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ables/table6.xml" ContentType="application/vnd.openxmlformats-officedocument.spreadsheetml.table+xml"/>
  <Override PartName="/xl/pivotTables/pivotTable33.xml" ContentType="application/vnd.openxmlformats-officedocument.spreadsheetml.pivotTable+xml"/>
  <Override PartName="/xl/drawings/drawing2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_RNEC\2018-051\Documentos\MDA\2020-01\"/>
    </mc:Choice>
  </mc:AlternateContent>
  <xr:revisionPtr revIDLastSave="0" documentId="13_ncr:1_{116D1FA5-71EF-4D72-92AF-7C74E75D0DC9}" xr6:coauthVersionLast="45" xr6:coauthVersionMax="45" xr10:uidLastSave="{00000000-0000-0000-0000-000000000000}"/>
  <bookViews>
    <workbookView xWindow="20370" yWindow="-120" windowWidth="29040" windowHeight="15990" tabRatio="761" activeTab="4" xr2:uid="{2CEB4476-7FBB-4E16-B530-1EFCC1D6D7D8}"/>
  </bookViews>
  <sheets>
    <sheet name="IncidentesEnero" sheetId="2" r:id="rId1"/>
    <sheet name="SolicitudesEnero" sheetId="3" r:id="rId2"/>
    <sheet name="CanalesCaidosEnero" sheetId="4" r:id="rId3"/>
    <sheet name="ANSIncEnero" sheetId="5" r:id="rId4"/>
    <sheet name="ANSReqEnero" sheetId="6" r:id="rId5"/>
    <sheet name="Tablas_Dinamicas" sheetId="7" r:id="rId6"/>
    <sheet name="Graficos" sheetId="8" r:id="rId7"/>
    <sheet name="Analisis_Estadisticos" sheetId="9" r:id="rId8"/>
    <sheet name="Histogramas" sheetId="13" r:id="rId9"/>
  </sheets>
  <externalReferences>
    <externalReference r:id="rId10"/>
  </externalReferences>
  <definedNames>
    <definedName name="_xlnm._FilterDatabase" localSheetId="0" hidden="1">IncidentesEnero!$AI$1:$AL$2108</definedName>
    <definedName name="_xlnm._FilterDatabase" localSheetId="1" hidden="1">SolicitudesEnero!$AH$1:$AK$539</definedName>
    <definedName name="_xlcn.WorksheetConnection_Reporte_MDA.xlsmTabla11" hidden="1">TablaIncidentes[]</definedName>
    <definedName name="_xlcn.WorksheetConnection_Reporte_MDA.xlsmTablaCanales1" hidden="1">TablaCanales[]</definedName>
    <definedName name="_xlcn.WorksheetConnection_Reporte_MDA.xlsmTablaDepartamentos1" hidden="1">TablaDepartamentos[]</definedName>
    <definedName name="_xlcn.WorksheetConnection_Reporte_MDA.xlsmTablaRequerimientos1" hidden="1">TablaRequerimientos[]</definedName>
    <definedName name="_xlnm.Print_Area" localSheetId="6">Graficos!$A$1:$U$103,Graficos!$V$1:$BK$104</definedName>
    <definedName name="InciCreacion" localSheetId="3">OFFSET('[1]Incidentes Enero RNEC'!$J$1,0,0,COUNTA('[1]Incidentes Enero RNEC'!$J:$J),1)</definedName>
    <definedName name="InciCreacion" localSheetId="4">OFFSET('[1]Incidentes Enero RNEC'!$J$1,0,0,COUNTA('[1]Incidentes Enero RNEC'!$J:$J),1)</definedName>
    <definedName name="InciCreacion" localSheetId="2">OFFSET('[1]Incidentes Enero RNEC'!$J$1,0,0,COUNTA('[1]Incidentes Enero RNEC'!$J:$J),1)</definedName>
    <definedName name="InciCreacion" localSheetId="1">OFFSET('[1]Incidentes Enero RNEC'!$J$1,0,0,COUNTA('[1]Incidentes Enero RNEC'!$J:$J),1)</definedName>
    <definedName name="InciCreacion">OFFSET(IncidentesEnero!$J$1,0,0,COUNTA(IncidentesEnero!$J:$J),1)</definedName>
    <definedName name="Incidentes" localSheetId="3">OFFSET('[1]Incidentes Enero RNEC'!$C$1,0,0,COUNTA('[1]Incidentes Enero RNEC'!$C:$C),1)</definedName>
    <definedName name="Incidentes" localSheetId="4">OFFSET('[1]Incidentes Enero RNEC'!$C$1,0,0,COUNTA('[1]Incidentes Enero RNEC'!$C:$C),1)</definedName>
    <definedName name="Incidentes" localSheetId="2">OFFSET('[1]Incidentes Enero RNEC'!$C$1,0,0,COUNTA('[1]Incidentes Enero RNEC'!$C:$C),1)</definedName>
    <definedName name="Incidentes" localSheetId="1">OFFSET('[1]Incidentes Enero RNEC'!$C$1,0,0,COUNTA('[1]Incidentes Enero RNEC'!$C:$C),1)</definedName>
    <definedName name="Incidentes">OFFSET(IncidentesEnero!$C$1,0,0,COUNTA(IncidentesEnero!$C:$C),1)</definedName>
    <definedName name="InciSolucion" localSheetId="3">OFFSET('[1]Incidentes Enero RNEC'!$A$1,0,0,COUNTA('[1]Incidentes Enero RNEC'!$A:$A),30)</definedName>
    <definedName name="InciSolucion" localSheetId="4">OFFSET('[1]Incidentes Enero RNEC'!$A$1,0,0,COUNTA('[1]Incidentes Enero RNEC'!$A:$A),30)</definedName>
    <definedName name="InciSolucion" localSheetId="2">OFFSET('[1]Incidentes Enero RNEC'!$A$1,0,0,COUNTA('[1]Incidentes Enero RNEC'!$A:$A),30)</definedName>
    <definedName name="InciSolucion" localSheetId="1">OFFSET('[1]Incidentes Enero RNEC'!$A$1,0,0,COUNTA('[1]Incidentes Enero RNEC'!$A:$A),30)</definedName>
    <definedName name="InciSolucion">OFFSET(IncidentesEnero!$A$1,0,0,COUNTA(IncidentesEnero!$A:$A),30)</definedName>
    <definedName name="Solicitudes" localSheetId="3">OFFSET('[1]Solicitudes Enero RNEC'!$C$1,0,0,COUNTA('[1]Solicitudes Enero RNEC'!$C:$C),1)</definedName>
    <definedName name="Solicitudes" localSheetId="4">OFFSET('[1]Solicitudes Enero RNEC'!$C$1,0,0,COUNTA('[1]Solicitudes Enero RNEC'!$C:$C),1)</definedName>
    <definedName name="Solicitudes" localSheetId="2">OFFSET('[1]Solicitudes Enero RNEC'!$C$1,0,0,COUNTA('[1]Solicitudes Enero RNEC'!$C:$C),1)</definedName>
    <definedName name="Solicitudes">OFFSET(SolicitudesEnero!$C$1,0,0,COUNTA(SolicitudesEnero!$C:$C),1)</definedName>
    <definedName name="SoliCreacion" localSheetId="3">OFFSET('[1]Solicitudes Enero RNEC'!$G$1,0,0,COUNTA('[1]Solicitudes Enero RNEC'!$G:$G),1)</definedName>
    <definedName name="SoliCreacion" localSheetId="4">OFFSET('[1]Solicitudes Enero RNEC'!$G$1,0,0,COUNTA('[1]Solicitudes Enero RNEC'!$G:$G),1)</definedName>
    <definedName name="SoliCreacion" localSheetId="2">OFFSET('[1]Solicitudes Enero RNEC'!$G$1,0,0,COUNTA('[1]Solicitudes Enero RNEC'!$G:$G),1)</definedName>
    <definedName name="SoliCreacion">OFFSET(SolicitudesEnero!$G$1,0,0,COUNTA(SolicitudesEnero!$G:$G),1)</definedName>
    <definedName name="SoliSolucion" localSheetId="3">OFFSET('[1]Solicitudes Enero RNEC'!$A$1,0,0,COUNTA('[1]Solicitudes Enero RNEC'!$A:$A),22)</definedName>
    <definedName name="SoliSolucion" localSheetId="4">OFFSET('[1]Solicitudes Enero RNEC'!$A$1,0,0,COUNTA('[1]Solicitudes Enero RNEC'!$A:$A),22)</definedName>
    <definedName name="SoliSolucion" localSheetId="2">OFFSET('[1]Solicitudes Enero RNEC'!$A$1,0,0,COUNTA('[1]Solicitudes Enero RNEC'!$A:$A),22)</definedName>
    <definedName name="SoliSolucion">OFFSET(SolicitudesEnero!$A$1,0,0,COUNTA(SolicitudesEnero!$A:$A),22)</definedName>
    <definedName name="Tabla1">IncidentesEnero!$X$2066</definedName>
  </definedNames>
  <calcPr calcId="181029"/>
  <pivotCaches>
    <pivotCache cacheId="0" r:id="rId11"/>
    <pivotCache cacheId="1" r:id="rId12"/>
    <pivotCache cacheId="2" r:id="rId13"/>
    <pivotCache cacheId="3" r:id="rId14"/>
    <pivotCache cacheId="4" r:id="rId15"/>
    <pivotCache cacheId="5" r:id="rId16"/>
    <pivotCache cacheId="6" r:id="rId17"/>
    <pivotCache cacheId="7" r:id="rId18"/>
    <pivotCache cacheId="8" r:id="rId1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Requerimientos" name="TablaRequerimientos" connection="WorksheetConnection_Reporte_MDA.xlsm!TablaRequerimientos"/>
          <x15:modelTable id="TablaDepartamentos" name="TablaDepartamentos" connection="WorksheetConnection_Reporte_MDA.xlsm!TablaDepartamentos"/>
          <x15:modelTable id="TablaCanales" name="TablaCanales" connection="WorksheetConnection_Reporte_MDA.xlsm!TablaCanales"/>
          <x15:modelTable id="Tabla1" name="Tabla1" connection="WorksheetConnection_Reporte_MDA.xlsm!Tabla1"/>
        </x15:modelTables>
        <x15:modelRelationships>
          <x15:modelRelationship fromTable="TablaCanales" fromColumn="DEPARTAMENTO" toTable="TablaDepartamentos" toColumn="Departamento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Z38" i="7" l="1"/>
  <c r="Z37" i="7"/>
  <c r="Z36" i="7"/>
  <c r="Z35" i="7"/>
  <c r="Z34" i="7"/>
  <c r="Z33" i="7"/>
  <c r="Z32" i="7"/>
  <c r="U38" i="7"/>
  <c r="U37" i="7"/>
  <c r="U36" i="7"/>
  <c r="U35" i="7"/>
  <c r="U34" i="7"/>
  <c r="U33" i="7"/>
  <c r="U32" i="7"/>
  <c r="J38" i="7"/>
  <c r="J37" i="7"/>
  <c r="J36" i="7"/>
  <c r="J35" i="7"/>
  <c r="J34" i="7"/>
  <c r="J33" i="7"/>
  <c r="J32" i="7"/>
  <c r="E38" i="7"/>
  <c r="E37" i="7"/>
  <c r="E36" i="7"/>
  <c r="E35" i="7"/>
  <c r="E34" i="7"/>
  <c r="E33" i="7"/>
  <c r="E32" i="7"/>
  <c r="L20" i="13"/>
  <c r="L21" i="13"/>
  <c r="L22" i="13"/>
  <c r="L23" i="13"/>
  <c r="L24" i="13"/>
  <c r="L19" i="13"/>
  <c r="J25" i="13"/>
  <c r="BI43" i="7" l="1"/>
  <c r="BI42" i="7"/>
  <c r="BI41" i="7"/>
  <c r="BW3" i="7" l="1"/>
  <c r="BQ3" i="7"/>
  <c r="BK3" i="7"/>
  <c r="BW9" i="7"/>
  <c r="BW7" i="7"/>
  <c r="BW4" i="7"/>
  <c r="BQ14" i="7"/>
  <c r="BQ10" i="7"/>
  <c r="BK4" i="7"/>
  <c r="BW5" i="7"/>
  <c r="BK9" i="7"/>
  <c r="BK8" i="7"/>
  <c r="BQ16" i="7"/>
  <c r="BQ15" i="7"/>
  <c r="BQ5" i="7"/>
  <c r="BQ13" i="7"/>
  <c r="BK5" i="7"/>
  <c r="BW8" i="7"/>
  <c r="BQ17" i="7"/>
  <c r="BQ9" i="7"/>
  <c r="BK10" i="7"/>
  <c r="BQ12" i="7"/>
  <c r="BQ8" i="7"/>
  <c r="BQ11" i="7"/>
  <c r="BQ6" i="7"/>
  <c r="BQ7" i="7"/>
  <c r="BK7" i="7"/>
  <c r="BK6" i="7"/>
  <c r="BQ4" i="7"/>
  <c r="BW6" i="7"/>
  <c r="AM12" i="7" l="1"/>
  <c r="AM11" i="7"/>
  <c r="AM10" i="7"/>
  <c r="AM9" i="7"/>
  <c r="AM8" i="7"/>
  <c r="AM7" i="7"/>
  <c r="AM6" i="7"/>
  <c r="AM5" i="7"/>
  <c r="AM4" i="7"/>
  <c r="AM3" i="7"/>
  <c r="Y718" i="3"/>
  <c r="X718" i="3"/>
  <c r="Y717" i="3"/>
  <c r="X717" i="3"/>
  <c r="Y716" i="3"/>
  <c r="X716" i="3"/>
  <c r="Y715" i="3"/>
  <c r="X715" i="3"/>
  <c r="Y714" i="3"/>
  <c r="X714" i="3"/>
  <c r="Y713" i="3"/>
  <c r="X713" i="3"/>
  <c r="Y712" i="3"/>
  <c r="X712" i="3"/>
  <c r="Y711" i="3"/>
  <c r="X711" i="3"/>
  <c r="Y710" i="3"/>
  <c r="X710" i="3"/>
  <c r="Y709" i="3"/>
  <c r="X709" i="3"/>
  <c r="Y708" i="3"/>
  <c r="X708" i="3"/>
  <c r="Y707" i="3"/>
  <c r="X707" i="3"/>
  <c r="Y706" i="3"/>
  <c r="X706" i="3"/>
  <c r="Y705" i="3"/>
  <c r="X705" i="3"/>
  <c r="Y704" i="3"/>
  <c r="X704" i="3"/>
  <c r="Y703" i="3"/>
  <c r="X703" i="3"/>
  <c r="Y702" i="3"/>
  <c r="X702" i="3"/>
  <c r="Y701" i="3"/>
  <c r="X701" i="3"/>
  <c r="Y700" i="3"/>
  <c r="X700" i="3"/>
  <c r="Y699" i="3"/>
  <c r="X699" i="3"/>
  <c r="Y698" i="3"/>
  <c r="X698" i="3"/>
  <c r="Y697" i="3"/>
  <c r="X697" i="3"/>
  <c r="Y696" i="3"/>
  <c r="X696" i="3"/>
  <c r="Y695" i="3"/>
  <c r="X695" i="3"/>
  <c r="Y694" i="3"/>
  <c r="X694" i="3"/>
  <c r="Y693" i="3"/>
  <c r="X693" i="3"/>
  <c r="Y692" i="3"/>
  <c r="X692" i="3"/>
  <c r="Y691" i="3"/>
  <c r="X691" i="3"/>
  <c r="Y690" i="3"/>
  <c r="X690" i="3"/>
  <c r="Y689" i="3"/>
  <c r="X689" i="3"/>
  <c r="Y688" i="3"/>
  <c r="X688" i="3"/>
  <c r="Y687" i="3"/>
  <c r="X687" i="3"/>
  <c r="Y686" i="3"/>
  <c r="X686" i="3"/>
  <c r="Y685" i="3"/>
  <c r="X685" i="3"/>
  <c r="Y684" i="3"/>
  <c r="X684" i="3"/>
  <c r="Y683" i="3"/>
  <c r="X683" i="3"/>
  <c r="Y682" i="3"/>
  <c r="X682" i="3"/>
  <c r="Y681" i="3"/>
  <c r="X681" i="3"/>
  <c r="Y680" i="3"/>
  <c r="X680" i="3"/>
  <c r="Y679" i="3"/>
  <c r="X679" i="3"/>
  <c r="Y678" i="3"/>
  <c r="X678" i="3"/>
  <c r="Y677" i="3"/>
  <c r="X677" i="3"/>
  <c r="Y676" i="3"/>
  <c r="X676" i="3"/>
  <c r="Y675" i="3"/>
  <c r="X675" i="3"/>
  <c r="Y674" i="3"/>
  <c r="X674" i="3"/>
  <c r="Y673" i="3"/>
  <c r="X673" i="3"/>
  <c r="Y672" i="3"/>
  <c r="X672" i="3"/>
  <c r="Y671" i="3"/>
  <c r="X671" i="3"/>
  <c r="Y670" i="3"/>
  <c r="X670" i="3"/>
  <c r="Y669" i="3"/>
  <c r="X669" i="3"/>
  <c r="Y668" i="3"/>
  <c r="X668" i="3"/>
  <c r="Y667" i="3"/>
  <c r="X667" i="3"/>
  <c r="Y666" i="3"/>
  <c r="X666" i="3"/>
  <c r="Y665" i="3"/>
  <c r="X665" i="3"/>
  <c r="Y664" i="3"/>
  <c r="X664" i="3"/>
  <c r="Y663" i="3"/>
  <c r="X663" i="3"/>
  <c r="Y662" i="3"/>
  <c r="X662" i="3"/>
  <c r="Y661" i="3"/>
  <c r="X661" i="3"/>
  <c r="Y660" i="3"/>
  <c r="X660" i="3"/>
  <c r="Y659" i="3"/>
  <c r="X659" i="3"/>
  <c r="Y658" i="3"/>
  <c r="X658" i="3"/>
  <c r="Y657" i="3"/>
  <c r="X657" i="3"/>
  <c r="Y656" i="3"/>
  <c r="X656" i="3"/>
  <c r="Y655" i="3"/>
  <c r="X655" i="3"/>
  <c r="Y654" i="3"/>
  <c r="X654" i="3"/>
  <c r="Y653" i="3"/>
  <c r="X653" i="3"/>
  <c r="Y652" i="3"/>
  <c r="X652" i="3"/>
  <c r="Y651" i="3"/>
  <c r="X651" i="3"/>
  <c r="Y650" i="3"/>
  <c r="X650" i="3"/>
  <c r="Y649" i="3"/>
  <c r="X649" i="3"/>
  <c r="Y648" i="3"/>
  <c r="X648" i="3"/>
  <c r="Y647" i="3"/>
  <c r="X647" i="3"/>
  <c r="Y646" i="3"/>
  <c r="X646" i="3"/>
  <c r="Y645" i="3"/>
  <c r="X645" i="3"/>
  <c r="Y644" i="3"/>
  <c r="X644" i="3"/>
  <c r="Y643" i="3"/>
  <c r="X643" i="3"/>
  <c r="Y642" i="3"/>
  <c r="X642" i="3"/>
  <c r="Y641" i="3"/>
  <c r="X641" i="3"/>
  <c r="Y640" i="3"/>
  <c r="X640" i="3"/>
  <c r="Y639" i="3"/>
  <c r="X639" i="3"/>
  <c r="Y638" i="3"/>
  <c r="X638" i="3"/>
  <c r="Y637" i="3"/>
  <c r="X637" i="3"/>
  <c r="Y636" i="3"/>
  <c r="X636" i="3"/>
  <c r="Y635" i="3"/>
  <c r="X635" i="3"/>
  <c r="Y634" i="3"/>
  <c r="X634" i="3"/>
  <c r="Y633" i="3"/>
  <c r="X633" i="3"/>
  <c r="Y632" i="3"/>
  <c r="X632" i="3"/>
  <c r="Y631" i="3"/>
  <c r="X631" i="3"/>
  <c r="Y630" i="3"/>
  <c r="X630" i="3"/>
  <c r="Y629" i="3"/>
  <c r="X629" i="3"/>
  <c r="Y628" i="3"/>
  <c r="X628" i="3"/>
  <c r="Y627" i="3"/>
  <c r="X627" i="3"/>
  <c r="Y626" i="3"/>
  <c r="X626" i="3"/>
  <c r="Y625" i="3"/>
  <c r="X625" i="3"/>
  <c r="Y624" i="3"/>
  <c r="X624" i="3"/>
  <c r="Y623" i="3"/>
  <c r="X623" i="3"/>
  <c r="Y622" i="3"/>
  <c r="X622" i="3"/>
  <c r="Y621" i="3"/>
  <c r="X621" i="3"/>
  <c r="Y620" i="3"/>
  <c r="X620" i="3"/>
  <c r="Y619" i="3"/>
  <c r="X619" i="3"/>
  <c r="Y618" i="3"/>
  <c r="X618" i="3"/>
  <c r="Y617" i="3"/>
  <c r="X617" i="3"/>
  <c r="Y616" i="3"/>
  <c r="X616" i="3"/>
  <c r="Y615" i="3"/>
  <c r="X615" i="3"/>
  <c r="Y614" i="3"/>
  <c r="X614" i="3"/>
  <c r="Y613" i="3"/>
  <c r="X613" i="3"/>
  <c r="Y612" i="3"/>
  <c r="X612" i="3"/>
  <c r="Y611" i="3"/>
  <c r="X611" i="3"/>
  <c r="Y610" i="3"/>
  <c r="X610" i="3"/>
  <c r="Y609" i="3"/>
  <c r="X609" i="3"/>
  <c r="Y608" i="3"/>
  <c r="X608" i="3"/>
  <c r="Y607" i="3"/>
  <c r="X607" i="3"/>
  <c r="Y606" i="3"/>
  <c r="X606" i="3"/>
  <c r="Y605" i="3"/>
  <c r="X605" i="3"/>
  <c r="Y604" i="3"/>
  <c r="X604" i="3"/>
  <c r="Y603" i="3"/>
  <c r="X603" i="3"/>
  <c r="Y602" i="3"/>
  <c r="X602" i="3"/>
  <c r="Y601" i="3"/>
  <c r="X601" i="3"/>
  <c r="Y600" i="3"/>
  <c r="X600" i="3"/>
  <c r="Y599" i="3"/>
  <c r="X599" i="3"/>
  <c r="Y598" i="3"/>
  <c r="X598" i="3"/>
  <c r="Y597" i="3"/>
  <c r="X597" i="3"/>
  <c r="Y596" i="3"/>
  <c r="X596" i="3"/>
  <c r="Y595" i="3"/>
  <c r="X595" i="3"/>
  <c r="Y594" i="3"/>
  <c r="X594" i="3"/>
  <c r="Y593" i="3"/>
  <c r="X593" i="3"/>
  <c r="Y592" i="3"/>
  <c r="X592" i="3"/>
  <c r="Y591" i="3"/>
  <c r="X591" i="3"/>
  <c r="Y590" i="3"/>
  <c r="X590" i="3"/>
  <c r="Y589" i="3"/>
  <c r="X589" i="3"/>
  <c r="Y588" i="3"/>
  <c r="X588" i="3"/>
  <c r="Y587" i="3"/>
  <c r="X587" i="3"/>
  <c r="Y586" i="3"/>
  <c r="X586" i="3"/>
  <c r="Y585" i="3"/>
  <c r="X585" i="3"/>
  <c r="Y584" i="3"/>
  <c r="X584" i="3"/>
  <c r="Y583" i="3"/>
  <c r="X583" i="3"/>
  <c r="Y582" i="3"/>
  <c r="X582" i="3"/>
  <c r="Y581" i="3"/>
  <c r="X581" i="3"/>
  <c r="Y580" i="3"/>
  <c r="X580" i="3"/>
  <c r="Y579" i="3"/>
  <c r="X579" i="3"/>
  <c r="Y578" i="3"/>
  <c r="X578" i="3"/>
  <c r="Y577" i="3"/>
  <c r="X577" i="3"/>
  <c r="Y576" i="3"/>
  <c r="X576" i="3"/>
  <c r="Y575" i="3"/>
  <c r="X575" i="3"/>
  <c r="Y574" i="3"/>
  <c r="X574" i="3"/>
  <c r="Y573" i="3"/>
  <c r="X573" i="3"/>
  <c r="Y572" i="3"/>
  <c r="X572" i="3"/>
  <c r="Y571" i="3"/>
  <c r="X571" i="3"/>
  <c r="Y570" i="3"/>
  <c r="X570" i="3"/>
  <c r="Y569" i="3"/>
  <c r="X569" i="3"/>
  <c r="Y568" i="3"/>
  <c r="X568" i="3"/>
  <c r="Y567" i="3"/>
  <c r="X567" i="3"/>
  <c r="Y566" i="3"/>
  <c r="X566" i="3"/>
  <c r="Y565" i="3"/>
  <c r="X565" i="3"/>
  <c r="Y564" i="3"/>
  <c r="X564" i="3"/>
  <c r="Y563" i="3"/>
  <c r="X563" i="3"/>
  <c r="Y562" i="3"/>
  <c r="X562" i="3"/>
  <c r="Y561" i="3"/>
  <c r="X561" i="3"/>
  <c r="Y560" i="3"/>
  <c r="X560" i="3"/>
  <c r="Y559" i="3"/>
  <c r="X559" i="3"/>
  <c r="Y558" i="3"/>
  <c r="X558" i="3"/>
  <c r="Y557" i="3"/>
  <c r="X557" i="3"/>
  <c r="Y556" i="3"/>
  <c r="X556" i="3"/>
  <c r="Y555" i="3"/>
  <c r="X555" i="3"/>
  <c r="Y554" i="3"/>
  <c r="X554" i="3"/>
  <c r="Y553" i="3"/>
  <c r="X553" i="3"/>
  <c r="Y552" i="3"/>
  <c r="X552" i="3"/>
  <c r="Y551" i="3"/>
  <c r="X551" i="3"/>
  <c r="Y550" i="3"/>
  <c r="X550" i="3"/>
  <c r="Y549" i="3"/>
  <c r="X549" i="3"/>
  <c r="Y548" i="3"/>
  <c r="X548" i="3"/>
  <c r="Y547" i="3"/>
  <c r="X547" i="3"/>
  <c r="Y546" i="3"/>
  <c r="X546" i="3"/>
  <c r="Y545" i="3"/>
  <c r="X545" i="3"/>
  <c r="Y544" i="3"/>
  <c r="X544" i="3"/>
  <c r="Y543" i="3"/>
  <c r="X543" i="3"/>
  <c r="Y542" i="3"/>
  <c r="X542" i="3"/>
  <c r="Y541" i="3"/>
  <c r="X541" i="3"/>
  <c r="Y540" i="3"/>
  <c r="X540" i="3"/>
  <c r="AR539" i="3"/>
  <c r="AM539" i="3"/>
  <c r="AH539" i="3"/>
  <c r="AC539" i="3"/>
  <c r="Y539" i="3"/>
  <c r="X539" i="3"/>
  <c r="AR538" i="3"/>
  <c r="AM538" i="3"/>
  <c r="AD538" i="3"/>
  <c r="AF538" i="3" s="1"/>
  <c r="AC538" i="3"/>
  <c r="AE538" i="3" s="1"/>
  <c r="Y538" i="3"/>
  <c r="X538" i="3"/>
  <c r="AH538" i="3" s="1"/>
  <c r="AR537" i="3"/>
  <c r="AN537" i="3"/>
  <c r="AP537" i="3" s="1"/>
  <c r="AJ537" i="3"/>
  <c r="AE537" i="3"/>
  <c r="AD537" i="3"/>
  <c r="AF537" i="3" s="1"/>
  <c r="AC537" i="3"/>
  <c r="AM537" i="3"/>
  <c r="AO537" i="3" s="1"/>
  <c r="Y537" i="3"/>
  <c r="X537" i="3"/>
  <c r="AH537" i="3" s="1"/>
  <c r="AI537" i="3" s="1"/>
  <c r="AR536" i="3"/>
  <c r="AO536" i="3"/>
  <c r="AE536" i="3"/>
  <c r="AC536" i="3"/>
  <c r="AD536" i="3" s="1"/>
  <c r="AM536" i="3"/>
  <c r="AN536" i="3" s="1"/>
  <c r="AP536" i="3" s="1"/>
  <c r="Y536" i="3"/>
  <c r="X536" i="3"/>
  <c r="AH536" i="3" s="1"/>
  <c r="AR535" i="3"/>
  <c r="AM535" i="3"/>
  <c r="AC535" i="3"/>
  <c r="Y535" i="3"/>
  <c r="X535" i="3"/>
  <c r="AH535" i="3" s="1"/>
  <c r="AR534" i="3"/>
  <c r="AN534" i="3"/>
  <c r="AP534" i="3" s="1"/>
  <c r="AM534" i="3"/>
  <c r="AO534" i="3" s="1"/>
  <c r="AI534" i="3"/>
  <c r="AK534" i="3" s="1"/>
  <c r="AH534" i="3"/>
  <c r="AJ534" i="3" s="1"/>
  <c r="AC534" i="3"/>
  <c r="AE534" i="3" s="1"/>
  <c r="Y534" i="3"/>
  <c r="X534" i="3"/>
  <c r="AR533" i="3"/>
  <c r="AO533" i="3"/>
  <c r="AI533" i="3"/>
  <c r="AE533" i="3"/>
  <c r="AD533" i="3"/>
  <c r="AC533" i="3"/>
  <c r="AM533" i="3"/>
  <c r="AN533" i="3" s="1"/>
  <c r="Y533" i="3"/>
  <c r="X533" i="3"/>
  <c r="AH533" i="3" s="1"/>
  <c r="AJ533" i="3" s="1"/>
  <c r="AR532" i="3"/>
  <c r="AF532" i="3"/>
  <c r="AE532" i="3"/>
  <c r="AD532" i="3"/>
  <c r="AC532" i="3"/>
  <c r="AM532" i="3"/>
  <c r="AN532" i="3" s="1"/>
  <c r="Y532" i="3"/>
  <c r="X532" i="3"/>
  <c r="AH532" i="3" s="1"/>
  <c r="AI532" i="3" s="1"/>
  <c r="AR531" i="3"/>
  <c r="AM531" i="3"/>
  <c r="AH531" i="3"/>
  <c r="AC531" i="3"/>
  <c r="Y531" i="3"/>
  <c r="X531" i="3"/>
  <c r="AR530" i="3"/>
  <c r="AN530" i="3"/>
  <c r="AP530" i="3" s="1"/>
  <c r="AM530" i="3"/>
  <c r="AO530" i="3" s="1"/>
  <c r="AH530" i="3"/>
  <c r="AD530" i="3"/>
  <c r="AF530" i="3" s="1"/>
  <c r="AC530" i="3"/>
  <c r="AE530" i="3" s="1"/>
  <c r="Y530" i="3"/>
  <c r="X530" i="3"/>
  <c r="AR529" i="3"/>
  <c r="AO529" i="3"/>
  <c r="AI529" i="3"/>
  <c r="AE529" i="3"/>
  <c r="AD529" i="3"/>
  <c r="AF529" i="3" s="1"/>
  <c r="AC529" i="3"/>
  <c r="AM529" i="3"/>
  <c r="AN529" i="3" s="1"/>
  <c r="Y529" i="3"/>
  <c r="X529" i="3"/>
  <c r="AH529" i="3" s="1"/>
  <c r="AJ529" i="3" s="1"/>
  <c r="AR528" i="3"/>
  <c r="AO528" i="3"/>
  <c r="AP528" i="3" s="1"/>
  <c r="AE528" i="3"/>
  <c r="AF528" i="3" s="1"/>
  <c r="AC528" i="3"/>
  <c r="AD528" i="3" s="1"/>
  <c r="AM528" i="3"/>
  <c r="AN528" i="3" s="1"/>
  <c r="Y528" i="3"/>
  <c r="X528" i="3"/>
  <c r="AH528" i="3" s="1"/>
  <c r="AI528" i="3" s="1"/>
  <c r="AR527" i="3"/>
  <c r="AM527" i="3"/>
  <c r="AC527" i="3"/>
  <c r="Y527" i="3"/>
  <c r="X527" i="3"/>
  <c r="AH527" i="3" s="1"/>
  <c r="AR526" i="3"/>
  <c r="AM526" i="3"/>
  <c r="AH526" i="3"/>
  <c r="AC526" i="3"/>
  <c r="Y526" i="3"/>
  <c r="X526" i="3"/>
  <c r="AR525" i="3"/>
  <c r="AO525" i="3"/>
  <c r="AJ525" i="3"/>
  <c r="AE525" i="3"/>
  <c r="AD525" i="3"/>
  <c r="AF525" i="3" s="1"/>
  <c r="AC525" i="3"/>
  <c r="AM525" i="3"/>
  <c r="AN525" i="3" s="1"/>
  <c r="Y525" i="3"/>
  <c r="X525" i="3"/>
  <c r="AH525" i="3" s="1"/>
  <c r="AI525" i="3" s="1"/>
  <c r="AR524" i="3"/>
  <c r="AF524" i="3"/>
  <c r="AE524" i="3"/>
  <c r="AD524" i="3"/>
  <c r="AC524" i="3"/>
  <c r="AM524" i="3"/>
  <c r="AN524" i="3" s="1"/>
  <c r="Y524" i="3"/>
  <c r="X524" i="3"/>
  <c r="AH524" i="3" s="1"/>
  <c r="AI524" i="3" s="1"/>
  <c r="AR523" i="3"/>
  <c r="AM523" i="3"/>
  <c r="AC523" i="3"/>
  <c r="Y523" i="3"/>
  <c r="X523" i="3"/>
  <c r="AH523" i="3" s="1"/>
  <c r="AR522" i="3"/>
  <c r="AM522" i="3"/>
  <c r="AO522" i="3" s="1"/>
  <c r="AH522" i="3"/>
  <c r="AD522" i="3"/>
  <c r="AF522" i="3" s="1"/>
  <c r="AC522" i="3"/>
  <c r="AE522" i="3" s="1"/>
  <c r="Y522" i="3"/>
  <c r="X522" i="3"/>
  <c r="AR521" i="3"/>
  <c r="AO521" i="3"/>
  <c r="AI521" i="3"/>
  <c r="AE521" i="3"/>
  <c r="AD521" i="3"/>
  <c r="AC521" i="3"/>
  <c r="AM521" i="3"/>
  <c r="AN521" i="3" s="1"/>
  <c r="AP521" i="3" s="1"/>
  <c r="Y521" i="3"/>
  <c r="X521" i="3"/>
  <c r="AH521" i="3" s="1"/>
  <c r="AJ521" i="3" s="1"/>
  <c r="AR520" i="3"/>
  <c r="AJ520" i="3"/>
  <c r="AF520" i="3"/>
  <c r="AE520" i="3"/>
  <c r="AC520" i="3"/>
  <c r="AD520" i="3" s="1"/>
  <c r="AM520" i="3"/>
  <c r="Y520" i="3"/>
  <c r="X520" i="3"/>
  <c r="AH520" i="3" s="1"/>
  <c r="AI520" i="3" s="1"/>
  <c r="AR519" i="3"/>
  <c r="AM519" i="3"/>
  <c r="AC519" i="3"/>
  <c r="Y519" i="3"/>
  <c r="X519" i="3"/>
  <c r="AH519" i="3" s="1"/>
  <c r="AR518" i="3"/>
  <c r="AM518" i="3"/>
  <c r="AO518" i="3" s="1"/>
  <c r="AD518" i="3"/>
  <c r="AF518" i="3" s="1"/>
  <c r="AC518" i="3"/>
  <c r="AE518" i="3" s="1"/>
  <c r="Y518" i="3"/>
  <c r="X518" i="3"/>
  <c r="AH518" i="3" s="1"/>
  <c r="AR517" i="3"/>
  <c r="AN517" i="3"/>
  <c r="AJ517" i="3"/>
  <c r="AE517" i="3"/>
  <c r="AD517" i="3"/>
  <c r="AF517" i="3" s="1"/>
  <c r="AC517" i="3"/>
  <c r="AM517" i="3"/>
  <c r="AO517" i="3" s="1"/>
  <c r="Y517" i="3"/>
  <c r="X517" i="3"/>
  <c r="AH517" i="3" s="1"/>
  <c r="AI517" i="3" s="1"/>
  <c r="AR516" i="3"/>
  <c r="AE516" i="3"/>
  <c r="AF516" i="3" s="1"/>
  <c r="AD516" i="3"/>
  <c r="AC516" i="3"/>
  <c r="AM516" i="3"/>
  <c r="Y516" i="3"/>
  <c r="X516" i="3"/>
  <c r="AH516" i="3" s="1"/>
  <c r="AI516" i="3" s="1"/>
  <c r="AR515" i="3"/>
  <c r="AM515" i="3"/>
  <c r="AH515" i="3"/>
  <c r="AC515" i="3"/>
  <c r="Y515" i="3"/>
  <c r="X515" i="3"/>
  <c r="AR514" i="3"/>
  <c r="AN514" i="3"/>
  <c r="AP514" i="3" s="1"/>
  <c r="AM514" i="3"/>
  <c r="AO514" i="3" s="1"/>
  <c r="AC514" i="3"/>
  <c r="Y514" i="3"/>
  <c r="X514" i="3"/>
  <c r="AH514" i="3" s="1"/>
  <c r="AR513" i="3"/>
  <c r="AN513" i="3"/>
  <c r="AE513" i="3"/>
  <c r="AD513" i="3"/>
  <c r="AF513" i="3" s="1"/>
  <c r="AC513" i="3"/>
  <c r="AM513" i="3"/>
  <c r="AO513" i="3" s="1"/>
  <c r="Y513" i="3"/>
  <c r="X513" i="3"/>
  <c r="AH513" i="3" s="1"/>
  <c r="AJ513" i="3" s="1"/>
  <c r="AR512" i="3"/>
  <c r="AO512" i="3"/>
  <c r="AP512" i="3" s="1"/>
  <c r="AJ512" i="3"/>
  <c r="AE512" i="3"/>
  <c r="AC512" i="3"/>
  <c r="AD512" i="3" s="1"/>
  <c r="AF512" i="3" s="1"/>
  <c r="AM512" i="3"/>
  <c r="AN512" i="3" s="1"/>
  <c r="Y512" i="3"/>
  <c r="X512" i="3"/>
  <c r="AH512" i="3" s="1"/>
  <c r="AI512" i="3" s="1"/>
  <c r="AR511" i="3"/>
  <c r="AM511" i="3"/>
  <c r="AH511" i="3"/>
  <c r="AC511" i="3"/>
  <c r="Y511" i="3"/>
  <c r="X511" i="3"/>
  <c r="AR510" i="3"/>
  <c r="AM510" i="3"/>
  <c r="AO510" i="3" s="1"/>
  <c r="AH510" i="3"/>
  <c r="AD510" i="3"/>
  <c r="AF510" i="3" s="1"/>
  <c r="AC510" i="3"/>
  <c r="AE510" i="3" s="1"/>
  <c r="Y510" i="3"/>
  <c r="X510" i="3"/>
  <c r="AR509" i="3"/>
  <c r="AO509" i="3"/>
  <c r="AN509" i="3"/>
  <c r="AP509" i="3" s="1"/>
  <c r="AI509" i="3"/>
  <c r="AE509" i="3"/>
  <c r="AD509" i="3"/>
  <c r="AF509" i="3" s="1"/>
  <c r="AC509" i="3"/>
  <c r="AM509" i="3"/>
  <c r="Y509" i="3"/>
  <c r="X509" i="3"/>
  <c r="AH509" i="3" s="1"/>
  <c r="AJ509" i="3" s="1"/>
  <c r="AR508" i="3"/>
  <c r="AO508" i="3"/>
  <c r="AE508" i="3"/>
  <c r="AF508" i="3" s="1"/>
  <c r="AD508" i="3"/>
  <c r="AC508" i="3"/>
  <c r="AM508" i="3"/>
  <c r="AN508" i="3" s="1"/>
  <c r="AP508" i="3" s="1"/>
  <c r="Y508" i="3"/>
  <c r="X508" i="3"/>
  <c r="AH508" i="3" s="1"/>
  <c r="AI508" i="3" s="1"/>
  <c r="AR507" i="3"/>
  <c r="AM507" i="3"/>
  <c r="AH507" i="3"/>
  <c r="AC507" i="3"/>
  <c r="Y507" i="3"/>
  <c r="X507" i="3"/>
  <c r="AR506" i="3"/>
  <c r="AM506" i="3"/>
  <c r="AI506" i="3"/>
  <c r="AK506" i="3" s="1"/>
  <c r="AD506" i="3"/>
  <c r="AF506" i="3" s="1"/>
  <c r="AC506" i="3"/>
  <c r="AE506" i="3" s="1"/>
  <c r="Y506" i="3"/>
  <c r="X506" i="3"/>
  <c r="AH506" i="3" s="1"/>
  <c r="AJ506" i="3" s="1"/>
  <c r="AR505" i="3"/>
  <c r="AE505" i="3"/>
  <c r="AD505" i="3"/>
  <c r="AF505" i="3" s="1"/>
  <c r="AC505" i="3"/>
  <c r="AM505" i="3"/>
  <c r="Y505" i="3"/>
  <c r="X505" i="3"/>
  <c r="AH505" i="3" s="1"/>
  <c r="AR504" i="3"/>
  <c r="AO504" i="3"/>
  <c r="AE504" i="3"/>
  <c r="AC504" i="3"/>
  <c r="AD504" i="3" s="1"/>
  <c r="AF504" i="3" s="1"/>
  <c r="AM504" i="3"/>
  <c r="AN504" i="3" s="1"/>
  <c r="Y504" i="3"/>
  <c r="X504" i="3"/>
  <c r="AH504" i="3" s="1"/>
  <c r="AR503" i="3"/>
  <c r="AM503" i="3"/>
  <c r="AC503" i="3"/>
  <c r="Y503" i="3"/>
  <c r="X503" i="3"/>
  <c r="AH503" i="3" s="1"/>
  <c r="AR502" i="3"/>
  <c r="AM502" i="3"/>
  <c r="AO502" i="3" s="1"/>
  <c r="AI502" i="3"/>
  <c r="AK502" i="3" s="1"/>
  <c r="AH502" i="3"/>
  <c r="AJ502" i="3" s="1"/>
  <c r="AC502" i="3"/>
  <c r="Y502" i="3"/>
  <c r="X502" i="3"/>
  <c r="AR501" i="3"/>
  <c r="AO501" i="3"/>
  <c r="AE501" i="3"/>
  <c r="AD501" i="3"/>
  <c r="AC501" i="3"/>
  <c r="AM501" i="3"/>
  <c r="AN501" i="3" s="1"/>
  <c r="Y501" i="3"/>
  <c r="X501" i="3"/>
  <c r="AH501" i="3" s="1"/>
  <c r="AI501" i="3" s="1"/>
  <c r="AR500" i="3"/>
  <c r="AF500" i="3"/>
  <c r="AE500" i="3"/>
  <c r="AD500" i="3"/>
  <c r="AC500" i="3"/>
  <c r="AM500" i="3"/>
  <c r="AN500" i="3" s="1"/>
  <c r="Y500" i="3"/>
  <c r="X500" i="3"/>
  <c r="AH500" i="3" s="1"/>
  <c r="AI500" i="3" s="1"/>
  <c r="AR499" i="3"/>
  <c r="AM499" i="3"/>
  <c r="AH499" i="3"/>
  <c r="AC499" i="3"/>
  <c r="Y499" i="3"/>
  <c r="X499" i="3"/>
  <c r="AR498" i="3"/>
  <c r="AN498" i="3"/>
  <c r="AP498" i="3" s="1"/>
  <c r="AM498" i="3"/>
  <c r="AO498" i="3" s="1"/>
  <c r="AH498" i="3"/>
  <c r="AC498" i="3"/>
  <c r="Y498" i="3"/>
  <c r="X498" i="3"/>
  <c r="AR497" i="3"/>
  <c r="AI497" i="3"/>
  <c r="AE497" i="3"/>
  <c r="AD497" i="3"/>
  <c r="AF497" i="3" s="1"/>
  <c r="AC497" i="3"/>
  <c r="AM497" i="3"/>
  <c r="AN497" i="3" s="1"/>
  <c r="Y497" i="3"/>
  <c r="X497" i="3"/>
  <c r="AH497" i="3" s="1"/>
  <c r="AJ497" i="3" s="1"/>
  <c r="AR496" i="3"/>
  <c r="AJ496" i="3"/>
  <c r="AE496" i="3"/>
  <c r="AF496" i="3" s="1"/>
  <c r="AC496" i="3"/>
  <c r="AD496" i="3" s="1"/>
  <c r="AM496" i="3"/>
  <c r="Y496" i="3"/>
  <c r="X496" i="3"/>
  <c r="AH496" i="3" s="1"/>
  <c r="AI496" i="3" s="1"/>
  <c r="AK496" i="3" s="1"/>
  <c r="AR495" i="3"/>
  <c r="AM495" i="3"/>
  <c r="AH495" i="3"/>
  <c r="AC495" i="3"/>
  <c r="Y495" i="3"/>
  <c r="X495" i="3"/>
  <c r="AR494" i="3"/>
  <c r="AM494" i="3"/>
  <c r="AI494" i="3"/>
  <c r="AK494" i="3" s="1"/>
  <c r="AC494" i="3"/>
  <c r="Y494" i="3"/>
  <c r="X494" i="3"/>
  <c r="AH494" i="3" s="1"/>
  <c r="AJ494" i="3" s="1"/>
  <c r="AR493" i="3"/>
  <c r="AN493" i="3"/>
  <c r="AJ493" i="3"/>
  <c r="AE493" i="3"/>
  <c r="AD493" i="3"/>
  <c r="AF493" i="3" s="1"/>
  <c r="AC493" i="3"/>
  <c r="AM493" i="3"/>
  <c r="AO493" i="3" s="1"/>
  <c r="Y493" i="3"/>
  <c r="X493" i="3"/>
  <c r="AH493" i="3" s="1"/>
  <c r="AI493" i="3" s="1"/>
  <c r="AR492" i="3"/>
  <c r="AO492" i="3"/>
  <c r="AE492" i="3"/>
  <c r="AF492" i="3" s="1"/>
  <c r="AD492" i="3"/>
  <c r="AC492" i="3"/>
  <c r="AM492" i="3"/>
  <c r="AN492" i="3" s="1"/>
  <c r="AP492" i="3" s="1"/>
  <c r="Y492" i="3"/>
  <c r="X492" i="3"/>
  <c r="AH492" i="3" s="1"/>
  <c r="AR491" i="3"/>
  <c r="AM491" i="3"/>
  <c r="AH491" i="3"/>
  <c r="AC491" i="3"/>
  <c r="Y491" i="3"/>
  <c r="X491" i="3"/>
  <c r="AR490" i="3"/>
  <c r="AM490" i="3"/>
  <c r="AH490" i="3"/>
  <c r="AC490" i="3"/>
  <c r="AE490" i="3" s="1"/>
  <c r="Y490" i="3"/>
  <c r="X490" i="3"/>
  <c r="AR489" i="3"/>
  <c r="AI489" i="3"/>
  <c r="AK489" i="3" s="1"/>
  <c r="AE489" i="3"/>
  <c r="AD489" i="3"/>
  <c r="AC489" i="3"/>
  <c r="AM489" i="3"/>
  <c r="Y489" i="3"/>
  <c r="X489" i="3"/>
  <c r="AH489" i="3" s="1"/>
  <c r="AJ489" i="3" s="1"/>
  <c r="AR488" i="3"/>
  <c r="AJ488" i="3"/>
  <c r="AF488" i="3"/>
  <c r="AE488" i="3"/>
  <c r="AC488" i="3"/>
  <c r="AD488" i="3" s="1"/>
  <c r="AM488" i="3"/>
  <c r="Y488" i="3"/>
  <c r="X488" i="3"/>
  <c r="AH488" i="3" s="1"/>
  <c r="AI488" i="3" s="1"/>
  <c r="AK488" i="3" s="1"/>
  <c r="AR487" i="3"/>
  <c r="AM487" i="3"/>
  <c r="AH487" i="3"/>
  <c r="AC487" i="3"/>
  <c r="Y487" i="3"/>
  <c r="X487" i="3"/>
  <c r="AR486" i="3"/>
  <c r="AM486" i="3"/>
  <c r="AH486" i="3"/>
  <c r="AD486" i="3"/>
  <c r="AF486" i="3" s="1"/>
  <c r="AC486" i="3"/>
  <c r="AE486" i="3" s="1"/>
  <c r="Y486" i="3"/>
  <c r="X486" i="3"/>
  <c r="AR485" i="3"/>
  <c r="AO485" i="3"/>
  <c r="AN485" i="3"/>
  <c r="AP485" i="3" s="1"/>
  <c r="AI485" i="3"/>
  <c r="AE485" i="3"/>
  <c r="AC485" i="3"/>
  <c r="AD485" i="3" s="1"/>
  <c r="AM485" i="3"/>
  <c r="Y485" i="3"/>
  <c r="X485" i="3"/>
  <c r="AH485" i="3" s="1"/>
  <c r="AJ485" i="3" s="1"/>
  <c r="AR484" i="3"/>
  <c r="AN484" i="3"/>
  <c r="AP484" i="3" s="1"/>
  <c r="AE484" i="3"/>
  <c r="AD484" i="3"/>
  <c r="AF484" i="3" s="1"/>
  <c r="AC484" i="3"/>
  <c r="AM484" i="3"/>
  <c r="AO484" i="3" s="1"/>
  <c r="Y484" i="3"/>
  <c r="X484" i="3"/>
  <c r="AH484" i="3" s="1"/>
  <c r="AR483" i="3"/>
  <c r="AM483" i="3"/>
  <c r="AN483" i="3" s="1"/>
  <c r="AH483" i="3"/>
  <c r="AE483" i="3"/>
  <c r="AF483" i="3" s="1"/>
  <c r="AC483" i="3"/>
  <c r="AD483" i="3" s="1"/>
  <c r="Y483" i="3"/>
  <c r="X483" i="3"/>
  <c r="AR482" i="3"/>
  <c r="AN482" i="3"/>
  <c r="AP482" i="3" s="1"/>
  <c r="AM482" i="3"/>
  <c r="AO482" i="3" s="1"/>
  <c r="AH482" i="3"/>
  <c r="AF482" i="3"/>
  <c r="AD482" i="3"/>
  <c r="AC482" i="3"/>
  <c r="AE482" i="3" s="1"/>
  <c r="Y482" i="3"/>
  <c r="X482" i="3"/>
  <c r="AR481" i="3"/>
  <c r="AH481" i="3"/>
  <c r="AC481" i="3"/>
  <c r="AM481" i="3"/>
  <c r="Y481" i="3"/>
  <c r="X481" i="3"/>
  <c r="AR480" i="3"/>
  <c r="AM480" i="3"/>
  <c r="AD480" i="3"/>
  <c r="AF480" i="3" s="1"/>
  <c r="AC480" i="3"/>
  <c r="AE480" i="3" s="1"/>
  <c r="Y480" i="3"/>
  <c r="X480" i="3"/>
  <c r="AH480" i="3" s="1"/>
  <c r="AJ480" i="3" s="1"/>
  <c r="AR479" i="3"/>
  <c r="AN479" i="3"/>
  <c r="AE479" i="3"/>
  <c r="AD479" i="3"/>
  <c r="AF479" i="3" s="1"/>
  <c r="AC479" i="3"/>
  <c r="AM479" i="3"/>
  <c r="AO479" i="3" s="1"/>
  <c r="Y479" i="3"/>
  <c r="X479" i="3"/>
  <c r="AH479" i="3" s="1"/>
  <c r="AR478" i="3"/>
  <c r="AM478" i="3"/>
  <c r="AE478" i="3"/>
  <c r="AF478" i="3" s="1"/>
  <c r="AD478" i="3"/>
  <c r="AC478" i="3"/>
  <c r="Y478" i="3"/>
  <c r="X478" i="3"/>
  <c r="AH478" i="3" s="1"/>
  <c r="AR477" i="3"/>
  <c r="AP477" i="3"/>
  <c r="AO477" i="3"/>
  <c r="AN477" i="3"/>
  <c r="AM477" i="3"/>
  <c r="AH477" i="3"/>
  <c r="AE477" i="3"/>
  <c r="AC477" i="3"/>
  <c r="AD477" i="3" s="1"/>
  <c r="AF477" i="3" s="1"/>
  <c r="Y477" i="3"/>
  <c r="X477" i="3"/>
  <c r="AR476" i="3"/>
  <c r="AE476" i="3"/>
  <c r="AD476" i="3"/>
  <c r="AF476" i="3" s="1"/>
  <c r="AC476" i="3"/>
  <c r="AM476" i="3"/>
  <c r="AO476" i="3" s="1"/>
  <c r="Y476" i="3"/>
  <c r="X476" i="3"/>
  <c r="AH476" i="3" s="1"/>
  <c r="AR475" i="3"/>
  <c r="AJ475" i="3"/>
  <c r="AF475" i="3"/>
  <c r="AE475" i="3"/>
  <c r="AC475" i="3"/>
  <c r="AD475" i="3" s="1"/>
  <c r="AM475" i="3"/>
  <c r="AN475" i="3" s="1"/>
  <c r="Y475" i="3"/>
  <c r="X475" i="3"/>
  <c r="AH475" i="3" s="1"/>
  <c r="AI475" i="3" s="1"/>
  <c r="AK475" i="3" s="1"/>
  <c r="AR474" i="3"/>
  <c r="AI474" i="3"/>
  <c r="AH474" i="3"/>
  <c r="AJ474" i="3" s="1"/>
  <c r="AC474" i="3"/>
  <c r="AM474" i="3"/>
  <c r="Y474" i="3"/>
  <c r="X474" i="3"/>
  <c r="AR473" i="3"/>
  <c r="AM473" i="3"/>
  <c r="AD473" i="3"/>
  <c r="AF473" i="3" s="1"/>
  <c r="AC473" i="3"/>
  <c r="AE473" i="3" s="1"/>
  <c r="Y473" i="3"/>
  <c r="X473" i="3"/>
  <c r="AH473" i="3" s="1"/>
  <c r="AI473" i="3" s="1"/>
  <c r="AR472" i="3"/>
  <c r="AM472" i="3"/>
  <c r="AO472" i="3" s="1"/>
  <c r="AE472" i="3"/>
  <c r="AD472" i="3"/>
  <c r="AC472" i="3"/>
  <c r="Y472" i="3"/>
  <c r="X472" i="3"/>
  <c r="AH472" i="3" s="1"/>
  <c r="AI472" i="3" s="1"/>
  <c r="AR471" i="3"/>
  <c r="AM471" i="3"/>
  <c r="AF471" i="3"/>
  <c r="AD471" i="3"/>
  <c r="AC471" i="3"/>
  <c r="AE471" i="3" s="1"/>
  <c r="Y471" i="3"/>
  <c r="X471" i="3"/>
  <c r="AH471" i="3" s="1"/>
  <c r="AR470" i="3"/>
  <c r="AO470" i="3"/>
  <c r="AN470" i="3"/>
  <c r="AM470" i="3"/>
  <c r="AF470" i="3"/>
  <c r="AE470" i="3"/>
  <c r="AC470" i="3"/>
  <c r="AD470" i="3" s="1"/>
  <c r="Y470" i="3"/>
  <c r="X470" i="3"/>
  <c r="AH470" i="3" s="1"/>
  <c r="AR469" i="3"/>
  <c r="AP469" i="3"/>
  <c r="AN469" i="3"/>
  <c r="AM469" i="3"/>
  <c r="AO469" i="3" s="1"/>
  <c r="AE469" i="3"/>
  <c r="AD469" i="3"/>
  <c r="AF469" i="3" s="1"/>
  <c r="AC469" i="3"/>
  <c r="Y469" i="3"/>
  <c r="X469" i="3"/>
  <c r="AH469" i="3" s="1"/>
  <c r="AR468" i="3"/>
  <c r="AF468" i="3"/>
  <c r="AE468" i="3"/>
  <c r="AD468" i="3"/>
  <c r="AC468" i="3"/>
  <c r="AM468" i="3"/>
  <c r="AN468" i="3" s="1"/>
  <c r="Y468" i="3"/>
  <c r="X468" i="3"/>
  <c r="AH468" i="3" s="1"/>
  <c r="AJ468" i="3" s="1"/>
  <c r="AR467" i="3"/>
  <c r="AO467" i="3"/>
  <c r="AH467" i="3"/>
  <c r="AJ467" i="3" s="1"/>
  <c r="AE467" i="3"/>
  <c r="AC467" i="3"/>
  <c r="AD467" i="3" s="1"/>
  <c r="AF467" i="3" s="1"/>
  <c r="AM467" i="3"/>
  <c r="AN467" i="3" s="1"/>
  <c r="AP467" i="3" s="1"/>
  <c r="Y467" i="3"/>
  <c r="X467" i="3"/>
  <c r="AR466" i="3"/>
  <c r="AM466" i="3"/>
  <c r="AJ466" i="3"/>
  <c r="AI466" i="3"/>
  <c r="AK466" i="3" s="1"/>
  <c r="AC466" i="3"/>
  <c r="Y466" i="3"/>
  <c r="X466" i="3"/>
  <c r="AH466" i="3" s="1"/>
  <c r="AR465" i="3"/>
  <c r="AI465" i="3"/>
  <c r="AK465" i="3" s="1"/>
  <c r="AH465" i="3"/>
  <c r="AJ465" i="3" s="1"/>
  <c r="AC465" i="3"/>
  <c r="AE465" i="3" s="1"/>
  <c r="AM465" i="3"/>
  <c r="Y465" i="3"/>
  <c r="X465" i="3"/>
  <c r="AR464" i="3"/>
  <c r="AM464" i="3"/>
  <c r="AO464" i="3" s="1"/>
  <c r="AI464" i="3"/>
  <c r="AD464" i="3"/>
  <c r="AF464" i="3" s="1"/>
  <c r="AC464" i="3"/>
  <c r="AE464" i="3" s="1"/>
  <c r="Y464" i="3"/>
  <c r="X464" i="3"/>
  <c r="AH464" i="3" s="1"/>
  <c r="AJ464" i="3" s="1"/>
  <c r="AR463" i="3"/>
  <c r="AN463" i="3"/>
  <c r="AC463" i="3"/>
  <c r="AD463" i="3" s="1"/>
  <c r="AM463" i="3"/>
  <c r="AO463" i="3" s="1"/>
  <c r="Y463" i="3"/>
  <c r="X463" i="3"/>
  <c r="AH463" i="3" s="1"/>
  <c r="AI463" i="3" s="1"/>
  <c r="AR462" i="3"/>
  <c r="AM462" i="3"/>
  <c r="AO462" i="3" s="1"/>
  <c r="AH462" i="3"/>
  <c r="AE462" i="3"/>
  <c r="AD462" i="3"/>
  <c r="AC462" i="3"/>
  <c r="Y462" i="3"/>
  <c r="X462" i="3"/>
  <c r="AR461" i="3"/>
  <c r="AM461" i="3"/>
  <c r="AN461" i="3" s="1"/>
  <c r="AH461" i="3"/>
  <c r="AJ461" i="3" s="1"/>
  <c r="AE461" i="3"/>
  <c r="AD461" i="3"/>
  <c r="AF461" i="3" s="1"/>
  <c r="AC461" i="3"/>
  <c r="Y461" i="3"/>
  <c r="X461" i="3"/>
  <c r="AR460" i="3"/>
  <c r="AE460" i="3"/>
  <c r="AD460" i="3"/>
  <c r="AF460" i="3" s="1"/>
  <c r="AC460" i="3"/>
  <c r="AM460" i="3"/>
  <c r="Y460" i="3"/>
  <c r="X460" i="3"/>
  <c r="AH460" i="3" s="1"/>
  <c r="AR459" i="3"/>
  <c r="AO459" i="3"/>
  <c r="AI459" i="3"/>
  <c r="AE459" i="3"/>
  <c r="AD459" i="3"/>
  <c r="AC459" i="3"/>
  <c r="AM459" i="3"/>
  <c r="AN459" i="3" s="1"/>
  <c r="AP459" i="3" s="1"/>
  <c r="Y459" i="3"/>
  <c r="X459" i="3"/>
  <c r="AH459" i="3" s="1"/>
  <c r="AJ459" i="3" s="1"/>
  <c r="AR458" i="3"/>
  <c r="AH458" i="3"/>
  <c r="AE458" i="3"/>
  <c r="AC458" i="3"/>
  <c r="AD458" i="3" s="1"/>
  <c r="AM458" i="3"/>
  <c r="AN458" i="3" s="1"/>
  <c r="Y458" i="3"/>
  <c r="X458" i="3"/>
  <c r="AR457" i="3"/>
  <c r="AM457" i="3"/>
  <c r="AO457" i="3" s="1"/>
  <c r="AC457" i="3"/>
  <c r="Y457" i="3"/>
  <c r="X457" i="3"/>
  <c r="AH457" i="3" s="1"/>
  <c r="AR456" i="3"/>
  <c r="AH456" i="3"/>
  <c r="AE456" i="3"/>
  <c r="AD456" i="3"/>
  <c r="AC456" i="3"/>
  <c r="AM456" i="3"/>
  <c r="Y456" i="3"/>
  <c r="X456" i="3"/>
  <c r="AR455" i="3"/>
  <c r="AE455" i="3"/>
  <c r="AD455" i="3"/>
  <c r="AF455" i="3" s="1"/>
  <c r="AC455" i="3"/>
  <c r="AM455" i="3"/>
  <c r="Y455" i="3"/>
  <c r="X455" i="3"/>
  <c r="AH455" i="3" s="1"/>
  <c r="AJ455" i="3" s="1"/>
  <c r="AR454" i="3"/>
  <c r="AE454" i="3"/>
  <c r="AD454" i="3"/>
  <c r="AF454" i="3" s="1"/>
  <c r="AC454" i="3"/>
  <c r="AM454" i="3"/>
  <c r="Y454" i="3"/>
  <c r="X454" i="3"/>
  <c r="AH454" i="3" s="1"/>
  <c r="AR453" i="3"/>
  <c r="AO453" i="3"/>
  <c r="AM453" i="3"/>
  <c r="AN453" i="3" s="1"/>
  <c r="AP453" i="3" s="1"/>
  <c r="AH453" i="3"/>
  <c r="AE453" i="3"/>
  <c r="AF453" i="3" s="1"/>
  <c r="AD453" i="3"/>
  <c r="AC453" i="3"/>
  <c r="Y453" i="3"/>
  <c r="X453" i="3"/>
  <c r="AR452" i="3"/>
  <c r="AE452" i="3"/>
  <c r="AF452" i="3" s="1"/>
  <c r="AD452" i="3"/>
  <c r="AC452" i="3"/>
  <c r="AM452" i="3"/>
  <c r="Y452" i="3"/>
  <c r="X452" i="3"/>
  <c r="AH452" i="3" s="1"/>
  <c r="AR451" i="3"/>
  <c r="AE451" i="3"/>
  <c r="AD451" i="3"/>
  <c r="AF451" i="3" s="1"/>
  <c r="AC451" i="3"/>
  <c r="AM451" i="3"/>
  <c r="AN451" i="3" s="1"/>
  <c r="Y451" i="3"/>
  <c r="X451" i="3"/>
  <c r="AH451" i="3" s="1"/>
  <c r="AR450" i="3"/>
  <c r="AH450" i="3"/>
  <c r="AI450" i="3" s="1"/>
  <c r="AC450" i="3"/>
  <c r="AD450" i="3" s="1"/>
  <c r="AM450" i="3"/>
  <c r="AN450" i="3" s="1"/>
  <c r="Y450" i="3"/>
  <c r="X450" i="3"/>
  <c r="AR449" i="3"/>
  <c r="AM449" i="3"/>
  <c r="AO449" i="3" s="1"/>
  <c r="AI449" i="3"/>
  <c r="AK449" i="3" s="1"/>
  <c r="AC449" i="3"/>
  <c r="AE449" i="3" s="1"/>
  <c r="Y449" i="3"/>
  <c r="X449" i="3"/>
  <c r="AH449" i="3" s="1"/>
  <c r="AJ449" i="3" s="1"/>
  <c r="AR448" i="3"/>
  <c r="AO448" i="3"/>
  <c r="AM448" i="3"/>
  <c r="AN448" i="3" s="1"/>
  <c r="AP448" i="3" s="1"/>
  <c r="AH448" i="3"/>
  <c r="AJ448" i="3" s="1"/>
  <c r="AC448" i="3"/>
  <c r="Y448" i="3"/>
  <c r="X448" i="3"/>
  <c r="AR447" i="3"/>
  <c r="AM447" i="3"/>
  <c r="AF447" i="3"/>
  <c r="AD447" i="3"/>
  <c r="AC447" i="3"/>
  <c r="AE447" i="3" s="1"/>
  <c r="Y447" i="3"/>
  <c r="X447" i="3"/>
  <c r="AH447" i="3" s="1"/>
  <c r="AR446" i="3"/>
  <c r="AF446" i="3"/>
  <c r="AD446" i="3"/>
  <c r="AC446" i="3"/>
  <c r="AE446" i="3" s="1"/>
  <c r="AM446" i="3"/>
  <c r="Y446" i="3"/>
  <c r="X446" i="3"/>
  <c r="AH446" i="3" s="1"/>
  <c r="AR445" i="3"/>
  <c r="AO445" i="3"/>
  <c r="AN445" i="3"/>
  <c r="AM445" i="3"/>
  <c r="AD445" i="3"/>
  <c r="AF445" i="3" s="1"/>
  <c r="AC445" i="3"/>
  <c r="AE445" i="3" s="1"/>
  <c r="Y445" i="3"/>
  <c r="X445" i="3"/>
  <c r="AH445" i="3" s="1"/>
  <c r="AR444" i="3"/>
  <c r="AD444" i="3"/>
  <c r="AF444" i="3" s="1"/>
  <c r="AC444" i="3"/>
  <c r="AE444" i="3" s="1"/>
  <c r="AM444" i="3"/>
  <c r="Y444" i="3"/>
  <c r="X444" i="3"/>
  <c r="AH444" i="3" s="1"/>
  <c r="AR443" i="3"/>
  <c r="AO443" i="3"/>
  <c r="AN443" i="3"/>
  <c r="AP443" i="3" s="1"/>
  <c r="AE443" i="3"/>
  <c r="AD443" i="3"/>
  <c r="AF443" i="3" s="1"/>
  <c r="AC443" i="3"/>
  <c r="AM443" i="3"/>
  <c r="Y443" i="3"/>
  <c r="X443" i="3"/>
  <c r="AH443" i="3" s="1"/>
  <c r="AR442" i="3"/>
  <c r="AM442" i="3"/>
  <c r="AN442" i="3" s="1"/>
  <c r="AJ442" i="3"/>
  <c r="AK442" i="3" s="1"/>
  <c r="AH442" i="3"/>
  <c r="AI442" i="3" s="1"/>
  <c r="AC442" i="3"/>
  <c r="Y442" i="3"/>
  <c r="X442" i="3"/>
  <c r="AR441" i="3"/>
  <c r="AI441" i="3"/>
  <c r="AK441" i="3" s="1"/>
  <c r="AC441" i="3"/>
  <c r="AD441" i="3" s="1"/>
  <c r="AM441" i="3"/>
  <c r="Y441" i="3"/>
  <c r="X441" i="3"/>
  <c r="AH441" i="3" s="1"/>
  <c r="AJ441" i="3" s="1"/>
  <c r="AR440" i="3"/>
  <c r="AH440" i="3"/>
  <c r="AD440" i="3"/>
  <c r="AF440" i="3" s="1"/>
  <c r="AC440" i="3"/>
  <c r="AE440" i="3" s="1"/>
  <c r="AM440" i="3"/>
  <c r="Y440" i="3"/>
  <c r="X440" i="3"/>
  <c r="AR439" i="3"/>
  <c r="AM439" i="3"/>
  <c r="AO439" i="3" s="1"/>
  <c r="AD439" i="3"/>
  <c r="AF439" i="3" s="1"/>
  <c r="AC439" i="3"/>
  <c r="AE439" i="3" s="1"/>
  <c r="Y439" i="3"/>
  <c r="X439" i="3"/>
  <c r="AH439" i="3" s="1"/>
  <c r="AR438" i="3"/>
  <c r="AO438" i="3"/>
  <c r="AM438" i="3"/>
  <c r="AN438" i="3" s="1"/>
  <c r="AJ438" i="3"/>
  <c r="AC438" i="3"/>
  <c r="Y438" i="3"/>
  <c r="X438" i="3"/>
  <c r="AH438" i="3" s="1"/>
  <c r="AI438" i="3" s="1"/>
  <c r="AK438" i="3" s="1"/>
  <c r="AR437" i="3"/>
  <c r="AN437" i="3"/>
  <c r="AH437" i="3"/>
  <c r="AI437" i="3" s="1"/>
  <c r="AE437" i="3"/>
  <c r="AF437" i="3" s="1"/>
  <c r="AD437" i="3"/>
  <c r="AC437" i="3"/>
  <c r="AM437" i="3"/>
  <c r="AO437" i="3" s="1"/>
  <c r="Y437" i="3"/>
  <c r="X437" i="3"/>
  <c r="AR436" i="3"/>
  <c r="AP436" i="3"/>
  <c r="AO436" i="3"/>
  <c r="AM436" i="3"/>
  <c r="AN436" i="3" s="1"/>
  <c r="AH436" i="3"/>
  <c r="AC436" i="3"/>
  <c r="AD436" i="3" s="1"/>
  <c r="Y436" i="3"/>
  <c r="X436" i="3"/>
  <c r="AR435" i="3"/>
  <c r="AH435" i="3"/>
  <c r="AC435" i="3"/>
  <c r="AE435" i="3" s="1"/>
  <c r="AM435" i="3"/>
  <c r="Y435" i="3"/>
  <c r="X435" i="3"/>
  <c r="AR434" i="3"/>
  <c r="AE434" i="3"/>
  <c r="AD434" i="3"/>
  <c r="AF434" i="3" s="1"/>
  <c r="AC434" i="3"/>
  <c r="AM434" i="3"/>
  <c r="AO434" i="3" s="1"/>
  <c r="Y434" i="3"/>
  <c r="X434" i="3"/>
  <c r="AH434" i="3" s="1"/>
  <c r="AR433" i="3"/>
  <c r="AO433" i="3"/>
  <c r="AF433" i="3"/>
  <c r="AE433" i="3"/>
  <c r="AC433" i="3"/>
  <c r="AD433" i="3" s="1"/>
  <c r="AM433" i="3"/>
  <c r="AN433" i="3" s="1"/>
  <c r="Y433" i="3"/>
  <c r="X433" i="3"/>
  <c r="AH433" i="3" s="1"/>
  <c r="AI433" i="3" s="1"/>
  <c r="AR432" i="3"/>
  <c r="AH432" i="3"/>
  <c r="AC432" i="3"/>
  <c r="AE432" i="3" s="1"/>
  <c r="AM432" i="3"/>
  <c r="Y432" i="3"/>
  <c r="X432" i="3"/>
  <c r="AR431" i="3"/>
  <c r="AO431" i="3"/>
  <c r="AM431" i="3"/>
  <c r="AN431" i="3" s="1"/>
  <c r="AP431" i="3" s="1"/>
  <c r="AH431" i="3"/>
  <c r="AC431" i="3"/>
  <c r="AE431" i="3" s="1"/>
  <c r="Y431" i="3"/>
  <c r="X431" i="3"/>
  <c r="AR430" i="3"/>
  <c r="AJ430" i="3"/>
  <c r="AE430" i="3"/>
  <c r="AC430" i="3"/>
  <c r="AD430" i="3" s="1"/>
  <c r="AM430" i="3"/>
  <c r="AO430" i="3" s="1"/>
  <c r="Y430" i="3"/>
  <c r="X430" i="3"/>
  <c r="AH430" i="3" s="1"/>
  <c r="AI430" i="3" s="1"/>
  <c r="AK430" i="3" s="1"/>
  <c r="AR429" i="3"/>
  <c r="AN429" i="3"/>
  <c r="AP429" i="3" s="1"/>
  <c r="AE429" i="3"/>
  <c r="AD429" i="3"/>
  <c r="AF429" i="3" s="1"/>
  <c r="AC429" i="3"/>
  <c r="AM429" i="3"/>
  <c r="AO429" i="3" s="1"/>
  <c r="Y429" i="3"/>
  <c r="X429" i="3"/>
  <c r="AH429" i="3" s="1"/>
  <c r="AR428" i="3"/>
  <c r="AO428" i="3"/>
  <c r="AM428" i="3"/>
  <c r="AN428" i="3" s="1"/>
  <c r="AF428" i="3"/>
  <c r="AE428" i="3"/>
  <c r="AC428" i="3"/>
  <c r="AD428" i="3" s="1"/>
  <c r="Y428" i="3"/>
  <c r="X428" i="3"/>
  <c r="AH428" i="3" s="1"/>
  <c r="AJ428" i="3" s="1"/>
  <c r="AR427" i="3"/>
  <c r="AH427" i="3"/>
  <c r="AI427" i="3" s="1"/>
  <c r="AC427" i="3"/>
  <c r="AE427" i="3" s="1"/>
  <c r="AM427" i="3"/>
  <c r="Y427" i="3"/>
  <c r="X427" i="3"/>
  <c r="AR426" i="3"/>
  <c r="AO426" i="3"/>
  <c r="AH426" i="3"/>
  <c r="AE426" i="3"/>
  <c r="AD426" i="3"/>
  <c r="AF426" i="3" s="1"/>
  <c r="AC426" i="3"/>
  <c r="AM426" i="3"/>
  <c r="AN426" i="3" s="1"/>
  <c r="Y426" i="3"/>
  <c r="X426" i="3"/>
  <c r="AR425" i="3"/>
  <c r="AM425" i="3"/>
  <c r="AN425" i="3" s="1"/>
  <c r="AE425" i="3"/>
  <c r="AC425" i="3"/>
  <c r="AD425" i="3" s="1"/>
  <c r="AF425" i="3" s="1"/>
  <c r="Y425" i="3"/>
  <c r="X425" i="3"/>
  <c r="AH425" i="3" s="1"/>
  <c r="AJ425" i="3" s="1"/>
  <c r="AR424" i="3"/>
  <c r="AD424" i="3"/>
  <c r="AF424" i="3" s="1"/>
  <c r="AC424" i="3"/>
  <c r="AE424" i="3" s="1"/>
  <c r="AM424" i="3"/>
  <c r="Y424" i="3"/>
  <c r="X424" i="3"/>
  <c r="AH424" i="3" s="1"/>
  <c r="AR423" i="3"/>
  <c r="AO423" i="3"/>
  <c r="AM423" i="3"/>
  <c r="AN423" i="3" s="1"/>
  <c r="AD423" i="3"/>
  <c r="AC423" i="3"/>
  <c r="AE423" i="3" s="1"/>
  <c r="Y423" i="3"/>
  <c r="X423" i="3"/>
  <c r="AH423" i="3" s="1"/>
  <c r="AR422" i="3"/>
  <c r="AD422" i="3"/>
  <c r="AF422" i="3" s="1"/>
  <c r="AC422" i="3"/>
  <c r="AE422" i="3" s="1"/>
  <c r="AM422" i="3"/>
  <c r="Y422" i="3"/>
  <c r="X422" i="3"/>
  <c r="AH422" i="3" s="1"/>
  <c r="AR421" i="3"/>
  <c r="AH421" i="3"/>
  <c r="AI421" i="3" s="1"/>
  <c r="AE421" i="3"/>
  <c r="AD421" i="3"/>
  <c r="AF421" i="3" s="1"/>
  <c r="AC421" i="3"/>
  <c r="AM421" i="3"/>
  <c r="AN421" i="3" s="1"/>
  <c r="Y421" i="3"/>
  <c r="X421" i="3"/>
  <c r="AR420" i="3"/>
  <c r="AO420" i="3"/>
  <c r="AH420" i="3"/>
  <c r="AI420" i="3" s="1"/>
  <c r="AC420" i="3"/>
  <c r="AM420" i="3"/>
  <c r="AN420" i="3" s="1"/>
  <c r="Y420" i="3"/>
  <c r="X420" i="3"/>
  <c r="AR419" i="3"/>
  <c r="AM419" i="3"/>
  <c r="AF419" i="3"/>
  <c r="AD419" i="3"/>
  <c r="AC419" i="3"/>
  <c r="AE419" i="3" s="1"/>
  <c r="Y419" i="3"/>
  <c r="X419" i="3"/>
  <c r="AH419" i="3" s="1"/>
  <c r="AI419" i="3" s="1"/>
  <c r="AR418" i="3"/>
  <c r="AE418" i="3"/>
  <c r="AD418" i="3"/>
  <c r="AF418" i="3" s="1"/>
  <c r="AC418" i="3"/>
  <c r="AM418" i="3"/>
  <c r="AN418" i="3" s="1"/>
  <c r="Y418" i="3"/>
  <c r="X418" i="3"/>
  <c r="AH418" i="3" s="1"/>
  <c r="AR417" i="3"/>
  <c r="AM417" i="3"/>
  <c r="AN417" i="3" s="1"/>
  <c r="AH417" i="3"/>
  <c r="AJ417" i="3" s="1"/>
  <c r="AC417" i="3"/>
  <c r="AD417" i="3" s="1"/>
  <c r="Y417" i="3"/>
  <c r="X417" i="3"/>
  <c r="AR416" i="3"/>
  <c r="AM416" i="3"/>
  <c r="AO416" i="3" s="1"/>
  <c r="AD416" i="3"/>
  <c r="AF416" i="3" s="1"/>
  <c r="AC416" i="3"/>
  <c r="AE416" i="3" s="1"/>
  <c r="Y416" i="3"/>
  <c r="X416" i="3"/>
  <c r="AH416" i="3" s="1"/>
  <c r="AJ416" i="3" s="1"/>
  <c r="AR415" i="3"/>
  <c r="AE415" i="3"/>
  <c r="AD415" i="3"/>
  <c r="AC415" i="3"/>
  <c r="AM415" i="3"/>
  <c r="AO415" i="3" s="1"/>
  <c r="Y415" i="3"/>
  <c r="X415" i="3"/>
  <c r="AH415" i="3" s="1"/>
  <c r="AR414" i="3"/>
  <c r="AP414" i="3"/>
  <c r="AO414" i="3"/>
  <c r="AM414" i="3"/>
  <c r="AN414" i="3" s="1"/>
  <c r="AI414" i="3"/>
  <c r="AK414" i="3" s="1"/>
  <c r="AE414" i="3"/>
  <c r="AC414" i="3"/>
  <c r="AD414" i="3" s="1"/>
  <c r="AF414" i="3" s="1"/>
  <c r="Y414" i="3"/>
  <c r="X414" i="3"/>
  <c r="AH414" i="3" s="1"/>
  <c r="AJ414" i="3" s="1"/>
  <c r="AR413" i="3"/>
  <c r="AC413" i="3"/>
  <c r="AE413" i="3" s="1"/>
  <c r="AM413" i="3"/>
  <c r="Y413" i="3"/>
  <c r="X413" i="3"/>
  <c r="AH413" i="3" s="1"/>
  <c r="AR412" i="3"/>
  <c r="AO412" i="3"/>
  <c r="AN412" i="3"/>
  <c r="AP412" i="3" s="1"/>
  <c r="AM412" i="3"/>
  <c r="AE412" i="3"/>
  <c r="AD412" i="3"/>
  <c r="AC412" i="3"/>
  <c r="Y412" i="3"/>
  <c r="X412" i="3"/>
  <c r="AH412" i="3" s="1"/>
  <c r="AR411" i="3"/>
  <c r="AI411" i="3"/>
  <c r="AE411" i="3"/>
  <c r="AC411" i="3"/>
  <c r="AD411" i="3" s="1"/>
  <c r="AF411" i="3" s="1"/>
  <c r="AM411" i="3"/>
  <c r="Y411" i="3"/>
  <c r="X411" i="3"/>
  <c r="AH411" i="3" s="1"/>
  <c r="AJ411" i="3" s="1"/>
  <c r="AR410" i="3"/>
  <c r="AN410" i="3"/>
  <c r="AP410" i="3" s="1"/>
  <c r="AE410" i="3"/>
  <c r="AD410" i="3"/>
  <c r="AF410" i="3" s="1"/>
  <c r="AC410" i="3"/>
  <c r="AM410" i="3"/>
  <c r="AO410" i="3" s="1"/>
  <c r="Y410" i="3"/>
  <c r="X410" i="3"/>
  <c r="AH410" i="3" s="1"/>
  <c r="AR409" i="3"/>
  <c r="AM409" i="3"/>
  <c r="AN409" i="3" s="1"/>
  <c r="AI409" i="3"/>
  <c r="AK409" i="3" s="1"/>
  <c r="AH409" i="3"/>
  <c r="AJ409" i="3" s="1"/>
  <c r="AE409" i="3"/>
  <c r="AC409" i="3"/>
  <c r="AD409" i="3" s="1"/>
  <c r="Y409" i="3"/>
  <c r="X409" i="3"/>
  <c r="AR408" i="3"/>
  <c r="AI408" i="3"/>
  <c r="AC408" i="3"/>
  <c r="AE408" i="3" s="1"/>
  <c r="AM408" i="3"/>
  <c r="Y408" i="3"/>
  <c r="X408" i="3"/>
  <c r="AH408" i="3" s="1"/>
  <c r="AJ408" i="3" s="1"/>
  <c r="AR407" i="3"/>
  <c r="AC407" i="3"/>
  <c r="AE407" i="3" s="1"/>
  <c r="AM407" i="3"/>
  <c r="Y407" i="3"/>
  <c r="X407" i="3"/>
  <c r="AH407" i="3" s="1"/>
  <c r="AR406" i="3"/>
  <c r="AE406" i="3"/>
  <c r="AC406" i="3"/>
  <c r="AD406" i="3" s="1"/>
  <c r="AF406" i="3" s="1"/>
  <c r="AM406" i="3"/>
  <c r="Y406" i="3"/>
  <c r="X406" i="3"/>
  <c r="AH406" i="3" s="1"/>
  <c r="AJ406" i="3" s="1"/>
  <c r="AR405" i="3"/>
  <c r="AM405" i="3"/>
  <c r="AO405" i="3" s="1"/>
  <c r="AE405" i="3"/>
  <c r="AC405" i="3"/>
  <c r="AD405" i="3" s="1"/>
  <c r="AF405" i="3" s="1"/>
  <c r="Y405" i="3"/>
  <c r="X405" i="3"/>
  <c r="AH405" i="3" s="1"/>
  <c r="AR404" i="3"/>
  <c r="AM404" i="3"/>
  <c r="AO404" i="3" s="1"/>
  <c r="AE404" i="3"/>
  <c r="AC404" i="3"/>
  <c r="AD404" i="3" s="1"/>
  <c r="AF404" i="3" s="1"/>
  <c r="Y404" i="3"/>
  <c r="X404" i="3"/>
  <c r="AH404" i="3" s="1"/>
  <c r="AR403" i="3"/>
  <c r="AM403" i="3"/>
  <c r="AO403" i="3" s="1"/>
  <c r="AE403" i="3"/>
  <c r="AC403" i="3"/>
  <c r="AD403" i="3" s="1"/>
  <c r="AF403" i="3" s="1"/>
  <c r="Y403" i="3"/>
  <c r="X403" i="3"/>
  <c r="AH403" i="3" s="1"/>
  <c r="AR402" i="3"/>
  <c r="AN402" i="3"/>
  <c r="AF402" i="3"/>
  <c r="AE402" i="3"/>
  <c r="AD402" i="3"/>
  <c r="AC402" i="3"/>
  <c r="AM402" i="3"/>
  <c r="AO402" i="3" s="1"/>
  <c r="AP402" i="3" s="1"/>
  <c r="Y402" i="3"/>
  <c r="X402" i="3"/>
  <c r="AH402" i="3" s="1"/>
  <c r="AR401" i="3"/>
  <c r="AF401" i="3"/>
  <c r="AE401" i="3"/>
  <c r="AC401" i="3"/>
  <c r="AD401" i="3" s="1"/>
  <c r="AM401" i="3"/>
  <c r="Y401" i="3"/>
  <c r="X401" i="3"/>
  <c r="AH401" i="3" s="1"/>
  <c r="AR400" i="3"/>
  <c r="AJ400" i="3"/>
  <c r="AH400" i="3"/>
  <c r="AI400" i="3" s="1"/>
  <c r="AK400" i="3" s="1"/>
  <c r="AD400" i="3"/>
  <c r="AF400" i="3" s="1"/>
  <c r="AC400" i="3"/>
  <c r="AE400" i="3" s="1"/>
  <c r="AM400" i="3"/>
  <c r="Y400" i="3"/>
  <c r="X400" i="3"/>
  <c r="AR399" i="3"/>
  <c r="AN399" i="3"/>
  <c r="AM399" i="3"/>
  <c r="AO399" i="3" s="1"/>
  <c r="AE399" i="3"/>
  <c r="AC399" i="3"/>
  <c r="AD399" i="3" s="1"/>
  <c r="AF399" i="3" s="1"/>
  <c r="Y399" i="3"/>
  <c r="X399" i="3"/>
  <c r="AH399" i="3" s="1"/>
  <c r="AI399" i="3" s="1"/>
  <c r="AR398" i="3"/>
  <c r="AN398" i="3"/>
  <c r="AM398" i="3"/>
  <c r="AO398" i="3" s="1"/>
  <c r="AP398" i="3" s="1"/>
  <c r="AJ398" i="3"/>
  <c r="AE398" i="3"/>
  <c r="AC398" i="3"/>
  <c r="AD398" i="3" s="1"/>
  <c r="AF398" i="3" s="1"/>
  <c r="Y398" i="3"/>
  <c r="X398" i="3"/>
  <c r="AH398" i="3" s="1"/>
  <c r="AI398" i="3" s="1"/>
  <c r="AR397" i="3"/>
  <c r="AM397" i="3"/>
  <c r="AO397" i="3" s="1"/>
  <c r="AE397" i="3"/>
  <c r="AC397" i="3"/>
  <c r="AD397" i="3" s="1"/>
  <c r="AF397" i="3" s="1"/>
  <c r="Y397" i="3"/>
  <c r="X397" i="3"/>
  <c r="AH397" i="3" s="1"/>
  <c r="AI397" i="3" s="1"/>
  <c r="AR396" i="3"/>
  <c r="AM396" i="3"/>
  <c r="AO396" i="3" s="1"/>
  <c r="AE396" i="3"/>
  <c r="AC396" i="3"/>
  <c r="AD396" i="3" s="1"/>
  <c r="AF396" i="3" s="1"/>
  <c r="Y396" i="3"/>
  <c r="X396" i="3"/>
  <c r="AH396" i="3" s="1"/>
  <c r="AJ396" i="3" s="1"/>
  <c r="AR395" i="3"/>
  <c r="AM395" i="3"/>
  <c r="AO395" i="3" s="1"/>
  <c r="AI395" i="3"/>
  <c r="AK395" i="3" s="1"/>
  <c r="AE395" i="3"/>
  <c r="AC395" i="3"/>
  <c r="AD395" i="3" s="1"/>
  <c r="AF395" i="3" s="1"/>
  <c r="Y395" i="3"/>
  <c r="X395" i="3"/>
  <c r="AH395" i="3" s="1"/>
  <c r="AJ395" i="3" s="1"/>
  <c r="AR394" i="3"/>
  <c r="AN394" i="3"/>
  <c r="AE394" i="3"/>
  <c r="AF394" i="3" s="1"/>
  <c r="AD394" i="3"/>
  <c r="AC394" i="3"/>
  <c r="AM394" i="3"/>
  <c r="AO394" i="3" s="1"/>
  <c r="AP394" i="3" s="1"/>
  <c r="Y394" i="3"/>
  <c r="X394" i="3"/>
  <c r="AH394" i="3" s="1"/>
  <c r="AJ394" i="3" s="1"/>
  <c r="AR393" i="3"/>
  <c r="AE393" i="3"/>
  <c r="AF393" i="3" s="1"/>
  <c r="AC393" i="3"/>
  <c r="AD393" i="3" s="1"/>
  <c r="AM393" i="3"/>
  <c r="Y393" i="3"/>
  <c r="X393" i="3"/>
  <c r="AH393" i="3" s="1"/>
  <c r="AJ393" i="3" s="1"/>
  <c r="AR392" i="3"/>
  <c r="AH392" i="3"/>
  <c r="AC392" i="3"/>
  <c r="AE392" i="3" s="1"/>
  <c r="AM392" i="3"/>
  <c r="Y392" i="3"/>
  <c r="X392" i="3"/>
  <c r="AR391" i="3"/>
  <c r="AO391" i="3"/>
  <c r="AM391" i="3"/>
  <c r="AN391" i="3" s="1"/>
  <c r="AP391" i="3" s="1"/>
  <c r="AE391" i="3"/>
  <c r="AD391" i="3"/>
  <c r="AC391" i="3"/>
  <c r="Y391" i="3"/>
  <c r="X391" i="3"/>
  <c r="AH391" i="3" s="1"/>
  <c r="AR390" i="3"/>
  <c r="AO390" i="3"/>
  <c r="AM390" i="3"/>
  <c r="AN390" i="3" s="1"/>
  <c r="AP390" i="3" s="1"/>
  <c r="AE390" i="3"/>
  <c r="AD390" i="3"/>
  <c r="AC390" i="3"/>
  <c r="Y390" i="3"/>
  <c r="X390" i="3"/>
  <c r="AH390" i="3" s="1"/>
  <c r="AJ390" i="3" s="1"/>
  <c r="AR389" i="3"/>
  <c r="AM389" i="3"/>
  <c r="AN389" i="3" s="1"/>
  <c r="AE389" i="3"/>
  <c r="AD389" i="3"/>
  <c r="AC389" i="3"/>
  <c r="Y389" i="3"/>
  <c r="X389" i="3"/>
  <c r="AH389" i="3" s="1"/>
  <c r="AR388" i="3"/>
  <c r="AM388" i="3"/>
  <c r="AN388" i="3" s="1"/>
  <c r="AE388" i="3"/>
  <c r="AD388" i="3"/>
  <c r="AC388" i="3"/>
  <c r="Y388" i="3"/>
  <c r="X388" i="3"/>
  <c r="AH388" i="3" s="1"/>
  <c r="AR387" i="3"/>
  <c r="AM387" i="3"/>
  <c r="AE387" i="3"/>
  <c r="AD387" i="3"/>
  <c r="AC387" i="3"/>
  <c r="Y387" i="3"/>
  <c r="X387" i="3"/>
  <c r="AH387" i="3" s="1"/>
  <c r="AR386" i="3"/>
  <c r="AP386" i="3"/>
  <c r="AO386" i="3"/>
  <c r="AN386" i="3"/>
  <c r="AE386" i="3"/>
  <c r="AD386" i="3"/>
  <c r="AC386" i="3"/>
  <c r="AM386" i="3"/>
  <c r="Y386" i="3"/>
  <c r="X386" i="3"/>
  <c r="AH386" i="3" s="1"/>
  <c r="AR385" i="3"/>
  <c r="AH385" i="3"/>
  <c r="AJ385" i="3" s="1"/>
  <c r="AE385" i="3"/>
  <c r="AC385" i="3"/>
  <c r="AD385" i="3" s="1"/>
  <c r="AF385" i="3" s="1"/>
  <c r="AM385" i="3"/>
  <c r="Y385" i="3"/>
  <c r="X385" i="3"/>
  <c r="AR384" i="3"/>
  <c r="AN384" i="3"/>
  <c r="AP384" i="3" s="1"/>
  <c r="AM384" i="3"/>
  <c r="AO384" i="3" s="1"/>
  <c r="AJ384" i="3"/>
  <c r="AH384" i="3"/>
  <c r="AI384" i="3" s="1"/>
  <c r="AC384" i="3"/>
  <c r="Y384" i="3"/>
  <c r="X384" i="3"/>
  <c r="AR383" i="3"/>
  <c r="AI383" i="3"/>
  <c r="AK383" i="3" s="1"/>
  <c r="AE383" i="3"/>
  <c r="AD383" i="3"/>
  <c r="AF383" i="3" s="1"/>
  <c r="AC383" i="3"/>
  <c r="AM383" i="3"/>
  <c r="Y383" i="3"/>
  <c r="X383" i="3"/>
  <c r="AH383" i="3" s="1"/>
  <c r="AJ383" i="3" s="1"/>
  <c r="AR382" i="3"/>
  <c r="AM382" i="3"/>
  <c r="AN382" i="3" s="1"/>
  <c r="AI382" i="3"/>
  <c r="AK382" i="3" s="1"/>
  <c r="AE382" i="3"/>
  <c r="AD382" i="3"/>
  <c r="AF382" i="3" s="1"/>
  <c r="AC382" i="3"/>
  <c r="Y382" i="3"/>
  <c r="X382" i="3"/>
  <c r="AH382" i="3" s="1"/>
  <c r="AJ382" i="3" s="1"/>
  <c r="AR381" i="3"/>
  <c r="AH381" i="3"/>
  <c r="AE381" i="3"/>
  <c r="AD381" i="3"/>
  <c r="AF381" i="3" s="1"/>
  <c r="AC381" i="3"/>
  <c r="AM381" i="3"/>
  <c r="Y381" i="3"/>
  <c r="X381" i="3"/>
  <c r="AR380" i="3"/>
  <c r="AM380" i="3"/>
  <c r="AN380" i="3" s="1"/>
  <c r="AH380" i="3"/>
  <c r="AE380" i="3"/>
  <c r="AD380" i="3"/>
  <c r="AF380" i="3" s="1"/>
  <c r="AC380" i="3"/>
  <c r="Y380" i="3"/>
  <c r="X380" i="3"/>
  <c r="AR379" i="3"/>
  <c r="AH379" i="3"/>
  <c r="AI379" i="3" s="1"/>
  <c r="AE379" i="3"/>
  <c r="AD379" i="3"/>
  <c r="AF379" i="3" s="1"/>
  <c r="AC379" i="3"/>
  <c r="AM379" i="3"/>
  <c r="Y379" i="3"/>
  <c r="X379" i="3"/>
  <c r="AR378" i="3"/>
  <c r="AH378" i="3"/>
  <c r="AI378" i="3" s="1"/>
  <c r="AE378" i="3"/>
  <c r="AD378" i="3"/>
  <c r="AF378" i="3" s="1"/>
  <c r="AC378" i="3"/>
  <c r="AM378" i="3"/>
  <c r="AN378" i="3" s="1"/>
  <c r="Y378" i="3"/>
  <c r="X378" i="3"/>
  <c r="AR377" i="3"/>
  <c r="AH377" i="3"/>
  <c r="AI377" i="3" s="1"/>
  <c r="AE377" i="3"/>
  <c r="AF377" i="3" s="1"/>
  <c r="AC377" i="3"/>
  <c r="AM377" i="3"/>
  <c r="AN377" i="3" s="1"/>
  <c r="Y377" i="3"/>
  <c r="X377" i="3"/>
  <c r="AR376" i="3"/>
  <c r="AM376" i="3"/>
  <c r="AC376" i="3"/>
  <c r="AD376" i="3" s="1"/>
  <c r="Y376" i="3"/>
  <c r="X376" i="3"/>
  <c r="AH376" i="3" s="1"/>
  <c r="AJ376" i="3" s="1"/>
  <c r="AR375" i="3"/>
  <c r="AI375" i="3"/>
  <c r="AK375" i="3" s="1"/>
  <c r="AH375" i="3"/>
  <c r="AJ375" i="3" s="1"/>
  <c r="AD375" i="3"/>
  <c r="AF375" i="3" s="1"/>
  <c r="AC375" i="3"/>
  <c r="AE375" i="3" s="1"/>
  <c r="AM375" i="3"/>
  <c r="Y375" i="3"/>
  <c r="X375" i="3"/>
  <c r="AR374" i="3"/>
  <c r="AH374" i="3"/>
  <c r="AI374" i="3" s="1"/>
  <c r="AC374" i="3"/>
  <c r="AD374" i="3" s="1"/>
  <c r="AM374" i="3"/>
  <c r="AO374" i="3" s="1"/>
  <c r="Y374" i="3"/>
  <c r="X374" i="3"/>
  <c r="AR373" i="3"/>
  <c r="AJ373" i="3"/>
  <c r="AF373" i="3"/>
  <c r="AE373" i="3"/>
  <c r="AC373" i="3"/>
  <c r="AD373" i="3" s="1"/>
  <c r="AM373" i="3"/>
  <c r="AO373" i="3" s="1"/>
  <c r="Y373" i="3"/>
  <c r="X373" i="3"/>
  <c r="AH373" i="3" s="1"/>
  <c r="AI373" i="3" s="1"/>
  <c r="AK373" i="3" s="1"/>
  <c r="AR372" i="3"/>
  <c r="AJ372" i="3"/>
  <c r="AC372" i="3"/>
  <c r="AD372" i="3" s="1"/>
  <c r="AM372" i="3"/>
  <c r="AO372" i="3" s="1"/>
  <c r="Y372" i="3"/>
  <c r="X372" i="3"/>
  <c r="AH372" i="3" s="1"/>
  <c r="AI372" i="3" s="1"/>
  <c r="AK372" i="3" s="1"/>
  <c r="AR371" i="3"/>
  <c r="AP371" i="3"/>
  <c r="AN371" i="3"/>
  <c r="AM371" i="3"/>
  <c r="AO371" i="3" s="1"/>
  <c r="AI371" i="3"/>
  <c r="AK371" i="3" s="1"/>
  <c r="AC371" i="3"/>
  <c r="AD371" i="3" s="1"/>
  <c r="Y371" i="3"/>
  <c r="X371" i="3"/>
  <c r="AH371" i="3" s="1"/>
  <c r="AJ371" i="3" s="1"/>
  <c r="AR370" i="3"/>
  <c r="AI370" i="3"/>
  <c r="AE370" i="3"/>
  <c r="AC370" i="3"/>
  <c r="AD370" i="3" s="1"/>
  <c r="AF370" i="3" s="1"/>
  <c r="AM370" i="3"/>
  <c r="AO370" i="3" s="1"/>
  <c r="Y370" i="3"/>
  <c r="X370" i="3"/>
  <c r="AH370" i="3" s="1"/>
  <c r="AJ370" i="3" s="1"/>
  <c r="AR369" i="3"/>
  <c r="AF369" i="3"/>
  <c r="AE369" i="3"/>
  <c r="AD369" i="3"/>
  <c r="AC369" i="3"/>
  <c r="AM369" i="3"/>
  <c r="AO369" i="3" s="1"/>
  <c r="Y369" i="3"/>
  <c r="X369" i="3"/>
  <c r="AH369" i="3" s="1"/>
  <c r="AJ369" i="3" s="1"/>
  <c r="AR368" i="3"/>
  <c r="AM368" i="3"/>
  <c r="AF368" i="3"/>
  <c r="AE368" i="3"/>
  <c r="AC368" i="3"/>
  <c r="AD368" i="3" s="1"/>
  <c r="Y368" i="3"/>
  <c r="X368" i="3"/>
  <c r="AH368" i="3" s="1"/>
  <c r="AJ368" i="3" s="1"/>
  <c r="AR367" i="3"/>
  <c r="AD367" i="3"/>
  <c r="AF367" i="3" s="1"/>
  <c r="AC367" i="3"/>
  <c r="AE367" i="3" s="1"/>
  <c r="AM367" i="3"/>
  <c r="AO367" i="3" s="1"/>
  <c r="Y367" i="3"/>
  <c r="X367" i="3"/>
  <c r="AH367" i="3" s="1"/>
  <c r="AR366" i="3"/>
  <c r="AM366" i="3"/>
  <c r="AO366" i="3" s="1"/>
  <c r="AI366" i="3"/>
  <c r="AH366" i="3"/>
  <c r="AJ366" i="3" s="1"/>
  <c r="AE366" i="3"/>
  <c r="AC366" i="3"/>
  <c r="AD366" i="3" s="1"/>
  <c r="Y366" i="3"/>
  <c r="X366" i="3"/>
  <c r="AR365" i="3"/>
  <c r="AN365" i="3"/>
  <c r="AP365" i="3" s="1"/>
  <c r="AM365" i="3"/>
  <c r="AO365" i="3" s="1"/>
  <c r="AC365" i="3"/>
  <c r="AD365" i="3" s="1"/>
  <c r="Y365" i="3"/>
  <c r="X365" i="3"/>
  <c r="AH365" i="3" s="1"/>
  <c r="AI365" i="3" s="1"/>
  <c r="AR364" i="3"/>
  <c r="AC364" i="3"/>
  <c r="AD364" i="3" s="1"/>
  <c r="AM364" i="3"/>
  <c r="Y364" i="3"/>
  <c r="X364" i="3"/>
  <c r="AH364" i="3" s="1"/>
  <c r="AR363" i="3"/>
  <c r="AM363" i="3"/>
  <c r="AO363" i="3" s="1"/>
  <c r="AE363" i="3"/>
  <c r="AF363" i="3" s="1"/>
  <c r="AC363" i="3"/>
  <c r="AD363" i="3" s="1"/>
  <c r="Y363" i="3"/>
  <c r="X363" i="3"/>
  <c r="AH363" i="3" s="1"/>
  <c r="AR362" i="3"/>
  <c r="AC362" i="3"/>
  <c r="AD362" i="3" s="1"/>
  <c r="AM362" i="3"/>
  <c r="Y362" i="3"/>
  <c r="X362" i="3"/>
  <c r="AH362" i="3" s="1"/>
  <c r="AR361" i="3"/>
  <c r="AF361" i="3"/>
  <c r="AE361" i="3"/>
  <c r="AD361" i="3"/>
  <c r="AC361" i="3"/>
  <c r="AM361" i="3"/>
  <c r="AO361" i="3" s="1"/>
  <c r="Y361" i="3"/>
  <c r="X361" i="3"/>
  <c r="AH361" i="3" s="1"/>
  <c r="AR360" i="3"/>
  <c r="AE360" i="3"/>
  <c r="AF360" i="3" s="1"/>
  <c r="AC360" i="3"/>
  <c r="AD360" i="3" s="1"/>
  <c r="AM360" i="3"/>
  <c r="Y360" i="3"/>
  <c r="X360" i="3"/>
  <c r="AH360" i="3" s="1"/>
  <c r="AR359" i="3"/>
  <c r="AN359" i="3"/>
  <c r="AP359" i="3" s="1"/>
  <c r="AH359" i="3"/>
  <c r="AJ359" i="3" s="1"/>
  <c r="AF359" i="3"/>
  <c r="AD359" i="3"/>
  <c r="AC359" i="3"/>
  <c r="AE359" i="3" s="1"/>
  <c r="AM359" i="3"/>
  <c r="AO359" i="3" s="1"/>
  <c r="Y359" i="3"/>
  <c r="X359" i="3"/>
  <c r="AR358" i="3"/>
  <c r="AO358" i="3"/>
  <c r="AN358" i="3"/>
  <c r="AM358" i="3"/>
  <c r="AJ358" i="3"/>
  <c r="AH358" i="3"/>
  <c r="AI358" i="3" s="1"/>
  <c r="AK358" i="3" s="1"/>
  <c r="AD358" i="3"/>
  <c r="AC358" i="3"/>
  <c r="AE358" i="3" s="1"/>
  <c r="Y358" i="3"/>
  <c r="X358" i="3"/>
  <c r="AR357" i="3"/>
  <c r="AO357" i="3"/>
  <c r="AN357" i="3"/>
  <c r="AP357" i="3" s="1"/>
  <c r="AM357" i="3"/>
  <c r="AC357" i="3"/>
  <c r="AE357" i="3" s="1"/>
  <c r="Y357" i="3"/>
  <c r="X357" i="3"/>
  <c r="AH357" i="3" s="1"/>
  <c r="AJ357" i="3" s="1"/>
  <c r="AR356" i="3"/>
  <c r="AC356" i="3"/>
  <c r="AE356" i="3" s="1"/>
  <c r="AM356" i="3"/>
  <c r="Y356" i="3"/>
  <c r="X356" i="3"/>
  <c r="AH356" i="3" s="1"/>
  <c r="AR355" i="3"/>
  <c r="AM355" i="3"/>
  <c r="AO355" i="3" s="1"/>
  <c r="AC355" i="3"/>
  <c r="AE355" i="3" s="1"/>
  <c r="Y355" i="3"/>
  <c r="X355" i="3"/>
  <c r="AH355" i="3" s="1"/>
  <c r="AR354" i="3"/>
  <c r="AC354" i="3"/>
  <c r="AE354" i="3" s="1"/>
  <c r="AM354" i="3"/>
  <c r="Y354" i="3"/>
  <c r="X354" i="3"/>
  <c r="AH354" i="3" s="1"/>
  <c r="AR353" i="3"/>
  <c r="AF353" i="3"/>
  <c r="AE353" i="3"/>
  <c r="AD353" i="3"/>
  <c r="AC353" i="3"/>
  <c r="AM353" i="3"/>
  <c r="AO353" i="3" s="1"/>
  <c r="Y353" i="3"/>
  <c r="X353" i="3"/>
  <c r="AH353" i="3" s="1"/>
  <c r="AR352" i="3"/>
  <c r="AC352" i="3"/>
  <c r="AD352" i="3" s="1"/>
  <c r="AM352" i="3"/>
  <c r="Y352" i="3"/>
  <c r="X352" i="3"/>
  <c r="AH352" i="3" s="1"/>
  <c r="AR351" i="3"/>
  <c r="AD351" i="3"/>
  <c r="AF351" i="3" s="1"/>
  <c r="AC351" i="3"/>
  <c r="AE351" i="3" s="1"/>
  <c r="AM351" i="3"/>
  <c r="Y351" i="3"/>
  <c r="X351" i="3"/>
  <c r="AH351" i="3" s="1"/>
  <c r="AR350" i="3"/>
  <c r="AC350" i="3"/>
  <c r="AD350" i="3" s="1"/>
  <c r="AM350" i="3"/>
  <c r="Y350" i="3"/>
  <c r="X350" i="3"/>
  <c r="AH350" i="3" s="1"/>
  <c r="AR349" i="3"/>
  <c r="AC349" i="3"/>
  <c r="AD349" i="3" s="1"/>
  <c r="AM349" i="3"/>
  <c r="Y349" i="3"/>
  <c r="X349" i="3"/>
  <c r="AH349" i="3" s="1"/>
  <c r="AJ349" i="3" s="1"/>
  <c r="AR348" i="3"/>
  <c r="AC348" i="3"/>
  <c r="AD348" i="3" s="1"/>
  <c r="AM348" i="3"/>
  <c r="Y348" i="3"/>
  <c r="X348" i="3"/>
  <c r="AH348" i="3" s="1"/>
  <c r="AR347" i="3"/>
  <c r="AN347" i="3"/>
  <c r="AP347" i="3" s="1"/>
  <c r="AM347" i="3"/>
  <c r="AO347" i="3" s="1"/>
  <c r="AC347" i="3"/>
  <c r="AD347" i="3" s="1"/>
  <c r="Y347" i="3"/>
  <c r="X347" i="3"/>
  <c r="AH347" i="3" s="1"/>
  <c r="AR346" i="3"/>
  <c r="AC346" i="3"/>
  <c r="AD346" i="3" s="1"/>
  <c r="AM346" i="3"/>
  <c r="Y346" i="3"/>
  <c r="X346" i="3"/>
  <c r="AH346" i="3" s="1"/>
  <c r="AR345" i="3"/>
  <c r="AF345" i="3"/>
  <c r="AE345" i="3"/>
  <c r="AD345" i="3"/>
  <c r="AC345" i="3"/>
  <c r="AM345" i="3"/>
  <c r="AO345" i="3" s="1"/>
  <c r="Y345" i="3"/>
  <c r="X345" i="3"/>
  <c r="AH345" i="3" s="1"/>
  <c r="AR344" i="3"/>
  <c r="AJ344" i="3"/>
  <c r="AH344" i="3"/>
  <c r="AI344" i="3" s="1"/>
  <c r="AK344" i="3" s="1"/>
  <c r="AF344" i="3"/>
  <c r="AE344" i="3"/>
  <c r="AC344" i="3"/>
  <c r="AD344" i="3" s="1"/>
  <c r="AM344" i="3"/>
  <c r="Y344" i="3"/>
  <c r="X344" i="3"/>
  <c r="AR343" i="3"/>
  <c r="AF343" i="3"/>
  <c r="AD343" i="3"/>
  <c r="AC343" i="3"/>
  <c r="AE343" i="3" s="1"/>
  <c r="AM343" i="3"/>
  <c r="Y343" i="3"/>
  <c r="X343" i="3"/>
  <c r="AH343" i="3" s="1"/>
  <c r="AR342" i="3"/>
  <c r="AH342" i="3"/>
  <c r="AJ342" i="3" s="1"/>
  <c r="AD342" i="3"/>
  <c r="AC342" i="3"/>
  <c r="AE342" i="3" s="1"/>
  <c r="AM342" i="3"/>
  <c r="Y342" i="3"/>
  <c r="X342" i="3"/>
  <c r="AR341" i="3"/>
  <c r="AO341" i="3"/>
  <c r="AN341" i="3"/>
  <c r="AP341" i="3" s="1"/>
  <c r="AM341" i="3"/>
  <c r="AJ341" i="3"/>
  <c r="AD341" i="3"/>
  <c r="AC341" i="3"/>
  <c r="AE341" i="3" s="1"/>
  <c r="Y341" i="3"/>
  <c r="X341" i="3"/>
  <c r="AH341" i="3" s="1"/>
  <c r="AI341" i="3" s="1"/>
  <c r="AK341" i="3" s="1"/>
  <c r="AR340" i="3"/>
  <c r="AD340" i="3"/>
  <c r="AC340" i="3"/>
  <c r="AE340" i="3" s="1"/>
  <c r="AF340" i="3" s="1"/>
  <c r="AM340" i="3"/>
  <c r="Y340" i="3"/>
  <c r="X340" i="3"/>
  <c r="AH340" i="3" s="1"/>
  <c r="AR339" i="3"/>
  <c r="AO339" i="3"/>
  <c r="AN339" i="3"/>
  <c r="AP339" i="3" s="1"/>
  <c r="AM339" i="3"/>
  <c r="AD339" i="3"/>
  <c r="AC339" i="3"/>
  <c r="AE339" i="3" s="1"/>
  <c r="AF339" i="3" s="1"/>
  <c r="Y339" i="3"/>
  <c r="X339" i="3"/>
  <c r="AH339" i="3" s="1"/>
  <c r="AR338" i="3"/>
  <c r="AO338" i="3"/>
  <c r="AN338" i="3"/>
  <c r="AP338" i="3" s="1"/>
  <c r="AM338" i="3"/>
  <c r="AD338" i="3"/>
  <c r="AC338" i="3"/>
  <c r="AE338" i="3" s="1"/>
  <c r="AF338" i="3" s="1"/>
  <c r="Y338" i="3"/>
  <c r="X338" i="3"/>
  <c r="AH338" i="3" s="1"/>
  <c r="AR337" i="3"/>
  <c r="AO337" i="3"/>
  <c r="AN337" i="3"/>
  <c r="AP337" i="3" s="1"/>
  <c r="AD337" i="3"/>
  <c r="AC337" i="3"/>
  <c r="AE337" i="3" s="1"/>
  <c r="AF337" i="3" s="1"/>
  <c r="AM337" i="3"/>
  <c r="Y337" i="3"/>
  <c r="X337" i="3"/>
  <c r="AH337" i="3" s="1"/>
  <c r="AR336" i="3"/>
  <c r="AE336" i="3"/>
  <c r="AD336" i="3"/>
  <c r="AF336" i="3" s="1"/>
  <c r="AC336" i="3"/>
  <c r="AM336" i="3"/>
  <c r="Y336" i="3"/>
  <c r="X336" i="3"/>
  <c r="AH336" i="3" s="1"/>
  <c r="AR335" i="3"/>
  <c r="AF335" i="3"/>
  <c r="AE335" i="3"/>
  <c r="AD335" i="3"/>
  <c r="AC335" i="3"/>
  <c r="AM335" i="3"/>
  <c r="Y335" i="3"/>
  <c r="X335" i="3"/>
  <c r="AH335" i="3" s="1"/>
  <c r="AR334" i="3"/>
  <c r="AC334" i="3"/>
  <c r="AD334" i="3" s="1"/>
  <c r="AM334" i="3"/>
  <c r="Y334" i="3"/>
  <c r="X334" i="3"/>
  <c r="AH334" i="3" s="1"/>
  <c r="AR333" i="3"/>
  <c r="AN333" i="3"/>
  <c r="AM333" i="3"/>
  <c r="AO333" i="3" s="1"/>
  <c r="AD333" i="3"/>
  <c r="AC333" i="3"/>
  <c r="AE333" i="3" s="1"/>
  <c r="Y333" i="3"/>
  <c r="X333" i="3"/>
  <c r="AH333" i="3" s="1"/>
  <c r="AR332" i="3"/>
  <c r="AM332" i="3"/>
  <c r="AC332" i="3"/>
  <c r="Y332" i="3"/>
  <c r="X332" i="3"/>
  <c r="AH332" i="3" s="1"/>
  <c r="AR331" i="3"/>
  <c r="AE331" i="3"/>
  <c r="AD331" i="3"/>
  <c r="AF331" i="3" s="1"/>
  <c r="AC331" i="3"/>
  <c r="AM331" i="3"/>
  <c r="AO331" i="3" s="1"/>
  <c r="Y331" i="3"/>
  <c r="X331" i="3"/>
  <c r="AH331" i="3" s="1"/>
  <c r="AR330" i="3"/>
  <c r="AO330" i="3"/>
  <c r="AM330" i="3"/>
  <c r="AN330" i="3" s="1"/>
  <c r="AE330" i="3"/>
  <c r="AC330" i="3"/>
  <c r="AD330" i="3" s="1"/>
  <c r="Y330" i="3"/>
  <c r="X330" i="3"/>
  <c r="AH330" i="3" s="1"/>
  <c r="AR329" i="3"/>
  <c r="AP329" i="3"/>
  <c r="AN329" i="3"/>
  <c r="AM329" i="3"/>
  <c r="AO329" i="3" s="1"/>
  <c r="AD329" i="3"/>
  <c r="AC329" i="3"/>
  <c r="AE329" i="3" s="1"/>
  <c r="AF329" i="3" s="1"/>
  <c r="Y329" i="3"/>
  <c r="X329" i="3"/>
  <c r="AH329" i="3" s="1"/>
  <c r="AR328" i="3"/>
  <c r="AE328" i="3"/>
  <c r="AD328" i="3"/>
  <c r="AF328" i="3" s="1"/>
  <c r="AC328" i="3"/>
  <c r="AM328" i="3"/>
  <c r="Y328" i="3"/>
  <c r="X328" i="3"/>
  <c r="AH328" i="3" s="1"/>
  <c r="AR327" i="3"/>
  <c r="AF327" i="3"/>
  <c r="AE327" i="3"/>
  <c r="AD327" i="3"/>
  <c r="AC327" i="3"/>
  <c r="AM327" i="3"/>
  <c r="Y327" i="3"/>
  <c r="X327" i="3"/>
  <c r="AH327" i="3" s="1"/>
  <c r="AJ327" i="3" s="1"/>
  <c r="AR326" i="3"/>
  <c r="AC326" i="3"/>
  <c r="AD326" i="3" s="1"/>
  <c r="AM326" i="3"/>
  <c r="Y326" i="3"/>
  <c r="X326" i="3"/>
  <c r="AH326" i="3" s="1"/>
  <c r="AI326" i="3" s="1"/>
  <c r="AR325" i="3"/>
  <c r="AN325" i="3"/>
  <c r="AP325" i="3" s="1"/>
  <c r="AM325" i="3"/>
  <c r="AO325" i="3" s="1"/>
  <c r="AK325" i="3"/>
  <c r="AI325" i="3"/>
  <c r="AD325" i="3"/>
  <c r="AF325" i="3" s="1"/>
  <c r="AC325" i="3"/>
  <c r="AE325" i="3" s="1"/>
  <c r="Y325" i="3"/>
  <c r="X325" i="3"/>
  <c r="AH325" i="3" s="1"/>
  <c r="AJ325" i="3" s="1"/>
  <c r="AR324" i="3"/>
  <c r="AJ324" i="3"/>
  <c r="AC324" i="3"/>
  <c r="AM324" i="3"/>
  <c r="Y324" i="3"/>
  <c r="X324" i="3"/>
  <c r="AH324" i="3" s="1"/>
  <c r="AI324" i="3" s="1"/>
  <c r="AR323" i="3"/>
  <c r="AN323" i="3"/>
  <c r="AP323" i="3" s="1"/>
  <c r="AE323" i="3"/>
  <c r="AD323" i="3"/>
  <c r="AF323" i="3" s="1"/>
  <c r="AC323" i="3"/>
  <c r="AM323" i="3"/>
  <c r="AO323" i="3" s="1"/>
  <c r="Y323" i="3"/>
  <c r="X323" i="3"/>
  <c r="AH323" i="3" s="1"/>
  <c r="AR322" i="3"/>
  <c r="AM322" i="3"/>
  <c r="AN322" i="3" s="1"/>
  <c r="AH322" i="3"/>
  <c r="AE322" i="3"/>
  <c r="AC322" i="3"/>
  <c r="AD322" i="3" s="1"/>
  <c r="Y322" i="3"/>
  <c r="X322" i="3"/>
  <c r="AR321" i="3"/>
  <c r="AN321" i="3"/>
  <c r="AP321" i="3" s="1"/>
  <c r="AM321" i="3"/>
  <c r="AO321" i="3" s="1"/>
  <c r="AD321" i="3"/>
  <c r="AF321" i="3" s="1"/>
  <c r="AC321" i="3"/>
  <c r="AE321" i="3" s="1"/>
  <c r="Y321" i="3"/>
  <c r="X321" i="3"/>
  <c r="AH321" i="3" s="1"/>
  <c r="AJ321" i="3" s="1"/>
  <c r="AR320" i="3"/>
  <c r="AN320" i="3"/>
  <c r="AH320" i="3"/>
  <c r="AI320" i="3" s="1"/>
  <c r="AE320" i="3"/>
  <c r="AD320" i="3"/>
  <c r="AF320" i="3" s="1"/>
  <c r="AC320" i="3"/>
  <c r="AM320" i="3"/>
  <c r="AO320" i="3" s="1"/>
  <c r="Y320" i="3"/>
  <c r="X320" i="3"/>
  <c r="AR319" i="3"/>
  <c r="AE319" i="3"/>
  <c r="AF319" i="3" s="1"/>
  <c r="AD319" i="3"/>
  <c r="AC319" i="3"/>
  <c r="AM319" i="3"/>
  <c r="AN319" i="3" s="1"/>
  <c r="Y319" i="3"/>
  <c r="X319" i="3"/>
  <c r="AH319" i="3" s="1"/>
  <c r="AJ319" i="3" s="1"/>
  <c r="AR318" i="3"/>
  <c r="AC318" i="3"/>
  <c r="AD318" i="3" s="1"/>
  <c r="AM318" i="3"/>
  <c r="Y318" i="3"/>
  <c r="X318" i="3"/>
  <c r="AH318" i="3" s="1"/>
  <c r="AR317" i="3"/>
  <c r="AN317" i="3"/>
  <c r="AP317" i="3" s="1"/>
  <c r="AM317" i="3"/>
  <c r="AO317" i="3" s="1"/>
  <c r="AD317" i="3"/>
  <c r="AF317" i="3" s="1"/>
  <c r="AC317" i="3"/>
  <c r="AE317" i="3" s="1"/>
  <c r="Y317" i="3"/>
  <c r="X317" i="3"/>
  <c r="AH317" i="3" s="1"/>
  <c r="AR316" i="3"/>
  <c r="AH316" i="3"/>
  <c r="AJ316" i="3" s="1"/>
  <c r="AC316" i="3"/>
  <c r="AE316" i="3" s="1"/>
  <c r="AM316" i="3"/>
  <c r="Y316" i="3"/>
  <c r="X316" i="3"/>
  <c r="AR315" i="3"/>
  <c r="AE315" i="3"/>
  <c r="AF315" i="3" s="1"/>
  <c r="AD315" i="3"/>
  <c r="AC315" i="3"/>
  <c r="AM315" i="3"/>
  <c r="AO315" i="3" s="1"/>
  <c r="Y315" i="3"/>
  <c r="X315" i="3"/>
  <c r="AH315" i="3" s="1"/>
  <c r="AJ315" i="3" s="1"/>
  <c r="AR314" i="3"/>
  <c r="AE314" i="3"/>
  <c r="AC314" i="3"/>
  <c r="AD314" i="3" s="1"/>
  <c r="AF314" i="3" s="1"/>
  <c r="AM314" i="3"/>
  <c r="Y314" i="3"/>
  <c r="X314" i="3"/>
  <c r="AH314" i="3" s="1"/>
  <c r="AR313" i="3"/>
  <c r="AN313" i="3"/>
  <c r="AP313" i="3" s="1"/>
  <c r="AM313" i="3"/>
  <c r="AO313" i="3" s="1"/>
  <c r="AH313" i="3"/>
  <c r="AJ313" i="3" s="1"/>
  <c r="AC313" i="3"/>
  <c r="AE313" i="3" s="1"/>
  <c r="Y313" i="3"/>
  <c r="X313" i="3"/>
  <c r="AR312" i="3"/>
  <c r="AD312" i="3"/>
  <c r="AC312" i="3"/>
  <c r="AE312" i="3" s="1"/>
  <c r="AM312" i="3"/>
  <c r="Y312" i="3"/>
  <c r="X312" i="3"/>
  <c r="AH312" i="3" s="1"/>
  <c r="AR311" i="3"/>
  <c r="AE311" i="3"/>
  <c r="AD311" i="3"/>
  <c r="AF311" i="3" s="1"/>
  <c r="AC311" i="3"/>
  <c r="AM311" i="3"/>
  <c r="Y311" i="3"/>
  <c r="X311" i="3"/>
  <c r="AH311" i="3" s="1"/>
  <c r="AR310" i="3"/>
  <c r="AM310" i="3"/>
  <c r="AO310" i="3" s="1"/>
  <c r="AC310" i="3"/>
  <c r="AE310" i="3" s="1"/>
  <c r="Y310" i="3"/>
  <c r="X310" i="3"/>
  <c r="AH310" i="3" s="1"/>
  <c r="AR309" i="3"/>
  <c r="AM309" i="3"/>
  <c r="AO309" i="3" s="1"/>
  <c r="AC309" i="3"/>
  <c r="AE309" i="3" s="1"/>
  <c r="Y309" i="3"/>
  <c r="X309" i="3"/>
  <c r="AH309" i="3" s="1"/>
  <c r="AR308" i="3"/>
  <c r="AE308" i="3"/>
  <c r="AD308" i="3"/>
  <c r="AF308" i="3" s="1"/>
  <c r="AC308" i="3"/>
  <c r="AM308" i="3"/>
  <c r="Y308" i="3"/>
  <c r="X308" i="3"/>
  <c r="AH308" i="3" s="1"/>
  <c r="AR307" i="3"/>
  <c r="AE307" i="3"/>
  <c r="AC307" i="3"/>
  <c r="AD307" i="3" s="1"/>
  <c r="AF307" i="3" s="1"/>
  <c r="AM307" i="3"/>
  <c r="Y307" i="3"/>
  <c r="X307" i="3"/>
  <c r="AH307" i="3" s="1"/>
  <c r="AR306" i="3"/>
  <c r="AM306" i="3"/>
  <c r="AN306" i="3" s="1"/>
  <c r="AC306" i="3"/>
  <c r="AD306" i="3" s="1"/>
  <c r="Y306" i="3"/>
  <c r="X306" i="3"/>
  <c r="AH306" i="3" s="1"/>
  <c r="AR305" i="3"/>
  <c r="AC305" i="3"/>
  <c r="AE305" i="3" s="1"/>
  <c r="AM305" i="3"/>
  <c r="Y305" i="3"/>
  <c r="X305" i="3"/>
  <c r="AH305" i="3" s="1"/>
  <c r="AR304" i="3"/>
  <c r="AD304" i="3"/>
  <c r="AC304" i="3"/>
  <c r="AE304" i="3" s="1"/>
  <c r="AM304" i="3"/>
  <c r="Y304" i="3"/>
  <c r="X304" i="3"/>
  <c r="AH304" i="3" s="1"/>
  <c r="AR303" i="3"/>
  <c r="AM303" i="3"/>
  <c r="AO303" i="3" s="1"/>
  <c r="AC303" i="3"/>
  <c r="AE303" i="3" s="1"/>
  <c r="Y303" i="3"/>
  <c r="X303" i="3"/>
  <c r="AH303" i="3" s="1"/>
  <c r="AR302" i="3"/>
  <c r="AN302" i="3"/>
  <c r="AP302" i="3" s="1"/>
  <c r="AM302" i="3"/>
  <c r="AO302" i="3" s="1"/>
  <c r="AD302" i="3"/>
  <c r="AC302" i="3"/>
  <c r="AE302" i="3" s="1"/>
  <c r="Y302" i="3"/>
  <c r="X302" i="3"/>
  <c r="AH302" i="3" s="1"/>
  <c r="AR301" i="3"/>
  <c r="AO301" i="3"/>
  <c r="AM301" i="3"/>
  <c r="AN301" i="3" s="1"/>
  <c r="AP301" i="3" s="1"/>
  <c r="AE301" i="3"/>
  <c r="AC301" i="3"/>
  <c r="AD301" i="3" s="1"/>
  <c r="AF301" i="3" s="1"/>
  <c r="Y301" i="3"/>
  <c r="X301" i="3"/>
  <c r="AH301" i="3" s="1"/>
  <c r="AR300" i="3"/>
  <c r="AF300" i="3"/>
  <c r="AE300" i="3"/>
  <c r="AD300" i="3"/>
  <c r="AC300" i="3"/>
  <c r="AM300" i="3"/>
  <c r="Y300" i="3"/>
  <c r="X300" i="3"/>
  <c r="AH300" i="3" s="1"/>
  <c r="AR299" i="3"/>
  <c r="AE299" i="3"/>
  <c r="AC299" i="3"/>
  <c r="AD299" i="3" s="1"/>
  <c r="AF299" i="3" s="1"/>
  <c r="AM299" i="3"/>
  <c r="Y299" i="3"/>
  <c r="X299" i="3"/>
  <c r="AH299" i="3" s="1"/>
  <c r="AR298" i="3"/>
  <c r="AN298" i="3"/>
  <c r="AM298" i="3"/>
  <c r="AO298" i="3" s="1"/>
  <c r="AP298" i="3" s="1"/>
  <c r="AD298" i="3"/>
  <c r="AC298" i="3"/>
  <c r="AE298" i="3" s="1"/>
  <c r="AF298" i="3" s="1"/>
  <c r="Y298" i="3"/>
  <c r="X298" i="3"/>
  <c r="AH298" i="3" s="1"/>
  <c r="AR297" i="3"/>
  <c r="AC297" i="3"/>
  <c r="AE297" i="3" s="1"/>
  <c r="AM297" i="3"/>
  <c r="Y297" i="3"/>
  <c r="X297" i="3"/>
  <c r="AH297" i="3" s="1"/>
  <c r="AR296" i="3"/>
  <c r="AD296" i="3"/>
  <c r="AF296" i="3" s="1"/>
  <c r="AC296" i="3"/>
  <c r="AE296" i="3" s="1"/>
  <c r="AM296" i="3"/>
  <c r="Y296" i="3"/>
  <c r="X296" i="3"/>
  <c r="AH296" i="3" s="1"/>
  <c r="AR295" i="3"/>
  <c r="AM295" i="3"/>
  <c r="AO295" i="3" s="1"/>
  <c r="AC295" i="3"/>
  <c r="AE295" i="3" s="1"/>
  <c r="Y295" i="3"/>
  <c r="X295" i="3"/>
  <c r="AH295" i="3" s="1"/>
  <c r="AR294" i="3"/>
  <c r="AN294" i="3"/>
  <c r="AP294" i="3" s="1"/>
  <c r="AM294" i="3"/>
  <c r="AO294" i="3" s="1"/>
  <c r="AD294" i="3"/>
  <c r="AF294" i="3" s="1"/>
  <c r="AC294" i="3"/>
  <c r="AE294" i="3" s="1"/>
  <c r="Y294" i="3"/>
  <c r="X294" i="3"/>
  <c r="AH294" i="3" s="1"/>
  <c r="AR293" i="3"/>
  <c r="AO293" i="3"/>
  <c r="AM293" i="3"/>
  <c r="AN293" i="3" s="1"/>
  <c r="AP293" i="3" s="1"/>
  <c r="AE293" i="3"/>
  <c r="AC293" i="3"/>
  <c r="AD293" i="3" s="1"/>
  <c r="AF293" i="3" s="1"/>
  <c r="Y293" i="3"/>
  <c r="X293" i="3"/>
  <c r="AH293" i="3" s="1"/>
  <c r="AR292" i="3"/>
  <c r="AF292" i="3"/>
  <c r="AE292" i="3"/>
  <c r="AD292" i="3"/>
  <c r="AC292" i="3"/>
  <c r="AM292" i="3"/>
  <c r="Y292" i="3"/>
  <c r="X292" i="3"/>
  <c r="AH292" i="3" s="1"/>
  <c r="AR291" i="3"/>
  <c r="AO291" i="3"/>
  <c r="AM291" i="3"/>
  <c r="AN291" i="3" s="1"/>
  <c r="AP291" i="3" s="1"/>
  <c r="AE291" i="3"/>
  <c r="AC291" i="3"/>
  <c r="AD291" i="3" s="1"/>
  <c r="AF291" i="3" s="1"/>
  <c r="Y291" i="3"/>
  <c r="X291" i="3"/>
  <c r="AH291" i="3" s="1"/>
  <c r="AR290" i="3"/>
  <c r="AN290" i="3"/>
  <c r="AM290" i="3"/>
  <c r="AO290" i="3" s="1"/>
  <c r="AP290" i="3" s="1"/>
  <c r="AD290" i="3"/>
  <c r="AC290" i="3"/>
  <c r="AE290" i="3" s="1"/>
  <c r="AF290" i="3" s="1"/>
  <c r="Y290" i="3"/>
  <c r="X290" i="3"/>
  <c r="AH290" i="3" s="1"/>
  <c r="AJ290" i="3" s="1"/>
  <c r="AR289" i="3"/>
  <c r="AC289" i="3"/>
  <c r="AE289" i="3" s="1"/>
  <c r="AM289" i="3"/>
  <c r="Y289" i="3"/>
  <c r="X289" i="3"/>
  <c r="AH289" i="3" s="1"/>
  <c r="AI289" i="3" s="1"/>
  <c r="AR288" i="3"/>
  <c r="AD288" i="3"/>
  <c r="AC288" i="3"/>
  <c r="AE288" i="3" s="1"/>
  <c r="AM288" i="3"/>
  <c r="Y288" i="3"/>
  <c r="X288" i="3"/>
  <c r="AH288" i="3" s="1"/>
  <c r="AR287" i="3"/>
  <c r="AM287" i="3"/>
  <c r="AC287" i="3"/>
  <c r="Y287" i="3"/>
  <c r="X287" i="3"/>
  <c r="AH287" i="3" s="1"/>
  <c r="AR286" i="3"/>
  <c r="AN286" i="3"/>
  <c r="AP286" i="3" s="1"/>
  <c r="AM286" i="3"/>
  <c r="AO286" i="3" s="1"/>
  <c r="AD286" i="3"/>
  <c r="AC286" i="3"/>
  <c r="AE286" i="3" s="1"/>
  <c r="Y286" i="3"/>
  <c r="X286" i="3"/>
  <c r="AH286" i="3" s="1"/>
  <c r="AR285" i="3"/>
  <c r="AO285" i="3"/>
  <c r="AM285" i="3"/>
  <c r="AN285" i="3" s="1"/>
  <c r="AP285" i="3" s="1"/>
  <c r="AE285" i="3"/>
  <c r="AC285" i="3"/>
  <c r="AD285" i="3" s="1"/>
  <c r="AF285" i="3" s="1"/>
  <c r="Y285" i="3"/>
  <c r="X285" i="3"/>
  <c r="AH285" i="3" s="1"/>
  <c r="AR284" i="3"/>
  <c r="AF284" i="3"/>
  <c r="AE284" i="3"/>
  <c r="AD284" i="3"/>
  <c r="AC284" i="3"/>
  <c r="AM284" i="3"/>
  <c r="Y284" i="3"/>
  <c r="X284" i="3"/>
  <c r="AH284" i="3" s="1"/>
  <c r="AR283" i="3"/>
  <c r="AO283" i="3"/>
  <c r="AM283" i="3"/>
  <c r="AN283" i="3" s="1"/>
  <c r="AP283" i="3" s="1"/>
  <c r="AE283" i="3"/>
  <c r="AC283" i="3"/>
  <c r="AD283" i="3" s="1"/>
  <c r="AF283" i="3" s="1"/>
  <c r="Y283" i="3"/>
  <c r="X283" i="3"/>
  <c r="AH283" i="3" s="1"/>
  <c r="AR282" i="3"/>
  <c r="AN282" i="3"/>
  <c r="AM282" i="3"/>
  <c r="AO282" i="3" s="1"/>
  <c r="AP282" i="3" s="1"/>
  <c r="AI282" i="3"/>
  <c r="AK282" i="3" s="1"/>
  <c r="AD282" i="3"/>
  <c r="AC282" i="3"/>
  <c r="AE282" i="3" s="1"/>
  <c r="AF282" i="3" s="1"/>
  <c r="Y282" i="3"/>
  <c r="X282" i="3"/>
  <c r="AH282" i="3" s="1"/>
  <c r="AJ282" i="3" s="1"/>
  <c r="AR281" i="3"/>
  <c r="AC281" i="3"/>
  <c r="AE281" i="3" s="1"/>
  <c r="AM281" i="3"/>
  <c r="Y281" i="3"/>
  <c r="X281" i="3"/>
  <c r="AH281" i="3" s="1"/>
  <c r="AI281" i="3" s="1"/>
  <c r="AR280" i="3"/>
  <c r="AF280" i="3"/>
  <c r="AE280" i="3"/>
  <c r="AD280" i="3"/>
  <c r="AC280" i="3"/>
  <c r="AM280" i="3"/>
  <c r="Y280" i="3"/>
  <c r="X280" i="3"/>
  <c r="AH280" i="3" s="1"/>
  <c r="AR279" i="3"/>
  <c r="AM279" i="3"/>
  <c r="AC279" i="3"/>
  <c r="Y279" i="3"/>
  <c r="X279" i="3"/>
  <c r="AH279" i="3" s="1"/>
  <c r="AR278" i="3"/>
  <c r="AN278" i="3"/>
  <c r="AP278" i="3" s="1"/>
  <c r="AM278" i="3"/>
  <c r="AO278" i="3" s="1"/>
  <c r="AD278" i="3"/>
  <c r="AC278" i="3"/>
  <c r="AE278" i="3" s="1"/>
  <c r="Y278" i="3"/>
  <c r="X278" i="3"/>
  <c r="AH278" i="3" s="1"/>
  <c r="AR277" i="3"/>
  <c r="AO277" i="3"/>
  <c r="AM277" i="3"/>
  <c r="AN277" i="3" s="1"/>
  <c r="AP277" i="3" s="1"/>
  <c r="AE277" i="3"/>
  <c r="AC277" i="3"/>
  <c r="AD277" i="3" s="1"/>
  <c r="Y277" i="3"/>
  <c r="X277" i="3"/>
  <c r="AH277" i="3" s="1"/>
  <c r="AR276" i="3"/>
  <c r="AF276" i="3"/>
  <c r="AE276" i="3"/>
  <c r="AD276" i="3"/>
  <c r="AC276" i="3"/>
  <c r="AM276" i="3"/>
  <c r="Y276" i="3"/>
  <c r="X276" i="3"/>
  <c r="AH276" i="3" s="1"/>
  <c r="AR275" i="3"/>
  <c r="AO275" i="3"/>
  <c r="AM275" i="3"/>
  <c r="AN275" i="3" s="1"/>
  <c r="AP275" i="3" s="1"/>
  <c r="AE275" i="3"/>
  <c r="AC275" i="3"/>
  <c r="AD275" i="3" s="1"/>
  <c r="AF275" i="3" s="1"/>
  <c r="Y275" i="3"/>
  <c r="X275" i="3"/>
  <c r="AH275" i="3" s="1"/>
  <c r="AR274" i="3"/>
  <c r="AM274" i="3"/>
  <c r="AN274" i="3" s="1"/>
  <c r="AC274" i="3"/>
  <c r="AD274" i="3" s="1"/>
  <c r="Y274" i="3"/>
  <c r="X274" i="3"/>
  <c r="AH274" i="3" s="1"/>
  <c r="AJ274" i="3" s="1"/>
  <c r="AR273" i="3"/>
  <c r="AE273" i="3"/>
  <c r="AD273" i="3"/>
  <c r="AF273" i="3" s="1"/>
  <c r="AC273" i="3"/>
  <c r="AM273" i="3"/>
  <c r="Y273" i="3"/>
  <c r="X273" i="3"/>
  <c r="AH273" i="3" s="1"/>
  <c r="AI273" i="3" s="1"/>
  <c r="AR272" i="3"/>
  <c r="AF272" i="3"/>
  <c r="AE272" i="3"/>
  <c r="AD272" i="3"/>
  <c r="AC272" i="3"/>
  <c r="AM272" i="3"/>
  <c r="Y272" i="3"/>
  <c r="X272" i="3"/>
  <c r="AH272" i="3" s="1"/>
  <c r="AR271" i="3"/>
  <c r="AM271" i="3"/>
  <c r="AC271" i="3"/>
  <c r="Y271" i="3"/>
  <c r="X271" i="3"/>
  <c r="AH271" i="3" s="1"/>
  <c r="AR270" i="3"/>
  <c r="AN270" i="3"/>
  <c r="AP270" i="3" s="1"/>
  <c r="AM270" i="3"/>
  <c r="AO270" i="3" s="1"/>
  <c r="AD270" i="3"/>
  <c r="AF270" i="3" s="1"/>
  <c r="AC270" i="3"/>
  <c r="AE270" i="3" s="1"/>
  <c r="Y270" i="3"/>
  <c r="X270" i="3"/>
  <c r="AH270" i="3" s="1"/>
  <c r="AR269" i="3"/>
  <c r="AM269" i="3"/>
  <c r="AN269" i="3" s="1"/>
  <c r="AE269" i="3"/>
  <c r="AC269" i="3"/>
  <c r="AD269" i="3" s="1"/>
  <c r="Y269" i="3"/>
  <c r="X269" i="3"/>
  <c r="AH269" i="3" s="1"/>
  <c r="AR268" i="3"/>
  <c r="AP268" i="3"/>
  <c r="AN268" i="3"/>
  <c r="AF268" i="3"/>
  <c r="AE268" i="3"/>
  <c r="AD268" i="3"/>
  <c r="AC268" i="3"/>
  <c r="AM268" i="3"/>
  <c r="AO268" i="3" s="1"/>
  <c r="Y268" i="3"/>
  <c r="X268" i="3"/>
  <c r="AH268" i="3" s="1"/>
  <c r="AR267" i="3"/>
  <c r="AO267" i="3"/>
  <c r="AM267" i="3"/>
  <c r="AN267" i="3" s="1"/>
  <c r="AP267" i="3" s="1"/>
  <c r="AH267" i="3"/>
  <c r="AE267" i="3"/>
  <c r="AC267" i="3"/>
  <c r="AD267" i="3" s="1"/>
  <c r="AF267" i="3" s="1"/>
  <c r="Y267" i="3"/>
  <c r="X267" i="3"/>
  <c r="AR266" i="3"/>
  <c r="AP266" i="3"/>
  <c r="AN266" i="3"/>
  <c r="AM266" i="3"/>
  <c r="AO266" i="3" s="1"/>
  <c r="AI266" i="3"/>
  <c r="AK266" i="3" s="1"/>
  <c r="AF266" i="3"/>
  <c r="AD266" i="3"/>
  <c r="AC266" i="3"/>
  <c r="AE266" i="3" s="1"/>
  <c r="Y266" i="3"/>
  <c r="X266" i="3"/>
  <c r="AH266" i="3" s="1"/>
  <c r="AJ266" i="3" s="1"/>
  <c r="AR265" i="3"/>
  <c r="AE265" i="3"/>
  <c r="AD265" i="3"/>
  <c r="AF265" i="3" s="1"/>
  <c r="AC265" i="3"/>
  <c r="AM265" i="3"/>
  <c r="Y265" i="3"/>
  <c r="X265" i="3"/>
  <c r="AH265" i="3" s="1"/>
  <c r="AR264" i="3"/>
  <c r="AF264" i="3"/>
  <c r="AE264" i="3"/>
  <c r="AD264" i="3"/>
  <c r="AC264" i="3"/>
  <c r="AM264" i="3"/>
  <c r="Y264" i="3"/>
  <c r="X264" i="3"/>
  <c r="AH264" i="3" s="1"/>
  <c r="AJ264" i="3" s="1"/>
  <c r="AR263" i="3"/>
  <c r="AC263" i="3"/>
  <c r="AM263" i="3"/>
  <c r="Y263" i="3"/>
  <c r="X263" i="3"/>
  <c r="AH263" i="3" s="1"/>
  <c r="AI263" i="3" s="1"/>
  <c r="AR262" i="3"/>
  <c r="AN262" i="3"/>
  <c r="AM262" i="3"/>
  <c r="AO262" i="3" s="1"/>
  <c r="AD262" i="3"/>
  <c r="AF262" i="3" s="1"/>
  <c r="AC262" i="3"/>
  <c r="AE262" i="3" s="1"/>
  <c r="Y262" i="3"/>
  <c r="X262" i="3"/>
  <c r="AH262" i="3" s="1"/>
  <c r="AR261" i="3"/>
  <c r="AO261" i="3"/>
  <c r="AM261" i="3"/>
  <c r="AN261" i="3" s="1"/>
  <c r="AE261" i="3"/>
  <c r="AC261" i="3"/>
  <c r="AD261" i="3" s="1"/>
  <c r="Y261" i="3"/>
  <c r="X261" i="3"/>
  <c r="AH261" i="3" s="1"/>
  <c r="AR260" i="3"/>
  <c r="AF260" i="3"/>
  <c r="AE260" i="3"/>
  <c r="AD260" i="3"/>
  <c r="AC260" i="3"/>
  <c r="AM260" i="3"/>
  <c r="AO260" i="3" s="1"/>
  <c r="Y260" i="3"/>
  <c r="X260" i="3"/>
  <c r="AH260" i="3" s="1"/>
  <c r="AR259" i="3"/>
  <c r="AO259" i="3"/>
  <c r="AM259" i="3"/>
  <c r="AN259" i="3" s="1"/>
  <c r="AE259" i="3"/>
  <c r="AC259" i="3"/>
  <c r="AD259" i="3" s="1"/>
  <c r="AF259" i="3" s="1"/>
  <c r="Y259" i="3"/>
  <c r="X259" i="3"/>
  <c r="AH259" i="3" s="1"/>
  <c r="AR258" i="3"/>
  <c r="AN258" i="3"/>
  <c r="AM258" i="3"/>
  <c r="AO258" i="3" s="1"/>
  <c r="AP258" i="3" s="1"/>
  <c r="AF258" i="3"/>
  <c r="AD258" i="3"/>
  <c r="AC258" i="3"/>
  <c r="AE258" i="3" s="1"/>
  <c r="Y258" i="3"/>
  <c r="X258" i="3"/>
  <c r="AH258" i="3" s="1"/>
  <c r="AJ258" i="3" s="1"/>
  <c r="AR257" i="3"/>
  <c r="AE257" i="3"/>
  <c r="AD257" i="3"/>
  <c r="AF257" i="3" s="1"/>
  <c r="AC257" i="3"/>
  <c r="AM257" i="3"/>
  <c r="Y257" i="3"/>
  <c r="X257" i="3"/>
  <c r="AH257" i="3" s="1"/>
  <c r="AR256" i="3"/>
  <c r="AF256" i="3"/>
  <c r="AE256" i="3"/>
  <c r="AD256" i="3"/>
  <c r="AC256" i="3"/>
  <c r="AM256" i="3"/>
  <c r="Y256" i="3"/>
  <c r="X256" i="3"/>
  <c r="AH256" i="3" s="1"/>
  <c r="AJ256" i="3" s="1"/>
  <c r="AR255" i="3"/>
  <c r="AJ255" i="3"/>
  <c r="AC255" i="3"/>
  <c r="AM255" i="3"/>
  <c r="Y255" i="3"/>
  <c r="X255" i="3"/>
  <c r="AH255" i="3" s="1"/>
  <c r="AI255" i="3" s="1"/>
  <c r="AR254" i="3"/>
  <c r="AN254" i="3"/>
  <c r="AM254" i="3"/>
  <c r="AO254" i="3" s="1"/>
  <c r="AD254" i="3"/>
  <c r="AF254" i="3" s="1"/>
  <c r="AC254" i="3"/>
  <c r="AE254" i="3" s="1"/>
  <c r="Y254" i="3"/>
  <c r="X254" i="3"/>
  <c r="AH254" i="3" s="1"/>
  <c r="AJ254" i="3" s="1"/>
  <c r="AR253" i="3"/>
  <c r="AE253" i="3"/>
  <c r="AC253" i="3"/>
  <c r="AD253" i="3" s="1"/>
  <c r="AM253" i="3"/>
  <c r="Y253" i="3"/>
  <c r="X253" i="3"/>
  <c r="AH253" i="3" s="1"/>
  <c r="AI253" i="3" s="1"/>
  <c r="AR252" i="3"/>
  <c r="AN252" i="3"/>
  <c r="AP252" i="3" s="1"/>
  <c r="AE252" i="3"/>
  <c r="AD252" i="3"/>
  <c r="AF252" i="3" s="1"/>
  <c r="AC252" i="3"/>
  <c r="AM252" i="3"/>
  <c r="AO252" i="3" s="1"/>
  <c r="Y252" i="3"/>
  <c r="X252" i="3"/>
  <c r="AH252" i="3" s="1"/>
  <c r="AR251" i="3"/>
  <c r="AO251" i="3"/>
  <c r="AM251" i="3"/>
  <c r="AN251" i="3" s="1"/>
  <c r="AE251" i="3"/>
  <c r="AC251" i="3"/>
  <c r="AD251" i="3" s="1"/>
  <c r="Y251" i="3"/>
  <c r="X251" i="3"/>
  <c r="AH251" i="3" s="1"/>
  <c r="AR250" i="3"/>
  <c r="AP250" i="3"/>
  <c r="AN250" i="3"/>
  <c r="AM250" i="3"/>
  <c r="AO250" i="3" s="1"/>
  <c r="AI250" i="3"/>
  <c r="AK250" i="3" s="1"/>
  <c r="AC250" i="3"/>
  <c r="AE250" i="3" s="1"/>
  <c r="Y250" i="3"/>
  <c r="X250" i="3"/>
  <c r="AH250" i="3" s="1"/>
  <c r="AJ250" i="3" s="1"/>
  <c r="AR249" i="3"/>
  <c r="AN249" i="3"/>
  <c r="AE249" i="3"/>
  <c r="AD249" i="3"/>
  <c r="AC249" i="3"/>
  <c r="AM249" i="3"/>
  <c r="AO249" i="3" s="1"/>
  <c r="Y249" i="3"/>
  <c r="X249" i="3"/>
  <c r="AH249" i="3" s="1"/>
  <c r="AR248" i="3"/>
  <c r="AE248" i="3"/>
  <c r="AF248" i="3" s="1"/>
  <c r="AD248" i="3"/>
  <c r="AC248" i="3"/>
  <c r="AM248" i="3"/>
  <c r="AN248" i="3" s="1"/>
  <c r="Y248" i="3"/>
  <c r="X248" i="3"/>
  <c r="AH248" i="3" s="1"/>
  <c r="AJ248" i="3" s="1"/>
  <c r="AR247" i="3"/>
  <c r="AM247" i="3"/>
  <c r="AC247" i="3"/>
  <c r="Y247" i="3"/>
  <c r="X247" i="3"/>
  <c r="AH247" i="3" s="1"/>
  <c r="AR246" i="3"/>
  <c r="AN246" i="3"/>
  <c r="AP246" i="3" s="1"/>
  <c r="AM246" i="3"/>
  <c r="AO246" i="3" s="1"/>
  <c r="AD246" i="3"/>
  <c r="AC246" i="3"/>
  <c r="AE246" i="3" s="1"/>
  <c r="Y246" i="3"/>
  <c r="X246" i="3"/>
  <c r="AH246" i="3" s="1"/>
  <c r="AR245" i="3"/>
  <c r="AE245" i="3"/>
  <c r="AC245" i="3"/>
  <c r="AD245" i="3" s="1"/>
  <c r="AM245" i="3"/>
  <c r="Y245" i="3"/>
  <c r="X245" i="3"/>
  <c r="AH245" i="3" s="1"/>
  <c r="AR244" i="3"/>
  <c r="AJ244" i="3"/>
  <c r="AE244" i="3"/>
  <c r="AD244" i="3"/>
  <c r="AF244" i="3" s="1"/>
  <c r="AC244" i="3"/>
  <c r="AM244" i="3"/>
  <c r="AO244" i="3" s="1"/>
  <c r="Y244" i="3"/>
  <c r="X244" i="3"/>
  <c r="AH244" i="3" s="1"/>
  <c r="AI244" i="3" s="1"/>
  <c r="AK244" i="3" s="1"/>
  <c r="AR243" i="3"/>
  <c r="AE243" i="3"/>
  <c r="AC243" i="3"/>
  <c r="AD243" i="3" s="1"/>
  <c r="AM243" i="3"/>
  <c r="Y243" i="3"/>
  <c r="X243" i="3"/>
  <c r="AH243" i="3" s="1"/>
  <c r="AR242" i="3"/>
  <c r="AN242" i="3"/>
  <c r="AP242" i="3" s="1"/>
  <c r="AM242" i="3"/>
  <c r="AO242" i="3" s="1"/>
  <c r="AF242" i="3"/>
  <c r="AD242" i="3"/>
  <c r="AC242" i="3"/>
  <c r="AE242" i="3" s="1"/>
  <c r="Y242" i="3"/>
  <c r="X242" i="3"/>
  <c r="AH242" i="3" s="1"/>
  <c r="AR241" i="3"/>
  <c r="AJ241" i="3"/>
  <c r="AH241" i="3"/>
  <c r="AI241" i="3" s="1"/>
  <c r="AK241" i="3" s="1"/>
  <c r="AE241" i="3"/>
  <c r="AD241" i="3"/>
  <c r="AC241" i="3"/>
  <c r="AM241" i="3"/>
  <c r="Y241" i="3"/>
  <c r="X241" i="3"/>
  <c r="AR240" i="3"/>
  <c r="AJ240" i="3"/>
  <c r="AE240" i="3"/>
  <c r="AD240" i="3"/>
  <c r="AF240" i="3" s="1"/>
  <c r="AC240" i="3"/>
  <c r="AM240" i="3"/>
  <c r="Y240" i="3"/>
  <c r="X240" i="3"/>
  <c r="AH240" i="3" s="1"/>
  <c r="AI240" i="3" s="1"/>
  <c r="AK240" i="3" s="1"/>
  <c r="AR239" i="3"/>
  <c r="AF239" i="3"/>
  <c r="AE239" i="3"/>
  <c r="AD239" i="3"/>
  <c r="AC239" i="3"/>
  <c r="AM239" i="3"/>
  <c r="Y239" i="3"/>
  <c r="X239" i="3"/>
  <c r="AH239" i="3" s="1"/>
  <c r="AR238" i="3"/>
  <c r="AM238" i="3"/>
  <c r="AO238" i="3" s="1"/>
  <c r="AC238" i="3"/>
  <c r="AE238" i="3" s="1"/>
  <c r="Y238" i="3"/>
  <c r="X238" i="3"/>
  <c r="AH238" i="3" s="1"/>
  <c r="AR237" i="3"/>
  <c r="AM237" i="3"/>
  <c r="AO237" i="3" s="1"/>
  <c r="AC237" i="3"/>
  <c r="AE237" i="3" s="1"/>
  <c r="Y237" i="3"/>
  <c r="X237" i="3"/>
  <c r="AH237" i="3" s="1"/>
  <c r="AR236" i="3"/>
  <c r="AE236" i="3"/>
  <c r="AD236" i="3"/>
  <c r="AF236" i="3" s="1"/>
  <c r="AC236" i="3"/>
  <c r="AM236" i="3"/>
  <c r="Y236" i="3"/>
  <c r="X236" i="3"/>
  <c r="AH236" i="3" s="1"/>
  <c r="AR235" i="3"/>
  <c r="AE235" i="3"/>
  <c r="AC235" i="3"/>
  <c r="AD235" i="3" s="1"/>
  <c r="AF235" i="3" s="1"/>
  <c r="AM235" i="3"/>
  <c r="Y235" i="3"/>
  <c r="X235" i="3"/>
  <c r="AH235" i="3" s="1"/>
  <c r="AR234" i="3"/>
  <c r="AM234" i="3"/>
  <c r="AN234" i="3" s="1"/>
  <c r="AC234" i="3"/>
  <c r="AD234" i="3" s="1"/>
  <c r="Y234" i="3"/>
  <c r="X234" i="3"/>
  <c r="AH234" i="3" s="1"/>
  <c r="AR233" i="3"/>
  <c r="AN233" i="3"/>
  <c r="AM233" i="3"/>
  <c r="AO233" i="3" s="1"/>
  <c r="AD233" i="3"/>
  <c r="AC233" i="3"/>
  <c r="AE233" i="3" s="1"/>
  <c r="Y233" i="3"/>
  <c r="X233" i="3"/>
  <c r="AH233" i="3" s="1"/>
  <c r="AR232" i="3"/>
  <c r="AE232" i="3"/>
  <c r="AD232" i="3"/>
  <c r="AF232" i="3" s="1"/>
  <c r="AC232" i="3"/>
  <c r="AM232" i="3"/>
  <c r="Y232" i="3"/>
  <c r="X232" i="3"/>
  <c r="AH232" i="3" s="1"/>
  <c r="AR231" i="3"/>
  <c r="AE231" i="3"/>
  <c r="AC231" i="3"/>
  <c r="AD231" i="3" s="1"/>
  <c r="AF231" i="3" s="1"/>
  <c r="AM231" i="3"/>
  <c r="Y231" i="3"/>
  <c r="X231" i="3"/>
  <c r="AH231" i="3" s="1"/>
  <c r="AR230" i="3"/>
  <c r="AM230" i="3"/>
  <c r="AO230" i="3" s="1"/>
  <c r="AC230" i="3"/>
  <c r="AE230" i="3" s="1"/>
  <c r="Y230" i="3"/>
  <c r="X230" i="3"/>
  <c r="AH230" i="3" s="1"/>
  <c r="AR229" i="3"/>
  <c r="AM229" i="3"/>
  <c r="AO229" i="3" s="1"/>
  <c r="AC229" i="3"/>
  <c r="AE229" i="3" s="1"/>
  <c r="Y229" i="3"/>
  <c r="X229" i="3"/>
  <c r="AH229" i="3" s="1"/>
  <c r="AR228" i="3"/>
  <c r="AE228" i="3"/>
  <c r="AD228" i="3"/>
  <c r="AF228" i="3" s="1"/>
  <c r="AC228" i="3"/>
  <c r="AM228" i="3"/>
  <c r="Y228" i="3"/>
  <c r="X228" i="3"/>
  <c r="AH228" i="3" s="1"/>
  <c r="AR227" i="3"/>
  <c r="AE227" i="3"/>
  <c r="AC227" i="3"/>
  <c r="AD227" i="3" s="1"/>
  <c r="AF227" i="3" s="1"/>
  <c r="AM227" i="3"/>
  <c r="Y227" i="3"/>
  <c r="X227" i="3"/>
  <c r="AH227" i="3" s="1"/>
  <c r="AR226" i="3"/>
  <c r="AM226" i="3"/>
  <c r="AN226" i="3" s="1"/>
  <c r="AC226" i="3"/>
  <c r="AD226" i="3" s="1"/>
  <c r="Y226" i="3"/>
  <c r="X226" i="3"/>
  <c r="AH226" i="3" s="1"/>
  <c r="AR225" i="3"/>
  <c r="AN225" i="3"/>
  <c r="AM225" i="3"/>
  <c r="AO225" i="3" s="1"/>
  <c r="AD225" i="3"/>
  <c r="AF225" i="3" s="1"/>
  <c r="AC225" i="3"/>
  <c r="AE225" i="3" s="1"/>
  <c r="Y225" i="3"/>
  <c r="X225" i="3"/>
  <c r="AH225" i="3" s="1"/>
  <c r="AR224" i="3"/>
  <c r="AE224" i="3"/>
  <c r="AD224" i="3"/>
  <c r="AF224" i="3" s="1"/>
  <c r="AC224" i="3"/>
  <c r="AM224" i="3"/>
  <c r="Y224" i="3"/>
  <c r="X224" i="3"/>
  <c r="AH224" i="3" s="1"/>
  <c r="AR223" i="3"/>
  <c r="AE223" i="3"/>
  <c r="AC223" i="3"/>
  <c r="AD223" i="3" s="1"/>
  <c r="AF223" i="3" s="1"/>
  <c r="AM223" i="3"/>
  <c r="Y223" i="3"/>
  <c r="X223" i="3"/>
  <c r="AH223" i="3" s="1"/>
  <c r="AR222" i="3"/>
  <c r="AM222" i="3"/>
  <c r="AO222" i="3" s="1"/>
  <c r="AC222" i="3"/>
  <c r="AE222" i="3" s="1"/>
  <c r="Y222" i="3"/>
  <c r="X222" i="3"/>
  <c r="AH222" i="3" s="1"/>
  <c r="AR221" i="3"/>
  <c r="AM221" i="3"/>
  <c r="AO221" i="3" s="1"/>
  <c r="AC221" i="3"/>
  <c r="AE221" i="3" s="1"/>
  <c r="Y221" i="3"/>
  <c r="X221" i="3"/>
  <c r="AH221" i="3" s="1"/>
  <c r="AR220" i="3"/>
  <c r="AE220" i="3"/>
  <c r="AD220" i="3"/>
  <c r="AF220" i="3" s="1"/>
  <c r="AC220" i="3"/>
  <c r="AM220" i="3"/>
  <c r="Y220" i="3"/>
  <c r="X220" i="3"/>
  <c r="AH220" i="3" s="1"/>
  <c r="AR219" i="3"/>
  <c r="AE219" i="3"/>
  <c r="AC219" i="3"/>
  <c r="AD219" i="3" s="1"/>
  <c r="AF219" i="3" s="1"/>
  <c r="AM219" i="3"/>
  <c r="Y219" i="3"/>
  <c r="X219" i="3"/>
  <c r="AH219" i="3" s="1"/>
  <c r="AR218" i="3"/>
  <c r="AM218" i="3"/>
  <c r="AN218" i="3" s="1"/>
  <c r="AC218" i="3"/>
  <c r="AD218" i="3" s="1"/>
  <c r="Y218" i="3"/>
  <c r="X218" i="3"/>
  <c r="AH218" i="3" s="1"/>
  <c r="AR217" i="3"/>
  <c r="AN217" i="3"/>
  <c r="AM217" i="3"/>
  <c r="AO217" i="3" s="1"/>
  <c r="AD217" i="3"/>
  <c r="AF217" i="3" s="1"/>
  <c r="AC217" i="3"/>
  <c r="AE217" i="3" s="1"/>
  <c r="Y217" i="3"/>
  <c r="X217" i="3"/>
  <c r="AH217" i="3" s="1"/>
  <c r="AR216" i="3"/>
  <c r="AE216" i="3"/>
  <c r="AD216" i="3"/>
  <c r="AF216" i="3" s="1"/>
  <c r="AC216" i="3"/>
  <c r="AM216" i="3"/>
  <c r="Y216" i="3"/>
  <c r="X216" i="3"/>
  <c r="AH216" i="3" s="1"/>
  <c r="AR215" i="3"/>
  <c r="AE215" i="3"/>
  <c r="AC215" i="3"/>
  <c r="AD215" i="3" s="1"/>
  <c r="AF215" i="3" s="1"/>
  <c r="AM215" i="3"/>
  <c r="Y215" i="3"/>
  <c r="X215" i="3"/>
  <c r="AH215" i="3" s="1"/>
  <c r="AR214" i="3"/>
  <c r="AM214" i="3"/>
  <c r="AO214" i="3" s="1"/>
  <c r="AC214" i="3"/>
  <c r="AE214" i="3" s="1"/>
  <c r="Y214" i="3"/>
  <c r="X214" i="3"/>
  <c r="AH214" i="3" s="1"/>
  <c r="AR213" i="3"/>
  <c r="AM213" i="3"/>
  <c r="AO213" i="3" s="1"/>
  <c r="AC213" i="3"/>
  <c r="AE213" i="3" s="1"/>
  <c r="Y213" i="3"/>
  <c r="X213" i="3"/>
  <c r="AH213" i="3" s="1"/>
  <c r="AR212" i="3"/>
  <c r="AJ212" i="3"/>
  <c r="AE212" i="3"/>
  <c r="AD212" i="3"/>
  <c r="AF212" i="3" s="1"/>
  <c r="AC212" i="3"/>
  <c r="AM212" i="3"/>
  <c r="Y212" i="3"/>
  <c r="X212" i="3"/>
  <c r="AH212" i="3" s="1"/>
  <c r="AI212" i="3" s="1"/>
  <c r="AR211" i="3"/>
  <c r="AE211" i="3"/>
  <c r="AC211" i="3"/>
  <c r="AD211" i="3" s="1"/>
  <c r="AF211" i="3" s="1"/>
  <c r="AM211" i="3"/>
  <c r="Y211" i="3"/>
  <c r="X211" i="3"/>
  <c r="AH211" i="3" s="1"/>
  <c r="AR210" i="3"/>
  <c r="AM210" i="3"/>
  <c r="AC210" i="3"/>
  <c r="Y210" i="3"/>
  <c r="X210" i="3"/>
  <c r="AH210" i="3" s="1"/>
  <c r="AR209" i="3"/>
  <c r="AN209" i="3"/>
  <c r="AP209" i="3" s="1"/>
  <c r="AM209" i="3"/>
  <c r="AO209" i="3" s="1"/>
  <c r="AC209" i="3"/>
  <c r="AE209" i="3" s="1"/>
  <c r="Y209" i="3"/>
  <c r="X209" i="3"/>
  <c r="AH209" i="3" s="1"/>
  <c r="AR208" i="3"/>
  <c r="AO208" i="3"/>
  <c r="AE208" i="3"/>
  <c r="AD208" i="3"/>
  <c r="AF208" i="3" s="1"/>
  <c r="AC208" i="3"/>
  <c r="AM208" i="3"/>
  <c r="AN208" i="3" s="1"/>
  <c r="AP208" i="3" s="1"/>
  <c r="Y208" i="3"/>
  <c r="X208" i="3"/>
  <c r="AH208" i="3" s="1"/>
  <c r="AR207" i="3"/>
  <c r="AO207" i="3"/>
  <c r="AE207" i="3"/>
  <c r="AF207" i="3" s="1"/>
  <c r="AD207" i="3"/>
  <c r="AC207" i="3"/>
  <c r="AM207" i="3"/>
  <c r="AN207" i="3" s="1"/>
  <c r="AP207" i="3" s="1"/>
  <c r="Y207" i="3"/>
  <c r="X207" i="3"/>
  <c r="AH207" i="3" s="1"/>
  <c r="AI207" i="3" s="1"/>
  <c r="AR206" i="3"/>
  <c r="AM206" i="3"/>
  <c r="AC206" i="3"/>
  <c r="Y206" i="3"/>
  <c r="X206" i="3"/>
  <c r="AH206" i="3" s="1"/>
  <c r="AR205" i="3"/>
  <c r="AM205" i="3"/>
  <c r="AO205" i="3" s="1"/>
  <c r="AH205" i="3"/>
  <c r="AJ205" i="3" s="1"/>
  <c r="AD205" i="3"/>
  <c r="AF205" i="3" s="1"/>
  <c r="AC205" i="3"/>
  <c r="AE205" i="3" s="1"/>
  <c r="Y205" i="3"/>
  <c r="X205" i="3"/>
  <c r="AR204" i="3"/>
  <c r="AO204" i="3"/>
  <c r="AE204" i="3"/>
  <c r="AF204" i="3" s="1"/>
  <c r="AC204" i="3"/>
  <c r="AM204" i="3"/>
  <c r="AN204" i="3" s="1"/>
  <c r="AP204" i="3" s="1"/>
  <c r="Y204" i="3"/>
  <c r="X204" i="3"/>
  <c r="AH204" i="3" s="1"/>
  <c r="AJ204" i="3" s="1"/>
  <c r="AR203" i="3"/>
  <c r="AO203" i="3"/>
  <c r="AN203" i="3"/>
  <c r="AP203" i="3" s="1"/>
  <c r="AM203" i="3"/>
  <c r="AJ203" i="3"/>
  <c r="AI203" i="3"/>
  <c r="AK203" i="3" s="1"/>
  <c r="AE203" i="3"/>
  <c r="AF203" i="3" s="1"/>
  <c r="AC203" i="3"/>
  <c r="Y203" i="3"/>
  <c r="X203" i="3"/>
  <c r="AH203" i="3" s="1"/>
  <c r="AR202" i="3"/>
  <c r="AN202" i="3"/>
  <c r="AE202" i="3"/>
  <c r="AD202" i="3"/>
  <c r="AF202" i="3" s="1"/>
  <c r="AC202" i="3"/>
  <c r="AM202" i="3"/>
  <c r="AO202" i="3" s="1"/>
  <c r="Y202" i="3"/>
  <c r="X202" i="3"/>
  <c r="AH202" i="3" s="1"/>
  <c r="AJ202" i="3" s="1"/>
  <c r="AR201" i="3"/>
  <c r="AO201" i="3"/>
  <c r="AJ201" i="3"/>
  <c r="AE201" i="3"/>
  <c r="AF201" i="3" s="1"/>
  <c r="AC201" i="3"/>
  <c r="AD201" i="3" s="1"/>
  <c r="AM201" i="3"/>
  <c r="AN201" i="3" s="1"/>
  <c r="AP201" i="3" s="1"/>
  <c r="Y201" i="3"/>
  <c r="X201" i="3"/>
  <c r="AH201" i="3" s="1"/>
  <c r="AI201" i="3" s="1"/>
  <c r="AK201" i="3" s="1"/>
  <c r="AR200" i="3"/>
  <c r="AM200" i="3"/>
  <c r="AC200" i="3"/>
  <c r="Y200" i="3"/>
  <c r="X200" i="3"/>
  <c r="AH200" i="3" s="1"/>
  <c r="AR199" i="3"/>
  <c r="AM199" i="3"/>
  <c r="AO199" i="3" s="1"/>
  <c r="AH199" i="3"/>
  <c r="AJ199" i="3" s="1"/>
  <c r="AC199" i="3"/>
  <c r="AE199" i="3" s="1"/>
  <c r="Y199" i="3"/>
  <c r="X199" i="3"/>
  <c r="AR198" i="3"/>
  <c r="AM198" i="3"/>
  <c r="AN198" i="3" s="1"/>
  <c r="AE198" i="3"/>
  <c r="AD198" i="3"/>
  <c r="AF198" i="3" s="1"/>
  <c r="AC198" i="3"/>
  <c r="Y198" i="3"/>
  <c r="X198" i="3"/>
  <c r="AH198" i="3" s="1"/>
  <c r="AJ198" i="3" s="1"/>
  <c r="AR197" i="3"/>
  <c r="AC197" i="3"/>
  <c r="AE197" i="3" s="1"/>
  <c r="AM197" i="3"/>
  <c r="Y197" i="3"/>
  <c r="X197" i="3"/>
  <c r="AH197" i="3" s="1"/>
  <c r="AI197" i="3" s="1"/>
  <c r="AR196" i="3"/>
  <c r="AN196" i="3"/>
  <c r="AP196" i="3" s="1"/>
  <c r="AM196" i="3"/>
  <c r="AO196" i="3" s="1"/>
  <c r="AC196" i="3"/>
  <c r="AE196" i="3" s="1"/>
  <c r="Y196" i="3"/>
  <c r="X196" i="3"/>
  <c r="AH196" i="3" s="1"/>
  <c r="AR195" i="3"/>
  <c r="AC195" i="3"/>
  <c r="AE195" i="3" s="1"/>
  <c r="AM195" i="3"/>
  <c r="Y195" i="3"/>
  <c r="X195" i="3"/>
  <c r="AH195" i="3" s="1"/>
  <c r="AR194" i="3"/>
  <c r="AC194" i="3"/>
  <c r="AE194" i="3" s="1"/>
  <c r="AM194" i="3"/>
  <c r="Y194" i="3"/>
  <c r="X194" i="3"/>
  <c r="AH194" i="3" s="1"/>
  <c r="AR193" i="3"/>
  <c r="AM193" i="3"/>
  <c r="AO193" i="3" s="1"/>
  <c r="AC193" i="3"/>
  <c r="AE193" i="3" s="1"/>
  <c r="Y193" i="3"/>
  <c r="X193" i="3"/>
  <c r="AH193" i="3" s="1"/>
  <c r="AR192" i="3"/>
  <c r="AM192" i="3"/>
  <c r="AN192" i="3" s="1"/>
  <c r="AC192" i="3"/>
  <c r="AD192" i="3" s="1"/>
  <c r="Y192" i="3"/>
  <c r="X192" i="3"/>
  <c r="AH192" i="3" s="1"/>
  <c r="AR191" i="3"/>
  <c r="AO191" i="3"/>
  <c r="AN191" i="3"/>
  <c r="AP191" i="3" s="1"/>
  <c r="AM191" i="3"/>
  <c r="AE191" i="3"/>
  <c r="AD191" i="3"/>
  <c r="AF191" i="3" s="1"/>
  <c r="AC191" i="3"/>
  <c r="Y191" i="3"/>
  <c r="X191" i="3"/>
  <c r="AH191" i="3" s="1"/>
  <c r="AR190" i="3"/>
  <c r="AE190" i="3"/>
  <c r="AF190" i="3" s="1"/>
  <c r="AD190" i="3"/>
  <c r="AC190" i="3"/>
  <c r="AM190" i="3"/>
  <c r="Y190" i="3"/>
  <c r="X190" i="3"/>
  <c r="AH190" i="3" s="1"/>
  <c r="AR189" i="3"/>
  <c r="AC189" i="3"/>
  <c r="AE189" i="3" s="1"/>
  <c r="AM189" i="3"/>
  <c r="Y189" i="3"/>
  <c r="X189" i="3"/>
  <c r="AH189" i="3" s="1"/>
  <c r="AR188" i="3"/>
  <c r="AM188" i="3"/>
  <c r="AO188" i="3" s="1"/>
  <c r="AC188" i="3"/>
  <c r="AE188" i="3" s="1"/>
  <c r="Y188" i="3"/>
  <c r="X188" i="3"/>
  <c r="AH188" i="3" s="1"/>
  <c r="AR187" i="3"/>
  <c r="AC187" i="3"/>
  <c r="AE187" i="3" s="1"/>
  <c r="AF187" i="3" s="1"/>
  <c r="AM187" i="3"/>
  <c r="Y187" i="3"/>
  <c r="X187" i="3"/>
  <c r="AH187" i="3" s="1"/>
  <c r="AR186" i="3"/>
  <c r="AC186" i="3"/>
  <c r="AE186" i="3" s="1"/>
  <c r="AM186" i="3"/>
  <c r="Y186" i="3"/>
  <c r="X186" i="3"/>
  <c r="AH186" i="3" s="1"/>
  <c r="AR185" i="3"/>
  <c r="AC185" i="3"/>
  <c r="AE185" i="3" s="1"/>
  <c r="AM185" i="3"/>
  <c r="Y185" i="3"/>
  <c r="X185" i="3"/>
  <c r="AH185" i="3" s="1"/>
  <c r="AR184" i="3"/>
  <c r="AM184" i="3"/>
  <c r="AO184" i="3" s="1"/>
  <c r="AC184" i="3"/>
  <c r="AE184" i="3" s="1"/>
  <c r="Y184" i="3"/>
  <c r="X184" i="3"/>
  <c r="AH184" i="3" s="1"/>
  <c r="AR183" i="3"/>
  <c r="AM183" i="3"/>
  <c r="AN183" i="3" s="1"/>
  <c r="AC183" i="3"/>
  <c r="AD183" i="3" s="1"/>
  <c r="Y183" i="3"/>
  <c r="X183" i="3"/>
  <c r="AH183" i="3" s="1"/>
  <c r="AR182" i="3"/>
  <c r="AO182" i="3"/>
  <c r="AN182" i="3"/>
  <c r="AP182" i="3" s="1"/>
  <c r="AM182" i="3"/>
  <c r="AE182" i="3"/>
  <c r="AD182" i="3"/>
  <c r="AF182" i="3" s="1"/>
  <c r="AC182" i="3"/>
  <c r="Y182" i="3"/>
  <c r="X182" i="3"/>
  <c r="AH182" i="3" s="1"/>
  <c r="AR181" i="3"/>
  <c r="AO181" i="3"/>
  <c r="AP181" i="3" s="1"/>
  <c r="AN181" i="3"/>
  <c r="AM181" i="3"/>
  <c r="AE181" i="3"/>
  <c r="AF181" i="3" s="1"/>
  <c r="AD181" i="3"/>
  <c r="AC181" i="3"/>
  <c r="Y181" i="3"/>
  <c r="X181" i="3"/>
  <c r="AH181" i="3" s="1"/>
  <c r="AR180" i="3"/>
  <c r="AF180" i="3"/>
  <c r="AE180" i="3"/>
  <c r="AD180" i="3"/>
  <c r="AC180" i="3"/>
  <c r="AM180" i="3"/>
  <c r="Y180" i="3"/>
  <c r="X180" i="3"/>
  <c r="AH180" i="3" s="1"/>
  <c r="AR179" i="3"/>
  <c r="AC179" i="3"/>
  <c r="AE179" i="3" s="1"/>
  <c r="AM179" i="3"/>
  <c r="Y179" i="3"/>
  <c r="X179" i="3"/>
  <c r="AH179" i="3" s="1"/>
  <c r="AR178" i="3"/>
  <c r="AC178" i="3"/>
  <c r="AE178" i="3" s="1"/>
  <c r="AM178" i="3"/>
  <c r="Y178" i="3"/>
  <c r="X178" i="3"/>
  <c r="AH178" i="3" s="1"/>
  <c r="AR177" i="3"/>
  <c r="AC177" i="3"/>
  <c r="AE177" i="3" s="1"/>
  <c r="AM177" i="3"/>
  <c r="Y177" i="3"/>
  <c r="X177" i="3"/>
  <c r="AH177" i="3" s="1"/>
  <c r="AR176" i="3"/>
  <c r="AM176" i="3"/>
  <c r="AO176" i="3" s="1"/>
  <c r="AC176" i="3"/>
  <c r="AE176" i="3" s="1"/>
  <c r="Y176" i="3"/>
  <c r="X176" i="3"/>
  <c r="AH176" i="3" s="1"/>
  <c r="AR175" i="3"/>
  <c r="AM175" i="3"/>
  <c r="AN175" i="3" s="1"/>
  <c r="AC175" i="3"/>
  <c r="AD175" i="3" s="1"/>
  <c r="Y175" i="3"/>
  <c r="X175" i="3"/>
  <c r="AH175" i="3" s="1"/>
  <c r="AR174" i="3"/>
  <c r="AO174" i="3"/>
  <c r="AN174" i="3"/>
  <c r="AP174" i="3" s="1"/>
  <c r="AM174" i="3"/>
  <c r="AE174" i="3"/>
  <c r="AD174" i="3"/>
  <c r="AF174" i="3" s="1"/>
  <c r="AC174" i="3"/>
  <c r="Y174" i="3"/>
  <c r="X174" i="3"/>
  <c r="AH174" i="3" s="1"/>
  <c r="AR173" i="3"/>
  <c r="AO173" i="3"/>
  <c r="AM173" i="3"/>
  <c r="AN173" i="3" s="1"/>
  <c r="AP173" i="3" s="1"/>
  <c r="AE173" i="3"/>
  <c r="AC173" i="3"/>
  <c r="AD173" i="3" s="1"/>
  <c r="AF173" i="3" s="1"/>
  <c r="Y173" i="3"/>
  <c r="X173" i="3"/>
  <c r="AH173" i="3" s="1"/>
  <c r="AR172" i="3"/>
  <c r="AF172" i="3"/>
  <c r="AE172" i="3"/>
  <c r="AD172" i="3"/>
  <c r="AC172" i="3"/>
  <c r="AM172" i="3"/>
  <c r="Y172" i="3"/>
  <c r="X172" i="3"/>
  <c r="AH172" i="3" s="1"/>
  <c r="AR171" i="3"/>
  <c r="AC171" i="3"/>
  <c r="AE171" i="3" s="1"/>
  <c r="AM171" i="3"/>
  <c r="Y171" i="3"/>
  <c r="X171" i="3"/>
  <c r="AH171" i="3" s="1"/>
  <c r="AR170" i="3"/>
  <c r="AC170" i="3"/>
  <c r="AE170" i="3" s="1"/>
  <c r="AM170" i="3"/>
  <c r="Y170" i="3"/>
  <c r="X170" i="3"/>
  <c r="AH170" i="3" s="1"/>
  <c r="AR169" i="3"/>
  <c r="AC169" i="3"/>
  <c r="AE169" i="3" s="1"/>
  <c r="AM169" i="3"/>
  <c r="Y169" i="3"/>
  <c r="X169" i="3"/>
  <c r="AH169" i="3" s="1"/>
  <c r="AR168" i="3"/>
  <c r="AM168" i="3"/>
  <c r="AO168" i="3" s="1"/>
  <c r="AC168" i="3"/>
  <c r="AE168" i="3" s="1"/>
  <c r="Y168" i="3"/>
  <c r="X168" i="3"/>
  <c r="AH168" i="3" s="1"/>
  <c r="AR167" i="3"/>
  <c r="AM167" i="3"/>
  <c r="AN167" i="3" s="1"/>
  <c r="AC167" i="3"/>
  <c r="AD167" i="3" s="1"/>
  <c r="Y167" i="3"/>
  <c r="X167" i="3"/>
  <c r="AH167" i="3" s="1"/>
  <c r="AR166" i="3"/>
  <c r="AO166" i="3"/>
  <c r="AN166" i="3"/>
  <c r="AP166" i="3" s="1"/>
  <c r="AM166" i="3"/>
  <c r="AE166" i="3"/>
  <c r="AD166" i="3"/>
  <c r="AF166" i="3" s="1"/>
  <c r="AC166" i="3"/>
  <c r="Y166" i="3"/>
  <c r="X166" i="3"/>
  <c r="AH166" i="3" s="1"/>
  <c r="AR165" i="3"/>
  <c r="AO165" i="3"/>
  <c r="AM165" i="3"/>
  <c r="AN165" i="3" s="1"/>
  <c r="AP165" i="3" s="1"/>
  <c r="AE165" i="3"/>
  <c r="AC165" i="3"/>
  <c r="AD165" i="3" s="1"/>
  <c r="AF165" i="3" s="1"/>
  <c r="Y165" i="3"/>
  <c r="X165" i="3"/>
  <c r="AH165" i="3" s="1"/>
  <c r="AR164" i="3"/>
  <c r="AF164" i="3"/>
  <c r="AE164" i="3"/>
  <c r="AD164" i="3"/>
  <c r="AC164" i="3"/>
  <c r="AM164" i="3"/>
  <c r="Y164" i="3"/>
  <c r="X164" i="3"/>
  <c r="AH164" i="3" s="1"/>
  <c r="AR163" i="3"/>
  <c r="AC163" i="3"/>
  <c r="AE163" i="3" s="1"/>
  <c r="AM163" i="3"/>
  <c r="Y163" i="3"/>
  <c r="X163" i="3"/>
  <c r="AH163" i="3" s="1"/>
  <c r="AR162" i="3"/>
  <c r="AC162" i="3"/>
  <c r="AE162" i="3" s="1"/>
  <c r="AM162" i="3"/>
  <c r="Y162" i="3"/>
  <c r="X162" i="3"/>
  <c r="AH162" i="3" s="1"/>
  <c r="AR161" i="3"/>
  <c r="AC161" i="3"/>
  <c r="AE161" i="3" s="1"/>
  <c r="AM161" i="3"/>
  <c r="Y161" i="3"/>
  <c r="X161" i="3"/>
  <c r="AH161" i="3" s="1"/>
  <c r="AR160" i="3"/>
  <c r="AM160" i="3"/>
  <c r="AO160" i="3" s="1"/>
  <c r="AC160" i="3"/>
  <c r="AE160" i="3" s="1"/>
  <c r="Y160" i="3"/>
  <c r="X160" i="3"/>
  <c r="AH160" i="3" s="1"/>
  <c r="AR159" i="3"/>
  <c r="AM159" i="3"/>
  <c r="AC159" i="3"/>
  <c r="Y159" i="3"/>
  <c r="X159" i="3"/>
  <c r="AH159" i="3" s="1"/>
  <c r="AR158" i="3"/>
  <c r="AO158" i="3"/>
  <c r="AN158" i="3"/>
  <c r="AP158" i="3" s="1"/>
  <c r="AM158" i="3"/>
  <c r="AE158" i="3"/>
  <c r="AD158" i="3"/>
  <c r="AF158" i="3" s="1"/>
  <c r="AC158" i="3"/>
  <c r="Y158" i="3"/>
  <c r="X158" i="3"/>
  <c r="AH158" i="3" s="1"/>
  <c r="AR157" i="3"/>
  <c r="AO157" i="3"/>
  <c r="AM157" i="3"/>
  <c r="AN157" i="3" s="1"/>
  <c r="AE157" i="3"/>
  <c r="AC157" i="3"/>
  <c r="AD157" i="3" s="1"/>
  <c r="Y157" i="3"/>
  <c r="X157" i="3"/>
  <c r="AH157" i="3" s="1"/>
  <c r="AR156" i="3"/>
  <c r="AD156" i="3"/>
  <c r="AC156" i="3"/>
  <c r="AE156" i="3" s="1"/>
  <c r="AF156" i="3" s="1"/>
  <c r="AM156" i="3"/>
  <c r="Y156" i="3"/>
  <c r="X156" i="3"/>
  <c r="AH156" i="3" s="1"/>
  <c r="AR155" i="3"/>
  <c r="AM155" i="3"/>
  <c r="AO155" i="3" s="1"/>
  <c r="AC155" i="3"/>
  <c r="AE155" i="3" s="1"/>
  <c r="Y155" i="3"/>
  <c r="X155" i="3"/>
  <c r="AH155" i="3" s="1"/>
  <c r="AR154" i="3"/>
  <c r="AI154" i="3"/>
  <c r="AK154" i="3" s="1"/>
  <c r="AC154" i="3"/>
  <c r="AE154" i="3" s="1"/>
  <c r="AM154" i="3"/>
  <c r="Y154" i="3"/>
  <c r="X154" i="3"/>
  <c r="AH154" i="3" s="1"/>
  <c r="AJ154" i="3" s="1"/>
  <c r="AR153" i="3"/>
  <c r="AJ153" i="3"/>
  <c r="AC153" i="3"/>
  <c r="AE153" i="3" s="1"/>
  <c r="AM153" i="3"/>
  <c r="Y153" i="3"/>
  <c r="X153" i="3"/>
  <c r="AH153" i="3" s="1"/>
  <c r="AI153" i="3" s="1"/>
  <c r="AR152" i="3"/>
  <c r="AM152" i="3"/>
  <c r="AC152" i="3"/>
  <c r="Y152" i="3"/>
  <c r="X152" i="3"/>
  <c r="AH152" i="3" s="1"/>
  <c r="AR151" i="3"/>
  <c r="AN151" i="3"/>
  <c r="AP151" i="3" s="1"/>
  <c r="AM151" i="3"/>
  <c r="AO151" i="3" s="1"/>
  <c r="AD151" i="3"/>
  <c r="AF151" i="3" s="1"/>
  <c r="AC151" i="3"/>
  <c r="AE151" i="3" s="1"/>
  <c r="Y151" i="3"/>
  <c r="X151" i="3"/>
  <c r="AH151" i="3" s="1"/>
  <c r="AR150" i="3"/>
  <c r="AO150" i="3"/>
  <c r="AN150" i="3"/>
  <c r="AM150" i="3"/>
  <c r="AE150" i="3"/>
  <c r="AD150" i="3"/>
  <c r="AC150" i="3"/>
  <c r="Y150" i="3"/>
  <c r="X150" i="3"/>
  <c r="AH150" i="3" s="1"/>
  <c r="AR149" i="3"/>
  <c r="AP149" i="3"/>
  <c r="AO149" i="3"/>
  <c r="AM149" i="3"/>
  <c r="AN149" i="3" s="1"/>
  <c r="AE149" i="3"/>
  <c r="AC149" i="3"/>
  <c r="AD149" i="3" s="1"/>
  <c r="AF149" i="3" s="1"/>
  <c r="Y149" i="3"/>
  <c r="X149" i="3"/>
  <c r="AH149" i="3" s="1"/>
  <c r="AR148" i="3"/>
  <c r="AF148" i="3"/>
  <c r="AE148" i="3"/>
  <c r="AD148" i="3"/>
  <c r="AC148" i="3"/>
  <c r="AM148" i="3"/>
  <c r="Y148" i="3"/>
  <c r="X148" i="3"/>
  <c r="AH148" i="3" s="1"/>
  <c r="AR147" i="3"/>
  <c r="AO147" i="3"/>
  <c r="AM147" i="3"/>
  <c r="AN147" i="3" s="1"/>
  <c r="AP147" i="3" s="1"/>
  <c r="AE147" i="3"/>
  <c r="AC147" i="3"/>
  <c r="AD147" i="3" s="1"/>
  <c r="AF147" i="3" s="1"/>
  <c r="Y147" i="3"/>
  <c r="X147" i="3"/>
  <c r="AH147" i="3" s="1"/>
  <c r="AR146" i="3"/>
  <c r="AC146" i="3"/>
  <c r="AE146" i="3" s="1"/>
  <c r="AM146" i="3"/>
  <c r="Y146" i="3"/>
  <c r="X146" i="3"/>
  <c r="AH146" i="3" s="1"/>
  <c r="AJ146" i="3" s="1"/>
  <c r="AR145" i="3"/>
  <c r="AC145" i="3"/>
  <c r="AM145" i="3"/>
  <c r="Y145" i="3"/>
  <c r="X145" i="3"/>
  <c r="AH145" i="3" s="1"/>
  <c r="AR144" i="3"/>
  <c r="AN144" i="3"/>
  <c r="AP144" i="3" s="1"/>
  <c r="AM144" i="3"/>
  <c r="AO144" i="3" s="1"/>
  <c r="AK144" i="3"/>
  <c r="AI144" i="3"/>
  <c r="AD144" i="3"/>
  <c r="AF144" i="3" s="1"/>
  <c r="AC144" i="3"/>
  <c r="AE144" i="3" s="1"/>
  <c r="Y144" i="3"/>
  <c r="X144" i="3"/>
  <c r="AH144" i="3" s="1"/>
  <c r="AJ144" i="3" s="1"/>
  <c r="AR143" i="3"/>
  <c r="AE143" i="3"/>
  <c r="AD143" i="3"/>
  <c r="AF143" i="3" s="1"/>
  <c r="AC143" i="3"/>
  <c r="AM143" i="3"/>
  <c r="Y143" i="3"/>
  <c r="X143" i="3"/>
  <c r="AH143" i="3" s="1"/>
  <c r="AR142" i="3"/>
  <c r="AP142" i="3"/>
  <c r="AO142" i="3"/>
  <c r="AN142" i="3"/>
  <c r="AM142" i="3"/>
  <c r="AE142" i="3"/>
  <c r="AD142" i="3"/>
  <c r="AF142" i="3" s="1"/>
  <c r="AC142" i="3"/>
  <c r="Y142" i="3"/>
  <c r="X142" i="3"/>
  <c r="AH142" i="3" s="1"/>
  <c r="AR141" i="3"/>
  <c r="AP141" i="3"/>
  <c r="AO141" i="3"/>
  <c r="AN141" i="3"/>
  <c r="AM141" i="3"/>
  <c r="AF141" i="3"/>
  <c r="AE141" i="3"/>
  <c r="AD141" i="3"/>
  <c r="AC141" i="3"/>
  <c r="Y141" i="3"/>
  <c r="X141" i="3"/>
  <c r="AH141" i="3" s="1"/>
  <c r="AR140" i="3"/>
  <c r="AM140" i="3"/>
  <c r="AO140" i="3" s="1"/>
  <c r="AC140" i="3"/>
  <c r="AE140" i="3" s="1"/>
  <c r="Y140" i="3"/>
  <c r="X140" i="3"/>
  <c r="AH140" i="3" s="1"/>
  <c r="AR139" i="3"/>
  <c r="AE139" i="3"/>
  <c r="AD139" i="3"/>
  <c r="AF139" i="3" s="1"/>
  <c r="AC139" i="3"/>
  <c r="AM139" i="3"/>
  <c r="Y139" i="3"/>
  <c r="X139" i="3"/>
  <c r="AH139" i="3" s="1"/>
  <c r="AR138" i="3"/>
  <c r="AE138" i="3"/>
  <c r="AC138" i="3"/>
  <c r="AD138" i="3" s="1"/>
  <c r="AF138" i="3" s="1"/>
  <c r="AM138" i="3"/>
  <c r="Y138" i="3"/>
  <c r="X138" i="3"/>
  <c r="AH138" i="3" s="1"/>
  <c r="AR137" i="3"/>
  <c r="AC137" i="3"/>
  <c r="AE137" i="3" s="1"/>
  <c r="AF137" i="3" s="1"/>
  <c r="AM137" i="3"/>
  <c r="Y137" i="3"/>
  <c r="X137" i="3"/>
  <c r="AH137" i="3" s="1"/>
  <c r="AR136" i="3"/>
  <c r="AC136" i="3"/>
  <c r="AE136" i="3" s="1"/>
  <c r="AM136" i="3"/>
  <c r="Y136" i="3"/>
  <c r="X136" i="3"/>
  <c r="AH136" i="3" s="1"/>
  <c r="AR135" i="3"/>
  <c r="AM135" i="3"/>
  <c r="AO135" i="3" s="1"/>
  <c r="AC135" i="3"/>
  <c r="AE135" i="3" s="1"/>
  <c r="Y135" i="3"/>
  <c r="X135" i="3"/>
  <c r="AH135" i="3" s="1"/>
  <c r="AR134" i="3"/>
  <c r="AN134" i="3"/>
  <c r="AP134" i="3" s="1"/>
  <c r="AM134" i="3"/>
  <c r="AO134" i="3" s="1"/>
  <c r="AD134" i="3"/>
  <c r="AC134" i="3"/>
  <c r="AE134" i="3" s="1"/>
  <c r="Y134" i="3"/>
  <c r="X134" i="3"/>
  <c r="AH134" i="3" s="1"/>
  <c r="AR133" i="3"/>
  <c r="AO133" i="3"/>
  <c r="AN133" i="3"/>
  <c r="AP133" i="3" s="1"/>
  <c r="AM133" i="3"/>
  <c r="AJ133" i="3"/>
  <c r="AH133" i="3"/>
  <c r="AI133" i="3" s="1"/>
  <c r="AK133" i="3" s="1"/>
  <c r="AE133" i="3"/>
  <c r="AF133" i="3" s="1"/>
  <c r="AC133" i="3"/>
  <c r="Y133" i="3"/>
  <c r="X133" i="3"/>
  <c r="AR132" i="3"/>
  <c r="AE132" i="3"/>
  <c r="AD132" i="3"/>
  <c r="AF132" i="3" s="1"/>
  <c r="AC132" i="3"/>
  <c r="AM132" i="3"/>
  <c r="Y132" i="3"/>
  <c r="X132" i="3"/>
  <c r="AH132" i="3" s="1"/>
  <c r="AR131" i="3"/>
  <c r="AP131" i="3"/>
  <c r="AO131" i="3"/>
  <c r="AN131" i="3"/>
  <c r="AM131" i="3"/>
  <c r="AF131" i="3"/>
  <c r="AE131" i="3"/>
  <c r="AD131" i="3"/>
  <c r="AC131" i="3"/>
  <c r="Y131" i="3"/>
  <c r="X131" i="3"/>
  <c r="AH131" i="3" s="1"/>
  <c r="AR130" i="3"/>
  <c r="AM130" i="3"/>
  <c r="AO130" i="3" s="1"/>
  <c r="AC130" i="3"/>
  <c r="AE130" i="3" s="1"/>
  <c r="Y130" i="3"/>
  <c r="X130" i="3"/>
  <c r="AH130" i="3" s="1"/>
  <c r="AR129" i="3"/>
  <c r="AE129" i="3"/>
  <c r="AD129" i="3"/>
  <c r="AF129" i="3" s="1"/>
  <c r="AC129" i="3"/>
  <c r="AM129" i="3"/>
  <c r="Y129" i="3"/>
  <c r="X129" i="3"/>
  <c r="AH129" i="3" s="1"/>
  <c r="AR128" i="3"/>
  <c r="AE128" i="3"/>
  <c r="AC128" i="3"/>
  <c r="AD128" i="3" s="1"/>
  <c r="AF128" i="3" s="1"/>
  <c r="AM128" i="3"/>
  <c r="Y128" i="3"/>
  <c r="X128" i="3"/>
  <c r="AH128" i="3" s="1"/>
  <c r="AR127" i="3"/>
  <c r="AC127" i="3"/>
  <c r="AE127" i="3" s="1"/>
  <c r="AM127" i="3"/>
  <c r="Y127" i="3"/>
  <c r="X127" i="3"/>
  <c r="AH127" i="3" s="1"/>
  <c r="AR126" i="3"/>
  <c r="AM126" i="3"/>
  <c r="AO126" i="3" s="1"/>
  <c r="AC126" i="3"/>
  <c r="AE126" i="3" s="1"/>
  <c r="Y126" i="3"/>
  <c r="X126" i="3"/>
  <c r="AH126" i="3" s="1"/>
  <c r="AR125" i="3"/>
  <c r="AN125" i="3"/>
  <c r="AP125" i="3" s="1"/>
  <c r="AM125" i="3"/>
  <c r="AO125" i="3" s="1"/>
  <c r="AD125" i="3"/>
  <c r="AF125" i="3" s="1"/>
  <c r="AC125" i="3"/>
  <c r="AE125" i="3" s="1"/>
  <c r="Y125" i="3"/>
  <c r="X125" i="3"/>
  <c r="AH125" i="3" s="1"/>
  <c r="AR124" i="3"/>
  <c r="AE124" i="3"/>
  <c r="AD124" i="3"/>
  <c r="AF124" i="3" s="1"/>
  <c r="AC124" i="3"/>
  <c r="AM124" i="3"/>
  <c r="Y124" i="3"/>
  <c r="X124" i="3"/>
  <c r="AH124" i="3" s="1"/>
  <c r="AR123" i="3"/>
  <c r="AP123" i="3"/>
  <c r="AO123" i="3"/>
  <c r="AN123" i="3"/>
  <c r="AM123" i="3"/>
  <c r="AF123" i="3"/>
  <c r="AE123" i="3"/>
  <c r="AD123" i="3"/>
  <c r="AC123" i="3"/>
  <c r="Y123" i="3"/>
  <c r="X123" i="3"/>
  <c r="AH123" i="3" s="1"/>
  <c r="AR122" i="3"/>
  <c r="AM122" i="3"/>
  <c r="AO122" i="3" s="1"/>
  <c r="AC122" i="3"/>
  <c r="AE122" i="3" s="1"/>
  <c r="Y122" i="3"/>
  <c r="X122" i="3"/>
  <c r="AH122" i="3" s="1"/>
  <c r="AR121" i="3"/>
  <c r="AO121" i="3"/>
  <c r="AN121" i="3"/>
  <c r="AP121" i="3" s="1"/>
  <c r="AM121" i="3"/>
  <c r="AE121" i="3"/>
  <c r="AD121" i="3"/>
  <c r="AF121" i="3" s="1"/>
  <c r="AC121" i="3"/>
  <c r="Y121" i="3"/>
  <c r="X121" i="3"/>
  <c r="AH121" i="3" s="1"/>
  <c r="AR120" i="3"/>
  <c r="AE120" i="3"/>
  <c r="AC120" i="3"/>
  <c r="AD120" i="3" s="1"/>
  <c r="AF120" i="3" s="1"/>
  <c r="AM120" i="3"/>
  <c r="Y120" i="3"/>
  <c r="X120" i="3"/>
  <c r="AH120" i="3" s="1"/>
  <c r="AR119" i="3"/>
  <c r="AC119" i="3"/>
  <c r="AE119" i="3" s="1"/>
  <c r="AM119" i="3"/>
  <c r="Y119" i="3"/>
  <c r="X119" i="3"/>
  <c r="AH119" i="3" s="1"/>
  <c r="AR118" i="3"/>
  <c r="AM118" i="3"/>
  <c r="AO118" i="3" s="1"/>
  <c r="AC118" i="3"/>
  <c r="AE118" i="3" s="1"/>
  <c r="Y118" i="3"/>
  <c r="X118" i="3"/>
  <c r="AH118" i="3" s="1"/>
  <c r="AR117" i="3"/>
  <c r="AN117" i="3"/>
  <c r="AM117" i="3"/>
  <c r="AO117" i="3" s="1"/>
  <c r="AC117" i="3"/>
  <c r="AE117" i="3" s="1"/>
  <c r="AF117" i="3" s="1"/>
  <c r="Y117" i="3"/>
  <c r="X117" i="3"/>
  <c r="AH117" i="3" s="1"/>
  <c r="AR116" i="3"/>
  <c r="AN116" i="3"/>
  <c r="AM116" i="3"/>
  <c r="AO116" i="3" s="1"/>
  <c r="AD116" i="3"/>
  <c r="AC116" i="3"/>
  <c r="AE116" i="3" s="1"/>
  <c r="Y116" i="3"/>
  <c r="X116" i="3"/>
  <c r="AH116" i="3" s="1"/>
  <c r="AR115" i="3"/>
  <c r="AE115" i="3"/>
  <c r="AD115" i="3"/>
  <c r="AF115" i="3" s="1"/>
  <c r="AC115" i="3"/>
  <c r="AM115" i="3"/>
  <c r="Y115" i="3"/>
  <c r="X115" i="3"/>
  <c r="AH115" i="3" s="1"/>
  <c r="AR114" i="3"/>
  <c r="AP114" i="3"/>
  <c r="AO114" i="3"/>
  <c r="AN114" i="3"/>
  <c r="AM114" i="3"/>
  <c r="AF114" i="3"/>
  <c r="AE114" i="3"/>
  <c r="AD114" i="3"/>
  <c r="AC114" i="3"/>
  <c r="Y114" i="3"/>
  <c r="X114" i="3"/>
  <c r="AH114" i="3" s="1"/>
  <c r="AR113" i="3"/>
  <c r="AM113" i="3"/>
  <c r="AO113" i="3" s="1"/>
  <c r="AC113" i="3"/>
  <c r="AE113" i="3" s="1"/>
  <c r="Y113" i="3"/>
  <c r="X113" i="3"/>
  <c r="AH113" i="3" s="1"/>
  <c r="AR112" i="3"/>
  <c r="AO112" i="3"/>
  <c r="AN112" i="3"/>
  <c r="AP112" i="3" s="1"/>
  <c r="AM112" i="3"/>
  <c r="AE112" i="3"/>
  <c r="AD112" i="3"/>
  <c r="AF112" i="3" s="1"/>
  <c r="AC112" i="3"/>
  <c r="Y112" i="3"/>
  <c r="X112" i="3"/>
  <c r="AH112" i="3" s="1"/>
  <c r="AR111" i="3"/>
  <c r="AE111" i="3"/>
  <c r="AC111" i="3"/>
  <c r="AD111" i="3" s="1"/>
  <c r="AF111" i="3" s="1"/>
  <c r="AM111" i="3"/>
  <c r="Y111" i="3"/>
  <c r="X111" i="3"/>
  <c r="AH111" i="3" s="1"/>
  <c r="AR110" i="3"/>
  <c r="AC110" i="3"/>
  <c r="AE110" i="3" s="1"/>
  <c r="AM110" i="3"/>
  <c r="Y110" i="3"/>
  <c r="X110" i="3"/>
  <c r="AH110" i="3" s="1"/>
  <c r="AR109" i="3"/>
  <c r="AM109" i="3"/>
  <c r="AO109" i="3" s="1"/>
  <c r="AC109" i="3"/>
  <c r="AE109" i="3" s="1"/>
  <c r="Y109" i="3"/>
  <c r="X109" i="3"/>
  <c r="AH109" i="3" s="1"/>
  <c r="AR108" i="3"/>
  <c r="AN108" i="3"/>
  <c r="AP108" i="3" s="1"/>
  <c r="AM108" i="3"/>
  <c r="AO108" i="3" s="1"/>
  <c r="AD108" i="3"/>
  <c r="AF108" i="3" s="1"/>
  <c r="AC108" i="3"/>
  <c r="AE108" i="3" s="1"/>
  <c r="Y108" i="3"/>
  <c r="X108" i="3"/>
  <c r="AH108" i="3" s="1"/>
  <c r="AR107" i="3"/>
  <c r="AE107" i="3"/>
  <c r="AD107" i="3"/>
  <c r="AF107" i="3" s="1"/>
  <c r="AC107" i="3"/>
  <c r="AM107" i="3"/>
  <c r="Y107" i="3"/>
  <c r="X107" i="3"/>
  <c r="AH107" i="3" s="1"/>
  <c r="AR106" i="3"/>
  <c r="AP106" i="3"/>
  <c r="AO106" i="3"/>
  <c r="AN106" i="3"/>
  <c r="AM106" i="3"/>
  <c r="AF106" i="3"/>
  <c r="AE106" i="3"/>
  <c r="AD106" i="3"/>
  <c r="AC106" i="3"/>
  <c r="Y106" i="3"/>
  <c r="X106" i="3"/>
  <c r="AH106" i="3" s="1"/>
  <c r="AR105" i="3"/>
  <c r="AM105" i="3"/>
  <c r="AO105" i="3" s="1"/>
  <c r="AC105" i="3"/>
  <c r="AE105" i="3" s="1"/>
  <c r="Y105" i="3"/>
  <c r="X105" i="3"/>
  <c r="AH105" i="3" s="1"/>
  <c r="AR104" i="3"/>
  <c r="AO104" i="3"/>
  <c r="AN104" i="3"/>
  <c r="AP104" i="3" s="1"/>
  <c r="AM104" i="3"/>
  <c r="AE104" i="3"/>
  <c r="AD104" i="3"/>
  <c r="AF104" i="3" s="1"/>
  <c r="AC104" i="3"/>
  <c r="Y104" i="3"/>
  <c r="X104" i="3"/>
  <c r="AH104" i="3" s="1"/>
  <c r="AR103" i="3"/>
  <c r="AE103" i="3"/>
  <c r="AC103" i="3"/>
  <c r="AD103" i="3" s="1"/>
  <c r="AF103" i="3" s="1"/>
  <c r="AM103" i="3"/>
  <c r="Y103" i="3"/>
  <c r="X103" i="3"/>
  <c r="AH103" i="3" s="1"/>
  <c r="AR102" i="3"/>
  <c r="AC102" i="3"/>
  <c r="AE102" i="3" s="1"/>
  <c r="AM102" i="3"/>
  <c r="Y102" i="3"/>
  <c r="X102" i="3"/>
  <c r="AH102" i="3" s="1"/>
  <c r="AR101" i="3"/>
  <c r="AM101" i="3"/>
  <c r="AO101" i="3" s="1"/>
  <c r="AC101" i="3"/>
  <c r="AE101" i="3" s="1"/>
  <c r="Y101" i="3"/>
  <c r="X101" i="3"/>
  <c r="AH101" i="3" s="1"/>
  <c r="AR100" i="3"/>
  <c r="AN100" i="3"/>
  <c r="AM100" i="3"/>
  <c r="AO100" i="3" s="1"/>
  <c r="AD100" i="3"/>
  <c r="AC100" i="3"/>
  <c r="AE100" i="3" s="1"/>
  <c r="Y100" i="3"/>
  <c r="X100" i="3"/>
  <c r="AH100" i="3" s="1"/>
  <c r="AR99" i="3"/>
  <c r="AE99" i="3"/>
  <c r="AD99" i="3"/>
  <c r="AF99" i="3" s="1"/>
  <c r="AC99" i="3"/>
  <c r="AM99" i="3"/>
  <c r="Y99" i="3"/>
  <c r="X99" i="3"/>
  <c r="AH99" i="3" s="1"/>
  <c r="AR98" i="3"/>
  <c r="AP98" i="3"/>
  <c r="AO98" i="3"/>
  <c r="AN98" i="3"/>
  <c r="AM98" i="3"/>
  <c r="AF98" i="3"/>
  <c r="AE98" i="3"/>
  <c r="AD98" i="3"/>
  <c r="AC98" i="3"/>
  <c r="Y98" i="3"/>
  <c r="X98" i="3"/>
  <c r="AH98" i="3" s="1"/>
  <c r="AR97" i="3"/>
  <c r="AM97" i="3"/>
  <c r="AO97" i="3" s="1"/>
  <c r="AC97" i="3"/>
  <c r="AE97" i="3" s="1"/>
  <c r="Y97" i="3"/>
  <c r="X97" i="3"/>
  <c r="AH97" i="3" s="1"/>
  <c r="AR96" i="3"/>
  <c r="AO96" i="3"/>
  <c r="AN96" i="3"/>
  <c r="AP96" i="3" s="1"/>
  <c r="AM96" i="3"/>
  <c r="AE96" i="3"/>
  <c r="AD96" i="3"/>
  <c r="AF96" i="3" s="1"/>
  <c r="AC96" i="3"/>
  <c r="Y96" i="3"/>
  <c r="X96" i="3"/>
  <c r="AH96" i="3" s="1"/>
  <c r="AR95" i="3"/>
  <c r="AE95" i="3"/>
  <c r="AC95" i="3"/>
  <c r="AD95" i="3" s="1"/>
  <c r="AF95" i="3" s="1"/>
  <c r="AM95" i="3"/>
  <c r="Y95" i="3"/>
  <c r="X95" i="3"/>
  <c r="AH95" i="3" s="1"/>
  <c r="AR94" i="3"/>
  <c r="AC94" i="3"/>
  <c r="AE94" i="3" s="1"/>
  <c r="AM94" i="3"/>
  <c r="Y94" i="3"/>
  <c r="X94" i="3"/>
  <c r="AH94" i="3" s="1"/>
  <c r="AR93" i="3"/>
  <c r="AM93" i="3"/>
  <c r="AO93" i="3" s="1"/>
  <c r="AC93" i="3"/>
  <c r="AE93" i="3" s="1"/>
  <c r="Y93" i="3"/>
  <c r="X93" i="3"/>
  <c r="AH93" i="3" s="1"/>
  <c r="AR92" i="3"/>
  <c r="AN92" i="3"/>
  <c r="AP92" i="3" s="1"/>
  <c r="AM92" i="3"/>
  <c r="AO92" i="3" s="1"/>
  <c r="AD92" i="3"/>
  <c r="AF92" i="3" s="1"/>
  <c r="AC92" i="3"/>
  <c r="AE92" i="3" s="1"/>
  <c r="Y92" i="3"/>
  <c r="X92" i="3"/>
  <c r="AH92" i="3" s="1"/>
  <c r="AR91" i="3"/>
  <c r="AE91" i="3"/>
  <c r="AD91" i="3"/>
  <c r="AF91" i="3" s="1"/>
  <c r="AC91" i="3"/>
  <c r="AM91" i="3"/>
  <c r="Y91" i="3"/>
  <c r="X91" i="3"/>
  <c r="AH91" i="3" s="1"/>
  <c r="AR90" i="3"/>
  <c r="AP90" i="3"/>
  <c r="AO90" i="3"/>
  <c r="AN90" i="3"/>
  <c r="AM90" i="3"/>
  <c r="AF90" i="3"/>
  <c r="AE90" i="3"/>
  <c r="AD90" i="3"/>
  <c r="AC90" i="3"/>
  <c r="Y90" i="3"/>
  <c r="X90" i="3"/>
  <c r="AH90" i="3" s="1"/>
  <c r="AR89" i="3"/>
  <c r="AM89" i="3"/>
  <c r="AO89" i="3" s="1"/>
  <c r="AC89" i="3"/>
  <c r="AE89" i="3" s="1"/>
  <c r="Y89" i="3"/>
  <c r="X89" i="3"/>
  <c r="AH89" i="3" s="1"/>
  <c r="AR88" i="3"/>
  <c r="AO88" i="3"/>
  <c r="AN88" i="3"/>
  <c r="AP88" i="3" s="1"/>
  <c r="AM88" i="3"/>
  <c r="AE88" i="3"/>
  <c r="AD88" i="3"/>
  <c r="AF88" i="3" s="1"/>
  <c r="AC88" i="3"/>
  <c r="Y88" i="3"/>
  <c r="X88" i="3"/>
  <c r="AH88" i="3" s="1"/>
  <c r="AR87" i="3"/>
  <c r="AE87" i="3"/>
  <c r="AC87" i="3"/>
  <c r="AD87" i="3" s="1"/>
  <c r="AF87" i="3" s="1"/>
  <c r="AM87" i="3"/>
  <c r="Y87" i="3"/>
  <c r="X87" i="3"/>
  <c r="AH87" i="3" s="1"/>
  <c r="AR86" i="3"/>
  <c r="AC86" i="3"/>
  <c r="AE86" i="3" s="1"/>
  <c r="AM86" i="3"/>
  <c r="Y86" i="3"/>
  <c r="X86" i="3"/>
  <c r="AH86" i="3" s="1"/>
  <c r="AR85" i="3"/>
  <c r="AM85" i="3"/>
  <c r="AO85" i="3" s="1"/>
  <c r="AC85" i="3"/>
  <c r="AE85" i="3" s="1"/>
  <c r="Y85" i="3"/>
  <c r="X85" i="3"/>
  <c r="AH85" i="3" s="1"/>
  <c r="AR84" i="3"/>
  <c r="AN84" i="3"/>
  <c r="AM84" i="3"/>
  <c r="AO84" i="3" s="1"/>
  <c r="AD84" i="3"/>
  <c r="AC84" i="3"/>
  <c r="AE84" i="3" s="1"/>
  <c r="Y84" i="3"/>
  <c r="X84" i="3"/>
  <c r="AH84" i="3" s="1"/>
  <c r="AR83" i="3"/>
  <c r="AE83" i="3"/>
  <c r="AD83" i="3"/>
  <c r="AF83" i="3" s="1"/>
  <c r="AC83" i="3"/>
  <c r="AM83" i="3"/>
  <c r="Y83" i="3"/>
  <c r="X83" i="3"/>
  <c r="AH83" i="3" s="1"/>
  <c r="AR82" i="3"/>
  <c r="AP82" i="3"/>
  <c r="AO82" i="3"/>
  <c r="AN82" i="3"/>
  <c r="AM82" i="3"/>
  <c r="AF82" i="3"/>
  <c r="AE82" i="3"/>
  <c r="AD82" i="3"/>
  <c r="AC82" i="3"/>
  <c r="Y82" i="3"/>
  <c r="X82" i="3"/>
  <c r="AH82" i="3" s="1"/>
  <c r="AR81" i="3"/>
  <c r="AM81" i="3"/>
  <c r="AO81" i="3" s="1"/>
  <c r="AC81" i="3"/>
  <c r="AE81" i="3" s="1"/>
  <c r="Y81" i="3"/>
  <c r="X81" i="3"/>
  <c r="AH81" i="3" s="1"/>
  <c r="AR80" i="3"/>
  <c r="AO80" i="3"/>
  <c r="AN80" i="3"/>
  <c r="AP80" i="3" s="1"/>
  <c r="AM80" i="3"/>
  <c r="AE80" i="3"/>
  <c r="AD80" i="3"/>
  <c r="AF80" i="3" s="1"/>
  <c r="AC80" i="3"/>
  <c r="Y80" i="3"/>
  <c r="X80" i="3"/>
  <c r="AH80" i="3" s="1"/>
  <c r="AR79" i="3"/>
  <c r="AE79" i="3"/>
  <c r="AC79" i="3"/>
  <c r="AD79" i="3" s="1"/>
  <c r="AF79" i="3" s="1"/>
  <c r="AM79" i="3"/>
  <c r="Y79" i="3"/>
  <c r="X79" i="3"/>
  <c r="AH79" i="3" s="1"/>
  <c r="AR78" i="3"/>
  <c r="AC78" i="3"/>
  <c r="AE78" i="3" s="1"/>
  <c r="AM78" i="3"/>
  <c r="Y78" i="3"/>
  <c r="X78" i="3"/>
  <c r="AH78" i="3" s="1"/>
  <c r="AR77" i="3"/>
  <c r="AM77" i="3"/>
  <c r="AO77" i="3" s="1"/>
  <c r="AC77" i="3"/>
  <c r="AE77" i="3" s="1"/>
  <c r="Y77" i="3"/>
  <c r="X77" i="3"/>
  <c r="AH77" i="3" s="1"/>
  <c r="AR76" i="3"/>
  <c r="AN76" i="3"/>
  <c r="AP76" i="3" s="1"/>
  <c r="AM76" i="3"/>
  <c r="AO76" i="3" s="1"/>
  <c r="AD76" i="3"/>
  <c r="AF76" i="3" s="1"/>
  <c r="AC76" i="3"/>
  <c r="AE76" i="3" s="1"/>
  <c r="Y76" i="3"/>
  <c r="X76" i="3"/>
  <c r="AH76" i="3" s="1"/>
  <c r="AR75" i="3"/>
  <c r="AE75" i="3"/>
  <c r="AD75" i="3"/>
  <c r="AF75" i="3" s="1"/>
  <c r="AC75" i="3"/>
  <c r="AM75" i="3"/>
  <c r="Y75" i="3"/>
  <c r="X75" i="3"/>
  <c r="AH75" i="3" s="1"/>
  <c r="AR74" i="3"/>
  <c r="AP74" i="3"/>
  <c r="AO74" i="3"/>
  <c r="AN74" i="3"/>
  <c r="AM74" i="3"/>
  <c r="AF74" i="3"/>
  <c r="AE74" i="3"/>
  <c r="AD74" i="3"/>
  <c r="AC74" i="3"/>
  <c r="Y74" i="3"/>
  <c r="X74" i="3"/>
  <c r="AH74" i="3" s="1"/>
  <c r="AR73" i="3"/>
  <c r="AM73" i="3"/>
  <c r="AC73" i="3"/>
  <c r="Y73" i="3"/>
  <c r="X73" i="3"/>
  <c r="AH73" i="3" s="1"/>
  <c r="AR72" i="3"/>
  <c r="AO72" i="3"/>
  <c r="AN72" i="3"/>
  <c r="AP72" i="3" s="1"/>
  <c r="AM72" i="3"/>
  <c r="AE72" i="3"/>
  <c r="AD72" i="3"/>
  <c r="AF72" i="3" s="1"/>
  <c r="AC72" i="3"/>
  <c r="Y72" i="3"/>
  <c r="X72" i="3"/>
  <c r="AH72" i="3" s="1"/>
  <c r="AR71" i="3"/>
  <c r="AE71" i="3"/>
  <c r="AC71" i="3"/>
  <c r="AD71" i="3" s="1"/>
  <c r="AM71" i="3"/>
  <c r="AN71" i="3" s="1"/>
  <c r="Y71" i="3"/>
  <c r="X71" i="3"/>
  <c r="AH71" i="3" s="1"/>
  <c r="AR70" i="3"/>
  <c r="AC70" i="3"/>
  <c r="AE70" i="3" s="1"/>
  <c r="AM70" i="3"/>
  <c r="Y70" i="3"/>
  <c r="X70" i="3"/>
  <c r="AH70" i="3" s="1"/>
  <c r="AR69" i="3"/>
  <c r="AM69" i="3"/>
  <c r="AO69" i="3" s="1"/>
  <c r="AC69" i="3"/>
  <c r="AE69" i="3" s="1"/>
  <c r="Y69" i="3"/>
  <c r="X69" i="3"/>
  <c r="AH69" i="3" s="1"/>
  <c r="AR68" i="3"/>
  <c r="AN68" i="3"/>
  <c r="AM68" i="3"/>
  <c r="AO68" i="3" s="1"/>
  <c r="AI68" i="3"/>
  <c r="AK68" i="3" s="1"/>
  <c r="AD68" i="3"/>
  <c r="AC68" i="3"/>
  <c r="AE68" i="3" s="1"/>
  <c r="Y68" i="3"/>
  <c r="X68" i="3"/>
  <c r="AH68" i="3" s="1"/>
  <c r="AJ68" i="3" s="1"/>
  <c r="AR67" i="3"/>
  <c r="AE67" i="3"/>
  <c r="AD67" i="3"/>
  <c r="AF67" i="3" s="1"/>
  <c r="AC67" i="3"/>
  <c r="AM67" i="3"/>
  <c r="Y67" i="3"/>
  <c r="X67" i="3"/>
  <c r="AH67" i="3" s="1"/>
  <c r="AI67" i="3" s="1"/>
  <c r="AR66" i="3"/>
  <c r="AP66" i="3"/>
  <c r="AO66" i="3"/>
  <c r="AN66" i="3"/>
  <c r="AM66" i="3"/>
  <c r="AF66" i="3"/>
  <c r="AE66" i="3"/>
  <c r="AD66" i="3"/>
  <c r="AC66" i="3"/>
  <c r="Y66" i="3"/>
  <c r="X66" i="3"/>
  <c r="AH66" i="3" s="1"/>
  <c r="AR65" i="3"/>
  <c r="AM65" i="3"/>
  <c r="AC65" i="3"/>
  <c r="Y65" i="3"/>
  <c r="X65" i="3"/>
  <c r="AH65" i="3" s="1"/>
  <c r="AR64" i="3"/>
  <c r="AE64" i="3"/>
  <c r="AD64" i="3"/>
  <c r="AF64" i="3" s="1"/>
  <c r="AC64" i="3"/>
  <c r="AM64" i="3"/>
  <c r="AO64" i="3" s="1"/>
  <c r="Y64" i="3"/>
  <c r="X64" i="3"/>
  <c r="AH64" i="3" s="1"/>
  <c r="AR63" i="3"/>
  <c r="AO63" i="3"/>
  <c r="AE63" i="3"/>
  <c r="AC63" i="3"/>
  <c r="AD63" i="3" s="1"/>
  <c r="AM63" i="3"/>
  <c r="AN63" i="3" s="1"/>
  <c r="Y63" i="3"/>
  <c r="X63" i="3"/>
  <c r="AH63" i="3" s="1"/>
  <c r="AR62" i="3"/>
  <c r="AC62" i="3"/>
  <c r="AE62" i="3" s="1"/>
  <c r="AM62" i="3"/>
  <c r="Y62" i="3"/>
  <c r="X62" i="3"/>
  <c r="AH62" i="3" s="1"/>
  <c r="AR61" i="3"/>
  <c r="AM61" i="3"/>
  <c r="AC61" i="3"/>
  <c r="Y61" i="3"/>
  <c r="X61" i="3"/>
  <c r="AH61" i="3" s="1"/>
  <c r="AR60" i="3"/>
  <c r="AN60" i="3"/>
  <c r="AP60" i="3" s="1"/>
  <c r="AM60" i="3"/>
  <c r="AO60" i="3" s="1"/>
  <c r="AI60" i="3"/>
  <c r="AK60" i="3" s="1"/>
  <c r="AD60" i="3"/>
  <c r="AC60" i="3"/>
  <c r="AE60" i="3" s="1"/>
  <c r="Y60" i="3"/>
  <c r="X60" i="3"/>
  <c r="AH60" i="3" s="1"/>
  <c r="AJ60" i="3" s="1"/>
  <c r="AR59" i="3"/>
  <c r="AO59" i="3"/>
  <c r="AE59" i="3"/>
  <c r="AD59" i="3"/>
  <c r="AF59" i="3" s="1"/>
  <c r="AC59" i="3"/>
  <c r="AM59" i="3"/>
  <c r="AN59" i="3" s="1"/>
  <c r="Y59" i="3"/>
  <c r="X59" i="3"/>
  <c r="AH59" i="3" s="1"/>
  <c r="AI59" i="3" s="1"/>
  <c r="AR58" i="3"/>
  <c r="AP58" i="3"/>
  <c r="AO58" i="3"/>
  <c r="AN58" i="3"/>
  <c r="AM58" i="3"/>
  <c r="AF58" i="3"/>
  <c r="AE58" i="3"/>
  <c r="AD58" i="3"/>
  <c r="AC58" i="3"/>
  <c r="Y58" i="3"/>
  <c r="X58" i="3"/>
  <c r="AH58" i="3" s="1"/>
  <c r="AR57" i="3"/>
  <c r="AM57" i="3"/>
  <c r="AC57" i="3"/>
  <c r="Y57" i="3"/>
  <c r="X57" i="3"/>
  <c r="AH57" i="3" s="1"/>
  <c r="AR56" i="3"/>
  <c r="AO56" i="3"/>
  <c r="AN56" i="3"/>
  <c r="AP56" i="3" s="1"/>
  <c r="AM56" i="3"/>
  <c r="AI56" i="3"/>
  <c r="AK56" i="3" s="1"/>
  <c r="AE56" i="3"/>
  <c r="AD56" i="3"/>
  <c r="AF56" i="3" s="1"/>
  <c r="AC56" i="3"/>
  <c r="Y56" i="3"/>
  <c r="X56" i="3"/>
  <c r="AH56" i="3" s="1"/>
  <c r="AJ56" i="3" s="1"/>
  <c r="AR55" i="3"/>
  <c r="AE55" i="3"/>
  <c r="AC55" i="3"/>
  <c r="AD55" i="3" s="1"/>
  <c r="AM55" i="3"/>
  <c r="AN55" i="3" s="1"/>
  <c r="Y55" i="3"/>
  <c r="X55" i="3"/>
  <c r="AH55" i="3" s="1"/>
  <c r="AI55" i="3" s="1"/>
  <c r="AR54" i="3"/>
  <c r="AC54" i="3"/>
  <c r="AE54" i="3" s="1"/>
  <c r="AM54" i="3"/>
  <c r="Y54" i="3"/>
  <c r="X54" i="3"/>
  <c r="AH54" i="3" s="1"/>
  <c r="AR53" i="3"/>
  <c r="AM53" i="3"/>
  <c r="AC53" i="3"/>
  <c r="Y53" i="3"/>
  <c r="X53" i="3"/>
  <c r="AH53" i="3" s="1"/>
  <c r="AR52" i="3"/>
  <c r="AN52" i="3"/>
  <c r="AP52" i="3" s="1"/>
  <c r="AM52" i="3"/>
  <c r="AO52" i="3" s="1"/>
  <c r="AI52" i="3"/>
  <c r="AK52" i="3" s="1"/>
  <c r="AD52" i="3"/>
  <c r="AC52" i="3"/>
  <c r="AE52" i="3" s="1"/>
  <c r="Y52" i="3"/>
  <c r="X52" i="3"/>
  <c r="AH52" i="3" s="1"/>
  <c r="AJ52" i="3" s="1"/>
  <c r="AR51" i="3"/>
  <c r="AO51" i="3"/>
  <c r="AE51" i="3"/>
  <c r="AD51" i="3"/>
  <c r="AF51" i="3" s="1"/>
  <c r="AC51" i="3"/>
  <c r="AM51" i="3"/>
  <c r="AN51" i="3" s="1"/>
  <c r="Y51" i="3"/>
  <c r="X51" i="3"/>
  <c r="AH51" i="3" s="1"/>
  <c r="AI51" i="3" s="1"/>
  <c r="AR50" i="3"/>
  <c r="AP50" i="3"/>
  <c r="AO50" i="3"/>
  <c r="AN50" i="3"/>
  <c r="AM50" i="3"/>
  <c r="AF50" i="3"/>
  <c r="AE50" i="3"/>
  <c r="AD50" i="3"/>
  <c r="AC50" i="3"/>
  <c r="Y50" i="3"/>
  <c r="X50" i="3"/>
  <c r="AH50" i="3" s="1"/>
  <c r="AR49" i="3"/>
  <c r="AM49" i="3"/>
  <c r="AC49" i="3"/>
  <c r="Y49" i="3"/>
  <c r="X49" i="3"/>
  <c r="AH49" i="3" s="1"/>
  <c r="AR48" i="3"/>
  <c r="AN48" i="3"/>
  <c r="AP48" i="3" s="1"/>
  <c r="AE48" i="3"/>
  <c r="AD48" i="3"/>
  <c r="AF48" i="3" s="1"/>
  <c r="AC48" i="3"/>
  <c r="AM48" i="3"/>
  <c r="AO48" i="3" s="1"/>
  <c r="Y48" i="3"/>
  <c r="X48" i="3"/>
  <c r="AH48" i="3" s="1"/>
  <c r="AJ48" i="3" s="1"/>
  <c r="AR47" i="3"/>
  <c r="AO47" i="3"/>
  <c r="AJ47" i="3"/>
  <c r="AE47" i="3"/>
  <c r="AC47" i="3"/>
  <c r="AD47" i="3" s="1"/>
  <c r="AF47" i="3" s="1"/>
  <c r="AM47" i="3"/>
  <c r="AN47" i="3" s="1"/>
  <c r="Y47" i="3"/>
  <c r="X47" i="3"/>
  <c r="AH47" i="3" s="1"/>
  <c r="AI47" i="3" s="1"/>
  <c r="AR46" i="3"/>
  <c r="AC46" i="3"/>
  <c r="AE46" i="3" s="1"/>
  <c r="AM46" i="3"/>
  <c r="Y46" i="3"/>
  <c r="X46" i="3"/>
  <c r="AH46" i="3" s="1"/>
  <c r="AR45" i="3"/>
  <c r="AM45" i="3"/>
  <c r="AH45" i="3"/>
  <c r="AC45" i="3"/>
  <c r="Y45" i="3"/>
  <c r="X45" i="3"/>
  <c r="AR44" i="3"/>
  <c r="AM44" i="3"/>
  <c r="AO44" i="3" s="1"/>
  <c r="AI44" i="3"/>
  <c r="AK44" i="3" s="1"/>
  <c r="AC44" i="3"/>
  <c r="AE44" i="3" s="1"/>
  <c r="Y44" i="3"/>
  <c r="X44" i="3"/>
  <c r="AH44" i="3" s="1"/>
  <c r="AJ44" i="3" s="1"/>
  <c r="AR43" i="3"/>
  <c r="AJ43" i="3"/>
  <c r="AE43" i="3"/>
  <c r="AD43" i="3"/>
  <c r="AF43" i="3" s="1"/>
  <c r="AC43" i="3"/>
  <c r="AM43" i="3"/>
  <c r="AO43" i="3" s="1"/>
  <c r="Y43" i="3"/>
  <c r="X43" i="3"/>
  <c r="AH43" i="3" s="1"/>
  <c r="AI43" i="3" s="1"/>
  <c r="AR42" i="3"/>
  <c r="AO42" i="3"/>
  <c r="AP42" i="3" s="1"/>
  <c r="AN42" i="3"/>
  <c r="AM42" i="3"/>
  <c r="AF42" i="3"/>
  <c r="AE42" i="3"/>
  <c r="AD42" i="3"/>
  <c r="AC42" i="3"/>
  <c r="Y42" i="3"/>
  <c r="X42" i="3"/>
  <c r="AH42" i="3" s="1"/>
  <c r="AR41" i="3"/>
  <c r="AM41" i="3"/>
  <c r="AH41" i="3"/>
  <c r="AC41" i="3"/>
  <c r="Y41" i="3"/>
  <c r="X41" i="3"/>
  <c r="AR40" i="3"/>
  <c r="AH40" i="3"/>
  <c r="AJ40" i="3" s="1"/>
  <c r="AE40" i="3"/>
  <c r="AD40" i="3"/>
  <c r="AF40" i="3" s="1"/>
  <c r="AC40" i="3"/>
  <c r="AM40" i="3"/>
  <c r="AO40" i="3" s="1"/>
  <c r="Y40" i="3"/>
  <c r="X40" i="3"/>
  <c r="AR39" i="3"/>
  <c r="AE39" i="3"/>
  <c r="AC39" i="3"/>
  <c r="AD39" i="3" s="1"/>
  <c r="AM39" i="3"/>
  <c r="AN39" i="3" s="1"/>
  <c r="Y39" i="3"/>
  <c r="X39" i="3"/>
  <c r="AH39" i="3" s="1"/>
  <c r="AR38" i="3"/>
  <c r="AC38" i="3"/>
  <c r="AE38" i="3" s="1"/>
  <c r="AM38" i="3"/>
  <c r="Y38" i="3"/>
  <c r="X38" i="3"/>
  <c r="AH38" i="3" s="1"/>
  <c r="AI38" i="3" s="1"/>
  <c r="AR37" i="3"/>
  <c r="AH37" i="3"/>
  <c r="AI37" i="3" s="1"/>
  <c r="AC37" i="3"/>
  <c r="AM37" i="3"/>
  <c r="Y37" i="3"/>
  <c r="X37" i="3"/>
  <c r="AR36" i="3"/>
  <c r="AM36" i="3"/>
  <c r="AO36" i="3" s="1"/>
  <c r="AD36" i="3"/>
  <c r="AF36" i="3" s="1"/>
  <c r="AC36" i="3"/>
  <c r="AE36" i="3" s="1"/>
  <c r="Y36" i="3"/>
  <c r="X36" i="3"/>
  <c r="AH36" i="3" s="1"/>
  <c r="AJ36" i="3" s="1"/>
  <c r="AR35" i="3"/>
  <c r="AN35" i="3"/>
  <c r="AM35" i="3"/>
  <c r="AO35" i="3" s="1"/>
  <c r="AJ35" i="3"/>
  <c r="AC35" i="3"/>
  <c r="AE35" i="3" s="1"/>
  <c r="Y35" i="3"/>
  <c r="X35" i="3"/>
  <c r="AH35" i="3" s="1"/>
  <c r="AI35" i="3" s="1"/>
  <c r="AR34" i="3"/>
  <c r="AN34" i="3"/>
  <c r="AP34" i="3" s="1"/>
  <c r="AM34" i="3"/>
  <c r="AO34" i="3" s="1"/>
  <c r="AC34" i="3"/>
  <c r="AD34" i="3" s="1"/>
  <c r="Y34" i="3"/>
  <c r="X34" i="3"/>
  <c r="AH34" i="3" s="1"/>
  <c r="AR33" i="3"/>
  <c r="AO33" i="3"/>
  <c r="AN33" i="3"/>
  <c r="AP33" i="3" s="1"/>
  <c r="AM33" i="3"/>
  <c r="AD33" i="3"/>
  <c r="AC33" i="3"/>
  <c r="AE33" i="3" s="1"/>
  <c r="Y33" i="3"/>
  <c r="X33" i="3"/>
  <c r="AH33" i="3" s="1"/>
  <c r="AR32" i="3"/>
  <c r="AO32" i="3"/>
  <c r="AE32" i="3"/>
  <c r="AD32" i="3"/>
  <c r="AF32" i="3" s="1"/>
  <c r="AC32" i="3"/>
  <c r="AM32" i="3"/>
  <c r="AN32" i="3" s="1"/>
  <c r="AP32" i="3" s="1"/>
  <c r="Y32" i="3"/>
  <c r="X32" i="3"/>
  <c r="AH32" i="3" s="1"/>
  <c r="AR31" i="3"/>
  <c r="AE31" i="3"/>
  <c r="AF31" i="3" s="1"/>
  <c r="AC31" i="3"/>
  <c r="AD31" i="3" s="1"/>
  <c r="AM31" i="3"/>
  <c r="AN31" i="3" s="1"/>
  <c r="Y31" i="3"/>
  <c r="X31" i="3"/>
  <c r="AH31" i="3" s="1"/>
  <c r="AR30" i="3"/>
  <c r="AI30" i="3"/>
  <c r="AK30" i="3" s="1"/>
  <c r="AH30" i="3"/>
  <c r="AJ30" i="3" s="1"/>
  <c r="AC30" i="3"/>
  <c r="AE30" i="3" s="1"/>
  <c r="AM30" i="3"/>
  <c r="Y30" i="3"/>
  <c r="X30" i="3"/>
  <c r="AR29" i="3"/>
  <c r="AJ29" i="3"/>
  <c r="AH29" i="3"/>
  <c r="AI29" i="3" s="1"/>
  <c r="AK29" i="3" s="1"/>
  <c r="AC29" i="3"/>
  <c r="AM29" i="3"/>
  <c r="Y29" i="3"/>
  <c r="X29" i="3"/>
  <c r="AR28" i="3"/>
  <c r="AM28" i="3"/>
  <c r="AO28" i="3" s="1"/>
  <c r="AJ28" i="3"/>
  <c r="AI28" i="3"/>
  <c r="AK28" i="3" s="1"/>
  <c r="AD28" i="3"/>
  <c r="AF28" i="3" s="1"/>
  <c r="AC28" i="3"/>
  <c r="AE28" i="3" s="1"/>
  <c r="Y28" i="3"/>
  <c r="X28" i="3"/>
  <c r="AH28" i="3" s="1"/>
  <c r="AR27" i="3"/>
  <c r="AC27" i="3"/>
  <c r="AE27" i="3" s="1"/>
  <c r="AM27" i="3"/>
  <c r="Y27" i="3"/>
  <c r="X27" i="3"/>
  <c r="AH27" i="3" s="1"/>
  <c r="AI27" i="3" s="1"/>
  <c r="AR26" i="3"/>
  <c r="AN26" i="3"/>
  <c r="AP26" i="3" s="1"/>
  <c r="AM26" i="3"/>
  <c r="AO26" i="3" s="1"/>
  <c r="AE26" i="3"/>
  <c r="AC26" i="3"/>
  <c r="AD26" i="3" s="1"/>
  <c r="AF26" i="3" s="1"/>
  <c r="Y26" i="3"/>
  <c r="X26" i="3"/>
  <c r="AH26" i="3" s="1"/>
  <c r="AR25" i="3"/>
  <c r="AM25" i="3"/>
  <c r="AN25" i="3" s="1"/>
  <c r="AD25" i="3"/>
  <c r="AF25" i="3" s="1"/>
  <c r="AC25" i="3"/>
  <c r="AE25" i="3" s="1"/>
  <c r="Y25" i="3"/>
  <c r="X25" i="3"/>
  <c r="AH25" i="3" s="1"/>
  <c r="AR24" i="3"/>
  <c r="AE24" i="3"/>
  <c r="AC24" i="3"/>
  <c r="AD24" i="3" s="1"/>
  <c r="AF24" i="3" s="1"/>
  <c r="AM24" i="3"/>
  <c r="Y24" i="3"/>
  <c r="X24" i="3"/>
  <c r="AH24" i="3" s="1"/>
  <c r="AR23" i="3"/>
  <c r="AC23" i="3"/>
  <c r="AD23" i="3" s="1"/>
  <c r="AM23" i="3"/>
  <c r="Y23" i="3"/>
  <c r="X23" i="3"/>
  <c r="AH23" i="3" s="1"/>
  <c r="AR22" i="3"/>
  <c r="AM22" i="3"/>
  <c r="AO22" i="3" s="1"/>
  <c r="AC22" i="3"/>
  <c r="AE22" i="3" s="1"/>
  <c r="Y22" i="3"/>
  <c r="X22" i="3"/>
  <c r="AH22" i="3" s="1"/>
  <c r="AR21" i="3"/>
  <c r="AN21" i="3"/>
  <c r="AM21" i="3"/>
  <c r="AO21" i="3" s="1"/>
  <c r="AD21" i="3"/>
  <c r="AC21" i="3"/>
  <c r="AE21" i="3" s="1"/>
  <c r="Y21" i="3"/>
  <c r="X21" i="3"/>
  <c r="AH21" i="3" s="1"/>
  <c r="AR20" i="3"/>
  <c r="AE20" i="3"/>
  <c r="AD20" i="3"/>
  <c r="AF20" i="3" s="1"/>
  <c r="AC20" i="3"/>
  <c r="AM20" i="3"/>
  <c r="Y20" i="3"/>
  <c r="X20" i="3"/>
  <c r="AH20" i="3" s="1"/>
  <c r="AR19" i="3"/>
  <c r="AF19" i="3"/>
  <c r="AE19" i="3"/>
  <c r="AD19" i="3"/>
  <c r="AC19" i="3"/>
  <c r="AM19" i="3"/>
  <c r="Y19" i="3"/>
  <c r="X19" i="3"/>
  <c r="AH19" i="3" s="1"/>
  <c r="AR18" i="3"/>
  <c r="AM18" i="3"/>
  <c r="AO18" i="3" s="1"/>
  <c r="AC18" i="3"/>
  <c r="AE18" i="3" s="1"/>
  <c r="Y18" i="3"/>
  <c r="X18" i="3"/>
  <c r="AH18" i="3" s="1"/>
  <c r="AR17" i="3"/>
  <c r="AD17" i="3"/>
  <c r="AC17" i="3"/>
  <c r="AE17" i="3" s="1"/>
  <c r="AM17" i="3"/>
  <c r="Y17" i="3"/>
  <c r="X17" i="3"/>
  <c r="AH17" i="3" s="1"/>
  <c r="AR16" i="3"/>
  <c r="AE16" i="3"/>
  <c r="AC16" i="3"/>
  <c r="AD16" i="3" s="1"/>
  <c r="AF16" i="3" s="1"/>
  <c r="AM16" i="3"/>
  <c r="Y16" i="3"/>
  <c r="X16" i="3"/>
  <c r="AH16" i="3" s="1"/>
  <c r="AR15" i="3"/>
  <c r="AC15" i="3"/>
  <c r="AD15" i="3" s="1"/>
  <c r="AM15" i="3"/>
  <c r="Y15" i="3"/>
  <c r="X15" i="3"/>
  <c r="AH15" i="3" s="1"/>
  <c r="AR14" i="3"/>
  <c r="AM14" i="3"/>
  <c r="AO14" i="3" s="1"/>
  <c r="AC14" i="3"/>
  <c r="AE14" i="3" s="1"/>
  <c r="Y14" i="3"/>
  <c r="X14" i="3"/>
  <c r="AH14" i="3" s="1"/>
  <c r="AR13" i="3"/>
  <c r="AN13" i="3"/>
  <c r="AM13" i="3"/>
  <c r="AO13" i="3" s="1"/>
  <c r="AD13" i="3"/>
  <c r="AC13" i="3"/>
  <c r="AE13" i="3" s="1"/>
  <c r="Y13" i="3"/>
  <c r="X13" i="3"/>
  <c r="AH13" i="3" s="1"/>
  <c r="AR12" i="3"/>
  <c r="AE12" i="3"/>
  <c r="AD12" i="3"/>
  <c r="AF12" i="3" s="1"/>
  <c r="AC12" i="3"/>
  <c r="AM12" i="3"/>
  <c r="Y12" i="3"/>
  <c r="X12" i="3"/>
  <c r="AH12" i="3" s="1"/>
  <c r="AR11" i="3"/>
  <c r="AP11" i="3"/>
  <c r="AO11" i="3"/>
  <c r="AN11" i="3"/>
  <c r="AM11" i="3"/>
  <c r="AF11" i="3"/>
  <c r="AE11" i="3"/>
  <c r="AD11" i="3"/>
  <c r="AC11" i="3"/>
  <c r="Y11" i="3"/>
  <c r="X11" i="3"/>
  <c r="AH11" i="3" s="1"/>
  <c r="AR10" i="3"/>
  <c r="AM10" i="3"/>
  <c r="AO10" i="3" s="1"/>
  <c r="AC10" i="3"/>
  <c r="AE10" i="3" s="1"/>
  <c r="Y10" i="3"/>
  <c r="X10" i="3"/>
  <c r="AH10" i="3" s="1"/>
  <c r="AR9" i="3"/>
  <c r="AD9" i="3"/>
  <c r="AC9" i="3"/>
  <c r="AE9" i="3" s="1"/>
  <c r="AM9" i="3"/>
  <c r="Y9" i="3"/>
  <c r="X9" i="3"/>
  <c r="AH9" i="3" s="1"/>
  <c r="AR8" i="3"/>
  <c r="AE8" i="3"/>
  <c r="AC8" i="3"/>
  <c r="AD8" i="3" s="1"/>
  <c r="AF8" i="3" s="1"/>
  <c r="AM8" i="3"/>
  <c r="Y8" i="3"/>
  <c r="X8" i="3"/>
  <c r="AH8" i="3" s="1"/>
  <c r="AR7" i="3"/>
  <c r="AC7" i="3"/>
  <c r="AD7" i="3" s="1"/>
  <c r="AM7" i="3"/>
  <c r="Y7" i="3"/>
  <c r="X7" i="3"/>
  <c r="AH7" i="3" s="1"/>
  <c r="AR6" i="3"/>
  <c r="AM6" i="3"/>
  <c r="AO6" i="3" s="1"/>
  <c r="AC6" i="3"/>
  <c r="AE6" i="3" s="1"/>
  <c r="Y6" i="3"/>
  <c r="X6" i="3"/>
  <c r="AH6" i="3" s="1"/>
  <c r="AR5" i="3"/>
  <c r="AN5" i="3"/>
  <c r="AM5" i="3"/>
  <c r="AO5" i="3" s="1"/>
  <c r="AD5" i="3"/>
  <c r="AC5" i="3"/>
  <c r="AE5" i="3" s="1"/>
  <c r="Y5" i="3"/>
  <c r="X5" i="3"/>
  <c r="AH5" i="3" s="1"/>
  <c r="AR4" i="3"/>
  <c r="AE4" i="3"/>
  <c r="AD4" i="3"/>
  <c r="AF4" i="3" s="1"/>
  <c r="AC4" i="3"/>
  <c r="AM4" i="3"/>
  <c r="Y4" i="3"/>
  <c r="X4" i="3"/>
  <c r="AH4" i="3" s="1"/>
  <c r="AR3" i="3"/>
  <c r="AP3" i="3"/>
  <c r="AO3" i="3"/>
  <c r="AN3" i="3"/>
  <c r="AM3" i="3"/>
  <c r="AF3" i="3"/>
  <c r="AE3" i="3"/>
  <c r="AD3" i="3"/>
  <c r="AC3" i="3"/>
  <c r="Y3" i="3"/>
  <c r="X3" i="3"/>
  <c r="AH3" i="3" s="1"/>
  <c r="AR2" i="3"/>
  <c r="AM2" i="3"/>
  <c r="AO2" i="3" s="1"/>
  <c r="AC2" i="3"/>
  <c r="AE2" i="3" s="1"/>
  <c r="Y2" i="3"/>
  <c r="X2" i="3"/>
  <c r="AH2" i="3" s="1"/>
  <c r="AN2108" i="2"/>
  <c r="AD2108" i="2"/>
  <c r="AE2108" i="2" s="1"/>
  <c r="Y2108" i="2"/>
  <c r="Z2108" i="2" s="1"/>
  <c r="AI2108" i="2"/>
  <c r="AN2107" i="2"/>
  <c r="AI2107" i="2"/>
  <c r="AK2107" i="2" s="1"/>
  <c r="AD2107" i="2"/>
  <c r="AF2107" i="2" s="1"/>
  <c r="AA2107" i="2"/>
  <c r="Y2107" i="2"/>
  <c r="Z2107" i="2" s="1"/>
  <c r="AB2107" i="2" s="1"/>
  <c r="AN2106" i="2"/>
  <c r="AF2106" i="2"/>
  <c r="AD2106" i="2"/>
  <c r="AE2106" i="2" s="1"/>
  <c r="Y2106" i="2"/>
  <c r="Z2106" i="2" s="1"/>
  <c r="AI2106" i="2"/>
  <c r="AJ2106" i="2" s="1"/>
  <c r="AN2105" i="2"/>
  <c r="AF2105" i="2"/>
  <c r="AD2105" i="2"/>
  <c r="AE2105" i="2" s="1"/>
  <c r="AG2105" i="2" s="1"/>
  <c r="AA2105" i="2"/>
  <c r="Z2105" i="2"/>
  <c r="AB2105" i="2" s="1"/>
  <c r="Y2105" i="2"/>
  <c r="AI2105" i="2"/>
  <c r="AK2105" i="2" s="1"/>
  <c r="AN2104" i="2"/>
  <c r="AD2104" i="2"/>
  <c r="AF2104" i="2" s="1"/>
  <c r="Y2104" i="2"/>
  <c r="AA2104" i="2" s="1"/>
  <c r="AI2104" i="2"/>
  <c r="AN2103" i="2"/>
  <c r="AD2103" i="2"/>
  <c r="AF2103" i="2" s="1"/>
  <c r="Y2103" i="2"/>
  <c r="AI2103" i="2"/>
  <c r="AN2102" i="2"/>
  <c r="AK2102" i="2"/>
  <c r="AI2102" i="2"/>
  <c r="AJ2102" i="2" s="1"/>
  <c r="AD2102" i="2"/>
  <c r="AE2102" i="2" s="1"/>
  <c r="Y2102" i="2"/>
  <c r="Z2102" i="2" s="1"/>
  <c r="AN2101" i="2"/>
  <c r="AI2101" i="2"/>
  <c r="AK2101" i="2" s="1"/>
  <c r="AD2101" i="2"/>
  <c r="Y2101" i="2"/>
  <c r="AA2101" i="2" s="1"/>
  <c r="AN2100" i="2"/>
  <c r="AD2100" i="2"/>
  <c r="AF2100" i="2" s="1"/>
  <c r="AA2100" i="2"/>
  <c r="Y2100" i="2"/>
  <c r="Z2100" i="2" s="1"/>
  <c r="AI2100" i="2"/>
  <c r="AJ2100" i="2" s="1"/>
  <c r="AN2099" i="2"/>
  <c r="AE2099" i="2"/>
  <c r="AD2099" i="2"/>
  <c r="AF2099" i="2" s="1"/>
  <c r="Y2099" i="2"/>
  <c r="AA2099" i="2" s="1"/>
  <c r="AI2099" i="2"/>
  <c r="AJ2099" i="2" s="1"/>
  <c r="AN2098" i="2"/>
  <c r="AE2098" i="2"/>
  <c r="AD2098" i="2"/>
  <c r="AF2098" i="2" s="1"/>
  <c r="Y2098" i="2"/>
  <c r="AA2098" i="2" s="1"/>
  <c r="AI2098" i="2"/>
  <c r="AK2098" i="2" s="1"/>
  <c r="AN2097" i="2"/>
  <c r="AD2097" i="2"/>
  <c r="AF2097" i="2" s="1"/>
  <c r="Y2097" i="2"/>
  <c r="AI2097" i="2"/>
  <c r="AN2096" i="2"/>
  <c r="AF2096" i="2"/>
  <c r="AG2096" i="2" s="1"/>
  <c r="AD2096" i="2"/>
  <c r="AE2096" i="2" s="1"/>
  <c r="AA2096" i="2"/>
  <c r="Z2096" i="2"/>
  <c r="AB2096" i="2" s="1"/>
  <c r="Y2096" i="2"/>
  <c r="AI2096" i="2"/>
  <c r="AN2095" i="2"/>
  <c r="AF2095" i="2"/>
  <c r="AD2095" i="2"/>
  <c r="AE2095" i="2" s="1"/>
  <c r="Y2095" i="2"/>
  <c r="AA2095" i="2" s="1"/>
  <c r="AI2095" i="2"/>
  <c r="AN2094" i="2"/>
  <c r="AE2094" i="2"/>
  <c r="AG2094" i="2" s="1"/>
  <c r="AD2094" i="2"/>
  <c r="AF2094" i="2" s="1"/>
  <c r="Y2094" i="2"/>
  <c r="AA2094" i="2" s="1"/>
  <c r="AI2094" i="2"/>
  <c r="AN2093" i="2"/>
  <c r="AD2093" i="2"/>
  <c r="Y2093" i="2"/>
  <c r="AA2093" i="2" s="1"/>
  <c r="AI2093" i="2"/>
  <c r="AK2093" i="2" s="1"/>
  <c r="AN2092" i="2"/>
  <c r="AF2092" i="2"/>
  <c r="AD2092" i="2"/>
  <c r="AE2092" i="2" s="1"/>
  <c r="Y2092" i="2"/>
  <c r="Z2092" i="2" s="1"/>
  <c r="AI2092" i="2"/>
  <c r="AJ2092" i="2" s="1"/>
  <c r="AN2091" i="2"/>
  <c r="AE2091" i="2"/>
  <c r="AD2091" i="2"/>
  <c r="AF2091" i="2" s="1"/>
  <c r="Y2091" i="2"/>
  <c r="AA2091" i="2" s="1"/>
  <c r="AI2091" i="2"/>
  <c r="AK2091" i="2" s="1"/>
  <c r="AN2090" i="2"/>
  <c r="AJ2090" i="2"/>
  <c r="AL2090" i="2" s="1"/>
  <c r="AI2090" i="2"/>
  <c r="AK2090" i="2" s="1"/>
  <c r="AD2090" i="2"/>
  <c r="AF2090" i="2" s="1"/>
  <c r="Y2090" i="2"/>
  <c r="AN2089" i="2"/>
  <c r="AF2089" i="2"/>
  <c r="AD2089" i="2"/>
  <c r="AE2089" i="2" s="1"/>
  <c r="Y2089" i="2"/>
  <c r="AA2089" i="2" s="1"/>
  <c r="AI2089" i="2"/>
  <c r="AN2088" i="2"/>
  <c r="AD2088" i="2"/>
  <c r="AF2088" i="2" s="1"/>
  <c r="Y2088" i="2"/>
  <c r="AA2088" i="2" s="1"/>
  <c r="AI2088" i="2"/>
  <c r="AN2087" i="2"/>
  <c r="AD2087" i="2"/>
  <c r="Y2087" i="2"/>
  <c r="AA2087" i="2" s="1"/>
  <c r="AI2087" i="2"/>
  <c r="AK2087" i="2" s="1"/>
  <c r="AN2086" i="2"/>
  <c r="AF2086" i="2"/>
  <c r="AD2086" i="2"/>
  <c r="AE2086" i="2" s="1"/>
  <c r="AG2086" i="2" s="1"/>
  <c r="Y2086" i="2"/>
  <c r="Z2086" i="2" s="1"/>
  <c r="AI2086" i="2"/>
  <c r="AJ2086" i="2" s="1"/>
  <c r="AN2085" i="2"/>
  <c r="AE2085" i="2"/>
  <c r="AD2085" i="2"/>
  <c r="AF2085" i="2" s="1"/>
  <c r="Y2085" i="2"/>
  <c r="AA2085" i="2" s="1"/>
  <c r="AI2085" i="2"/>
  <c r="AK2085" i="2" s="1"/>
  <c r="AN2084" i="2"/>
  <c r="AD2084" i="2"/>
  <c r="AF2084" i="2" s="1"/>
  <c r="Y2084" i="2"/>
  <c r="AI2084" i="2"/>
  <c r="AN2083" i="2"/>
  <c r="AD2083" i="2"/>
  <c r="AF2083" i="2" s="1"/>
  <c r="Y2083" i="2"/>
  <c r="AI2083" i="2"/>
  <c r="AN2082" i="2"/>
  <c r="AD2082" i="2"/>
  <c r="AE2082" i="2" s="1"/>
  <c r="Y2082" i="2"/>
  <c r="AA2082" i="2" s="1"/>
  <c r="AI2082" i="2"/>
  <c r="AN2081" i="2"/>
  <c r="AK2081" i="2"/>
  <c r="AJ2081" i="2"/>
  <c r="AI2081" i="2"/>
  <c r="AD2081" i="2"/>
  <c r="AF2081" i="2" s="1"/>
  <c r="AA2081" i="2"/>
  <c r="Y2081" i="2"/>
  <c r="Z2081" i="2" s="1"/>
  <c r="AB2081" i="2" s="1"/>
  <c r="AN2080" i="2"/>
  <c r="AD2080" i="2"/>
  <c r="AF2080" i="2" s="1"/>
  <c r="AA2080" i="2"/>
  <c r="AB2080" i="2" s="1"/>
  <c r="Y2080" i="2"/>
  <c r="Z2080" i="2" s="1"/>
  <c r="AI2080" i="2"/>
  <c r="AJ2080" i="2" s="1"/>
  <c r="AN2079" i="2"/>
  <c r="AF2079" i="2"/>
  <c r="AE2079" i="2"/>
  <c r="AG2079" i="2" s="1"/>
  <c r="AD2079" i="2"/>
  <c r="Z2079" i="2"/>
  <c r="Y2079" i="2"/>
  <c r="AA2079" i="2" s="1"/>
  <c r="AI2079" i="2"/>
  <c r="AJ2079" i="2" s="1"/>
  <c r="AN2078" i="2"/>
  <c r="AD2078" i="2"/>
  <c r="AF2078" i="2" s="1"/>
  <c r="Y2078" i="2"/>
  <c r="AI2078" i="2"/>
  <c r="AN2077" i="2"/>
  <c r="AI2077" i="2"/>
  <c r="AD2077" i="2"/>
  <c r="AF2077" i="2" s="1"/>
  <c r="Y2077" i="2"/>
  <c r="AN2076" i="2"/>
  <c r="AD2076" i="2"/>
  <c r="AE2076" i="2" s="1"/>
  <c r="AA2076" i="2"/>
  <c r="Y2076" i="2"/>
  <c r="Z2076" i="2" s="1"/>
  <c r="AB2076" i="2" s="1"/>
  <c r="AI2076" i="2"/>
  <c r="AN2075" i="2"/>
  <c r="AF2075" i="2"/>
  <c r="AE2075" i="2"/>
  <c r="AD2075" i="2"/>
  <c r="Y2075" i="2"/>
  <c r="Z2075" i="2" s="1"/>
  <c r="AI2075" i="2"/>
  <c r="AN2074" i="2"/>
  <c r="AD2074" i="2"/>
  <c r="AF2074" i="2" s="1"/>
  <c r="Y2074" i="2"/>
  <c r="AA2074" i="2" s="1"/>
  <c r="AI2074" i="2"/>
  <c r="AN2073" i="2"/>
  <c r="AI2073" i="2"/>
  <c r="AK2073" i="2" s="1"/>
  <c r="AD2073" i="2"/>
  <c r="Y2073" i="2"/>
  <c r="AA2073" i="2" s="1"/>
  <c r="AN2072" i="2"/>
  <c r="AF2072" i="2"/>
  <c r="AD2072" i="2"/>
  <c r="AE2072" i="2" s="1"/>
  <c r="AG2072" i="2" s="1"/>
  <c r="Y2072" i="2"/>
  <c r="Z2072" i="2" s="1"/>
  <c r="AI2072" i="2"/>
  <c r="AJ2072" i="2" s="1"/>
  <c r="AN2071" i="2"/>
  <c r="AF2071" i="2"/>
  <c r="AD2071" i="2"/>
  <c r="AE2071" i="2" s="1"/>
  <c r="Y2071" i="2"/>
  <c r="AA2071" i="2" s="1"/>
  <c r="AI2071" i="2"/>
  <c r="AK2071" i="2" s="1"/>
  <c r="AN2070" i="2"/>
  <c r="AD2070" i="2"/>
  <c r="AF2070" i="2" s="1"/>
  <c r="Y2070" i="2"/>
  <c r="AA2070" i="2" s="1"/>
  <c r="AI2070" i="2"/>
  <c r="AK2070" i="2" s="1"/>
  <c r="AN2069" i="2"/>
  <c r="AD2069" i="2"/>
  <c r="Y2069" i="2"/>
  <c r="AI2069" i="2"/>
  <c r="AN2068" i="2"/>
  <c r="AF2068" i="2"/>
  <c r="AD2068" i="2"/>
  <c r="AE2068" i="2" s="1"/>
  <c r="AG2068" i="2" s="1"/>
  <c r="Y2068" i="2"/>
  <c r="AA2068" i="2" s="1"/>
  <c r="AI2068" i="2"/>
  <c r="AN2067" i="2"/>
  <c r="AD2067" i="2"/>
  <c r="AF2067" i="2" s="1"/>
  <c r="Y2067" i="2"/>
  <c r="AI2067" i="2"/>
  <c r="AN2066" i="2"/>
  <c r="AI2066" i="2"/>
  <c r="AK2066" i="2" s="1"/>
  <c r="AD2066" i="2"/>
  <c r="AF2066" i="2" s="1"/>
  <c r="Z2066" i="2"/>
  <c r="AB2066" i="2" s="1"/>
  <c r="Y2066" i="2"/>
  <c r="AA2066" i="2" s="1"/>
  <c r="AN2065" i="2"/>
  <c r="AD2065" i="2"/>
  <c r="Y2065" i="2"/>
  <c r="AI2065" i="2"/>
  <c r="AN2064" i="2"/>
  <c r="AD2064" i="2"/>
  <c r="AF2064" i="2" s="1"/>
  <c r="AA2064" i="2"/>
  <c r="Z2064" i="2"/>
  <c r="Y2064" i="2"/>
  <c r="AI2064" i="2"/>
  <c r="AJ2064" i="2" s="1"/>
  <c r="AN2063" i="2"/>
  <c r="AD2063" i="2"/>
  <c r="AA2063" i="2"/>
  <c r="Y2063" i="2"/>
  <c r="Z2063" i="2" s="1"/>
  <c r="AB2063" i="2" s="1"/>
  <c r="AI2063" i="2"/>
  <c r="AJ2063" i="2" s="1"/>
  <c r="AN2062" i="2"/>
  <c r="AI2062" i="2"/>
  <c r="AE2062" i="2"/>
  <c r="AG2062" i="2" s="1"/>
  <c r="AD2062" i="2"/>
  <c r="AF2062" i="2" s="1"/>
  <c r="Y2062" i="2"/>
  <c r="AN2061" i="2"/>
  <c r="AI2061" i="2"/>
  <c r="AD2061" i="2"/>
  <c r="Y2061" i="2"/>
  <c r="AN2060" i="2"/>
  <c r="AD2060" i="2"/>
  <c r="AF2060" i="2" s="1"/>
  <c r="AA2060" i="2"/>
  <c r="Z2060" i="2"/>
  <c r="Y2060" i="2"/>
  <c r="AI2060" i="2"/>
  <c r="AN2059" i="2"/>
  <c r="AD2059" i="2"/>
  <c r="AA2059" i="2"/>
  <c r="Y2059" i="2"/>
  <c r="Z2059" i="2" s="1"/>
  <c r="AB2059" i="2" s="1"/>
  <c r="AI2059" i="2"/>
  <c r="AJ2059" i="2" s="1"/>
  <c r="AN2058" i="2"/>
  <c r="AI2058" i="2"/>
  <c r="AE2058" i="2"/>
  <c r="AG2058" i="2" s="1"/>
  <c r="AD2058" i="2"/>
  <c r="AF2058" i="2" s="1"/>
  <c r="Y2058" i="2"/>
  <c r="AN2057" i="2"/>
  <c r="AI2057" i="2"/>
  <c r="AD2057" i="2"/>
  <c r="Y2057" i="2"/>
  <c r="AN2056" i="2"/>
  <c r="AD2056" i="2"/>
  <c r="AF2056" i="2" s="1"/>
  <c r="AA2056" i="2"/>
  <c r="Z2056" i="2"/>
  <c r="Y2056" i="2"/>
  <c r="AI2056" i="2"/>
  <c r="AJ2056" i="2" s="1"/>
  <c r="AN2055" i="2"/>
  <c r="AD2055" i="2"/>
  <c r="AA2055" i="2"/>
  <c r="Y2055" i="2"/>
  <c r="Z2055" i="2" s="1"/>
  <c r="AB2055" i="2" s="1"/>
  <c r="AI2055" i="2"/>
  <c r="AJ2055" i="2" s="1"/>
  <c r="AN2054" i="2"/>
  <c r="AI2054" i="2"/>
  <c r="AD2054" i="2"/>
  <c r="Y2054" i="2"/>
  <c r="AN2053" i="2"/>
  <c r="AD2053" i="2"/>
  <c r="Y2053" i="2"/>
  <c r="AI2053" i="2"/>
  <c r="AN2052" i="2"/>
  <c r="AD2052" i="2"/>
  <c r="AF2052" i="2" s="1"/>
  <c r="AA2052" i="2"/>
  <c r="Z2052" i="2"/>
  <c r="Y2052" i="2"/>
  <c r="AI2052" i="2"/>
  <c r="AN2051" i="2"/>
  <c r="AD2051" i="2"/>
  <c r="AE2051" i="2" s="1"/>
  <c r="AA2051" i="2"/>
  <c r="Z2051" i="2"/>
  <c r="Y2051" i="2"/>
  <c r="AI2051" i="2"/>
  <c r="AJ2051" i="2" s="1"/>
  <c r="AN2050" i="2"/>
  <c r="AI2050" i="2"/>
  <c r="AK2050" i="2" s="1"/>
  <c r="AD2050" i="2"/>
  <c r="Z2050" i="2"/>
  <c r="AB2050" i="2" s="1"/>
  <c r="Y2050" i="2"/>
  <c r="AA2050" i="2" s="1"/>
  <c r="AN2049" i="2"/>
  <c r="AD2049" i="2"/>
  <c r="Y2049" i="2"/>
  <c r="AI2049" i="2"/>
  <c r="AN2048" i="2"/>
  <c r="AD2048" i="2"/>
  <c r="AB2048" i="2"/>
  <c r="AA2048" i="2"/>
  <c r="Z2048" i="2"/>
  <c r="Y2048" i="2"/>
  <c r="AI2048" i="2"/>
  <c r="AJ2048" i="2" s="1"/>
  <c r="AN2047" i="2"/>
  <c r="AF2047" i="2"/>
  <c r="AE2047" i="2"/>
  <c r="AD2047" i="2"/>
  <c r="Z2047" i="2"/>
  <c r="AB2047" i="2" s="1"/>
  <c r="Y2047" i="2"/>
  <c r="AA2047" i="2" s="1"/>
  <c r="AI2047" i="2"/>
  <c r="AK2047" i="2" s="1"/>
  <c r="AN2046" i="2"/>
  <c r="AG2046" i="2"/>
  <c r="AE2046" i="2"/>
  <c r="AD2046" i="2"/>
  <c r="AF2046" i="2" s="1"/>
  <c r="Y2046" i="2"/>
  <c r="AI2046" i="2"/>
  <c r="AN2045" i="2"/>
  <c r="AF2045" i="2"/>
  <c r="AG2045" i="2" s="1"/>
  <c r="AE2045" i="2"/>
  <c r="AD2045" i="2"/>
  <c r="Y2045" i="2"/>
  <c r="AI2045" i="2"/>
  <c r="AN2044" i="2"/>
  <c r="AF2044" i="2"/>
  <c r="AE2044" i="2"/>
  <c r="AG2044" i="2" s="1"/>
  <c r="AD2044" i="2"/>
  <c r="Z2044" i="2"/>
  <c r="Y2044" i="2"/>
  <c r="AA2044" i="2" s="1"/>
  <c r="AB2044" i="2" s="1"/>
  <c r="AI2044" i="2"/>
  <c r="AJ2044" i="2" s="1"/>
  <c r="AN2043" i="2"/>
  <c r="AF2043" i="2"/>
  <c r="AE2043" i="2"/>
  <c r="AD2043" i="2"/>
  <c r="Y2043" i="2"/>
  <c r="AI2043" i="2"/>
  <c r="AN2042" i="2"/>
  <c r="AD2042" i="2"/>
  <c r="AA2042" i="2"/>
  <c r="Y2042" i="2"/>
  <c r="Z2042" i="2" s="1"/>
  <c r="AI2042" i="2"/>
  <c r="AN2041" i="2"/>
  <c r="AD2041" i="2"/>
  <c r="AB2041" i="2"/>
  <c r="Z2041" i="2"/>
  <c r="Y2041" i="2"/>
  <c r="AA2041" i="2" s="1"/>
  <c r="AI2041" i="2"/>
  <c r="AN2040" i="2"/>
  <c r="AI2040" i="2"/>
  <c r="AJ2040" i="2" s="1"/>
  <c r="AD2040" i="2"/>
  <c r="AA2040" i="2"/>
  <c r="Z2040" i="2"/>
  <c r="AB2040" i="2" s="1"/>
  <c r="Y2040" i="2"/>
  <c r="AN2039" i="2"/>
  <c r="AD2039" i="2"/>
  <c r="AE2039" i="2" s="1"/>
  <c r="Y2039" i="2"/>
  <c r="AA2039" i="2" s="1"/>
  <c r="AI2039" i="2"/>
  <c r="AK2039" i="2" s="1"/>
  <c r="AN2038" i="2"/>
  <c r="AD2038" i="2"/>
  <c r="AE2038" i="2" s="1"/>
  <c r="Y2038" i="2"/>
  <c r="AI2038" i="2"/>
  <c r="AJ2038" i="2" s="1"/>
  <c r="AN2037" i="2"/>
  <c r="AE2037" i="2"/>
  <c r="AG2037" i="2" s="1"/>
  <c r="AD2037" i="2"/>
  <c r="AF2037" i="2" s="1"/>
  <c r="Y2037" i="2"/>
  <c r="AI2037" i="2"/>
  <c r="AK2037" i="2" s="1"/>
  <c r="AN2036" i="2"/>
  <c r="AD2036" i="2"/>
  <c r="Y2036" i="2"/>
  <c r="AI2036" i="2"/>
  <c r="AN2035" i="2"/>
  <c r="AK2035" i="2"/>
  <c r="AJ2035" i="2"/>
  <c r="AD2035" i="2"/>
  <c r="AA2035" i="2"/>
  <c r="Z2035" i="2"/>
  <c r="Y2035" i="2"/>
  <c r="AI2035" i="2"/>
  <c r="AN2034" i="2"/>
  <c r="AF2034" i="2"/>
  <c r="AD2034" i="2"/>
  <c r="AE2034" i="2" s="1"/>
  <c r="AA2034" i="2"/>
  <c r="Y2034" i="2"/>
  <c r="Z2034" i="2" s="1"/>
  <c r="AI2034" i="2"/>
  <c r="AN2033" i="2"/>
  <c r="AI2033" i="2"/>
  <c r="AD2033" i="2"/>
  <c r="Y2033" i="2"/>
  <c r="Z2033" i="2" s="1"/>
  <c r="AN2032" i="2"/>
  <c r="AD2032" i="2"/>
  <c r="Y2032" i="2"/>
  <c r="AI2032" i="2"/>
  <c r="AN2031" i="2"/>
  <c r="AD2031" i="2"/>
  <c r="AF2031" i="2" s="1"/>
  <c r="Y2031" i="2"/>
  <c r="AA2031" i="2" s="1"/>
  <c r="AI2031" i="2"/>
  <c r="AJ2031" i="2" s="1"/>
  <c r="AN2030" i="2"/>
  <c r="AD2030" i="2"/>
  <c r="AE2030" i="2" s="1"/>
  <c r="AA2030" i="2"/>
  <c r="Z2030" i="2"/>
  <c r="AB2030" i="2" s="1"/>
  <c r="Y2030" i="2"/>
  <c r="AI2030" i="2"/>
  <c r="AN2029" i="2"/>
  <c r="AE2029" i="2"/>
  <c r="AG2029" i="2" s="1"/>
  <c r="AD2029" i="2"/>
  <c r="AF2029" i="2" s="1"/>
  <c r="Y2029" i="2"/>
  <c r="AI2029" i="2"/>
  <c r="AK2029" i="2" s="1"/>
  <c r="AN2028" i="2"/>
  <c r="AI2028" i="2"/>
  <c r="AG2028" i="2"/>
  <c r="AE2028" i="2"/>
  <c r="AD2028" i="2"/>
  <c r="AF2028" i="2" s="1"/>
  <c r="AA2028" i="2"/>
  <c r="Y2028" i="2"/>
  <c r="Z2028" i="2" s="1"/>
  <c r="AN2027" i="2"/>
  <c r="AK2027" i="2"/>
  <c r="AE2027" i="2"/>
  <c r="AG2027" i="2" s="1"/>
  <c r="AD2027" i="2"/>
  <c r="AF2027" i="2" s="1"/>
  <c r="AA2027" i="2"/>
  <c r="Y2027" i="2"/>
  <c r="Z2027" i="2" s="1"/>
  <c r="AB2027" i="2" s="1"/>
  <c r="AI2027" i="2"/>
  <c r="AJ2027" i="2" s="1"/>
  <c r="AN2026" i="2"/>
  <c r="AJ2026" i="2"/>
  <c r="AI2026" i="2"/>
  <c r="AK2026" i="2" s="1"/>
  <c r="AD2026" i="2"/>
  <c r="AF2026" i="2" s="1"/>
  <c r="Y2026" i="2"/>
  <c r="AN2025" i="2"/>
  <c r="AJ2025" i="2"/>
  <c r="AI2025" i="2"/>
  <c r="AK2025" i="2" s="1"/>
  <c r="AD2025" i="2"/>
  <c r="AF2025" i="2" s="1"/>
  <c r="Y2025" i="2"/>
  <c r="Z2025" i="2" s="1"/>
  <c r="AN2024" i="2"/>
  <c r="AD2024" i="2"/>
  <c r="AE2024" i="2" s="1"/>
  <c r="Z2024" i="2"/>
  <c r="AB2024" i="2" s="1"/>
  <c r="Y2024" i="2"/>
  <c r="AA2024" i="2" s="1"/>
  <c r="AI2024" i="2"/>
  <c r="AK2024" i="2" s="1"/>
  <c r="AN2023" i="2"/>
  <c r="AD2023" i="2"/>
  <c r="AE2023" i="2" s="1"/>
  <c r="Y2023" i="2"/>
  <c r="Z2023" i="2" s="1"/>
  <c r="AI2023" i="2"/>
  <c r="AN2022" i="2"/>
  <c r="AD2022" i="2"/>
  <c r="Y2022" i="2"/>
  <c r="AI2022" i="2"/>
  <c r="AN2021" i="2"/>
  <c r="AJ2021" i="2"/>
  <c r="AL2021" i="2" s="1"/>
  <c r="AD2021" i="2"/>
  <c r="AE2021" i="2" s="1"/>
  <c r="Y2021" i="2"/>
  <c r="AI2021" i="2"/>
  <c r="AK2021" i="2" s="1"/>
  <c r="AN2020" i="2"/>
  <c r="AD2020" i="2"/>
  <c r="Y2020" i="2"/>
  <c r="AI2020" i="2"/>
  <c r="AN2019" i="2"/>
  <c r="AD2019" i="2"/>
  <c r="AF2019" i="2" s="1"/>
  <c r="Y2019" i="2"/>
  <c r="AA2019" i="2" s="1"/>
  <c r="AI2019" i="2"/>
  <c r="AK2019" i="2" s="1"/>
  <c r="AN2018" i="2"/>
  <c r="AE2018" i="2"/>
  <c r="AD2018" i="2"/>
  <c r="AF2018" i="2" s="1"/>
  <c r="AA2018" i="2"/>
  <c r="Z2018" i="2"/>
  <c r="Y2018" i="2"/>
  <c r="AI2018" i="2"/>
  <c r="AN2017" i="2"/>
  <c r="AI2017" i="2"/>
  <c r="AD2017" i="2"/>
  <c r="Y2017" i="2"/>
  <c r="AN2016" i="2"/>
  <c r="AD2016" i="2"/>
  <c r="AE2016" i="2" s="1"/>
  <c r="AB2016" i="2"/>
  <c r="AA2016" i="2"/>
  <c r="Z2016" i="2"/>
  <c r="Y2016" i="2"/>
  <c r="AI2016" i="2"/>
  <c r="AN2015" i="2"/>
  <c r="AE2015" i="2"/>
  <c r="AD2015" i="2"/>
  <c r="AF2015" i="2" s="1"/>
  <c r="Y2015" i="2"/>
  <c r="Z2015" i="2" s="1"/>
  <c r="AI2015" i="2"/>
  <c r="AN2014" i="2"/>
  <c r="AF2014" i="2"/>
  <c r="AD2014" i="2"/>
  <c r="AE2014" i="2" s="1"/>
  <c r="AG2014" i="2" s="1"/>
  <c r="Z2014" i="2"/>
  <c r="Y2014" i="2"/>
  <c r="AA2014" i="2" s="1"/>
  <c r="AI2014" i="2"/>
  <c r="AN2013" i="2"/>
  <c r="AF2013" i="2"/>
  <c r="AG2013" i="2" s="1"/>
  <c r="AD2013" i="2"/>
  <c r="AE2013" i="2" s="1"/>
  <c r="Y2013" i="2"/>
  <c r="AI2013" i="2"/>
  <c r="AN2012" i="2"/>
  <c r="AF2012" i="2"/>
  <c r="AE2012" i="2"/>
  <c r="AG2012" i="2" s="1"/>
  <c r="AD2012" i="2"/>
  <c r="AA2012" i="2"/>
  <c r="Y2012" i="2"/>
  <c r="Z2012" i="2" s="1"/>
  <c r="AI2012" i="2"/>
  <c r="AN2011" i="2"/>
  <c r="AF2011" i="2"/>
  <c r="AE2011" i="2"/>
  <c r="AD2011" i="2"/>
  <c r="Y2011" i="2"/>
  <c r="Z2011" i="2" s="1"/>
  <c r="AI2011" i="2"/>
  <c r="AN2010" i="2"/>
  <c r="AD2010" i="2"/>
  <c r="Y2010" i="2"/>
  <c r="AI2010" i="2"/>
  <c r="AK2010" i="2" s="1"/>
  <c r="AN2009" i="2"/>
  <c r="AD2009" i="2"/>
  <c r="AA2009" i="2"/>
  <c r="Y2009" i="2"/>
  <c r="Z2009" i="2" s="1"/>
  <c r="AB2009" i="2" s="1"/>
  <c r="AI2009" i="2"/>
  <c r="AN2008" i="2"/>
  <c r="AD2008" i="2"/>
  <c r="Y2008" i="2"/>
  <c r="AA2008" i="2" s="1"/>
  <c r="AI2008" i="2"/>
  <c r="AN2007" i="2"/>
  <c r="AI2007" i="2"/>
  <c r="AK2007" i="2" s="1"/>
  <c r="AF2007" i="2"/>
  <c r="AE2007" i="2"/>
  <c r="AG2007" i="2" s="1"/>
  <c r="AD2007" i="2"/>
  <c r="Y2007" i="2"/>
  <c r="AN2006" i="2"/>
  <c r="AF2006" i="2"/>
  <c r="AD2006" i="2"/>
  <c r="AE2006" i="2" s="1"/>
  <c r="Y2006" i="2"/>
  <c r="AI2006" i="2"/>
  <c r="AK2006" i="2" s="1"/>
  <c r="AN2005" i="2"/>
  <c r="AD2005" i="2"/>
  <c r="AF2005" i="2" s="1"/>
  <c r="Z2005" i="2"/>
  <c r="AB2005" i="2" s="1"/>
  <c r="Y2005" i="2"/>
  <c r="AA2005" i="2" s="1"/>
  <c r="AI2005" i="2"/>
  <c r="AK2005" i="2" s="1"/>
  <c r="AN2004" i="2"/>
  <c r="AD2004" i="2"/>
  <c r="Y2004" i="2"/>
  <c r="AI2004" i="2"/>
  <c r="AJ2004" i="2" s="1"/>
  <c r="AN2003" i="2"/>
  <c r="AD2003" i="2"/>
  <c r="Y2003" i="2"/>
  <c r="AA2003" i="2" s="1"/>
  <c r="AI2003" i="2"/>
  <c r="AK2003" i="2" s="1"/>
  <c r="AN2002" i="2"/>
  <c r="AE2002" i="2"/>
  <c r="AG2002" i="2" s="1"/>
  <c r="AD2002" i="2"/>
  <c r="AF2002" i="2" s="1"/>
  <c r="Y2002" i="2"/>
  <c r="Z2002" i="2" s="1"/>
  <c r="AI2002" i="2"/>
  <c r="AN2001" i="2"/>
  <c r="AJ2001" i="2"/>
  <c r="AL2001" i="2" s="1"/>
  <c r="AI2001" i="2"/>
  <c r="AK2001" i="2" s="1"/>
  <c r="AD2001" i="2"/>
  <c r="Y2001" i="2"/>
  <c r="AA2001" i="2" s="1"/>
  <c r="AN2000" i="2"/>
  <c r="AD2000" i="2"/>
  <c r="AE2000" i="2" s="1"/>
  <c r="AA2000" i="2"/>
  <c r="Y2000" i="2"/>
  <c r="Z2000" i="2" s="1"/>
  <c r="AI2000" i="2"/>
  <c r="AN1999" i="2"/>
  <c r="AI1999" i="2"/>
  <c r="AD1999" i="2"/>
  <c r="AE1999" i="2" s="1"/>
  <c r="Z1999" i="2"/>
  <c r="Y1999" i="2"/>
  <c r="AA1999" i="2" s="1"/>
  <c r="AN1998" i="2"/>
  <c r="AD1998" i="2"/>
  <c r="AE1998" i="2" s="1"/>
  <c r="Y1998" i="2"/>
  <c r="Z1998" i="2" s="1"/>
  <c r="AI1998" i="2"/>
  <c r="AN1997" i="2"/>
  <c r="AD1997" i="2"/>
  <c r="Y1997" i="2"/>
  <c r="AA1997" i="2" s="1"/>
  <c r="AI1997" i="2"/>
  <c r="AN1996" i="2"/>
  <c r="AD1996" i="2"/>
  <c r="Y1996" i="2"/>
  <c r="AI1996" i="2"/>
  <c r="AN1995" i="2"/>
  <c r="AF1995" i="2"/>
  <c r="AD1995" i="2"/>
  <c r="AE1995" i="2" s="1"/>
  <c r="Y1995" i="2"/>
  <c r="AA1995" i="2" s="1"/>
  <c r="AI1995" i="2"/>
  <c r="AJ1995" i="2" s="1"/>
  <c r="AN1994" i="2"/>
  <c r="AD1994" i="2"/>
  <c r="Y1994" i="2"/>
  <c r="AI1994" i="2"/>
  <c r="AN1993" i="2"/>
  <c r="AK1993" i="2"/>
  <c r="AI1993" i="2"/>
  <c r="AJ1993" i="2" s="1"/>
  <c r="AL1993" i="2" s="1"/>
  <c r="AD1993" i="2"/>
  <c r="AA1993" i="2"/>
  <c r="Z1993" i="2"/>
  <c r="Y1993" i="2"/>
  <c r="AN1992" i="2"/>
  <c r="AD1992" i="2"/>
  <c r="AB1992" i="2"/>
  <c r="Z1992" i="2"/>
  <c r="Y1992" i="2"/>
  <c r="AA1992" i="2" s="1"/>
  <c r="AI1992" i="2"/>
  <c r="AN1991" i="2"/>
  <c r="AD1991" i="2"/>
  <c r="AF1991" i="2" s="1"/>
  <c r="AB1991" i="2"/>
  <c r="AA1991" i="2"/>
  <c r="Y1991" i="2"/>
  <c r="Z1991" i="2" s="1"/>
  <c r="AI1991" i="2"/>
  <c r="AN1990" i="2"/>
  <c r="AI1990" i="2"/>
  <c r="AD1990" i="2"/>
  <c r="AA1990" i="2"/>
  <c r="Y1990" i="2"/>
  <c r="Z1990" i="2" s="1"/>
  <c r="AN1989" i="2"/>
  <c r="AJ1989" i="2"/>
  <c r="AF1989" i="2"/>
  <c r="AD1989" i="2"/>
  <c r="AE1989" i="2" s="1"/>
  <c r="AG1989" i="2" s="1"/>
  <c r="Y1989" i="2"/>
  <c r="AA1989" i="2" s="1"/>
  <c r="AI1989" i="2"/>
  <c r="AK1989" i="2" s="1"/>
  <c r="AN1988" i="2"/>
  <c r="AE1988" i="2"/>
  <c r="AD1988" i="2"/>
  <c r="AF1988" i="2" s="1"/>
  <c r="Y1988" i="2"/>
  <c r="AI1988" i="2"/>
  <c r="AN1987" i="2"/>
  <c r="AI1987" i="2"/>
  <c r="AK1987" i="2" s="1"/>
  <c r="AF1987" i="2"/>
  <c r="AE1987" i="2"/>
  <c r="AD1987" i="2"/>
  <c r="Y1987" i="2"/>
  <c r="AN1986" i="2"/>
  <c r="AI1986" i="2"/>
  <c r="AD1986" i="2"/>
  <c r="AE1986" i="2" s="1"/>
  <c r="Z1986" i="2"/>
  <c r="AB1986" i="2" s="1"/>
  <c r="Y1986" i="2"/>
  <c r="AA1986" i="2" s="1"/>
  <c r="AN1985" i="2"/>
  <c r="AE1985" i="2"/>
  <c r="AG1985" i="2" s="1"/>
  <c r="AD1985" i="2"/>
  <c r="AF1985" i="2" s="1"/>
  <c r="AB1985" i="2"/>
  <c r="AA1985" i="2"/>
  <c r="Y1985" i="2"/>
  <c r="Z1985" i="2" s="1"/>
  <c r="AI1985" i="2"/>
  <c r="AN1984" i="2"/>
  <c r="AD1984" i="2"/>
  <c r="AF1984" i="2" s="1"/>
  <c r="Y1984" i="2"/>
  <c r="AA1984" i="2" s="1"/>
  <c r="AI1984" i="2"/>
  <c r="AJ1984" i="2" s="1"/>
  <c r="AN1983" i="2"/>
  <c r="AF1983" i="2"/>
  <c r="AE1983" i="2"/>
  <c r="AD1983" i="2"/>
  <c r="Y1983" i="2"/>
  <c r="Z1983" i="2" s="1"/>
  <c r="AI1983" i="2"/>
  <c r="AN1982" i="2"/>
  <c r="AE1982" i="2"/>
  <c r="AG1982" i="2" s="1"/>
  <c r="AD1982" i="2"/>
  <c r="AF1982" i="2" s="1"/>
  <c r="Y1982" i="2"/>
  <c r="AI1982" i="2"/>
  <c r="AN1981" i="2"/>
  <c r="AD1981" i="2"/>
  <c r="AA1981" i="2"/>
  <c r="AB1981" i="2" s="1"/>
  <c r="Z1981" i="2"/>
  <c r="Y1981" i="2"/>
  <c r="AI1981" i="2"/>
  <c r="AN1980" i="2"/>
  <c r="AF1980" i="2"/>
  <c r="AE1980" i="2"/>
  <c r="AD1980" i="2"/>
  <c r="Y1980" i="2"/>
  <c r="Z1980" i="2" s="1"/>
  <c r="AI1980" i="2"/>
  <c r="AK1980" i="2" s="1"/>
  <c r="AN1979" i="2"/>
  <c r="AD1979" i="2"/>
  <c r="Y1979" i="2"/>
  <c r="Z1979" i="2" s="1"/>
  <c r="AI1979" i="2"/>
  <c r="AN1978" i="2"/>
  <c r="AE1978" i="2"/>
  <c r="AG1978" i="2" s="1"/>
  <c r="AD1978" i="2"/>
  <c r="AF1978" i="2" s="1"/>
  <c r="Y1978" i="2"/>
  <c r="AI1978" i="2"/>
  <c r="AN1977" i="2"/>
  <c r="AF1977" i="2"/>
  <c r="AD1977" i="2"/>
  <c r="AE1977" i="2" s="1"/>
  <c r="Y1977" i="2"/>
  <c r="Z1977" i="2" s="1"/>
  <c r="AI1977" i="2"/>
  <c r="AN1976" i="2"/>
  <c r="AE1976" i="2"/>
  <c r="AD1976" i="2"/>
  <c r="AF1976" i="2" s="1"/>
  <c r="AG1976" i="2" s="1"/>
  <c r="Y1976" i="2"/>
  <c r="AA1976" i="2" s="1"/>
  <c r="AI1976" i="2"/>
  <c r="AN1975" i="2"/>
  <c r="AJ1975" i="2"/>
  <c r="AE1975" i="2"/>
  <c r="AD1975" i="2"/>
  <c r="AF1975" i="2" s="1"/>
  <c r="Y1975" i="2"/>
  <c r="AA1975" i="2" s="1"/>
  <c r="AI1975" i="2"/>
  <c r="AK1975" i="2" s="1"/>
  <c r="AN1974" i="2"/>
  <c r="AD1974" i="2"/>
  <c r="Y1974" i="2"/>
  <c r="AA1974" i="2" s="1"/>
  <c r="AI1974" i="2"/>
  <c r="AN1973" i="2"/>
  <c r="AI1973" i="2"/>
  <c r="AJ1973" i="2" s="1"/>
  <c r="AD1973" i="2"/>
  <c r="Y1973" i="2"/>
  <c r="AN1972" i="2"/>
  <c r="AJ1972" i="2"/>
  <c r="AL1972" i="2" s="1"/>
  <c r="AI1972" i="2"/>
  <c r="AK1972" i="2" s="1"/>
  <c r="AF1972" i="2"/>
  <c r="AG1972" i="2" s="1"/>
  <c r="AE1972" i="2"/>
  <c r="AD1972" i="2"/>
  <c r="Y1972" i="2"/>
  <c r="AN1971" i="2"/>
  <c r="AK1971" i="2"/>
  <c r="AF1971" i="2"/>
  <c r="AE1971" i="2"/>
  <c r="AD1971" i="2"/>
  <c r="Y1971" i="2"/>
  <c r="AI1971" i="2"/>
  <c r="AJ1971" i="2" s="1"/>
  <c r="AN1970" i="2"/>
  <c r="AD1970" i="2"/>
  <c r="Y1970" i="2"/>
  <c r="AA1970" i="2" s="1"/>
  <c r="AI1970" i="2"/>
  <c r="AK1970" i="2" s="1"/>
  <c r="AN1969" i="2"/>
  <c r="AI1969" i="2"/>
  <c r="AD1969" i="2"/>
  <c r="AE1969" i="2" s="1"/>
  <c r="Y1969" i="2"/>
  <c r="AN1968" i="2"/>
  <c r="AK1968" i="2"/>
  <c r="AD1968" i="2"/>
  <c r="AA1968" i="2"/>
  <c r="Y1968" i="2"/>
  <c r="Z1968" i="2" s="1"/>
  <c r="AB1968" i="2" s="1"/>
  <c r="AI1968" i="2"/>
  <c r="AJ1968" i="2" s="1"/>
  <c r="AN1967" i="2"/>
  <c r="AD1967" i="2"/>
  <c r="AE1967" i="2" s="1"/>
  <c r="AA1967" i="2"/>
  <c r="Z1967" i="2"/>
  <c r="Y1967" i="2"/>
  <c r="AI1967" i="2"/>
  <c r="AN1966" i="2"/>
  <c r="AI1966" i="2"/>
  <c r="AD1966" i="2"/>
  <c r="Y1966" i="2"/>
  <c r="AA1966" i="2" s="1"/>
  <c r="AN1965" i="2"/>
  <c r="AD1965" i="2"/>
  <c r="Y1965" i="2"/>
  <c r="AI1965" i="2"/>
  <c r="AN1964" i="2"/>
  <c r="AD1964" i="2"/>
  <c r="AE1964" i="2" s="1"/>
  <c r="Z1964" i="2"/>
  <c r="AB1964" i="2" s="1"/>
  <c r="Y1964" i="2"/>
  <c r="AA1964" i="2" s="1"/>
  <c r="AI1964" i="2"/>
  <c r="AJ1964" i="2" s="1"/>
  <c r="AN1963" i="2"/>
  <c r="AD1963" i="2"/>
  <c r="Y1963" i="2"/>
  <c r="Z1963" i="2" s="1"/>
  <c r="AI1963" i="2"/>
  <c r="AN1962" i="2"/>
  <c r="AJ1962" i="2"/>
  <c r="AL1962" i="2" s="1"/>
  <c r="AD1962" i="2"/>
  <c r="Y1962" i="2"/>
  <c r="AI1962" i="2"/>
  <c r="AK1962" i="2" s="1"/>
  <c r="AN1961" i="2"/>
  <c r="AD1961" i="2"/>
  <c r="AA1961" i="2"/>
  <c r="Y1961" i="2"/>
  <c r="Z1961" i="2" s="1"/>
  <c r="AI1961" i="2"/>
  <c r="AJ1961" i="2" s="1"/>
  <c r="AN1960" i="2"/>
  <c r="AG1960" i="2"/>
  <c r="AF1960" i="2"/>
  <c r="AD1960" i="2"/>
  <c r="AE1960" i="2" s="1"/>
  <c r="AA1960" i="2"/>
  <c r="Y1960" i="2"/>
  <c r="Z1960" i="2" s="1"/>
  <c r="AI1960" i="2"/>
  <c r="AN1959" i="2"/>
  <c r="AE1959" i="2"/>
  <c r="AG1959" i="2" s="1"/>
  <c r="AD1959" i="2"/>
  <c r="AF1959" i="2" s="1"/>
  <c r="AA1959" i="2"/>
  <c r="Y1959" i="2"/>
  <c r="Z1959" i="2" s="1"/>
  <c r="AI1959" i="2"/>
  <c r="AK1959" i="2" s="1"/>
  <c r="AN1958" i="2"/>
  <c r="AD1958" i="2"/>
  <c r="AF1958" i="2" s="1"/>
  <c r="AA1958" i="2"/>
  <c r="AB1958" i="2" s="1"/>
  <c r="Y1958" i="2"/>
  <c r="Z1958" i="2" s="1"/>
  <c r="AI1958" i="2"/>
  <c r="AN1957" i="2"/>
  <c r="AF1957" i="2"/>
  <c r="AD1957" i="2"/>
  <c r="AE1957" i="2" s="1"/>
  <c r="AA1957" i="2"/>
  <c r="AB1957" i="2" s="1"/>
  <c r="Y1957" i="2"/>
  <c r="Z1957" i="2" s="1"/>
  <c r="AI1957" i="2"/>
  <c r="AK1957" i="2" s="1"/>
  <c r="AN1956" i="2"/>
  <c r="AF1956" i="2"/>
  <c r="AD1956" i="2"/>
  <c r="AE1956" i="2" s="1"/>
  <c r="AA1956" i="2"/>
  <c r="Z1956" i="2"/>
  <c r="AB1956" i="2" s="1"/>
  <c r="Y1956" i="2"/>
  <c r="AI1956" i="2"/>
  <c r="AK1956" i="2" s="1"/>
  <c r="AN1955" i="2"/>
  <c r="AD1955" i="2"/>
  <c r="Y1955" i="2"/>
  <c r="Z1955" i="2" s="1"/>
  <c r="AI1955" i="2"/>
  <c r="AN1954" i="2"/>
  <c r="AD1954" i="2"/>
  <c r="Y1954" i="2"/>
  <c r="AI1954" i="2"/>
  <c r="AK1954" i="2" s="1"/>
  <c r="AN1953" i="2"/>
  <c r="AF1953" i="2"/>
  <c r="AE1953" i="2"/>
  <c r="AG1953" i="2" s="1"/>
  <c r="AD1953" i="2"/>
  <c r="Y1953" i="2"/>
  <c r="AI1953" i="2"/>
  <c r="AJ1953" i="2" s="1"/>
  <c r="AN1952" i="2"/>
  <c r="AD1952" i="2"/>
  <c r="AA1952" i="2"/>
  <c r="Z1952" i="2"/>
  <c r="Y1952" i="2"/>
  <c r="AI1952" i="2"/>
  <c r="AN1951" i="2"/>
  <c r="AD1951" i="2"/>
  <c r="AF1951" i="2" s="1"/>
  <c r="Y1951" i="2"/>
  <c r="AA1951" i="2" s="1"/>
  <c r="AI1951" i="2"/>
  <c r="AN1950" i="2"/>
  <c r="AI1950" i="2"/>
  <c r="AE1950" i="2"/>
  <c r="AG1950" i="2" s="1"/>
  <c r="AD1950" i="2"/>
  <c r="AF1950" i="2" s="1"/>
  <c r="AA1950" i="2"/>
  <c r="Y1950" i="2"/>
  <c r="Z1950" i="2" s="1"/>
  <c r="AN1949" i="2"/>
  <c r="AJ1949" i="2"/>
  <c r="AL1949" i="2" s="1"/>
  <c r="AD1949" i="2"/>
  <c r="AE1949" i="2" s="1"/>
  <c r="Y1949" i="2"/>
  <c r="AA1949" i="2" s="1"/>
  <c r="AI1949" i="2"/>
  <c r="AK1949" i="2" s="1"/>
  <c r="AN1948" i="2"/>
  <c r="AG1948" i="2"/>
  <c r="AF1948" i="2"/>
  <c r="AE1948" i="2"/>
  <c r="AD1948" i="2"/>
  <c r="Y1948" i="2"/>
  <c r="AI1948" i="2"/>
  <c r="AN1947" i="2"/>
  <c r="AF1947" i="2"/>
  <c r="AE1947" i="2"/>
  <c r="AG1947" i="2" s="1"/>
  <c r="AD1947" i="2"/>
  <c r="Y1947" i="2"/>
  <c r="AA1947" i="2" s="1"/>
  <c r="AI1947" i="2"/>
  <c r="AN1946" i="2"/>
  <c r="AG1946" i="2"/>
  <c r="AF1946" i="2"/>
  <c r="AE1946" i="2"/>
  <c r="AD1946" i="2"/>
  <c r="Y1946" i="2"/>
  <c r="AI1946" i="2"/>
  <c r="AN1945" i="2"/>
  <c r="AD1945" i="2"/>
  <c r="AA1945" i="2"/>
  <c r="AB1945" i="2" s="1"/>
  <c r="Y1945" i="2"/>
  <c r="Z1945" i="2" s="1"/>
  <c r="AI1945" i="2"/>
  <c r="AN1944" i="2"/>
  <c r="AD1944" i="2"/>
  <c r="Z1944" i="2"/>
  <c r="AB1944" i="2" s="1"/>
  <c r="Y1944" i="2"/>
  <c r="AA1944" i="2" s="1"/>
  <c r="AI1944" i="2"/>
  <c r="AK1944" i="2" s="1"/>
  <c r="AN1943" i="2"/>
  <c r="AF1943" i="2"/>
  <c r="AE1943" i="2"/>
  <c r="AD1943" i="2"/>
  <c r="AA1943" i="2"/>
  <c r="Y1943" i="2"/>
  <c r="Z1943" i="2" s="1"/>
  <c r="AI1943" i="2"/>
  <c r="AN1942" i="2"/>
  <c r="AJ1942" i="2"/>
  <c r="AD1942" i="2"/>
  <c r="Y1942" i="2"/>
  <c r="AA1942" i="2" s="1"/>
  <c r="AI1942" i="2"/>
  <c r="AK1942" i="2" s="1"/>
  <c r="AN1941" i="2"/>
  <c r="AD1941" i="2"/>
  <c r="AE1941" i="2" s="1"/>
  <c r="Y1941" i="2"/>
  <c r="AA1941" i="2" s="1"/>
  <c r="AI1941" i="2"/>
  <c r="AN1940" i="2"/>
  <c r="AD1940" i="2"/>
  <c r="AE1940" i="2" s="1"/>
  <c r="AA1940" i="2"/>
  <c r="Y1940" i="2"/>
  <c r="Z1940" i="2" s="1"/>
  <c r="AB1940" i="2" s="1"/>
  <c r="AI1940" i="2"/>
  <c r="AJ1940" i="2" s="1"/>
  <c r="AN1939" i="2"/>
  <c r="AD1939" i="2"/>
  <c r="Y1939" i="2"/>
  <c r="Z1939" i="2" s="1"/>
  <c r="AI1939" i="2"/>
  <c r="AN1938" i="2"/>
  <c r="AD1938" i="2"/>
  <c r="AF1938" i="2" s="1"/>
  <c r="Y1938" i="2"/>
  <c r="AI1938" i="2"/>
  <c r="AK1938" i="2" s="1"/>
  <c r="AN1937" i="2"/>
  <c r="AD1937" i="2"/>
  <c r="AE1937" i="2" s="1"/>
  <c r="Y1937" i="2"/>
  <c r="Z1937" i="2" s="1"/>
  <c r="AI1937" i="2"/>
  <c r="AJ1937" i="2" s="1"/>
  <c r="AN1936" i="2"/>
  <c r="AD1936" i="2"/>
  <c r="AE1936" i="2" s="1"/>
  <c r="AA1936" i="2"/>
  <c r="Y1936" i="2"/>
  <c r="Z1936" i="2" s="1"/>
  <c r="AB1936" i="2" s="1"/>
  <c r="AI1936" i="2"/>
  <c r="AN1935" i="2"/>
  <c r="AE1935" i="2"/>
  <c r="AG1935" i="2" s="1"/>
  <c r="AD1935" i="2"/>
  <c r="AF1935" i="2" s="1"/>
  <c r="Y1935" i="2"/>
  <c r="AI1935" i="2"/>
  <c r="AK1935" i="2" s="1"/>
  <c r="AN1934" i="2"/>
  <c r="AI1934" i="2"/>
  <c r="AD1934" i="2"/>
  <c r="AF1934" i="2" s="1"/>
  <c r="AB1934" i="2"/>
  <c r="AA1934" i="2"/>
  <c r="Z1934" i="2"/>
  <c r="Y1934" i="2"/>
  <c r="AN1933" i="2"/>
  <c r="AK1933" i="2"/>
  <c r="AJ1933" i="2"/>
  <c r="AL1933" i="2" s="1"/>
  <c r="AI1933" i="2"/>
  <c r="AD1933" i="2"/>
  <c r="AE1933" i="2" s="1"/>
  <c r="Y1933" i="2"/>
  <c r="AA1933" i="2" s="1"/>
  <c r="AN1932" i="2"/>
  <c r="AG1932" i="2"/>
  <c r="AF1932" i="2"/>
  <c r="AE1932" i="2"/>
  <c r="AD1932" i="2"/>
  <c r="Y1932" i="2"/>
  <c r="AI1932" i="2"/>
  <c r="AN1931" i="2"/>
  <c r="AJ1931" i="2"/>
  <c r="AF1931" i="2"/>
  <c r="AE1931" i="2"/>
  <c r="AG1931" i="2" s="1"/>
  <c r="AD1931" i="2"/>
  <c r="Z1931" i="2"/>
  <c r="AB1931" i="2" s="1"/>
  <c r="Y1931" i="2"/>
  <c r="AA1931" i="2" s="1"/>
  <c r="AI1931" i="2"/>
  <c r="AK1931" i="2" s="1"/>
  <c r="AN1930" i="2"/>
  <c r="AD1930" i="2"/>
  <c r="AE1930" i="2" s="1"/>
  <c r="Y1930" i="2"/>
  <c r="AI1930" i="2"/>
  <c r="AN1929" i="2"/>
  <c r="AD1929" i="2"/>
  <c r="Y1929" i="2"/>
  <c r="Z1929" i="2" s="1"/>
  <c r="AI1929" i="2"/>
  <c r="AN1928" i="2"/>
  <c r="AK1928" i="2"/>
  <c r="AJ1928" i="2"/>
  <c r="AD1928" i="2"/>
  <c r="AF1928" i="2" s="1"/>
  <c r="AA1928" i="2"/>
  <c r="Z1928" i="2"/>
  <c r="Y1928" i="2"/>
  <c r="AI1928" i="2"/>
  <c r="AN1927" i="2"/>
  <c r="AF1927" i="2"/>
  <c r="AD1927" i="2"/>
  <c r="AE1927" i="2" s="1"/>
  <c r="AA1927" i="2"/>
  <c r="AB1927" i="2" s="1"/>
  <c r="Z1927" i="2"/>
  <c r="Y1927" i="2"/>
  <c r="AI1927" i="2"/>
  <c r="AN1926" i="2"/>
  <c r="AK1926" i="2"/>
  <c r="AI1926" i="2"/>
  <c r="AJ1926" i="2" s="1"/>
  <c r="AE1926" i="2"/>
  <c r="AG1926" i="2" s="1"/>
  <c r="AD1926" i="2"/>
  <c r="AF1926" i="2" s="1"/>
  <c r="Y1926" i="2"/>
  <c r="AA1926" i="2" s="1"/>
  <c r="AN1925" i="2"/>
  <c r="AF1925" i="2"/>
  <c r="AG1925" i="2" s="1"/>
  <c r="AD1925" i="2"/>
  <c r="AE1925" i="2" s="1"/>
  <c r="AA1925" i="2"/>
  <c r="Y1925" i="2"/>
  <c r="Z1925" i="2" s="1"/>
  <c r="AB1925" i="2" s="1"/>
  <c r="AI1925" i="2"/>
  <c r="AN1924" i="2"/>
  <c r="AF1924" i="2"/>
  <c r="AE1924" i="2"/>
  <c r="AG1924" i="2" s="1"/>
  <c r="AD1924" i="2"/>
  <c r="Y1924" i="2"/>
  <c r="Z1924" i="2" s="1"/>
  <c r="AI1924" i="2"/>
  <c r="AK1924" i="2" s="1"/>
  <c r="AN1923" i="2"/>
  <c r="AD1923" i="2"/>
  <c r="Y1923" i="2"/>
  <c r="Z1923" i="2" s="1"/>
  <c r="AI1923" i="2"/>
  <c r="AN1922" i="2"/>
  <c r="AI1922" i="2"/>
  <c r="AK1922" i="2" s="1"/>
  <c r="AD1922" i="2"/>
  <c r="Y1922" i="2"/>
  <c r="AN1921" i="2"/>
  <c r="AK1921" i="2"/>
  <c r="AD1921" i="2"/>
  <c r="AE1921" i="2" s="1"/>
  <c r="Y1921" i="2"/>
  <c r="AI1921" i="2"/>
  <c r="AJ1921" i="2" s="1"/>
  <c r="AN1920" i="2"/>
  <c r="AD1920" i="2"/>
  <c r="AE1920" i="2" s="1"/>
  <c r="Y1920" i="2"/>
  <c r="Z1920" i="2" s="1"/>
  <c r="AI1920" i="2"/>
  <c r="AN1919" i="2"/>
  <c r="AI1919" i="2"/>
  <c r="AJ1919" i="2" s="1"/>
  <c r="AD1919" i="2"/>
  <c r="AF1919" i="2" s="1"/>
  <c r="Y1919" i="2"/>
  <c r="AA1919" i="2" s="1"/>
  <c r="AN1918" i="2"/>
  <c r="AD1918" i="2"/>
  <c r="AA1918" i="2"/>
  <c r="Y1918" i="2"/>
  <c r="Z1918" i="2" s="1"/>
  <c r="AI1918" i="2"/>
  <c r="AN1917" i="2"/>
  <c r="AD1917" i="2"/>
  <c r="AE1917" i="2" s="1"/>
  <c r="Y1917" i="2"/>
  <c r="AI1917" i="2"/>
  <c r="AJ1917" i="2" s="1"/>
  <c r="AN1916" i="2"/>
  <c r="AE1916" i="2"/>
  <c r="AG1916" i="2" s="1"/>
  <c r="AD1916" i="2"/>
  <c r="AF1916" i="2" s="1"/>
  <c r="Y1916" i="2"/>
  <c r="AI1916" i="2"/>
  <c r="AN1915" i="2"/>
  <c r="AF1915" i="2"/>
  <c r="AE1915" i="2"/>
  <c r="AD1915" i="2"/>
  <c r="Y1915" i="2"/>
  <c r="AA1915" i="2" s="1"/>
  <c r="AI1915" i="2"/>
  <c r="AN1914" i="2"/>
  <c r="AF1914" i="2"/>
  <c r="AG1914" i="2" s="1"/>
  <c r="AE1914" i="2"/>
  <c r="AD1914" i="2"/>
  <c r="Z1914" i="2"/>
  <c r="AB1914" i="2" s="1"/>
  <c r="Y1914" i="2"/>
  <c r="AA1914" i="2" s="1"/>
  <c r="AI1914" i="2"/>
  <c r="AN1913" i="2"/>
  <c r="AD1913" i="2"/>
  <c r="Y1913" i="2"/>
  <c r="Z1913" i="2" s="1"/>
  <c r="AI1913" i="2"/>
  <c r="AN1912" i="2"/>
  <c r="AE1912" i="2"/>
  <c r="AG1912" i="2" s="1"/>
  <c r="AD1912" i="2"/>
  <c r="AF1912" i="2" s="1"/>
  <c r="Y1912" i="2"/>
  <c r="Z1912" i="2" s="1"/>
  <c r="AI1912" i="2"/>
  <c r="AK1912" i="2" s="1"/>
  <c r="AN1911" i="2"/>
  <c r="AF1911" i="2"/>
  <c r="AE1911" i="2"/>
  <c r="AD1911" i="2"/>
  <c r="Y1911" i="2"/>
  <c r="AI1911" i="2"/>
  <c r="AN1910" i="2"/>
  <c r="AD1910" i="2"/>
  <c r="Z1910" i="2"/>
  <c r="AB1910" i="2" s="1"/>
  <c r="Y1910" i="2"/>
  <c r="AA1910" i="2" s="1"/>
  <c r="AI1910" i="2"/>
  <c r="AN1909" i="2"/>
  <c r="AG1909" i="2"/>
  <c r="AF1909" i="2"/>
  <c r="AD1909" i="2"/>
  <c r="AE1909" i="2" s="1"/>
  <c r="Y1909" i="2"/>
  <c r="Z1909" i="2" s="1"/>
  <c r="AI1909" i="2"/>
  <c r="AN1908" i="2"/>
  <c r="AF1908" i="2"/>
  <c r="AD1908" i="2"/>
  <c r="AE1908" i="2" s="1"/>
  <c r="Y1908" i="2"/>
  <c r="AA1908" i="2" s="1"/>
  <c r="AI1908" i="2"/>
  <c r="AK1908" i="2" s="1"/>
  <c r="AN1907" i="2"/>
  <c r="AD1907" i="2"/>
  <c r="Y1907" i="2"/>
  <c r="AI1907" i="2"/>
  <c r="AN1906" i="2"/>
  <c r="AK1906" i="2"/>
  <c r="AE1906" i="2"/>
  <c r="AD1906" i="2"/>
  <c r="AF1906" i="2" s="1"/>
  <c r="AA1906" i="2"/>
  <c r="Z1906" i="2"/>
  <c r="AB1906" i="2" s="1"/>
  <c r="Y1906" i="2"/>
  <c r="AI1906" i="2"/>
  <c r="AJ1906" i="2" s="1"/>
  <c r="AN1905" i="2"/>
  <c r="AI1905" i="2"/>
  <c r="AD1905" i="2"/>
  <c r="AF1905" i="2" s="1"/>
  <c r="Y1905" i="2"/>
  <c r="AA1905" i="2" s="1"/>
  <c r="AN1904" i="2"/>
  <c r="AD1904" i="2"/>
  <c r="Y1904" i="2"/>
  <c r="AI1904" i="2"/>
  <c r="AN1903" i="2"/>
  <c r="AG1903" i="2"/>
  <c r="AF1903" i="2"/>
  <c r="AD1903" i="2"/>
  <c r="AE1903" i="2" s="1"/>
  <c r="AA1903" i="2"/>
  <c r="Y1903" i="2"/>
  <c r="Z1903" i="2" s="1"/>
  <c r="AI1903" i="2"/>
  <c r="AN1902" i="2"/>
  <c r="AD1902" i="2"/>
  <c r="AE1902" i="2" s="1"/>
  <c r="AA1902" i="2"/>
  <c r="Y1902" i="2"/>
  <c r="Z1902" i="2" s="1"/>
  <c r="AB1902" i="2" s="1"/>
  <c r="AI1902" i="2"/>
  <c r="AK1902" i="2" s="1"/>
  <c r="AN1901" i="2"/>
  <c r="AI1901" i="2"/>
  <c r="AK1901" i="2" s="1"/>
  <c r="AD1901" i="2"/>
  <c r="Y1901" i="2"/>
  <c r="AA1901" i="2" s="1"/>
  <c r="AN1900" i="2"/>
  <c r="AD1900" i="2"/>
  <c r="Y1900" i="2"/>
  <c r="AI1900" i="2"/>
  <c r="AN1899" i="2"/>
  <c r="AK1899" i="2"/>
  <c r="AD1899" i="2"/>
  <c r="AE1899" i="2" s="1"/>
  <c r="AA1899" i="2"/>
  <c r="AB1899" i="2" s="1"/>
  <c r="Y1899" i="2"/>
  <c r="Z1899" i="2" s="1"/>
  <c r="AI1899" i="2"/>
  <c r="AJ1899" i="2" s="1"/>
  <c r="AN1898" i="2"/>
  <c r="AF1898" i="2"/>
  <c r="AE1898" i="2"/>
  <c r="AD1898" i="2"/>
  <c r="AA1898" i="2"/>
  <c r="Y1898" i="2"/>
  <c r="Z1898" i="2" s="1"/>
  <c r="AI1898" i="2"/>
  <c r="AK1898" i="2" s="1"/>
  <c r="AN1897" i="2"/>
  <c r="AI1897" i="2"/>
  <c r="AK1897" i="2" s="1"/>
  <c r="AD1897" i="2"/>
  <c r="AF1897" i="2" s="1"/>
  <c r="Y1897" i="2"/>
  <c r="AA1897" i="2" s="1"/>
  <c r="AN1896" i="2"/>
  <c r="AI1896" i="2"/>
  <c r="AD1896" i="2"/>
  <c r="Y1896" i="2"/>
  <c r="AN1895" i="2"/>
  <c r="AD1895" i="2"/>
  <c r="AE1895" i="2" s="1"/>
  <c r="AA1895" i="2"/>
  <c r="Y1895" i="2"/>
  <c r="Z1895" i="2" s="1"/>
  <c r="AB1895" i="2" s="1"/>
  <c r="AI1895" i="2"/>
  <c r="AJ1895" i="2" s="1"/>
  <c r="AN1894" i="2"/>
  <c r="AF1894" i="2"/>
  <c r="AE1894" i="2"/>
  <c r="AG1894" i="2" s="1"/>
  <c r="AD1894" i="2"/>
  <c r="AA1894" i="2"/>
  <c r="Z1894" i="2"/>
  <c r="Y1894" i="2"/>
  <c r="AI1894" i="2"/>
  <c r="AJ1894" i="2" s="1"/>
  <c r="AN1893" i="2"/>
  <c r="AD1893" i="2"/>
  <c r="AF1893" i="2" s="1"/>
  <c r="Z1893" i="2"/>
  <c r="AB1893" i="2" s="1"/>
  <c r="Y1893" i="2"/>
  <c r="AA1893" i="2" s="1"/>
  <c r="AI1893" i="2"/>
  <c r="AN1892" i="2"/>
  <c r="AI1892" i="2"/>
  <c r="AD1892" i="2"/>
  <c r="Y1892" i="2"/>
  <c r="AN1891" i="2"/>
  <c r="AG1891" i="2"/>
  <c r="AF1891" i="2"/>
  <c r="AE1891" i="2"/>
  <c r="AD1891" i="2"/>
  <c r="AA1891" i="2"/>
  <c r="Y1891" i="2"/>
  <c r="Z1891" i="2" s="1"/>
  <c r="AI1891" i="2"/>
  <c r="AN1890" i="2"/>
  <c r="AF1890" i="2"/>
  <c r="AD1890" i="2"/>
  <c r="AE1890" i="2" s="1"/>
  <c r="AG1890" i="2" s="1"/>
  <c r="Y1890" i="2"/>
  <c r="AA1890" i="2" s="1"/>
  <c r="AI1890" i="2"/>
  <c r="AJ1890" i="2" s="1"/>
  <c r="AN1889" i="2"/>
  <c r="AD1889" i="2"/>
  <c r="Y1889" i="2"/>
  <c r="AA1889" i="2" s="1"/>
  <c r="AI1889" i="2"/>
  <c r="AN1888" i="2"/>
  <c r="AI1888" i="2"/>
  <c r="AD1888" i="2"/>
  <c r="Y1888" i="2"/>
  <c r="AN1887" i="2"/>
  <c r="AK1887" i="2"/>
  <c r="AD1887" i="2"/>
  <c r="AE1887" i="2" s="1"/>
  <c r="Z1887" i="2"/>
  <c r="Y1887" i="2"/>
  <c r="AA1887" i="2" s="1"/>
  <c r="AI1887" i="2"/>
  <c r="AJ1887" i="2" s="1"/>
  <c r="AN1886" i="2"/>
  <c r="AF1886" i="2"/>
  <c r="AE1886" i="2"/>
  <c r="AD1886" i="2"/>
  <c r="Z1886" i="2"/>
  <c r="AB1886" i="2" s="1"/>
  <c r="Y1886" i="2"/>
  <c r="AA1886" i="2" s="1"/>
  <c r="AI1886" i="2"/>
  <c r="AN1885" i="2"/>
  <c r="AD1885" i="2"/>
  <c r="AF1885" i="2" s="1"/>
  <c r="Y1885" i="2"/>
  <c r="AI1885" i="2"/>
  <c r="AN1884" i="2"/>
  <c r="AI1884" i="2"/>
  <c r="AD1884" i="2"/>
  <c r="Y1884" i="2"/>
  <c r="AN1883" i="2"/>
  <c r="AF1883" i="2"/>
  <c r="AE1883" i="2"/>
  <c r="AG1883" i="2" s="1"/>
  <c r="AD1883" i="2"/>
  <c r="AA1883" i="2"/>
  <c r="Y1883" i="2"/>
  <c r="Z1883" i="2" s="1"/>
  <c r="AI1883" i="2"/>
  <c r="AN1882" i="2"/>
  <c r="AK1882" i="2"/>
  <c r="AE1882" i="2"/>
  <c r="AD1882" i="2"/>
  <c r="AF1882" i="2" s="1"/>
  <c r="AA1882" i="2"/>
  <c r="Y1882" i="2"/>
  <c r="Z1882" i="2" s="1"/>
  <c r="AB1882" i="2" s="1"/>
  <c r="AI1882" i="2"/>
  <c r="AJ1882" i="2" s="1"/>
  <c r="AN1881" i="2"/>
  <c r="AD1881" i="2"/>
  <c r="AF1881" i="2" s="1"/>
  <c r="Y1881" i="2"/>
  <c r="AA1881" i="2" s="1"/>
  <c r="AI1881" i="2"/>
  <c r="AN1880" i="2"/>
  <c r="AD1880" i="2"/>
  <c r="AB1880" i="2"/>
  <c r="AA1880" i="2"/>
  <c r="Y1880" i="2"/>
  <c r="Z1880" i="2" s="1"/>
  <c r="AI1880" i="2"/>
  <c r="AN1879" i="2"/>
  <c r="AD1879" i="2"/>
  <c r="AE1879" i="2" s="1"/>
  <c r="Y1879" i="2"/>
  <c r="Z1879" i="2" s="1"/>
  <c r="AI1879" i="2"/>
  <c r="AK1879" i="2" s="1"/>
  <c r="AN1878" i="2"/>
  <c r="AJ1878" i="2"/>
  <c r="AI1878" i="2"/>
  <c r="AK1878" i="2" s="1"/>
  <c r="AD1878" i="2"/>
  <c r="AE1878" i="2" s="1"/>
  <c r="Y1878" i="2"/>
  <c r="AN1877" i="2"/>
  <c r="AD1877" i="2"/>
  <c r="Y1877" i="2"/>
  <c r="AA1877" i="2" s="1"/>
  <c r="AI1877" i="2"/>
  <c r="AN1876" i="2"/>
  <c r="AD1876" i="2"/>
  <c r="AE1876" i="2" s="1"/>
  <c r="Y1876" i="2"/>
  <c r="AI1876" i="2"/>
  <c r="AN1875" i="2"/>
  <c r="AF1875" i="2"/>
  <c r="AD1875" i="2"/>
  <c r="AE1875" i="2" s="1"/>
  <c r="AG1875" i="2" s="1"/>
  <c r="AA1875" i="2"/>
  <c r="Y1875" i="2"/>
  <c r="Z1875" i="2" s="1"/>
  <c r="AI1875" i="2"/>
  <c r="AJ1875" i="2" s="1"/>
  <c r="AN1874" i="2"/>
  <c r="AD1874" i="2"/>
  <c r="AA1874" i="2"/>
  <c r="Z1874" i="2"/>
  <c r="Y1874" i="2"/>
  <c r="AI1874" i="2"/>
  <c r="AK1874" i="2" s="1"/>
  <c r="AN1873" i="2"/>
  <c r="AD1873" i="2"/>
  <c r="AF1873" i="2" s="1"/>
  <c r="Z1873" i="2"/>
  <c r="AB1873" i="2" s="1"/>
  <c r="Y1873" i="2"/>
  <c r="AA1873" i="2" s="1"/>
  <c r="AI1873" i="2"/>
  <c r="AN1872" i="2"/>
  <c r="AI1872" i="2"/>
  <c r="AJ1872" i="2" s="1"/>
  <c r="AD1872" i="2"/>
  <c r="Y1872" i="2"/>
  <c r="Z1872" i="2" s="1"/>
  <c r="AN1871" i="2"/>
  <c r="AF1871" i="2"/>
  <c r="AD1871" i="2"/>
  <c r="AE1871" i="2" s="1"/>
  <c r="AA1871" i="2"/>
  <c r="Y1871" i="2"/>
  <c r="Z1871" i="2" s="1"/>
  <c r="AB1871" i="2" s="1"/>
  <c r="AI1871" i="2"/>
  <c r="AN1870" i="2"/>
  <c r="AG1870" i="2"/>
  <c r="AF1870" i="2"/>
  <c r="AE1870" i="2"/>
  <c r="AD1870" i="2"/>
  <c r="AA1870" i="2"/>
  <c r="Z1870" i="2"/>
  <c r="Y1870" i="2"/>
  <c r="AI1870" i="2"/>
  <c r="AJ1870" i="2" s="1"/>
  <c r="AN1869" i="2"/>
  <c r="AF1869" i="2"/>
  <c r="AD1869" i="2"/>
  <c r="AE1869" i="2" s="1"/>
  <c r="Z1869" i="2"/>
  <c r="AB1869" i="2" s="1"/>
  <c r="Y1869" i="2"/>
  <c r="AA1869" i="2" s="1"/>
  <c r="AI1869" i="2"/>
  <c r="AN1868" i="2"/>
  <c r="AF1868" i="2"/>
  <c r="AE1868" i="2"/>
  <c r="AD1868" i="2"/>
  <c r="Y1868" i="2"/>
  <c r="AI1868" i="2"/>
  <c r="AN1867" i="2"/>
  <c r="AD1867" i="2"/>
  <c r="AF1867" i="2" s="1"/>
  <c r="Y1867" i="2"/>
  <c r="Z1867" i="2" s="1"/>
  <c r="AI1867" i="2"/>
  <c r="AJ1867" i="2" s="1"/>
  <c r="AN1866" i="2"/>
  <c r="AK1866" i="2"/>
  <c r="AD1866" i="2"/>
  <c r="AF1866" i="2" s="1"/>
  <c r="AA1866" i="2"/>
  <c r="Y1866" i="2"/>
  <c r="Z1866" i="2" s="1"/>
  <c r="AB1866" i="2" s="1"/>
  <c r="AI1866" i="2"/>
  <c r="AJ1866" i="2" s="1"/>
  <c r="AN1865" i="2"/>
  <c r="AF1865" i="2"/>
  <c r="AD1865" i="2"/>
  <c r="AE1865" i="2" s="1"/>
  <c r="Y1865" i="2"/>
  <c r="Z1865" i="2" s="1"/>
  <c r="AI1865" i="2"/>
  <c r="AN1864" i="2"/>
  <c r="AF1864" i="2"/>
  <c r="AD1864" i="2"/>
  <c r="AE1864" i="2" s="1"/>
  <c r="AG1864" i="2" s="1"/>
  <c r="Z1864" i="2"/>
  <c r="Y1864" i="2"/>
  <c r="AA1864" i="2" s="1"/>
  <c r="AI1864" i="2"/>
  <c r="AK1864" i="2" s="1"/>
  <c r="AN1863" i="2"/>
  <c r="AD1863" i="2"/>
  <c r="AF1863" i="2" s="1"/>
  <c r="Y1863" i="2"/>
  <c r="AA1863" i="2" s="1"/>
  <c r="AI1863" i="2"/>
  <c r="AK1863" i="2" s="1"/>
  <c r="AN1862" i="2"/>
  <c r="AI1862" i="2"/>
  <c r="AD1862" i="2"/>
  <c r="AF1862" i="2" s="1"/>
  <c r="Y1862" i="2"/>
  <c r="AN1861" i="2"/>
  <c r="AK1861" i="2"/>
  <c r="AD1861" i="2"/>
  <c r="AE1861" i="2" s="1"/>
  <c r="AA1861" i="2"/>
  <c r="AB1861" i="2" s="1"/>
  <c r="Y1861" i="2"/>
  <c r="Z1861" i="2" s="1"/>
  <c r="AI1861" i="2"/>
  <c r="AJ1861" i="2" s="1"/>
  <c r="AN1860" i="2"/>
  <c r="AD1860" i="2"/>
  <c r="AF1860" i="2" s="1"/>
  <c r="AA1860" i="2"/>
  <c r="Y1860" i="2"/>
  <c r="Z1860" i="2" s="1"/>
  <c r="AI1860" i="2"/>
  <c r="AK1860" i="2" s="1"/>
  <c r="AN1859" i="2"/>
  <c r="AD1859" i="2"/>
  <c r="AF1859" i="2" s="1"/>
  <c r="AA1859" i="2"/>
  <c r="Y1859" i="2"/>
  <c r="Z1859" i="2" s="1"/>
  <c r="AB1859" i="2" s="1"/>
  <c r="AI1859" i="2"/>
  <c r="AK1859" i="2" s="1"/>
  <c r="AN1858" i="2"/>
  <c r="AI1858" i="2"/>
  <c r="AK1858" i="2" s="1"/>
  <c r="AD1858" i="2"/>
  <c r="Z1858" i="2"/>
  <c r="AB1858" i="2" s="1"/>
  <c r="Y1858" i="2"/>
  <c r="AA1858" i="2" s="1"/>
  <c r="AN1857" i="2"/>
  <c r="AD1857" i="2"/>
  <c r="AE1857" i="2" s="1"/>
  <c r="Y1857" i="2"/>
  <c r="Z1857" i="2" s="1"/>
  <c r="AI1857" i="2"/>
  <c r="AN1856" i="2"/>
  <c r="AF1856" i="2"/>
  <c r="AD1856" i="2"/>
  <c r="AE1856" i="2" s="1"/>
  <c r="AG1856" i="2" s="1"/>
  <c r="AA1856" i="2"/>
  <c r="Z1856" i="2"/>
  <c r="AB1856" i="2" s="1"/>
  <c r="Y1856" i="2"/>
  <c r="AI1856" i="2"/>
  <c r="AJ1856" i="2" s="1"/>
  <c r="AN1855" i="2"/>
  <c r="AD1855" i="2"/>
  <c r="Y1855" i="2"/>
  <c r="AA1855" i="2" s="1"/>
  <c r="AI1855" i="2"/>
  <c r="AN1854" i="2"/>
  <c r="AI1854" i="2"/>
  <c r="AD1854" i="2"/>
  <c r="AF1854" i="2" s="1"/>
  <c r="Y1854" i="2"/>
  <c r="AN1853" i="2"/>
  <c r="AD1853" i="2"/>
  <c r="AE1853" i="2" s="1"/>
  <c r="Y1853" i="2"/>
  <c r="Z1853" i="2" s="1"/>
  <c r="AI1853" i="2"/>
  <c r="AJ1853" i="2" s="1"/>
  <c r="AN1852" i="2"/>
  <c r="AD1852" i="2"/>
  <c r="AA1852" i="2"/>
  <c r="Z1852" i="2"/>
  <c r="AB1852" i="2" s="1"/>
  <c r="Y1852" i="2"/>
  <c r="AI1852" i="2"/>
  <c r="AK1852" i="2" s="1"/>
  <c r="AN1851" i="2"/>
  <c r="AI1851" i="2"/>
  <c r="AD1851" i="2"/>
  <c r="AF1851" i="2" s="1"/>
  <c r="Y1851" i="2"/>
  <c r="AN1850" i="2"/>
  <c r="AI1850" i="2"/>
  <c r="AK1850" i="2" s="1"/>
  <c r="AD1850" i="2"/>
  <c r="Y1850" i="2"/>
  <c r="AA1850" i="2" s="1"/>
  <c r="AN1849" i="2"/>
  <c r="AD1849" i="2"/>
  <c r="AE1849" i="2" s="1"/>
  <c r="Y1849" i="2"/>
  <c r="Z1849" i="2" s="1"/>
  <c r="AI1849" i="2"/>
  <c r="AN1848" i="2"/>
  <c r="AE1848" i="2"/>
  <c r="AD1848" i="2"/>
  <c r="AF1848" i="2" s="1"/>
  <c r="Y1848" i="2"/>
  <c r="AI1848" i="2"/>
  <c r="AK1848" i="2" s="1"/>
  <c r="AN1847" i="2"/>
  <c r="AI1847" i="2"/>
  <c r="AD1847" i="2"/>
  <c r="AE1847" i="2" s="1"/>
  <c r="Y1847" i="2"/>
  <c r="AA1847" i="2" s="1"/>
  <c r="AN1846" i="2"/>
  <c r="AD1846" i="2"/>
  <c r="AF1846" i="2" s="1"/>
  <c r="Y1846" i="2"/>
  <c r="AI1846" i="2"/>
  <c r="AN1845" i="2"/>
  <c r="AD1845" i="2"/>
  <c r="AE1845" i="2" s="1"/>
  <c r="Y1845" i="2"/>
  <c r="Z1845" i="2" s="1"/>
  <c r="AI1845" i="2"/>
  <c r="AJ1845" i="2" s="1"/>
  <c r="AN1844" i="2"/>
  <c r="AF1844" i="2"/>
  <c r="AD1844" i="2"/>
  <c r="AE1844" i="2" s="1"/>
  <c r="Z1844" i="2"/>
  <c r="Y1844" i="2"/>
  <c r="AA1844" i="2" s="1"/>
  <c r="AB1844" i="2" s="1"/>
  <c r="AI1844" i="2"/>
  <c r="AK1844" i="2" s="1"/>
  <c r="AN1843" i="2"/>
  <c r="AD1843" i="2"/>
  <c r="AF1843" i="2" s="1"/>
  <c r="Z1843" i="2"/>
  <c r="Y1843" i="2"/>
  <c r="AA1843" i="2" s="1"/>
  <c r="AI1843" i="2"/>
  <c r="AK1843" i="2" s="1"/>
  <c r="AN1842" i="2"/>
  <c r="AD1842" i="2"/>
  <c r="Y1842" i="2"/>
  <c r="AA1842" i="2" s="1"/>
  <c r="AI1842" i="2"/>
  <c r="AN1841" i="2"/>
  <c r="AD1841" i="2"/>
  <c r="Y1841" i="2"/>
  <c r="Z1841" i="2" s="1"/>
  <c r="AI1841" i="2"/>
  <c r="AN1840" i="2"/>
  <c r="AD1840" i="2"/>
  <c r="AA1840" i="2"/>
  <c r="Z1840" i="2"/>
  <c r="Y1840" i="2"/>
  <c r="AI1840" i="2"/>
  <c r="AK1840" i="2" s="1"/>
  <c r="AN1839" i="2"/>
  <c r="AJ1839" i="2"/>
  <c r="AL1839" i="2" s="1"/>
  <c r="AD1839" i="2"/>
  <c r="AF1839" i="2" s="1"/>
  <c r="Y1839" i="2"/>
  <c r="AA1839" i="2" s="1"/>
  <c r="AI1839" i="2"/>
  <c r="AK1839" i="2" s="1"/>
  <c r="AN1838" i="2"/>
  <c r="AI1838" i="2"/>
  <c r="AD1838" i="2"/>
  <c r="AF1838" i="2" s="1"/>
  <c r="Y1838" i="2"/>
  <c r="AN1837" i="2"/>
  <c r="AD1837" i="2"/>
  <c r="AE1837" i="2" s="1"/>
  <c r="AA1837" i="2"/>
  <c r="Y1837" i="2"/>
  <c r="Z1837" i="2" s="1"/>
  <c r="AI1837" i="2"/>
  <c r="AJ1837" i="2" s="1"/>
  <c r="AN1836" i="2"/>
  <c r="AF1836" i="2"/>
  <c r="AD1836" i="2"/>
  <c r="AE1836" i="2" s="1"/>
  <c r="AG1836" i="2" s="1"/>
  <c r="Y1836" i="2"/>
  <c r="AA1836" i="2" s="1"/>
  <c r="AI1836" i="2"/>
  <c r="AJ1836" i="2" s="1"/>
  <c r="AN1835" i="2"/>
  <c r="AE1835" i="2"/>
  <c r="AG1835" i="2" s="1"/>
  <c r="AD1835" i="2"/>
  <c r="AF1835" i="2" s="1"/>
  <c r="Y1835" i="2"/>
  <c r="AA1835" i="2" s="1"/>
  <c r="AI1835" i="2"/>
  <c r="AK1835" i="2" s="1"/>
  <c r="AN1834" i="2"/>
  <c r="AD1834" i="2"/>
  <c r="Y1834" i="2"/>
  <c r="AA1834" i="2" s="1"/>
  <c r="AI1834" i="2"/>
  <c r="AN1833" i="2"/>
  <c r="AF1833" i="2"/>
  <c r="AD1833" i="2"/>
  <c r="AE1833" i="2" s="1"/>
  <c r="Y1833" i="2"/>
  <c r="Z1833" i="2" s="1"/>
  <c r="AI1833" i="2"/>
  <c r="AN1832" i="2"/>
  <c r="AJ1832" i="2"/>
  <c r="AL1832" i="2" s="1"/>
  <c r="AF1832" i="2"/>
  <c r="AD1832" i="2"/>
  <c r="AE1832" i="2" s="1"/>
  <c r="AG1832" i="2" s="1"/>
  <c r="Y1832" i="2"/>
  <c r="AA1832" i="2" s="1"/>
  <c r="AI1832" i="2"/>
  <c r="AK1832" i="2" s="1"/>
  <c r="AN1831" i="2"/>
  <c r="AD1831" i="2"/>
  <c r="AF1831" i="2" s="1"/>
  <c r="Z1831" i="2"/>
  <c r="AB1831" i="2" s="1"/>
  <c r="Y1831" i="2"/>
  <c r="AA1831" i="2" s="1"/>
  <c r="AI1831" i="2"/>
  <c r="AN1830" i="2"/>
  <c r="AE1830" i="2"/>
  <c r="AG1830" i="2" s="1"/>
  <c r="AD1830" i="2"/>
  <c r="AF1830" i="2" s="1"/>
  <c r="Y1830" i="2"/>
  <c r="AI1830" i="2"/>
  <c r="AN1829" i="2"/>
  <c r="AK1829" i="2"/>
  <c r="AD1829" i="2"/>
  <c r="AE1829" i="2" s="1"/>
  <c r="AA1829" i="2"/>
  <c r="AB1829" i="2" s="1"/>
  <c r="Y1829" i="2"/>
  <c r="Z1829" i="2" s="1"/>
  <c r="AI1829" i="2"/>
  <c r="AJ1829" i="2" s="1"/>
  <c r="AN1828" i="2"/>
  <c r="AF1828" i="2"/>
  <c r="AE1828" i="2"/>
  <c r="AD1828" i="2"/>
  <c r="Z1828" i="2"/>
  <c r="Y1828" i="2"/>
  <c r="AA1828" i="2" s="1"/>
  <c r="AB1828" i="2" s="1"/>
  <c r="AI1828" i="2"/>
  <c r="AK1828" i="2" s="1"/>
  <c r="AN1827" i="2"/>
  <c r="AD1827" i="2"/>
  <c r="AF1827" i="2" s="1"/>
  <c r="AA1827" i="2"/>
  <c r="Y1827" i="2"/>
  <c r="Z1827" i="2" s="1"/>
  <c r="AB1827" i="2" s="1"/>
  <c r="AI1827" i="2"/>
  <c r="AN1826" i="2"/>
  <c r="AD1826" i="2"/>
  <c r="Y1826" i="2"/>
  <c r="AI1826" i="2"/>
  <c r="AN1825" i="2"/>
  <c r="AF1825" i="2"/>
  <c r="AG1825" i="2" s="1"/>
  <c r="AD1825" i="2"/>
  <c r="AE1825" i="2" s="1"/>
  <c r="Y1825" i="2"/>
  <c r="Z1825" i="2" s="1"/>
  <c r="AI1825" i="2"/>
  <c r="AN1824" i="2"/>
  <c r="AF1824" i="2"/>
  <c r="AE1824" i="2"/>
  <c r="AG1824" i="2" s="1"/>
  <c r="AD1824" i="2"/>
  <c r="AA1824" i="2"/>
  <c r="Y1824" i="2"/>
  <c r="Z1824" i="2" s="1"/>
  <c r="AB1824" i="2" s="1"/>
  <c r="AI1824" i="2"/>
  <c r="AJ1824" i="2" s="1"/>
  <c r="AN1823" i="2"/>
  <c r="AE1823" i="2"/>
  <c r="AG1823" i="2" s="1"/>
  <c r="AD1823" i="2"/>
  <c r="AF1823" i="2" s="1"/>
  <c r="Y1823" i="2"/>
  <c r="AA1823" i="2" s="1"/>
  <c r="AI1823" i="2"/>
  <c r="AN1822" i="2"/>
  <c r="AI1822" i="2"/>
  <c r="AD1822" i="2"/>
  <c r="AF1822" i="2" s="1"/>
  <c r="Y1822" i="2"/>
  <c r="AN1821" i="2"/>
  <c r="AD1821" i="2"/>
  <c r="AE1821" i="2" s="1"/>
  <c r="Y1821" i="2"/>
  <c r="AI1821" i="2"/>
  <c r="AJ1821" i="2" s="1"/>
  <c r="AN1820" i="2"/>
  <c r="AF1820" i="2"/>
  <c r="AD1820" i="2"/>
  <c r="AE1820" i="2" s="1"/>
  <c r="AG1820" i="2" s="1"/>
  <c r="AA1820" i="2"/>
  <c r="Z1820" i="2"/>
  <c r="AB1820" i="2" s="1"/>
  <c r="Y1820" i="2"/>
  <c r="AI1820" i="2"/>
  <c r="AK1820" i="2" s="1"/>
  <c r="AN1819" i="2"/>
  <c r="AD1819" i="2"/>
  <c r="AF1819" i="2" s="1"/>
  <c r="Y1819" i="2"/>
  <c r="AI1819" i="2"/>
  <c r="AN1818" i="2"/>
  <c r="AJ1818" i="2"/>
  <c r="AL1818" i="2" s="1"/>
  <c r="AI1818" i="2"/>
  <c r="AK1818" i="2" s="1"/>
  <c r="AD1818" i="2"/>
  <c r="Y1818" i="2"/>
  <c r="AA1818" i="2" s="1"/>
  <c r="AN1817" i="2"/>
  <c r="AD1817" i="2"/>
  <c r="AE1817" i="2" s="1"/>
  <c r="Y1817" i="2"/>
  <c r="Z1817" i="2" s="1"/>
  <c r="AI1817" i="2"/>
  <c r="AN1816" i="2"/>
  <c r="AF1816" i="2"/>
  <c r="AE1816" i="2"/>
  <c r="AG1816" i="2" s="1"/>
  <c r="AD1816" i="2"/>
  <c r="AA1816" i="2"/>
  <c r="Y1816" i="2"/>
  <c r="Z1816" i="2" s="1"/>
  <c r="AI1816" i="2"/>
  <c r="AK1816" i="2" s="1"/>
  <c r="AN1815" i="2"/>
  <c r="AD1815" i="2"/>
  <c r="AE1815" i="2" s="1"/>
  <c r="Y1815" i="2"/>
  <c r="AA1815" i="2" s="1"/>
  <c r="AI1815" i="2"/>
  <c r="AN1814" i="2"/>
  <c r="AD1814" i="2"/>
  <c r="AF1814" i="2" s="1"/>
  <c r="Y1814" i="2"/>
  <c r="AI1814" i="2"/>
  <c r="AN1813" i="2"/>
  <c r="AD1813" i="2"/>
  <c r="AE1813" i="2" s="1"/>
  <c r="Y1813" i="2"/>
  <c r="Z1813" i="2" s="1"/>
  <c r="AI1813" i="2"/>
  <c r="AJ1813" i="2" s="1"/>
  <c r="AN1812" i="2"/>
  <c r="AE1812" i="2"/>
  <c r="AD1812" i="2"/>
  <c r="AF1812" i="2" s="1"/>
  <c r="AA1812" i="2"/>
  <c r="Z1812" i="2"/>
  <c r="Y1812" i="2"/>
  <c r="AI1812" i="2"/>
  <c r="AK1812" i="2" s="1"/>
  <c r="AN1811" i="2"/>
  <c r="AD1811" i="2"/>
  <c r="AA1811" i="2"/>
  <c r="Y1811" i="2"/>
  <c r="Z1811" i="2" s="1"/>
  <c r="AI1811" i="2"/>
  <c r="AN1810" i="2"/>
  <c r="AD1810" i="2"/>
  <c r="Y1810" i="2"/>
  <c r="AA1810" i="2" s="1"/>
  <c r="AI1810" i="2"/>
  <c r="AN1809" i="2"/>
  <c r="AD1809" i="2"/>
  <c r="Y1809" i="2"/>
  <c r="Z1809" i="2" s="1"/>
  <c r="AI1809" i="2"/>
  <c r="AN1808" i="2"/>
  <c r="AE1808" i="2"/>
  <c r="AD1808" i="2"/>
  <c r="AF1808" i="2" s="1"/>
  <c r="Z1808" i="2"/>
  <c r="AB1808" i="2" s="1"/>
  <c r="Y1808" i="2"/>
  <c r="AA1808" i="2" s="1"/>
  <c r="AI1808" i="2"/>
  <c r="AK1808" i="2" s="1"/>
  <c r="AN1807" i="2"/>
  <c r="AF1807" i="2"/>
  <c r="AD1807" i="2"/>
  <c r="AE1807" i="2" s="1"/>
  <c r="AG1807" i="2" s="1"/>
  <c r="Y1807" i="2"/>
  <c r="AA1807" i="2" s="1"/>
  <c r="AI1807" i="2"/>
  <c r="AN1806" i="2"/>
  <c r="AE1806" i="2"/>
  <c r="AG1806" i="2" s="1"/>
  <c r="AD1806" i="2"/>
  <c r="AF1806" i="2" s="1"/>
  <c r="Y1806" i="2"/>
  <c r="AA1806" i="2" s="1"/>
  <c r="AI1806" i="2"/>
  <c r="AK1806" i="2" s="1"/>
  <c r="AN1805" i="2"/>
  <c r="AI1805" i="2"/>
  <c r="AD1805" i="2"/>
  <c r="AE1805" i="2" s="1"/>
  <c r="Y1805" i="2"/>
  <c r="Z1805" i="2" s="1"/>
  <c r="AN1804" i="2"/>
  <c r="AE1804" i="2"/>
  <c r="AD1804" i="2"/>
  <c r="AF1804" i="2" s="1"/>
  <c r="AG1804" i="2" s="1"/>
  <c r="AA1804" i="2"/>
  <c r="Z1804" i="2"/>
  <c r="Y1804" i="2"/>
  <c r="AI1804" i="2"/>
  <c r="AK1804" i="2" s="1"/>
  <c r="AN1803" i="2"/>
  <c r="AD1803" i="2"/>
  <c r="AF1803" i="2" s="1"/>
  <c r="Y1803" i="2"/>
  <c r="AI1803" i="2"/>
  <c r="AN1802" i="2"/>
  <c r="AD1802" i="2"/>
  <c r="AF1802" i="2" s="1"/>
  <c r="Y1802" i="2"/>
  <c r="AA1802" i="2" s="1"/>
  <c r="AI1802" i="2"/>
  <c r="AK1802" i="2" s="1"/>
  <c r="AN1801" i="2"/>
  <c r="AD1801" i="2"/>
  <c r="AE1801" i="2" s="1"/>
  <c r="Y1801" i="2"/>
  <c r="AI1801" i="2"/>
  <c r="AN1800" i="2"/>
  <c r="AF1800" i="2"/>
  <c r="AE1800" i="2"/>
  <c r="AG1800" i="2" s="1"/>
  <c r="AD1800" i="2"/>
  <c r="AA1800" i="2"/>
  <c r="Y1800" i="2"/>
  <c r="Z1800" i="2" s="1"/>
  <c r="AB1800" i="2" s="1"/>
  <c r="AI1800" i="2"/>
  <c r="AN1799" i="2"/>
  <c r="AF1799" i="2"/>
  <c r="AD1799" i="2"/>
  <c r="AE1799" i="2" s="1"/>
  <c r="AG1799" i="2" s="1"/>
  <c r="Z1799" i="2"/>
  <c r="Y1799" i="2"/>
  <c r="AA1799" i="2" s="1"/>
  <c r="AI1799" i="2"/>
  <c r="AJ1799" i="2" s="1"/>
  <c r="AN1798" i="2"/>
  <c r="AE1798" i="2"/>
  <c r="AG1798" i="2" s="1"/>
  <c r="AD1798" i="2"/>
  <c r="AF1798" i="2" s="1"/>
  <c r="Y1798" i="2"/>
  <c r="AA1798" i="2" s="1"/>
  <c r="AI1798" i="2"/>
  <c r="AN1797" i="2"/>
  <c r="AF1797" i="2"/>
  <c r="AG1797" i="2" s="1"/>
  <c r="AD1797" i="2"/>
  <c r="AE1797" i="2" s="1"/>
  <c r="Y1797" i="2"/>
  <c r="Z1797" i="2" s="1"/>
  <c r="AI1797" i="2"/>
  <c r="AN1796" i="2"/>
  <c r="AG1796" i="2"/>
  <c r="AF1796" i="2"/>
  <c r="AE1796" i="2"/>
  <c r="AD1796" i="2"/>
  <c r="AA1796" i="2"/>
  <c r="Y1796" i="2"/>
  <c r="Z1796" i="2" s="1"/>
  <c r="AI1796" i="2"/>
  <c r="AK1796" i="2" s="1"/>
  <c r="AN1795" i="2"/>
  <c r="AE1795" i="2"/>
  <c r="AG1795" i="2" s="1"/>
  <c r="AD1795" i="2"/>
  <c r="AF1795" i="2" s="1"/>
  <c r="AA1795" i="2"/>
  <c r="Y1795" i="2"/>
  <c r="Z1795" i="2" s="1"/>
  <c r="AI1795" i="2"/>
  <c r="AN1794" i="2"/>
  <c r="AE1794" i="2"/>
  <c r="AG1794" i="2" s="1"/>
  <c r="AD1794" i="2"/>
  <c r="AF1794" i="2" s="1"/>
  <c r="Y1794" i="2"/>
  <c r="AI1794" i="2"/>
  <c r="AN1793" i="2"/>
  <c r="AF1793" i="2"/>
  <c r="AD1793" i="2"/>
  <c r="AE1793" i="2" s="1"/>
  <c r="Y1793" i="2"/>
  <c r="Z1793" i="2" s="1"/>
  <c r="AI1793" i="2"/>
  <c r="AN1792" i="2"/>
  <c r="AE1792" i="2"/>
  <c r="AD1792" i="2"/>
  <c r="AF1792" i="2" s="1"/>
  <c r="Y1792" i="2"/>
  <c r="AA1792" i="2" s="1"/>
  <c r="AI1792" i="2"/>
  <c r="AK1792" i="2" s="1"/>
  <c r="AN1791" i="2"/>
  <c r="AD1791" i="2"/>
  <c r="Y1791" i="2"/>
  <c r="AA1791" i="2" s="1"/>
  <c r="AI1791" i="2"/>
  <c r="AN1790" i="2"/>
  <c r="AI1790" i="2"/>
  <c r="AK1790" i="2" s="1"/>
  <c r="AD1790" i="2"/>
  <c r="AF1790" i="2" s="1"/>
  <c r="Z1790" i="2"/>
  <c r="AB1790" i="2" s="1"/>
  <c r="Y1790" i="2"/>
  <c r="AA1790" i="2" s="1"/>
  <c r="AN1789" i="2"/>
  <c r="AD1789" i="2"/>
  <c r="Y1789" i="2"/>
  <c r="Z1789" i="2" s="1"/>
  <c r="AI1789" i="2"/>
  <c r="AN1788" i="2"/>
  <c r="AF1788" i="2"/>
  <c r="AD1788" i="2"/>
  <c r="AE1788" i="2" s="1"/>
  <c r="AG1788" i="2" s="1"/>
  <c r="AA1788" i="2"/>
  <c r="AB1788" i="2" s="1"/>
  <c r="Z1788" i="2"/>
  <c r="Y1788" i="2"/>
  <c r="AI1788" i="2"/>
  <c r="AN1787" i="2"/>
  <c r="AD1787" i="2"/>
  <c r="Y1787" i="2"/>
  <c r="Z1787" i="2" s="1"/>
  <c r="AI1787" i="2"/>
  <c r="AK1787" i="2" s="1"/>
  <c r="AN1786" i="2"/>
  <c r="AI1786" i="2"/>
  <c r="AD1786" i="2"/>
  <c r="Z1786" i="2"/>
  <c r="AB1786" i="2" s="1"/>
  <c r="Y1786" i="2"/>
  <c r="AA1786" i="2" s="1"/>
  <c r="AN1785" i="2"/>
  <c r="AD1785" i="2"/>
  <c r="AF1785" i="2" s="1"/>
  <c r="Y1785" i="2"/>
  <c r="Z1785" i="2" s="1"/>
  <c r="AI1785" i="2"/>
  <c r="AJ1785" i="2" s="1"/>
  <c r="AN1784" i="2"/>
  <c r="AK1784" i="2"/>
  <c r="AD1784" i="2"/>
  <c r="AE1784" i="2" s="1"/>
  <c r="AA1784" i="2"/>
  <c r="Z1784" i="2"/>
  <c r="Y1784" i="2"/>
  <c r="AI1784" i="2"/>
  <c r="AJ1784" i="2" s="1"/>
  <c r="AN1783" i="2"/>
  <c r="AE1783" i="2"/>
  <c r="AG1783" i="2" s="1"/>
  <c r="AD1783" i="2"/>
  <c r="AF1783" i="2" s="1"/>
  <c r="Y1783" i="2"/>
  <c r="AI1783" i="2"/>
  <c r="AN1782" i="2"/>
  <c r="AF1782" i="2"/>
  <c r="AE1782" i="2"/>
  <c r="AD1782" i="2"/>
  <c r="Y1782" i="2"/>
  <c r="AI1782" i="2"/>
  <c r="AJ1782" i="2" s="1"/>
  <c r="AN1781" i="2"/>
  <c r="AJ1781" i="2"/>
  <c r="AL1781" i="2" s="1"/>
  <c r="AD1781" i="2"/>
  <c r="AF1781" i="2" s="1"/>
  <c r="Y1781" i="2"/>
  <c r="AI1781" i="2"/>
  <c r="AK1781" i="2" s="1"/>
  <c r="AN1780" i="2"/>
  <c r="AD1780" i="2"/>
  <c r="AF1780" i="2" s="1"/>
  <c r="Y1780" i="2"/>
  <c r="AI1780" i="2"/>
  <c r="AN1779" i="2"/>
  <c r="AD1779" i="2"/>
  <c r="AF1779" i="2" s="1"/>
  <c r="Z1779" i="2"/>
  <c r="AB1779" i="2" s="1"/>
  <c r="Y1779" i="2"/>
  <c r="AA1779" i="2" s="1"/>
  <c r="AI1779" i="2"/>
  <c r="AK1779" i="2" s="1"/>
  <c r="AN1778" i="2"/>
  <c r="AF1778" i="2"/>
  <c r="AD1778" i="2"/>
  <c r="AE1778" i="2" s="1"/>
  <c r="Y1778" i="2"/>
  <c r="AA1778" i="2" s="1"/>
  <c r="AI1778" i="2"/>
  <c r="AN1777" i="2"/>
  <c r="AD1777" i="2"/>
  <c r="Y1777" i="2"/>
  <c r="AI1777" i="2"/>
  <c r="AN1776" i="2"/>
  <c r="AF1776" i="2"/>
  <c r="AD1776" i="2"/>
  <c r="AE1776" i="2" s="1"/>
  <c r="Y1776" i="2"/>
  <c r="AI1776" i="2"/>
  <c r="AN1775" i="2"/>
  <c r="AF1775" i="2"/>
  <c r="AD1775" i="2"/>
  <c r="AE1775" i="2" s="1"/>
  <c r="AG1775" i="2" s="1"/>
  <c r="Y1775" i="2"/>
  <c r="AA1775" i="2" s="1"/>
  <c r="AI1775" i="2"/>
  <c r="AK1775" i="2" s="1"/>
  <c r="AN1774" i="2"/>
  <c r="AE1774" i="2"/>
  <c r="AD1774" i="2"/>
  <c r="AF1774" i="2" s="1"/>
  <c r="Y1774" i="2"/>
  <c r="AI1774" i="2"/>
  <c r="AN1773" i="2"/>
  <c r="AF1773" i="2"/>
  <c r="AD1773" i="2"/>
  <c r="AE1773" i="2" s="1"/>
  <c r="AG1773" i="2" s="1"/>
  <c r="Y1773" i="2"/>
  <c r="AA1773" i="2" s="1"/>
  <c r="AI1773" i="2"/>
  <c r="AK1773" i="2" s="1"/>
  <c r="AN1772" i="2"/>
  <c r="AD1772" i="2"/>
  <c r="AE1772" i="2" s="1"/>
  <c r="AA1772" i="2"/>
  <c r="AB1772" i="2" s="1"/>
  <c r="Y1772" i="2"/>
  <c r="Z1772" i="2" s="1"/>
  <c r="AI1772" i="2"/>
  <c r="AN1771" i="2"/>
  <c r="AJ1771" i="2"/>
  <c r="AD1771" i="2"/>
  <c r="AA1771" i="2"/>
  <c r="AB1771" i="2" s="1"/>
  <c r="Z1771" i="2"/>
  <c r="Y1771" i="2"/>
  <c r="AI1771" i="2"/>
  <c r="AK1771" i="2" s="1"/>
  <c r="AN1770" i="2"/>
  <c r="AI1770" i="2"/>
  <c r="AJ1770" i="2" s="1"/>
  <c r="AD1770" i="2"/>
  <c r="AE1770" i="2" s="1"/>
  <c r="Y1770" i="2"/>
  <c r="AN1769" i="2"/>
  <c r="AF1769" i="2"/>
  <c r="AD1769" i="2"/>
  <c r="AE1769" i="2" s="1"/>
  <c r="AG1769" i="2" s="1"/>
  <c r="Y1769" i="2"/>
  <c r="AA1769" i="2" s="1"/>
  <c r="AI1769" i="2"/>
  <c r="AN1768" i="2"/>
  <c r="AE1768" i="2"/>
  <c r="AD1768" i="2"/>
  <c r="AF1768" i="2" s="1"/>
  <c r="Y1768" i="2"/>
  <c r="AI1768" i="2"/>
  <c r="AN1767" i="2"/>
  <c r="AD1767" i="2"/>
  <c r="Y1767" i="2"/>
  <c r="Z1767" i="2" s="1"/>
  <c r="AI1767" i="2"/>
  <c r="AN1766" i="2"/>
  <c r="AD1766" i="2"/>
  <c r="AE1766" i="2" s="1"/>
  <c r="Y1766" i="2"/>
  <c r="AA1766" i="2" s="1"/>
  <c r="AI1766" i="2"/>
  <c r="AN1765" i="2"/>
  <c r="AE1765" i="2"/>
  <c r="AG1765" i="2" s="1"/>
  <c r="AD1765" i="2"/>
  <c r="AF1765" i="2" s="1"/>
  <c r="Y1765" i="2"/>
  <c r="AA1765" i="2" s="1"/>
  <c r="AI1765" i="2"/>
  <c r="AN1764" i="2"/>
  <c r="AI1764" i="2"/>
  <c r="AK1764" i="2" s="1"/>
  <c r="AD1764" i="2"/>
  <c r="Y1764" i="2"/>
  <c r="AA1764" i="2" s="1"/>
  <c r="AN1763" i="2"/>
  <c r="AD1763" i="2"/>
  <c r="AF1763" i="2" s="1"/>
  <c r="Y1763" i="2"/>
  <c r="Z1763" i="2" s="1"/>
  <c r="AI1763" i="2"/>
  <c r="AN1762" i="2"/>
  <c r="AD1762" i="2"/>
  <c r="AF1762" i="2" s="1"/>
  <c r="Y1762" i="2"/>
  <c r="Z1762" i="2" s="1"/>
  <c r="AI1762" i="2"/>
  <c r="AK1762" i="2" s="1"/>
  <c r="AN1761" i="2"/>
  <c r="AF1761" i="2"/>
  <c r="AD1761" i="2"/>
  <c r="AE1761" i="2" s="1"/>
  <c r="Y1761" i="2"/>
  <c r="AA1761" i="2" s="1"/>
  <c r="AI1761" i="2"/>
  <c r="AN1760" i="2"/>
  <c r="AI1760" i="2"/>
  <c r="AE1760" i="2"/>
  <c r="AD1760" i="2"/>
  <c r="AF1760" i="2" s="1"/>
  <c r="Y1760" i="2"/>
  <c r="AN1759" i="2"/>
  <c r="AD1759" i="2"/>
  <c r="AE1759" i="2" s="1"/>
  <c r="AA1759" i="2"/>
  <c r="Y1759" i="2"/>
  <c r="Z1759" i="2" s="1"/>
  <c r="AI1759" i="2"/>
  <c r="AN1758" i="2"/>
  <c r="AF1758" i="2"/>
  <c r="AD1758" i="2"/>
  <c r="AE1758" i="2" s="1"/>
  <c r="AG1758" i="2" s="1"/>
  <c r="Z1758" i="2"/>
  <c r="AB1758" i="2" s="1"/>
  <c r="Y1758" i="2"/>
  <c r="AA1758" i="2" s="1"/>
  <c r="AI1758" i="2"/>
  <c r="AN1757" i="2"/>
  <c r="AD1757" i="2"/>
  <c r="AA1757" i="2"/>
  <c r="Y1757" i="2"/>
  <c r="Z1757" i="2" s="1"/>
  <c r="AI1757" i="2"/>
  <c r="AN1756" i="2"/>
  <c r="AI1756" i="2"/>
  <c r="AK1756" i="2" s="1"/>
  <c r="AD1756" i="2"/>
  <c r="Z1756" i="2"/>
  <c r="AB1756" i="2" s="1"/>
  <c r="Y1756" i="2"/>
  <c r="AA1756" i="2" s="1"/>
  <c r="AN1755" i="2"/>
  <c r="AD1755" i="2"/>
  <c r="AF1755" i="2" s="1"/>
  <c r="Y1755" i="2"/>
  <c r="AI1755" i="2"/>
  <c r="AJ1755" i="2" s="1"/>
  <c r="AN1754" i="2"/>
  <c r="AK1754" i="2"/>
  <c r="AD1754" i="2"/>
  <c r="AE1754" i="2" s="1"/>
  <c r="Z1754" i="2"/>
  <c r="Y1754" i="2"/>
  <c r="AA1754" i="2" s="1"/>
  <c r="AI1754" i="2"/>
  <c r="AJ1754" i="2" s="1"/>
  <c r="AN1753" i="2"/>
  <c r="AI1753" i="2"/>
  <c r="AF1753" i="2"/>
  <c r="AD1753" i="2"/>
  <c r="AE1753" i="2" s="1"/>
  <c r="AG1753" i="2" s="1"/>
  <c r="Y1753" i="2"/>
  <c r="AA1753" i="2" s="1"/>
  <c r="AN1752" i="2"/>
  <c r="AE1752" i="2"/>
  <c r="AG1752" i="2" s="1"/>
  <c r="AD1752" i="2"/>
  <c r="AF1752" i="2" s="1"/>
  <c r="Y1752" i="2"/>
  <c r="AI1752" i="2"/>
  <c r="AN1751" i="2"/>
  <c r="AD1751" i="2"/>
  <c r="AE1751" i="2" s="1"/>
  <c r="AA1751" i="2"/>
  <c r="Y1751" i="2"/>
  <c r="Z1751" i="2" s="1"/>
  <c r="AI1751" i="2"/>
  <c r="AN1750" i="2"/>
  <c r="AD1750" i="2"/>
  <c r="AF1750" i="2" s="1"/>
  <c r="Z1750" i="2"/>
  <c r="Y1750" i="2"/>
  <c r="AA1750" i="2" s="1"/>
  <c r="AB1750" i="2" s="1"/>
  <c r="AI1750" i="2"/>
  <c r="AN1749" i="2"/>
  <c r="AD1749" i="2"/>
  <c r="AF1749" i="2" s="1"/>
  <c r="Z1749" i="2"/>
  <c r="Y1749" i="2"/>
  <c r="AA1749" i="2" s="1"/>
  <c r="AI1749" i="2"/>
  <c r="AN1748" i="2"/>
  <c r="AD1748" i="2"/>
  <c r="Y1748" i="2"/>
  <c r="AA1748" i="2" s="1"/>
  <c r="AI1748" i="2"/>
  <c r="AN1747" i="2"/>
  <c r="AD1747" i="2"/>
  <c r="AF1747" i="2" s="1"/>
  <c r="AA1747" i="2"/>
  <c r="Y1747" i="2"/>
  <c r="Z1747" i="2" s="1"/>
  <c r="AB1747" i="2" s="1"/>
  <c r="AI1747" i="2"/>
  <c r="AN1746" i="2"/>
  <c r="AD1746" i="2"/>
  <c r="AF1746" i="2" s="1"/>
  <c r="Y1746" i="2"/>
  <c r="AA1746" i="2" s="1"/>
  <c r="AI1746" i="2"/>
  <c r="AK1746" i="2" s="1"/>
  <c r="AN1745" i="2"/>
  <c r="AI1745" i="2"/>
  <c r="AK1745" i="2" s="1"/>
  <c r="AD1745" i="2"/>
  <c r="AF1745" i="2" s="1"/>
  <c r="Y1745" i="2"/>
  <c r="AA1745" i="2" s="1"/>
  <c r="AN1744" i="2"/>
  <c r="AI1744" i="2"/>
  <c r="AD1744" i="2"/>
  <c r="AF1744" i="2" s="1"/>
  <c r="Y1744" i="2"/>
  <c r="AN1743" i="2"/>
  <c r="AD1743" i="2"/>
  <c r="AE1743" i="2" s="1"/>
  <c r="Y1743" i="2"/>
  <c r="Z1743" i="2" s="1"/>
  <c r="AI1743" i="2"/>
  <c r="AN1742" i="2"/>
  <c r="AD1742" i="2"/>
  <c r="AF1742" i="2" s="1"/>
  <c r="Y1742" i="2"/>
  <c r="AA1742" i="2" s="1"/>
  <c r="AI1742" i="2"/>
  <c r="AN1741" i="2"/>
  <c r="AD1741" i="2"/>
  <c r="Y1741" i="2"/>
  <c r="AA1741" i="2" s="1"/>
  <c r="AI1741" i="2"/>
  <c r="AN1740" i="2"/>
  <c r="AI1740" i="2"/>
  <c r="AK1740" i="2" s="1"/>
  <c r="AD1740" i="2"/>
  <c r="Y1740" i="2"/>
  <c r="AA1740" i="2" s="1"/>
  <c r="AN1739" i="2"/>
  <c r="AD1739" i="2"/>
  <c r="AF1739" i="2" s="1"/>
  <c r="Y1739" i="2"/>
  <c r="Z1739" i="2" s="1"/>
  <c r="AI1739" i="2"/>
  <c r="AN1738" i="2"/>
  <c r="AD1738" i="2"/>
  <c r="AF1738" i="2" s="1"/>
  <c r="AA1738" i="2"/>
  <c r="Y1738" i="2"/>
  <c r="Z1738" i="2" s="1"/>
  <c r="AI1738" i="2"/>
  <c r="AK1738" i="2" s="1"/>
  <c r="AN1737" i="2"/>
  <c r="AF1737" i="2"/>
  <c r="AE1737" i="2"/>
  <c r="AG1737" i="2" s="1"/>
  <c r="AD1737" i="2"/>
  <c r="Y1737" i="2"/>
  <c r="AA1737" i="2" s="1"/>
  <c r="AI1737" i="2"/>
  <c r="AN1736" i="2"/>
  <c r="AE1736" i="2"/>
  <c r="AG1736" i="2" s="1"/>
  <c r="AD1736" i="2"/>
  <c r="AF1736" i="2" s="1"/>
  <c r="Y1736" i="2"/>
  <c r="AI1736" i="2"/>
  <c r="AN1735" i="2"/>
  <c r="AD1735" i="2"/>
  <c r="AE1735" i="2" s="1"/>
  <c r="Y1735" i="2"/>
  <c r="Z1735" i="2" s="1"/>
  <c r="AI1735" i="2"/>
  <c r="AN1734" i="2"/>
  <c r="AD1734" i="2"/>
  <c r="AF1734" i="2" s="1"/>
  <c r="Y1734" i="2"/>
  <c r="AA1734" i="2" s="1"/>
  <c r="AI1734" i="2"/>
  <c r="AN1733" i="2"/>
  <c r="AE1733" i="2"/>
  <c r="AG1733" i="2" s="1"/>
  <c r="AD1733" i="2"/>
  <c r="AF1733" i="2" s="1"/>
  <c r="Y1733" i="2"/>
  <c r="AA1733" i="2" s="1"/>
  <c r="AI1733" i="2"/>
  <c r="AN1732" i="2"/>
  <c r="AD1732" i="2"/>
  <c r="Y1732" i="2"/>
  <c r="AA1732" i="2" s="1"/>
  <c r="AI1732" i="2"/>
  <c r="AN1731" i="2"/>
  <c r="AD1731" i="2"/>
  <c r="AF1731" i="2" s="1"/>
  <c r="AA1731" i="2"/>
  <c r="AB1731" i="2" s="1"/>
  <c r="Y1731" i="2"/>
  <c r="Z1731" i="2" s="1"/>
  <c r="AI1731" i="2"/>
  <c r="AN1730" i="2"/>
  <c r="AF1730" i="2"/>
  <c r="AE1730" i="2"/>
  <c r="AG1730" i="2" s="1"/>
  <c r="AD1730" i="2"/>
  <c r="Y1730" i="2"/>
  <c r="AA1730" i="2" s="1"/>
  <c r="AI1730" i="2"/>
  <c r="AK1730" i="2" s="1"/>
  <c r="AN1729" i="2"/>
  <c r="AD1729" i="2"/>
  <c r="AF1729" i="2" s="1"/>
  <c r="Y1729" i="2"/>
  <c r="AA1729" i="2" s="1"/>
  <c r="AI1729" i="2"/>
  <c r="AN1728" i="2"/>
  <c r="AD1728" i="2"/>
  <c r="AF1728" i="2" s="1"/>
  <c r="Y1728" i="2"/>
  <c r="AI1728" i="2"/>
  <c r="AN1727" i="2"/>
  <c r="AD1727" i="2"/>
  <c r="AE1727" i="2" s="1"/>
  <c r="Y1727" i="2"/>
  <c r="Z1727" i="2" s="1"/>
  <c r="AI1727" i="2"/>
  <c r="AN1726" i="2"/>
  <c r="AF1726" i="2"/>
  <c r="AD1726" i="2"/>
  <c r="AE1726" i="2" s="1"/>
  <c r="AG1726" i="2" s="1"/>
  <c r="AA1726" i="2"/>
  <c r="Y1726" i="2"/>
  <c r="Z1726" i="2" s="1"/>
  <c r="AB1726" i="2" s="1"/>
  <c r="AI1726" i="2"/>
  <c r="AN1725" i="2"/>
  <c r="AD1725" i="2"/>
  <c r="Z1725" i="2"/>
  <c r="Y1725" i="2"/>
  <c r="AA1725" i="2" s="1"/>
  <c r="AI1725" i="2"/>
  <c r="AN1724" i="2"/>
  <c r="AD1724" i="2"/>
  <c r="Z1724" i="2"/>
  <c r="Y1724" i="2"/>
  <c r="AA1724" i="2" s="1"/>
  <c r="AI1724" i="2"/>
  <c r="AN1723" i="2"/>
  <c r="AD1723" i="2"/>
  <c r="AF1723" i="2" s="1"/>
  <c r="Y1723" i="2"/>
  <c r="Z1723" i="2" s="1"/>
  <c r="AI1723" i="2"/>
  <c r="AN1722" i="2"/>
  <c r="AE1722" i="2"/>
  <c r="AD1722" i="2"/>
  <c r="AF1722" i="2" s="1"/>
  <c r="Y1722" i="2"/>
  <c r="AI1722" i="2"/>
  <c r="AK1722" i="2" s="1"/>
  <c r="AN1721" i="2"/>
  <c r="AI1721" i="2"/>
  <c r="AE1721" i="2"/>
  <c r="AD1721" i="2"/>
  <c r="AF1721" i="2" s="1"/>
  <c r="Y1721" i="2"/>
  <c r="AA1721" i="2" s="1"/>
  <c r="AN1720" i="2"/>
  <c r="AI1720" i="2"/>
  <c r="AE1720" i="2"/>
  <c r="AG1720" i="2" s="1"/>
  <c r="AD1720" i="2"/>
  <c r="AF1720" i="2" s="1"/>
  <c r="Y1720" i="2"/>
  <c r="AN1719" i="2"/>
  <c r="AD1719" i="2"/>
  <c r="AE1719" i="2" s="1"/>
  <c r="Y1719" i="2"/>
  <c r="AI1719" i="2"/>
  <c r="AN1718" i="2"/>
  <c r="AF1718" i="2"/>
  <c r="AD1718" i="2"/>
  <c r="AE1718" i="2" s="1"/>
  <c r="AA1718" i="2"/>
  <c r="Y1718" i="2"/>
  <c r="Z1718" i="2" s="1"/>
  <c r="AI1718" i="2"/>
  <c r="AN1717" i="2"/>
  <c r="AD1717" i="2"/>
  <c r="AF1717" i="2" s="1"/>
  <c r="AA1717" i="2"/>
  <c r="Z1717" i="2"/>
  <c r="AB1717" i="2" s="1"/>
  <c r="Y1717" i="2"/>
  <c r="AI1717" i="2"/>
  <c r="AJ1717" i="2" s="1"/>
  <c r="AN1716" i="2"/>
  <c r="AD1716" i="2"/>
  <c r="Y1716" i="2"/>
  <c r="AA1716" i="2" s="1"/>
  <c r="AI1716" i="2"/>
  <c r="AN1715" i="2"/>
  <c r="AI1715" i="2"/>
  <c r="AJ1715" i="2" s="1"/>
  <c r="AD1715" i="2"/>
  <c r="AF1715" i="2" s="1"/>
  <c r="Y1715" i="2"/>
  <c r="Z1715" i="2" s="1"/>
  <c r="AN1714" i="2"/>
  <c r="AK1714" i="2"/>
  <c r="AF1714" i="2"/>
  <c r="AE1714" i="2"/>
  <c r="AG1714" i="2" s="1"/>
  <c r="AD1714" i="2"/>
  <c r="Y1714" i="2"/>
  <c r="AA1714" i="2" s="1"/>
  <c r="AI1714" i="2"/>
  <c r="AJ1714" i="2" s="1"/>
  <c r="AN1713" i="2"/>
  <c r="AI1713" i="2"/>
  <c r="AK1713" i="2" s="1"/>
  <c r="AF1713" i="2"/>
  <c r="AE1713" i="2"/>
  <c r="AG1713" i="2" s="1"/>
  <c r="AD1713" i="2"/>
  <c r="Z1713" i="2"/>
  <c r="AB1713" i="2" s="1"/>
  <c r="Y1713" i="2"/>
  <c r="AA1713" i="2" s="1"/>
  <c r="AN1712" i="2"/>
  <c r="AD1712" i="2"/>
  <c r="AF1712" i="2" s="1"/>
  <c r="Y1712" i="2"/>
  <c r="AI1712" i="2"/>
  <c r="AN1711" i="2"/>
  <c r="AD1711" i="2"/>
  <c r="AE1711" i="2" s="1"/>
  <c r="AA1711" i="2"/>
  <c r="Y1711" i="2"/>
  <c r="Z1711" i="2" s="1"/>
  <c r="AB1711" i="2" s="1"/>
  <c r="AI1711" i="2"/>
  <c r="AN1710" i="2"/>
  <c r="AK1710" i="2"/>
  <c r="AL1710" i="2" s="1"/>
  <c r="AE1710" i="2"/>
  <c r="AD1710" i="2"/>
  <c r="AF1710" i="2" s="1"/>
  <c r="AA1710" i="2"/>
  <c r="Z1710" i="2"/>
  <c r="AB1710" i="2" s="1"/>
  <c r="Y1710" i="2"/>
  <c r="AI1710" i="2"/>
  <c r="AJ1710" i="2" s="1"/>
  <c r="AN1709" i="2"/>
  <c r="AD1709" i="2"/>
  <c r="AA1709" i="2"/>
  <c r="Z1709" i="2"/>
  <c r="Y1709" i="2"/>
  <c r="AI1709" i="2"/>
  <c r="AK1709" i="2" s="1"/>
  <c r="AN1708" i="2"/>
  <c r="AI1708" i="2"/>
  <c r="AK1708" i="2" s="1"/>
  <c r="AD1708" i="2"/>
  <c r="Y1708" i="2"/>
  <c r="AA1708" i="2" s="1"/>
  <c r="AN1707" i="2"/>
  <c r="AI1707" i="2"/>
  <c r="AJ1707" i="2" s="1"/>
  <c r="AD1707" i="2"/>
  <c r="AF1707" i="2" s="1"/>
  <c r="Y1707" i="2"/>
  <c r="AN1706" i="2"/>
  <c r="AE1706" i="2"/>
  <c r="AD1706" i="2"/>
  <c r="AF1706" i="2" s="1"/>
  <c r="AG1706" i="2" s="1"/>
  <c r="AA1706" i="2"/>
  <c r="Y1706" i="2"/>
  <c r="Z1706" i="2" s="1"/>
  <c r="AI1706" i="2"/>
  <c r="AK1706" i="2" s="1"/>
  <c r="AN1705" i="2"/>
  <c r="AD1705" i="2"/>
  <c r="Y1705" i="2"/>
  <c r="AA1705" i="2" s="1"/>
  <c r="AI1705" i="2"/>
  <c r="AN1704" i="2"/>
  <c r="AD1704" i="2"/>
  <c r="AF1704" i="2" s="1"/>
  <c r="Y1704" i="2"/>
  <c r="AI1704" i="2"/>
  <c r="AN1703" i="2"/>
  <c r="AD1703" i="2"/>
  <c r="AE1703" i="2" s="1"/>
  <c r="AA1703" i="2"/>
  <c r="Y1703" i="2"/>
  <c r="Z1703" i="2" s="1"/>
  <c r="AI1703" i="2"/>
  <c r="AN1702" i="2"/>
  <c r="AF1702" i="2"/>
  <c r="AE1702" i="2"/>
  <c r="AD1702" i="2"/>
  <c r="AB1702" i="2"/>
  <c r="Z1702" i="2"/>
  <c r="Y1702" i="2"/>
  <c r="AA1702" i="2" s="1"/>
  <c r="AI1702" i="2"/>
  <c r="AJ1702" i="2" s="1"/>
  <c r="AN1701" i="2"/>
  <c r="AD1701" i="2"/>
  <c r="Z1701" i="2"/>
  <c r="Y1701" i="2"/>
  <c r="AA1701" i="2" s="1"/>
  <c r="AI1701" i="2"/>
  <c r="AJ1701" i="2" s="1"/>
  <c r="AN1700" i="2"/>
  <c r="AJ1700" i="2"/>
  <c r="AL1700" i="2" s="1"/>
  <c r="AD1700" i="2"/>
  <c r="Y1700" i="2"/>
  <c r="AI1700" i="2"/>
  <c r="AK1700" i="2" s="1"/>
  <c r="AN1699" i="2"/>
  <c r="AD1699" i="2"/>
  <c r="AF1699" i="2" s="1"/>
  <c r="AA1699" i="2"/>
  <c r="Y1699" i="2"/>
  <c r="Z1699" i="2" s="1"/>
  <c r="AB1699" i="2" s="1"/>
  <c r="AI1699" i="2"/>
  <c r="AJ1699" i="2" s="1"/>
  <c r="AN1698" i="2"/>
  <c r="AG1698" i="2"/>
  <c r="AE1698" i="2"/>
  <c r="AD1698" i="2"/>
  <c r="AF1698" i="2" s="1"/>
  <c r="AA1698" i="2"/>
  <c r="Y1698" i="2"/>
  <c r="Z1698" i="2" s="1"/>
  <c r="AB1698" i="2" s="1"/>
  <c r="AI1698" i="2"/>
  <c r="AN1697" i="2"/>
  <c r="AD1697" i="2"/>
  <c r="Y1697" i="2"/>
  <c r="AA1697" i="2" s="1"/>
  <c r="AI1697" i="2"/>
  <c r="AN1696" i="2"/>
  <c r="AI1696" i="2"/>
  <c r="AD1696" i="2"/>
  <c r="Y1696" i="2"/>
  <c r="AN1695" i="2"/>
  <c r="AD1695" i="2"/>
  <c r="AA1695" i="2"/>
  <c r="Y1695" i="2"/>
  <c r="Z1695" i="2" s="1"/>
  <c r="AB1695" i="2" s="1"/>
  <c r="AI1695" i="2"/>
  <c r="AN1694" i="2"/>
  <c r="AF1694" i="2"/>
  <c r="AE1694" i="2"/>
  <c r="AD1694" i="2"/>
  <c r="Y1694" i="2"/>
  <c r="AI1694" i="2"/>
  <c r="AJ1694" i="2" s="1"/>
  <c r="AN1693" i="2"/>
  <c r="AD1693" i="2"/>
  <c r="Z1693" i="2"/>
  <c r="Y1693" i="2"/>
  <c r="AA1693" i="2" s="1"/>
  <c r="AI1693" i="2"/>
  <c r="AN1692" i="2"/>
  <c r="AD1692" i="2"/>
  <c r="AF1692" i="2" s="1"/>
  <c r="Y1692" i="2"/>
  <c r="AI1692" i="2"/>
  <c r="AK1692" i="2" s="1"/>
  <c r="AN1691" i="2"/>
  <c r="AD1691" i="2"/>
  <c r="AA1691" i="2"/>
  <c r="Y1691" i="2"/>
  <c r="Z1691" i="2" s="1"/>
  <c r="AB1691" i="2" s="1"/>
  <c r="AI1691" i="2"/>
  <c r="AN1690" i="2"/>
  <c r="AK1690" i="2"/>
  <c r="AJ1690" i="2"/>
  <c r="AD1690" i="2"/>
  <c r="AA1690" i="2"/>
  <c r="Z1690" i="2"/>
  <c r="Y1690" i="2"/>
  <c r="AI1690" i="2"/>
  <c r="AN1689" i="2"/>
  <c r="AE1689" i="2"/>
  <c r="AD1689" i="2"/>
  <c r="AF1689" i="2" s="1"/>
  <c r="AA1689" i="2"/>
  <c r="Y1689" i="2"/>
  <c r="Z1689" i="2" s="1"/>
  <c r="AI1689" i="2"/>
  <c r="AN1688" i="2"/>
  <c r="AI1688" i="2"/>
  <c r="AK1688" i="2" s="1"/>
  <c r="AD1688" i="2"/>
  <c r="AF1688" i="2" s="1"/>
  <c r="Y1688" i="2"/>
  <c r="AN1687" i="2"/>
  <c r="AD1687" i="2"/>
  <c r="AE1687" i="2" s="1"/>
  <c r="Y1687" i="2"/>
  <c r="Z1687" i="2" s="1"/>
  <c r="AI1687" i="2"/>
  <c r="AN1686" i="2"/>
  <c r="AF1686" i="2"/>
  <c r="AE1686" i="2"/>
  <c r="AG1686" i="2" s="1"/>
  <c r="AD1686" i="2"/>
  <c r="AA1686" i="2"/>
  <c r="Y1686" i="2"/>
  <c r="Z1686" i="2" s="1"/>
  <c r="AB1686" i="2" s="1"/>
  <c r="AI1686" i="2"/>
  <c r="AN1685" i="2"/>
  <c r="AD1685" i="2"/>
  <c r="AE1685" i="2" s="1"/>
  <c r="Z1685" i="2"/>
  <c r="Y1685" i="2"/>
  <c r="AA1685" i="2" s="1"/>
  <c r="AI1685" i="2"/>
  <c r="AN1684" i="2"/>
  <c r="AD1684" i="2"/>
  <c r="Z1684" i="2"/>
  <c r="AB1684" i="2" s="1"/>
  <c r="Y1684" i="2"/>
  <c r="AA1684" i="2" s="1"/>
  <c r="AI1684" i="2"/>
  <c r="AK1684" i="2" s="1"/>
  <c r="AN1683" i="2"/>
  <c r="AF1683" i="2"/>
  <c r="AG1683" i="2" s="1"/>
  <c r="AD1683" i="2"/>
  <c r="AE1683" i="2" s="1"/>
  <c r="AA1683" i="2"/>
  <c r="AB1683" i="2" s="1"/>
  <c r="Y1683" i="2"/>
  <c r="Z1683" i="2" s="1"/>
  <c r="AI1683" i="2"/>
  <c r="AN1682" i="2"/>
  <c r="AF1682" i="2"/>
  <c r="AD1682" i="2"/>
  <c r="AE1682" i="2" s="1"/>
  <c r="Y1682" i="2"/>
  <c r="AA1682" i="2" s="1"/>
  <c r="AI1682" i="2"/>
  <c r="AN1681" i="2"/>
  <c r="AK1681" i="2"/>
  <c r="AD1681" i="2"/>
  <c r="AF1681" i="2" s="1"/>
  <c r="Y1681" i="2"/>
  <c r="AI1681" i="2"/>
  <c r="AJ1681" i="2" s="1"/>
  <c r="AN1680" i="2"/>
  <c r="AD1680" i="2"/>
  <c r="Y1680" i="2"/>
  <c r="AA1680" i="2" s="1"/>
  <c r="AI1680" i="2"/>
  <c r="AK1680" i="2" s="1"/>
  <c r="AN1679" i="2"/>
  <c r="AK1679" i="2"/>
  <c r="AD1679" i="2"/>
  <c r="AF1679" i="2" s="1"/>
  <c r="AA1679" i="2"/>
  <c r="AB1679" i="2" s="1"/>
  <c r="Y1679" i="2"/>
  <c r="Z1679" i="2" s="1"/>
  <c r="AI1679" i="2"/>
  <c r="AJ1679" i="2" s="1"/>
  <c r="AN1678" i="2"/>
  <c r="AF1678" i="2"/>
  <c r="AE1678" i="2"/>
  <c r="AG1678" i="2" s="1"/>
  <c r="AD1678" i="2"/>
  <c r="Y1678" i="2"/>
  <c r="Z1678" i="2" s="1"/>
  <c r="AI1678" i="2"/>
  <c r="AK1678" i="2" s="1"/>
  <c r="AN1677" i="2"/>
  <c r="AD1677" i="2"/>
  <c r="AE1677" i="2" s="1"/>
  <c r="Y1677" i="2"/>
  <c r="AA1677" i="2" s="1"/>
  <c r="AI1677" i="2"/>
  <c r="AN1676" i="2"/>
  <c r="AD1676" i="2"/>
  <c r="Y1676" i="2"/>
  <c r="AI1676" i="2"/>
  <c r="AN1675" i="2"/>
  <c r="AD1675" i="2"/>
  <c r="AA1675" i="2"/>
  <c r="Y1675" i="2"/>
  <c r="Z1675" i="2" s="1"/>
  <c r="AI1675" i="2"/>
  <c r="AN1674" i="2"/>
  <c r="AF1674" i="2"/>
  <c r="AE1674" i="2"/>
  <c r="AG1674" i="2" s="1"/>
  <c r="AD1674" i="2"/>
  <c r="AA1674" i="2"/>
  <c r="Z1674" i="2"/>
  <c r="Y1674" i="2"/>
  <c r="AI1674" i="2"/>
  <c r="AK1674" i="2" s="1"/>
  <c r="AN1673" i="2"/>
  <c r="AK1673" i="2"/>
  <c r="AD1673" i="2"/>
  <c r="AF1673" i="2" s="1"/>
  <c r="Z1673" i="2"/>
  <c r="Y1673" i="2"/>
  <c r="AA1673" i="2" s="1"/>
  <c r="AI1673" i="2"/>
  <c r="AJ1673" i="2" s="1"/>
  <c r="AN1672" i="2"/>
  <c r="AD1672" i="2"/>
  <c r="Y1672" i="2"/>
  <c r="AI1672" i="2"/>
  <c r="AN1671" i="2"/>
  <c r="AI1671" i="2"/>
  <c r="AD1671" i="2"/>
  <c r="AE1671" i="2" s="1"/>
  <c r="Y1671" i="2"/>
  <c r="AN1670" i="2"/>
  <c r="AE1670" i="2"/>
  <c r="AD1670" i="2"/>
  <c r="AF1670" i="2" s="1"/>
  <c r="AG1670" i="2" s="1"/>
  <c r="AA1670" i="2"/>
  <c r="Z1670" i="2"/>
  <c r="AB1670" i="2" s="1"/>
  <c r="Y1670" i="2"/>
  <c r="AI1670" i="2"/>
  <c r="AN1669" i="2"/>
  <c r="AD1669" i="2"/>
  <c r="AE1669" i="2" s="1"/>
  <c r="Y1669" i="2"/>
  <c r="AA1669" i="2" s="1"/>
  <c r="AI1669" i="2"/>
  <c r="AN1668" i="2"/>
  <c r="AD1668" i="2"/>
  <c r="AF1668" i="2" s="1"/>
  <c r="Y1668" i="2"/>
  <c r="Z1668" i="2" s="1"/>
  <c r="AI1668" i="2"/>
  <c r="AN1667" i="2"/>
  <c r="AD1667" i="2"/>
  <c r="AB1667" i="2"/>
  <c r="Z1667" i="2"/>
  <c r="Y1667" i="2"/>
  <c r="AA1667" i="2" s="1"/>
  <c r="AI1667" i="2"/>
  <c r="AN1666" i="2"/>
  <c r="AE1666" i="2"/>
  <c r="AD1666" i="2"/>
  <c r="AF1666" i="2" s="1"/>
  <c r="AA1666" i="2"/>
  <c r="Y1666" i="2"/>
  <c r="Z1666" i="2" s="1"/>
  <c r="AB1666" i="2" s="1"/>
  <c r="AI1666" i="2"/>
  <c r="AK1666" i="2" s="1"/>
  <c r="AN1665" i="2"/>
  <c r="AK1665" i="2"/>
  <c r="AJ1665" i="2"/>
  <c r="AI1665" i="2"/>
  <c r="AD1665" i="2"/>
  <c r="AF1665" i="2" s="1"/>
  <c r="AA1665" i="2"/>
  <c r="Z1665" i="2"/>
  <c r="AB1665" i="2" s="1"/>
  <c r="Y1665" i="2"/>
  <c r="AN1664" i="2"/>
  <c r="AF1664" i="2"/>
  <c r="AE1664" i="2"/>
  <c r="AD1664" i="2"/>
  <c r="Z1664" i="2"/>
  <c r="AB1664" i="2" s="1"/>
  <c r="Y1664" i="2"/>
  <c r="AA1664" i="2" s="1"/>
  <c r="AI1664" i="2"/>
  <c r="AN1663" i="2"/>
  <c r="AF1663" i="2"/>
  <c r="AE1663" i="2"/>
  <c r="AG1663" i="2" s="1"/>
  <c r="AD1663" i="2"/>
  <c r="Y1663" i="2"/>
  <c r="AA1663" i="2" s="1"/>
  <c r="AI1663" i="2"/>
  <c r="AN1662" i="2"/>
  <c r="AI1662" i="2"/>
  <c r="AJ1662" i="2" s="1"/>
  <c r="AE1662" i="2"/>
  <c r="AG1662" i="2" s="1"/>
  <c r="AD1662" i="2"/>
  <c r="AF1662" i="2" s="1"/>
  <c r="Y1662" i="2"/>
  <c r="Z1662" i="2" s="1"/>
  <c r="AN1661" i="2"/>
  <c r="AD1661" i="2"/>
  <c r="Y1661" i="2"/>
  <c r="AA1661" i="2" s="1"/>
  <c r="AI1661" i="2"/>
  <c r="AN1660" i="2"/>
  <c r="AF1660" i="2"/>
  <c r="AE1660" i="2"/>
  <c r="AG1660" i="2" s="1"/>
  <c r="AD1660" i="2"/>
  <c r="Y1660" i="2"/>
  <c r="AA1660" i="2" s="1"/>
  <c r="AI1660" i="2"/>
  <c r="AJ1660" i="2" s="1"/>
  <c r="AN1659" i="2"/>
  <c r="AI1659" i="2"/>
  <c r="AJ1659" i="2" s="1"/>
  <c r="AD1659" i="2"/>
  <c r="AF1659" i="2" s="1"/>
  <c r="Y1659" i="2"/>
  <c r="Z1659" i="2" s="1"/>
  <c r="AN1658" i="2"/>
  <c r="AD1658" i="2"/>
  <c r="AE1658" i="2" s="1"/>
  <c r="Y1658" i="2"/>
  <c r="AA1658" i="2" s="1"/>
  <c r="AI1658" i="2"/>
  <c r="AN1657" i="2"/>
  <c r="AI1657" i="2"/>
  <c r="AD1657" i="2"/>
  <c r="AE1657" i="2" s="1"/>
  <c r="Y1657" i="2"/>
  <c r="AN1656" i="2"/>
  <c r="AD1656" i="2"/>
  <c r="AE1656" i="2" s="1"/>
  <c r="AA1656" i="2"/>
  <c r="Z1656" i="2"/>
  <c r="Y1656" i="2"/>
  <c r="AI1656" i="2"/>
  <c r="AN1655" i="2"/>
  <c r="AF1655" i="2"/>
  <c r="AE1655" i="2"/>
  <c r="AG1655" i="2" s="1"/>
  <c r="AD1655" i="2"/>
  <c r="Y1655" i="2"/>
  <c r="AA1655" i="2" s="1"/>
  <c r="AI1655" i="2"/>
  <c r="AN1654" i="2"/>
  <c r="AD1654" i="2"/>
  <c r="AF1654" i="2" s="1"/>
  <c r="AI1654" i="2"/>
  <c r="AN1653" i="2"/>
  <c r="AF1653" i="2"/>
  <c r="AE1653" i="2"/>
  <c r="AG1653" i="2" s="1"/>
  <c r="AD1653" i="2"/>
  <c r="Y1653" i="2"/>
  <c r="AI1653" i="2"/>
  <c r="AN1652" i="2"/>
  <c r="AD1652" i="2"/>
  <c r="AF1652" i="2" s="1"/>
  <c r="AA1652" i="2"/>
  <c r="Y1652" i="2"/>
  <c r="Z1652" i="2" s="1"/>
  <c r="AB1652" i="2" s="1"/>
  <c r="AI1652" i="2"/>
  <c r="AN1651" i="2"/>
  <c r="AD1651" i="2"/>
  <c r="AF1651" i="2" s="1"/>
  <c r="Y1651" i="2"/>
  <c r="AA1651" i="2" s="1"/>
  <c r="AI1651" i="2"/>
  <c r="AN1650" i="2"/>
  <c r="AD1650" i="2"/>
  <c r="AF1650" i="2" s="1"/>
  <c r="Y1650" i="2"/>
  <c r="Z1650" i="2" s="1"/>
  <c r="AI1650" i="2"/>
  <c r="AN1649" i="2"/>
  <c r="AD1649" i="2"/>
  <c r="Y1649" i="2"/>
  <c r="AA1649" i="2" s="1"/>
  <c r="AI1649" i="2"/>
  <c r="AN1648" i="2"/>
  <c r="AD1648" i="2"/>
  <c r="AF1648" i="2" s="1"/>
  <c r="AA1648" i="2"/>
  <c r="Z1648" i="2"/>
  <c r="Y1648" i="2"/>
  <c r="AI1648" i="2"/>
  <c r="AN1647" i="2"/>
  <c r="AD1647" i="2"/>
  <c r="AF1647" i="2" s="1"/>
  <c r="Y1647" i="2"/>
  <c r="AA1647" i="2" s="1"/>
  <c r="AI1647" i="2"/>
  <c r="AN1646" i="2"/>
  <c r="AI1646" i="2"/>
  <c r="AK1646" i="2" s="1"/>
  <c r="AF1646" i="2"/>
  <c r="AD1646" i="2"/>
  <c r="AE1646" i="2" s="1"/>
  <c r="Y1646" i="2"/>
  <c r="AA1646" i="2" s="1"/>
  <c r="AN1645" i="2"/>
  <c r="AI1645" i="2"/>
  <c r="AE1645" i="2"/>
  <c r="AG1645" i="2" s="1"/>
  <c r="AD1645" i="2"/>
  <c r="AF1645" i="2" s="1"/>
  <c r="Y1645" i="2"/>
  <c r="AN1644" i="2"/>
  <c r="AF1644" i="2"/>
  <c r="AG1644" i="2" s="1"/>
  <c r="AD1644" i="2"/>
  <c r="AE1644" i="2" s="1"/>
  <c r="Y1644" i="2"/>
  <c r="Z1644" i="2" s="1"/>
  <c r="AI1644" i="2"/>
  <c r="AN1643" i="2"/>
  <c r="AE1643" i="2"/>
  <c r="AD1643" i="2"/>
  <c r="AF1643" i="2" s="1"/>
  <c r="Y1643" i="2"/>
  <c r="AA1643" i="2" s="1"/>
  <c r="AI1643" i="2"/>
  <c r="AN1642" i="2"/>
  <c r="AD1642" i="2"/>
  <c r="AF1642" i="2" s="1"/>
  <c r="AA1642" i="2"/>
  <c r="Y1642" i="2"/>
  <c r="Z1642" i="2" s="1"/>
  <c r="AI1642" i="2"/>
  <c r="AJ1642" i="2" s="1"/>
  <c r="AN1641" i="2"/>
  <c r="AD1641" i="2"/>
  <c r="AE1641" i="2" s="1"/>
  <c r="Y1641" i="2"/>
  <c r="AA1641" i="2" s="1"/>
  <c r="AI1641" i="2"/>
  <c r="AN1640" i="2"/>
  <c r="AE1640" i="2"/>
  <c r="AD1640" i="2"/>
  <c r="AF1640" i="2" s="1"/>
  <c r="AA1640" i="2"/>
  <c r="AB1640" i="2" s="1"/>
  <c r="Z1640" i="2"/>
  <c r="Y1640" i="2"/>
  <c r="AI1640" i="2"/>
  <c r="AN1639" i="2"/>
  <c r="AI1639" i="2"/>
  <c r="AK1639" i="2" s="1"/>
  <c r="AD1639" i="2"/>
  <c r="Z1639" i="2"/>
  <c r="AB1639" i="2" s="1"/>
  <c r="Y1639" i="2"/>
  <c r="AA1639" i="2" s="1"/>
  <c r="AN1638" i="2"/>
  <c r="AF1638" i="2"/>
  <c r="AD1638" i="2"/>
  <c r="AE1638" i="2" s="1"/>
  <c r="Y1638" i="2"/>
  <c r="AA1638" i="2" s="1"/>
  <c r="AI1638" i="2"/>
  <c r="AK1638" i="2" s="1"/>
  <c r="AN1637" i="2"/>
  <c r="AI1637" i="2"/>
  <c r="AD1637" i="2"/>
  <c r="AE1637" i="2" s="1"/>
  <c r="Y1637" i="2"/>
  <c r="Z1637" i="2" s="1"/>
  <c r="AN1636" i="2"/>
  <c r="AJ1636" i="2"/>
  <c r="AI1636" i="2"/>
  <c r="AK1636" i="2" s="1"/>
  <c r="AF1636" i="2"/>
  <c r="AD1636" i="2"/>
  <c r="AE1636" i="2" s="1"/>
  <c r="AA1636" i="2"/>
  <c r="Z1636" i="2"/>
  <c r="AB1636" i="2" s="1"/>
  <c r="Y1636" i="2"/>
  <c r="AN1635" i="2"/>
  <c r="AD1635" i="2"/>
  <c r="AB1635" i="2"/>
  <c r="AA1635" i="2"/>
  <c r="Z1635" i="2"/>
  <c r="Y1635" i="2"/>
  <c r="AI1635" i="2"/>
  <c r="AJ1635" i="2" s="1"/>
  <c r="AN1634" i="2"/>
  <c r="AD1634" i="2"/>
  <c r="AF1634" i="2" s="1"/>
  <c r="Z1634" i="2"/>
  <c r="Y1634" i="2"/>
  <c r="AA1634" i="2" s="1"/>
  <c r="AI1634" i="2"/>
  <c r="AN1633" i="2"/>
  <c r="AD1633" i="2"/>
  <c r="Y1633" i="2"/>
  <c r="AA1633" i="2" s="1"/>
  <c r="AI1633" i="2"/>
  <c r="AN1632" i="2"/>
  <c r="AD1632" i="2"/>
  <c r="AE1632" i="2" s="1"/>
  <c r="Y1632" i="2"/>
  <c r="AI1632" i="2"/>
  <c r="AN1631" i="2"/>
  <c r="AF1631" i="2"/>
  <c r="AD1631" i="2"/>
  <c r="AE1631" i="2" s="1"/>
  <c r="AG1631" i="2" s="1"/>
  <c r="Y1631" i="2"/>
  <c r="Z1631" i="2" s="1"/>
  <c r="AI1631" i="2"/>
  <c r="AN1630" i="2"/>
  <c r="AF1630" i="2"/>
  <c r="AE1630" i="2"/>
  <c r="AD1630" i="2"/>
  <c r="Y1630" i="2"/>
  <c r="Z1630" i="2" s="1"/>
  <c r="AI1630" i="2"/>
  <c r="AN1629" i="2"/>
  <c r="AF1629" i="2"/>
  <c r="AD1629" i="2"/>
  <c r="AE1629" i="2" s="1"/>
  <c r="Y1629" i="2"/>
  <c r="AI1629" i="2"/>
  <c r="AN1628" i="2"/>
  <c r="AE1628" i="2"/>
  <c r="AG1628" i="2" s="1"/>
  <c r="AD1628" i="2"/>
  <c r="AF1628" i="2" s="1"/>
  <c r="Y1628" i="2"/>
  <c r="Z1628" i="2" s="1"/>
  <c r="AI1628" i="2"/>
  <c r="AN1627" i="2"/>
  <c r="AD1627" i="2"/>
  <c r="Y1627" i="2"/>
  <c r="AA1627" i="2" s="1"/>
  <c r="AI1627" i="2"/>
  <c r="AJ1627" i="2" s="1"/>
  <c r="AN1626" i="2"/>
  <c r="AE1626" i="2"/>
  <c r="AD1626" i="2"/>
  <c r="AF1626" i="2" s="1"/>
  <c r="Z1626" i="2"/>
  <c r="Y1626" i="2"/>
  <c r="AA1626" i="2" s="1"/>
  <c r="AI1626" i="2"/>
  <c r="AN1625" i="2"/>
  <c r="AI1625" i="2"/>
  <c r="AK1625" i="2" s="1"/>
  <c r="AD1625" i="2"/>
  <c r="Y1625" i="2"/>
  <c r="Z1625" i="2" s="1"/>
  <c r="AN1624" i="2"/>
  <c r="AI1624" i="2"/>
  <c r="AK1624" i="2" s="1"/>
  <c r="AF1624" i="2"/>
  <c r="AD1624" i="2"/>
  <c r="AE1624" i="2" s="1"/>
  <c r="Y1624" i="2"/>
  <c r="AA1624" i="2" s="1"/>
  <c r="AN1623" i="2"/>
  <c r="AF1623" i="2"/>
  <c r="AG1623" i="2" s="1"/>
  <c r="AE1623" i="2"/>
  <c r="AD1623" i="2"/>
  <c r="Y1623" i="2"/>
  <c r="Z1623" i="2" s="1"/>
  <c r="AI1623" i="2"/>
  <c r="AN1622" i="2"/>
  <c r="AG1622" i="2"/>
  <c r="AF1622" i="2"/>
  <c r="AE1622" i="2"/>
  <c r="AD1622" i="2"/>
  <c r="Y1622" i="2"/>
  <c r="AA1622" i="2" s="1"/>
  <c r="AI1622" i="2"/>
  <c r="AN1621" i="2"/>
  <c r="AD1621" i="2"/>
  <c r="AF1621" i="2" s="1"/>
  <c r="Y1621" i="2"/>
  <c r="AI1621" i="2"/>
  <c r="AN1620" i="2"/>
  <c r="AK1620" i="2"/>
  <c r="AI1620" i="2"/>
  <c r="AJ1620" i="2" s="1"/>
  <c r="AL1620" i="2" s="1"/>
  <c r="AD1620" i="2"/>
  <c r="AA1620" i="2"/>
  <c r="Y1620" i="2"/>
  <c r="Z1620" i="2" s="1"/>
  <c r="AB1620" i="2" s="1"/>
  <c r="AN1619" i="2"/>
  <c r="AF1619" i="2"/>
  <c r="AD1619" i="2"/>
  <c r="AE1619" i="2" s="1"/>
  <c r="Y1619" i="2"/>
  <c r="AA1619" i="2" s="1"/>
  <c r="AI1619" i="2"/>
  <c r="AN1618" i="2"/>
  <c r="AI1618" i="2"/>
  <c r="AK1618" i="2" s="1"/>
  <c r="AE1618" i="2"/>
  <c r="AD1618" i="2"/>
  <c r="AF1618" i="2" s="1"/>
  <c r="AB1618" i="2"/>
  <c r="AA1618" i="2"/>
  <c r="Z1618" i="2"/>
  <c r="Y1618" i="2"/>
  <c r="AN1617" i="2"/>
  <c r="AK1617" i="2"/>
  <c r="AJ1617" i="2"/>
  <c r="AL1617" i="2" s="1"/>
  <c r="AI1617" i="2"/>
  <c r="AD1617" i="2"/>
  <c r="Y1617" i="2"/>
  <c r="AA1617" i="2" s="1"/>
  <c r="AN1616" i="2"/>
  <c r="AD1616" i="2"/>
  <c r="AE1616" i="2" s="1"/>
  <c r="AB1616" i="2"/>
  <c r="Z1616" i="2"/>
  <c r="Y1616" i="2"/>
  <c r="AA1616" i="2" s="1"/>
  <c r="AI1616" i="2"/>
  <c r="AN1615" i="2"/>
  <c r="AF1615" i="2"/>
  <c r="AE1615" i="2"/>
  <c r="AD1615" i="2"/>
  <c r="Y1615" i="2"/>
  <c r="Z1615" i="2" s="1"/>
  <c r="AI1615" i="2"/>
  <c r="AN1614" i="2"/>
  <c r="AJ1614" i="2"/>
  <c r="AL1614" i="2" s="1"/>
  <c r="AD1614" i="2"/>
  <c r="AE1614" i="2" s="1"/>
  <c r="AA1614" i="2"/>
  <c r="Z1614" i="2"/>
  <c r="Y1614" i="2"/>
  <c r="AI1614" i="2"/>
  <c r="AK1614" i="2" s="1"/>
  <c r="AN1613" i="2"/>
  <c r="AD1613" i="2"/>
  <c r="Y1613" i="2"/>
  <c r="AI1613" i="2"/>
  <c r="AN1612" i="2"/>
  <c r="AD1612" i="2"/>
  <c r="AF1612" i="2" s="1"/>
  <c r="Y1612" i="2"/>
  <c r="Z1612" i="2" s="1"/>
  <c r="AI1612" i="2"/>
  <c r="AN1611" i="2"/>
  <c r="AK1611" i="2"/>
  <c r="AD1611" i="2"/>
  <c r="AE1611" i="2" s="1"/>
  <c r="Y1611" i="2"/>
  <c r="Z1611" i="2" s="1"/>
  <c r="AI1611" i="2"/>
  <c r="AJ1611" i="2" s="1"/>
  <c r="AN1610" i="2"/>
  <c r="AI1610" i="2"/>
  <c r="AK1610" i="2" s="1"/>
  <c r="AE1610" i="2"/>
  <c r="AD1610" i="2"/>
  <c r="AF1610" i="2" s="1"/>
  <c r="Y1610" i="2"/>
  <c r="AN1609" i="2"/>
  <c r="AI1609" i="2"/>
  <c r="AK1609" i="2" s="1"/>
  <c r="AD1609" i="2"/>
  <c r="AF1609" i="2" s="1"/>
  <c r="Z1609" i="2"/>
  <c r="Y1609" i="2"/>
  <c r="AA1609" i="2" s="1"/>
  <c r="AN1608" i="2"/>
  <c r="AK1608" i="2"/>
  <c r="AI1608" i="2"/>
  <c r="AJ1608" i="2" s="1"/>
  <c r="AD1608" i="2"/>
  <c r="AE1608" i="2" s="1"/>
  <c r="Y1608" i="2"/>
  <c r="AN1607" i="2"/>
  <c r="AD1607" i="2"/>
  <c r="AF1607" i="2" s="1"/>
  <c r="Z1607" i="2"/>
  <c r="Y1607" i="2"/>
  <c r="AA1607" i="2" s="1"/>
  <c r="AI1607" i="2"/>
  <c r="AK1607" i="2" s="1"/>
  <c r="AN1606" i="2"/>
  <c r="AD1606" i="2"/>
  <c r="AE1606" i="2" s="1"/>
  <c r="Y1606" i="2"/>
  <c r="AI1606" i="2"/>
  <c r="AN1605" i="2"/>
  <c r="AE1605" i="2"/>
  <c r="AG1605" i="2" s="1"/>
  <c r="AD1605" i="2"/>
  <c r="AF1605" i="2" s="1"/>
  <c r="AA1605" i="2"/>
  <c r="AB1605" i="2" s="1"/>
  <c r="Y1605" i="2"/>
  <c r="Z1605" i="2" s="1"/>
  <c r="AI1605" i="2"/>
  <c r="AJ1605" i="2" s="1"/>
  <c r="AN1604" i="2"/>
  <c r="AD1604" i="2"/>
  <c r="AE1604" i="2" s="1"/>
  <c r="Z1604" i="2"/>
  <c r="Y1604" i="2"/>
  <c r="AA1604" i="2" s="1"/>
  <c r="AI1604" i="2"/>
  <c r="AJ1604" i="2" s="1"/>
  <c r="AN1603" i="2"/>
  <c r="AE1603" i="2"/>
  <c r="AD1603" i="2"/>
  <c r="AF1603" i="2" s="1"/>
  <c r="Y1603" i="2"/>
  <c r="Z1603" i="2" s="1"/>
  <c r="AI1603" i="2"/>
  <c r="AN1602" i="2"/>
  <c r="AD1602" i="2"/>
  <c r="Y1602" i="2"/>
  <c r="Z1602" i="2" s="1"/>
  <c r="AI1602" i="2"/>
  <c r="AN1601" i="2"/>
  <c r="AF1601" i="2"/>
  <c r="AG1601" i="2" s="1"/>
  <c r="AD1601" i="2"/>
  <c r="AE1601" i="2" s="1"/>
  <c r="Z1601" i="2"/>
  <c r="AB1601" i="2" s="1"/>
  <c r="Y1601" i="2"/>
  <c r="AA1601" i="2" s="1"/>
  <c r="AI1601" i="2"/>
  <c r="AN1600" i="2"/>
  <c r="AE1600" i="2"/>
  <c r="AD1600" i="2"/>
  <c r="AF1600" i="2" s="1"/>
  <c r="AA1600" i="2"/>
  <c r="AB1600" i="2" s="1"/>
  <c r="Y1600" i="2"/>
  <c r="Z1600" i="2" s="1"/>
  <c r="AI1600" i="2"/>
  <c r="AN1599" i="2"/>
  <c r="AJ1599" i="2"/>
  <c r="AD1599" i="2"/>
  <c r="AE1599" i="2" s="1"/>
  <c r="Z1599" i="2"/>
  <c r="Y1599" i="2"/>
  <c r="AA1599" i="2" s="1"/>
  <c r="AI1599" i="2"/>
  <c r="AK1599" i="2" s="1"/>
  <c r="AN1598" i="2"/>
  <c r="AD1598" i="2"/>
  <c r="AF1598" i="2" s="1"/>
  <c r="Y1598" i="2"/>
  <c r="AA1598" i="2" s="1"/>
  <c r="AI1598" i="2"/>
  <c r="AN1597" i="2"/>
  <c r="AD1597" i="2"/>
  <c r="AF1597" i="2" s="1"/>
  <c r="Y1597" i="2"/>
  <c r="AI1597" i="2"/>
  <c r="AN1596" i="2"/>
  <c r="AJ1596" i="2"/>
  <c r="AD1596" i="2"/>
  <c r="AE1596" i="2" s="1"/>
  <c r="Z1596" i="2"/>
  <c r="Y1596" i="2"/>
  <c r="AA1596" i="2" s="1"/>
  <c r="AB1596" i="2" s="1"/>
  <c r="AI1596" i="2"/>
  <c r="AK1596" i="2" s="1"/>
  <c r="AN1595" i="2"/>
  <c r="AE1595" i="2"/>
  <c r="AD1595" i="2"/>
  <c r="AF1595" i="2" s="1"/>
  <c r="AA1595" i="2"/>
  <c r="Y1595" i="2"/>
  <c r="Z1595" i="2" s="1"/>
  <c r="AI1595" i="2"/>
  <c r="AN1594" i="2"/>
  <c r="AI1594" i="2"/>
  <c r="AK1594" i="2" s="1"/>
  <c r="AD1594" i="2"/>
  <c r="AF1594" i="2" s="1"/>
  <c r="AA1594" i="2"/>
  <c r="Z1594" i="2"/>
  <c r="Y1594" i="2"/>
  <c r="AN1593" i="2"/>
  <c r="AD1593" i="2"/>
  <c r="Y1593" i="2"/>
  <c r="AA1593" i="2" s="1"/>
  <c r="AI1593" i="2"/>
  <c r="AN1592" i="2"/>
  <c r="AK1592" i="2"/>
  <c r="AI1592" i="2"/>
  <c r="AJ1592" i="2" s="1"/>
  <c r="AD1592" i="2"/>
  <c r="AE1592" i="2" s="1"/>
  <c r="Y1592" i="2"/>
  <c r="AN1591" i="2"/>
  <c r="AD1591" i="2"/>
  <c r="AF1591" i="2" s="1"/>
  <c r="Y1591" i="2"/>
  <c r="Z1591" i="2" s="1"/>
  <c r="AI1591" i="2"/>
  <c r="AK1591" i="2" s="1"/>
  <c r="AN1590" i="2"/>
  <c r="AJ1590" i="2"/>
  <c r="AL1590" i="2" s="1"/>
  <c r="AI1590" i="2"/>
  <c r="AK1590" i="2" s="1"/>
  <c r="AF1590" i="2"/>
  <c r="AD1590" i="2"/>
  <c r="AE1590" i="2" s="1"/>
  <c r="Y1590" i="2"/>
  <c r="AN1589" i="2"/>
  <c r="AF1589" i="2"/>
  <c r="AD1589" i="2"/>
  <c r="AE1589" i="2" s="1"/>
  <c r="Y1589" i="2"/>
  <c r="Z1589" i="2" s="1"/>
  <c r="AI1589" i="2"/>
  <c r="AN1588" i="2"/>
  <c r="AD1588" i="2"/>
  <c r="AF1588" i="2" s="1"/>
  <c r="Y1588" i="2"/>
  <c r="AI1588" i="2"/>
  <c r="AN1587" i="2"/>
  <c r="AF1587" i="2"/>
  <c r="AD1587" i="2"/>
  <c r="AE1587" i="2" s="1"/>
  <c r="Z1587" i="2"/>
  <c r="AB1587" i="2" s="1"/>
  <c r="Y1587" i="2"/>
  <c r="AA1587" i="2" s="1"/>
  <c r="AI1587" i="2"/>
  <c r="AN1586" i="2"/>
  <c r="AF1586" i="2"/>
  <c r="AD1586" i="2"/>
  <c r="AE1586" i="2" s="1"/>
  <c r="AG1586" i="2" s="1"/>
  <c r="Y1586" i="2"/>
  <c r="Z1586" i="2" s="1"/>
  <c r="AI1586" i="2"/>
  <c r="AJ1586" i="2" s="1"/>
  <c r="AN1585" i="2"/>
  <c r="AK1585" i="2"/>
  <c r="AD1585" i="2"/>
  <c r="AE1585" i="2" s="1"/>
  <c r="AA1585" i="2"/>
  <c r="Z1585" i="2"/>
  <c r="Y1585" i="2"/>
  <c r="AI1585" i="2"/>
  <c r="AJ1585" i="2" s="1"/>
  <c r="AL1585" i="2" s="1"/>
  <c r="AN1584" i="2"/>
  <c r="AD1584" i="2"/>
  <c r="AF1584" i="2" s="1"/>
  <c r="Y1584" i="2"/>
  <c r="AA1584" i="2" s="1"/>
  <c r="AI1584" i="2"/>
  <c r="AN1583" i="2"/>
  <c r="AK1583" i="2"/>
  <c r="AL1583" i="2" s="1"/>
  <c r="AI1583" i="2"/>
  <c r="AJ1583" i="2" s="1"/>
  <c r="AD1583" i="2"/>
  <c r="AF1583" i="2" s="1"/>
  <c r="Y1583" i="2"/>
  <c r="Z1583" i="2" s="1"/>
  <c r="AN1582" i="2"/>
  <c r="AK1582" i="2"/>
  <c r="AD1582" i="2"/>
  <c r="AE1582" i="2" s="1"/>
  <c r="AA1582" i="2"/>
  <c r="Z1582" i="2"/>
  <c r="Y1582" i="2"/>
  <c r="AI1582" i="2"/>
  <c r="AJ1582" i="2" s="1"/>
  <c r="AL1582" i="2" s="1"/>
  <c r="AN1581" i="2"/>
  <c r="AF1581" i="2"/>
  <c r="AE1581" i="2"/>
  <c r="AD1581" i="2"/>
  <c r="Y1581" i="2"/>
  <c r="AI1581" i="2"/>
  <c r="AK1581" i="2" s="1"/>
  <c r="AN1580" i="2"/>
  <c r="AF1580" i="2"/>
  <c r="AE1580" i="2"/>
  <c r="AD1580" i="2"/>
  <c r="Y1580" i="2"/>
  <c r="Z1580" i="2" s="1"/>
  <c r="AI1580" i="2"/>
  <c r="AK1580" i="2" s="1"/>
  <c r="AN1579" i="2"/>
  <c r="AI1579" i="2"/>
  <c r="AK1579" i="2" s="1"/>
  <c r="AF1579" i="2"/>
  <c r="AE1579" i="2"/>
  <c r="AD1579" i="2"/>
  <c r="Y1579" i="2"/>
  <c r="AA1579" i="2" s="1"/>
  <c r="AN1578" i="2"/>
  <c r="AE1578" i="2"/>
  <c r="AD1578" i="2"/>
  <c r="AF1578" i="2" s="1"/>
  <c r="AG1578" i="2" s="1"/>
  <c r="AA1578" i="2"/>
  <c r="AB1578" i="2" s="1"/>
  <c r="Y1578" i="2"/>
  <c r="Z1578" i="2" s="1"/>
  <c r="AI1578" i="2"/>
  <c r="AN1577" i="2"/>
  <c r="AD1577" i="2"/>
  <c r="AF1577" i="2" s="1"/>
  <c r="Y1577" i="2"/>
  <c r="Z1577" i="2" s="1"/>
  <c r="AI1577" i="2"/>
  <c r="AN1576" i="2"/>
  <c r="AD1576" i="2"/>
  <c r="AA1576" i="2"/>
  <c r="Y1576" i="2"/>
  <c r="Z1576" i="2" s="1"/>
  <c r="AB1576" i="2" s="1"/>
  <c r="AI1576" i="2"/>
  <c r="AN1575" i="2"/>
  <c r="AF1575" i="2"/>
  <c r="AD1575" i="2"/>
  <c r="AE1575" i="2" s="1"/>
  <c r="AG1575" i="2" s="1"/>
  <c r="AA1575" i="2"/>
  <c r="Y1575" i="2"/>
  <c r="Z1575" i="2" s="1"/>
  <c r="AI1575" i="2"/>
  <c r="AN1574" i="2"/>
  <c r="AD1574" i="2"/>
  <c r="AF1574" i="2" s="1"/>
  <c r="AA1574" i="2"/>
  <c r="Z1574" i="2"/>
  <c r="AB1574" i="2" s="1"/>
  <c r="Y1574" i="2"/>
  <c r="AI1574" i="2"/>
  <c r="AN1573" i="2"/>
  <c r="AI1573" i="2"/>
  <c r="AF1573" i="2"/>
  <c r="AD1573" i="2"/>
  <c r="AE1573" i="2" s="1"/>
  <c r="Y1573" i="2"/>
  <c r="AA1573" i="2" s="1"/>
  <c r="AN1572" i="2"/>
  <c r="AF1572" i="2"/>
  <c r="AE1572" i="2"/>
  <c r="AG1572" i="2" s="1"/>
  <c r="AD1572" i="2"/>
  <c r="Y1572" i="2"/>
  <c r="AI1572" i="2"/>
  <c r="AN1571" i="2"/>
  <c r="AD1571" i="2"/>
  <c r="AE1571" i="2" s="1"/>
  <c r="AA1571" i="2"/>
  <c r="Y1571" i="2"/>
  <c r="Z1571" i="2" s="1"/>
  <c r="AI1571" i="2"/>
  <c r="AN1570" i="2"/>
  <c r="AD1570" i="2"/>
  <c r="AF1570" i="2" s="1"/>
  <c r="Y1570" i="2"/>
  <c r="AA1570" i="2" s="1"/>
  <c r="AI1570" i="2"/>
  <c r="AN1569" i="2"/>
  <c r="AI1569" i="2"/>
  <c r="AD1569" i="2"/>
  <c r="AF1569" i="2" s="1"/>
  <c r="AA1569" i="2"/>
  <c r="Y1569" i="2"/>
  <c r="Z1569" i="2" s="1"/>
  <c r="AN1568" i="2"/>
  <c r="AD1568" i="2"/>
  <c r="AB1568" i="2"/>
  <c r="AA1568" i="2"/>
  <c r="Z1568" i="2"/>
  <c r="Y1568" i="2"/>
  <c r="AI1568" i="2"/>
  <c r="AN1567" i="2"/>
  <c r="AI1567" i="2"/>
  <c r="AF1567" i="2"/>
  <c r="AE1567" i="2"/>
  <c r="AD1567" i="2"/>
  <c r="AA1567" i="2"/>
  <c r="AB1567" i="2" s="1"/>
  <c r="Y1567" i="2"/>
  <c r="Z1567" i="2" s="1"/>
  <c r="AN1566" i="2"/>
  <c r="AD1566" i="2"/>
  <c r="AF1566" i="2" s="1"/>
  <c r="AA1566" i="2"/>
  <c r="Z1566" i="2"/>
  <c r="AB1566" i="2" s="1"/>
  <c r="Y1566" i="2"/>
  <c r="AI1566" i="2"/>
  <c r="AN1565" i="2"/>
  <c r="AF1565" i="2"/>
  <c r="AD1565" i="2"/>
  <c r="AE1565" i="2" s="1"/>
  <c r="Y1565" i="2"/>
  <c r="AA1565" i="2" s="1"/>
  <c r="AI1565" i="2"/>
  <c r="AK1565" i="2" s="1"/>
  <c r="AN1564" i="2"/>
  <c r="AI1564" i="2"/>
  <c r="AF1564" i="2"/>
  <c r="AD1564" i="2"/>
  <c r="AE1564" i="2" s="1"/>
  <c r="AG1564" i="2" s="1"/>
  <c r="Y1564" i="2"/>
  <c r="AN1563" i="2"/>
  <c r="AD1563" i="2"/>
  <c r="AE1563" i="2" s="1"/>
  <c r="AA1563" i="2"/>
  <c r="Z1563" i="2"/>
  <c r="AB1563" i="2" s="1"/>
  <c r="Y1563" i="2"/>
  <c r="AI1563" i="2"/>
  <c r="AN1562" i="2"/>
  <c r="AE1562" i="2"/>
  <c r="AD1562" i="2"/>
  <c r="AF1562" i="2" s="1"/>
  <c r="Y1562" i="2"/>
  <c r="AA1562" i="2" s="1"/>
  <c r="AI1562" i="2"/>
  <c r="AN1561" i="2"/>
  <c r="AK1561" i="2"/>
  <c r="AE1561" i="2"/>
  <c r="AG1561" i="2" s="1"/>
  <c r="AD1561" i="2"/>
  <c r="AF1561" i="2" s="1"/>
  <c r="AA1561" i="2"/>
  <c r="Y1561" i="2"/>
  <c r="Z1561" i="2" s="1"/>
  <c r="AI1561" i="2"/>
  <c r="AJ1561" i="2" s="1"/>
  <c r="AN1560" i="2"/>
  <c r="AD1560" i="2"/>
  <c r="AB1560" i="2"/>
  <c r="AA1560" i="2"/>
  <c r="Z1560" i="2"/>
  <c r="Y1560" i="2"/>
  <c r="AI1560" i="2"/>
  <c r="AN1559" i="2"/>
  <c r="AI1559" i="2"/>
  <c r="AJ1559" i="2" s="1"/>
  <c r="AF1559" i="2"/>
  <c r="AE1559" i="2"/>
  <c r="AG1559" i="2" s="1"/>
  <c r="AD1559" i="2"/>
  <c r="AA1559" i="2"/>
  <c r="Y1559" i="2"/>
  <c r="Z1559" i="2" s="1"/>
  <c r="AN1558" i="2"/>
  <c r="AD1558" i="2"/>
  <c r="AF1558" i="2" s="1"/>
  <c r="AA1558" i="2"/>
  <c r="Z1558" i="2"/>
  <c r="Y1558" i="2"/>
  <c r="AI1558" i="2"/>
  <c r="AN1557" i="2"/>
  <c r="AD1557" i="2"/>
  <c r="AE1557" i="2" s="1"/>
  <c r="Z1557" i="2"/>
  <c r="AB1557" i="2" s="1"/>
  <c r="Y1557" i="2"/>
  <c r="AA1557" i="2" s="1"/>
  <c r="AI1557" i="2"/>
  <c r="AK1557" i="2" s="1"/>
  <c r="AN1556" i="2"/>
  <c r="AF1556" i="2"/>
  <c r="AE1556" i="2"/>
  <c r="AG1556" i="2" s="1"/>
  <c r="AD1556" i="2"/>
  <c r="Y1556" i="2"/>
  <c r="AI1556" i="2"/>
  <c r="AN1555" i="2"/>
  <c r="AD1555" i="2"/>
  <c r="AE1555" i="2" s="1"/>
  <c r="AA1555" i="2"/>
  <c r="Y1555" i="2"/>
  <c r="Z1555" i="2" s="1"/>
  <c r="AI1555" i="2"/>
  <c r="AN1554" i="2"/>
  <c r="AF1554" i="2"/>
  <c r="AD1554" i="2"/>
  <c r="AE1554" i="2" s="1"/>
  <c r="Y1554" i="2"/>
  <c r="AA1554" i="2" s="1"/>
  <c r="AI1554" i="2"/>
  <c r="AN1553" i="2"/>
  <c r="AI1553" i="2"/>
  <c r="AE1553" i="2"/>
  <c r="AG1553" i="2" s="1"/>
  <c r="AD1553" i="2"/>
  <c r="AF1553" i="2" s="1"/>
  <c r="Y1553" i="2"/>
  <c r="AN1552" i="2"/>
  <c r="AD1552" i="2"/>
  <c r="AA1552" i="2"/>
  <c r="AB1552" i="2" s="1"/>
  <c r="Y1552" i="2"/>
  <c r="Z1552" i="2" s="1"/>
  <c r="AI1552" i="2"/>
  <c r="AN1551" i="2"/>
  <c r="AK1551" i="2"/>
  <c r="AI1551" i="2"/>
  <c r="AJ1551" i="2" s="1"/>
  <c r="AL1551" i="2" s="1"/>
  <c r="AE1551" i="2"/>
  <c r="AG1551" i="2" s="1"/>
  <c r="AD1551" i="2"/>
  <c r="AF1551" i="2" s="1"/>
  <c r="AA1551" i="2"/>
  <c r="AB1551" i="2" s="1"/>
  <c r="Y1551" i="2"/>
  <c r="Z1551" i="2" s="1"/>
  <c r="AN1550" i="2"/>
  <c r="AJ1550" i="2"/>
  <c r="AI1550" i="2"/>
  <c r="AK1550" i="2" s="1"/>
  <c r="AD1550" i="2"/>
  <c r="AF1550" i="2" s="1"/>
  <c r="Y1550" i="2"/>
  <c r="AA1550" i="2" s="1"/>
  <c r="AN1549" i="2"/>
  <c r="AF1549" i="2"/>
  <c r="AD1549" i="2"/>
  <c r="AE1549" i="2" s="1"/>
  <c r="Y1549" i="2"/>
  <c r="AA1549" i="2" s="1"/>
  <c r="AI1549" i="2"/>
  <c r="AN1548" i="2"/>
  <c r="AI1548" i="2"/>
  <c r="AD1548" i="2"/>
  <c r="Y1548" i="2"/>
  <c r="AN1547" i="2"/>
  <c r="AG1547" i="2"/>
  <c r="AF1547" i="2"/>
  <c r="AD1547" i="2"/>
  <c r="AE1547" i="2" s="1"/>
  <c r="AA1547" i="2"/>
  <c r="Y1547" i="2"/>
  <c r="Z1547" i="2" s="1"/>
  <c r="AB1547" i="2" s="1"/>
  <c r="AI1547" i="2"/>
  <c r="AN1546" i="2"/>
  <c r="AD1546" i="2"/>
  <c r="Y1546" i="2"/>
  <c r="AA1546" i="2" s="1"/>
  <c r="AI1546" i="2"/>
  <c r="AN1545" i="2"/>
  <c r="AK1545" i="2"/>
  <c r="AI1545" i="2"/>
  <c r="AJ1545" i="2" s="1"/>
  <c r="AD1545" i="2"/>
  <c r="AF1545" i="2" s="1"/>
  <c r="AA1545" i="2"/>
  <c r="Y1545" i="2"/>
  <c r="Z1545" i="2" s="1"/>
  <c r="AN1544" i="2"/>
  <c r="AD1544" i="2"/>
  <c r="Z1544" i="2"/>
  <c r="AB1544" i="2" s="1"/>
  <c r="Y1544" i="2"/>
  <c r="AA1544" i="2" s="1"/>
  <c r="AI1544" i="2"/>
  <c r="AN1543" i="2"/>
  <c r="AD1543" i="2"/>
  <c r="AF1543" i="2" s="1"/>
  <c r="Y1543" i="2"/>
  <c r="AI1543" i="2"/>
  <c r="AN1542" i="2"/>
  <c r="AK1542" i="2"/>
  <c r="AD1542" i="2"/>
  <c r="AF1542" i="2" s="1"/>
  <c r="AA1542" i="2"/>
  <c r="Z1542" i="2"/>
  <c r="Y1542" i="2"/>
  <c r="AI1542" i="2"/>
  <c r="AJ1542" i="2" s="1"/>
  <c r="AN1541" i="2"/>
  <c r="AJ1541" i="2"/>
  <c r="AL1541" i="2" s="1"/>
  <c r="AD1541" i="2"/>
  <c r="AE1541" i="2" s="1"/>
  <c r="Y1541" i="2"/>
  <c r="AA1541" i="2" s="1"/>
  <c r="AI1541" i="2"/>
  <c r="AK1541" i="2" s="1"/>
  <c r="AN1540" i="2"/>
  <c r="AI1540" i="2"/>
  <c r="AF1540" i="2"/>
  <c r="AD1540" i="2"/>
  <c r="AE1540" i="2" s="1"/>
  <c r="AG1540" i="2" s="1"/>
  <c r="Y1540" i="2"/>
  <c r="AN1539" i="2"/>
  <c r="AD1539" i="2"/>
  <c r="AA1539" i="2"/>
  <c r="Z1539" i="2"/>
  <c r="Y1539" i="2"/>
  <c r="AI1539" i="2"/>
  <c r="AN1538" i="2"/>
  <c r="AE1538" i="2"/>
  <c r="AD1538" i="2"/>
  <c r="AF1538" i="2" s="1"/>
  <c r="Y1538" i="2"/>
  <c r="AA1538" i="2" s="1"/>
  <c r="AI1538" i="2"/>
  <c r="AN1537" i="2"/>
  <c r="AK1537" i="2"/>
  <c r="AD1537" i="2"/>
  <c r="AF1537" i="2" s="1"/>
  <c r="AA1537" i="2"/>
  <c r="Y1537" i="2"/>
  <c r="Z1537" i="2" s="1"/>
  <c r="AI1537" i="2"/>
  <c r="AJ1537" i="2" s="1"/>
  <c r="AN1536" i="2"/>
  <c r="AD1536" i="2"/>
  <c r="Y1536" i="2"/>
  <c r="AI1536" i="2"/>
  <c r="AN1535" i="2"/>
  <c r="AF1535" i="2"/>
  <c r="AE1535" i="2"/>
  <c r="AD1535" i="2"/>
  <c r="Y1535" i="2"/>
  <c r="AI1535" i="2"/>
  <c r="AJ1535" i="2" s="1"/>
  <c r="AN1534" i="2"/>
  <c r="AD1534" i="2"/>
  <c r="AF1534" i="2" s="1"/>
  <c r="AA1534" i="2"/>
  <c r="Y1534" i="2"/>
  <c r="Z1534" i="2" s="1"/>
  <c r="AI1534" i="2"/>
  <c r="AN1533" i="2"/>
  <c r="AI1533" i="2"/>
  <c r="AK1533" i="2" s="1"/>
  <c r="AD1533" i="2"/>
  <c r="Z1533" i="2"/>
  <c r="AB1533" i="2" s="1"/>
  <c r="Y1533" i="2"/>
  <c r="AA1533" i="2" s="1"/>
  <c r="AN1532" i="2"/>
  <c r="AI1532" i="2"/>
  <c r="AD1532" i="2"/>
  <c r="Y1532" i="2"/>
  <c r="AN1531" i="2"/>
  <c r="AD1531" i="2"/>
  <c r="AA1531" i="2"/>
  <c r="Z1531" i="2"/>
  <c r="Y1531" i="2"/>
  <c r="AI1531" i="2"/>
  <c r="AN1530" i="2"/>
  <c r="AE1530" i="2"/>
  <c r="AG1530" i="2" s="1"/>
  <c r="AD1530" i="2"/>
  <c r="AF1530" i="2" s="1"/>
  <c r="Y1530" i="2"/>
  <c r="AA1530" i="2" s="1"/>
  <c r="AI1530" i="2"/>
  <c r="AN1529" i="2"/>
  <c r="AD1529" i="2"/>
  <c r="AF1529" i="2" s="1"/>
  <c r="AA1529" i="2"/>
  <c r="Y1529" i="2"/>
  <c r="Z1529" i="2" s="1"/>
  <c r="AI1529" i="2"/>
  <c r="AN1528" i="2"/>
  <c r="AD1528" i="2"/>
  <c r="AA1528" i="2"/>
  <c r="Y1528" i="2"/>
  <c r="Z1528" i="2" s="1"/>
  <c r="AB1528" i="2" s="1"/>
  <c r="AI1528" i="2"/>
  <c r="AN1527" i="2"/>
  <c r="AE1527" i="2"/>
  <c r="AG1527" i="2" s="1"/>
  <c r="AD1527" i="2"/>
  <c r="AF1527" i="2" s="1"/>
  <c r="AA1527" i="2"/>
  <c r="Y1527" i="2"/>
  <c r="Z1527" i="2" s="1"/>
  <c r="AI1527" i="2"/>
  <c r="AN1526" i="2"/>
  <c r="AI1526" i="2"/>
  <c r="AK1526" i="2" s="1"/>
  <c r="AD1526" i="2"/>
  <c r="Z1526" i="2"/>
  <c r="Y1526" i="2"/>
  <c r="AA1526" i="2" s="1"/>
  <c r="AN1525" i="2"/>
  <c r="AD1525" i="2"/>
  <c r="AE1525" i="2" s="1"/>
  <c r="Y1525" i="2"/>
  <c r="AI1525" i="2"/>
  <c r="AK1525" i="2" s="1"/>
  <c r="AN1524" i="2"/>
  <c r="AI1524" i="2"/>
  <c r="AJ1524" i="2" s="1"/>
  <c r="AE1524" i="2"/>
  <c r="AG1524" i="2" s="1"/>
  <c r="AD1524" i="2"/>
  <c r="AF1524" i="2" s="1"/>
  <c r="AA1524" i="2"/>
  <c r="Y1524" i="2"/>
  <c r="Z1524" i="2" s="1"/>
  <c r="AN1523" i="2"/>
  <c r="AD1523" i="2"/>
  <c r="AA1523" i="2"/>
  <c r="Z1523" i="2"/>
  <c r="Y1523" i="2"/>
  <c r="AI1523" i="2"/>
  <c r="AK1523" i="2" s="1"/>
  <c r="AN1522" i="2"/>
  <c r="AI1522" i="2"/>
  <c r="AD1522" i="2"/>
  <c r="AF1522" i="2" s="1"/>
  <c r="Y1522" i="2"/>
  <c r="AN1521" i="2"/>
  <c r="AK1521" i="2"/>
  <c r="AD1521" i="2"/>
  <c r="AF1521" i="2" s="1"/>
  <c r="Y1521" i="2"/>
  <c r="Z1521" i="2" s="1"/>
  <c r="AI1521" i="2"/>
  <c r="AJ1521" i="2" s="1"/>
  <c r="AN1520" i="2"/>
  <c r="AF1520" i="2"/>
  <c r="AD1520" i="2"/>
  <c r="AE1520" i="2" s="1"/>
  <c r="AA1520" i="2"/>
  <c r="Y1520" i="2"/>
  <c r="Z1520" i="2" s="1"/>
  <c r="AB1520" i="2" s="1"/>
  <c r="AI1520" i="2"/>
  <c r="AK1520" i="2" s="1"/>
  <c r="AN1519" i="2"/>
  <c r="AI1519" i="2"/>
  <c r="AD1519" i="2"/>
  <c r="AF1519" i="2" s="1"/>
  <c r="Y1519" i="2"/>
  <c r="Z1519" i="2" s="1"/>
  <c r="AN1518" i="2"/>
  <c r="AJ1518" i="2"/>
  <c r="AI1518" i="2"/>
  <c r="AK1518" i="2" s="1"/>
  <c r="AD1518" i="2"/>
  <c r="Z1518" i="2"/>
  <c r="Y1518" i="2"/>
  <c r="AA1518" i="2" s="1"/>
  <c r="AN1517" i="2"/>
  <c r="AF1517" i="2"/>
  <c r="AD1517" i="2"/>
  <c r="AE1517" i="2" s="1"/>
  <c r="Y1517" i="2"/>
  <c r="AA1517" i="2" s="1"/>
  <c r="AI1517" i="2"/>
  <c r="AK1517" i="2" s="1"/>
  <c r="AN1516" i="2"/>
  <c r="AF1516" i="2"/>
  <c r="AE1516" i="2"/>
  <c r="AG1516" i="2" s="1"/>
  <c r="AD1516" i="2"/>
  <c r="Y1516" i="2"/>
  <c r="Z1516" i="2" s="1"/>
  <c r="AI1516" i="2"/>
  <c r="AN1515" i="2"/>
  <c r="AD1515" i="2"/>
  <c r="AF1515" i="2" s="1"/>
  <c r="AA1515" i="2"/>
  <c r="Z1515" i="2"/>
  <c r="AB1515" i="2" s="1"/>
  <c r="Y1515" i="2"/>
  <c r="AI1515" i="2"/>
  <c r="AK1515" i="2" s="1"/>
  <c r="AN1514" i="2"/>
  <c r="AD1514" i="2"/>
  <c r="AF1514" i="2" s="1"/>
  <c r="Y1514" i="2"/>
  <c r="AI1514" i="2"/>
  <c r="AN1513" i="2"/>
  <c r="AD1513" i="2"/>
  <c r="AF1513" i="2" s="1"/>
  <c r="Y1513" i="2"/>
  <c r="AI1513" i="2"/>
  <c r="AN1512" i="2"/>
  <c r="AD1512" i="2"/>
  <c r="Y1512" i="2"/>
  <c r="Z1512" i="2" s="1"/>
  <c r="AI1512" i="2"/>
  <c r="AK1512" i="2" s="1"/>
  <c r="AN1511" i="2"/>
  <c r="AK1511" i="2"/>
  <c r="AI1511" i="2"/>
  <c r="AJ1511" i="2" s="1"/>
  <c r="AD1511" i="2"/>
  <c r="AF1511" i="2" s="1"/>
  <c r="Z1511" i="2"/>
  <c r="Y1511" i="2"/>
  <c r="AA1511" i="2" s="1"/>
  <c r="AN1510" i="2"/>
  <c r="AD1510" i="2"/>
  <c r="Y1510" i="2"/>
  <c r="AA1510" i="2" s="1"/>
  <c r="AI1510" i="2"/>
  <c r="AN1509" i="2"/>
  <c r="AF1509" i="2"/>
  <c r="AD1509" i="2"/>
  <c r="AE1509" i="2" s="1"/>
  <c r="Y1509" i="2"/>
  <c r="AA1509" i="2" s="1"/>
  <c r="AI1509" i="2"/>
  <c r="AN1508" i="2"/>
  <c r="AF1508" i="2"/>
  <c r="AE1508" i="2"/>
  <c r="AD1508" i="2"/>
  <c r="Y1508" i="2"/>
  <c r="Z1508" i="2" s="1"/>
  <c r="AI1508" i="2"/>
  <c r="AN1507" i="2"/>
  <c r="AD1507" i="2"/>
  <c r="AE1507" i="2" s="1"/>
  <c r="AA1507" i="2"/>
  <c r="Z1507" i="2"/>
  <c r="AB1507" i="2" s="1"/>
  <c r="Y1507" i="2"/>
  <c r="AI1507" i="2"/>
  <c r="AK1507" i="2" s="1"/>
  <c r="AN1506" i="2"/>
  <c r="AD1506" i="2"/>
  <c r="AF1506" i="2" s="1"/>
  <c r="Y1506" i="2"/>
  <c r="AI1506" i="2"/>
  <c r="AN1505" i="2"/>
  <c r="AK1505" i="2"/>
  <c r="AD1505" i="2"/>
  <c r="Y1505" i="2"/>
  <c r="Z1505" i="2" s="1"/>
  <c r="AI1505" i="2"/>
  <c r="AJ1505" i="2" s="1"/>
  <c r="AN1504" i="2"/>
  <c r="AD1504" i="2"/>
  <c r="AE1504" i="2" s="1"/>
  <c r="Y1504" i="2"/>
  <c r="AA1504" i="2" s="1"/>
  <c r="AI1504" i="2"/>
  <c r="AN1503" i="2"/>
  <c r="AF1503" i="2"/>
  <c r="AE1503" i="2"/>
  <c r="AG1503" i="2" s="1"/>
  <c r="AD1503" i="2"/>
  <c r="Y1503" i="2"/>
  <c r="AA1503" i="2" s="1"/>
  <c r="AI1503" i="2"/>
  <c r="AN1502" i="2"/>
  <c r="AI1502" i="2"/>
  <c r="AD1502" i="2"/>
  <c r="AA1502" i="2"/>
  <c r="Y1502" i="2"/>
  <c r="Z1502" i="2" s="1"/>
  <c r="AB1502" i="2" s="1"/>
  <c r="AN1501" i="2"/>
  <c r="AD1501" i="2"/>
  <c r="AE1501" i="2" s="1"/>
  <c r="Y1501" i="2"/>
  <c r="AA1501" i="2" s="1"/>
  <c r="AI1501" i="2"/>
  <c r="AN1500" i="2"/>
  <c r="AF1500" i="2"/>
  <c r="AD1500" i="2"/>
  <c r="AE1500" i="2" s="1"/>
  <c r="AG1500" i="2" s="1"/>
  <c r="Y1500" i="2"/>
  <c r="Z1500" i="2" s="1"/>
  <c r="AI1500" i="2"/>
  <c r="AN1499" i="2"/>
  <c r="AF1499" i="2"/>
  <c r="AE1499" i="2"/>
  <c r="AD1499" i="2"/>
  <c r="Y1499" i="2"/>
  <c r="AA1499" i="2" s="1"/>
  <c r="AI1499" i="2"/>
  <c r="AN1498" i="2"/>
  <c r="AD1498" i="2"/>
  <c r="AF1498" i="2" s="1"/>
  <c r="Y1498" i="2"/>
  <c r="AA1498" i="2" s="1"/>
  <c r="AI1498" i="2"/>
  <c r="AN1497" i="2"/>
  <c r="AI1497" i="2"/>
  <c r="AD1497" i="2"/>
  <c r="AF1497" i="2" s="1"/>
  <c r="Y1497" i="2"/>
  <c r="Z1497" i="2" s="1"/>
  <c r="AN1496" i="2"/>
  <c r="AD1496" i="2"/>
  <c r="AE1496" i="2" s="1"/>
  <c r="Y1496" i="2"/>
  <c r="AA1496" i="2" s="1"/>
  <c r="AI1496" i="2"/>
  <c r="AN1495" i="2"/>
  <c r="AE1495" i="2"/>
  <c r="AD1495" i="2"/>
  <c r="AF1495" i="2" s="1"/>
  <c r="Y1495" i="2"/>
  <c r="AI1495" i="2"/>
  <c r="AN1494" i="2"/>
  <c r="AE1494" i="2"/>
  <c r="AG1494" i="2" s="1"/>
  <c r="AD1494" i="2"/>
  <c r="AF1494" i="2" s="1"/>
  <c r="AA1494" i="2"/>
  <c r="Y1494" i="2"/>
  <c r="Z1494" i="2" s="1"/>
  <c r="AI1494" i="2"/>
  <c r="AK1494" i="2" s="1"/>
  <c r="AN1493" i="2"/>
  <c r="AD1493" i="2"/>
  <c r="AE1493" i="2" s="1"/>
  <c r="Y1493" i="2"/>
  <c r="AA1493" i="2" s="1"/>
  <c r="AI1493" i="2"/>
  <c r="AN1492" i="2"/>
  <c r="AD1492" i="2"/>
  <c r="AF1492" i="2" s="1"/>
  <c r="Y1492" i="2"/>
  <c r="Z1492" i="2" s="1"/>
  <c r="AI1492" i="2"/>
  <c r="AN1491" i="2"/>
  <c r="AD1491" i="2"/>
  <c r="AF1491" i="2" s="1"/>
  <c r="Y1491" i="2"/>
  <c r="AI1491" i="2"/>
  <c r="AK1491" i="2" s="1"/>
  <c r="AN1490" i="2"/>
  <c r="AD1490" i="2"/>
  <c r="AF1490" i="2" s="1"/>
  <c r="Y1490" i="2"/>
  <c r="AA1490" i="2" s="1"/>
  <c r="AI1490" i="2"/>
  <c r="AN1489" i="2"/>
  <c r="AD1489" i="2"/>
  <c r="AF1489" i="2" s="1"/>
  <c r="Y1489" i="2"/>
  <c r="AI1489" i="2"/>
  <c r="AN1488" i="2"/>
  <c r="AD1488" i="2"/>
  <c r="AE1488" i="2" s="1"/>
  <c r="Z1488" i="2"/>
  <c r="AB1488" i="2" s="1"/>
  <c r="Y1488" i="2"/>
  <c r="AA1488" i="2" s="1"/>
  <c r="AI1488" i="2"/>
  <c r="AK1488" i="2" s="1"/>
  <c r="AN1487" i="2"/>
  <c r="AE1487" i="2"/>
  <c r="AD1487" i="2"/>
  <c r="AF1487" i="2" s="1"/>
  <c r="AA1487" i="2"/>
  <c r="AB1487" i="2" s="1"/>
  <c r="Z1487" i="2"/>
  <c r="Y1487" i="2"/>
  <c r="AI1487" i="2"/>
  <c r="AN1486" i="2"/>
  <c r="AD1486" i="2"/>
  <c r="AF1486" i="2" s="1"/>
  <c r="Y1486" i="2"/>
  <c r="AI1486" i="2"/>
  <c r="AN1485" i="2"/>
  <c r="AI1485" i="2"/>
  <c r="AD1485" i="2"/>
  <c r="Y1485" i="2"/>
  <c r="AN1484" i="2"/>
  <c r="AD1484" i="2"/>
  <c r="Y1484" i="2"/>
  <c r="AA1484" i="2" s="1"/>
  <c r="AI1484" i="2"/>
  <c r="AN1483" i="2"/>
  <c r="AE1483" i="2"/>
  <c r="AD1483" i="2"/>
  <c r="AF1483" i="2" s="1"/>
  <c r="AA1483" i="2"/>
  <c r="Y1483" i="2"/>
  <c r="Z1483" i="2" s="1"/>
  <c r="AI1483" i="2"/>
  <c r="AN1482" i="2"/>
  <c r="AD1482" i="2"/>
  <c r="AF1482" i="2" s="1"/>
  <c r="AA1482" i="2"/>
  <c r="Y1482" i="2"/>
  <c r="Z1482" i="2" s="1"/>
  <c r="AI1482" i="2"/>
  <c r="AN1481" i="2"/>
  <c r="AD1481" i="2"/>
  <c r="AA1481" i="2"/>
  <c r="Y1481" i="2"/>
  <c r="Z1481" i="2" s="1"/>
  <c r="AB1481" i="2" s="1"/>
  <c r="AI1481" i="2"/>
  <c r="AN1480" i="2"/>
  <c r="AJ1480" i="2"/>
  <c r="AL1480" i="2" s="1"/>
  <c r="AI1480" i="2"/>
  <c r="AK1480" i="2" s="1"/>
  <c r="AD1480" i="2"/>
  <c r="AF1480" i="2" s="1"/>
  <c r="Z1480" i="2"/>
  <c r="Y1480" i="2"/>
  <c r="AA1480" i="2" s="1"/>
  <c r="AB1480" i="2" s="1"/>
  <c r="AN1479" i="2"/>
  <c r="AD1479" i="2"/>
  <c r="AF1479" i="2" s="1"/>
  <c r="Z1479" i="2"/>
  <c r="Y1479" i="2"/>
  <c r="AA1479" i="2" s="1"/>
  <c r="AI1479" i="2"/>
  <c r="AN1478" i="2"/>
  <c r="AE1478" i="2"/>
  <c r="AD1478" i="2"/>
  <c r="AF1478" i="2" s="1"/>
  <c r="AG1478" i="2" s="1"/>
  <c r="Y1478" i="2"/>
  <c r="AA1478" i="2" s="1"/>
  <c r="AI1478" i="2"/>
  <c r="AN1477" i="2"/>
  <c r="AI1477" i="2"/>
  <c r="AD1477" i="2"/>
  <c r="Y1477" i="2"/>
  <c r="AN1476" i="2"/>
  <c r="AE1476" i="2"/>
  <c r="AD1476" i="2"/>
  <c r="AF1476" i="2" s="1"/>
  <c r="AG1476" i="2" s="1"/>
  <c r="Y1476" i="2"/>
  <c r="AA1476" i="2" s="1"/>
  <c r="AI1476" i="2"/>
  <c r="AN1475" i="2"/>
  <c r="AD1475" i="2"/>
  <c r="AF1475" i="2" s="1"/>
  <c r="Y1475" i="2"/>
  <c r="AI1475" i="2"/>
  <c r="AN1474" i="2"/>
  <c r="AD1474" i="2"/>
  <c r="AF1474" i="2" s="1"/>
  <c r="Y1474" i="2"/>
  <c r="AI1474" i="2"/>
  <c r="AN1473" i="2"/>
  <c r="AD1473" i="2"/>
  <c r="Y1473" i="2"/>
  <c r="AI1473" i="2"/>
  <c r="AN1472" i="2"/>
  <c r="AI1472" i="2"/>
  <c r="AK1472" i="2" s="1"/>
  <c r="AD1472" i="2"/>
  <c r="AF1472" i="2" s="1"/>
  <c r="AB1472" i="2"/>
  <c r="AA1472" i="2"/>
  <c r="Z1472" i="2"/>
  <c r="Y1472" i="2"/>
  <c r="AN1471" i="2"/>
  <c r="AJ1471" i="2"/>
  <c r="AI1471" i="2"/>
  <c r="AK1471" i="2" s="1"/>
  <c r="AD1471" i="2"/>
  <c r="AF1471" i="2" s="1"/>
  <c r="Z1471" i="2"/>
  <c r="Y1471" i="2"/>
  <c r="AA1471" i="2" s="1"/>
  <c r="AN1470" i="2"/>
  <c r="AF1470" i="2"/>
  <c r="AD1470" i="2"/>
  <c r="AE1470" i="2" s="1"/>
  <c r="Y1470" i="2"/>
  <c r="AA1470" i="2" s="1"/>
  <c r="AI1470" i="2"/>
  <c r="AK1470" i="2" s="1"/>
  <c r="AN1469" i="2"/>
  <c r="AI1469" i="2"/>
  <c r="AD1469" i="2"/>
  <c r="AF1469" i="2" s="1"/>
  <c r="Y1469" i="2"/>
  <c r="AN1468" i="2"/>
  <c r="AF1468" i="2"/>
  <c r="AD1468" i="2"/>
  <c r="AE1468" i="2" s="1"/>
  <c r="AG1468" i="2" s="1"/>
  <c r="Y1468" i="2"/>
  <c r="AA1468" i="2" s="1"/>
  <c r="AI1468" i="2"/>
  <c r="AN1467" i="2"/>
  <c r="AF1467" i="2"/>
  <c r="AD1467" i="2"/>
  <c r="AE1467" i="2" s="1"/>
  <c r="AG1467" i="2" s="1"/>
  <c r="Y1467" i="2"/>
  <c r="Z1467" i="2" s="1"/>
  <c r="AI1467" i="2"/>
  <c r="AN1466" i="2"/>
  <c r="AD1466" i="2"/>
  <c r="AF1466" i="2" s="1"/>
  <c r="Z1466" i="2"/>
  <c r="Y1466" i="2"/>
  <c r="AA1466" i="2" s="1"/>
  <c r="AB1466" i="2" s="1"/>
  <c r="AI1466" i="2"/>
  <c r="AN1465" i="2"/>
  <c r="AD1465" i="2"/>
  <c r="Z1465" i="2"/>
  <c r="Y1465" i="2"/>
  <c r="AA1465" i="2" s="1"/>
  <c r="AB1465" i="2" s="1"/>
  <c r="AI1465" i="2"/>
  <c r="AN1464" i="2"/>
  <c r="AD1464" i="2"/>
  <c r="AF1464" i="2" s="1"/>
  <c r="Y1464" i="2"/>
  <c r="Z1464" i="2" s="1"/>
  <c r="AI1464" i="2"/>
  <c r="AN1463" i="2"/>
  <c r="AD1463" i="2"/>
  <c r="AF1463" i="2" s="1"/>
  <c r="Y1463" i="2"/>
  <c r="AI1463" i="2"/>
  <c r="AN1462" i="2"/>
  <c r="AE1462" i="2"/>
  <c r="AD1462" i="2"/>
  <c r="AF1462" i="2" s="1"/>
  <c r="AG1462" i="2" s="1"/>
  <c r="Y1462" i="2"/>
  <c r="AA1462" i="2" s="1"/>
  <c r="AI1462" i="2"/>
  <c r="AK1462" i="2" s="1"/>
  <c r="AN1461" i="2"/>
  <c r="AI1461" i="2"/>
  <c r="AD1461" i="2"/>
  <c r="Y1461" i="2"/>
  <c r="AN1460" i="2"/>
  <c r="AD1460" i="2"/>
  <c r="AE1460" i="2" s="1"/>
  <c r="Y1460" i="2"/>
  <c r="AA1460" i="2" s="1"/>
  <c r="AI1460" i="2"/>
  <c r="AN1459" i="2"/>
  <c r="AE1459" i="2"/>
  <c r="AD1459" i="2"/>
  <c r="AF1459" i="2" s="1"/>
  <c r="AA1459" i="2"/>
  <c r="Y1459" i="2"/>
  <c r="Z1459" i="2" s="1"/>
  <c r="AI1459" i="2"/>
  <c r="AN1458" i="2"/>
  <c r="AD1458" i="2"/>
  <c r="Y1458" i="2"/>
  <c r="AA1458" i="2" s="1"/>
  <c r="AI1458" i="2"/>
  <c r="AN1457" i="2"/>
  <c r="AD1457" i="2"/>
  <c r="Y1457" i="2"/>
  <c r="AA1457" i="2" s="1"/>
  <c r="AI1457" i="2"/>
  <c r="AN1456" i="2"/>
  <c r="AD1456" i="2"/>
  <c r="AF1456" i="2" s="1"/>
  <c r="Y1456" i="2"/>
  <c r="AI1456" i="2"/>
  <c r="AN1455" i="2"/>
  <c r="AI1455" i="2"/>
  <c r="AK1455" i="2" s="1"/>
  <c r="AD1455" i="2"/>
  <c r="AA1455" i="2"/>
  <c r="Z1455" i="2"/>
  <c r="AB1455" i="2" s="1"/>
  <c r="Y1455" i="2"/>
  <c r="AN1454" i="2"/>
  <c r="AI1454" i="2"/>
  <c r="AF1454" i="2"/>
  <c r="AE1454" i="2"/>
  <c r="AD1454" i="2"/>
  <c r="Y1454" i="2"/>
  <c r="AA1454" i="2" s="1"/>
  <c r="AN1453" i="2"/>
  <c r="AI1453" i="2"/>
  <c r="AF1453" i="2"/>
  <c r="AD1453" i="2"/>
  <c r="AE1453" i="2" s="1"/>
  <c r="AG1453" i="2" s="1"/>
  <c r="Y1453" i="2"/>
  <c r="AN1452" i="2"/>
  <c r="AF1452" i="2"/>
  <c r="AG1452" i="2" s="1"/>
  <c r="AD1452" i="2"/>
  <c r="AE1452" i="2" s="1"/>
  <c r="Y1452" i="2"/>
  <c r="AA1452" i="2" s="1"/>
  <c r="AI1452" i="2"/>
  <c r="AN1451" i="2"/>
  <c r="AF1451" i="2"/>
  <c r="AD1451" i="2"/>
  <c r="AE1451" i="2" s="1"/>
  <c r="Y1451" i="2"/>
  <c r="Z1451" i="2" s="1"/>
  <c r="AI1451" i="2"/>
  <c r="AN1450" i="2"/>
  <c r="AD1450" i="2"/>
  <c r="AA1450" i="2"/>
  <c r="Z1450" i="2"/>
  <c r="Y1450" i="2"/>
  <c r="AI1450" i="2"/>
  <c r="AN1449" i="2"/>
  <c r="AK1449" i="2"/>
  <c r="AD1449" i="2"/>
  <c r="Z1449" i="2"/>
  <c r="AB1449" i="2" s="1"/>
  <c r="Y1449" i="2"/>
  <c r="AA1449" i="2" s="1"/>
  <c r="AI1449" i="2"/>
  <c r="AJ1449" i="2" s="1"/>
  <c r="AN1448" i="2"/>
  <c r="AD1448" i="2"/>
  <c r="AF1448" i="2" s="1"/>
  <c r="Y1448" i="2"/>
  <c r="AI1448" i="2"/>
  <c r="AN1447" i="2"/>
  <c r="AI1447" i="2"/>
  <c r="AK1447" i="2" s="1"/>
  <c r="AD1447" i="2"/>
  <c r="AA1447" i="2"/>
  <c r="Z1447" i="2"/>
  <c r="AB1447" i="2" s="1"/>
  <c r="Y1447" i="2"/>
  <c r="AN1446" i="2"/>
  <c r="AF1446" i="2"/>
  <c r="AG1446" i="2" s="1"/>
  <c r="AD1446" i="2"/>
  <c r="AE1446" i="2" s="1"/>
  <c r="Y1446" i="2"/>
  <c r="AA1446" i="2" s="1"/>
  <c r="AI1446" i="2"/>
  <c r="AK1446" i="2" s="1"/>
  <c r="AN1445" i="2"/>
  <c r="AI1445" i="2"/>
  <c r="AF1445" i="2"/>
  <c r="AD1445" i="2"/>
  <c r="AE1445" i="2" s="1"/>
  <c r="AG1445" i="2" s="1"/>
  <c r="Y1445" i="2"/>
  <c r="AN1444" i="2"/>
  <c r="AF1444" i="2"/>
  <c r="AG1444" i="2" s="1"/>
  <c r="AD1444" i="2"/>
  <c r="AE1444" i="2" s="1"/>
  <c r="Y1444" i="2"/>
  <c r="AA1444" i="2" s="1"/>
  <c r="AI1444" i="2"/>
  <c r="AN1443" i="2"/>
  <c r="AF1443" i="2"/>
  <c r="AD1443" i="2"/>
  <c r="AE1443" i="2" s="1"/>
  <c r="AG1443" i="2" s="1"/>
  <c r="Y1443" i="2"/>
  <c r="Z1443" i="2" s="1"/>
  <c r="AI1443" i="2"/>
  <c r="AN1442" i="2"/>
  <c r="AD1442" i="2"/>
  <c r="AF1442" i="2" s="1"/>
  <c r="AA1442" i="2"/>
  <c r="Z1442" i="2"/>
  <c r="Y1442" i="2"/>
  <c r="AI1442" i="2"/>
  <c r="AN1441" i="2"/>
  <c r="AK1441" i="2"/>
  <c r="AI1441" i="2"/>
  <c r="AJ1441" i="2" s="1"/>
  <c r="AD1441" i="2"/>
  <c r="Z1441" i="2"/>
  <c r="Y1441" i="2"/>
  <c r="AA1441" i="2" s="1"/>
  <c r="AN1440" i="2"/>
  <c r="AD1440" i="2"/>
  <c r="AF1440" i="2" s="1"/>
  <c r="AA1440" i="2"/>
  <c r="Y1440" i="2"/>
  <c r="Z1440" i="2" s="1"/>
  <c r="AI1440" i="2"/>
  <c r="AN1439" i="2"/>
  <c r="AI1439" i="2"/>
  <c r="AK1439" i="2" s="1"/>
  <c r="AF1439" i="2"/>
  <c r="AD1439" i="2"/>
  <c r="AE1439" i="2" s="1"/>
  <c r="AA1439" i="2"/>
  <c r="Z1439" i="2"/>
  <c r="Y1439" i="2"/>
  <c r="AN1438" i="2"/>
  <c r="AF1438" i="2"/>
  <c r="AG1438" i="2" s="1"/>
  <c r="AE1438" i="2"/>
  <c r="AD1438" i="2"/>
  <c r="Y1438" i="2"/>
  <c r="AI1438" i="2"/>
  <c r="AN1437" i="2"/>
  <c r="AG1437" i="2"/>
  <c r="AF1437" i="2"/>
  <c r="AE1437" i="2"/>
  <c r="AD1437" i="2"/>
  <c r="Y1437" i="2"/>
  <c r="AI1437" i="2"/>
  <c r="AN1436" i="2"/>
  <c r="AF1436" i="2"/>
  <c r="AG1436" i="2" s="1"/>
  <c r="AE1436" i="2"/>
  <c r="AD1436" i="2"/>
  <c r="Y1436" i="2"/>
  <c r="AA1436" i="2" s="1"/>
  <c r="AI1436" i="2"/>
  <c r="AN1435" i="2"/>
  <c r="AE1435" i="2"/>
  <c r="AG1435" i="2" s="1"/>
  <c r="AD1435" i="2"/>
  <c r="AF1435" i="2" s="1"/>
  <c r="AA1435" i="2"/>
  <c r="Y1435" i="2"/>
  <c r="Z1435" i="2" s="1"/>
  <c r="AI1435" i="2"/>
  <c r="AN1434" i="2"/>
  <c r="AD1434" i="2"/>
  <c r="AF1434" i="2" s="1"/>
  <c r="AB1434" i="2"/>
  <c r="AA1434" i="2"/>
  <c r="Z1434" i="2"/>
  <c r="Y1434" i="2"/>
  <c r="AI1434" i="2"/>
  <c r="AN1433" i="2"/>
  <c r="AD1433" i="2"/>
  <c r="AA1433" i="2"/>
  <c r="Z1433" i="2"/>
  <c r="AB1433" i="2" s="1"/>
  <c r="Y1433" i="2"/>
  <c r="AI1433" i="2"/>
  <c r="AJ1433" i="2" s="1"/>
  <c r="AN1432" i="2"/>
  <c r="AI1432" i="2"/>
  <c r="AK1432" i="2" s="1"/>
  <c r="AD1432" i="2"/>
  <c r="AF1432" i="2" s="1"/>
  <c r="AB1432" i="2"/>
  <c r="AA1432" i="2"/>
  <c r="Z1432" i="2"/>
  <c r="Y1432" i="2"/>
  <c r="AN1431" i="2"/>
  <c r="AF1431" i="2"/>
  <c r="AD1431" i="2"/>
  <c r="AE1431" i="2" s="1"/>
  <c r="Y1431" i="2"/>
  <c r="AA1431" i="2" s="1"/>
  <c r="AI1431" i="2"/>
  <c r="AK1431" i="2" s="1"/>
  <c r="AN1430" i="2"/>
  <c r="AD1430" i="2"/>
  <c r="AF1430" i="2" s="1"/>
  <c r="Y1430" i="2"/>
  <c r="AI1430" i="2"/>
  <c r="AK1430" i="2" s="1"/>
  <c r="AN1429" i="2"/>
  <c r="AI1429" i="2"/>
  <c r="AD1429" i="2"/>
  <c r="Y1429" i="2"/>
  <c r="AN1428" i="2"/>
  <c r="AF1428" i="2"/>
  <c r="AE1428" i="2"/>
  <c r="AD1428" i="2"/>
  <c r="Y1428" i="2"/>
  <c r="AA1428" i="2" s="1"/>
  <c r="AI1428" i="2"/>
  <c r="AN1427" i="2"/>
  <c r="AD1427" i="2"/>
  <c r="AF1427" i="2" s="1"/>
  <c r="Y1427" i="2"/>
  <c r="AI1427" i="2"/>
  <c r="AN1426" i="2"/>
  <c r="AD1426" i="2"/>
  <c r="AF1426" i="2" s="1"/>
  <c r="Y1426" i="2"/>
  <c r="AI1426" i="2"/>
  <c r="AN1425" i="2"/>
  <c r="AD1425" i="2"/>
  <c r="AA1425" i="2"/>
  <c r="Y1425" i="2"/>
  <c r="Z1425" i="2" s="1"/>
  <c r="AB1425" i="2" s="1"/>
  <c r="AI1425" i="2"/>
  <c r="AN1424" i="2"/>
  <c r="AD1424" i="2"/>
  <c r="AF1424" i="2" s="1"/>
  <c r="Y1424" i="2"/>
  <c r="AI1424" i="2"/>
  <c r="AN1423" i="2"/>
  <c r="AI1423" i="2"/>
  <c r="AK1423" i="2" s="1"/>
  <c r="AD1423" i="2"/>
  <c r="AA1423" i="2"/>
  <c r="Z1423" i="2"/>
  <c r="Y1423" i="2"/>
  <c r="AN1422" i="2"/>
  <c r="AG1422" i="2"/>
  <c r="AF1422" i="2"/>
  <c r="AE1422" i="2"/>
  <c r="AD1422" i="2"/>
  <c r="Y1422" i="2"/>
  <c r="AA1422" i="2" s="1"/>
  <c r="AI1422" i="2"/>
  <c r="AK1422" i="2" s="1"/>
  <c r="AN1421" i="2"/>
  <c r="AD1421" i="2"/>
  <c r="AF1421" i="2" s="1"/>
  <c r="Y1421" i="2"/>
  <c r="AI1421" i="2"/>
  <c r="AN1420" i="2"/>
  <c r="AI1420" i="2"/>
  <c r="AK1420" i="2" s="1"/>
  <c r="AD1420" i="2"/>
  <c r="AF1420" i="2" s="1"/>
  <c r="Y1420" i="2"/>
  <c r="AA1420" i="2" s="1"/>
  <c r="AN1419" i="2"/>
  <c r="AD1419" i="2"/>
  <c r="Y1419" i="2"/>
  <c r="AI1419" i="2"/>
  <c r="AN1418" i="2"/>
  <c r="AD1418" i="2"/>
  <c r="AF1418" i="2" s="1"/>
  <c r="AA1418" i="2"/>
  <c r="AB1418" i="2" s="1"/>
  <c r="Z1418" i="2"/>
  <c r="Y1418" i="2"/>
  <c r="AI1418" i="2"/>
  <c r="AN1417" i="2"/>
  <c r="AF1417" i="2"/>
  <c r="AD1417" i="2"/>
  <c r="AE1417" i="2" s="1"/>
  <c r="Y1417" i="2"/>
  <c r="AA1417" i="2" s="1"/>
  <c r="AI1417" i="2"/>
  <c r="AN1416" i="2"/>
  <c r="AI1416" i="2"/>
  <c r="AD1416" i="2"/>
  <c r="AF1416" i="2" s="1"/>
  <c r="Y1416" i="2"/>
  <c r="AA1416" i="2" s="1"/>
  <c r="AN1415" i="2"/>
  <c r="AF1415" i="2"/>
  <c r="AE1415" i="2"/>
  <c r="AD1415" i="2"/>
  <c r="Y1415" i="2"/>
  <c r="Z1415" i="2" s="1"/>
  <c r="AI1415" i="2"/>
  <c r="AN1414" i="2"/>
  <c r="AE1414" i="2"/>
  <c r="AG1414" i="2" s="1"/>
  <c r="AD1414" i="2"/>
  <c r="AF1414" i="2" s="1"/>
  <c r="Y1414" i="2"/>
  <c r="AA1414" i="2" s="1"/>
  <c r="AI1414" i="2"/>
  <c r="AN1413" i="2"/>
  <c r="AI1413" i="2"/>
  <c r="AK1413" i="2" s="1"/>
  <c r="AD1413" i="2"/>
  <c r="AA1413" i="2"/>
  <c r="Z1413" i="2"/>
  <c r="Y1413" i="2"/>
  <c r="AN1412" i="2"/>
  <c r="AI1412" i="2"/>
  <c r="AD1412" i="2"/>
  <c r="AF1412" i="2" s="1"/>
  <c r="Y1412" i="2"/>
  <c r="AA1412" i="2" s="1"/>
  <c r="AN1411" i="2"/>
  <c r="AJ1411" i="2"/>
  <c r="AD1411" i="2"/>
  <c r="AE1411" i="2" s="1"/>
  <c r="Y1411" i="2"/>
  <c r="AI1411" i="2"/>
  <c r="AK1411" i="2" s="1"/>
  <c r="AN1410" i="2"/>
  <c r="AF1410" i="2"/>
  <c r="AE1410" i="2"/>
  <c r="AD1410" i="2"/>
  <c r="Y1410" i="2"/>
  <c r="AA1410" i="2" s="1"/>
  <c r="AI1410" i="2"/>
  <c r="AK1410" i="2" s="1"/>
  <c r="AN1409" i="2"/>
  <c r="AI1409" i="2"/>
  <c r="AD1409" i="2"/>
  <c r="Y1409" i="2"/>
  <c r="AN1408" i="2"/>
  <c r="AF1408" i="2"/>
  <c r="AE1408" i="2"/>
  <c r="AD1408" i="2"/>
  <c r="Y1408" i="2"/>
  <c r="AA1408" i="2" s="1"/>
  <c r="AI1408" i="2"/>
  <c r="AN1407" i="2"/>
  <c r="AD1407" i="2"/>
  <c r="AF1407" i="2" s="1"/>
  <c r="Y1407" i="2"/>
  <c r="AI1407" i="2"/>
  <c r="AN1406" i="2"/>
  <c r="AD1406" i="2"/>
  <c r="AF1406" i="2" s="1"/>
  <c r="Z1406" i="2"/>
  <c r="AB1406" i="2" s="1"/>
  <c r="Y1406" i="2"/>
  <c r="AA1406" i="2" s="1"/>
  <c r="AI1406" i="2"/>
  <c r="AN1405" i="2"/>
  <c r="AD1405" i="2"/>
  <c r="AA1405" i="2"/>
  <c r="Z1405" i="2"/>
  <c r="Y1405" i="2"/>
  <c r="AI1405" i="2"/>
  <c r="AN1404" i="2"/>
  <c r="AI1404" i="2"/>
  <c r="AD1404" i="2"/>
  <c r="AF1404" i="2" s="1"/>
  <c r="Y1404" i="2"/>
  <c r="AA1404" i="2" s="1"/>
  <c r="AN1403" i="2"/>
  <c r="AI1403" i="2"/>
  <c r="AK1403" i="2" s="1"/>
  <c r="AD1403" i="2"/>
  <c r="AA1403" i="2"/>
  <c r="Z1403" i="2"/>
  <c r="Y1403" i="2"/>
  <c r="AN1402" i="2"/>
  <c r="AF1402" i="2"/>
  <c r="AE1402" i="2"/>
  <c r="AD1402" i="2"/>
  <c r="Y1402" i="2"/>
  <c r="AA1402" i="2" s="1"/>
  <c r="AI1402" i="2"/>
  <c r="AN1401" i="2"/>
  <c r="AE1401" i="2"/>
  <c r="AD1401" i="2"/>
  <c r="AF1401" i="2" s="1"/>
  <c r="Y1401" i="2"/>
  <c r="AI1401" i="2"/>
  <c r="AN1400" i="2"/>
  <c r="AE1400" i="2"/>
  <c r="AG1400" i="2" s="1"/>
  <c r="AD1400" i="2"/>
  <c r="AF1400" i="2" s="1"/>
  <c r="Y1400" i="2"/>
  <c r="AA1400" i="2" s="1"/>
  <c r="AI1400" i="2"/>
  <c r="AN1399" i="2"/>
  <c r="AD1399" i="2"/>
  <c r="Y1399" i="2"/>
  <c r="Z1399" i="2" s="1"/>
  <c r="AI1399" i="2"/>
  <c r="AN1398" i="2"/>
  <c r="AD1398" i="2"/>
  <c r="AF1398" i="2" s="1"/>
  <c r="AA1398" i="2"/>
  <c r="Z1398" i="2"/>
  <c r="AB1398" i="2" s="1"/>
  <c r="Y1398" i="2"/>
  <c r="AI1398" i="2"/>
  <c r="AJ1398" i="2" s="1"/>
  <c r="AN1397" i="2"/>
  <c r="AI1397" i="2"/>
  <c r="AD1397" i="2"/>
  <c r="AA1397" i="2"/>
  <c r="Y1397" i="2"/>
  <c r="Z1397" i="2" s="1"/>
  <c r="AB1397" i="2" s="1"/>
  <c r="AN1396" i="2"/>
  <c r="AI1396" i="2"/>
  <c r="AK1396" i="2" s="1"/>
  <c r="AD1396" i="2"/>
  <c r="AF1396" i="2" s="1"/>
  <c r="Y1396" i="2"/>
  <c r="Z1396" i="2" s="1"/>
  <c r="AN1395" i="2"/>
  <c r="AI1395" i="2"/>
  <c r="AK1395" i="2" s="1"/>
  <c r="AF1395" i="2"/>
  <c r="AD1395" i="2"/>
  <c r="AE1395" i="2" s="1"/>
  <c r="Y1395" i="2"/>
  <c r="AA1395" i="2" s="1"/>
  <c r="AN1394" i="2"/>
  <c r="AE1394" i="2"/>
  <c r="AD1394" i="2"/>
  <c r="AF1394" i="2" s="1"/>
  <c r="AG1394" i="2" s="1"/>
  <c r="Y1394" i="2"/>
  <c r="AA1394" i="2" s="1"/>
  <c r="AI1394" i="2"/>
  <c r="AN1393" i="2"/>
  <c r="AF1393" i="2"/>
  <c r="AE1393" i="2"/>
  <c r="AG1393" i="2" s="1"/>
  <c r="AD1393" i="2"/>
  <c r="Y1393" i="2"/>
  <c r="AI1393" i="2"/>
  <c r="AN1392" i="2"/>
  <c r="AI1392" i="2"/>
  <c r="AK1392" i="2" s="1"/>
  <c r="AE1392" i="2"/>
  <c r="AG1392" i="2" s="1"/>
  <c r="AD1392" i="2"/>
  <c r="AF1392" i="2" s="1"/>
  <c r="Y1392" i="2"/>
  <c r="AA1392" i="2" s="1"/>
  <c r="AN1391" i="2"/>
  <c r="AD1391" i="2"/>
  <c r="AA1391" i="2"/>
  <c r="Z1391" i="2"/>
  <c r="Y1391" i="2"/>
  <c r="AI1391" i="2"/>
  <c r="AK1391" i="2" s="1"/>
  <c r="AN1390" i="2"/>
  <c r="AD1390" i="2"/>
  <c r="AA1390" i="2"/>
  <c r="Z1390" i="2"/>
  <c r="AB1390" i="2" s="1"/>
  <c r="Y1390" i="2"/>
  <c r="AI1390" i="2"/>
  <c r="AN1389" i="2"/>
  <c r="AD1389" i="2"/>
  <c r="AF1389" i="2" s="1"/>
  <c r="AA1389" i="2"/>
  <c r="Y1389" i="2"/>
  <c r="Z1389" i="2" s="1"/>
  <c r="AB1389" i="2" s="1"/>
  <c r="AI1389" i="2"/>
  <c r="AN1388" i="2"/>
  <c r="AF1388" i="2"/>
  <c r="AG1388" i="2" s="1"/>
  <c r="AD1388" i="2"/>
  <c r="AE1388" i="2" s="1"/>
  <c r="Y1388" i="2"/>
  <c r="AA1388" i="2" s="1"/>
  <c r="AI1388" i="2"/>
  <c r="AN1387" i="2"/>
  <c r="AD1387" i="2"/>
  <c r="AF1387" i="2" s="1"/>
  <c r="Y1387" i="2"/>
  <c r="AA1387" i="2" s="1"/>
  <c r="AI1387" i="2"/>
  <c r="AN1386" i="2"/>
  <c r="AD1386" i="2"/>
  <c r="Y1386" i="2"/>
  <c r="AI1386" i="2"/>
  <c r="AN1385" i="2"/>
  <c r="AF1385" i="2"/>
  <c r="AE1385" i="2"/>
  <c r="AD1385" i="2"/>
  <c r="Y1385" i="2"/>
  <c r="AA1385" i="2" s="1"/>
  <c r="AI1385" i="2"/>
  <c r="AN1384" i="2"/>
  <c r="AD1384" i="2"/>
  <c r="AA1384" i="2"/>
  <c r="Y1384" i="2"/>
  <c r="Z1384" i="2" s="1"/>
  <c r="AI1384" i="2"/>
  <c r="AN1383" i="2"/>
  <c r="AD1383" i="2"/>
  <c r="AF1383" i="2" s="1"/>
  <c r="Y1383" i="2"/>
  <c r="Z1383" i="2" s="1"/>
  <c r="AI1383" i="2"/>
  <c r="AN1382" i="2"/>
  <c r="AD1382" i="2"/>
  <c r="Y1382" i="2"/>
  <c r="AA1382" i="2" s="1"/>
  <c r="AI1382" i="2"/>
  <c r="AN1381" i="2"/>
  <c r="AD1381" i="2"/>
  <c r="Z1381" i="2"/>
  <c r="Y1381" i="2"/>
  <c r="AA1381" i="2" s="1"/>
  <c r="AI1381" i="2"/>
  <c r="AK1381" i="2" s="1"/>
  <c r="AN1380" i="2"/>
  <c r="AI1380" i="2"/>
  <c r="AJ1380" i="2" s="1"/>
  <c r="AF1380" i="2"/>
  <c r="AD1380" i="2"/>
  <c r="AE1380" i="2" s="1"/>
  <c r="Y1380" i="2"/>
  <c r="AA1380" i="2" s="1"/>
  <c r="AN1379" i="2"/>
  <c r="AF1379" i="2"/>
  <c r="AG1379" i="2" s="1"/>
  <c r="AD1379" i="2"/>
  <c r="AE1379" i="2" s="1"/>
  <c r="Y1379" i="2"/>
  <c r="AA1379" i="2" s="1"/>
  <c r="AI1379" i="2"/>
  <c r="AN1378" i="2"/>
  <c r="AJ1378" i="2"/>
  <c r="AL1378" i="2" s="1"/>
  <c r="AI1378" i="2"/>
  <c r="AK1378" i="2" s="1"/>
  <c r="AD1378" i="2"/>
  <c r="AA1378" i="2"/>
  <c r="Y1378" i="2"/>
  <c r="Z1378" i="2" s="1"/>
  <c r="AN1377" i="2"/>
  <c r="AF1377" i="2"/>
  <c r="AD1377" i="2"/>
  <c r="AE1377" i="2" s="1"/>
  <c r="Z1377" i="2"/>
  <c r="AB1377" i="2" s="1"/>
  <c r="Y1377" i="2"/>
  <c r="AA1377" i="2" s="1"/>
  <c r="AI1377" i="2"/>
  <c r="AJ1377" i="2" s="1"/>
  <c r="AN1376" i="2"/>
  <c r="AI1376" i="2"/>
  <c r="AK1376" i="2" s="1"/>
  <c r="AF1376" i="2"/>
  <c r="AD1376" i="2"/>
  <c r="AE1376" i="2" s="1"/>
  <c r="Y1376" i="2"/>
  <c r="AN1375" i="2"/>
  <c r="AI1375" i="2"/>
  <c r="AD1375" i="2"/>
  <c r="Y1375" i="2"/>
  <c r="AN1374" i="2"/>
  <c r="AD1374" i="2"/>
  <c r="AE1374" i="2" s="1"/>
  <c r="Y1374" i="2"/>
  <c r="AA1374" i="2" s="1"/>
  <c r="AI1374" i="2"/>
  <c r="AN1373" i="2"/>
  <c r="AD1373" i="2"/>
  <c r="AA1373" i="2"/>
  <c r="Y1373" i="2"/>
  <c r="Z1373" i="2" s="1"/>
  <c r="AI1373" i="2"/>
  <c r="AN1372" i="2"/>
  <c r="AD1372" i="2"/>
  <c r="AF1372" i="2" s="1"/>
  <c r="AA1372" i="2"/>
  <c r="Z1372" i="2"/>
  <c r="Y1372" i="2"/>
  <c r="AI1372" i="2"/>
  <c r="AN1371" i="2"/>
  <c r="AD1371" i="2"/>
  <c r="Y1371" i="2"/>
  <c r="AA1371" i="2" s="1"/>
  <c r="AI1371" i="2"/>
  <c r="AN1370" i="2"/>
  <c r="AK1370" i="2"/>
  <c r="AD1370" i="2"/>
  <c r="AF1370" i="2" s="1"/>
  <c r="AA1370" i="2"/>
  <c r="Y1370" i="2"/>
  <c r="Z1370" i="2" s="1"/>
  <c r="AI1370" i="2"/>
  <c r="AJ1370" i="2" s="1"/>
  <c r="AN1369" i="2"/>
  <c r="AF1369" i="2"/>
  <c r="AD1369" i="2"/>
  <c r="AE1369" i="2" s="1"/>
  <c r="Y1369" i="2"/>
  <c r="AA1369" i="2" s="1"/>
  <c r="AI1369" i="2"/>
  <c r="AK1369" i="2" s="1"/>
  <c r="AN1368" i="2"/>
  <c r="AD1368" i="2"/>
  <c r="Y1368" i="2"/>
  <c r="AA1368" i="2" s="1"/>
  <c r="AI1368" i="2"/>
  <c r="AN1367" i="2"/>
  <c r="AD1367" i="2"/>
  <c r="Y1367" i="2"/>
  <c r="AI1367" i="2"/>
  <c r="AN1366" i="2"/>
  <c r="AD1366" i="2"/>
  <c r="AE1366" i="2" s="1"/>
  <c r="Y1366" i="2"/>
  <c r="AA1366" i="2" s="1"/>
  <c r="AI1366" i="2"/>
  <c r="AN1365" i="2"/>
  <c r="AF1365" i="2"/>
  <c r="AE1365" i="2"/>
  <c r="AD1365" i="2"/>
  <c r="Y1365" i="2"/>
  <c r="AI1365" i="2"/>
  <c r="AN1364" i="2"/>
  <c r="AD1364" i="2"/>
  <c r="AF1364" i="2" s="1"/>
  <c r="Y1364" i="2"/>
  <c r="AI1364" i="2"/>
  <c r="AN1363" i="2"/>
  <c r="AD1363" i="2"/>
  <c r="Y1363" i="2"/>
  <c r="AA1363" i="2" s="1"/>
  <c r="AI1363" i="2"/>
  <c r="AN1362" i="2"/>
  <c r="AK1362" i="2"/>
  <c r="AL1362" i="2" s="1"/>
  <c r="AI1362" i="2"/>
  <c r="AJ1362" i="2" s="1"/>
  <c r="AD1362" i="2"/>
  <c r="AF1362" i="2" s="1"/>
  <c r="Y1362" i="2"/>
  <c r="AN1361" i="2"/>
  <c r="AD1361" i="2"/>
  <c r="AE1361" i="2" s="1"/>
  <c r="Y1361" i="2"/>
  <c r="AI1361" i="2"/>
  <c r="AK1361" i="2" s="1"/>
  <c r="AN1360" i="2"/>
  <c r="AF1360" i="2"/>
  <c r="AD1360" i="2"/>
  <c r="AE1360" i="2" s="1"/>
  <c r="Z1360" i="2"/>
  <c r="AB1360" i="2" s="1"/>
  <c r="Y1360" i="2"/>
  <c r="AA1360" i="2" s="1"/>
  <c r="AI1360" i="2"/>
  <c r="AK1360" i="2" s="1"/>
  <c r="AN1359" i="2"/>
  <c r="AD1359" i="2"/>
  <c r="Y1359" i="2"/>
  <c r="AI1359" i="2"/>
  <c r="AN1358" i="2"/>
  <c r="AD1358" i="2"/>
  <c r="AE1358" i="2" s="1"/>
  <c r="Y1358" i="2"/>
  <c r="AA1358" i="2" s="1"/>
  <c r="AI1358" i="2"/>
  <c r="AN1357" i="2"/>
  <c r="AF1357" i="2"/>
  <c r="AD1357" i="2"/>
  <c r="AE1357" i="2" s="1"/>
  <c r="AA1357" i="2"/>
  <c r="Y1357" i="2"/>
  <c r="Z1357" i="2" s="1"/>
  <c r="AI1357" i="2"/>
  <c r="AN1356" i="2"/>
  <c r="AE1356" i="2"/>
  <c r="AG1356" i="2" s="1"/>
  <c r="AD1356" i="2"/>
  <c r="AF1356" i="2" s="1"/>
  <c r="AA1356" i="2"/>
  <c r="Z1356" i="2"/>
  <c r="AB1356" i="2" s="1"/>
  <c r="Y1356" i="2"/>
  <c r="AI1356" i="2"/>
  <c r="AN1355" i="2"/>
  <c r="AD1355" i="2"/>
  <c r="Y1355" i="2"/>
  <c r="AA1355" i="2" s="1"/>
  <c r="AI1355" i="2"/>
  <c r="AN1354" i="2"/>
  <c r="AD1354" i="2"/>
  <c r="AF1354" i="2" s="1"/>
  <c r="AA1354" i="2"/>
  <c r="AB1354" i="2" s="1"/>
  <c r="Y1354" i="2"/>
  <c r="Z1354" i="2" s="1"/>
  <c r="AI1354" i="2"/>
  <c r="AN1353" i="2"/>
  <c r="AD1353" i="2"/>
  <c r="AE1353" i="2" s="1"/>
  <c r="AA1353" i="2"/>
  <c r="Y1353" i="2"/>
  <c r="Z1353" i="2" s="1"/>
  <c r="AI1353" i="2"/>
  <c r="AK1353" i="2" s="1"/>
  <c r="AN1352" i="2"/>
  <c r="AD1352" i="2"/>
  <c r="AE1352" i="2" s="1"/>
  <c r="Y1352" i="2"/>
  <c r="AA1352" i="2" s="1"/>
  <c r="AI1352" i="2"/>
  <c r="AN1351" i="2"/>
  <c r="AD1351" i="2"/>
  <c r="Y1351" i="2"/>
  <c r="AI1351" i="2"/>
  <c r="AN1350" i="2"/>
  <c r="AF1350" i="2"/>
  <c r="AD1350" i="2"/>
  <c r="AE1350" i="2" s="1"/>
  <c r="Y1350" i="2"/>
  <c r="AA1350" i="2" s="1"/>
  <c r="AI1350" i="2"/>
  <c r="AN1349" i="2"/>
  <c r="AF1349" i="2"/>
  <c r="AD1349" i="2"/>
  <c r="AE1349" i="2" s="1"/>
  <c r="AG1349" i="2" s="1"/>
  <c r="AA1349" i="2"/>
  <c r="Y1349" i="2"/>
  <c r="Z1349" i="2" s="1"/>
  <c r="AI1349" i="2"/>
  <c r="AN1348" i="2"/>
  <c r="AD1348" i="2"/>
  <c r="AF1348" i="2" s="1"/>
  <c r="AA1348" i="2"/>
  <c r="Z1348" i="2"/>
  <c r="AB1348" i="2" s="1"/>
  <c r="Y1348" i="2"/>
  <c r="AI1348" i="2"/>
  <c r="AN1347" i="2"/>
  <c r="AD1347" i="2"/>
  <c r="Z1347" i="2"/>
  <c r="Y1347" i="2"/>
  <c r="AA1347" i="2" s="1"/>
  <c r="AI1347" i="2"/>
  <c r="AN1346" i="2"/>
  <c r="AI1346" i="2"/>
  <c r="AJ1346" i="2" s="1"/>
  <c r="AD1346" i="2"/>
  <c r="AF1346" i="2" s="1"/>
  <c r="AA1346" i="2"/>
  <c r="Y1346" i="2"/>
  <c r="Z1346" i="2" s="1"/>
  <c r="AN1345" i="2"/>
  <c r="AJ1345" i="2"/>
  <c r="AF1345" i="2"/>
  <c r="AD1345" i="2"/>
  <c r="AE1345" i="2" s="1"/>
  <c r="AA1345" i="2"/>
  <c r="Y1345" i="2"/>
  <c r="Z1345" i="2" s="1"/>
  <c r="AB1345" i="2" s="1"/>
  <c r="AI1345" i="2"/>
  <c r="AK1345" i="2" s="1"/>
  <c r="AN1344" i="2"/>
  <c r="AF1344" i="2"/>
  <c r="AD1344" i="2"/>
  <c r="AE1344" i="2" s="1"/>
  <c r="AG1344" i="2" s="1"/>
  <c r="Z1344" i="2"/>
  <c r="AB1344" i="2" s="1"/>
  <c r="Y1344" i="2"/>
  <c r="AA1344" i="2" s="1"/>
  <c r="AI1344" i="2"/>
  <c r="AN1343" i="2"/>
  <c r="AE1343" i="2"/>
  <c r="AG1343" i="2" s="1"/>
  <c r="AD1343" i="2"/>
  <c r="AF1343" i="2" s="1"/>
  <c r="Y1343" i="2"/>
  <c r="AI1343" i="2"/>
  <c r="AN1342" i="2"/>
  <c r="AF1342" i="2"/>
  <c r="AG1342" i="2" s="1"/>
  <c r="AD1342" i="2"/>
  <c r="AE1342" i="2" s="1"/>
  <c r="Y1342" i="2"/>
  <c r="AA1342" i="2" s="1"/>
  <c r="AI1342" i="2"/>
  <c r="AN1341" i="2"/>
  <c r="AF1341" i="2"/>
  <c r="AD1341" i="2"/>
  <c r="AE1341" i="2" s="1"/>
  <c r="AG1341" i="2" s="1"/>
  <c r="Y1341" i="2"/>
  <c r="Z1341" i="2" s="1"/>
  <c r="AI1341" i="2"/>
  <c r="AN1340" i="2"/>
  <c r="AD1340" i="2"/>
  <c r="Z1340" i="2"/>
  <c r="Y1340" i="2"/>
  <c r="AA1340" i="2" s="1"/>
  <c r="AI1340" i="2"/>
  <c r="AN1339" i="2"/>
  <c r="AD1339" i="2"/>
  <c r="Y1339" i="2"/>
  <c r="AA1339" i="2" s="1"/>
  <c r="AI1339" i="2"/>
  <c r="AN1338" i="2"/>
  <c r="AD1338" i="2"/>
  <c r="AF1338" i="2" s="1"/>
  <c r="Y1338" i="2"/>
  <c r="Z1338" i="2" s="1"/>
  <c r="AI1338" i="2"/>
  <c r="AN1337" i="2"/>
  <c r="AD1337" i="2"/>
  <c r="AE1337" i="2" s="1"/>
  <c r="Z1337" i="2"/>
  <c r="Y1337" i="2"/>
  <c r="AA1337" i="2" s="1"/>
  <c r="AI1337" i="2"/>
  <c r="AJ1337" i="2" s="1"/>
  <c r="AN1336" i="2"/>
  <c r="AI1336" i="2"/>
  <c r="AK1336" i="2" s="1"/>
  <c r="AE1336" i="2"/>
  <c r="AD1336" i="2"/>
  <c r="AF1336" i="2" s="1"/>
  <c r="Z1336" i="2"/>
  <c r="AB1336" i="2" s="1"/>
  <c r="Y1336" i="2"/>
  <c r="AA1336" i="2" s="1"/>
  <c r="AN1335" i="2"/>
  <c r="AE1335" i="2"/>
  <c r="AD1335" i="2"/>
  <c r="AF1335" i="2" s="1"/>
  <c r="Y1335" i="2"/>
  <c r="AI1335" i="2"/>
  <c r="AN1334" i="2"/>
  <c r="AD1334" i="2"/>
  <c r="AE1334" i="2" s="1"/>
  <c r="Y1334" i="2"/>
  <c r="AA1334" i="2" s="1"/>
  <c r="AI1334" i="2"/>
  <c r="AN1333" i="2"/>
  <c r="AF1333" i="2"/>
  <c r="AE1333" i="2"/>
  <c r="AG1333" i="2" s="1"/>
  <c r="AD1333" i="2"/>
  <c r="AA1333" i="2"/>
  <c r="Y1333" i="2"/>
  <c r="Z1333" i="2" s="1"/>
  <c r="AI1333" i="2"/>
  <c r="AN1332" i="2"/>
  <c r="AD1332" i="2"/>
  <c r="AF1332" i="2" s="1"/>
  <c r="AA1332" i="2"/>
  <c r="Y1332" i="2"/>
  <c r="Z1332" i="2" s="1"/>
  <c r="AB1332" i="2" s="1"/>
  <c r="AI1332" i="2"/>
  <c r="AN1331" i="2"/>
  <c r="AD1331" i="2"/>
  <c r="Z1331" i="2"/>
  <c r="AB1331" i="2" s="1"/>
  <c r="Y1331" i="2"/>
  <c r="AA1331" i="2" s="1"/>
  <c r="AI1331" i="2"/>
  <c r="AN1330" i="2"/>
  <c r="AI1330" i="2"/>
  <c r="AJ1330" i="2" s="1"/>
  <c r="AD1330" i="2"/>
  <c r="AF1330" i="2" s="1"/>
  <c r="AA1330" i="2"/>
  <c r="AB1330" i="2" s="1"/>
  <c r="Y1330" i="2"/>
  <c r="Z1330" i="2" s="1"/>
  <c r="AN1329" i="2"/>
  <c r="AD1329" i="2"/>
  <c r="AE1329" i="2" s="1"/>
  <c r="Z1329" i="2"/>
  <c r="Y1329" i="2"/>
  <c r="AA1329" i="2" s="1"/>
  <c r="AI1329" i="2"/>
  <c r="AK1329" i="2" s="1"/>
  <c r="AN1328" i="2"/>
  <c r="AF1328" i="2"/>
  <c r="AD1328" i="2"/>
  <c r="AE1328" i="2" s="1"/>
  <c r="AG1328" i="2" s="1"/>
  <c r="Y1328" i="2"/>
  <c r="AI1328" i="2"/>
  <c r="AK1328" i="2" s="1"/>
  <c r="AN1327" i="2"/>
  <c r="AD1327" i="2"/>
  <c r="AF1327" i="2" s="1"/>
  <c r="Y1327" i="2"/>
  <c r="AI1327" i="2"/>
  <c r="AN1326" i="2"/>
  <c r="AD1326" i="2"/>
  <c r="AE1326" i="2" s="1"/>
  <c r="Y1326" i="2"/>
  <c r="AA1326" i="2" s="1"/>
  <c r="AI1326" i="2"/>
  <c r="AN1325" i="2"/>
  <c r="AF1325" i="2"/>
  <c r="AD1325" i="2"/>
  <c r="AE1325" i="2" s="1"/>
  <c r="AA1325" i="2"/>
  <c r="Y1325" i="2"/>
  <c r="Z1325" i="2" s="1"/>
  <c r="AI1325" i="2"/>
  <c r="AN1324" i="2"/>
  <c r="AE1324" i="2"/>
  <c r="AG1324" i="2" s="1"/>
  <c r="AD1324" i="2"/>
  <c r="AF1324" i="2" s="1"/>
  <c r="AA1324" i="2"/>
  <c r="Z1324" i="2"/>
  <c r="AB1324" i="2" s="1"/>
  <c r="Y1324" i="2"/>
  <c r="AI1324" i="2"/>
  <c r="AN1323" i="2"/>
  <c r="AD1323" i="2"/>
  <c r="Z1323" i="2"/>
  <c r="Y1323" i="2"/>
  <c r="AA1323" i="2" s="1"/>
  <c r="AI1323" i="2"/>
  <c r="AN1322" i="2"/>
  <c r="AD1322" i="2"/>
  <c r="AF1322" i="2" s="1"/>
  <c r="AA1322" i="2"/>
  <c r="Y1322" i="2"/>
  <c r="Z1322" i="2" s="1"/>
  <c r="AB1322" i="2" s="1"/>
  <c r="AI1322" i="2"/>
  <c r="AN1321" i="2"/>
  <c r="AJ1321" i="2"/>
  <c r="AL1321" i="2" s="1"/>
  <c r="AF1321" i="2"/>
  <c r="AD1321" i="2"/>
  <c r="AE1321" i="2" s="1"/>
  <c r="Y1321" i="2"/>
  <c r="AA1321" i="2" s="1"/>
  <c r="AI1321" i="2"/>
  <c r="AK1321" i="2" s="1"/>
  <c r="AN1320" i="2"/>
  <c r="AD1320" i="2"/>
  <c r="AF1320" i="2" s="1"/>
  <c r="Z1320" i="2"/>
  <c r="AB1320" i="2" s="1"/>
  <c r="Y1320" i="2"/>
  <c r="AA1320" i="2" s="1"/>
  <c r="AI1320" i="2"/>
  <c r="AN1319" i="2"/>
  <c r="AI1319" i="2"/>
  <c r="AD1319" i="2"/>
  <c r="AF1319" i="2" s="1"/>
  <c r="Y1319" i="2"/>
  <c r="AN1318" i="2"/>
  <c r="AD1318" i="2"/>
  <c r="AE1318" i="2" s="1"/>
  <c r="Y1318" i="2"/>
  <c r="AA1318" i="2" s="1"/>
  <c r="AI1318" i="2"/>
  <c r="AN1317" i="2"/>
  <c r="AF1317" i="2"/>
  <c r="AE1317" i="2"/>
  <c r="AG1317" i="2" s="1"/>
  <c r="AD1317" i="2"/>
  <c r="AA1317" i="2"/>
  <c r="Y1317" i="2"/>
  <c r="Z1317" i="2" s="1"/>
  <c r="AI1317" i="2"/>
  <c r="AN1316" i="2"/>
  <c r="AD1316" i="2"/>
  <c r="AF1316" i="2" s="1"/>
  <c r="Y1316" i="2"/>
  <c r="AA1316" i="2" s="1"/>
  <c r="AI1316" i="2"/>
  <c r="AN1315" i="2"/>
  <c r="AI1315" i="2"/>
  <c r="AK1315" i="2" s="1"/>
  <c r="AD1315" i="2"/>
  <c r="Z1315" i="2"/>
  <c r="Y1315" i="2"/>
  <c r="AA1315" i="2" s="1"/>
  <c r="AN1314" i="2"/>
  <c r="AD1314" i="2"/>
  <c r="AE1314" i="2" s="1"/>
  <c r="Y1314" i="2"/>
  <c r="AA1314" i="2" s="1"/>
  <c r="AI1314" i="2"/>
  <c r="AK1314" i="2" s="1"/>
  <c r="AN1313" i="2"/>
  <c r="AI1313" i="2"/>
  <c r="AK1313" i="2" s="1"/>
  <c r="AD1313" i="2"/>
  <c r="AF1313" i="2" s="1"/>
  <c r="Y1313" i="2"/>
  <c r="AA1313" i="2" s="1"/>
  <c r="AN1312" i="2"/>
  <c r="AF1312" i="2"/>
  <c r="AD1312" i="2"/>
  <c r="AE1312" i="2" s="1"/>
  <c r="Y1312" i="2"/>
  <c r="Z1312" i="2" s="1"/>
  <c r="AI1312" i="2"/>
  <c r="AN1311" i="2"/>
  <c r="AD1311" i="2"/>
  <c r="AA1311" i="2"/>
  <c r="Z1311" i="2"/>
  <c r="Y1311" i="2"/>
  <c r="AI1311" i="2"/>
  <c r="AJ1311" i="2" s="1"/>
  <c r="AN1310" i="2"/>
  <c r="AD1310" i="2"/>
  <c r="Z1310" i="2"/>
  <c r="Y1310" i="2"/>
  <c r="AA1310" i="2" s="1"/>
  <c r="AI1310" i="2"/>
  <c r="AN1309" i="2"/>
  <c r="AD1309" i="2"/>
  <c r="AF1309" i="2" s="1"/>
  <c r="AA1309" i="2"/>
  <c r="AB1309" i="2" s="1"/>
  <c r="Y1309" i="2"/>
  <c r="Z1309" i="2" s="1"/>
  <c r="AI1309" i="2"/>
  <c r="AJ1309" i="2" s="1"/>
  <c r="AN1308" i="2"/>
  <c r="AD1308" i="2"/>
  <c r="AE1308" i="2" s="1"/>
  <c r="Z1308" i="2"/>
  <c r="Y1308" i="2"/>
  <c r="AA1308" i="2" s="1"/>
  <c r="AI1308" i="2"/>
  <c r="AJ1308" i="2" s="1"/>
  <c r="AN1307" i="2"/>
  <c r="AF1307" i="2"/>
  <c r="AE1307" i="2"/>
  <c r="AD1307" i="2"/>
  <c r="Z1307" i="2"/>
  <c r="AB1307" i="2" s="1"/>
  <c r="Y1307" i="2"/>
  <c r="AA1307" i="2" s="1"/>
  <c r="AI1307" i="2"/>
  <c r="AN1306" i="2"/>
  <c r="AD1306" i="2"/>
  <c r="AF1306" i="2" s="1"/>
  <c r="Y1306" i="2"/>
  <c r="AI1306" i="2"/>
  <c r="AN1305" i="2"/>
  <c r="AF1305" i="2"/>
  <c r="AG1305" i="2" s="1"/>
  <c r="AD1305" i="2"/>
  <c r="AE1305" i="2" s="1"/>
  <c r="Y1305" i="2"/>
  <c r="AA1305" i="2" s="1"/>
  <c r="AI1305" i="2"/>
  <c r="AN1304" i="2"/>
  <c r="AD1304" i="2"/>
  <c r="AF1304" i="2" s="1"/>
  <c r="Y1304" i="2"/>
  <c r="Z1304" i="2" s="1"/>
  <c r="AI1304" i="2"/>
  <c r="AN1303" i="2"/>
  <c r="AD1303" i="2"/>
  <c r="AF1303" i="2" s="1"/>
  <c r="Y1303" i="2"/>
  <c r="AA1303" i="2" s="1"/>
  <c r="AI1303" i="2"/>
  <c r="AJ1303" i="2" s="1"/>
  <c r="AN1302" i="2"/>
  <c r="AI1302" i="2"/>
  <c r="AK1302" i="2" s="1"/>
  <c r="AE1302" i="2"/>
  <c r="AG1302" i="2" s="1"/>
  <c r="AD1302" i="2"/>
  <c r="AF1302" i="2" s="1"/>
  <c r="Y1302" i="2"/>
  <c r="AA1302" i="2" s="1"/>
  <c r="AN1301" i="2"/>
  <c r="AD1301" i="2"/>
  <c r="AA1301" i="2"/>
  <c r="Y1301" i="2"/>
  <c r="Z1301" i="2" s="1"/>
  <c r="AI1301" i="2"/>
  <c r="AN1300" i="2"/>
  <c r="AK1300" i="2"/>
  <c r="AF1300" i="2"/>
  <c r="AD1300" i="2"/>
  <c r="AE1300" i="2" s="1"/>
  <c r="Y1300" i="2"/>
  <c r="AA1300" i="2" s="1"/>
  <c r="AI1300" i="2"/>
  <c r="AJ1300" i="2" s="1"/>
  <c r="AN1299" i="2"/>
  <c r="AD1299" i="2"/>
  <c r="AF1299" i="2" s="1"/>
  <c r="Y1299" i="2"/>
  <c r="AA1299" i="2" s="1"/>
  <c r="AI1299" i="2"/>
  <c r="AN1298" i="2"/>
  <c r="AD1298" i="2"/>
  <c r="AF1298" i="2" s="1"/>
  <c r="Y1298" i="2"/>
  <c r="AA1298" i="2" s="1"/>
  <c r="AI1298" i="2"/>
  <c r="AN1297" i="2"/>
  <c r="AF1297" i="2"/>
  <c r="AG1297" i="2" s="1"/>
  <c r="AD1297" i="2"/>
  <c r="AE1297" i="2" s="1"/>
  <c r="Y1297" i="2"/>
  <c r="AI1297" i="2"/>
  <c r="AN1296" i="2"/>
  <c r="AK1296" i="2"/>
  <c r="AD1296" i="2"/>
  <c r="AF1296" i="2" s="1"/>
  <c r="Y1296" i="2"/>
  <c r="Z1296" i="2" s="1"/>
  <c r="AI1296" i="2"/>
  <c r="AJ1296" i="2" s="1"/>
  <c r="AL1296" i="2" s="1"/>
  <c r="AN1295" i="2"/>
  <c r="AK1295" i="2"/>
  <c r="AD1295" i="2"/>
  <c r="AF1295" i="2" s="1"/>
  <c r="Y1295" i="2"/>
  <c r="AA1295" i="2" s="1"/>
  <c r="AI1295" i="2"/>
  <c r="AJ1295" i="2" s="1"/>
  <c r="AN1294" i="2"/>
  <c r="AD1294" i="2"/>
  <c r="Y1294" i="2"/>
  <c r="AA1294" i="2" s="1"/>
  <c r="AI1294" i="2"/>
  <c r="AN1293" i="2"/>
  <c r="AI1293" i="2"/>
  <c r="AJ1293" i="2" s="1"/>
  <c r="AD1293" i="2"/>
  <c r="AF1293" i="2" s="1"/>
  <c r="AA1293" i="2"/>
  <c r="Y1293" i="2"/>
  <c r="Z1293" i="2" s="1"/>
  <c r="AB1293" i="2" s="1"/>
  <c r="AN1292" i="2"/>
  <c r="AD1292" i="2"/>
  <c r="AA1292" i="2"/>
  <c r="Z1292" i="2"/>
  <c r="AB1292" i="2" s="1"/>
  <c r="Y1292" i="2"/>
  <c r="AI1292" i="2"/>
  <c r="AK1292" i="2" s="1"/>
  <c r="AN1291" i="2"/>
  <c r="AF1291" i="2"/>
  <c r="AE1291" i="2"/>
  <c r="AD1291" i="2"/>
  <c r="AA1291" i="2"/>
  <c r="Z1291" i="2"/>
  <c r="AB1291" i="2" s="1"/>
  <c r="Y1291" i="2"/>
  <c r="AI1291" i="2"/>
  <c r="AN1290" i="2"/>
  <c r="AI1290" i="2"/>
  <c r="AD1290" i="2"/>
  <c r="AF1290" i="2" s="1"/>
  <c r="Y1290" i="2"/>
  <c r="AA1290" i="2" s="1"/>
  <c r="AN1289" i="2"/>
  <c r="AG1289" i="2"/>
  <c r="AF1289" i="2"/>
  <c r="AD1289" i="2"/>
  <c r="AE1289" i="2" s="1"/>
  <c r="Z1289" i="2"/>
  <c r="AB1289" i="2" s="1"/>
  <c r="Y1289" i="2"/>
  <c r="AA1289" i="2" s="1"/>
  <c r="AI1289" i="2"/>
  <c r="AN1288" i="2"/>
  <c r="AI1288" i="2"/>
  <c r="AF1288" i="2"/>
  <c r="AE1288" i="2"/>
  <c r="AG1288" i="2" s="1"/>
  <c r="AD1288" i="2"/>
  <c r="Y1288" i="2"/>
  <c r="Z1288" i="2" s="1"/>
  <c r="AN1287" i="2"/>
  <c r="AD1287" i="2"/>
  <c r="Z1287" i="2"/>
  <c r="Y1287" i="2"/>
  <c r="AA1287" i="2" s="1"/>
  <c r="AI1287" i="2"/>
  <c r="AK1287" i="2" s="1"/>
  <c r="AN1286" i="2"/>
  <c r="AF1286" i="2"/>
  <c r="AE1286" i="2"/>
  <c r="AG1286" i="2" s="1"/>
  <c r="AD1286" i="2"/>
  <c r="Y1286" i="2"/>
  <c r="AA1286" i="2" s="1"/>
  <c r="AI1286" i="2"/>
  <c r="AN1285" i="2"/>
  <c r="AD1285" i="2"/>
  <c r="Y1285" i="2"/>
  <c r="Z1285" i="2" s="1"/>
  <c r="AI1285" i="2"/>
  <c r="AJ1285" i="2" s="1"/>
  <c r="AN1284" i="2"/>
  <c r="AK1284" i="2"/>
  <c r="AF1284" i="2"/>
  <c r="AG1284" i="2" s="1"/>
  <c r="AD1284" i="2"/>
  <c r="AE1284" i="2" s="1"/>
  <c r="Z1284" i="2"/>
  <c r="Y1284" i="2"/>
  <c r="AA1284" i="2" s="1"/>
  <c r="AI1284" i="2"/>
  <c r="AJ1284" i="2" s="1"/>
  <c r="AN1283" i="2"/>
  <c r="AE1283" i="2"/>
  <c r="AD1283" i="2"/>
  <c r="AF1283" i="2" s="1"/>
  <c r="Z1283" i="2"/>
  <c r="AB1283" i="2" s="1"/>
  <c r="Y1283" i="2"/>
  <c r="AA1283" i="2" s="1"/>
  <c r="AI1283" i="2"/>
  <c r="AN1282" i="2"/>
  <c r="AG1282" i="2"/>
  <c r="AE1282" i="2"/>
  <c r="AD1282" i="2"/>
  <c r="AF1282" i="2" s="1"/>
  <c r="AA1282" i="2"/>
  <c r="Z1282" i="2"/>
  <c r="Y1282" i="2"/>
  <c r="AI1282" i="2"/>
  <c r="AN1281" i="2"/>
  <c r="AD1281" i="2"/>
  <c r="AE1281" i="2" s="1"/>
  <c r="Z1281" i="2"/>
  <c r="AB1281" i="2" s="1"/>
  <c r="Y1281" i="2"/>
  <c r="AA1281" i="2" s="1"/>
  <c r="AI1281" i="2"/>
  <c r="AN1280" i="2"/>
  <c r="AF1280" i="2"/>
  <c r="AE1280" i="2"/>
  <c r="AG1280" i="2" s="1"/>
  <c r="AD1280" i="2"/>
  <c r="Y1280" i="2"/>
  <c r="Z1280" i="2" s="1"/>
  <c r="AI1280" i="2"/>
  <c r="AN1279" i="2"/>
  <c r="AG1279" i="2"/>
  <c r="AF1279" i="2"/>
  <c r="AE1279" i="2"/>
  <c r="AD1279" i="2"/>
  <c r="Y1279" i="2"/>
  <c r="AA1279" i="2" s="1"/>
  <c r="AI1279" i="2"/>
  <c r="AK1279" i="2" s="1"/>
  <c r="AN1278" i="2"/>
  <c r="AD1278" i="2"/>
  <c r="Y1278" i="2"/>
  <c r="AA1278" i="2" s="1"/>
  <c r="AI1278" i="2"/>
  <c r="AN1277" i="2"/>
  <c r="AI1277" i="2"/>
  <c r="AJ1277" i="2" s="1"/>
  <c r="AD1277" i="2"/>
  <c r="AF1277" i="2" s="1"/>
  <c r="Y1277" i="2"/>
  <c r="AN1276" i="2"/>
  <c r="AD1276" i="2"/>
  <c r="AF1276" i="2" s="1"/>
  <c r="AA1276" i="2"/>
  <c r="Z1276" i="2"/>
  <c r="Y1276" i="2"/>
  <c r="AI1276" i="2"/>
  <c r="AN1275" i="2"/>
  <c r="AD1275" i="2"/>
  <c r="Y1275" i="2"/>
  <c r="AA1275" i="2" s="1"/>
  <c r="AI1275" i="2"/>
  <c r="AK1275" i="2" s="1"/>
  <c r="AN1274" i="2"/>
  <c r="AE1274" i="2"/>
  <c r="AG1274" i="2" s="1"/>
  <c r="AD1274" i="2"/>
  <c r="AF1274" i="2" s="1"/>
  <c r="Y1274" i="2"/>
  <c r="AA1274" i="2" s="1"/>
  <c r="AI1274" i="2"/>
  <c r="AN1273" i="2"/>
  <c r="AF1273" i="2"/>
  <c r="AG1273" i="2" s="1"/>
  <c r="AD1273" i="2"/>
  <c r="AE1273" i="2" s="1"/>
  <c r="Y1273" i="2"/>
  <c r="AI1273" i="2"/>
  <c r="AN1272" i="2"/>
  <c r="AF1272" i="2"/>
  <c r="AE1272" i="2"/>
  <c r="AG1272" i="2" s="1"/>
  <c r="AD1272" i="2"/>
  <c r="Y1272" i="2"/>
  <c r="AA1272" i="2" s="1"/>
  <c r="AI1272" i="2"/>
  <c r="AN1271" i="2"/>
  <c r="AD1271" i="2"/>
  <c r="AF1271" i="2" s="1"/>
  <c r="Y1271" i="2"/>
  <c r="AA1271" i="2" s="1"/>
  <c r="AI1271" i="2"/>
  <c r="AK1271" i="2" s="1"/>
  <c r="AN1270" i="2"/>
  <c r="AD1270" i="2"/>
  <c r="Y1270" i="2"/>
  <c r="Z1270" i="2" s="1"/>
  <c r="AI1270" i="2"/>
  <c r="AN1269" i="2"/>
  <c r="AF1269" i="2"/>
  <c r="AE1269" i="2"/>
  <c r="AG1269" i="2" s="1"/>
  <c r="AD1269" i="2"/>
  <c r="Y1269" i="2"/>
  <c r="Z1269" i="2" s="1"/>
  <c r="AI1269" i="2"/>
  <c r="AJ1269" i="2" s="1"/>
  <c r="AN1268" i="2"/>
  <c r="AI1268" i="2"/>
  <c r="AK1268" i="2" s="1"/>
  <c r="AD1268" i="2"/>
  <c r="AF1268" i="2" s="1"/>
  <c r="AA1268" i="2"/>
  <c r="Z1268" i="2"/>
  <c r="Y1268" i="2"/>
  <c r="AN1267" i="2"/>
  <c r="AD1267" i="2"/>
  <c r="AE1267" i="2" s="1"/>
  <c r="Z1267" i="2"/>
  <c r="Y1267" i="2"/>
  <c r="AA1267" i="2" s="1"/>
  <c r="AI1267" i="2"/>
  <c r="AN1266" i="2"/>
  <c r="AD1266" i="2"/>
  <c r="AE1266" i="2" s="1"/>
  <c r="Z1266" i="2"/>
  <c r="Y1266" i="2"/>
  <c r="AA1266" i="2" s="1"/>
  <c r="AI1266" i="2"/>
  <c r="AN1265" i="2"/>
  <c r="AD1265" i="2"/>
  <c r="AF1265" i="2" s="1"/>
  <c r="Y1265" i="2"/>
  <c r="AA1265" i="2" s="1"/>
  <c r="AI1265" i="2"/>
  <c r="AK1265" i="2" s="1"/>
  <c r="AN1264" i="2"/>
  <c r="AD1264" i="2"/>
  <c r="Y1264" i="2"/>
  <c r="AA1264" i="2" s="1"/>
  <c r="AI1264" i="2"/>
  <c r="AN1263" i="2"/>
  <c r="AD1263" i="2"/>
  <c r="AF1263" i="2" s="1"/>
  <c r="Y1263" i="2"/>
  <c r="Z1263" i="2" s="1"/>
  <c r="AI1263" i="2"/>
  <c r="AJ1263" i="2" s="1"/>
  <c r="AN1262" i="2"/>
  <c r="AI1262" i="2"/>
  <c r="AK1262" i="2" s="1"/>
  <c r="AD1262" i="2"/>
  <c r="AF1262" i="2" s="1"/>
  <c r="AA1262" i="2"/>
  <c r="Z1262" i="2"/>
  <c r="Y1262" i="2"/>
  <c r="AN1261" i="2"/>
  <c r="AI1261" i="2"/>
  <c r="AK1261" i="2" s="1"/>
  <c r="AD1261" i="2"/>
  <c r="AF1261" i="2" s="1"/>
  <c r="Z1261" i="2"/>
  <c r="AB1261" i="2" s="1"/>
  <c r="Y1261" i="2"/>
  <c r="AA1261" i="2" s="1"/>
  <c r="AN1260" i="2"/>
  <c r="AE1260" i="2"/>
  <c r="AG1260" i="2" s="1"/>
  <c r="AD1260" i="2"/>
  <c r="AF1260" i="2" s="1"/>
  <c r="Y1260" i="2"/>
  <c r="AI1260" i="2"/>
  <c r="AN1259" i="2"/>
  <c r="AD1259" i="2"/>
  <c r="AE1259" i="2" s="1"/>
  <c r="AA1259" i="2"/>
  <c r="Z1259" i="2"/>
  <c r="Y1259" i="2"/>
  <c r="AI1259" i="2"/>
  <c r="AN1258" i="2"/>
  <c r="AD1258" i="2"/>
  <c r="AF1258" i="2" s="1"/>
  <c r="Z1258" i="2"/>
  <c r="Y1258" i="2"/>
  <c r="AA1258" i="2" s="1"/>
  <c r="AI1258" i="2"/>
  <c r="AN1257" i="2"/>
  <c r="AI1257" i="2"/>
  <c r="AK1257" i="2" s="1"/>
  <c r="AD1257" i="2"/>
  <c r="AF1257" i="2" s="1"/>
  <c r="Y1257" i="2"/>
  <c r="AA1257" i="2" s="1"/>
  <c r="AN1256" i="2"/>
  <c r="AD1256" i="2"/>
  <c r="Z1256" i="2"/>
  <c r="AB1256" i="2" s="1"/>
  <c r="Y1256" i="2"/>
  <c r="AA1256" i="2" s="1"/>
  <c r="AI1256" i="2"/>
  <c r="AN1255" i="2"/>
  <c r="AD1255" i="2"/>
  <c r="AE1255" i="2" s="1"/>
  <c r="AB1255" i="2"/>
  <c r="AA1255" i="2"/>
  <c r="Y1255" i="2"/>
  <c r="Z1255" i="2" s="1"/>
  <c r="AI1255" i="2"/>
  <c r="AJ1255" i="2" s="1"/>
  <c r="AN1254" i="2"/>
  <c r="AI1254" i="2"/>
  <c r="AK1254" i="2" s="1"/>
  <c r="AD1254" i="2"/>
  <c r="AF1254" i="2" s="1"/>
  <c r="Y1254" i="2"/>
  <c r="AA1254" i="2" s="1"/>
  <c r="AN1253" i="2"/>
  <c r="AJ1253" i="2"/>
  <c r="AL1253" i="2" s="1"/>
  <c r="AI1253" i="2"/>
  <c r="AK1253" i="2" s="1"/>
  <c r="AD1253" i="2"/>
  <c r="AF1253" i="2" s="1"/>
  <c r="Y1253" i="2"/>
  <c r="AA1253" i="2" s="1"/>
  <c r="AN1252" i="2"/>
  <c r="AI1252" i="2"/>
  <c r="AD1252" i="2"/>
  <c r="AF1252" i="2" s="1"/>
  <c r="Y1252" i="2"/>
  <c r="AN1251" i="2"/>
  <c r="AF1251" i="2"/>
  <c r="AD1251" i="2"/>
  <c r="AE1251" i="2" s="1"/>
  <c r="AA1251" i="2"/>
  <c r="Z1251" i="2"/>
  <c r="AB1251" i="2" s="1"/>
  <c r="Y1251" i="2"/>
  <c r="AI1251" i="2"/>
  <c r="AN1250" i="2"/>
  <c r="AF1250" i="2"/>
  <c r="AE1250" i="2"/>
  <c r="AD1250" i="2"/>
  <c r="Y1250" i="2"/>
  <c r="AA1250" i="2" s="1"/>
  <c r="AI1250" i="2"/>
  <c r="AN1249" i="2"/>
  <c r="AI1249" i="2"/>
  <c r="AK1249" i="2" s="1"/>
  <c r="AD1249" i="2"/>
  <c r="Y1249" i="2"/>
  <c r="AA1249" i="2" s="1"/>
  <c r="AN1248" i="2"/>
  <c r="AD1248" i="2"/>
  <c r="AA1248" i="2"/>
  <c r="Z1248" i="2"/>
  <c r="AB1248" i="2" s="1"/>
  <c r="Y1248" i="2"/>
  <c r="AI1248" i="2"/>
  <c r="AN1247" i="2"/>
  <c r="AD1247" i="2"/>
  <c r="AF1247" i="2" s="1"/>
  <c r="AA1247" i="2"/>
  <c r="Y1247" i="2"/>
  <c r="Z1247" i="2" s="1"/>
  <c r="AI1247" i="2"/>
  <c r="AJ1247" i="2" s="1"/>
  <c r="AN1246" i="2"/>
  <c r="AI1246" i="2"/>
  <c r="AK1246" i="2" s="1"/>
  <c r="AE1246" i="2"/>
  <c r="AD1246" i="2"/>
  <c r="AF1246" i="2" s="1"/>
  <c r="AA1246" i="2"/>
  <c r="Z1246" i="2"/>
  <c r="AB1246" i="2" s="1"/>
  <c r="Y1246" i="2"/>
  <c r="AN1245" i="2"/>
  <c r="AI1245" i="2"/>
  <c r="AK1245" i="2" s="1"/>
  <c r="AD1245" i="2"/>
  <c r="AF1245" i="2" s="1"/>
  <c r="Y1245" i="2"/>
  <c r="AN1244" i="2"/>
  <c r="AG1244" i="2"/>
  <c r="AF1244" i="2"/>
  <c r="AE1244" i="2"/>
  <c r="AD1244" i="2"/>
  <c r="Y1244" i="2"/>
  <c r="AI1244" i="2"/>
  <c r="AN1243" i="2"/>
  <c r="AG1243" i="2"/>
  <c r="AF1243" i="2"/>
  <c r="AD1243" i="2"/>
  <c r="AE1243" i="2" s="1"/>
  <c r="AA1243" i="2"/>
  <c r="Z1243" i="2"/>
  <c r="AB1243" i="2" s="1"/>
  <c r="Y1243" i="2"/>
  <c r="AI1243" i="2"/>
  <c r="AN1242" i="2"/>
  <c r="AF1242" i="2"/>
  <c r="AE1242" i="2"/>
  <c r="AD1242" i="2"/>
  <c r="Z1242" i="2"/>
  <c r="AB1242" i="2" s="1"/>
  <c r="Y1242" i="2"/>
  <c r="AA1242" i="2" s="1"/>
  <c r="AI1242" i="2"/>
  <c r="AN1241" i="2"/>
  <c r="AI1241" i="2"/>
  <c r="AK1241" i="2" s="1"/>
  <c r="AD1241" i="2"/>
  <c r="Y1241" i="2"/>
  <c r="AA1241" i="2" s="1"/>
  <c r="AN1240" i="2"/>
  <c r="AD1240" i="2"/>
  <c r="AB1240" i="2"/>
  <c r="AA1240" i="2"/>
  <c r="Z1240" i="2"/>
  <c r="Y1240" i="2"/>
  <c r="AI1240" i="2"/>
  <c r="AN1239" i="2"/>
  <c r="AE1239" i="2"/>
  <c r="AD1239" i="2"/>
  <c r="AF1239" i="2" s="1"/>
  <c r="AA1239" i="2"/>
  <c r="Y1239" i="2"/>
  <c r="Z1239" i="2" s="1"/>
  <c r="AI1239" i="2"/>
  <c r="AJ1239" i="2" s="1"/>
  <c r="AN1238" i="2"/>
  <c r="AE1238" i="2"/>
  <c r="AD1238" i="2"/>
  <c r="AF1238" i="2" s="1"/>
  <c r="AA1238" i="2"/>
  <c r="Y1238" i="2"/>
  <c r="Z1238" i="2" s="1"/>
  <c r="AB1238" i="2" s="1"/>
  <c r="AI1238" i="2"/>
  <c r="AN1237" i="2"/>
  <c r="AD1237" i="2"/>
  <c r="AF1237" i="2" s="1"/>
  <c r="Y1237" i="2"/>
  <c r="AI1237" i="2"/>
  <c r="AK1237" i="2" s="1"/>
  <c r="AN1236" i="2"/>
  <c r="AI1236" i="2"/>
  <c r="AD1236" i="2"/>
  <c r="AF1236" i="2" s="1"/>
  <c r="Y1236" i="2"/>
  <c r="AN1235" i="2"/>
  <c r="AK1235" i="2"/>
  <c r="AJ1235" i="2"/>
  <c r="AI1235" i="2"/>
  <c r="AD1235" i="2"/>
  <c r="AE1235" i="2" s="1"/>
  <c r="Z1235" i="2"/>
  <c r="Y1235" i="2"/>
  <c r="AA1235" i="2" s="1"/>
  <c r="AN1234" i="2"/>
  <c r="AD1234" i="2"/>
  <c r="Z1234" i="2"/>
  <c r="Y1234" i="2"/>
  <c r="AA1234" i="2" s="1"/>
  <c r="AB1234" i="2" s="1"/>
  <c r="AI1234" i="2"/>
  <c r="AN1233" i="2"/>
  <c r="AK1233" i="2"/>
  <c r="AL1233" i="2" s="1"/>
  <c r="AE1233" i="2"/>
  <c r="AD1233" i="2"/>
  <c r="AF1233" i="2" s="1"/>
  <c r="AB1233" i="2"/>
  <c r="AA1233" i="2"/>
  <c r="Z1233" i="2"/>
  <c r="Y1233" i="2"/>
  <c r="AI1233" i="2"/>
  <c r="AJ1233" i="2" s="1"/>
  <c r="AN1232" i="2"/>
  <c r="AE1232" i="2"/>
  <c r="AD1232" i="2"/>
  <c r="AF1232" i="2" s="1"/>
  <c r="AA1232" i="2"/>
  <c r="Y1232" i="2"/>
  <c r="Z1232" i="2" s="1"/>
  <c r="AI1232" i="2"/>
  <c r="AN1231" i="2"/>
  <c r="AD1231" i="2"/>
  <c r="AF1231" i="2" s="1"/>
  <c r="Z1231" i="2"/>
  <c r="AB1231" i="2" s="1"/>
  <c r="Y1231" i="2"/>
  <c r="AA1231" i="2" s="1"/>
  <c r="AI1231" i="2"/>
  <c r="AN1230" i="2"/>
  <c r="AF1230" i="2"/>
  <c r="AE1230" i="2"/>
  <c r="AG1230" i="2" s="1"/>
  <c r="AD1230" i="2"/>
  <c r="Y1230" i="2"/>
  <c r="AI1230" i="2"/>
  <c r="AN1229" i="2"/>
  <c r="AD1229" i="2"/>
  <c r="AF1229" i="2" s="1"/>
  <c r="Y1229" i="2"/>
  <c r="Z1229" i="2" s="1"/>
  <c r="AI1229" i="2"/>
  <c r="AN1228" i="2"/>
  <c r="AF1228" i="2"/>
  <c r="AE1228" i="2"/>
  <c r="AD1228" i="2"/>
  <c r="Y1228" i="2"/>
  <c r="AA1228" i="2" s="1"/>
  <c r="AI1228" i="2"/>
  <c r="AN1227" i="2"/>
  <c r="AD1227" i="2"/>
  <c r="AF1227" i="2" s="1"/>
  <c r="Y1227" i="2"/>
  <c r="AA1227" i="2" s="1"/>
  <c r="AI1227" i="2"/>
  <c r="AK1227" i="2" s="1"/>
  <c r="AN1226" i="2"/>
  <c r="AD1226" i="2"/>
  <c r="AA1226" i="2"/>
  <c r="Z1226" i="2"/>
  <c r="AB1226" i="2" s="1"/>
  <c r="Y1226" i="2"/>
  <c r="AI1226" i="2"/>
  <c r="AN1225" i="2"/>
  <c r="AF1225" i="2"/>
  <c r="AE1225" i="2"/>
  <c r="AD1225" i="2"/>
  <c r="AA1225" i="2"/>
  <c r="Y1225" i="2"/>
  <c r="Z1225" i="2" s="1"/>
  <c r="AI1225" i="2"/>
  <c r="AJ1225" i="2" s="1"/>
  <c r="AN1224" i="2"/>
  <c r="AI1224" i="2"/>
  <c r="AK1224" i="2" s="1"/>
  <c r="AD1224" i="2"/>
  <c r="AF1224" i="2" s="1"/>
  <c r="Z1224" i="2"/>
  <c r="Y1224" i="2"/>
  <c r="AA1224" i="2" s="1"/>
  <c r="AN1223" i="2"/>
  <c r="AI1223" i="2"/>
  <c r="AK1223" i="2" s="1"/>
  <c r="AD1223" i="2"/>
  <c r="AF1223" i="2" s="1"/>
  <c r="Y1223" i="2"/>
  <c r="AA1223" i="2" s="1"/>
  <c r="AN1222" i="2"/>
  <c r="AI1222" i="2"/>
  <c r="AD1222" i="2"/>
  <c r="AF1222" i="2" s="1"/>
  <c r="Y1222" i="2"/>
  <c r="AN1221" i="2"/>
  <c r="AE1221" i="2"/>
  <c r="AG1221" i="2" s="1"/>
  <c r="AD1221" i="2"/>
  <c r="AF1221" i="2" s="1"/>
  <c r="Y1221" i="2"/>
  <c r="AA1221" i="2" s="1"/>
  <c r="AI1221" i="2"/>
  <c r="AK1221" i="2" s="1"/>
  <c r="AN1220" i="2"/>
  <c r="AD1220" i="2"/>
  <c r="AA1220" i="2"/>
  <c r="Y1220" i="2"/>
  <c r="Z1220" i="2" s="1"/>
  <c r="AB1220" i="2" s="1"/>
  <c r="AI1220" i="2"/>
  <c r="AN1219" i="2"/>
  <c r="AF1219" i="2"/>
  <c r="AD1219" i="2"/>
  <c r="AE1219" i="2" s="1"/>
  <c r="AG1219" i="2" s="1"/>
  <c r="AA1219" i="2"/>
  <c r="Z1219" i="2"/>
  <c r="AB1219" i="2" s="1"/>
  <c r="Y1219" i="2"/>
  <c r="AI1219" i="2"/>
  <c r="AJ1219" i="2" s="1"/>
  <c r="AN1218" i="2"/>
  <c r="AI1218" i="2"/>
  <c r="AK1218" i="2" s="1"/>
  <c r="AE1218" i="2"/>
  <c r="AD1218" i="2"/>
  <c r="AF1218" i="2" s="1"/>
  <c r="AA1218" i="2"/>
  <c r="Z1218" i="2"/>
  <c r="Y1218" i="2"/>
  <c r="AN1217" i="2"/>
  <c r="AI1217" i="2"/>
  <c r="AD1217" i="2"/>
  <c r="AF1217" i="2" s="1"/>
  <c r="Y1217" i="2"/>
  <c r="AA1217" i="2" s="1"/>
  <c r="AN1216" i="2"/>
  <c r="AI1216" i="2"/>
  <c r="AD1216" i="2"/>
  <c r="AF1216" i="2" s="1"/>
  <c r="Y1216" i="2"/>
  <c r="AN1215" i="2"/>
  <c r="AD1215" i="2"/>
  <c r="AF1215" i="2" s="1"/>
  <c r="Y1215" i="2"/>
  <c r="Z1215" i="2" s="1"/>
  <c r="AI1215" i="2"/>
  <c r="AN1214" i="2"/>
  <c r="AF1214" i="2"/>
  <c r="AE1214" i="2"/>
  <c r="AD1214" i="2"/>
  <c r="Y1214" i="2"/>
  <c r="AA1214" i="2" s="1"/>
  <c r="AI1214" i="2"/>
  <c r="AN1213" i="2"/>
  <c r="AD1213" i="2"/>
  <c r="AF1213" i="2" s="1"/>
  <c r="Y1213" i="2"/>
  <c r="AA1213" i="2" s="1"/>
  <c r="AI1213" i="2"/>
  <c r="AK1213" i="2" s="1"/>
  <c r="AN1212" i="2"/>
  <c r="AD1212" i="2"/>
  <c r="AA1212" i="2"/>
  <c r="Z1212" i="2"/>
  <c r="AB1212" i="2" s="1"/>
  <c r="Y1212" i="2"/>
  <c r="AI1212" i="2"/>
  <c r="AN1211" i="2"/>
  <c r="AF1211" i="2"/>
  <c r="AE1211" i="2"/>
  <c r="AD1211" i="2"/>
  <c r="Y1211" i="2"/>
  <c r="AA1211" i="2" s="1"/>
  <c r="AI1211" i="2"/>
  <c r="AJ1211" i="2" s="1"/>
  <c r="AN1210" i="2"/>
  <c r="AI1210" i="2"/>
  <c r="AK1210" i="2" s="1"/>
  <c r="AD1210" i="2"/>
  <c r="AF1210" i="2" s="1"/>
  <c r="AA1210" i="2"/>
  <c r="Z1210" i="2"/>
  <c r="AB1210" i="2" s="1"/>
  <c r="Y1210" i="2"/>
  <c r="AN1209" i="2"/>
  <c r="AI1209" i="2"/>
  <c r="AK1209" i="2" s="1"/>
  <c r="AD1209" i="2"/>
  <c r="AF1209" i="2" s="1"/>
  <c r="Y1209" i="2"/>
  <c r="AA1209" i="2" s="1"/>
  <c r="AN1208" i="2"/>
  <c r="AI1208" i="2"/>
  <c r="AD1208" i="2"/>
  <c r="Y1208" i="2"/>
  <c r="AN1207" i="2"/>
  <c r="AD1207" i="2"/>
  <c r="AA1207" i="2"/>
  <c r="Z1207" i="2"/>
  <c r="Y1207" i="2"/>
  <c r="AI1207" i="2"/>
  <c r="AN1206" i="2"/>
  <c r="AF1206" i="2"/>
  <c r="AE1206" i="2"/>
  <c r="AG1206" i="2" s="1"/>
  <c r="AD1206" i="2"/>
  <c r="Z1206" i="2"/>
  <c r="Y1206" i="2"/>
  <c r="AA1206" i="2" s="1"/>
  <c r="AI1206" i="2"/>
  <c r="AN1205" i="2"/>
  <c r="AI1205" i="2"/>
  <c r="AK1205" i="2" s="1"/>
  <c r="AE1205" i="2"/>
  <c r="AG1205" i="2" s="1"/>
  <c r="AD1205" i="2"/>
  <c r="AF1205" i="2" s="1"/>
  <c r="Y1205" i="2"/>
  <c r="AA1205" i="2" s="1"/>
  <c r="AN1204" i="2"/>
  <c r="AD1204" i="2"/>
  <c r="AA1204" i="2"/>
  <c r="AB1204" i="2" s="1"/>
  <c r="Z1204" i="2"/>
  <c r="Y1204" i="2"/>
  <c r="AI1204" i="2"/>
  <c r="AN1203" i="2"/>
  <c r="AF1203" i="2"/>
  <c r="AE1203" i="2"/>
  <c r="AG1203" i="2" s="1"/>
  <c r="AD1203" i="2"/>
  <c r="AA1203" i="2"/>
  <c r="Z1203" i="2"/>
  <c r="AB1203" i="2" s="1"/>
  <c r="Y1203" i="2"/>
  <c r="AI1203" i="2"/>
  <c r="AJ1203" i="2" s="1"/>
  <c r="AN1202" i="2"/>
  <c r="AE1202" i="2"/>
  <c r="AD1202" i="2"/>
  <c r="AF1202" i="2" s="1"/>
  <c r="Y1202" i="2"/>
  <c r="AI1202" i="2"/>
  <c r="AN1201" i="2"/>
  <c r="AD1201" i="2"/>
  <c r="AF1201" i="2" s="1"/>
  <c r="Y1201" i="2"/>
  <c r="AA1201" i="2" s="1"/>
  <c r="AI1201" i="2"/>
  <c r="AK1201" i="2" s="1"/>
  <c r="AN1200" i="2"/>
  <c r="AF1200" i="2"/>
  <c r="AD1200" i="2"/>
  <c r="AE1200" i="2" s="1"/>
  <c r="AG1200" i="2" s="1"/>
  <c r="Y1200" i="2"/>
  <c r="AI1200" i="2"/>
  <c r="AN1199" i="2"/>
  <c r="AF1199" i="2"/>
  <c r="AE1199" i="2"/>
  <c r="AD1199" i="2"/>
  <c r="Y1199" i="2"/>
  <c r="AI1199" i="2"/>
  <c r="AN1198" i="2"/>
  <c r="AF1198" i="2"/>
  <c r="AD1198" i="2"/>
  <c r="AE1198" i="2" s="1"/>
  <c r="AG1198" i="2" s="1"/>
  <c r="Y1198" i="2"/>
  <c r="AI1198" i="2"/>
  <c r="AN1197" i="2"/>
  <c r="AD1197" i="2"/>
  <c r="Y1197" i="2"/>
  <c r="AA1197" i="2" s="1"/>
  <c r="AI1197" i="2"/>
  <c r="AK1197" i="2" s="1"/>
  <c r="AN1196" i="2"/>
  <c r="AD1196" i="2"/>
  <c r="AA1196" i="2"/>
  <c r="Y1196" i="2"/>
  <c r="Z1196" i="2" s="1"/>
  <c r="AB1196" i="2" s="1"/>
  <c r="AI1196" i="2"/>
  <c r="AN1195" i="2"/>
  <c r="AD1195" i="2"/>
  <c r="AF1195" i="2" s="1"/>
  <c r="Y1195" i="2"/>
  <c r="Z1195" i="2" s="1"/>
  <c r="AI1195" i="2"/>
  <c r="AN1194" i="2"/>
  <c r="AD1194" i="2"/>
  <c r="AF1194" i="2" s="1"/>
  <c r="AA1194" i="2"/>
  <c r="Z1194" i="2"/>
  <c r="Y1194" i="2"/>
  <c r="AI1194" i="2"/>
  <c r="AN1193" i="2"/>
  <c r="AI1193" i="2"/>
  <c r="AK1193" i="2" s="1"/>
  <c r="AD1193" i="2"/>
  <c r="AF1193" i="2" s="1"/>
  <c r="Z1193" i="2"/>
  <c r="AB1193" i="2" s="1"/>
  <c r="Y1193" i="2"/>
  <c r="AA1193" i="2" s="1"/>
  <c r="AN1192" i="2"/>
  <c r="AI1192" i="2"/>
  <c r="AF1192" i="2"/>
  <c r="AE1192" i="2"/>
  <c r="AG1192" i="2" s="1"/>
  <c r="AD1192" i="2"/>
  <c r="Y1192" i="2"/>
  <c r="AN1191" i="2"/>
  <c r="AE1191" i="2"/>
  <c r="AD1191" i="2"/>
  <c r="AF1191" i="2" s="1"/>
  <c r="Y1191" i="2"/>
  <c r="AA1191" i="2" s="1"/>
  <c r="AI1191" i="2"/>
  <c r="AN1190" i="2"/>
  <c r="AF1190" i="2"/>
  <c r="AE1190" i="2"/>
  <c r="AD1190" i="2"/>
  <c r="Y1190" i="2"/>
  <c r="AA1190" i="2" s="1"/>
  <c r="AI1190" i="2"/>
  <c r="AN1189" i="2"/>
  <c r="AI1189" i="2"/>
  <c r="AK1189" i="2" s="1"/>
  <c r="AE1189" i="2"/>
  <c r="AG1189" i="2" s="1"/>
  <c r="AD1189" i="2"/>
  <c r="AF1189" i="2" s="1"/>
  <c r="Y1189" i="2"/>
  <c r="AA1189" i="2" s="1"/>
  <c r="AN1188" i="2"/>
  <c r="AD1188" i="2"/>
  <c r="AB1188" i="2"/>
  <c r="AA1188" i="2"/>
  <c r="Z1188" i="2"/>
  <c r="Y1188" i="2"/>
  <c r="AI1188" i="2"/>
  <c r="AN1187" i="2"/>
  <c r="AF1187" i="2"/>
  <c r="AE1187" i="2"/>
  <c r="AD1187" i="2"/>
  <c r="AA1187" i="2"/>
  <c r="Y1187" i="2"/>
  <c r="Z1187" i="2" s="1"/>
  <c r="AB1187" i="2" s="1"/>
  <c r="AI1187" i="2"/>
  <c r="AN1186" i="2"/>
  <c r="AI1186" i="2"/>
  <c r="AD1186" i="2"/>
  <c r="AF1186" i="2" s="1"/>
  <c r="Z1186" i="2"/>
  <c r="Y1186" i="2"/>
  <c r="AA1186" i="2" s="1"/>
  <c r="AN1185" i="2"/>
  <c r="AD1185" i="2"/>
  <c r="AF1185" i="2" s="1"/>
  <c r="Y1185" i="2"/>
  <c r="AI1185" i="2"/>
  <c r="AN1184" i="2"/>
  <c r="AI1184" i="2"/>
  <c r="AD1184" i="2"/>
  <c r="Y1184" i="2"/>
  <c r="AN1183" i="2"/>
  <c r="AD1183" i="2"/>
  <c r="AA1183" i="2"/>
  <c r="Z1183" i="2"/>
  <c r="AB1183" i="2" s="1"/>
  <c r="Y1183" i="2"/>
  <c r="AI1183" i="2"/>
  <c r="AN1182" i="2"/>
  <c r="AE1182" i="2"/>
  <c r="AD1182" i="2"/>
  <c r="AF1182" i="2" s="1"/>
  <c r="Z1182" i="2"/>
  <c r="AB1182" i="2" s="1"/>
  <c r="Y1182" i="2"/>
  <c r="AA1182" i="2" s="1"/>
  <c r="AI1182" i="2"/>
  <c r="AN1181" i="2"/>
  <c r="AI1181" i="2"/>
  <c r="AK1181" i="2" s="1"/>
  <c r="AD1181" i="2"/>
  <c r="AF1181" i="2" s="1"/>
  <c r="Y1181" i="2"/>
  <c r="AA1181" i="2" s="1"/>
  <c r="AN1180" i="2"/>
  <c r="AD1180" i="2"/>
  <c r="Y1180" i="2"/>
  <c r="AA1180" i="2" s="1"/>
  <c r="AI1180" i="2"/>
  <c r="AN1179" i="2"/>
  <c r="AF1179" i="2"/>
  <c r="AD1179" i="2"/>
  <c r="AE1179" i="2" s="1"/>
  <c r="Y1179" i="2"/>
  <c r="AA1179" i="2" s="1"/>
  <c r="AI1179" i="2"/>
  <c r="AJ1179" i="2" s="1"/>
  <c r="AN1178" i="2"/>
  <c r="AI1178" i="2"/>
  <c r="AD1178" i="2"/>
  <c r="AF1178" i="2" s="1"/>
  <c r="Y1178" i="2"/>
  <c r="AN1177" i="2"/>
  <c r="AI1177" i="2"/>
  <c r="AK1177" i="2" s="1"/>
  <c r="AD1177" i="2"/>
  <c r="AF1177" i="2" s="1"/>
  <c r="Y1177" i="2"/>
  <c r="AA1177" i="2" s="1"/>
  <c r="AN1176" i="2"/>
  <c r="AI1176" i="2"/>
  <c r="AF1176" i="2"/>
  <c r="AG1176" i="2" s="1"/>
  <c r="AE1176" i="2"/>
  <c r="AD1176" i="2"/>
  <c r="Y1176" i="2"/>
  <c r="AN1175" i="2"/>
  <c r="AF1175" i="2"/>
  <c r="AG1175" i="2" s="1"/>
  <c r="AE1175" i="2"/>
  <c r="AD1175" i="2"/>
  <c r="AA1175" i="2"/>
  <c r="Y1175" i="2"/>
  <c r="Z1175" i="2" s="1"/>
  <c r="AB1175" i="2" s="1"/>
  <c r="AI1175" i="2"/>
  <c r="AN1174" i="2"/>
  <c r="AD1174" i="2"/>
  <c r="Y1174" i="2"/>
  <c r="AA1174" i="2" s="1"/>
  <c r="AI1174" i="2"/>
  <c r="AN1173" i="2"/>
  <c r="AD1173" i="2"/>
  <c r="Y1173" i="2"/>
  <c r="AA1173" i="2" s="1"/>
  <c r="AI1173" i="2"/>
  <c r="AK1173" i="2" s="1"/>
  <c r="AN1172" i="2"/>
  <c r="AD1172" i="2"/>
  <c r="AA1172" i="2"/>
  <c r="Z1172" i="2"/>
  <c r="AB1172" i="2" s="1"/>
  <c r="Y1172" i="2"/>
  <c r="AI1172" i="2"/>
  <c r="AN1171" i="2"/>
  <c r="AK1171" i="2"/>
  <c r="AL1171" i="2" s="1"/>
  <c r="AD1171" i="2"/>
  <c r="Y1171" i="2"/>
  <c r="AA1171" i="2" s="1"/>
  <c r="AI1171" i="2"/>
  <c r="AJ1171" i="2" s="1"/>
  <c r="AN1170" i="2"/>
  <c r="AK1170" i="2"/>
  <c r="AI1170" i="2"/>
  <c r="AJ1170" i="2" s="1"/>
  <c r="AD1170" i="2"/>
  <c r="AF1170" i="2" s="1"/>
  <c r="AA1170" i="2"/>
  <c r="Z1170" i="2"/>
  <c r="Y1170" i="2"/>
  <c r="AN1169" i="2"/>
  <c r="AI1169" i="2"/>
  <c r="AF1169" i="2"/>
  <c r="AE1169" i="2"/>
  <c r="AG1169" i="2" s="1"/>
  <c r="AD1169" i="2"/>
  <c r="Y1169" i="2"/>
  <c r="AN1168" i="2"/>
  <c r="AD1168" i="2"/>
  <c r="AF1168" i="2" s="1"/>
  <c r="Y1168" i="2"/>
  <c r="AI1168" i="2"/>
  <c r="AN1167" i="2"/>
  <c r="AF1167" i="2"/>
  <c r="AE1167" i="2"/>
  <c r="AD1167" i="2"/>
  <c r="Y1167" i="2"/>
  <c r="AI1167" i="2"/>
  <c r="AN1166" i="2"/>
  <c r="AD1166" i="2"/>
  <c r="AF1166" i="2" s="1"/>
  <c r="Y1166" i="2"/>
  <c r="AA1166" i="2" s="1"/>
  <c r="AI1166" i="2"/>
  <c r="AK1166" i="2" s="1"/>
  <c r="AN1165" i="2"/>
  <c r="AD1165" i="2"/>
  <c r="AA1165" i="2"/>
  <c r="AB1165" i="2" s="1"/>
  <c r="Z1165" i="2"/>
  <c r="Y1165" i="2"/>
  <c r="AI1165" i="2"/>
  <c r="AN1164" i="2"/>
  <c r="AD1164" i="2"/>
  <c r="AF1164" i="2" s="1"/>
  <c r="Y1164" i="2"/>
  <c r="AI1164" i="2"/>
  <c r="AJ1164" i="2" s="1"/>
  <c r="AN1163" i="2"/>
  <c r="AD1163" i="2"/>
  <c r="Y1163" i="2"/>
  <c r="AA1163" i="2" s="1"/>
  <c r="AI1163" i="2"/>
  <c r="AK1163" i="2" s="1"/>
  <c r="AN1162" i="2"/>
  <c r="AD1162" i="2"/>
  <c r="AF1162" i="2" s="1"/>
  <c r="Y1162" i="2"/>
  <c r="AI1162" i="2"/>
  <c r="AK1162" i="2" s="1"/>
  <c r="AN1161" i="2"/>
  <c r="AI1161" i="2"/>
  <c r="AF1161" i="2"/>
  <c r="AE1161" i="2"/>
  <c r="AG1161" i="2" s="1"/>
  <c r="AD1161" i="2"/>
  <c r="Y1161" i="2"/>
  <c r="AN1160" i="2"/>
  <c r="AF1160" i="2"/>
  <c r="AE1160" i="2"/>
  <c r="AG1160" i="2" s="1"/>
  <c r="AD1160" i="2"/>
  <c r="Y1160" i="2"/>
  <c r="AA1160" i="2" s="1"/>
  <c r="AI1160" i="2"/>
  <c r="AN1159" i="2"/>
  <c r="AF1159" i="2"/>
  <c r="AD1159" i="2"/>
  <c r="AE1159" i="2" s="1"/>
  <c r="Y1159" i="2"/>
  <c r="AA1159" i="2" s="1"/>
  <c r="AI1159" i="2"/>
  <c r="AN1158" i="2"/>
  <c r="AI1158" i="2"/>
  <c r="AK1158" i="2" s="1"/>
  <c r="AD1158" i="2"/>
  <c r="Y1158" i="2"/>
  <c r="AA1158" i="2" s="1"/>
  <c r="AN1157" i="2"/>
  <c r="AD1157" i="2"/>
  <c r="Y1157" i="2"/>
  <c r="AA1157" i="2" s="1"/>
  <c r="AI1157" i="2"/>
  <c r="AN1156" i="2"/>
  <c r="AF1156" i="2"/>
  <c r="AE1156" i="2"/>
  <c r="AG1156" i="2" s="1"/>
  <c r="AD1156" i="2"/>
  <c r="Z1156" i="2"/>
  <c r="Y1156" i="2"/>
  <c r="AA1156" i="2" s="1"/>
  <c r="AB1156" i="2" s="1"/>
  <c r="AI1156" i="2"/>
  <c r="AJ1156" i="2" s="1"/>
  <c r="AN1155" i="2"/>
  <c r="AI1155" i="2"/>
  <c r="AJ1155" i="2" s="1"/>
  <c r="AD1155" i="2"/>
  <c r="AF1155" i="2" s="1"/>
  <c r="AA1155" i="2"/>
  <c r="Z1155" i="2"/>
  <c r="Y1155" i="2"/>
  <c r="AN1154" i="2"/>
  <c r="AI1154" i="2"/>
  <c r="AK1154" i="2" s="1"/>
  <c r="AD1154" i="2"/>
  <c r="AF1154" i="2" s="1"/>
  <c r="Z1154" i="2"/>
  <c r="AB1154" i="2" s="1"/>
  <c r="Y1154" i="2"/>
  <c r="AA1154" i="2" s="1"/>
  <c r="AN1153" i="2"/>
  <c r="AF1153" i="2"/>
  <c r="AD1153" i="2"/>
  <c r="AE1153" i="2" s="1"/>
  <c r="Y1153" i="2"/>
  <c r="AA1153" i="2" s="1"/>
  <c r="AI1153" i="2"/>
  <c r="AN1152" i="2"/>
  <c r="AD1152" i="2"/>
  <c r="Y1152" i="2"/>
  <c r="AA1152" i="2" s="1"/>
  <c r="AI1152" i="2"/>
  <c r="AK1152" i="2" s="1"/>
  <c r="AN1151" i="2"/>
  <c r="AD1151" i="2"/>
  <c r="Y1151" i="2"/>
  <c r="AA1151" i="2" s="1"/>
  <c r="AI1151" i="2"/>
  <c r="AN1150" i="2"/>
  <c r="AF1150" i="2"/>
  <c r="AD1150" i="2"/>
  <c r="AE1150" i="2" s="1"/>
  <c r="AA1150" i="2"/>
  <c r="Z1150" i="2"/>
  <c r="AB1150" i="2" s="1"/>
  <c r="Y1150" i="2"/>
  <c r="AI1150" i="2"/>
  <c r="AN1149" i="2"/>
  <c r="AK1149" i="2"/>
  <c r="AJ1149" i="2"/>
  <c r="AI1149" i="2"/>
  <c r="AE1149" i="2"/>
  <c r="AD1149" i="2"/>
  <c r="AF1149" i="2" s="1"/>
  <c r="AA1149" i="2"/>
  <c r="Z1149" i="2"/>
  <c r="Y1149" i="2"/>
  <c r="AN1148" i="2"/>
  <c r="AD1148" i="2"/>
  <c r="Y1148" i="2"/>
  <c r="AI1148" i="2"/>
  <c r="AN1147" i="2"/>
  <c r="AF1147" i="2"/>
  <c r="AG1147" i="2" s="1"/>
  <c r="AE1147" i="2"/>
  <c r="AD1147" i="2"/>
  <c r="Y1147" i="2"/>
  <c r="Z1147" i="2" s="1"/>
  <c r="AI1147" i="2"/>
  <c r="AN1146" i="2"/>
  <c r="AD1146" i="2"/>
  <c r="Y1146" i="2"/>
  <c r="AI1146" i="2"/>
  <c r="AN1145" i="2"/>
  <c r="AD1145" i="2"/>
  <c r="AF1145" i="2" s="1"/>
  <c r="Y1145" i="2"/>
  <c r="AA1145" i="2" s="1"/>
  <c r="AI1145" i="2"/>
  <c r="AK1145" i="2" s="1"/>
  <c r="AN1144" i="2"/>
  <c r="AD1144" i="2"/>
  <c r="Y1144" i="2"/>
  <c r="AI1144" i="2"/>
  <c r="AN1143" i="2"/>
  <c r="AF1143" i="2"/>
  <c r="AE1143" i="2"/>
  <c r="AD1143" i="2"/>
  <c r="Y1143" i="2"/>
  <c r="Z1143" i="2" s="1"/>
  <c r="AI1143" i="2"/>
  <c r="AJ1143" i="2" s="1"/>
  <c r="AN1142" i="2"/>
  <c r="AI1142" i="2"/>
  <c r="AD1142" i="2"/>
  <c r="AA1142" i="2"/>
  <c r="Y1142" i="2"/>
  <c r="Z1142" i="2" s="1"/>
  <c r="AB1142" i="2" s="1"/>
  <c r="AN1141" i="2"/>
  <c r="AD1141" i="2"/>
  <c r="AF1141" i="2" s="1"/>
  <c r="Y1141" i="2"/>
  <c r="AI1141" i="2"/>
  <c r="AK1141" i="2" s="1"/>
  <c r="AN1140" i="2"/>
  <c r="AE1140" i="2"/>
  <c r="AG1140" i="2" s="1"/>
  <c r="AD1140" i="2"/>
  <c r="AF1140" i="2" s="1"/>
  <c r="Y1140" i="2"/>
  <c r="AI1140" i="2"/>
  <c r="AN1139" i="2"/>
  <c r="AD1139" i="2"/>
  <c r="AF1139" i="2" s="1"/>
  <c r="AA1139" i="2"/>
  <c r="Z1139" i="2"/>
  <c r="Y1139" i="2"/>
  <c r="AI1139" i="2"/>
  <c r="AN1138" i="2"/>
  <c r="AE1138" i="2"/>
  <c r="AD1138" i="2"/>
  <c r="AF1138" i="2" s="1"/>
  <c r="Z1138" i="2"/>
  <c r="AB1138" i="2" s="1"/>
  <c r="Y1138" i="2"/>
  <c r="AA1138" i="2" s="1"/>
  <c r="AI1138" i="2"/>
  <c r="AN1137" i="2"/>
  <c r="AI1137" i="2"/>
  <c r="AK1137" i="2" s="1"/>
  <c r="AD1137" i="2"/>
  <c r="Y1137" i="2"/>
  <c r="AA1137" i="2" s="1"/>
  <c r="AN1136" i="2"/>
  <c r="AD1136" i="2"/>
  <c r="Y1136" i="2"/>
  <c r="AA1136" i="2" s="1"/>
  <c r="AI1136" i="2"/>
  <c r="AN1135" i="2"/>
  <c r="AF1135" i="2"/>
  <c r="AD1135" i="2"/>
  <c r="AE1135" i="2" s="1"/>
  <c r="Y1135" i="2"/>
  <c r="AA1135" i="2" s="1"/>
  <c r="AI1135" i="2"/>
  <c r="AJ1135" i="2" s="1"/>
  <c r="AN1134" i="2"/>
  <c r="AJ1134" i="2"/>
  <c r="AI1134" i="2"/>
  <c r="AK1134" i="2" s="1"/>
  <c r="AD1134" i="2"/>
  <c r="AF1134" i="2" s="1"/>
  <c r="AA1134" i="2"/>
  <c r="Y1134" i="2"/>
  <c r="Z1134" i="2" s="1"/>
  <c r="AN1133" i="2"/>
  <c r="AI1133" i="2"/>
  <c r="AK1133" i="2" s="1"/>
  <c r="AD1133" i="2"/>
  <c r="AF1133" i="2" s="1"/>
  <c r="Z1133" i="2"/>
  <c r="AB1133" i="2" s="1"/>
  <c r="Y1133" i="2"/>
  <c r="AA1133" i="2" s="1"/>
  <c r="AN1132" i="2"/>
  <c r="AI1132" i="2"/>
  <c r="AF1132" i="2"/>
  <c r="AE1132" i="2"/>
  <c r="AG1132" i="2" s="1"/>
  <c r="AD1132" i="2"/>
  <c r="Y1132" i="2"/>
  <c r="AN1131" i="2"/>
  <c r="AD1131" i="2"/>
  <c r="AF1131" i="2" s="1"/>
  <c r="AA1131" i="2"/>
  <c r="Z1131" i="2"/>
  <c r="AB1131" i="2" s="1"/>
  <c r="Y1131" i="2"/>
  <c r="AI1131" i="2"/>
  <c r="AN1130" i="2"/>
  <c r="AF1130" i="2"/>
  <c r="AE1130" i="2"/>
  <c r="AD1130" i="2"/>
  <c r="Z1130" i="2"/>
  <c r="Y1130" i="2"/>
  <c r="AA1130" i="2" s="1"/>
  <c r="AI1130" i="2"/>
  <c r="AN1129" i="2"/>
  <c r="AE1129" i="2"/>
  <c r="AG1129" i="2" s="1"/>
  <c r="AD1129" i="2"/>
  <c r="AF1129" i="2" s="1"/>
  <c r="Y1129" i="2"/>
  <c r="AA1129" i="2" s="1"/>
  <c r="AI1129" i="2"/>
  <c r="AK1129" i="2" s="1"/>
  <c r="AN1128" i="2"/>
  <c r="AD1128" i="2"/>
  <c r="Y1128" i="2"/>
  <c r="Z1128" i="2" s="1"/>
  <c r="AI1128" i="2"/>
  <c r="AN1127" i="2"/>
  <c r="AD1127" i="2"/>
  <c r="AE1127" i="2" s="1"/>
  <c r="Z1127" i="2"/>
  <c r="Y1127" i="2"/>
  <c r="AA1127" i="2" s="1"/>
  <c r="AI1127" i="2"/>
  <c r="AJ1127" i="2" s="1"/>
  <c r="AN1126" i="2"/>
  <c r="AD1126" i="2"/>
  <c r="AF1126" i="2" s="1"/>
  <c r="AA1126" i="2"/>
  <c r="Z1126" i="2"/>
  <c r="Y1126" i="2"/>
  <c r="AI1126" i="2"/>
  <c r="AK1126" i="2" s="1"/>
  <c r="AN1125" i="2"/>
  <c r="AD1125" i="2"/>
  <c r="AF1125" i="2" s="1"/>
  <c r="Y1125" i="2"/>
  <c r="AA1125" i="2" s="1"/>
  <c r="AI1125" i="2"/>
  <c r="AK1125" i="2" s="1"/>
  <c r="AN1124" i="2"/>
  <c r="AI1124" i="2"/>
  <c r="AD1124" i="2"/>
  <c r="AF1124" i="2" s="1"/>
  <c r="Y1124" i="2"/>
  <c r="AN1123" i="2"/>
  <c r="AF1123" i="2"/>
  <c r="AE1123" i="2"/>
  <c r="AD1123" i="2"/>
  <c r="AA1123" i="2"/>
  <c r="Z1123" i="2"/>
  <c r="AB1123" i="2" s="1"/>
  <c r="Y1123" i="2"/>
  <c r="AI1123" i="2"/>
  <c r="AN1122" i="2"/>
  <c r="AD1122" i="2"/>
  <c r="AF1122" i="2" s="1"/>
  <c r="Z1122" i="2"/>
  <c r="Y1122" i="2"/>
  <c r="AA1122" i="2" s="1"/>
  <c r="AI1122" i="2"/>
  <c r="AN1121" i="2"/>
  <c r="AI1121" i="2"/>
  <c r="AK1121" i="2" s="1"/>
  <c r="AD1121" i="2"/>
  <c r="AF1121" i="2" s="1"/>
  <c r="Y1121" i="2"/>
  <c r="AA1121" i="2" s="1"/>
  <c r="AN1120" i="2"/>
  <c r="AD1120" i="2"/>
  <c r="Y1120" i="2"/>
  <c r="AA1120" i="2" s="1"/>
  <c r="AI1120" i="2"/>
  <c r="AN1119" i="2"/>
  <c r="AD1119" i="2"/>
  <c r="AF1119" i="2" s="1"/>
  <c r="Y1119" i="2"/>
  <c r="AA1119" i="2" s="1"/>
  <c r="AI1119" i="2"/>
  <c r="AJ1119" i="2" s="1"/>
  <c r="AN1118" i="2"/>
  <c r="AD1118" i="2"/>
  <c r="AF1118" i="2" s="1"/>
  <c r="AA1118" i="2"/>
  <c r="Y1118" i="2"/>
  <c r="Z1118" i="2" s="1"/>
  <c r="AI1118" i="2"/>
  <c r="AN1117" i="2"/>
  <c r="AI1117" i="2"/>
  <c r="AK1117" i="2" s="1"/>
  <c r="AD1117" i="2"/>
  <c r="AF1117" i="2" s="1"/>
  <c r="Y1117" i="2"/>
  <c r="AN1116" i="2"/>
  <c r="AD1116" i="2"/>
  <c r="AE1116" i="2" s="1"/>
  <c r="Y1116" i="2"/>
  <c r="AI1116" i="2"/>
  <c r="AN1115" i="2"/>
  <c r="AF1115" i="2"/>
  <c r="AG1115" i="2" s="1"/>
  <c r="AE1115" i="2"/>
  <c r="AD1115" i="2"/>
  <c r="AA1115" i="2"/>
  <c r="Z1115" i="2"/>
  <c r="Y1115" i="2"/>
  <c r="AI1115" i="2"/>
  <c r="AN1114" i="2"/>
  <c r="AD1114" i="2"/>
  <c r="AE1114" i="2" s="1"/>
  <c r="Z1114" i="2"/>
  <c r="Y1114" i="2"/>
  <c r="AA1114" i="2" s="1"/>
  <c r="AI1114" i="2"/>
  <c r="AN1113" i="2"/>
  <c r="AD1113" i="2"/>
  <c r="AF1113" i="2" s="1"/>
  <c r="Y1113" i="2"/>
  <c r="AA1113" i="2" s="1"/>
  <c r="AI1113" i="2"/>
  <c r="AK1113" i="2" s="1"/>
  <c r="AN1112" i="2"/>
  <c r="AD1112" i="2"/>
  <c r="AB1112" i="2"/>
  <c r="AA1112" i="2"/>
  <c r="Y1112" i="2"/>
  <c r="Z1112" i="2" s="1"/>
  <c r="AI1112" i="2"/>
  <c r="AN1111" i="2"/>
  <c r="AF1111" i="2"/>
  <c r="AD1111" i="2"/>
  <c r="AE1111" i="2" s="1"/>
  <c r="AG1111" i="2" s="1"/>
  <c r="Y1111" i="2"/>
  <c r="AA1111" i="2" s="1"/>
  <c r="AI1111" i="2"/>
  <c r="AJ1111" i="2" s="1"/>
  <c r="AN1110" i="2"/>
  <c r="AI1110" i="2"/>
  <c r="AJ1110" i="2" s="1"/>
  <c r="AE1110" i="2"/>
  <c r="AD1110" i="2"/>
  <c r="AF1110" i="2" s="1"/>
  <c r="Z1110" i="2"/>
  <c r="Y1110" i="2"/>
  <c r="AA1110" i="2" s="1"/>
  <c r="AN1109" i="2"/>
  <c r="AD1109" i="2"/>
  <c r="AF1109" i="2" s="1"/>
  <c r="Y1109" i="2"/>
  <c r="AI1109" i="2"/>
  <c r="AK1109" i="2" s="1"/>
  <c r="AN1108" i="2"/>
  <c r="AF1108" i="2"/>
  <c r="AG1108" i="2" s="1"/>
  <c r="AE1108" i="2"/>
  <c r="AD1108" i="2"/>
  <c r="Y1108" i="2"/>
  <c r="AI1108" i="2"/>
  <c r="AN1107" i="2"/>
  <c r="AF1107" i="2"/>
  <c r="AG1107" i="2" s="1"/>
  <c r="AE1107" i="2"/>
  <c r="AD1107" i="2"/>
  <c r="Z1107" i="2"/>
  <c r="Y1107" i="2"/>
  <c r="AA1107" i="2" s="1"/>
  <c r="AI1107" i="2"/>
  <c r="AN1106" i="2"/>
  <c r="AD1106" i="2"/>
  <c r="AF1106" i="2" s="1"/>
  <c r="Z1106" i="2"/>
  <c r="AB1106" i="2" s="1"/>
  <c r="Y1106" i="2"/>
  <c r="AA1106" i="2" s="1"/>
  <c r="AI1106" i="2"/>
  <c r="AN1105" i="2"/>
  <c r="AD1105" i="2"/>
  <c r="AF1105" i="2" s="1"/>
  <c r="Y1105" i="2"/>
  <c r="AA1105" i="2" s="1"/>
  <c r="AI1105" i="2"/>
  <c r="AK1105" i="2" s="1"/>
  <c r="AN1104" i="2"/>
  <c r="AD1104" i="2"/>
  <c r="Y1104" i="2"/>
  <c r="AA1104" i="2" s="1"/>
  <c r="AI1104" i="2"/>
  <c r="AN1103" i="2"/>
  <c r="AF1103" i="2"/>
  <c r="AE1103" i="2"/>
  <c r="AD1103" i="2"/>
  <c r="Z1103" i="2"/>
  <c r="Y1103" i="2"/>
  <c r="AA1103" i="2" s="1"/>
  <c r="AB1103" i="2" s="1"/>
  <c r="AI1103" i="2"/>
  <c r="AJ1103" i="2" s="1"/>
  <c r="AN1102" i="2"/>
  <c r="AI1102" i="2"/>
  <c r="AK1102" i="2" s="1"/>
  <c r="AE1102" i="2"/>
  <c r="AD1102" i="2"/>
  <c r="AF1102" i="2" s="1"/>
  <c r="AA1102" i="2"/>
  <c r="Z1102" i="2"/>
  <c r="Y1102" i="2"/>
  <c r="AN1101" i="2"/>
  <c r="AI1101" i="2"/>
  <c r="AK1101" i="2" s="1"/>
  <c r="AD1101" i="2"/>
  <c r="AF1101" i="2" s="1"/>
  <c r="Z1101" i="2"/>
  <c r="AB1101" i="2" s="1"/>
  <c r="Y1101" i="2"/>
  <c r="AA1101" i="2" s="1"/>
  <c r="AN1100" i="2"/>
  <c r="AI1100" i="2"/>
  <c r="AG1100" i="2"/>
  <c r="AF1100" i="2"/>
  <c r="AE1100" i="2"/>
  <c r="AD1100" i="2"/>
  <c r="Y1100" i="2"/>
  <c r="AN1099" i="2"/>
  <c r="AG1099" i="2"/>
  <c r="AF1099" i="2"/>
  <c r="AE1099" i="2"/>
  <c r="AD1099" i="2"/>
  <c r="AA1099" i="2"/>
  <c r="Z1099" i="2"/>
  <c r="Y1099" i="2"/>
  <c r="AI1099" i="2"/>
  <c r="AN1098" i="2"/>
  <c r="AF1098" i="2"/>
  <c r="AE1098" i="2"/>
  <c r="AD1098" i="2"/>
  <c r="Z1098" i="2"/>
  <c r="Y1098" i="2"/>
  <c r="AA1098" i="2" s="1"/>
  <c r="AI1098" i="2"/>
  <c r="AN1097" i="2"/>
  <c r="AI1097" i="2"/>
  <c r="AD1097" i="2"/>
  <c r="AF1097" i="2" s="1"/>
  <c r="Y1097" i="2"/>
  <c r="AN1096" i="2"/>
  <c r="AD1096" i="2"/>
  <c r="AB1096" i="2"/>
  <c r="AA1096" i="2"/>
  <c r="Z1096" i="2"/>
  <c r="Y1096" i="2"/>
  <c r="AI1096" i="2"/>
  <c r="AN1095" i="2"/>
  <c r="AK1095" i="2"/>
  <c r="AL1095" i="2" s="1"/>
  <c r="AF1095" i="2"/>
  <c r="AE1095" i="2"/>
  <c r="AD1095" i="2"/>
  <c r="Y1095" i="2"/>
  <c r="AA1095" i="2" s="1"/>
  <c r="AI1095" i="2"/>
  <c r="AJ1095" i="2" s="1"/>
  <c r="AN1094" i="2"/>
  <c r="AD1094" i="2"/>
  <c r="AF1094" i="2" s="1"/>
  <c r="AA1094" i="2"/>
  <c r="Z1094" i="2"/>
  <c r="Y1094" i="2"/>
  <c r="AI1094" i="2"/>
  <c r="AN1093" i="2"/>
  <c r="AD1093" i="2"/>
  <c r="Y1093" i="2"/>
  <c r="AA1093" i="2" s="1"/>
  <c r="AI1093" i="2"/>
  <c r="AK1093" i="2" s="1"/>
  <c r="AN1092" i="2"/>
  <c r="AD1092" i="2"/>
  <c r="AF1092" i="2" s="1"/>
  <c r="Y1092" i="2"/>
  <c r="AI1092" i="2"/>
  <c r="AN1091" i="2"/>
  <c r="AD1091" i="2"/>
  <c r="AF1091" i="2" s="1"/>
  <c r="AA1091" i="2"/>
  <c r="Z1091" i="2"/>
  <c r="Y1091" i="2"/>
  <c r="AI1091" i="2"/>
  <c r="AJ1091" i="2" s="1"/>
  <c r="AN1090" i="2"/>
  <c r="AD1090" i="2"/>
  <c r="AF1090" i="2" s="1"/>
  <c r="Z1090" i="2"/>
  <c r="AB1090" i="2" s="1"/>
  <c r="Y1090" i="2"/>
  <c r="AA1090" i="2" s="1"/>
  <c r="AI1090" i="2"/>
  <c r="AK1090" i="2" s="1"/>
  <c r="AN1089" i="2"/>
  <c r="AD1089" i="2"/>
  <c r="AF1089" i="2" s="1"/>
  <c r="Y1089" i="2"/>
  <c r="AI1089" i="2"/>
  <c r="AN1088" i="2"/>
  <c r="AD1088" i="2"/>
  <c r="Y1088" i="2"/>
  <c r="AA1088" i="2" s="1"/>
  <c r="AI1088" i="2"/>
  <c r="AN1087" i="2"/>
  <c r="AF1087" i="2"/>
  <c r="AE1087" i="2"/>
  <c r="AD1087" i="2"/>
  <c r="Z1087" i="2"/>
  <c r="Y1087" i="2"/>
  <c r="AA1087" i="2" s="1"/>
  <c r="AB1087" i="2" s="1"/>
  <c r="AI1087" i="2"/>
  <c r="AJ1087" i="2" s="1"/>
  <c r="AN1086" i="2"/>
  <c r="AI1086" i="2"/>
  <c r="AK1086" i="2" s="1"/>
  <c r="AE1086" i="2"/>
  <c r="AG1086" i="2" s="1"/>
  <c r="AD1086" i="2"/>
  <c r="AF1086" i="2" s="1"/>
  <c r="AA1086" i="2"/>
  <c r="Z1086" i="2"/>
  <c r="Y1086" i="2"/>
  <c r="AN1085" i="2"/>
  <c r="AJ1085" i="2"/>
  <c r="AL1085" i="2" s="1"/>
  <c r="AI1085" i="2"/>
  <c r="AK1085" i="2" s="1"/>
  <c r="AD1085" i="2"/>
  <c r="Z1085" i="2"/>
  <c r="AB1085" i="2" s="1"/>
  <c r="Y1085" i="2"/>
  <c r="AA1085" i="2" s="1"/>
  <c r="AN1084" i="2"/>
  <c r="AI1084" i="2"/>
  <c r="AG1084" i="2"/>
  <c r="AF1084" i="2"/>
  <c r="AE1084" i="2"/>
  <c r="AD1084" i="2"/>
  <c r="Y1084" i="2"/>
  <c r="AN1083" i="2"/>
  <c r="AF1083" i="2"/>
  <c r="AG1083" i="2" s="1"/>
  <c r="AE1083" i="2"/>
  <c r="AD1083" i="2"/>
  <c r="Y1083" i="2"/>
  <c r="AA1083" i="2" s="1"/>
  <c r="AI1083" i="2"/>
  <c r="AJ1083" i="2" s="1"/>
  <c r="AN1082" i="2"/>
  <c r="AF1082" i="2"/>
  <c r="AE1082" i="2"/>
  <c r="AD1082" i="2"/>
  <c r="Y1082" i="2"/>
  <c r="AA1082" i="2" s="1"/>
  <c r="AI1082" i="2"/>
  <c r="AK1082" i="2" s="1"/>
  <c r="AN1081" i="2"/>
  <c r="AE1081" i="2"/>
  <c r="AG1081" i="2" s="1"/>
  <c r="AD1081" i="2"/>
  <c r="AF1081" i="2" s="1"/>
  <c r="Y1081" i="2"/>
  <c r="AI1081" i="2"/>
  <c r="AN1080" i="2"/>
  <c r="AD1080" i="2"/>
  <c r="Y1080" i="2"/>
  <c r="AA1080" i="2" s="1"/>
  <c r="AI1080" i="2"/>
  <c r="AN1079" i="2"/>
  <c r="AF1079" i="2"/>
  <c r="AE1079" i="2"/>
  <c r="AD1079" i="2"/>
  <c r="Y1079" i="2"/>
  <c r="AI1079" i="2"/>
  <c r="AJ1079" i="2" s="1"/>
  <c r="AN1078" i="2"/>
  <c r="AD1078" i="2"/>
  <c r="AA1078" i="2"/>
  <c r="Z1078" i="2"/>
  <c r="Y1078" i="2"/>
  <c r="AI1078" i="2"/>
  <c r="AN1077" i="2"/>
  <c r="AI1077" i="2"/>
  <c r="AD1077" i="2"/>
  <c r="Z1077" i="2"/>
  <c r="AB1077" i="2" s="1"/>
  <c r="Y1077" i="2"/>
  <c r="AA1077" i="2" s="1"/>
  <c r="AN1076" i="2"/>
  <c r="AG1076" i="2"/>
  <c r="AF1076" i="2"/>
  <c r="AE1076" i="2"/>
  <c r="AD1076" i="2"/>
  <c r="AB1076" i="2"/>
  <c r="AA1076" i="2"/>
  <c r="Y1076" i="2"/>
  <c r="Z1076" i="2" s="1"/>
  <c r="AI1076" i="2"/>
  <c r="AJ1076" i="2" s="1"/>
  <c r="AN1075" i="2"/>
  <c r="AG1075" i="2"/>
  <c r="AF1075" i="2"/>
  <c r="AE1075" i="2"/>
  <c r="AD1075" i="2"/>
  <c r="Y1075" i="2"/>
  <c r="AI1075" i="2"/>
  <c r="AK1075" i="2" s="1"/>
  <c r="AN1074" i="2"/>
  <c r="AD1074" i="2"/>
  <c r="AF1074" i="2" s="1"/>
  <c r="Z1074" i="2"/>
  <c r="AB1074" i="2" s="1"/>
  <c r="Y1074" i="2"/>
  <c r="AA1074" i="2" s="1"/>
  <c r="AI1074" i="2"/>
  <c r="AK1074" i="2" s="1"/>
  <c r="AN1073" i="2"/>
  <c r="AD1073" i="2"/>
  <c r="Y1073" i="2"/>
  <c r="AI1073" i="2"/>
  <c r="AN1072" i="2"/>
  <c r="AD1072" i="2"/>
  <c r="Y1072" i="2"/>
  <c r="AA1072" i="2" s="1"/>
  <c r="AI1072" i="2"/>
  <c r="AN1071" i="2"/>
  <c r="AK1071" i="2"/>
  <c r="AL1071" i="2" s="1"/>
  <c r="AF1071" i="2"/>
  <c r="AE1071" i="2"/>
  <c r="AD1071" i="2"/>
  <c r="AA1071" i="2"/>
  <c r="Z1071" i="2"/>
  <c r="AB1071" i="2" s="1"/>
  <c r="Y1071" i="2"/>
  <c r="AI1071" i="2"/>
  <c r="AJ1071" i="2" s="1"/>
  <c r="AN1070" i="2"/>
  <c r="AI1070" i="2"/>
  <c r="AD1070" i="2"/>
  <c r="AA1070" i="2"/>
  <c r="Z1070" i="2"/>
  <c r="Y1070" i="2"/>
  <c r="AN1069" i="2"/>
  <c r="AI1069" i="2"/>
  <c r="AK1069" i="2" s="1"/>
  <c r="AD1069" i="2"/>
  <c r="Y1069" i="2"/>
  <c r="AA1069" i="2" s="1"/>
  <c r="AN1068" i="2"/>
  <c r="AD1068" i="2"/>
  <c r="AB1068" i="2"/>
  <c r="AA1068" i="2"/>
  <c r="Y1068" i="2"/>
  <c r="Z1068" i="2" s="1"/>
  <c r="AI1068" i="2"/>
  <c r="AN1067" i="2"/>
  <c r="AE1067" i="2"/>
  <c r="AD1067" i="2"/>
  <c r="AF1067" i="2" s="1"/>
  <c r="AG1067" i="2" s="1"/>
  <c r="AA1067" i="2"/>
  <c r="Z1067" i="2"/>
  <c r="Y1067" i="2"/>
  <c r="AI1067" i="2"/>
  <c r="AN1066" i="2"/>
  <c r="AF1066" i="2"/>
  <c r="AE1066" i="2"/>
  <c r="AD1066" i="2"/>
  <c r="Y1066" i="2"/>
  <c r="AI1066" i="2"/>
  <c r="AN1065" i="2"/>
  <c r="AD1065" i="2"/>
  <c r="Y1065" i="2"/>
  <c r="AI1065" i="2"/>
  <c r="AN1064" i="2"/>
  <c r="AF1064" i="2"/>
  <c r="AG1064" i="2" s="1"/>
  <c r="AD1064" i="2"/>
  <c r="AE1064" i="2" s="1"/>
  <c r="Z1064" i="2"/>
  <c r="Y1064" i="2"/>
  <c r="AA1064" i="2" s="1"/>
  <c r="AB1064" i="2" s="1"/>
  <c r="AI1064" i="2"/>
  <c r="AN1063" i="2"/>
  <c r="AF1063" i="2"/>
  <c r="AD1063" i="2"/>
  <c r="AE1063" i="2" s="1"/>
  <c r="AB1063" i="2"/>
  <c r="AA1063" i="2"/>
  <c r="Z1063" i="2"/>
  <c r="Y1063" i="2"/>
  <c r="AI1063" i="2"/>
  <c r="AK1063" i="2" s="1"/>
  <c r="AN1062" i="2"/>
  <c r="AI1062" i="2"/>
  <c r="AE1062" i="2"/>
  <c r="AG1062" i="2" s="1"/>
  <c r="AD1062" i="2"/>
  <c r="AF1062" i="2" s="1"/>
  <c r="AA1062" i="2"/>
  <c r="Z1062" i="2"/>
  <c r="Y1062" i="2"/>
  <c r="AN1061" i="2"/>
  <c r="AI1061" i="2"/>
  <c r="AK1061" i="2" s="1"/>
  <c r="AD1061" i="2"/>
  <c r="Y1061" i="2"/>
  <c r="AA1061" i="2" s="1"/>
  <c r="AN1060" i="2"/>
  <c r="AF1060" i="2"/>
  <c r="AE1060" i="2"/>
  <c r="AD1060" i="2"/>
  <c r="AA1060" i="2"/>
  <c r="AB1060" i="2" s="1"/>
  <c r="Y1060" i="2"/>
  <c r="Z1060" i="2" s="1"/>
  <c r="AI1060" i="2"/>
  <c r="AN1059" i="2"/>
  <c r="AF1059" i="2"/>
  <c r="AG1059" i="2" s="1"/>
  <c r="AE1059" i="2"/>
  <c r="AD1059" i="2"/>
  <c r="AA1059" i="2"/>
  <c r="Z1059" i="2"/>
  <c r="Y1059" i="2"/>
  <c r="AI1059" i="2"/>
  <c r="AJ1059" i="2" s="1"/>
  <c r="AN1058" i="2"/>
  <c r="AF1058" i="2"/>
  <c r="AE1058" i="2"/>
  <c r="AD1058" i="2"/>
  <c r="Y1058" i="2"/>
  <c r="AA1058" i="2" s="1"/>
  <c r="AI1058" i="2"/>
  <c r="AK1058" i="2" s="1"/>
  <c r="AN1057" i="2"/>
  <c r="AK1057" i="2"/>
  <c r="AL1057" i="2" s="1"/>
  <c r="AI1057" i="2"/>
  <c r="AJ1057" i="2" s="1"/>
  <c r="AD1057" i="2"/>
  <c r="AF1057" i="2" s="1"/>
  <c r="Y1057" i="2"/>
  <c r="AN1056" i="2"/>
  <c r="AD1056" i="2"/>
  <c r="AE1056" i="2" s="1"/>
  <c r="AB1056" i="2"/>
  <c r="AA1056" i="2"/>
  <c r="Z1056" i="2"/>
  <c r="Y1056" i="2"/>
  <c r="AI1056" i="2"/>
  <c r="AN1055" i="2"/>
  <c r="AF1055" i="2"/>
  <c r="AE1055" i="2"/>
  <c r="AD1055" i="2"/>
  <c r="AA1055" i="2"/>
  <c r="Y1055" i="2"/>
  <c r="Z1055" i="2" s="1"/>
  <c r="AI1055" i="2"/>
  <c r="AN1054" i="2"/>
  <c r="AD1054" i="2"/>
  <c r="AF1054" i="2" s="1"/>
  <c r="Y1054" i="2"/>
  <c r="Z1054" i="2" s="1"/>
  <c r="AI1054" i="2"/>
  <c r="AN1053" i="2"/>
  <c r="AD1053" i="2"/>
  <c r="AB1053" i="2"/>
  <c r="Z1053" i="2"/>
  <c r="Y1053" i="2"/>
  <c r="AA1053" i="2" s="1"/>
  <c r="AI1053" i="2"/>
  <c r="AN1052" i="2"/>
  <c r="AF1052" i="2"/>
  <c r="AD1052" i="2"/>
  <c r="AE1052" i="2" s="1"/>
  <c r="AG1052" i="2" s="1"/>
  <c r="Y1052" i="2"/>
  <c r="AI1052" i="2"/>
  <c r="AN1051" i="2"/>
  <c r="AD1051" i="2"/>
  <c r="AF1051" i="2" s="1"/>
  <c r="Z1051" i="2"/>
  <c r="Y1051" i="2"/>
  <c r="AA1051" i="2" s="1"/>
  <c r="AI1051" i="2"/>
  <c r="AK1051" i="2" s="1"/>
  <c r="AN1050" i="2"/>
  <c r="AD1050" i="2"/>
  <c r="AF1050" i="2" s="1"/>
  <c r="Y1050" i="2"/>
  <c r="AI1050" i="2"/>
  <c r="AK1050" i="2" s="1"/>
  <c r="AN1049" i="2"/>
  <c r="AD1049" i="2"/>
  <c r="AF1049" i="2" s="1"/>
  <c r="Y1049" i="2"/>
  <c r="Z1049" i="2" s="1"/>
  <c r="AI1049" i="2"/>
  <c r="AN1048" i="2"/>
  <c r="AD1048" i="2"/>
  <c r="AE1048" i="2" s="1"/>
  <c r="Y1048" i="2"/>
  <c r="AI1048" i="2"/>
  <c r="AK1048" i="2" s="1"/>
  <c r="AN1047" i="2"/>
  <c r="AD1047" i="2"/>
  <c r="AF1047" i="2" s="1"/>
  <c r="AA1047" i="2"/>
  <c r="Y1047" i="2"/>
  <c r="Z1047" i="2" s="1"/>
  <c r="AI1047" i="2"/>
  <c r="AN1046" i="2"/>
  <c r="AD1046" i="2"/>
  <c r="Z1046" i="2"/>
  <c r="Y1046" i="2"/>
  <c r="AA1046" i="2" s="1"/>
  <c r="AI1046" i="2"/>
  <c r="AK1046" i="2" s="1"/>
  <c r="AN1045" i="2"/>
  <c r="AD1045" i="2"/>
  <c r="AE1045" i="2" s="1"/>
  <c r="Y1045" i="2"/>
  <c r="AA1045" i="2" s="1"/>
  <c r="AI1045" i="2"/>
  <c r="AN1044" i="2"/>
  <c r="AI1044" i="2"/>
  <c r="AJ1044" i="2" s="1"/>
  <c r="AF1044" i="2"/>
  <c r="AE1044" i="2"/>
  <c r="AD1044" i="2"/>
  <c r="Y1044" i="2"/>
  <c r="Z1044" i="2" s="1"/>
  <c r="AN1043" i="2"/>
  <c r="AI1043" i="2"/>
  <c r="AG1043" i="2"/>
  <c r="AE1043" i="2"/>
  <c r="AD1043" i="2"/>
  <c r="AF1043" i="2" s="1"/>
  <c r="AA1043" i="2"/>
  <c r="AB1043" i="2" s="1"/>
  <c r="Y1043" i="2"/>
  <c r="Z1043" i="2" s="1"/>
  <c r="AN1042" i="2"/>
  <c r="AD1042" i="2"/>
  <c r="AE1042" i="2" s="1"/>
  <c r="AA1042" i="2"/>
  <c r="AB1042" i="2" s="1"/>
  <c r="Z1042" i="2"/>
  <c r="Y1042" i="2"/>
  <c r="AI1042" i="2"/>
  <c r="AK1042" i="2" s="1"/>
  <c r="AN1041" i="2"/>
  <c r="AK1041" i="2"/>
  <c r="AF1041" i="2"/>
  <c r="AE1041" i="2"/>
  <c r="AD1041" i="2"/>
  <c r="Y1041" i="2"/>
  <c r="AA1041" i="2" s="1"/>
  <c r="AI1041" i="2"/>
  <c r="AJ1041" i="2" s="1"/>
  <c r="AL1041" i="2" s="1"/>
  <c r="AN1040" i="2"/>
  <c r="AE1040" i="2"/>
  <c r="AG1040" i="2" s="1"/>
  <c r="AD1040" i="2"/>
  <c r="AF1040" i="2" s="1"/>
  <c r="Y1040" i="2"/>
  <c r="AA1040" i="2" s="1"/>
  <c r="AI1040" i="2"/>
  <c r="AN1039" i="2"/>
  <c r="AF1039" i="2"/>
  <c r="AG1039" i="2" s="1"/>
  <c r="AD1039" i="2"/>
  <c r="AE1039" i="2" s="1"/>
  <c r="Z1039" i="2"/>
  <c r="AB1039" i="2" s="1"/>
  <c r="Y1039" i="2"/>
  <c r="AA1039" i="2" s="1"/>
  <c r="AI1039" i="2"/>
  <c r="AN1038" i="2"/>
  <c r="AG1038" i="2"/>
  <c r="AF1038" i="2"/>
  <c r="AE1038" i="2"/>
  <c r="AD1038" i="2"/>
  <c r="AA1038" i="2"/>
  <c r="AB1038" i="2" s="1"/>
  <c r="Y1038" i="2"/>
  <c r="Z1038" i="2" s="1"/>
  <c r="AI1038" i="2"/>
  <c r="AN1037" i="2"/>
  <c r="AD1037" i="2"/>
  <c r="AB1037" i="2"/>
  <c r="AA1037" i="2"/>
  <c r="Y1037" i="2"/>
  <c r="Z1037" i="2" s="1"/>
  <c r="AI1037" i="2"/>
  <c r="AN1036" i="2"/>
  <c r="AF1036" i="2"/>
  <c r="AD1036" i="2"/>
  <c r="AE1036" i="2" s="1"/>
  <c r="Y1036" i="2"/>
  <c r="AA1036" i="2" s="1"/>
  <c r="AI1036" i="2"/>
  <c r="AJ1036" i="2" s="1"/>
  <c r="AN1035" i="2"/>
  <c r="AD1035" i="2"/>
  <c r="AA1035" i="2"/>
  <c r="Z1035" i="2"/>
  <c r="Y1035" i="2"/>
  <c r="AI1035" i="2"/>
  <c r="AN1034" i="2"/>
  <c r="AI1034" i="2"/>
  <c r="AD1034" i="2"/>
  <c r="AF1034" i="2" s="1"/>
  <c r="Z1034" i="2"/>
  <c r="AB1034" i="2" s="1"/>
  <c r="Y1034" i="2"/>
  <c r="AA1034" i="2" s="1"/>
  <c r="AN1033" i="2"/>
  <c r="AF1033" i="2"/>
  <c r="AD1033" i="2"/>
  <c r="AE1033" i="2" s="1"/>
  <c r="Y1033" i="2"/>
  <c r="AI1033" i="2"/>
  <c r="AN1032" i="2"/>
  <c r="AE1032" i="2"/>
  <c r="AD1032" i="2"/>
  <c r="AF1032" i="2" s="1"/>
  <c r="AA1032" i="2"/>
  <c r="Y1032" i="2"/>
  <c r="Z1032" i="2" s="1"/>
  <c r="AI1032" i="2"/>
  <c r="AN1031" i="2"/>
  <c r="AE1031" i="2"/>
  <c r="AG1031" i="2" s="1"/>
  <c r="AD1031" i="2"/>
  <c r="AF1031" i="2" s="1"/>
  <c r="AA1031" i="2"/>
  <c r="Y1031" i="2"/>
  <c r="Z1031" i="2" s="1"/>
  <c r="AB1031" i="2" s="1"/>
  <c r="AI1031" i="2"/>
  <c r="AN1030" i="2"/>
  <c r="AI1030" i="2"/>
  <c r="AK1030" i="2" s="1"/>
  <c r="AE1030" i="2"/>
  <c r="AG1030" i="2" s="1"/>
  <c r="AD1030" i="2"/>
  <c r="AF1030" i="2" s="1"/>
  <c r="Y1030" i="2"/>
  <c r="AA1030" i="2" s="1"/>
  <c r="AN1029" i="2"/>
  <c r="AI1029" i="2"/>
  <c r="AD1029" i="2"/>
  <c r="AA1029" i="2"/>
  <c r="Y1029" i="2"/>
  <c r="Z1029" i="2" s="1"/>
  <c r="AN1028" i="2"/>
  <c r="AD1028" i="2"/>
  <c r="AA1028" i="2"/>
  <c r="Y1028" i="2"/>
  <c r="Z1028" i="2" s="1"/>
  <c r="AB1028" i="2" s="1"/>
  <c r="AI1028" i="2"/>
  <c r="AJ1028" i="2" s="1"/>
  <c r="AN1027" i="2"/>
  <c r="AE1027" i="2"/>
  <c r="AD1027" i="2"/>
  <c r="AF1027" i="2" s="1"/>
  <c r="Y1027" i="2"/>
  <c r="AI1027" i="2"/>
  <c r="AJ1027" i="2" s="1"/>
  <c r="AN1026" i="2"/>
  <c r="AD1026" i="2"/>
  <c r="AF1026" i="2" s="1"/>
  <c r="Y1026" i="2"/>
  <c r="AA1026" i="2" s="1"/>
  <c r="AI1026" i="2"/>
  <c r="AK1026" i="2" s="1"/>
  <c r="AN1025" i="2"/>
  <c r="AF1025" i="2"/>
  <c r="AD1025" i="2"/>
  <c r="AE1025" i="2" s="1"/>
  <c r="AG1025" i="2" s="1"/>
  <c r="Y1025" i="2"/>
  <c r="AI1025" i="2"/>
  <c r="AN1024" i="2"/>
  <c r="AF1024" i="2"/>
  <c r="AD1024" i="2"/>
  <c r="AE1024" i="2" s="1"/>
  <c r="AA1024" i="2"/>
  <c r="Y1024" i="2"/>
  <c r="Z1024" i="2" s="1"/>
  <c r="AI1024" i="2"/>
  <c r="AN1023" i="2"/>
  <c r="AF1023" i="2"/>
  <c r="AD1023" i="2"/>
  <c r="AE1023" i="2" s="1"/>
  <c r="AA1023" i="2"/>
  <c r="Y1023" i="2"/>
  <c r="Z1023" i="2" s="1"/>
  <c r="AB1023" i="2" s="1"/>
  <c r="AI1023" i="2"/>
  <c r="AN1022" i="2"/>
  <c r="AD1022" i="2"/>
  <c r="AF1022" i="2" s="1"/>
  <c r="Y1022" i="2"/>
  <c r="AA1022" i="2" s="1"/>
  <c r="AI1022" i="2"/>
  <c r="AK1022" i="2" s="1"/>
  <c r="AN1021" i="2"/>
  <c r="AD1021" i="2"/>
  <c r="Y1021" i="2"/>
  <c r="Z1021" i="2" s="1"/>
  <c r="AI1021" i="2"/>
  <c r="AN1020" i="2"/>
  <c r="AD1020" i="2"/>
  <c r="AE1020" i="2" s="1"/>
  <c r="Y1020" i="2"/>
  <c r="AA1020" i="2" s="1"/>
  <c r="AI1020" i="2"/>
  <c r="AJ1020" i="2" s="1"/>
  <c r="AN1019" i="2"/>
  <c r="AD1019" i="2"/>
  <c r="AA1019" i="2"/>
  <c r="Z1019" i="2"/>
  <c r="Y1019" i="2"/>
  <c r="AI1019" i="2"/>
  <c r="AN1018" i="2"/>
  <c r="AD1018" i="2"/>
  <c r="AF1018" i="2" s="1"/>
  <c r="Z1018" i="2"/>
  <c r="AB1018" i="2" s="1"/>
  <c r="Y1018" i="2"/>
  <c r="AA1018" i="2" s="1"/>
  <c r="AI1018" i="2"/>
  <c r="AK1018" i="2" s="1"/>
  <c r="AN1017" i="2"/>
  <c r="AD1017" i="2"/>
  <c r="Y1017" i="2"/>
  <c r="AI1017" i="2"/>
  <c r="AN1016" i="2"/>
  <c r="AF1016" i="2"/>
  <c r="AD1016" i="2"/>
  <c r="AE1016" i="2" s="1"/>
  <c r="AA1016" i="2"/>
  <c r="Y1016" i="2"/>
  <c r="Z1016" i="2" s="1"/>
  <c r="AI1016" i="2"/>
  <c r="AN1015" i="2"/>
  <c r="AF1015" i="2"/>
  <c r="AD1015" i="2"/>
  <c r="AE1015" i="2" s="1"/>
  <c r="AG1015" i="2" s="1"/>
  <c r="AA1015" i="2"/>
  <c r="Z1015" i="2"/>
  <c r="AB1015" i="2" s="1"/>
  <c r="Y1015" i="2"/>
  <c r="AI1015" i="2"/>
  <c r="AN1014" i="2"/>
  <c r="AD1014" i="2"/>
  <c r="Y1014" i="2"/>
  <c r="AA1014" i="2" s="1"/>
  <c r="AI1014" i="2"/>
  <c r="AK1014" i="2" s="1"/>
  <c r="AN1013" i="2"/>
  <c r="AD1013" i="2"/>
  <c r="Y1013" i="2"/>
  <c r="Z1013" i="2" s="1"/>
  <c r="AI1013" i="2"/>
  <c r="AN1012" i="2"/>
  <c r="AF1012" i="2"/>
  <c r="AD1012" i="2"/>
  <c r="AE1012" i="2" s="1"/>
  <c r="AA1012" i="2"/>
  <c r="Z1012" i="2"/>
  <c r="Y1012" i="2"/>
  <c r="AI1012" i="2"/>
  <c r="AJ1012" i="2" s="1"/>
  <c r="AN1011" i="2"/>
  <c r="AF1011" i="2"/>
  <c r="AE1011" i="2"/>
  <c r="AD1011" i="2"/>
  <c r="AA1011" i="2"/>
  <c r="Z1011" i="2"/>
  <c r="Y1011" i="2"/>
  <c r="AI1011" i="2"/>
  <c r="AN1010" i="2"/>
  <c r="AI1010" i="2"/>
  <c r="AK1010" i="2" s="1"/>
  <c r="AD1010" i="2"/>
  <c r="AF1010" i="2" s="1"/>
  <c r="Y1010" i="2"/>
  <c r="AN1009" i="2"/>
  <c r="AI1009" i="2"/>
  <c r="AG1009" i="2"/>
  <c r="AF1009" i="2"/>
  <c r="AD1009" i="2"/>
  <c r="AE1009" i="2" s="1"/>
  <c r="Y1009" i="2"/>
  <c r="AN1008" i="2"/>
  <c r="AF1008" i="2"/>
  <c r="AG1008" i="2" s="1"/>
  <c r="AE1008" i="2"/>
  <c r="AD1008" i="2"/>
  <c r="AA1008" i="2"/>
  <c r="Z1008" i="2"/>
  <c r="Y1008" i="2"/>
  <c r="AI1008" i="2"/>
  <c r="AN1007" i="2"/>
  <c r="AF1007" i="2"/>
  <c r="AE1007" i="2"/>
  <c r="AD1007" i="2"/>
  <c r="AA1007" i="2"/>
  <c r="Z1007" i="2"/>
  <c r="Y1007" i="2"/>
  <c r="AI1007" i="2"/>
  <c r="AN1006" i="2"/>
  <c r="AD1006" i="2"/>
  <c r="AF1006" i="2" s="1"/>
  <c r="Y1006" i="2"/>
  <c r="AA1006" i="2" s="1"/>
  <c r="AI1006" i="2"/>
  <c r="AK1006" i="2" s="1"/>
  <c r="AN1005" i="2"/>
  <c r="AD1005" i="2"/>
  <c r="AA1005" i="2"/>
  <c r="Y1005" i="2"/>
  <c r="Z1005" i="2" s="1"/>
  <c r="AI1005" i="2"/>
  <c r="AJ1005" i="2" s="1"/>
  <c r="AN1004" i="2"/>
  <c r="AK1004" i="2"/>
  <c r="AL1004" i="2" s="1"/>
  <c r="AF1004" i="2"/>
  <c r="AD1004" i="2"/>
  <c r="AE1004" i="2" s="1"/>
  <c r="Y1004" i="2"/>
  <c r="AA1004" i="2" s="1"/>
  <c r="AI1004" i="2"/>
  <c r="AJ1004" i="2" s="1"/>
  <c r="AN1003" i="2"/>
  <c r="AD1003" i="2"/>
  <c r="AF1003" i="2" s="1"/>
  <c r="AA1003" i="2"/>
  <c r="Y1003" i="2"/>
  <c r="Z1003" i="2" s="1"/>
  <c r="AB1003" i="2" s="1"/>
  <c r="AI1003" i="2"/>
  <c r="AN1002" i="2"/>
  <c r="AI1002" i="2"/>
  <c r="AK1002" i="2" s="1"/>
  <c r="AD1002" i="2"/>
  <c r="AF1002" i="2" s="1"/>
  <c r="Y1002" i="2"/>
  <c r="AA1002" i="2" s="1"/>
  <c r="AN1001" i="2"/>
  <c r="AD1001" i="2"/>
  <c r="AE1001" i="2" s="1"/>
  <c r="Y1001" i="2"/>
  <c r="AI1001" i="2"/>
  <c r="AN1000" i="2"/>
  <c r="AD1000" i="2"/>
  <c r="AF1000" i="2" s="1"/>
  <c r="AA1000" i="2"/>
  <c r="Y1000" i="2"/>
  <c r="Z1000" i="2" s="1"/>
  <c r="AI1000" i="2"/>
  <c r="AN999" i="2"/>
  <c r="AE999" i="2"/>
  <c r="AD999" i="2"/>
  <c r="AF999" i="2" s="1"/>
  <c r="AA999" i="2"/>
  <c r="Z999" i="2"/>
  <c r="Y999" i="2"/>
  <c r="AI999" i="2"/>
  <c r="AN998" i="2"/>
  <c r="AI998" i="2"/>
  <c r="AK998" i="2" s="1"/>
  <c r="AD998" i="2"/>
  <c r="AF998" i="2" s="1"/>
  <c r="Y998" i="2"/>
  <c r="AA998" i="2" s="1"/>
  <c r="AN997" i="2"/>
  <c r="AI997" i="2"/>
  <c r="AD997" i="2"/>
  <c r="AB997" i="2"/>
  <c r="AA997" i="2"/>
  <c r="Y997" i="2"/>
  <c r="Z997" i="2" s="1"/>
  <c r="AN996" i="2"/>
  <c r="AF996" i="2"/>
  <c r="AD996" i="2"/>
  <c r="AE996" i="2" s="1"/>
  <c r="AA996" i="2"/>
  <c r="AB996" i="2" s="1"/>
  <c r="Z996" i="2"/>
  <c r="Y996" i="2"/>
  <c r="AI996" i="2"/>
  <c r="AJ996" i="2" s="1"/>
  <c r="AN995" i="2"/>
  <c r="AK995" i="2"/>
  <c r="AI995" i="2"/>
  <c r="AJ995" i="2" s="1"/>
  <c r="AF995" i="2"/>
  <c r="AD995" i="2"/>
  <c r="AE995" i="2" s="1"/>
  <c r="AG995" i="2" s="1"/>
  <c r="Y995" i="2"/>
  <c r="AN994" i="2"/>
  <c r="AD994" i="2"/>
  <c r="AF994" i="2" s="1"/>
  <c r="Z994" i="2"/>
  <c r="AB994" i="2" s="1"/>
  <c r="Y994" i="2"/>
  <c r="AA994" i="2" s="1"/>
  <c r="AI994" i="2"/>
  <c r="AK994" i="2" s="1"/>
  <c r="AN993" i="2"/>
  <c r="AD993" i="2"/>
  <c r="AE993" i="2" s="1"/>
  <c r="Y993" i="2"/>
  <c r="AI993" i="2"/>
  <c r="AN992" i="2"/>
  <c r="AF992" i="2"/>
  <c r="AG992" i="2" s="1"/>
  <c r="AE992" i="2"/>
  <c r="AD992" i="2"/>
  <c r="AA992" i="2"/>
  <c r="Y992" i="2"/>
  <c r="Z992" i="2" s="1"/>
  <c r="AI992" i="2"/>
  <c r="AN991" i="2"/>
  <c r="AF991" i="2"/>
  <c r="AE991" i="2"/>
  <c r="AD991" i="2"/>
  <c r="AA991" i="2"/>
  <c r="Z991" i="2"/>
  <c r="Y991" i="2"/>
  <c r="AI991" i="2"/>
  <c r="AN990" i="2"/>
  <c r="AD990" i="2"/>
  <c r="AF990" i="2" s="1"/>
  <c r="Y990" i="2"/>
  <c r="AA990" i="2" s="1"/>
  <c r="AI990" i="2"/>
  <c r="AK990" i="2" s="1"/>
  <c r="AN989" i="2"/>
  <c r="AK989" i="2"/>
  <c r="AD989" i="2"/>
  <c r="AA989" i="2"/>
  <c r="Y989" i="2"/>
  <c r="Z989" i="2" s="1"/>
  <c r="AI989" i="2"/>
  <c r="AJ989" i="2" s="1"/>
  <c r="AN988" i="2"/>
  <c r="AF988" i="2"/>
  <c r="AD988" i="2"/>
  <c r="AE988" i="2" s="1"/>
  <c r="AA988" i="2"/>
  <c r="Z988" i="2"/>
  <c r="AB988" i="2" s="1"/>
  <c r="Y988" i="2"/>
  <c r="AI988" i="2"/>
  <c r="AJ988" i="2" s="1"/>
  <c r="AN987" i="2"/>
  <c r="AD987" i="2"/>
  <c r="AA987" i="2"/>
  <c r="Z987" i="2"/>
  <c r="Y987" i="2"/>
  <c r="AI987" i="2"/>
  <c r="AN986" i="2"/>
  <c r="AD986" i="2"/>
  <c r="AF986" i="2" s="1"/>
  <c r="Y986" i="2"/>
  <c r="AI986" i="2"/>
  <c r="AK986" i="2" s="1"/>
  <c r="AN985" i="2"/>
  <c r="AD985" i="2"/>
  <c r="Y985" i="2"/>
  <c r="AI985" i="2"/>
  <c r="AN984" i="2"/>
  <c r="AF984" i="2"/>
  <c r="AG984" i="2" s="1"/>
  <c r="AE984" i="2"/>
  <c r="AD984" i="2"/>
  <c r="Y984" i="2"/>
  <c r="Z984" i="2" s="1"/>
  <c r="AI984" i="2"/>
  <c r="AN983" i="2"/>
  <c r="AF983" i="2"/>
  <c r="AE983" i="2"/>
  <c r="AD983" i="2"/>
  <c r="Y983" i="2"/>
  <c r="AA983" i="2" s="1"/>
  <c r="AI983" i="2"/>
  <c r="AN982" i="2"/>
  <c r="AD982" i="2"/>
  <c r="Y982" i="2"/>
  <c r="AA982" i="2" s="1"/>
  <c r="AI982" i="2"/>
  <c r="AK982" i="2" s="1"/>
  <c r="AN981" i="2"/>
  <c r="AD981" i="2"/>
  <c r="AA981" i="2"/>
  <c r="AB981" i="2" s="1"/>
  <c r="Y981" i="2"/>
  <c r="Z981" i="2" s="1"/>
  <c r="AI981" i="2"/>
  <c r="AN980" i="2"/>
  <c r="AD980" i="2"/>
  <c r="AA980" i="2"/>
  <c r="AB980" i="2" s="1"/>
  <c r="Z980" i="2"/>
  <c r="Y980" i="2"/>
  <c r="AI980" i="2"/>
  <c r="AJ980" i="2" s="1"/>
  <c r="AN979" i="2"/>
  <c r="AF979" i="2"/>
  <c r="AE979" i="2"/>
  <c r="AD979" i="2"/>
  <c r="AA979" i="2"/>
  <c r="Z979" i="2"/>
  <c r="Y979" i="2"/>
  <c r="AI979" i="2"/>
  <c r="AN978" i="2"/>
  <c r="AD978" i="2"/>
  <c r="AF978" i="2" s="1"/>
  <c r="Z978" i="2"/>
  <c r="AB978" i="2" s="1"/>
  <c r="Y978" i="2"/>
  <c r="AA978" i="2" s="1"/>
  <c r="AI978" i="2"/>
  <c r="AN977" i="2"/>
  <c r="AD977" i="2"/>
  <c r="AE977" i="2" s="1"/>
  <c r="Y977" i="2"/>
  <c r="AI977" i="2"/>
  <c r="AN976" i="2"/>
  <c r="AG976" i="2"/>
  <c r="AF976" i="2"/>
  <c r="AD976" i="2"/>
  <c r="AE976" i="2" s="1"/>
  <c r="AA976" i="2"/>
  <c r="Y976" i="2"/>
  <c r="Z976" i="2" s="1"/>
  <c r="AI976" i="2"/>
  <c r="AN975" i="2"/>
  <c r="AF975" i="2"/>
  <c r="AD975" i="2"/>
  <c r="AE975" i="2" s="1"/>
  <c r="AG975" i="2" s="1"/>
  <c r="Y975" i="2"/>
  <c r="AI975" i="2"/>
  <c r="AN974" i="2"/>
  <c r="AE974" i="2"/>
  <c r="AG974" i="2" s="1"/>
  <c r="AD974" i="2"/>
  <c r="AF974" i="2" s="1"/>
  <c r="Y974" i="2"/>
  <c r="AA974" i="2" s="1"/>
  <c r="AI974" i="2"/>
  <c r="AK974" i="2" s="1"/>
  <c r="AN973" i="2"/>
  <c r="AD973" i="2"/>
  <c r="AA973" i="2"/>
  <c r="Y973" i="2"/>
  <c r="Z973" i="2" s="1"/>
  <c r="AI973" i="2"/>
  <c r="AN972" i="2"/>
  <c r="AF972" i="2"/>
  <c r="AD972" i="2"/>
  <c r="AE972" i="2" s="1"/>
  <c r="Y972" i="2"/>
  <c r="AI972" i="2"/>
  <c r="AJ972" i="2" s="1"/>
  <c r="AN971" i="2"/>
  <c r="AE971" i="2"/>
  <c r="AG971" i="2" s="1"/>
  <c r="AD971" i="2"/>
  <c r="AF971" i="2" s="1"/>
  <c r="AA971" i="2"/>
  <c r="Z971" i="2"/>
  <c r="AB971" i="2" s="1"/>
  <c r="Y971" i="2"/>
  <c r="AI971" i="2"/>
  <c r="AN970" i="2"/>
  <c r="AJ970" i="2"/>
  <c r="AL970" i="2" s="1"/>
  <c r="AI970" i="2"/>
  <c r="AK970" i="2" s="1"/>
  <c r="AD970" i="2"/>
  <c r="AF970" i="2" s="1"/>
  <c r="Y970" i="2"/>
  <c r="AA970" i="2" s="1"/>
  <c r="AN969" i="2"/>
  <c r="AF969" i="2"/>
  <c r="AD969" i="2"/>
  <c r="AE969" i="2" s="1"/>
  <c r="AG969" i="2" s="1"/>
  <c r="Y969" i="2"/>
  <c r="AI969" i="2"/>
  <c r="AN968" i="2"/>
  <c r="AD968" i="2"/>
  <c r="AF968" i="2" s="1"/>
  <c r="AA968" i="2"/>
  <c r="Y968" i="2"/>
  <c r="Z968" i="2" s="1"/>
  <c r="AI968" i="2"/>
  <c r="AN967" i="2"/>
  <c r="AD967" i="2"/>
  <c r="AF967" i="2" s="1"/>
  <c r="Y967" i="2"/>
  <c r="Z967" i="2" s="1"/>
  <c r="AI967" i="2"/>
  <c r="AN966" i="2"/>
  <c r="AI966" i="2"/>
  <c r="AK966" i="2" s="1"/>
  <c r="AD966" i="2"/>
  <c r="AF966" i="2" s="1"/>
  <c r="Y966" i="2"/>
  <c r="AA966" i="2" s="1"/>
  <c r="AN965" i="2"/>
  <c r="AK965" i="2"/>
  <c r="AI965" i="2"/>
  <c r="AJ965" i="2" s="1"/>
  <c r="AD965" i="2"/>
  <c r="Y965" i="2"/>
  <c r="AN964" i="2"/>
  <c r="AF964" i="2"/>
  <c r="AD964" i="2"/>
  <c r="AE964" i="2" s="1"/>
  <c r="AA964" i="2"/>
  <c r="AB964" i="2" s="1"/>
  <c r="Y964" i="2"/>
  <c r="Z964" i="2" s="1"/>
  <c r="AI964" i="2"/>
  <c r="AJ964" i="2" s="1"/>
  <c r="AN963" i="2"/>
  <c r="AE963" i="2"/>
  <c r="AG963" i="2" s="1"/>
  <c r="AD963" i="2"/>
  <c r="AF963" i="2" s="1"/>
  <c r="Z963" i="2"/>
  <c r="AB963" i="2" s="1"/>
  <c r="Y963" i="2"/>
  <c r="AA963" i="2" s="1"/>
  <c r="AI963" i="2"/>
  <c r="AN962" i="2"/>
  <c r="AD962" i="2"/>
  <c r="AF962" i="2" s="1"/>
  <c r="Y962" i="2"/>
  <c r="AI962" i="2"/>
  <c r="AK962" i="2" s="1"/>
  <c r="AN961" i="2"/>
  <c r="AF961" i="2"/>
  <c r="AD961" i="2"/>
  <c r="AE961" i="2" s="1"/>
  <c r="Y961" i="2"/>
  <c r="AI961" i="2"/>
  <c r="AN960" i="2"/>
  <c r="AD960" i="2"/>
  <c r="AE960" i="2" s="1"/>
  <c r="AA960" i="2"/>
  <c r="Y960" i="2"/>
  <c r="Z960" i="2" s="1"/>
  <c r="AI960" i="2"/>
  <c r="AN959" i="2"/>
  <c r="AF959" i="2"/>
  <c r="AD959" i="2"/>
  <c r="AE959" i="2" s="1"/>
  <c r="Y959" i="2"/>
  <c r="AI959" i="2"/>
  <c r="AN958" i="2"/>
  <c r="AE958" i="2"/>
  <c r="AG958" i="2" s="1"/>
  <c r="AD958" i="2"/>
  <c r="AF958" i="2" s="1"/>
  <c r="Y958" i="2"/>
  <c r="AA958" i="2" s="1"/>
  <c r="AI958" i="2"/>
  <c r="AK958" i="2" s="1"/>
  <c r="AN957" i="2"/>
  <c r="AD957" i="2"/>
  <c r="AA957" i="2"/>
  <c r="Y957" i="2"/>
  <c r="Z957" i="2" s="1"/>
  <c r="AI957" i="2"/>
  <c r="AJ957" i="2" s="1"/>
  <c r="AN956" i="2"/>
  <c r="AF956" i="2"/>
  <c r="AD956" i="2"/>
  <c r="AE956" i="2" s="1"/>
  <c r="Y956" i="2"/>
  <c r="AI956" i="2"/>
  <c r="AJ956" i="2" s="1"/>
  <c r="AN955" i="2"/>
  <c r="AJ955" i="2"/>
  <c r="AE955" i="2"/>
  <c r="AG955" i="2" s="1"/>
  <c r="AD955" i="2"/>
  <c r="AF955" i="2" s="1"/>
  <c r="AA955" i="2"/>
  <c r="Z955" i="2"/>
  <c r="AB955" i="2" s="1"/>
  <c r="Y955" i="2"/>
  <c r="AI955" i="2"/>
  <c r="AK955" i="2" s="1"/>
  <c r="AN954" i="2"/>
  <c r="AI954" i="2"/>
  <c r="AK954" i="2" s="1"/>
  <c r="AD954" i="2"/>
  <c r="AF954" i="2" s="1"/>
  <c r="Y954" i="2"/>
  <c r="AN953" i="2"/>
  <c r="AD953" i="2"/>
  <c r="AE953" i="2" s="1"/>
  <c r="Y953" i="2"/>
  <c r="AI953" i="2"/>
  <c r="AN952" i="2"/>
  <c r="AD952" i="2"/>
  <c r="AA952" i="2"/>
  <c r="Y952" i="2"/>
  <c r="Z952" i="2" s="1"/>
  <c r="AI952" i="2"/>
  <c r="AN951" i="2"/>
  <c r="AD951" i="2"/>
  <c r="AE951" i="2" s="1"/>
  <c r="Z951" i="2"/>
  <c r="Y951" i="2"/>
  <c r="AA951" i="2" s="1"/>
  <c r="AI951" i="2"/>
  <c r="AN950" i="2"/>
  <c r="AD950" i="2"/>
  <c r="Y950" i="2"/>
  <c r="AA950" i="2" s="1"/>
  <c r="AI950" i="2"/>
  <c r="AK950" i="2" s="1"/>
  <c r="AN949" i="2"/>
  <c r="AL949" i="2"/>
  <c r="AK949" i="2"/>
  <c r="AD949" i="2"/>
  <c r="AA949" i="2"/>
  <c r="Y949" i="2"/>
  <c r="Z949" i="2" s="1"/>
  <c r="AB949" i="2" s="1"/>
  <c r="AI949" i="2"/>
  <c r="AJ949" i="2" s="1"/>
  <c r="AN948" i="2"/>
  <c r="AF948" i="2"/>
  <c r="AD948" i="2"/>
  <c r="AE948" i="2" s="1"/>
  <c r="Z948" i="2"/>
  <c r="Y948" i="2"/>
  <c r="AA948" i="2" s="1"/>
  <c r="AB948" i="2" s="1"/>
  <c r="AI948" i="2"/>
  <c r="AN947" i="2"/>
  <c r="AD947" i="2"/>
  <c r="AF947" i="2" s="1"/>
  <c r="Y947" i="2"/>
  <c r="Z947" i="2" s="1"/>
  <c r="AI947" i="2"/>
  <c r="AN946" i="2"/>
  <c r="AD946" i="2"/>
  <c r="AF946" i="2" s="1"/>
  <c r="Y946" i="2"/>
  <c r="AI946" i="2"/>
  <c r="AN945" i="2"/>
  <c r="AF945" i="2"/>
  <c r="AD945" i="2"/>
  <c r="AE945" i="2" s="1"/>
  <c r="Y945" i="2"/>
  <c r="AI945" i="2"/>
  <c r="AN944" i="2"/>
  <c r="AE944" i="2"/>
  <c r="AG944" i="2" s="1"/>
  <c r="AD944" i="2"/>
  <c r="AF944" i="2" s="1"/>
  <c r="Y944" i="2"/>
  <c r="AI944" i="2"/>
  <c r="AN943" i="2"/>
  <c r="AD943" i="2"/>
  <c r="AF943" i="2" s="1"/>
  <c r="Y943" i="2"/>
  <c r="AA943" i="2" s="1"/>
  <c r="AI943" i="2"/>
  <c r="AN942" i="2"/>
  <c r="AE942" i="2"/>
  <c r="AG942" i="2" s="1"/>
  <c r="AD942" i="2"/>
  <c r="AF942" i="2" s="1"/>
  <c r="Y942" i="2"/>
  <c r="AA942" i="2" s="1"/>
  <c r="AI942" i="2"/>
  <c r="AK942" i="2" s="1"/>
  <c r="AN941" i="2"/>
  <c r="AD941" i="2"/>
  <c r="Y941" i="2"/>
  <c r="AI941" i="2"/>
  <c r="AN940" i="2"/>
  <c r="AF940" i="2"/>
  <c r="AD940" i="2"/>
  <c r="AE940" i="2" s="1"/>
  <c r="Y940" i="2"/>
  <c r="AA940" i="2" s="1"/>
  <c r="AI940" i="2"/>
  <c r="AJ940" i="2" s="1"/>
  <c r="AN939" i="2"/>
  <c r="AK939" i="2"/>
  <c r="AD939" i="2"/>
  <c r="AF939" i="2" s="1"/>
  <c r="Z939" i="2"/>
  <c r="Y939" i="2"/>
  <c r="AA939" i="2" s="1"/>
  <c r="AI939" i="2"/>
  <c r="AJ939" i="2" s="1"/>
  <c r="AL939" i="2" s="1"/>
  <c r="AN938" i="2"/>
  <c r="AI938" i="2"/>
  <c r="AK938" i="2" s="1"/>
  <c r="AD938" i="2"/>
  <c r="AF938" i="2" s="1"/>
  <c r="Z938" i="2"/>
  <c r="AB938" i="2" s="1"/>
  <c r="Y938" i="2"/>
  <c r="AA938" i="2" s="1"/>
  <c r="AN937" i="2"/>
  <c r="AI937" i="2"/>
  <c r="AD937" i="2"/>
  <c r="AE937" i="2" s="1"/>
  <c r="Y937" i="2"/>
  <c r="AN936" i="2"/>
  <c r="AD936" i="2"/>
  <c r="AF936" i="2" s="1"/>
  <c r="Y936" i="2"/>
  <c r="Z936" i="2" s="1"/>
  <c r="AI936" i="2"/>
  <c r="AN935" i="2"/>
  <c r="AD935" i="2"/>
  <c r="AF935" i="2" s="1"/>
  <c r="AA935" i="2"/>
  <c r="Z935" i="2"/>
  <c r="AB935" i="2" s="1"/>
  <c r="Y935" i="2"/>
  <c r="AI935" i="2"/>
  <c r="AN934" i="2"/>
  <c r="AE934" i="2"/>
  <c r="AG934" i="2" s="1"/>
  <c r="AD934" i="2"/>
  <c r="AF934" i="2" s="1"/>
  <c r="Y934" i="2"/>
  <c r="AA934" i="2" s="1"/>
  <c r="AI934" i="2"/>
  <c r="AK934" i="2" s="1"/>
  <c r="AN933" i="2"/>
  <c r="AI933" i="2"/>
  <c r="AJ933" i="2" s="1"/>
  <c r="AD933" i="2"/>
  <c r="Y933" i="2"/>
  <c r="AN932" i="2"/>
  <c r="AD932" i="2"/>
  <c r="AE932" i="2" s="1"/>
  <c r="Y932" i="2"/>
  <c r="Z932" i="2" s="1"/>
  <c r="AI932" i="2"/>
  <c r="AJ932" i="2" s="1"/>
  <c r="AN931" i="2"/>
  <c r="AI931" i="2"/>
  <c r="AK931" i="2" s="1"/>
  <c r="AD931" i="2"/>
  <c r="AF931" i="2" s="1"/>
  <c r="AA931" i="2"/>
  <c r="Z931" i="2"/>
  <c r="AB931" i="2" s="1"/>
  <c r="Y931" i="2"/>
  <c r="AN930" i="2"/>
  <c r="AD930" i="2"/>
  <c r="AF930" i="2" s="1"/>
  <c r="Y930" i="2"/>
  <c r="AA930" i="2" s="1"/>
  <c r="AI930" i="2"/>
  <c r="AK930" i="2" s="1"/>
  <c r="AN929" i="2"/>
  <c r="AF929" i="2"/>
  <c r="AD929" i="2"/>
  <c r="AE929" i="2" s="1"/>
  <c r="Y929" i="2"/>
  <c r="AI929" i="2"/>
  <c r="AN928" i="2"/>
  <c r="AF928" i="2"/>
  <c r="AG928" i="2" s="1"/>
  <c r="AD928" i="2"/>
  <c r="AE928" i="2" s="1"/>
  <c r="AA928" i="2"/>
  <c r="Y928" i="2"/>
  <c r="Z928" i="2" s="1"/>
  <c r="AI928" i="2"/>
  <c r="AN927" i="2"/>
  <c r="AD927" i="2"/>
  <c r="AE927" i="2" s="1"/>
  <c r="Z927" i="2"/>
  <c r="Y927" i="2"/>
  <c r="AA927" i="2" s="1"/>
  <c r="AI927" i="2"/>
  <c r="AN926" i="2"/>
  <c r="AD926" i="2"/>
  <c r="AF926" i="2" s="1"/>
  <c r="Y926" i="2"/>
  <c r="AA926" i="2" s="1"/>
  <c r="AI926" i="2"/>
  <c r="AK926" i="2" s="1"/>
  <c r="AN925" i="2"/>
  <c r="AD925" i="2"/>
  <c r="Y925" i="2"/>
  <c r="Z925" i="2" s="1"/>
  <c r="AI925" i="2"/>
  <c r="AJ925" i="2" s="1"/>
  <c r="AN924" i="2"/>
  <c r="AF924" i="2"/>
  <c r="AD924" i="2"/>
  <c r="AE924" i="2" s="1"/>
  <c r="Z924" i="2"/>
  <c r="AB924" i="2" s="1"/>
  <c r="Y924" i="2"/>
  <c r="AA924" i="2" s="1"/>
  <c r="AI924" i="2"/>
  <c r="AJ924" i="2" s="1"/>
  <c r="AN923" i="2"/>
  <c r="AE923" i="2"/>
  <c r="AD923" i="2"/>
  <c r="AF923" i="2" s="1"/>
  <c r="AA923" i="2"/>
  <c r="Z923" i="2"/>
  <c r="Y923" i="2"/>
  <c r="AI923" i="2"/>
  <c r="AN922" i="2"/>
  <c r="AI922" i="2"/>
  <c r="AK922" i="2" s="1"/>
  <c r="AD922" i="2"/>
  <c r="AF922" i="2" s="1"/>
  <c r="Y922" i="2"/>
  <c r="AN921" i="2"/>
  <c r="AI921" i="2"/>
  <c r="AF921" i="2"/>
  <c r="AD921" i="2"/>
  <c r="AE921" i="2" s="1"/>
  <c r="AG921" i="2" s="1"/>
  <c r="Y921" i="2"/>
  <c r="AN920" i="2"/>
  <c r="AD920" i="2"/>
  <c r="AF920" i="2" s="1"/>
  <c r="Y920" i="2"/>
  <c r="Z920" i="2" s="1"/>
  <c r="AI920" i="2"/>
  <c r="AN919" i="2"/>
  <c r="AD919" i="2"/>
  <c r="AF919" i="2" s="1"/>
  <c r="Z919" i="2"/>
  <c r="Y919" i="2"/>
  <c r="AA919" i="2" s="1"/>
  <c r="AI919" i="2"/>
  <c r="AN918" i="2"/>
  <c r="AD918" i="2"/>
  <c r="Y918" i="2"/>
  <c r="AA918" i="2" s="1"/>
  <c r="AI918" i="2"/>
  <c r="AK918" i="2" s="1"/>
  <c r="AN917" i="2"/>
  <c r="AD917" i="2"/>
  <c r="AA917" i="2"/>
  <c r="Y917" i="2"/>
  <c r="Z917" i="2" s="1"/>
  <c r="AB917" i="2" s="1"/>
  <c r="AI917" i="2"/>
  <c r="AN916" i="2"/>
  <c r="AD916" i="2"/>
  <c r="AE916" i="2" s="1"/>
  <c r="AA916" i="2"/>
  <c r="Z916" i="2"/>
  <c r="AB916" i="2" s="1"/>
  <c r="Y916" i="2"/>
  <c r="AI916" i="2"/>
  <c r="AJ916" i="2" s="1"/>
  <c r="AN915" i="2"/>
  <c r="AF915" i="2"/>
  <c r="AE915" i="2"/>
  <c r="AD915" i="2"/>
  <c r="Y915" i="2"/>
  <c r="AA915" i="2" s="1"/>
  <c r="AI915" i="2"/>
  <c r="AN914" i="2"/>
  <c r="AI914" i="2"/>
  <c r="AK914" i="2" s="1"/>
  <c r="AD914" i="2"/>
  <c r="AF914" i="2" s="1"/>
  <c r="Z914" i="2"/>
  <c r="AB914" i="2" s="1"/>
  <c r="Y914" i="2"/>
  <c r="AA914" i="2" s="1"/>
  <c r="AN913" i="2"/>
  <c r="AI913" i="2"/>
  <c r="AF913" i="2"/>
  <c r="AD913" i="2"/>
  <c r="AE913" i="2" s="1"/>
  <c r="Y913" i="2"/>
  <c r="AN912" i="2"/>
  <c r="AF912" i="2"/>
  <c r="AD912" i="2"/>
  <c r="AE912" i="2" s="1"/>
  <c r="AA912" i="2"/>
  <c r="Y912" i="2"/>
  <c r="Z912" i="2" s="1"/>
  <c r="AI912" i="2"/>
  <c r="AN911" i="2"/>
  <c r="AF911" i="2"/>
  <c r="AD911" i="2"/>
  <c r="AE911" i="2" s="1"/>
  <c r="AG911" i="2" s="1"/>
  <c r="AA911" i="2"/>
  <c r="Z911" i="2"/>
  <c r="Y911" i="2"/>
  <c r="AI911" i="2"/>
  <c r="AN910" i="2"/>
  <c r="AI910" i="2"/>
  <c r="AK910" i="2" s="1"/>
  <c r="AE910" i="2"/>
  <c r="AG910" i="2" s="1"/>
  <c r="AD910" i="2"/>
  <c r="AF910" i="2" s="1"/>
  <c r="Y910" i="2"/>
  <c r="AA910" i="2" s="1"/>
  <c r="AN909" i="2"/>
  <c r="AD909" i="2"/>
  <c r="AA909" i="2"/>
  <c r="Y909" i="2"/>
  <c r="Z909" i="2" s="1"/>
  <c r="AI909" i="2"/>
  <c r="AN908" i="2"/>
  <c r="AF908" i="2"/>
  <c r="AD908" i="2"/>
  <c r="AE908" i="2" s="1"/>
  <c r="AB908" i="2"/>
  <c r="AA908" i="2"/>
  <c r="Z908" i="2"/>
  <c r="Y908" i="2"/>
  <c r="AI908" i="2"/>
  <c r="AJ908" i="2" s="1"/>
  <c r="AN907" i="2"/>
  <c r="AD907" i="2"/>
  <c r="AF907" i="2" s="1"/>
  <c r="Z907" i="2"/>
  <c r="Y907" i="2"/>
  <c r="AA907" i="2" s="1"/>
  <c r="AI907" i="2"/>
  <c r="AN906" i="2"/>
  <c r="AD906" i="2"/>
  <c r="AF906" i="2" s="1"/>
  <c r="Y906" i="2"/>
  <c r="AA906" i="2" s="1"/>
  <c r="AI906" i="2"/>
  <c r="AK906" i="2" s="1"/>
  <c r="AN905" i="2"/>
  <c r="AF905" i="2"/>
  <c r="AD905" i="2"/>
  <c r="AE905" i="2" s="1"/>
  <c r="AG905" i="2" s="1"/>
  <c r="Y905" i="2"/>
  <c r="AI905" i="2"/>
  <c r="AN904" i="2"/>
  <c r="AD904" i="2"/>
  <c r="AF904" i="2" s="1"/>
  <c r="Y904" i="2"/>
  <c r="Z904" i="2" s="1"/>
  <c r="AI904" i="2"/>
  <c r="AN903" i="2"/>
  <c r="AD903" i="2"/>
  <c r="AF903" i="2" s="1"/>
  <c r="Z903" i="2"/>
  <c r="Y903" i="2"/>
  <c r="AA903" i="2" s="1"/>
  <c r="AI903" i="2"/>
  <c r="AK903" i="2" s="1"/>
  <c r="AN902" i="2"/>
  <c r="AD902" i="2"/>
  <c r="AF902" i="2" s="1"/>
  <c r="Y902" i="2"/>
  <c r="AI902" i="2"/>
  <c r="AN901" i="2"/>
  <c r="AD901" i="2"/>
  <c r="AA901" i="2"/>
  <c r="Y901" i="2"/>
  <c r="Z901" i="2" s="1"/>
  <c r="AI901" i="2"/>
  <c r="AN900" i="2"/>
  <c r="AF900" i="2"/>
  <c r="AD900" i="2"/>
  <c r="AE900" i="2" s="1"/>
  <c r="Y900" i="2"/>
  <c r="AA900" i="2" s="1"/>
  <c r="AI900" i="2"/>
  <c r="AJ900" i="2" s="1"/>
  <c r="AN899" i="2"/>
  <c r="AE899" i="2"/>
  <c r="AD899" i="2"/>
  <c r="AF899" i="2" s="1"/>
  <c r="AA899" i="2"/>
  <c r="Z899" i="2"/>
  <c r="Y899" i="2"/>
  <c r="AI899" i="2"/>
  <c r="AN898" i="2"/>
  <c r="AI898" i="2"/>
  <c r="AK898" i="2" s="1"/>
  <c r="AD898" i="2"/>
  <c r="Y898" i="2"/>
  <c r="AN897" i="2"/>
  <c r="AI897" i="2"/>
  <c r="AD897" i="2"/>
  <c r="AE897" i="2" s="1"/>
  <c r="Y897" i="2"/>
  <c r="AN896" i="2"/>
  <c r="AE896" i="2"/>
  <c r="AD896" i="2"/>
  <c r="AF896" i="2" s="1"/>
  <c r="AG896" i="2" s="1"/>
  <c r="AA896" i="2"/>
  <c r="Y896" i="2"/>
  <c r="Z896" i="2" s="1"/>
  <c r="AI896" i="2"/>
  <c r="AJ896" i="2" s="1"/>
  <c r="AN895" i="2"/>
  <c r="AE895" i="2"/>
  <c r="AD895" i="2"/>
  <c r="AF895" i="2" s="1"/>
  <c r="AA895" i="2"/>
  <c r="Y895" i="2"/>
  <c r="Z895" i="2" s="1"/>
  <c r="AB895" i="2" s="1"/>
  <c r="AI895" i="2"/>
  <c r="AK895" i="2" s="1"/>
  <c r="AN894" i="2"/>
  <c r="AI894" i="2"/>
  <c r="AD894" i="2"/>
  <c r="AF894" i="2" s="1"/>
  <c r="Y894" i="2"/>
  <c r="AN893" i="2"/>
  <c r="AD893" i="2"/>
  <c r="Y893" i="2"/>
  <c r="Z893" i="2" s="1"/>
  <c r="AI893" i="2"/>
  <c r="AN892" i="2"/>
  <c r="AF892" i="2"/>
  <c r="AD892" i="2"/>
  <c r="AE892" i="2" s="1"/>
  <c r="AA892" i="2"/>
  <c r="Y892" i="2"/>
  <c r="Z892" i="2" s="1"/>
  <c r="AI892" i="2"/>
  <c r="AJ892" i="2" s="1"/>
  <c r="AN891" i="2"/>
  <c r="AF891" i="2"/>
  <c r="AE891" i="2"/>
  <c r="AG891" i="2" s="1"/>
  <c r="AD891" i="2"/>
  <c r="Y891" i="2"/>
  <c r="AA891" i="2" s="1"/>
  <c r="AI891" i="2"/>
  <c r="AN890" i="2"/>
  <c r="AD890" i="2"/>
  <c r="Y890" i="2"/>
  <c r="AA890" i="2" s="1"/>
  <c r="AI890" i="2"/>
  <c r="AN889" i="2"/>
  <c r="AG889" i="2"/>
  <c r="AF889" i="2"/>
  <c r="AD889" i="2"/>
  <c r="AE889" i="2" s="1"/>
  <c r="Y889" i="2"/>
  <c r="AI889" i="2"/>
  <c r="AN888" i="2"/>
  <c r="AG888" i="2"/>
  <c r="AF888" i="2"/>
  <c r="AE888" i="2"/>
  <c r="AD888" i="2"/>
  <c r="AA888" i="2"/>
  <c r="Y888" i="2"/>
  <c r="Z888" i="2" s="1"/>
  <c r="AI888" i="2"/>
  <c r="AJ888" i="2" s="1"/>
  <c r="AN887" i="2"/>
  <c r="AF887" i="2"/>
  <c r="AE887" i="2"/>
  <c r="AD887" i="2"/>
  <c r="Y887" i="2"/>
  <c r="AA887" i="2" s="1"/>
  <c r="AI887" i="2"/>
  <c r="AK887" i="2" s="1"/>
  <c r="AN886" i="2"/>
  <c r="AD886" i="2"/>
  <c r="AF886" i="2" s="1"/>
  <c r="Y886" i="2"/>
  <c r="AI886" i="2"/>
  <c r="AN885" i="2"/>
  <c r="AD885" i="2"/>
  <c r="Y885" i="2"/>
  <c r="Z885" i="2" s="1"/>
  <c r="AI885" i="2"/>
  <c r="AN884" i="2"/>
  <c r="AF884" i="2"/>
  <c r="AD884" i="2"/>
  <c r="AE884" i="2" s="1"/>
  <c r="Y884" i="2"/>
  <c r="AA884" i="2" s="1"/>
  <c r="AI884" i="2"/>
  <c r="AJ884" i="2" s="1"/>
  <c r="AN883" i="2"/>
  <c r="AE883" i="2"/>
  <c r="AD883" i="2"/>
  <c r="AF883" i="2" s="1"/>
  <c r="Z883" i="2"/>
  <c r="Y883" i="2"/>
  <c r="AA883" i="2" s="1"/>
  <c r="AI883" i="2"/>
  <c r="AN882" i="2"/>
  <c r="AD882" i="2"/>
  <c r="Y882" i="2"/>
  <c r="AA882" i="2" s="1"/>
  <c r="AI882" i="2"/>
  <c r="AK882" i="2" s="1"/>
  <c r="AN881" i="2"/>
  <c r="AD881" i="2"/>
  <c r="AE881" i="2" s="1"/>
  <c r="Y881" i="2"/>
  <c r="AI881" i="2"/>
  <c r="AN880" i="2"/>
  <c r="AD880" i="2"/>
  <c r="AF880" i="2" s="1"/>
  <c r="Z880" i="2"/>
  <c r="Y880" i="2"/>
  <c r="AA880" i="2" s="1"/>
  <c r="AB880" i="2" s="1"/>
  <c r="AI880" i="2"/>
  <c r="AJ880" i="2" s="1"/>
  <c r="AN879" i="2"/>
  <c r="AD879" i="2"/>
  <c r="AE879" i="2" s="1"/>
  <c r="Z879" i="2"/>
  <c r="Y879" i="2"/>
  <c r="AA879" i="2" s="1"/>
  <c r="AI879" i="2"/>
  <c r="AK879" i="2" s="1"/>
  <c r="AN878" i="2"/>
  <c r="AI878" i="2"/>
  <c r="AD878" i="2"/>
  <c r="AF878" i="2" s="1"/>
  <c r="Y878" i="2"/>
  <c r="AN877" i="2"/>
  <c r="AI877" i="2"/>
  <c r="AJ877" i="2" s="1"/>
  <c r="AF877" i="2"/>
  <c r="AE877" i="2"/>
  <c r="AD877" i="2"/>
  <c r="Z877" i="2"/>
  <c r="AB877" i="2" s="1"/>
  <c r="Y877" i="2"/>
  <c r="AA877" i="2" s="1"/>
  <c r="AN876" i="2"/>
  <c r="AD876" i="2"/>
  <c r="Z876" i="2"/>
  <c r="AB876" i="2" s="1"/>
  <c r="Y876" i="2"/>
  <c r="AA876" i="2" s="1"/>
  <c r="AI876" i="2"/>
  <c r="AN875" i="2"/>
  <c r="AI875" i="2"/>
  <c r="AF875" i="2"/>
  <c r="AG875" i="2" s="1"/>
  <c r="AD875" i="2"/>
  <c r="AE875" i="2" s="1"/>
  <c r="Y875" i="2"/>
  <c r="AN874" i="2"/>
  <c r="AI874" i="2"/>
  <c r="AD874" i="2"/>
  <c r="AF874" i="2" s="1"/>
  <c r="Y874" i="2"/>
  <c r="AN873" i="2"/>
  <c r="AI873" i="2"/>
  <c r="AJ873" i="2" s="1"/>
  <c r="AD873" i="2"/>
  <c r="AA873" i="2"/>
  <c r="Y873" i="2"/>
  <c r="Z873" i="2" s="1"/>
  <c r="AN872" i="2"/>
  <c r="AE872" i="2"/>
  <c r="AD872" i="2"/>
  <c r="AF872" i="2" s="1"/>
  <c r="AG872" i="2" s="1"/>
  <c r="AA872" i="2"/>
  <c r="AB872" i="2" s="1"/>
  <c r="Z872" i="2"/>
  <c r="Y872" i="2"/>
  <c r="AI872" i="2"/>
  <c r="AK872" i="2" s="1"/>
  <c r="AN871" i="2"/>
  <c r="AF871" i="2"/>
  <c r="AE871" i="2"/>
  <c r="AD871" i="2"/>
  <c r="Z871" i="2"/>
  <c r="Y871" i="2"/>
  <c r="AA871" i="2" s="1"/>
  <c r="AI871" i="2"/>
  <c r="AN870" i="2"/>
  <c r="AD870" i="2"/>
  <c r="Y870" i="2"/>
  <c r="AI870" i="2"/>
  <c r="AN869" i="2"/>
  <c r="AI869" i="2"/>
  <c r="AF869" i="2"/>
  <c r="AD869" i="2"/>
  <c r="AE869" i="2" s="1"/>
  <c r="Y869" i="2"/>
  <c r="AN868" i="2"/>
  <c r="AF868" i="2"/>
  <c r="AE868" i="2"/>
  <c r="AD868" i="2"/>
  <c r="Z868" i="2"/>
  <c r="Y868" i="2"/>
  <c r="AA868" i="2" s="1"/>
  <c r="AB868" i="2" s="1"/>
  <c r="AI868" i="2"/>
  <c r="AJ868" i="2" s="1"/>
  <c r="AN867" i="2"/>
  <c r="AE867" i="2"/>
  <c r="AD867" i="2"/>
  <c r="AF867" i="2" s="1"/>
  <c r="Y867" i="2"/>
  <c r="AA867" i="2" s="1"/>
  <c r="AI867" i="2"/>
  <c r="AK867" i="2" s="1"/>
  <c r="AN866" i="2"/>
  <c r="AD866" i="2"/>
  <c r="AF866" i="2" s="1"/>
  <c r="Y866" i="2"/>
  <c r="AI866" i="2"/>
  <c r="AN865" i="2"/>
  <c r="AD865" i="2"/>
  <c r="Y865" i="2"/>
  <c r="Z865" i="2" s="1"/>
  <c r="AI865" i="2"/>
  <c r="AN864" i="2"/>
  <c r="AD864" i="2"/>
  <c r="AF864" i="2" s="1"/>
  <c r="AA864" i="2"/>
  <c r="AB864" i="2" s="1"/>
  <c r="Z864" i="2"/>
  <c r="Y864" i="2"/>
  <c r="AI864" i="2"/>
  <c r="AK864" i="2" s="1"/>
  <c r="AN863" i="2"/>
  <c r="AF863" i="2"/>
  <c r="AE863" i="2"/>
  <c r="AD863" i="2"/>
  <c r="Y863" i="2"/>
  <c r="AA863" i="2" s="1"/>
  <c r="AI863" i="2"/>
  <c r="AN862" i="2"/>
  <c r="AI862" i="2"/>
  <c r="AK862" i="2" s="1"/>
  <c r="AD862" i="2"/>
  <c r="Y862" i="2"/>
  <c r="AA862" i="2" s="1"/>
  <c r="AN861" i="2"/>
  <c r="AF861" i="2"/>
  <c r="AD861" i="2"/>
  <c r="AE861" i="2" s="1"/>
  <c r="Y861" i="2"/>
  <c r="AI861" i="2"/>
  <c r="AN860" i="2"/>
  <c r="AE860" i="2"/>
  <c r="AD860" i="2"/>
  <c r="AF860" i="2" s="1"/>
  <c r="AA860" i="2"/>
  <c r="AB860" i="2" s="1"/>
  <c r="Z860" i="2"/>
  <c r="Y860" i="2"/>
  <c r="AI860" i="2"/>
  <c r="AJ860" i="2" s="1"/>
  <c r="AN859" i="2"/>
  <c r="AD859" i="2"/>
  <c r="AF859" i="2" s="1"/>
  <c r="AA859" i="2"/>
  <c r="Z859" i="2"/>
  <c r="AB859" i="2" s="1"/>
  <c r="Y859" i="2"/>
  <c r="AI859" i="2"/>
  <c r="AK859" i="2" s="1"/>
  <c r="AN858" i="2"/>
  <c r="AD858" i="2"/>
  <c r="AF858" i="2" s="1"/>
  <c r="Y858" i="2"/>
  <c r="AI858" i="2"/>
  <c r="AN857" i="2"/>
  <c r="AD857" i="2"/>
  <c r="Y857" i="2"/>
  <c r="Z857" i="2" s="1"/>
  <c r="AI857" i="2"/>
  <c r="AN856" i="2"/>
  <c r="AK856" i="2"/>
  <c r="AF856" i="2"/>
  <c r="AD856" i="2"/>
  <c r="AE856" i="2" s="1"/>
  <c r="AA856" i="2"/>
  <c r="Z856" i="2"/>
  <c r="Y856" i="2"/>
  <c r="AI856" i="2"/>
  <c r="AJ856" i="2" s="1"/>
  <c r="AL856" i="2" s="1"/>
  <c r="AN855" i="2"/>
  <c r="AI855" i="2"/>
  <c r="AJ855" i="2" s="1"/>
  <c r="AF855" i="2"/>
  <c r="AE855" i="2"/>
  <c r="AD855" i="2"/>
  <c r="Y855" i="2"/>
  <c r="AA855" i="2" s="1"/>
  <c r="AN854" i="2"/>
  <c r="AG854" i="2"/>
  <c r="AF854" i="2"/>
  <c r="AE854" i="2"/>
  <c r="AD854" i="2"/>
  <c r="AA854" i="2"/>
  <c r="Z854" i="2"/>
  <c r="AB854" i="2" s="1"/>
  <c r="Y854" i="2"/>
  <c r="AI854" i="2"/>
  <c r="AJ854" i="2" s="1"/>
  <c r="AN853" i="2"/>
  <c r="AE853" i="2"/>
  <c r="AD853" i="2"/>
  <c r="AF853" i="2" s="1"/>
  <c r="AA853" i="2"/>
  <c r="Z853" i="2"/>
  <c r="Y853" i="2"/>
  <c r="AI853" i="2"/>
  <c r="AK853" i="2" s="1"/>
  <c r="AN852" i="2"/>
  <c r="AE852" i="2"/>
  <c r="AG852" i="2" s="1"/>
  <c r="AD852" i="2"/>
  <c r="AF852" i="2" s="1"/>
  <c r="Z852" i="2"/>
  <c r="AB852" i="2" s="1"/>
  <c r="Y852" i="2"/>
  <c r="AA852" i="2" s="1"/>
  <c r="AI852" i="2"/>
  <c r="AK852" i="2" s="1"/>
  <c r="AN851" i="2"/>
  <c r="AI851" i="2"/>
  <c r="AD851" i="2"/>
  <c r="Y851" i="2"/>
  <c r="Z851" i="2" s="1"/>
  <c r="AN850" i="2"/>
  <c r="AK850" i="2"/>
  <c r="AL850" i="2" s="1"/>
  <c r="AJ850" i="2"/>
  <c r="AI850" i="2"/>
  <c r="AD850" i="2"/>
  <c r="AF850" i="2" s="1"/>
  <c r="AA850" i="2"/>
  <c r="AB850" i="2" s="1"/>
  <c r="Z850" i="2"/>
  <c r="Y850" i="2"/>
  <c r="AN849" i="2"/>
  <c r="AD849" i="2"/>
  <c r="AE849" i="2" s="1"/>
  <c r="Y849" i="2"/>
  <c r="AI849" i="2"/>
  <c r="AN848" i="2"/>
  <c r="AK848" i="2"/>
  <c r="AE848" i="2"/>
  <c r="AD848" i="2"/>
  <c r="AF848" i="2" s="1"/>
  <c r="AB848" i="2"/>
  <c r="AA848" i="2"/>
  <c r="Z848" i="2"/>
  <c r="Y848" i="2"/>
  <c r="AI848" i="2"/>
  <c r="AJ848" i="2" s="1"/>
  <c r="AL848" i="2" s="1"/>
  <c r="AN847" i="2"/>
  <c r="AE847" i="2"/>
  <c r="AG847" i="2" s="1"/>
  <c r="AD847" i="2"/>
  <c r="AF847" i="2" s="1"/>
  <c r="Y847" i="2"/>
  <c r="AA847" i="2" s="1"/>
  <c r="AI847" i="2"/>
  <c r="AJ847" i="2" s="1"/>
  <c r="AN846" i="2"/>
  <c r="AD846" i="2"/>
  <c r="AF846" i="2" s="1"/>
  <c r="Z846" i="2"/>
  <c r="AB846" i="2" s="1"/>
  <c r="Y846" i="2"/>
  <c r="AA846" i="2" s="1"/>
  <c r="AI846" i="2"/>
  <c r="AN845" i="2"/>
  <c r="AD845" i="2"/>
  <c r="AA845" i="2"/>
  <c r="Y845" i="2"/>
  <c r="Z845" i="2" s="1"/>
  <c r="AB845" i="2" s="1"/>
  <c r="AI845" i="2"/>
  <c r="AJ845" i="2" s="1"/>
  <c r="AN844" i="2"/>
  <c r="AF844" i="2"/>
  <c r="AD844" i="2"/>
  <c r="AE844" i="2" s="1"/>
  <c r="AG844" i="2" s="1"/>
  <c r="Y844" i="2"/>
  <c r="AA844" i="2" s="1"/>
  <c r="AI844" i="2"/>
  <c r="AK844" i="2" s="1"/>
  <c r="AN843" i="2"/>
  <c r="AF843" i="2"/>
  <c r="AE843" i="2"/>
  <c r="AD843" i="2"/>
  <c r="Y843" i="2"/>
  <c r="AA843" i="2" s="1"/>
  <c r="AI843" i="2"/>
  <c r="AN842" i="2"/>
  <c r="AE842" i="2"/>
  <c r="AG842" i="2" s="1"/>
  <c r="AD842" i="2"/>
  <c r="AF842" i="2" s="1"/>
  <c r="Z842" i="2"/>
  <c r="AB842" i="2" s="1"/>
  <c r="Y842" i="2"/>
  <c r="AA842" i="2" s="1"/>
  <c r="AI842" i="2"/>
  <c r="AN841" i="2"/>
  <c r="AF841" i="2"/>
  <c r="AD841" i="2"/>
  <c r="AE841" i="2" s="1"/>
  <c r="Y841" i="2"/>
  <c r="AI841" i="2"/>
  <c r="AN840" i="2"/>
  <c r="AF840" i="2"/>
  <c r="AE840" i="2"/>
  <c r="AD840" i="2"/>
  <c r="Y840" i="2"/>
  <c r="AA840" i="2" s="1"/>
  <c r="AI840" i="2"/>
  <c r="AJ840" i="2" s="1"/>
  <c r="AN839" i="2"/>
  <c r="AD839" i="2"/>
  <c r="AF839" i="2" s="1"/>
  <c r="Y839" i="2"/>
  <c r="AA839" i="2" s="1"/>
  <c r="AI839" i="2"/>
  <c r="AJ839" i="2" s="1"/>
  <c r="AN838" i="2"/>
  <c r="AD838" i="2"/>
  <c r="Y838" i="2"/>
  <c r="AA838" i="2" s="1"/>
  <c r="AI838" i="2"/>
  <c r="AN837" i="2"/>
  <c r="AF837" i="2"/>
  <c r="AD837" i="2"/>
  <c r="AE837" i="2" s="1"/>
  <c r="Y837" i="2"/>
  <c r="Z837" i="2" s="1"/>
  <c r="AI837" i="2"/>
  <c r="AJ837" i="2" s="1"/>
  <c r="AN836" i="2"/>
  <c r="AE836" i="2"/>
  <c r="AD836" i="2"/>
  <c r="AF836" i="2" s="1"/>
  <c r="AA836" i="2"/>
  <c r="Y836" i="2"/>
  <c r="Z836" i="2" s="1"/>
  <c r="AB836" i="2" s="1"/>
  <c r="AI836" i="2"/>
  <c r="AK836" i="2" s="1"/>
  <c r="AN835" i="2"/>
  <c r="AE835" i="2"/>
  <c r="AD835" i="2"/>
  <c r="AF835" i="2" s="1"/>
  <c r="Z835" i="2"/>
  <c r="AB835" i="2" s="1"/>
  <c r="Y835" i="2"/>
  <c r="AA835" i="2" s="1"/>
  <c r="AI835" i="2"/>
  <c r="AJ835" i="2" s="1"/>
  <c r="AN834" i="2"/>
  <c r="AJ834" i="2"/>
  <c r="AL834" i="2" s="1"/>
  <c r="AI834" i="2"/>
  <c r="AK834" i="2" s="1"/>
  <c r="AD834" i="2"/>
  <c r="AF834" i="2" s="1"/>
  <c r="Y834" i="2"/>
  <c r="AA834" i="2" s="1"/>
  <c r="AN833" i="2"/>
  <c r="AD833" i="2"/>
  <c r="AE833" i="2" s="1"/>
  <c r="Y833" i="2"/>
  <c r="Z833" i="2" s="1"/>
  <c r="AI833" i="2"/>
  <c r="AN832" i="2"/>
  <c r="AE832" i="2"/>
  <c r="AG832" i="2" s="1"/>
  <c r="AD832" i="2"/>
  <c r="AF832" i="2" s="1"/>
  <c r="AA832" i="2"/>
  <c r="Z832" i="2"/>
  <c r="Y832" i="2"/>
  <c r="AI832" i="2"/>
  <c r="AN831" i="2"/>
  <c r="AD831" i="2"/>
  <c r="Y831" i="2"/>
  <c r="Z831" i="2" s="1"/>
  <c r="AI831" i="2"/>
  <c r="AN830" i="2"/>
  <c r="AD830" i="2"/>
  <c r="AF830" i="2" s="1"/>
  <c r="Y830" i="2"/>
  <c r="AI830" i="2"/>
  <c r="AN829" i="2"/>
  <c r="AI829" i="2"/>
  <c r="AJ829" i="2" s="1"/>
  <c r="AE829" i="2"/>
  <c r="AD829" i="2"/>
  <c r="AF829" i="2" s="1"/>
  <c r="Y829" i="2"/>
  <c r="Z829" i="2" s="1"/>
  <c r="AN828" i="2"/>
  <c r="AD828" i="2"/>
  <c r="AF828" i="2" s="1"/>
  <c r="AA828" i="2"/>
  <c r="AB828" i="2" s="1"/>
  <c r="Z828" i="2"/>
  <c r="Y828" i="2"/>
  <c r="AI828" i="2"/>
  <c r="AK828" i="2" s="1"/>
  <c r="AN827" i="2"/>
  <c r="AK827" i="2"/>
  <c r="AJ827" i="2"/>
  <c r="AD827" i="2"/>
  <c r="AF827" i="2" s="1"/>
  <c r="Y827" i="2"/>
  <c r="AA827" i="2" s="1"/>
  <c r="AI827" i="2"/>
  <c r="AN826" i="2"/>
  <c r="AG826" i="2"/>
  <c r="AF826" i="2"/>
  <c r="AE826" i="2"/>
  <c r="AD826" i="2"/>
  <c r="Y826" i="2"/>
  <c r="AI826" i="2"/>
  <c r="AN825" i="2"/>
  <c r="AD825" i="2"/>
  <c r="AE825" i="2" s="1"/>
  <c r="AA825" i="2"/>
  <c r="Z825" i="2"/>
  <c r="Y825" i="2"/>
  <c r="AI825" i="2"/>
  <c r="AN824" i="2"/>
  <c r="AF824" i="2"/>
  <c r="AE824" i="2"/>
  <c r="AD824" i="2"/>
  <c r="Z824" i="2"/>
  <c r="AB824" i="2" s="1"/>
  <c r="Y824" i="2"/>
  <c r="AA824" i="2" s="1"/>
  <c r="AI824" i="2"/>
  <c r="AN823" i="2"/>
  <c r="AI823" i="2"/>
  <c r="AK823" i="2" s="1"/>
  <c r="AD823" i="2"/>
  <c r="AF823" i="2" s="1"/>
  <c r="Y823" i="2"/>
  <c r="AA823" i="2" s="1"/>
  <c r="AN822" i="2"/>
  <c r="AD822" i="2"/>
  <c r="AB822" i="2"/>
  <c r="AA822" i="2"/>
  <c r="Z822" i="2"/>
  <c r="Y822" i="2"/>
  <c r="AI822" i="2"/>
  <c r="AN821" i="2"/>
  <c r="AE821" i="2"/>
  <c r="AD821" i="2"/>
  <c r="AF821" i="2" s="1"/>
  <c r="AA821" i="2"/>
  <c r="Y821" i="2"/>
  <c r="Z821" i="2" s="1"/>
  <c r="AI821" i="2"/>
  <c r="AJ821" i="2" s="1"/>
  <c r="AN820" i="2"/>
  <c r="AE820" i="2"/>
  <c r="AG820" i="2" s="1"/>
  <c r="AD820" i="2"/>
  <c r="AF820" i="2" s="1"/>
  <c r="Y820" i="2"/>
  <c r="AA820" i="2" s="1"/>
  <c r="AI820" i="2"/>
  <c r="AN819" i="2"/>
  <c r="AJ819" i="2"/>
  <c r="AL819" i="2" s="1"/>
  <c r="AI819" i="2"/>
  <c r="AK819" i="2" s="1"/>
  <c r="AD819" i="2"/>
  <c r="AF819" i="2" s="1"/>
  <c r="Y819" i="2"/>
  <c r="AA819" i="2" s="1"/>
  <c r="AN818" i="2"/>
  <c r="AG818" i="2"/>
  <c r="AF818" i="2"/>
  <c r="AE818" i="2"/>
  <c r="AD818" i="2"/>
  <c r="Y818" i="2"/>
  <c r="AI818" i="2"/>
  <c r="AN817" i="2"/>
  <c r="AG817" i="2"/>
  <c r="AF817" i="2"/>
  <c r="AD817" i="2"/>
  <c r="AE817" i="2" s="1"/>
  <c r="Z817" i="2"/>
  <c r="Y817" i="2"/>
  <c r="AA817" i="2" s="1"/>
  <c r="AI817" i="2"/>
  <c r="AN816" i="2"/>
  <c r="AF816" i="2"/>
  <c r="AE816" i="2"/>
  <c r="AD816" i="2"/>
  <c r="Z816" i="2"/>
  <c r="AB816" i="2" s="1"/>
  <c r="Y816" i="2"/>
  <c r="AA816" i="2" s="1"/>
  <c r="AI816" i="2"/>
  <c r="AN815" i="2"/>
  <c r="AI815" i="2"/>
  <c r="AK815" i="2" s="1"/>
  <c r="AD815" i="2"/>
  <c r="AF815" i="2" s="1"/>
  <c r="Y815" i="2"/>
  <c r="AA815" i="2" s="1"/>
  <c r="AN814" i="2"/>
  <c r="AD814" i="2"/>
  <c r="AB814" i="2"/>
  <c r="AA814" i="2"/>
  <c r="Z814" i="2"/>
  <c r="Y814" i="2"/>
  <c r="AI814" i="2"/>
  <c r="AN813" i="2"/>
  <c r="AF813" i="2"/>
  <c r="AE813" i="2"/>
  <c r="AG813" i="2" s="1"/>
  <c r="AD813" i="2"/>
  <c r="AA813" i="2"/>
  <c r="Y813" i="2"/>
  <c r="Z813" i="2" s="1"/>
  <c r="AI813" i="2"/>
  <c r="AJ813" i="2" s="1"/>
  <c r="AN812" i="2"/>
  <c r="AE812" i="2"/>
  <c r="AG812" i="2" s="1"/>
  <c r="AD812" i="2"/>
  <c r="AF812" i="2" s="1"/>
  <c r="Y812" i="2"/>
  <c r="AA812" i="2" s="1"/>
  <c r="AI812" i="2"/>
  <c r="AN811" i="2"/>
  <c r="AD811" i="2"/>
  <c r="AF811" i="2" s="1"/>
  <c r="Y811" i="2"/>
  <c r="AA811" i="2" s="1"/>
  <c r="AI811" i="2"/>
  <c r="AN810" i="2"/>
  <c r="AE810" i="2"/>
  <c r="AD810" i="2"/>
  <c r="AF810" i="2" s="1"/>
  <c r="Y810" i="2"/>
  <c r="AI810" i="2"/>
  <c r="AN809" i="2"/>
  <c r="AD809" i="2"/>
  <c r="AE809" i="2" s="1"/>
  <c r="Z809" i="2"/>
  <c r="Y809" i="2"/>
  <c r="AA809" i="2" s="1"/>
  <c r="AI809" i="2"/>
  <c r="AN808" i="2"/>
  <c r="AE808" i="2"/>
  <c r="AD808" i="2"/>
  <c r="AF808" i="2" s="1"/>
  <c r="Z808" i="2"/>
  <c r="AB808" i="2" s="1"/>
  <c r="Y808" i="2"/>
  <c r="AA808" i="2" s="1"/>
  <c r="AI808" i="2"/>
  <c r="AN807" i="2"/>
  <c r="AD807" i="2"/>
  <c r="AF807" i="2" s="1"/>
  <c r="Y807" i="2"/>
  <c r="AA807" i="2" s="1"/>
  <c r="AI807" i="2"/>
  <c r="AK807" i="2" s="1"/>
  <c r="AN806" i="2"/>
  <c r="AD806" i="2"/>
  <c r="Z806" i="2"/>
  <c r="AB806" i="2" s="1"/>
  <c r="Y806" i="2"/>
  <c r="AA806" i="2" s="1"/>
  <c r="AI806" i="2"/>
  <c r="AN805" i="2"/>
  <c r="AF805" i="2"/>
  <c r="AE805" i="2"/>
  <c r="AD805" i="2"/>
  <c r="AA805" i="2"/>
  <c r="Y805" i="2"/>
  <c r="Z805" i="2" s="1"/>
  <c r="AI805" i="2"/>
  <c r="AJ805" i="2" s="1"/>
  <c r="AN804" i="2"/>
  <c r="AE804" i="2"/>
  <c r="AG804" i="2" s="1"/>
  <c r="AD804" i="2"/>
  <c r="AF804" i="2" s="1"/>
  <c r="AA804" i="2"/>
  <c r="Y804" i="2"/>
  <c r="Z804" i="2" s="1"/>
  <c r="AI804" i="2"/>
  <c r="AN803" i="2"/>
  <c r="AD803" i="2"/>
  <c r="AF803" i="2" s="1"/>
  <c r="Y803" i="2"/>
  <c r="AA803" i="2" s="1"/>
  <c r="AI803" i="2"/>
  <c r="AN802" i="2"/>
  <c r="AE802" i="2"/>
  <c r="AD802" i="2"/>
  <c r="AF802" i="2" s="1"/>
  <c r="Y802" i="2"/>
  <c r="AI802" i="2"/>
  <c r="AN801" i="2"/>
  <c r="AD801" i="2"/>
  <c r="AE801" i="2" s="1"/>
  <c r="AA801" i="2"/>
  <c r="Z801" i="2"/>
  <c r="AB801" i="2" s="1"/>
  <c r="Y801" i="2"/>
  <c r="AI801" i="2"/>
  <c r="AN800" i="2"/>
  <c r="AE800" i="2"/>
  <c r="AD800" i="2"/>
  <c r="AF800" i="2" s="1"/>
  <c r="Z800" i="2"/>
  <c r="AB800" i="2" s="1"/>
  <c r="Y800" i="2"/>
  <c r="AA800" i="2" s="1"/>
  <c r="AI800" i="2"/>
  <c r="AN799" i="2"/>
  <c r="AD799" i="2"/>
  <c r="AF799" i="2" s="1"/>
  <c r="Y799" i="2"/>
  <c r="AA799" i="2" s="1"/>
  <c r="AI799" i="2"/>
  <c r="AK799" i="2" s="1"/>
  <c r="AN798" i="2"/>
  <c r="AD798" i="2"/>
  <c r="Z798" i="2"/>
  <c r="AB798" i="2" s="1"/>
  <c r="Y798" i="2"/>
  <c r="AA798" i="2" s="1"/>
  <c r="AI798" i="2"/>
  <c r="AN797" i="2"/>
  <c r="AE797" i="2"/>
  <c r="AD797" i="2"/>
  <c r="AF797" i="2" s="1"/>
  <c r="AA797" i="2"/>
  <c r="Y797" i="2"/>
  <c r="Z797" i="2" s="1"/>
  <c r="AI797" i="2"/>
  <c r="AJ797" i="2" s="1"/>
  <c r="AN796" i="2"/>
  <c r="AE796" i="2"/>
  <c r="AG796" i="2" s="1"/>
  <c r="AD796" i="2"/>
  <c r="AF796" i="2" s="1"/>
  <c r="AA796" i="2"/>
  <c r="Z796" i="2"/>
  <c r="Y796" i="2"/>
  <c r="AI796" i="2"/>
  <c r="AN795" i="2"/>
  <c r="AJ795" i="2"/>
  <c r="AL795" i="2" s="1"/>
  <c r="AI795" i="2"/>
  <c r="AK795" i="2" s="1"/>
  <c r="AD795" i="2"/>
  <c r="AF795" i="2" s="1"/>
  <c r="Y795" i="2"/>
  <c r="AA795" i="2" s="1"/>
  <c r="AN794" i="2"/>
  <c r="AG794" i="2"/>
  <c r="AF794" i="2"/>
  <c r="AE794" i="2"/>
  <c r="AD794" i="2"/>
  <c r="Y794" i="2"/>
  <c r="AI794" i="2"/>
  <c r="AN793" i="2"/>
  <c r="AD793" i="2"/>
  <c r="AE793" i="2" s="1"/>
  <c r="AA793" i="2"/>
  <c r="Z793" i="2"/>
  <c r="Y793" i="2"/>
  <c r="AI793" i="2"/>
  <c r="AN792" i="2"/>
  <c r="AF792" i="2"/>
  <c r="AE792" i="2"/>
  <c r="AD792" i="2"/>
  <c r="Z792" i="2"/>
  <c r="AB792" i="2" s="1"/>
  <c r="Y792" i="2"/>
  <c r="AA792" i="2" s="1"/>
  <c r="AI792" i="2"/>
  <c r="AN791" i="2"/>
  <c r="AI791" i="2"/>
  <c r="AK791" i="2" s="1"/>
  <c r="AD791" i="2"/>
  <c r="AF791" i="2" s="1"/>
  <c r="Y791" i="2"/>
  <c r="AA791" i="2" s="1"/>
  <c r="AN790" i="2"/>
  <c r="AD790" i="2"/>
  <c r="AB790" i="2"/>
  <c r="AA790" i="2"/>
  <c r="Z790" i="2"/>
  <c r="Y790" i="2"/>
  <c r="AI790" i="2"/>
  <c r="AN789" i="2"/>
  <c r="AE789" i="2"/>
  <c r="AD789" i="2"/>
  <c r="AF789" i="2" s="1"/>
  <c r="AA789" i="2"/>
  <c r="Y789" i="2"/>
  <c r="Z789" i="2" s="1"/>
  <c r="AI789" i="2"/>
  <c r="AJ789" i="2" s="1"/>
  <c r="AN788" i="2"/>
  <c r="AE788" i="2"/>
  <c r="AG788" i="2" s="1"/>
  <c r="AD788" i="2"/>
  <c r="AF788" i="2" s="1"/>
  <c r="Y788" i="2"/>
  <c r="AA788" i="2" s="1"/>
  <c r="AI788" i="2"/>
  <c r="AN787" i="2"/>
  <c r="AJ787" i="2"/>
  <c r="AL787" i="2" s="1"/>
  <c r="AI787" i="2"/>
  <c r="AK787" i="2" s="1"/>
  <c r="AD787" i="2"/>
  <c r="AF787" i="2" s="1"/>
  <c r="Y787" i="2"/>
  <c r="AA787" i="2" s="1"/>
  <c r="AN786" i="2"/>
  <c r="AG786" i="2"/>
  <c r="AF786" i="2"/>
  <c r="AE786" i="2"/>
  <c r="AD786" i="2"/>
  <c r="Y786" i="2"/>
  <c r="AI786" i="2"/>
  <c r="AN785" i="2"/>
  <c r="AG785" i="2"/>
  <c r="AF785" i="2"/>
  <c r="AD785" i="2"/>
  <c r="AE785" i="2" s="1"/>
  <c r="AA785" i="2"/>
  <c r="Z785" i="2"/>
  <c r="AB785" i="2" s="1"/>
  <c r="Y785" i="2"/>
  <c r="AI785" i="2"/>
  <c r="AN784" i="2"/>
  <c r="AF784" i="2"/>
  <c r="AE784" i="2"/>
  <c r="AD784" i="2"/>
  <c r="Z784" i="2"/>
  <c r="AB784" i="2" s="1"/>
  <c r="Y784" i="2"/>
  <c r="AA784" i="2" s="1"/>
  <c r="AI784" i="2"/>
  <c r="AN783" i="2"/>
  <c r="AI783" i="2"/>
  <c r="AK783" i="2" s="1"/>
  <c r="AD783" i="2"/>
  <c r="AF783" i="2" s="1"/>
  <c r="Y783" i="2"/>
  <c r="AA783" i="2" s="1"/>
  <c r="AN782" i="2"/>
  <c r="AD782" i="2"/>
  <c r="AB782" i="2"/>
  <c r="AA782" i="2"/>
  <c r="Z782" i="2"/>
  <c r="Y782" i="2"/>
  <c r="AI782" i="2"/>
  <c r="AN781" i="2"/>
  <c r="AF781" i="2"/>
  <c r="AE781" i="2"/>
  <c r="AG781" i="2" s="1"/>
  <c r="AD781" i="2"/>
  <c r="AA781" i="2"/>
  <c r="Y781" i="2"/>
  <c r="Z781" i="2" s="1"/>
  <c r="AI781" i="2"/>
  <c r="AJ781" i="2" s="1"/>
  <c r="AN780" i="2"/>
  <c r="AE780" i="2"/>
  <c r="AG780" i="2" s="1"/>
  <c r="AD780" i="2"/>
  <c r="AF780" i="2" s="1"/>
  <c r="Y780" i="2"/>
  <c r="AA780" i="2" s="1"/>
  <c r="AI780" i="2"/>
  <c r="AN779" i="2"/>
  <c r="AD779" i="2"/>
  <c r="AF779" i="2" s="1"/>
  <c r="Y779" i="2"/>
  <c r="AA779" i="2" s="1"/>
  <c r="AI779" i="2"/>
  <c r="AN778" i="2"/>
  <c r="AE778" i="2"/>
  <c r="AD778" i="2"/>
  <c r="AF778" i="2" s="1"/>
  <c r="Y778" i="2"/>
  <c r="AI778" i="2"/>
  <c r="AN777" i="2"/>
  <c r="AD777" i="2"/>
  <c r="AE777" i="2" s="1"/>
  <c r="Z777" i="2"/>
  <c r="Y777" i="2"/>
  <c r="AA777" i="2" s="1"/>
  <c r="AI777" i="2"/>
  <c r="AN776" i="2"/>
  <c r="AE776" i="2"/>
  <c r="AD776" i="2"/>
  <c r="AF776" i="2" s="1"/>
  <c r="Z776" i="2"/>
  <c r="AB776" i="2" s="1"/>
  <c r="Y776" i="2"/>
  <c r="AA776" i="2" s="1"/>
  <c r="AI776" i="2"/>
  <c r="AN775" i="2"/>
  <c r="AD775" i="2"/>
  <c r="AF775" i="2" s="1"/>
  <c r="Y775" i="2"/>
  <c r="AA775" i="2" s="1"/>
  <c r="AI775" i="2"/>
  <c r="AK775" i="2" s="1"/>
  <c r="AN774" i="2"/>
  <c r="AD774" i="2"/>
  <c r="Z774" i="2"/>
  <c r="AB774" i="2" s="1"/>
  <c r="Y774" i="2"/>
  <c r="AA774" i="2" s="1"/>
  <c r="AI774" i="2"/>
  <c r="AN773" i="2"/>
  <c r="AF773" i="2"/>
  <c r="AE773" i="2"/>
  <c r="AD773" i="2"/>
  <c r="AA773" i="2"/>
  <c r="Y773" i="2"/>
  <c r="Z773" i="2" s="1"/>
  <c r="AI773" i="2"/>
  <c r="AJ773" i="2" s="1"/>
  <c r="AN772" i="2"/>
  <c r="AE772" i="2"/>
  <c r="AG772" i="2" s="1"/>
  <c r="AD772" i="2"/>
  <c r="AF772" i="2" s="1"/>
  <c r="AA772" i="2"/>
  <c r="Y772" i="2"/>
  <c r="Z772" i="2" s="1"/>
  <c r="AI772" i="2"/>
  <c r="AN771" i="2"/>
  <c r="AD771" i="2"/>
  <c r="AF771" i="2" s="1"/>
  <c r="Y771" i="2"/>
  <c r="AA771" i="2" s="1"/>
  <c r="AI771" i="2"/>
  <c r="AN770" i="2"/>
  <c r="AE770" i="2"/>
  <c r="AG770" i="2" s="1"/>
  <c r="AD770" i="2"/>
  <c r="AF770" i="2" s="1"/>
  <c r="Y770" i="2"/>
  <c r="AI770" i="2"/>
  <c r="AN769" i="2"/>
  <c r="AD769" i="2"/>
  <c r="AE769" i="2" s="1"/>
  <c r="AA769" i="2"/>
  <c r="Z769" i="2"/>
  <c r="AB769" i="2" s="1"/>
  <c r="Y769" i="2"/>
  <c r="AI769" i="2"/>
  <c r="AN768" i="2"/>
  <c r="AE768" i="2"/>
  <c r="AD768" i="2"/>
  <c r="AF768" i="2" s="1"/>
  <c r="Z768" i="2"/>
  <c r="AB768" i="2" s="1"/>
  <c r="Y768" i="2"/>
  <c r="AA768" i="2" s="1"/>
  <c r="AI768" i="2"/>
  <c r="AN767" i="2"/>
  <c r="AD767" i="2"/>
  <c r="AF767" i="2" s="1"/>
  <c r="Y767" i="2"/>
  <c r="AA767" i="2" s="1"/>
  <c r="AI767" i="2"/>
  <c r="AK767" i="2" s="1"/>
  <c r="AN766" i="2"/>
  <c r="AD766" i="2"/>
  <c r="Z766" i="2"/>
  <c r="AB766" i="2" s="1"/>
  <c r="Y766" i="2"/>
  <c r="AA766" i="2" s="1"/>
  <c r="AI766" i="2"/>
  <c r="AN765" i="2"/>
  <c r="AE765" i="2"/>
  <c r="AD765" i="2"/>
  <c r="AF765" i="2" s="1"/>
  <c r="AA765" i="2"/>
  <c r="Y765" i="2"/>
  <c r="Z765" i="2" s="1"/>
  <c r="AI765" i="2"/>
  <c r="AJ765" i="2" s="1"/>
  <c r="AN764" i="2"/>
  <c r="AE764" i="2"/>
  <c r="AG764" i="2" s="1"/>
  <c r="AD764" i="2"/>
  <c r="AF764" i="2" s="1"/>
  <c r="AA764" i="2"/>
  <c r="Z764" i="2"/>
  <c r="Y764" i="2"/>
  <c r="AI764" i="2"/>
  <c r="AN763" i="2"/>
  <c r="AJ763" i="2"/>
  <c r="AL763" i="2" s="1"/>
  <c r="AI763" i="2"/>
  <c r="AK763" i="2" s="1"/>
  <c r="AD763" i="2"/>
  <c r="AF763" i="2" s="1"/>
  <c r="Y763" i="2"/>
  <c r="AA763" i="2" s="1"/>
  <c r="AN762" i="2"/>
  <c r="AG762" i="2"/>
  <c r="AF762" i="2"/>
  <c r="AE762" i="2"/>
  <c r="AD762" i="2"/>
  <c r="Y762" i="2"/>
  <c r="AI762" i="2"/>
  <c r="AN761" i="2"/>
  <c r="AD761" i="2"/>
  <c r="AE761" i="2" s="1"/>
  <c r="AA761" i="2"/>
  <c r="Z761" i="2"/>
  <c r="Y761" i="2"/>
  <c r="AI761" i="2"/>
  <c r="AN760" i="2"/>
  <c r="AF760" i="2"/>
  <c r="AE760" i="2"/>
  <c r="AD760" i="2"/>
  <c r="Z760" i="2"/>
  <c r="AB760" i="2" s="1"/>
  <c r="Y760" i="2"/>
  <c r="AA760" i="2" s="1"/>
  <c r="AI760" i="2"/>
  <c r="AN759" i="2"/>
  <c r="AI759" i="2"/>
  <c r="AK759" i="2" s="1"/>
  <c r="AD759" i="2"/>
  <c r="AF759" i="2" s="1"/>
  <c r="Y759" i="2"/>
  <c r="AA759" i="2" s="1"/>
  <c r="AN758" i="2"/>
  <c r="AD758" i="2"/>
  <c r="AB758" i="2"/>
  <c r="AA758" i="2"/>
  <c r="Z758" i="2"/>
  <c r="Y758" i="2"/>
  <c r="AI758" i="2"/>
  <c r="AN757" i="2"/>
  <c r="AE757" i="2"/>
  <c r="AD757" i="2"/>
  <c r="AF757" i="2" s="1"/>
  <c r="AA757" i="2"/>
  <c r="Y757" i="2"/>
  <c r="Z757" i="2" s="1"/>
  <c r="AI757" i="2"/>
  <c r="AJ757" i="2" s="1"/>
  <c r="AN756" i="2"/>
  <c r="AE756" i="2"/>
  <c r="AG756" i="2" s="1"/>
  <c r="AD756" i="2"/>
  <c r="AF756" i="2" s="1"/>
  <c r="Y756" i="2"/>
  <c r="AA756" i="2" s="1"/>
  <c r="AI756" i="2"/>
  <c r="AN755" i="2"/>
  <c r="AJ755" i="2"/>
  <c r="AL755" i="2" s="1"/>
  <c r="AI755" i="2"/>
  <c r="AK755" i="2" s="1"/>
  <c r="AD755" i="2"/>
  <c r="AF755" i="2" s="1"/>
  <c r="Y755" i="2"/>
  <c r="AA755" i="2" s="1"/>
  <c r="AN754" i="2"/>
  <c r="AG754" i="2"/>
  <c r="AF754" i="2"/>
  <c r="AE754" i="2"/>
  <c r="AD754" i="2"/>
  <c r="Y754" i="2"/>
  <c r="AI754" i="2"/>
  <c r="AN753" i="2"/>
  <c r="AG753" i="2"/>
  <c r="AF753" i="2"/>
  <c r="AD753" i="2"/>
  <c r="AE753" i="2" s="1"/>
  <c r="AA753" i="2"/>
  <c r="Z753" i="2"/>
  <c r="AB753" i="2" s="1"/>
  <c r="Y753" i="2"/>
  <c r="AI753" i="2"/>
  <c r="AN752" i="2"/>
  <c r="AF752" i="2"/>
  <c r="AE752" i="2"/>
  <c r="AD752" i="2"/>
  <c r="Z752" i="2"/>
  <c r="AB752" i="2" s="1"/>
  <c r="Y752" i="2"/>
  <c r="AA752" i="2" s="1"/>
  <c r="AI752" i="2"/>
  <c r="AN751" i="2"/>
  <c r="AI751" i="2"/>
  <c r="AK751" i="2" s="1"/>
  <c r="AD751" i="2"/>
  <c r="AF751" i="2" s="1"/>
  <c r="Y751" i="2"/>
  <c r="AA751" i="2" s="1"/>
  <c r="AN750" i="2"/>
  <c r="AD750" i="2"/>
  <c r="AB750" i="2"/>
  <c r="AA750" i="2"/>
  <c r="Z750" i="2"/>
  <c r="Y750" i="2"/>
  <c r="AI750" i="2"/>
  <c r="AN749" i="2"/>
  <c r="AF749" i="2"/>
  <c r="AE749" i="2"/>
  <c r="AG749" i="2" s="1"/>
  <c r="AD749" i="2"/>
  <c r="AA749" i="2"/>
  <c r="Y749" i="2"/>
  <c r="Z749" i="2" s="1"/>
  <c r="AI749" i="2"/>
  <c r="AJ749" i="2" s="1"/>
  <c r="AN748" i="2"/>
  <c r="AE748" i="2"/>
  <c r="AG748" i="2" s="1"/>
  <c r="AD748" i="2"/>
  <c r="AF748" i="2" s="1"/>
  <c r="Y748" i="2"/>
  <c r="AA748" i="2" s="1"/>
  <c r="AI748" i="2"/>
  <c r="AN747" i="2"/>
  <c r="AD747" i="2"/>
  <c r="AF747" i="2" s="1"/>
  <c r="Y747" i="2"/>
  <c r="AA747" i="2" s="1"/>
  <c r="AI747" i="2"/>
  <c r="AN746" i="2"/>
  <c r="AE746" i="2"/>
  <c r="AG746" i="2" s="1"/>
  <c r="AD746" i="2"/>
  <c r="AF746" i="2" s="1"/>
  <c r="Y746" i="2"/>
  <c r="AI746" i="2"/>
  <c r="AN745" i="2"/>
  <c r="AD745" i="2"/>
  <c r="AE745" i="2" s="1"/>
  <c r="Z745" i="2"/>
  <c r="Y745" i="2"/>
  <c r="AA745" i="2" s="1"/>
  <c r="AI745" i="2"/>
  <c r="AN744" i="2"/>
  <c r="AE744" i="2"/>
  <c r="AD744" i="2"/>
  <c r="AF744" i="2" s="1"/>
  <c r="Z744" i="2"/>
  <c r="AB744" i="2" s="1"/>
  <c r="Y744" i="2"/>
  <c r="AA744" i="2" s="1"/>
  <c r="AI744" i="2"/>
  <c r="AN743" i="2"/>
  <c r="AD743" i="2"/>
  <c r="AF743" i="2" s="1"/>
  <c r="Y743" i="2"/>
  <c r="AA743" i="2" s="1"/>
  <c r="AI743" i="2"/>
  <c r="AK743" i="2" s="1"/>
  <c r="AN742" i="2"/>
  <c r="AD742" i="2"/>
  <c r="Z742" i="2"/>
  <c r="Y742" i="2"/>
  <c r="AA742" i="2" s="1"/>
  <c r="AI742" i="2"/>
  <c r="AN741" i="2"/>
  <c r="AF741" i="2"/>
  <c r="AE741" i="2"/>
  <c r="AD741" i="2"/>
  <c r="AA741" i="2"/>
  <c r="Y741" i="2"/>
  <c r="Z741" i="2" s="1"/>
  <c r="AI741" i="2"/>
  <c r="AJ741" i="2" s="1"/>
  <c r="AN740" i="2"/>
  <c r="AE740" i="2"/>
  <c r="AG740" i="2" s="1"/>
  <c r="AD740" i="2"/>
  <c r="AF740" i="2" s="1"/>
  <c r="AA740" i="2"/>
  <c r="Y740" i="2"/>
  <c r="Z740" i="2" s="1"/>
  <c r="AI740" i="2"/>
  <c r="AN739" i="2"/>
  <c r="AD739" i="2"/>
  <c r="AF739" i="2" s="1"/>
  <c r="Y739" i="2"/>
  <c r="AA739" i="2" s="1"/>
  <c r="AI739" i="2"/>
  <c r="AN738" i="2"/>
  <c r="AE738" i="2"/>
  <c r="AD738" i="2"/>
  <c r="AF738" i="2" s="1"/>
  <c r="Y738" i="2"/>
  <c r="AI738" i="2"/>
  <c r="AN737" i="2"/>
  <c r="AD737" i="2"/>
  <c r="AA737" i="2"/>
  <c r="Z737" i="2"/>
  <c r="AB737" i="2" s="1"/>
  <c r="Y737" i="2"/>
  <c r="AI737" i="2"/>
  <c r="AN736" i="2"/>
  <c r="AE736" i="2"/>
  <c r="AD736" i="2"/>
  <c r="AF736" i="2" s="1"/>
  <c r="Z736" i="2"/>
  <c r="AB736" i="2" s="1"/>
  <c r="Y736" i="2"/>
  <c r="AA736" i="2" s="1"/>
  <c r="AI736" i="2"/>
  <c r="AN735" i="2"/>
  <c r="AD735" i="2"/>
  <c r="AF735" i="2" s="1"/>
  <c r="Y735" i="2"/>
  <c r="AA735" i="2" s="1"/>
  <c r="AI735" i="2"/>
  <c r="AK735" i="2" s="1"/>
  <c r="AN734" i="2"/>
  <c r="AD734" i="2"/>
  <c r="Z734" i="2"/>
  <c r="Y734" i="2"/>
  <c r="AA734" i="2" s="1"/>
  <c r="AI734" i="2"/>
  <c r="AN733" i="2"/>
  <c r="AE733" i="2"/>
  <c r="AD733" i="2"/>
  <c r="AF733" i="2" s="1"/>
  <c r="AA733" i="2"/>
  <c r="Y733" i="2"/>
  <c r="Z733" i="2" s="1"/>
  <c r="AI733" i="2"/>
  <c r="AJ733" i="2" s="1"/>
  <c r="AN732" i="2"/>
  <c r="AE732" i="2"/>
  <c r="AG732" i="2" s="1"/>
  <c r="AD732" i="2"/>
  <c r="AF732" i="2" s="1"/>
  <c r="AA732" i="2"/>
  <c r="Z732" i="2"/>
  <c r="Y732" i="2"/>
  <c r="AI732" i="2"/>
  <c r="AN731" i="2"/>
  <c r="AJ731" i="2"/>
  <c r="AL731" i="2" s="1"/>
  <c r="AI731" i="2"/>
  <c r="AK731" i="2" s="1"/>
  <c r="AD731" i="2"/>
  <c r="AF731" i="2" s="1"/>
  <c r="Z731" i="2"/>
  <c r="AB731" i="2" s="1"/>
  <c r="Y731" i="2"/>
  <c r="AA731" i="2" s="1"/>
  <c r="AN730" i="2"/>
  <c r="AI730" i="2"/>
  <c r="AF730" i="2"/>
  <c r="AG730" i="2" s="1"/>
  <c r="AE730" i="2"/>
  <c r="AD730" i="2"/>
  <c r="Y730" i="2"/>
  <c r="AN729" i="2"/>
  <c r="AF729" i="2"/>
  <c r="AG729" i="2" s="1"/>
  <c r="AD729" i="2"/>
  <c r="AE729" i="2" s="1"/>
  <c r="Y729" i="2"/>
  <c r="AA729" i="2" s="1"/>
  <c r="AI729" i="2"/>
  <c r="AN728" i="2"/>
  <c r="AF728" i="2"/>
  <c r="AE728" i="2"/>
  <c r="AD728" i="2"/>
  <c r="Y728" i="2"/>
  <c r="AA728" i="2" s="1"/>
  <c r="AI728" i="2"/>
  <c r="AN727" i="2"/>
  <c r="AI727" i="2"/>
  <c r="AK727" i="2" s="1"/>
  <c r="AE727" i="2"/>
  <c r="AG727" i="2" s="1"/>
  <c r="AD727" i="2"/>
  <c r="AF727" i="2" s="1"/>
  <c r="Y727" i="2"/>
  <c r="AA727" i="2" s="1"/>
  <c r="AN726" i="2"/>
  <c r="AD726" i="2"/>
  <c r="AB726" i="2"/>
  <c r="AA726" i="2"/>
  <c r="Z726" i="2"/>
  <c r="Y726" i="2"/>
  <c r="AI726" i="2"/>
  <c r="AN725" i="2"/>
  <c r="AF725" i="2"/>
  <c r="AE725" i="2"/>
  <c r="AG725" i="2" s="1"/>
  <c r="AD725" i="2"/>
  <c r="AA725" i="2"/>
  <c r="Y725" i="2"/>
  <c r="Z725" i="2" s="1"/>
  <c r="AI725" i="2"/>
  <c r="AJ725" i="2" s="1"/>
  <c r="AN724" i="2"/>
  <c r="AJ724" i="2"/>
  <c r="AE724" i="2"/>
  <c r="AG724" i="2" s="1"/>
  <c r="AD724" i="2"/>
  <c r="AF724" i="2" s="1"/>
  <c r="Y724" i="2"/>
  <c r="AI724" i="2"/>
  <c r="AK724" i="2" s="1"/>
  <c r="AN723" i="2"/>
  <c r="AD723" i="2"/>
  <c r="AF723" i="2" s="1"/>
  <c r="Y723" i="2"/>
  <c r="AI723" i="2"/>
  <c r="AN722" i="2"/>
  <c r="AD722" i="2"/>
  <c r="Y722" i="2"/>
  <c r="AI722" i="2"/>
  <c r="AN721" i="2"/>
  <c r="AF721" i="2"/>
  <c r="AD721" i="2"/>
  <c r="AE721" i="2" s="1"/>
  <c r="AG721" i="2" s="1"/>
  <c r="AA721" i="2"/>
  <c r="Y721" i="2"/>
  <c r="Z721" i="2" s="1"/>
  <c r="AI721" i="2"/>
  <c r="AN720" i="2"/>
  <c r="AD720" i="2"/>
  <c r="Y720" i="2"/>
  <c r="AI720" i="2"/>
  <c r="AN719" i="2"/>
  <c r="AD719" i="2"/>
  <c r="Y719" i="2"/>
  <c r="AA719" i="2" s="1"/>
  <c r="AI719" i="2"/>
  <c r="AK719" i="2" s="1"/>
  <c r="AN718" i="2"/>
  <c r="AD718" i="2"/>
  <c r="Z718" i="2"/>
  <c r="AB718" i="2" s="1"/>
  <c r="Y718" i="2"/>
  <c r="AA718" i="2" s="1"/>
  <c r="AI718" i="2"/>
  <c r="AN717" i="2"/>
  <c r="AE717" i="2"/>
  <c r="AD717" i="2"/>
  <c r="AF717" i="2" s="1"/>
  <c r="AA717" i="2"/>
  <c r="Y717" i="2"/>
  <c r="Z717" i="2" s="1"/>
  <c r="AI717" i="2"/>
  <c r="AJ717" i="2" s="1"/>
  <c r="AN716" i="2"/>
  <c r="AE716" i="2"/>
  <c r="AG716" i="2" s="1"/>
  <c r="AD716" i="2"/>
  <c r="AF716" i="2" s="1"/>
  <c r="AA716" i="2"/>
  <c r="Z716" i="2"/>
  <c r="Y716" i="2"/>
  <c r="AI716" i="2"/>
  <c r="AN715" i="2"/>
  <c r="AJ715" i="2"/>
  <c r="AL715" i="2" s="1"/>
  <c r="AI715" i="2"/>
  <c r="AK715" i="2" s="1"/>
  <c r="AD715" i="2"/>
  <c r="AF715" i="2" s="1"/>
  <c r="Z715" i="2"/>
  <c r="AB715" i="2" s="1"/>
  <c r="Y715" i="2"/>
  <c r="AA715" i="2" s="1"/>
  <c r="AN714" i="2"/>
  <c r="AI714" i="2"/>
  <c r="AF714" i="2"/>
  <c r="AE714" i="2"/>
  <c r="AG714" i="2" s="1"/>
  <c r="AD714" i="2"/>
  <c r="Y714" i="2"/>
  <c r="AN713" i="2"/>
  <c r="AF713" i="2"/>
  <c r="AD713" i="2"/>
  <c r="AE713" i="2" s="1"/>
  <c r="Y713" i="2"/>
  <c r="AA713" i="2" s="1"/>
  <c r="AI713" i="2"/>
  <c r="AN712" i="2"/>
  <c r="AF712" i="2"/>
  <c r="AE712" i="2"/>
  <c r="AD712" i="2"/>
  <c r="Y712" i="2"/>
  <c r="AA712" i="2" s="1"/>
  <c r="AI712" i="2"/>
  <c r="AN711" i="2"/>
  <c r="AI711" i="2"/>
  <c r="AK711" i="2" s="1"/>
  <c r="AE711" i="2"/>
  <c r="AG711" i="2" s="1"/>
  <c r="AD711" i="2"/>
  <c r="AF711" i="2" s="1"/>
  <c r="Y711" i="2"/>
  <c r="AA711" i="2" s="1"/>
  <c r="AN710" i="2"/>
  <c r="AD710" i="2"/>
  <c r="AB710" i="2"/>
  <c r="AA710" i="2"/>
  <c r="Z710" i="2"/>
  <c r="Y710" i="2"/>
  <c r="AI710" i="2"/>
  <c r="AN709" i="2"/>
  <c r="AE709" i="2"/>
  <c r="AG709" i="2" s="1"/>
  <c r="AD709" i="2"/>
  <c r="AF709" i="2" s="1"/>
  <c r="AA709" i="2"/>
  <c r="Y709" i="2"/>
  <c r="Z709" i="2" s="1"/>
  <c r="AI709" i="2"/>
  <c r="AJ709" i="2" s="1"/>
  <c r="AN708" i="2"/>
  <c r="AE708" i="2"/>
  <c r="AG708" i="2" s="1"/>
  <c r="AD708" i="2"/>
  <c r="AF708" i="2" s="1"/>
  <c r="Y708" i="2"/>
  <c r="AI708" i="2"/>
  <c r="AK708" i="2" s="1"/>
  <c r="AN707" i="2"/>
  <c r="AD707" i="2"/>
  <c r="AF707" i="2" s="1"/>
  <c r="Y707" i="2"/>
  <c r="AI707" i="2"/>
  <c r="AN706" i="2"/>
  <c r="AD706" i="2"/>
  <c r="Y706" i="2"/>
  <c r="AI706" i="2"/>
  <c r="AN705" i="2"/>
  <c r="AF705" i="2"/>
  <c r="AD705" i="2"/>
  <c r="AE705" i="2" s="1"/>
  <c r="AG705" i="2" s="1"/>
  <c r="AA705" i="2"/>
  <c r="Y705" i="2"/>
  <c r="Z705" i="2" s="1"/>
  <c r="AI705" i="2"/>
  <c r="AN704" i="2"/>
  <c r="AD704" i="2"/>
  <c r="Y704" i="2"/>
  <c r="AI704" i="2"/>
  <c r="AN703" i="2"/>
  <c r="AD703" i="2"/>
  <c r="Y703" i="2"/>
  <c r="AA703" i="2" s="1"/>
  <c r="AI703" i="2"/>
  <c r="AK703" i="2" s="1"/>
  <c r="AN702" i="2"/>
  <c r="AD702" i="2"/>
  <c r="Z702" i="2"/>
  <c r="AB702" i="2" s="1"/>
  <c r="Y702" i="2"/>
  <c r="AA702" i="2" s="1"/>
  <c r="AI702" i="2"/>
  <c r="AN701" i="2"/>
  <c r="AE701" i="2"/>
  <c r="AD701" i="2"/>
  <c r="AF701" i="2" s="1"/>
  <c r="AA701" i="2"/>
  <c r="Y701" i="2"/>
  <c r="Z701" i="2" s="1"/>
  <c r="AI701" i="2"/>
  <c r="AJ701" i="2" s="1"/>
  <c r="AN700" i="2"/>
  <c r="AE700" i="2"/>
  <c r="AG700" i="2" s="1"/>
  <c r="AD700" i="2"/>
  <c r="AF700" i="2" s="1"/>
  <c r="AA700" i="2"/>
  <c r="Z700" i="2"/>
  <c r="Y700" i="2"/>
  <c r="AI700" i="2"/>
  <c r="AN699" i="2"/>
  <c r="AJ699" i="2"/>
  <c r="AL699" i="2" s="1"/>
  <c r="AD699" i="2"/>
  <c r="AF699" i="2" s="1"/>
  <c r="Z699" i="2"/>
  <c r="AB699" i="2" s="1"/>
  <c r="Y699" i="2"/>
  <c r="AA699" i="2" s="1"/>
  <c r="AI699" i="2"/>
  <c r="AK699" i="2" s="1"/>
  <c r="AN698" i="2"/>
  <c r="AI698" i="2"/>
  <c r="AF698" i="2"/>
  <c r="AE698" i="2"/>
  <c r="AD698" i="2"/>
  <c r="Y698" i="2"/>
  <c r="AN697" i="2"/>
  <c r="AD697" i="2"/>
  <c r="AE697" i="2" s="1"/>
  <c r="Y697" i="2"/>
  <c r="AI697" i="2"/>
  <c r="AN696" i="2"/>
  <c r="AF696" i="2"/>
  <c r="AE696" i="2"/>
  <c r="AG696" i="2" s="1"/>
  <c r="AD696" i="2"/>
  <c r="Y696" i="2"/>
  <c r="AI696" i="2"/>
  <c r="AN695" i="2"/>
  <c r="AI695" i="2"/>
  <c r="AK695" i="2" s="1"/>
  <c r="AE695" i="2"/>
  <c r="AG695" i="2" s="1"/>
  <c r="AD695" i="2"/>
  <c r="AF695" i="2" s="1"/>
  <c r="Y695" i="2"/>
  <c r="AA695" i="2" s="1"/>
  <c r="AN694" i="2"/>
  <c r="AD694" i="2"/>
  <c r="AA694" i="2"/>
  <c r="AB694" i="2" s="1"/>
  <c r="Z694" i="2"/>
  <c r="Y694" i="2"/>
  <c r="AI694" i="2"/>
  <c r="AN693" i="2"/>
  <c r="AE693" i="2"/>
  <c r="AG693" i="2" s="1"/>
  <c r="AD693" i="2"/>
  <c r="AF693" i="2" s="1"/>
  <c r="AA693" i="2"/>
  <c r="Y693" i="2"/>
  <c r="Z693" i="2" s="1"/>
  <c r="AI693" i="2"/>
  <c r="AJ693" i="2" s="1"/>
  <c r="AN692" i="2"/>
  <c r="AJ692" i="2"/>
  <c r="AI692" i="2"/>
  <c r="AK692" i="2" s="1"/>
  <c r="AE692" i="2"/>
  <c r="AG692" i="2" s="1"/>
  <c r="AD692" i="2"/>
  <c r="AF692" i="2" s="1"/>
  <c r="AA692" i="2"/>
  <c r="Y692" i="2"/>
  <c r="Z692" i="2" s="1"/>
  <c r="AN691" i="2"/>
  <c r="AD691" i="2"/>
  <c r="AF691" i="2" s="1"/>
  <c r="Y691" i="2"/>
  <c r="AI691" i="2"/>
  <c r="AN690" i="2"/>
  <c r="AF690" i="2"/>
  <c r="AD690" i="2"/>
  <c r="AE690" i="2" s="1"/>
  <c r="Y690" i="2"/>
  <c r="AI690" i="2"/>
  <c r="AN689" i="2"/>
  <c r="AF689" i="2"/>
  <c r="AD689" i="2"/>
  <c r="AE689" i="2" s="1"/>
  <c r="Y689" i="2"/>
  <c r="AA689" i="2" s="1"/>
  <c r="AI689" i="2"/>
  <c r="AN688" i="2"/>
  <c r="AF688" i="2"/>
  <c r="AD688" i="2"/>
  <c r="AE688" i="2" s="1"/>
  <c r="Z688" i="2"/>
  <c r="Y688" i="2"/>
  <c r="AA688" i="2" s="1"/>
  <c r="AI688" i="2"/>
  <c r="AN687" i="2"/>
  <c r="AD687" i="2"/>
  <c r="Y687" i="2"/>
  <c r="AA687" i="2" s="1"/>
  <c r="AI687" i="2"/>
  <c r="AK687" i="2" s="1"/>
  <c r="AN686" i="2"/>
  <c r="AD686" i="2"/>
  <c r="Y686" i="2"/>
  <c r="AA686" i="2" s="1"/>
  <c r="AI686" i="2"/>
  <c r="AN685" i="2"/>
  <c r="AE685" i="2"/>
  <c r="AG685" i="2" s="1"/>
  <c r="AD685" i="2"/>
  <c r="AF685" i="2" s="1"/>
  <c r="AA685" i="2"/>
  <c r="Y685" i="2"/>
  <c r="Z685" i="2" s="1"/>
  <c r="AI685" i="2"/>
  <c r="AJ685" i="2" s="1"/>
  <c r="AN684" i="2"/>
  <c r="AE684" i="2"/>
  <c r="AG684" i="2" s="1"/>
  <c r="AD684" i="2"/>
  <c r="AF684" i="2" s="1"/>
  <c r="AA684" i="2"/>
  <c r="Z684" i="2"/>
  <c r="Y684" i="2"/>
  <c r="AI684" i="2"/>
  <c r="AK684" i="2" s="1"/>
  <c r="AN683" i="2"/>
  <c r="AD683" i="2"/>
  <c r="AF683" i="2" s="1"/>
  <c r="Z683" i="2"/>
  <c r="AB683" i="2" s="1"/>
  <c r="Y683" i="2"/>
  <c r="AA683" i="2" s="1"/>
  <c r="AI683" i="2"/>
  <c r="AN682" i="2"/>
  <c r="AI682" i="2"/>
  <c r="AG682" i="2"/>
  <c r="AF682" i="2"/>
  <c r="AE682" i="2"/>
  <c r="AD682" i="2"/>
  <c r="Y682" i="2"/>
  <c r="AN681" i="2"/>
  <c r="AG681" i="2"/>
  <c r="AF681" i="2"/>
  <c r="AD681" i="2"/>
  <c r="AE681" i="2" s="1"/>
  <c r="Y681" i="2"/>
  <c r="AI681" i="2"/>
  <c r="AN680" i="2"/>
  <c r="AF680" i="2"/>
  <c r="AE680" i="2"/>
  <c r="AD680" i="2"/>
  <c r="Y680" i="2"/>
  <c r="AI680" i="2"/>
  <c r="AK680" i="2" s="1"/>
  <c r="AN679" i="2"/>
  <c r="AD679" i="2"/>
  <c r="AF679" i="2" s="1"/>
  <c r="Y679" i="2"/>
  <c r="AI679" i="2"/>
  <c r="AN678" i="2"/>
  <c r="AD678" i="2"/>
  <c r="AA678" i="2"/>
  <c r="Z678" i="2"/>
  <c r="AB678" i="2" s="1"/>
  <c r="Y678" i="2"/>
  <c r="AI678" i="2"/>
  <c r="AN677" i="2"/>
  <c r="AF677" i="2"/>
  <c r="AE677" i="2"/>
  <c r="AD677" i="2"/>
  <c r="AB677" i="2"/>
  <c r="AA677" i="2"/>
  <c r="Y677" i="2"/>
  <c r="Z677" i="2" s="1"/>
  <c r="AI677" i="2"/>
  <c r="AJ677" i="2" s="1"/>
  <c r="AN676" i="2"/>
  <c r="AE676" i="2"/>
  <c r="AD676" i="2"/>
  <c r="AF676" i="2" s="1"/>
  <c r="Y676" i="2"/>
  <c r="Z676" i="2" s="1"/>
  <c r="AI676" i="2"/>
  <c r="AN675" i="2"/>
  <c r="AD675" i="2"/>
  <c r="Z675" i="2"/>
  <c r="AB675" i="2" s="1"/>
  <c r="Y675" i="2"/>
  <c r="AA675" i="2" s="1"/>
  <c r="AI675" i="2"/>
  <c r="AK675" i="2" s="1"/>
  <c r="AN674" i="2"/>
  <c r="AI674" i="2"/>
  <c r="AE674" i="2"/>
  <c r="AD674" i="2"/>
  <c r="AF674" i="2" s="1"/>
  <c r="Y674" i="2"/>
  <c r="AN673" i="2"/>
  <c r="AF673" i="2"/>
  <c r="AD673" i="2"/>
  <c r="AE673" i="2" s="1"/>
  <c r="Y673" i="2"/>
  <c r="Z673" i="2" s="1"/>
  <c r="AI673" i="2"/>
  <c r="AJ673" i="2" s="1"/>
  <c r="AN672" i="2"/>
  <c r="AD672" i="2"/>
  <c r="Y672" i="2"/>
  <c r="AI672" i="2"/>
  <c r="AK672" i="2" s="1"/>
  <c r="AN671" i="2"/>
  <c r="AD671" i="2"/>
  <c r="Y671" i="2"/>
  <c r="AI671" i="2"/>
  <c r="AN670" i="2"/>
  <c r="AD670" i="2"/>
  <c r="Z670" i="2"/>
  <c r="Y670" i="2"/>
  <c r="AA670" i="2" s="1"/>
  <c r="AI670" i="2"/>
  <c r="AN669" i="2"/>
  <c r="AF669" i="2"/>
  <c r="AE669" i="2"/>
  <c r="AD669" i="2"/>
  <c r="AA669" i="2"/>
  <c r="Y669" i="2"/>
  <c r="Z669" i="2" s="1"/>
  <c r="AI669" i="2"/>
  <c r="AJ669" i="2" s="1"/>
  <c r="AN668" i="2"/>
  <c r="AK668" i="2"/>
  <c r="AE668" i="2"/>
  <c r="AD668" i="2"/>
  <c r="AF668" i="2" s="1"/>
  <c r="Z668" i="2"/>
  <c r="Y668" i="2"/>
  <c r="AA668" i="2" s="1"/>
  <c r="AI668" i="2"/>
  <c r="AJ668" i="2" s="1"/>
  <c r="AN667" i="2"/>
  <c r="AD667" i="2"/>
  <c r="Y667" i="2"/>
  <c r="AA667" i="2" s="1"/>
  <c r="AI667" i="2"/>
  <c r="AK667" i="2" s="1"/>
  <c r="AN666" i="2"/>
  <c r="AD666" i="2"/>
  <c r="AE666" i="2" s="1"/>
  <c r="Y666" i="2"/>
  <c r="AI666" i="2"/>
  <c r="AN665" i="2"/>
  <c r="AD665" i="2"/>
  <c r="Y665" i="2"/>
  <c r="AA665" i="2" s="1"/>
  <c r="AI665" i="2"/>
  <c r="AJ665" i="2" s="1"/>
  <c r="AN664" i="2"/>
  <c r="AE664" i="2"/>
  <c r="AD664" i="2"/>
  <c r="AF664" i="2" s="1"/>
  <c r="Z664" i="2"/>
  <c r="AB664" i="2" s="1"/>
  <c r="Y664" i="2"/>
  <c r="AA664" i="2" s="1"/>
  <c r="AI664" i="2"/>
  <c r="AK664" i="2" s="1"/>
  <c r="AN663" i="2"/>
  <c r="AE663" i="2"/>
  <c r="AG663" i="2" s="1"/>
  <c r="AD663" i="2"/>
  <c r="AF663" i="2" s="1"/>
  <c r="Y663" i="2"/>
  <c r="AI663" i="2"/>
  <c r="AN662" i="2"/>
  <c r="AD662" i="2"/>
  <c r="Y662" i="2"/>
  <c r="Z662" i="2" s="1"/>
  <c r="AI662" i="2"/>
  <c r="AN661" i="2"/>
  <c r="AD661" i="2"/>
  <c r="Y661" i="2"/>
  <c r="Z661" i="2" s="1"/>
  <c r="AI661" i="2"/>
  <c r="AN660" i="2"/>
  <c r="AE660" i="2"/>
  <c r="AG660" i="2" s="1"/>
  <c r="AD660" i="2"/>
  <c r="AF660" i="2" s="1"/>
  <c r="Y660" i="2"/>
  <c r="AA660" i="2" s="1"/>
  <c r="AI660" i="2"/>
  <c r="AJ660" i="2" s="1"/>
  <c r="AN659" i="2"/>
  <c r="AI659" i="2"/>
  <c r="AK659" i="2" s="1"/>
  <c r="AD659" i="2"/>
  <c r="Y659" i="2"/>
  <c r="AA659" i="2" s="1"/>
  <c r="AN658" i="2"/>
  <c r="AF658" i="2"/>
  <c r="AD658" i="2"/>
  <c r="AE658" i="2" s="1"/>
  <c r="AB658" i="2"/>
  <c r="AA658" i="2"/>
  <c r="Y658" i="2"/>
  <c r="Z658" i="2" s="1"/>
  <c r="AI658" i="2"/>
  <c r="AJ658" i="2" s="1"/>
  <c r="AN657" i="2"/>
  <c r="AD657" i="2"/>
  <c r="AE657" i="2" s="1"/>
  <c r="AA657" i="2"/>
  <c r="Z657" i="2"/>
  <c r="Y657" i="2"/>
  <c r="AI657" i="2"/>
  <c r="AJ657" i="2" s="1"/>
  <c r="AN656" i="2"/>
  <c r="AE656" i="2"/>
  <c r="AD656" i="2"/>
  <c r="AF656" i="2" s="1"/>
  <c r="Z656" i="2"/>
  <c r="AB656" i="2" s="1"/>
  <c r="Y656" i="2"/>
  <c r="AA656" i="2" s="1"/>
  <c r="AI656" i="2"/>
  <c r="AN655" i="2"/>
  <c r="AE655" i="2"/>
  <c r="AG655" i="2" s="1"/>
  <c r="AD655" i="2"/>
  <c r="AF655" i="2" s="1"/>
  <c r="Y655" i="2"/>
  <c r="Z655" i="2" s="1"/>
  <c r="AI655" i="2"/>
  <c r="AJ655" i="2" s="1"/>
  <c r="AN654" i="2"/>
  <c r="AD654" i="2"/>
  <c r="AE654" i="2" s="1"/>
  <c r="AA654" i="2"/>
  <c r="Z654" i="2"/>
  <c r="Y654" i="2"/>
  <c r="AI654" i="2"/>
  <c r="AK654" i="2" s="1"/>
  <c r="AN653" i="2"/>
  <c r="AD653" i="2"/>
  <c r="AF653" i="2" s="1"/>
  <c r="Y653" i="2"/>
  <c r="Z653" i="2" s="1"/>
  <c r="AI653" i="2"/>
  <c r="AN652" i="2"/>
  <c r="AE652" i="2"/>
  <c r="AG652" i="2" s="1"/>
  <c r="AD652" i="2"/>
  <c r="AF652" i="2" s="1"/>
  <c r="Y652" i="2"/>
  <c r="Z652" i="2" s="1"/>
  <c r="AI652" i="2"/>
  <c r="AN651" i="2"/>
  <c r="AF651" i="2"/>
  <c r="AD651" i="2"/>
  <c r="AE651" i="2" s="1"/>
  <c r="Y651" i="2"/>
  <c r="AA651" i="2" s="1"/>
  <c r="AI651" i="2"/>
  <c r="AK651" i="2" s="1"/>
  <c r="AN650" i="2"/>
  <c r="AG650" i="2"/>
  <c r="AE650" i="2"/>
  <c r="AD650" i="2"/>
  <c r="AF650" i="2" s="1"/>
  <c r="Y650" i="2"/>
  <c r="Z650" i="2" s="1"/>
  <c r="AI650" i="2"/>
  <c r="AJ650" i="2" s="1"/>
  <c r="AN649" i="2"/>
  <c r="AF649" i="2"/>
  <c r="AG649" i="2" s="1"/>
  <c r="AD649" i="2"/>
  <c r="AE649" i="2" s="1"/>
  <c r="Y649" i="2"/>
  <c r="AA649" i="2" s="1"/>
  <c r="AI649" i="2"/>
  <c r="AN648" i="2"/>
  <c r="AF648" i="2"/>
  <c r="AE648" i="2"/>
  <c r="AD648" i="2"/>
  <c r="Y648" i="2"/>
  <c r="AA648" i="2" s="1"/>
  <c r="AI648" i="2"/>
  <c r="AN647" i="2"/>
  <c r="AD647" i="2"/>
  <c r="AF647" i="2" s="1"/>
  <c r="Y647" i="2"/>
  <c r="Z647" i="2" s="1"/>
  <c r="AI647" i="2"/>
  <c r="AJ647" i="2" s="1"/>
  <c r="AN646" i="2"/>
  <c r="AD646" i="2"/>
  <c r="AE646" i="2" s="1"/>
  <c r="Z646" i="2"/>
  <c r="AB646" i="2" s="1"/>
  <c r="Y646" i="2"/>
  <c r="AA646" i="2" s="1"/>
  <c r="AI646" i="2"/>
  <c r="AK646" i="2" s="1"/>
  <c r="AN645" i="2"/>
  <c r="AF645" i="2"/>
  <c r="AE645" i="2"/>
  <c r="AD645" i="2"/>
  <c r="Y645" i="2"/>
  <c r="Z645" i="2" s="1"/>
  <c r="AI645" i="2"/>
  <c r="AN644" i="2"/>
  <c r="AI644" i="2"/>
  <c r="AK644" i="2" s="1"/>
  <c r="AD644" i="2"/>
  <c r="Y644" i="2"/>
  <c r="AA644" i="2" s="1"/>
  <c r="AN643" i="2"/>
  <c r="AD643" i="2"/>
  <c r="Y643" i="2"/>
  <c r="AA643" i="2" s="1"/>
  <c r="AI643" i="2"/>
  <c r="AN642" i="2"/>
  <c r="AD642" i="2"/>
  <c r="AF642" i="2" s="1"/>
  <c r="Y642" i="2"/>
  <c r="Z642" i="2" s="1"/>
  <c r="AI642" i="2"/>
  <c r="AJ642" i="2" s="1"/>
  <c r="AN641" i="2"/>
  <c r="AF641" i="2"/>
  <c r="AG641" i="2" s="1"/>
  <c r="AD641" i="2"/>
  <c r="AE641" i="2" s="1"/>
  <c r="AA641" i="2"/>
  <c r="Y641" i="2"/>
  <c r="Z641" i="2" s="1"/>
  <c r="AB641" i="2" s="1"/>
  <c r="AI641" i="2"/>
  <c r="AN640" i="2"/>
  <c r="AD640" i="2"/>
  <c r="AF640" i="2" s="1"/>
  <c r="Y640" i="2"/>
  <c r="AA640" i="2" s="1"/>
  <c r="AI640" i="2"/>
  <c r="AN639" i="2"/>
  <c r="AD639" i="2"/>
  <c r="AF639" i="2" s="1"/>
  <c r="Y639" i="2"/>
  <c r="Z639" i="2" s="1"/>
  <c r="AI639" i="2"/>
  <c r="AJ639" i="2" s="1"/>
  <c r="AN638" i="2"/>
  <c r="AD638" i="2"/>
  <c r="AE638" i="2" s="1"/>
  <c r="Y638" i="2"/>
  <c r="Z638" i="2" s="1"/>
  <c r="AI638" i="2"/>
  <c r="AK638" i="2" s="1"/>
  <c r="AN637" i="2"/>
  <c r="AF637" i="2"/>
  <c r="AD637" i="2"/>
  <c r="AE637" i="2" s="1"/>
  <c r="Y637" i="2"/>
  <c r="Z637" i="2" s="1"/>
  <c r="AI637" i="2"/>
  <c r="AN636" i="2"/>
  <c r="AE636" i="2"/>
  <c r="AG636" i="2" s="1"/>
  <c r="AD636" i="2"/>
  <c r="AF636" i="2" s="1"/>
  <c r="AA636" i="2"/>
  <c r="Z636" i="2"/>
  <c r="Y636" i="2"/>
  <c r="AI636" i="2"/>
  <c r="AN635" i="2"/>
  <c r="AF635" i="2"/>
  <c r="AD635" i="2"/>
  <c r="AE635" i="2" s="1"/>
  <c r="Z635" i="2"/>
  <c r="AB635" i="2" s="1"/>
  <c r="Y635" i="2"/>
  <c r="AA635" i="2" s="1"/>
  <c r="AI635" i="2"/>
  <c r="AN634" i="2"/>
  <c r="AK634" i="2"/>
  <c r="AE634" i="2"/>
  <c r="AD634" i="2"/>
  <c r="AF634" i="2" s="1"/>
  <c r="Y634" i="2"/>
  <c r="Z634" i="2" s="1"/>
  <c r="AI634" i="2"/>
  <c r="AJ634" i="2" s="1"/>
  <c r="AL634" i="2" s="1"/>
  <c r="AN633" i="2"/>
  <c r="AF633" i="2"/>
  <c r="AD633" i="2"/>
  <c r="AE633" i="2" s="1"/>
  <c r="AG633" i="2" s="1"/>
  <c r="AA633" i="2"/>
  <c r="Z633" i="2"/>
  <c r="Y633" i="2"/>
  <c r="AI633" i="2"/>
  <c r="AK633" i="2" s="1"/>
  <c r="AN632" i="2"/>
  <c r="AD632" i="2"/>
  <c r="AF632" i="2" s="1"/>
  <c r="Y632" i="2"/>
  <c r="AA632" i="2" s="1"/>
  <c r="AI632" i="2"/>
  <c r="AN631" i="2"/>
  <c r="AK631" i="2"/>
  <c r="AL631" i="2" s="1"/>
  <c r="AI631" i="2"/>
  <c r="AJ631" i="2" s="1"/>
  <c r="AD631" i="2"/>
  <c r="AF631" i="2" s="1"/>
  <c r="Y631" i="2"/>
  <c r="Z631" i="2" s="1"/>
  <c r="AN630" i="2"/>
  <c r="AD630" i="2"/>
  <c r="AE630" i="2" s="1"/>
  <c r="Y630" i="2"/>
  <c r="Z630" i="2" s="1"/>
  <c r="AI630" i="2"/>
  <c r="AK630" i="2" s="1"/>
  <c r="AN629" i="2"/>
  <c r="AF629" i="2"/>
  <c r="AD629" i="2"/>
  <c r="AE629" i="2" s="1"/>
  <c r="Y629" i="2"/>
  <c r="AA629" i="2" s="1"/>
  <c r="AI629" i="2"/>
  <c r="AN628" i="2"/>
  <c r="AD628" i="2"/>
  <c r="AF628" i="2" s="1"/>
  <c r="Y628" i="2"/>
  <c r="AA628" i="2" s="1"/>
  <c r="AI628" i="2"/>
  <c r="AK628" i="2" s="1"/>
  <c r="AN627" i="2"/>
  <c r="AD627" i="2"/>
  <c r="AE627" i="2" s="1"/>
  <c r="AB627" i="2"/>
  <c r="AA627" i="2"/>
  <c r="Z627" i="2"/>
  <c r="Y627" i="2"/>
  <c r="AI627" i="2"/>
  <c r="AN626" i="2"/>
  <c r="AD626" i="2"/>
  <c r="AF626" i="2" s="1"/>
  <c r="Y626" i="2"/>
  <c r="Z626" i="2" s="1"/>
  <c r="AI626" i="2"/>
  <c r="AN625" i="2"/>
  <c r="AD625" i="2"/>
  <c r="AF625" i="2" s="1"/>
  <c r="Y625" i="2"/>
  <c r="AA625" i="2" s="1"/>
  <c r="AI625" i="2"/>
  <c r="AN624" i="2"/>
  <c r="AI624" i="2"/>
  <c r="AK624" i="2" s="1"/>
  <c r="AE624" i="2"/>
  <c r="AG624" i="2" s="1"/>
  <c r="AD624" i="2"/>
  <c r="AF624" i="2" s="1"/>
  <c r="Y624" i="2"/>
  <c r="AA624" i="2" s="1"/>
  <c r="AN623" i="2"/>
  <c r="AE623" i="2"/>
  <c r="AG623" i="2" s="1"/>
  <c r="AD623" i="2"/>
  <c r="AF623" i="2" s="1"/>
  <c r="Y623" i="2"/>
  <c r="Z623" i="2" s="1"/>
  <c r="AI623" i="2"/>
  <c r="AJ623" i="2" s="1"/>
  <c r="AN622" i="2"/>
  <c r="AJ622" i="2"/>
  <c r="AD622" i="2"/>
  <c r="AF622" i="2" s="1"/>
  <c r="AA622" i="2"/>
  <c r="Z622" i="2"/>
  <c r="Y622" i="2"/>
  <c r="AI622" i="2"/>
  <c r="AK622" i="2" s="1"/>
  <c r="AN621" i="2"/>
  <c r="AE621" i="2"/>
  <c r="AD621" i="2"/>
  <c r="AF621" i="2" s="1"/>
  <c r="Y621" i="2"/>
  <c r="AA621" i="2" s="1"/>
  <c r="AI621" i="2"/>
  <c r="AN620" i="2"/>
  <c r="AD620" i="2"/>
  <c r="AF620" i="2" s="1"/>
  <c r="AB620" i="2"/>
  <c r="AA620" i="2"/>
  <c r="Z620" i="2"/>
  <c r="Y620" i="2"/>
  <c r="AI620" i="2"/>
  <c r="AK620" i="2" s="1"/>
  <c r="AN619" i="2"/>
  <c r="AI619" i="2"/>
  <c r="AJ619" i="2" s="1"/>
  <c r="AD619" i="2"/>
  <c r="AE619" i="2" s="1"/>
  <c r="Y619" i="2"/>
  <c r="AA619" i="2" s="1"/>
  <c r="AN618" i="2"/>
  <c r="AD618" i="2"/>
  <c r="AF618" i="2" s="1"/>
  <c r="Z618" i="2"/>
  <c r="AB618" i="2" s="1"/>
  <c r="Y618" i="2"/>
  <c r="AA618" i="2" s="1"/>
  <c r="AI618" i="2"/>
  <c r="AN617" i="2"/>
  <c r="AF617" i="2"/>
  <c r="AD617" i="2"/>
  <c r="AE617" i="2" s="1"/>
  <c r="Y617" i="2"/>
  <c r="AA617" i="2" s="1"/>
  <c r="AI617" i="2"/>
  <c r="AN616" i="2"/>
  <c r="AI616" i="2"/>
  <c r="AK616" i="2" s="1"/>
  <c r="AD616" i="2"/>
  <c r="AF616" i="2" s="1"/>
  <c r="Y616" i="2"/>
  <c r="AA616" i="2" s="1"/>
  <c r="AN615" i="2"/>
  <c r="AD615" i="2"/>
  <c r="AF615" i="2" s="1"/>
  <c r="AB615" i="2"/>
  <c r="AA615" i="2"/>
  <c r="Z615" i="2"/>
  <c r="Y615" i="2"/>
  <c r="AI615" i="2"/>
  <c r="AN614" i="2"/>
  <c r="AE614" i="2"/>
  <c r="AD614" i="2"/>
  <c r="AF614" i="2" s="1"/>
  <c r="AA614" i="2"/>
  <c r="Y614" i="2"/>
  <c r="Z614" i="2" s="1"/>
  <c r="AI614" i="2"/>
  <c r="AN613" i="2"/>
  <c r="AD613" i="2"/>
  <c r="AF613" i="2" s="1"/>
  <c r="AA613" i="2"/>
  <c r="Y613" i="2"/>
  <c r="Z613" i="2" s="1"/>
  <c r="AB613" i="2" s="1"/>
  <c r="AI613" i="2"/>
  <c r="AN612" i="2"/>
  <c r="AD612" i="2"/>
  <c r="AF612" i="2" s="1"/>
  <c r="Y612" i="2"/>
  <c r="AA612" i="2" s="1"/>
  <c r="AI612" i="2"/>
  <c r="AN611" i="2"/>
  <c r="AD611" i="2"/>
  <c r="AF611" i="2" s="1"/>
  <c r="Y611" i="2"/>
  <c r="AA611" i="2" s="1"/>
  <c r="AI611" i="2"/>
  <c r="AK611" i="2" s="1"/>
  <c r="AN610" i="2"/>
  <c r="AF610" i="2"/>
  <c r="AD610" i="2"/>
  <c r="AE610" i="2" s="1"/>
  <c r="Z610" i="2"/>
  <c r="Y610" i="2"/>
  <c r="AA610" i="2" s="1"/>
  <c r="AI610" i="2"/>
  <c r="AN609" i="2"/>
  <c r="AF609" i="2"/>
  <c r="AE609" i="2"/>
  <c r="AD609" i="2"/>
  <c r="Y609" i="2"/>
  <c r="AA609" i="2" s="1"/>
  <c r="AI609" i="2"/>
  <c r="AN608" i="2"/>
  <c r="AI608" i="2"/>
  <c r="AK608" i="2" s="1"/>
  <c r="AE608" i="2"/>
  <c r="AG608" i="2" s="1"/>
  <c r="AD608" i="2"/>
  <c r="AF608" i="2" s="1"/>
  <c r="Y608" i="2"/>
  <c r="AA608" i="2" s="1"/>
  <c r="AN607" i="2"/>
  <c r="AD607" i="2"/>
  <c r="AB607" i="2"/>
  <c r="AA607" i="2"/>
  <c r="Z607" i="2"/>
  <c r="Y607" i="2"/>
  <c r="AI607" i="2"/>
  <c r="AN606" i="2"/>
  <c r="AE606" i="2"/>
  <c r="AD606" i="2"/>
  <c r="AF606" i="2" s="1"/>
  <c r="Y606" i="2"/>
  <c r="Z606" i="2" s="1"/>
  <c r="AI606" i="2"/>
  <c r="AN605" i="2"/>
  <c r="AK605" i="2"/>
  <c r="AD605" i="2"/>
  <c r="AF605" i="2" s="1"/>
  <c r="Y605" i="2"/>
  <c r="AA605" i="2" s="1"/>
  <c r="AI605" i="2"/>
  <c r="AJ605" i="2" s="1"/>
  <c r="AN604" i="2"/>
  <c r="AD604" i="2"/>
  <c r="AF604" i="2" s="1"/>
  <c r="Y604" i="2"/>
  <c r="AA604" i="2" s="1"/>
  <c r="AI604" i="2"/>
  <c r="AN603" i="2"/>
  <c r="AI603" i="2"/>
  <c r="AE603" i="2"/>
  <c r="AD603" i="2"/>
  <c r="AF603" i="2" s="1"/>
  <c r="Y603" i="2"/>
  <c r="AN602" i="2"/>
  <c r="AD602" i="2"/>
  <c r="AE602" i="2" s="1"/>
  <c r="AA602" i="2"/>
  <c r="Z602" i="2"/>
  <c r="Y602" i="2"/>
  <c r="AI602" i="2"/>
  <c r="AN601" i="2"/>
  <c r="AE601" i="2"/>
  <c r="AD601" i="2"/>
  <c r="AF601" i="2" s="1"/>
  <c r="Y601" i="2"/>
  <c r="AA601" i="2" s="1"/>
  <c r="AI601" i="2"/>
  <c r="AN600" i="2"/>
  <c r="AI600" i="2"/>
  <c r="AK600" i="2" s="1"/>
  <c r="AD600" i="2"/>
  <c r="AF600" i="2" s="1"/>
  <c r="Y600" i="2"/>
  <c r="AA600" i="2" s="1"/>
  <c r="AN599" i="2"/>
  <c r="AD599" i="2"/>
  <c r="Z599" i="2"/>
  <c r="Y599" i="2"/>
  <c r="AA599" i="2" s="1"/>
  <c r="AI599" i="2"/>
  <c r="AN598" i="2"/>
  <c r="AF598" i="2"/>
  <c r="AE598" i="2"/>
  <c r="AG598" i="2" s="1"/>
  <c r="AD598" i="2"/>
  <c r="AB598" i="2"/>
  <c r="AA598" i="2"/>
  <c r="Y598" i="2"/>
  <c r="Z598" i="2" s="1"/>
  <c r="AI598" i="2"/>
  <c r="AN597" i="2"/>
  <c r="AD597" i="2"/>
  <c r="AF597" i="2" s="1"/>
  <c r="AA597" i="2"/>
  <c r="Z597" i="2"/>
  <c r="Y597" i="2"/>
  <c r="AI597" i="2"/>
  <c r="AJ597" i="2" s="1"/>
  <c r="AN596" i="2"/>
  <c r="AD596" i="2"/>
  <c r="AF596" i="2" s="1"/>
  <c r="Z596" i="2"/>
  <c r="AB596" i="2" s="1"/>
  <c r="Y596" i="2"/>
  <c r="AA596" i="2" s="1"/>
  <c r="AI596" i="2"/>
  <c r="AN595" i="2"/>
  <c r="AI595" i="2"/>
  <c r="AD595" i="2"/>
  <c r="AF595" i="2" s="1"/>
  <c r="Y595" i="2"/>
  <c r="AN594" i="2"/>
  <c r="AD594" i="2"/>
  <c r="AE594" i="2" s="1"/>
  <c r="Z594" i="2"/>
  <c r="Y594" i="2"/>
  <c r="AA594" i="2" s="1"/>
  <c r="AI594" i="2"/>
  <c r="AN593" i="2"/>
  <c r="AF593" i="2"/>
  <c r="AE593" i="2"/>
  <c r="AD593" i="2"/>
  <c r="Z593" i="2"/>
  <c r="AB593" i="2" s="1"/>
  <c r="Y593" i="2"/>
  <c r="AA593" i="2" s="1"/>
  <c r="AI593" i="2"/>
  <c r="AN592" i="2"/>
  <c r="AI592" i="2"/>
  <c r="AK592" i="2" s="1"/>
  <c r="AE592" i="2"/>
  <c r="AD592" i="2"/>
  <c r="AF592" i="2" s="1"/>
  <c r="Y592" i="2"/>
  <c r="AA592" i="2" s="1"/>
  <c r="AN591" i="2"/>
  <c r="AD591" i="2"/>
  <c r="Y591" i="2"/>
  <c r="AA591" i="2" s="1"/>
  <c r="AI591" i="2"/>
  <c r="AN590" i="2"/>
  <c r="AF590" i="2"/>
  <c r="AD590" i="2"/>
  <c r="AE590" i="2" s="1"/>
  <c r="AG590" i="2" s="1"/>
  <c r="Y590" i="2"/>
  <c r="Z590" i="2" s="1"/>
  <c r="AI590" i="2"/>
  <c r="AN589" i="2"/>
  <c r="AK589" i="2"/>
  <c r="AD589" i="2"/>
  <c r="AF589" i="2" s="1"/>
  <c r="Y589" i="2"/>
  <c r="AA589" i="2" s="1"/>
  <c r="AI589" i="2"/>
  <c r="AJ589" i="2" s="1"/>
  <c r="AN588" i="2"/>
  <c r="AD588" i="2"/>
  <c r="AF588" i="2" s="1"/>
  <c r="Y588" i="2"/>
  <c r="AA588" i="2" s="1"/>
  <c r="AI588" i="2"/>
  <c r="AN587" i="2"/>
  <c r="AI587" i="2"/>
  <c r="AD587" i="2"/>
  <c r="AF587" i="2" s="1"/>
  <c r="Y587" i="2"/>
  <c r="AN586" i="2"/>
  <c r="AD586" i="2"/>
  <c r="AE586" i="2" s="1"/>
  <c r="AA586" i="2"/>
  <c r="Z586" i="2"/>
  <c r="AB586" i="2" s="1"/>
  <c r="Y586" i="2"/>
  <c r="AI586" i="2"/>
  <c r="AN585" i="2"/>
  <c r="AE585" i="2"/>
  <c r="AD585" i="2"/>
  <c r="AF585" i="2" s="1"/>
  <c r="Z585" i="2"/>
  <c r="Y585" i="2"/>
  <c r="AA585" i="2" s="1"/>
  <c r="AI585" i="2"/>
  <c r="AN584" i="2"/>
  <c r="AE584" i="2"/>
  <c r="AD584" i="2"/>
  <c r="AF584" i="2" s="1"/>
  <c r="Y584" i="2"/>
  <c r="AA584" i="2" s="1"/>
  <c r="AI584" i="2"/>
  <c r="AK584" i="2" s="1"/>
  <c r="AN583" i="2"/>
  <c r="AD583" i="2"/>
  <c r="AA583" i="2"/>
  <c r="Y583" i="2"/>
  <c r="Z583" i="2" s="1"/>
  <c r="AB583" i="2" s="1"/>
  <c r="AI583" i="2"/>
  <c r="AN582" i="2"/>
  <c r="AD582" i="2"/>
  <c r="AF582" i="2" s="1"/>
  <c r="Y582" i="2"/>
  <c r="Z582" i="2" s="1"/>
  <c r="AI582" i="2"/>
  <c r="AN581" i="2"/>
  <c r="AD581" i="2"/>
  <c r="AF581" i="2" s="1"/>
  <c r="AA581" i="2"/>
  <c r="Z581" i="2"/>
  <c r="Y581" i="2"/>
  <c r="AI581" i="2"/>
  <c r="AJ581" i="2" s="1"/>
  <c r="AN580" i="2"/>
  <c r="AD580" i="2"/>
  <c r="AF580" i="2" s="1"/>
  <c r="Z580" i="2"/>
  <c r="AB580" i="2" s="1"/>
  <c r="Y580" i="2"/>
  <c r="AA580" i="2" s="1"/>
  <c r="AI580" i="2"/>
  <c r="AN579" i="2"/>
  <c r="AE579" i="2"/>
  <c r="AD579" i="2"/>
  <c r="AF579" i="2" s="1"/>
  <c r="Y579" i="2"/>
  <c r="AI579" i="2"/>
  <c r="AN578" i="2"/>
  <c r="AD578" i="2"/>
  <c r="AE578" i="2" s="1"/>
  <c r="AA578" i="2"/>
  <c r="Z578" i="2"/>
  <c r="AB578" i="2" s="1"/>
  <c r="Y578" i="2"/>
  <c r="AI578" i="2"/>
  <c r="AN577" i="2"/>
  <c r="AE577" i="2"/>
  <c r="AD577" i="2"/>
  <c r="AF577" i="2" s="1"/>
  <c r="Z577" i="2"/>
  <c r="AB577" i="2" s="1"/>
  <c r="Y577" i="2"/>
  <c r="AA577" i="2" s="1"/>
  <c r="AI577" i="2"/>
  <c r="AN576" i="2"/>
  <c r="AE576" i="2"/>
  <c r="AD576" i="2"/>
  <c r="AF576" i="2" s="1"/>
  <c r="Y576" i="2"/>
  <c r="AA576" i="2" s="1"/>
  <c r="AI576" i="2"/>
  <c r="AK576" i="2" s="1"/>
  <c r="AN575" i="2"/>
  <c r="AD575" i="2"/>
  <c r="Y575" i="2"/>
  <c r="AA575" i="2" s="1"/>
  <c r="AI575" i="2"/>
  <c r="AN574" i="2"/>
  <c r="AF574" i="2"/>
  <c r="AE574" i="2"/>
  <c r="AD574" i="2"/>
  <c r="Y574" i="2"/>
  <c r="Z574" i="2" s="1"/>
  <c r="AI574" i="2"/>
  <c r="AN573" i="2"/>
  <c r="AE573" i="2"/>
  <c r="AG573" i="2" s="1"/>
  <c r="AD573" i="2"/>
  <c r="AF573" i="2" s="1"/>
  <c r="Y573" i="2"/>
  <c r="AA573" i="2" s="1"/>
  <c r="AI573" i="2"/>
  <c r="AJ573" i="2" s="1"/>
  <c r="AN572" i="2"/>
  <c r="AJ572" i="2"/>
  <c r="AL572" i="2" s="1"/>
  <c r="AI572" i="2"/>
  <c r="AK572" i="2" s="1"/>
  <c r="AD572" i="2"/>
  <c r="AF572" i="2" s="1"/>
  <c r="Y572" i="2"/>
  <c r="AA572" i="2" s="1"/>
  <c r="AN571" i="2"/>
  <c r="AI571" i="2"/>
  <c r="AE571" i="2"/>
  <c r="AD571" i="2"/>
  <c r="AF571" i="2" s="1"/>
  <c r="Y571" i="2"/>
  <c r="AN570" i="2"/>
  <c r="AF570" i="2"/>
  <c r="AD570" i="2"/>
  <c r="AE570" i="2" s="1"/>
  <c r="AG570" i="2" s="1"/>
  <c r="Y570" i="2"/>
  <c r="AA570" i="2" s="1"/>
  <c r="AI570" i="2"/>
  <c r="AN569" i="2"/>
  <c r="AF569" i="2"/>
  <c r="AE569" i="2"/>
  <c r="AD569" i="2"/>
  <c r="Y569" i="2"/>
  <c r="AA569" i="2" s="1"/>
  <c r="AI569" i="2"/>
  <c r="AN568" i="2"/>
  <c r="AI568" i="2"/>
  <c r="AK568" i="2" s="1"/>
  <c r="AE568" i="2"/>
  <c r="AD568" i="2"/>
  <c r="AF568" i="2" s="1"/>
  <c r="Y568" i="2"/>
  <c r="AA568" i="2" s="1"/>
  <c r="AN567" i="2"/>
  <c r="AD567" i="2"/>
  <c r="Z567" i="2"/>
  <c r="Y567" i="2"/>
  <c r="AA567" i="2" s="1"/>
  <c r="AI567" i="2"/>
  <c r="AN566" i="2"/>
  <c r="AF566" i="2"/>
  <c r="AE566" i="2"/>
  <c r="AG566" i="2" s="1"/>
  <c r="AD566" i="2"/>
  <c r="AA566" i="2"/>
  <c r="Y566" i="2"/>
  <c r="Z566" i="2" s="1"/>
  <c r="AI566" i="2"/>
  <c r="AN565" i="2"/>
  <c r="AD565" i="2"/>
  <c r="AF565" i="2" s="1"/>
  <c r="Z565" i="2"/>
  <c r="Y565" i="2"/>
  <c r="AA565" i="2" s="1"/>
  <c r="AI565" i="2"/>
  <c r="AJ565" i="2" s="1"/>
  <c r="AN564" i="2"/>
  <c r="AI564" i="2"/>
  <c r="AK564" i="2" s="1"/>
  <c r="AD564" i="2"/>
  <c r="AF564" i="2" s="1"/>
  <c r="Z564" i="2"/>
  <c r="AB564" i="2" s="1"/>
  <c r="Y564" i="2"/>
  <c r="AA564" i="2" s="1"/>
  <c r="AN563" i="2"/>
  <c r="AI563" i="2"/>
  <c r="AE563" i="2"/>
  <c r="AD563" i="2"/>
  <c r="AF563" i="2" s="1"/>
  <c r="Y563" i="2"/>
  <c r="AN562" i="2"/>
  <c r="AF562" i="2"/>
  <c r="AD562" i="2"/>
  <c r="AE562" i="2" s="1"/>
  <c r="Y562" i="2"/>
  <c r="AA562" i="2" s="1"/>
  <c r="AI562" i="2"/>
  <c r="AN561" i="2"/>
  <c r="AF561" i="2"/>
  <c r="AD561" i="2"/>
  <c r="AE561" i="2" s="1"/>
  <c r="Y561" i="2"/>
  <c r="AA561" i="2" s="1"/>
  <c r="AI561" i="2"/>
  <c r="AN560" i="2"/>
  <c r="AD560" i="2"/>
  <c r="AF560" i="2" s="1"/>
  <c r="Y560" i="2"/>
  <c r="AA560" i="2" s="1"/>
  <c r="AI560" i="2"/>
  <c r="AK560" i="2" s="1"/>
  <c r="AN559" i="2"/>
  <c r="AD559" i="2"/>
  <c r="Z559" i="2"/>
  <c r="Y559" i="2"/>
  <c r="AA559" i="2" s="1"/>
  <c r="AI559" i="2"/>
  <c r="AN558" i="2"/>
  <c r="AF558" i="2"/>
  <c r="AE558" i="2"/>
  <c r="AD558" i="2"/>
  <c r="AA558" i="2"/>
  <c r="AB558" i="2" s="1"/>
  <c r="Y558" i="2"/>
  <c r="Z558" i="2" s="1"/>
  <c r="AI558" i="2"/>
  <c r="AJ558" i="2" s="1"/>
  <c r="AN557" i="2"/>
  <c r="AE557" i="2"/>
  <c r="AD557" i="2"/>
  <c r="AF557" i="2" s="1"/>
  <c r="AA557" i="2"/>
  <c r="Y557" i="2"/>
  <c r="Z557" i="2" s="1"/>
  <c r="AB557" i="2" s="1"/>
  <c r="AI557" i="2"/>
  <c r="AK557" i="2" s="1"/>
  <c r="AN556" i="2"/>
  <c r="AD556" i="2"/>
  <c r="AF556" i="2" s="1"/>
  <c r="Y556" i="2"/>
  <c r="AA556" i="2" s="1"/>
  <c r="AI556" i="2"/>
  <c r="AK556" i="2" s="1"/>
  <c r="AN555" i="2"/>
  <c r="AI555" i="2"/>
  <c r="AG555" i="2"/>
  <c r="AE555" i="2"/>
  <c r="AD555" i="2"/>
  <c r="AF555" i="2" s="1"/>
  <c r="Y555" i="2"/>
  <c r="AN554" i="2"/>
  <c r="AF554" i="2"/>
  <c r="AG554" i="2" s="1"/>
  <c r="AD554" i="2"/>
  <c r="AE554" i="2" s="1"/>
  <c r="Y554" i="2"/>
  <c r="AA554" i="2" s="1"/>
  <c r="AI554" i="2"/>
  <c r="AN553" i="2"/>
  <c r="AF553" i="2"/>
  <c r="AE553" i="2"/>
  <c r="AD553" i="2"/>
  <c r="Y553" i="2"/>
  <c r="AA553" i="2" s="1"/>
  <c r="AI553" i="2"/>
  <c r="AN552" i="2"/>
  <c r="AI552" i="2"/>
  <c r="AK552" i="2" s="1"/>
  <c r="AD552" i="2"/>
  <c r="AF552" i="2" s="1"/>
  <c r="Y552" i="2"/>
  <c r="AA552" i="2" s="1"/>
  <c r="AN551" i="2"/>
  <c r="AD551" i="2"/>
  <c r="Y551" i="2"/>
  <c r="AA551" i="2" s="1"/>
  <c r="AI551" i="2"/>
  <c r="AN550" i="2"/>
  <c r="AD550" i="2"/>
  <c r="AF550" i="2" s="1"/>
  <c r="Y550" i="2"/>
  <c r="AI550" i="2"/>
  <c r="AJ550" i="2" s="1"/>
  <c r="AN549" i="2"/>
  <c r="AJ549" i="2"/>
  <c r="AD549" i="2"/>
  <c r="AF549" i="2" s="1"/>
  <c r="Z549" i="2"/>
  <c r="Y549" i="2"/>
  <c r="AA549" i="2" s="1"/>
  <c r="AI549" i="2"/>
  <c r="AK549" i="2" s="1"/>
  <c r="AN548" i="2"/>
  <c r="AD548" i="2"/>
  <c r="AF548" i="2" s="1"/>
  <c r="Y548" i="2"/>
  <c r="AA548" i="2" s="1"/>
  <c r="AI548" i="2"/>
  <c r="AK548" i="2" s="1"/>
  <c r="AN547" i="2"/>
  <c r="AE547" i="2"/>
  <c r="AD547" i="2"/>
  <c r="AF547" i="2" s="1"/>
  <c r="Y547" i="2"/>
  <c r="AI547" i="2"/>
  <c r="AN546" i="2"/>
  <c r="AF546" i="2"/>
  <c r="AD546" i="2"/>
  <c r="AE546" i="2" s="1"/>
  <c r="Y546" i="2"/>
  <c r="AA546" i="2" s="1"/>
  <c r="AI546" i="2"/>
  <c r="AN545" i="2"/>
  <c r="AD545" i="2"/>
  <c r="AF545" i="2" s="1"/>
  <c r="Y545" i="2"/>
  <c r="AA545" i="2" s="1"/>
  <c r="AI545" i="2"/>
  <c r="AN544" i="2"/>
  <c r="AI544" i="2"/>
  <c r="AK544" i="2" s="1"/>
  <c r="AD544" i="2"/>
  <c r="AF544" i="2" s="1"/>
  <c r="Y544" i="2"/>
  <c r="AA544" i="2" s="1"/>
  <c r="AN543" i="2"/>
  <c r="AD543" i="2"/>
  <c r="Z543" i="2"/>
  <c r="Y543" i="2"/>
  <c r="AA543" i="2" s="1"/>
  <c r="AI543" i="2"/>
  <c r="AN542" i="2"/>
  <c r="AE542" i="2"/>
  <c r="AD542" i="2"/>
  <c r="AF542" i="2" s="1"/>
  <c r="AA542" i="2"/>
  <c r="Y542" i="2"/>
  <c r="Z542" i="2" s="1"/>
  <c r="AI542" i="2"/>
  <c r="AJ542" i="2" s="1"/>
  <c r="AN541" i="2"/>
  <c r="AE541" i="2"/>
  <c r="AD541" i="2"/>
  <c r="AF541" i="2" s="1"/>
  <c r="Y541" i="2"/>
  <c r="AA541" i="2" s="1"/>
  <c r="AI541" i="2"/>
  <c r="AK541" i="2" s="1"/>
  <c r="AN540" i="2"/>
  <c r="AI540" i="2"/>
  <c r="AK540" i="2" s="1"/>
  <c r="AD540" i="2"/>
  <c r="AF540" i="2" s="1"/>
  <c r="Z540" i="2"/>
  <c r="AB540" i="2" s="1"/>
  <c r="Y540" i="2"/>
  <c r="AA540" i="2" s="1"/>
  <c r="AN539" i="2"/>
  <c r="AE539" i="2"/>
  <c r="AD539" i="2"/>
  <c r="AF539" i="2" s="1"/>
  <c r="Y539" i="2"/>
  <c r="AI539" i="2"/>
  <c r="AN538" i="2"/>
  <c r="AD538" i="2"/>
  <c r="AA538" i="2"/>
  <c r="Z538" i="2"/>
  <c r="Y538" i="2"/>
  <c r="AI538" i="2"/>
  <c r="AJ538" i="2" s="1"/>
  <c r="AN537" i="2"/>
  <c r="AE537" i="2"/>
  <c r="AD537" i="2"/>
  <c r="AF537" i="2" s="1"/>
  <c r="Z537" i="2"/>
  <c r="AB537" i="2" s="1"/>
  <c r="Y537" i="2"/>
  <c r="AA537" i="2" s="1"/>
  <c r="AI537" i="2"/>
  <c r="AK537" i="2" s="1"/>
  <c r="AN536" i="2"/>
  <c r="AE536" i="2"/>
  <c r="AG536" i="2" s="1"/>
  <c r="AD536" i="2"/>
  <c r="AF536" i="2" s="1"/>
  <c r="Y536" i="2"/>
  <c r="AI536" i="2"/>
  <c r="AN535" i="2"/>
  <c r="AD535" i="2"/>
  <c r="Z535" i="2"/>
  <c r="AB535" i="2" s="1"/>
  <c r="Y535" i="2"/>
  <c r="AA535" i="2" s="1"/>
  <c r="AI535" i="2"/>
  <c r="AN534" i="2"/>
  <c r="AF534" i="2"/>
  <c r="AE534" i="2"/>
  <c r="AD534" i="2"/>
  <c r="AA534" i="2"/>
  <c r="AB534" i="2" s="1"/>
  <c r="Y534" i="2"/>
  <c r="Z534" i="2" s="1"/>
  <c r="AI534" i="2"/>
  <c r="AJ534" i="2" s="1"/>
  <c r="AN533" i="2"/>
  <c r="AD533" i="2"/>
  <c r="AF533" i="2" s="1"/>
  <c r="Z533" i="2"/>
  <c r="Y533" i="2"/>
  <c r="AA533" i="2" s="1"/>
  <c r="AI533" i="2"/>
  <c r="AK533" i="2" s="1"/>
  <c r="AN532" i="2"/>
  <c r="AD532" i="2"/>
  <c r="Y532" i="2"/>
  <c r="AA532" i="2" s="1"/>
  <c r="AI532" i="2"/>
  <c r="AK532" i="2" s="1"/>
  <c r="AN531" i="2"/>
  <c r="AD531" i="2"/>
  <c r="AF531" i="2" s="1"/>
  <c r="Y531" i="2"/>
  <c r="Z531" i="2" s="1"/>
  <c r="AI531" i="2"/>
  <c r="AN530" i="2"/>
  <c r="AD530" i="2"/>
  <c r="AE530" i="2" s="1"/>
  <c r="Z530" i="2"/>
  <c r="Y530" i="2"/>
  <c r="AA530" i="2" s="1"/>
  <c r="AI530" i="2"/>
  <c r="AJ530" i="2" s="1"/>
  <c r="AN529" i="2"/>
  <c r="AD529" i="2"/>
  <c r="Z529" i="2"/>
  <c r="AB529" i="2" s="1"/>
  <c r="Y529" i="2"/>
  <c r="AA529" i="2" s="1"/>
  <c r="AI529" i="2"/>
  <c r="AK529" i="2" s="1"/>
  <c r="AN528" i="2"/>
  <c r="AI528" i="2"/>
  <c r="AD528" i="2"/>
  <c r="AF528" i="2" s="1"/>
  <c r="Y528" i="2"/>
  <c r="AN527" i="2"/>
  <c r="AD527" i="2"/>
  <c r="AE527" i="2" s="1"/>
  <c r="Z527" i="2"/>
  <c r="AB527" i="2" s="1"/>
  <c r="Y527" i="2"/>
  <c r="AA527" i="2" s="1"/>
  <c r="AI527" i="2"/>
  <c r="AN526" i="2"/>
  <c r="AE526" i="2"/>
  <c r="AD526" i="2"/>
  <c r="AF526" i="2" s="1"/>
  <c r="AA526" i="2"/>
  <c r="AB526" i="2" s="1"/>
  <c r="Y526" i="2"/>
  <c r="Z526" i="2" s="1"/>
  <c r="AI526" i="2"/>
  <c r="AJ526" i="2" s="1"/>
  <c r="AN525" i="2"/>
  <c r="AD525" i="2"/>
  <c r="AF525" i="2" s="1"/>
  <c r="AA525" i="2"/>
  <c r="Y525" i="2"/>
  <c r="Z525" i="2" s="1"/>
  <c r="AI525" i="2"/>
  <c r="AK525" i="2" s="1"/>
  <c r="AN524" i="2"/>
  <c r="AJ524" i="2"/>
  <c r="AL524" i="2" s="1"/>
  <c r="AI524" i="2"/>
  <c r="AK524" i="2" s="1"/>
  <c r="AD524" i="2"/>
  <c r="Y524" i="2"/>
  <c r="AA524" i="2" s="1"/>
  <c r="AN523" i="2"/>
  <c r="AD523" i="2"/>
  <c r="AF523" i="2" s="1"/>
  <c r="Y523" i="2"/>
  <c r="Z523" i="2" s="1"/>
  <c r="AI523" i="2"/>
  <c r="AJ523" i="2" s="1"/>
  <c r="AN522" i="2"/>
  <c r="AD522" i="2"/>
  <c r="AE522" i="2" s="1"/>
  <c r="AA522" i="2"/>
  <c r="Z522" i="2"/>
  <c r="AB522" i="2" s="1"/>
  <c r="Y522" i="2"/>
  <c r="AI522" i="2"/>
  <c r="AN521" i="2"/>
  <c r="AE521" i="2"/>
  <c r="AD521" i="2"/>
  <c r="AF521" i="2" s="1"/>
  <c r="Z521" i="2"/>
  <c r="AB521" i="2" s="1"/>
  <c r="Y521" i="2"/>
  <c r="AA521" i="2" s="1"/>
  <c r="AI521" i="2"/>
  <c r="AN520" i="2"/>
  <c r="AI520" i="2"/>
  <c r="AD520" i="2"/>
  <c r="AF520" i="2" s="1"/>
  <c r="Y520" i="2"/>
  <c r="AN519" i="2"/>
  <c r="AD519" i="2"/>
  <c r="AE519" i="2" s="1"/>
  <c r="Z519" i="2"/>
  <c r="Y519" i="2"/>
  <c r="AA519" i="2" s="1"/>
  <c r="AI519" i="2"/>
  <c r="AN518" i="2"/>
  <c r="AD518" i="2"/>
  <c r="AF518" i="2" s="1"/>
  <c r="AA518" i="2"/>
  <c r="Y518" i="2"/>
  <c r="Z518" i="2" s="1"/>
  <c r="AI518" i="2"/>
  <c r="AJ518" i="2" s="1"/>
  <c r="AN517" i="2"/>
  <c r="AE517" i="2"/>
  <c r="AG517" i="2" s="1"/>
  <c r="AD517" i="2"/>
  <c r="AF517" i="2" s="1"/>
  <c r="Y517" i="2"/>
  <c r="AA517" i="2" s="1"/>
  <c r="AI517" i="2"/>
  <c r="AK517" i="2" s="1"/>
  <c r="AN516" i="2"/>
  <c r="AI516" i="2"/>
  <c r="AK516" i="2" s="1"/>
  <c r="AD516" i="2"/>
  <c r="Y516" i="2"/>
  <c r="AA516" i="2" s="1"/>
  <c r="AN515" i="2"/>
  <c r="AI515" i="2"/>
  <c r="AJ515" i="2" s="1"/>
  <c r="AD515" i="2"/>
  <c r="Y515" i="2"/>
  <c r="Z515" i="2" s="1"/>
  <c r="AN514" i="2"/>
  <c r="AD514" i="2"/>
  <c r="AE514" i="2" s="1"/>
  <c r="Z514" i="2"/>
  <c r="AB514" i="2" s="1"/>
  <c r="Y514" i="2"/>
  <c r="AA514" i="2" s="1"/>
  <c r="AI514" i="2"/>
  <c r="AK514" i="2" s="1"/>
  <c r="AN513" i="2"/>
  <c r="AI513" i="2"/>
  <c r="AK513" i="2" s="1"/>
  <c r="AD513" i="2"/>
  <c r="Y513" i="2"/>
  <c r="AA513" i="2" s="1"/>
  <c r="AN512" i="2"/>
  <c r="AD512" i="2"/>
  <c r="AF512" i="2" s="1"/>
  <c r="Y512" i="2"/>
  <c r="AI512" i="2"/>
  <c r="AN511" i="2"/>
  <c r="AD511" i="2"/>
  <c r="AE511" i="2" s="1"/>
  <c r="Y511" i="2"/>
  <c r="AA511" i="2" s="1"/>
  <c r="AI511" i="2"/>
  <c r="AN510" i="2"/>
  <c r="AD510" i="2"/>
  <c r="Y510" i="2"/>
  <c r="AI510" i="2"/>
  <c r="AJ510" i="2" s="1"/>
  <c r="AN509" i="2"/>
  <c r="AE509" i="2"/>
  <c r="AG509" i="2" s="1"/>
  <c r="AD509" i="2"/>
  <c r="AF509" i="2" s="1"/>
  <c r="AA509" i="2"/>
  <c r="Y509" i="2"/>
  <c r="Z509" i="2" s="1"/>
  <c r="AI509" i="2"/>
  <c r="AK509" i="2" s="1"/>
  <c r="AN508" i="2"/>
  <c r="AD508" i="2"/>
  <c r="AE508" i="2" s="1"/>
  <c r="Y508" i="2"/>
  <c r="AI508" i="2"/>
  <c r="AK508" i="2" s="1"/>
  <c r="AN507" i="2"/>
  <c r="AD507" i="2"/>
  <c r="Y507" i="2"/>
  <c r="AI507" i="2"/>
  <c r="AJ507" i="2" s="1"/>
  <c r="AN506" i="2"/>
  <c r="AF506" i="2"/>
  <c r="AG506" i="2" s="1"/>
  <c r="AD506" i="2"/>
  <c r="AE506" i="2" s="1"/>
  <c r="Y506" i="2"/>
  <c r="Z506" i="2" s="1"/>
  <c r="AI506" i="2"/>
  <c r="AK506" i="2" s="1"/>
  <c r="AN505" i="2"/>
  <c r="AD505" i="2"/>
  <c r="Y505" i="2"/>
  <c r="AA505" i="2" s="1"/>
  <c r="AI505" i="2"/>
  <c r="AN504" i="2"/>
  <c r="AD504" i="2"/>
  <c r="AF504" i="2" s="1"/>
  <c r="Y504" i="2"/>
  <c r="Z504" i="2" s="1"/>
  <c r="AI504" i="2"/>
  <c r="AJ504" i="2" s="1"/>
  <c r="AN503" i="2"/>
  <c r="AD503" i="2"/>
  <c r="AE503" i="2" s="1"/>
  <c r="AB503" i="2"/>
  <c r="Z503" i="2"/>
  <c r="Y503" i="2"/>
  <c r="AA503" i="2" s="1"/>
  <c r="AI503" i="2"/>
  <c r="AK503" i="2" s="1"/>
  <c r="AN502" i="2"/>
  <c r="AD502" i="2"/>
  <c r="AF502" i="2" s="1"/>
  <c r="AA502" i="2"/>
  <c r="AB502" i="2" s="1"/>
  <c r="Y502" i="2"/>
  <c r="Z502" i="2" s="1"/>
  <c r="AI502" i="2"/>
  <c r="AN501" i="2"/>
  <c r="AD501" i="2"/>
  <c r="AA501" i="2"/>
  <c r="Z501" i="2"/>
  <c r="Y501" i="2"/>
  <c r="AI501" i="2"/>
  <c r="AK501" i="2" s="1"/>
  <c r="AN500" i="2"/>
  <c r="AD500" i="2"/>
  <c r="AE500" i="2" s="1"/>
  <c r="Z500" i="2"/>
  <c r="AB500" i="2" s="1"/>
  <c r="Y500" i="2"/>
  <c r="AA500" i="2" s="1"/>
  <c r="AI500" i="2"/>
  <c r="AK500" i="2" s="1"/>
  <c r="AN499" i="2"/>
  <c r="AE499" i="2"/>
  <c r="AD499" i="2"/>
  <c r="AF499" i="2" s="1"/>
  <c r="Y499" i="2"/>
  <c r="Z499" i="2" s="1"/>
  <c r="AI499" i="2"/>
  <c r="AN498" i="2"/>
  <c r="AD498" i="2"/>
  <c r="AE498" i="2" s="1"/>
  <c r="AA498" i="2"/>
  <c r="Z498" i="2"/>
  <c r="Y498" i="2"/>
  <c r="AI498" i="2"/>
  <c r="AK498" i="2" s="1"/>
  <c r="AN497" i="2"/>
  <c r="AE497" i="2"/>
  <c r="AG497" i="2" s="1"/>
  <c r="AD497" i="2"/>
  <c r="AF497" i="2" s="1"/>
  <c r="Y497" i="2"/>
  <c r="AA497" i="2" s="1"/>
  <c r="AI497" i="2"/>
  <c r="AN496" i="2"/>
  <c r="AK496" i="2"/>
  <c r="AD496" i="2"/>
  <c r="AF496" i="2" s="1"/>
  <c r="AA496" i="2"/>
  <c r="Y496" i="2"/>
  <c r="Z496" i="2" s="1"/>
  <c r="AI496" i="2"/>
  <c r="AJ496" i="2" s="1"/>
  <c r="AN495" i="2"/>
  <c r="AF495" i="2"/>
  <c r="AG495" i="2" s="1"/>
  <c r="AD495" i="2"/>
  <c r="AE495" i="2" s="1"/>
  <c r="Z495" i="2"/>
  <c r="AB495" i="2" s="1"/>
  <c r="Y495" i="2"/>
  <c r="AA495" i="2" s="1"/>
  <c r="AI495" i="2"/>
  <c r="AK495" i="2" s="1"/>
  <c r="AN494" i="2"/>
  <c r="AF494" i="2"/>
  <c r="AE494" i="2"/>
  <c r="AG494" i="2" s="1"/>
  <c r="AD494" i="2"/>
  <c r="AA494" i="2"/>
  <c r="AB494" i="2" s="1"/>
  <c r="Y494" i="2"/>
  <c r="Z494" i="2" s="1"/>
  <c r="AI494" i="2"/>
  <c r="AN493" i="2"/>
  <c r="AD493" i="2"/>
  <c r="AE493" i="2" s="1"/>
  <c r="AA493" i="2"/>
  <c r="Z493" i="2"/>
  <c r="Y493" i="2"/>
  <c r="AI493" i="2"/>
  <c r="AJ493" i="2" s="1"/>
  <c r="AN492" i="2"/>
  <c r="AD492" i="2"/>
  <c r="AF492" i="2" s="1"/>
  <c r="Z492" i="2"/>
  <c r="AB492" i="2" s="1"/>
  <c r="Y492" i="2"/>
  <c r="AA492" i="2" s="1"/>
  <c r="AI492" i="2"/>
  <c r="AN491" i="2"/>
  <c r="AD491" i="2"/>
  <c r="AF491" i="2" s="1"/>
  <c r="Y491" i="2"/>
  <c r="Z491" i="2" s="1"/>
  <c r="AI491" i="2"/>
  <c r="AN490" i="2"/>
  <c r="AJ490" i="2"/>
  <c r="AD490" i="2"/>
  <c r="AE490" i="2" s="1"/>
  <c r="Z490" i="2"/>
  <c r="Y490" i="2"/>
  <c r="AA490" i="2" s="1"/>
  <c r="AI490" i="2"/>
  <c r="AK490" i="2" s="1"/>
  <c r="AN489" i="2"/>
  <c r="AD489" i="2"/>
  <c r="AF489" i="2" s="1"/>
  <c r="AA489" i="2"/>
  <c r="AB489" i="2" s="1"/>
  <c r="Y489" i="2"/>
  <c r="Z489" i="2" s="1"/>
  <c r="AI489" i="2"/>
  <c r="AK489" i="2" s="1"/>
  <c r="AN488" i="2"/>
  <c r="AI488" i="2"/>
  <c r="AK488" i="2" s="1"/>
  <c r="AD488" i="2"/>
  <c r="Y488" i="2"/>
  <c r="Z488" i="2" s="1"/>
  <c r="AN487" i="2"/>
  <c r="AK487" i="2"/>
  <c r="AI487" i="2"/>
  <c r="AJ487" i="2" s="1"/>
  <c r="AD487" i="2"/>
  <c r="AF487" i="2" s="1"/>
  <c r="AA487" i="2"/>
  <c r="Y487" i="2"/>
  <c r="Z487" i="2" s="1"/>
  <c r="AN486" i="2"/>
  <c r="AF486" i="2"/>
  <c r="AG486" i="2" s="1"/>
  <c r="AE486" i="2"/>
  <c r="AD486" i="2"/>
  <c r="AA486" i="2"/>
  <c r="Z486" i="2"/>
  <c r="Y486" i="2"/>
  <c r="AI486" i="2"/>
  <c r="AN485" i="2"/>
  <c r="AD485" i="2"/>
  <c r="AF485" i="2" s="1"/>
  <c r="Y485" i="2"/>
  <c r="AA485" i="2" s="1"/>
  <c r="AI485" i="2"/>
  <c r="AK485" i="2" s="1"/>
  <c r="AN484" i="2"/>
  <c r="AD484" i="2"/>
  <c r="AE484" i="2" s="1"/>
  <c r="Y484" i="2"/>
  <c r="AA484" i="2" s="1"/>
  <c r="AI484" i="2"/>
  <c r="AK484" i="2" s="1"/>
  <c r="AN483" i="2"/>
  <c r="AF483" i="2"/>
  <c r="AD483" i="2"/>
  <c r="AE483" i="2" s="1"/>
  <c r="Y483" i="2"/>
  <c r="AA483" i="2" s="1"/>
  <c r="AI483" i="2"/>
  <c r="AN482" i="2"/>
  <c r="AF482" i="2"/>
  <c r="AE482" i="2"/>
  <c r="AD482" i="2"/>
  <c r="Y482" i="2"/>
  <c r="AA482" i="2" s="1"/>
  <c r="AI482" i="2"/>
  <c r="AN481" i="2"/>
  <c r="AD481" i="2"/>
  <c r="AF481" i="2" s="1"/>
  <c r="Y481" i="2"/>
  <c r="AA481" i="2" s="1"/>
  <c r="AI481" i="2"/>
  <c r="AN480" i="2"/>
  <c r="AE480" i="2"/>
  <c r="AD480" i="2"/>
  <c r="AF480" i="2" s="1"/>
  <c r="Y480" i="2"/>
  <c r="Z480" i="2" s="1"/>
  <c r="AI480" i="2"/>
  <c r="AJ480" i="2" s="1"/>
  <c r="AN479" i="2"/>
  <c r="AI479" i="2"/>
  <c r="AD479" i="2"/>
  <c r="AF479" i="2" s="1"/>
  <c r="AA479" i="2"/>
  <c r="Y479" i="2"/>
  <c r="Z479" i="2" s="1"/>
  <c r="AN478" i="2"/>
  <c r="AF478" i="2"/>
  <c r="AD478" i="2"/>
  <c r="AE478" i="2" s="1"/>
  <c r="Y478" i="2"/>
  <c r="AA478" i="2" s="1"/>
  <c r="AI478" i="2"/>
  <c r="AN477" i="2"/>
  <c r="AF477" i="2"/>
  <c r="AE477" i="2"/>
  <c r="AD477" i="2"/>
  <c r="Y477" i="2"/>
  <c r="AA477" i="2" s="1"/>
  <c r="AI477" i="2"/>
  <c r="AK477" i="2" s="1"/>
  <c r="AN476" i="2"/>
  <c r="AD476" i="2"/>
  <c r="AE476" i="2" s="1"/>
  <c r="Y476" i="2"/>
  <c r="AA476" i="2" s="1"/>
  <c r="AI476" i="2"/>
  <c r="AN475" i="2"/>
  <c r="AD475" i="2"/>
  <c r="AE475" i="2" s="1"/>
  <c r="Y475" i="2"/>
  <c r="AA475" i="2" s="1"/>
  <c r="AI475" i="2"/>
  <c r="AN474" i="2"/>
  <c r="AF474" i="2"/>
  <c r="AE474" i="2"/>
  <c r="AG474" i="2" s="1"/>
  <c r="AD474" i="2"/>
  <c r="AA474" i="2"/>
  <c r="AB474" i="2" s="1"/>
  <c r="Z474" i="2"/>
  <c r="Y474" i="2"/>
  <c r="AI474" i="2"/>
  <c r="AN473" i="2"/>
  <c r="AD473" i="2"/>
  <c r="AF473" i="2" s="1"/>
  <c r="AA473" i="2"/>
  <c r="Z473" i="2"/>
  <c r="AB473" i="2" s="1"/>
  <c r="Y473" i="2"/>
  <c r="AI473" i="2"/>
  <c r="AN472" i="2"/>
  <c r="AI472" i="2"/>
  <c r="AJ472" i="2" s="1"/>
  <c r="AE472" i="2"/>
  <c r="AD472" i="2"/>
  <c r="AF472" i="2" s="1"/>
  <c r="Y472" i="2"/>
  <c r="Z472" i="2" s="1"/>
  <c r="AN471" i="2"/>
  <c r="AK471" i="2"/>
  <c r="AI471" i="2"/>
  <c r="AJ471" i="2" s="1"/>
  <c r="AL471" i="2" s="1"/>
  <c r="AD471" i="2"/>
  <c r="AF471" i="2" s="1"/>
  <c r="Y471" i="2"/>
  <c r="Z471" i="2" s="1"/>
  <c r="AN470" i="2"/>
  <c r="AD470" i="2"/>
  <c r="AE470" i="2" s="1"/>
  <c r="Z470" i="2"/>
  <c r="Y470" i="2"/>
  <c r="AA470" i="2" s="1"/>
  <c r="AI470" i="2"/>
  <c r="AN469" i="2"/>
  <c r="AI469" i="2"/>
  <c r="AK469" i="2" s="1"/>
  <c r="AF469" i="2"/>
  <c r="AD469" i="2"/>
  <c r="AE469" i="2" s="1"/>
  <c r="AG469" i="2" s="1"/>
  <c r="Y469" i="2"/>
  <c r="AA469" i="2" s="1"/>
  <c r="AN468" i="2"/>
  <c r="AI468" i="2"/>
  <c r="AK468" i="2" s="1"/>
  <c r="AD468" i="2"/>
  <c r="AE468" i="2" s="1"/>
  <c r="Z468" i="2"/>
  <c r="Y468" i="2"/>
  <c r="AA468" i="2" s="1"/>
  <c r="AN467" i="2"/>
  <c r="AD467" i="2"/>
  <c r="AE467" i="2" s="1"/>
  <c r="Y467" i="2"/>
  <c r="AA467" i="2" s="1"/>
  <c r="AI467" i="2"/>
  <c r="AN466" i="2"/>
  <c r="AF466" i="2"/>
  <c r="AD466" i="2"/>
  <c r="AE466" i="2" s="1"/>
  <c r="AG466" i="2" s="1"/>
  <c r="AA466" i="2"/>
  <c r="Y466" i="2"/>
  <c r="Z466" i="2" s="1"/>
  <c r="AI466" i="2"/>
  <c r="AN465" i="2"/>
  <c r="AD465" i="2"/>
  <c r="AF465" i="2" s="1"/>
  <c r="AA465" i="2"/>
  <c r="Z465" i="2"/>
  <c r="AB465" i="2" s="1"/>
  <c r="Y465" i="2"/>
  <c r="AI465" i="2"/>
  <c r="AN464" i="2"/>
  <c r="AI464" i="2"/>
  <c r="AJ464" i="2" s="1"/>
  <c r="AD464" i="2"/>
  <c r="AF464" i="2" s="1"/>
  <c r="Y464" i="2"/>
  <c r="Z464" i="2" s="1"/>
  <c r="AN463" i="2"/>
  <c r="AD463" i="2"/>
  <c r="AF463" i="2" s="1"/>
  <c r="Y463" i="2"/>
  <c r="Z463" i="2" s="1"/>
  <c r="AI463" i="2"/>
  <c r="AN462" i="2"/>
  <c r="AE462" i="2"/>
  <c r="AD462" i="2"/>
  <c r="AF462" i="2" s="1"/>
  <c r="AG462" i="2" s="1"/>
  <c r="Y462" i="2"/>
  <c r="Z462" i="2" s="1"/>
  <c r="AI462" i="2"/>
  <c r="AN461" i="2"/>
  <c r="AF461" i="2"/>
  <c r="AD461" i="2"/>
  <c r="AE461" i="2" s="1"/>
  <c r="AG461" i="2" s="1"/>
  <c r="Y461" i="2"/>
  <c r="AA461" i="2" s="1"/>
  <c r="AI461" i="2"/>
  <c r="AK461" i="2" s="1"/>
  <c r="AN460" i="2"/>
  <c r="AD460" i="2"/>
  <c r="AE460" i="2" s="1"/>
  <c r="Y460" i="2"/>
  <c r="AA460" i="2" s="1"/>
  <c r="AI460" i="2"/>
  <c r="AN459" i="2"/>
  <c r="AF459" i="2"/>
  <c r="AD459" i="2"/>
  <c r="AE459" i="2" s="1"/>
  <c r="Y459" i="2"/>
  <c r="AA459" i="2" s="1"/>
  <c r="AI459" i="2"/>
  <c r="AN458" i="2"/>
  <c r="AF458" i="2"/>
  <c r="AD458" i="2"/>
  <c r="AE458" i="2" s="1"/>
  <c r="AG458" i="2" s="1"/>
  <c r="Y458" i="2"/>
  <c r="AA458" i="2" s="1"/>
  <c r="AI458" i="2"/>
  <c r="AN457" i="2"/>
  <c r="AD457" i="2"/>
  <c r="AA457" i="2"/>
  <c r="Z457" i="2"/>
  <c r="Y457" i="2"/>
  <c r="AI457" i="2"/>
  <c r="AN456" i="2"/>
  <c r="AI456" i="2"/>
  <c r="AJ456" i="2" s="1"/>
  <c r="AD456" i="2"/>
  <c r="AF456" i="2" s="1"/>
  <c r="Y456" i="2"/>
  <c r="Z456" i="2" s="1"/>
  <c r="AN455" i="2"/>
  <c r="AK455" i="2"/>
  <c r="AI455" i="2"/>
  <c r="AJ455" i="2" s="1"/>
  <c r="AD455" i="2"/>
  <c r="AF455" i="2" s="1"/>
  <c r="Y455" i="2"/>
  <c r="Z455" i="2" s="1"/>
  <c r="AN454" i="2"/>
  <c r="AF454" i="2"/>
  <c r="AG454" i="2" s="1"/>
  <c r="AE454" i="2"/>
  <c r="AD454" i="2"/>
  <c r="Y454" i="2"/>
  <c r="AA454" i="2" s="1"/>
  <c r="AI454" i="2"/>
  <c r="AK454" i="2" s="1"/>
  <c r="AN453" i="2"/>
  <c r="AI453" i="2"/>
  <c r="AF453" i="2"/>
  <c r="AD453" i="2"/>
  <c r="AE453" i="2" s="1"/>
  <c r="AG453" i="2" s="1"/>
  <c r="Y453" i="2"/>
  <c r="AN452" i="2"/>
  <c r="AI452" i="2"/>
  <c r="AK452" i="2" s="1"/>
  <c r="AD452" i="2"/>
  <c r="Y452" i="2"/>
  <c r="AA452" i="2" s="1"/>
  <c r="AN451" i="2"/>
  <c r="AD451" i="2"/>
  <c r="AE451" i="2" s="1"/>
  <c r="Y451" i="2"/>
  <c r="AA451" i="2" s="1"/>
  <c r="AI451" i="2"/>
  <c r="AN450" i="2"/>
  <c r="AF450" i="2"/>
  <c r="AD450" i="2"/>
  <c r="AE450" i="2" s="1"/>
  <c r="AG450" i="2" s="1"/>
  <c r="AA450" i="2"/>
  <c r="AB450" i="2" s="1"/>
  <c r="Z450" i="2"/>
  <c r="Y450" i="2"/>
  <c r="AI450" i="2"/>
  <c r="AJ450" i="2" s="1"/>
  <c r="AN449" i="2"/>
  <c r="AD449" i="2"/>
  <c r="Z449" i="2"/>
  <c r="Y449" i="2"/>
  <c r="AA449" i="2" s="1"/>
  <c r="AI449" i="2"/>
  <c r="AK449" i="2" s="1"/>
  <c r="AN448" i="2"/>
  <c r="AD448" i="2"/>
  <c r="AF448" i="2" s="1"/>
  <c r="Y448" i="2"/>
  <c r="AI448" i="2"/>
  <c r="AN447" i="2"/>
  <c r="AD447" i="2"/>
  <c r="AF447" i="2" s="1"/>
  <c r="AA447" i="2"/>
  <c r="Y447" i="2"/>
  <c r="Z447" i="2" s="1"/>
  <c r="AI447" i="2"/>
  <c r="AN446" i="2"/>
  <c r="AE446" i="2"/>
  <c r="AD446" i="2"/>
  <c r="AF446" i="2" s="1"/>
  <c r="AG446" i="2" s="1"/>
  <c r="Y446" i="2"/>
  <c r="Z446" i="2" s="1"/>
  <c r="AI446" i="2"/>
  <c r="AK446" i="2" s="1"/>
  <c r="AN445" i="2"/>
  <c r="AF445" i="2"/>
  <c r="AE445" i="2"/>
  <c r="AD445" i="2"/>
  <c r="Y445" i="2"/>
  <c r="AI445" i="2"/>
  <c r="AN444" i="2"/>
  <c r="AD444" i="2"/>
  <c r="Y444" i="2"/>
  <c r="AA444" i="2" s="1"/>
  <c r="AI444" i="2"/>
  <c r="AK444" i="2" s="1"/>
  <c r="AN443" i="2"/>
  <c r="AD443" i="2"/>
  <c r="AE443" i="2" s="1"/>
  <c r="Y443" i="2"/>
  <c r="AA443" i="2" s="1"/>
  <c r="AI443" i="2"/>
  <c r="AN442" i="2"/>
  <c r="AE442" i="2"/>
  <c r="AD442" i="2"/>
  <c r="AF442" i="2" s="1"/>
  <c r="Z442" i="2"/>
  <c r="Y442" i="2"/>
  <c r="AA442" i="2" s="1"/>
  <c r="AB442" i="2" s="1"/>
  <c r="AI442" i="2"/>
  <c r="AJ442" i="2" s="1"/>
  <c r="AN441" i="2"/>
  <c r="AD441" i="2"/>
  <c r="AF441" i="2" s="1"/>
  <c r="AA441" i="2"/>
  <c r="Y441" i="2"/>
  <c r="Z441" i="2" s="1"/>
  <c r="AI441" i="2"/>
  <c r="AK441" i="2" s="1"/>
  <c r="AN440" i="2"/>
  <c r="AI440" i="2"/>
  <c r="AK440" i="2" s="1"/>
  <c r="AD440" i="2"/>
  <c r="AF440" i="2" s="1"/>
  <c r="Z440" i="2"/>
  <c r="AB440" i="2" s="1"/>
  <c r="Y440" i="2"/>
  <c r="AA440" i="2" s="1"/>
  <c r="AN439" i="2"/>
  <c r="AI439" i="2"/>
  <c r="AJ439" i="2" s="1"/>
  <c r="AD439" i="2"/>
  <c r="Y439" i="2"/>
  <c r="Z439" i="2" s="1"/>
  <c r="AN438" i="2"/>
  <c r="AD438" i="2"/>
  <c r="AE438" i="2" s="1"/>
  <c r="AA438" i="2"/>
  <c r="Z438" i="2"/>
  <c r="Y438" i="2"/>
  <c r="AI438" i="2"/>
  <c r="AK438" i="2" s="1"/>
  <c r="AN437" i="2"/>
  <c r="AD437" i="2"/>
  <c r="AE437" i="2" s="1"/>
  <c r="AA437" i="2"/>
  <c r="Y437" i="2"/>
  <c r="Z437" i="2" s="1"/>
  <c r="AB437" i="2" s="1"/>
  <c r="AI437" i="2"/>
  <c r="AN436" i="2"/>
  <c r="AD436" i="2"/>
  <c r="AE436" i="2" s="1"/>
  <c r="Y436" i="2"/>
  <c r="AA436" i="2" s="1"/>
  <c r="AI436" i="2"/>
  <c r="AK436" i="2" s="1"/>
  <c r="AN435" i="2"/>
  <c r="AE435" i="2"/>
  <c r="AD435" i="2"/>
  <c r="AF435" i="2" s="1"/>
  <c r="Y435" i="2"/>
  <c r="Z435" i="2" s="1"/>
  <c r="AI435" i="2"/>
  <c r="AN434" i="2"/>
  <c r="AF434" i="2"/>
  <c r="AE434" i="2"/>
  <c r="AD434" i="2"/>
  <c r="Z434" i="2"/>
  <c r="Y434" i="2"/>
  <c r="AA434" i="2" s="1"/>
  <c r="AI434" i="2"/>
  <c r="AK434" i="2" s="1"/>
  <c r="AN433" i="2"/>
  <c r="AD433" i="2"/>
  <c r="AE433" i="2" s="1"/>
  <c r="Y433" i="2"/>
  <c r="AA433" i="2" s="1"/>
  <c r="AI433" i="2"/>
  <c r="AN432" i="2"/>
  <c r="AD432" i="2"/>
  <c r="AF432" i="2" s="1"/>
  <c r="AA432" i="2"/>
  <c r="Y432" i="2"/>
  <c r="Z432" i="2" s="1"/>
  <c r="AB432" i="2" s="1"/>
  <c r="AI432" i="2"/>
  <c r="AN431" i="2"/>
  <c r="AE431" i="2"/>
  <c r="AD431" i="2"/>
  <c r="AF431" i="2" s="1"/>
  <c r="Y431" i="2"/>
  <c r="AA431" i="2" s="1"/>
  <c r="AI431" i="2"/>
  <c r="AN430" i="2"/>
  <c r="AD430" i="2"/>
  <c r="AF430" i="2" s="1"/>
  <c r="Y430" i="2"/>
  <c r="Z430" i="2" s="1"/>
  <c r="AI430" i="2"/>
  <c r="AJ430" i="2" s="1"/>
  <c r="AN429" i="2"/>
  <c r="AF429" i="2"/>
  <c r="AD429" i="2"/>
  <c r="AE429" i="2" s="1"/>
  <c r="AA429" i="2"/>
  <c r="Y429" i="2"/>
  <c r="Z429" i="2" s="1"/>
  <c r="AB429" i="2" s="1"/>
  <c r="AI429" i="2"/>
  <c r="AN428" i="2"/>
  <c r="AE428" i="2"/>
  <c r="AD428" i="2"/>
  <c r="AF428" i="2" s="1"/>
  <c r="Y428" i="2"/>
  <c r="Z428" i="2" s="1"/>
  <c r="AI428" i="2"/>
  <c r="AN427" i="2"/>
  <c r="AD427" i="2"/>
  <c r="AF427" i="2" s="1"/>
  <c r="AA427" i="2"/>
  <c r="Z427" i="2"/>
  <c r="Y427" i="2"/>
  <c r="AI427" i="2"/>
  <c r="AN426" i="2"/>
  <c r="AD426" i="2"/>
  <c r="AE426" i="2" s="1"/>
  <c r="Y426" i="2"/>
  <c r="AA426" i="2" s="1"/>
  <c r="AI426" i="2"/>
  <c r="AK426" i="2" s="1"/>
  <c r="AN425" i="2"/>
  <c r="AF425" i="2"/>
  <c r="AD425" i="2"/>
  <c r="AE425" i="2" s="1"/>
  <c r="AG425" i="2" s="1"/>
  <c r="AA425" i="2"/>
  <c r="Y425" i="2"/>
  <c r="Z425" i="2" s="1"/>
  <c r="AI425" i="2"/>
  <c r="AN424" i="2"/>
  <c r="AF424" i="2"/>
  <c r="AD424" i="2"/>
  <c r="AE424" i="2" s="1"/>
  <c r="Z424" i="2"/>
  <c r="Y424" i="2"/>
  <c r="AA424" i="2" s="1"/>
  <c r="AI424" i="2"/>
  <c r="AN423" i="2"/>
  <c r="AD423" i="2"/>
  <c r="AF423" i="2" s="1"/>
  <c r="Z423" i="2"/>
  <c r="Y423" i="2"/>
  <c r="AA423" i="2" s="1"/>
  <c r="AI423" i="2"/>
  <c r="AN422" i="2"/>
  <c r="AD422" i="2"/>
  <c r="AF422" i="2" s="1"/>
  <c r="Y422" i="2"/>
  <c r="Z422" i="2" s="1"/>
  <c r="AI422" i="2"/>
  <c r="AJ422" i="2" s="1"/>
  <c r="AN421" i="2"/>
  <c r="AF421" i="2"/>
  <c r="AD421" i="2"/>
  <c r="AE421" i="2" s="1"/>
  <c r="Z421" i="2"/>
  <c r="AB421" i="2" s="1"/>
  <c r="Y421" i="2"/>
  <c r="AA421" i="2" s="1"/>
  <c r="AI421" i="2"/>
  <c r="AN420" i="2"/>
  <c r="AF420" i="2"/>
  <c r="AD420" i="2"/>
  <c r="AE420" i="2" s="1"/>
  <c r="AG420" i="2" s="1"/>
  <c r="AA420" i="2"/>
  <c r="Y420" i="2"/>
  <c r="Z420" i="2" s="1"/>
  <c r="AI420" i="2"/>
  <c r="AN419" i="2"/>
  <c r="AK419" i="2"/>
  <c r="AI419" i="2"/>
  <c r="AJ419" i="2" s="1"/>
  <c r="AL419" i="2" s="1"/>
  <c r="AE419" i="2"/>
  <c r="AG419" i="2" s="1"/>
  <c r="AD419" i="2"/>
  <c r="AF419" i="2" s="1"/>
  <c r="AA419" i="2"/>
  <c r="Z419" i="2"/>
  <c r="Y419" i="2"/>
  <c r="AN418" i="2"/>
  <c r="AI418" i="2"/>
  <c r="AK418" i="2" s="1"/>
  <c r="AD418" i="2"/>
  <c r="AE418" i="2" s="1"/>
  <c r="Y418" i="2"/>
  <c r="AA418" i="2" s="1"/>
  <c r="AN417" i="2"/>
  <c r="AE417" i="2"/>
  <c r="AG417" i="2" s="1"/>
  <c r="AD417" i="2"/>
  <c r="AF417" i="2" s="1"/>
  <c r="AA417" i="2"/>
  <c r="Y417" i="2"/>
  <c r="Z417" i="2" s="1"/>
  <c r="AI417" i="2"/>
  <c r="AN416" i="2"/>
  <c r="AD416" i="2"/>
  <c r="AE416" i="2" s="1"/>
  <c r="AA416" i="2"/>
  <c r="Z416" i="2"/>
  <c r="AB416" i="2" s="1"/>
  <c r="Y416" i="2"/>
  <c r="AI416" i="2"/>
  <c r="AN415" i="2"/>
  <c r="AI415" i="2"/>
  <c r="AK415" i="2" s="1"/>
  <c r="AD415" i="2"/>
  <c r="AF415" i="2" s="1"/>
  <c r="Y415" i="2"/>
  <c r="AA415" i="2" s="1"/>
  <c r="AN414" i="2"/>
  <c r="AI414" i="2"/>
  <c r="AJ414" i="2" s="1"/>
  <c r="AD414" i="2"/>
  <c r="AF414" i="2" s="1"/>
  <c r="Y414" i="2"/>
  <c r="Z414" i="2" s="1"/>
  <c r="AN413" i="2"/>
  <c r="AF413" i="2"/>
  <c r="AD413" i="2"/>
  <c r="AE413" i="2" s="1"/>
  <c r="AB413" i="2"/>
  <c r="AA413" i="2"/>
  <c r="Z413" i="2"/>
  <c r="Y413" i="2"/>
  <c r="AI413" i="2"/>
  <c r="AN412" i="2"/>
  <c r="AE412" i="2"/>
  <c r="AD412" i="2"/>
  <c r="AF412" i="2" s="1"/>
  <c r="AA412" i="2"/>
  <c r="Y412" i="2"/>
  <c r="Z412" i="2" s="1"/>
  <c r="AI412" i="2"/>
  <c r="AN411" i="2"/>
  <c r="AI411" i="2"/>
  <c r="AK411" i="2" s="1"/>
  <c r="AD411" i="2"/>
  <c r="AF411" i="2" s="1"/>
  <c r="Y411" i="2"/>
  <c r="AA411" i="2" s="1"/>
  <c r="AN410" i="2"/>
  <c r="AI410" i="2"/>
  <c r="AK410" i="2" s="1"/>
  <c r="AD410" i="2"/>
  <c r="AE410" i="2" s="1"/>
  <c r="Y410" i="2"/>
  <c r="AA410" i="2" s="1"/>
  <c r="AN409" i="2"/>
  <c r="AE409" i="2"/>
  <c r="AG409" i="2" s="1"/>
  <c r="AD409" i="2"/>
  <c r="AF409" i="2" s="1"/>
  <c r="AA409" i="2"/>
  <c r="Y409" i="2"/>
  <c r="Z409" i="2" s="1"/>
  <c r="AI409" i="2"/>
  <c r="AN408" i="2"/>
  <c r="AD408" i="2"/>
  <c r="AE408" i="2" s="1"/>
  <c r="AA408" i="2"/>
  <c r="Z408" i="2"/>
  <c r="AB408" i="2" s="1"/>
  <c r="Y408" i="2"/>
  <c r="AI408" i="2"/>
  <c r="AN407" i="2"/>
  <c r="AI407" i="2"/>
  <c r="AK407" i="2" s="1"/>
  <c r="AD407" i="2"/>
  <c r="AF407" i="2" s="1"/>
  <c r="Y407" i="2"/>
  <c r="AA407" i="2" s="1"/>
  <c r="AN406" i="2"/>
  <c r="AI406" i="2"/>
  <c r="AJ406" i="2" s="1"/>
  <c r="AD406" i="2"/>
  <c r="AF406" i="2" s="1"/>
  <c r="Y406" i="2"/>
  <c r="Z406" i="2" s="1"/>
  <c r="AN405" i="2"/>
  <c r="AF405" i="2"/>
  <c r="AD405" i="2"/>
  <c r="AE405" i="2" s="1"/>
  <c r="AB405" i="2"/>
  <c r="AA405" i="2"/>
  <c r="Z405" i="2"/>
  <c r="Y405" i="2"/>
  <c r="AI405" i="2"/>
  <c r="AN404" i="2"/>
  <c r="AE404" i="2"/>
  <c r="AD404" i="2"/>
  <c r="AF404" i="2" s="1"/>
  <c r="AA404" i="2"/>
  <c r="Y404" i="2"/>
  <c r="Z404" i="2" s="1"/>
  <c r="AI404" i="2"/>
  <c r="AN403" i="2"/>
  <c r="AI403" i="2"/>
  <c r="AK403" i="2" s="1"/>
  <c r="AD403" i="2"/>
  <c r="AF403" i="2" s="1"/>
  <c r="Y403" i="2"/>
  <c r="AA403" i="2" s="1"/>
  <c r="AN402" i="2"/>
  <c r="AI402" i="2"/>
  <c r="AK402" i="2" s="1"/>
  <c r="AD402" i="2"/>
  <c r="AE402" i="2" s="1"/>
  <c r="Y402" i="2"/>
  <c r="AA402" i="2" s="1"/>
  <c r="AN401" i="2"/>
  <c r="AE401" i="2"/>
  <c r="AG401" i="2" s="1"/>
  <c r="AD401" i="2"/>
  <c r="AF401" i="2" s="1"/>
  <c r="Z401" i="2"/>
  <c r="AB401" i="2" s="1"/>
  <c r="Y401" i="2"/>
  <c r="AA401" i="2" s="1"/>
  <c r="AI401" i="2"/>
  <c r="AN400" i="2"/>
  <c r="AD400" i="2"/>
  <c r="AE400" i="2" s="1"/>
  <c r="Z400" i="2"/>
  <c r="Y400" i="2"/>
  <c r="AA400" i="2" s="1"/>
  <c r="AI400" i="2"/>
  <c r="AN399" i="2"/>
  <c r="AD399" i="2"/>
  <c r="AF399" i="2" s="1"/>
  <c r="Z399" i="2"/>
  <c r="Y399" i="2"/>
  <c r="AA399" i="2" s="1"/>
  <c r="AI399" i="2"/>
  <c r="AN398" i="2"/>
  <c r="AI398" i="2"/>
  <c r="AJ398" i="2" s="1"/>
  <c r="AD398" i="2"/>
  <c r="AF398" i="2" s="1"/>
  <c r="Y398" i="2"/>
  <c r="Z398" i="2" s="1"/>
  <c r="AN397" i="2"/>
  <c r="AG397" i="2"/>
  <c r="AF397" i="2"/>
  <c r="AE397" i="2"/>
  <c r="AD397" i="2"/>
  <c r="AB397" i="2"/>
  <c r="AA397" i="2"/>
  <c r="Z397" i="2"/>
  <c r="Y397" i="2"/>
  <c r="AI397" i="2"/>
  <c r="AN396" i="2"/>
  <c r="AE396" i="2"/>
  <c r="AD396" i="2"/>
  <c r="AF396" i="2" s="1"/>
  <c r="AA396" i="2"/>
  <c r="Y396" i="2"/>
  <c r="Z396" i="2" s="1"/>
  <c r="AI396" i="2"/>
  <c r="AN395" i="2"/>
  <c r="AI395" i="2"/>
  <c r="AK395" i="2" s="1"/>
  <c r="AE395" i="2"/>
  <c r="AD395" i="2"/>
  <c r="AF395" i="2" s="1"/>
  <c r="Y395" i="2"/>
  <c r="AA395" i="2" s="1"/>
  <c r="AN394" i="2"/>
  <c r="AD394" i="2"/>
  <c r="AE394" i="2" s="1"/>
  <c r="Y394" i="2"/>
  <c r="AA394" i="2" s="1"/>
  <c r="AI394" i="2"/>
  <c r="AK394" i="2" s="1"/>
  <c r="AN393" i="2"/>
  <c r="AE393" i="2"/>
  <c r="AG393" i="2" s="1"/>
  <c r="AD393" i="2"/>
  <c r="AF393" i="2" s="1"/>
  <c r="Z393" i="2"/>
  <c r="Y393" i="2"/>
  <c r="AA393" i="2" s="1"/>
  <c r="AI393" i="2"/>
  <c r="AN392" i="2"/>
  <c r="AF392" i="2"/>
  <c r="AD392" i="2"/>
  <c r="AE392" i="2" s="1"/>
  <c r="Z392" i="2"/>
  <c r="Y392" i="2"/>
  <c r="AA392" i="2" s="1"/>
  <c r="AI392" i="2"/>
  <c r="AN391" i="2"/>
  <c r="AD391" i="2"/>
  <c r="AF391" i="2" s="1"/>
  <c r="Y391" i="2"/>
  <c r="AA391" i="2" s="1"/>
  <c r="AI391" i="2"/>
  <c r="AN390" i="2"/>
  <c r="AD390" i="2"/>
  <c r="AF390" i="2" s="1"/>
  <c r="Y390" i="2"/>
  <c r="Z390" i="2" s="1"/>
  <c r="AI390" i="2"/>
  <c r="AJ390" i="2" s="1"/>
  <c r="AN389" i="2"/>
  <c r="AG389" i="2"/>
  <c r="AF389" i="2"/>
  <c r="AE389" i="2"/>
  <c r="AD389" i="2"/>
  <c r="AB389" i="2"/>
  <c r="AA389" i="2"/>
  <c r="Z389" i="2"/>
  <c r="Y389" i="2"/>
  <c r="AI389" i="2"/>
  <c r="AN388" i="2"/>
  <c r="AE388" i="2"/>
  <c r="AD388" i="2"/>
  <c r="AF388" i="2" s="1"/>
  <c r="AA388" i="2"/>
  <c r="Y388" i="2"/>
  <c r="Z388" i="2" s="1"/>
  <c r="AI388" i="2"/>
  <c r="AN387" i="2"/>
  <c r="AI387" i="2"/>
  <c r="AK387" i="2" s="1"/>
  <c r="AD387" i="2"/>
  <c r="AF387" i="2" s="1"/>
  <c r="Y387" i="2"/>
  <c r="AA387" i="2" s="1"/>
  <c r="AN386" i="2"/>
  <c r="AD386" i="2"/>
  <c r="AE386" i="2" s="1"/>
  <c r="Y386" i="2"/>
  <c r="AA386" i="2" s="1"/>
  <c r="AI386" i="2"/>
  <c r="AK386" i="2" s="1"/>
  <c r="AN385" i="2"/>
  <c r="AE385" i="2"/>
  <c r="AG385" i="2" s="1"/>
  <c r="AD385" i="2"/>
  <c r="AF385" i="2" s="1"/>
  <c r="Z385" i="2"/>
  <c r="Y385" i="2"/>
  <c r="AA385" i="2" s="1"/>
  <c r="AI385" i="2"/>
  <c r="AN384" i="2"/>
  <c r="AD384" i="2"/>
  <c r="AE384" i="2" s="1"/>
  <c r="Z384" i="2"/>
  <c r="Y384" i="2"/>
  <c r="AA384" i="2" s="1"/>
  <c r="AI384" i="2"/>
  <c r="AN383" i="2"/>
  <c r="AD383" i="2"/>
  <c r="AF383" i="2" s="1"/>
  <c r="Z383" i="2"/>
  <c r="Y383" i="2"/>
  <c r="AA383" i="2" s="1"/>
  <c r="AI383" i="2"/>
  <c r="AN382" i="2"/>
  <c r="AI382" i="2"/>
  <c r="AJ382" i="2" s="1"/>
  <c r="AD382" i="2"/>
  <c r="AF382" i="2" s="1"/>
  <c r="Y382" i="2"/>
  <c r="Z382" i="2" s="1"/>
  <c r="AN381" i="2"/>
  <c r="AG381" i="2"/>
  <c r="AF381" i="2"/>
  <c r="AE381" i="2"/>
  <c r="AD381" i="2"/>
  <c r="AB381" i="2"/>
  <c r="AA381" i="2"/>
  <c r="Z381" i="2"/>
  <c r="Y381" i="2"/>
  <c r="AI381" i="2"/>
  <c r="AN380" i="2"/>
  <c r="AE380" i="2"/>
  <c r="AD380" i="2"/>
  <c r="AF380" i="2" s="1"/>
  <c r="AA380" i="2"/>
  <c r="Y380" i="2"/>
  <c r="Z380" i="2" s="1"/>
  <c r="AI380" i="2"/>
  <c r="AN379" i="2"/>
  <c r="AI379" i="2"/>
  <c r="AK379" i="2" s="1"/>
  <c r="AE379" i="2"/>
  <c r="AD379" i="2"/>
  <c r="AF379" i="2" s="1"/>
  <c r="Y379" i="2"/>
  <c r="AA379" i="2" s="1"/>
  <c r="AN378" i="2"/>
  <c r="AI378" i="2"/>
  <c r="AK378" i="2" s="1"/>
  <c r="AD378" i="2"/>
  <c r="AE378" i="2" s="1"/>
  <c r="Y378" i="2"/>
  <c r="AA378" i="2" s="1"/>
  <c r="AN377" i="2"/>
  <c r="AJ377" i="2"/>
  <c r="AL377" i="2" s="1"/>
  <c r="AI377" i="2"/>
  <c r="AK377" i="2" s="1"/>
  <c r="AE377" i="2"/>
  <c r="AD377" i="2"/>
  <c r="AF377" i="2" s="1"/>
  <c r="Z377" i="2"/>
  <c r="AB377" i="2" s="1"/>
  <c r="Y377" i="2"/>
  <c r="AA377" i="2" s="1"/>
  <c r="AN376" i="2"/>
  <c r="AI376" i="2"/>
  <c r="AJ376" i="2" s="1"/>
  <c r="AD376" i="2"/>
  <c r="AF376" i="2" s="1"/>
  <c r="Y376" i="2"/>
  <c r="Z376" i="2" s="1"/>
  <c r="AN375" i="2"/>
  <c r="AF375" i="2"/>
  <c r="AD375" i="2"/>
  <c r="AE375" i="2" s="1"/>
  <c r="AG375" i="2" s="1"/>
  <c r="AA375" i="2"/>
  <c r="Z375" i="2"/>
  <c r="AB375" i="2" s="1"/>
  <c r="Y375" i="2"/>
  <c r="AI375" i="2"/>
  <c r="AN374" i="2"/>
  <c r="AD374" i="2"/>
  <c r="AF374" i="2" s="1"/>
  <c r="AA374" i="2"/>
  <c r="Y374" i="2"/>
  <c r="Z374" i="2" s="1"/>
  <c r="AI374" i="2"/>
  <c r="AN373" i="2"/>
  <c r="AE373" i="2"/>
  <c r="AG373" i="2" s="1"/>
  <c r="AD373" i="2"/>
  <c r="AF373" i="2" s="1"/>
  <c r="Z373" i="2"/>
  <c r="Y373" i="2"/>
  <c r="AA373" i="2" s="1"/>
  <c r="AI373" i="2"/>
  <c r="AN372" i="2"/>
  <c r="AI372" i="2"/>
  <c r="AK372" i="2" s="1"/>
  <c r="AD372" i="2"/>
  <c r="AE372" i="2" s="1"/>
  <c r="Y372" i="2"/>
  <c r="AA372" i="2" s="1"/>
  <c r="AN371" i="2"/>
  <c r="AD371" i="2"/>
  <c r="AF371" i="2" s="1"/>
  <c r="Y371" i="2"/>
  <c r="Z371" i="2" s="1"/>
  <c r="AI371" i="2"/>
  <c r="AN370" i="2"/>
  <c r="AF370" i="2"/>
  <c r="AD370" i="2"/>
  <c r="AE370" i="2" s="1"/>
  <c r="Y370" i="2"/>
  <c r="Z370" i="2" s="1"/>
  <c r="AI370" i="2"/>
  <c r="AN369" i="2"/>
  <c r="AJ369" i="2"/>
  <c r="AL369" i="2" s="1"/>
  <c r="AI369" i="2"/>
  <c r="AK369" i="2" s="1"/>
  <c r="AE369" i="2"/>
  <c r="AD369" i="2"/>
  <c r="AF369" i="2" s="1"/>
  <c r="Z369" i="2"/>
  <c r="AB369" i="2" s="1"/>
  <c r="Y369" i="2"/>
  <c r="AA369" i="2" s="1"/>
  <c r="AN368" i="2"/>
  <c r="AD368" i="2"/>
  <c r="AF368" i="2" s="1"/>
  <c r="Y368" i="2"/>
  <c r="Z368" i="2" s="1"/>
  <c r="AI368" i="2"/>
  <c r="AJ368" i="2" s="1"/>
  <c r="AN367" i="2"/>
  <c r="AF367" i="2"/>
  <c r="AE367" i="2"/>
  <c r="AG367" i="2" s="1"/>
  <c r="AD367" i="2"/>
  <c r="AA367" i="2"/>
  <c r="Y367" i="2"/>
  <c r="Z367" i="2" s="1"/>
  <c r="AB367" i="2" s="1"/>
  <c r="AI367" i="2"/>
  <c r="AN366" i="2"/>
  <c r="AD366" i="2"/>
  <c r="AE366" i="2" s="1"/>
  <c r="Y366" i="2"/>
  <c r="Z366" i="2" s="1"/>
  <c r="AI366" i="2"/>
  <c r="AN365" i="2"/>
  <c r="AE365" i="2"/>
  <c r="AG365" i="2" s="1"/>
  <c r="AD365" i="2"/>
  <c r="AF365" i="2" s="1"/>
  <c r="Z365" i="2"/>
  <c r="Y365" i="2"/>
  <c r="AA365" i="2" s="1"/>
  <c r="AI365" i="2"/>
  <c r="AN364" i="2"/>
  <c r="AD364" i="2"/>
  <c r="AE364" i="2" s="1"/>
  <c r="Y364" i="2"/>
  <c r="AA364" i="2" s="1"/>
  <c r="AI364" i="2"/>
  <c r="AK364" i="2" s="1"/>
  <c r="AN363" i="2"/>
  <c r="AD363" i="2"/>
  <c r="AE363" i="2" s="1"/>
  <c r="Y363" i="2"/>
  <c r="AA363" i="2" s="1"/>
  <c r="AI363" i="2"/>
  <c r="AN362" i="2"/>
  <c r="AK362" i="2"/>
  <c r="AI362" i="2"/>
  <c r="AJ362" i="2" s="1"/>
  <c r="AL362" i="2" s="1"/>
  <c r="AD362" i="2"/>
  <c r="AE362" i="2" s="1"/>
  <c r="AA362" i="2"/>
  <c r="Z362" i="2"/>
  <c r="Y362" i="2"/>
  <c r="AN361" i="2"/>
  <c r="AI361" i="2"/>
  <c r="AJ361" i="2" s="1"/>
  <c r="AD361" i="2"/>
  <c r="AF361" i="2" s="1"/>
  <c r="Y361" i="2"/>
  <c r="Z361" i="2" s="1"/>
  <c r="AN360" i="2"/>
  <c r="AG360" i="2"/>
  <c r="AF360" i="2"/>
  <c r="AE360" i="2"/>
  <c r="AD360" i="2"/>
  <c r="AB360" i="2"/>
  <c r="AA360" i="2"/>
  <c r="Z360" i="2"/>
  <c r="Y360" i="2"/>
  <c r="AI360" i="2"/>
  <c r="AN359" i="2"/>
  <c r="AE359" i="2"/>
  <c r="AD359" i="2"/>
  <c r="AF359" i="2" s="1"/>
  <c r="AA359" i="2"/>
  <c r="Y359" i="2"/>
  <c r="Z359" i="2" s="1"/>
  <c r="AI359" i="2"/>
  <c r="AN358" i="2"/>
  <c r="AI358" i="2"/>
  <c r="AK358" i="2" s="1"/>
  <c r="AE358" i="2"/>
  <c r="AD358" i="2"/>
  <c r="AF358" i="2" s="1"/>
  <c r="Y358" i="2"/>
  <c r="AA358" i="2" s="1"/>
  <c r="AN357" i="2"/>
  <c r="AD357" i="2"/>
  <c r="AE357" i="2" s="1"/>
  <c r="Y357" i="2"/>
  <c r="AA357" i="2" s="1"/>
  <c r="AI357" i="2"/>
  <c r="AN356" i="2"/>
  <c r="AF356" i="2"/>
  <c r="AE356" i="2"/>
  <c r="AD356" i="2"/>
  <c r="AB356" i="2"/>
  <c r="AA356" i="2"/>
  <c r="Z356" i="2"/>
  <c r="Y356" i="2"/>
  <c r="AI356" i="2"/>
  <c r="AN355" i="2"/>
  <c r="AD355" i="2"/>
  <c r="AE355" i="2" s="1"/>
  <c r="AA355" i="2"/>
  <c r="Z355" i="2"/>
  <c r="Y355" i="2"/>
  <c r="AI355" i="2"/>
  <c r="AN354" i="2"/>
  <c r="AI354" i="2"/>
  <c r="AK354" i="2" s="1"/>
  <c r="AE354" i="2"/>
  <c r="AD354" i="2"/>
  <c r="AF354" i="2" s="1"/>
  <c r="Y354" i="2"/>
  <c r="AA354" i="2" s="1"/>
  <c r="AN353" i="2"/>
  <c r="AD353" i="2"/>
  <c r="AF353" i="2" s="1"/>
  <c r="Y353" i="2"/>
  <c r="Z353" i="2" s="1"/>
  <c r="AI353" i="2"/>
  <c r="AJ353" i="2" s="1"/>
  <c r="AN352" i="2"/>
  <c r="AE352" i="2"/>
  <c r="AG352" i="2" s="1"/>
  <c r="AD352" i="2"/>
  <c r="AF352" i="2" s="1"/>
  <c r="Z352" i="2"/>
  <c r="Y352" i="2"/>
  <c r="AA352" i="2" s="1"/>
  <c r="AI352" i="2"/>
  <c r="AN351" i="2"/>
  <c r="AF351" i="2"/>
  <c r="AE351" i="2"/>
  <c r="AD351" i="2"/>
  <c r="AA351" i="2"/>
  <c r="Y351" i="2"/>
  <c r="Z351" i="2" s="1"/>
  <c r="AI351" i="2"/>
  <c r="AN350" i="2"/>
  <c r="AD350" i="2"/>
  <c r="AF350" i="2" s="1"/>
  <c r="Z350" i="2"/>
  <c r="Y350" i="2"/>
  <c r="AA350" i="2" s="1"/>
  <c r="AI350" i="2"/>
  <c r="AN349" i="2"/>
  <c r="AD349" i="2"/>
  <c r="Y349" i="2"/>
  <c r="AA349" i="2" s="1"/>
  <c r="AI349" i="2"/>
  <c r="AK349" i="2" s="1"/>
  <c r="AN348" i="2"/>
  <c r="AG348" i="2"/>
  <c r="AF348" i="2"/>
  <c r="AE348" i="2"/>
  <c r="AD348" i="2"/>
  <c r="AB348" i="2"/>
  <c r="AA348" i="2"/>
  <c r="Z348" i="2"/>
  <c r="Y348" i="2"/>
  <c r="AI348" i="2"/>
  <c r="AN347" i="2"/>
  <c r="AD347" i="2"/>
  <c r="AE347" i="2" s="1"/>
  <c r="AA347" i="2"/>
  <c r="Z347" i="2"/>
  <c r="Y347" i="2"/>
  <c r="AI347" i="2"/>
  <c r="AJ347" i="2" s="1"/>
  <c r="AN346" i="2"/>
  <c r="AI346" i="2"/>
  <c r="AK346" i="2" s="1"/>
  <c r="AE346" i="2"/>
  <c r="AG346" i="2" s="1"/>
  <c r="AD346" i="2"/>
  <c r="AF346" i="2" s="1"/>
  <c r="Y346" i="2"/>
  <c r="AA346" i="2" s="1"/>
  <c r="AN345" i="2"/>
  <c r="AI345" i="2"/>
  <c r="AD345" i="2"/>
  <c r="Y345" i="2"/>
  <c r="AN344" i="2"/>
  <c r="AD344" i="2"/>
  <c r="AE344" i="2" s="1"/>
  <c r="Y344" i="2"/>
  <c r="AA344" i="2" s="1"/>
  <c r="AI344" i="2"/>
  <c r="AN343" i="2"/>
  <c r="AF343" i="2"/>
  <c r="AE343" i="2"/>
  <c r="AD343" i="2"/>
  <c r="Y343" i="2"/>
  <c r="Z343" i="2" s="1"/>
  <c r="AI343" i="2"/>
  <c r="AJ343" i="2" s="1"/>
  <c r="AN342" i="2"/>
  <c r="AJ342" i="2"/>
  <c r="AI342" i="2"/>
  <c r="AK342" i="2" s="1"/>
  <c r="AE342" i="2"/>
  <c r="AG342" i="2" s="1"/>
  <c r="AD342" i="2"/>
  <c r="AF342" i="2" s="1"/>
  <c r="Z342" i="2"/>
  <c r="Y342" i="2"/>
  <c r="AA342" i="2" s="1"/>
  <c r="AN341" i="2"/>
  <c r="AI341" i="2"/>
  <c r="AF341" i="2"/>
  <c r="AD341" i="2"/>
  <c r="AE341" i="2" s="1"/>
  <c r="Y341" i="2"/>
  <c r="AN340" i="2"/>
  <c r="AF340" i="2"/>
  <c r="AE340" i="2"/>
  <c r="AD340" i="2"/>
  <c r="Z340" i="2"/>
  <c r="Y340" i="2"/>
  <c r="AA340" i="2" s="1"/>
  <c r="AB340" i="2" s="1"/>
  <c r="AI340" i="2"/>
  <c r="AJ340" i="2" s="1"/>
  <c r="AN339" i="2"/>
  <c r="AD339" i="2"/>
  <c r="AE339" i="2" s="1"/>
  <c r="Y339" i="2"/>
  <c r="AA339" i="2" s="1"/>
  <c r="AI339" i="2"/>
  <c r="AK339" i="2" s="1"/>
  <c r="AN338" i="2"/>
  <c r="AE338" i="2"/>
  <c r="AD338" i="2"/>
  <c r="AF338" i="2" s="1"/>
  <c r="AB338" i="2"/>
  <c r="Z338" i="2"/>
  <c r="Y338" i="2"/>
  <c r="AA338" i="2" s="1"/>
  <c r="AI338" i="2"/>
  <c r="AN337" i="2"/>
  <c r="AF337" i="2"/>
  <c r="AD337" i="2"/>
  <c r="AE337" i="2" s="1"/>
  <c r="AG337" i="2" s="1"/>
  <c r="Y337" i="2"/>
  <c r="Z337" i="2" s="1"/>
  <c r="AI337" i="2"/>
  <c r="AJ337" i="2" s="1"/>
  <c r="AN336" i="2"/>
  <c r="AF336" i="2"/>
  <c r="AE336" i="2"/>
  <c r="AD336" i="2"/>
  <c r="Z336" i="2"/>
  <c r="Y336" i="2"/>
  <c r="AA336" i="2" s="1"/>
  <c r="AI336" i="2"/>
  <c r="AK336" i="2" s="1"/>
  <c r="AN335" i="2"/>
  <c r="AE335" i="2"/>
  <c r="AD335" i="2"/>
  <c r="AF335" i="2" s="1"/>
  <c r="Y335" i="2"/>
  <c r="Z335" i="2" s="1"/>
  <c r="AI335" i="2"/>
  <c r="AN334" i="2"/>
  <c r="AI334" i="2"/>
  <c r="AK334" i="2" s="1"/>
  <c r="AD334" i="2"/>
  <c r="AF334" i="2" s="1"/>
  <c r="Y334" i="2"/>
  <c r="AA334" i="2" s="1"/>
  <c r="AN333" i="2"/>
  <c r="AI333" i="2"/>
  <c r="AJ333" i="2" s="1"/>
  <c r="AD333" i="2"/>
  <c r="AE333" i="2" s="1"/>
  <c r="Y333" i="2"/>
  <c r="Z333" i="2" s="1"/>
  <c r="AN332" i="2"/>
  <c r="AF332" i="2"/>
  <c r="AD332" i="2"/>
  <c r="AE332" i="2" s="1"/>
  <c r="Y332" i="2"/>
  <c r="AA332" i="2" s="1"/>
  <c r="AI332" i="2"/>
  <c r="AN331" i="2"/>
  <c r="AE331" i="2"/>
  <c r="AG331" i="2" s="1"/>
  <c r="AD331" i="2"/>
  <c r="AF331" i="2" s="1"/>
  <c r="Y331" i="2"/>
  <c r="AA331" i="2" s="1"/>
  <c r="AI331" i="2"/>
  <c r="AN330" i="2"/>
  <c r="AD330" i="2"/>
  <c r="AE330" i="2" s="1"/>
  <c r="AA330" i="2"/>
  <c r="Y330" i="2"/>
  <c r="Z330" i="2" s="1"/>
  <c r="AI330" i="2"/>
  <c r="AN329" i="2"/>
  <c r="AE329" i="2"/>
  <c r="AG329" i="2" s="1"/>
  <c r="AD329" i="2"/>
  <c r="AF329" i="2" s="1"/>
  <c r="Z329" i="2"/>
  <c r="Y329" i="2"/>
  <c r="AA329" i="2" s="1"/>
  <c r="AI329" i="2"/>
  <c r="AK329" i="2" s="1"/>
  <c r="AN328" i="2"/>
  <c r="AD328" i="2"/>
  <c r="AE328" i="2" s="1"/>
  <c r="AA328" i="2"/>
  <c r="Y328" i="2"/>
  <c r="Z328" i="2" s="1"/>
  <c r="AI328" i="2"/>
  <c r="AN327" i="2"/>
  <c r="AD327" i="2"/>
  <c r="AF327" i="2" s="1"/>
  <c r="Y327" i="2"/>
  <c r="AA327" i="2" s="1"/>
  <c r="AI327" i="2"/>
  <c r="AN326" i="2"/>
  <c r="AD326" i="2"/>
  <c r="AE326" i="2" s="1"/>
  <c r="Y326" i="2"/>
  <c r="Z326" i="2" s="1"/>
  <c r="AI326" i="2"/>
  <c r="AN325" i="2"/>
  <c r="AK325" i="2"/>
  <c r="AE325" i="2"/>
  <c r="AD325" i="2"/>
  <c r="AF325" i="2" s="1"/>
  <c r="Y325" i="2"/>
  <c r="Z325" i="2" s="1"/>
  <c r="AI325" i="2"/>
  <c r="AJ325" i="2" s="1"/>
  <c r="AL325" i="2" s="1"/>
  <c r="AN324" i="2"/>
  <c r="AF324" i="2"/>
  <c r="AE324" i="2"/>
  <c r="AD324" i="2"/>
  <c r="Y324" i="2"/>
  <c r="AA324" i="2" s="1"/>
  <c r="AI324" i="2"/>
  <c r="AN323" i="2"/>
  <c r="AI323" i="2"/>
  <c r="AK323" i="2" s="1"/>
  <c r="AG323" i="2"/>
  <c r="AE323" i="2"/>
  <c r="AD323" i="2"/>
  <c r="AF323" i="2" s="1"/>
  <c r="Z323" i="2"/>
  <c r="AB323" i="2" s="1"/>
  <c r="Y323" i="2"/>
  <c r="AA323" i="2" s="1"/>
  <c r="AN322" i="2"/>
  <c r="AG322" i="2"/>
  <c r="AF322" i="2"/>
  <c r="AD322" i="2"/>
  <c r="AE322" i="2" s="1"/>
  <c r="AA322" i="2"/>
  <c r="Y322" i="2"/>
  <c r="Z322" i="2" s="1"/>
  <c r="AI322" i="2"/>
  <c r="AN321" i="2"/>
  <c r="AD321" i="2"/>
  <c r="AE321" i="2" s="1"/>
  <c r="AA321" i="2"/>
  <c r="Y321" i="2"/>
  <c r="Z321" i="2" s="1"/>
  <c r="AB321" i="2" s="1"/>
  <c r="AI321" i="2"/>
  <c r="AK321" i="2" s="1"/>
  <c r="AN320" i="2"/>
  <c r="AD320" i="2"/>
  <c r="AF320" i="2" s="1"/>
  <c r="AA320" i="2"/>
  <c r="Z320" i="2"/>
  <c r="Y320" i="2"/>
  <c r="AI320" i="2"/>
  <c r="AN319" i="2"/>
  <c r="AI319" i="2"/>
  <c r="AK319" i="2" s="1"/>
  <c r="AD319" i="2"/>
  <c r="AF319" i="2" s="1"/>
  <c r="Y319" i="2"/>
  <c r="AA319" i="2" s="1"/>
  <c r="AN318" i="2"/>
  <c r="AK318" i="2"/>
  <c r="AI318" i="2"/>
  <c r="AJ318" i="2" s="1"/>
  <c r="AD318" i="2"/>
  <c r="AE318" i="2" s="1"/>
  <c r="AB318" i="2"/>
  <c r="AA318" i="2"/>
  <c r="Y318" i="2"/>
  <c r="Z318" i="2" s="1"/>
  <c r="AN317" i="2"/>
  <c r="AD317" i="2"/>
  <c r="AE317" i="2" s="1"/>
  <c r="AA317" i="2"/>
  <c r="Z317" i="2"/>
  <c r="Y317" i="2"/>
  <c r="AI317" i="2"/>
  <c r="AN316" i="2"/>
  <c r="AD316" i="2"/>
  <c r="AF316" i="2" s="1"/>
  <c r="AB316" i="2"/>
  <c r="Z316" i="2"/>
  <c r="Y316" i="2"/>
  <c r="AA316" i="2" s="1"/>
  <c r="AI316" i="2"/>
  <c r="AK316" i="2" s="1"/>
  <c r="AN315" i="2"/>
  <c r="AI315" i="2"/>
  <c r="AJ315" i="2" s="1"/>
  <c r="AE315" i="2"/>
  <c r="AD315" i="2"/>
  <c r="AF315" i="2" s="1"/>
  <c r="Y315" i="2"/>
  <c r="AA315" i="2" s="1"/>
  <c r="AN314" i="2"/>
  <c r="AI314" i="2"/>
  <c r="AK314" i="2" s="1"/>
  <c r="AD314" i="2"/>
  <c r="AE314" i="2" s="1"/>
  <c r="Y314" i="2"/>
  <c r="AA314" i="2" s="1"/>
  <c r="AN313" i="2"/>
  <c r="AE313" i="2"/>
  <c r="AD313" i="2"/>
  <c r="AF313" i="2" s="1"/>
  <c r="Z313" i="2"/>
  <c r="AB313" i="2" s="1"/>
  <c r="Y313" i="2"/>
  <c r="AA313" i="2" s="1"/>
  <c r="AI313" i="2"/>
  <c r="AN312" i="2"/>
  <c r="AF312" i="2"/>
  <c r="AE312" i="2"/>
  <c r="AD312" i="2"/>
  <c r="AA312" i="2"/>
  <c r="Z312" i="2"/>
  <c r="Y312" i="2"/>
  <c r="AI312" i="2"/>
  <c r="AN311" i="2"/>
  <c r="AE311" i="2"/>
  <c r="AD311" i="2"/>
  <c r="AF311" i="2" s="1"/>
  <c r="Z311" i="2"/>
  <c r="Y311" i="2"/>
  <c r="AA311" i="2" s="1"/>
  <c r="AI311" i="2"/>
  <c r="AN310" i="2"/>
  <c r="AI310" i="2"/>
  <c r="AJ310" i="2" s="1"/>
  <c r="AD310" i="2"/>
  <c r="AF310" i="2" s="1"/>
  <c r="Y310" i="2"/>
  <c r="Z310" i="2" s="1"/>
  <c r="AN309" i="2"/>
  <c r="AD309" i="2"/>
  <c r="AF309" i="2" s="1"/>
  <c r="Y309" i="2"/>
  <c r="Z309" i="2" s="1"/>
  <c r="AI309" i="2"/>
  <c r="AN308" i="2"/>
  <c r="AF308" i="2"/>
  <c r="AE308" i="2"/>
  <c r="AD308" i="2"/>
  <c r="Z308" i="2"/>
  <c r="Y308" i="2"/>
  <c r="AA308" i="2" s="1"/>
  <c r="AI308" i="2"/>
  <c r="AN307" i="2"/>
  <c r="AD307" i="2"/>
  <c r="AF307" i="2" s="1"/>
  <c r="Z307" i="2"/>
  <c r="Y307" i="2"/>
  <c r="AA307" i="2" s="1"/>
  <c r="AI307" i="2"/>
  <c r="AN306" i="2"/>
  <c r="AD306" i="2"/>
  <c r="AE306" i="2" s="1"/>
  <c r="Y306" i="2"/>
  <c r="AA306" i="2" s="1"/>
  <c r="AI306" i="2"/>
  <c r="AK306" i="2" s="1"/>
  <c r="AN305" i="2"/>
  <c r="AG305" i="2"/>
  <c r="AF305" i="2"/>
  <c r="AE305" i="2"/>
  <c r="AD305" i="2"/>
  <c r="AB305" i="2"/>
  <c r="AA305" i="2"/>
  <c r="Z305" i="2"/>
  <c r="Y305" i="2"/>
  <c r="AI305" i="2"/>
  <c r="AN304" i="2"/>
  <c r="AE304" i="2"/>
  <c r="AD304" i="2"/>
  <c r="AF304" i="2" s="1"/>
  <c r="AA304" i="2"/>
  <c r="Y304" i="2"/>
  <c r="Z304" i="2" s="1"/>
  <c r="AB304" i="2" s="1"/>
  <c r="AI304" i="2"/>
  <c r="AN303" i="2"/>
  <c r="AJ303" i="2"/>
  <c r="AL303" i="2" s="1"/>
  <c r="AI303" i="2"/>
  <c r="AK303" i="2" s="1"/>
  <c r="AE303" i="2"/>
  <c r="AD303" i="2"/>
  <c r="AF303" i="2" s="1"/>
  <c r="Z303" i="2"/>
  <c r="Y303" i="2"/>
  <c r="AA303" i="2" s="1"/>
  <c r="AN302" i="2"/>
  <c r="AI302" i="2"/>
  <c r="AJ302" i="2" s="1"/>
  <c r="AD302" i="2"/>
  <c r="AF302" i="2" s="1"/>
  <c r="AN301" i="2"/>
  <c r="AE301" i="2"/>
  <c r="AG301" i="2" s="1"/>
  <c r="AD301" i="2"/>
  <c r="AF301" i="2" s="1"/>
  <c r="Z301" i="2"/>
  <c r="Y301" i="2"/>
  <c r="AA301" i="2" s="1"/>
  <c r="AB301" i="2" s="1"/>
  <c r="AI301" i="2"/>
  <c r="AN300" i="2"/>
  <c r="AF300" i="2"/>
  <c r="AE300" i="2"/>
  <c r="AD300" i="2"/>
  <c r="AA300" i="2"/>
  <c r="Z300" i="2"/>
  <c r="Y300" i="2"/>
  <c r="AI300" i="2"/>
  <c r="AN299" i="2"/>
  <c r="AE299" i="2"/>
  <c r="AD299" i="2"/>
  <c r="AF299" i="2" s="1"/>
  <c r="Z299" i="2"/>
  <c r="Y299" i="2"/>
  <c r="AA299" i="2" s="1"/>
  <c r="AI299" i="2"/>
  <c r="AN298" i="2"/>
  <c r="AD298" i="2"/>
  <c r="AF298" i="2" s="1"/>
  <c r="Y298" i="2"/>
  <c r="Z298" i="2" s="1"/>
  <c r="AI298" i="2"/>
  <c r="AJ298" i="2" s="1"/>
  <c r="AN297" i="2"/>
  <c r="AD297" i="2"/>
  <c r="AF297" i="2" s="1"/>
  <c r="Y297" i="2"/>
  <c r="Z297" i="2" s="1"/>
  <c r="AI297" i="2"/>
  <c r="AN296" i="2"/>
  <c r="AF296" i="2"/>
  <c r="AE296" i="2"/>
  <c r="AD296" i="2"/>
  <c r="Z296" i="2"/>
  <c r="Y296" i="2"/>
  <c r="AA296" i="2" s="1"/>
  <c r="AI296" i="2"/>
  <c r="AN295" i="2"/>
  <c r="AD295" i="2"/>
  <c r="AF295" i="2" s="1"/>
  <c r="Z295" i="2"/>
  <c r="Y295" i="2"/>
  <c r="AA295" i="2" s="1"/>
  <c r="AI295" i="2"/>
  <c r="AN294" i="2"/>
  <c r="AD294" i="2"/>
  <c r="AE294" i="2" s="1"/>
  <c r="Y294" i="2"/>
  <c r="AA294" i="2" s="1"/>
  <c r="AI294" i="2"/>
  <c r="AK294" i="2" s="1"/>
  <c r="AN293" i="2"/>
  <c r="AG293" i="2"/>
  <c r="AF293" i="2"/>
  <c r="AE293" i="2"/>
  <c r="AD293" i="2"/>
  <c r="AB293" i="2"/>
  <c r="AA293" i="2"/>
  <c r="Z293" i="2"/>
  <c r="Y293" i="2"/>
  <c r="AI293" i="2"/>
  <c r="AN292" i="2"/>
  <c r="AE292" i="2"/>
  <c r="AD292" i="2"/>
  <c r="AF292" i="2" s="1"/>
  <c r="AA292" i="2"/>
  <c r="Y292" i="2"/>
  <c r="Z292" i="2" s="1"/>
  <c r="AB292" i="2" s="1"/>
  <c r="AI292" i="2"/>
  <c r="AN291" i="2"/>
  <c r="AJ291" i="2"/>
  <c r="AL291" i="2" s="1"/>
  <c r="AI291" i="2"/>
  <c r="AK291" i="2" s="1"/>
  <c r="AE291" i="2"/>
  <c r="AD291" i="2"/>
  <c r="AF291" i="2" s="1"/>
  <c r="Z291" i="2"/>
  <c r="Y291" i="2"/>
  <c r="AA291" i="2" s="1"/>
  <c r="AN290" i="2"/>
  <c r="AI290" i="2"/>
  <c r="AJ290" i="2" s="1"/>
  <c r="AD290" i="2"/>
  <c r="AF290" i="2" s="1"/>
  <c r="Y290" i="2"/>
  <c r="Z290" i="2" s="1"/>
  <c r="AN289" i="2"/>
  <c r="AF289" i="2"/>
  <c r="AE289" i="2"/>
  <c r="AG289" i="2" s="1"/>
  <c r="AD289" i="2"/>
  <c r="AA289" i="2"/>
  <c r="Z289" i="2"/>
  <c r="AB289" i="2" s="1"/>
  <c r="Y289" i="2"/>
  <c r="AI289" i="2"/>
  <c r="AN288" i="2"/>
  <c r="AD288" i="2"/>
  <c r="AF288" i="2" s="1"/>
  <c r="AA288" i="2"/>
  <c r="Z288" i="2"/>
  <c r="Y288" i="2"/>
  <c r="AI288" i="2"/>
  <c r="AN287" i="2"/>
  <c r="AE287" i="2"/>
  <c r="AG287" i="2" s="1"/>
  <c r="AD287" i="2"/>
  <c r="AF287" i="2" s="1"/>
  <c r="Y287" i="2"/>
  <c r="AA287" i="2" s="1"/>
  <c r="AI287" i="2"/>
  <c r="AN286" i="2"/>
  <c r="AD286" i="2"/>
  <c r="AE286" i="2" s="1"/>
  <c r="Y286" i="2"/>
  <c r="AA286" i="2" s="1"/>
  <c r="AI286" i="2"/>
  <c r="AK286" i="2" s="1"/>
  <c r="AN285" i="2"/>
  <c r="AE285" i="2"/>
  <c r="AD285" i="2"/>
  <c r="AF285" i="2" s="1"/>
  <c r="AG285" i="2" s="1"/>
  <c r="Z285" i="2"/>
  <c r="AB285" i="2" s="1"/>
  <c r="Y285" i="2"/>
  <c r="AA285" i="2" s="1"/>
  <c r="AI285" i="2"/>
  <c r="AN284" i="2"/>
  <c r="AF284" i="2"/>
  <c r="AE284" i="2"/>
  <c r="AD284" i="2"/>
  <c r="AA284" i="2"/>
  <c r="Z284" i="2"/>
  <c r="Y284" i="2"/>
  <c r="AI284" i="2"/>
  <c r="AN283" i="2"/>
  <c r="AE283" i="2"/>
  <c r="AG283" i="2" s="1"/>
  <c r="AD283" i="2"/>
  <c r="AF283" i="2" s="1"/>
  <c r="Z283" i="2"/>
  <c r="Y283" i="2"/>
  <c r="AA283" i="2" s="1"/>
  <c r="AI283" i="2"/>
  <c r="AN282" i="2"/>
  <c r="AD282" i="2"/>
  <c r="AF282" i="2" s="1"/>
  <c r="Y282" i="2"/>
  <c r="Z282" i="2" s="1"/>
  <c r="AI282" i="2"/>
  <c r="AJ282" i="2" s="1"/>
  <c r="AN281" i="2"/>
  <c r="AD281" i="2"/>
  <c r="AE281" i="2" s="1"/>
  <c r="AA281" i="2"/>
  <c r="Y281" i="2"/>
  <c r="Z281" i="2" s="1"/>
  <c r="AB281" i="2" s="1"/>
  <c r="AI281" i="2"/>
  <c r="AN280" i="2"/>
  <c r="AF280" i="2"/>
  <c r="AD280" i="2"/>
  <c r="AE280" i="2" s="1"/>
  <c r="AG280" i="2" s="1"/>
  <c r="Z280" i="2"/>
  <c r="Y280" i="2"/>
  <c r="AA280" i="2" s="1"/>
  <c r="AI280" i="2"/>
  <c r="AN279" i="2"/>
  <c r="AD279" i="2"/>
  <c r="AF279" i="2" s="1"/>
  <c r="Z279" i="2"/>
  <c r="AB279" i="2" s="1"/>
  <c r="Y279" i="2"/>
  <c r="AA279" i="2" s="1"/>
  <c r="AI279" i="2"/>
  <c r="AN278" i="2"/>
  <c r="AI278" i="2"/>
  <c r="AK278" i="2" s="1"/>
  <c r="AD278" i="2"/>
  <c r="AE278" i="2" s="1"/>
  <c r="Y278" i="2"/>
  <c r="AA278" i="2" s="1"/>
  <c r="AN277" i="2"/>
  <c r="AG277" i="2"/>
  <c r="AF277" i="2"/>
  <c r="AE277" i="2"/>
  <c r="AD277" i="2"/>
  <c r="AB277" i="2"/>
  <c r="AA277" i="2"/>
  <c r="Z277" i="2"/>
  <c r="Y277" i="2"/>
  <c r="AI277" i="2"/>
  <c r="AN276" i="2"/>
  <c r="AE276" i="2"/>
  <c r="AD276" i="2"/>
  <c r="AF276" i="2" s="1"/>
  <c r="Y276" i="2"/>
  <c r="Z276" i="2" s="1"/>
  <c r="AI276" i="2"/>
  <c r="AN275" i="2"/>
  <c r="AJ275" i="2"/>
  <c r="AI275" i="2"/>
  <c r="AK275" i="2" s="1"/>
  <c r="AE275" i="2"/>
  <c r="AD275" i="2"/>
  <c r="AF275" i="2" s="1"/>
  <c r="Z275" i="2"/>
  <c r="AB275" i="2" s="1"/>
  <c r="Y275" i="2"/>
  <c r="AA275" i="2" s="1"/>
  <c r="AN274" i="2"/>
  <c r="AD274" i="2"/>
  <c r="AF274" i="2" s="1"/>
  <c r="Y274" i="2"/>
  <c r="Z274" i="2" s="1"/>
  <c r="AI274" i="2"/>
  <c r="AJ274" i="2" s="1"/>
  <c r="AN273" i="2"/>
  <c r="AF273" i="2"/>
  <c r="AE273" i="2"/>
  <c r="AG273" i="2" s="1"/>
  <c r="AD273" i="2"/>
  <c r="AA273" i="2"/>
  <c r="Z273" i="2"/>
  <c r="AB273" i="2" s="1"/>
  <c r="Y273" i="2"/>
  <c r="AI273" i="2"/>
  <c r="AN272" i="2"/>
  <c r="AD272" i="2"/>
  <c r="AE272" i="2" s="1"/>
  <c r="AA272" i="2"/>
  <c r="Z272" i="2"/>
  <c r="Y272" i="2"/>
  <c r="AI272" i="2"/>
  <c r="AN271" i="2"/>
  <c r="AI271" i="2"/>
  <c r="AK271" i="2" s="1"/>
  <c r="AE271" i="2"/>
  <c r="AD271" i="2"/>
  <c r="AF271" i="2" s="1"/>
  <c r="Y271" i="2"/>
  <c r="AA271" i="2" s="1"/>
  <c r="AN270" i="2"/>
  <c r="AI270" i="2"/>
  <c r="AK270" i="2" s="1"/>
  <c r="AD270" i="2"/>
  <c r="AE270" i="2" s="1"/>
  <c r="Y270" i="2"/>
  <c r="AA270" i="2" s="1"/>
  <c r="AN269" i="2"/>
  <c r="AE269" i="2"/>
  <c r="AD269" i="2"/>
  <c r="AF269" i="2" s="1"/>
  <c r="Z269" i="2"/>
  <c r="Y269" i="2"/>
  <c r="AA269" i="2" s="1"/>
  <c r="AI269" i="2"/>
  <c r="AN268" i="2"/>
  <c r="AF268" i="2"/>
  <c r="AE268" i="2"/>
  <c r="AD268" i="2"/>
  <c r="AA268" i="2"/>
  <c r="Z268" i="2"/>
  <c r="Y268" i="2"/>
  <c r="AI268" i="2"/>
  <c r="AN267" i="2"/>
  <c r="AE267" i="2"/>
  <c r="AD267" i="2"/>
  <c r="AF267" i="2" s="1"/>
  <c r="Z267" i="2"/>
  <c r="Y267" i="2"/>
  <c r="AA267" i="2" s="1"/>
  <c r="AI267" i="2"/>
  <c r="AN266" i="2"/>
  <c r="AD266" i="2"/>
  <c r="AF266" i="2" s="1"/>
  <c r="Y266" i="2"/>
  <c r="Z266" i="2" s="1"/>
  <c r="AI266" i="2"/>
  <c r="AJ266" i="2" s="1"/>
  <c r="AN265" i="2"/>
  <c r="AD265" i="2"/>
  <c r="AF265" i="2" s="1"/>
  <c r="Y265" i="2"/>
  <c r="Z265" i="2" s="1"/>
  <c r="AI265" i="2"/>
  <c r="AN264" i="2"/>
  <c r="AF264" i="2"/>
  <c r="AE264" i="2"/>
  <c r="AD264" i="2"/>
  <c r="Z264" i="2"/>
  <c r="Y264" i="2"/>
  <c r="AA264" i="2" s="1"/>
  <c r="AI264" i="2"/>
  <c r="AN263" i="2"/>
  <c r="AD263" i="2"/>
  <c r="AF263" i="2" s="1"/>
  <c r="Z263" i="2"/>
  <c r="Y263" i="2"/>
  <c r="AA263" i="2" s="1"/>
  <c r="AI263" i="2"/>
  <c r="AN262" i="2"/>
  <c r="AD262" i="2"/>
  <c r="AE262" i="2" s="1"/>
  <c r="Y262" i="2"/>
  <c r="AA262" i="2" s="1"/>
  <c r="AI262" i="2"/>
  <c r="AK262" i="2" s="1"/>
  <c r="AN261" i="2"/>
  <c r="AG261" i="2"/>
  <c r="AF261" i="2"/>
  <c r="AE261" i="2"/>
  <c r="AD261" i="2"/>
  <c r="AB261" i="2"/>
  <c r="AA261" i="2"/>
  <c r="Z261" i="2"/>
  <c r="Y261" i="2"/>
  <c r="AI261" i="2"/>
  <c r="AN260" i="2"/>
  <c r="AE260" i="2"/>
  <c r="AD260" i="2"/>
  <c r="AF260" i="2" s="1"/>
  <c r="Y260" i="2"/>
  <c r="AA260" i="2" s="1"/>
  <c r="AI260" i="2"/>
  <c r="AN259" i="2"/>
  <c r="AJ259" i="2"/>
  <c r="AL259" i="2" s="1"/>
  <c r="AI259" i="2"/>
  <c r="AK259" i="2" s="1"/>
  <c r="AE259" i="2"/>
  <c r="AD259" i="2"/>
  <c r="AF259" i="2" s="1"/>
  <c r="Z259" i="2"/>
  <c r="Y259" i="2"/>
  <c r="AA259" i="2" s="1"/>
  <c r="AN258" i="2"/>
  <c r="AI258" i="2"/>
  <c r="AJ258" i="2" s="1"/>
  <c r="AD258" i="2"/>
  <c r="AF258" i="2" s="1"/>
  <c r="Y258" i="2"/>
  <c r="Z258" i="2" s="1"/>
  <c r="AN257" i="2"/>
  <c r="AF257" i="2"/>
  <c r="AE257" i="2"/>
  <c r="AG257" i="2" s="1"/>
  <c r="AD257" i="2"/>
  <c r="AA257" i="2"/>
  <c r="Z257" i="2"/>
  <c r="AB257" i="2" s="1"/>
  <c r="Y257" i="2"/>
  <c r="AI257" i="2"/>
  <c r="AN256" i="2"/>
  <c r="AD256" i="2"/>
  <c r="AF256" i="2" s="1"/>
  <c r="AA256" i="2"/>
  <c r="Z256" i="2"/>
  <c r="Y256" i="2"/>
  <c r="AI256" i="2"/>
  <c r="AN255" i="2"/>
  <c r="AI255" i="2"/>
  <c r="AK255" i="2" s="1"/>
  <c r="AE255" i="2"/>
  <c r="AG255" i="2" s="1"/>
  <c r="AD255" i="2"/>
  <c r="AF255" i="2" s="1"/>
  <c r="Y255" i="2"/>
  <c r="AA255" i="2" s="1"/>
  <c r="AN254" i="2"/>
  <c r="AD254" i="2"/>
  <c r="AE254" i="2" s="1"/>
  <c r="Y254" i="2"/>
  <c r="AA254" i="2" s="1"/>
  <c r="AI254" i="2"/>
  <c r="AK254" i="2" s="1"/>
  <c r="AN253" i="2"/>
  <c r="AE253" i="2"/>
  <c r="AD253" i="2"/>
  <c r="AF253" i="2" s="1"/>
  <c r="Z253" i="2"/>
  <c r="Y253" i="2"/>
  <c r="AA253" i="2" s="1"/>
  <c r="AI253" i="2"/>
  <c r="AN252" i="2"/>
  <c r="AF252" i="2"/>
  <c r="AE252" i="2"/>
  <c r="AD252" i="2"/>
  <c r="AA252" i="2"/>
  <c r="Z252" i="2"/>
  <c r="Y252" i="2"/>
  <c r="AI252" i="2"/>
  <c r="AN251" i="2"/>
  <c r="AE251" i="2"/>
  <c r="AG251" i="2" s="1"/>
  <c r="AD251" i="2"/>
  <c r="AF251" i="2" s="1"/>
  <c r="Z251" i="2"/>
  <c r="Y251" i="2"/>
  <c r="AA251" i="2" s="1"/>
  <c r="AI251" i="2"/>
  <c r="AN250" i="2"/>
  <c r="AD250" i="2"/>
  <c r="AF250" i="2" s="1"/>
  <c r="Y250" i="2"/>
  <c r="Z250" i="2" s="1"/>
  <c r="AI250" i="2"/>
  <c r="AJ250" i="2" s="1"/>
  <c r="AN249" i="2"/>
  <c r="AD249" i="2"/>
  <c r="AE249" i="2" s="1"/>
  <c r="Y249" i="2"/>
  <c r="AA249" i="2" s="1"/>
  <c r="AI249" i="2"/>
  <c r="AN248" i="2"/>
  <c r="AF248" i="2"/>
  <c r="AE248" i="2"/>
  <c r="AD248" i="2"/>
  <c r="Z248" i="2"/>
  <c r="Y248" i="2"/>
  <c r="AA248" i="2" s="1"/>
  <c r="AI248" i="2"/>
  <c r="AN247" i="2"/>
  <c r="AD247" i="2"/>
  <c r="AF247" i="2" s="1"/>
  <c r="Z247" i="2"/>
  <c r="AB247" i="2" s="1"/>
  <c r="Y247" i="2"/>
  <c r="AA247" i="2" s="1"/>
  <c r="AI247" i="2"/>
  <c r="AN246" i="2"/>
  <c r="AI246" i="2"/>
  <c r="AK246" i="2" s="1"/>
  <c r="AD246" i="2"/>
  <c r="AE246" i="2" s="1"/>
  <c r="Y246" i="2"/>
  <c r="AA246" i="2" s="1"/>
  <c r="AN245" i="2"/>
  <c r="AG245" i="2"/>
  <c r="AF245" i="2"/>
  <c r="AE245" i="2"/>
  <c r="AD245" i="2"/>
  <c r="AB245" i="2"/>
  <c r="AA245" i="2"/>
  <c r="Z245" i="2"/>
  <c r="Y245" i="2"/>
  <c r="AI245" i="2"/>
  <c r="AN244" i="2"/>
  <c r="AE244" i="2"/>
  <c r="AD244" i="2"/>
  <c r="AF244" i="2" s="1"/>
  <c r="AI244" i="2"/>
  <c r="AN243" i="2"/>
  <c r="AD243" i="2"/>
  <c r="AF243" i="2" s="1"/>
  <c r="Z243" i="2"/>
  <c r="AB243" i="2" s="1"/>
  <c r="Y243" i="2"/>
  <c r="AA243" i="2" s="1"/>
  <c r="AI243" i="2"/>
  <c r="AN242" i="2"/>
  <c r="AI242" i="2"/>
  <c r="AK242" i="2" s="1"/>
  <c r="AD242" i="2"/>
  <c r="AE242" i="2" s="1"/>
  <c r="Y242" i="2"/>
  <c r="AA242" i="2" s="1"/>
  <c r="AN241" i="2"/>
  <c r="AG241" i="2"/>
  <c r="AF241" i="2"/>
  <c r="AE241" i="2"/>
  <c r="AD241" i="2"/>
  <c r="AB241" i="2"/>
  <c r="AA241" i="2"/>
  <c r="Z241" i="2"/>
  <c r="Y241" i="2"/>
  <c r="AI241" i="2"/>
  <c r="AN240" i="2"/>
  <c r="AE240" i="2"/>
  <c r="AD240" i="2"/>
  <c r="AF240" i="2" s="1"/>
  <c r="Y240" i="2"/>
  <c r="Z240" i="2" s="1"/>
  <c r="AI240" i="2"/>
  <c r="AN239" i="2"/>
  <c r="AJ239" i="2"/>
  <c r="AI239" i="2"/>
  <c r="AK239" i="2" s="1"/>
  <c r="AE239" i="2"/>
  <c r="AD239" i="2"/>
  <c r="AF239" i="2" s="1"/>
  <c r="Z239" i="2"/>
  <c r="AB239" i="2" s="1"/>
  <c r="Y239" i="2"/>
  <c r="AA239" i="2" s="1"/>
  <c r="AN238" i="2"/>
  <c r="AD238" i="2"/>
  <c r="AF238" i="2" s="1"/>
  <c r="Y238" i="2"/>
  <c r="Z238" i="2" s="1"/>
  <c r="AI238" i="2"/>
  <c r="AJ238" i="2" s="1"/>
  <c r="AN237" i="2"/>
  <c r="AF237" i="2"/>
  <c r="AE237" i="2"/>
  <c r="AG237" i="2" s="1"/>
  <c r="AD237" i="2"/>
  <c r="AA237" i="2"/>
  <c r="Z237" i="2"/>
  <c r="AB237" i="2" s="1"/>
  <c r="Y237" i="2"/>
  <c r="AI237" i="2"/>
  <c r="AN236" i="2"/>
  <c r="AD236" i="2"/>
  <c r="AE236" i="2" s="1"/>
  <c r="AA236" i="2"/>
  <c r="Z236" i="2"/>
  <c r="Y236" i="2"/>
  <c r="AI236" i="2"/>
  <c r="AN235" i="2"/>
  <c r="AI235" i="2"/>
  <c r="AK235" i="2" s="1"/>
  <c r="AE235" i="2"/>
  <c r="AG235" i="2" s="1"/>
  <c r="AD235" i="2"/>
  <c r="AF235" i="2" s="1"/>
  <c r="Y235" i="2"/>
  <c r="AA235" i="2" s="1"/>
  <c r="AN234" i="2"/>
  <c r="AI234" i="2"/>
  <c r="AK234" i="2" s="1"/>
  <c r="AD234" i="2"/>
  <c r="AE234" i="2" s="1"/>
  <c r="Y234" i="2"/>
  <c r="AA234" i="2" s="1"/>
  <c r="AN233" i="2"/>
  <c r="AE233" i="2"/>
  <c r="AG233" i="2" s="1"/>
  <c r="AD233" i="2"/>
  <c r="AF233" i="2" s="1"/>
  <c r="Z233" i="2"/>
  <c r="Y233" i="2"/>
  <c r="AA233" i="2" s="1"/>
  <c r="AI233" i="2"/>
  <c r="AN232" i="2"/>
  <c r="AF232" i="2"/>
  <c r="AE232" i="2"/>
  <c r="AD232" i="2"/>
  <c r="AA232" i="2"/>
  <c r="Z232" i="2"/>
  <c r="Y232" i="2"/>
  <c r="AI232" i="2"/>
  <c r="AN231" i="2"/>
  <c r="AE231" i="2"/>
  <c r="AD231" i="2"/>
  <c r="AF231" i="2" s="1"/>
  <c r="Z231" i="2"/>
  <c r="Y231" i="2"/>
  <c r="AA231" i="2" s="1"/>
  <c r="AI231" i="2"/>
  <c r="AN230" i="2"/>
  <c r="AD230" i="2"/>
  <c r="AF230" i="2" s="1"/>
  <c r="Y230" i="2"/>
  <c r="Z230" i="2" s="1"/>
  <c r="AI230" i="2"/>
  <c r="AJ230" i="2" s="1"/>
  <c r="AN229" i="2"/>
  <c r="AD229" i="2"/>
  <c r="AF229" i="2" s="1"/>
  <c r="Y229" i="2"/>
  <c r="Z229" i="2" s="1"/>
  <c r="AI229" i="2"/>
  <c r="AN228" i="2"/>
  <c r="AF228" i="2"/>
  <c r="AE228" i="2"/>
  <c r="AD228" i="2"/>
  <c r="Z228" i="2"/>
  <c r="Y228" i="2"/>
  <c r="AA228" i="2" s="1"/>
  <c r="AI228" i="2"/>
  <c r="AN227" i="2"/>
  <c r="AD227" i="2"/>
  <c r="AF227" i="2" s="1"/>
  <c r="Z227" i="2"/>
  <c r="AB227" i="2" s="1"/>
  <c r="Y227" i="2"/>
  <c r="AA227" i="2" s="1"/>
  <c r="AI227" i="2"/>
  <c r="AN226" i="2"/>
  <c r="AD226" i="2"/>
  <c r="AE226" i="2" s="1"/>
  <c r="Y226" i="2"/>
  <c r="AA226" i="2" s="1"/>
  <c r="AI226" i="2"/>
  <c r="AK226" i="2" s="1"/>
  <c r="AN225" i="2"/>
  <c r="AG225" i="2"/>
  <c r="AF225" i="2"/>
  <c r="AE225" i="2"/>
  <c r="AD225" i="2"/>
  <c r="AB225" i="2"/>
  <c r="AA225" i="2"/>
  <c r="Z225" i="2"/>
  <c r="Y225" i="2"/>
  <c r="AI225" i="2"/>
  <c r="AN224" i="2"/>
  <c r="AE224" i="2"/>
  <c r="AD224" i="2"/>
  <c r="AF224" i="2" s="1"/>
  <c r="Y224" i="2"/>
  <c r="AA224" i="2" s="1"/>
  <c r="AI224" i="2"/>
  <c r="AN223" i="2"/>
  <c r="AJ223" i="2"/>
  <c r="AL223" i="2" s="1"/>
  <c r="AI223" i="2"/>
  <c r="AK223" i="2" s="1"/>
  <c r="AE223" i="2"/>
  <c r="AD223" i="2"/>
  <c r="AF223" i="2" s="1"/>
  <c r="Z223" i="2"/>
  <c r="Y223" i="2"/>
  <c r="AA223" i="2" s="1"/>
  <c r="AN222" i="2"/>
  <c r="AI222" i="2"/>
  <c r="AJ222" i="2" s="1"/>
  <c r="AD222" i="2"/>
  <c r="AF222" i="2" s="1"/>
  <c r="Y222" i="2"/>
  <c r="Z222" i="2" s="1"/>
  <c r="AN221" i="2"/>
  <c r="AF221" i="2"/>
  <c r="AE221" i="2"/>
  <c r="AG221" i="2" s="1"/>
  <c r="AD221" i="2"/>
  <c r="AA221" i="2"/>
  <c r="Z221" i="2"/>
  <c r="AB221" i="2" s="1"/>
  <c r="Y221" i="2"/>
  <c r="AI221" i="2"/>
  <c r="AN220" i="2"/>
  <c r="AD220" i="2"/>
  <c r="AF220" i="2" s="1"/>
  <c r="AA220" i="2"/>
  <c r="Z220" i="2"/>
  <c r="Y220" i="2"/>
  <c r="AI220" i="2"/>
  <c r="AN219" i="2"/>
  <c r="AI219" i="2"/>
  <c r="AK219" i="2" s="1"/>
  <c r="AE219" i="2"/>
  <c r="AG219" i="2" s="1"/>
  <c r="AD219" i="2"/>
  <c r="AF219" i="2" s="1"/>
  <c r="Y219" i="2"/>
  <c r="AA219" i="2" s="1"/>
  <c r="AN218" i="2"/>
  <c r="AD218" i="2"/>
  <c r="AE218" i="2" s="1"/>
  <c r="Y218" i="2"/>
  <c r="AA218" i="2" s="1"/>
  <c r="AI218" i="2"/>
  <c r="AK218" i="2" s="1"/>
  <c r="AN217" i="2"/>
  <c r="AE217" i="2"/>
  <c r="AG217" i="2" s="1"/>
  <c r="AD217" i="2"/>
  <c r="AF217" i="2" s="1"/>
  <c r="Z217" i="2"/>
  <c r="Y217" i="2"/>
  <c r="AA217" i="2" s="1"/>
  <c r="AI217" i="2"/>
  <c r="AN216" i="2"/>
  <c r="AF216" i="2"/>
  <c r="AE216" i="2"/>
  <c r="AD216" i="2"/>
  <c r="AA216" i="2"/>
  <c r="Z216" i="2"/>
  <c r="Y216" i="2"/>
  <c r="AI216" i="2"/>
  <c r="AN215" i="2"/>
  <c r="AE215" i="2"/>
  <c r="AG215" i="2" s="1"/>
  <c r="AD215" i="2"/>
  <c r="AF215" i="2" s="1"/>
  <c r="Z215" i="2"/>
  <c r="Y215" i="2"/>
  <c r="AA215" i="2" s="1"/>
  <c r="AI215" i="2"/>
  <c r="AN214" i="2"/>
  <c r="AI214" i="2"/>
  <c r="AJ214" i="2" s="1"/>
  <c r="AD214" i="2"/>
  <c r="AF214" i="2" s="1"/>
  <c r="AN213" i="2"/>
  <c r="AE213" i="2"/>
  <c r="AD213" i="2"/>
  <c r="AF213" i="2" s="1"/>
  <c r="Y213" i="2"/>
  <c r="Z213" i="2" s="1"/>
  <c r="AI213" i="2"/>
  <c r="AN212" i="2"/>
  <c r="AJ212" i="2"/>
  <c r="AI212" i="2"/>
  <c r="AK212" i="2" s="1"/>
  <c r="AE212" i="2"/>
  <c r="AD212" i="2"/>
  <c r="AF212" i="2" s="1"/>
  <c r="Z212" i="2"/>
  <c r="AB212" i="2" s="1"/>
  <c r="Y212" i="2"/>
  <c r="AA212" i="2" s="1"/>
  <c r="AN211" i="2"/>
  <c r="AD211" i="2"/>
  <c r="AF211" i="2" s="1"/>
  <c r="Y211" i="2"/>
  <c r="Z211" i="2" s="1"/>
  <c r="AI211" i="2"/>
  <c r="AJ211" i="2" s="1"/>
  <c r="AN210" i="2"/>
  <c r="AF210" i="2"/>
  <c r="AE210" i="2"/>
  <c r="AG210" i="2" s="1"/>
  <c r="AD210" i="2"/>
  <c r="AA210" i="2"/>
  <c r="Z210" i="2"/>
  <c r="AB210" i="2" s="1"/>
  <c r="Y210" i="2"/>
  <c r="AI210" i="2"/>
  <c r="AN209" i="2"/>
  <c r="AD209" i="2"/>
  <c r="AE209" i="2" s="1"/>
  <c r="AA209" i="2"/>
  <c r="Z209" i="2"/>
  <c r="Y209" i="2"/>
  <c r="AI209" i="2"/>
  <c r="AN208" i="2"/>
  <c r="AI208" i="2"/>
  <c r="AK208" i="2" s="1"/>
  <c r="AE208" i="2"/>
  <c r="AG208" i="2" s="1"/>
  <c r="AD208" i="2"/>
  <c r="AF208" i="2" s="1"/>
  <c r="Y208" i="2"/>
  <c r="AA208" i="2" s="1"/>
  <c r="AN207" i="2"/>
  <c r="AI207" i="2"/>
  <c r="AK207" i="2" s="1"/>
  <c r="AD207" i="2"/>
  <c r="AE207" i="2" s="1"/>
  <c r="Y207" i="2"/>
  <c r="AA207" i="2" s="1"/>
  <c r="AN206" i="2"/>
  <c r="AF206" i="2"/>
  <c r="AE206" i="2"/>
  <c r="AD206" i="2"/>
  <c r="AA206" i="2"/>
  <c r="Z206" i="2"/>
  <c r="Y206" i="2"/>
  <c r="AI206" i="2"/>
  <c r="AN205" i="2"/>
  <c r="AE205" i="2"/>
  <c r="AG205" i="2" s="1"/>
  <c r="AD205" i="2"/>
  <c r="AF205" i="2" s="1"/>
  <c r="Z205" i="2"/>
  <c r="Y205" i="2"/>
  <c r="AA205" i="2" s="1"/>
  <c r="AI205" i="2"/>
  <c r="AN204" i="2"/>
  <c r="AD204" i="2"/>
  <c r="AF204" i="2" s="1"/>
  <c r="Y204" i="2"/>
  <c r="Z204" i="2" s="1"/>
  <c r="AI204" i="2"/>
  <c r="AJ204" i="2" s="1"/>
  <c r="AN203" i="2"/>
  <c r="AD203" i="2"/>
  <c r="AE203" i="2" s="1"/>
  <c r="Y203" i="2"/>
  <c r="AA203" i="2" s="1"/>
  <c r="AI203" i="2"/>
  <c r="AN202" i="2"/>
  <c r="AF202" i="2"/>
  <c r="AE202" i="2"/>
  <c r="AD202" i="2"/>
  <c r="Z202" i="2"/>
  <c r="Y202" i="2"/>
  <c r="AA202" i="2" s="1"/>
  <c r="AI202" i="2"/>
  <c r="AN201" i="2"/>
  <c r="AD201" i="2"/>
  <c r="AF201" i="2" s="1"/>
  <c r="Z201" i="2"/>
  <c r="AB201" i="2" s="1"/>
  <c r="Y201" i="2"/>
  <c r="AA201" i="2" s="1"/>
  <c r="AI201" i="2"/>
  <c r="AN200" i="2"/>
  <c r="AI200" i="2"/>
  <c r="AK200" i="2" s="1"/>
  <c r="AD200" i="2"/>
  <c r="AE200" i="2" s="1"/>
  <c r="Y200" i="2"/>
  <c r="AA200" i="2" s="1"/>
  <c r="AN199" i="2"/>
  <c r="AG199" i="2"/>
  <c r="AF199" i="2"/>
  <c r="AE199" i="2"/>
  <c r="AD199" i="2"/>
  <c r="AB199" i="2"/>
  <c r="AA199" i="2"/>
  <c r="Z199" i="2"/>
  <c r="Y199" i="2"/>
  <c r="AI199" i="2"/>
  <c r="AN198" i="2"/>
  <c r="AE198" i="2"/>
  <c r="AD198" i="2"/>
  <c r="AF198" i="2" s="1"/>
  <c r="Y198" i="2"/>
  <c r="AI198" i="2"/>
  <c r="AN197" i="2"/>
  <c r="AJ197" i="2"/>
  <c r="AI197" i="2"/>
  <c r="AK197" i="2" s="1"/>
  <c r="AE197" i="2"/>
  <c r="AD197" i="2"/>
  <c r="AF197" i="2" s="1"/>
  <c r="Z197" i="2"/>
  <c r="AB197" i="2" s="1"/>
  <c r="Y197" i="2"/>
  <c r="AA197" i="2" s="1"/>
  <c r="AN196" i="2"/>
  <c r="AD196" i="2"/>
  <c r="AF196" i="2" s="1"/>
  <c r="Y196" i="2"/>
  <c r="Z196" i="2" s="1"/>
  <c r="AI196" i="2"/>
  <c r="AJ196" i="2" s="1"/>
  <c r="AN195" i="2"/>
  <c r="AF195" i="2"/>
  <c r="AE195" i="2"/>
  <c r="AG195" i="2" s="1"/>
  <c r="AD195" i="2"/>
  <c r="AA195" i="2"/>
  <c r="Z195" i="2"/>
  <c r="AB195" i="2" s="1"/>
  <c r="Y195" i="2"/>
  <c r="AI195" i="2"/>
  <c r="AN194" i="2"/>
  <c r="AD194" i="2"/>
  <c r="AA194" i="2"/>
  <c r="Z194" i="2"/>
  <c r="Y194" i="2"/>
  <c r="AI194" i="2"/>
  <c r="AN193" i="2"/>
  <c r="AI193" i="2"/>
  <c r="AE193" i="2"/>
  <c r="AG193" i="2" s="1"/>
  <c r="AD193" i="2"/>
  <c r="AF193" i="2" s="1"/>
  <c r="Y193" i="2"/>
  <c r="AN192" i="2"/>
  <c r="AD192" i="2"/>
  <c r="AE192" i="2" s="1"/>
  <c r="Y192" i="2"/>
  <c r="AA192" i="2" s="1"/>
  <c r="AI192" i="2"/>
  <c r="AK192" i="2" s="1"/>
  <c r="AN191" i="2"/>
  <c r="AE191" i="2"/>
  <c r="AG191" i="2" s="1"/>
  <c r="AD191" i="2"/>
  <c r="AF191" i="2" s="1"/>
  <c r="Z191" i="2"/>
  <c r="Y191" i="2"/>
  <c r="AA191" i="2" s="1"/>
  <c r="AI191" i="2"/>
  <c r="AN190" i="2"/>
  <c r="AF190" i="2"/>
  <c r="AE190" i="2"/>
  <c r="AD190" i="2"/>
  <c r="AA190" i="2"/>
  <c r="Z190" i="2"/>
  <c r="Y190" i="2"/>
  <c r="AI190" i="2"/>
  <c r="AN189" i="2"/>
  <c r="AE189" i="2"/>
  <c r="AD189" i="2"/>
  <c r="AF189" i="2" s="1"/>
  <c r="Z189" i="2"/>
  <c r="Y189" i="2"/>
  <c r="AA189" i="2" s="1"/>
  <c r="AI189" i="2"/>
  <c r="AN188" i="2"/>
  <c r="AI188" i="2"/>
  <c r="AJ188" i="2" s="1"/>
  <c r="AD188" i="2"/>
  <c r="AF188" i="2" s="1"/>
  <c r="Y188" i="2"/>
  <c r="Z188" i="2" s="1"/>
  <c r="AN187" i="2"/>
  <c r="AD187" i="2"/>
  <c r="Y187" i="2"/>
  <c r="AI187" i="2"/>
  <c r="AN186" i="2"/>
  <c r="AF186" i="2"/>
  <c r="AE186" i="2"/>
  <c r="AD186" i="2"/>
  <c r="Y186" i="2"/>
  <c r="AA186" i="2" s="1"/>
  <c r="AI186" i="2"/>
  <c r="AN185" i="2"/>
  <c r="AD185" i="2"/>
  <c r="Z185" i="2"/>
  <c r="AB185" i="2" s="1"/>
  <c r="Y185" i="2"/>
  <c r="AA185" i="2" s="1"/>
  <c r="AI185" i="2"/>
  <c r="AN184" i="2"/>
  <c r="AD184" i="2"/>
  <c r="AE184" i="2" s="1"/>
  <c r="Y184" i="2"/>
  <c r="AA184" i="2" s="1"/>
  <c r="AI184" i="2"/>
  <c r="AK184" i="2" s="1"/>
  <c r="AN183" i="2"/>
  <c r="AG183" i="2"/>
  <c r="AF183" i="2"/>
  <c r="AE183" i="2"/>
  <c r="AD183" i="2"/>
  <c r="AA183" i="2"/>
  <c r="AB183" i="2" s="1"/>
  <c r="Z183" i="2"/>
  <c r="Y183" i="2"/>
  <c r="AI183" i="2"/>
  <c r="AN182" i="2"/>
  <c r="AD182" i="2"/>
  <c r="AF182" i="2" s="1"/>
  <c r="Y182" i="2"/>
  <c r="AI182" i="2"/>
  <c r="AN181" i="2"/>
  <c r="AJ181" i="2"/>
  <c r="AL181" i="2" s="1"/>
  <c r="AI181" i="2"/>
  <c r="AK181" i="2" s="1"/>
  <c r="AE181" i="2"/>
  <c r="AD181" i="2"/>
  <c r="AF181" i="2" s="1"/>
  <c r="Z181" i="2"/>
  <c r="Y181" i="2"/>
  <c r="AA181" i="2" s="1"/>
  <c r="AN180" i="2"/>
  <c r="AI180" i="2"/>
  <c r="AJ180" i="2" s="1"/>
  <c r="AD180" i="2"/>
  <c r="AF180" i="2" s="1"/>
  <c r="Y180" i="2"/>
  <c r="Z180" i="2" s="1"/>
  <c r="AN179" i="2"/>
  <c r="AF179" i="2"/>
  <c r="AE179" i="2"/>
  <c r="AG179" i="2" s="1"/>
  <c r="AD179" i="2"/>
  <c r="AA179" i="2"/>
  <c r="Z179" i="2"/>
  <c r="AB179" i="2" s="1"/>
  <c r="Y179" i="2"/>
  <c r="AI179" i="2"/>
  <c r="AN178" i="2"/>
  <c r="AD178" i="2"/>
  <c r="AA178" i="2"/>
  <c r="Z178" i="2"/>
  <c r="Y178" i="2"/>
  <c r="AI178" i="2"/>
  <c r="AN177" i="2"/>
  <c r="AI177" i="2"/>
  <c r="AE177" i="2"/>
  <c r="AG177" i="2" s="1"/>
  <c r="AD177" i="2"/>
  <c r="AF177" i="2" s="1"/>
  <c r="Y177" i="2"/>
  <c r="AN176" i="2"/>
  <c r="AD176" i="2"/>
  <c r="AE176" i="2" s="1"/>
  <c r="Y176" i="2"/>
  <c r="AA176" i="2" s="1"/>
  <c r="AI176" i="2"/>
  <c r="AK176" i="2" s="1"/>
  <c r="AN175" i="2"/>
  <c r="AE175" i="2"/>
  <c r="AG175" i="2" s="1"/>
  <c r="AD175" i="2"/>
  <c r="AF175" i="2" s="1"/>
  <c r="Y175" i="2"/>
  <c r="AA175" i="2" s="1"/>
  <c r="AI175" i="2"/>
  <c r="AN174" i="2"/>
  <c r="AF174" i="2"/>
  <c r="AE174" i="2"/>
  <c r="AD174" i="2"/>
  <c r="Z174" i="2"/>
  <c r="Y174" i="2"/>
  <c r="AA174" i="2" s="1"/>
  <c r="AI174" i="2"/>
  <c r="AN173" i="2"/>
  <c r="AE173" i="2"/>
  <c r="AG173" i="2" s="1"/>
  <c r="AD173" i="2"/>
  <c r="AF173" i="2" s="1"/>
  <c r="Z173" i="2"/>
  <c r="Y173" i="2"/>
  <c r="AA173" i="2" s="1"/>
  <c r="AI173" i="2"/>
  <c r="AN172" i="2"/>
  <c r="AD172" i="2"/>
  <c r="AF172" i="2" s="1"/>
  <c r="Y172" i="2"/>
  <c r="Z172" i="2" s="1"/>
  <c r="AI172" i="2"/>
  <c r="AJ172" i="2" s="1"/>
  <c r="AN171" i="2"/>
  <c r="AD171" i="2"/>
  <c r="Y171" i="2"/>
  <c r="Z171" i="2" s="1"/>
  <c r="AI171" i="2"/>
  <c r="AN170" i="2"/>
  <c r="AF170" i="2"/>
  <c r="AD170" i="2"/>
  <c r="AE170" i="2" s="1"/>
  <c r="AG170" i="2" s="1"/>
  <c r="Y170" i="2"/>
  <c r="AA170" i="2" s="1"/>
  <c r="AI170" i="2"/>
  <c r="AN169" i="2"/>
  <c r="AD169" i="2"/>
  <c r="Z169" i="2"/>
  <c r="AB169" i="2" s="1"/>
  <c r="Y169" i="2"/>
  <c r="AA169" i="2" s="1"/>
  <c r="AI169" i="2"/>
  <c r="AN168" i="2"/>
  <c r="AI168" i="2"/>
  <c r="AK168" i="2" s="1"/>
  <c r="AD168" i="2"/>
  <c r="AE168" i="2" s="1"/>
  <c r="Y168" i="2"/>
  <c r="AA168" i="2" s="1"/>
  <c r="AN167" i="2"/>
  <c r="AF167" i="2"/>
  <c r="AE167" i="2"/>
  <c r="AG167" i="2" s="1"/>
  <c r="AD167" i="2"/>
  <c r="AA167" i="2"/>
  <c r="AB167" i="2" s="1"/>
  <c r="Z167" i="2"/>
  <c r="Y167" i="2"/>
  <c r="AI167" i="2"/>
  <c r="AN166" i="2"/>
  <c r="AD166" i="2"/>
  <c r="AF166" i="2" s="1"/>
  <c r="Y166" i="2"/>
  <c r="AI166" i="2"/>
  <c r="AN165" i="2"/>
  <c r="AJ165" i="2"/>
  <c r="AI165" i="2"/>
  <c r="AK165" i="2" s="1"/>
  <c r="AE165" i="2"/>
  <c r="AD165" i="2"/>
  <c r="AF165" i="2" s="1"/>
  <c r="Z165" i="2"/>
  <c r="AB165" i="2" s="1"/>
  <c r="Y165" i="2"/>
  <c r="AA165" i="2" s="1"/>
  <c r="AN164" i="2"/>
  <c r="AD164" i="2"/>
  <c r="AF164" i="2" s="1"/>
  <c r="Y164" i="2"/>
  <c r="Z164" i="2" s="1"/>
  <c r="AI164" i="2"/>
  <c r="AJ164" i="2" s="1"/>
  <c r="AN163" i="2"/>
  <c r="AF163" i="2"/>
  <c r="AE163" i="2"/>
  <c r="AG163" i="2" s="1"/>
  <c r="AD163" i="2"/>
  <c r="Y163" i="2"/>
  <c r="AA163" i="2" s="1"/>
  <c r="AI163" i="2"/>
  <c r="AN162" i="2"/>
  <c r="AD162" i="2"/>
  <c r="AA162" i="2"/>
  <c r="Z162" i="2"/>
  <c r="Y162" i="2"/>
  <c r="AI162" i="2"/>
  <c r="AN161" i="2"/>
  <c r="AI161" i="2"/>
  <c r="AE161" i="2"/>
  <c r="AG161" i="2" s="1"/>
  <c r="AD161" i="2"/>
  <c r="AF161" i="2" s="1"/>
  <c r="Y161" i="2"/>
  <c r="AN160" i="2"/>
  <c r="AI160" i="2"/>
  <c r="AK160" i="2" s="1"/>
  <c r="AD160" i="2"/>
  <c r="AE160" i="2" s="1"/>
  <c r="Y160" i="2"/>
  <c r="AA160" i="2" s="1"/>
  <c r="AN159" i="2"/>
  <c r="AE159" i="2"/>
  <c r="AG159" i="2" s="1"/>
  <c r="AD159" i="2"/>
  <c r="AF159" i="2" s="1"/>
  <c r="Y159" i="2"/>
  <c r="AA159" i="2" s="1"/>
  <c r="AI159" i="2"/>
  <c r="AN158" i="2"/>
  <c r="AF158" i="2"/>
  <c r="AE158" i="2"/>
  <c r="AD158" i="2"/>
  <c r="AA158" i="2"/>
  <c r="Z158" i="2"/>
  <c r="AB158" i="2" s="1"/>
  <c r="Y158" i="2"/>
  <c r="AI158" i="2"/>
  <c r="AN157" i="2"/>
  <c r="AJ157" i="2"/>
  <c r="AE157" i="2"/>
  <c r="AD157" i="2"/>
  <c r="AF157" i="2" s="1"/>
  <c r="Z157" i="2"/>
  <c r="Y157" i="2"/>
  <c r="AA157" i="2" s="1"/>
  <c r="AI157" i="2"/>
  <c r="AK157" i="2" s="1"/>
  <c r="AN156" i="2"/>
  <c r="AI156" i="2"/>
  <c r="AJ156" i="2" s="1"/>
  <c r="AD156" i="2"/>
  <c r="AF156" i="2" s="1"/>
  <c r="Y156" i="2"/>
  <c r="Z156" i="2" s="1"/>
  <c r="AN155" i="2"/>
  <c r="AF155" i="2"/>
  <c r="AD155" i="2"/>
  <c r="AE155" i="2" s="1"/>
  <c r="AG155" i="2" s="1"/>
  <c r="Y155" i="2"/>
  <c r="Z155" i="2" s="1"/>
  <c r="AI155" i="2"/>
  <c r="AN154" i="2"/>
  <c r="AF154" i="2"/>
  <c r="AE154" i="2"/>
  <c r="AG154" i="2" s="1"/>
  <c r="AD154" i="2"/>
  <c r="Y154" i="2"/>
  <c r="AA154" i="2" s="1"/>
  <c r="AI154" i="2"/>
  <c r="AN153" i="2"/>
  <c r="AI153" i="2"/>
  <c r="AK153" i="2" s="1"/>
  <c r="AD153" i="2"/>
  <c r="Y153" i="2"/>
  <c r="AA153" i="2" s="1"/>
  <c r="AN152" i="2"/>
  <c r="AD152" i="2"/>
  <c r="AE152" i="2" s="1"/>
  <c r="Y152" i="2"/>
  <c r="AA152" i="2" s="1"/>
  <c r="AI152" i="2"/>
  <c r="AK152" i="2" s="1"/>
  <c r="AN151" i="2"/>
  <c r="AF151" i="2"/>
  <c r="AE151" i="2"/>
  <c r="AG151" i="2" s="1"/>
  <c r="AD151" i="2"/>
  <c r="AA151" i="2"/>
  <c r="Z151" i="2"/>
  <c r="AB151" i="2" s="1"/>
  <c r="Y151" i="2"/>
  <c r="AI151" i="2"/>
  <c r="AN150" i="2"/>
  <c r="AE150" i="2"/>
  <c r="AG150" i="2" s="1"/>
  <c r="AD150" i="2"/>
  <c r="AF150" i="2" s="1"/>
  <c r="Y150" i="2"/>
  <c r="Z150" i="2" s="1"/>
  <c r="AI150" i="2"/>
  <c r="AN149" i="2"/>
  <c r="AI149" i="2"/>
  <c r="AK149" i="2" s="1"/>
  <c r="AE149" i="2"/>
  <c r="AD149" i="2"/>
  <c r="AF149" i="2" s="1"/>
  <c r="Z149" i="2"/>
  <c r="Y149" i="2"/>
  <c r="AA149" i="2" s="1"/>
  <c r="AN148" i="2"/>
  <c r="AD148" i="2"/>
  <c r="AF148" i="2" s="1"/>
  <c r="Y148" i="2"/>
  <c r="Z148" i="2" s="1"/>
  <c r="AI148" i="2"/>
  <c r="AJ148" i="2" s="1"/>
  <c r="AN147" i="2"/>
  <c r="AD147" i="2"/>
  <c r="AF147" i="2" s="1"/>
  <c r="Y147" i="2"/>
  <c r="AA147" i="2" s="1"/>
  <c r="AI147" i="2"/>
  <c r="AN146" i="2"/>
  <c r="AD146" i="2"/>
  <c r="AE146" i="2" s="1"/>
  <c r="AA146" i="2"/>
  <c r="Z146" i="2"/>
  <c r="Y146" i="2"/>
  <c r="AI146" i="2"/>
  <c r="AN145" i="2"/>
  <c r="AE145" i="2"/>
  <c r="AG145" i="2" s="1"/>
  <c r="AD145" i="2"/>
  <c r="AF145" i="2" s="1"/>
  <c r="Y145" i="2"/>
  <c r="AI145" i="2"/>
  <c r="AN144" i="2"/>
  <c r="AD144" i="2"/>
  <c r="AE144" i="2" s="1"/>
  <c r="Y144" i="2"/>
  <c r="AA144" i="2" s="1"/>
  <c r="AI144" i="2"/>
  <c r="AK144" i="2" s="1"/>
  <c r="AN143" i="2"/>
  <c r="AG143" i="2"/>
  <c r="AE143" i="2"/>
  <c r="AD143" i="2"/>
  <c r="AF143" i="2" s="1"/>
  <c r="Z143" i="2"/>
  <c r="AB143" i="2" s="1"/>
  <c r="Y143" i="2"/>
  <c r="AA143" i="2" s="1"/>
  <c r="AI143" i="2"/>
  <c r="AN142" i="2"/>
  <c r="AF142" i="2"/>
  <c r="AE142" i="2"/>
  <c r="AD142" i="2"/>
  <c r="AA142" i="2"/>
  <c r="Z142" i="2"/>
  <c r="Y142" i="2"/>
  <c r="AI142" i="2"/>
  <c r="AN141" i="2"/>
  <c r="AD141" i="2"/>
  <c r="AF141" i="2" s="1"/>
  <c r="Z141" i="2"/>
  <c r="Y141" i="2"/>
  <c r="AA141" i="2" s="1"/>
  <c r="AI141" i="2"/>
  <c r="AK141" i="2" s="1"/>
  <c r="AN140" i="2"/>
  <c r="AD140" i="2"/>
  <c r="AF140" i="2" s="1"/>
  <c r="Y140" i="2"/>
  <c r="Z140" i="2" s="1"/>
  <c r="AI140" i="2"/>
  <c r="AJ140" i="2" s="1"/>
  <c r="AN139" i="2"/>
  <c r="AG139" i="2"/>
  <c r="AF139" i="2"/>
  <c r="AD139" i="2"/>
  <c r="AE139" i="2" s="1"/>
  <c r="Y139" i="2"/>
  <c r="Z139" i="2" s="1"/>
  <c r="AI139" i="2"/>
  <c r="AN138" i="2"/>
  <c r="AF138" i="2"/>
  <c r="AE138" i="2"/>
  <c r="AD138" i="2"/>
  <c r="Y138" i="2"/>
  <c r="AA138" i="2" s="1"/>
  <c r="AI138" i="2"/>
  <c r="AN137" i="2"/>
  <c r="AJ137" i="2"/>
  <c r="AL137" i="2" s="1"/>
  <c r="AI137" i="2"/>
  <c r="AK137" i="2" s="1"/>
  <c r="AD137" i="2"/>
  <c r="Y137" i="2"/>
  <c r="AA137" i="2" s="1"/>
  <c r="AN136" i="2"/>
  <c r="AI136" i="2"/>
  <c r="AK136" i="2" s="1"/>
  <c r="AD136" i="2"/>
  <c r="AE136" i="2" s="1"/>
  <c r="Y136" i="2"/>
  <c r="AA136" i="2" s="1"/>
  <c r="AN135" i="2"/>
  <c r="AF135" i="2"/>
  <c r="AE135" i="2"/>
  <c r="AG135" i="2" s="1"/>
  <c r="AD135" i="2"/>
  <c r="AA135" i="2"/>
  <c r="Z135" i="2"/>
  <c r="AB135" i="2" s="1"/>
  <c r="Y135" i="2"/>
  <c r="AI135" i="2"/>
  <c r="AN134" i="2"/>
  <c r="AE134" i="2"/>
  <c r="AG134" i="2" s="1"/>
  <c r="AD134" i="2"/>
  <c r="AF134" i="2" s="1"/>
  <c r="Y134" i="2"/>
  <c r="Z134" i="2" s="1"/>
  <c r="AI134" i="2"/>
  <c r="AN133" i="2"/>
  <c r="AJ133" i="2"/>
  <c r="AI133" i="2"/>
  <c r="AK133" i="2" s="1"/>
  <c r="AE133" i="2"/>
  <c r="AD133" i="2"/>
  <c r="AF133" i="2" s="1"/>
  <c r="Z133" i="2"/>
  <c r="AB133" i="2" s="1"/>
  <c r="Y133" i="2"/>
  <c r="AA133" i="2" s="1"/>
  <c r="AN132" i="2"/>
  <c r="AD132" i="2"/>
  <c r="AF132" i="2" s="1"/>
  <c r="Y132" i="2"/>
  <c r="Z132" i="2" s="1"/>
  <c r="AI132" i="2"/>
  <c r="AJ132" i="2" s="1"/>
  <c r="AN131" i="2"/>
  <c r="AF131" i="2"/>
  <c r="AE131" i="2"/>
  <c r="AD131" i="2"/>
  <c r="Y131" i="2"/>
  <c r="AA131" i="2" s="1"/>
  <c r="AI131" i="2"/>
  <c r="AN130" i="2"/>
  <c r="AF130" i="2"/>
  <c r="AD130" i="2"/>
  <c r="AE130" i="2" s="1"/>
  <c r="AA130" i="2"/>
  <c r="Z130" i="2"/>
  <c r="AB130" i="2" s="1"/>
  <c r="Y130" i="2"/>
  <c r="AI130" i="2"/>
  <c r="AN129" i="2"/>
  <c r="AE129" i="2"/>
  <c r="AG129" i="2" s="1"/>
  <c r="AD129" i="2"/>
  <c r="AF129" i="2" s="1"/>
  <c r="Y129" i="2"/>
  <c r="AI129" i="2"/>
  <c r="AN128" i="2"/>
  <c r="AI128" i="2"/>
  <c r="AK128" i="2" s="1"/>
  <c r="AD128" i="2"/>
  <c r="AE128" i="2" s="1"/>
  <c r="Y128" i="2"/>
  <c r="AA128" i="2" s="1"/>
  <c r="AN127" i="2"/>
  <c r="AD127" i="2"/>
  <c r="AF127" i="2" s="1"/>
  <c r="AB127" i="2"/>
  <c r="Z127" i="2"/>
  <c r="Y127" i="2"/>
  <c r="AA127" i="2" s="1"/>
  <c r="AI127" i="2"/>
  <c r="AN126" i="2"/>
  <c r="AF126" i="2"/>
  <c r="AE126" i="2"/>
  <c r="AG126" i="2" s="1"/>
  <c r="AD126" i="2"/>
  <c r="Y126" i="2"/>
  <c r="AA126" i="2" s="1"/>
  <c r="AI126" i="2"/>
  <c r="AN125" i="2"/>
  <c r="AE125" i="2"/>
  <c r="AD125" i="2"/>
  <c r="AF125" i="2" s="1"/>
  <c r="Z125" i="2"/>
  <c r="Y125" i="2"/>
  <c r="AA125" i="2" s="1"/>
  <c r="AI125" i="2"/>
  <c r="AK125" i="2" s="1"/>
  <c r="AN124" i="2"/>
  <c r="AD124" i="2"/>
  <c r="Y124" i="2"/>
  <c r="Z124" i="2" s="1"/>
  <c r="AI124" i="2"/>
  <c r="AJ124" i="2" s="1"/>
  <c r="AN123" i="2"/>
  <c r="AF123" i="2"/>
  <c r="AG123" i="2" s="1"/>
  <c r="AD123" i="2"/>
  <c r="AE123" i="2" s="1"/>
  <c r="AB123" i="2"/>
  <c r="AA123" i="2"/>
  <c r="Y123" i="2"/>
  <c r="Z123" i="2" s="1"/>
  <c r="AI123" i="2"/>
  <c r="AN122" i="2"/>
  <c r="AF122" i="2"/>
  <c r="AD122" i="2"/>
  <c r="AE122" i="2" s="1"/>
  <c r="AG122" i="2" s="1"/>
  <c r="Z122" i="2"/>
  <c r="Y122" i="2"/>
  <c r="AA122" i="2" s="1"/>
  <c r="AI122" i="2"/>
  <c r="AJ122" i="2" s="1"/>
  <c r="AN121" i="2"/>
  <c r="AE121" i="2"/>
  <c r="AG121" i="2" s="1"/>
  <c r="AD121" i="2"/>
  <c r="AF121" i="2" s="1"/>
  <c r="Z121" i="2"/>
  <c r="AB121" i="2" s="1"/>
  <c r="Y121" i="2"/>
  <c r="AA121" i="2" s="1"/>
  <c r="AI121" i="2"/>
  <c r="AN120" i="2"/>
  <c r="AI120" i="2"/>
  <c r="AD120" i="2"/>
  <c r="Y120" i="2"/>
  <c r="AN119" i="2"/>
  <c r="AF119" i="2"/>
  <c r="AD119" i="2"/>
  <c r="AE119" i="2" s="1"/>
  <c r="AG119" i="2" s="1"/>
  <c r="AA119" i="2"/>
  <c r="Y119" i="2"/>
  <c r="Z119" i="2" s="1"/>
  <c r="AB119" i="2" s="1"/>
  <c r="AI119" i="2"/>
  <c r="AN118" i="2"/>
  <c r="AF118" i="2"/>
  <c r="AE118" i="2"/>
  <c r="AD118" i="2"/>
  <c r="Y118" i="2"/>
  <c r="AA118" i="2" s="1"/>
  <c r="AI118" i="2"/>
  <c r="AJ118" i="2" s="1"/>
  <c r="AN117" i="2"/>
  <c r="AD117" i="2"/>
  <c r="AF117" i="2" s="1"/>
  <c r="Y117" i="2"/>
  <c r="AA117" i="2" s="1"/>
  <c r="AI117" i="2"/>
  <c r="AN116" i="2"/>
  <c r="AD116" i="2"/>
  <c r="Y116" i="2"/>
  <c r="AI116" i="2"/>
  <c r="AN115" i="2"/>
  <c r="AF115" i="2"/>
  <c r="AG115" i="2" s="1"/>
  <c r="AE115" i="2"/>
  <c r="AD115" i="2"/>
  <c r="Y115" i="2"/>
  <c r="Z115" i="2" s="1"/>
  <c r="AI115" i="2"/>
  <c r="AJ115" i="2" s="1"/>
  <c r="AN114" i="2"/>
  <c r="AD114" i="2"/>
  <c r="AF114" i="2" s="1"/>
  <c r="AA114" i="2"/>
  <c r="Z114" i="2"/>
  <c r="Y114" i="2"/>
  <c r="AI114" i="2"/>
  <c r="AK114" i="2" s="1"/>
  <c r="AN113" i="2"/>
  <c r="AD113" i="2"/>
  <c r="AF113" i="2" s="1"/>
  <c r="Y113" i="2"/>
  <c r="AA113" i="2" s="1"/>
  <c r="AI113" i="2"/>
  <c r="AN112" i="2"/>
  <c r="AD112" i="2"/>
  <c r="Y112" i="2"/>
  <c r="AI112" i="2"/>
  <c r="AN111" i="2"/>
  <c r="AD111" i="2"/>
  <c r="AF111" i="2" s="1"/>
  <c r="AB111" i="2"/>
  <c r="AA111" i="2"/>
  <c r="Z111" i="2"/>
  <c r="Y111" i="2"/>
  <c r="AI111" i="2"/>
  <c r="AJ111" i="2" s="1"/>
  <c r="AN110" i="2"/>
  <c r="AF110" i="2"/>
  <c r="AE110" i="2"/>
  <c r="AG110" i="2" s="1"/>
  <c r="AD110" i="2"/>
  <c r="AA110" i="2"/>
  <c r="Z110" i="2"/>
  <c r="Y110" i="2"/>
  <c r="AI110" i="2"/>
  <c r="AK110" i="2" s="1"/>
  <c r="AN109" i="2"/>
  <c r="AJ109" i="2"/>
  <c r="AL109" i="2" s="1"/>
  <c r="AI109" i="2"/>
  <c r="AK109" i="2" s="1"/>
  <c r="AD109" i="2"/>
  <c r="AF109" i="2" s="1"/>
  <c r="Z109" i="2"/>
  <c r="AB109" i="2" s="1"/>
  <c r="Y109" i="2"/>
  <c r="AA109" i="2" s="1"/>
  <c r="AN108" i="2"/>
  <c r="AI108" i="2"/>
  <c r="AD108" i="2"/>
  <c r="Y108" i="2"/>
  <c r="AN107" i="2"/>
  <c r="AF107" i="2"/>
  <c r="AD107" i="2"/>
  <c r="AE107" i="2" s="1"/>
  <c r="AG107" i="2" s="1"/>
  <c r="Y107" i="2"/>
  <c r="AA107" i="2" s="1"/>
  <c r="AI107" i="2"/>
  <c r="AJ107" i="2" s="1"/>
  <c r="AN106" i="2"/>
  <c r="AF106" i="2"/>
  <c r="AE106" i="2"/>
  <c r="AD106" i="2"/>
  <c r="Y106" i="2"/>
  <c r="AA106" i="2" s="1"/>
  <c r="AI106" i="2"/>
  <c r="AK106" i="2" s="1"/>
  <c r="AN105" i="2"/>
  <c r="AD105" i="2"/>
  <c r="AF105" i="2" s="1"/>
  <c r="Y105" i="2"/>
  <c r="AA105" i="2" s="1"/>
  <c r="AI105" i="2"/>
  <c r="AK105" i="2" s="1"/>
  <c r="AN104" i="2"/>
  <c r="AD104" i="2"/>
  <c r="Y104" i="2"/>
  <c r="AI104" i="2"/>
  <c r="AN103" i="2"/>
  <c r="AD103" i="2"/>
  <c r="AF103" i="2" s="1"/>
  <c r="AA103" i="2"/>
  <c r="Z103" i="2"/>
  <c r="Y103" i="2"/>
  <c r="AI103" i="2"/>
  <c r="AJ103" i="2" s="1"/>
  <c r="AN102" i="2"/>
  <c r="AD102" i="2"/>
  <c r="AE102" i="2" s="1"/>
  <c r="Z102" i="2"/>
  <c r="Y102" i="2"/>
  <c r="AA102" i="2" s="1"/>
  <c r="AI102" i="2"/>
  <c r="AJ102" i="2" s="1"/>
  <c r="AN101" i="2"/>
  <c r="AI101" i="2"/>
  <c r="AK101" i="2" s="1"/>
  <c r="AD101" i="2"/>
  <c r="AF101" i="2" s="1"/>
  <c r="Y101" i="2"/>
  <c r="AA101" i="2" s="1"/>
  <c r="AN100" i="2"/>
  <c r="AI100" i="2"/>
  <c r="AJ100" i="2" s="1"/>
  <c r="AD100" i="2"/>
  <c r="AA100" i="2"/>
  <c r="AB100" i="2" s="1"/>
  <c r="Y100" i="2"/>
  <c r="Z100" i="2" s="1"/>
  <c r="AN99" i="2"/>
  <c r="AE99" i="2"/>
  <c r="AD99" i="2"/>
  <c r="AF99" i="2" s="1"/>
  <c r="AG99" i="2" s="1"/>
  <c r="Y99" i="2"/>
  <c r="AA99" i="2" s="1"/>
  <c r="AI99" i="2"/>
  <c r="AJ99" i="2" s="1"/>
  <c r="AN98" i="2"/>
  <c r="AF98" i="2"/>
  <c r="AD98" i="2"/>
  <c r="AE98" i="2" s="1"/>
  <c r="Y98" i="2"/>
  <c r="Z98" i="2" s="1"/>
  <c r="AI98" i="2"/>
  <c r="AN97" i="2"/>
  <c r="AD97" i="2"/>
  <c r="AF97" i="2" s="1"/>
  <c r="Y97" i="2"/>
  <c r="AA97" i="2" s="1"/>
  <c r="AI97" i="2"/>
  <c r="AK97" i="2" s="1"/>
  <c r="AN96" i="2"/>
  <c r="AD96" i="2"/>
  <c r="AE96" i="2" s="1"/>
  <c r="Y96" i="2"/>
  <c r="AI96" i="2"/>
  <c r="AN95" i="2"/>
  <c r="AF95" i="2"/>
  <c r="AD95" i="2"/>
  <c r="AE95" i="2" s="1"/>
  <c r="AG95" i="2" s="1"/>
  <c r="Y95" i="2"/>
  <c r="Z95" i="2" s="1"/>
  <c r="AI95" i="2"/>
  <c r="AJ95" i="2" s="1"/>
  <c r="AN94" i="2"/>
  <c r="AD94" i="2"/>
  <c r="AE94" i="2" s="1"/>
  <c r="AA94" i="2"/>
  <c r="Z94" i="2"/>
  <c r="Y94" i="2"/>
  <c r="AI94" i="2"/>
  <c r="AJ94" i="2" s="1"/>
  <c r="AN93" i="2"/>
  <c r="AD93" i="2"/>
  <c r="AF93" i="2" s="1"/>
  <c r="Y93" i="2"/>
  <c r="AA93" i="2" s="1"/>
  <c r="AI93" i="2"/>
  <c r="AK93" i="2" s="1"/>
  <c r="AN92" i="2"/>
  <c r="AD92" i="2"/>
  <c r="Y92" i="2"/>
  <c r="Z92" i="2" s="1"/>
  <c r="AI92" i="2"/>
  <c r="AJ92" i="2" s="1"/>
  <c r="AN91" i="2"/>
  <c r="AF91" i="2"/>
  <c r="AE91" i="2"/>
  <c r="AD91" i="2"/>
  <c r="Y91" i="2"/>
  <c r="Z91" i="2" s="1"/>
  <c r="AI91" i="2"/>
  <c r="AK91" i="2" s="1"/>
  <c r="AN90" i="2"/>
  <c r="AD90" i="2"/>
  <c r="AE90" i="2" s="1"/>
  <c r="Y90" i="2"/>
  <c r="Z90" i="2" s="1"/>
  <c r="AI90" i="2"/>
  <c r="AN89" i="2"/>
  <c r="AD89" i="2"/>
  <c r="AF89" i="2" s="1"/>
  <c r="Y89" i="2"/>
  <c r="AA89" i="2" s="1"/>
  <c r="AI89" i="2"/>
  <c r="AK89" i="2" s="1"/>
  <c r="AN88" i="2"/>
  <c r="AD88" i="2"/>
  <c r="AE88" i="2" s="1"/>
  <c r="Y88" i="2"/>
  <c r="Z88" i="2" s="1"/>
  <c r="AI88" i="2"/>
  <c r="AN87" i="2"/>
  <c r="AK87" i="2"/>
  <c r="AJ87" i="2"/>
  <c r="AD87" i="2"/>
  <c r="AF87" i="2" s="1"/>
  <c r="AA87" i="2"/>
  <c r="Y87" i="2"/>
  <c r="Z87" i="2" s="1"/>
  <c r="AB87" i="2" s="1"/>
  <c r="AI87" i="2"/>
  <c r="AN86" i="2"/>
  <c r="AD86" i="2"/>
  <c r="AF86" i="2" s="1"/>
  <c r="Y86" i="2"/>
  <c r="AA86" i="2" s="1"/>
  <c r="AI86" i="2"/>
  <c r="AN85" i="2"/>
  <c r="AD85" i="2"/>
  <c r="AF85" i="2" s="1"/>
  <c r="Y85" i="2"/>
  <c r="AA85" i="2" s="1"/>
  <c r="AI85" i="2"/>
  <c r="AN84" i="2"/>
  <c r="AD84" i="2"/>
  <c r="AE84" i="2" s="1"/>
  <c r="Y84" i="2"/>
  <c r="Z84" i="2" s="1"/>
  <c r="AI84" i="2"/>
  <c r="AN83" i="2"/>
  <c r="AF83" i="2"/>
  <c r="AD83" i="2"/>
  <c r="AE83" i="2" s="1"/>
  <c r="AG83" i="2" s="1"/>
  <c r="Y83" i="2"/>
  <c r="Z83" i="2" s="1"/>
  <c r="AI83" i="2"/>
  <c r="AJ83" i="2" s="1"/>
  <c r="AN82" i="2"/>
  <c r="AD82" i="2"/>
  <c r="AE82" i="2" s="1"/>
  <c r="Y82" i="2"/>
  <c r="AA82" i="2" s="1"/>
  <c r="AI82" i="2"/>
  <c r="AN81" i="2"/>
  <c r="AD81" i="2"/>
  <c r="AF81" i="2" s="1"/>
  <c r="Y81" i="2"/>
  <c r="AA81" i="2" s="1"/>
  <c r="AI81" i="2"/>
  <c r="AN80" i="2"/>
  <c r="AD80" i="2"/>
  <c r="AE80" i="2" s="1"/>
  <c r="Y80" i="2"/>
  <c r="Z80" i="2" s="1"/>
  <c r="AI80" i="2"/>
  <c r="AN79" i="2"/>
  <c r="AK79" i="2"/>
  <c r="AJ79" i="2"/>
  <c r="AL79" i="2" s="1"/>
  <c r="AD79" i="2"/>
  <c r="AF79" i="2" s="1"/>
  <c r="Z79" i="2"/>
  <c r="Y79" i="2"/>
  <c r="AA79" i="2" s="1"/>
  <c r="AI79" i="2"/>
  <c r="AN78" i="2"/>
  <c r="AD78" i="2"/>
  <c r="AE78" i="2" s="1"/>
  <c r="Y78" i="2"/>
  <c r="AA78" i="2" s="1"/>
  <c r="AI78" i="2"/>
  <c r="AN77" i="2"/>
  <c r="AD77" i="2"/>
  <c r="AF77" i="2" s="1"/>
  <c r="Y77" i="2"/>
  <c r="AA77" i="2" s="1"/>
  <c r="AI77" i="2"/>
  <c r="AN76" i="2"/>
  <c r="AD76" i="2"/>
  <c r="AE76" i="2" s="1"/>
  <c r="Y76" i="2"/>
  <c r="Z76" i="2" s="1"/>
  <c r="AI76" i="2"/>
  <c r="AN75" i="2"/>
  <c r="AF75" i="2"/>
  <c r="AE75" i="2"/>
  <c r="AG75" i="2" s="1"/>
  <c r="AD75" i="2"/>
  <c r="Y75" i="2"/>
  <c r="AA75" i="2" s="1"/>
  <c r="AI75" i="2"/>
  <c r="AK75" i="2" s="1"/>
  <c r="AN74" i="2"/>
  <c r="AF74" i="2"/>
  <c r="AD74" i="2"/>
  <c r="AE74" i="2" s="1"/>
  <c r="Y74" i="2"/>
  <c r="AA74" i="2" s="1"/>
  <c r="AI74" i="2"/>
  <c r="AN73" i="2"/>
  <c r="AD73" i="2"/>
  <c r="AF73" i="2" s="1"/>
  <c r="Y73" i="2"/>
  <c r="AA73" i="2" s="1"/>
  <c r="AI73" i="2"/>
  <c r="AK73" i="2" s="1"/>
  <c r="AN72" i="2"/>
  <c r="AD72" i="2"/>
  <c r="AE72" i="2" s="1"/>
  <c r="AA72" i="2"/>
  <c r="AB72" i="2" s="1"/>
  <c r="Y72" i="2"/>
  <c r="Z72" i="2" s="1"/>
  <c r="AI72" i="2"/>
  <c r="AN71" i="2"/>
  <c r="AK71" i="2"/>
  <c r="AF71" i="2"/>
  <c r="AE71" i="2"/>
  <c r="AD71" i="2"/>
  <c r="Y71" i="2"/>
  <c r="Z71" i="2" s="1"/>
  <c r="AI71" i="2"/>
  <c r="AJ71" i="2" s="1"/>
  <c r="AL71" i="2" s="1"/>
  <c r="AN70" i="2"/>
  <c r="AD70" i="2"/>
  <c r="AF70" i="2" s="1"/>
  <c r="Y70" i="2"/>
  <c r="AA70" i="2" s="1"/>
  <c r="AI70" i="2"/>
  <c r="AN69" i="2"/>
  <c r="AF69" i="2"/>
  <c r="AD69" i="2"/>
  <c r="AE69" i="2" s="1"/>
  <c r="AG69" i="2" s="1"/>
  <c r="Y69" i="2"/>
  <c r="AA69" i="2" s="1"/>
  <c r="AI69" i="2"/>
  <c r="AN68" i="2"/>
  <c r="AD68" i="2"/>
  <c r="AE68" i="2" s="1"/>
  <c r="AA68" i="2"/>
  <c r="AB68" i="2" s="1"/>
  <c r="Y68" i="2"/>
  <c r="Z68" i="2" s="1"/>
  <c r="AI68" i="2"/>
  <c r="AN67" i="2"/>
  <c r="AD67" i="2"/>
  <c r="AF67" i="2" s="1"/>
  <c r="Y67" i="2"/>
  <c r="Z67" i="2" s="1"/>
  <c r="AI67" i="2"/>
  <c r="AN66" i="2"/>
  <c r="AI66" i="2"/>
  <c r="AK66" i="2" s="1"/>
  <c r="AD66" i="2"/>
  <c r="AF66" i="2" s="1"/>
  <c r="Y66" i="2"/>
  <c r="AA66" i="2" s="1"/>
  <c r="AN65" i="2"/>
  <c r="AD65" i="2"/>
  <c r="AE65" i="2" s="1"/>
  <c r="Y65" i="2"/>
  <c r="Z65" i="2" s="1"/>
  <c r="AI65" i="2"/>
  <c r="AJ65" i="2" s="1"/>
  <c r="AN64" i="2"/>
  <c r="AD64" i="2"/>
  <c r="AE64" i="2" s="1"/>
  <c r="AA64" i="2"/>
  <c r="Z64" i="2"/>
  <c r="AB64" i="2" s="1"/>
  <c r="Y64" i="2"/>
  <c r="AI64" i="2"/>
  <c r="AN63" i="2"/>
  <c r="AD63" i="2"/>
  <c r="AE63" i="2" s="1"/>
  <c r="Y63" i="2"/>
  <c r="AA63" i="2" s="1"/>
  <c r="AI63" i="2"/>
  <c r="AN62" i="2"/>
  <c r="AD62" i="2"/>
  <c r="AF62" i="2" s="1"/>
  <c r="Y62" i="2"/>
  <c r="AA62" i="2" s="1"/>
  <c r="AI62" i="2"/>
  <c r="AK62" i="2" s="1"/>
  <c r="AN61" i="2"/>
  <c r="AD61" i="2"/>
  <c r="AE61" i="2" s="1"/>
  <c r="Y61" i="2"/>
  <c r="Z61" i="2" s="1"/>
  <c r="AI61" i="2"/>
  <c r="AN60" i="2"/>
  <c r="AF60" i="2"/>
  <c r="AE60" i="2"/>
  <c r="AD60" i="2"/>
  <c r="Y60" i="2"/>
  <c r="Z60" i="2" s="1"/>
  <c r="AI60" i="2"/>
  <c r="AN59" i="2"/>
  <c r="AD59" i="2"/>
  <c r="AF59" i="2" s="1"/>
  <c r="Y59" i="2"/>
  <c r="Z59" i="2" s="1"/>
  <c r="AI59" i="2"/>
  <c r="AN58" i="2"/>
  <c r="AD58" i="2"/>
  <c r="AF58" i="2" s="1"/>
  <c r="Y58" i="2"/>
  <c r="AA58" i="2" s="1"/>
  <c r="AI58" i="2"/>
  <c r="AN57" i="2"/>
  <c r="AD57" i="2"/>
  <c r="AE57" i="2" s="1"/>
  <c r="Y57" i="2"/>
  <c r="Z57" i="2" s="1"/>
  <c r="AI57" i="2"/>
  <c r="AJ57" i="2" s="1"/>
  <c r="AN56" i="2"/>
  <c r="AD56" i="2"/>
  <c r="AF56" i="2" s="1"/>
  <c r="Z56" i="2"/>
  <c r="Y56" i="2"/>
  <c r="AA56" i="2" s="1"/>
  <c r="AI56" i="2"/>
  <c r="AN55" i="2"/>
  <c r="AD55" i="2"/>
  <c r="AE55" i="2" s="1"/>
  <c r="Y55" i="2"/>
  <c r="AA55" i="2" s="1"/>
  <c r="AI55" i="2"/>
  <c r="AN54" i="2"/>
  <c r="AE54" i="2"/>
  <c r="AD54" i="2"/>
  <c r="AF54" i="2" s="1"/>
  <c r="Y54" i="2"/>
  <c r="AA54" i="2" s="1"/>
  <c r="AI54" i="2"/>
  <c r="AK54" i="2" s="1"/>
  <c r="AN53" i="2"/>
  <c r="AD53" i="2"/>
  <c r="AE53" i="2" s="1"/>
  <c r="AA53" i="2"/>
  <c r="Y53" i="2"/>
  <c r="Z53" i="2" s="1"/>
  <c r="AI53" i="2"/>
  <c r="AN52" i="2"/>
  <c r="AF52" i="2"/>
  <c r="AD52" i="2"/>
  <c r="AE52" i="2" s="1"/>
  <c r="AG52" i="2" s="1"/>
  <c r="Y52" i="2"/>
  <c r="AA52" i="2" s="1"/>
  <c r="AI52" i="2"/>
  <c r="AN51" i="2"/>
  <c r="AD51" i="2"/>
  <c r="AF51" i="2" s="1"/>
  <c r="Y51" i="2"/>
  <c r="Z51" i="2" s="1"/>
  <c r="AI51" i="2"/>
  <c r="AN50" i="2"/>
  <c r="AD50" i="2"/>
  <c r="AF50" i="2" s="1"/>
  <c r="Y50" i="2"/>
  <c r="AA50" i="2" s="1"/>
  <c r="AI50" i="2"/>
  <c r="AN49" i="2"/>
  <c r="AI49" i="2"/>
  <c r="AJ49" i="2" s="1"/>
  <c r="AF49" i="2"/>
  <c r="AD49" i="2"/>
  <c r="AE49" i="2" s="1"/>
  <c r="Y49" i="2"/>
  <c r="Z49" i="2" s="1"/>
  <c r="AN48" i="2"/>
  <c r="AF48" i="2"/>
  <c r="AG48" i="2" s="1"/>
  <c r="AE48" i="2"/>
  <c r="AD48" i="2"/>
  <c r="Y48" i="2"/>
  <c r="AA48" i="2" s="1"/>
  <c r="AI48" i="2"/>
  <c r="AN47" i="2"/>
  <c r="AF47" i="2"/>
  <c r="AD47" i="2"/>
  <c r="AE47" i="2" s="1"/>
  <c r="Y47" i="2"/>
  <c r="AA47" i="2" s="1"/>
  <c r="AI47" i="2"/>
  <c r="AN46" i="2"/>
  <c r="AI46" i="2"/>
  <c r="AK46" i="2" s="1"/>
  <c r="AE46" i="2"/>
  <c r="AG46" i="2" s="1"/>
  <c r="AD46" i="2"/>
  <c r="AF46" i="2" s="1"/>
  <c r="Y46" i="2"/>
  <c r="AA46" i="2" s="1"/>
  <c r="AN45" i="2"/>
  <c r="AD45" i="2"/>
  <c r="AE45" i="2" s="1"/>
  <c r="Y45" i="2"/>
  <c r="Z45" i="2" s="1"/>
  <c r="AI45" i="2"/>
  <c r="AN44" i="2"/>
  <c r="AD44" i="2"/>
  <c r="AE44" i="2" s="1"/>
  <c r="AA44" i="2"/>
  <c r="AB44" i="2" s="1"/>
  <c r="Z44" i="2"/>
  <c r="Y44" i="2"/>
  <c r="AI44" i="2"/>
  <c r="AN43" i="2"/>
  <c r="AK43" i="2"/>
  <c r="AI43" i="2"/>
  <c r="AJ43" i="2" s="1"/>
  <c r="AD43" i="2"/>
  <c r="AF43" i="2" s="1"/>
  <c r="AA43" i="2"/>
  <c r="Y43" i="2"/>
  <c r="Z43" i="2" s="1"/>
  <c r="AN42" i="2"/>
  <c r="AJ42" i="2"/>
  <c r="AI42" i="2"/>
  <c r="AK42" i="2" s="1"/>
  <c r="AD42" i="2"/>
  <c r="AF42" i="2" s="1"/>
  <c r="Z42" i="2"/>
  <c r="Y42" i="2"/>
  <c r="AA42" i="2" s="1"/>
  <c r="AN41" i="2"/>
  <c r="AI41" i="2"/>
  <c r="AJ41" i="2" s="1"/>
  <c r="AD41" i="2"/>
  <c r="AE41" i="2" s="1"/>
  <c r="Y41" i="2"/>
  <c r="Z41" i="2" s="1"/>
  <c r="AN40" i="2"/>
  <c r="AF40" i="2"/>
  <c r="AD40" i="2"/>
  <c r="AE40" i="2" s="1"/>
  <c r="AG40" i="2" s="1"/>
  <c r="AA40" i="2"/>
  <c r="Y40" i="2"/>
  <c r="Z40" i="2" s="1"/>
  <c r="AB40" i="2" s="1"/>
  <c r="AI40" i="2"/>
  <c r="AN39" i="2"/>
  <c r="AD39" i="2"/>
  <c r="AE39" i="2" s="1"/>
  <c r="Y39" i="2"/>
  <c r="AA39" i="2" s="1"/>
  <c r="AI39" i="2"/>
  <c r="AN38" i="2"/>
  <c r="AI38" i="2"/>
  <c r="AK38" i="2" s="1"/>
  <c r="AE38" i="2"/>
  <c r="AG38" i="2" s="1"/>
  <c r="AD38" i="2"/>
  <c r="AF38" i="2" s="1"/>
  <c r="Y38" i="2"/>
  <c r="AA38" i="2" s="1"/>
  <c r="AN37" i="2"/>
  <c r="AD37" i="2"/>
  <c r="AF37" i="2" s="1"/>
  <c r="AA37" i="2"/>
  <c r="Z37" i="2"/>
  <c r="AB37" i="2" s="1"/>
  <c r="Y37" i="2"/>
  <c r="AI37" i="2"/>
  <c r="AN36" i="2"/>
  <c r="AI36" i="2"/>
  <c r="AJ36" i="2" s="1"/>
  <c r="AD36" i="2"/>
  <c r="AF36" i="2" s="1"/>
  <c r="AA36" i="2"/>
  <c r="Y36" i="2"/>
  <c r="Z36" i="2" s="1"/>
  <c r="AN35" i="2"/>
  <c r="AI35" i="2"/>
  <c r="AK35" i="2" s="1"/>
  <c r="AD35" i="2"/>
  <c r="AF35" i="2" s="1"/>
  <c r="Z35" i="2"/>
  <c r="AB35" i="2" s="1"/>
  <c r="Y35" i="2"/>
  <c r="AA35" i="2" s="1"/>
  <c r="AN34" i="2"/>
  <c r="AI34" i="2"/>
  <c r="AJ34" i="2" s="1"/>
  <c r="AF34" i="2"/>
  <c r="AD34" i="2"/>
  <c r="AE34" i="2" s="1"/>
  <c r="Y34" i="2"/>
  <c r="Z34" i="2" s="1"/>
  <c r="AN33" i="2"/>
  <c r="AE33" i="2"/>
  <c r="AG33" i="2" s="1"/>
  <c r="AD33" i="2"/>
  <c r="AF33" i="2" s="1"/>
  <c r="AA33" i="2"/>
  <c r="Z33" i="2"/>
  <c r="Y33" i="2"/>
  <c r="AI33" i="2"/>
  <c r="AN32" i="2"/>
  <c r="AF32" i="2"/>
  <c r="AD32" i="2"/>
  <c r="AE32" i="2" s="1"/>
  <c r="Y32" i="2"/>
  <c r="AA32" i="2" s="1"/>
  <c r="AI32" i="2"/>
  <c r="AN31" i="2"/>
  <c r="AD31" i="2"/>
  <c r="AF31" i="2" s="1"/>
  <c r="Y31" i="2"/>
  <c r="AA31" i="2" s="1"/>
  <c r="AI31" i="2"/>
  <c r="AK31" i="2" s="1"/>
  <c r="AN30" i="2"/>
  <c r="AD30" i="2"/>
  <c r="AE30" i="2" s="1"/>
  <c r="Y30" i="2"/>
  <c r="Z30" i="2" s="1"/>
  <c r="AI30" i="2"/>
  <c r="AN29" i="2"/>
  <c r="AF29" i="2"/>
  <c r="AD29" i="2"/>
  <c r="AE29" i="2" s="1"/>
  <c r="AG29" i="2" s="1"/>
  <c r="Z29" i="2"/>
  <c r="Y29" i="2"/>
  <c r="AA29" i="2" s="1"/>
  <c r="AI29" i="2"/>
  <c r="AN28" i="2"/>
  <c r="AD28" i="2"/>
  <c r="AF28" i="2" s="1"/>
  <c r="AA28" i="2"/>
  <c r="Y28" i="2"/>
  <c r="Z28" i="2" s="1"/>
  <c r="AI28" i="2"/>
  <c r="AN27" i="2"/>
  <c r="AD27" i="2"/>
  <c r="AF27" i="2" s="1"/>
  <c r="Z27" i="2"/>
  <c r="Y27" i="2"/>
  <c r="AA27" i="2" s="1"/>
  <c r="AI27" i="2"/>
  <c r="AN26" i="2"/>
  <c r="AD26" i="2"/>
  <c r="AE26" i="2" s="1"/>
  <c r="Y26" i="2"/>
  <c r="Z26" i="2" s="1"/>
  <c r="AI26" i="2"/>
  <c r="AJ26" i="2" s="1"/>
  <c r="AN25" i="2"/>
  <c r="AD25" i="2"/>
  <c r="AF25" i="2" s="1"/>
  <c r="Y25" i="2"/>
  <c r="AA25" i="2" s="1"/>
  <c r="AI25" i="2"/>
  <c r="AN24" i="2"/>
  <c r="AD24" i="2"/>
  <c r="AE24" i="2" s="1"/>
  <c r="Y24" i="2"/>
  <c r="AA24" i="2" s="1"/>
  <c r="AI24" i="2"/>
  <c r="AN23" i="2"/>
  <c r="AD23" i="2"/>
  <c r="AF23" i="2" s="1"/>
  <c r="Y23" i="2"/>
  <c r="AA23" i="2" s="1"/>
  <c r="AI23" i="2"/>
  <c r="AK23" i="2" s="1"/>
  <c r="AN22" i="2"/>
  <c r="AD22" i="2"/>
  <c r="AE22" i="2" s="1"/>
  <c r="AA22" i="2"/>
  <c r="Y22" i="2"/>
  <c r="Z22" i="2" s="1"/>
  <c r="AI22" i="2"/>
  <c r="AN21" i="2"/>
  <c r="AF21" i="2"/>
  <c r="AE21" i="2"/>
  <c r="AG21" i="2" s="1"/>
  <c r="AD21" i="2"/>
  <c r="Y21" i="2"/>
  <c r="AA21" i="2" s="1"/>
  <c r="AI21" i="2"/>
  <c r="AN20" i="2"/>
  <c r="AD20" i="2"/>
  <c r="AF20" i="2" s="1"/>
  <c r="Y20" i="2"/>
  <c r="Z20" i="2" s="1"/>
  <c r="AI20" i="2"/>
  <c r="AN19" i="2"/>
  <c r="AD19" i="2"/>
  <c r="AF19" i="2" s="1"/>
  <c r="Y19" i="2"/>
  <c r="AA19" i="2" s="1"/>
  <c r="AI19" i="2"/>
  <c r="AN18" i="2"/>
  <c r="AD18" i="2"/>
  <c r="AE18" i="2" s="1"/>
  <c r="Y18" i="2"/>
  <c r="Z18" i="2" s="1"/>
  <c r="AI18" i="2"/>
  <c r="AJ18" i="2" s="1"/>
  <c r="AN17" i="2"/>
  <c r="AF17" i="2"/>
  <c r="AD17" i="2"/>
  <c r="AE17" i="2" s="1"/>
  <c r="AG17" i="2" s="1"/>
  <c r="Y17" i="2"/>
  <c r="Z17" i="2" s="1"/>
  <c r="AI17" i="2"/>
  <c r="AN16" i="2"/>
  <c r="AD16" i="2"/>
  <c r="AE16" i="2" s="1"/>
  <c r="Y16" i="2"/>
  <c r="AA16" i="2" s="1"/>
  <c r="AI16" i="2"/>
  <c r="AN15" i="2"/>
  <c r="AD15" i="2"/>
  <c r="AF15" i="2" s="1"/>
  <c r="Y15" i="2"/>
  <c r="Z15" i="2" s="1"/>
  <c r="AI15" i="2"/>
  <c r="AN14" i="2"/>
  <c r="AD14" i="2"/>
  <c r="AE14" i="2" s="1"/>
  <c r="Y14" i="2"/>
  <c r="AA14" i="2" s="1"/>
  <c r="AI14" i="2"/>
  <c r="AN13" i="2"/>
  <c r="AI13" i="2"/>
  <c r="AK13" i="2" s="1"/>
  <c r="AF13" i="2"/>
  <c r="AD13" i="2"/>
  <c r="AE13" i="2" s="1"/>
  <c r="AG13" i="2" s="1"/>
  <c r="Y13" i="2"/>
  <c r="AA13" i="2" s="1"/>
  <c r="AN12" i="2"/>
  <c r="AD12" i="2"/>
  <c r="AF12" i="2" s="1"/>
  <c r="Y12" i="2"/>
  <c r="Z12" i="2" s="1"/>
  <c r="AI12" i="2"/>
  <c r="AN11" i="2"/>
  <c r="AF11" i="2"/>
  <c r="AD11" i="2"/>
  <c r="AE11" i="2" s="1"/>
  <c r="Y11" i="2"/>
  <c r="AA11" i="2" s="1"/>
  <c r="AI11" i="2"/>
  <c r="AN10" i="2"/>
  <c r="AI10" i="2"/>
  <c r="AJ10" i="2" s="1"/>
  <c r="AF10" i="2"/>
  <c r="AE10" i="2"/>
  <c r="AD10" i="2"/>
  <c r="Y10" i="2"/>
  <c r="Z10" i="2" s="1"/>
  <c r="AN9" i="2"/>
  <c r="AD9" i="2"/>
  <c r="AF9" i="2" s="1"/>
  <c r="AA9" i="2"/>
  <c r="Z9" i="2"/>
  <c r="Y9" i="2"/>
  <c r="AI9" i="2"/>
  <c r="AN8" i="2"/>
  <c r="AD8" i="2"/>
  <c r="AE8" i="2" s="1"/>
  <c r="Y8" i="2"/>
  <c r="AA8" i="2" s="1"/>
  <c r="AI8" i="2"/>
  <c r="AN7" i="2"/>
  <c r="AI7" i="2"/>
  <c r="AJ7" i="2" s="1"/>
  <c r="AD7" i="2"/>
  <c r="AF7" i="2" s="1"/>
  <c r="AA7" i="2"/>
  <c r="Y7" i="2"/>
  <c r="Z7" i="2" s="1"/>
  <c r="AN6" i="2"/>
  <c r="AI6" i="2"/>
  <c r="AK6" i="2" s="1"/>
  <c r="AD6" i="2"/>
  <c r="AE6" i="2" s="1"/>
  <c r="Y6" i="2"/>
  <c r="AA6" i="2" s="1"/>
  <c r="AN5" i="2"/>
  <c r="AI5" i="2"/>
  <c r="AJ5" i="2" s="1"/>
  <c r="AD5" i="2"/>
  <c r="AF5" i="2" s="1"/>
  <c r="Y5" i="2"/>
  <c r="Z5" i="2" s="1"/>
  <c r="AN4" i="2"/>
  <c r="AD4" i="2"/>
  <c r="AE4" i="2" s="1"/>
  <c r="Y4" i="2"/>
  <c r="AA4" i="2" s="1"/>
  <c r="AI4" i="2"/>
  <c r="AN3" i="2"/>
  <c r="AD3" i="2"/>
  <c r="AE3" i="2" s="1"/>
  <c r="Y3" i="2"/>
  <c r="Z3" i="2" s="1"/>
  <c r="AI3" i="2"/>
  <c r="AJ3" i="2" s="1"/>
  <c r="AN2" i="2"/>
  <c r="AD2" i="2"/>
  <c r="AF2" i="2" s="1"/>
  <c r="Y2" i="2"/>
  <c r="Z2" i="2" s="1"/>
  <c r="AI2" i="2"/>
  <c r="AK19" i="2" l="1"/>
  <c r="AJ19" i="2"/>
  <c r="AK113" i="2"/>
  <c r="AJ113" i="2"/>
  <c r="AL113" i="2" s="1"/>
  <c r="AK117" i="2"/>
  <c r="AJ117" i="2"/>
  <c r="AG111" i="2"/>
  <c r="AK121" i="2"/>
  <c r="AJ121" i="2"/>
  <c r="AJ12" i="2"/>
  <c r="AL12" i="2" s="1"/>
  <c r="AK12" i="2"/>
  <c r="AB29" i="2"/>
  <c r="AJ59" i="2"/>
  <c r="AL59" i="2" s="1"/>
  <c r="AK59" i="2"/>
  <c r="AK77" i="2"/>
  <c r="AJ77" i="2"/>
  <c r="AL77" i="2" s="1"/>
  <c r="AJ51" i="2"/>
  <c r="AK51" i="2"/>
  <c r="AK81" i="2"/>
  <c r="AJ81" i="2"/>
  <c r="AJ15" i="2"/>
  <c r="AL15" i="2" s="1"/>
  <c r="AK15" i="2"/>
  <c r="AK27" i="2"/>
  <c r="AJ27" i="2"/>
  <c r="AJ28" i="2"/>
  <c r="AK28" i="2"/>
  <c r="AK50" i="2"/>
  <c r="AJ50" i="2"/>
  <c r="AL50" i="2" s="1"/>
  <c r="AJ20" i="2"/>
  <c r="AL20" i="2" s="1"/>
  <c r="AK20" i="2"/>
  <c r="AK58" i="2"/>
  <c r="AJ58" i="2"/>
  <c r="AB83" i="2"/>
  <c r="AK145" i="2"/>
  <c r="AJ145" i="2"/>
  <c r="AK169" i="2"/>
  <c r="AJ169" i="2"/>
  <c r="AK85" i="2"/>
  <c r="AJ85" i="2"/>
  <c r="AL85" i="2" s="1"/>
  <c r="AK129" i="2"/>
  <c r="AJ129" i="2"/>
  <c r="AB139" i="2"/>
  <c r="AF6" i="2"/>
  <c r="AG6" i="2" s="1"/>
  <c r="AA2" i="2"/>
  <c r="AB2" i="2" s="1"/>
  <c r="AF3" i="2"/>
  <c r="AG3" i="2" s="1"/>
  <c r="AF4" i="2"/>
  <c r="AK5" i="2"/>
  <c r="AL5" i="2" s="1"/>
  <c r="AK7" i="2"/>
  <c r="AA17" i="2"/>
  <c r="AB17" i="2" s="1"/>
  <c r="Z19" i="2"/>
  <c r="AB19" i="2" s="1"/>
  <c r="AA20" i="2"/>
  <c r="AB20" i="2" s="1"/>
  <c r="Z21" i="2"/>
  <c r="AB21" i="2" s="1"/>
  <c r="AF24" i="2"/>
  <c r="AE25" i="2"/>
  <c r="AG25" i="2" s="1"/>
  <c r="AF26" i="2"/>
  <c r="AA30" i="2"/>
  <c r="AE37" i="2"/>
  <c r="AG37" i="2" s="1"/>
  <c r="AF44" i="2"/>
  <c r="AG44" i="2" s="1"/>
  <c r="Z48" i="2"/>
  <c r="AB48" i="2" s="1"/>
  <c r="AG55" i="2"/>
  <c r="AA60" i="2"/>
  <c r="AB60" i="2" s="1"/>
  <c r="AE62" i="2"/>
  <c r="AG62" i="2" s="1"/>
  <c r="AF64" i="2"/>
  <c r="AG64" i="2" s="1"/>
  <c r="AJ66" i="2"/>
  <c r="AL66" i="2" s="1"/>
  <c r="AA71" i="2"/>
  <c r="AB71" i="2" s="1"/>
  <c r="Z74" i="2"/>
  <c r="Z75" i="2"/>
  <c r="AB75" i="2" s="1"/>
  <c r="Z81" i="2"/>
  <c r="AB81" i="2" s="1"/>
  <c r="Z82" i="2"/>
  <c r="AB82" i="2" s="1"/>
  <c r="AA83" i="2"/>
  <c r="Z89" i="2"/>
  <c r="AB89" i="2" s="1"/>
  <c r="AA90" i="2"/>
  <c r="AA91" i="2"/>
  <c r="AB91" i="2" s="1"/>
  <c r="AE93" i="2"/>
  <c r="AG93" i="2" s="1"/>
  <c r="AA95" i="2"/>
  <c r="AB95" i="2" s="1"/>
  <c r="AA98" i="2"/>
  <c r="AB98" i="2" s="1"/>
  <c r="Z99" i="2"/>
  <c r="AB99" i="2" s="1"/>
  <c r="AF102" i="2"/>
  <c r="AG102" i="2" s="1"/>
  <c r="Z105" i="2"/>
  <c r="AB105" i="2" s="1"/>
  <c r="Z106" i="2"/>
  <c r="AK107" i="2"/>
  <c r="AL107" i="2" s="1"/>
  <c r="AE111" i="2"/>
  <c r="AA115" i="2"/>
  <c r="AB115" i="2" s="1"/>
  <c r="Z117" i="2"/>
  <c r="AB117" i="2" s="1"/>
  <c r="Z118" i="2"/>
  <c r="AB118" i="2" s="1"/>
  <c r="AA129" i="2"/>
  <c r="Z129" i="2"/>
  <c r="AB129" i="2" s="1"/>
  <c r="Z131" i="2"/>
  <c r="AB131" i="2" s="1"/>
  <c r="AA134" i="2"/>
  <c r="Z137" i="2"/>
  <c r="AB137" i="2" s="1"/>
  <c r="Z138" i="2"/>
  <c r="AB138" i="2" s="1"/>
  <c r="AA139" i="2"/>
  <c r="AE141" i="2"/>
  <c r="AG141" i="2" s="1"/>
  <c r="AF146" i="2"/>
  <c r="AE147" i="2"/>
  <c r="AG147" i="2" s="1"/>
  <c r="AJ149" i="2"/>
  <c r="AL149" i="2" s="1"/>
  <c r="AJ153" i="2"/>
  <c r="AL153" i="2" s="1"/>
  <c r="Z166" i="2"/>
  <c r="AB166" i="2" s="1"/>
  <c r="AA166" i="2"/>
  <c r="Z170" i="2"/>
  <c r="AB170" i="2" s="1"/>
  <c r="AA171" i="2"/>
  <c r="AB171" i="2" s="1"/>
  <c r="AA182" i="2"/>
  <c r="Z182" i="2"/>
  <c r="AB182" i="2" s="1"/>
  <c r="AF185" i="2"/>
  <c r="AE185" i="2"/>
  <c r="AK193" i="2"/>
  <c r="AJ193" i="2"/>
  <c r="AK247" i="2"/>
  <c r="AJ247" i="2"/>
  <c r="AL247" i="2" s="1"/>
  <c r="AK251" i="2"/>
  <c r="AJ251" i="2"/>
  <c r="AK263" i="2"/>
  <c r="AJ263" i="2"/>
  <c r="AK267" i="2"/>
  <c r="AJ267" i="2"/>
  <c r="AB352" i="2"/>
  <c r="AB385" i="2"/>
  <c r="AK427" i="2"/>
  <c r="AJ427" i="2"/>
  <c r="AL7" i="2"/>
  <c r="AA15" i="2"/>
  <c r="AB15" i="2" s="1"/>
  <c r="AA12" i="2"/>
  <c r="AB12" i="2" s="1"/>
  <c r="Z14" i="2"/>
  <c r="AB14" i="2" s="1"/>
  <c r="AB22" i="2"/>
  <c r="AE23" i="2"/>
  <c r="Z50" i="2"/>
  <c r="AA51" i="2"/>
  <c r="AB51" i="2" s="1"/>
  <c r="Z52" i="2"/>
  <c r="AB52" i="2" s="1"/>
  <c r="AF55" i="2"/>
  <c r="AE56" i="2"/>
  <c r="AG56" i="2" s="1"/>
  <c r="AF57" i="2"/>
  <c r="AG57" i="2" s="1"/>
  <c r="AA61" i="2"/>
  <c r="AB61" i="2" s="1"/>
  <c r="Z70" i="2"/>
  <c r="Z73" i="2"/>
  <c r="AB73" i="2" s="1"/>
  <c r="AE77" i="2"/>
  <c r="AG77" i="2" s="1"/>
  <c r="AF78" i="2"/>
  <c r="AG78" i="2" s="1"/>
  <c r="AE79" i="2"/>
  <c r="AG79" i="2" s="1"/>
  <c r="AE87" i="2"/>
  <c r="AG87" i="2" s="1"/>
  <c r="AA88" i="2"/>
  <c r="AB88" i="2" s="1"/>
  <c r="AF94" i="2"/>
  <c r="AG94" i="2" s="1"/>
  <c r="AE97" i="2"/>
  <c r="AG97" i="2" s="1"/>
  <c r="AL102" i="2"/>
  <c r="AK102" i="2"/>
  <c r="AE103" i="2"/>
  <c r="AG103" i="2" s="1"/>
  <c r="Z107" i="2"/>
  <c r="AB107" i="2" s="1"/>
  <c r="AE114" i="2"/>
  <c r="AG114" i="2" s="1"/>
  <c r="Z126" i="2"/>
  <c r="AB126" i="2" s="1"/>
  <c r="AF137" i="2"/>
  <c r="AE137" i="2"/>
  <c r="AG137" i="2" s="1"/>
  <c r="AJ141" i="2"/>
  <c r="AG142" i="2"/>
  <c r="Z163" i="2"/>
  <c r="AB163" i="2" s="1"/>
  <c r="AF169" i="2"/>
  <c r="AE169" i="2"/>
  <c r="AB191" i="2"/>
  <c r="AK279" i="2"/>
  <c r="AJ279" i="2"/>
  <c r="AK283" i="2"/>
  <c r="AJ283" i="2"/>
  <c r="AK295" i="2"/>
  <c r="AJ295" i="2"/>
  <c r="AK299" i="2"/>
  <c r="AJ299" i="2"/>
  <c r="AK383" i="2"/>
  <c r="AJ383" i="2"/>
  <c r="AK431" i="2"/>
  <c r="AJ431" i="2"/>
  <c r="Z11" i="2"/>
  <c r="AE15" i="2"/>
  <c r="AF16" i="2"/>
  <c r="AG16" i="2" s="1"/>
  <c r="AF18" i="2"/>
  <c r="AG18" i="2" s="1"/>
  <c r="AB43" i="2"/>
  <c r="AG47" i="2"/>
  <c r="AG49" i="2"/>
  <c r="AB53" i="2"/>
  <c r="AG74" i="2"/>
  <c r="AA80" i="2"/>
  <c r="AB80" i="2" s="1"/>
  <c r="AA84" i="2"/>
  <c r="AB84" i="2" s="1"/>
  <c r="AF90" i="2"/>
  <c r="AG90" i="2" s="1"/>
  <c r="AK94" i="2"/>
  <c r="Z101" i="2"/>
  <c r="AB101" i="2" s="1"/>
  <c r="AE105" i="2"/>
  <c r="AG105" i="2" s="1"/>
  <c r="AK111" i="2"/>
  <c r="AL111" i="2" s="1"/>
  <c r="AG130" i="2"/>
  <c r="AG138" i="2"/>
  <c r="AA161" i="2"/>
  <c r="Z161" i="2"/>
  <c r="AB162" i="2"/>
  <c r="AE166" i="2"/>
  <c r="AG166" i="2" s="1"/>
  <c r="AE171" i="2"/>
  <c r="AG171" i="2" s="1"/>
  <c r="AF171" i="2"/>
  <c r="AK173" i="2"/>
  <c r="AJ173" i="2"/>
  <c r="AA177" i="2"/>
  <c r="Z177" i="2"/>
  <c r="AE182" i="2"/>
  <c r="AG182" i="2" s="1"/>
  <c r="Z198" i="2"/>
  <c r="AA198" i="2"/>
  <c r="AK338" i="2"/>
  <c r="AJ338" i="2"/>
  <c r="AK373" i="2"/>
  <c r="AJ373" i="2"/>
  <c r="AJ435" i="2"/>
  <c r="AK435" i="2"/>
  <c r="AB7" i="2"/>
  <c r="AB9" i="2"/>
  <c r="AG10" i="2"/>
  <c r="AG11" i="2"/>
  <c r="AB33" i="2"/>
  <c r="AB36" i="2"/>
  <c r="AG60" i="2"/>
  <c r="AG71" i="2"/>
  <c r="AL87" i="2"/>
  <c r="AG91" i="2"/>
  <c r="AL94" i="2"/>
  <c r="AB110" i="2"/>
  <c r="AG131" i="2"/>
  <c r="AK215" i="2"/>
  <c r="AJ215" i="2"/>
  <c r="AK227" i="2"/>
  <c r="AJ227" i="2"/>
  <c r="AK231" i="2"/>
  <c r="AJ231" i="2"/>
  <c r="AB253" i="2"/>
  <c r="AB269" i="2"/>
  <c r="AG313" i="2"/>
  <c r="AB370" i="2"/>
  <c r="AJ447" i="2"/>
  <c r="AL447" i="2" s="1"/>
  <c r="AK447" i="2"/>
  <c r="AK476" i="2"/>
  <c r="AJ476" i="2"/>
  <c r="AG39" i="2"/>
  <c r="AG41" i="2"/>
  <c r="AL83" i="2"/>
  <c r="AL95" i="2"/>
  <c r="AK103" i="2"/>
  <c r="AL103" i="2" s="1"/>
  <c r="AJ125" i="2"/>
  <c r="AB150" i="2"/>
  <c r="AE162" i="2"/>
  <c r="AG162" i="2" s="1"/>
  <c r="AF162" i="2"/>
  <c r="AB174" i="2"/>
  <c r="AF178" i="2"/>
  <c r="AE178" i="2"/>
  <c r="AK185" i="2"/>
  <c r="AJ185" i="2"/>
  <c r="AL185" i="2" s="1"/>
  <c r="Z187" i="2"/>
  <c r="AB187" i="2" s="1"/>
  <c r="AA187" i="2"/>
  <c r="AK243" i="2"/>
  <c r="AJ243" i="2"/>
  <c r="AL243" i="2" s="1"/>
  <c r="AA5" i="2"/>
  <c r="AB5" i="2" s="1"/>
  <c r="Z25" i="2"/>
  <c r="AB25" i="2" s="1"/>
  <c r="AB28" i="2"/>
  <c r="AG32" i="2"/>
  <c r="AG34" i="2"/>
  <c r="AF39" i="2"/>
  <c r="AF41" i="2"/>
  <c r="AL43" i="2"/>
  <c r="AA45" i="2"/>
  <c r="AB45" i="2" s="1"/>
  <c r="Z66" i="2"/>
  <c r="AA67" i="2"/>
  <c r="AB67" i="2" s="1"/>
  <c r="AK83" i="2"/>
  <c r="AK95" i="2"/>
  <c r="AE101" i="2"/>
  <c r="AG101" i="2" s="1"/>
  <c r="AE127" i="2"/>
  <c r="AG127" i="2" s="1"/>
  <c r="AA145" i="2"/>
  <c r="Z145" i="2"/>
  <c r="AB146" i="2"/>
  <c r="Z147" i="2"/>
  <c r="AB147" i="2" s="1"/>
  <c r="AA150" i="2"/>
  <c r="Z153" i="2"/>
  <c r="AB153" i="2" s="1"/>
  <c r="Z154" i="2"/>
  <c r="AB154" i="2" s="1"/>
  <c r="AA155" i="2"/>
  <c r="AB155" i="2" s="1"/>
  <c r="Z159" i="2"/>
  <c r="AB159" i="2" s="1"/>
  <c r="AK161" i="2"/>
  <c r="AJ161" i="2"/>
  <c r="Z175" i="2"/>
  <c r="AB175" i="2" s="1"/>
  <c r="AK177" i="2"/>
  <c r="AJ177" i="2"/>
  <c r="Z186" i="2"/>
  <c r="AB186" i="2" s="1"/>
  <c r="AF187" i="2"/>
  <c r="AE187" i="2"/>
  <c r="AA193" i="2"/>
  <c r="Z193" i="2"/>
  <c r="AB193" i="2" s="1"/>
  <c r="AG253" i="2"/>
  <c r="AG269" i="2"/>
  <c r="AK287" i="2"/>
  <c r="AJ287" i="2"/>
  <c r="AL287" i="2" s="1"/>
  <c r="AK307" i="2"/>
  <c r="AJ307" i="2"/>
  <c r="AB325" i="2"/>
  <c r="AB329" i="2"/>
  <c r="AJ332" i="2"/>
  <c r="AL332" i="2" s="1"/>
  <c r="AK332" i="2"/>
  <c r="AB393" i="2"/>
  <c r="AK399" i="2"/>
  <c r="AJ399" i="2"/>
  <c r="AK460" i="2"/>
  <c r="AJ460" i="2"/>
  <c r="AL460" i="2" s="1"/>
  <c r="AB56" i="2"/>
  <c r="AB59" i="2"/>
  <c r="AB79" i="2"/>
  <c r="AB142" i="2"/>
  <c r="AF153" i="2"/>
  <c r="AE153" i="2"/>
  <c r="AK189" i="2"/>
  <c r="AJ189" i="2"/>
  <c r="AB217" i="2"/>
  <c r="AB233" i="2"/>
  <c r="AK311" i="2"/>
  <c r="AJ311" i="2"/>
  <c r="AK391" i="2"/>
  <c r="AJ391" i="2"/>
  <c r="AJ463" i="2"/>
  <c r="AL463" i="2" s="1"/>
  <c r="AK463" i="2"/>
  <c r="Z4" i="2"/>
  <c r="AE7" i="2"/>
  <c r="AF8" i="2"/>
  <c r="AG8" i="2" s="1"/>
  <c r="AG4" i="2"/>
  <c r="AG24" i="2"/>
  <c r="AG26" i="2"/>
  <c r="AB30" i="2"/>
  <c r="AE31" i="2"/>
  <c r="AJ35" i="2"/>
  <c r="AK36" i="2"/>
  <c r="AL36" i="2" s="1"/>
  <c r="Z58" i="2"/>
  <c r="AA59" i="2"/>
  <c r="AF63" i="2"/>
  <c r="AG63" i="2" s="1"/>
  <c r="AF65" i="2"/>
  <c r="AG65" i="2" s="1"/>
  <c r="Z77" i="2"/>
  <c r="AB77" i="2" s="1"/>
  <c r="Z86" i="2"/>
  <c r="AJ101" i="2"/>
  <c r="AL101" i="2" s="1"/>
  <c r="AB103" i="2"/>
  <c r="AE113" i="2"/>
  <c r="AG113" i="2" s="1"/>
  <c r="AB134" i="2"/>
  <c r="AG146" i="2"/>
  <c r="AG158" i="2"/>
  <c r="AE194" i="2"/>
  <c r="AG194" i="2" s="1"/>
  <c r="AF194" i="2"/>
  <c r="AK201" i="2"/>
  <c r="AJ201" i="2"/>
  <c r="AL201" i="2" s="1"/>
  <c r="AK205" i="2"/>
  <c r="AJ205" i="2"/>
  <c r="AK327" i="2"/>
  <c r="AJ327" i="2"/>
  <c r="AK331" i="2"/>
  <c r="AJ331" i="2"/>
  <c r="AK350" i="2"/>
  <c r="AJ350" i="2"/>
  <c r="AK365" i="2"/>
  <c r="AJ365" i="2"/>
  <c r="AK423" i="2"/>
  <c r="AJ423" i="2"/>
  <c r="AJ432" i="2"/>
  <c r="AL432" i="2" s="1"/>
  <c r="AK432" i="2"/>
  <c r="AJ499" i="2"/>
  <c r="AL499" i="2" s="1"/>
  <c r="AK499" i="2"/>
  <c r="AG174" i="2"/>
  <c r="AB178" i="2"/>
  <c r="AF203" i="2"/>
  <c r="AG203" i="2" s="1"/>
  <c r="AG206" i="2"/>
  <c r="AF209" i="2"/>
  <c r="AG209" i="2" s="1"/>
  <c r="AA213" i="2"/>
  <c r="AB213" i="2" s="1"/>
  <c r="AG216" i="2"/>
  <c r="AB220" i="2"/>
  <c r="AA229" i="2"/>
  <c r="AB229" i="2" s="1"/>
  <c r="AF236" i="2"/>
  <c r="AG236" i="2" s="1"/>
  <c r="AA240" i="2"/>
  <c r="AB240" i="2" s="1"/>
  <c r="AF249" i="2"/>
  <c r="AG249" i="2" s="1"/>
  <c r="AG252" i="2"/>
  <c r="AB256" i="2"/>
  <c r="AA265" i="2"/>
  <c r="AB265" i="2" s="1"/>
  <c r="AF272" i="2"/>
  <c r="AG272" i="2" s="1"/>
  <c r="AA276" i="2"/>
  <c r="AB276" i="2" s="1"/>
  <c r="AF281" i="2"/>
  <c r="AG281" i="2" s="1"/>
  <c r="AG284" i="2"/>
  <c r="AB288" i="2"/>
  <c r="AA297" i="2"/>
  <c r="AB297" i="2" s="1"/>
  <c r="AA309" i="2"/>
  <c r="AB309" i="2" s="1"/>
  <c r="AF317" i="2"/>
  <c r="AF321" i="2"/>
  <c r="AG321" i="2" s="1"/>
  <c r="AA325" i="2"/>
  <c r="AF344" i="2"/>
  <c r="AG344" i="2" s="1"/>
  <c r="AG351" i="2"/>
  <c r="AB355" i="2"/>
  <c r="AB362" i="2"/>
  <c r="AF363" i="2"/>
  <c r="AG363" i="2" s="1"/>
  <c r="AF366" i="2"/>
  <c r="AG366" i="2" s="1"/>
  <c r="AA370" i="2"/>
  <c r="AA371" i="2"/>
  <c r="AB371" i="2" s="1"/>
  <c r="AB374" i="2"/>
  <c r="AG392" i="2"/>
  <c r="AG424" i="2"/>
  <c r="AE427" i="2"/>
  <c r="AA428" i="2"/>
  <c r="AF438" i="2"/>
  <c r="AG438" i="2" s="1"/>
  <c r="AG445" i="2"/>
  <c r="AA446" i="2"/>
  <c r="AB446" i="2" s="1"/>
  <c r="Z458" i="2"/>
  <c r="AB458" i="2" s="1"/>
  <c r="AA462" i="2"/>
  <c r="AB462" i="2" s="1"/>
  <c r="AA463" i="2"/>
  <c r="AF470" i="2"/>
  <c r="AG470" i="2" s="1"/>
  <c r="Z482" i="2"/>
  <c r="AB482" i="2" s="1"/>
  <c r="AL487" i="2"/>
  <c r="AJ488" i="2"/>
  <c r="AL488" i="2" s="1"/>
  <c r="AE489" i="2"/>
  <c r="AG489" i="2" s="1"/>
  <c r="AK493" i="2"/>
  <c r="AL493" i="2" s="1"/>
  <c r="AE502" i="2"/>
  <c r="AF510" i="2"/>
  <c r="AE510" i="2"/>
  <c r="AF513" i="2"/>
  <c r="AE513" i="2"/>
  <c r="AE518" i="2"/>
  <c r="AG518" i="2" s="1"/>
  <c r="AG542" i="2"/>
  <c r="AK636" i="2"/>
  <c r="AJ636" i="2"/>
  <c r="AK652" i="2"/>
  <c r="AJ652" i="2"/>
  <c r="AG186" i="2"/>
  <c r="AB190" i="2"/>
  <c r="AG228" i="2"/>
  <c r="AB232" i="2"/>
  <c r="AG264" i="2"/>
  <c r="AB268" i="2"/>
  <c r="AG296" i="2"/>
  <c r="AB300" i="2"/>
  <c r="AG308" i="2"/>
  <c r="AB312" i="2"/>
  <c r="AG336" i="2"/>
  <c r="AG370" i="2"/>
  <c r="AG421" i="2"/>
  <c r="AG434" i="2"/>
  <c r="AB457" i="2"/>
  <c r="AG459" i="2"/>
  <c r="Z481" i="2"/>
  <c r="AB481" i="2" s="1"/>
  <c r="AJ484" i="2"/>
  <c r="AL484" i="2" s="1"/>
  <c r="AL490" i="2"/>
  <c r="AF501" i="2"/>
  <c r="AE501" i="2"/>
  <c r="AG198" i="2"/>
  <c r="AB202" i="2"/>
  <c r="AG213" i="2"/>
  <c r="AG240" i="2"/>
  <c r="AG244" i="2"/>
  <c r="AB248" i="2"/>
  <c r="AG276" i="2"/>
  <c r="AB280" i="2"/>
  <c r="AG325" i="2"/>
  <c r="AG359" i="2"/>
  <c r="AG362" i="2"/>
  <c r="AG380" i="2"/>
  <c r="AB384" i="2"/>
  <c r="AG396" i="2"/>
  <c r="AB400" i="2"/>
  <c r="AG428" i="2"/>
  <c r="Z454" i="2"/>
  <c r="AB454" i="2" s="1"/>
  <c r="Z476" i="2"/>
  <c r="AB476" i="2" s="1"/>
  <c r="Z478" i="2"/>
  <c r="AB478" i="2" s="1"/>
  <c r="AB479" i="2"/>
  <c r="AF500" i="2"/>
  <c r="AF505" i="2"/>
  <c r="AE505" i="2"/>
  <c r="AA508" i="2"/>
  <c r="Z508" i="2"/>
  <c r="AB508" i="2" s="1"/>
  <c r="AE201" i="2"/>
  <c r="AG201" i="2" s="1"/>
  <c r="Z203" i="2"/>
  <c r="AB203" i="2" s="1"/>
  <c r="Z208" i="2"/>
  <c r="AB208" i="2" s="1"/>
  <c r="AJ219" i="2"/>
  <c r="AL219" i="2" s="1"/>
  <c r="AE220" i="2"/>
  <c r="AG220" i="2" s="1"/>
  <c r="Z224" i="2"/>
  <c r="AB224" i="2" s="1"/>
  <c r="AE229" i="2"/>
  <c r="AG229" i="2" s="1"/>
  <c r="Z235" i="2"/>
  <c r="AB235" i="2" s="1"/>
  <c r="AE243" i="2"/>
  <c r="AG243" i="2" s="1"/>
  <c r="AE247" i="2"/>
  <c r="AG247" i="2" s="1"/>
  <c r="Z249" i="2"/>
  <c r="AB249" i="2" s="1"/>
  <c r="AJ255" i="2"/>
  <c r="AL255" i="2" s="1"/>
  <c r="AE256" i="2"/>
  <c r="AG256" i="2" s="1"/>
  <c r="Z260" i="2"/>
  <c r="AB260" i="2" s="1"/>
  <c r="AE265" i="2"/>
  <c r="AG265" i="2" s="1"/>
  <c r="Z271" i="2"/>
  <c r="AB271" i="2" s="1"/>
  <c r="AE279" i="2"/>
  <c r="AG279" i="2" s="1"/>
  <c r="AE288" i="2"/>
  <c r="AG288" i="2" s="1"/>
  <c r="AE297" i="2"/>
  <c r="AG297" i="2" s="1"/>
  <c r="AE309" i="2"/>
  <c r="AG309" i="2" s="1"/>
  <c r="Z315" i="2"/>
  <c r="AB315" i="2" s="1"/>
  <c r="AJ334" i="2"/>
  <c r="AL334" i="2" s="1"/>
  <c r="AJ336" i="2"/>
  <c r="AL336" i="2" s="1"/>
  <c r="Z339" i="2"/>
  <c r="AA343" i="2"/>
  <c r="Z344" i="2"/>
  <c r="AB344" i="2" s="1"/>
  <c r="Z346" i="2"/>
  <c r="AJ354" i="2"/>
  <c r="AL354" i="2" s="1"/>
  <c r="AF355" i="2"/>
  <c r="AG355" i="2" s="1"/>
  <c r="AJ358" i="2"/>
  <c r="AL358" i="2" s="1"/>
  <c r="AF362" i="2"/>
  <c r="Z363" i="2"/>
  <c r="AB363" i="2" s="1"/>
  <c r="AE371" i="2"/>
  <c r="AG371" i="2" s="1"/>
  <c r="AE374" i="2"/>
  <c r="AG374" i="2" s="1"/>
  <c r="AJ379" i="2"/>
  <c r="AL379" i="2" s="1"/>
  <c r="AE383" i="2"/>
  <c r="AG383" i="2" s="1"/>
  <c r="Z387" i="2"/>
  <c r="AB387" i="2" s="1"/>
  <c r="AB388" i="2"/>
  <c r="AJ395" i="2"/>
  <c r="AL395" i="2" s="1"/>
  <c r="AE399" i="2"/>
  <c r="AG399" i="2" s="1"/>
  <c r="Z403" i="2"/>
  <c r="AB403" i="2" s="1"/>
  <c r="AB404" i="2"/>
  <c r="Z407" i="2"/>
  <c r="AB407" i="2" s="1"/>
  <c r="AB409" i="2"/>
  <c r="Z411" i="2"/>
  <c r="AB411" i="2" s="1"/>
  <c r="AB412" i="2"/>
  <c r="Z415" i="2"/>
  <c r="AB415" i="2" s="1"/>
  <c r="AB417" i="2"/>
  <c r="AB419" i="2"/>
  <c r="AG429" i="2"/>
  <c r="AA455" i="2"/>
  <c r="AB455" i="2" s="1"/>
  <c r="AG477" i="2"/>
  <c r="AG482" i="2"/>
  <c r="AK580" i="2"/>
  <c r="AJ580" i="2"/>
  <c r="AL580" i="2" s="1"/>
  <c r="AK629" i="2"/>
  <c r="AJ629" i="2"/>
  <c r="AL629" i="2" s="1"/>
  <c r="AK676" i="2"/>
  <c r="AJ676" i="2"/>
  <c r="AG190" i="2"/>
  <c r="AB194" i="2"/>
  <c r="AB209" i="2"/>
  <c r="AG232" i="2"/>
  <c r="AB236" i="2"/>
  <c r="AG268" i="2"/>
  <c r="AB272" i="2"/>
  <c r="AG300" i="2"/>
  <c r="AG312" i="2"/>
  <c r="AG356" i="2"/>
  <c r="AG400" i="2"/>
  <c r="AB438" i="2"/>
  <c r="AB470" i="2"/>
  <c r="AF515" i="2"/>
  <c r="AG515" i="2" s="1"/>
  <c r="AE515" i="2"/>
  <c r="AK604" i="2"/>
  <c r="AJ604" i="2"/>
  <c r="AL604" i="2" s="1"/>
  <c r="AK625" i="2"/>
  <c r="AJ625" i="2"/>
  <c r="AG202" i="2"/>
  <c r="AB206" i="2"/>
  <c r="AB216" i="2"/>
  <c r="AG248" i="2"/>
  <c r="AB252" i="2"/>
  <c r="AB284" i="2"/>
  <c r="AB322" i="2"/>
  <c r="AG340" i="2"/>
  <c r="AG343" i="2"/>
  <c r="AB351" i="2"/>
  <c r="AA366" i="2"/>
  <c r="AB366" i="2" s="1"/>
  <c r="AF384" i="2"/>
  <c r="AG384" i="2" s="1"/>
  <c r="AE387" i="2"/>
  <c r="Z391" i="2"/>
  <c r="AF400" i="2"/>
  <c r="AE403" i="2"/>
  <c r="AE407" i="2"/>
  <c r="AE411" i="2"/>
  <c r="AE415" i="2"/>
  <c r="AB420" i="2"/>
  <c r="AB425" i="2"/>
  <c r="AB427" i="2"/>
  <c r="AL455" i="2"/>
  <c r="AA471" i="2"/>
  <c r="AB471" i="2" s="1"/>
  <c r="AF475" i="2"/>
  <c r="AG475" i="2" s="1"/>
  <c r="AJ479" i="2"/>
  <c r="AL479" i="2" s="1"/>
  <c r="AK479" i="2"/>
  <c r="AB486" i="2"/>
  <c r="AB487" i="2"/>
  <c r="AK504" i="2"/>
  <c r="Z507" i="2"/>
  <c r="AA507" i="2"/>
  <c r="AJ522" i="2"/>
  <c r="AL522" i="2" s="1"/>
  <c r="AK522" i="2"/>
  <c r="Z550" i="2"/>
  <c r="AA550" i="2"/>
  <c r="AK588" i="2"/>
  <c r="AJ588" i="2"/>
  <c r="AK618" i="2"/>
  <c r="AJ618" i="2"/>
  <c r="AK683" i="2"/>
  <c r="AJ683" i="2"/>
  <c r="AG224" i="2"/>
  <c r="AB228" i="2"/>
  <c r="AG260" i="2"/>
  <c r="AB264" i="2"/>
  <c r="AG292" i="2"/>
  <c r="AB296" i="2"/>
  <c r="AG304" i="2"/>
  <c r="AB308" i="2"/>
  <c r="AB336" i="2"/>
  <c r="AG388" i="2"/>
  <c r="AB392" i="2"/>
  <c r="AG404" i="2"/>
  <c r="AG408" i="2"/>
  <c r="AG412" i="2"/>
  <c r="AB424" i="2"/>
  <c r="AB434" i="2"/>
  <c r="AG437" i="2"/>
  <c r="AG442" i="2"/>
  <c r="AB449" i="2"/>
  <c r="AB466" i="2"/>
  <c r="AG467" i="2"/>
  <c r="AG478" i="2"/>
  <c r="AF488" i="2"/>
  <c r="AE488" i="2"/>
  <c r="AG488" i="2" s="1"/>
  <c r="AB490" i="2"/>
  <c r="AF507" i="2"/>
  <c r="AE507" i="2"/>
  <c r="AF529" i="2"/>
  <c r="AE529" i="2"/>
  <c r="AJ531" i="2"/>
  <c r="AK531" i="2"/>
  <c r="AL531" i="2" s="1"/>
  <c r="AE538" i="2"/>
  <c r="AG538" i="2" s="1"/>
  <c r="AF538" i="2"/>
  <c r="AK596" i="2"/>
  <c r="AJ596" i="2"/>
  <c r="AL596" i="2" s="1"/>
  <c r="AJ208" i="2"/>
  <c r="Z219" i="2"/>
  <c r="AE227" i="2"/>
  <c r="AJ235" i="2"/>
  <c r="Z255" i="2"/>
  <c r="AE263" i="2"/>
  <c r="AJ271" i="2"/>
  <c r="Z287" i="2"/>
  <c r="AE295" i="2"/>
  <c r="AE307" i="2"/>
  <c r="AK315" i="2"/>
  <c r="AL315" i="2" s="1"/>
  <c r="AL318" i="2"/>
  <c r="AJ319" i="2"/>
  <c r="AL319" i="2" s="1"/>
  <c r="Z324" i="2"/>
  <c r="Z327" i="2"/>
  <c r="AB327" i="2" s="1"/>
  <c r="AB328" i="2"/>
  <c r="AA333" i="2"/>
  <c r="AB333" i="2" s="1"/>
  <c r="Z334" i="2"/>
  <c r="AB334" i="2" s="1"/>
  <c r="AJ346" i="2"/>
  <c r="AF347" i="2"/>
  <c r="AG347" i="2" s="1"/>
  <c r="AE350" i="2"/>
  <c r="AG350" i="2" s="1"/>
  <c r="Z354" i="2"/>
  <c r="AB354" i="2" s="1"/>
  <c r="Z358" i="2"/>
  <c r="AB358" i="2" s="1"/>
  <c r="AB359" i="2"/>
  <c r="Z379" i="2"/>
  <c r="AB379" i="2" s="1"/>
  <c r="AB380" i="2"/>
  <c r="AJ387" i="2"/>
  <c r="AL387" i="2" s="1"/>
  <c r="AE391" i="2"/>
  <c r="AG391" i="2" s="1"/>
  <c r="Z395" i="2"/>
  <c r="AB395" i="2" s="1"/>
  <c r="AB396" i="2"/>
  <c r="AJ403" i="2"/>
  <c r="AL403" i="2" s="1"/>
  <c r="AG405" i="2"/>
  <c r="AJ407" i="2"/>
  <c r="AF408" i="2"/>
  <c r="AJ411" i="2"/>
  <c r="AL411" i="2" s="1"/>
  <c r="AG413" i="2"/>
  <c r="AJ415" i="2"/>
  <c r="AL415" i="2" s="1"/>
  <c r="AF416" i="2"/>
  <c r="AG416" i="2" s="1"/>
  <c r="AE423" i="2"/>
  <c r="AG423" i="2" s="1"/>
  <c r="AB428" i="2"/>
  <c r="Z431" i="2"/>
  <c r="AB431" i="2" s="1"/>
  <c r="AF437" i="2"/>
  <c r="AK439" i="2"/>
  <c r="AL439" i="2" s="1"/>
  <c r="AF451" i="2"/>
  <c r="Z460" i="2"/>
  <c r="AB460" i="2" s="1"/>
  <c r="AB463" i="2"/>
  <c r="AF467" i="2"/>
  <c r="AJ468" i="2"/>
  <c r="AL468" i="2" s="1"/>
  <c r="Z484" i="2"/>
  <c r="AE485" i="2"/>
  <c r="AG485" i="2" s="1"/>
  <c r="AA491" i="2"/>
  <c r="AB491" i="2" s="1"/>
  <c r="AE492" i="2"/>
  <c r="AG492" i="2" s="1"/>
  <c r="AF493" i="2"/>
  <c r="AG493" i="2" s="1"/>
  <c r="AA506" i="2"/>
  <c r="AB506" i="2" s="1"/>
  <c r="Z510" i="2"/>
  <c r="AA510" i="2"/>
  <c r="AG537" i="2"/>
  <c r="AB549" i="2"/>
  <c r="AB599" i="2"/>
  <c r="AK612" i="2"/>
  <c r="AJ612" i="2"/>
  <c r="AB565" i="2"/>
  <c r="AB594" i="2"/>
  <c r="AG606" i="2"/>
  <c r="AJ633" i="2"/>
  <c r="AL633" i="2" s="1"/>
  <c r="AG634" i="2"/>
  <c r="AJ641" i="2"/>
  <c r="AL641" i="2" s="1"/>
  <c r="AK641" i="2"/>
  <c r="AG656" i="2"/>
  <c r="AA704" i="2"/>
  <c r="Z704" i="2"/>
  <c r="AA724" i="2"/>
  <c r="Z724" i="2"/>
  <c r="AK780" i="2"/>
  <c r="AJ780" i="2"/>
  <c r="AJ804" i="2"/>
  <c r="AK804" i="2"/>
  <c r="AJ857" i="2"/>
  <c r="AK857" i="2"/>
  <c r="AK890" i="2"/>
  <c r="AJ890" i="2"/>
  <c r="AK899" i="2"/>
  <c r="AJ899" i="2"/>
  <c r="AK915" i="2"/>
  <c r="AJ915" i="2"/>
  <c r="AL915" i="2" s="1"/>
  <c r="AJ517" i="2"/>
  <c r="AJ541" i="2"/>
  <c r="Z551" i="2"/>
  <c r="AB551" i="2" s="1"/>
  <c r="Z561" i="2"/>
  <c r="AB561" i="2" s="1"/>
  <c r="Z562" i="2"/>
  <c r="AB562" i="2" s="1"/>
  <c r="AG563" i="2"/>
  <c r="Z588" i="2"/>
  <c r="Z589" i="2"/>
  <c r="AA590" i="2"/>
  <c r="AB590" i="2" s="1"/>
  <c r="Z591" i="2"/>
  <c r="AB591" i="2" s="1"/>
  <c r="AE595" i="2"/>
  <c r="AG595" i="2" s="1"/>
  <c r="AE600" i="2"/>
  <c r="AG600" i="2" s="1"/>
  <c r="AF602" i="2"/>
  <c r="AG602" i="2" s="1"/>
  <c r="AB614" i="2"/>
  <c r="AG617" i="2"/>
  <c r="AE618" i="2"/>
  <c r="AG618" i="2" s="1"/>
  <c r="Z619" i="2"/>
  <c r="AB619" i="2" s="1"/>
  <c r="AA638" i="2"/>
  <c r="AB638" i="2" s="1"/>
  <c r="Z644" i="2"/>
  <c r="AB644" i="2" s="1"/>
  <c r="AE653" i="2"/>
  <c r="AF657" i="2"/>
  <c r="AG657" i="2" s="1"/>
  <c r="AG658" i="2"/>
  <c r="AK660" i="2"/>
  <c r="AG664" i="2"/>
  <c r="AB670" i="2"/>
  <c r="AA673" i="2"/>
  <c r="AG674" i="2"/>
  <c r="AJ684" i="2"/>
  <c r="AL684" i="2" s="1"/>
  <c r="Z689" i="2"/>
  <c r="AB689" i="2" s="1"/>
  <c r="AG690" i="2"/>
  <c r="AA697" i="2"/>
  <c r="Z697" i="2"/>
  <c r="AB697" i="2" s="1"/>
  <c r="AG698" i="2"/>
  <c r="AF704" i="2"/>
  <c r="AE704" i="2"/>
  <c r="AA707" i="2"/>
  <c r="Z707" i="2"/>
  <c r="AB707" i="2" s="1"/>
  <c r="AJ708" i="2"/>
  <c r="AK723" i="2"/>
  <c r="AJ723" i="2"/>
  <c r="AL723" i="2" s="1"/>
  <c r="AK732" i="2"/>
  <c r="AJ732" i="2"/>
  <c r="AK747" i="2"/>
  <c r="AJ747" i="2"/>
  <c r="AL747" i="2" s="1"/>
  <c r="AK771" i="2"/>
  <c r="AJ771" i="2"/>
  <c r="AL771" i="2" s="1"/>
  <c r="AG778" i="2"/>
  <c r="AG802" i="2"/>
  <c r="AK876" i="2"/>
  <c r="AJ876" i="2"/>
  <c r="AL876" i="2" s="1"/>
  <c r="AK923" i="2"/>
  <c r="AJ923" i="2"/>
  <c r="AJ941" i="2"/>
  <c r="AL941" i="2" s="1"/>
  <c r="AK941" i="2"/>
  <c r="AG514" i="2"/>
  <c r="AG534" i="2"/>
  <c r="AB582" i="2"/>
  <c r="AK597" i="2"/>
  <c r="AL605" i="2"/>
  <c r="AJ649" i="2"/>
  <c r="AL649" i="2" s="1"/>
  <c r="AK649" i="2"/>
  <c r="AJ654" i="2"/>
  <c r="AL654" i="2" s="1"/>
  <c r="AL660" i="2"/>
  <c r="AA696" i="2"/>
  <c r="Z696" i="2"/>
  <c r="AA720" i="2"/>
  <c r="Z720" i="2"/>
  <c r="AK756" i="2"/>
  <c r="AJ756" i="2"/>
  <c r="AK812" i="2"/>
  <c r="AJ812" i="2"/>
  <c r="AK870" i="2"/>
  <c r="AJ870" i="2"/>
  <c r="AJ947" i="2"/>
  <c r="AL947" i="2" s="1"/>
  <c r="AK947" i="2"/>
  <c r="AK979" i="2"/>
  <c r="AJ979" i="2"/>
  <c r="AL979" i="2" s="1"/>
  <c r="Z511" i="2"/>
  <c r="AB511" i="2" s="1"/>
  <c r="AF514" i="2"/>
  <c r="AA523" i="2"/>
  <c r="AB523" i="2" s="1"/>
  <c r="AF530" i="2"/>
  <c r="AG530" i="2" s="1"/>
  <c r="AE531" i="2"/>
  <c r="AG531" i="2" s="1"/>
  <c r="AE533" i="2"/>
  <c r="Z545" i="2"/>
  <c r="AB545" i="2" s="1"/>
  <c r="Z546" i="2"/>
  <c r="AB546" i="2" s="1"/>
  <c r="AG547" i="2"/>
  <c r="AE549" i="2"/>
  <c r="AE550" i="2"/>
  <c r="AG550" i="2" s="1"/>
  <c r="AB559" i="2"/>
  <c r="AE560" i="2"/>
  <c r="AG562" i="2"/>
  <c r="AJ564" i="2"/>
  <c r="AL564" i="2" s="1"/>
  <c r="AE565" i="2"/>
  <c r="AG565" i="2" s="1"/>
  <c r="AG579" i="2"/>
  <c r="AA582" i="2"/>
  <c r="AE587" i="2"/>
  <c r="AG587" i="2" s="1"/>
  <c r="AF594" i="2"/>
  <c r="AG594" i="2" s="1"/>
  <c r="Z612" i="2"/>
  <c r="AE616" i="2"/>
  <c r="AB622" i="2"/>
  <c r="AA626" i="2"/>
  <c r="AB626" i="2" s="1"/>
  <c r="AE628" i="2"/>
  <c r="AG628" i="2" s="1"/>
  <c r="AG629" i="2"/>
  <c r="AA630" i="2"/>
  <c r="AB630" i="2" s="1"/>
  <c r="AA642" i="2"/>
  <c r="AB642" i="2" s="1"/>
  <c r="Z643" i="2"/>
  <c r="AB643" i="2" s="1"/>
  <c r="AF644" i="2"/>
  <c r="AE644" i="2"/>
  <c r="AA662" i="2"/>
  <c r="AB662" i="2" s="1"/>
  <c r="AA672" i="2"/>
  <c r="Z672" i="2"/>
  <c r="AG688" i="2"/>
  <c r="AG689" i="2"/>
  <c r="AB692" i="2"/>
  <c r="AF697" i="2"/>
  <c r="AG697" i="2" s="1"/>
  <c r="AG713" i="2"/>
  <c r="AF720" i="2"/>
  <c r="AE720" i="2"/>
  <c r="AA723" i="2"/>
  <c r="Z723" i="2"/>
  <c r="AB723" i="2" s="1"/>
  <c r="AB734" i="2"/>
  <c r="AK764" i="2"/>
  <c r="AJ764" i="2"/>
  <c r="AK779" i="2"/>
  <c r="AJ779" i="2"/>
  <c r="AK803" i="2"/>
  <c r="AJ803" i="2"/>
  <c r="AL803" i="2" s="1"/>
  <c r="AG810" i="2"/>
  <c r="AJ865" i="2"/>
  <c r="AL865" i="2" s="1"/>
  <c r="AK865" i="2"/>
  <c r="AJ893" i="2"/>
  <c r="AL893" i="2" s="1"/>
  <c r="AK893" i="2"/>
  <c r="AK1011" i="2"/>
  <c r="AJ1011" i="2"/>
  <c r="AG521" i="2"/>
  <c r="AG526" i="2"/>
  <c r="AG585" i="2"/>
  <c r="AG586" i="2"/>
  <c r="AB610" i="2"/>
  <c r="AG611" i="2"/>
  <c r="AG614" i="2"/>
  <c r="AE643" i="2"/>
  <c r="AF643" i="2"/>
  <c r="AF672" i="2"/>
  <c r="AE672" i="2"/>
  <c r="AA681" i="2"/>
  <c r="Z681" i="2"/>
  <c r="AF687" i="2"/>
  <c r="AE687" i="2"/>
  <c r="AK691" i="2"/>
  <c r="AJ691" i="2"/>
  <c r="AL691" i="2" s="1"/>
  <c r="AK700" i="2"/>
  <c r="AJ700" i="2"/>
  <c r="AF703" i="2"/>
  <c r="AE703" i="2"/>
  <c r="AJ740" i="2"/>
  <c r="AK740" i="2"/>
  <c r="AK788" i="2"/>
  <c r="AJ788" i="2"/>
  <c r="AK830" i="2"/>
  <c r="AJ830" i="2"/>
  <c r="AJ963" i="2"/>
  <c r="AK963" i="2"/>
  <c r="AG483" i="2"/>
  <c r="AG499" i="2"/>
  <c r="Z517" i="2"/>
  <c r="AB518" i="2"/>
  <c r="AB519" i="2"/>
  <c r="AF522" i="2"/>
  <c r="AG522" i="2" s="1"/>
  <c r="AE523" i="2"/>
  <c r="AG523" i="2" s="1"/>
  <c r="AK530" i="2"/>
  <c r="AL530" i="2" s="1"/>
  <c r="Z541" i="2"/>
  <c r="AB542" i="2"/>
  <c r="AB543" i="2"/>
  <c r="AE544" i="2"/>
  <c r="AG544" i="2" s="1"/>
  <c r="AE545" i="2"/>
  <c r="AG545" i="2" s="1"/>
  <c r="AG546" i="2"/>
  <c r="Z553" i="2"/>
  <c r="AB553" i="2" s="1"/>
  <c r="Z554" i="2"/>
  <c r="AB554" i="2" s="1"/>
  <c r="Z569" i="2"/>
  <c r="AB569" i="2" s="1"/>
  <c r="Z570" i="2"/>
  <c r="AB570" i="2" s="1"/>
  <c r="Z572" i="2"/>
  <c r="AB572" i="2" s="1"/>
  <c r="Z573" i="2"/>
  <c r="AB573" i="2" s="1"/>
  <c r="AA574" i="2"/>
  <c r="AB574" i="2" s="1"/>
  <c r="Z575" i="2"/>
  <c r="AB575" i="2" s="1"/>
  <c r="AF578" i="2"/>
  <c r="AG578" i="2" s="1"/>
  <c r="AE581" i="2"/>
  <c r="AG581" i="2" s="1"/>
  <c r="AE582" i="2"/>
  <c r="AG582" i="2" s="1"/>
  <c r="AF586" i="2"/>
  <c r="Z604" i="2"/>
  <c r="AB604" i="2" s="1"/>
  <c r="Z605" i="2"/>
  <c r="AA606" i="2"/>
  <c r="AB606" i="2" s="1"/>
  <c r="AE611" i="2"/>
  <c r="AK619" i="2"/>
  <c r="AL619" i="2" s="1"/>
  <c r="AE622" i="2"/>
  <c r="AG622" i="2" s="1"/>
  <c r="AA623" i="2"/>
  <c r="AB623" i="2" s="1"/>
  <c r="AE626" i="2"/>
  <c r="AG626" i="2" s="1"/>
  <c r="AJ628" i="2"/>
  <c r="AL628" i="2" s="1"/>
  <c r="AJ630" i="2"/>
  <c r="AL630" i="2" s="1"/>
  <c r="AE631" i="2"/>
  <c r="AG631" i="2" s="1"/>
  <c r="Z632" i="2"/>
  <c r="AB632" i="2" s="1"/>
  <c r="AE640" i="2"/>
  <c r="AE642" i="2"/>
  <c r="AG642" i="2" s="1"/>
  <c r="AJ644" i="2"/>
  <c r="AL644" i="2" s="1"/>
  <c r="Z649" i="2"/>
  <c r="AA650" i="2"/>
  <c r="AB650" i="2" s="1"/>
  <c r="AB652" i="2"/>
  <c r="Z660" i="2"/>
  <c r="AF666" i="2"/>
  <c r="AG666" i="2" s="1"/>
  <c r="AL668" i="2"/>
  <c r="AA676" i="2"/>
  <c r="AB676" i="2" s="1"/>
  <c r="AA680" i="2"/>
  <c r="Z680" i="2"/>
  <c r="AB680" i="2" s="1"/>
  <c r="AB684" i="2"/>
  <c r="AB685" i="2"/>
  <c r="Z686" i="2"/>
  <c r="AB686" i="2" s="1"/>
  <c r="AB705" i="2"/>
  <c r="AF706" i="2"/>
  <c r="AE706" i="2"/>
  <c r="AG738" i="2"/>
  <c r="AK796" i="2"/>
  <c r="AJ796" i="2"/>
  <c r="AK811" i="2"/>
  <c r="AJ811" i="2"/>
  <c r="AK820" i="2"/>
  <c r="AJ820" i="2"/>
  <c r="AK842" i="2"/>
  <c r="AJ842" i="2"/>
  <c r="AL842" i="2" s="1"/>
  <c r="AK863" i="2"/>
  <c r="AJ863" i="2"/>
  <c r="AK891" i="2"/>
  <c r="AJ891" i="2"/>
  <c r="AL891" i="2" s="1"/>
  <c r="AK946" i="2"/>
  <c r="AJ946" i="2"/>
  <c r="AB501" i="2"/>
  <c r="AB538" i="2"/>
  <c r="AG558" i="2"/>
  <c r="AG571" i="2"/>
  <c r="AK581" i="2"/>
  <c r="AB602" i="2"/>
  <c r="AG603" i="2"/>
  <c r="AG609" i="2"/>
  <c r="AG610" i="2"/>
  <c r="AA634" i="2"/>
  <c r="AB634" i="2" s="1"/>
  <c r="Z651" i="2"/>
  <c r="AB651" i="2" s="1"/>
  <c r="AA652" i="2"/>
  <c r="AF661" i="2"/>
  <c r="AE661" i="2"/>
  <c r="Z665" i="2"/>
  <c r="AA691" i="2"/>
  <c r="Z691" i="2"/>
  <c r="AB691" i="2" s="1"/>
  <c r="AA708" i="2"/>
  <c r="Z708" i="2"/>
  <c r="AK716" i="2"/>
  <c r="AJ716" i="2"/>
  <c r="AF719" i="2"/>
  <c r="AE719" i="2"/>
  <c r="AB742" i="2"/>
  <c r="AK748" i="2"/>
  <c r="AJ748" i="2"/>
  <c r="AJ772" i="2"/>
  <c r="AK772" i="2"/>
  <c r="AK838" i="2"/>
  <c r="AJ838" i="2"/>
  <c r="AL838" i="2" s="1"/>
  <c r="AJ901" i="2"/>
  <c r="AL901" i="2" s="1"/>
  <c r="AK901" i="2"/>
  <c r="AJ909" i="2"/>
  <c r="AK909" i="2"/>
  <c r="AJ917" i="2"/>
  <c r="AL917" i="2" s="1"/>
  <c r="AK917" i="2"/>
  <c r="AG539" i="2"/>
  <c r="AJ557" i="2"/>
  <c r="AB566" i="2"/>
  <c r="AB567" i="2"/>
  <c r="AG574" i="2"/>
  <c r="AB597" i="2"/>
  <c r="AB636" i="2"/>
  <c r="AB654" i="2"/>
  <c r="AE659" i="2"/>
  <c r="AF659" i="2"/>
  <c r="AE665" i="2"/>
  <c r="AG665" i="2" s="1"/>
  <c r="AF665" i="2"/>
  <c r="AF671" i="2"/>
  <c r="AE671" i="2"/>
  <c r="AG671" i="2" s="1"/>
  <c r="AB700" i="2"/>
  <c r="AK707" i="2"/>
  <c r="AJ707" i="2"/>
  <c r="AB721" i="2"/>
  <c r="AF722" i="2"/>
  <c r="AE722" i="2"/>
  <c r="AE737" i="2"/>
  <c r="AF737" i="2"/>
  <c r="AK739" i="2"/>
  <c r="AJ739" i="2"/>
  <c r="AK846" i="2"/>
  <c r="AJ846" i="2"/>
  <c r="AL846" i="2" s="1"/>
  <c r="AK871" i="2"/>
  <c r="AJ871" i="2"/>
  <c r="AJ885" i="2"/>
  <c r="AK885" i="2"/>
  <c r="AK907" i="2"/>
  <c r="AJ907" i="2"/>
  <c r="AG712" i="2"/>
  <c r="AB716" i="2"/>
  <c r="AG728" i="2"/>
  <c r="AB732" i="2"/>
  <c r="AB757" i="2"/>
  <c r="AB789" i="2"/>
  <c r="AB821" i="2"/>
  <c r="AB832" i="2"/>
  <c r="AG843" i="2"/>
  <c r="AG863" i="2"/>
  <c r="AJ867" i="2"/>
  <c r="AL867" i="2" s="1"/>
  <c r="AG868" i="2"/>
  <c r="AG871" i="2"/>
  <c r="AB873" i="2"/>
  <c r="AK880" i="2"/>
  <c r="AG913" i="2"/>
  <c r="AK925" i="2"/>
  <c r="Z930" i="2"/>
  <c r="AB930" i="2" s="1"/>
  <c r="Z933" i="2"/>
  <c r="AB933" i="2" s="1"/>
  <c r="AA933" i="2"/>
  <c r="AG940" i="2"/>
  <c r="AE980" i="2"/>
  <c r="AG980" i="2" s="1"/>
  <c r="AF980" i="2"/>
  <c r="AL989" i="2"/>
  <c r="AE1003" i="2"/>
  <c r="AG1003" i="2" s="1"/>
  <c r="AK1005" i="2"/>
  <c r="AL1005" i="2" s="1"/>
  <c r="AE1028" i="2"/>
  <c r="AG1028" i="2" s="1"/>
  <c r="AF1028" i="2"/>
  <c r="AF1035" i="2"/>
  <c r="AE1035" i="2"/>
  <c r="AG1035" i="2" s="1"/>
  <c r="AK1037" i="2"/>
  <c r="AL1037" i="2" s="1"/>
  <c r="AJ1037" i="2"/>
  <c r="AG1060" i="2"/>
  <c r="AK1062" i="2"/>
  <c r="AJ1062" i="2"/>
  <c r="AK1094" i="2"/>
  <c r="AJ1094" i="2"/>
  <c r="AL1094" i="2" s="1"/>
  <c r="AK1118" i="2"/>
  <c r="AJ1118" i="2"/>
  <c r="AL840" i="2"/>
  <c r="AK840" i="2"/>
  <c r="AG915" i="2"/>
  <c r="AG953" i="2"/>
  <c r="AA959" i="2"/>
  <c r="Z959" i="2"/>
  <c r="AB959" i="2" s="1"/>
  <c r="AA975" i="2"/>
  <c r="Z975" i="2"/>
  <c r="Z983" i="2"/>
  <c r="AB983" i="2" s="1"/>
  <c r="AK987" i="2"/>
  <c r="AJ987" i="2"/>
  <c r="AJ1013" i="2"/>
  <c r="AL1013" i="2" s="1"/>
  <c r="AK1013" i="2"/>
  <c r="AK1034" i="2"/>
  <c r="AJ1034" i="2"/>
  <c r="AJ1049" i="2"/>
  <c r="AK1049" i="2"/>
  <c r="AL1049" i="2" s="1"/>
  <c r="AJ1052" i="2"/>
  <c r="AK1052" i="2"/>
  <c r="AL1059" i="2"/>
  <c r="AK1059" i="2"/>
  <c r="AK1070" i="2"/>
  <c r="AJ1070" i="2"/>
  <c r="AB701" i="2"/>
  <c r="AB717" i="2"/>
  <c r="AB733" i="2"/>
  <c r="AF761" i="2"/>
  <c r="AG761" i="2" s="1"/>
  <c r="AB765" i="2"/>
  <c r="AF793" i="2"/>
  <c r="AG793" i="2" s="1"/>
  <c r="AB797" i="2"/>
  <c r="AF825" i="2"/>
  <c r="AG825" i="2" s="1"/>
  <c r="AA831" i="2"/>
  <c r="AA833" i="2"/>
  <c r="AE834" i="2"/>
  <c r="AG834" i="2" s="1"/>
  <c r="AK847" i="2"/>
  <c r="AK855" i="2"/>
  <c r="AL855" i="2" s="1"/>
  <c r="AA857" i="2"/>
  <c r="AB857" i="2" s="1"/>
  <c r="AG861" i="2"/>
  <c r="AK868" i="2"/>
  <c r="AE874" i="2"/>
  <c r="AG874" i="2" s="1"/>
  <c r="AK877" i="2"/>
  <c r="AA893" i="2"/>
  <c r="AB893" i="2" s="1"/>
  <c r="AG908" i="2"/>
  <c r="AB923" i="2"/>
  <c r="AB928" i="2"/>
  <c r="AG929" i="2"/>
  <c r="AE931" i="2"/>
  <c r="AG931" i="2" s="1"/>
  <c r="AA932" i="2"/>
  <c r="AB932" i="2" s="1"/>
  <c r="AA936" i="2"/>
  <c r="AB936" i="2" s="1"/>
  <c r="AA946" i="2"/>
  <c r="Z946" i="2"/>
  <c r="AA947" i="2"/>
  <c r="AB947" i="2" s="1"/>
  <c r="AJ948" i="2"/>
  <c r="AK948" i="2"/>
  <c r="AB952" i="2"/>
  <c r="AF953" i="2"/>
  <c r="AG959" i="2"/>
  <c r="AF960" i="2"/>
  <c r="AG960" i="2" s="1"/>
  <c r="AA967" i="2"/>
  <c r="AB967" i="2" s="1"/>
  <c r="AK978" i="2"/>
  <c r="AJ978" i="2"/>
  <c r="AJ981" i="2"/>
  <c r="AL981" i="2" s="1"/>
  <c r="AK981" i="2"/>
  <c r="AA984" i="2"/>
  <c r="AB984" i="2" s="1"/>
  <c r="AE985" i="2"/>
  <c r="AG985" i="2" s="1"/>
  <c r="AF985" i="2"/>
  <c r="AA995" i="2"/>
  <c r="Z995" i="2"/>
  <c r="AF1001" i="2"/>
  <c r="AG1001" i="2" s="1"/>
  <c r="AF1014" i="2"/>
  <c r="AE1014" i="2"/>
  <c r="AJ1021" i="2"/>
  <c r="AL1021" i="2" s="1"/>
  <c r="AK1021" i="2"/>
  <c r="AK1027" i="2"/>
  <c r="AB745" i="2"/>
  <c r="AG757" i="2"/>
  <c r="AB777" i="2"/>
  <c r="AG789" i="2"/>
  <c r="AB809" i="2"/>
  <c r="AG821" i="2"/>
  <c r="AG833" i="2"/>
  <c r="AL847" i="2"/>
  <c r="AG848" i="2"/>
  <c r="AG856" i="2"/>
  <c r="AG860" i="2"/>
  <c r="AB879" i="2"/>
  <c r="AB892" i="2"/>
  <c r="AG897" i="2"/>
  <c r="AG899" i="2"/>
  <c r="AB903" i="2"/>
  <c r="AB904" i="2"/>
  <c r="AB907" i="2"/>
  <c r="AG912" i="2"/>
  <c r="AB919" i="2"/>
  <c r="AL925" i="2"/>
  <c r="AB927" i="2"/>
  <c r="AG932" i="2"/>
  <c r="AB939" i="2"/>
  <c r="Z944" i="2"/>
  <c r="AB944" i="2" s="1"/>
  <c r="AA944" i="2"/>
  <c r="AB951" i="2"/>
  <c r="Z965" i="2"/>
  <c r="AB965" i="2" s="1"/>
  <c r="AA965" i="2"/>
  <c r="AJ973" i="2"/>
  <c r="AK973" i="2"/>
  <c r="AK1003" i="2"/>
  <c r="AJ1003" i="2"/>
  <c r="AB1013" i="2"/>
  <c r="AF1019" i="2"/>
  <c r="AE1019" i="2"/>
  <c r="AK1035" i="2"/>
  <c r="AJ1035" i="2"/>
  <c r="AJ1056" i="2"/>
  <c r="AL1056" i="2" s="1"/>
  <c r="AK1056" i="2"/>
  <c r="AF1068" i="2"/>
  <c r="AE1068" i="2"/>
  <c r="AF1078" i="2"/>
  <c r="AE1078" i="2"/>
  <c r="AL657" i="2"/>
  <c r="AK657" i="2"/>
  <c r="AB669" i="2"/>
  <c r="AB741" i="2"/>
  <c r="Z748" i="2"/>
  <c r="AF769" i="2"/>
  <c r="AG769" i="2" s="1"/>
  <c r="AB773" i="2"/>
  <c r="Z780" i="2"/>
  <c r="AF801" i="2"/>
  <c r="AG801" i="2" s="1"/>
  <c r="AB805" i="2"/>
  <c r="Z812" i="2"/>
  <c r="AE828" i="2"/>
  <c r="AG828" i="2" s="1"/>
  <c r="AF833" i="2"/>
  <c r="AA837" i="2"/>
  <c r="AB837" i="2" s="1"/>
  <c r="Z839" i="2"/>
  <c r="Z840" i="2"/>
  <c r="AB840" i="2" s="1"/>
  <c r="AF849" i="2"/>
  <c r="AG849" i="2" s="1"/>
  <c r="AE850" i="2"/>
  <c r="AG850" i="2" s="1"/>
  <c r="AE864" i="2"/>
  <c r="AG864" i="2" s="1"/>
  <c r="AA865" i="2"/>
  <c r="AB865" i="2" s="1"/>
  <c r="Z867" i="2"/>
  <c r="AB867" i="2" s="1"/>
  <c r="AK873" i="2"/>
  <c r="AL873" i="2" s="1"/>
  <c r="Z882" i="2"/>
  <c r="AB882" i="2" s="1"/>
  <c r="Z884" i="2"/>
  <c r="AB884" i="2" s="1"/>
  <c r="AA885" i="2"/>
  <c r="AB885" i="2" s="1"/>
  <c r="Z887" i="2"/>
  <c r="AB887" i="2" s="1"/>
  <c r="AB888" i="2"/>
  <c r="AE894" i="2"/>
  <c r="AG894" i="2" s="1"/>
  <c r="AF897" i="2"/>
  <c r="Z900" i="2"/>
  <c r="AB900" i="2" s="1"/>
  <c r="AB901" i="2"/>
  <c r="AA904" i="2"/>
  <c r="Z906" i="2"/>
  <c r="AB906" i="2" s="1"/>
  <c r="AA920" i="2"/>
  <c r="AB920" i="2" s="1"/>
  <c r="AJ931" i="2"/>
  <c r="AF932" i="2"/>
  <c r="AK933" i="2"/>
  <c r="AL933" i="2" s="1"/>
  <c r="AE935" i="2"/>
  <c r="AE936" i="2"/>
  <c r="AG936" i="2" s="1"/>
  <c r="AF937" i="2"/>
  <c r="AG937" i="2" s="1"/>
  <c r="Z943" i="2"/>
  <c r="AB943" i="2" s="1"/>
  <c r="AG945" i="2"/>
  <c r="AE947" i="2"/>
  <c r="AG947" i="2" s="1"/>
  <c r="AF952" i="2"/>
  <c r="AG952" i="2" s="1"/>
  <c r="AE952" i="2"/>
  <c r="AA962" i="2"/>
  <c r="Z962" i="2"/>
  <c r="AE967" i="2"/>
  <c r="AE968" i="2"/>
  <c r="AG968" i="2" s="1"/>
  <c r="AE1000" i="2"/>
  <c r="AG1000" i="2" s="1"/>
  <c r="AB1012" i="2"/>
  <c r="AA1013" i="2"/>
  <c r="AG1032" i="2"/>
  <c r="AB1036" i="2"/>
  <c r="AK1077" i="2"/>
  <c r="AJ1077" i="2"/>
  <c r="AL1077" i="2" s="1"/>
  <c r="AG1091" i="2"/>
  <c r="AG701" i="2"/>
  <c r="AG717" i="2"/>
  <c r="AG733" i="2"/>
  <c r="AG765" i="2"/>
  <c r="AG797" i="2"/>
  <c r="AB817" i="2"/>
  <c r="AL829" i="2"/>
  <c r="AG836" i="2"/>
  <c r="AJ844" i="2"/>
  <c r="AL844" i="2" s="1"/>
  <c r="AK860" i="2"/>
  <c r="AG883" i="2"/>
  <c r="AG923" i="2"/>
  <c r="AB925" i="2"/>
  <c r="Z941" i="2"/>
  <c r="AB941" i="2" s="1"/>
  <c r="AA941" i="2"/>
  <c r="AA956" i="2"/>
  <c r="Z956" i="2"/>
  <c r="AB956" i="2" s="1"/>
  <c r="AK971" i="2"/>
  <c r="AJ971" i="2"/>
  <c r="AL1027" i="2"/>
  <c r="AG673" i="2"/>
  <c r="AB693" i="2"/>
  <c r="AB709" i="2"/>
  <c r="Z712" i="2"/>
  <c r="AB712" i="2" s="1"/>
  <c r="Z713" i="2"/>
  <c r="AB713" i="2" s="1"/>
  <c r="AB725" i="2"/>
  <c r="Z728" i="2"/>
  <c r="AB728" i="2" s="1"/>
  <c r="Z729" i="2"/>
  <c r="AB729" i="2" s="1"/>
  <c r="AF745" i="2"/>
  <c r="AG745" i="2" s="1"/>
  <c r="AB749" i="2"/>
  <c r="Z756" i="2"/>
  <c r="AF777" i="2"/>
  <c r="AG777" i="2" s="1"/>
  <c r="AB781" i="2"/>
  <c r="Z788" i="2"/>
  <c r="AF809" i="2"/>
  <c r="AG809" i="2" s="1"/>
  <c r="AB813" i="2"/>
  <c r="Z820" i="2"/>
  <c r="AK829" i="2"/>
  <c r="AG837" i="2"/>
  <c r="AG841" i="2"/>
  <c r="Z843" i="2"/>
  <c r="Z844" i="2"/>
  <c r="AB844" i="2" s="1"/>
  <c r="AE846" i="2"/>
  <c r="AG846" i="2" s="1"/>
  <c r="Z847" i="2"/>
  <c r="AB847" i="2" s="1"/>
  <c r="Z863" i="2"/>
  <c r="AJ864" i="2"/>
  <c r="AE866" i="2"/>
  <c r="AG866" i="2" s="1"/>
  <c r="AF879" i="2"/>
  <c r="AG879" i="2" s="1"/>
  <c r="AE880" i="2"/>
  <c r="AG880" i="2" s="1"/>
  <c r="AF881" i="2"/>
  <c r="AG881" i="2" s="1"/>
  <c r="Z890" i="2"/>
  <c r="AB890" i="2" s="1"/>
  <c r="Z891" i="2"/>
  <c r="AE903" i="2"/>
  <c r="AG903" i="2" s="1"/>
  <c r="AE904" i="2"/>
  <c r="AG904" i="2" s="1"/>
  <c r="AE907" i="2"/>
  <c r="AG907" i="2" s="1"/>
  <c r="Z915" i="2"/>
  <c r="AF916" i="2"/>
  <c r="AG916" i="2" s="1"/>
  <c r="AE919" i="2"/>
  <c r="AE920" i="2"/>
  <c r="AG920" i="2" s="1"/>
  <c r="AA925" i="2"/>
  <c r="AE926" i="2"/>
  <c r="AG926" i="2" s="1"/>
  <c r="AF927" i="2"/>
  <c r="AJ938" i="2"/>
  <c r="AL938" i="2" s="1"/>
  <c r="AE939" i="2"/>
  <c r="AG939" i="2" s="1"/>
  <c r="Z940" i="2"/>
  <c r="AB940" i="2" s="1"/>
  <c r="AE943" i="2"/>
  <c r="AG943" i="2" s="1"/>
  <c r="AF951" i="2"/>
  <c r="AG964" i="2"/>
  <c r="AL965" i="2"/>
  <c r="AF987" i="2"/>
  <c r="AE987" i="2"/>
  <c r="AG987" i="2" s="1"/>
  <c r="AG996" i="2"/>
  <c r="Z1004" i="2"/>
  <c r="AB1004" i="2" s="1"/>
  <c r="AB1016" i="2"/>
  <c r="AE1017" i="2"/>
  <c r="AG1017" i="2" s="1"/>
  <c r="AF1017" i="2"/>
  <c r="AK1019" i="2"/>
  <c r="AJ1019" i="2"/>
  <c r="AA1048" i="2"/>
  <c r="Z1048" i="2"/>
  <c r="AK1054" i="2"/>
  <c r="AJ1054" i="2"/>
  <c r="AK1078" i="2"/>
  <c r="AJ1078" i="2"/>
  <c r="AG741" i="2"/>
  <c r="AB761" i="2"/>
  <c r="AG773" i="2"/>
  <c r="AB793" i="2"/>
  <c r="AG805" i="2"/>
  <c r="AB825" i="2"/>
  <c r="AJ836" i="2"/>
  <c r="AK839" i="2"/>
  <c r="AL839" i="2" s="1"/>
  <c r="AG840" i="2"/>
  <c r="AG855" i="2"/>
  <c r="AB856" i="2"/>
  <c r="AG869" i="2"/>
  <c r="AG877" i="2"/>
  <c r="AG900" i="2"/>
  <c r="AB909" i="2"/>
  <c r="AB911" i="2"/>
  <c r="AB912" i="2"/>
  <c r="AG948" i="2"/>
  <c r="AK957" i="2"/>
  <c r="AL957" i="2" s="1"/>
  <c r="AA972" i="2"/>
  <c r="Z972" i="2"/>
  <c r="AB972" i="2" s="1"/>
  <c r="AJ997" i="2"/>
  <c r="AL997" i="2" s="1"/>
  <c r="AK997" i="2"/>
  <c r="AA1027" i="2"/>
  <c r="Z1027" i="2"/>
  <c r="AJ1029" i="2"/>
  <c r="AL1029" i="2" s="1"/>
  <c r="AK1029" i="2"/>
  <c r="AJ1040" i="2"/>
  <c r="AL1040" i="2" s="1"/>
  <c r="AK1040" i="2"/>
  <c r="AA1075" i="2"/>
  <c r="Z1075" i="2"/>
  <c r="AA1079" i="2"/>
  <c r="AB1079" i="2" s="1"/>
  <c r="Z1079" i="2"/>
  <c r="AG1033" i="2"/>
  <c r="AB1047" i="2"/>
  <c r="AG1066" i="2"/>
  <c r="AK1083" i="2"/>
  <c r="AB1091" i="2"/>
  <c r="AB1115" i="2"/>
  <c r="AA1117" i="2"/>
  <c r="Z1117" i="2"/>
  <c r="AB1117" i="2" s="1"/>
  <c r="AB1127" i="2"/>
  <c r="AG1150" i="2"/>
  <c r="AG1159" i="2"/>
  <c r="AA1168" i="2"/>
  <c r="Z1168" i="2"/>
  <c r="AF1173" i="2"/>
  <c r="AE1173" i="2"/>
  <c r="AG1187" i="2"/>
  <c r="AK1310" i="2"/>
  <c r="AJ1310" i="2"/>
  <c r="AK1382" i="2"/>
  <c r="AJ1382" i="2"/>
  <c r="AB1107" i="2"/>
  <c r="AB1110" i="2"/>
  <c r="AG1138" i="2"/>
  <c r="AF1158" i="2"/>
  <c r="AE1158" i="2"/>
  <c r="AG1158" i="2" s="1"/>
  <c r="AA1167" i="2"/>
  <c r="Z1167" i="2"/>
  <c r="AA1185" i="2"/>
  <c r="Z1185" i="2"/>
  <c r="AB1185" i="2" s="1"/>
  <c r="AK1186" i="2"/>
  <c r="AJ1186" i="2"/>
  <c r="AL1186" i="2" s="1"/>
  <c r="AJ1274" i="2"/>
  <c r="AK1274" i="2"/>
  <c r="AK1298" i="2"/>
  <c r="AJ1298" i="2"/>
  <c r="AL1298" i="2" s="1"/>
  <c r="Z1082" i="2"/>
  <c r="Z1088" i="2"/>
  <c r="AB1088" i="2" s="1"/>
  <c r="AE1090" i="2"/>
  <c r="AE1092" i="2"/>
  <c r="AG1092" i="2" s="1"/>
  <c r="Z1104" i="2"/>
  <c r="AB1104" i="2" s="1"/>
  <c r="AF1116" i="2"/>
  <c r="AG1116" i="2" s="1"/>
  <c r="AE1118" i="2"/>
  <c r="AG1118" i="2" s="1"/>
  <c r="Z1119" i="2"/>
  <c r="AB1119" i="2" s="1"/>
  <c r="AG1127" i="2"/>
  <c r="AA1128" i="2"/>
  <c r="AB1128" i="2" s="1"/>
  <c r="Z1135" i="2"/>
  <c r="AB1135" i="2" s="1"/>
  <c r="Z1136" i="2"/>
  <c r="AB1136" i="2" s="1"/>
  <c r="AE1139" i="2"/>
  <c r="AG1139" i="2" s="1"/>
  <c r="AJ1150" i="2"/>
  <c r="AK1150" i="2"/>
  <c r="AL1150" i="2" s="1"/>
  <c r="AE1155" i="2"/>
  <c r="Z1157" i="2"/>
  <c r="AB1157" i="2" s="1"/>
  <c r="AE1168" i="2"/>
  <c r="AG1168" i="2" s="1"/>
  <c r="Z1171" i="2"/>
  <c r="AB1171" i="2" s="1"/>
  <c r="AA1178" i="2"/>
  <c r="Z1178" i="2"/>
  <c r="Z1179" i="2"/>
  <c r="AB1179" i="2" s="1"/>
  <c r="Z1180" i="2"/>
  <c r="AB1180" i="2" s="1"/>
  <c r="AK1294" i="2"/>
  <c r="AJ1294" i="2"/>
  <c r="AK1320" i="2"/>
  <c r="AJ1320" i="2"/>
  <c r="AK1417" i="2"/>
  <c r="AJ1417" i="2"/>
  <c r="AG924" i="2"/>
  <c r="AB957" i="2"/>
  <c r="AB960" i="2"/>
  <c r="AB973" i="2"/>
  <c r="AB976" i="2"/>
  <c r="AG1012" i="2"/>
  <c r="Z1020" i="2"/>
  <c r="AB1020" i="2" s="1"/>
  <c r="AA1021" i="2"/>
  <c r="AB1021" i="2" s="1"/>
  <c r="AB1024" i="2"/>
  <c r="Z1036" i="2"/>
  <c r="AE1047" i="2"/>
  <c r="AA1054" i="2"/>
  <c r="AB1054" i="2" s="1"/>
  <c r="Z1072" i="2"/>
  <c r="AB1072" i="2" s="1"/>
  <c r="AE1074" i="2"/>
  <c r="Z1080" i="2"/>
  <c r="AB1080" i="2" s="1"/>
  <c r="Z1083" i="2"/>
  <c r="AJ1086" i="2"/>
  <c r="AL1086" i="2" s="1"/>
  <c r="AE1091" i="2"/>
  <c r="AE1094" i="2"/>
  <c r="Z1095" i="2"/>
  <c r="AB1095" i="2" s="1"/>
  <c r="AJ1102" i="2"/>
  <c r="AL1102" i="2" s="1"/>
  <c r="AE1105" i="2"/>
  <c r="AG1105" i="2" s="1"/>
  <c r="AE1106" i="2"/>
  <c r="AG1106" i="2" s="1"/>
  <c r="Z1111" i="2"/>
  <c r="AB1111" i="2" s="1"/>
  <c r="AF1114" i="2"/>
  <c r="AJ1117" i="2"/>
  <c r="AL1117" i="2" s="1"/>
  <c r="Z1120" i="2"/>
  <c r="AB1120" i="2" s="1"/>
  <c r="AE1122" i="2"/>
  <c r="AG1122" i="2" s="1"/>
  <c r="AE1124" i="2"/>
  <c r="AG1124" i="2" s="1"/>
  <c r="AE1126" i="2"/>
  <c r="AF1127" i="2"/>
  <c r="AE1131" i="2"/>
  <c r="AG1131" i="2" s="1"/>
  <c r="AE1134" i="2"/>
  <c r="AA1144" i="2"/>
  <c r="Z1144" i="2"/>
  <c r="Z1153" i="2"/>
  <c r="AA1164" i="2"/>
  <c r="Z1164" i="2"/>
  <c r="AB1164" i="2" s="1"/>
  <c r="AE1170" i="2"/>
  <c r="AF1171" i="2"/>
  <c r="AE1171" i="2"/>
  <c r="AJ1187" i="2"/>
  <c r="AK1187" i="2"/>
  <c r="AK1232" i="2"/>
  <c r="AJ1232" i="2"/>
  <c r="AL1232" i="2" s="1"/>
  <c r="AK1273" i="2"/>
  <c r="AJ1273" i="2"/>
  <c r="AL1273" i="2" s="1"/>
  <c r="AJ1282" i="2"/>
  <c r="AK1282" i="2"/>
  <c r="AJ1291" i="2"/>
  <c r="AL1291" i="2" s="1"/>
  <c r="AK1291" i="2"/>
  <c r="AK1352" i="2"/>
  <c r="AJ1352" i="2"/>
  <c r="AL1352" i="2" s="1"/>
  <c r="AG961" i="2"/>
  <c r="AK980" i="2"/>
  <c r="AL980" i="2" s="1"/>
  <c r="AB989" i="2"/>
  <c r="AB991" i="2"/>
  <c r="AB992" i="2"/>
  <c r="AB1005" i="2"/>
  <c r="AB1007" i="2"/>
  <c r="AG1016" i="2"/>
  <c r="AJ1050" i="2"/>
  <c r="AL1050" i="2" s="1"/>
  <c r="AJ1051" i="2"/>
  <c r="AL1051" i="2" s="1"/>
  <c r="AB1055" i="2"/>
  <c r="AB1059" i="2"/>
  <c r="AB1099" i="2"/>
  <c r="AG1103" i="2"/>
  <c r="AG1123" i="2"/>
  <c r="AJ1126" i="2"/>
  <c r="AK1127" i="2"/>
  <c r="AL1127" i="2" s="1"/>
  <c r="AG1135" i="2"/>
  <c r="AA1143" i="2"/>
  <c r="AB1143" i="2" s="1"/>
  <c r="AA1147" i="2"/>
  <c r="AB1147" i="2" s="1"/>
  <c r="AF1148" i="2"/>
  <c r="AE1148" i="2"/>
  <c r="AG1153" i="2"/>
  <c r="AK1155" i="2"/>
  <c r="AL1155" i="2" s="1"/>
  <c r="Z1163" i="2"/>
  <c r="AB1163" i="2" s="1"/>
  <c r="AL1170" i="2"/>
  <c r="AE1178" i="2"/>
  <c r="AG1178" i="2" s="1"/>
  <c r="AG1179" i="2"/>
  <c r="AF1184" i="2"/>
  <c r="AE1184" i="2"/>
  <c r="AG1191" i="2"/>
  <c r="AF1208" i="2"/>
  <c r="AE1208" i="2"/>
  <c r="AK1238" i="2"/>
  <c r="AJ1238" i="2"/>
  <c r="AJ1338" i="2"/>
  <c r="AK1338" i="2"/>
  <c r="AG993" i="2"/>
  <c r="AG1027" i="2"/>
  <c r="AG1036" i="2"/>
  <c r="AG1041" i="2"/>
  <c r="AG1044" i="2"/>
  <c r="AJ1048" i="2"/>
  <c r="AL1048" i="2" s="1"/>
  <c r="AG1058" i="2"/>
  <c r="AB1062" i="2"/>
  <c r="AG1079" i="2"/>
  <c r="AF1152" i="2"/>
  <c r="AE1152" i="2"/>
  <c r="AF1163" i="2"/>
  <c r="AE1163" i="2"/>
  <c r="AF1174" i="2"/>
  <c r="AE1174" i="2"/>
  <c r="AJ1178" i="2"/>
  <c r="AL1178" i="2" s="1"/>
  <c r="AK1178" i="2"/>
  <c r="AA1199" i="2"/>
  <c r="Z1199" i="2"/>
  <c r="AK1202" i="2"/>
  <c r="AJ1202" i="2"/>
  <c r="AK1323" i="2"/>
  <c r="AJ1323" i="2"/>
  <c r="AG956" i="2"/>
  <c r="AB968" i="2"/>
  <c r="AG972" i="2"/>
  <c r="AF977" i="2"/>
  <c r="AG977" i="2" s="1"/>
  <c r="AE990" i="2"/>
  <c r="AG990" i="2" s="1"/>
  <c r="AF993" i="2"/>
  <c r="AE1006" i="2"/>
  <c r="AG1006" i="2" s="1"/>
  <c r="AB1008" i="2"/>
  <c r="AF1020" i="2"/>
  <c r="AG1020" i="2" s="1"/>
  <c r="AB1029" i="2"/>
  <c r="AB1032" i="2"/>
  <c r="AB1067" i="2"/>
  <c r="AJ1082" i="2"/>
  <c r="AL1082" i="2" s="1"/>
  <c r="AB1086" i="2"/>
  <c r="AG1098" i="2"/>
  <c r="AB1102" i="2"/>
  <c r="AK1110" i="2"/>
  <c r="AE1119" i="2"/>
  <c r="AG1119" i="2" s="1"/>
  <c r="AF1142" i="2"/>
  <c r="AE1142" i="2"/>
  <c r="AG1143" i="2"/>
  <c r="AA1146" i="2"/>
  <c r="Z1146" i="2"/>
  <c r="Z1151" i="2"/>
  <c r="AB1151" i="2" s="1"/>
  <c r="Z1160" i="2"/>
  <c r="AB1160" i="2" s="1"/>
  <c r="AJ1163" i="2"/>
  <c r="AE1164" i="2"/>
  <c r="AG1164" i="2" s="1"/>
  <c r="AJ1177" i="2"/>
  <c r="AL1177" i="2" s="1"/>
  <c r="AK1194" i="2"/>
  <c r="AJ1194" i="2"/>
  <c r="AB1284" i="2"/>
  <c r="AK1344" i="2"/>
  <c r="AJ1344" i="2"/>
  <c r="AJ1354" i="2"/>
  <c r="AL1354" i="2" s="1"/>
  <c r="AK1354" i="2"/>
  <c r="AG979" i="2"/>
  <c r="AG988" i="2"/>
  <c r="AG991" i="2"/>
  <c r="AB999" i="2"/>
  <c r="AB1000" i="2"/>
  <c r="AG1004" i="2"/>
  <c r="AG1011" i="2"/>
  <c r="AB1019" i="2"/>
  <c r="AG1024" i="2"/>
  <c r="AB1035" i="2"/>
  <c r="AK1036" i="2"/>
  <c r="AB1078" i="2"/>
  <c r="AG1095" i="2"/>
  <c r="AB1118" i="2"/>
  <c r="AB1139" i="2"/>
  <c r="AK1142" i="2"/>
  <c r="AJ1142" i="2"/>
  <c r="AF1146" i="2"/>
  <c r="AE1146" i="2"/>
  <c r="Z1159" i="2"/>
  <c r="AB1159" i="2" s="1"/>
  <c r="AE1183" i="2"/>
  <c r="AF1183" i="2"/>
  <c r="AA1198" i="2"/>
  <c r="Z1198" i="2"/>
  <c r="AA1202" i="2"/>
  <c r="Z1202" i="2"/>
  <c r="AF1207" i="2"/>
  <c r="AE1207" i="2"/>
  <c r="AB1211" i="2"/>
  <c r="AB1312" i="2"/>
  <c r="AJ1322" i="2"/>
  <c r="AL1322" i="2" s="1"/>
  <c r="AK1322" i="2"/>
  <c r="AK1331" i="2"/>
  <c r="AJ1331" i="2"/>
  <c r="AK1389" i="2"/>
  <c r="AJ1389" i="2"/>
  <c r="Z1174" i="2"/>
  <c r="AE1186" i="2"/>
  <c r="AA1195" i="2"/>
  <c r="AB1195" i="2" s="1"/>
  <c r="AJ1209" i="2"/>
  <c r="AL1209" i="2" s="1"/>
  <c r="AE1210" i="2"/>
  <c r="AG1210" i="2" s="1"/>
  <c r="Z1211" i="2"/>
  <c r="AA1215" i="2"/>
  <c r="AB1215" i="2" s="1"/>
  <c r="AJ1223" i="2"/>
  <c r="AL1223" i="2" s="1"/>
  <c r="AE1224" i="2"/>
  <c r="AG1224" i="2" s="1"/>
  <c r="AA1229" i="2"/>
  <c r="AB1229" i="2" s="1"/>
  <c r="AF1235" i="2"/>
  <c r="AG1235" i="2" s="1"/>
  <c r="AF1255" i="2"/>
  <c r="AG1255" i="2" s="1"/>
  <c r="AJ1262" i="2"/>
  <c r="AL1262" i="2" s="1"/>
  <c r="AE1263" i="2"/>
  <c r="AG1263" i="2" s="1"/>
  <c r="AF1266" i="2"/>
  <c r="AF1267" i="2"/>
  <c r="AG1267" i="2" s="1"/>
  <c r="AJ1268" i="2"/>
  <c r="AL1268" i="2" s="1"/>
  <c r="AA1270" i="2"/>
  <c r="AB1270" i="2" s="1"/>
  <c r="AE1271" i="2"/>
  <c r="AG1271" i="2" s="1"/>
  <c r="Z1274" i="2"/>
  <c r="AB1274" i="2" s="1"/>
  <c r="Z1279" i="2"/>
  <c r="AJ1292" i="2"/>
  <c r="AE1293" i="2"/>
  <c r="AG1293" i="2" s="1"/>
  <c r="AE1296" i="2"/>
  <c r="AE1299" i="2"/>
  <c r="AG1300" i="2"/>
  <c r="Z1303" i="2"/>
  <c r="AA1304" i="2"/>
  <c r="AE1306" i="2"/>
  <c r="AG1306" i="2" s="1"/>
  <c r="AB1310" i="2"/>
  <c r="AA1312" i="2"/>
  <c r="AE1313" i="2"/>
  <c r="AG1313" i="2" s="1"/>
  <c r="Z1314" i="2"/>
  <c r="AB1314" i="2" s="1"/>
  <c r="Z1316" i="2"/>
  <c r="AB1316" i="2" s="1"/>
  <c r="AF1318" i="2"/>
  <c r="AG1321" i="2"/>
  <c r="AB1323" i="2"/>
  <c r="AB1325" i="2"/>
  <c r="AE1327" i="2"/>
  <c r="AG1327" i="2" s="1"/>
  <c r="AF1334" i="2"/>
  <c r="AG1334" i="2" s="1"/>
  <c r="AA1338" i="2"/>
  <c r="Z1339" i="2"/>
  <c r="AB1339" i="2" s="1"/>
  <c r="AG1345" i="2"/>
  <c r="Z1352" i="2"/>
  <c r="AB1352" i="2" s="1"/>
  <c r="AA1364" i="2"/>
  <c r="Z1364" i="2"/>
  <c r="AB1364" i="2" s="1"/>
  <c r="Z1369" i="2"/>
  <c r="AA1383" i="2"/>
  <c r="AB1383" i="2" s="1"/>
  <c r="AF1384" i="2"/>
  <c r="AE1384" i="2"/>
  <c r="AF1391" i="2"/>
  <c r="AE1391" i="2"/>
  <c r="AA1399" i="2"/>
  <c r="AB1441" i="2"/>
  <c r="AE1455" i="2"/>
  <c r="AF1455" i="2"/>
  <c r="Z1474" i="2"/>
  <c r="AA1474" i="2"/>
  <c r="AB1482" i="2"/>
  <c r="AA1486" i="2"/>
  <c r="Z1486" i="2"/>
  <c r="AJ1527" i="2"/>
  <c r="AK1527" i="2"/>
  <c r="AL1542" i="2"/>
  <c r="AB1225" i="2"/>
  <c r="AG1326" i="2"/>
  <c r="AG1329" i="2"/>
  <c r="AG1374" i="2"/>
  <c r="AE1399" i="2"/>
  <c r="AF1399" i="2"/>
  <c r="AE1409" i="2"/>
  <c r="AG1409" i="2" s="1"/>
  <c r="AF1409" i="2"/>
  <c r="AK1424" i="2"/>
  <c r="AJ1424" i="2"/>
  <c r="AL1424" i="2" s="1"/>
  <c r="AE1429" i="2"/>
  <c r="AF1429" i="2"/>
  <c r="AK1454" i="2"/>
  <c r="AJ1454" i="2"/>
  <c r="AE1461" i="2"/>
  <c r="AG1461" i="2" s="1"/>
  <c r="AF1461" i="2"/>
  <c r="AE1477" i="2"/>
  <c r="AG1477" i="2" s="1"/>
  <c r="AF1477" i="2"/>
  <c r="AJ1489" i="2"/>
  <c r="AL1489" i="2" s="1"/>
  <c r="AK1489" i="2"/>
  <c r="AK1495" i="2"/>
  <c r="AJ1495" i="2"/>
  <c r="Z1190" i="2"/>
  <c r="Z1191" i="2"/>
  <c r="AB1191" i="2" s="1"/>
  <c r="AE1195" i="2"/>
  <c r="AG1195" i="2" s="1"/>
  <c r="AG1199" i="2"/>
  <c r="AJ1210" i="2"/>
  <c r="AL1210" i="2" s="1"/>
  <c r="AE1215" i="2"/>
  <c r="AG1215" i="2" s="1"/>
  <c r="AE1216" i="2"/>
  <c r="AG1216" i="2" s="1"/>
  <c r="Z1217" i="2"/>
  <c r="AB1217" i="2" s="1"/>
  <c r="AK1219" i="2"/>
  <c r="AL1219" i="2" s="1"/>
  <c r="AJ1224" i="2"/>
  <c r="AL1224" i="2" s="1"/>
  <c r="AE1229" i="2"/>
  <c r="AG1229" i="2" s="1"/>
  <c r="AE1236" i="2"/>
  <c r="AG1236" i="2" s="1"/>
  <c r="AB1239" i="2"/>
  <c r="AE1252" i="2"/>
  <c r="AG1252" i="2" s="1"/>
  <c r="Z1253" i="2"/>
  <c r="AB1253" i="2" s="1"/>
  <c r="Z1254" i="2"/>
  <c r="AB1254" i="2" s="1"/>
  <c r="Z1275" i="2"/>
  <c r="AB1275" i="2" s="1"/>
  <c r="Z1290" i="2"/>
  <c r="AK1293" i="2"/>
  <c r="AE1304" i="2"/>
  <c r="AG1304" i="2" s="1"/>
  <c r="AF1308" i="2"/>
  <c r="AG1308" i="2" s="1"/>
  <c r="AJ1315" i="2"/>
  <c r="AL1315" i="2" s="1"/>
  <c r="AF1326" i="2"/>
  <c r="AF1329" i="2"/>
  <c r="AK1330" i="2"/>
  <c r="AL1330" i="2" s="1"/>
  <c r="AJ1336" i="2"/>
  <c r="AL1336" i="2" s="1"/>
  <c r="AF1337" i="2"/>
  <c r="AG1337" i="2" s="1"/>
  <c r="AK1346" i="2"/>
  <c r="AL1346" i="2" s="1"/>
  <c r="AF1351" i="2"/>
  <c r="AG1351" i="2" s="1"/>
  <c r="AE1351" i="2"/>
  <c r="AF1352" i="2"/>
  <c r="AG1352" i="2" s="1"/>
  <c r="AB1355" i="2"/>
  <c r="AF1358" i="2"/>
  <c r="AG1358" i="2" s="1"/>
  <c r="Z1362" i="2"/>
  <c r="AB1362" i="2" s="1"/>
  <c r="AA1362" i="2"/>
  <c r="AE1364" i="2"/>
  <c r="AG1364" i="2" s="1"/>
  <c r="AF1368" i="2"/>
  <c r="AE1368" i="2"/>
  <c r="AG1368" i="2" s="1"/>
  <c r="AF1374" i="2"/>
  <c r="AE1387" i="2"/>
  <c r="AG1387" i="2" s="1"/>
  <c r="AK1419" i="2"/>
  <c r="AJ1419" i="2"/>
  <c r="AL1419" i="2" s="1"/>
  <c r="AL1441" i="2"/>
  <c r="AE1447" i="2"/>
  <c r="AG1447" i="2" s="1"/>
  <c r="AF1447" i="2"/>
  <c r="AL1449" i="2"/>
  <c r="AK1463" i="2"/>
  <c r="AJ1463" i="2"/>
  <c r="AK1479" i="2"/>
  <c r="AJ1479" i="2"/>
  <c r="AJ1567" i="2"/>
  <c r="AL1567" i="2" s="1"/>
  <c r="AK1567" i="2"/>
  <c r="AB1155" i="2"/>
  <c r="AB1207" i="2"/>
  <c r="AG1211" i="2"/>
  <c r="AG1225" i="2"/>
  <c r="AL1235" i="2"/>
  <c r="AG1242" i="2"/>
  <c r="AB1247" i="2"/>
  <c r="AG1250" i="2"/>
  <c r="AG1251" i="2"/>
  <c r="AB1268" i="2"/>
  <c r="AB1276" i="2"/>
  <c r="AL1300" i="2"/>
  <c r="AJ1302" i="2"/>
  <c r="AL1302" i="2" s="1"/>
  <c r="AE1303" i="2"/>
  <c r="AJ1313" i="2"/>
  <c r="AL1313" i="2" s="1"/>
  <c r="AF1314" i="2"/>
  <c r="AG1314" i="2" s="1"/>
  <c r="AK1337" i="2"/>
  <c r="AF1353" i="2"/>
  <c r="AG1353" i="2" s="1"/>
  <c r="Z1355" i="2"/>
  <c r="Z1380" i="2"/>
  <c r="AK1418" i="2"/>
  <c r="AJ1418" i="2"/>
  <c r="AL1418" i="2" s="1"/>
  <c r="Z1424" i="2"/>
  <c r="AB1424" i="2" s="1"/>
  <c r="AA1424" i="2"/>
  <c r="AG1451" i="2"/>
  <c r="AJ1456" i="2"/>
  <c r="AL1456" i="2" s="1"/>
  <c r="AK1456" i="2"/>
  <c r="Z1473" i="2"/>
  <c r="AB1473" i="2" s="1"/>
  <c r="AA1473" i="2"/>
  <c r="AE1485" i="2"/>
  <c r="AG1485" i="2" s="1"/>
  <c r="AF1485" i="2"/>
  <c r="Z1489" i="2"/>
  <c r="AA1489" i="2"/>
  <c r="AE1532" i="2"/>
  <c r="AF1532" i="2"/>
  <c r="AE1548" i="2"/>
  <c r="AF1548" i="2"/>
  <c r="AB1194" i="2"/>
  <c r="AB1259" i="2"/>
  <c r="AB1262" i="2"/>
  <c r="AG1291" i="2"/>
  <c r="AK1308" i="2"/>
  <c r="AL1308" i="2" s="1"/>
  <c r="AG1350" i="2"/>
  <c r="AJ1353" i="2"/>
  <c r="AL1353" i="2" s="1"/>
  <c r="AA1361" i="2"/>
  <c r="Z1361" i="2"/>
  <c r="AF1367" i="2"/>
  <c r="AE1367" i="2"/>
  <c r="AG1367" i="2" s="1"/>
  <c r="AL1370" i="2"/>
  <c r="AB1372" i="2"/>
  <c r="AF1373" i="2"/>
  <c r="AE1373" i="2"/>
  <c r="AG1380" i="2"/>
  <c r="AF1386" i="2"/>
  <c r="AE1386" i="2"/>
  <c r="AJ1397" i="2"/>
  <c r="AK1397" i="2"/>
  <c r="AG1402" i="2"/>
  <c r="AE1403" i="2"/>
  <c r="AF1403" i="2"/>
  <c r="Z1407" i="2"/>
  <c r="AB1407" i="2" s="1"/>
  <c r="AA1407" i="2"/>
  <c r="AB1413" i="2"/>
  <c r="Z1419" i="2"/>
  <c r="AB1419" i="2" s="1"/>
  <c r="AA1419" i="2"/>
  <c r="Z1427" i="2"/>
  <c r="AB1427" i="2" s="1"/>
  <c r="AA1427" i="2"/>
  <c r="Z1463" i="2"/>
  <c r="AB1463" i="2" s="1"/>
  <c r="AA1463" i="2"/>
  <c r="AK1478" i="2"/>
  <c r="AJ1478" i="2"/>
  <c r="Z1536" i="2"/>
  <c r="AB1536" i="2" s="1"/>
  <c r="AA1536" i="2"/>
  <c r="AK1566" i="2"/>
  <c r="AJ1566" i="2"/>
  <c r="AB1224" i="2"/>
  <c r="AB1235" i="2"/>
  <c r="AG1239" i="2"/>
  <c r="AB1267" i="2"/>
  <c r="AJ1383" i="2"/>
  <c r="AL1383" i="2" s="1"/>
  <c r="AK1383" i="2"/>
  <c r="AG1401" i="2"/>
  <c r="AK1405" i="2"/>
  <c r="AJ1405" i="2"/>
  <c r="Z1411" i="2"/>
  <c r="AB1411" i="2" s="1"/>
  <c r="AA1411" i="2"/>
  <c r="AJ1448" i="2"/>
  <c r="AL1448" i="2" s="1"/>
  <c r="AK1448" i="2"/>
  <c r="Z1456" i="2"/>
  <c r="AB1456" i="2" s="1"/>
  <c r="AA1456" i="2"/>
  <c r="Z1475" i="2"/>
  <c r="AB1475" i="2" s="1"/>
  <c r="AA1475" i="2"/>
  <c r="Z1491" i="2"/>
  <c r="AB1491" i="2" s="1"/>
  <c r="AA1491" i="2"/>
  <c r="AL1505" i="2"/>
  <c r="AJ1529" i="2"/>
  <c r="AL1529" i="2" s="1"/>
  <c r="AK1529" i="2"/>
  <c r="AK1534" i="2"/>
  <c r="AJ1534" i="2"/>
  <c r="Z1535" i="2"/>
  <c r="AA1535" i="2"/>
  <c r="AJ1218" i="2"/>
  <c r="AL1218" i="2" s="1"/>
  <c r="AE1222" i="2"/>
  <c r="AG1222" i="2" s="1"/>
  <c r="AJ1246" i="2"/>
  <c r="AE1247" i="2"/>
  <c r="AG1247" i="2" s="1"/>
  <c r="AJ1254" i="2"/>
  <c r="AL1254" i="2" s="1"/>
  <c r="AE1257" i="2"/>
  <c r="AG1257" i="2" s="1"/>
  <c r="AE1258" i="2"/>
  <c r="AA1263" i="2"/>
  <c r="AB1263" i="2" s="1"/>
  <c r="Z1264" i="2"/>
  <c r="AB1264" i="2" s="1"/>
  <c r="AE1268" i="2"/>
  <c r="AG1268" i="2" s="1"/>
  <c r="AA1269" i="2"/>
  <c r="AB1269" i="2" s="1"/>
  <c r="Z1272" i="2"/>
  <c r="AB1272" i="2" s="1"/>
  <c r="AE1276" i="2"/>
  <c r="AK1277" i="2"/>
  <c r="AJ1279" i="2"/>
  <c r="AL1279" i="2" s="1"/>
  <c r="Z1286" i="2"/>
  <c r="AB1286" i="2" s="1"/>
  <c r="AA1288" i="2"/>
  <c r="AB1288" i="2" s="1"/>
  <c r="Z1295" i="2"/>
  <c r="AA1296" i="2"/>
  <c r="AB1296" i="2" s="1"/>
  <c r="Z1300" i="2"/>
  <c r="AB1300" i="2" s="1"/>
  <c r="AB1301" i="2"/>
  <c r="Z1302" i="2"/>
  <c r="AB1302" i="2" s="1"/>
  <c r="AB1315" i="2"/>
  <c r="AB1317" i="2"/>
  <c r="AE1319" i="2"/>
  <c r="AG1319" i="2" s="1"/>
  <c r="AE1320" i="2"/>
  <c r="AG1320" i="2" s="1"/>
  <c r="Z1321" i="2"/>
  <c r="AB1333" i="2"/>
  <c r="AG1335" i="2"/>
  <c r="AA1341" i="2"/>
  <c r="AB1341" i="2" s="1"/>
  <c r="AB1346" i="2"/>
  <c r="AB1347" i="2"/>
  <c r="AG1360" i="2"/>
  <c r="AF1361" i="2"/>
  <c r="AG1361" i="2" s="1"/>
  <c r="Z1365" i="2"/>
  <c r="AB1365" i="2" s="1"/>
  <c r="AA1365" i="2"/>
  <c r="Z1371" i="2"/>
  <c r="AB1371" i="2" s="1"/>
  <c r="AG1376" i="2"/>
  <c r="AG1377" i="2"/>
  <c r="AB1391" i="2"/>
  <c r="AJ1395" i="2"/>
  <c r="AL1395" i="2" s="1"/>
  <c r="AE1423" i="2"/>
  <c r="AG1423" i="2" s="1"/>
  <c r="AF1423" i="2"/>
  <c r="AA1430" i="2"/>
  <c r="Z1430" i="2"/>
  <c r="AJ1431" i="2"/>
  <c r="AL1431" i="2" s="1"/>
  <c r="AE1484" i="2"/>
  <c r="AF1484" i="2"/>
  <c r="AJ1500" i="2"/>
  <c r="AK1500" i="2"/>
  <c r="AJ1513" i="2"/>
  <c r="AL1513" i="2" s="1"/>
  <c r="AK1513" i="2"/>
  <c r="AJ1650" i="2"/>
  <c r="AK1650" i="2"/>
  <c r="AJ1193" i="2"/>
  <c r="AL1193" i="2" s="1"/>
  <c r="AE1194" i="2"/>
  <c r="AG1194" i="2" s="1"/>
  <c r="AK1203" i="2"/>
  <c r="AL1203" i="2" s="1"/>
  <c r="Z1214" i="2"/>
  <c r="AB1214" i="2" s="1"/>
  <c r="Z1228" i="2"/>
  <c r="AB1228" i="2" s="1"/>
  <c r="AG1233" i="2"/>
  <c r="AF1259" i="2"/>
  <c r="AE1265" i="2"/>
  <c r="AG1265" i="2" s="1"/>
  <c r="AG1283" i="2"/>
  <c r="Z1298" i="2"/>
  <c r="AB1298" i="2" s="1"/>
  <c r="AB1304" i="2"/>
  <c r="AB1308" i="2"/>
  <c r="AG1318" i="2"/>
  <c r="AB1329" i="2"/>
  <c r="AG1336" i="2"/>
  <c r="AB1338" i="2"/>
  <c r="AB1340" i="2"/>
  <c r="AF1359" i="2"/>
  <c r="AG1359" i="2" s="1"/>
  <c r="AE1359" i="2"/>
  <c r="AF1375" i="2"/>
  <c r="AE1375" i="2"/>
  <c r="AB1399" i="2"/>
  <c r="AL1411" i="2"/>
  <c r="AJ1412" i="2"/>
  <c r="AK1412" i="2"/>
  <c r="AK1425" i="2"/>
  <c r="AJ1425" i="2"/>
  <c r="Z1426" i="2"/>
  <c r="AB1426" i="2" s="1"/>
  <c r="AA1426" i="2"/>
  <c r="AK1433" i="2"/>
  <c r="AL1433" i="2" s="1"/>
  <c r="AK1438" i="2"/>
  <c r="AJ1438" i="2"/>
  <c r="AL1438" i="2" s="1"/>
  <c r="AJ1440" i="2"/>
  <c r="AK1440" i="2"/>
  <c r="Z1448" i="2"/>
  <c r="AB1448" i="2" s="1"/>
  <c r="AA1448" i="2"/>
  <c r="AJ1464" i="2"/>
  <c r="AL1464" i="2" s="1"/>
  <c r="AK1464" i="2"/>
  <c r="AJ1496" i="2"/>
  <c r="AL1496" i="2" s="1"/>
  <c r="AK1496" i="2"/>
  <c r="AJ1502" i="2"/>
  <c r="AL1502" i="2" s="1"/>
  <c r="AK1502" i="2"/>
  <c r="AJ1516" i="2"/>
  <c r="AK1516" i="2"/>
  <c r="AB1534" i="2"/>
  <c r="AB1464" i="2"/>
  <c r="AB1467" i="2"/>
  <c r="AG1487" i="2"/>
  <c r="AG1535" i="2"/>
  <c r="AJ1543" i="2"/>
  <c r="AL1543" i="2" s="1"/>
  <c r="AK1543" i="2"/>
  <c r="AE1546" i="2"/>
  <c r="AF1546" i="2"/>
  <c r="AB1555" i="2"/>
  <c r="AB1571" i="2"/>
  <c r="AG1573" i="2"/>
  <c r="AK1577" i="2"/>
  <c r="AJ1577" i="2"/>
  <c r="AK1626" i="2"/>
  <c r="AJ1626" i="2"/>
  <c r="AL1626" i="2" s="1"/>
  <c r="AK1640" i="2"/>
  <c r="AJ1640" i="2"/>
  <c r="AJ1668" i="2"/>
  <c r="AL1668" i="2" s="1"/>
  <c r="AK1668" i="2"/>
  <c r="AK1672" i="2"/>
  <c r="AJ1672" i="2"/>
  <c r="AJ1403" i="2"/>
  <c r="AE1407" i="2"/>
  <c r="AG1407" i="2" s="1"/>
  <c r="AG1408" i="2"/>
  <c r="AG1410" i="2"/>
  <c r="Z1414" i="2"/>
  <c r="AB1414" i="2" s="1"/>
  <c r="AB1415" i="2"/>
  <c r="AE1416" i="2"/>
  <c r="AG1416" i="2" s="1"/>
  <c r="Z1417" i="2"/>
  <c r="AB1417" i="2" s="1"/>
  <c r="AJ1423" i="2"/>
  <c r="AL1423" i="2" s="1"/>
  <c r="AE1427" i="2"/>
  <c r="AG1427" i="2" s="1"/>
  <c r="AG1428" i="2"/>
  <c r="AE1430" i="2"/>
  <c r="AG1430" i="2" s="1"/>
  <c r="Z1431" i="2"/>
  <c r="AJ1432" i="2"/>
  <c r="AL1432" i="2" s="1"/>
  <c r="AJ1447" i="2"/>
  <c r="AJ1455" i="2"/>
  <c r="AL1455" i="2" s="1"/>
  <c r="Z1457" i="2"/>
  <c r="AB1457" i="2" s="1"/>
  <c r="Z1458" i="2"/>
  <c r="AB1458" i="2" s="1"/>
  <c r="AF1460" i="2"/>
  <c r="AG1460" i="2" s="1"/>
  <c r="AA1464" i="2"/>
  <c r="AA1467" i="2"/>
  <c r="AE1469" i="2"/>
  <c r="AG1469" i="2" s="1"/>
  <c r="Z1470" i="2"/>
  <c r="AB1470" i="2" s="1"/>
  <c r="AJ1472" i="2"/>
  <c r="AL1472" i="2" s="1"/>
  <c r="AE1475" i="2"/>
  <c r="AG1475" i="2" s="1"/>
  <c r="AE1482" i="2"/>
  <c r="AG1482" i="2" s="1"/>
  <c r="AF1488" i="2"/>
  <c r="AG1488" i="2" s="1"/>
  <c r="AE1490" i="2"/>
  <c r="AE1492" i="2"/>
  <c r="AG1492" i="2" s="1"/>
  <c r="Z1496" i="2"/>
  <c r="AB1496" i="2" s="1"/>
  <c r="Z1499" i="2"/>
  <c r="AB1499" i="2" s="1"/>
  <c r="AA1505" i="2"/>
  <c r="AB1505" i="2" s="1"/>
  <c r="AA1508" i="2"/>
  <c r="Z1509" i="2"/>
  <c r="AB1509" i="2" s="1"/>
  <c r="AE1511" i="2"/>
  <c r="AG1511" i="2" s="1"/>
  <c r="AA1512" i="2"/>
  <c r="AB1512" i="2" s="1"/>
  <c r="AE1514" i="2"/>
  <c r="AG1514" i="2" s="1"/>
  <c r="Z1517" i="2"/>
  <c r="AB1517" i="2" s="1"/>
  <c r="AB1523" i="2"/>
  <c r="AA1525" i="2"/>
  <c r="Z1525" i="2"/>
  <c r="AE1531" i="2"/>
  <c r="AG1531" i="2" s="1"/>
  <c r="AF1531" i="2"/>
  <c r="AB1542" i="2"/>
  <c r="AL1380" i="2"/>
  <c r="AE1406" i="2"/>
  <c r="AG1406" i="2" s="1"/>
  <c r="AF1411" i="2"/>
  <c r="AG1411" i="2" s="1"/>
  <c r="Z1412" i="2"/>
  <c r="AB1412" i="2" s="1"/>
  <c r="AJ1413" i="2"/>
  <c r="AL1413" i="2" s="1"/>
  <c r="AA1415" i="2"/>
  <c r="AE1420" i="2"/>
  <c r="AG1420" i="2" s="1"/>
  <c r="AE1421" i="2"/>
  <c r="AG1421" i="2" s="1"/>
  <c r="Z1422" i="2"/>
  <c r="AB1422" i="2" s="1"/>
  <c r="AJ1439" i="2"/>
  <c r="AL1439" i="2" s="1"/>
  <c r="AB1443" i="2"/>
  <c r="AB1451" i="2"/>
  <c r="AG1459" i="2"/>
  <c r="AB1471" i="2"/>
  <c r="AJ1491" i="2"/>
  <c r="Z1498" i="2"/>
  <c r="AB1498" i="2" s="1"/>
  <c r="AA1500" i="2"/>
  <c r="AB1500" i="2" s="1"/>
  <c r="Z1504" i="2"/>
  <c r="AB1504" i="2" s="1"/>
  <c r="AB1518" i="2"/>
  <c r="AB1521" i="2"/>
  <c r="AK1535" i="2"/>
  <c r="Z1543" i="2"/>
  <c r="AB1543" i="2" s="1"/>
  <c r="AA1543" i="2"/>
  <c r="Z1550" i="2"/>
  <c r="Z1553" i="2"/>
  <c r="AA1553" i="2"/>
  <c r="AF1557" i="2"/>
  <c r="AG1557" i="2" s="1"/>
  <c r="AK1573" i="2"/>
  <c r="AJ1573" i="2"/>
  <c r="AB1589" i="2"/>
  <c r="AJ1602" i="2"/>
  <c r="AK1602" i="2"/>
  <c r="AK1648" i="2"/>
  <c r="AL1648" i="2" s="1"/>
  <c r="AJ1648" i="2"/>
  <c r="AB1349" i="2"/>
  <c r="AB1357" i="2"/>
  <c r="Z1363" i="2"/>
  <c r="AB1363" i="2" s="1"/>
  <c r="AF1366" i="2"/>
  <c r="AG1366" i="2" s="1"/>
  <c r="AG1369" i="2"/>
  <c r="AE1372" i="2"/>
  <c r="AG1372" i="2" s="1"/>
  <c r="AK1380" i="2"/>
  <c r="Z1394" i="2"/>
  <c r="AB1394" i="2" s="1"/>
  <c r="AG1395" i="2"/>
  <c r="AA1396" i="2"/>
  <c r="AB1396" i="2" s="1"/>
  <c r="Z1402" i="2"/>
  <c r="AB1402" i="2" s="1"/>
  <c r="AG1417" i="2"/>
  <c r="AG1431" i="2"/>
  <c r="AB1435" i="2"/>
  <c r="AA1443" i="2"/>
  <c r="Z1446" i="2"/>
  <c r="AB1446" i="2" s="1"/>
  <c r="AA1451" i="2"/>
  <c r="AE1497" i="2"/>
  <c r="AG1497" i="2" s="1"/>
  <c r="AF1505" i="2"/>
  <c r="AE1505" i="2"/>
  <c r="AF1507" i="2"/>
  <c r="AG1507" i="2" s="1"/>
  <c r="AG1508" i="2"/>
  <c r="AA1519" i="2"/>
  <c r="AB1519" i="2" s="1"/>
  <c r="AA1521" i="2"/>
  <c r="AE1522" i="2"/>
  <c r="AF1525" i="2"/>
  <c r="AJ1526" i="2"/>
  <c r="AE1529" i="2"/>
  <c r="AG1529" i="2" s="1"/>
  <c r="AL1537" i="2"/>
  <c r="AB1539" i="2"/>
  <c r="AF1541" i="2"/>
  <c r="AG1541" i="2" s="1"/>
  <c r="AF1555" i="2"/>
  <c r="AG1555" i="2" s="1"/>
  <c r="AE1570" i="2"/>
  <c r="AF1571" i="2"/>
  <c r="AG1571" i="2" s="1"/>
  <c r="AJ1575" i="2"/>
  <c r="AK1575" i="2"/>
  <c r="AL1575" i="2" s="1"/>
  <c r="AK1588" i="2"/>
  <c r="AJ1588" i="2"/>
  <c r="AJ1597" i="2"/>
  <c r="AK1597" i="2"/>
  <c r="AB1626" i="2"/>
  <c r="AJ1676" i="2"/>
  <c r="AL1676" i="2" s="1"/>
  <c r="AK1676" i="2"/>
  <c r="AG1470" i="2"/>
  <c r="AL1511" i="2"/>
  <c r="AE1528" i="2"/>
  <c r="AF1528" i="2"/>
  <c r="AL1535" i="2"/>
  <c r="AK1558" i="2"/>
  <c r="AJ1558" i="2"/>
  <c r="AL1558" i="2" s="1"/>
  <c r="AL1561" i="2"/>
  <c r="AG1567" i="2"/>
  <c r="AK1574" i="2"/>
  <c r="AJ1574" i="2"/>
  <c r="AJ1628" i="2"/>
  <c r="AK1628" i="2"/>
  <c r="AB1442" i="2"/>
  <c r="AB1450" i="2"/>
  <c r="AG1454" i="2"/>
  <c r="AB1483" i="2"/>
  <c r="AG1499" i="2"/>
  <c r="AF1501" i="2"/>
  <c r="AG1501" i="2" s="1"/>
  <c r="AE1519" i="2"/>
  <c r="AG1519" i="2" s="1"/>
  <c r="AK1524" i="2"/>
  <c r="AB1537" i="2"/>
  <c r="AE1539" i="2"/>
  <c r="AG1539" i="2" s="1"/>
  <c r="AF1539" i="2"/>
  <c r="AE1543" i="2"/>
  <c r="AG1543" i="2" s="1"/>
  <c r="AL1550" i="2"/>
  <c r="AJ1553" i="2"/>
  <c r="AL1553" i="2" s="1"/>
  <c r="AK1553" i="2"/>
  <c r="AB1559" i="2"/>
  <c r="AJ1569" i="2"/>
  <c r="AK1569" i="2"/>
  <c r="AB1575" i="2"/>
  <c r="AK1632" i="2"/>
  <c r="AJ1632" i="2"/>
  <c r="AK1647" i="2"/>
  <c r="AJ1647" i="2"/>
  <c r="AK1658" i="2"/>
  <c r="AJ1658" i="2"/>
  <c r="AL1658" i="2" s="1"/>
  <c r="AB1373" i="2"/>
  <c r="AB1381" i="2"/>
  <c r="AB1384" i="2"/>
  <c r="AG1439" i="2"/>
  <c r="AB1440" i="2"/>
  <c r="AB1459" i="2"/>
  <c r="AJ1504" i="2"/>
  <c r="AK1504" i="2"/>
  <c r="Z1513" i="2"/>
  <c r="AA1513" i="2"/>
  <c r="AB1531" i="2"/>
  <c r="AE1533" i="2"/>
  <c r="AG1533" i="2" s="1"/>
  <c r="AF1533" i="2"/>
  <c r="AB1545" i="2"/>
  <c r="AJ1612" i="2"/>
  <c r="AK1612" i="2"/>
  <c r="AL1618" i="2"/>
  <c r="AK1634" i="2"/>
  <c r="AL1634" i="2" s="1"/>
  <c r="AJ1634" i="2"/>
  <c r="AL1545" i="2"/>
  <c r="AF1585" i="2"/>
  <c r="AA1589" i="2"/>
  <c r="AA1591" i="2"/>
  <c r="AB1591" i="2" s="1"/>
  <c r="AF1592" i="2"/>
  <c r="AG1592" i="2" s="1"/>
  <c r="AG1595" i="2"/>
  <c r="AG1599" i="2"/>
  <c r="AA1603" i="2"/>
  <c r="AB1603" i="2" s="1"/>
  <c r="AB1604" i="2"/>
  <c r="AG1606" i="2"/>
  <c r="AF1608" i="2"/>
  <c r="AG1608" i="2" s="1"/>
  <c r="AG1610" i="2"/>
  <c r="AA1611" i="2"/>
  <c r="AG1618" i="2"/>
  <c r="Z1627" i="2"/>
  <c r="AB1627" i="2" s="1"/>
  <c r="AA1630" i="2"/>
  <c r="AB1630" i="2" s="1"/>
  <c r="AL1636" i="2"/>
  <c r="AF1637" i="2"/>
  <c r="AG1637" i="2" s="1"/>
  <c r="AA1644" i="2"/>
  <c r="AB1644" i="2" s="1"/>
  <c r="AF1656" i="2"/>
  <c r="AG1656" i="2" s="1"/>
  <c r="AF1657" i="2"/>
  <c r="AG1657" i="2" s="1"/>
  <c r="AF1658" i="2"/>
  <c r="AG1658" i="2" s="1"/>
  <c r="AA1659" i="2"/>
  <c r="Z1660" i="2"/>
  <c r="AB1660" i="2" s="1"/>
  <c r="AA1662" i="2"/>
  <c r="AJ1674" i="2"/>
  <c r="AL1674" i="2" s="1"/>
  <c r="AA1678" i="2"/>
  <c r="AB1678" i="2" s="1"/>
  <c r="Z1682" i="2"/>
  <c r="AB1682" i="2" s="1"/>
  <c r="AK1698" i="2"/>
  <c r="AJ1698" i="2"/>
  <c r="AF1701" i="2"/>
  <c r="AE1701" i="2"/>
  <c r="Z1719" i="2"/>
  <c r="AB1719" i="2" s="1"/>
  <c r="AA1719" i="2"/>
  <c r="AG1565" i="2"/>
  <c r="AA1577" i="2"/>
  <c r="AB1577" i="2" s="1"/>
  <c r="Z1579" i="2"/>
  <c r="AB1579" i="2" s="1"/>
  <c r="AJ1594" i="2"/>
  <c r="AL1594" i="2" s="1"/>
  <c r="AF1596" i="2"/>
  <c r="AE1598" i="2"/>
  <c r="AG1598" i="2" s="1"/>
  <c r="AF1599" i="2"/>
  <c r="AF1606" i="2"/>
  <c r="AE1607" i="2"/>
  <c r="AG1607" i="2" s="1"/>
  <c r="AE1609" i="2"/>
  <c r="AG1609" i="2" s="1"/>
  <c r="Z1619" i="2"/>
  <c r="AB1619" i="2" s="1"/>
  <c r="Z1622" i="2"/>
  <c r="AB1622" i="2" s="1"/>
  <c r="AG1629" i="2"/>
  <c r="AF1632" i="2"/>
  <c r="AG1632" i="2" s="1"/>
  <c r="Z1633" i="2"/>
  <c r="AJ1639" i="2"/>
  <c r="AB1642" i="2"/>
  <c r="AB1648" i="2"/>
  <c r="Z1661" i="2"/>
  <c r="AB1661" i="2" s="1"/>
  <c r="AA1668" i="2"/>
  <c r="AB1668" i="2" s="1"/>
  <c r="AF1669" i="2"/>
  <c r="AJ1686" i="2"/>
  <c r="AK1686" i="2"/>
  <c r="AA1688" i="2"/>
  <c r="Z1688" i="2"/>
  <c r="AB1688" i="2" s="1"/>
  <c r="AF1705" i="2"/>
  <c r="AE1705" i="2"/>
  <c r="AB1718" i="2"/>
  <c r="AK1729" i="2"/>
  <c r="AJ1729" i="2"/>
  <c r="AL1729" i="2" s="1"/>
  <c r="AG1562" i="2"/>
  <c r="AB1580" i="2"/>
  <c r="AL1596" i="2"/>
  <c r="AL1599" i="2"/>
  <c r="AG1600" i="2"/>
  <c r="AG1640" i="2"/>
  <c r="AL1665" i="2"/>
  <c r="AG1682" i="2"/>
  <c r="AF1690" i="2"/>
  <c r="AE1690" i="2"/>
  <c r="AA1694" i="2"/>
  <c r="Z1694" i="2"/>
  <c r="AB1694" i="2" s="1"/>
  <c r="AK1716" i="2"/>
  <c r="AJ1716" i="2"/>
  <c r="AL1716" i="2" s="1"/>
  <c r="AB1529" i="2"/>
  <c r="AK1559" i="2"/>
  <c r="AL1559" i="2" s="1"/>
  <c r="AF1563" i="2"/>
  <c r="AG1563" i="2" s="1"/>
  <c r="AB1569" i="2"/>
  <c r="AA1580" i="2"/>
  <c r="AK1604" i="2"/>
  <c r="AJ1618" i="2"/>
  <c r="AA1623" i="2"/>
  <c r="Z1624" i="2"/>
  <c r="AB1624" i="2" s="1"/>
  <c r="AA1625" i="2"/>
  <c r="AB1625" i="2" s="1"/>
  <c r="AG1630" i="2"/>
  <c r="AE1634" i="2"/>
  <c r="AG1634" i="2" s="1"/>
  <c r="Z1641" i="2"/>
  <c r="AB1641" i="2" s="1"/>
  <c r="AE1648" i="2"/>
  <c r="AG1648" i="2" s="1"/>
  <c r="Z1649" i="2"/>
  <c r="AB1649" i="2" s="1"/>
  <c r="AA1650" i="2"/>
  <c r="AB1650" i="2" s="1"/>
  <c r="AE1651" i="2"/>
  <c r="AG1651" i="2" s="1"/>
  <c r="AG1652" i="2"/>
  <c r="AK1659" i="2"/>
  <c r="AL1659" i="2" s="1"/>
  <c r="AG1664" i="2"/>
  <c r="AG1666" i="2"/>
  <c r="AB1673" i="2"/>
  <c r="Z1676" i="2"/>
  <c r="AA1676" i="2"/>
  <c r="AF1677" i="2"/>
  <c r="AG1677" i="2" s="1"/>
  <c r="AF1680" i="2"/>
  <c r="AE1680" i="2"/>
  <c r="AA1722" i="2"/>
  <c r="Z1722" i="2"/>
  <c r="AK1732" i="2"/>
  <c r="AJ1732" i="2"/>
  <c r="AJ1739" i="2"/>
  <c r="AK1739" i="2"/>
  <c r="AG1579" i="2"/>
  <c r="AB1582" i="2"/>
  <c r="AB1594" i="2"/>
  <c r="AL1611" i="2"/>
  <c r="AB1614" i="2"/>
  <c r="AG1624" i="2"/>
  <c r="AK1642" i="2"/>
  <c r="AL1642" i="2" s="1"/>
  <c r="AE1652" i="2"/>
  <c r="AB1656" i="2"/>
  <c r="AK1662" i="2"/>
  <c r="AL1662" i="2" s="1"/>
  <c r="AA1672" i="2"/>
  <c r="Z1672" i="2"/>
  <c r="AF1676" i="2"/>
  <c r="AE1676" i="2"/>
  <c r="AG1676" i="2" s="1"/>
  <c r="AE1679" i="2"/>
  <c r="AG1679" i="2" s="1"/>
  <c r="AJ1688" i="2"/>
  <c r="AL1688" i="2" s="1"/>
  <c r="AK1724" i="2"/>
  <c r="AL1724" i="2" s="1"/>
  <c r="AJ1724" i="2"/>
  <c r="AK1748" i="2"/>
  <c r="AJ1748" i="2"/>
  <c r="AG1580" i="2"/>
  <c r="AG1581" i="2"/>
  <c r="AB1595" i="2"/>
  <c r="AL1604" i="2"/>
  <c r="AL1666" i="2"/>
  <c r="AJ1666" i="2"/>
  <c r="AE1672" i="2"/>
  <c r="AG1672" i="2" s="1"/>
  <c r="AF1672" i="2"/>
  <c r="AB1675" i="2"/>
  <c r="AJ1678" i="2"/>
  <c r="AL1678" i="2" s="1"/>
  <c r="AJ1680" i="2"/>
  <c r="AL1680" i="2" s="1"/>
  <c r="AK1682" i="2"/>
  <c r="AL1682" i="2" s="1"/>
  <c r="AJ1682" i="2"/>
  <c r="AB1685" i="2"/>
  <c r="AF1687" i="2"/>
  <c r="AG1687" i="2" s="1"/>
  <c r="AG1722" i="2"/>
  <c r="AJ1731" i="2"/>
  <c r="AK1731" i="2"/>
  <c r="AL1731" i="2" s="1"/>
  <c r="AK1761" i="2"/>
  <c r="AJ1761" i="2"/>
  <c r="AB1607" i="2"/>
  <c r="AB1609" i="2"/>
  <c r="AB1612" i="2"/>
  <c r="AG1626" i="2"/>
  <c r="AG1636" i="2"/>
  <c r="AG1671" i="2"/>
  <c r="AA1692" i="2"/>
  <c r="Z1692" i="2"/>
  <c r="AF1697" i="2"/>
  <c r="AE1697" i="2"/>
  <c r="AG1697" i="2" s="1"/>
  <c r="AJ1747" i="2"/>
  <c r="AK1747" i="2"/>
  <c r="AL1747" i="2" s="1"/>
  <c r="AG1509" i="2"/>
  <c r="AB1527" i="2"/>
  <c r="AG1549" i="2"/>
  <c r="AB1561" i="2"/>
  <c r="AE1583" i="2"/>
  <c r="AG1583" i="2" s="1"/>
  <c r="AA1586" i="2"/>
  <c r="AG1590" i="2"/>
  <c r="AE1594" i="2"/>
  <c r="AG1594" i="2" s="1"/>
  <c r="Z1598" i="2"/>
  <c r="AB1598" i="2" s="1"/>
  <c r="AA1602" i="2"/>
  <c r="AA1612" i="2"/>
  <c r="AF1614" i="2"/>
  <c r="AG1614" i="2" s="1"/>
  <c r="AG1615" i="2"/>
  <c r="AF1616" i="2"/>
  <c r="AG1616" i="2" s="1"/>
  <c r="AA1628" i="2"/>
  <c r="AB1628" i="2" s="1"/>
  <c r="Z1646" i="2"/>
  <c r="AB1646" i="2" s="1"/>
  <c r="Z1647" i="2"/>
  <c r="AB1647" i="2" s="1"/>
  <c r="AB1662" i="2"/>
  <c r="AF1671" i="2"/>
  <c r="AL1679" i="2"/>
  <c r="AF1685" i="2"/>
  <c r="AJ1723" i="2"/>
  <c r="AK1723" i="2"/>
  <c r="AL1755" i="2"/>
  <c r="AG1638" i="2"/>
  <c r="AG1646" i="2"/>
  <c r="AE1692" i="2"/>
  <c r="AG1692" i="2" s="1"/>
  <c r="AB1703" i="2"/>
  <c r="AK1707" i="2"/>
  <c r="AL1707" i="2" s="1"/>
  <c r="AJ1708" i="2"/>
  <c r="AL1708" i="2" s="1"/>
  <c r="AJ1709" i="2"/>
  <c r="AF1719" i="2"/>
  <c r="AG1719" i="2" s="1"/>
  <c r="AA1723" i="2"/>
  <c r="AB1723" i="2" s="1"/>
  <c r="AB1724" i="2"/>
  <c r="Z1729" i="2"/>
  <c r="AB1729" i="2" s="1"/>
  <c r="AJ1730" i="2"/>
  <c r="AL1730" i="2" s="1"/>
  <c r="AA1735" i="2"/>
  <c r="AB1751" i="2"/>
  <c r="AF1759" i="2"/>
  <c r="AG1759" i="2" s="1"/>
  <c r="AE1780" i="2"/>
  <c r="AA1785" i="2"/>
  <c r="Z1806" i="2"/>
  <c r="AB1806" i="2" s="1"/>
  <c r="Z1848" i="2"/>
  <c r="AA1848" i="2"/>
  <c r="AK1885" i="2"/>
  <c r="AJ1885" i="2"/>
  <c r="AL1885" i="2" s="1"/>
  <c r="AB1913" i="2"/>
  <c r="AK2000" i="2"/>
  <c r="AJ2000" i="2"/>
  <c r="AB1725" i="2"/>
  <c r="AB1727" i="2"/>
  <c r="AG1728" i="2"/>
  <c r="AK1755" i="2"/>
  <c r="AJ1763" i="2"/>
  <c r="AK1763" i="2"/>
  <c r="AE1767" i="2"/>
  <c r="AF1767" i="2"/>
  <c r="AA1783" i="2"/>
  <c r="Z1783" i="2"/>
  <c r="AF1810" i="2"/>
  <c r="AE1810" i="2"/>
  <c r="AG1810" i="2" s="1"/>
  <c r="AJ2008" i="2"/>
  <c r="AK2008" i="2"/>
  <c r="AL2008" i="2" s="1"/>
  <c r="AK2022" i="2"/>
  <c r="AJ2022" i="2"/>
  <c r="AL2022" i="2" s="1"/>
  <c r="AB1674" i="2"/>
  <c r="AB1689" i="2"/>
  <c r="AE1712" i="2"/>
  <c r="AG1712" i="2" s="1"/>
  <c r="Z1714" i="2"/>
  <c r="AB1714" i="2" s="1"/>
  <c r="AA1727" i="2"/>
  <c r="AE1728" i="2"/>
  <c r="AE1729" i="2"/>
  <c r="AG1729" i="2" s="1"/>
  <c r="Z1730" i="2"/>
  <c r="AB1730" i="2" s="1"/>
  <c r="AE1734" i="2"/>
  <c r="AF1735" i="2"/>
  <c r="AG1735" i="2" s="1"/>
  <c r="AA1739" i="2"/>
  <c r="AB1739" i="2" s="1"/>
  <c r="Z1742" i="2"/>
  <c r="AB1742" i="2" s="1"/>
  <c r="AE1749" i="2"/>
  <c r="AG1749" i="2" s="1"/>
  <c r="AG1751" i="2"/>
  <c r="AF1754" i="2"/>
  <c r="AG1754" i="2" s="1"/>
  <c r="AJ1756" i="2"/>
  <c r="AL1756" i="2" s="1"/>
  <c r="Z1766" i="2"/>
  <c r="AB1766" i="2" s="1"/>
  <c r="AA1770" i="2"/>
  <c r="Z1770" i="2"/>
  <c r="Z1774" i="2"/>
  <c r="AA1774" i="2"/>
  <c r="AK1777" i="2"/>
  <c r="AJ1777" i="2"/>
  <c r="Z1778" i="2"/>
  <c r="AE1789" i="2"/>
  <c r="AG1789" i="2" s="1"/>
  <c r="AF1789" i="2"/>
  <c r="AB1804" i="2"/>
  <c r="AK1824" i="2"/>
  <c r="AL1824" i="2" s="1"/>
  <c r="AK1826" i="2"/>
  <c r="AJ1826" i="2"/>
  <c r="AE1841" i="2"/>
  <c r="AG1841" i="2" s="1"/>
  <c r="AF1841" i="2"/>
  <c r="AE1852" i="2"/>
  <c r="AG1852" i="2" s="1"/>
  <c r="AF1852" i="2"/>
  <c r="AK1889" i="2"/>
  <c r="AJ1889" i="2"/>
  <c r="AL1889" i="2" s="1"/>
  <c r="AK1947" i="2"/>
  <c r="AJ1947" i="2"/>
  <c r="AK1978" i="2"/>
  <c r="AJ1978" i="2"/>
  <c r="AL1978" i="2" s="1"/>
  <c r="AJ2032" i="2"/>
  <c r="AK2032" i="2"/>
  <c r="AB1690" i="2"/>
  <c r="AE1738" i="2"/>
  <c r="AG1738" i="2" s="1"/>
  <c r="Z1740" i="2"/>
  <c r="AB1740" i="2" s="1"/>
  <c r="Z1741" i="2"/>
  <c r="AB1741" i="2" s="1"/>
  <c r="AE1745" i="2"/>
  <c r="AG1745" i="2" s="1"/>
  <c r="Z1746" i="2"/>
  <c r="AB1746" i="2" s="1"/>
  <c r="AE1750" i="2"/>
  <c r="AF1751" i="2"/>
  <c r="AB1762" i="2"/>
  <c r="Z1764" i="2"/>
  <c r="AB1764" i="2" s="1"/>
  <c r="Z1765" i="2"/>
  <c r="AB1765" i="2" s="1"/>
  <c r="AJ1851" i="2"/>
  <c r="AK1851" i="2"/>
  <c r="AK1910" i="2"/>
  <c r="AJ1910" i="2"/>
  <c r="AJ1915" i="2"/>
  <c r="AK1915" i="2"/>
  <c r="AK1982" i="2"/>
  <c r="AJ1982" i="2"/>
  <c r="Z1697" i="2"/>
  <c r="AB1697" i="2" s="1"/>
  <c r="AF1711" i="2"/>
  <c r="AG1711" i="2" s="1"/>
  <c r="Z1716" i="2"/>
  <c r="AB1716" i="2" s="1"/>
  <c r="AF1727" i="2"/>
  <c r="AG1727" i="2" s="1"/>
  <c r="AA1743" i="2"/>
  <c r="AB1743" i="2" s="1"/>
  <c r="AE1744" i="2"/>
  <c r="AG1744" i="2" s="1"/>
  <c r="AG1761" i="2"/>
  <c r="AA1762" i="2"/>
  <c r="AA1763" i="2"/>
  <c r="AB1763" i="2" s="1"/>
  <c r="AF1766" i="2"/>
  <c r="AF1770" i="2"/>
  <c r="Z1773" i="2"/>
  <c r="AB1773" i="2" s="1"/>
  <c r="AA1781" i="2"/>
  <c r="Z1781" i="2"/>
  <c r="AB1781" i="2" s="1"/>
  <c r="AG1782" i="2"/>
  <c r="Z1792" i="2"/>
  <c r="AB1792" i="2" s="1"/>
  <c r="Z1821" i="2"/>
  <c r="AA1821" i="2"/>
  <c r="AJ1977" i="2"/>
  <c r="AK1977" i="2"/>
  <c r="AB1748" i="2"/>
  <c r="AF1777" i="2"/>
  <c r="AE1777" i="2"/>
  <c r="AG1777" i="2" s="1"/>
  <c r="AF1787" i="2"/>
  <c r="AE1787" i="2"/>
  <c r="AJ1819" i="2"/>
  <c r="AL1819" i="2" s="1"/>
  <c r="AK1819" i="2"/>
  <c r="AK1834" i="2"/>
  <c r="AJ1834" i="2"/>
  <c r="AL1834" i="2" s="1"/>
  <c r="AE1840" i="2"/>
  <c r="AF1840" i="2"/>
  <c r="AG1878" i="2"/>
  <c r="AK1881" i="2"/>
  <c r="AJ1881" i="2"/>
  <c r="Z1732" i="2"/>
  <c r="AB1732" i="2" s="1"/>
  <c r="Z1733" i="2"/>
  <c r="AB1733" i="2" s="1"/>
  <c r="Z1734" i="2"/>
  <c r="AB1734" i="2" s="1"/>
  <c r="AJ1740" i="2"/>
  <c r="AL1740" i="2" s="1"/>
  <c r="AE1742" i="2"/>
  <c r="AG1742" i="2" s="1"/>
  <c r="AF1743" i="2"/>
  <c r="AG1743" i="2" s="1"/>
  <c r="AJ1745" i="2"/>
  <c r="AL1745" i="2" s="1"/>
  <c r="AE1746" i="2"/>
  <c r="AG1746" i="2" s="1"/>
  <c r="Z1748" i="2"/>
  <c r="AB1757" i="2"/>
  <c r="AE1762" i="2"/>
  <c r="AG1762" i="2" s="1"/>
  <c r="AK1770" i="2"/>
  <c r="AL1770" i="2" s="1"/>
  <c r="AA1776" i="2"/>
  <c r="Z1776" i="2"/>
  <c r="AJ1880" i="2"/>
  <c r="AK1880" i="2"/>
  <c r="AJ2009" i="2"/>
  <c r="AK2009" i="2"/>
  <c r="AB1701" i="2"/>
  <c r="AB1735" i="2"/>
  <c r="AB1749" i="2"/>
  <c r="Z1755" i="2"/>
  <c r="AA1755" i="2"/>
  <c r="AB1785" i="2"/>
  <c r="AF1786" i="2"/>
  <c r="AE1786" i="2"/>
  <c r="AG1786" i="2" s="1"/>
  <c r="AF1791" i="2"/>
  <c r="AE1791" i="2"/>
  <c r="AK1794" i="2"/>
  <c r="AJ1794" i="2"/>
  <c r="AL1794" i="2" s="1"/>
  <c r="AK1827" i="2"/>
  <c r="AJ1827" i="2"/>
  <c r="AJ1951" i="2"/>
  <c r="AK1951" i="2"/>
  <c r="AK1994" i="2"/>
  <c r="AJ1994" i="2"/>
  <c r="AL1994" i="2" s="1"/>
  <c r="AB2002" i="2"/>
  <c r="AL1771" i="2"/>
  <c r="Z1832" i="2"/>
  <c r="Z1835" i="2"/>
  <c r="Z1836" i="2"/>
  <c r="AB1836" i="2" s="1"/>
  <c r="AJ1850" i="2"/>
  <c r="AL1850" i="2" s="1"/>
  <c r="AE1860" i="2"/>
  <c r="AJ1864" i="2"/>
  <c r="AL1864" i="2" s="1"/>
  <c r="AL1866" i="2"/>
  <c r="AB1875" i="2"/>
  <c r="AF1878" i="2"/>
  <c r="AA1879" i="2"/>
  <c r="AB1879" i="2" s="1"/>
  <c r="Z1890" i="2"/>
  <c r="AB1890" i="2" s="1"/>
  <c r="AK1895" i="2"/>
  <c r="AL1895" i="2" s="1"/>
  <c r="AF1899" i="2"/>
  <c r="AG1899" i="2" s="1"/>
  <c r="AJ1901" i="2"/>
  <c r="AL1901" i="2" s="1"/>
  <c r="AF1902" i="2"/>
  <c r="Z1908" i="2"/>
  <c r="AB1908" i="2" s="1"/>
  <c r="AA1913" i="2"/>
  <c r="AK1919" i="2"/>
  <c r="AA1924" i="2"/>
  <c r="AG1930" i="2"/>
  <c r="AF1940" i="2"/>
  <c r="AA1955" i="2"/>
  <c r="AG1957" i="2"/>
  <c r="AK1961" i="2"/>
  <c r="Z1974" i="2"/>
  <c r="AB1974" i="2" s="1"/>
  <c r="Z1975" i="2"/>
  <c r="AB1975" i="2" s="1"/>
  <c r="Z1976" i="2"/>
  <c r="AB1976" i="2" s="1"/>
  <c r="AA1977" i="2"/>
  <c r="Z1984" i="2"/>
  <c r="AB1984" i="2" s="1"/>
  <c r="Z1995" i="2"/>
  <c r="AB1995" i="2" s="1"/>
  <c r="AF1997" i="2"/>
  <c r="AE1997" i="2"/>
  <c r="AG1997" i="2" s="1"/>
  <c r="AA2002" i="2"/>
  <c r="AF2003" i="2"/>
  <c r="AE2003" i="2"/>
  <c r="AG2003" i="2" s="1"/>
  <c r="AJ2005" i="2"/>
  <c r="AL2005" i="2" s="1"/>
  <c r="AJ2006" i="2"/>
  <c r="AL2006" i="2" s="1"/>
  <c r="Z2008" i="2"/>
  <c r="AA2011" i="2"/>
  <c r="AB2011" i="2" s="1"/>
  <c r="AB2014" i="2"/>
  <c r="AA2015" i="2"/>
  <c r="AB2018" i="2"/>
  <c r="Z2019" i="2"/>
  <c r="AB2019" i="2" s="1"/>
  <c r="AF2021" i="2"/>
  <c r="AA2067" i="2"/>
  <c r="Z2067" i="2"/>
  <c r="AK2094" i="2"/>
  <c r="AJ2094" i="2"/>
  <c r="AJ1764" i="2"/>
  <c r="AL1764" i="2" s="1"/>
  <c r="AA1767" i="2"/>
  <c r="AB1767" i="2" s="1"/>
  <c r="AG1768" i="2"/>
  <c r="AF1772" i="2"/>
  <c r="AG1772" i="2" s="1"/>
  <c r="AF1784" i="2"/>
  <c r="AG1784" i="2" s="1"/>
  <c r="AE1790" i="2"/>
  <c r="AG1790" i="2" s="1"/>
  <c r="AB1795" i="2"/>
  <c r="AE1803" i="2"/>
  <c r="AF1805" i="2"/>
  <c r="AG1805" i="2" s="1"/>
  <c r="AB1837" i="2"/>
  <c r="AF1847" i="2"/>
  <c r="AF1849" i="2"/>
  <c r="AG1849" i="2" s="1"/>
  <c r="AF1857" i="2"/>
  <c r="AG1857" i="2" s="1"/>
  <c r="AB1891" i="2"/>
  <c r="AL1899" i="2"/>
  <c r="AG1915" i="2"/>
  <c r="AK1917" i="2"/>
  <c r="AL1921" i="2"/>
  <c r="AA1923" i="2"/>
  <c r="AB1928" i="2"/>
  <c r="AF1930" i="2"/>
  <c r="AB1943" i="2"/>
  <c r="AB1950" i="2"/>
  <c r="AB1952" i="2"/>
  <c r="AJ1959" i="2"/>
  <c r="AL1959" i="2" s="1"/>
  <c r="AE1965" i="2"/>
  <c r="AF1965" i="2"/>
  <c r="AG1965" i="2" s="1"/>
  <c r="Z1996" i="2"/>
  <c r="AA1996" i="2"/>
  <c r="AJ2003" i="2"/>
  <c r="AK2004" i="2"/>
  <c r="Z2020" i="2"/>
  <c r="AA2020" i="2"/>
  <c r="AB2020" i="2" s="1"/>
  <c r="Z2031" i="2"/>
  <c r="AA2033" i="2"/>
  <c r="AB2033" i="2" s="1"/>
  <c r="AK2042" i="2"/>
  <c r="AJ2042" i="2"/>
  <c r="AA2043" i="2"/>
  <c r="Z2043" i="2"/>
  <c r="AB2043" i="2" s="1"/>
  <c r="AF2063" i="2"/>
  <c r="AE2063" i="2"/>
  <c r="AK2084" i="2"/>
  <c r="AJ2084" i="2"/>
  <c r="AL2084" i="2" s="1"/>
  <c r="AG1792" i="2"/>
  <c r="AB1796" i="2"/>
  <c r="AG1808" i="2"/>
  <c r="AG1848" i="2"/>
  <c r="AG1879" i="2"/>
  <c r="AB1887" i="2"/>
  <c r="Z1907" i="2"/>
  <c r="AB1907" i="2" s="1"/>
  <c r="AA1907" i="2"/>
  <c r="AJ1912" i="2"/>
  <c r="AL1912" i="2" s="1"/>
  <c r="AJ1970" i="2"/>
  <c r="AL1970" i="2" s="1"/>
  <c r="AF1996" i="2"/>
  <c r="AE1996" i="2"/>
  <c r="AG2015" i="2"/>
  <c r="AE2032" i="2"/>
  <c r="AF2032" i="2"/>
  <c r="AG2032" i="2" s="1"/>
  <c r="AK2041" i="2"/>
  <c r="AJ2041" i="2"/>
  <c r="AL2041" i="2" s="1"/>
  <c r="AF2048" i="2"/>
  <c r="AE2048" i="2"/>
  <c r="AG2048" i="2" s="1"/>
  <c r="AL1754" i="2"/>
  <c r="AB1759" i="2"/>
  <c r="AG1760" i="2"/>
  <c r="AL1784" i="2"/>
  <c r="AA1797" i="2"/>
  <c r="AB1797" i="2" s="1"/>
  <c r="AF1815" i="2"/>
  <c r="AF1817" i="2"/>
  <c r="AG1817" i="2" s="1"/>
  <c r="AG1833" i="2"/>
  <c r="AA1845" i="2"/>
  <c r="AB1845" i="2" s="1"/>
  <c r="AK1856" i="2"/>
  <c r="AL1856" i="2" s="1"/>
  <c r="Z1863" i="2"/>
  <c r="AB1863" i="2" s="1"/>
  <c r="AA1867" i="2"/>
  <c r="AB1867" i="2" s="1"/>
  <c r="AG1869" i="2"/>
  <c r="AE1873" i="2"/>
  <c r="AG1873" i="2" s="1"/>
  <c r="AF1879" i="2"/>
  <c r="AE1881" i="2"/>
  <c r="AG1881" i="2" s="1"/>
  <c r="AE1885" i="2"/>
  <c r="AG1885" i="2" s="1"/>
  <c r="AE1893" i="2"/>
  <c r="AG1893" i="2" s="1"/>
  <c r="Z1905" i="2"/>
  <c r="AB1905" i="2" s="1"/>
  <c r="AF1922" i="2"/>
  <c r="AE1922" i="2"/>
  <c r="AG1922" i="2" s="1"/>
  <c r="AG1927" i="2"/>
  <c r="AJ1935" i="2"/>
  <c r="AL1935" i="2" s="1"/>
  <c r="AF1937" i="2"/>
  <c r="AG1937" i="2" s="1"/>
  <c r="Z1942" i="2"/>
  <c r="AB1942" i="2" s="1"/>
  <c r="AF1944" i="2"/>
  <c r="AE1944" i="2"/>
  <c r="Z1949" i="2"/>
  <c r="AB1949" i="2" s="1"/>
  <c r="AE1952" i="2"/>
  <c r="AF1952" i="2"/>
  <c r="AA1963" i="2"/>
  <c r="AB1963" i="2" s="1"/>
  <c r="AF1964" i="2"/>
  <c r="AK1973" i="2"/>
  <c r="AL1973" i="2" s="1"/>
  <c r="AJ1980" i="2"/>
  <c r="AL1980" i="2" s="1"/>
  <c r="AE1984" i="2"/>
  <c r="AG1984" i="2" s="1"/>
  <c r="AF1986" i="2"/>
  <c r="AG1986" i="2" s="1"/>
  <c r="AG1987" i="2"/>
  <c r="AG1995" i="2"/>
  <c r="AJ2007" i="2"/>
  <c r="AL2007" i="2" s="1"/>
  <c r="AF2009" i="2"/>
  <c r="AE2009" i="2"/>
  <c r="AG2009" i="2" s="1"/>
  <c r="AJ2010" i="2"/>
  <c r="AL2010" i="2" s="1"/>
  <c r="AG2011" i="2"/>
  <c r="AE2019" i="2"/>
  <c r="AG2019" i="2" s="1"/>
  <c r="AB2023" i="2"/>
  <c r="AB2025" i="2"/>
  <c r="AF2030" i="2"/>
  <c r="AG2030" i="2" s="1"/>
  <c r="AK2033" i="2"/>
  <c r="AJ2033" i="2"/>
  <c r="AL2033" i="2" s="1"/>
  <c r="AK2104" i="2"/>
  <c r="AJ2104" i="2"/>
  <c r="AJ1792" i="2"/>
  <c r="AL1792" i="2" s="1"/>
  <c r="AG1801" i="2"/>
  <c r="AJ1808" i="2"/>
  <c r="AJ1874" i="2"/>
  <c r="AL1874" i="2" s="1"/>
  <c r="AJ1879" i="2"/>
  <c r="AK1937" i="2"/>
  <c r="AL1937" i="2" s="1"/>
  <c r="AB1941" i="2"/>
  <c r="AJ1944" i="2"/>
  <c r="AL1944" i="2" s="1"/>
  <c r="AK1953" i="2"/>
  <c r="AA1962" i="2"/>
  <c r="Z1962" i="2"/>
  <c r="AB1962" i="2" s="1"/>
  <c r="AK1964" i="2"/>
  <c r="AB1967" i="2"/>
  <c r="AK1984" i="2"/>
  <c r="AL1984" i="2" s="1"/>
  <c r="AB1993" i="2"/>
  <c r="AF2016" i="2"/>
  <c r="AJ2019" i="2"/>
  <c r="AL2019" i="2" s="1"/>
  <c r="AA2023" i="2"/>
  <c r="AA2025" i="2"/>
  <c r="AE2031" i="2"/>
  <c r="AG2031" i="2" s="1"/>
  <c r="AF2039" i="2"/>
  <c r="AG2039" i="2" s="1"/>
  <c r="AG2056" i="2"/>
  <c r="AB2075" i="2"/>
  <c r="AF1801" i="2"/>
  <c r="AB1811" i="2"/>
  <c r="AB1812" i="2"/>
  <c r="AA1813" i="2"/>
  <c r="AB1813" i="2" s="1"/>
  <c r="AK1836" i="2"/>
  <c r="AL1836" i="2" s="1"/>
  <c r="AA1841" i="2"/>
  <c r="AA1853" i="2"/>
  <c r="AB1853" i="2" s="1"/>
  <c r="AG1865" i="2"/>
  <c r="AK1867" i="2"/>
  <c r="AL1867" i="2" s="1"/>
  <c r="AG1871" i="2"/>
  <c r="AF1887" i="2"/>
  <c r="AG1887" i="2" s="1"/>
  <c r="AK1890" i="2"/>
  <c r="AL1890" i="2" s="1"/>
  <c r="AE1897" i="2"/>
  <c r="AG1897" i="2" s="1"/>
  <c r="Z1901" i="2"/>
  <c r="AB1901" i="2" s="1"/>
  <c r="AG1906" i="2"/>
  <c r="AB1918" i="2"/>
  <c r="Z1919" i="2"/>
  <c r="AB1919" i="2" s="1"/>
  <c r="AA1920" i="2"/>
  <c r="AB1920" i="2" s="1"/>
  <c r="AF1921" i="2"/>
  <c r="AF1936" i="2"/>
  <c r="AG1936" i="2" s="1"/>
  <c r="Z1941" i="2"/>
  <c r="AB1960" i="2"/>
  <c r="AF1962" i="2"/>
  <c r="AE1962" i="2"/>
  <c r="AF1968" i="2"/>
  <c r="AE1968" i="2"/>
  <c r="AG1968" i="2" s="1"/>
  <c r="AG1988" i="2"/>
  <c r="AK1995" i="2"/>
  <c r="AJ2036" i="2"/>
  <c r="AK2036" i="2"/>
  <c r="AF2038" i="2"/>
  <c r="AF2040" i="2"/>
  <c r="AE2040" i="2"/>
  <c r="AG2040" i="2" s="1"/>
  <c r="AF2042" i="2"/>
  <c r="AE2042" i="2"/>
  <c r="AG2042" i="2" s="1"/>
  <c r="AF2050" i="2"/>
  <c r="AE2050" i="2"/>
  <c r="AG2050" i="2" s="1"/>
  <c r="AF2055" i="2"/>
  <c r="AE2055" i="2"/>
  <c r="AK2074" i="2"/>
  <c r="AJ2074" i="2"/>
  <c r="AL2074" i="2" s="1"/>
  <c r="AK2078" i="2"/>
  <c r="AJ2078" i="2"/>
  <c r="AL2078" i="2" s="1"/>
  <c r="AB1860" i="2"/>
  <c r="AL1894" i="2"/>
  <c r="AK1894" i="2"/>
  <c r="AB1903" i="2"/>
  <c r="AB1912" i="2"/>
  <c r="AB1939" i="2"/>
  <c r="AL1953" i="2"/>
  <c r="AL1964" i="2"/>
  <c r="AF1966" i="2"/>
  <c r="AE1966" i="2"/>
  <c r="AJ1987" i="2"/>
  <c r="AE1991" i="2"/>
  <c r="AG1991" i="2" s="1"/>
  <c r="AE1992" i="2"/>
  <c r="AF1992" i="2"/>
  <c r="AF1993" i="2"/>
  <c r="AE1993" i="2"/>
  <c r="AA1998" i="2"/>
  <c r="AF1999" i="2"/>
  <c r="AG1999" i="2" s="1"/>
  <c r="Z2001" i="2"/>
  <c r="AB2001" i="2" s="1"/>
  <c r="AG2006" i="2"/>
  <c r="AF2023" i="2"/>
  <c r="AG2023" i="2" s="1"/>
  <c r="AF2024" i="2"/>
  <c r="AG2024" i="2" s="1"/>
  <c r="AE2025" i="2"/>
  <c r="AG2025" i="2" s="1"/>
  <c r="AK2038" i="2"/>
  <c r="AJ2039" i="2"/>
  <c r="AL2039" i="2" s="1"/>
  <c r="AB2086" i="2"/>
  <c r="Z1877" i="2"/>
  <c r="AB1877" i="2" s="1"/>
  <c r="AL1887" i="2"/>
  <c r="AF1895" i="2"/>
  <c r="AG1895" i="2" s="1"/>
  <c r="AG1902" i="2"/>
  <c r="AL1906" i="2"/>
  <c r="AA1909" i="2"/>
  <c r="AB1909" i="2" s="1"/>
  <c r="Z1911" i="2"/>
  <c r="AA1911" i="2"/>
  <c r="AA1912" i="2"/>
  <c r="AF1918" i="2"/>
  <c r="AE1918" i="2"/>
  <c r="AG1918" i="2" s="1"/>
  <c r="AL1919" i="2"/>
  <c r="AF1920" i="2"/>
  <c r="AG1920" i="2" s="1"/>
  <c r="AB1924" i="2"/>
  <c r="AA1930" i="2"/>
  <c r="Z1930" i="2"/>
  <c r="AB1930" i="2" s="1"/>
  <c r="AA1939" i="2"/>
  <c r="AG1940" i="2"/>
  <c r="AA1946" i="2"/>
  <c r="Z1946" i="2"/>
  <c r="AB1946" i="2" s="1"/>
  <c r="AB1977" i="2"/>
  <c r="AA1980" i="2"/>
  <c r="AB1980" i="2" s="1"/>
  <c r="Z1997" i="2"/>
  <c r="AB1997" i="2" s="1"/>
  <c r="AF2000" i="2"/>
  <c r="AG2000" i="2" s="1"/>
  <c r="Z2003" i="2"/>
  <c r="AB2003" i="2" s="1"/>
  <c r="AE2004" i="2"/>
  <c r="AF2004" i="2"/>
  <c r="AL2025" i="2"/>
  <c r="AA2029" i="2"/>
  <c r="Z2029" i="2"/>
  <c r="AB2034" i="2"/>
  <c r="AB2035" i="2"/>
  <c r="AJ2037" i="2"/>
  <c r="AL2037" i="2" s="1"/>
  <c r="AK2040" i="2"/>
  <c r="AL2040" i="2" s="1"/>
  <c r="AE2041" i="2"/>
  <c r="AF2041" i="2"/>
  <c r="AF2059" i="2"/>
  <c r="AE2059" i="2"/>
  <c r="AK2088" i="2"/>
  <c r="AJ2088" i="2"/>
  <c r="AL2088" i="2" s="1"/>
  <c r="AE2074" i="2"/>
  <c r="AG2074" i="2" s="1"/>
  <c r="AA2075" i="2"/>
  <c r="AE2078" i="2"/>
  <c r="AG2078" i="2" s="1"/>
  <c r="AF2082" i="2"/>
  <c r="AG2082" i="2" s="1"/>
  <c r="AE2100" i="2"/>
  <c r="AG2100" i="2" s="1"/>
  <c r="AG2043" i="2"/>
  <c r="AG2092" i="2"/>
  <c r="AK2099" i="2"/>
  <c r="AL2099" i="2" s="1"/>
  <c r="AA2102" i="2"/>
  <c r="AB2102" i="2" s="1"/>
  <c r="AE2104" i="2"/>
  <c r="AA2106" i="2"/>
  <c r="AB2106" i="2" s="1"/>
  <c r="AK1940" i="2"/>
  <c r="AL1940" i="2" s="1"/>
  <c r="AB2042" i="2"/>
  <c r="AB2052" i="2"/>
  <c r="AB2056" i="2"/>
  <c r="AB2060" i="2"/>
  <c r="AB2064" i="2"/>
  <c r="AK2072" i="2"/>
  <c r="AL2072" i="2" s="1"/>
  <c r="AE2080" i="2"/>
  <c r="AG2080" i="2" s="1"/>
  <c r="AE2081" i="2"/>
  <c r="AG2102" i="2"/>
  <c r="AE2107" i="2"/>
  <c r="AG2107" i="2" s="1"/>
  <c r="AB2108" i="2"/>
  <c r="AE2066" i="2"/>
  <c r="AG2066" i="2" s="1"/>
  <c r="Z2068" i="2"/>
  <c r="AB2068" i="2" s="1"/>
  <c r="AF2076" i="2"/>
  <c r="AG2076" i="2" s="1"/>
  <c r="AL2079" i="2"/>
  <c r="AK2079" i="2"/>
  <c r="Z2082" i="2"/>
  <c r="AB2082" i="2" s="1"/>
  <c r="Z2085" i="2"/>
  <c r="AB2085" i="2" s="1"/>
  <c r="Z2091" i="2"/>
  <c r="AB2091" i="2" s="1"/>
  <c r="Z2094" i="2"/>
  <c r="Z2099" i="2"/>
  <c r="AF2102" i="2"/>
  <c r="AG2106" i="2"/>
  <c r="AA2108" i="2"/>
  <c r="AJ2050" i="2"/>
  <c r="AL2050" i="2" s="1"/>
  <c r="AF2051" i="2"/>
  <c r="AE2052" i="2"/>
  <c r="AG2052" i="2" s="1"/>
  <c r="AL2055" i="2"/>
  <c r="AK2055" i="2"/>
  <c r="AE2056" i="2"/>
  <c r="AL2059" i="2"/>
  <c r="AK2059" i="2"/>
  <c r="AE2060" i="2"/>
  <c r="AG2060" i="2" s="1"/>
  <c r="AK2063" i="2"/>
  <c r="AL2063" i="2" s="1"/>
  <c r="AE2064" i="2"/>
  <c r="AG2064" i="2" s="1"/>
  <c r="Z2070" i="2"/>
  <c r="AB2070" i="2" s="1"/>
  <c r="Z2071" i="2"/>
  <c r="AE2084" i="2"/>
  <c r="AA2086" i="2"/>
  <c r="Z2088" i="2"/>
  <c r="Z2089" i="2"/>
  <c r="AB2089" i="2" s="1"/>
  <c r="AE2090" i="2"/>
  <c r="AA2092" i="2"/>
  <c r="AB2092" i="2" s="1"/>
  <c r="Z2095" i="2"/>
  <c r="AB2095" i="2" s="1"/>
  <c r="AB2100" i="2"/>
  <c r="AL2102" i="2"/>
  <c r="AK2048" i="2"/>
  <c r="AL2048" i="2" s="1"/>
  <c r="AJ2066" i="2"/>
  <c r="AL2066" i="2" s="1"/>
  <c r="AE2067" i="2"/>
  <c r="AG2067" i="2" s="1"/>
  <c r="AA2072" i="2"/>
  <c r="AB2072" i="2" s="1"/>
  <c r="Z2074" i="2"/>
  <c r="AB2074" i="2" s="1"/>
  <c r="AL2081" i="2"/>
  <c r="AJ2107" i="2"/>
  <c r="AL2107" i="2" s="1"/>
  <c r="AF2108" i="2"/>
  <c r="AG2108" i="2" s="1"/>
  <c r="AE2070" i="2"/>
  <c r="AG2070" i="2" s="1"/>
  <c r="AG2085" i="2"/>
  <c r="AG2091" i="2"/>
  <c r="AG2099" i="2"/>
  <c r="AJ2" i="3"/>
  <c r="AI2" i="3"/>
  <c r="AK2" i="3" s="1"/>
  <c r="AJ10" i="3"/>
  <c r="AI10" i="3"/>
  <c r="AK10" i="3" s="1"/>
  <c r="AJ18" i="3"/>
  <c r="AI18" i="3"/>
  <c r="AK18" i="3" s="1"/>
  <c r="AJ20" i="3"/>
  <c r="AI20" i="3"/>
  <c r="AK20" i="3" s="1"/>
  <c r="AJ21" i="3"/>
  <c r="AI21" i="3"/>
  <c r="AJ23" i="3"/>
  <c r="AI23" i="3"/>
  <c r="AO24" i="3"/>
  <c r="AN24" i="3"/>
  <c r="AP24" i="3" s="1"/>
  <c r="AO27" i="3"/>
  <c r="AN27" i="3"/>
  <c r="AP27" i="3" s="1"/>
  <c r="AO29" i="3"/>
  <c r="AN29" i="3"/>
  <c r="AP29" i="3" s="1"/>
  <c r="AF5" i="3"/>
  <c r="AJ9" i="3"/>
  <c r="AI9" i="3"/>
  <c r="AK9" i="3" s="1"/>
  <c r="AF13" i="3"/>
  <c r="AJ17" i="3"/>
  <c r="AI17" i="3"/>
  <c r="AO19" i="3"/>
  <c r="AN19" i="3"/>
  <c r="AP19" i="3" s="1"/>
  <c r="AJ22" i="3"/>
  <c r="AI22" i="3"/>
  <c r="AJ61" i="3"/>
  <c r="AI61" i="3"/>
  <c r="AJ8" i="3"/>
  <c r="AI8" i="3"/>
  <c r="AJ16" i="3"/>
  <c r="AI16" i="3"/>
  <c r="AK16" i="3" s="1"/>
  <c r="AO20" i="3"/>
  <c r="AN20" i="3"/>
  <c r="AP20" i="3" s="1"/>
  <c r="AN23" i="3"/>
  <c r="AP23" i="3" s="1"/>
  <c r="AO23" i="3"/>
  <c r="AJ53" i="3"/>
  <c r="AI53" i="3"/>
  <c r="AJ57" i="3"/>
  <c r="AI57" i="3"/>
  <c r="AK57" i="3" s="1"/>
  <c r="AP5" i="3"/>
  <c r="AO9" i="3"/>
  <c r="AN9" i="3"/>
  <c r="AP9" i="3" s="1"/>
  <c r="AP13" i="3"/>
  <c r="AO17" i="3"/>
  <c r="AN17" i="3"/>
  <c r="AF33" i="3"/>
  <c r="AO37" i="3"/>
  <c r="AN37" i="3"/>
  <c r="AP37" i="3" s="1"/>
  <c r="AJ49" i="3"/>
  <c r="AI49" i="3"/>
  <c r="AJ4" i="3"/>
  <c r="AI4" i="3"/>
  <c r="AK4" i="3" s="1"/>
  <c r="AJ5" i="3"/>
  <c r="AI5" i="3"/>
  <c r="AK5" i="3" s="1"/>
  <c r="AJ7" i="3"/>
  <c r="AI7" i="3"/>
  <c r="AK7" i="3" s="1"/>
  <c r="AO8" i="3"/>
  <c r="AN8" i="3"/>
  <c r="AJ12" i="3"/>
  <c r="AI12" i="3"/>
  <c r="AK12" i="3" s="1"/>
  <c r="AJ13" i="3"/>
  <c r="AI13" i="3"/>
  <c r="AK13" i="3" s="1"/>
  <c r="AJ15" i="3"/>
  <c r="AI15" i="3"/>
  <c r="AK15" i="3" s="1"/>
  <c r="AO16" i="3"/>
  <c r="AN16" i="3"/>
  <c r="AJ69" i="3"/>
  <c r="AI69" i="3"/>
  <c r="AK69" i="3" s="1"/>
  <c r="AJ6" i="3"/>
  <c r="AI6" i="3"/>
  <c r="AK6" i="3" s="1"/>
  <c r="AJ14" i="3"/>
  <c r="AI14" i="3"/>
  <c r="AF21" i="3"/>
  <c r="AJ25" i="3"/>
  <c r="AI25" i="3"/>
  <c r="AJ32" i="3"/>
  <c r="AI32" i="3"/>
  <c r="AO4" i="3"/>
  <c r="AN4" i="3"/>
  <c r="AP4" i="3" s="1"/>
  <c r="AN7" i="3"/>
  <c r="AO7" i="3"/>
  <c r="AF9" i="3"/>
  <c r="AO12" i="3"/>
  <c r="AN12" i="3"/>
  <c r="AP12" i="3" s="1"/>
  <c r="AN15" i="3"/>
  <c r="AO15" i="3"/>
  <c r="AF17" i="3"/>
  <c r="AJ24" i="3"/>
  <c r="AI24" i="3"/>
  <c r="AK24" i="3" s="1"/>
  <c r="AJ31" i="3"/>
  <c r="AI31" i="3"/>
  <c r="AK31" i="3" s="1"/>
  <c r="AJ33" i="3"/>
  <c r="AI33" i="3"/>
  <c r="AK33" i="3" s="1"/>
  <c r="AJ39" i="3"/>
  <c r="AI39" i="3"/>
  <c r="AI3" i="3"/>
  <c r="AK3" i="3" s="1"/>
  <c r="AJ3" i="3"/>
  <c r="AI11" i="3"/>
  <c r="AJ11" i="3"/>
  <c r="AI19" i="3"/>
  <c r="AJ19" i="3"/>
  <c r="AP21" i="3"/>
  <c r="AE7" i="3"/>
  <c r="AF7" i="3" s="1"/>
  <c r="AE15" i="3"/>
  <c r="AF15" i="3" s="1"/>
  <c r="AE23" i="3"/>
  <c r="AF23" i="3" s="1"/>
  <c r="AO25" i="3"/>
  <c r="AP25" i="3" s="1"/>
  <c r="AJ27" i="3"/>
  <c r="AK27" i="3" s="1"/>
  <c r="AN28" i="3"/>
  <c r="AP28" i="3" s="1"/>
  <c r="AE34" i="3"/>
  <c r="AF34" i="3" s="1"/>
  <c r="AK35" i="3"/>
  <c r="AJ38" i="3"/>
  <c r="AK38" i="3" s="1"/>
  <c r="AF39" i="3"/>
  <c r="AN40" i="3"/>
  <c r="AP40" i="3" s="1"/>
  <c r="AJ41" i="3"/>
  <c r="AI41" i="3"/>
  <c r="AK41" i="3" s="1"/>
  <c r="AK47" i="3"/>
  <c r="AI48" i="3"/>
  <c r="AK48" i="3" s="1"/>
  <c r="AJ51" i="3"/>
  <c r="AF52" i="3"/>
  <c r="AJ59" i="3"/>
  <c r="AF60" i="3"/>
  <c r="AP63" i="3"/>
  <c r="AJ77" i="3"/>
  <c r="AI77" i="3"/>
  <c r="AK77" i="3" s="1"/>
  <c r="AF84" i="3"/>
  <c r="AI88" i="3"/>
  <c r="AJ88" i="3"/>
  <c r="AJ93" i="3"/>
  <c r="AI93" i="3"/>
  <c r="AF100" i="3"/>
  <c r="AI104" i="3"/>
  <c r="AK104" i="3" s="1"/>
  <c r="AJ104" i="3"/>
  <c r="AJ109" i="3"/>
  <c r="AI109" i="3"/>
  <c r="AF116" i="3"/>
  <c r="AI121" i="3"/>
  <c r="AK121" i="3" s="1"/>
  <c r="AJ121" i="3"/>
  <c r="AJ126" i="3"/>
  <c r="AI126" i="3"/>
  <c r="AJ132" i="3"/>
  <c r="AI132" i="3"/>
  <c r="AK132" i="3" s="1"/>
  <c r="AJ138" i="3"/>
  <c r="AI138" i="3"/>
  <c r="AK138" i="3" s="1"/>
  <c r="AP35" i="3"/>
  <c r="AO41" i="3"/>
  <c r="AN41" i="3"/>
  <c r="AP41" i="3" s="1"/>
  <c r="AO46" i="3"/>
  <c r="AN46" i="3"/>
  <c r="AO49" i="3"/>
  <c r="AN49" i="3"/>
  <c r="AK51" i="3"/>
  <c r="AE53" i="3"/>
  <c r="AD53" i="3"/>
  <c r="AO57" i="3"/>
  <c r="AN57" i="3"/>
  <c r="AK59" i="3"/>
  <c r="AE61" i="3"/>
  <c r="AD61" i="3"/>
  <c r="AO70" i="3"/>
  <c r="AN70" i="3"/>
  <c r="AJ74" i="3"/>
  <c r="AI74" i="3"/>
  <c r="AO75" i="3"/>
  <c r="AN75" i="3"/>
  <c r="AP75" i="3" s="1"/>
  <c r="AO78" i="3"/>
  <c r="AN78" i="3"/>
  <c r="AP78" i="3" s="1"/>
  <c r="AJ87" i="3"/>
  <c r="AI87" i="3"/>
  <c r="AO91" i="3"/>
  <c r="AN91" i="3"/>
  <c r="AP91" i="3" s="1"/>
  <c r="AO94" i="3"/>
  <c r="AN94" i="3"/>
  <c r="AP94" i="3" s="1"/>
  <c r="AJ103" i="3"/>
  <c r="AI103" i="3"/>
  <c r="AK103" i="3" s="1"/>
  <c r="AO107" i="3"/>
  <c r="AN107" i="3"/>
  <c r="AO110" i="3"/>
  <c r="AN110" i="3"/>
  <c r="AP110" i="3" s="1"/>
  <c r="AJ120" i="3"/>
  <c r="AI120" i="3"/>
  <c r="AK120" i="3" s="1"/>
  <c r="AO124" i="3"/>
  <c r="AN124" i="3"/>
  <c r="AP124" i="3" s="1"/>
  <c r="AO127" i="3"/>
  <c r="AN127" i="3"/>
  <c r="AF134" i="3"/>
  <c r="AO139" i="3"/>
  <c r="AN139" i="3"/>
  <c r="AO143" i="3"/>
  <c r="AN143" i="3"/>
  <c r="AD2" i="3"/>
  <c r="AF2" i="3" s="1"/>
  <c r="AN2" i="3"/>
  <c r="AP2" i="3" s="1"/>
  <c r="AD10" i="3"/>
  <c r="AF10" i="3" s="1"/>
  <c r="AN10" i="3"/>
  <c r="AP10" i="3" s="1"/>
  <c r="AD18" i="3"/>
  <c r="AF18" i="3" s="1"/>
  <c r="AN18" i="3"/>
  <c r="AP18" i="3" s="1"/>
  <c r="AJ34" i="3"/>
  <c r="AI34" i="3"/>
  <c r="AI36" i="3"/>
  <c r="AK36" i="3" s="1"/>
  <c r="AK43" i="3"/>
  <c r="AN43" i="3"/>
  <c r="AP43" i="3" s="1"/>
  <c r="AD44" i="3"/>
  <c r="AF44" i="3" s="1"/>
  <c r="AP47" i="3"/>
  <c r="AF55" i="3"/>
  <c r="AF63" i="3"/>
  <c r="AF68" i="3"/>
  <c r="AJ73" i="3"/>
  <c r="AI73" i="3"/>
  <c r="AP84" i="3"/>
  <c r="AJ90" i="3"/>
  <c r="AI90" i="3"/>
  <c r="AK90" i="3" s="1"/>
  <c r="AP100" i="3"/>
  <c r="AJ106" i="3"/>
  <c r="AI106" i="3"/>
  <c r="AP116" i="3"/>
  <c r="AP117" i="3"/>
  <c r="AJ123" i="3"/>
  <c r="AI123" i="3"/>
  <c r="AK123" i="3" s="1"/>
  <c r="AO132" i="3"/>
  <c r="AN132" i="3"/>
  <c r="AJ137" i="3"/>
  <c r="AI137" i="3"/>
  <c r="AK137" i="3" s="1"/>
  <c r="AO138" i="3"/>
  <c r="AN138" i="3"/>
  <c r="AI145" i="3"/>
  <c r="AJ145" i="3"/>
  <c r="AJ26" i="3"/>
  <c r="AI26" i="3"/>
  <c r="AO31" i="3"/>
  <c r="AP31" i="3" s="1"/>
  <c r="AE37" i="3"/>
  <c r="AD37" i="3"/>
  <c r="AF37" i="3" s="1"/>
  <c r="AO38" i="3"/>
  <c r="AN38" i="3"/>
  <c r="AE45" i="3"/>
  <c r="AD45" i="3"/>
  <c r="AF45" i="3" s="1"/>
  <c r="AJ50" i="3"/>
  <c r="AI50" i="3"/>
  <c r="AK50" i="3" s="1"/>
  <c r="AP51" i="3"/>
  <c r="AO53" i="3"/>
  <c r="AN53" i="3"/>
  <c r="AJ58" i="3"/>
  <c r="AI58" i="3"/>
  <c r="AK58" i="3" s="1"/>
  <c r="AP59" i="3"/>
  <c r="AO61" i="3"/>
  <c r="AN61" i="3"/>
  <c r="AP61" i="3" s="1"/>
  <c r="AE65" i="3"/>
  <c r="AD65" i="3"/>
  <c r="AF65" i="3" s="1"/>
  <c r="AJ67" i="3"/>
  <c r="AF71" i="3"/>
  <c r="AJ83" i="3"/>
  <c r="AI83" i="3"/>
  <c r="AK83" i="3" s="1"/>
  <c r="AJ84" i="3"/>
  <c r="AI84" i="3"/>
  <c r="AK84" i="3" s="1"/>
  <c r="AJ86" i="3"/>
  <c r="AI86" i="3"/>
  <c r="AK86" i="3" s="1"/>
  <c r="AO87" i="3"/>
  <c r="AN87" i="3"/>
  <c r="AP87" i="3" s="1"/>
  <c r="AJ89" i="3"/>
  <c r="AI89" i="3"/>
  <c r="AK89" i="3" s="1"/>
  <c r="AJ99" i="3"/>
  <c r="AI99" i="3"/>
  <c r="AK99" i="3" s="1"/>
  <c r="AJ100" i="3"/>
  <c r="AI100" i="3"/>
  <c r="AK100" i="3" s="1"/>
  <c r="AJ102" i="3"/>
  <c r="AI102" i="3"/>
  <c r="AK102" i="3" s="1"/>
  <c r="AO103" i="3"/>
  <c r="AN103" i="3"/>
  <c r="AP103" i="3" s="1"/>
  <c r="AJ105" i="3"/>
  <c r="AI105" i="3"/>
  <c r="AK105" i="3" s="1"/>
  <c r="AJ115" i="3"/>
  <c r="AI115" i="3"/>
  <c r="AK115" i="3" s="1"/>
  <c r="AJ116" i="3"/>
  <c r="AI116" i="3"/>
  <c r="AK116" i="3" s="1"/>
  <c r="AJ119" i="3"/>
  <c r="AI119" i="3"/>
  <c r="AK119" i="3" s="1"/>
  <c r="AO120" i="3"/>
  <c r="AN120" i="3"/>
  <c r="AP120" i="3" s="1"/>
  <c r="AJ122" i="3"/>
  <c r="AI122" i="3"/>
  <c r="AK122" i="3" s="1"/>
  <c r="AJ131" i="3"/>
  <c r="AI131" i="3"/>
  <c r="AK131" i="3" s="1"/>
  <c r="AJ142" i="3"/>
  <c r="AI142" i="3"/>
  <c r="AK142" i="3" s="1"/>
  <c r="AI155" i="3"/>
  <c r="AJ155" i="3"/>
  <c r="AJ42" i="3"/>
  <c r="AI42" i="3"/>
  <c r="AK42" i="3" s="1"/>
  <c r="AJ45" i="3"/>
  <c r="AI45" i="3"/>
  <c r="AK45" i="3" s="1"/>
  <c r="AJ55" i="3"/>
  <c r="AO65" i="3"/>
  <c r="AN65" i="3"/>
  <c r="AK67" i="3"/>
  <c r="AI80" i="3"/>
  <c r="AJ80" i="3"/>
  <c r="AJ85" i="3"/>
  <c r="AI85" i="3"/>
  <c r="AK85" i="3" s="1"/>
  <c r="AI96" i="3"/>
  <c r="AJ96" i="3"/>
  <c r="AJ101" i="3"/>
  <c r="AI101" i="3"/>
  <c r="AK101" i="3" s="1"/>
  <c r="AI112" i="3"/>
  <c r="AJ112" i="3"/>
  <c r="AJ117" i="3"/>
  <c r="AI117" i="3"/>
  <c r="AK117" i="3" s="1"/>
  <c r="AJ118" i="3"/>
  <c r="AI118" i="3"/>
  <c r="AK118" i="3" s="1"/>
  <c r="AI129" i="3"/>
  <c r="AJ129" i="3"/>
  <c r="AJ130" i="3"/>
  <c r="AI130" i="3"/>
  <c r="AK130" i="3" s="1"/>
  <c r="AJ134" i="3"/>
  <c r="AI134" i="3"/>
  <c r="AK134" i="3" s="1"/>
  <c r="AJ136" i="3"/>
  <c r="AI136" i="3"/>
  <c r="AK136" i="3" s="1"/>
  <c r="AO137" i="3"/>
  <c r="AN137" i="3"/>
  <c r="AP137" i="3" s="1"/>
  <c r="AD35" i="3"/>
  <c r="AF35" i="3" s="1"/>
  <c r="AN36" i="3"/>
  <c r="AP36" i="3" s="1"/>
  <c r="AJ37" i="3"/>
  <c r="AK37" i="3" s="1"/>
  <c r="AO39" i="3"/>
  <c r="AP39" i="3" s="1"/>
  <c r="AN44" i="3"/>
  <c r="AP44" i="3" s="1"/>
  <c r="AO45" i="3"/>
  <c r="AN45" i="3"/>
  <c r="AJ54" i="3"/>
  <c r="AI54" i="3"/>
  <c r="AK54" i="3" s="1"/>
  <c r="AO55" i="3"/>
  <c r="AP55" i="3" s="1"/>
  <c r="AJ62" i="3"/>
  <c r="AI62" i="3"/>
  <c r="AK62" i="3" s="1"/>
  <c r="AN64" i="3"/>
  <c r="AP64" i="3" s="1"/>
  <c r="AP68" i="3"/>
  <c r="AO71" i="3"/>
  <c r="AP71" i="3" s="1"/>
  <c r="AJ79" i="3"/>
  <c r="AI79" i="3"/>
  <c r="AK79" i="3" s="1"/>
  <c r="AO83" i="3"/>
  <c r="AN83" i="3"/>
  <c r="AO86" i="3"/>
  <c r="AN86" i="3"/>
  <c r="AJ95" i="3"/>
  <c r="AI95" i="3"/>
  <c r="AO99" i="3"/>
  <c r="AN99" i="3"/>
  <c r="AP99" i="3" s="1"/>
  <c r="AO102" i="3"/>
  <c r="AN102" i="3"/>
  <c r="AJ111" i="3"/>
  <c r="AI111" i="3"/>
  <c r="AO115" i="3"/>
  <c r="AN115" i="3"/>
  <c r="AO119" i="3"/>
  <c r="AN119" i="3"/>
  <c r="AP119" i="3" s="1"/>
  <c r="AJ128" i="3"/>
  <c r="AI128" i="3"/>
  <c r="AJ135" i="3"/>
  <c r="AI135" i="3"/>
  <c r="AD6" i="3"/>
  <c r="AF6" i="3" s="1"/>
  <c r="AN6" i="3"/>
  <c r="AP6" i="3" s="1"/>
  <c r="AD14" i="3"/>
  <c r="AF14" i="3" s="1"/>
  <c r="AN14" i="3"/>
  <c r="AP14" i="3" s="1"/>
  <c r="AD22" i="3"/>
  <c r="AF22" i="3" s="1"/>
  <c r="AN22" i="3"/>
  <c r="AP22" i="3" s="1"/>
  <c r="AD27" i="3"/>
  <c r="AF27" i="3" s="1"/>
  <c r="AE29" i="3"/>
  <c r="AD29" i="3"/>
  <c r="AF29" i="3" s="1"/>
  <c r="AE41" i="3"/>
  <c r="AD41" i="3"/>
  <c r="AF41" i="3" s="1"/>
  <c r="AK55" i="3"/>
  <c r="AJ63" i="3"/>
  <c r="AI63" i="3"/>
  <c r="AK63" i="3" s="1"/>
  <c r="AI64" i="3"/>
  <c r="AJ64" i="3"/>
  <c r="AJ66" i="3"/>
  <c r="AI66" i="3"/>
  <c r="AK66" i="3" s="1"/>
  <c r="AO67" i="3"/>
  <c r="AN67" i="3"/>
  <c r="AP67" i="3" s="1"/>
  <c r="AE73" i="3"/>
  <c r="AD73" i="3"/>
  <c r="AF73" i="3" s="1"/>
  <c r="AJ82" i="3"/>
  <c r="AI82" i="3"/>
  <c r="AK82" i="3" s="1"/>
  <c r="AJ98" i="3"/>
  <c r="AI98" i="3"/>
  <c r="AK98" i="3" s="1"/>
  <c r="AJ114" i="3"/>
  <c r="AI114" i="3"/>
  <c r="AK114" i="3" s="1"/>
  <c r="AO129" i="3"/>
  <c r="AN129" i="3"/>
  <c r="AP129" i="3" s="1"/>
  <c r="AO136" i="3"/>
  <c r="AN136" i="3"/>
  <c r="AP136" i="3" s="1"/>
  <c r="AJ141" i="3"/>
  <c r="AI141" i="3"/>
  <c r="AK141" i="3" s="1"/>
  <c r="AJ147" i="3"/>
  <c r="AI147" i="3"/>
  <c r="AK147" i="3" s="1"/>
  <c r="AO30" i="3"/>
  <c r="AN30" i="3"/>
  <c r="AP30" i="3" s="1"/>
  <c r="AI40" i="3"/>
  <c r="AK40" i="3" s="1"/>
  <c r="AJ46" i="3"/>
  <c r="AI46" i="3"/>
  <c r="AE49" i="3"/>
  <c r="AD49" i="3"/>
  <c r="AF49" i="3" s="1"/>
  <c r="AO54" i="3"/>
  <c r="AN54" i="3"/>
  <c r="AE57" i="3"/>
  <c r="AD57" i="3"/>
  <c r="AO62" i="3"/>
  <c r="AN62" i="3"/>
  <c r="AJ65" i="3"/>
  <c r="AI65" i="3"/>
  <c r="AK65" i="3" s="1"/>
  <c r="AJ70" i="3"/>
  <c r="AI70" i="3"/>
  <c r="AJ71" i="3"/>
  <c r="AI71" i="3"/>
  <c r="AI72" i="3"/>
  <c r="AK72" i="3" s="1"/>
  <c r="AJ72" i="3"/>
  <c r="AO73" i="3"/>
  <c r="AN73" i="3"/>
  <c r="AP73" i="3" s="1"/>
  <c r="AJ75" i="3"/>
  <c r="AI75" i="3"/>
  <c r="AJ76" i="3"/>
  <c r="AI76" i="3"/>
  <c r="AJ78" i="3"/>
  <c r="AI78" i="3"/>
  <c r="AO79" i="3"/>
  <c r="AN79" i="3"/>
  <c r="AP79" i="3" s="1"/>
  <c r="AJ81" i="3"/>
  <c r="AI81" i="3"/>
  <c r="AJ91" i="3"/>
  <c r="AI91" i="3"/>
  <c r="AJ92" i="3"/>
  <c r="AI92" i="3"/>
  <c r="AJ94" i="3"/>
  <c r="AI94" i="3"/>
  <c r="AK94" i="3" s="1"/>
  <c r="AO95" i="3"/>
  <c r="AN95" i="3"/>
  <c r="AJ97" i="3"/>
  <c r="AI97" i="3"/>
  <c r="AJ107" i="3"/>
  <c r="AI107" i="3"/>
  <c r="AJ108" i="3"/>
  <c r="AI108" i="3"/>
  <c r="AK108" i="3" s="1"/>
  <c r="AJ110" i="3"/>
  <c r="AI110" i="3"/>
  <c r="AO111" i="3"/>
  <c r="AN111" i="3"/>
  <c r="AJ113" i="3"/>
  <c r="AI113" i="3"/>
  <c r="AJ124" i="3"/>
  <c r="AI124" i="3"/>
  <c r="AK124" i="3" s="1"/>
  <c r="AJ125" i="3"/>
  <c r="AI125" i="3"/>
  <c r="AJ127" i="3"/>
  <c r="AI127" i="3"/>
  <c r="AO128" i="3"/>
  <c r="AN128" i="3"/>
  <c r="AI139" i="3"/>
  <c r="AJ139" i="3"/>
  <c r="AJ140" i="3"/>
  <c r="AI140" i="3"/>
  <c r="AI143" i="3"/>
  <c r="AK143" i="3" s="1"/>
  <c r="AJ143" i="3"/>
  <c r="AJ148" i="3"/>
  <c r="AI148" i="3"/>
  <c r="AD69" i="3"/>
  <c r="AF69" i="3" s="1"/>
  <c r="AN69" i="3"/>
  <c r="AP69" i="3" s="1"/>
  <c r="AD77" i="3"/>
  <c r="AF77" i="3" s="1"/>
  <c r="AN77" i="3"/>
  <c r="AP77" i="3" s="1"/>
  <c r="AD85" i="3"/>
  <c r="AF85" i="3" s="1"/>
  <c r="AN85" i="3"/>
  <c r="AP85" i="3" s="1"/>
  <c r="AD93" i="3"/>
  <c r="AF93" i="3" s="1"/>
  <c r="AN93" i="3"/>
  <c r="AP93" i="3" s="1"/>
  <c r="AD101" i="3"/>
  <c r="AF101" i="3" s="1"/>
  <c r="AN101" i="3"/>
  <c r="AP101" i="3" s="1"/>
  <c r="AD109" i="3"/>
  <c r="AF109" i="3" s="1"/>
  <c r="AN109" i="3"/>
  <c r="AP109" i="3" s="1"/>
  <c r="AD118" i="3"/>
  <c r="AF118" i="3" s="1"/>
  <c r="AN118" i="3"/>
  <c r="AP118" i="3" s="1"/>
  <c r="AD126" i="3"/>
  <c r="AF126" i="3" s="1"/>
  <c r="AN126" i="3"/>
  <c r="AP126" i="3" s="1"/>
  <c r="AD135" i="3"/>
  <c r="AF135" i="3" s="1"/>
  <c r="AN135" i="3"/>
  <c r="AP135" i="3" s="1"/>
  <c r="AJ151" i="3"/>
  <c r="AI151" i="3"/>
  <c r="AJ157" i="3"/>
  <c r="AI157" i="3"/>
  <c r="AD159" i="3"/>
  <c r="AF159" i="3" s="1"/>
  <c r="AE159" i="3"/>
  <c r="AJ169" i="3"/>
  <c r="AI169" i="3"/>
  <c r="AK169" i="3" s="1"/>
  <c r="AO170" i="3"/>
  <c r="AN170" i="3"/>
  <c r="AJ181" i="3"/>
  <c r="AI181" i="3"/>
  <c r="AJ187" i="3"/>
  <c r="AI187" i="3"/>
  <c r="AJ196" i="3"/>
  <c r="AI196" i="3"/>
  <c r="AK196" i="3" s="1"/>
  <c r="AD30" i="3"/>
  <c r="AF30" i="3" s="1"/>
  <c r="AD38" i="3"/>
  <c r="AF38" i="3" s="1"/>
  <c r="AD46" i="3"/>
  <c r="AF46" i="3" s="1"/>
  <c r="AD54" i="3"/>
  <c r="AF54" i="3" s="1"/>
  <c r="AD62" i="3"/>
  <c r="AF62" i="3" s="1"/>
  <c r="AD70" i="3"/>
  <c r="AF70" i="3" s="1"/>
  <c r="AD78" i="3"/>
  <c r="AF78" i="3" s="1"/>
  <c r="AD86" i="3"/>
  <c r="AF86" i="3" s="1"/>
  <c r="AD94" i="3"/>
  <c r="AF94" i="3" s="1"/>
  <c r="AD102" i="3"/>
  <c r="AF102" i="3" s="1"/>
  <c r="AD110" i="3"/>
  <c r="AF110" i="3" s="1"/>
  <c r="AD119" i="3"/>
  <c r="AF119" i="3" s="1"/>
  <c r="AD127" i="3"/>
  <c r="AF127" i="3" s="1"/>
  <c r="AD136" i="3"/>
  <c r="AF136" i="3" s="1"/>
  <c r="AI146" i="3"/>
  <c r="AK146" i="3" s="1"/>
  <c r="AO148" i="3"/>
  <c r="AN148" i="3"/>
  <c r="AJ152" i="3"/>
  <c r="AI152" i="3"/>
  <c r="AK153" i="3"/>
  <c r="AO156" i="3"/>
  <c r="AN156" i="3"/>
  <c r="AP156" i="3" s="1"/>
  <c r="AJ158" i="3"/>
  <c r="AI158" i="3"/>
  <c r="AN159" i="3"/>
  <c r="AO159" i="3"/>
  <c r="AJ162" i="3"/>
  <c r="AI162" i="3"/>
  <c r="AK162" i="3" s="1"/>
  <c r="AO163" i="3"/>
  <c r="AN163" i="3"/>
  <c r="AP163" i="3" s="1"/>
  <c r="AJ168" i="3"/>
  <c r="AI168" i="3"/>
  <c r="AI179" i="3"/>
  <c r="AJ179" i="3"/>
  <c r="AO180" i="3"/>
  <c r="AN180" i="3"/>
  <c r="AP180" i="3" s="1"/>
  <c r="AJ149" i="3"/>
  <c r="AI149" i="3"/>
  <c r="AK149" i="3" s="1"/>
  <c r="AF150" i="3"/>
  <c r="AO154" i="3"/>
  <c r="AN154" i="3"/>
  <c r="AJ167" i="3"/>
  <c r="AI167" i="3"/>
  <c r="AO169" i="3"/>
  <c r="AN169" i="3"/>
  <c r="AJ172" i="3"/>
  <c r="AI172" i="3"/>
  <c r="AK172" i="3" s="1"/>
  <c r="AJ186" i="3"/>
  <c r="AI186" i="3"/>
  <c r="AK186" i="3" s="1"/>
  <c r="AO187" i="3"/>
  <c r="AN187" i="3"/>
  <c r="AP187" i="3" s="1"/>
  <c r="AJ195" i="3"/>
  <c r="AI195" i="3"/>
  <c r="AK195" i="3" s="1"/>
  <c r="AO197" i="3"/>
  <c r="AN197" i="3"/>
  <c r="AO153" i="3"/>
  <c r="AN153" i="3"/>
  <c r="AJ160" i="3"/>
  <c r="AI160" i="3"/>
  <c r="AJ161" i="3"/>
  <c r="AI161" i="3"/>
  <c r="AK161" i="3" s="1"/>
  <c r="AO162" i="3"/>
  <c r="AN162" i="3"/>
  <c r="AJ173" i="3"/>
  <c r="AI173" i="3"/>
  <c r="AJ178" i="3"/>
  <c r="AI178" i="3"/>
  <c r="AK178" i="3" s="1"/>
  <c r="AO179" i="3"/>
  <c r="AN179" i="3"/>
  <c r="AJ182" i="3"/>
  <c r="AI182" i="3"/>
  <c r="AK182" i="3" s="1"/>
  <c r="AJ190" i="3"/>
  <c r="AI190" i="3"/>
  <c r="AJ191" i="3"/>
  <c r="AI191" i="3"/>
  <c r="AK191" i="3" s="1"/>
  <c r="AP192" i="3"/>
  <c r="AD81" i="3"/>
  <c r="AF81" i="3" s="1"/>
  <c r="AN81" i="3"/>
  <c r="AP81" i="3" s="1"/>
  <c r="AD89" i="3"/>
  <c r="AF89" i="3" s="1"/>
  <c r="AN89" i="3"/>
  <c r="AP89" i="3" s="1"/>
  <c r="AD97" i="3"/>
  <c r="AF97" i="3" s="1"/>
  <c r="AN97" i="3"/>
  <c r="AP97" i="3" s="1"/>
  <c r="AD105" i="3"/>
  <c r="AF105" i="3" s="1"/>
  <c r="AN105" i="3"/>
  <c r="AP105" i="3" s="1"/>
  <c r="AD113" i="3"/>
  <c r="AF113" i="3" s="1"/>
  <c r="AN113" i="3"/>
  <c r="AP113" i="3" s="1"/>
  <c r="AD122" i="3"/>
  <c r="AF122" i="3" s="1"/>
  <c r="AN122" i="3"/>
  <c r="AP122" i="3" s="1"/>
  <c r="AD130" i="3"/>
  <c r="AF130" i="3" s="1"/>
  <c r="AN130" i="3"/>
  <c r="AP130" i="3" s="1"/>
  <c r="AD140" i="3"/>
  <c r="AF140" i="3" s="1"/>
  <c r="AN140" i="3"/>
  <c r="AP140" i="3" s="1"/>
  <c r="AF157" i="3"/>
  <c r="AJ159" i="3"/>
  <c r="AI159" i="3"/>
  <c r="AI171" i="3"/>
  <c r="AK171" i="3" s="1"/>
  <c r="AJ171" i="3"/>
  <c r="AO172" i="3"/>
  <c r="AN172" i="3"/>
  <c r="AP172" i="3" s="1"/>
  <c r="AJ174" i="3"/>
  <c r="AI174" i="3"/>
  <c r="AJ185" i="3"/>
  <c r="AI185" i="3"/>
  <c r="AK185" i="3" s="1"/>
  <c r="AO186" i="3"/>
  <c r="AN186" i="3"/>
  <c r="AP186" i="3" s="1"/>
  <c r="AJ194" i="3"/>
  <c r="AI194" i="3"/>
  <c r="AO195" i="3"/>
  <c r="AN195" i="3"/>
  <c r="AP195" i="3" s="1"/>
  <c r="AO145" i="3"/>
  <c r="AN145" i="3"/>
  <c r="AP145" i="3" s="1"/>
  <c r="AJ150" i="3"/>
  <c r="AI150" i="3"/>
  <c r="AK150" i="3" s="1"/>
  <c r="AP150" i="3"/>
  <c r="AE152" i="3"/>
  <c r="AD152" i="3"/>
  <c r="AO161" i="3"/>
  <c r="AN161" i="3"/>
  <c r="AJ164" i="3"/>
  <c r="AI164" i="3"/>
  <c r="AJ177" i="3"/>
  <c r="AI177" i="3"/>
  <c r="AK177" i="3" s="1"/>
  <c r="AO178" i="3"/>
  <c r="AN178" i="3"/>
  <c r="AJ184" i="3"/>
  <c r="AI184" i="3"/>
  <c r="AJ189" i="3"/>
  <c r="AI189" i="3"/>
  <c r="AO190" i="3"/>
  <c r="AN190" i="3"/>
  <c r="AP190" i="3" s="1"/>
  <c r="AJ193" i="3"/>
  <c r="AI193" i="3"/>
  <c r="AI206" i="3"/>
  <c r="AJ206" i="3"/>
  <c r="AO146" i="3"/>
  <c r="AN146" i="3"/>
  <c r="AP146" i="3" s="1"/>
  <c r="AP157" i="3"/>
  <c r="AJ165" i="3"/>
  <c r="AI165" i="3"/>
  <c r="AJ170" i="3"/>
  <c r="AI170" i="3"/>
  <c r="AK170" i="3" s="1"/>
  <c r="AO171" i="3"/>
  <c r="AN171" i="3"/>
  <c r="AP171" i="3" s="1"/>
  <c r="AJ176" i="3"/>
  <c r="AI176" i="3"/>
  <c r="AJ183" i="3"/>
  <c r="AI183" i="3"/>
  <c r="AK183" i="3" s="1"/>
  <c r="AO185" i="3"/>
  <c r="AN185" i="3"/>
  <c r="AP185" i="3" s="1"/>
  <c r="AI188" i="3"/>
  <c r="AJ188" i="3"/>
  <c r="AJ192" i="3"/>
  <c r="AI192" i="3"/>
  <c r="AO194" i="3"/>
  <c r="AN194" i="3"/>
  <c r="AP194" i="3" s="1"/>
  <c r="AE145" i="3"/>
  <c r="AD145" i="3"/>
  <c r="AF145" i="3" s="1"/>
  <c r="AO152" i="3"/>
  <c r="AN152" i="3"/>
  <c r="AP152" i="3" s="1"/>
  <c r="AJ156" i="3"/>
  <c r="AI156" i="3"/>
  <c r="AI163" i="3"/>
  <c r="AJ163" i="3"/>
  <c r="AO164" i="3"/>
  <c r="AN164" i="3"/>
  <c r="AP164" i="3" s="1"/>
  <c r="AJ166" i="3"/>
  <c r="AI166" i="3"/>
  <c r="AK166" i="3" s="1"/>
  <c r="AP167" i="3"/>
  <c r="AJ175" i="3"/>
  <c r="AI175" i="3"/>
  <c r="AO177" i="3"/>
  <c r="AN177" i="3"/>
  <c r="AJ180" i="3"/>
  <c r="AI180" i="3"/>
  <c r="AO189" i="3"/>
  <c r="AN189" i="3"/>
  <c r="AP189" i="3" s="1"/>
  <c r="AJ200" i="3"/>
  <c r="AI200" i="3"/>
  <c r="AD160" i="3"/>
  <c r="AF160" i="3" s="1"/>
  <c r="AN160" i="3"/>
  <c r="AP160" i="3" s="1"/>
  <c r="AE167" i="3"/>
  <c r="AF167" i="3" s="1"/>
  <c r="AO167" i="3"/>
  <c r="AD168" i="3"/>
  <c r="AF168" i="3" s="1"/>
  <c r="AN168" i="3"/>
  <c r="AP168" i="3" s="1"/>
  <c r="AE175" i="3"/>
  <c r="AF175" i="3" s="1"/>
  <c r="AO175" i="3"/>
  <c r="AP175" i="3" s="1"/>
  <c r="AD176" i="3"/>
  <c r="AF176" i="3" s="1"/>
  <c r="AN176" i="3"/>
  <c r="AP176" i="3" s="1"/>
  <c r="AE183" i="3"/>
  <c r="AF183" i="3" s="1"/>
  <c r="AO183" i="3"/>
  <c r="AP183" i="3" s="1"/>
  <c r="AD184" i="3"/>
  <c r="AF184" i="3" s="1"/>
  <c r="AN184" i="3"/>
  <c r="AP184" i="3" s="1"/>
  <c r="AE192" i="3"/>
  <c r="AF192" i="3" s="1"/>
  <c r="AO192" i="3"/>
  <c r="AD193" i="3"/>
  <c r="AF193" i="3" s="1"/>
  <c r="AN193" i="3"/>
  <c r="AP193" i="3" s="1"/>
  <c r="AO198" i="3"/>
  <c r="AP198" i="3" s="1"/>
  <c r="AI222" i="3"/>
  <c r="AJ222" i="3"/>
  <c r="AO224" i="3"/>
  <c r="AN224" i="3"/>
  <c r="AO227" i="3"/>
  <c r="AN227" i="3"/>
  <c r="AI238" i="3"/>
  <c r="AJ238" i="3"/>
  <c r="AD153" i="3"/>
  <c r="AF153" i="3" s="1"/>
  <c r="AD161" i="3"/>
  <c r="AF161" i="3" s="1"/>
  <c r="AD169" i="3"/>
  <c r="AF169" i="3" s="1"/>
  <c r="AD177" i="3"/>
  <c r="AF177" i="3" s="1"/>
  <c r="AD185" i="3"/>
  <c r="AF185" i="3" s="1"/>
  <c r="AD194" i="3"/>
  <c r="AF194" i="3" s="1"/>
  <c r="AI199" i="3"/>
  <c r="AK199" i="3" s="1"/>
  <c r="AN205" i="3"/>
  <c r="AP205" i="3" s="1"/>
  <c r="AD209" i="3"/>
  <c r="AF209" i="3" s="1"/>
  <c r="AD210" i="3"/>
  <c r="AF210" i="3" s="1"/>
  <c r="AE210" i="3"/>
  <c r="AP217" i="3"/>
  <c r="AJ220" i="3"/>
  <c r="AI220" i="3"/>
  <c r="AK220" i="3" s="1"/>
  <c r="AJ221" i="3"/>
  <c r="AI221" i="3"/>
  <c r="AK221" i="3" s="1"/>
  <c r="AO223" i="3"/>
  <c r="AN223" i="3"/>
  <c r="AP233" i="3"/>
  <c r="AJ236" i="3"/>
  <c r="AI236" i="3"/>
  <c r="AJ237" i="3"/>
  <c r="AI237" i="3"/>
  <c r="AO239" i="3"/>
  <c r="AN239" i="3"/>
  <c r="AP239" i="3" s="1"/>
  <c r="AI257" i="3"/>
  <c r="AK257" i="3" s="1"/>
  <c r="AJ257" i="3"/>
  <c r="AO263" i="3"/>
  <c r="AN263" i="3"/>
  <c r="AD146" i="3"/>
  <c r="AF146" i="3" s="1"/>
  <c r="AD154" i="3"/>
  <c r="AF154" i="3" s="1"/>
  <c r="AD162" i="3"/>
  <c r="AF162" i="3" s="1"/>
  <c r="AD170" i="3"/>
  <c r="AF170" i="3" s="1"/>
  <c r="AD178" i="3"/>
  <c r="AF178" i="3" s="1"/>
  <c r="AD186" i="3"/>
  <c r="AF186" i="3" s="1"/>
  <c r="AD195" i="3"/>
  <c r="AF195" i="3" s="1"/>
  <c r="AD200" i="3"/>
  <c r="AE200" i="3"/>
  <c r="AJ208" i="3"/>
  <c r="AI208" i="3"/>
  <c r="AK208" i="3" s="1"/>
  <c r="AN210" i="3"/>
  <c r="AP210" i="3" s="1"/>
  <c r="AO210" i="3"/>
  <c r="AJ216" i="3"/>
  <c r="AI216" i="3"/>
  <c r="AK216" i="3" s="1"/>
  <c r="AJ217" i="3"/>
  <c r="AI217" i="3"/>
  <c r="AK217" i="3" s="1"/>
  <c r="AJ219" i="3"/>
  <c r="AI219" i="3"/>
  <c r="AK219" i="3" s="1"/>
  <c r="AJ232" i="3"/>
  <c r="AI232" i="3"/>
  <c r="AJ233" i="3"/>
  <c r="AI233" i="3"/>
  <c r="AK233" i="3" s="1"/>
  <c r="AJ235" i="3"/>
  <c r="AI235" i="3"/>
  <c r="AK235" i="3" s="1"/>
  <c r="AO240" i="3"/>
  <c r="AN240" i="3"/>
  <c r="AP240" i="3" s="1"/>
  <c r="AD155" i="3"/>
  <c r="AF155" i="3" s="1"/>
  <c r="AN155" i="3"/>
  <c r="AP155" i="3" s="1"/>
  <c r="AD163" i="3"/>
  <c r="AF163" i="3" s="1"/>
  <c r="AD171" i="3"/>
  <c r="AF171" i="3" s="1"/>
  <c r="AD179" i="3"/>
  <c r="AF179" i="3" s="1"/>
  <c r="AD188" i="3"/>
  <c r="AF188" i="3" s="1"/>
  <c r="AN188" i="3"/>
  <c r="AP188" i="3" s="1"/>
  <c r="AD196" i="3"/>
  <c r="AF196" i="3" s="1"/>
  <c r="AD197" i="3"/>
  <c r="AF197" i="3" s="1"/>
  <c r="AI204" i="3"/>
  <c r="AK204" i="3" s="1"/>
  <c r="AO206" i="3"/>
  <c r="AN206" i="3"/>
  <c r="AP206" i="3" s="1"/>
  <c r="AJ215" i="3"/>
  <c r="AI215" i="3"/>
  <c r="AK215" i="3" s="1"/>
  <c r="AJ218" i="3"/>
  <c r="AI218" i="3"/>
  <c r="AK218" i="3" s="1"/>
  <c r="AO220" i="3"/>
  <c r="AN220" i="3"/>
  <c r="AJ231" i="3"/>
  <c r="AI231" i="3"/>
  <c r="AJ234" i="3"/>
  <c r="AI234" i="3"/>
  <c r="AO236" i="3"/>
  <c r="AN236" i="3"/>
  <c r="AP236" i="3" s="1"/>
  <c r="AO241" i="3"/>
  <c r="AN241" i="3"/>
  <c r="AJ242" i="3"/>
  <c r="AI242" i="3"/>
  <c r="AN253" i="3"/>
  <c r="AP253" i="3" s="1"/>
  <c r="AO253" i="3"/>
  <c r="AO255" i="3"/>
  <c r="AN255" i="3"/>
  <c r="AP255" i="3" s="1"/>
  <c r="AJ259" i="3"/>
  <c r="AI259" i="3"/>
  <c r="AJ283" i="3"/>
  <c r="AI283" i="3"/>
  <c r="AD189" i="3"/>
  <c r="AF189" i="3" s="1"/>
  <c r="AI198" i="3"/>
  <c r="AK198" i="3" s="1"/>
  <c r="AN199" i="3"/>
  <c r="AP199" i="3" s="1"/>
  <c r="AI202" i="3"/>
  <c r="AK202" i="3" s="1"/>
  <c r="AJ209" i="3"/>
  <c r="AI209" i="3"/>
  <c r="AJ211" i="3"/>
  <c r="AI211" i="3"/>
  <c r="AK212" i="3"/>
  <c r="AI214" i="3"/>
  <c r="AJ214" i="3"/>
  <c r="AO216" i="3"/>
  <c r="AN216" i="3"/>
  <c r="AO219" i="3"/>
  <c r="AN219" i="3"/>
  <c r="AP219" i="3" s="1"/>
  <c r="AI230" i="3"/>
  <c r="AK230" i="3" s="1"/>
  <c r="AJ230" i="3"/>
  <c r="AO232" i="3"/>
  <c r="AN232" i="3"/>
  <c r="AP232" i="3" s="1"/>
  <c r="AO235" i="3"/>
  <c r="AN235" i="3"/>
  <c r="AJ246" i="3"/>
  <c r="AI246" i="3"/>
  <c r="AI249" i="3"/>
  <c r="AK249" i="3" s="1"/>
  <c r="AJ249" i="3"/>
  <c r="AJ291" i="3"/>
  <c r="AI291" i="3"/>
  <c r="AK291" i="3" s="1"/>
  <c r="AJ210" i="3"/>
  <c r="AI210" i="3"/>
  <c r="AJ213" i="3"/>
  <c r="AI213" i="3"/>
  <c r="AK213" i="3" s="1"/>
  <c r="AO215" i="3"/>
  <c r="AN215" i="3"/>
  <c r="AP225" i="3"/>
  <c r="AJ228" i="3"/>
  <c r="AI228" i="3"/>
  <c r="AJ229" i="3"/>
  <c r="AI229" i="3"/>
  <c r="AK229" i="3" s="1"/>
  <c r="AO231" i="3"/>
  <c r="AN231" i="3"/>
  <c r="AP231" i="3" s="1"/>
  <c r="AI243" i="3"/>
  <c r="AJ243" i="3"/>
  <c r="AJ245" i="3"/>
  <c r="AI245" i="3"/>
  <c r="AI247" i="3"/>
  <c r="AJ247" i="3"/>
  <c r="AJ197" i="3"/>
  <c r="AK197" i="3" s="1"/>
  <c r="AN200" i="3"/>
  <c r="AP200" i="3" s="1"/>
  <c r="AO200" i="3"/>
  <c r="AP202" i="3"/>
  <c r="AK207" i="3"/>
  <c r="AJ207" i="3"/>
  <c r="AO211" i="3"/>
  <c r="AN211" i="3"/>
  <c r="AP211" i="3" s="1"/>
  <c r="AO212" i="3"/>
  <c r="AN212" i="3"/>
  <c r="AP212" i="3" s="1"/>
  <c r="AJ224" i="3"/>
  <c r="AI224" i="3"/>
  <c r="AK224" i="3" s="1"/>
  <c r="AJ225" i="3"/>
  <c r="AI225" i="3"/>
  <c r="AJ227" i="3"/>
  <c r="AI227" i="3"/>
  <c r="AK227" i="3" s="1"/>
  <c r="AI265" i="3"/>
  <c r="AJ265" i="3"/>
  <c r="AD199" i="3"/>
  <c r="AF199" i="3" s="1"/>
  <c r="AI205" i="3"/>
  <c r="AK205" i="3" s="1"/>
  <c r="AE206" i="3"/>
  <c r="AD206" i="3"/>
  <c r="AJ223" i="3"/>
  <c r="AI223" i="3"/>
  <c r="AJ226" i="3"/>
  <c r="AI226" i="3"/>
  <c r="AO228" i="3"/>
  <c r="AN228" i="3"/>
  <c r="AP228" i="3" s="1"/>
  <c r="AF233" i="3"/>
  <c r="AJ239" i="3"/>
  <c r="AI239" i="3"/>
  <c r="AN243" i="3"/>
  <c r="AP243" i="3" s="1"/>
  <c r="AO243" i="3"/>
  <c r="AN245" i="3"/>
  <c r="AO245" i="3"/>
  <c r="AJ251" i="3"/>
  <c r="AI251" i="3"/>
  <c r="AJ275" i="3"/>
  <c r="AI275" i="3"/>
  <c r="AK275" i="3" s="1"/>
  <c r="AE218" i="3"/>
  <c r="AF218" i="3" s="1"/>
  <c r="AO218" i="3"/>
  <c r="AP218" i="3" s="1"/>
  <c r="AE226" i="3"/>
  <c r="AF226" i="3" s="1"/>
  <c r="AO226" i="3"/>
  <c r="AP226" i="3" s="1"/>
  <c r="AE234" i="3"/>
  <c r="AF234" i="3" s="1"/>
  <c r="AO234" i="3"/>
  <c r="AP234" i="3" s="1"/>
  <c r="AF243" i="3"/>
  <c r="AJ252" i="3"/>
  <c r="AI252" i="3"/>
  <c r="AK252" i="3" s="1"/>
  <c r="AF253" i="3"/>
  <c r="AI262" i="3"/>
  <c r="AJ262" i="3"/>
  <c r="AP262" i="3"/>
  <c r="AJ269" i="3"/>
  <c r="AI269" i="3"/>
  <c r="AK269" i="3" s="1"/>
  <c r="AO271" i="3"/>
  <c r="AN271" i="3"/>
  <c r="AP271" i="3" s="1"/>
  <c r="AO279" i="3"/>
  <c r="AN279" i="3"/>
  <c r="AP279" i="3" s="1"/>
  <c r="AO287" i="3"/>
  <c r="AN287" i="3"/>
  <c r="AJ295" i="3"/>
  <c r="AI295" i="3"/>
  <c r="AK295" i="3" s="1"/>
  <c r="AO297" i="3"/>
  <c r="AN297" i="3"/>
  <c r="AP297" i="3" s="1"/>
  <c r="AO304" i="3"/>
  <c r="AN304" i="3"/>
  <c r="AP304" i="3" s="1"/>
  <c r="AI310" i="3"/>
  <c r="AK310" i="3" s="1"/>
  <c r="AJ310" i="3"/>
  <c r="AO316" i="3"/>
  <c r="AN316" i="3"/>
  <c r="AN318" i="3"/>
  <c r="AP318" i="3" s="1"/>
  <c r="AO318" i="3"/>
  <c r="AI248" i="3"/>
  <c r="AK248" i="3" s="1"/>
  <c r="AK255" i="3"/>
  <c r="AI256" i="3"/>
  <c r="AK256" i="3" s="1"/>
  <c r="AP259" i="3"/>
  <c r="AJ267" i="3"/>
  <c r="AI267" i="3"/>
  <c r="AI270" i="3"/>
  <c r="AK270" i="3" s="1"/>
  <c r="AJ270" i="3"/>
  <c r="AO276" i="3"/>
  <c r="AN276" i="3"/>
  <c r="AJ277" i="3"/>
  <c r="AI277" i="3"/>
  <c r="AK277" i="3" s="1"/>
  <c r="AJ281" i="3"/>
  <c r="AO284" i="3"/>
  <c r="AN284" i="3"/>
  <c r="AJ285" i="3"/>
  <c r="AI285" i="3"/>
  <c r="AK285" i="3" s="1"/>
  <c r="AO296" i="3"/>
  <c r="AN296" i="3"/>
  <c r="AJ308" i="3"/>
  <c r="AI308" i="3"/>
  <c r="AJ309" i="3"/>
  <c r="AI309" i="3"/>
  <c r="AO311" i="3"/>
  <c r="AN311" i="3"/>
  <c r="AP311" i="3" s="1"/>
  <c r="AO312" i="3"/>
  <c r="AN312" i="3"/>
  <c r="AN314" i="3"/>
  <c r="AP314" i="3" s="1"/>
  <c r="AO314" i="3"/>
  <c r="AD213" i="3"/>
  <c r="AF213" i="3" s="1"/>
  <c r="AN213" i="3"/>
  <c r="AP213" i="3" s="1"/>
  <c r="AD221" i="3"/>
  <c r="AF221" i="3" s="1"/>
  <c r="AN221" i="3"/>
  <c r="AP221" i="3" s="1"/>
  <c r="AD229" i="3"/>
  <c r="AF229" i="3" s="1"/>
  <c r="AN229" i="3"/>
  <c r="AP229" i="3" s="1"/>
  <c r="AD237" i="3"/>
  <c r="AF237" i="3" s="1"/>
  <c r="AN237" i="3"/>
  <c r="AP237" i="3" s="1"/>
  <c r="AF245" i="3"/>
  <c r="AE247" i="3"/>
  <c r="AD247" i="3"/>
  <c r="AF247" i="3" s="1"/>
  <c r="AF251" i="3"/>
  <c r="AJ253" i="3"/>
  <c r="AK253" i="3" s="1"/>
  <c r="AI264" i="3"/>
  <c r="AK264" i="3" s="1"/>
  <c r="AJ272" i="3"/>
  <c r="AI272" i="3"/>
  <c r="AK272" i="3" s="1"/>
  <c r="AI274" i="3"/>
  <c r="AK274" i="3" s="1"/>
  <c r="AI278" i="3"/>
  <c r="AJ278" i="3"/>
  <c r="AJ280" i="3"/>
  <c r="AI280" i="3"/>
  <c r="AI286" i="3"/>
  <c r="AK286" i="3" s="1"/>
  <c r="AJ286" i="3"/>
  <c r="AJ288" i="3"/>
  <c r="AI288" i="3"/>
  <c r="AJ307" i="3"/>
  <c r="AI307" i="3"/>
  <c r="AJ328" i="3"/>
  <c r="AI328" i="3"/>
  <c r="AD214" i="3"/>
  <c r="AF214" i="3" s="1"/>
  <c r="AN214" i="3"/>
  <c r="AP214" i="3" s="1"/>
  <c r="AD222" i="3"/>
  <c r="AF222" i="3" s="1"/>
  <c r="AN222" i="3"/>
  <c r="AP222" i="3" s="1"/>
  <c r="AD230" i="3"/>
  <c r="AF230" i="3" s="1"/>
  <c r="AN230" i="3"/>
  <c r="AP230" i="3" s="1"/>
  <c r="AD238" i="3"/>
  <c r="AF238" i="3" s="1"/>
  <c r="AN238" i="3"/>
  <c r="AP238" i="3" s="1"/>
  <c r="AN244" i="3"/>
  <c r="AP244" i="3" s="1"/>
  <c r="AO248" i="3"/>
  <c r="AP248" i="3" s="1"/>
  <c r="AF249" i="3"/>
  <c r="AO256" i="3"/>
  <c r="AN256" i="3"/>
  <c r="AF261" i="3"/>
  <c r="AJ271" i="3"/>
  <c r="AI271" i="3"/>
  <c r="AJ273" i="3"/>
  <c r="AJ279" i="3"/>
  <c r="AI279" i="3"/>
  <c r="AK279" i="3" s="1"/>
  <c r="AJ287" i="3"/>
  <c r="AI287" i="3"/>
  <c r="AF302" i="3"/>
  <c r="AF304" i="3"/>
  <c r="AJ306" i="3"/>
  <c r="AI306" i="3"/>
  <c r="AO308" i="3"/>
  <c r="AN308" i="3"/>
  <c r="AP308" i="3" s="1"/>
  <c r="AO324" i="3"/>
  <c r="AN324" i="3"/>
  <c r="AI254" i="3"/>
  <c r="AK254" i="3" s="1"/>
  <c r="AJ260" i="3"/>
  <c r="AI260" i="3"/>
  <c r="AN260" i="3"/>
  <c r="AP260" i="3" s="1"/>
  <c r="AO264" i="3"/>
  <c r="AN264" i="3"/>
  <c r="AF269" i="3"/>
  <c r="AO272" i="3"/>
  <c r="AN272" i="3"/>
  <c r="AK273" i="3"/>
  <c r="AO280" i="3"/>
  <c r="AN280" i="3"/>
  <c r="AP280" i="3" s="1"/>
  <c r="AK281" i="3"/>
  <c r="AO288" i="3"/>
  <c r="AN288" i="3"/>
  <c r="AO289" i="3"/>
  <c r="AN289" i="3"/>
  <c r="AJ298" i="3"/>
  <c r="AI298" i="3"/>
  <c r="AJ300" i="3"/>
  <c r="AI300" i="3"/>
  <c r="AK300" i="3" s="1"/>
  <c r="AO307" i="3"/>
  <c r="AN307" i="3"/>
  <c r="AF241" i="3"/>
  <c r="AP251" i="3"/>
  <c r="AE255" i="3"/>
  <c r="AD255" i="3"/>
  <c r="AI258" i="3"/>
  <c r="AK258" i="3" s="1"/>
  <c r="AP261" i="3"/>
  <c r="AJ268" i="3"/>
  <c r="AI268" i="3"/>
  <c r="AF277" i="3"/>
  <c r="AJ292" i="3"/>
  <c r="AI292" i="3"/>
  <c r="AK292" i="3" s="1"/>
  <c r="AJ299" i="3"/>
  <c r="AI299" i="3"/>
  <c r="AK299" i="3" s="1"/>
  <c r="AJ301" i="3"/>
  <c r="AI301" i="3"/>
  <c r="AJ305" i="3"/>
  <c r="AI305" i="3"/>
  <c r="AK305" i="3" s="1"/>
  <c r="AJ317" i="3"/>
  <c r="AI317" i="3"/>
  <c r="AK317" i="3" s="1"/>
  <c r="AO247" i="3"/>
  <c r="AN247" i="3"/>
  <c r="AP247" i="3" s="1"/>
  <c r="AO257" i="3"/>
  <c r="AN257" i="3"/>
  <c r="AE263" i="3"/>
  <c r="AD263" i="3"/>
  <c r="AF263" i="3" s="1"/>
  <c r="AO273" i="3"/>
  <c r="AN273" i="3"/>
  <c r="AO281" i="3"/>
  <c r="AN281" i="3"/>
  <c r="AP281" i="3" s="1"/>
  <c r="AJ293" i="3"/>
  <c r="AI293" i="3"/>
  <c r="AJ297" i="3"/>
  <c r="AI297" i="3"/>
  <c r="AO300" i="3"/>
  <c r="AN300" i="3"/>
  <c r="AI302" i="3"/>
  <c r="AJ302" i="3"/>
  <c r="AJ304" i="3"/>
  <c r="AI304" i="3"/>
  <c r="AI318" i="3"/>
  <c r="AK318" i="3" s="1"/>
  <c r="AJ318" i="3"/>
  <c r="AF246" i="3"/>
  <c r="AP249" i="3"/>
  <c r="AD250" i="3"/>
  <c r="AF250" i="3" s="1"/>
  <c r="AP254" i="3"/>
  <c r="AJ261" i="3"/>
  <c r="AI261" i="3"/>
  <c r="AK261" i="3" s="1"/>
  <c r="AJ263" i="3"/>
  <c r="AK263" i="3" s="1"/>
  <c r="AO265" i="3"/>
  <c r="AN265" i="3"/>
  <c r="AO269" i="3"/>
  <c r="AP269" i="3" s="1"/>
  <c r="AE271" i="3"/>
  <c r="AD271" i="3"/>
  <c r="AJ276" i="3"/>
  <c r="AI276" i="3"/>
  <c r="AK276" i="3" s="1"/>
  <c r="AF278" i="3"/>
  <c r="AE279" i="3"/>
  <c r="AD279" i="3"/>
  <c r="AJ284" i="3"/>
  <c r="AI284" i="3"/>
  <c r="AK284" i="3" s="1"/>
  <c r="AF286" i="3"/>
  <c r="AE287" i="3"/>
  <c r="AD287" i="3"/>
  <c r="AF287" i="3" s="1"/>
  <c r="AF288" i="3"/>
  <c r="AJ289" i="3"/>
  <c r="AK289" i="3" s="1"/>
  <c r="AI290" i="3"/>
  <c r="AK290" i="3" s="1"/>
  <c r="AO292" i="3"/>
  <c r="AN292" i="3"/>
  <c r="AP292" i="3" s="1"/>
  <c r="AI294" i="3"/>
  <c r="AK294" i="3" s="1"/>
  <c r="AJ294" i="3"/>
  <c r="AJ296" i="3"/>
  <c r="AI296" i="3"/>
  <c r="AO299" i="3"/>
  <c r="AN299" i="3"/>
  <c r="AJ303" i="3"/>
  <c r="AI303" i="3"/>
  <c r="AK303" i="3" s="1"/>
  <c r="AO305" i="3"/>
  <c r="AN305" i="3"/>
  <c r="AF306" i="3"/>
  <c r="AJ311" i="3"/>
  <c r="AI311" i="3"/>
  <c r="AK311" i="3" s="1"/>
  <c r="AJ312" i="3"/>
  <c r="AI312" i="3"/>
  <c r="AK312" i="3" s="1"/>
  <c r="AI314" i="3"/>
  <c r="AK314" i="3" s="1"/>
  <c r="AJ314" i="3"/>
  <c r="AE274" i="3"/>
  <c r="AF274" i="3" s="1"/>
  <c r="AO274" i="3"/>
  <c r="AP274" i="3" s="1"/>
  <c r="AE306" i="3"/>
  <c r="AO306" i="3"/>
  <c r="AP306" i="3" s="1"/>
  <c r="AP320" i="3"/>
  <c r="AN326" i="3"/>
  <c r="AO326" i="3"/>
  <c r="AJ329" i="3"/>
  <c r="AI329" i="3"/>
  <c r="AO346" i="3"/>
  <c r="AN346" i="3"/>
  <c r="AJ350" i="3"/>
  <c r="AI350" i="3"/>
  <c r="AK350" i="3" s="1"/>
  <c r="AO351" i="3"/>
  <c r="AN351" i="3"/>
  <c r="AN360" i="3"/>
  <c r="AP360" i="3" s="1"/>
  <c r="AO360" i="3"/>
  <c r="AO362" i="3"/>
  <c r="AN362" i="3"/>
  <c r="AI316" i="3"/>
  <c r="AK316" i="3" s="1"/>
  <c r="AJ323" i="3"/>
  <c r="AI323" i="3"/>
  <c r="AO328" i="3"/>
  <c r="AN328" i="3"/>
  <c r="AP330" i="3"/>
  <c r="AE332" i="3"/>
  <c r="AD332" i="3"/>
  <c r="AF332" i="3" s="1"/>
  <c r="AF333" i="3"/>
  <c r="AI340" i="3"/>
  <c r="AJ340" i="3"/>
  <c r="AI356" i="3"/>
  <c r="AJ356" i="3"/>
  <c r="AN379" i="3"/>
  <c r="AO379" i="3"/>
  <c r="AD309" i="3"/>
  <c r="AF309" i="3" s="1"/>
  <c r="AN309" i="3"/>
  <c r="AP309" i="3" s="1"/>
  <c r="AI315" i="3"/>
  <c r="AK315" i="3" s="1"/>
  <c r="AE318" i="3"/>
  <c r="AF318" i="3" s="1"/>
  <c r="AI319" i="3"/>
  <c r="AK319" i="3" s="1"/>
  <c r="AI321" i="3"/>
  <c r="AK321" i="3" s="1"/>
  <c r="AO332" i="3"/>
  <c r="AN332" i="3"/>
  <c r="AP332" i="3" s="1"/>
  <c r="AO350" i="3"/>
  <c r="AN350" i="3"/>
  <c r="AP350" i="3" s="1"/>
  <c r="AJ355" i="3"/>
  <c r="AI355" i="3"/>
  <c r="AK355" i="3" s="1"/>
  <c r="AD310" i="3"/>
  <c r="AF310" i="3" s="1"/>
  <c r="AN310" i="3"/>
  <c r="AP310" i="3" s="1"/>
  <c r="AD313" i="3"/>
  <c r="AF313" i="3" s="1"/>
  <c r="AF322" i="3"/>
  <c r="AK324" i="3"/>
  <c r="AJ326" i="3"/>
  <c r="AK326" i="3" s="1"/>
  <c r="AI330" i="3"/>
  <c r="AJ330" i="3"/>
  <c r="AN331" i="3"/>
  <c r="AP331" i="3" s="1"/>
  <c r="AP333" i="3"/>
  <c r="AJ335" i="3"/>
  <c r="AI335" i="3"/>
  <c r="AK335" i="3" s="1"/>
  <c r="AO340" i="3"/>
  <c r="AN340" i="3"/>
  <c r="AP340" i="3" s="1"/>
  <c r="AJ343" i="3"/>
  <c r="AI343" i="3"/>
  <c r="AK343" i="3" s="1"/>
  <c r="AJ353" i="3"/>
  <c r="AI353" i="3"/>
  <c r="AO356" i="3"/>
  <c r="AN356" i="3"/>
  <c r="AP356" i="3" s="1"/>
  <c r="AD295" i="3"/>
  <c r="AF295" i="3" s="1"/>
  <c r="AN295" i="3"/>
  <c r="AP295" i="3" s="1"/>
  <c r="AD303" i="3"/>
  <c r="AF303" i="3" s="1"/>
  <c r="AN303" i="3"/>
  <c r="AP303" i="3" s="1"/>
  <c r="AO319" i="3"/>
  <c r="AP319" i="3" s="1"/>
  <c r="AJ331" i="3"/>
  <c r="AI331" i="3"/>
  <c r="AJ333" i="3"/>
  <c r="AI333" i="3"/>
  <c r="AJ336" i="3"/>
  <c r="AI336" i="3"/>
  <c r="AJ337" i="3"/>
  <c r="AI337" i="3"/>
  <c r="AK337" i="3" s="1"/>
  <c r="AJ347" i="3"/>
  <c r="AI347" i="3"/>
  <c r="AI348" i="3"/>
  <c r="AK348" i="3" s="1"/>
  <c r="AJ348" i="3"/>
  <c r="AO349" i="3"/>
  <c r="AN349" i="3"/>
  <c r="AJ354" i="3"/>
  <c r="AI354" i="3"/>
  <c r="AJ363" i="3"/>
  <c r="AI363" i="3"/>
  <c r="AK363" i="3" s="1"/>
  <c r="AI364" i="3"/>
  <c r="AJ364" i="3"/>
  <c r="AJ367" i="3"/>
  <c r="AI367" i="3"/>
  <c r="AK367" i="3" s="1"/>
  <c r="AN381" i="3"/>
  <c r="AO381" i="3"/>
  <c r="AF312" i="3"/>
  <c r="AN315" i="3"/>
  <c r="AP315" i="3" s="1"/>
  <c r="AI322" i="3"/>
  <c r="AJ322" i="3"/>
  <c r="AI327" i="3"/>
  <c r="AK327" i="3" s="1"/>
  <c r="AJ332" i="3"/>
  <c r="AI332" i="3"/>
  <c r="AJ334" i="3"/>
  <c r="AI334" i="3"/>
  <c r="AO335" i="3"/>
  <c r="AN335" i="3"/>
  <c r="AJ338" i="3"/>
  <c r="AI338" i="3"/>
  <c r="AK338" i="3" s="1"/>
  <c r="AF341" i="3"/>
  <c r="AO342" i="3"/>
  <c r="AN342" i="3"/>
  <c r="AP342" i="3" s="1"/>
  <c r="AO343" i="3"/>
  <c r="AN343" i="3"/>
  <c r="AP343" i="3" s="1"/>
  <c r="AN344" i="3"/>
  <c r="AO344" i="3"/>
  <c r="AJ345" i="3"/>
  <c r="AI345" i="3"/>
  <c r="AJ352" i="3"/>
  <c r="AI352" i="3"/>
  <c r="AK352" i="3" s="1"/>
  <c r="AJ361" i="3"/>
  <c r="AI361" i="3"/>
  <c r="AK361" i="3" s="1"/>
  <c r="AD281" i="3"/>
  <c r="AF281" i="3" s="1"/>
  <c r="AD289" i="3"/>
  <c r="AF289" i="3" s="1"/>
  <c r="AD297" i="3"/>
  <c r="AF297" i="3" s="1"/>
  <c r="AD305" i="3"/>
  <c r="AF305" i="3" s="1"/>
  <c r="AI313" i="3"/>
  <c r="AK313" i="3" s="1"/>
  <c r="AD316" i="3"/>
  <c r="AF316" i="3" s="1"/>
  <c r="AO336" i="3"/>
  <c r="AN336" i="3"/>
  <c r="AP336" i="3" s="1"/>
  <c r="AJ346" i="3"/>
  <c r="AI346" i="3"/>
  <c r="AO348" i="3"/>
  <c r="AN348" i="3"/>
  <c r="AF349" i="3"/>
  <c r="AJ351" i="3"/>
  <c r="AI351" i="3"/>
  <c r="AK351" i="3" s="1"/>
  <c r="AO354" i="3"/>
  <c r="AN354" i="3"/>
  <c r="AJ360" i="3"/>
  <c r="AI360" i="3"/>
  <c r="AK360" i="3" s="1"/>
  <c r="AJ362" i="3"/>
  <c r="AI362" i="3"/>
  <c r="AK362" i="3" s="1"/>
  <c r="AO364" i="3"/>
  <c r="AN364" i="3"/>
  <c r="AP364" i="3" s="1"/>
  <c r="AJ320" i="3"/>
  <c r="AK320" i="3" s="1"/>
  <c r="AO322" i="3"/>
  <c r="AP322" i="3" s="1"/>
  <c r="AE324" i="3"/>
  <c r="AD324" i="3"/>
  <c r="AF324" i="3" s="1"/>
  <c r="AO327" i="3"/>
  <c r="AN327" i="3"/>
  <c r="AP327" i="3" s="1"/>
  <c r="AF330" i="3"/>
  <c r="AN334" i="3"/>
  <c r="AO334" i="3"/>
  <c r="AJ339" i="3"/>
  <c r="AI339" i="3"/>
  <c r="AN352" i="3"/>
  <c r="AP352" i="3" s="1"/>
  <c r="AO352" i="3"/>
  <c r="AO383" i="3"/>
  <c r="AN383" i="3"/>
  <c r="AE326" i="3"/>
  <c r="AF326" i="3" s="1"/>
  <c r="AE334" i="3"/>
  <c r="AF334" i="3" s="1"/>
  <c r="AE346" i="3"/>
  <c r="AF346" i="3" s="1"/>
  <c r="AE347" i="3"/>
  <c r="AF347" i="3" s="1"/>
  <c r="AE348" i="3"/>
  <c r="AF348" i="3" s="1"/>
  <c r="AE349" i="3"/>
  <c r="AE350" i="3"/>
  <c r="AF350" i="3" s="1"/>
  <c r="AP358" i="3"/>
  <c r="AJ365" i="3"/>
  <c r="AK365" i="3" s="1"/>
  <c r="AN370" i="3"/>
  <c r="AP370" i="3" s="1"/>
  <c r="AE371" i="3"/>
  <c r="AF371" i="3" s="1"/>
  <c r="AN401" i="3"/>
  <c r="AP401" i="3" s="1"/>
  <c r="AO401" i="3"/>
  <c r="AJ403" i="3"/>
  <c r="AI403" i="3"/>
  <c r="AJ404" i="3"/>
  <c r="AI404" i="3"/>
  <c r="AK404" i="3" s="1"/>
  <c r="AI405" i="3"/>
  <c r="AK405" i="3" s="1"/>
  <c r="AJ405" i="3"/>
  <c r="AN460" i="3"/>
  <c r="AO460" i="3"/>
  <c r="AF366" i="3"/>
  <c r="AN372" i="3"/>
  <c r="AP372" i="3" s="1"/>
  <c r="AN374" i="3"/>
  <c r="AP374" i="3" s="1"/>
  <c r="AO377" i="3"/>
  <c r="AN387" i="3"/>
  <c r="AO387" i="3"/>
  <c r="AF388" i="3"/>
  <c r="AK398" i="3"/>
  <c r="AJ399" i="3"/>
  <c r="AN407" i="3"/>
  <c r="AO407" i="3"/>
  <c r="AN411" i="3"/>
  <c r="AP411" i="3" s="1"/>
  <c r="AO411" i="3"/>
  <c r="AF342" i="3"/>
  <c r="AI349" i="3"/>
  <c r="AK349" i="3" s="1"/>
  <c r="AF358" i="3"/>
  <c r="AI369" i="3"/>
  <c r="AK369" i="3" s="1"/>
  <c r="AP377" i="3"/>
  <c r="AJ380" i="3"/>
  <c r="AI380" i="3"/>
  <c r="AJ387" i="3"/>
  <c r="AI387" i="3"/>
  <c r="AJ392" i="3"/>
  <c r="AI392" i="3"/>
  <c r="AI393" i="3"/>
  <c r="AK393" i="3" s="1"/>
  <c r="AO406" i="3"/>
  <c r="AN406" i="3"/>
  <c r="AI413" i="3"/>
  <c r="AJ413" i="3"/>
  <c r="AN353" i="3"/>
  <c r="AP353" i="3" s="1"/>
  <c r="AN355" i="3"/>
  <c r="AP355" i="3" s="1"/>
  <c r="AD357" i="3"/>
  <c r="AF357" i="3" s="1"/>
  <c r="AI359" i="3"/>
  <c r="AK359" i="3" s="1"/>
  <c r="AN361" i="3"/>
  <c r="AP361" i="3" s="1"/>
  <c r="AE362" i="3"/>
  <c r="AF362" i="3" s="1"/>
  <c r="AN367" i="3"/>
  <c r="AP367" i="3" s="1"/>
  <c r="AJ378" i="3"/>
  <c r="AK378" i="3" s="1"/>
  <c r="AF386" i="3"/>
  <c r="AF389" i="3"/>
  <c r="AJ391" i="3"/>
  <c r="AI391" i="3"/>
  <c r="AK391" i="3" s="1"/>
  <c r="AI394" i="3"/>
  <c r="AK394" i="3" s="1"/>
  <c r="AK399" i="3"/>
  <c r="AI415" i="3"/>
  <c r="AJ415" i="3"/>
  <c r="AJ418" i="3"/>
  <c r="AI418" i="3"/>
  <c r="AK418" i="3" s="1"/>
  <c r="AD354" i="3"/>
  <c r="AF354" i="3" s="1"/>
  <c r="AD355" i="3"/>
  <c r="AF355" i="3" s="1"/>
  <c r="AD356" i="3"/>
  <c r="AF356" i="3" s="1"/>
  <c r="AK366" i="3"/>
  <c r="AN369" i="3"/>
  <c r="AP369" i="3" s="1"/>
  <c r="AI376" i="3"/>
  <c r="AK376" i="3" s="1"/>
  <c r="AP382" i="3"/>
  <c r="AJ388" i="3"/>
  <c r="AI388" i="3"/>
  <c r="AO413" i="3"/>
  <c r="AN413" i="3"/>
  <c r="AP413" i="3" s="1"/>
  <c r="AO465" i="3"/>
  <c r="AN465" i="3"/>
  <c r="AP465" i="3" s="1"/>
  <c r="AI342" i="3"/>
  <c r="AK342" i="3" s="1"/>
  <c r="AE352" i="3"/>
  <c r="AF352" i="3" s="1"/>
  <c r="AE365" i="3"/>
  <c r="AF365" i="3" s="1"/>
  <c r="AI368" i="3"/>
  <c r="AK368" i="3" s="1"/>
  <c r="AE372" i="3"/>
  <c r="AF372" i="3" s="1"/>
  <c r="AN373" i="3"/>
  <c r="AP373" i="3" s="1"/>
  <c r="AE374" i="3"/>
  <c r="AF374" i="3" s="1"/>
  <c r="AO375" i="3"/>
  <c r="AN375" i="3"/>
  <c r="AO378" i="3"/>
  <c r="AP378" i="3" s="1"/>
  <c r="AO380" i="3"/>
  <c r="AP380" i="3" s="1"/>
  <c r="AO382" i="3"/>
  <c r="AF390" i="3"/>
  <c r="AI396" i="3"/>
  <c r="AK396" i="3" s="1"/>
  <c r="AI422" i="3"/>
  <c r="AK422" i="3" s="1"/>
  <c r="AJ422" i="3"/>
  <c r="AN345" i="3"/>
  <c r="AP345" i="3" s="1"/>
  <c r="AI357" i="3"/>
  <c r="AK357" i="3" s="1"/>
  <c r="AK370" i="3"/>
  <c r="AN376" i="3"/>
  <c r="AO376" i="3"/>
  <c r="AI381" i="3"/>
  <c r="AK381" i="3" s="1"/>
  <c r="AJ381" i="3"/>
  <c r="AE384" i="3"/>
  <c r="AD384" i="3"/>
  <c r="AF384" i="3" s="1"/>
  <c r="AN385" i="3"/>
  <c r="AP385" i="3" s="1"/>
  <c r="AO385" i="3"/>
  <c r="AJ386" i="3"/>
  <c r="AI386" i="3"/>
  <c r="AI389" i="3"/>
  <c r="AK389" i="3" s="1"/>
  <c r="AJ389" i="3"/>
  <c r="AN393" i="3"/>
  <c r="AO393" i="3"/>
  <c r="AJ397" i="3"/>
  <c r="AK397" i="3" s="1"/>
  <c r="AJ401" i="3"/>
  <c r="AI401" i="3"/>
  <c r="AK401" i="3" s="1"/>
  <c r="AJ402" i="3"/>
  <c r="AI402" i="3"/>
  <c r="AK402" i="3" s="1"/>
  <c r="AI410" i="3"/>
  <c r="AJ410" i="3"/>
  <c r="AN454" i="3"/>
  <c r="AP454" i="3" s="1"/>
  <c r="AO454" i="3"/>
  <c r="AN363" i="3"/>
  <c r="AP363" i="3" s="1"/>
  <c r="AE364" i="3"/>
  <c r="AF364" i="3" s="1"/>
  <c r="AN366" i="3"/>
  <c r="AP366" i="3" s="1"/>
  <c r="AN368" i="3"/>
  <c r="AP368" i="3" s="1"/>
  <c r="AO368" i="3"/>
  <c r="AJ374" i="3"/>
  <c r="AK374" i="3" s="1"/>
  <c r="AJ377" i="3"/>
  <c r="AK377" i="3" s="1"/>
  <c r="AJ379" i="3"/>
  <c r="AK379" i="3" s="1"/>
  <c r="AK384" i="3"/>
  <c r="AF387" i="3"/>
  <c r="AO392" i="3"/>
  <c r="AN392" i="3"/>
  <c r="AP392" i="3" s="1"/>
  <c r="AO400" i="3"/>
  <c r="AN400" i="3"/>
  <c r="AP400" i="3" s="1"/>
  <c r="AI407" i="3"/>
  <c r="AK407" i="3" s="1"/>
  <c r="AJ407" i="3"/>
  <c r="AO408" i="3"/>
  <c r="AN408" i="3"/>
  <c r="AP408" i="3" s="1"/>
  <c r="AJ412" i="3"/>
  <c r="AI412" i="3"/>
  <c r="AK412" i="3" s="1"/>
  <c r="AN422" i="3"/>
  <c r="AO422" i="3"/>
  <c r="AN424" i="3"/>
  <c r="AP424" i="3" s="1"/>
  <c r="AO424" i="3"/>
  <c r="AI444" i="3"/>
  <c r="AJ444" i="3"/>
  <c r="AO388" i="3"/>
  <c r="AP388" i="3" s="1"/>
  <c r="AO389" i="3"/>
  <c r="AP389" i="3" s="1"/>
  <c r="AF391" i="3"/>
  <c r="AK411" i="3"/>
  <c r="AN415" i="3"/>
  <c r="AP415" i="3" s="1"/>
  <c r="AJ419" i="3"/>
  <c r="AK419" i="3" s="1"/>
  <c r="AJ426" i="3"/>
  <c r="AI426" i="3"/>
  <c r="AI429" i="3"/>
  <c r="AK429" i="3" s="1"/>
  <c r="AJ429" i="3"/>
  <c r="AI446" i="3"/>
  <c r="AK446" i="3" s="1"/>
  <c r="AJ446" i="3"/>
  <c r="AJ447" i="3"/>
  <c r="AI447" i="3"/>
  <c r="AK447" i="3" s="1"/>
  <c r="AO447" i="3"/>
  <c r="AN447" i="3"/>
  <c r="AP447" i="3" s="1"/>
  <c r="AN452" i="3"/>
  <c r="AO452" i="3"/>
  <c r="AN456" i="3"/>
  <c r="AP456" i="3" s="1"/>
  <c r="AO456" i="3"/>
  <c r="AE487" i="3"/>
  <c r="AD487" i="3"/>
  <c r="AF487" i="3" s="1"/>
  <c r="AJ526" i="3"/>
  <c r="AI526" i="3"/>
  <c r="AK526" i="3" s="1"/>
  <c r="AN403" i="3"/>
  <c r="AP403" i="3" s="1"/>
  <c r="AN404" i="3"/>
  <c r="AP404" i="3" s="1"/>
  <c r="AN405" i="3"/>
  <c r="AP405" i="3" s="1"/>
  <c r="AD407" i="3"/>
  <c r="AF407" i="3" s="1"/>
  <c r="AK408" i="3"/>
  <c r="AO409" i="3"/>
  <c r="AP409" i="3" s="1"/>
  <c r="AD413" i="3"/>
  <c r="AF413" i="3" s="1"/>
  <c r="AP417" i="3"/>
  <c r="AO419" i="3"/>
  <c r="AN419" i="3"/>
  <c r="AJ420" i="3"/>
  <c r="AK420" i="3" s="1"/>
  <c r="AF423" i="3"/>
  <c r="AK427" i="3"/>
  <c r="AO432" i="3"/>
  <c r="AN432" i="3"/>
  <c r="AP432" i="3" s="1"/>
  <c r="AK437" i="3"/>
  <c r="AE438" i="3"/>
  <c r="AD438" i="3"/>
  <c r="AO440" i="3"/>
  <c r="AN440" i="3"/>
  <c r="AO442" i="3"/>
  <c r="AP442" i="3" s="1"/>
  <c r="AJ478" i="3"/>
  <c r="AI478" i="3"/>
  <c r="AK478" i="3" s="1"/>
  <c r="AN478" i="3"/>
  <c r="AP478" i="3" s="1"/>
  <c r="AO478" i="3"/>
  <c r="AD481" i="3"/>
  <c r="AE481" i="3"/>
  <c r="AJ486" i="3"/>
  <c r="AI486" i="3"/>
  <c r="AK486" i="3" s="1"/>
  <c r="AK493" i="3"/>
  <c r="AO494" i="3"/>
  <c r="AN494" i="3"/>
  <c r="AP494" i="3" s="1"/>
  <c r="AJ515" i="3"/>
  <c r="AI515" i="3"/>
  <c r="AJ523" i="3"/>
  <c r="AI523" i="3"/>
  <c r="AI416" i="3"/>
  <c r="AK416" i="3" s="1"/>
  <c r="AO417" i="3"/>
  <c r="AJ427" i="3"/>
  <c r="AN430" i="3"/>
  <c r="AP430" i="3" s="1"/>
  <c r="AD431" i="3"/>
  <c r="AF431" i="3" s="1"/>
  <c r="AP433" i="3"/>
  <c r="AD435" i="3"/>
  <c r="AF435" i="3" s="1"/>
  <c r="AJ437" i="3"/>
  <c r="AO441" i="3"/>
  <c r="AN441" i="3"/>
  <c r="AO446" i="3"/>
  <c r="AN446" i="3"/>
  <c r="AP446" i="3" s="1"/>
  <c r="AJ460" i="3"/>
  <c r="AI460" i="3"/>
  <c r="AJ470" i="3"/>
  <c r="AI470" i="3"/>
  <c r="AE498" i="3"/>
  <c r="AD498" i="3"/>
  <c r="AO506" i="3"/>
  <c r="AN506" i="3"/>
  <c r="AP506" i="3" s="1"/>
  <c r="AI390" i="3"/>
  <c r="AK390" i="3" s="1"/>
  <c r="AF409" i="3"/>
  <c r="AF412" i="3"/>
  <c r="AF415" i="3"/>
  <c r="AP423" i="3"/>
  <c r="AP426" i="3"/>
  <c r="AI428" i="3"/>
  <c r="AK428" i="3" s="1"/>
  <c r="AJ431" i="3"/>
  <c r="AI431" i="3"/>
  <c r="AJ434" i="3"/>
  <c r="AI434" i="3"/>
  <c r="AK434" i="3" s="1"/>
  <c r="AN434" i="3"/>
  <c r="AP434" i="3" s="1"/>
  <c r="AJ435" i="3"/>
  <c r="AI435" i="3"/>
  <c r="AP437" i="3"/>
  <c r="AP438" i="3"/>
  <c r="AI443" i="3"/>
  <c r="AK443" i="3" s="1"/>
  <c r="AJ443" i="3"/>
  <c r="AO450" i="3"/>
  <c r="AI454" i="3"/>
  <c r="AJ454" i="3"/>
  <c r="AO474" i="3"/>
  <c r="AN474" i="3"/>
  <c r="AP474" i="3" s="1"/>
  <c r="AJ477" i="3"/>
  <c r="AI477" i="3"/>
  <c r="AO480" i="3"/>
  <c r="AN480" i="3"/>
  <c r="AP480" i="3" s="1"/>
  <c r="AK497" i="3"/>
  <c r="AJ498" i="3"/>
  <c r="AI498" i="3"/>
  <c r="AI385" i="3"/>
  <c r="AK385" i="3" s="1"/>
  <c r="AN395" i="3"/>
  <c r="AP395" i="3" s="1"/>
  <c r="AN396" i="3"/>
  <c r="AP396" i="3" s="1"/>
  <c r="AN397" i="3"/>
  <c r="AP397" i="3" s="1"/>
  <c r="AP399" i="3"/>
  <c r="AJ423" i="3"/>
  <c r="AI423" i="3"/>
  <c r="AJ436" i="3"/>
  <c r="AI436" i="3"/>
  <c r="AK436" i="3" s="1"/>
  <c r="AI476" i="3"/>
  <c r="AK476" i="3" s="1"/>
  <c r="AJ476" i="3"/>
  <c r="AJ490" i="3"/>
  <c r="AI490" i="3"/>
  <c r="AE376" i="3"/>
  <c r="AF376" i="3" s="1"/>
  <c r="AI406" i="3"/>
  <c r="AK406" i="3" s="1"/>
  <c r="AN416" i="3"/>
  <c r="AP416" i="3" s="1"/>
  <c r="AE417" i="3"/>
  <c r="AF417" i="3" s="1"/>
  <c r="AP420" i="3"/>
  <c r="AJ421" i="3"/>
  <c r="AK421" i="3" s="1"/>
  <c r="AO427" i="3"/>
  <c r="AN427" i="3"/>
  <c r="AP428" i="3"/>
  <c r="AI432" i="3"/>
  <c r="AJ432" i="3"/>
  <c r="AN439" i="3"/>
  <c r="AP439" i="3" s="1"/>
  <c r="AI440" i="3"/>
  <c r="AK440" i="3" s="1"/>
  <c r="AJ440" i="3"/>
  <c r="AD442" i="3"/>
  <c r="AF442" i="3" s="1"/>
  <c r="AE442" i="3"/>
  <c r="AP445" i="3"/>
  <c r="AI451" i="3"/>
  <c r="AJ451" i="3"/>
  <c r="AJ456" i="3"/>
  <c r="AI456" i="3"/>
  <c r="AN457" i="3"/>
  <c r="AP457" i="3" s="1"/>
  <c r="AJ458" i="3"/>
  <c r="AI458" i="3"/>
  <c r="AI468" i="3"/>
  <c r="AK468" i="3" s="1"/>
  <c r="AI471" i="3"/>
  <c r="AJ471" i="3"/>
  <c r="AN471" i="3"/>
  <c r="AP471" i="3" s="1"/>
  <c r="AO471" i="3"/>
  <c r="AJ483" i="3"/>
  <c r="AI483" i="3"/>
  <c r="AO490" i="3"/>
  <c r="AN490" i="3"/>
  <c r="AO505" i="3"/>
  <c r="AN505" i="3"/>
  <c r="AP505" i="3" s="1"/>
  <c r="AO418" i="3"/>
  <c r="AP418" i="3" s="1"/>
  <c r="AI424" i="3"/>
  <c r="AJ424" i="3"/>
  <c r="AJ439" i="3"/>
  <c r="AI439" i="3"/>
  <c r="AK439" i="3" s="1"/>
  <c r="AJ445" i="3"/>
  <c r="AI445" i="3"/>
  <c r="AE448" i="3"/>
  <c r="AD448" i="3"/>
  <c r="AP450" i="3"/>
  <c r="AI452" i="3"/>
  <c r="AJ452" i="3"/>
  <c r="AJ453" i="3"/>
  <c r="AI453" i="3"/>
  <c r="AK459" i="3"/>
  <c r="AJ462" i="3"/>
  <c r="AI462" i="3"/>
  <c r="AP463" i="3"/>
  <c r="AJ473" i="3"/>
  <c r="AK473" i="3" s="1"/>
  <c r="AN488" i="3"/>
  <c r="AO488" i="3"/>
  <c r="AN496" i="3"/>
  <c r="AP496" i="3" s="1"/>
  <c r="AO496" i="3"/>
  <c r="AJ519" i="3"/>
  <c r="AI519" i="3"/>
  <c r="AD392" i="3"/>
  <c r="AF392" i="3" s="1"/>
  <c r="AD408" i="3"/>
  <c r="AF408" i="3" s="1"/>
  <c r="AI417" i="3"/>
  <c r="AK417" i="3" s="1"/>
  <c r="AD420" i="3"/>
  <c r="AF420" i="3" s="1"/>
  <c r="AE420" i="3"/>
  <c r="AO421" i="3"/>
  <c r="AP421" i="3" s="1"/>
  <c r="AO425" i="3"/>
  <c r="AP425" i="3" s="1"/>
  <c r="AF430" i="3"/>
  <c r="AJ433" i="3"/>
  <c r="AK433" i="3" s="1"/>
  <c r="AO435" i="3"/>
  <c r="AN435" i="3"/>
  <c r="AP435" i="3" s="1"/>
  <c r="AO444" i="3"/>
  <c r="AN444" i="3"/>
  <c r="AN455" i="3"/>
  <c r="AP455" i="3" s="1"/>
  <c r="AO455" i="3"/>
  <c r="AJ457" i="3"/>
  <c r="AI457" i="3"/>
  <c r="AK464" i="3"/>
  <c r="AP468" i="3"/>
  <c r="AJ469" i="3"/>
  <c r="AI469" i="3"/>
  <c r="AO473" i="3"/>
  <c r="AN473" i="3"/>
  <c r="AP473" i="3" s="1"/>
  <c r="AO481" i="3"/>
  <c r="AN481" i="3"/>
  <c r="AP481" i="3" s="1"/>
  <c r="AE495" i="3"/>
  <c r="AD495" i="3"/>
  <c r="AJ501" i="3"/>
  <c r="AK501" i="3" s="1"/>
  <c r="AE503" i="3"/>
  <c r="AD503" i="3"/>
  <c r="AE527" i="3"/>
  <c r="AD527" i="3"/>
  <c r="AK512" i="3"/>
  <c r="AN516" i="3"/>
  <c r="AP516" i="3" s="1"/>
  <c r="AO516" i="3"/>
  <c r="AN518" i="3"/>
  <c r="AP518" i="3" s="1"/>
  <c r="AK524" i="3"/>
  <c r="AJ524" i="3"/>
  <c r="AP529" i="3"/>
  <c r="AJ535" i="3"/>
  <c r="AI535" i="3"/>
  <c r="AK535" i="3" s="1"/>
  <c r="AI536" i="3"/>
  <c r="AK536" i="3" s="1"/>
  <c r="AJ536" i="3"/>
  <c r="AK537" i="3"/>
  <c r="AO538" i="3"/>
  <c r="AN538" i="3"/>
  <c r="AF472" i="3"/>
  <c r="AO475" i="3"/>
  <c r="AP475" i="3" s="1"/>
  <c r="AJ491" i="3"/>
  <c r="AI491" i="3"/>
  <c r="AJ495" i="3"/>
  <c r="AI495" i="3"/>
  <c r="AK495" i="3" s="1"/>
  <c r="AO497" i="3"/>
  <c r="AJ499" i="3"/>
  <c r="AI499" i="3"/>
  <c r="AP501" i="3"/>
  <c r="AO503" i="3"/>
  <c r="AN503" i="3"/>
  <c r="AJ510" i="3"/>
  <c r="AI510" i="3"/>
  <c r="AK510" i="3" s="1"/>
  <c r="AK525" i="3"/>
  <c r="AK532" i="3"/>
  <c r="AJ532" i="3"/>
  <c r="AE457" i="3"/>
  <c r="AD457" i="3"/>
  <c r="AF457" i="3" s="1"/>
  <c r="AO466" i="3"/>
  <c r="AN466" i="3"/>
  <c r="AO468" i="3"/>
  <c r="AK474" i="3"/>
  <c r="AJ481" i="3"/>
  <c r="AI481" i="3"/>
  <c r="AO486" i="3"/>
  <c r="AN486" i="3"/>
  <c r="AO495" i="3"/>
  <c r="AN495" i="3"/>
  <c r="AP495" i="3" s="1"/>
  <c r="AP497" i="3"/>
  <c r="AO499" i="3"/>
  <c r="AN499" i="3"/>
  <c r="AJ514" i="3"/>
  <c r="AI514" i="3"/>
  <c r="AK514" i="3" s="1"/>
  <c r="AI448" i="3"/>
  <c r="AK448" i="3" s="1"/>
  <c r="AN449" i="3"/>
  <c r="AP449" i="3" s="1"/>
  <c r="AE450" i="3"/>
  <c r="AF450" i="3" s="1"/>
  <c r="AI455" i="3"/>
  <c r="AK455" i="3" s="1"/>
  <c r="AI461" i="3"/>
  <c r="AK461" i="3" s="1"/>
  <c r="AN462" i="3"/>
  <c r="AP462" i="3" s="1"/>
  <c r="AE463" i="3"/>
  <c r="AF463" i="3" s="1"/>
  <c r="AN464" i="3"/>
  <c r="AP464" i="3" s="1"/>
  <c r="AD465" i="3"/>
  <c r="AF465" i="3" s="1"/>
  <c r="AI467" i="3"/>
  <c r="AK467" i="3" s="1"/>
  <c r="AJ472" i="3"/>
  <c r="AK472" i="3" s="1"/>
  <c r="AO483" i="3"/>
  <c r="AP483" i="3" s="1"/>
  <c r="AN489" i="3"/>
  <c r="AP489" i="3" s="1"/>
  <c r="AO489" i="3"/>
  <c r="AO491" i="3"/>
  <c r="AN491" i="3"/>
  <c r="AP491" i="3" s="1"/>
  <c r="AJ508" i="3"/>
  <c r="AK508" i="3" s="1"/>
  <c r="AN510" i="3"/>
  <c r="AP510" i="3" s="1"/>
  <c r="AJ511" i="3"/>
  <c r="AI511" i="3"/>
  <c r="AE535" i="3"/>
  <c r="AD535" i="3"/>
  <c r="AF536" i="3"/>
  <c r="AI425" i="3"/>
  <c r="AK425" i="3" s="1"/>
  <c r="AO458" i="3"/>
  <c r="AP458" i="3" s="1"/>
  <c r="AF459" i="3"/>
  <c r="AP470" i="3"/>
  <c r="AI479" i="3"/>
  <c r="AJ479" i="3"/>
  <c r="AF485" i="3"/>
  <c r="AI504" i="3"/>
  <c r="AJ504" i="3"/>
  <c r="AE523" i="3"/>
  <c r="AD523" i="3"/>
  <c r="AJ527" i="3"/>
  <c r="AI527" i="3"/>
  <c r="AK528" i="3"/>
  <c r="AE466" i="3"/>
  <c r="AD466" i="3"/>
  <c r="AN476" i="3"/>
  <c r="AP476" i="3" s="1"/>
  <c r="AP479" i="3"/>
  <c r="AI484" i="3"/>
  <c r="AJ484" i="3"/>
  <c r="AI492" i="3"/>
  <c r="AJ492" i="3"/>
  <c r="AJ500" i="3"/>
  <c r="AK500" i="3" s="1"/>
  <c r="AN520" i="3"/>
  <c r="AP520" i="3" s="1"/>
  <c r="AO520" i="3"/>
  <c r="AJ522" i="3"/>
  <c r="AI522" i="3"/>
  <c r="AK522" i="3" s="1"/>
  <c r="AJ530" i="3"/>
  <c r="AI530" i="3"/>
  <c r="AK530" i="3" s="1"/>
  <c r="AD427" i="3"/>
  <c r="AF427" i="3" s="1"/>
  <c r="AD432" i="3"/>
  <c r="AF432" i="3" s="1"/>
  <c r="AE436" i="3"/>
  <c r="AF436" i="3" s="1"/>
  <c r="AE441" i="3"/>
  <c r="AF441" i="3" s="1"/>
  <c r="AD449" i="3"/>
  <c r="AF449" i="3" s="1"/>
  <c r="AJ450" i="3"/>
  <c r="AK450" i="3" s="1"/>
  <c r="AO451" i="3"/>
  <c r="AP451" i="3" s="1"/>
  <c r="AF456" i="3"/>
  <c r="AF458" i="3"/>
  <c r="AO461" i="3"/>
  <c r="AP461" i="3" s="1"/>
  <c r="AF462" i="3"/>
  <c r="AN472" i="3"/>
  <c r="AP472" i="3" s="1"/>
  <c r="AJ482" i="3"/>
  <c r="AI482" i="3"/>
  <c r="AK482" i="3" s="1"/>
  <c r="AK485" i="3"/>
  <c r="AE494" i="3"/>
  <c r="AD494" i="3"/>
  <c r="AE502" i="3"/>
  <c r="AD502" i="3"/>
  <c r="AF502" i="3" s="1"/>
  <c r="AI505" i="3"/>
  <c r="AK505" i="3" s="1"/>
  <c r="AJ505" i="3"/>
  <c r="AE507" i="3"/>
  <c r="AD507" i="3"/>
  <c r="AK517" i="3"/>
  <c r="AP517" i="3"/>
  <c r="AJ531" i="3"/>
  <c r="AI531" i="3"/>
  <c r="AK531" i="3" s="1"/>
  <c r="AJ463" i="3"/>
  <c r="AK463" i="3" s="1"/>
  <c r="AE474" i="3"/>
  <c r="AD474" i="3"/>
  <c r="AF474" i="3" s="1"/>
  <c r="AJ487" i="3"/>
  <c r="AI487" i="3"/>
  <c r="AK487" i="3" s="1"/>
  <c r="AE491" i="3"/>
  <c r="AD491" i="3"/>
  <c r="AF491" i="3" s="1"/>
  <c r="AP504" i="3"/>
  <c r="AE511" i="3"/>
  <c r="AD511" i="3"/>
  <c r="AI513" i="3"/>
  <c r="AK513" i="3" s="1"/>
  <c r="AE514" i="3"/>
  <c r="AD514" i="3"/>
  <c r="AF514" i="3" s="1"/>
  <c r="AK520" i="3"/>
  <c r="AJ539" i="3"/>
  <c r="AI539" i="3"/>
  <c r="AK539" i="3" s="1"/>
  <c r="AE515" i="3"/>
  <c r="AD515" i="3"/>
  <c r="AK521" i="3"/>
  <c r="AE526" i="3"/>
  <c r="AD526" i="3"/>
  <c r="AK533" i="3"/>
  <c r="AJ538" i="3"/>
  <c r="AI538" i="3"/>
  <c r="AP525" i="3"/>
  <c r="AO526" i="3"/>
  <c r="AN526" i="3"/>
  <c r="AO527" i="3"/>
  <c r="AN527" i="3"/>
  <c r="AP533" i="3"/>
  <c r="AO535" i="3"/>
  <c r="AN535" i="3"/>
  <c r="AF489" i="3"/>
  <c r="AJ503" i="3"/>
  <c r="AI503" i="3"/>
  <c r="AJ507" i="3"/>
  <c r="AI507" i="3"/>
  <c r="AO515" i="3"/>
  <c r="AN515" i="3"/>
  <c r="AP515" i="3" s="1"/>
  <c r="AJ518" i="3"/>
  <c r="AI518" i="3"/>
  <c r="AO519" i="3"/>
  <c r="AN519" i="3"/>
  <c r="AO523" i="3"/>
  <c r="AN523" i="3"/>
  <c r="AJ528" i="3"/>
  <c r="AE531" i="3"/>
  <c r="AD531" i="3"/>
  <c r="AO532" i="3"/>
  <c r="AP532" i="3" s="1"/>
  <c r="AF533" i="3"/>
  <c r="AO539" i="3"/>
  <c r="AN539" i="3"/>
  <c r="AP539" i="3" s="1"/>
  <c r="AI480" i="3"/>
  <c r="AK480" i="3" s="1"/>
  <c r="AP493" i="3"/>
  <c r="AE499" i="3"/>
  <c r="AD499" i="3"/>
  <c r="AK509" i="3"/>
  <c r="AO511" i="3"/>
  <c r="AN511" i="3"/>
  <c r="AP513" i="3"/>
  <c r="AO524" i="3"/>
  <c r="AP524" i="3" s="1"/>
  <c r="AK529" i="3"/>
  <c r="AO531" i="3"/>
  <c r="AN531" i="3"/>
  <c r="AO487" i="3"/>
  <c r="AN487" i="3"/>
  <c r="AP487" i="3" s="1"/>
  <c r="AD490" i="3"/>
  <c r="AF490" i="3" s="1"/>
  <c r="AO500" i="3"/>
  <c r="AP500" i="3" s="1"/>
  <c r="AF501" i="3"/>
  <c r="AN502" i="3"/>
  <c r="AP502" i="3" s="1"/>
  <c r="AO507" i="3"/>
  <c r="AN507" i="3"/>
  <c r="AJ516" i="3"/>
  <c r="AK516" i="3" s="1"/>
  <c r="AE519" i="3"/>
  <c r="AD519" i="3"/>
  <c r="AF521" i="3"/>
  <c r="AN522" i="3"/>
  <c r="AP522" i="3" s="1"/>
  <c r="AD534" i="3"/>
  <c r="AF534" i="3" s="1"/>
  <c r="AE539" i="3"/>
  <c r="AD539" i="3"/>
  <c r="AK44" i="2"/>
  <c r="AJ44" i="2"/>
  <c r="AL44" i="2" s="1"/>
  <c r="AK8" i="2"/>
  <c r="AJ8" i="2"/>
  <c r="AB11" i="2"/>
  <c r="AG15" i="2"/>
  <c r="AK25" i="2"/>
  <c r="AJ25" i="2"/>
  <c r="AL25" i="2" s="1"/>
  <c r="AK32" i="2"/>
  <c r="AJ32" i="2"/>
  <c r="AK45" i="2"/>
  <c r="AJ45" i="2"/>
  <c r="AG54" i="2"/>
  <c r="AL58" i="2"/>
  <c r="AK67" i="2"/>
  <c r="AJ67" i="2"/>
  <c r="AK4" i="2"/>
  <c r="AJ4" i="2"/>
  <c r="AL19" i="2"/>
  <c r="AK29" i="2"/>
  <c r="AJ29" i="2"/>
  <c r="AL29" i="2" s="1"/>
  <c r="AB42" i="2"/>
  <c r="AK56" i="2"/>
  <c r="AJ56" i="2"/>
  <c r="AK63" i="2"/>
  <c r="AJ63" i="2"/>
  <c r="AL63" i="2" s="1"/>
  <c r="AK9" i="2"/>
  <c r="AJ9" i="2"/>
  <c r="AK24" i="2"/>
  <c r="AJ24" i="2"/>
  <c r="AK60" i="2"/>
  <c r="AJ60" i="2"/>
  <c r="AK86" i="2"/>
  <c r="AJ86" i="2"/>
  <c r="AL86" i="2" s="1"/>
  <c r="AK90" i="2"/>
  <c r="AJ90" i="2"/>
  <c r="AK98" i="2"/>
  <c r="AJ98" i="2"/>
  <c r="AK2" i="2"/>
  <c r="AJ2" i="2"/>
  <c r="AK21" i="2"/>
  <c r="AJ21" i="2"/>
  <c r="AL21" i="2" s="1"/>
  <c r="AK30" i="2"/>
  <c r="AJ30" i="2"/>
  <c r="AK48" i="2"/>
  <c r="AJ48" i="2"/>
  <c r="AK55" i="2"/>
  <c r="AJ55" i="2"/>
  <c r="AB66" i="2"/>
  <c r="AK74" i="2"/>
  <c r="AJ74" i="2"/>
  <c r="AL74" i="2" s="1"/>
  <c r="AK78" i="2"/>
  <c r="AJ78" i="2"/>
  <c r="AK82" i="2"/>
  <c r="AJ82" i="2"/>
  <c r="AL82" i="2" s="1"/>
  <c r="AK17" i="2"/>
  <c r="AJ17" i="2"/>
  <c r="AL17" i="2" s="1"/>
  <c r="AB4" i="2"/>
  <c r="AG7" i="2"/>
  <c r="AK14" i="2"/>
  <c r="AJ14" i="2"/>
  <c r="AL14" i="2" s="1"/>
  <c r="AK16" i="2"/>
  <c r="AJ16" i="2"/>
  <c r="AL16" i="2" s="1"/>
  <c r="AB27" i="2"/>
  <c r="AL42" i="2"/>
  <c r="AK52" i="2"/>
  <c r="AJ52" i="2"/>
  <c r="AK61" i="2"/>
  <c r="AJ61" i="2"/>
  <c r="AK69" i="2"/>
  <c r="AJ69" i="2"/>
  <c r="AK70" i="2"/>
  <c r="AJ70" i="2"/>
  <c r="AJ88" i="2"/>
  <c r="AL88" i="2" s="1"/>
  <c r="AK88" i="2"/>
  <c r="AK11" i="2"/>
  <c r="AJ11" i="2"/>
  <c r="AK22" i="2"/>
  <c r="AJ22" i="2"/>
  <c r="AG31" i="2"/>
  <c r="AL35" i="2"/>
  <c r="AK40" i="2"/>
  <c r="AJ40" i="2"/>
  <c r="AK47" i="2"/>
  <c r="AJ47" i="2"/>
  <c r="AL47" i="2" s="1"/>
  <c r="AB58" i="2"/>
  <c r="AJ76" i="2"/>
  <c r="AK76" i="2"/>
  <c r="AJ80" i="2"/>
  <c r="AL80" i="2" s="1"/>
  <c r="AK80" i="2"/>
  <c r="AJ84" i="2"/>
  <c r="AK84" i="2"/>
  <c r="AK53" i="2"/>
  <c r="AJ53" i="2"/>
  <c r="AL65" i="2"/>
  <c r="AJ68" i="2"/>
  <c r="AK68" i="2"/>
  <c r="AJ72" i="2"/>
  <c r="AK72" i="2"/>
  <c r="AK33" i="2"/>
  <c r="AJ33" i="2"/>
  <c r="AG23" i="2"/>
  <c r="AL26" i="2"/>
  <c r="AL27" i="2"/>
  <c r="AK37" i="2"/>
  <c r="AJ37" i="2"/>
  <c r="AK39" i="2"/>
  <c r="AJ39" i="2"/>
  <c r="AB50" i="2"/>
  <c r="AK64" i="2"/>
  <c r="AJ64" i="2"/>
  <c r="AA10" i="2"/>
  <c r="AB10" i="2" s="1"/>
  <c r="AF14" i="2"/>
  <c r="AG14" i="2" s="1"/>
  <c r="AA18" i="2"/>
  <c r="AB18" i="2" s="1"/>
  <c r="AK18" i="2"/>
  <c r="AL18" i="2" s="1"/>
  <c r="AF22" i="2"/>
  <c r="AG22" i="2" s="1"/>
  <c r="AA26" i="2"/>
  <c r="AB26" i="2" s="1"/>
  <c r="AK26" i="2"/>
  <c r="AF30" i="2"/>
  <c r="AG30" i="2" s="1"/>
  <c r="AA34" i="2"/>
  <c r="AB34" i="2" s="1"/>
  <c r="AK34" i="2"/>
  <c r="AL34" i="2" s="1"/>
  <c r="AA41" i="2"/>
  <c r="AB41" i="2" s="1"/>
  <c r="AK41" i="2"/>
  <c r="AL41" i="2" s="1"/>
  <c r="AF45" i="2"/>
  <c r="AG45" i="2" s="1"/>
  <c r="AA49" i="2"/>
  <c r="AB49" i="2" s="1"/>
  <c r="AK49" i="2"/>
  <c r="AL49" i="2" s="1"/>
  <c r="AF53" i="2"/>
  <c r="AG53" i="2" s="1"/>
  <c r="AA57" i="2"/>
  <c r="AB57" i="2" s="1"/>
  <c r="AK57" i="2"/>
  <c r="AL57" i="2" s="1"/>
  <c r="AF61" i="2"/>
  <c r="AG61" i="2" s="1"/>
  <c r="AA65" i="2"/>
  <c r="AB65" i="2" s="1"/>
  <c r="AK65" i="2"/>
  <c r="AF68" i="2"/>
  <c r="AG68" i="2" s="1"/>
  <c r="AB74" i="2"/>
  <c r="AF82" i="2"/>
  <c r="AG82" i="2" s="1"/>
  <c r="AB90" i="2"/>
  <c r="AB94" i="2"/>
  <c r="AK99" i="2"/>
  <c r="AL99" i="2" s="1"/>
  <c r="AF100" i="2"/>
  <c r="AE100" i="2"/>
  <c r="AJ105" i="2"/>
  <c r="AL105" i="2" s="1"/>
  <c r="AG106" i="2"/>
  <c r="AJ108" i="2"/>
  <c r="AK108" i="2"/>
  <c r="AE109" i="2"/>
  <c r="AG109" i="2" s="1"/>
  <c r="AE112" i="2"/>
  <c r="AF112" i="2"/>
  <c r="Z113" i="2"/>
  <c r="AB113" i="2" s="1"/>
  <c r="Z116" i="2"/>
  <c r="AB116" i="2" s="1"/>
  <c r="AA116" i="2"/>
  <c r="AE120" i="2"/>
  <c r="AF120" i="2"/>
  <c r="AK135" i="2"/>
  <c r="AJ135" i="2"/>
  <c r="AK146" i="2"/>
  <c r="AJ146" i="2"/>
  <c r="AK167" i="2"/>
  <c r="AJ167" i="2"/>
  <c r="AK178" i="2"/>
  <c r="AJ178" i="2"/>
  <c r="AK199" i="2"/>
  <c r="AJ199" i="2"/>
  <c r="AK220" i="2"/>
  <c r="AJ220" i="2"/>
  <c r="AK241" i="2"/>
  <c r="AJ241" i="2"/>
  <c r="AK245" i="2"/>
  <c r="AJ245" i="2"/>
  <c r="AK256" i="2"/>
  <c r="AJ256" i="2"/>
  <c r="AB263" i="2"/>
  <c r="AG271" i="2"/>
  <c r="AK277" i="2"/>
  <c r="AJ277" i="2"/>
  <c r="AL279" i="2"/>
  <c r="AK288" i="2"/>
  <c r="AJ288" i="2"/>
  <c r="AL288" i="2" s="1"/>
  <c r="AB295" i="2"/>
  <c r="AB307" i="2"/>
  <c r="AG315" i="2"/>
  <c r="AK328" i="2"/>
  <c r="AJ328" i="2"/>
  <c r="AJ335" i="2"/>
  <c r="AK335" i="2"/>
  <c r="AA3" i="2"/>
  <c r="AB3" i="2" s="1"/>
  <c r="AK3" i="2"/>
  <c r="AL3" i="2" s="1"/>
  <c r="AE5" i="2"/>
  <c r="AG5" i="2" s="1"/>
  <c r="Z8" i="2"/>
  <c r="AB8" i="2" s="1"/>
  <c r="AE12" i="2"/>
  <c r="AG12" i="2" s="1"/>
  <c r="Z16" i="2"/>
  <c r="AB16" i="2" s="1"/>
  <c r="AE20" i="2"/>
  <c r="AG20" i="2" s="1"/>
  <c r="Z24" i="2"/>
  <c r="AB24" i="2" s="1"/>
  <c r="AE28" i="2"/>
  <c r="AG28" i="2" s="1"/>
  <c r="Z32" i="2"/>
  <c r="AB32" i="2" s="1"/>
  <c r="AE36" i="2"/>
  <c r="AG36" i="2" s="1"/>
  <c r="Z39" i="2"/>
  <c r="AB39" i="2" s="1"/>
  <c r="AE43" i="2"/>
  <c r="AG43" i="2" s="1"/>
  <c r="Z47" i="2"/>
  <c r="AB47" i="2" s="1"/>
  <c r="AE51" i="2"/>
  <c r="AG51" i="2" s="1"/>
  <c r="Z55" i="2"/>
  <c r="AB55" i="2" s="1"/>
  <c r="AE59" i="2"/>
  <c r="AG59" i="2" s="1"/>
  <c r="Z63" i="2"/>
  <c r="AB63" i="2" s="1"/>
  <c r="AE67" i="2"/>
  <c r="AG67" i="2" s="1"/>
  <c r="Z69" i="2"/>
  <c r="AB69" i="2" s="1"/>
  <c r="AE70" i="2"/>
  <c r="AG70" i="2" s="1"/>
  <c r="AF84" i="2"/>
  <c r="AG84" i="2" s="1"/>
  <c r="AE86" i="2"/>
  <c r="AG86" i="2" s="1"/>
  <c r="AB114" i="2"/>
  <c r="AK119" i="2"/>
  <c r="AJ119" i="2"/>
  <c r="AK120" i="2"/>
  <c r="AJ120" i="2"/>
  <c r="AK126" i="2"/>
  <c r="AJ126" i="2"/>
  <c r="AK147" i="2"/>
  <c r="AJ147" i="2"/>
  <c r="AL147" i="2" s="1"/>
  <c r="AK158" i="2"/>
  <c r="AJ158" i="2"/>
  <c r="AK179" i="2"/>
  <c r="AJ179" i="2"/>
  <c r="AK190" i="2"/>
  <c r="AJ190" i="2"/>
  <c r="AL190" i="2" s="1"/>
  <c r="AK221" i="2"/>
  <c r="AJ221" i="2"/>
  <c r="AL221" i="2" s="1"/>
  <c r="AK232" i="2"/>
  <c r="AJ232" i="2"/>
  <c r="AK257" i="2"/>
  <c r="AJ257" i="2"/>
  <c r="AK268" i="2"/>
  <c r="AJ268" i="2"/>
  <c r="AL268" i="2" s="1"/>
  <c r="AK289" i="2"/>
  <c r="AJ289" i="2"/>
  <c r="AL289" i="2" s="1"/>
  <c r="AK300" i="2"/>
  <c r="AJ300" i="2"/>
  <c r="AK312" i="2"/>
  <c r="AJ312" i="2"/>
  <c r="AJ330" i="2"/>
  <c r="AK330" i="2"/>
  <c r="AK10" i="2"/>
  <c r="AL10" i="2" s="1"/>
  <c r="AE19" i="2"/>
  <c r="AG19" i="2" s="1"/>
  <c r="Z23" i="2"/>
  <c r="AB23" i="2" s="1"/>
  <c r="AJ23" i="2"/>
  <c r="AL23" i="2" s="1"/>
  <c r="AE27" i="2"/>
  <c r="AG27" i="2" s="1"/>
  <c r="Z31" i="2"/>
  <c r="AB31" i="2" s="1"/>
  <c r="AJ31" i="2"/>
  <c r="AL31" i="2" s="1"/>
  <c r="AE35" i="2"/>
  <c r="AG35" i="2" s="1"/>
  <c r="Z38" i="2"/>
  <c r="AB38" i="2" s="1"/>
  <c r="AJ38" i="2"/>
  <c r="AL38" i="2" s="1"/>
  <c r="AE42" i="2"/>
  <c r="AG42" i="2" s="1"/>
  <c r="Z46" i="2"/>
  <c r="AB46" i="2" s="1"/>
  <c r="AJ46" i="2"/>
  <c r="AL46" i="2" s="1"/>
  <c r="AE50" i="2"/>
  <c r="AG50" i="2" s="1"/>
  <c r="Z54" i="2"/>
  <c r="AB54" i="2" s="1"/>
  <c r="AJ54" i="2"/>
  <c r="AL54" i="2" s="1"/>
  <c r="AE58" i="2"/>
  <c r="AG58" i="2" s="1"/>
  <c r="Z62" i="2"/>
  <c r="AB62" i="2" s="1"/>
  <c r="AJ62" i="2"/>
  <c r="AL62" i="2" s="1"/>
  <c r="AE66" i="2"/>
  <c r="AG66" i="2" s="1"/>
  <c r="AJ73" i="2"/>
  <c r="AL73" i="2" s="1"/>
  <c r="AA76" i="2"/>
  <c r="AB76" i="2" s="1"/>
  <c r="Z78" i="2"/>
  <c r="AB78" i="2" s="1"/>
  <c r="Z85" i="2"/>
  <c r="AB85" i="2" s="1"/>
  <c r="AJ89" i="2"/>
  <c r="AL89" i="2" s="1"/>
  <c r="AA92" i="2"/>
  <c r="AB92" i="2" s="1"/>
  <c r="AJ93" i="2"/>
  <c r="AL93" i="2" s="1"/>
  <c r="AF96" i="2"/>
  <c r="AG96" i="2" s="1"/>
  <c r="Z97" i="2"/>
  <c r="AB97" i="2" s="1"/>
  <c r="AA104" i="2"/>
  <c r="Z104" i="2"/>
  <c r="AB104" i="2" s="1"/>
  <c r="AJ106" i="2"/>
  <c r="AL106" i="2" s="1"/>
  <c r="AK112" i="2"/>
  <c r="AJ112" i="2"/>
  <c r="AF116" i="2"/>
  <c r="AE116" i="2"/>
  <c r="AL121" i="2"/>
  <c r="AK127" i="2"/>
  <c r="AJ127" i="2"/>
  <c r="AL127" i="2" s="1"/>
  <c r="AL129" i="2"/>
  <c r="AK138" i="2"/>
  <c r="AJ138" i="2"/>
  <c r="AL138" i="2" s="1"/>
  <c r="AB145" i="2"/>
  <c r="AG153" i="2"/>
  <c r="AK159" i="2"/>
  <c r="AJ159" i="2"/>
  <c r="AL161" i="2"/>
  <c r="AK170" i="2"/>
  <c r="AJ170" i="2"/>
  <c r="AB177" i="2"/>
  <c r="AG185" i="2"/>
  <c r="AK191" i="2"/>
  <c r="AJ191" i="2"/>
  <c r="AL191" i="2" s="1"/>
  <c r="AL193" i="2"/>
  <c r="AK202" i="2"/>
  <c r="AJ202" i="2"/>
  <c r="AL202" i="2" s="1"/>
  <c r="AL208" i="2"/>
  <c r="AB219" i="2"/>
  <c r="AG227" i="2"/>
  <c r="AK233" i="2"/>
  <c r="AJ233" i="2"/>
  <c r="AL235" i="2"/>
  <c r="AK244" i="2"/>
  <c r="AJ244" i="2"/>
  <c r="AK248" i="2"/>
  <c r="AJ248" i="2"/>
  <c r="AL248" i="2" s="1"/>
  <c r="AB255" i="2"/>
  <c r="AG263" i="2"/>
  <c r="AK269" i="2"/>
  <c r="AJ269" i="2"/>
  <c r="AL271" i="2"/>
  <c r="AK280" i="2"/>
  <c r="AJ280" i="2"/>
  <c r="AB287" i="2"/>
  <c r="AG295" i="2"/>
  <c r="AK301" i="2"/>
  <c r="AJ301" i="2"/>
  <c r="AL301" i="2" s="1"/>
  <c r="AG307" i="2"/>
  <c r="AK313" i="2"/>
  <c r="AJ313" i="2"/>
  <c r="AJ326" i="2"/>
  <c r="AK326" i="2"/>
  <c r="AF72" i="2"/>
  <c r="AG72" i="2" s="1"/>
  <c r="AJ75" i="2"/>
  <c r="AL75" i="2" s="1"/>
  <c r="AE81" i="2"/>
  <c r="AG81" i="2" s="1"/>
  <c r="AF88" i="2"/>
  <c r="AG88" i="2" s="1"/>
  <c r="AJ91" i="2"/>
  <c r="AL91" i="2" s="1"/>
  <c r="AK100" i="2"/>
  <c r="AL100" i="2" s="1"/>
  <c r="AB102" i="2"/>
  <c r="AK115" i="2"/>
  <c r="AL115" i="2" s="1"/>
  <c r="AJ116" i="2"/>
  <c r="AK116" i="2"/>
  <c r="AE117" i="2"/>
  <c r="AG117" i="2" s="1"/>
  <c r="AB125" i="2"/>
  <c r="AG133" i="2"/>
  <c r="AK139" i="2"/>
  <c r="AJ139" i="2"/>
  <c r="AL141" i="2"/>
  <c r="AK150" i="2"/>
  <c r="AJ150" i="2"/>
  <c r="AB157" i="2"/>
  <c r="AG165" i="2"/>
  <c r="AK171" i="2"/>
  <c r="AJ171" i="2"/>
  <c r="AL171" i="2" s="1"/>
  <c r="AL173" i="2"/>
  <c r="AK182" i="2"/>
  <c r="AJ182" i="2"/>
  <c r="AL182" i="2" s="1"/>
  <c r="AB189" i="2"/>
  <c r="AG197" i="2"/>
  <c r="AK203" i="2"/>
  <c r="AJ203" i="2"/>
  <c r="AL205" i="2"/>
  <c r="AG212" i="2"/>
  <c r="AL215" i="2"/>
  <c r="AK224" i="2"/>
  <c r="AJ224" i="2"/>
  <c r="AB231" i="2"/>
  <c r="AG239" i="2"/>
  <c r="AK249" i="2"/>
  <c r="AJ249" i="2"/>
  <c r="AL249" i="2" s="1"/>
  <c r="AL251" i="2"/>
  <c r="AK260" i="2"/>
  <c r="AJ260" i="2"/>
  <c r="AL260" i="2" s="1"/>
  <c r="AB267" i="2"/>
  <c r="AG275" i="2"/>
  <c r="AK281" i="2"/>
  <c r="AJ281" i="2"/>
  <c r="AL283" i="2"/>
  <c r="AK292" i="2"/>
  <c r="AJ292" i="2"/>
  <c r="AB299" i="2"/>
  <c r="AK304" i="2"/>
  <c r="AJ304" i="2"/>
  <c r="AB311" i="2"/>
  <c r="Z6" i="2"/>
  <c r="AB6" i="2" s="1"/>
  <c r="AJ6" i="2"/>
  <c r="AL6" i="2" s="1"/>
  <c r="AE9" i="2"/>
  <c r="AG9" i="2" s="1"/>
  <c r="AF92" i="2"/>
  <c r="AE92" i="2"/>
  <c r="AG92" i="2" s="1"/>
  <c r="AK96" i="2"/>
  <c r="AJ96" i="2"/>
  <c r="AE104" i="2"/>
  <c r="AF104" i="2"/>
  <c r="Z108" i="2"/>
  <c r="AB108" i="2" s="1"/>
  <c r="AA108" i="2"/>
  <c r="AJ110" i="2"/>
  <c r="AL110" i="2" s="1"/>
  <c r="AK122" i="2"/>
  <c r="AL122" i="2" s="1"/>
  <c r="AK130" i="2"/>
  <c r="AJ130" i="2"/>
  <c r="AK151" i="2"/>
  <c r="AJ151" i="2"/>
  <c r="AL151" i="2" s="1"/>
  <c r="AK162" i="2"/>
  <c r="AJ162" i="2"/>
  <c r="AK183" i="2"/>
  <c r="AJ183" i="2"/>
  <c r="AK194" i="2"/>
  <c r="AJ194" i="2"/>
  <c r="AK209" i="2"/>
  <c r="AJ209" i="2"/>
  <c r="AL209" i="2" s="1"/>
  <c r="AK225" i="2"/>
  <c r="AJ225" i="2"/>
  <c r="AK236" i="2"/>
  <c r="AJ236" i="2"/>
  <c r="AK261" i="2"/>
  <c r="AJ261" i="2"/>
  <c r="AL261" i="2" s="1"/>
  <c r="AK272" i="2"/>
  <c r="AJ272" i="2"/>
  <c r="AL272" i="2" s="1"/>
  <c r="AK293" i="2"/>
  <c r="AJ293" i="2"/>
  <c r="AK305" i="2"/>
  <c r="AJ305" i="2"/>
  <c r="AK317" i="2"/>
  <c r="AJ317" i="2"/>
  <c r="AL317" i="2" s="1"/>
  <c r="AK320" i="2"/>
  <c r="AJ320" i="2"/>
  <c r="AE2" i="2"/>
  <c r="AG2" i="2" s="1"/>
  <c r="Z13" i="2"/>
  <c r="AB13" i="2" s="1"/>
  <c r="AJ13" i="2"/>
  <c r="AL13" i="2" s="1"/>
  <c r="AF76" i="2"/>
  <c r="AG76" i="2" s="1"/>
  <c r="AE85" i="2"/>
  <c r="AG85" i="2" s="1"/>
  <c r="Z93" i="2"/>
  <c r="AB93" i="2" s="1"/>
  <c r="AB106" i="2"/>
  <c r="AL117" i="2"/>
  <c r="AG118" i="2"/>
  <c r="AF124" i="2"/>
  <c r="AE124" i="2"/>
  <c r="AG124" i="2" s="1"/>
  <c r="AG125" i="2"/>
  <c r="AK131" i="2"/>
  <c r="AJ131" i="2"/>
  <c r="AL133" i="2"/>
  <c r="AK142" i="2"/>
  <c r="AJ142" i="2"/>
  <c r="AL142" i="2" s="1"/>
  <c r="AB149" i="2"/>
  <c r="AG157" i="2"/>
  <c r="AK163" i="2"/>
  <c r="AJ163" i="2"/>
  <c r="AL165" i="2"/>
  <c r="AK174" i="2"/>
  <c r="AJ174" i="2"/>
  <c r="AL174" i="2" s="1"/>
  <c r="AB181" i="2"/>
  <c r="AG189" i="2"/>
  <c r="AK195" i="2"/>
  <c r="AJ195" i="2"/>
  <c r="AL197" i="2"/>
  <c r="AK206" i="2"/>
  <c r="AJ206" i="2"/>
  <c r="AK210" i="2"/>
  <c r="AJ210" i="2"/>
  <c r="AL210" i="2" s="1"/>
  <c r="AL212" i="2"/>
  <c r="AK216" i="2"/>
  <c r="AJ216" i="2"/>
  <c r="AB223" i="2"/>
  <c r="AG231" i="2"/>
  <c r="AK237" i="2"/>
  <c r="AJ237" i="2"/>
  <c r="AL237" i="2" s="1"/>
  <c r="AL239" i="2"/>
  <c r="AK252" i="2"/>
  <c r="AJ252" i="2"/>
  <c r="AL252" i="2" s="1"/>
  <c r="AB259" i="2"/>
  <c r="AG267" i="2"/>
  <c r="AK273" i="2"/>
  <c r="AJ273" i="2"/>
  <c r="AL275" i="2"/>
  <c r="AK284" i="2"/>
  <c r="AJ284" i="2"/>
  <c r="AB291" i="2"/>
  <c r="AG299" i="2"/>
  <c r="AB303" i="2"/>
  <c r="AG311" i="2"/>
  <c r="AB70" i="2"/>
  <c r="AB86" i="2"/>
  <c r="AK104" i="2"/>
  <c r="AJ104" i="2"/>
  <c r="AF108" i="2"/>
  <c r="AE108" i="2"/>
  <c r="AA112" i="2"/>
  <c r="Z112" i="2"/>
  <c r="AB112" i="2" s="1"/>
  <c r="AJ114" i="2"/>
  <c r="AL114" i="2" s="1"/>
  <c r="AK123" i="2"/>
  <c r="AJ123" i="2"/>
  <c r="AK143" i="2"/>
  <c r="AJ143" i="2"/>
  <c r="AL143" i="2" s="1"/>
  <c r="AK154" i="2"/>
  <c r="AJ154" i="2"/>
  <c r="AK175" i="2"/>
  <c r="AJ175" i="2"/>
  <c r="AK186" i="2"/>
  <c r="AJ186" i="2"/>
  <c r="AK217" i="2"/>
  <c r="AJ217" i="2"/>
  <c r="AK228" i="2"/>
  <c r="AJ228" i="2"/>
  <c r="AL228" i="2" s="1"/>
  <c r="AK253" i="2"/>
  <c r="AJ253" i="2"/>
  <c r="AK264" i="2"/>
  <c r="AJ264" i="2"/>
  <c r="AL264" i="2" s="1"/>
  <c r="AK285" i="2"/>
  <c r="AJ285" i="2"/>
  <c r="AL285" i="2" s="1"/>
  <c r="AK296" i="2"/>
  <c r="AJ296" i="2"/>
  <c r="AK308" i="2"/>
  <c r="AJ308" i="2"/>
  <c r="AL308" i="2" s="1"/>
  <c r="AJ322" i="2"/>
  <c r="AK322" i="2"/>
  <c r="AE73" i="2"/>
  <c r="AG73" i="2" s="1"/>
  <c r="AF80" i="2"/>
  <c r="AG80" i="2" s="1"/>
  <c r="AE89" i="2"/>
  <c r="AG89" i="2" s="1"/>
  <c r="AK92" i="2"/>
  <c r="AL92" i="2" s="1"/>
  <c r="AA96" i="2"/>
  <c r="Z96" i="2"/>
  <c r="AJ97" i="2"/>
  <c r="AL97" i="2" s="1"/>
  <c r="AG98" i="2"/>
  <c r="AK118" i="2"/>
  <c r="AL118" i="2" s="1"/>
  <c r="AA120" i="2"/>
  <c r="Z120" i="2"/>
  <c r="AB122" i="2"/>
  <c r="AL125" i="2"/>
  <c r="AK134" i="2"/>
  <c r="AJ134" i="2"/>
  <c r="AB141" i="2"/>
  <c r="AG149" i="2"/>
  <c r="AK155" i="2"/>
  <c r="AJ155" i="2"/>
  <c r="AL157" i="2"/>
  <c r="AK166" i="2"/>
  <c r="AJ166" i="2"/>
  <c r="AL166" i="2" s="1"/>
  <c r="AB173" i="2"/>
  <c r="AG181" i="2"/>
  <c r="AK187" i="2"/>
  <c r="AJ187" i="2"/>
  <c r="AL187" i="2" s="1"/>
  <c r="AL189" i="2"/>
  <c r="AK198" i="2"/>
  <c r="AJ198" i="2"/>
  <c r="AB205" i="2"/>
  <c r="AK213" i="2"/>
  <c r="AJ213" i="2"/>
  <c r="AB215" i="2"/>
  <c r="AG223" i="2"/>
  <c r="AK229" i="2"/>
  <c r="AJ229" i="2"/>
  <c r="AL231" i="2"/>
  <c r="AK240" i="2"/>
  <c r="AJ240" i="2"/>
  <c r="AB251" i="2"/>
  <c r="AG259" i="2"/>
  <c r="AK265" i="2"/>
  <c r="AJ265" i="2"/>
  <c r="AL267" i="2"/>
  <c r="AK276" i="2"/>
  <c r="AJ276" i="2"/>
  <c r="AL276" i="2" s="1"/>
  <c r="AB283" i="2"/>
  <c r="AG291" i="2"/>
  <c r="AK297" i="2"/>
  <c r="AJ297" i="2"/>
  <c r="AL297" i="2" s="1"/>
  <c r="AL299" i="2"/>
  <c r="AG303" i="2"/>
  <c r="AK309" i="2"/>
  <c r="AJ309" i="2"/>
  <c r="AL309" i="2" s="1"/>
  <c r="AL311" i="2"/>
  <c r="AK324" i="2"/>
  <c r="AJ324" i="2"/>
  <c r="AA124" i="2"/>
  <c r="AB124" i="2" s="1"/>
  <c r="AK124" i="2"/>
  <c r="AL124" i="2" s="1"/>
  <c r="AF128" i="2"/>
  <c r="AG128" i="2" s="1"/>
  <c r="AA132" i="2"/>
  <c r="AB132" i="2" s="1"/>
  <c r="AK132" i="2"/>
  <c r="AL132" i="2" s="1"/>
  <c r="AF136" i="2"/>
  <c r="AG136" i="2" s="1"/>
  <c r="AA140" i="2"/>
  <c r="AB140" i="2" s="1"/>
  <c r="AK140" i="2"/>
  <c r="AL140" i="2" s="1"/>
  <c r="AF144" i="2"/>
  <c r="AG144" i="2" s="1"/>
  <c r="AA148" i="2"/>
  <c r="AB148" i="2" s="1"/>
  <c r="AK148" i="2"/>
  <c r="AL148" i="2" s="1"/>
  <c r="AF152" i="2"/>
  <c r="AG152" i="2" s="1"/>
  <c r="AA156" i="2"/>
  <c r="AB156" i="2" s="1"/>
  <c r="AK156" i="2"/>
  <c r="AL156" i="2" s="1"/>
  <c r="AF160" i="2"/>
  <c r="AG160" i="2" s="1"/>
  <c r="AA164" i="2"/>
  <c r="AB164" i="2" s="1"/>
  <c r="AK164" i="2"/>
  <c r="AL164" i="2" s="1"/>
  <c r="AF168" i="2"/>
  <c r="AG168" i="2" s="1"/>
  <c r="AA172" i="2"/>
  <c r="AB172" i="2" s="1"/>
  <c r="AK172" i="2"/>
  <c r="AL172" i="2" s="1"/>
  <c r="AF176" i="2"/>
  <c r="AG176" i="2" s="1"/>
  <c r="AA180" i="2"/>
  <c r="AB180" i="2" s="1"/>
  <c r="AK180" i="2"/>
  <c r="AL180" i="2" s="1"/>
  <c r="AF184" i="2"/>
  <c r="AG184" i="2" s="1"/>
  <c r="AA188" i="2"/>
  <c r="AB188" i="2" s="1"/>
  <c r="AK188" i="2"/>
  <c r="AL188" i="2" s="1"/>
  <c r="AF192" i="2"/>
  <c r="AG192" i="2" s="1"/>
  <c r="AA196" i="2"/>
  <c r="AB196" i="2" s="1"/>
  <c r="AK196" i="2"/>
  <c r="AL196" i="2" s="1"/>
  <c r="AF200" i="2"/>
  <c r="AG200" i="2" s="1"/>
  <c r="AA204" i="2"/>
  <c r="AB204" i="2" s="1"/>
  <c r="AK204" i="2"/>
  <c r="AL204" i="2" s="1"/>
  <c r="AF207" i="2"/>
  <c r="AG207" i="2" s="1"/>
  <c r="AA211" i="2"/>
  <c r="AB211" i="2" s="1"/>
  <c r="AK211" i="2"/>
  <c r="AL211" i="2" s="1"/>
  <c r="AK214" i="2"/>
  <c r="AL214" i="2" s="1"/>
  <c r="AF218" i="2"/>
  <c r="AG218" i="2" s="1"/>
  <c r="AA222" i="2"/>
  <c r="AB222" i="2" s="1"/>
  <c r="AK222" i="2"/>
  <c r="AL222" i="2" s="1"/>
  <c r="AF226" i="2"/>
  <c r="AG226" i="2" s="1"/>
  <c r="AA230" i="2"/>
  <c r="AB230" i="2" s="1"/>
  <c r="AK230" i="2"/>
  <c r="AL230" i="2" s="1"/>
  <c r="AF234" i="2"/>
  <c r="AG234" i="2" s="1"/>
  <c r="AA238" i="2"/>
  <c r="AB238" i="2" s="1"/>
  <c r="AK238" i="2"/>
  <c r="AL238" i="2" s="1"/>
  <c r="AF242" i="2"/>
  <c r="AG242" i="2" s="1"/>
  <c r="AF246" i="2"/>
  <c r="AG246" i="2" s="1"/>
  <c r="AA250" i="2"/>
  <c r="AB250" i="2" s="1"/>
  <c r="AK250" i="2"/>
  <c r="AL250" i="2" s="1"/>
  <c r="AF254" i="2"/>
  <c r="AG254" i="2" s="1"/>
  <c r="AA258" i="2"/>
  <c r="AB258" i="2" s="1"/>
  <c r="AK258" i="2"/>
  <c r="AL258" i="2" s="1"/>
  <c r="AF262" i="2"/>
  <c r="AG262" i="2" s="1"/>
  <c r="AA266" i="2"/>
  <c r="AB266" i="2" s="1"/>
  <c r="AK266" i="2"/>
  <c r="AL266" i="2" s="1"/>
  <c r="AF270" i="2"/>
  <c r="AG270" i="2" s="1"/>
  <c r="AA274" i="2"/>
  <c r="AB274" i="2" s="1"/>
  <c r="AK274" i="2"/>
  <c r="AL274" i="2" s="1"/>
  <c r="AF278" i="2"/>
  <c r="AG278" i="2" s="1"/>
  <c r="AA282" i="2"/>
  <c r="AB282" i="2" s="1"/>
  <c r="AK282" i="2"/>
  <c r="AL282" i="2" s="1"/>
  <c r="AF286" i="2"/>
  <c r="AG286" i="2" s="1"/>
  <c r="AA290" i="2"/>
  <c r="AB290" i="2" s="1"/>
  <c r="AK290" i="2"/>
  <c r="AL290" i="2" s="1"/>
  <c r="AF294" i="2"/>
  <c r="AG294" i="2" s="1"/>
  <c r="AA298" i="2"/>
  <c r="AB298" i="2" s="1"/>
  <c r="AK298" i="2"/>
  <c r="AL298" i="2" s="1"/>
  <c r="AK302" i="2"/>
  <c r="AL302" i="2" s="1"/>
  <c r="AF306" i="2"/>
  <c r="AG306" i="2" s="1"/>
  <c r="AA310" i="2"/>
  <c r="AB310" i="2" s="1"/>
  <c r="AK310" i="2"/>
  <c r="AL310" i="2" s="1"/>
  <c r="AF314" i="2"/>
  <c r="AG314" i="2" s="1"/>
  <c r="AG317" i="2"/>
  <c r="AB320" i="2"/>
  <c r="AF328" i="2"/>
  <c r="AG328" i="2" s="1"/>
  <c r="AF333" i="2"/>
  <c r="AK337" i="2"/>
  <c r="AG338" i="2"/>
  <c r="AB339" i="2"/>
  <c r="AG341" i="2"/>
  <c r="AB342" i="2"/>
  <c r="AB343" i="2"/>
  <c r="AL346" i="2"/>
  <c r="AB350" i="2"/>
  <c r="AK355" i="2"/>
  <c r="AJ355" i="2"/>
  <c r="AK356" i="2"/>
  <c r="AJ356" i="2"/>
  <c r="AK359" i="2"/>
  <c r="AJ359" i="2"/>
  <c r="AK360" i="2"/>
  <c r="AJ360" i="2"/>
  <c r="AK380" i="2"/>
  <c r="AJ380" i="2"/>
  <c r="AK381" i="2"/>
  <c r="AJ381" i="2"/>
  <c r="AL383" i="2"/>
  <c r="AG387" i="2"/>
  <c r="AB391" i="2"/>
  <c r="AK396" i="2"/>
  <c r="AJ396" i="2"/>
  <c r="AK397" i="2"/>
  <c r="AJ397" i="2"/>
  <c r="AL397" i="2" s="1"/>
  <c r="AL399" i="2"/>
  <c r="AG403" i="2"/>
  <c r="AG407" i="2"/>
  <c r="AG411" i="2"/>
  <c r="AG415" i="2"/>
  <c r="AB423" i="2"/>
  <c r="AK428" i="2"/>
  <c r="AJ428" i="2"/>
  <c r="AK429" i="2"/>
  <c r="AJ429" i="2"/>
  <c r="AK340" i="2"/>
  <c r="AL340" i="2" s="1"/>
  <c r="AK347" i="2"/>
  <c r="AL347" i="2" s="1"/>
  <c r="AK374" i="2"/>
  <c r="AJ374" i="2"/>
  <c r="AL374" i="2" s="1"/>
  <c r="AK375" i="2"/>
  <c r="AJ375" i="2"/>
  <c r="AL375" i="2" s="1"/>
  <c r="AK433" i="2"/>
  <c r="AJ433" i="2"/>
  <c r="AL433" i="2" s="1"/>
  <c r="AB324" i="2"/>
  <c r="AK333" i="2"/>
  <c r="AL333" i="2" s="1"/>
  <c r="AK341" i="2"/>
  <c r="AJ341" i="2"/>
  <c r="AE349" i="2"/>
  <c r="AF349" i="2"/>
  <c r="AK357" i="2"/>
  <c r="AJ357" i="2"/>
  <c r="AK384" i="2"/>
  <c r="AJ384" i="2"/>
  <c r="AK385" i="2"/>
  <c r="AJ385" i="2"/>
  <c r="AK400" i="2"/>
  <c r="AJ400" i="2"/>
  <c r="AK401" i="2"/>
  <c r="AJ401" i="2"/>
  <c r="AL401" i="2" s="1"/>
  <c r="AL407" i="2"/>
  <c r="Z128" i="2"/>
  <c r="AB128" i="2" s="1"/>
  <c r="AJ128" i="2"/>
  <c r="AL128" i="2" s="1"/>
  <c r="AE132" i="2"/>
  <c r="AG132" i="2" s="1"/>
  <c r="Z136" i="2"/>
  <c r="AB136" i="2" s="1"/>
  <c r="AJ136" i="2"/>
  <c r="AL136" i="2" s="1"/>
  <c r="AE140" i="2"/>
  <c r="AG140" i="2" s="1"/>
  <c r="Z144" i="2"/>
  <c r="AB144" i="2" s="1"/>
  <c r="AJ144" i="2"/>
  <c r="AL144" i="2" s="1"/>
  <c r="AE148" i="2"/>
  <c r="AG148" i="2" s="1"/>
  <c r="Z152" i="2"/>
  <c r="AB152" i="2" s="1"/>
  <c r="AJ152" i="2"/>
  <c r="AL152" i="2" s="1"/>
  <c r="AE156" i="2"/>
  <c r="AG156" i="2" s="1"/>
  <c r="Z160" i="2"/>
  <c r="AB160" i="2" s="1"/>
  <c r="AJ160" i="2"/>
  <c r="AL160" i="2" s="1"/>
  <c r="AE164" i="2"/>
  <c r="AG164" i="2" s="1"/>
  <c r="Z168" i="2"/>
  <c r="AB168" i="2" s="1"/>
  <c r="AJ168" i="2"/>
  <c r="AL168" i="2" s="1"/>
  <c r="AE172" i="2"/>
  <c r="AG172" i="2" s="1"/>
  <c r="Z176" i="2"/>
  <c r="AB176" i="2" s="1"/>
  <c r="AJ176" i="2"/>
  <c r="AL176" i="2" s="1"/>
  <c r="AE180" i="2"/>
  <c r="AG180" i="2" s="1"/>
  <c r="Z184" i="2"/>
  <c r="AB184" i="2" s="1"/>
  <c r="AJ184" i="2"/>
  <c r="AL184" i="2" s="1"/>
  <c r="AE188" i="2"/>
  <c r="AG188" i="2" s="1"/>
  <c r="Z192" i="2"/>
  <c r="AB192" i="2" s="1"/>
  <c r="AJ192" i="2"/>
  <c r="AL192" i="2" s="1"/>
  <c r="AE196" i="2"/>
  <c r="AG196" i="2" s="1"/>
  <c r="Z200" i="2"/>
  <c r="AB200" i="2" s="1"/>
  <c r="AJ200" i="2"/>
  <c r="AL200" i="2" s="1"/>
  <c r="AE204" i="2"/>
  <c r="AG204" i="2" s="1"/>
  <c r="Z207" i="2"/>
  <c r="AB207" i="2" s="1"/>
  <c r="AJ207" i="2"/>
  <c r="AL207" i="2" s="1"/>
  <c r="AE211" i="2"/>
  <c r="AG211" i="2" s="1"/>
  <c r="AE214" i="2"/>
  <c r="AG214" i="2" s="1"/>
  <c r="Z218" i="2"/>
  <c r="AB218" i="2" s="1"/>
  <c r="AJ218" i="2"/>
  <c r="AL218" i="2" s="1"/>
  <c r="AE222" i="2"/>
  <c r="AG222" i="2" s="1"/>
  <c r="Z226" i="2"/>
  <c r="AB226" i="2" s="1"/>
  <c r="AJ226" i="2"/>
  <c r="AL226" i="2" s="1"/>
  <c r="AE230" i="2"/>
  <c r="AG230" i="2" s="1"/>
  <c r="Z234" i="2"/>
  <c r="AB234" i="2" s="1"/>
  <c r="AJ234" i="2"/>
  <c r="AL234" i="2" s="1"/>
  <c r="AE238" i="2"/>
  <c r="AG238" i="2" s="1"/>
  <c r="Z242" i="2"/>
  <c r="AB242" i="2" s="1"/>
  <c r="AJ242" i="2"/>
  <c r="AL242" i="2" s="1"/>
  <c r="Z246" i="2"/>
  <c r="AB246" i="2" s="1"/>
  <c r="AJ246" i="2"/>
  <c r="AL246" i="2" s="1"/>
  <c r="AE250" i="2"/>
  <c r="AG250" i="2" s="1"/>
  <c r="Z254" i="2"/>
  <c r="AB254" i="2" s="1"/>
  <c r="AJ254" i="2"/>
  <c r="AL254" i="2" s="1"/>
  <c r="AE258" i="2"/>
  <c r="AG258" i="2" s="1"/>
  <c r="Z262" i="2"/>
  <c r="AB262" i="2" s="1"/>
  <c r="AJ262" i="2"/>
  <c r="AL262" i="2" s="1"/>
  <c r="AE266" i="2"/>
  <c r="AG266" i="2" s="1"/>
  <c r="Z270" i="2"/>
  <c r="AB270" i="2" s="1"/>
  <c r="AJ270" i="2"/>
  <c r="AL270" i="2" s="1"/>
  <c r="AE274" i="2"/>
  <c r="AG274" i="2" s="1"/>
  <c r="Z278" i="2"/>
  <c r="AB278" i="2" s="1"/>
  <c r="AJ278" i="2"/>
  <c r="AL278" i="2" s="1"/>
  <c r="AE282" i="2"/>
  <c r="AG282" i="2" s="1"/>
  <c r="Z286" i="2"/>
  <c r="AB286" i="2" s="1"/>
  <c r="AJ286" i="2"/>
  <c r="AL286" i="2" s="1"/>
  <c r="AE290" i="2"/>
  <c r="AG290" i="2" s="1"/>
  <c r="Z294" i="2"/>
  <c r="AB294" i="2" s="1"/>
  <c r="AJ294" i="2"/>
  <c r="AL294" i="2" s="1"/>
  <c r="AE298" i="2"/>
  <c r="AG298" i="2" s="1"/>
  <c r="AE302" i="2"/>
  <c r="AG302" i="2" s="1"/>
  <c r="Z306" i="2"/>
  <c r="AB306" i="2" s="1"/>
  <c r="AJ306" i="2"/>
  <c r="AL306" i="2" s="1"/>
  <c r="AE310" i="2"/>
  <c r="AG310" i="2" s="1"/>
  <c r="Z314" i="2"/>
  <c r="AB314" i="2" s="1"/>
  <c r="AJ314" i="2"/>
  <c r="AL314" i="2" s="1"/>
  <c r="AE316" i="2"/>
  <c r="AG316" i="2" s="1"/>
  <c r="AF318" i="2"/>
  <c r="AG318" i="2" s="1"/>
  <c r="AE320" i="2"/>
  <c r="AG320" i="2" s="1"/>
  <c r="AJ321" i="2"/>
  <c r="AL321" i="2" s="1"/>
  <c r="AE327" i="2"/>
  <c r="AG327" i="2" s="1"/>
  <c r="Z332" i="2"/>
  <c r="AB332" i="2" s="1"/>
  <c r="AE334" i="2"/>
  <c r="AG334" i="2" s="1"/>
  <c r="AA337" i="2"/>
  <c r="AB337" i="2" s="1"/>
  <c r="AF339" i="2"/>
  <c r="AG339" i="2" s="1"/>
  <c r="AK348" i="2"/>
  <c r="AJ348" i="2"/>
  <c r="AK363" i="2"/>
  <c r="AJ363" i="2"/>
  <c r="AL365" i="2"/>
  <c r="AG369" i="2"/>
  <c r="AB373" i="2"/>
  <c r="AG427" i="2"/>
  <c r="AG435" i="2"/>
  <c r="Z319" i="2"/>
  <c r="AB319" i="2" s="1"/>
  <c r="AJ323" i="2"/>
  <c r="AL323" i="2" s="1"/>
  <c r="AA326" i="2"/>
  <c r="AB326" i="2" s="1"/>
  <c r="AB330" i="2"/>
  <c r="AA335" i="2"/>
  <c r="AB335" i="2" s="1"/>
  <c r="AJ339" i="2"/>
  <c r="AL339" i="2" s="1"/>
  <c r="AL342" i="2"/>
  <c r="AB346" i="2"/>
  <c r="AL350" i="2"/>
  <c r="AG354" i="2"/>
  <c r="AG358" i="2"/>
  <c r="AG379" i="2"/>
  <c r="AB383" i="2"/>
  <c r="AK388" i="2"/>
  <c r="AJ388" i="2"/>
  <c r="AK389" i="2"/>
  <c r="AJ389" i="2"/>
  <c r="AL391" i="2"/>
  <c r="AG395" i="2"/>
  <c r="AB399" i="2"/>
  <c r="AK404" i="2"/>
  <c r="AJ404" i="2"/>
  <c r="AL404" i="2" s="1"/>
  <c r="AK405" i="2"/>
  <c r="AJ405" i="2"/>
  <c r="AL405" i="2" s="1"/>
  <c r="AK408" i="2"/>
  <c r="AJ408" i="2"/>
  <c r="AK409" i="2"/>
  <c r="AJ409" i="2"/>
  <c r="AK412" i="2"/>
  <c r="AJ412" i="2"/>
  <c r="AL412" i="2" s="1"/>
  <c r="AK413" i="2"/>
  <c r="AJ413" i="2"/>
  <c r="AL413" i="2" s="1"/>
  <c r="AK416" i="2"/>
  <c r="AJ416" i="2"/>
  <c r="AK417" i="2"/>
  <c r="AJ417" i="2"/>
  <c r="AL423" i="2"/>
  <c r="AG431" i="2"/>
  <c r="AB317" i="2"/>
  <c r="AG324" i="2"/>
  <c r="AG332" i="2"/>
  <c r="AK343" i="2"/>
  <c r="Z345" i="2"/>
  <c r="AB345" i="2" s="1"/>
  <c r="AA345" i="2"/>
  <c r="AB347" i="2"/>
  <c r="AG357" i="2"/>
  <c r="AK366" i="2"/>
  <c r="AJ366" i="2"/>
  <c r="AK367" i="2"/>
  <c r="AJ367" i="2"/>
  <c r="AJ437" i="2"/>
  <c r="AK437" i="2"/>
  <c r="AG335" i="2"/>
  <c r="AA341" i="2"/>
  <c r="Z341" i="2"/>
  <c r="AL343" i="2"/>
  <c r="AF345" i="2"/>
  <c r="AE345" i="2"/>
  <c r="AK351" i="2"/>
  <c r="AJ351" i="2"/>
  <c r="AK352" i="2"/>
  <c r="AJ352" i="2"/>
  <c r="AK392" i="2"/>
  <c r="AJ392" i="2"/>
  <c r="AK393" i="2"/>
  <c r="AJ393" i="2"/>
  <c r="AK420" i="2"/>
  <c r="AJ420" i="2"/>
  <c r="AK421" i="2"/>
  <c r="AJ421" i="2"/>
  <c r="AK424" i="2"/>
  <c r="AJ424" i="2"/>
  <c r="AK425" i="2"/>
  <c r="AJ425" i="2"/>
  <c r="AL431" i="2"/>
  <c r="AJ316" i="2"/>
  <c r="AL316" i="2" s="1"/>
  <c r="AE319" i="2"/>
  <c r="AG319" i="2" s="1"/>
  <c r="AF326" i="2"/>
  <c r="AG326" i="2" s="1"/>
  <c r="AJ329" i="2"/>
  <c r="AL329" i="2" s="1"/>
  <c r="AF330" i="2"/>
  <c r="AG330" i="2" s="1"/>
  <c r="Z331" i="2"/>
  <c r="AB331" i="2" s="1"/>
  <c r="AG333" i="2"/>
  <c r="AL337" i="2"/>
  <c r="AK344" i="2"/>
  <c r="AJ344" i="2"/>
  <c r="AL344" i="2" s="1"/>
  <c r="AJ345" i="2"/>
  <c r="AK345" i="2"/>
  <c r="AB365" i="2"/>
  <c r="AK370" i="2"/>
  <c r="AJ370" i="2"/>
  <c r="AK371" i="2"/>
  <c r="AJ371" i="2"/>
  <c r="AL373" i="2"/>
  <c r="AG377" i="2"/>
  <c r="AA353" i="2"/>
  <c r="AB353" i="2" s="1"/>
  <c r="AK353" i="2"/>
  <c r="AL353" i="2" s="1"/>
  <c r="AF357" i="2"/>
  <c r="AA361" i="2"/>
  <c r="AB361" i="2" s="1"/>
  <c r="AK361" i="2"/>
  <c r="AL361" i="2" s="1"/>
  <c r="AF364" i="2"/>
  <c r="AG364" i="2" s="1"/>
  <c r="AA368" i="2"/>
  <c r="AB368" i="2" s="1"/>
  <c r="AK368" i="2"/>
  <c r="AL368" i="2" s="1"/>
  <c r="AF372" i="2"/>
  <c r="AG372" i="2" s="1"/>
  <c r="AA376" i="2"/>
  <c r="AB376" i="2" s="1"/>
  <c r="AK376" i="2"/>
  <c r="AL376" i="2" s="1"/>
  <c r="AF378" i="2"/>
  <c r="AG378" i="2" s="1"/>
  <c r="AA382" i="2"/>
  <c r="AB382" i="2" s="1"/>
  <c r="AK382" i="2"/>
  <c r="AL382" i="2" s="1"/>
  <c r="AF386" i="2"/>
  <c r="AG386" i="2" s="1"/>
  <c r="AA390" i="2"/>
  <c r="AB390" i="2" s="1"/>
  <c r="AK390" i="2"/>
  <c r="AL390" i="2" s="1"/>
  <c r="AF394" i="2"/>
  <c r="AG394" i="2" s="1"/>
  <c r="AA398" i="2"/>
  <c r="AB398" i="2" s="1"/>
  <c r="AK398" i="2"/>
  <c r="AL398" i="2" s="1"/>
  <c r="AF402" i="2"/>
  <c r="AG402" i="2" s="1"/>
  <c r="AA406" i="2"/>
  <c r="AB406" i="2" s="1"/>
  <c r="AK406" i="2"/>
  <c r="AL406" i="2" s="1"/>
  <c r="AF410" i="2"/>
  <c r="AG410" i="2" s="1"/>
  <c r="AA414" i="2"/>
  <c r="AB414" i="2" s="1"/>
  <c r="AK414" i="2"/>
  <c r="AL414" i="2" s="1"/>
  <c r="AF418" i="2"/>
  <c r="AG418" i="2" s="1"/>
  <c r="AA422" i="2"/>
  <c r="AB422" i="2" s="1"/>
  <c r="AK422" i="2"/>
  <c r="AL422" i="2" s="1"/>
  <c r="AF426" i="2"/>
  <c r="AG426" i="2" s="1"/>
  <c r="AA430" i="2"/>
  <c r="AB430" i="2" s="1"/>
  <c r="AK430" i="2"/>
  <c r="AL430" i="2" s="1"/>
  <c r="AF433" i="2"/>
  <c r="AG433" i="2" s="1"/>
  <c r="AJ434" i="2"/>
  <c r="AL434" i="2" s="1"/>
  <c r="AF436" i="2"/>
  <c r="AG436" i="2" s="1"/>
  <c r="Z448" i="2"/>
  <c r="AA448" i="2"/>
  <c r="AK451" i="2"/>
  <c r="AJ451" i="2"/>
  <c r="AL451" i="2" s="1"/>
  <c r="AK458" i="2"/>
  <c r="AJ458" i="2"/>
  <c r="AK486" i="2"/>
  <c r="AJ486" i="2"/>
  <c r="AL486" i="2" s="1"/>
  <c r="AE432" i="2"/>
  <c r="AG432" i="2" s="1"/>
  <c r="AE440" i="2"/>
  <c r="AG440" i="2" s="1"/>
  <c r="AB441" i="2"/>
  <c r="AK442" i="2"/>
  <c r="AL442" i="2" s="1"/>
  <c r="AF443" i="2"/>
  <c r="AG443" i="2" s="1"/>
  <c r="AK445" i="2"/>
  <c r="AJ445" i="2"/>
  <c r="AA453" i="2"/>
  <c r="Z453" i="2"/>
  <c r="AK457" i="2"/>
  <c r="AJ457" i="2"/>
  <c r="AK459" i="2"/>
  <c r="AJ459" i="2"/>
  <c r="AL459" i="2" s="1"/>
  <c r="AG472" i="2"/>
  <c r="AK482" i="2"/>
  <c r="AJ482" i="2"/>
  <c r="AL482" i="2" s="1"/>
  <c r="AK505" i="2"/>
  <c r="AJ505" i="2"/>
  <c r="AK478" i="2"/>
  <c r="AJ478" i="2"/>
  <c r="AL478" i="2" s="1"/>
  <c r="AK481" i="2"/>
  <c r="AJ481" i="2"/>
  <c r="AK483" i="2"/>
  <c r="AJ483" i="2"/>
  <c r="Z349" i="2"/>
  <c r="AB349" i="2" s="1"/>
  <c r="AJ349" i="2"/>
  <c r="AL349" i="2" s="1"/>
  <c r="AE353" i="2"/>
  <c r="AG353" i="2" s="1"/>
  <c r="Z357" i="2"/>
  <c r="AB357" i="2" s="1"/>
  <c r="AE361" i="2"/>
  <c r="AG361" i="2" s="1"/>
  <c r="Z364" i="2"/>
  <c r="AB364" i="2" s="1"/>
  <c r="AJ364" i="2"/>
  <c r="AL364" i="2" s="1"/>
  <c r="AE368" i="2"/>
  <c r="AG368" i="2" s="1"/>
  <c r="Z372" i="2"/>
  <c r="AB372" i="2" s="1"/>
  <c r="AJ372" i="2"/>
  <c r="AL372" i="2" s="1"/>
  <c r="AE376" i="2"/>
  <c r="AG376" i="2" s="1"/>
  <c r="Z378" i="2"/>
  <c r="AB378" i="2" s="1"/>
  <c r="AJ378" i="2"/>
  <c r="AL378" i="2" s="1"/>
  <c r="AE382" i="2"/>
  <c r="AG382" i="2" s="1"/>
  <c r="Z386" i="2"/>
  <c r="AB386" i="2" s="1"/>
  <c r="AJ386" i="2"/>
  <c r="AL386" i="2" s="1"/>
  <c r="AE390" i="2"/>
  <c r="AG390" i="2" s="1"/>
  <c r="Z394" i="2"/>
  <c r="AB394" i="2" s="1"/>
  <c r="AJ394" i="2"/>
  <c r="AL394" i="2" s="1"/>
  <c r="AE398" i="2"/>
  <c r="AG398" i="2" s="1"/>
  <c r="Z402" i="2"/>
  <c r="AB402" i="2" s="1"/>
  <c r="AJ402" i="2"/>
  <c r="AL402" i="2" s="1"/>
  <c r="AE406" i="2"/>
  <c r="AG406" i="2" s="1"/>
  <c r="Z410" i="2"/>
  <c r="AB410" i="2" s="1"/>
  <c r="AJ410" i="2"/>
  <c r="AL410" i="2" s="1"/>
  <c r="AE414" i="2"/>
  <c r="AG414" i="2" s="1"/>
  <c r="Z418" i="2"/>
  <c r="AB418" i="2" s="1"/>
  <c r="AJ418" i="2"/>
  <c r="AL418" i="2" s="1"/>
  <c r="AE422" i="2"/>
  <c r="AG422" i="2" s="1"/>
  <c r="Z426" i="2"/>
  <c r="AB426" i="2" s="1"/>
  <c r="AJ426" i="2"/>
  <c r="AL426" i="2" s="1"/>
  <c r="AE430" i="2"/>
  <c r="AG430" i="2" s="1"/>
  <c r="Z433" i="2"/>
  <c r="AB433" i="2" s="1"/>
  <c r="AJ436" i="2"/>
  <c r="AL436" i="2" s="1"/>
  <c r="AA439" i="2"/>
  <c r="AB439" i="2" s="1"/>
  <c r="AJ440" i="2"/>
  <c r="AL440" i="2" s="1"/>
  <c r="AJ446" i="2"/>
  <c r="AL446" i="2" s="1"/>
  <c r="AJ448" i="2"/>
  <c r="AK448" i="2"/>
  <c r="AF449" i="2"/>
  <c r="AE449" i="2"/>
  <c r="AG449" i="2" s="1"/>
  <c r="AE452" i="2"/>
  <c r="AF452" i="2"/>
  <c r="AK474" i="2"/>
  <c r="AJ474" i="2"/>
  <c r="AB484" i="2"/>
  <c r="AB488" i="2"/>
  <c r="AK492" i="2"/>
  <c r="AJ492" i="2"/>
  <c r="AJ502" i="2"/>
  <c r="AK502" i="2"/>
  <c r="Z436" i="2"/>
  <c r="AB436" i="2" s="1"/>
  <c r="AJ438" i="2"/>
  <c r="AL438" i="2" s="1"/>
  <c r="AE441" i="2"/>
  <c r="AG441" i="2" s="1"/>
  <c r="AK443" i="2"/>
  <c r="AJ443" i="2"/>
  <c r="AJ449" i="2"/>
  <c r="AL449" i="2" s="1"/>
  <c r="AG451" i="2"/>
  <c r="AK470" i="2"/>
  <c r="AJ470" i="2"/>
  <c r="AK473" i="2"/>
  <c r="AJ473" i="2"/>
  <c r="AL473" i="2" s="1"/>
  <c r="AK475" i="2"/>
  <c r="AJ475" i="2"/>
  <c r="AL475" i="2" s="1"/>
  <c r="AK497" i="2"/>
  <c r="AJ497" i="2"/>
  <c r="AF439" i="2"/>
  <c r="AE439" i="2"/>
  <c r="AJ441" i="2"/>
  <c r="AL441" i="2" s="1"/>
  <c r="AA445" i="2"/>
  <c r="Z445" i="2"/>
  <c r="AK453" i="2"/>
  <c r="AJ453" i="2"/>
  <c r="AK466" i="2"/>
  <c r="AJ466" i="2"/>
  <c r="AL466" i="2" s="1"/>
  <c r="AJ491" i="2"/>
  <c r="AK491" i="2"/>
  <c r="AJ494" i="2"/>
  <c r="AK494" i="2"/>
  <c r="AK450" i="2"/>
  <c r="AL450" i="2" s="1"/>
  <c r="AF457" i="2"/>
  <c r="AE457" i="2"/>
  <c r="AG457" i="2" s="1"/>
  <c r="AK465" i="2"/>
  <c r="AJ465" i="2"/>
  <c r="AL465" i="2" s="1"/>
  <c r="AK467" i="2"/>
  <c r="AJ467" i="2"/>
  <c r="AA435" i="2"/>
  <c r="AB435" i="2" s="1"/>
  <c r="AE444" i="2"/>
  <c r="AF444" i="2"/>
  <c r="AB447" i="2"/>
  <c r="AJ454" i="2"/>
  <c r="AL454" i="2" s="1"/>
  <c r="AK462" i="2"/>
  <c r="AJ462" i="2"/>
  <c r="AL462" i="2" s="1"/>
  <c r="AB468" i="2"/>
  <c r="AB472" i="2"/>
  <c r="AG480" i="2"/>
  <c r="AK521" i="2"/>
  <c r="AJ521" i="2"/>
  <c r="AL521" i="2" s="1"/>
  <c r="AA456" i="2"/>
  <c r="AB456" i="2" s="1"/>
  <c r="AK456" i="2"/>
  <c r="AL456" i="2" s="1"/>
  <c r="AF460" i="2"/>
  <c r="AG460" i="2" s="1"/>
  <c r="AA464" i="2"/>
  <c r="AB464" i="2" s="1"/>
  <c r="AK464" i="2"/>
  <c r="AL464" i="2" s="1"/>
  <c r="AF468" i="2"/>
  <c r="AG468" i="2" s="1"/>
  <c r="AA472" i="2"/>
  <c r="AK472" i="2"/>
  <c r="AL472" i="2" s="1"/>
  <c r="AF476" i="2"/>
  <c r="AG476" i="2" s="1"/>
  <c r="AA480" i="2"/>
  <c r="AB480" i="2" s="1"/>
  <c r="AK480" i="2"/>
  <c r="AL480" i="2" s="1"/>
  <c r="AF484" i="2"/>
  <c r="AG484" i="2" s="1"/>
  <c r="AA488" i="2"/>
  <c r="AF490" i="2"/>
  <c r="AG490" i="2" s="1"/>
  <c r="AJ495" i="2"/>
  <c r="AL495" i="2" s="1"/>
  <c r="AE496" i="2"/>
  <c r="AG496" i="2" s="1"/>
  <c r="Z497" i="2"/>
  <c r="AB497" i="2" s="1"/>
  <c r="AJ500" i="2"/>
  <c r="AL500" i="2" s="1"/>
  <c r="AF503" i="2"/>
  <c r="AG503" i="2" s="1"/>
  <c r="AA504" i="2"/>
  <c r="AF508" i="2"/>
  <c r="AB509" i="2"/>
  <c r="AF511" i="2"/>
  <c r="AG511" i="2" s="1"/>
  <c r="AE512" i="2"/>
  <c r="AG512" i="2" s="1"/>
  <c r="Z516" i="2"/>
  <c r="AB516" i="2" s="1"/>
  <c r="AA520" i="2"/>
  <c r="Z520" i="2"/>
  <c r="AB520" i="2" s="1"/>
  <c r="AJ525" i="2"/>
  <c r="AL525" i="2" s="1"/>
  <c r="AJ529" i="2"/>
  <c r="AL529" i="2" s="1"/>
  <c r="AA531" i="2"/>
  <c r="AB531" i="2" s="1"/>
  <c r="AJ533" i="2"/>
  <c r="AL533" i="2" s="1"/>
  <c r="AK539" i="2"/>
  <c r="AJ539" i="2"/>
  <c r="AJ540" i="2"/>
  <c r="AL540" i="2" s="1"/>
  <c r="AG541" i="2"/>
  <c r="AE552" i="2"/>
  <c r="AG552" i="2" s="1"/>
  <c r="AG553" i="2"/>
  <c r="AK585" i="2"/>
  <c r="AJ585" i="2"/>
  <c r="AK586" i="2"/>
  <c r="AJ586" i="2"/>
  <c r="AL589" i="2"/>
  <c r="AK590" i="2"/>
  <c r="AJ590" i="2"/>
  <c r="AF591" i="2"/>
  <c r="AE591" i="2"/>
  <c r="AK613" i="2"/>
  <c r="AJ613" i="2"/>
  <c r="AK621" i="2"/>
  <c r="AJ621" i="2"/>
  <c r="AL622" i="2"/>
  <c r="AJ498" i="2"/>
  <c r="AL498" i="2" s="1"/>
  <c r="AK518" i="2"/>
  <c r="AL518" i="2" s="1"/>
  <c r="AA536" i="2"/>
  <c r="Z536" i="2"/>
  <c r="AL541" i="2"/>
  <c r="AA547" i="2"/>
  <c r="Z547" i="2"/>
  <c r="AK550" i="2"/>
  <c r="AL550" i="2" s="1"/>
  <c r="AF551" i="2"/>
  <c r="AE551" i="2"/>
  <c r="AG551" i="2" s="1"/>
  <c r="AK559" i="2"/>
  <c r="AJ559" i="2"/>
  <c r="AA563" i="2"/>
  <c r="Z563" i="2"/>
  <c r="AK567" i="2"/>
  <c r="AJ567" i="2"/>
  <c r="AA571" i="2"/>
  <c r="Z571" i="2"/>
  <c r="AB571" i="2" s="1"/>
  <c r="AK575" i="2"/>
  <c r="AJ575" i="2"/>
  <c r="AA579" i="2"/>
  <c r="Z579" i="2"/>
  <c r="AB581" i="2"/>
  <c r="AK583" i="2"/>
  <c r="AJ583" i="2"/>
  <c r="AK593" i="2"/>
  <c r="AJ593" i="2"/>
  <c r="AK594" i="2"/>
  <c r="AJ594" i="2"/>
  <c r="AL594" i="2" s="1"/>
  <c r="AL597" i="2"/>
  <c r="AK598" i="2"/>
  <c r="AJ598" i="2"/>
  <c r="AF599" i="2"/>
  <c r="AE599" i="2"/>
  <c r="AG599" i="2" s="1"/>
  <c r="AK602" i="2"/>
  <c r="AJ602" i="2"/>
  <c r="AK606" i="2"/>
  <c r="AJ606" i="2"/>
  <c r="AF607" i="2"/>
  <c r="AE607" i="2"/>
  <c r="AK610" i="2"/>
  <c r="AJ610" i="2"/>
  <c r="AL610" i="2" s="1"/>
  <c r="AK632" i="2"/>
  <c r="AJ632" i="2"/>
  <c r="AJ653" i="2"/>
  <c r="AL653" i="2" s="1"/>
  <c r="AK653" i="2"/>
  <c r="Z461" i="2"/>
  <c r="AB461" i="2" s="1"/>
  <c r="AJ461" i="2"/>
  <c r="AL461" i="2" s="1"/>
  <c r="AE465" i="2"/>
  <c r="AG465" i="2" s="1"/>
  <c r="Z469" i="2"/>
  <c r="AB469" i="2" s="1"/>
  <c r="AJ469" i="2"/>
  <c r="AL469" i="2" s="1"/>
  <c r="AE473" i="2"/>
  <c r="AG473" i="2" s="1"/>
  <c r="Z477" i="2"/>
  <c r="AB477" i="2" s="1"/>
  <c r="AJ477" i="2"/>
  <c r="AL477" i="2" s="1"/>
  <c r="AE481" i="2"/>
  <c r="AG481" i="2" s="1"/>
  <c r="Z485" i="2"/>
  <c r="AB485" i="2" s="1"/>
  <c r="AJ485" i="2"/>
  <c r="AL485" i="2" s="1"/>
  <c r="AB493" i="2"/>
  <c r="AL496" i="2"/>
  <c r="AJ503" i="2"/>
  <c r="AL503" i="2" s="1"/>
  <c r="AE504" i="2"/>
  <c r="AG504" i="2" s="1"/>
  <c r="Z505" i="2"/>
  <c r="AB505" i="2" s="1"/>
  <c r="AJ508" i="2"/>
  <c r="AL508" i="2" s="1"/>
  <c r="AK511" i="2"/>
  <c r="AJ511" i="2"/>
  <c r="AK512" i="2"/>
  <c r="AJ512" i="2"/>
  <c r="AK515" i="2"/>
  <c r="AL515" i="2" s="1"/>
  <c r="AF516" i="2"/>
  <c r="AE516" i="2"/>
  <c r="AB517" i="2"/>
  <c r="AF519" i="2"/>
  <c r="AG519" i="2" s="1"/>
  <c r="AE520" i="2"/>
  <c r="AG520" i="2" s="1"/>
  <c r="Z524" i="2"/>
  <c r="AB524" i="2" s="1"/>
  <c r="AA528" i="2"/>
  <c r="Z528" i="2"/>
  <c r="Z548" i="2"/>
  <c r="AB548" i="2" s="1"/>
  <c r="AK555" i="2"/>
  <c r="AJ555" i="2"/>
  <c r="AJ556" i="2"/>
  <c r="AL556" i="2" s="1"/>
  <c r="AG557" i="2"/>
  <c r="AK591" i="2"/>
  <c r="AJ591" i="2"/>
  <c r="AK601" i="2"/>
  <c r="AJ601" i="2"/>
  <c r="AL601" i="2" s="1"/>
  <c r="AK609" i="2"/>
  <c r="AJ609" i="2"/>
  <c r="Z444" i="2"/>
  <c r="AB444" i="2" s="1"/>
  <c r="AJ444" i="2"/>
  <c r="AL444" i="2" s="1"/>
  <c r="AE448" i="2"/>
  <c r="AG448" i="2" s="1"/>
  <c r="Z452" i="2"/>
  <c r="AB452" i="2" s="1"/>
  <c r="AJ452" i="2"/>
  <c r="AL452" i="2" s="1"/>
  <c r="AE456" i="2"/>
  <c r="AG456" i="2" s="1"/>
  <c r="AE464" i="2"/>
  <c r="AG464" i="2" s="1"/>
  <c r="AJ501" i="2"/>
  <c r="AL501" i="2" s="1"/>
  <c r="AJ506" i="2"/>
  <c r="AL506" i="2" s="1"/>
  <c r="AK526" i="2"/>
  <c r="AL526" i="2" s="1"/>
  <c r="AK534" i="2"/>
  <c r="AL534" i="2" s="1"/>
  <c r="AF535" i="2"/>
  <c r="AE535" i="2"/>
  <c r="AA539" i="2"/>
  <c r="Z539" i="2"/>
  <c r="AK553" i="2"/>
  <c r="AJ553" i="2"/>
  <c r="AK554" i="2"/>
  <c r="AJ554" i="2"/>
  <c r="AL557" i="2"/>
  <c r="AG560" i="2"/>
  <c r="AG561" i="2"/>
  <c r="AG568" i="2"/>
  <c r="AG569" i="2"/>
  <c r="AG576" i="2"/>
  <c r="AG577" i="2"/>
  <c r="AB585" i="2"/>
  <c r="AA587" i="2"/>
  <c r="Z587" i="2"/>
  <c r="AB588" i="2"/>
  <c r="AB589" i="2"/>
  <c r="AK599" i="2"/>
  <c r="AJ599" i="2"/>
  <c r="AK607" i="2"/>
  <c r="AJ607" i="2"/>
  <c r="AB612" i="2"/>
  <c r="AG616" i="2"/>
  <c r="AK626" i="2"/>
  <c r="AJ626" i="2"/>
  <c r="AK627" i="2"/>
  <c r="AJ627" i="2"/>
  <c r="AL627" i="2" s="1"/>
  <c r="AK640" i="2"/>
  <c r="AJ640" i="2"/>
  <c r="AK648" i="2"/>
  <c r="AJ648" i="2"/>
  <c r="AL650" i="2"/>
  <c r="Z443" i="2"/>
  <c r="AB443" i="2" s="1"/>
  <c r="AE447" i="2"/>
  <c r="AG447" i="2" s="1"/>
  <c r="Z451" i="2"/>
  <c r="AB451" i="2" s="1"/>
  <c r="AE455" i="2"/>
  <c r="AG455" i="2" s="1"/>
  <c r="Z459" i="2"/>
  <c r="AB459" i="2" s="1"/>
  <c r="AE463" i="2"/>
  <c r="AG463" i="2" s="1"/>
  <c r="Z467" i="2"/>
  <c r="AB467" i="2" s="1"/>
  <c r="AE471" i="2"/>
  <c r="AG471" i="2" s="1"/>
  <c r="Z475" i="2"/>
  <c r="AB475" i="2" s="1"/>
  <c r="AE479" i="2"/>
  <c r="AG479" i="2" s="1"/>
  <c r="Z483" i="2"/>
  <c r="AB483" i="2" s="1"/>
  <c r="AE487" i="2"/>
  <c r="AG487" i="2" s="1"/>
  <c r="AJ489" i="2"/>
  <c r="AL489" i="2" s="1"/>
  <c r="AE491" i="2"/>
  <c r="AG491" i="2" s="1"/>
  <c r="AB498" i="2"/>
  <c r="AG502" i="2"/>
  <c r="AL504" i="2"/>
  <c r="AJ509" i="2"/>
  <c r="AL509" i="2" s="1"/>
  <c r="AJ513" i="2"/>
  <c r="AL513" i="2" s="1"/>
  <c r="AA515" i="2"/>
  <c r="AB515" i="2" s="1"/>
  <c r="AJ516" i="2"/>
  <c r="AL516" i="2" s="1"/>
  <c r="AK519" i="2"/>
  <c r="AJ519" i="2"/>
  <c r="AK520" i="2"/>
  <c r="AJ520" i="2"/>
  <c r="AK523" i="2"/>
  <c r="AL523" i="2" s="1"/>
  <c r="AF524" i="2"/>
  <c r="AE524" i="2"/>
  <c r="AB525" i="2"/>
  <c r="AF527" i="2"/>
  <c r="AG527" i="2" s="1"/>
  <c r="AE528" i="2"/>
  <c r="AG528" i="2" s="1"/>
  <c r="Z532" i="2"/>
  <c r="AB532" i="2" s="1"/>
  <c r="AB533" i="2"/>
  <c r="AK536" i="2"/>
  <c r="AJ536" i="2"/>
  <c r="AL536" i="2" s="1"/>
  <c r="AK542" i="2"/>
  <c r="AL542" i="2" s="1"/>
  <c r="AF543" i="2"/>
  <c r="AE543" i="2"/>
  <c r="AK551" i="2"/>
  <c r="AJ551" i="2"/>
  <c r="AK563" i="2"/>
  <c r="AJ563" i="2"/>
  <c r="AK571" i="2"/>
  <c r="AJ571" i="2"/>
  <c r="AK579" i="2"/>
  <c r="AJ579" i="2"/>
  <c r="AA595" i="2"/>
  <c r="Z595" i="2"/>
  <c r="AA603" i="2"/>
  <c r="Z603" i="2"/>
  <c r="AB605" i="2"/>
  <c r="AK643" i="2"/>
  <c r="AJ643" i="2"/>
  <c r="AL643" i="2" s="1"/>
  <c r="AB496" i="2"/>
  <c r="AG500" i="2"/>
  <c r="AG505" i="2"/>
  <c r="AG510" i="2"/>
  <c r="AG529" i="2"/>
  <c r="AB530" i="2"/>
  <c r="AF532" i="2"/>
  <c r="AE532" i="2"/>
  <c r="AG532" i="2" s="1"/>
  <c r="AJ537" i="2"/>
  <c r="AL537" i="2" s="1"/>
  <c r="AB541" i="2"/>
  <c r="AK547" i="2"/>
  <c r="AJ547" i="2"/>
  <c r="AJ548" i="2"/>
  <c r="AL548" i="2" s="1"/>
  <c r="AG549" i="2"/>
  <c r="AF559" i="2"/>
  <c r="AE559" i="2"/>
  <c r="AG559" i="2" s="1"/>
  <c r="AK565" i="2"/>
  <c r="AF567" i="2"/>
  <c r="AE567" i="2"/>
  <c r="AK573" i="2"/>
  <c r="AF575" i="2"/>
  <c r="AE575" i="2"/>
  <c r="AG575" i="2" s="1"/>
  <c r="AG584" i="2"/>
  <c r="AK635" i="2"/>
  <c r="AJ635" i="2"/>
  <c r="AJ661" i="2"/>
  <c r="AK661" i="2"/>
  <c r="AA512" i="2"/>
  <c r="Z512" i="2"/>
  <c r="AB512" i="2" s="1"/>
  <c r="AJ514" i="2"/>
  <c r="AL514" i="2" s="1"/>
  <c r="AL517" i="2"/>
  <c r="AK527" i="2"/>
  <c r="AJ527" i="2"/>
  <c r="AK528" i="2"/>
  <c r="AJ528" i="2"/>
  <c r="AK535" i="2"/>
  <c r="AJ535" i="2"/>
  <c r="AL535" i="2" s="1"/>
  <c r="AK545" i="2"/>
  <c r="AJ545" i="2"/>
  <c r="AK546" i="2"/>
  <c r="AJ546" i="2"/>
  <c r="AL549" i="2"/>
  <c r="AA555" i="2"/>
  <c r="Z555" i="2"/>
  <c r="AK558" i="2"/>
  <c r="AL558" i="2" s="1"/>
  <c r="AK561" i="2"/>
  <c r="AJ561" i="2"/>
  <c r="AK562" i="2"/>
  <c r="AJ562" i="2"/>
  <c r="AL565" i="2"/>
  <c r="AK569" i="2"/>
  <c r="AJ569" i="2"/>
  <c r="AK570" i="2"/>
  <c r="AJ570" i="2"/>
  <c r="AL570" i="2" s="1"/>
  <c r="AL573" i="2"/>
  <c r="AK577" i="2"/>
  <c r="AJ577" i="2"/>
  <c r="AK578" i="2"/>
  <c r="AJ578" i="2"/>
  <c r="AL581" i="2"/>
  <c r="AK587" i="2"/>
  <c r="AJ587" i="2"/>
  <c r="AL587" i="2" s="1"/>
  <c r="AL588" i="2"/>
  <c r="AG592" i="2"/>
  <c r="AG593" i="2"/>
  <c r="AG601" i="2"/>
  <c r="AL612" i="2"/>
  <c r="AK617" i="2"/>
  <c r="AJ617" i="2"/>
  <c r="AL617" i="2" s="1"/>
  <c r="AJ645" i="2"/>
  <c r="AL645" i="2" s="1"/>
  <c r="AK645" i="2"/>
  <c r="AF498" i="2"/>
  <c r="AG498" i="2" s="1"/>
  <c r="AA499" i="2"/>
  <c r="AB499" i="2" s="1"/>
  <c r="AB504" i="2"/>
  <c r="AK507" i="2"/>
  <c r="AL507" i="2" s="1"/>
  <c r="AG508" i="2"/>
  <c r="AK510" i="2"/>
  <c r="AL510" i="2" s="1"/>
  <c r="Z513" i="2"/>
  <c r="AB513" i="2" s="1"/>
  <c r="AE525" i="2"/>
  <c r="AG525" i="2" s="1"/>
  <c r="AJ532" i="2"/>
  <c r="AL532" i="2" s="1"/>
  <c r="AG533" i="2"/>
  <c r="AK538" i="2"/>
  <c r="AL538" i="2" s="1"/>
  <c r="AK543" i="2"/>
  <c r="AJ543" i="2"/>
  <c r="AL543" i="2" s="1"/>
  <c r="Z556" i="2"/>
  <c r="AB556" i="2" s="1"/>
  <c r="AK566" i="2"/>
  <c r="AJ566" i="2"/>
  <c r="AL566" i="2" s="1"/>
  <c r="AK574" i="2"/>
  <c r="AJ574" i="2"/>
  <c r="AL574" i="2" s="1"/>
  <c r="AK582" i="2"/>
  <c r="AJ582" i="2"/>
  <c r="AF583" i="2"/>
  <c r="AE583" i="2"/>
  <c r="AG583" i="2" s="1"/>
  <c r="AK595" i="2"/>
  <c r="AJ595" i="2"/>
  <c r="AL595" i="2" s="1"/>
  <c r="AK603" i="2"/>
  <c r="AJ603" i="2"/>
  <c r="AL603" i="2" s="1"/>
  <c r="AK614" i="2"/>
  <c r="AJ614" i="2"/>
  <c r="AK615" i="2"/>
  <c r="AJ615" i="2"/>
  <c r="AL615" i="2" s="1"/>
  <c r="AJ637" i="2"/>
  <c r="AK637" i="2"/>
  <c r="AK656" i="2"/>
  <c r="AJ656" i="2"/>
  <c r="AL656" i="2" s="1"/>
  <c r="Z611" i="2"/>
  <c r="AB611" i="2" s="1"/>
  <c r="AJ611" i="2"/>
  <c r="AL611" i="2" s="1"/>
  <c r="AE615" i="2"/>
  <c r="AG615" i="2" s="1"/>
  <c r="AE620" i="2"/>
  <c r="AG620" i="2" s="1"/>
  <c r="Z625" i="2"/>
  <c r="AB625" i="2" s="1"/>
  <c r="AF627" i="2"/>
  <c r="AG627" i="2" s="1"/>
  <c r="Z629" i="2"/>
  <c r="AB629" i="2" s="1"/>
  <c r="AK639" i="2"/>
  <c r="AG640" i="2"/>
  <c r="AA645" i="2"/>
  <c r="AB645" i="2" s="1"/>
  <c r="AF646" i="2"/>
  <c r="AG646" i="2" s="1"/>
  <c r="AA647" i="2"/>
  <c r="AB647" i="2" s="1"/>
  <c r="AK650" i="2"/>
  <c r="AG651" i="2"/>
  <c r="AG653" i="2"/>
  <c r="AJ659" i="2"/>
  <c r="AL659" i="2" s="1"/>
  <c r="AB665" i="2"/>
  <c r="AJ667" i="2"/>
  <c r="AL667" i="2" s="1"/>
  <c r="AG668" i="2"/>
  <c r="AK670" i="2"/>
  <c r="AJ670" i="2"/>
  <c r="AJ672" i="2"/>
  <c r="AL672" i="2" s="1"/>
  <c r="AG677" i="2"/>
  <c r="AG829" i="2"/>
  <c r="AF831" i="2"/>
  <c r="AE831" i="2"/>
  <c r="AK837" i="2"/>
  <c r="AL864" i="2"/>
  <c r="AF865" i="2"/>
  <c r="AE865" i="2"/>
  <c r="AG865" i="2" s="1"/>
  <c r="AA870" i="2"/>
  <c r="Z870" i="2"/>
  <c r="AK881" i="2"/>
  <c r="AJ881" i="2"/>
  <c r="AJ895" i="2"/>
  <c r="AL895" i="2" s="1"/>
  <c r="AL923" i="2"/>
  <c r="AK960" i="2"/>
  <c r="AJ960" i="2"/>
  <c r="AL960" i="2" s="1"/>
  <c r="AA1009" i="2"/>
  <c r="Z1009" i="2"/>
  <c r="AA1010" i="2"/>
  <c r="Z1010" i="2"/>
  <c r="AJ1043" i="2"/>
  <c r="AK1043" i="2"/>
  <c r="AK1045" i="2"/>
  <c r="AJ1045" i="2"/>
  <c r="AL1045" i="2" s="1"/>
  <c r="AK1080" i="2"/>
  <c r="AJ1080" i="2"/>
  <c r="AL655" i="2"/>
  <c r="AF662" i="2"/>
  <c r="AE662" i="2"/>
  <c r="AG662" i="2" s="1"/>
  <c r="AA666" i="2"/>
  <c r="Z666" i="2"/>
  <c r="AA679" i="2"/>
  <c r="Z679" i="2"/>
  <c r="AL692" i="2"/>
  <c r="AL700" i="2"/>
  <c r="AL708" i="2"/>
  <c r="AL716" i="2"/>
  <c r="AL724" i="2"/>
  <c r="AL732" i="2"/>
  <c r="AL740" i="2"/>
  <c r="AL748" i="2"/>
  <c r="AL756" i="2"/>
  <c r="AL764" i="2"/>
  <c r="AL772" i="2"/>
  <c r="AL780" i="2"/>
  <c r="AL788" i="2"/>
  <c r="AL796" i="2"/>
  <c r="AL804" i="2"/>
  <c r="AL812" i="2"/>
  <c r="AL820" i="2"/>
  <c r="AK849" i="2"/>
  <c r="AJ849" i="2"/>
  <c r="AL899" i="2"/>
  <c r="AF949" i="2"/>
  <c r="AE949" i="2"/>
  <c r="AF950" i="2"/>
  <c r="AE950" i="2"/>
  <c r="AA985" i="2"/>
  <c r="Z985" i="2"/>
  <c r="AB985" i="2" s="1"/>
  <c r="AA986" i="2"/>
  <c r="Z986" i="2"/>
  <c r="AB986" i="2" s="1"/>
  <c r="AF1005" i="2"/>
  <c r="AE1005" i="2"/>
  <c r="AK1016" i="2"/>
  <c r="AJ1016" i="2"/>
  <c r="AK1124" i="2"/>
  <c r="AJ1124" i="2"/>
  <c r="AL1124" i="2" s="1"/>
  <c r="AE589" i="2"/>
  <c r="AG589" i="2" s="1"/>
  <c r="AE597" i="2"/>
  <c r="AG597" i="2" s="1"/>
  <c r="Z601" i="2"/>
  <c r="AB601" i="2" s="1"/>
  <c r="AE605" i="2"/>
  <c r="AG605" i="2" s="1"/>
  <c r="Z609" i="2"/>
  <c r="AB609" i="2" s="1"/>
  <c r="AE613" i="2"/>
  <c r="AG613" i="2" s="1"/>
  <c r="Z617" i="2"/>
  <c r="AB617" i="2" s="1"/>
  <c r="AF619" i="2"/>
  <c r="AG619" i="2" s="1"/>
  <c r="Z621" i="2"/>
  <c r="AB621" i="2" s="1"/>
  <c r="AJ624" i="2"/>
  <c r="AL624" i="2" s="1"/>
  <c r="Z628" i="2"/>
  <c r="AB628" i="2" s="1"/>
  <c r="AF630" i="2"/>
  <c r="AG630" i="2" s="1"/>
  <c r="AE632" i="2"/>
  <c r="AG632" i="2" s="1"/>
  <c r="AJ646" i="2"/>
  <c r="AL646" i="2" s="1"/>
  <c r="AE647" i="2"/>
  <c r="AG647" i="2" s="1"/>
  <c r="Z648" i="2"/>
  <c r="AB648" i="2" s="1"/>
  <c r="AK655" i="2"/>
  <c r="AA661" i="2"/>
  <c r="AB661" i="2" s="1"/>
  <c r="AK663" i="2"/>
  <c r="AJ663" i="2"/>
  <c r="AL663" i="2" s="1"/>
  <c r="AL673" i="2"/>
  <c r="AK673" i="2"/>
  <c r="AK677" i="2"/>
  <c r="AL677" i="2" s="1"/>
  <c r="AA682" i="2"/>
  <c r="Z682" i="2"/>
  <c r="AB682" i="2" s="1"/>
  <c r="AB688" i="2"/>
  <c r="AA690" i="2"/>
  <c r="Z690" i="2"/>
  <c r="AB690" i="2" s="1"/>
  <c r="AB696" i="2"/>
  <c r="AA698" i="2"/>
  <c r="Z698" i="2"/>
  <c r="AB698" i="2" s="1"/>
  <c r="AB704" i="2"/>
  <c r="AA706" i="2"/>
  <c r="Z706" i="2"/>
  <c r="AA714" i="2"/>
  <c r="Z714" i="2"/>
  <c r="AB714" i="2" s="1"/>
  <c r="AA722" i="2"/>
  <c r="Z722" i="2"/>
  <c r="AA730" i="2"/>
  <c r="Z730" i="2"/>
  <c r="AA738" i="2"/>
  <c r="Z738" i="2"/>
  <c r="AA746" i="2"/>
  <c r="Z746" i="2"/>
  <c r="AB746" i="2" s="1"/>
  <c r="AA754" i="2"/>
  <c r="Z754" i="2"/>
  <c r="AA762" i="2"/>
  <c r="Z762" i="2"/>
  <c r="AA770" i="2"/>
  <c r="Z770" i="2"/>
  <c r="AA778" i="2"/>
  <c r="Z778" i="2"/>
  <c r="AB778" i="2" s="1"/>
  <c r="AA786" i="2"/>
  <c r="Z786" i="2"/>
  <c r="AA794" i="2"/>
  <c r="Z794" i="2"/>
  <c r="AA802" i="2"/>
  <c r="Z802" i="2"/>
  <c r="AA810" i="2"/>
  <c r="Z810" i="2"/>
  <c r="AB810" i="2" s="1"/>
  <c r="AA818" i="2"/>
  <c r="Z818" i="2"/>
  <c r="AA826" i="2"/>
  <c r="Z826" i="2"/>
  <c r="AK832" i="2"/>
  <c r="AJ832" i="2"/>
  <c r="AJ851" i="2"/>
  <c r="AK851" i="2"/>
  <c r="AK858" i="2"/>
  <c r="AJ858" i="2"/>
  <c r="AA881" i="2"/>
  <c r="Z881" i="2"/>
  <c r="AK967" i="2"/>
  <c r="AJ967" i="2"/>
  <c r="AK969" i="2"/>
  <c r="AJ969" i="2"/>
  <c r="AL969" i="2" s="1"/>
  <c r="AK992" i="2"/>
  <c r="AJ992" i="2"/>
  <c r="AJ1026" i="2"/>
  <c r="AL1026" i="2" s="1"/>
  <c r="Z1041" i="2"/>
  <c r="AB1041" i="2" s="1"/>
  <c r="AK1098" i="2"/>
  <c r="AJ1098" i="2"/>
  <c r="AJ1099" i="2"/>
  <c r="AK1099" i="2"/>
  <c r="AE540" i="2"/>
  <c r="AG540" i="2" s="1"/>
  <c r="Z544" i="2"/>
  <c r="AB544" i="2" s="1"/>
  <c r="AJ544" i="2"/>
  <c r="AL544" i="2" s="1"/>
  <c r="AE548" i="2"/>
  <c r="AG548" i="2" s="1"/>
  <c r="Z552" i="2"/>
  <c r="AB552" i="2" s="1"/>
  <c r="AJ552" i="2"/>
  <c r="AL552" i="2" s="1"/>
  <c r="AE556" i="2"/>
  <c r="AG556" i="2" s="1"/>
  <c r="Z560" i="2"/>
  <c r="AB560" i="2" s="1"/>
  <c r="AJ560" i="2"/>
  <c r="AL560" i="2" s="1"/>
  <c r="AE564" i="2"/>
  <c r="AG564" i="2" s="1"/>
  <c r="Z568" i="2"/>
  <c r="AB568" i="2" s="1"/>
  <c r="AJ568" i="2"/>
  <c r="AL568" i="2" s="1"/>
  <c r="AE572" i="2"/>
  <c r="AG572" i="2" s="1"/>
  <c r="Z576" i="2"/>
  <c r="AB576" i="2" s="1"/>
  <c r="AJ576" i="2"/>
  <c r="AL576" i="2" s="1"/>
  <c r="AE580" i="2"/>
  <c r="AG580" i="2" s="1"/>
  <c r="Z584" i="2"/>
  <c r="AB584" i="2" s="1"/>
  <c r="AJ584" i="2"/>
  <c r="AL584" i="2" s="1"/>
  <c r="AE588" i="2"/>
  <c r="AG588" i="2" s="1"/>
  <c r="Z592" i="2"/>
  <c r="AB592" i="2" s="1"/>
  <c r="AJ592" i="2"/>
  <c r="AL592" i="2" s="1"/>
  <c r="AE596" i="2"/>
  <c r="AG596" i="2" s="1"/>
  <c r="Z600" i="2"/>
  <c r="AB600" i="2" s="1"/>
  <c r="AJ600" i="2"/>
  <c r="AL600" i="2" s="1"/>
  <c r="AE604" i="2"/>
  <c r="AG604" i="2" s="1"/>
  <c r="Z608" i="2"/>
  <c r="AB608" i="2" s="1"/>
  <c r="AJ608" i="2"/>
  <c r="AL608" i="2" s="1"/>
  <c r="AE612" i="2"/>
  <c r="AG612" i="2" s="1"/>
  <c r="Z616" i="2"/>
  <c r="AB616" i="2" s="1"/>
  <c r="AJ616" i="2"/>
  <c r="AL616" i="2" s="1"/>
  <c r="AJ620" i="2"/>
  <c r="AL620" i="2" s="1"/>
  <c r="Z624" i="2"/>
  <c r="AB624" i="2" s="1"/>
  <c r="AE625" i="2"/>
  <c r="AG625" i="2" s="1"/>
  <c r="AA631" i="2"/>
  <c r="AB631" i="2" s="1"/>
  <c r="AB633" i="2"/>
  <c r="AA637" i="2"/>
  <c r="AB637" i="2" s="1"/>
  <c r="AF638" i="2"/>
  <c r="AG638" i="2" s="1"/>
  <c r="AA639" i="2"/>
  <c r="AB639" i="2" s="1"/>
  <c r="AK642" i="2"/>
  <c r="AL642" i="2" s="1"/>
  <c r="AG643" i="2"/>
  <c r="AG645" i="2"/>
  <c r="AJ651" i="2"/>
  <c r="AL651" i="2" s="1"/>
  <c r="AB657" i="2"/>
  <c r="Z659" i="2"/>
  <c r="AB659" i="2" s="1"/>
  <c r="AK662" i="2"/>
  <c r="AJ662" i="2"/>
  <c r="AJ664" i="2"/>
  <c r="AL664" i="2" s="1"/>
  <c r="AG669" i="2"/>
  <c r="AF675" i="2"/>
  <c r="AE675" i="2"/>
  <c r="AG675" i="2" s="1"/>
  <c r="AF678" i="2"/>
  <c r="AE678" i="2"/>
  <c r="AE679" i="2"/>
  <c r="AG679" i="2" s="1"/>
  <c r="AG680" i="2"/>
  <c r="Z855" i="2"/>
  <c r="AB855" i="2" s="1"/>
  <c r="AE859" i="2"/>
  <c r="AG859" i="2" s="1"/>
  <c r="AJ862" i="2"/>
  <c r="AL862" i="2" s="1"/>
  <c r="AF876" i="2"/>
  <c r="AE876" i="2"/>
  <c r="AJ903" i="2"/>
  <c r="AL903" i="2" s="1"/>
  <c r="AA921" i="2"/>
  <c r="Z921" i="2"/>
  <c r="AA922" i="2"/>
  <c r="Z922" i="2"/>
  <c r="AB922" i="2" s="1"/>
  <c r="AL948" i="2"/>
  <c r="AF981" i="2"/>
  <c r="AE981" i="2"/>
  <c r="AF982" i="2"/>
  <c r="AE982" i="2"/>
  <c r="AJ1002" i="2"/>
  <c r="AL1002" i="2" s="1"/>
  <c r="AK1023" i="2"/>
  <c r="AJ1023" i="2"/>
  <c r="AK1025" i="2"/>
  <c r="AJ1025" i="2"/>
  <c r="AJ1068" i="2"/>
  <c r="AL1068" i="2" s="1"/>
  <c r="AK1068" i="2"/>
  <c r="AA671" i="2"/>
  <c r="Z671" i="2"/>
  <c r="AK674" i="2"/>
  <c r="AJ674" i="2"/>
  <c r="AK679" i="2"/>
  <c r="AJ679" i="2"/>
  <c r="AK685" i="2"/>
  <c r="AL685" i="2" s="1"/>
  <c r="AK693" i="2"/>
  <c r="AL693" i="2" s="1"/>
  <c r="AK701" i="2"/>
  <c r="AL701" i="2" s="1"/>
  <c r="AK709" i="2"/>
  <c r="AL709" i="2" s="1"/>
  <c r="AK717" i="2"/>
  <c r="AL717" i="2" s="1"/>
  <c r="AK725" i="2"/>
  <c r="AL725" i="2" s="1"/>
  <c r="AK733" i="2"/>
  <c r="AL733" i="2" s="1"/>
  <c r="AE735" i="2"/>
  <c r="AG735" i="2" s="1"/>
  <c r="AG736" i="2"/>
  <c r="Z739" i="2"/>
  <c r="AB739" i="2" s="1"/>
  <c r="AB740" i="2"/>
  <c r="AK741" i="2"/>
  <c r="AL741" i="2" s="1"/>
  <c r="AE743" i="2"/>
  <c r="AG743" i="2" s="1"/>
  <c r="AG744" i="2"/>
  <c r="Z747" i="2"/>
  <c r="AB747" i="2" s="1"/>
  <c r="AB748" i="2"/>
  <c r="AK749" i="2"/>
  <c r="AL749" i="2" s="1"/>
  <c r="AE751" i="2"/>
  <c r="AG751" i="2" s="1"/>
  <c r="AG752" i="2"/>
  <c r="Z755" i="2"/>
  <c r="AB755" i="2" s="1"/>
  <c r="AB756" i="2"/>
  <c r="AK757" i="2"/>
  <c r="AL757" i="2" s="1"/>
  <c r="AE759" i="2"/>
  <c r="AG759" i="2" s="1"/>
  <c r="AG760" i="2"/>
  <c r="Z763" i="2"/>
  <c r="AB763" i="2" s="1"/>
  <c r="AB764" i="2"/>
  <c r="AK765" i="2"/>
  <c r="AL765" i="2" s="1"/>
  <c r="AE767" i="2"/>
  <c r="AG767" i="2" s="1"/>
  <c r="AG768" i="2"/>
  <c r="Z771" i="2"/>
  <c r="AB771" i="2" s="1"/>
  <c r="AB772" i="2"/>
  <c r="AK773" i="2"/>
  <c r="AL773" i="2" s="1"/>
  <c r="AE775" i="2"/>
  <c r="AG775" i="2" s="1"/>
  <c r="AG776" i="2"/>
  <c r="Z779" i="2"/>
  <c r="AB779" i="2" s="1"/>
  <c r="AB780" i="2"/>
  <c r="AK781" i="2"/>
  <c r="AL781" i="2" s="1"/>
  <c r="AE783" i="2"/>
  <c r="AG783" i="2" s="1"/>
  <c r="AG784" i="2"/>
  <c r="Z787" i="2"/>
  <c r="AB787" i="2" s="1"/>
  <c r="AB788" i="2"/>
  <c r="AK789" i="2"/>
  <c r="AL789" i="2" s="1"/>
  <c r="AE791" i="2"/>
  <c r="AG791" i="2" s="1"/>
  <c r="AG792" i="2"/>
  <c r="Z795" i="2"/>
  <c r="AB795" i="2" s="1"/>
  <c r="AB796" i="2"/>
  <c r="AK797" i="2"/>
  <c r="AL797" i="2" s="1"/>
  <c r="AE799" i="2"/>
  <c r="AG799" i="2" s="1"/>
  <c r="AG800" i="2"/>
  <c r="Z803" i="2"/>
  <c r="AB803" i="2" s="1"/>
  <c r="AB804" i="2"/>
  <c r="AK805" i="2"/>
  <c r="AL805" i="2" s="1"/>
  <c r="AE807" i="2"/>
  <c r="AG807" i="2" s="1"/>
  <c r="AG808" i="2"/>
  <c r="Z811" i="2"/>
  <c r="AB811" i="2" s="1"/>
  <c r="AB812" i="2"/>
  <c r="AK813" i="2"/>
  <c r="AL813" i="2" s="1"/>
  <c r="AE815" i="2"/>
  <c r="AG815" i="2" s="1"/>
  <c r="AG816" i="2"/>
  <c r="Z819" i="2"/>
  <c r="AB819" i="2" s="1"/>
  <c r="AB820" i="2"/>
  <c r="AK821" i="2"/>
  <c r="AL821" i="2" s="1"/>
  <c r="AE823" i="2"/>
  <c r="AG823" i="2" s="1"/>
  <c r="AG824" i="2"/>
  <c r="Z827" i="2"/>
  <c r="AB827" i="2" s="1"/>
  <c r="AK831" i="2"/>
  <c r="AJ831" i="2"/>
  <c r="AL831" i="2" s="1"/>
  <c r="AJ833" i="2"/>
  <c r="AK833" i="2"/>
  <c r="AK835" i="2"/>
  <c r="AK843" i="2"/>
  <c r="AJ843" i="2"/>
  <c r="AJ853" i="2"/>
  <c r="AL853" i="2" s="1"/>
  <c r="AJ879" i="2"/>
  <c r="AL879" i="2" s="1"/>
  <c r="AA889" i="2"/>
  <c r="Z889" i="2"/>
  <c r="AA898" i="2"/>
  <c r="Z898" i="2"/>
  <c r="AK905" i="2"/>
  <c r="AJ905" i="2"/>
  <c r="AJ906" i="2"/>
  <c r="AL906" i="2" s="1"/>
  <c r="AK928" i="2"/>
  <c r="AJ928" i="2"/>
  <c r="AL928" i="2" s="1"/>
  <c r="AL955" i="2"/>
  <c r="AB979" i="2"/>
  <c r="AK999" i="2"/>
  <c r="AJ999" i="2"/>
  <c r="AK1001" i="2"/>
  <c r="AJ1001" i="2"/>
  <c r="AL1001" i="2" s="1"/>
  <c r="AF1037" i="2"/>
  <c r="AE1037" i="2"/>
  <c r="AK623" i="2"/>
  <c r="AL623" i="2" s="1"/>
  <c r="AL636" i="2"/>
  <c r="AJ638" i="2"/>
  <c r="AL638" i="2" s="1"/>
  <c r="AE639" i="2"/>
  <c r="AG639" i="2" s="1"/>
  <c r="Z640" i="2"/>
  <c r="AB640" i="2" s="1"/>
  <c r="AK647" i="2"/>
  <c r="AL647" i="2" s="1"/>
  <c r="AG648" i="2"/>
  <c r="AA653" i="2"/>
  <c r="AB653" i="2" s="1"/>
  <c r="AF654" i="2"/>
  <c r="AG654" i="2" s="1"/>
  <c r="AA655" i="2"/>
  <c r="AB655" i="2" s="1"/>
  <c r="AK658" i="2"/>
  <c r="AL658" i="2" s="1"/>
  <c r="AG659" i="2"/>
  <c r="AG661" i="2"/>
  <c r="AK665" i="2"/>
  <c r="AL665" i="2" s="1"/>
  <c r="Z667" i="2"/>
  <c r="AB667" i="2" s="1"/>
  <c r="AB668" i="2"/>
  <c r="AK669" i="2"/>
  <c r="AL669" i="2" s="1"/>
  <c r="AB673" i="2"/>
  <c r="AJ675" i="2"/>
  <c r="AL675" i="2" s="1"/>
  <c r="AG676" i="2"/>
  <c r="AK678" i="2"/>
  <c r="AJ678" i="2"/>
  <c r="AL678" i="2" s="1"/>
  <c r="AJ680" i="2"/>
  <c r="AL680" i="2" s="1"/>
  <c r="AF686" i="2"/>
  <c r="AE686" i="2"/>
  <c r="AF694" i="2"/>
  <c r="AE694" i="2"/>
  <c r="AF702" i="2"/>
  <c r="AE702" i="2"/>
  <c r="AF710" i="2"/>
  <c r="AE710" i="2"/>
  <c r="AF718" i="2"/>
  <c r="AE718" i="2"/>
  <c r="AF726" i="2"/>
  <c r="AE726" i="2"/>
  <c r="AG726" i="2" s="1"/>
  <c r="AF734" i="2"/>
  <c r="AE734" i="2"/>
  <c r="AG734" i="2" s="1"/>
  <c r="AF742" i="2"/>
  <c r="AE742" i="2"/>
  <c r="AF750" i="2"/>
  <c r="AE750" i="2"/>
  <c r="AF758" i="2"/>
  <c r="AE758" i="2"/>
  <c r="AG758" i="2" s="1"/>
  <c r="AF766" i="2"/>
  <c r="AE766" i="2"/>
  <c r="AG766" i="2" s="1"/>
  <c r="AF774" i="2"/>
  <c r="AE774" i="2"/>
  <c r="AF782" i="2"/>
  <c r="AE782" i="2"/>
  <c r="AF790" i="2"/>
  <c r="AE790" i="2"/>
  <c r="AG790" i="2" s="1"/>
  <c r="AF798" i="2"/>
  <c r="AE798" i="2"/>
  <c r="AG798" i="2" s="1"/>
  <c r="AF806" i="2"/>
  <c r="AE806" i="2"/>
  <c r="AF814" i="2"/>
  <c r="AE814" i="2"/>
  <c r="AF822" i="2"/>
  <c r="AE822" i="2"/>
  <c r="AG822" i="2" s="1"/>
  <c r="AB915" i="2"/>
  <c r="AF917" i="2"/>
  <c r="AE917" i="2"/>
  <c r="AG917" i="2" s="1"/>
  <c r="AF918" i="2"/>
  <c r="AE918" i="2"/>
  <c r="AG918" i="2" s="1"/>
  <c r="AL1011" i="2"/>
  <c r="AA1140" i="2"/>
  <c r="Z1140" i="2"/>
  <c r="AB1140" i="2" s="1"/>
  <c r="AG621" i="2"/>
  <c r="AG635" i="2"/>
  <c r="AG637" i="2"/>
  <c r="AB649" i="2"/>
  <c r="AB660" i="2"/>
  <c r="AF667" i="2"/>
  <c r="AE667" i="2"/>
  <c r="AF670" i="2"/>
  <c r="AE670" i="2"/>
  <c r="AG672" i="2"/>
  <c r="AA674" i="2"/>
  <c r="Z674" i="2"/>
  <c r="AL827" i="2"/>
  <c r="AB831" i="2"/>
  <c r="AB833" i="2"/>
  <c r="AL835" i="2"/>
  <c r="AL836" i="2"/>
  <c r="AF838" i="2"/>
  <c r="AE838" i="2"/>
  <c r="AA841" i="2"/>
  <c r="Z841" i="2"/>
  <c r="AA866" i="2"/>
  <c r="Z866" i="2"/>
  <c r="AL877" i="2"/>
  <c r="AK883" i="2"/>
  <c r="AJ883" i="2"/>
  <c r="AL883" i="2" s="1"/>
  <c r="AK886" i="2"/>
  <c r="AJ886" i="2"/>
  <c r="AG887" i="2"/>
  <c r="AK916" i="2"/>
  <c r="AL916" i="2" s="1"/>
  <c r="AL987" i="2"/>
  <c r="AL1036" i="2"/>
  <c r="AF1137" i="2"/>
  <c r="AE1137" i="2"/>
  <c r="AL625" i="2"/>
  <c r="AL639" i="2"/>
  <c r="AA663" i="2"/>
  <c r="Z663" i="2"/>
  <c r="AK666" i="2"/>
  <c r="AJ666" i="2"/>
  <c r="AK671" i="2"/>
  <c r="AJ671" i="2"/>
  <c r="AL671" i="2" s="1"/>
  <c r="AK681" i="2"/>
  <c r="AJ681" i="2"/>
  <c r="AL681" i="2" s="1"/>
  <c r="AK682" i="2"/>
  <c r="AJ682" i="2"/>
  <c r="AK686" i="2"/>
  <c r="AJ686" i="2"/>
  <c r="AK688" i="2"/>
  <c r="AJ688" i="2"/>
  <c r="AL688" i="2" s="1"/>
  <c r="AK689" i="2"/>
  <c r="AJ689" i="2"/>
  <c r="AL689" i="2" s="1"/>
  <c r="AK690" i="2"/>
  <c r="AJ690" i="2"/>
  <c r="AK694" i="2"/>
  <c r="AJ694" i="2"/>
  <c r="AK696" i="2"/>
  <c r="AJ696" i="2"/>
  <c r="AL696" i="2" s="1"/>
  <c r="AK697" i="2"/>
  <c r="AJ697" i="2"/>
  <c r="AL697" i="2" s="1"/>
  <c r="AK698" i="2"/>
  <c r="AJ698" i="2"/>
  <c r="AK702" i="2"/>
  <c r="AJ702" i="2"/>
  <c r="AK704" i="2"/>
  <c r="AJ704" i="2"/>
  <c r="AL704" i="2" s="1"/>
  <c r="AK705" i="2"/>
  <c r="AJ705" i="2"/>
  <c r="AL705" i="2" s="1"/>
  <c r="AK706" i="2"/>
  <c r="AJ706" i="2"/>
  <c r="AK710" i="2"/>
  <c r="AJ710" i="2"/>
  <c r="AK712" i="2"/>
  <c r="AJ712" i="2"/>
  <c r="AL712" i="2" s="1"/>
  <c r="AK713" i="2"/>
  <c r="AJ713" i="2"/>
  <c r="AL713" i="2" s="1"/>
  <c r="AK714" i="2"/>
  <c r="AJ714" i="2"/>
  <c r="AK718" i="2"/>
  <c r="AJ718" i="2"/>
  <c r="AK720" i="2"/>
  <c r="AJ720" i="2"/>
  <c r="AL720" i="2" s="1"/>
  <c r="AK721" i="2"/>
  <c r="AJ721" i="2"/>
  <c r="AL721" i="2" s="1"/>
  <c r="AK722" i="2"/>
  <c r="AJ722" i="2"/>
  <c r="AK726" i="2"/>
  <c r="AJ726" i="2"/>
  <c r="AK728" i="2"/>
  <c r="AJ728" i="2"/>
  <c r="AL728" i="2" s="1"/>
  <c r="AK729" i="2"/>
  <c r="AJ729" i="2"/>
  <c r="AL729" i="2" s="1"/>
  <c r="AK730" i="2"/>
  <c r="AJ730" i="2"/>
  <c r="AK734" i="2"/>
  <c r="AJ734" i="2"/>
  <c r="AK736" i="2"/>
  <c r="AJ736" i="2"/>
  <c r="AL736" i="2" s="1"/>
  <c r="AK737" i="2"/>
  <c r="AJ737" i="2"/>
  <c r="AL737" i="2" s="1"/>
  <c r="AK738" i="2"/>
  <c r="AJ738" i="2"/>
  <c r="AK742" i="2"/>
  <c r="AJ742" i="2"/>
  <c r="AK744" i="2"/>
  <c r="AJ744" i="2"/>
  <c r="AL744" i="2" s="1"/>
  <c r="AK745" i="2"/>
  <c r="AJ745" i="2"/>
  <c r="AL745" i="2" s="1"/>
  <c r="AK746" i="2"/>
  <c r="AJ746" i="2"/>
  <c r="AK750" i="2"/>
  <c r="AJ750" i="2"/>
  <c r="AK752" i="2"/>
  <c r="AJ752" i="2"/>
  <c r="AL752" i="2" s="1"/>
  <c r="AK753" i="2"/>
  <c r="AJ753" i="2"/>
  <c r="AL753" i="2" s="1"/>
  <c r="AK754" i="2"/>
  <c r="AJ754" i="2"/>
  <c r="AK758" i="2"/>
  <c r="AJ758" i="2"/>
  <c r="AK760" i="2"/>
  <c r="AJ760" i="2"/>
  <c r="AL760" i="2" s="1"/>
  <c r="AK761" i="2"/>
  <c r="AJ761" i="2"/>
  <c r="AL761" i="2" s="1"/>
  <c r="AK762" i="2"/>
  <c r="AJ762" i="2"/>
  <c r="AK766" i="2"/>
  <c r="AJ766" i="2"/>
  <c r="AK768" i="2"/>
  <c r="AJ768" i="2"/>
  <c r="AL768" i="2" s="1"/>
  <c r="AK769" i="2"/>
  <c r="AJ769" i="2"/>
  <c r="AL769" i="2" s="1"/>
  <c r="AK770" i="2"/>
  <c r="AJ770" i="2"/>
  <c r="AK774" i="2"/>
  <c r="AJ774" i="2"/>
  <c r="AK776" i="2"/>
  <c r="AJ776" i="2"/>
  <c r="AL776" i="2" s="1"/>
  <c r="AK777" i="2"/>
  <c r="AJ777" i="2"/>
  <c r="AL777" i="2" s="1"/>
  <c r="AK778" i="2"/>
  <c r="AJ778" i="2"/>
  <c r="AK782" i="2"/>
  <c r="AJ782" i="2"/>
  <c r="AK784" i="2"/>
  <c r="AJ784" i="2"/>
  <c r="AL784" i="2" s="1"/>
  <c r="AK785" i="2"/>
  <c r="AJ785" i="2"/>
  <c r="AL785" i="2" s="1"/>
  <c r="AK786" i="2"/>
  <c r="AJ786" i="2"/>
  <c r="AK790" i="2"/>
  <c r="AJ790" i="2"/>
  <c r="AK792" i="2"/>
  <c r="AJ792" i="2"/>
  <c r="AL792" i="2" s="1"/>
  <c r="AK793" i="2"/>
  <c r="AJ793" i="2"/>
  <c r="AL793" i="2" s="1"/>
  <c r="AK794" i="2"/>
  <c r="AJ794" i="2"/>
  <c r="AK798" i="2"/>
  <c r="AJ798" i="2"/>
  <c r="AK800" i="2"/>
  <c r="AJ800" i="2"/>
  <c r="AL800" i="2" s="1"/>
  <c r="AK801" i="2"/>
  <c r="AJ801" i="2"/>
  <c r="AL801" i="2" s="1"/>
  <c r="AK802" i="2"/>
  <c r="AJ802" i="2"/>
  <c r="AK806" i="2"/>
  <c r="AJ806" i="2"/>
  <c r="AK808" i="2"/>
  <c r="AJ808" i="2"/>
  <c r="AL808" i="2" s="1"/>
  <c r="AK809" i="2"/>
  <c r="AJ809" i="2"/>
  <c r="AL809" i="2" s="1"/>
  <c r="AK810" i="2"/>
  <c r="AJ810" i="2"/>
  <c r="AK814" i="2"/>
  <c r="AJ814" i="2"/>
  <c r="AK816" i="2"/>
  <c r="AJ816" i="2"/>
  <c r="AL816" i="2" s="1"/>
  <c r="AK817" i="2"/>
  <c r="AJ817" i="2"/>
  <c r="AL817" i="2" s="1"/>
  <c r="AK818" i="2"/>
  <c r="AJ818" i="2"/>
  <c r="AK822" i="2"/>
  <c r="AJ822" i="2"/>
  <c r="AK824" i="2"/>
  <c r="AJ824" i="2"/>
  <c r="AL824" i="2" s="1"/>
  <c r="AK825" i="2"/>
  <c r="AJ825" i="2"/>
  <c r="AL825" i="2" s="1"/>
  <c r="AK826" i="2"/>
  <c r="AJ826" i="2"/>
  <c r="AA830" i="2"/>
  <c r="Z830" i="2"/>
  <c r="AL837" i="2"/>
  <c r="AK861" i="2"/>
  <c r="AJ861" i="2"/>
  <c r="AK935" i="2"/>
  <c r="AJ935" i="2"/>
  <c r="AK937" i="2"/>
  <c r="AJ937" i="2"/>
  <c r="AA953" i="2"/>
  <c r="Z953" i="2"/>
  <c r="AA954" i="2"/>
  <c r="Z954" i="2"/>
  <c r="AB839" i="2"/>
  <c r="AF845" i="2"/>
  <c r="AE845" i="2"/>
  <c r="AA861" i="2"/>
  <c r="Z861" i="2"/>
  <c r="AL868" i="2"/>
  <c r="AK874" i="2"/>
  <c r="AJ874" i="2"/>
  <c r="AK875" i="2"/>
  <c r="AJ875" i="2"/>
  <c r="AA878" i="2"/>
  <c r="Z878" i="2"/>
  <c r="AJ887" i="2"/>
  <c r="AL887" i="2" s="1"/>
  <c r="AG892" i="2"/>
  <c r="AB899" i="2"/>
  <c r="AK904" i="2"/>
  <c r="AJ904" i="2"/>
  <c r="AL904" i="2" s="1"/>
  <c r="AL931" i="2"/>
  <c r="AK936" i="2"/>
  <c r="AJ936" i="2"/>
  <c r="AL963" i="2"/>
  <c r="AK968" i="2"/>
  <c r="AJ968" i="2"/>
  <c r="AB987" i="2"/>
  <c r="AL995" i="2"/>
  <c r="AK1000" i="2"/>
  <c r="AJ1000" i="2"/>
  <c r="AG1007" i="2"/>
  <c r="AB1011" i="2"/>
  <c r="AL1019" i="2"/>
  <c r="AK1024" i="2"/>
  <c r="AJ1024" i="2"/>
  <c r="AL1052" i="2"/>
  <c r="AE1053" i="2"/>
  <c r="AF1053" i="2"/>
  <c r="AF1073" i="2"/>
  <c r="AE1073" i="2"/>
  <c r="AG1073" i="2" s="1"/>
  <c r="AA1108" i="2"/>
  <c r="Z1108" i="2"/>
  <c r="AK1176" i="2"/>
  <c r="AJ1176" i="2"/>
  <c r="AL1176" i="2" s="1"/>
  <c r="AL1202" i="2"/>
  <c r="AA1236" i="2"/>
  <c r="Z1236" i="2"/>
  <c r="AG1258" i="2"/>
  <c r="AG1259" i="2"/>
  <c r="Z1277" i="2"/>
  <c r="AB1277" i="2" s="1"/>
  <c r="AA1277" i="2"/>
  <c r="AF1301" i="2"/>
  <c r="AE1301" i="2"/>
  <c r="AB853" i="2"/>
  <c r="AJ859" i="2"/>
  <c r="AL859" i="2" s="1"/>
  <c r="AF870" i="2"/>
  <c r="AE870" i="2"/>
  <c r="AB871" i="2"/>
  <c r="AL880" i="2"/>
  <c r="AG884" i="2"/>
  <c r="AB891" i="2"/>
  <c r="AK896" i="2"/>
  <c r="AL896" i="2" s="1"/>
  <c r="AF898" i="2"/>
  <c r="AE898" i="2"/>
  <c r="AK900" i="2"/>
  <c r="AL900" i="2" s="1"/>
  <c r="AF901" i="2"/>
  <c r="AE901" i="2"/>
  <c r="AG901" i="2" s="1"/>
  <c r="AA902" i="2"/>
  <c r="Z902" i="2"/>
  <c r="AK911" i="2"/>
  <c r="AJ911" i="2"/>
  <c r="AL911" i="2" s="1"/>
  <c r="AK913" i="2"/>
  <c r="AJ913" i="2"/>
  <c r="AL913" i="2" s="1"/>
  <c r="AJ914" i="2"/>
  <c r="AL914" i="2" s="1"/>
  <c r="AG919" i="2"/>
  <c r="AK924" i="2"/>
  <c r="AL924" i="2" s="1"/>
  <c r="AF925" i="2"/>
  <c r="AE925" i="2"/>
  <c r="AA929" i="2"/>
  <c r="Z929" i="2"/>
  <c r="AK943" i="2"/>
  <c r="AJ943" i="2"/>
  <c r="AK945" i="2"/>
  <c r="AJ945" i="2"/>
  <c r="AG951" i="2"/>
  <c r="AK956" i="2"/>
  <c r="AL956" i="2" s="1"/>
  <c r="AF957" i="2"/>
  <c r="AE957" i="2"/>
  <c r="AA961" i="2"/>
  <c r="Z961" i="2"/>
  <c r="AK975" i="2"/>
  <c r="AJ975" i="2"/>
  <c r="AK977" i="2"/>
  <c r="AJ977" i="2"/>
  <c r="AG983" i="2"/>
  <c r="AK988" i="2"/>
  <c r="AL988" i="2" s="1"/>
  <c r="AF989" i="2"/>
  <c r="AE989" i="2"/>
  <c r="AA993" i="2"/>
  <c r="Z993" i="2"/>
  <c r="AK1012" i="2"/>
  <c r="AL1012" i="2" s="1"/>
  <c r="AF1013" i="2"/>
  <c r="AE1013" i="2"/>
  <c r="AG1013" i="2" s="1"/>
  <c r="AA1017" i="2"/>
  <c r="Z1017" i="2"/>
  <c r="AB1017" i="2" s="1"/>
  <c r="AK1031" i="2"/>
  <c r="AJ1031" i="2"/>
  <c r="AL1031" i="2" s="1"/>
  <c r="AK1033" i="2"/>
  <c r="AJ1033" i="2"/>
  <c r="Z1057" i="2"/>
  <c r="AA1057" i="2"/>
  <c r="AJ1060" i="2"/>
  <c r="AK1060" i="2"/>
  <c r="AK1088" i="2"/>
  <c r="AJ1088" i="2"/>
  <c r="AL1088" i="2" s="1"/>
  <c r="AA1109" i="2"/>
  <c r="Z1109" i="2"/>
  <c r="AB1134" i="2"/>
  <c r="AK1135" i="2"/>
  <c r="AL1135" i="2" s="1"/>
  <c r="AA1161" i="2"/>
  <c r="Z1161" i="2"/>
  <c r="AG1190" i="2"/>
  <c r="AJ1195" i="2"/>
  <c r="AK1195" i="2"/>
  <c r="AF1220" i="2"/>
  <c r="AE1220" i="2"/>
  <c r="AG1220" i="2" s="1"/>
  <c r="AA1237" i="2"/>
  <c r="Z1237" i="2"/>
  <c r="AA1244" i="2"/>
  <c r="Z1244" i="2"/>
  <c r="AK1255" i="2"/>
  <c r="AL1255" i="2" s="1"/>
  <c r="AL1274" i="2"/>
  <c r="AF1278" i="2"/>
  <c r="AE1278" i="2"/>
  <c r="AG1278" i="2" s="1"/>
  <c r="AG835" i="2"/>
  <c r="AF857" i="2"/>
  <c r="AE857" i="2"/>
  <c r="AG857" i="2" s="1"/>
  <c r="AA858" i="2"/>
  <c r="Z858" i="2"/>
  <c r="AB858" i="2" s="1"/>
  <c r="AL863" i="2"/>
  <c r="AK869" i="2"/>
  <c r="AJ869" i="2"/>
  <c r="AL869" i="2" s="1"/>
  <c r="AF882" i="2"/>
  <c r="AE882" i="2"/>
  <c r="AB883" i="2"/>
  <c r="AK888" i="2"/>
  <c r="AL888" i="2" s="1"/>
  <c r="AF890" i="2"/>
  <c r="AE890" i="2"/>
  <c r="AG890" i="2" s="1"/>
  <c r="AK892" i="2"/>
  <c r="AL892" i="2" s="1"/>
  <c r="AF893" i="2"/>
  <c r="AE893" i="2"/>
  <c r="AA894" i="2"/>
  <c r="Z894" i="2"/>
  <c r="AK897" i="2"/>
  <c r="AJ897" i="2"/>
  <c r="AK912" i="2"/>
  <c r="AJ912" i="2"/>
  <c r="AK944" i="2"/>
  <c r="AJ944" i="2"/>
  <c r="AK976" i="2"/>
  <c r="AJ976" i="2"/>
  <c r="AK1007" i="2"/>
  <c r="AJ1007" i="2"/>
  <c r="AK1032" i="2"/>
  <c r="AJ1032" i="2"/>
  <c r="AJ1038" i="2"/>
  <c r="AL1038" i="2" s="1"/>
  <c r="AK1038" i="2"/>
  <c r="AF1046" i="2"/>
  <c r="AE1046" i="2"/>
  <c r="AA1050" i="2"/>
  <c r="Z1050" i="2"/>
  <c r="AK1055" i="2"/>
  <c r="AJ1055" i="2"/>
  <c r="AF1065" i="2"/>
  <c r="AE1065" i="2"/>
  <c r="AA1162" i="2"/>
  <c r="Z1162" i="2"/>
  <c r="AK1214" i="2"/>
  <c r="AJ1214" i="2"/>
  <c r="AK1215" i="2"/>
  <c r="AJ1215" i="2"/>
  <c r="AK1217" i="2"/>
  <c r="AJ1217" i="2"/>
  <c r="AF1234" i="2"/>
  <c r="AE1234" i="2"/>
  <c r="AA1245" i="2"/>
  <c r="Z1245" i="2"/>
  <c r="AF1256" i="2"/>
  <c r="AE1256" i="2"/>
  <c r="AE683" i="2"/>
  <c r="AG683" i="2" s="1"/>
  <c r="Z687" i="2"/>
  <c r="AB687" i="2" s="1"/>
  <c r="AJ687" i="2"/>
  <c r="AL687" i="2" s="1"/>
  <c r="AE691" i="2"/>
  <c r="AG691" i="2" s="1"/>
  <c r="Z695" i="2"/>
  <c r="AB695" i="2" s="1"/>
  <c r="AJ695" i="2"/>
  <c r="AL695" i="2" s="1"/>
  <c r="AE699" i="2"/>
  <c r="AG699" i="2" s="1"/>
  <c r="Z703" i="2"/>
  <c r="AB703" i="2" s="1"/>
  <c r="AJ703" i="2"/>
  <c r="AL703" i="2" s="1"/>
  <c r="AE707" i="2"/>
  <c r="AG707" i="2" s="1"/>
  <c r="Z711" i="2"/>
  <c r="AB711" i="2" s="1"/>
  <c r="AJ711" i="2"/>
  <c r="AL711" i="2" s="1"/>
  <c r="AE715" i="2"/>
  <c r="AG715" i="2" s="1"/>
  <c r="Z719" i="2"/>
  <c r="AB719" i="2" s="1"/>
  <c r="AJ719" i="2"/>
  <c r="AL719" i="2" s="1"/>
  <c r="AE723" i="2"/>
  <c r="AG723" i="2" s="1"/>
  <c r="Z727" i="2"/>
  <c r="AB727" i="2" s="1"/>
  <c r="AJ727" i="2"/>
  <c r="AL727" i="2" s="1"/>
  <c r="AE731" i="2"/>
  <c r="AG731" i="2" s="1"/>
  <c r="Z735" i="2"/>
  <c r="AB735" i="2" s="1"/>
  <c r="AJ735" i="2"/>
  <c r="AL735" i="2" s="1"/>
  <c r="AE739" i="2"/>
  <c r="AG739" i="2" s="1"/>
  <c r="Z743" i="2"/>
  <c r="AB743" i="2" s="1"/>
  <c r="AJ743" i="2"/>
  <c r="AL743" i="2" s="1"/>
  <c r="AE747" i="2"/>
  <c r="AG747" i="2" s="1"/>
  <c r="Z751" i="2"/>
  <c r="AB751" i="2" s="1"/>
  <c r="AJ751" i="2"/>
  <c r="AL751" i="2" s="1"/>
  <c r="AE755" i="2"/>
  <c r="AG755" i="2" s="1"/>
  <c r="Z759" i="2"/>
  <c r="AB759" i="2" s="1"/>
  <c r="AJ759" i="2"/>
  <c r="AL759" i="2" s="1"/>
  <c r="AE763" i="2"/>
  <c r="AG763" i="2" s="1"/>
  <c r="Z767" i="2"/>
  <c r="AB767" i="2" s="1"/>
  <c r="AJ767" i="2"/>
  <c r="AL767" i="2" s="1"/>
  <c r="AE771" i="2"/>
  <c r="AG771" i="2" s="1"/>
  <c r="Z775" i="2"/>
  <c r="AB775" i="2" s="1"/>
  <c r="AJ775" i="2"/>
  <c r="AL775" i="2" s="1"/>
  <c r="AE779" i="2"/>
  <c r="AG779" i="2" s="1"/>
  <c r="Z783" i="2"/>
  <c r="AB783" i="2" s="1"/>
  <c r="AJ783" i="2"/>
  <c r="AL783" i="2" s="1"/>
  <c r="AE787" i="2"/>
  <c r="AG787" i="2" s="1"/>
  <c r="Z791" i="2"/>
  <c r="AB791" i="2" s="1"/>
  <c r="AJ791" i="2"/>
  <c r="AL791" i="2" s="1"/>
  <c r="AE795" i="2"/>
  <c r="AG795" i="2" s="1"/>
  <c r="Z799" i="2"/>
  <c r="AB799" i="2" s="1"/>
  <c r="AJ799" i="2"/>
  <c r="AL799" i="2" s="1"/>
  <c r="AE803" i="2"/>
  <c r="AG803" i="2" s="1"/>
  <c r="Z807" i="2"/>
  <c r="AB807" i="2" s="1"/>
  <c r="AJ807" i="2"/>
  <c r="AL807" i="2" s="1"/>
  <c r="AE811" i="2"/>
  <c r="AG811" i="2" s="1"/>
  <c r="Z815" i="2"/>
  <c r="AB815" i="2" s="1"/>
  <c r="AJ815" i="2"/>
  <c r="AL815" i="2" s="1"/>
  <c r="AE819" i="2"/>
  <c r="AG819" i="2" s="1"/>
  <c r="Z823" i="2"/>
  <c r="AB823" i="2" s="1"/>
  <c r="AJ823" i="2"/>
  <c r="AL823" i="2" s="1"/>
  <c r="AE827" i="2"/>
  <c r="AG827" i="2" s="1"/>
  <c r="AA829" i="2"/>
  <c r="AB829" i="2" s="1"/>
  <c r="AE830" i="2"/>
  <c r="AG830" i="2" s="1"/>
  <c r="Z834" i="2"/>
  <c r="AB834" i="2" s="1"/>
  <c r="AE839" i="2"/>
  <c r="AG839" i="2" s="1"/>
  <c r="AK845" i="2"/>
  <c r="AL845" i="2" s="1"/>
  <c r="AA849" i="2"/>
  <c r="Z849" i="2"/>
  <c r="AA851" i="2"/>
  <c r="AB851" i="2" s="1"/>
  <c r="AJ852" i="2"/>
  <c r="AL852" i="2" s="1"/>
  <c r="AK854" i="2"/>
  <c r="AL854" i="2" s="1"/>
  <c r="AL860" i="2"/>
  <c r="Z862" i="2"/>
  <c r="AB862" i="2" s="1"/>
  <c r="AK866" i="2"/>
  <c r="AJ866" i="2"/>
  <c r="AJ872" i="2"/>
  <c r="AL872" i="2" s="1"/>
  <c r="AA875" i="2"/>
  <c r="Z875" i="2"/>
  <c r="AE878" i="2"/>
  <c r="AG878" i="2" s="1"/>
  <c r="AK884" i="2"/>
  <c r="AL884" i="2" s="1"/>
  <c r="AF885" i="2"/>
  <c r="AE885" i="2"/>
  <c r="AA886" i="2"/>
  <c r="Z886" i="2"/>
  <c r="AK889" i="2"/>
  <c r="AJ889" i="2"/>
  <c r="AB896" i="2"/>
  <c r="AJ898" i="2"/>
  <c r="AL898" i="2" s="1"/>
  <c r="AE902" i="2"/>
  <c r="AG902" i="2" s="1"/>
  <c r="AA905" i="2"/>
  <c r="Z905" i="2"/>
  <c r="AK919" i="2"/>
  <c r="AJ919" i="2"/>
  <c r="AK921" i="2"/>
  <c r="AJ921" i="2"/>
  <c r="AL921" i="2" s="1"/>
  <c r="AJ922" i="2"/>
  <c r="AL922" i="2" s="1"/>
  <c r="AG927" i="2"/>
  <c r="AK932" i="2"/>
  <c r="AL932" i="2" s="1"/>
  <c r="AF933" i="2"/>
  <c r="AE933" i="2"/>
  <c r="AA937" i="2"/>
  <c r="Z937" i="2"/>
  <c r="AK951" i="2"/>
  <c r="AJ951" i="2"/>
  <c r="AK953" i="2"/>
  <c r="AJ953" i="2"/>
  <c r="AJ954" i="2"/>
  <c r="AL954" i="2" s="1"/>
  <c r="AK964" i="2"/>
  <c r="AL964" i="2" s="1"/>
  <c r="AF965" i="2"/>
  <c r="AE965" i="2"/>
  <c r="AA969" i="2"/>
  <c r="Z969" i="2"/>
  <c r="AK983" i="2"/>
  <c r="AJ983" i="2"/>
  <c r="AK985" i="2"/>
  <c r="AJ985" i="2"/>
  <c r="AJ986" i="2"/>
  <c r="AL986" i="2" s="1"/>
  <c r="AK996" i="2"/>
  <c r="AL996" i="2" s="1"/>
  <c r="AF997" i="2"/>
  <c r="AE997" i="2"/>
  <c r="AA1001" i="2"/>
  <c r="Z1001" i="2"/>
  <c r="AK1008" i="2"/>
  <c r="AJ1008" i="2"/>
  <c r="AK1009" i="2"/>
  <c r="AJ1009" i="2"/>
  <c r="AJ1010" i="2"/>
  <c r="AL1010" i="2" s="1"/>
  <c r="AK1020" i="2"/>
  <c r="AL1020" i="2" s="1"/>
  <c r="AF1021" i="2"/>
  <c r="AE1021" i="2"/>
  <c r="AA1025" i="2"/>
  <c r="Z1025" i="2"/>
  <c r="AK1039" i="2"/>
  <c r="AJ1039" i="2"/>
  <c r="Z1052" i="2"/>
  <c r="AA1052" i="2"/>
  <c r="AK1053" i="2"/>
  <c r="AJ1053" i="2"/>
  <c r="AL1053" i="2" s="1"/>
  <c r="AE1072" i="2"/>
  <c r="AF1072" i="2"/>
  <c r="AL1103" i="2"/>
  <c r="AK1103" i="2"/>
  <c r="AB1114" i="2"/>
  <c r="AF1128" i="2"/>
  <c r="AE1128" i="2"/>
  <c r="AF1188" i="2"/>
  <c r="AE1188" i="2"/>
  <c r="AA1200" i="2"/>
  <c r="Z1200" i="2"/>
  <c r="AB1200" i="2" s="1"/>
  <c r="AK1212" i="2"/>
  <c r="AJ1212" i="2"/>
  <c r="AL1212" i="2" s="1"/>
  <c r="AK1228" i="2"/>
  <c r="AJ1228" i="2"/>
  <c r="AK1229" i="2"/>
  <c r="AJ1229" i="2"/>
  <c r="AK1231" i="2"/>
  <c r="AJ1231" i="2"/>
  <c r="AL1231" i="2" s="1"/>
  <c r="AF1241" i="2"/>
  <c r="AE1241" i="2"/>
  <c r="AG1241" i="2" s="1"/>
  <c r="AK1286" i="2"/>
  <c r="AJ1286" i="2"/>
  <c r="AJ828" i="2"/>
  <c r="AL828" i="2" s="1"/>
  <c r="AK841" i="2"/>
  <c r="AJ841" i="2"/>
  <c r="AL841" i="2" s="1"/>
  <c r="AB843" i="2"/>
  <c r="AG853" i="2"/>
  <c r="AF862" i="2"/>
  <c r="AE862" i="2"/>
  <c r="AG862" i="2" s="1"/>
  <c r="AB863" i="2"/>
  <c r="AG867" i="2"/>
  <c r="AF873" i="2"/>
  <c r="AE873" i="2"/>
  <c r="AG873" i="2" s="1"/>
  <c r="AA874" i="2"/>
  <c r="Z874" i="2"/>
  <c r="AK878" i="2"/>
  <c r="AJ878" i="2"/>
  <c r="AL878" i="2" s="1"/>
  <c r="AK902" i="2"/>
  <c r="AJ902" i="2"/>
  <c r="AK920" i="2"/>
  <c r="AJ920" i="2"/>
  <c r="AL920" i="2" s="1"/>
  <c r="AK952" i="2"/>
  <c r="AJ952" i="2"/>
  <c r="AE966" i="2"/>
  <c r="AG966" i="2" s="1"/>
  <c r="Z970" i="2"/>
  <c r="AB970" i="2" s="1"/>
  <c r="AK984" i="2"/>
  <c r="AJ984" i="2"/>
  <c r="AE998" i="2"/>
  <c r="AG998" i="2" s="1"/>
  <c r="Z1002" i="2"/>
  <c r="AB1002" i="2" s="1"/>
  <c r="AE1022" i="2"/>
  <c r="AG1022" i="2" s="1"/>
  <c r="Z1026" i="2"/>
  <c r="AB1026" i="2" s="1"/>
  <c r="AK1047" i="2"/>
  <c r="AJ1047" i="2"/>
  <c r="AE1049" i="2"/>
  <c r="AG1049" i="2" s="1"/>
  <c r="AF1056" i="2"/>
  <c r="AG1056" i="2" s="1"/>
  <c r="AK1067" i="2"/>
  <c r="AJ1067" i="2"/>
  <c r="AF1070" i="2"/>
  <c r="AE1070" i="2"/>
  <c r="AA1084" i="2"/>
  <c r="Z1084" i="2"/>
  <c r="AK1156" i="2"/>
  <c r="AL1156" i="2" s="1"/>
  <c r="AB1167" i="2"/>
  <c r="AK1182" i="2"/>
  <c r="AJ1182" i="2"/>
  <c r="AL1182" i="2" s="1"/>
  <c r="AK1183" i="2"/>
  <c r="AJ1183" i="2"/>
  <c r="AK1185" i="2"/>
  <c r="AJ1185" i="2"/>
  <c r="AK1226" i="2"/>
  <c r="AJ1226" i="2"/>
  <c r="AL1226" i="2" s="1"/>
  <c r="AF1249" i="2"/>
  <c r="AE1249" i="2"/>
  <c r="AG1249" i="2" s="1"/>
  <c r="AF1264" i="2"/>
  <c r="AE1264" i="2"/>
  <c r="AK1290" i="2"/>
  <c r="AJ1290" i="2"/>
  <c r="Z838" i="2"/>
  <c r="AB838" i="2" s="1"/>
  <c r="AF851" i="2"/>
  <c r="AE851" i="2"/>
  <c r="AE858" i="2"/>
  <c r="AG858" i="2" s="1"/>
  <c r="AA869" i="2"/>
  <c r="Z869" i="2"/>
  <c r="AJ882" i="2"/>
  <c r="AL882" i="2" s="1"/>
  <c r="AE886" i="2"/>
  <c r="AG886" i="2" s="1"/>
  <c r="AK894" i="2"/>
  <c r="AJ894" i="2"/>
  <c r="AL894" i="2" s="1"/>
  <c r="AG895" i="2"/>
  <c r="AA897" i="2"/>
  <c r="Z897" i="2"/>
  <c r="AK908" i="2"/>
  <c r="AL908" i="2" s="1"/>
  <c r="AF909" i="2"/>
  <c r="AE909" i="2"/>
  <c r="AA913" i="2"/>
  <c r="Z913" i="2"/>
  <c r="AB913" i="2" s="1"/>
  <c r="AK927" i="2"/>
  <c r="AJ927" i="2"/>
  <c r="AL927" i="2" s="1"/>
  <c r="AK929" i="2"/>
  <c r="AJ929" i="2"/>
  <c r="AJ930" i="2"/>
  <c r="AL930" i="2" s="1"/>
  <c r="AG935" i="2"/>
  <c r="AK940" i="2"/>
  <c r="AL940" i="2" s="1"/>
  <c r="AF941" i="2"/>
  <c r="AE941" i="2"/>
  <c r="AA945" i="2"/>
  <c r="Z945" i="2"/>
  <c r="AK959" i="2"/>
  <c r="AJ959" i="2"/>
  <c r="AK961" i="2"/>
  <c r="AJ961" i="2"/>
  <c r="AJ962" i="2"/>
  <c r="AL962" i="2" s="1"/>
  <c r="AG967" i="2"/>
  <c r="AK972" i="2"/>
  <c r="AL972" i="2" s="1"/>
  <c r="AF973" i="2"/>
  <c r="AE973" i="2"/>
  <c r="AA977" i="2"/>
  <c r="Z977" i="2"/>
  <c r="AK991" i="2"/>
  <c r="AJ991" i="2"/>
  <c r="AL991" i="2" s="1"/>
  <c r="AK993" i="2"/>
  <c r="AJ993" i="2"/>
  <c r="AL993" i="2" s="1"/>
  <c r="AJ994" i="2"/>
  <c r="AL994" i="2" s="1"/>
  <c r="AG999" i="2"/>
  <c r="AK1015" i="2"/>
  <c r="AJ1015" i="2"/>
  <c r="AK1017" i="2"/>
  <c r="AJ1017" i="2"/>
  <c r="AL1017" i="2" s="1"/>
  <c r="AJ1018" i="2"/>
  <c r="AL1018" i="2" s="1"/>
  <c r="AG1023" i="2"/>
  <c r="AK1028" i="2"/>
  <c r="AL1028" i="2" s="1"/>
  <c r="AF1029" i="2"/>
  <c r="AE1029" i="2"/>
  <c r="AA1033" i="2"/>
  <c r="Z1033" i="2"/>
  <c r="AE1051" i="2"/>
  <c r="AG1051" i="2" s="1"/>
  <c r="Z1061" i="2"/>
  <c r="AB1061" i="2" s="1"/>
  <c r="AJ1064" i="2"/>
  <c r="AK1064" i="2"/>
  <c r="AK1066" i="2"/>
  <c r="AJ1066" i="2"/>
  <c r="AJ1069" i="2"/>
  <c r="AL1069" i="2" s="1"/>
  <c r="AJ1075" i="2"/>
  <c r="AL1075" i="2" s="1"/>
  <c r="AK1081" i="2"/>
  <c r="AJ1081" i="2"/>
  <c r="AK1122" i="2"/>
  <c r="AJ1122" i="2"/>
  <c r="AL1122" i="2" s="1"/>
  <c r="AK1123" i="2"/>
  <c r="AJ1123" i="2"/>
  <c r="AJ1125" i="2"/>
  <c r="AL1125" i="2" s="1"/>
  <c r="AG1126" i="2"/>
  <c r="AK1180" i="2"/>
  <c r="AJ1180" i="2"/>
  <c r="AF1197" i="2"/>
  <c r="AE1197" i="2"/>
  <c r="AG1197" i="2" s="1"/>
  <c r="AK1208" i="2"/>
  <c r="AJ1208" i="2"/>
  <c r="AK1324" i="2"/>
  <c r="AJ1324" i="2"/>
  <c r="AK1325" i="2"/>
  <c r="AJ1325" i="2"/>
  <c r="AA1066" i="2"/>
  <c r="Z1066" i="2"/>
  <c r="AB1066" i="2" s="1"/>
  <c r="AA1073" i="2"/>
  <c r="Z1073" i="2"/>
  <c r="AJ1090" i="2"/>
  <c r="AL1090" i="2" s="1"/>
  <c r="AK1120" i="2"/>
  <c r="AJ1120" i="2"/>
  <c r="AL1120" i="2" s="1"/>
  <c r="AA1141" i="2"/>
  <c r="Z1141" i="2"/>
  <c r="AB1141" i="2" s="1"/>
  <c r="AL1149" i="2"/>
  <c r="AK1222" i="2"/>
  <c r="AJ1222" i="2"/>
  <c r="AK1281" i="2"/>
  <c r="AJ1281" i="2"/>
  <c r="AF1104" i="2"/>
  <c r="AE1104" i="2"/>
  <c r="AA1116" i="2"/>
  <c r="Z1116" i="2"/>
  <c r="AK1128" i="2"/>
  <c r="AJ1128" i="2"/>
  <c r="AL1128" i="2" s="1"/>
  <c r="AK1130" i="2"/>
  <c r="AJ1130" i="2"/>
  <c r="AK1131" i="2"/>
  <c r="AJ1131" i="2"/>
  <c r="AF1136" i="2"/>
  <c r="AE1136" i="2"/>
  <c r="AG1136" i="2" s="1"/>
  <c r="AA1148" i="2"/>
  <c r="Z1148" i="2"/>
  <c r="AB1148" i="2" s="1"/>
  <c r="AB1153" i="2"/>
  <c r="AF1157" i="2"/>
  <c r="AE1157" i="2"/>
  <c r="AA1169" i="2"/>
  <c r="Z1169" i="2"/>
  <c r="AB1174" i="2"/>
  <c r="AK1184" i="2"/>
  <c r="AJ1184" i="2"/>
  <c r="AL1184" i="2" s="1"/>
  <c r="AG1186" i="2"/>
  <c r="AB1206" i="2"/>
  <c r="AK1216" i="2"/>
  <c r="AJ1216" i="2"/>
  <c r="AG1218" i="2"/>
  <c r="AK1230" i="2"/>
  <c r="AJ1230" i="2"/>
  <c r="AG1232" i="2"/>
  <c r="AK1239" i="2"/>
  <c r="AL1239" i="2" s="1"/>
  <c r="AK1247" i="2"/>
  <c r="AL1247" i="2" s="1"/>
  <c r="AK1264" i="2"/>
  <c r="AJ1264" i="2"/>
  <c r="AK1266" i="2"/>
  <c r="AJ1266" i="2"/>
  <c r="AK1267" i="2"/>
  <c r="AJ1267" i="2"/>
  <c r="AL1267" i="2" s="1"/>
  <c r="AF1275" i="2"/>
  <c r="AE1275" i="2"/>
  <c r="AL1277" i="2"/>
  <c r="AB1282" i="2"/>
  <c r="AF1285" i="2"/>
  <c r="AE1285" i="2"/>
  <c r="AG1285" i="2" s="1"/>
  <c r="AK1289" i="2"/>
  <c r="AJ1289" i="2"/>
  <c r="AL1289" i="2" s="1"/>
  <c r="AL1295" i="2"/>
  <c r="AJ1301" i="2"/>
  <c r="AK1301" i="2"/>
  <c r="AA1335" i="2"/>
  <c r="Z1335" i="2"/>
  <c r="AK1347" i="2"/>
  <c r="AJ1347" i="2"/>
  <c r="AK1377" i="2"/>
  <c r="AL1377" i="2" s="1"/>
  <c r="AK1394" i="2"/>
  <c r="AJ1394" i="2"/>
  <c r="AF1042" i="2"/>
  <c r="AG1042" i="2" s="1"/>
  <c r="Z1045" i="2"/>
  <c r="AB1045" i="2" s="1"/>
  <c r="AG1055" i="2"/>
  <c r="AJ1058" i="2"/>
  <c r="AL1058" i="2" s="1"/>
  <c r="AF1061" i="2"/>
  <c r="AE1061" i="2"/>
  <c r="AG1061" i="2" s="1"/>
  <c r="AG1063" i="2"/>
  <c r="AK1072" i="2"/>
  <c r="AJ1072" i="2"/>
  <c r="AG1074" i="2"/>
  <c r="AB1075" i="2"/>
  <c r="AL1083" i="2"/>
  <c r="AG1087" i="2"/>
  <c r="AK1091" i="2"/>
  <c r="AL1091" i="2" s="1"/>
  <c r="Z1093" i="2"/>
  <c r="AB1093" i="2" s="1"/>
  <c r="AB1094" i="2"/>
  <c r="AA1097" i="2"/>
  <c r="Z1097" i="2"/>
  <c r="AB1098" i="2"/>
  <c r="AK1100" i="2"/>
  <c r="AJ1100" i="2"/>
  <c r="AJ1101" i="2"/>
  <c r="AL1101" i="2" s="1"/>
  <c r="AG1102" i="2"/>
  <c r="AK1111" i="2"/>
  <c r="AL1111" i="2" s="1"/>
  <c r="AE1113" i="2"/>
  <c r="AG1113" i="2" s="1"/>
  <c r="AG1114" i="2"/>
  <c r="AB1122" i="2"/>
  <c r="AL1126" i="2"/>
  <c r="AK1132" i="2"/>
  <c r="AJ1132" i="2"/>
  <c r="AL1132" i="2" s="1"/>
  <c r="AJ1133" i="2"/>
  <c r="AL1133" i="2" s="1"/>
  <c r="AG1134" i="2"/>
  <c r="AK1143" i="2"/>
  <c r="AL1143" i="2" s="1"/>
  <c r="AE1145" i="2"/>
  <c r="AG1145" i="2" s="1"/>
  <c r="AG1146" i="2"/>
  <c r="AB1149" i="2"/>
  <c r="AJ1154" i="2"/>
  <c r="AL1154" i="2" s="1"/>
  <c r="AG1155" i="2"/>
  <c r="AK1164" i="2"/>
  <c r="AL1164" i="2" s="1"/>
  <c r="AE1166" i="2"/>
  <c r="AG1166" i="2" s="1"/>
  <c r="AG1167" i="2"/>
  <c r="AB1170" i="2"/>
  <c r="AA1176" i="2"/>
  <c r="Z1176" i="2"/>
  <c r="AK1188" i="2"/>
  <c r="AJ1188" i="2"/>
  <c r="AL1188" i="2" s="1"/>
  <c r="AK1190" i="2"/>
  <c r="AJ1190" i="2"/>
  <c r="AK1191" i="2"/>
  <c r="AJ1191" i="2"/>
  <c r="AF1196" i="2"/>
  <c r="AE1196" i="2"/>
  <c r="Z1201" i="2"/>
  <c r="AB1201" i="2" s="1"/>
  <c r="AB1202" i="2"/>
  <c r="AA1208" i="2"/>
  <c r="Z1208" i="2"/>
  <c r="AK1220" i="2"/>
  <c r="AJ1220" i="2"/>
  <c r="AA1222" i="2"/>
  <c r="Z1222" i="2"/>
  <c r="AB1222" i="2" s="1"/>
  <c r="AK1234" i="2"/>
  <c r="AJ1234" i="2"/>
  <c r="AL1234" i="2" s="1"/>
  <c r="AF1240" i="2"/>
  <c r="AE1240" i="2"/>
  <c r="AF1248" i="2"/>
  <c r="AE1248" i="2"/>
  <c r="AK1256" i="2"/>
  <c r="AJ1256" i="2"/>
  <c r="AL1256" i="2" s="1"/>
  <c r="AK1258" i="2"/>
  <c r="AJ1258" i="2"/>
  <c r="AL1258" i="2" s="1"/>
  <c r="AK1259" i="2"/>
  <c r="AJ1259" i="2"/>
  <c r="AK1260" i="2"/>
  <c r="AJ1260" i="2"/>
  <c r="AJ1261" i="2"/>
  <c r="AL1261" i="2" s="1"/>
  <c r="AA1273" i="2"/>
  <c r="Z1273" i="2"/>
  <c r="AG1276" i="2"/>
  <c r="AK1283" i="2"/>
  <c r="AJ1283" i="2"/>
  <c r="AL1284" i="2"/>
  <c r="AG1307" i="2"/>
  <c r="AF1363" i="2"/>
  <c r="AE1363" i="2"/>
  <c r="AG1365" i="2"/>
  <c r="AK1367" i="2"/>
  <c r="AJ1367" i="2"/>
  <c r="AK1368" i="2"/>
  <c r="AJ1368" i="2"/>
  <c r="AL1368" i="2" s="1"/>
  <c r="AK1401" i="2"/>
  <c r="AJ1401" i="2"/>
  <c r="AL1401" i="2" s="1"/>
  <c r="AK1065" i="2"/>
  <c r="AJ1065" i="2"/>
  <c r="AK1073" i="2"/>
  <c r="AJ1073" i="2"/>
  <c r="AA1089" i="2"/>
  <c r="Z1089" i="2"/>
  <c r="AB1089" i="2" s="1"/>
  <c r="AF1093" i="2"/>
  <c r="AE1093" i="2"/>
  <c r="AG1093" i="2" s="1"/>
  <c r="AK1104" i="2"/>
  <c r="AJ1104" i="2"/>
  <c r="AK1106" i="2"/>
  <c r="AJ1106" i="2"/>
  <c r="AL1106" i="2" s="1"/>
  <c r="AK1107" i="2"/>
  <c r="AJ1107" i="2"/>
  <c r="AL1107" i="2" s="1"/>
  <c r="AF1112" i="2"/>
  <c r="AE1112" i="2"/>
  <c r="AG1112" i="2" s="1"/>
  <c r="AA1124" i="2"/>
  <c r="Z1124" i="2"/>
  <c r="AK1136" i="2"/>
  <c r="AJ1136" i="2"/>
  <c r="AL1136" i="2" s="1"/>
  <c r="AK1138" i="2"/>
  <c r="AJ1138" i="2"/>
  <c r="AL1138" i="2" s="1"/>
  <c r="AK1139" i="2"/>
  <c r="AJ1139" i="2"/>
  <c r="AL1139" i="2" s="1"/>
  <c r="AF1144" i="2"/>
  <c r="AE1144" i="2"/>
  <c r="AK1157" i="2"/>
  <c r="AJ1157" i="2"/>
  <c r="AL1157" i="2" s="1"/>
  <c r="AK1159" i="2"/>
  <c r="AJ1159" i="2"/>
  <c r="AL1159" i="2" s="1"/>
  <c r="AK1160" i="2"/>
  <c r="AJ1160" i="2"/>
  <c r="AL1160" i="2" s="1"/>
  <c r="AF1165" i="2"/>
  <c r="AE1165" i="2"/>
  <c r="AK1192" i="2"/>
  <c r="AJ1192" i="2"/>
  <c r="AL1192" i="2" s="1"/>
  <c r="AK1251" i="2"/>
  <c r="AJ1251" i="2"/>
  <c r="AL1251" i="2" s="1"/>
  <c r="AK1252" i="2"/>
  <c r="AJ1252" i="2"/>
  <c r="AL1252" i="2" s="1"/>
  <c r="AK1269" i="2"/>
  <c r="AL1269" i="2" s="1"/>
  <c r="AK1297" i="2"/>
  <c r="AJ1297" i="2"/>
  <c r="AK1299" i="2"/>
  <c r="AJ1299" i="2"/>
  <c r="AK1306" i="2"/>
  <c r="AJ1306" i="2"/>
  <c r="AK1372" i="2"/>
  <c r="AJ1372" i="2"/>
  <c r="AK1373" i="2"/>
  <c r="AJ1373" i="2"/>
  <c r="AK1374" i="2"/>
  <c r="AJ1374" i="2"/>
  <c r="AA1375" i="2"/>
  <c r="Z1375" i="2"/>
  <c r="AA1376" i="2"/>
  <c r="Z1376" i="2"/>
  <c r="AK1379" i="2"/>
  <c r="AJ1379" i="2"/>
  <c r="AK1386" i="2"/>
  <c r="AJ1386" i="2"/>
  <c r="AE906" i="2"/>
  <c r="AG906" i="2" s="1"/>
  <c r="Z910" i="2"/>
  <c r="AB910" i="2" s="1"/>
  <c r="AJ910" i="2"/>
  <c r="AL910" i="2" s="1"/>
  <c r="AE914" i="2"/>
  <c r="AG914" i="2" s="1"/>
  <c r="Z918" i="2"/>
  <c r="AB918" i="2" s="1"/>
  <c r="AJ918" i="2"/>
  <c r="AL918" i="2" s="1"/>
  <c r="AE922" i="2"/>
  <c r="AG922" i="2" s="1"/>
  <c r="Z926" i="2"/>
  <c r="AB926" i="2" s="1"/>
  <c r="AJ926" i="2"/>
  <c r="AL926" i="2" s="1"/>
  <c r="AE930" i="2"/>
  <c r="AG930" i="2" s="1"/>
  <c r="Z934" i="2"/>
  <c r="AB934" i="2" s="1"/>
  <c r="AJ934" i="2"/>
  <c r="AL934" i="2" s="1"/>
  <c r="AE938" i="2"/>
  <c r="AG938" i="2" s="1"/>
  <c r="Z942" i="2"/>
  <c r="AB942" i="2" s="1"/>
  <c r="AJ942" i="2"/>
  <c r="AL942" i="2" s="1"/>
  <c r="AE946" i="2"/>
  <c r="AG946" i="2" s="1"/>
  <c r="Z950" i="2"/>
  <c r="AB950" i="2" s="1"/>
  <c r="AJ950" i="2"/>
  <c r="AL950" i="2" s="1"/>
  <c r="AE954" i="2"/>
  <c r="AG954" i="2" s="1"/>
  <c r="Z958" i="2"/>
  <c r="AB958" i="2" s="1"/>
  <c r="AJ958" i="2"/>
  <c r="AL958" i="2" s="1"/>
  <c r="AE962" i="2"/>
  <c r="AG962" i="2" s="1"/>
  <c r="Z966" i="2"/>
  <c r="AB966" i="2" s="1"/>
  <c r="AJ966" i="2"/>
  <c r="AL966" i="2" s="1"/>
  <c r="AE970" i="2"/>
  <c r="AG970" i="2" s="1"/>
  <c r="Z974" i="2"/>
  <c r="AB974" i="2" s="1"/>
  <c r="AJ974" i="2"/>
  <c r="AL974" i="2" s="1"/>
  <c r="AE978" i="2"/>
  <c r="AG978" i="2" s="1"/>
  <c r="Z982" i="2"/>
  <c r="AB982" i="2" s="1"/>
  <c r="AJ982" i="2"/>
  <c r="AL982" i="2" s="1"/>
  <c r="AE986" i="2"/>
  <c r="AG986" i="2" s="1"/>
  <c r="Z990" i="2"/>
  <c r="AB990" i="2" s="1"/>
  <c r="AJ990" i="2"/>
  <c r="AL990" i="2" s="1"/>
  <c r="AE994" i="2"/>
  <c r="AG994" i="2" s="1"/>
  <c r="Z998" i="2"/>
  <c r="AB998" i="2" s="1"/>
  <c r="AJ998" i="2"/>
  <c r="AL998" i="2" s="1"/>
  <c r="AE1002" i="2"/>
  <c r="AG1002" i="2" s="1"/>
  <c r="Z1006" i="2"/>
  <c r="AB1006" i="2" s="1"/>
  <c r="AJ1006" i="2"/>
  <c r="AL1006" i="2" s="1"/>
  <c r="AE1010" i="2"/>
  <c r="AG1010" i="2" s="1"/>
  <c r="Z1014" i="2"/>
  <c r="AB1014" i="2" s="1"/>
  <c r="AJ1014" i="2"/>
  <c r="AL1014" i="2" s="1"/>
  <c r="AE1018" i="2"/>
  <c r="AG1018" i="2" s="1"/>
  <c r="Z1022" i="2"/>
  <c r="AB1022" i="2" s="1"/>
  <c r="AJ1022" i="2"/>
  <c r="AL1022" i="2" s="1"/>
  <c r="AE1026" i="2"/>
  <c r="AG1026" i="2" s="1"/>
  <c r="Z1030" i="2"/>
  <c r="AB1030" i="2" s="1"/>
  <c r="AJ1030" i="2"/>
  <c r="AL1030" i="2" s="1"/>
  <c r="AE1034" i="2"/>
  <c r="AG1034" i="2" s="1"/>
  <c r="Z1040" i="2"/>
  <c r="AB1040" i="2" s="1"/>
  <c r="AJ1042" i="2"/>
  <c r="AL1042" i="2" s="1"/>
  <c r="AK1044" i="2"/>
  <c r="AL1044" i="2" s="1"/>
  <c r="AJ1046" i="2"/>
  <c r="AL1046" i="2" s="1"/>
  <c r="AF1048" i="2"/>
  <c r="AG1048" i="2" s="1"/>
  <c r="AE1050" i="2"/>
  <c r="AG1050" i="2" s="1"/>
  <c r="AE1057" i="2"/>
  <c r="AG1057" i="2" s="1"/>
  <c r="AJ1063" i="2"/>
  <c r="AL1063" i="2" s="1"/>
  <c r="Z1069" i="2"/>
  <c r="AB1069" i="2" s="1"/>
  <c r="AA1081" i="2"/>
  <c r="Z1081" i="2"/>
  <c r="AB1081" i="2" s="1"/>
  <c r="AB1082" i="2"/>
  <c r="AF1085" i="2"/>
  <c r="AE1085" i="2"/>
  <c r="AG1085" i="2" s="1"/>
  <c r="AK1087" i="2"/>
  <c r="AL1087" i="2" s="1"/>
  <c r="AK1092" i="2"/>
  <c r="AJ1092" i="2"/>
  <c r="AF1096" i="2"/>
  <c r="AE1096" i="2"/>
  <c r="AG1096" i="2" s="1"/>
  <c r="AE1097" i="2"/>
  <c r="AG1097" i="2" s="1"/>
  <c r="AK1108" i="2"/>
  <c r="AJ1108" i="2"/>
  <c r="AL1108" i="2" s="1"/>
  <c r="AJ1109" i="2"/>
  <c r="AL1109" i="2" s="1"/>
  <c r="AG1110" i="2"/>
  <c r="AK1119" i="2"/>
  <c r="AL1119" i="2" s="1"/>
  <c r="AE1121" i="2"/>
  <c r="AG1121" i="2" s="1"/>
  <c r="AB1130" i="2"/>
  <c r="AL1134" i="2"/>
  <c r="AK1140" i="2"/>
  <c r="AJ1140" i="2"/>
  <c r="AL1140" i="2" s="1"/>
  <c r="AJ1141" i="2"/>
  <c r="AL1141" i="2" s="1"/>
  <c r="AG1142" i="2"/>
  <c r="AF1151" i="2"/>
  <c r="AE1151" i="2"/>
  <c r="AG1151" i="2" s="1"/>
  <c r="AK1161" i="2"/>
  <c r="AJ1161" i="2"/>
  <c r="AJ1162" i="2"/>
  <c r="AL1162" i="2" s="1"/>
  <c r="AG1163" i="2"/>
  <c r="AF1172" i="2"/>
  <c r="AE1172" i="2"/>
  <c r="AG1172" i="2" s="1"/>
  <c r="Z1177" i="2"/>
  <c r="AB1177" i="2" s="1"/>
  <c r="AA1184" i="2"/>
  <c r="Z1184" i="2"/>
  <c r="AB1184" i="2" s="1"/>
  <c r="AK1196" i="2"/>
  <c r="AJ1196" i="2"/>
  <c r="AK1198" i="2"/>
  <c r="AJ1198" i="2"/>
  <c r="AK1199" i="2"/>
  <c r="AJ1199" i="2"/>
  <c r="AF1204" i="2"/>
  <c r="AE1204" i="2"/>
  <c r="AG1204" i="2" s="1"/>
  <c r="Z1209" i="2"/>
  <c r="AB1209" i="2" s="1"/>
  <c r="AA1216" i="2"/>
  <c r="Z1216" i="2"/>
  <c r="AB1216" i="2" s="1"/>
  <c r="Z1223" i="2"/>
  <c r="AB1223" i="2" s="1"/>
  <c r="AA1230" i="2"/>
  <c r="Z1230" i="2"/>
  <c r="AK1236" i="2"/>
  <c r="AJ1236" i="2"/>
  <c r="AL1236" i="2" s="1"/>
  <c r="AJ1237" i="2"/>
  <c r="AL1237" i="2" s="1"/>
  <c r="AG1238" i="2"/>
  <c r="AK1240" i="2"/>
  <c r="AJ1240" i="2"/>
  <c r="AK1242" i="2"/>
  <c r="AJ1242" i="2"/>
  <c r="AK1243" i="2"/>
  <c r="AJ1243" i="2"/>
  <c r="AL1243" i="2" s="1"/>
  <c r="AK1244" i="2"/>
  <c r="AJ1244" i="2"/>
  <c r="AJ1245" i="2"/>
  <c r="AL1245" i="2" s="1"/>
  <c r="AG1246" i="2"/>
  <c r="AK1248" i="2"/>
  <c r="AJ1248" i="2"/>
  <c r="AK1250" i="2"/>
  <c r="AJ1250" i="2"/>
  <c r="AL1250" i="2" s="1"/>
  <c r="AB1266" i="2"/>
  <c r="AF1270" i="2"/>
  <c r="AE1270" i="2"/>
  <c r="AG1270" i="2" s="1"/>
  <c r="AK1276" i="2"/>
  <c r="AJ1276" i="2"/>
  <c r="AL1276" i="2" s="1"/>
  <c r="AK1278" i="2"/>
  <c r="AJ1278" i="2"/>
  <c r="AL1278" i="2" s="1"/>
  <c r="AF1287" i="2"/>
  <c r="AE1287" i="2"/>
  <c r="AE1292" i="2"/>
  <c r="AF1292" i="2"/>
  <c r="AK1303" i="2"/>
  <c r="AK1343" i="2"/>
  <c r="AJ1343" i="2"/>
  <c r="AK1371" i="2"/>
  <c r="AJ1371" i="2"/>
  <c r="AL1371" i="2" s="1"/>
  <c r="Z1387" i="2"/>
  <c r="AB1387" i="2" s="1"/>
  <c r="AA1438" i="2"/>
  <c r="Z1438" i="2"/>
  <c r="AB1438" i="2" s="1"/>
  <c r="AA1044" i="2"/>
  <c r="AB1044" i="2" s="1"/>
  <c r="AF1045" i="2"/>
  <c r="AG1045" i="2" s="1"/>
  <c r="AA1049" i="2"/>
  <c r="AB1049" i="2" s="1"/>
  <c r="AB1051" i="2"/>
  <c r="AE1054" i="2"/>
  <c r="AG1054" i="2" s="1"/>
  <c r="Z1058" i="2"/>
  <c r="AB1058" i="2" s="1"/>
  <c r="AJ1061" i="2"/>
  <c r="AL1061" i="2" s="1"/>
  <c r="AG1071" i="2"/>
  <c r="AJ1074" i="2"/>
  <c r="AL1074" i="2" s="1"/>
  <c r="AK1076" i="2"/>
  <c r="AL1076" i="2" s="1"/>
  <c r="AF1077" i="2"/>
  <c r="AE1077" i="2"/>
  <c r="AG1077" i="2" s="1"/>
  <c r="AK1079" i="2"/>
  <c r="AL1079" i="2" s="1"/>
  <c r="AB1083" i="2"/>
  <c r="AK1084" i="2"/>
  <c r="AJ1084" i="2"/>
  <c r="AL1084" i="2" s="1"/>
  <c r="AF1088" i="2"/>
  <c r="AE1088" i="2"/>
  <c r="AG1088" i="2" s="1"/>
  <c r="AE1089" i="2"/>
  <c r="AG1089" i="2" s="1"/>
  <c r="AG1090" i="2"/>
  <c r="AJ1093" i="2"/>
  <c r="AL1093" i="2" s="1"/>
  <c r="AG1094" i="2"/>
  <c r="AK1097" i="2"/>
  <c r="AJ1097" i="2"/>
  <c r="AL1097" i="2" s="1"/>
  <c r="AA1100" i="2"/>
  <c r="Z1100" i="2"/>
  <c r="AB1100" i="2" s="1"/>
  <c r="AK1112" i="2"/>
  <c r="AJ1112" i="2"/>
  <c r="AL1112" i="2" s="1"/>
  <c r="AK1114" i="2"/>
  <c r="AJ1114" i="2"/>
  <c r="AK1115" i="2"/>
  <c r="AJ1115" i="2"/>
  <c r="AL1115" i="2" s="1"/>
  <c r="AF1120" i="2"/>
  <c r="AE1120" i="2"/>
  <c r="AG1120" i="2" s="1"/>
  <c r="Z1125" i="2"/>
  <c r="AB1125" i="2" s="1"/>
  <c r="AB1126" i="2"/>
  <c r="AA1132" i="2"/>
  <c r="Z1132" i="2"/>
  <c r="AK1144" i="2"/>
  <c r="AJ1144" i="2"/>
  <c r="AL1144" i="2" s="1"/>
  <c r="AK1146" i="2"/>
  <c r="AJ1146" i="2"/>
  <c r="AL1146" i="2" s="1"/>
  <c r="AK1147" i="2"/>
  <c r="AJ1147" i="2"/>
  <c r="AL1147" i="2" s="1"/>
  <c r="AG1149" i="2"/>
  <c r="AK1165" i="2"/>
  <c r="AJ1165" i="2"/>
  <c r="AK1167" i="2"/>
  <c r="AJ1167" i="2"/>
  <c r="AK1168" i="2"/>
  <c r="AJ1168" i="2"/>
  <c r="AG1170" i="2"/>
  <c r="AK1179" i="2"/>
  <c r="AL1179" i="2" s="1"/>
  <c r="AE1181" i="2"/>
  <c r="AG1181" i="2" s="1"/>
  <c r="AG1182" i="2"/>
  <c r="AB1190" i="2"/>
  <c r="AL1194" i="2"/>
  <c r="AK1200" i="2"/>
  <c r="AJ1200" i="2"/>
  <c r="AJ1201" i="2"/>
  <c r="AL1201" i="2" s="1"/>
  <c r="AG1202" i="2"/>
  <c r="AK1211" i="2"/>
  <c r="AL1211" i="2" s="1"/>
  <c r="AE1213" i="2"/>
  <c r="AG1213" i="2" s="1"/>
  <c r="AG1214" i="2"/>
  <c r="AK1225" i="2"/>
  <c r="AL1225" i="2" s="1"/>
  <c r="AE1227" i="2"/>
  <c r="AG1227" i="2" s="1"/>
  <c r="AG1228" i="2"/>
  <c r="AB1258" i="2"/>
  <c r="AA1260" i="2"/>
  <c r="Z1260" i="2"/>
  <c r="AJ1280" i="2"/>
  <c r="AK1280" i="2"/>
  <c r="AL1292" i="2"/>
  <c r="AF1294" i="2"/>
  <c r="AE1294" i="2"/>
  <c r="AA1297" i="2"/>
  <c r="Z1297" i="2"/>
  <c r="AB1297" i="2" s="1"/>
  <c r="AL1303" i="2"/>
  <c r="AK1307" i="2"/>
  <c r="AJ1307" i="2"/>
  <c r="AL1307" i="2" s="1"/>
  <c r="AF1311" i="2"/>
  <c r="AE1311" i="2"/>
  <c r="AG1311" i="2" s="1"/>
  <c r="AJ1329" i="2"/>
  <c r="AL1329" i="2" s="1"/>
  <c r="AF1340" i="2"/>
  <c r="AE1340" i="2"/>
  <c r="AG1340" i="2" s="1"/>
  <c r="AJ1384" i="2"/>
  <c r="AK1384" i="2"/>
  <c r="AK1416" i="2"/>
  <c r="AJ1416" i="2"/>
  <c r="AB1046" i="2"/>
  <c r="AG1047" i="2"/>
  <c r="AA1065" i="2"/>
  <c r="Z1065" i="2"/>
  <c r="AB1065" i="2" s="1"/>
  <c r="AF1069" i="2"/>
  <c r="AE1069" i="2"/>
  <c r="AB1070" i="2"/>
  <c r="AF1080" i="2"/>
  <c r="AE1080" i="2"/>
  <c r="AG1080" i="2" s="1"/>
  <c r="AG1082" i="2"/>
  <c r="AK1089" i="2"/>
  <c r="AJ1089" i="2"/>
  <c r="AL1089" i="2" s="1"/>
  <c r="AA1092" i="2"/>
  <c r="Z1092" i="2"/>
  <c r="AK1096" i="2"/>
  <c r="AJ1096" i="2"/>
  <c r="AL1110" i="2"/>
  <c r="AK1116" i="2"/>
  <c r="AJ1116" i="2"/>
  <c r="AL1116" i="2" s="1"/>
  <c r="AG1130" i="2"/>
  <c r="AL1142" i="2"/>
  <c r="AK1148" i="2"/>
  <c r="AJ1148" i="2"/>
  <c r="AL1148" i="2" s="1"/>
  <c r="AK1151" i="2"/>
  <c r="AJ1151" i="2"/>
  <c r="AL1151" i="2" s="1"/>
  <c r="AK1153" i="2"/>
  <c r="AJ1153" i="2"/>
  <c r="AL1153" i="2" s="1"/>
  <c r="AL1163" i="2"/>
  <c r="AK1169" i="2"/>
  <c r="AJ1169" i="2"/>
  <c r="AK1172" i="2"/>
  <c r="AJ1172" i="2"/>
  <c r="AK1174" i="2"/>
  <c r="AJ1174" i="2"/>
  <c r="AK1175" i="2"/>
  <c r="AJ1175" i="2"/>
  <c r="AL1175" i="2" s="1"/>
  <c r="AF1180" i="2"/>
  <c r="AE1180" i="2"/>
  <c r="AB1186" i="2"/>
  <c r="AA1192" i="2"/>
  <c r="Z1192" i="2"/>
  <c r="AB1192" i="2" s="1"/>
  <c r="AK1204" i="2"/>
  <c r="AJ1204" i="2"/>
  <c r="AL1204" i="2" s="1"/>
  <c r="AK1206" i="2"/>
  <c r="AJ1206" i="2"/>
  <c r="AK1207" i="2"/>
  <c r="AJ1207" i="2"/>
  <c r="AL1207" i="2" s="1"/>
  <c r="AF1212" i="2"/>
  <c r="AE1212" i="2"/>
  <c r="AG1212" i="2" s="1"/>
  <c r="AB1218" i="2"/>
  <c r="AF1226" i="2"/>
  <c r="AE1226" i="2"/>
  <c r="AG1226" i="2" s="1"/>
  <c r="AB1232" i="2"/>
  <c r="AL1238" i="2"/>
  <c r="AL1246" i="2"/>
  <c r="AA1252" i="2"/>
  <c r="Z1252" i="2"/>
  <c r="AB1252" i="2" s="1"/>
  <c r="AK1263" i="2"/>
  <c r="AL1263" i="2" s="1"/>
  <c r="AG1266" i="2"/>
  <c r="AK1270" i="2"/>
  <c r="AJ1270" i="2"/>
  <c r="AK1272" i="2"/>
  <c r="AJ1272" i="2"/>
  <c r="AL1272" i="2" s="1"/>
  <c r="AL1293" i="2"/>
  <c r="AG1296" i="2"/>
  <c r="AK1317" i="2"/>
  <c r="AJ1317" i="2"/>
  <c r="AL1317" i="2" s="1"/>
  <c r="AK1318" i="2"/>
  <c r="AJ1318" i="2"/>
  <c r="AL1338" i="2"/>
  <c r="AF1339" i="2"/>
  <c r="AE1339" i="2"/>
  <c r="AK1349" i="2"/>
  <c r="AJ1349" i="2"/>
  <c r="AK1350" i="2"/>
  <c r="AJ1350" i="2"/>
  <c r="AL1350" i="2" s="1"/>
  <c r="AB1370" i="2"/>
  <c r="AJ1288" i="2"/>
  <c r="AK1288" i="2"/>
  <c r="AG1299" i="2"/>
  <c r="AK1316" i="2"/>
  <c r="AJ1316" i="2"/>
  <c r="AK1348" i="2"/>
  <c r="AJ1348" i="2"/>
  <c r="AL1348" i="2" s="1"/>
  <c r="AK1326" i="2"/>
  <c r="AJ1326" i="2"/>
  <c r="AA1327" i="2"/>
  <c r="Z1327" i="2"/>
  <c r="AA1328" i="2"/>
  <c r="Z1328" i="2"/>
  <c r="AL1337" i="2"/>
  <c r="AK1404" i="2"/>
  <c r="AJ1404" i="2"/>
  <c r="AB1295" i="2"/>
  <c r="AK1304" i="2"/>
  <c r="AJ1304" i="2"/>
  <c r="AA1319" i="2"/>
  <c r="Z1319" i="2"/>
  <c r="AF1331" i="2"/>
  <c r="AE1331" i="2"/>
  <c r="AG1331" i="2" s="1"/>
  <c r="AA1351" i="2"/>
  <c r="Z1351" i="2"/>
  <c r="AB1361" i="2"/>
  <c r="AK1400" i="2"/>
  <c r="AJ1400" i="2"/>
  <c r="AL1400" i="2" s="1"/>
  <c r="AK1414" i="2"/>
  <c r="AJ1414" i="2"/>
  <c r="AL1414" i="2" s="1"/>
  <c r="AF1458" i="2"/>
  <c r="AE1458" i="2"/>
  <c r="Z1478" i="2"/>
  <c r="AB1478" i="2" s="1"/>
  <c r="AK1490" i="2"/>
  <c r="AJ1490" i="2"/>
  <c r="AJ1525" i="2"/>
  <c r="AL1525" i="2" s="1"/>
  <c r="AK1549" i="2"/>
  <c r="AJ1549" i="2"/>
  <c r="AL1549" i="2" s="1"/>
  <c r="AF1613" i="2"/>
  <c r="AE1613" i="2"/>
  <c r="AB1279" i="2"/>
  <c r="AB1303" i="2"/>
  <c r="AK1311" i="2"/>
  <c r="AL1311" i="2" s="1"/>
  <c r="AG1312" i="2"/>
  <c r="AF1323" i="2"/>
  <c r="AE1323" i="2"/>
  <c r="AG1323" i="2" s="1"/>
  <c r="AB1337" i="2"/>
  <c r="AF1355" i="2"/>
  <c r="AE1355" i="2"/>
  <c r="AG1355" i="2" s="1"/>
  <c r="AG1357" i="2"/>
  <c r="AK1359" i="2"/>
  <c r="AJ1359" i="2"/>
  <c r="AK1363" i="2"/>
  <c r="AJ1363" i="2"/>
  <c r="AL1363" i="2" s="1"/>
  <c r="AK1364" i="2"/>
  <c r="AJ1364" i="2"/>
  <c r="AK1365" i="2"/>
  <c r="AJ1365" i="2"/>
  <c r="AK1366" i="2"/>
  <c r="AJ1366" i="2"/>
  <c r="AJ1369" i="2"/>
  <c r="AL1369" i="2" s="1"/>
  <c r="AF1457" i="2"/>
  <c r="AE1457" i="2"/>
  <c r="AG1457" i="2" s="1"/>
  <c r="AJ1497" i="2"/>
  <c r="AK1497" i="2"/>
  <c r="AL1516" i="2"/>
  <c r="AG1517" i="2"/>
  <c r="AB1524" i="2"/>
  <c r="AK1547" i="2"/>
  <c r="AJ1547" i="2"/>
  <c r="AL1547" i="2" s="1"/>
  <c r="Z1250" i="2"/>
  <c r="AB1250" i="2" s="1"/>
  <c r="AE1254" i="2"/>
  <c r="AG1254" i="2" s="1"/>
  <c r="AE1262" i="2"/>
  <c r="AG1262" i="2" s="1"/>
  <c r="AB1290" i="2"/>
  <c r="AK1305" i="2"/>
  <c r="AJ1305" i="2"/>
  <c r="AF1315" i="2"/>
  <c r="AE1315" i="2"/>
  <c r="AG1315" i="2" s="1"/>
  <c r="AK1335" i="2"/>
  <c r="AJ1335" i="2"/>
  <c r="AK1339" i="2"/>
  <c r="AJ1339" i="2"/>
  <c r="AL1339" i="2" s="1"/>
  <c r="AK1340" i="2"/>
  <c r="AJ1340" i="2"/>
  <c r="AK1341" i="2"/>
  <c r="AJ1341" i="2"/>
  <c r="AL1341" i="2" s="1"/>
  <c r="AK1342" i="2"/>
  <c r="AJ1342" i="2"/>
  <c r="AL1345" i="2"/>
  <c r="AA1367" i="2"/>
  <c r="Z1367" i="2"/>
  <c r="AF1381" i="2"/>
  <c r="AE1381" i="2"/>
  <c r="AK1388" i="2"/>
  <c r="AJ1388" i="2"/>
  <c r="AA1495" i="2"/>
  <c r="Z1495" i="2"/>
  <c r="AB1495" i="2" s="1"/>
  <c r="AE1101" i="2"/>
  <c r="AG1101" i="2" s="1"/>
  <c r="Z1105" i="2"/>
  <c r="AB1105" i="2" s="1"/>
  <c r="AJ1105" i="2"/>
  <c r="AL1105" i="2" s="1"/>
  <c r="AE1109" i="2"/>
  <c r="AG1109" i="2" s="1"/>
  <c r="Z1113" i="2"/>
  <c r="AB1113" i="2" s="1"/>
  <c r="AJ1113" i="2"/>
  <c r="AL1113" i="2" s="1"/>
  <c r="AE1117" i="2"/>
  <c r="AG1117" i="2" s="1"/>
  <c r="Z1121" i="2"/>
  <c r="AB1121" i="2" s="1"/>
  <c r="AJ1121" i="2"/>
  <c r="AL1121" i="2" s="1"/>
  <c r="AE1125" i="2"/>
  <c r="AG1125" i="2" s="1"/>
  <c r="Z1129" i="2"/>
  <c r="AB1129" i="2" s="1"/>
  <c r="AJ1129" i="2"/>
  <c r="AL1129" i="2" s="1"/>
  <c r="AE1133" i="2"/>
  <c r="AG1133" i="2" s="1"/>
  <c r="Z1137" i="2"/>
  <c r="AB1137" i="2" s="1"/>
  <c r="AJ1137" i="2"/>
  <c r="AL1137" i="2" s="1"/>
  <c r="AE1141" i="2"/>
  <c r="AG1141" i="2" s="1"/>
  <c r="Z1145" i="2"/>
  <c r="AB1145" i="2" s="1"/>
  <c r="AJ1145" i="2"/>
  <c r="AL1145" i="2" s="1"/>
  <c r="Z1152" i="2"/>
  <c r="AB1152" i="2" s="1"/>
  <c r="AJ1152" i="2"/>
  <c r="AL1152" i="2" s="1"/>
  <c r="AE1154" i="2"/>
  <c r="AG1154" i="2" s="1"/>
  <c r="Z1158" i="2"/>
  <c r="AB1158" i="2" s="1"/>
  <c r="AJ1158" i="2"/>
  <c r="AL1158" i="2" s="1"/>
  <c r="AE1162" i="2"/>
  <c r="AG1162" i="2" s="1"/>
  <c r="Z1166" i="2"/>
  <c r="AB1166" i="2" s="1"/>
  <c r="AJ1166" i="2"/>
  <c r="AL1166" i="2" s="1"/>
  <c r="Z1173" i="2"/>
  <c r="AB1173" i="2" s="1"/>
  <c r="AJ1173" i="2"/>
  <c r="AL1173" i="2" s="1"/>
  <c r="AE1177" i="2"/>
  <c r="AG1177" i="2" s="1"/>
  <c r="Z1181" i="2"/>
  <c r="AB1181" i="2" s="1"/>
  <c r="AJ1181" i="2"/>
  <c r="AL1181" i="2" s="1"/>
  <c r="AE1185" i="2"/>
  <c r="AG1185" i="2" s="1"/>
  <c r="Z1189" i="2"/>
  <c r="AB1189" i="2" s="1"/>
  <c r="AJ1189" i="2"/>
  <c r="AL1189" i="2" s="1"/>
  <c r="AE1193" i="2"/>
  <c r="AG1193" i="2" s="1"/>
  <c r="Z1197" i="2"/>
  <c r="AB1197" i="2" s="1"/>
  <c r="AJ1197" i="2"/>
  <c r="AL1197" i="2" s="1"/>
  <c r="AE1201" i="2"/>
  <c r="AG1201" i="2" s="1"/>
  <c r="Z1205" i="2"/>
  <c r="AB1205" i="2" s="1"/>
  <c r="AJ1205" i="2"/>
  <c r="AL1205" i="2" s="1"/>
  <c r="AE1209" i="2"/>
  <c r="AG1209" i="2" s="1"/>
  <c r="Z1213" i="2"/>
  <c r="AB1213" i="2" s="1"/>
  <c r="AJ1213" i="2"/>
  <c r="AL1213" i="2" s="1"/>
  <c r="AE1217" i="2"/>
  <c r="AG1217" i="2" s="1"/>
  <c r="Z1221" i="2"/>
  <c r="AB1221" i="2" s="1"/>
  <c r="AJ1221" i="2"/>
  <c r="AL1221" i="2" s="1"/>
  <c r="AE1223" i="2"/>
  <c r="AG1223" i="2" s="1"/>
  <c r="Z1227" i="2"/>
  <c r="AB1227" i="2" s="1"/>
  <c r="AJ1227" i="2"/>
  <c r="AL1227" i="2" s="1"/>
  <c r="AE1231" i="2"/>
  <c r="AG1231" i="2" s="1"/>
  <c r="AE1237" i="2"/>
  <c r="AG1237" i="2" s="1"/>
  <c r="Z1241" i="2"/>
  <c r="AB1241" i="2" s="1"/>
  <c r="AJ1241" i="2"/>
  <c r="AL1241" i="2" s="1"/>
  <c r="AE1245" i="2"/>
  <c r="AG1245" i="2" s="1"/>
  <c r="Z1249" i="2"/>
  <c r="AB1249" i="2" s="1"/>
  <c r="AJ1249" i="2"/>
  <c r="AL1249" i="2" s="1"/>
  <c r="AE1253" i="2"/>
  <c r="AG1253" i="2" s="1"/>
  <c r="Z1257" i="2"/>
  <c r="AB1257" i="2" s="1"/>
  <c r="AJ1257" i="2"/>
  <c r="AL1257" i="2" s="1"/>
  <c r="AE1261" i="2"/>
  <c r="AG1261" i="2" s="1"/>
  <c r="Z1265" i="2"/>
  <c r="AB1265" i="2" s="1"/>
  <c r="AJ1265" i="2"/>
  <c r="AL1265" i="2" s="1"/>
  <c r="Z1271" i="2"/>
  <c r="AB1271" i="2" s="1"/>
  <c r="AJ1271" i="2"/>
  <c r="AL1271" i="2" s="1"/>
  <c r="AJ1275" i="2"/>
  <c r="AL1275" i="2" s="1"/>
  <c r="AE1277" i="2"/>
  <c r="AG1277" i="2" s="1"/>
  <c r="AK1285" i="2"/>
  <c r="AL1285" i="2" s="1"/>
  <c r="AJ1287" i="2"/>
  <c r="AL1287" i="2" s="1"/>
  <c r="AE1295" i="2"/>
  <c r="AG1295" i="2" s="1"/>
  <c r="AE1298" i="2"/>
  <c r="AG1298" i="2" s="1"/>
  <c r="Z1299" i="2"/>
  <c r="AB1299" i="2" s="1"/>
  <c r="AA1306" i="2"/>
  <c r="Z1306" i="2"/>
  <c r="AK1312" i="2"/>
  <c r="AJ1312" i="2"/>
  <c r="AL1312" i="2" s="1"/>
  <c r="AJ1314" i="2"/>
  <c r="AL1314" i="2" s="1"/>
  <c r="AB1321" i="2"/>
  <c r="AG1325" i="2"/>
  <c r="AK1327" i="2"/>
  <c r="AJ1327" i="2"/>
  <c r="AL1327" i="2" s="1"/>
  <c r="AE1332" i="2"/>
  <c r="AG1332" i="2" s="1"/>
  <c r="AA1343" i="2"/>
  <c r="Z1343" i="2"/>
  <c r="AB1343" i="2" s="1"/>
  <c r="AB1353" i="2"/>
  <c r="AJ1360" i="2"/>
  <c r="AL1360" i="2" s="1"/>
  <c r="Z1368" i="2"/>
  <c r="AB1368" i="2" s="1"/>
  <c r="AF1371" i="2"/>
  <c r="AE1371" i="2"/>
  <c r="AG1371" i="2" s="1"/>
  <c r="AG1373" i="2"/>
  <c r="AK1375" i="2"/>
  <c r="AJ1375" i="2"/>
  <c r="AL1375" i="2" s="1"/>
  <c r="AB1378" i="2"/>
  <c r="AG1385" i="2"/>
  <c r="AF1390" i="2"/>
  <c r="AE1390" i="2"/>
  <c r="AB1403" i="2"/>
  <c r="AK1406" i="2"/>
  <c r="AJ1406" i="2"/>
  <c r="AF1450" i="2"/>
  <c r="AE1450" i="2"/>
  <c r="AF1465" i="2"/>
  <c r="AE1465" i="2"/>
  <c r="AG1465" i="2" s="1"/>
  <c r="AF1473" i="2"/>
  <c r="AE1473" i="2"/>
  <c r="AG1473" i="2" s="1"/>
  <c r="Z1493" i="2"/>
  <c r="AB1493" i="2" s="1"/>
  <c r="AG1303" i="2"/>
  <c r="AK1319" i="2"/>
  <c r="AJ1319" i="2"/>
  <c r="AF1347" i="2"/>
  <c r="AE1347" i="2"/>
  <c r="AG1347" i="2" s="1"/>
  <c r="AK1351" i="2"/>
  <c r="AJ1351" i="2"/>
  <c r="AL1351" i="2" s="1"/>
  <c r="AK1355" i="2"/>
  <c r="AJ1355" i="2"/>
  <c r="AK1356" i="2"/>
  <c r="AJ1356" i="2"/>
  <c r="AK1357" i="2"/>
  <c r="AJ1357" i="2"/>
  <c r="AL1357" i="2" s="1"/>
  <c r="AK1358" i="2"/>
  <c r="AJ1358" i="2"/>
  <c r="AL1358" i="2" s="1"/>
  <c r="AJ1361" i="2"/>
  <c r="AL1361" i="2" s="1"/>
  <c r="AK1387" i="2"/>
  <c r="AJ1387" i="2"/>
  <c r="AL1387" i="2" s="1"/>
  <c r="AK1390" i="2"/>
  <c r="AJ1390" i="2"/>
  <c r="AB1405" i="2"/>
  <c r="AK1443" i="2"/>
  <c r="AJ1443" i="2"/>
  <c r="AL1443" i="2" s="1"/>
  <c r="AK1444" i="2"/>
  <c r="AJ1444" i="2"/>
  <c r="AJ1446" i="2"/>
  <c r="AL1446" i="2" s="1"/>
  <c r="AE1466" i="2"/>
  <c r="AG1466" i="2" s="1"/>
  <c r="AK1469" i="2"/>
  <c r="AJ1469" i="2"/>
  <c r="AL1469" i="2" s="1"/>
  <c r="AK1487" i="2"/>
  <c r="AJ1487" i="2"/>
  <c r="AL1487" i="2" s="1"/>
  <c r="Z1278" i="2"/>
  <c r="AB1278" i="2" s="1"/>
  <c r="AA1280" i="2"/>
  <c r="AB1280" i="2" s="1"/>
  <c r="AF1281" i="2"/>
  <c r="AG1281" i="2" s="1"/>
  <c r="AA1285" i="2"/>
  <c r="AB1285" i="2" s="1"/>
  <c r="AB1287" i="2"/>
  <c r="AE1290" i="2"/>
  <c r="AG1290" i="2" s="1"/>
  <c r="Z1294" i="2"/>
  <c r="AB1294" i="2" s="1"/>
  <c r="AK1309" i="2"/>
  <c r="AL1309" i="2" s="1"/>
  <c r="AF1310" i="2"/>
  <c r="AE1310" i="2"/>
  <c r="AB1311" i="2"/>
  <c r="Z1313" i="2"/>
  <c r="AB1313" i="2" s="1"/>
  <c r="AE1316" i="2"/>
  <c r="AG1316" i="2" s="1"/>
  <c r="AJ1328" i="2"/>
  <c r="AL1328" i="2" s="1"/>
  <c r="AK1332" i="2"/>
  <c r="AJ1332" i="2"/>
  <c r="AL1332" i="2" s="1"/>
  <c r="AK1333" i="2"/>
  <c r="AJ1333" i="2"/>
  <c r="AK1334" i="2"/>
  <c r="AJ1334" i="2"/>
  <c r="AE1348" i="2"/>
  <c r="AG1348" i="2" s="1"/>
  <c r="AA1359" i="2"/>
  <c r="Z1359" i="2"/>
  <c r="AB1369" i="2"/>
  <c r="AJ1376" i="2"/>
  <c r="AL1376" i="2" s="1"/>
  <c r="AF1378" i="2"/>
  <c r="AE1378" i="2"/>
  <c r="AG1378" i="2" s="1"/>
  <c r="AB1380" i="2"/>
  <c r="AL1397" i="2"/>
  <c r="AF1419" i="2"/>
  <c r="AE1419" i="2"/>
  <c r="AK1442" i="2"/>
  <c r="AJ1442" i="2"/>
  <c r="AK1483" i="2"/>
  <c r="AJ1483" i="2"/>
  <c r="AL1483" i="2" s="1"/>
  <c r="AK1484" i="2"/>
  <c r="AJ1484" i="2"/>
  <c r="AJ1488" i="2"/>
  <c r="AL1488" i="2" s="1"/>
  <c r="AJ1578" i="2"/>
  <c r="AK1578" i="2"/>
  <c r="AJ1486" i="2"/>
  <c r="AL1486" i="2" s="1"/>
  <c r="AK1486" i="2"/>
  <c r="AK1501" i="2"/>
  <c r="AJ1501" i="2"/>
  <c r="AK1402" i="2"/>
  <c r="AJ1402" i="2"/>
  <c r="AL1402" i="2" s="1"/>
  <c r="AJ1619" i="2"/>
  <c r="AK1619" i="2"/>
  <c r="AK1409" i="2"/>
  <c r="AJ1409" i="2"/>
  <c r="AK1415" i="2"/>
  <c r="AJ1415" i="2"/>
  <c r="AA1445" i="2"/>
  <c r="Z1445" i="2"/>
  <c r="AB1445" i="2" s="1"/>
  <c r="AK1453" i="2"/>
  <c r="AJ1453" i="2"/>
  <c r="AL1453" i="2" s="1"/>
  <c r="AK1461" i="2"/>
  <c r="AJ1461" i="2"/>
  <c r="AK1465" i="2"/>
  <c r="AJ1465" i="2"/>
  <c r="AA1485" i="2"/>
  <c r="Z1485" i="2"/>
  <c r="AB1485" i="2" s="1"/>
  <c r="AK1499" i="2"/>
  <c r="AJ1499" i="2"/>
  <c r="AK1510" i="2"/>
  <c r="AJ1510" i="2"/>
  <c r="AK1546" i="2"/>
  <c r="AJ1546" i="2"/>
  <c r="AK1593" i="2"/>
  <c r="AJ1593" i="2"/>
  <c r="AL1593" i="2" s="1"/>
  <c r="AJ1610" i="2"/>
  <c r="AL1610" i="2" s="1"/>
  <c r="Z1305" i="2"/>
  <c r="AB1305" i="2" s="1"/>
  <c r="AE1309" i="2"/>
  <c r="AG1309" i="2" s="1"/>
  <c r="Z1318" i="2"/>
  <c r="AB1318" i="2" s="1"/>
  <c r="AE1322" i="2"/>
  <c r="AG1322" i="2" s="1"/>
  <c r="Z1326" i="2"/>
  <c r="AB1326" i="2" s="1"/>
  <c r="AE1330" i="2"/>
  <c r="AG1330" i="2" s="1"/>
  <c r="Z1334" i="2"/>
  <c r="AB1334" i="2" s="1"/>
  <c r="AE1338" i="2"/>
  <c r="AG1338" i="2" s="1"/>
  <c r="Z1342" i="2"/>
  <c r="AB1342" i="2" s="1"/>
  <c r="AE1346" i="2"/>
  <c r="AG1346" i="2" s="1"/>
  <c r="Z1350" i="2"/>
  <c r="AB1350" i="2" s="1"/>
  <c r="AE1354" i="2"/>
  <c r="AG1354" i="2" s="1"/>
  <c r="Z1358" i="2"/>
  <c r="AB1358" i="2" s="1"/>
  <c r="AE1362" i="2"/>
  <c r="AG1362" i="2" s="1"/>
  <c r="Z1366" i="2"/>
  <c r="AB1366" i="2" s="1"/>
  <c r="AE1370" i="2"/>
  <c r="AG1370" i="2" s="1"/>
  <c r="Z1374" i="2"/>
  <c r="AB1374" i="2" s="1"/>
  <c r="Z1379" i="2"/>
  <c r="AB1379" i="2" s="1"/>
  <c r="Z1382" i="2"/>
  <c r="AB1382" i="2" s="1"/>
  <c r="AE1383" i="2"/>
  <c r="AG1383" i="2" s="1"/>
  <c r="AK1385" i="2"/>
  <c r="AJ1385" i="2"/>
  <c r="AK1393" i="2"/>
  <c r="AJ1393" i="2"/>
  <c r="Z1395" i="2"/>
  <c r="AB1395" i="2" s="1"/>
  <c r="AE1398" i="2"/>
  <c r="AG1398" i="2" s="1"/>
  <c r="AA1401" i="2"/>
  <c r="Z1401" i="2"/>
  <c r="AF1405" i="2"/>
  <c r="AE1405" i="2"/>
  <c r="AK1407" i="2"/>
  <c r="AJ1407" i="2"/>
  <c r="AK1408" i="2"/>
  <c r="AJ1408" i="2"/>
  <c r="AL1408" i="2" s="1"/>
  <c r="AF1413" i="2"/>
  <c r="AE1413" i="2"/>
  <c r="Z1416" i="2"/>
  <c r="AB1416" i="2" s="1"/>
  <c r="AE1426" i="2"/>
  <c r="AG1426" i="2" s="1"/>
  <c r="AE1434" i="2"/>
  <c r="AG1434" i="2" s="1"/>
  <c r="AB1439" i="2"/>
  <c r="AF1441" i="2"/>
  <c r="AE1441" i="2"/>
  <c r="AG1441" i="2" s="1"/>
  <c r="AL1447" i="2"/>
  <c r="AK1457" i="2"/>
  <c r="AJ1457" i="2"/>
  <c r="AK1466" i="2"/>
  <c r="AJ1466" i="2"/>
  <c r="AL1466" i="2" s="1"/>
  <c r="AK1467" i="2"/>
  <c r="AJ1467" i="2"/>
  <c r="AK1468" i="2"/>
  <c r="AJ1468" i="2"/>
  <c r="AJ1470" i="2"/>
  <c r="AL1470" i="2" s="1"/>
  <c r="AK1473" i="2"/>
  <c r="AJ1473" i="2"/>
  <c r="AE1474" i="2"/>
  <c r="AG1474" i="2" s="1"/>
  <c r="AB1479" i="2"/>
  <c r="AK1498" i="2"/>
  <c r="AJ1498" i="2"/>
  <c r="AL1498" i="2" s="1"/>
  <c r="AJ1507" i="2"/>
  <c r="AL1507" i="2" s="1"/>
  <c r="Z1592" i="2"/>
  <c r="AA1592" i="2"/>
  <c r="AK1603" i="2"/>
  <c r="AJ1603" i="2"/>
  <c r="AL1603" i="2" s="1"/>
  <c r="AJ1381" i="2"/>
  <c r="AL1381" i="2" s="1"/>
  <c r="Z1388" i="2"/>
  <c r="AB1388" i="2" s="1"/>
  <c r="AJ1396" i="2"/>
  <c r="AL1396" i="2" s="1"/>
  <c r="AK1398" i="2"/>
  <c r="AL1398" i="2" s="1"/>
  <c r="Z1404" i="2"/>
  <c r="AB1404" i="2" s="1"/>
  <c r="AJ1410" i="2"/>
  <c r="AL1410" i="2" s="1"/>
  <c r="AK1421" i="2"/>
  <c r="AJ1421" i="2"/>
  <c r="AL1421" i="2" s="1"/>
  <c r="AB1423" i="2"/>
  <c r="AK1426" i="2"/>
  <c r="AJ1426" i="2"/>
  <c r="AL1426" i="2" s="1"/>
  <c r="AK1429" i="2"/>
  <c r="AJ1429" i="2"/>
  <c r="AB1431" i="2"/>
  <c r="AK1434" i="2"/>
  <c r="AJ1434" i="2"/>
  <c r="AL1434" i="2" s="1"/>
  <c r="AK1437" i="2"/>
  <c r="AJ1437" i="2"/>
  <c r="AK1450" i="2"/>
  <c r="AJ1450" i="2"/>
  <c r="AK1451" i="2"/>
  <c r="AJ1451" i="2"/>
  <c r="AK1452" i="2"/>
  <c r="AJ1452" i="2"/>
  <c r="AL1452" i="2" s="1"/>
  <c r="AK1458" i="2"/>
  <c r="AJ1458" i="2"/>
  <c r="AK1459" i="2"/>
  <c r="AJ1459" i="2"/>
  <c r="AK1460" i="2"/>
  <c r="AJ1460" i="2"/>
  <c r="AJ1462" i="2"/>
  <c r="AL1462" i="2" s="1"/>
  <c r="AA1469" i="2"/>
  <c r="Z1469" i="2"/>
  <c r="AL1471" i="2"/>
  <c r="AK1474" i="2"/>
  <c r="AJ1474" i="2"/>
  <c r="AK1477" i="2"/>
  <c r="AJ1477" i="2"/>
  <c r="AF1481" i="2"/>
  <c r="AE1481" i="2"/>
  <c r="AG1481" i="2" s="1"/>
  <c r="AK1506" i="2"/>
  <c r="AJ1506" i="2"/>
  <c r="AE1523" i="2"/>
  <c r="AF1523" i="2"/>
  <c r="AA1588" i="2"/>
  <c r="Z1588" i="2"/>
  <c r="AA1590" i="2"/>
  <c r="Z1590" i="2"/>
  <c r="AB1590" i="2" s="1"/>
  <c r="AK1601" i="2"/>
  <c r="AJ1601" i="2"/>
  <c r="AK1606" i="2"/>
  <c r="AJ1606" i="2"/>
  <c r="AG1399" i="2"/>
  <c r="AA1409" i="2"/>
  <c r="Z1409" i="2"/>
  <c r="AK1427" i="2"/>
  <c r="AJ1427" i="2"/>
  <c r="AK1428" i="2"/>
  <c r="AJ1428" i="2"/>
  <c r="AL1428" i="2" s="1"/>
  <c r="AK1435" i="2"/>
  <c r="AJ1435" i="2"/>
  <c r="AK1436" i="2"/>
  <c r="AJ1436" i="2"/>
  <c r="AA1453" i="2"/>
  <c r="Z1453" i="2"/>
  <c r="AA1461" i="2"/>
  <c r="Z1461" i="2"/>
  <c r="AB1461" i="2" s="1"/>
  <c r="AL1463" i="2"/>
  <c r="AK1475" i="2"/>
  <c r="AJ1475" i="2"/>
  <c r="AK1476" i="2"/>
  <c r="AJ1476" i="2"/>
  <c r="AL1476" i="2" s="1"/>
  <c r="AG1483" i="2"/>
  <c r="AJ1508" i="2"/>
  <c r="AK1508" i="2"/>
  <c r="AK1509" i="2"/>
  <c r="AJ1509" i="2"/>
  <c r="AL1509" i="2" s="1"/>
  <c r="AJ1519" i="2"/>
  <c r="AK1519" i="2"/>
  <c r="AK1522" i="2"/>
  <c r="AJ1522" i="2"/>
  <c r="AG1528" i="2"/>
  <c r="Z1565" i="2"/>
  <c r="AB1565" i="2" s="1"/>
  <c r="AL1574" i="2"/>
  <c r="AB1602" i="2"/>
  <c r="AE1627" i="2"/>
  <c r="AF1627" i="2"/>
  <c r="AF1382" i="2"/>
  <c r="AE1382" i="2"/>
  <c r="AG1384" i="2"/>
  <c r="AJ1391" i="2"/>
  <c r="AL1391" i="2" s="1"/>
  <c r="AA1393" i="2"/>
  <c r="Z1393" i="2"/>
  <c r="AB1393" i="2" s="1"/>
  <c r="AF1397" i="2"/>
  <c r="AE1397" i="2"/>
  <c r="AG1397" i="2" s="1"/>
  <c r="AL1403" i="2"/>
  <c r="AF1425" i="2"/>
  <c r="AE1425" i="2"/>
  <c r="AG1425" i="2" s="1"/>
  <c r="AF1433" i="2"/>
  <c r="AE1433" i="2"/>
  <c r="AF1449" i="2"/>
  <c r="AE1449" i="2"/>
  <c r="AK1481" i="2"/>
  <c r="AJ1481" i="2"/>
  <c r="AJ1492" i="2"/>
  <c r="AK1492" i="2"/>
  <c r="AK1493" i="2"/>
  <c r="AJ1493" i="2"/>
  <c r="AK1503" i="2"/>
  <c r="AJ1503" i="2"/>
  <c r="AA1506" i="2"/>
  <c r="Z1506" i="2"/>
  <c r="AA1540" i="2"/>
  <c r="Z1540" i="2"/>
  <c r="AB1540" i="2" s="1"/>
  <c r="AK1661" i="2"/>
  <c r="AJ1661" i="2"/>
  <c r="AK1664" i="2"/>
  <c r="AJ1664" i="2"/>
  <c r="AJ1683" i="2"/>
  <c r="AK1683" i="2"/>
  <c r="AA1386" i="2"/>
  <c r="Z1386" i="2"/>
  <c r="AB1386" i="2" s="1"/>
  <c r="AK1399" i="2"/>
  <c r="AJ1399" i="2"/>
  <c r="Z1410" i="2"/>
  <c r="AB1410" i="2" s="1"/>
  <c r="AG1415" i="2"/>
  <c r="AA1421" i="2"/>
  <c r="Z1421" i="2"/>
  <c r="AJ1422" i="2"/>
  <c r="AL1422" i="2" s="1"/>
  <c r="AA1429" i="2"/>
  <c r="Z1429" i="2"/>
  <c r="AB1429" i="2" s="1"/>
  <c r="AJ1430" i="2"/>
  <c r="AL1430" i="2" s="1"/>
  <c r="AA1437" i="2"/>
  <c r="Z1437" i="2"/>
  <c r="AE1442" i="2"/>
  <c r="AG1442" i="2" s="1"/>
  <c r="AK1445" i="2"/>
  <c r="AJ1445" i="2"/>
  <c r="Z1454" i="2"/>
  <c r="AB1454" i="2" s="1"/>
  <c r="Z1462" i="2"/>
  <c r="AB1462" i="2" s="1"/>
  <c r="AA1477" i="2"/>
  <c r="Z1477" i="2"/>
  <c r="AB1477" i="2" s="1"/>
  <c r="AL1479" i="2"/>
  <c r="AK1482" i="2"/>
  <c r="AJ1482" i="2"/>
  <c r="AK1485" i="2"/>
  <c r="AJ1485" i="2"/>
  <c r="AL1485" i="2" s="1"/>
  <c r="AL1495" i="2"/>
  <c r="AB1511" i="2"/>
  <c r="AE1512" i="2"/>
  <c r="AG1512" i="2" s="1"/>
  <c r="AF1512" i="2"/>
  <c r="AF1526" i="2"/>
  <c r="AE1526" i="2"/>
  <c r="AB1558" i="2"/>
  <c r="AF1560" i="2"/>
  <c r="AE1560" i="2"/>
  <c r="AG1560" i="2" s="1"/>
  <c r="AA1572" i="2"/>
  <c r="Z1572" i="2"/>
  <c r="AB1572" i="2" s="1"/>
  <c r="AK1548" i="2"/>
  <c r="AJ1548" i="2"/>
  <c r="AL1548" i="2" s="1"/>
  <c r="AK1552" i="2"/>
  <c r="AJ1552" i="2"/>
  <c r="AA1581" i="2"/>
  <c r="Z1581" i="2"/>
  <c r="AB1581" i="2" s="1"/>
  <c r="AK1595" i="2"/>
  <c r="AJ1595" i="2"/>
  <c r="AL1595" i="2" s="1"/>
  <c r="AK1622" i="2"/>
  <c r="AJ1622" i="2"/>
  <c r="AL1622" i="2" s="1"/>
  <c r="AF1502" i="2"/>
  <c r="AE1502" i="2"/>
  <c r="AK1514" i="2"/>
  <c r="AJ1514" i="2"/>
  <c r="AL1514" i="2" s="1"/>
  <c r="AK1528" i="2"/>
  <c r="AJ1528" i="2"/>
  <c r="AK1555" i="2"/>
  <c r="AJ1555" i="2"/>
  <c r="AK1556" i="2"/>
  <c r="AJ1556" i="2"/>
  <c r="AK1584" i="2"/>
  <c r="AJ1584" i="2"/>
  <c r="AF1602" i="2"/>
  <c r="AE1602" i="2"/>
  <c r="AK1677" i="2"/>
  <c r="AJ1677" i="2"/>
  <c r="AK1776" i="2"/>
  <c r="AJ1776" i="2"/>
  <c r="Z1385" i="2"/>
  <c r="AB1385" i="2" s="1"/>
  <c r="AE1389" i="2"/>
  <c r="AG1389" i="2" s="1"/>
  <c r="Z1392" i="2"/>
  <c r="AB1392" i="2" s="1"/>
  <c r="AJ1392" i="2"/>
  <c r="AL1392" i="2" s="1"/>
  <c r="AE1396" i="2"/>
  <c r="AG1396" i="2" s="1"/>
  <c r="Z1400" i="2"/>
  <c r="AB1400" i="2" s="1"/>
  <c r="AE1404" i="2"/>
  <c r="AG1404" i="2" s="1"/>
  <c r="Z1408" i="2"/>
  <c r="AB1408" i="2" s="1"/>
  <c r="AE1412" i="2"/>
  <c r="AG1412" i="2" s="1"/>
  <c r="AE1418" i="2"/>
  <c r="AG1418" i="2" s="1"/>
  <c r="Z1420" i="2"/>
  <c r="AB1420" i="2" s="1"/>
  <c r="AJ1420" i="2"/>
  <c r="AL1420" i="2" s="1"/>
  <c r="AE1424" i="2"/>
  <c r="AG1424" i="2" s="1"/>
  <c r="Z1428" i="2"/>
  <c r="AB1428" i="2" s="1"/>
  <c r="AE1432" i="2"/>
  <c r="AG1432" i="2" s="1"/>
  <c r="Z1436" i="2"/>
  <c r="AB1436" i="2" s="1"/>
  <c r="AE1440" i="2"/>
  <c r="AG1440" i="2" s="1"/>
  <c r="Z1444" i="2"/>
  <c r="AB1444" i="2" s="1"/>
  <c r="AE1448" i="2"/>
  <c r="AG1448" i="2" s="1"/>
  <c r="Z1452" i="2"/>
  <c r="AB1452" i="2" s="1"/>
  <c r="AE1456" i="2"/>
  <c r="AG1456" i="2" s="1"/>
  <c r="Z1460" i="2"/>
  <c r="AB1460" i="2" s="1"/>
  <c r="AE1464" i="2"/>
  <c r="AG1464" i="2" s="1"/>
  <c r="Z1468" i="2"/>
  <c r="AB1468" i="2" s="1"/>
  <c r="AE1472" i="2"/>
  <c r="AG1472" i="2" s="1"/>
  <c r="Z1476" i="2"/>
  <c r="AB1476" i="2" s="1"/>
  <c r="AE1480" i="2"/>
  <c r="AG1480" i="2" s="1"/>
  <c r="Z1484" i="2"/>
  <c r="AB1484" i="2" s="1"/>
  <c r="AE1489" i="2"/>
  <c r="AG1489" i="2" s="1"/>
  <c r="AE1491" i="2"/>
  <c r="AG1491" i="2" s="1"/>
  <c r="AJ1494" i="2"/>
  <c r="AL1494" i="2" s="1"/>
  <c r="AF1496" i="2"/>
  <c r="AG1496" i="2" s="1"/>
  <c r="AE1498" i="2"/>
  <c r="AG1498" i="2" s="1"/>
  <c r="Z1503" i="2"/>
  <c r="AB1503" i="2" s="1"/>
  <c r="AE1506" i="2"/>
  <c r="AG1506" i="2" s="1"/>
  <c r="AJ1512" i="2"/>
  <c r="AL1512" i="2" s="1"/>
  <c r="AE1515" i="2"/>
  <c r="AG1515" i="2" s="1"/>
  <c r="AA1516" i="2"/>
  <c r="AB1516" i="2" s="1"/>
  <c r="AJ1517" i="2"/>
  <c r="AL1517" i="2" s="1"/>
  <c r="AF1518" i="2"/>
  <c r="AE1518" i="2"/>
  <c r="AG1518" i="2" s="1"/>
  <c r="AG1520" i="2"/>
  <c r="AL1526" i="2"/>
  <c r="AF1536" i="2"/>
  <c r="AE1536" i="2"/>
  <c r="AE1537" i="2"/>
  <c r="AG1537" i="2" s="1"/>
  <c r="AG1538" i="2"/>
  <c r="Z1541" i="2"/>
  <c r="AB1541" i="2" s="1"/>
  <c r="AA1548" i="2"/>
  <c r="Z1548" i="2"/>
  <c r="AK1554" i="2"/>
  <c r="AJ1554" i="2"/>
  <c r="AJ1557" i="2"/>
  <c r="AL1557" i="2" s="1"/>
  <c r="AK1560" i="2"/>
  <c r="AJ1560" i="2"/>
  <c r="AF1568" i="2"/>
  <c r="AE1568" i="2"/>
  <c r="AG1568" i="2" s="1"/>
  <c r="AE1569" i="2"/>
  <c r="AG1569" i="2" s="1"/>
  <c r="AG1570" i="2"/>
  <c r="Z1573" i="2"/>
  <c r="AB1573" i="2" s="1"/>
  <c r="AG1587" i="2"/>
  <c r="AL1588" i="2"/>
  <c r="AA1606" i="2"/>
  <c r="Z1606" i="2"/>
  <c r="Z1608" i="2"/>
  <c r="AA1608" i="2"/>
  <c r="AJ1615" i="2"/>
  <c r="AK1615" i="2"/>
  <c r="AK1616" i="2"/>
  <c r="AJ1616" i="2"/>
  <c r="AJ1625" i="2"/>
  <c r="AL1625" i="2" s="1"/>
  <c r="AK1630" i="2"/>
  <c r="AJ1630" i="2"/>
  <c r="AL1630" i="2" s="1"/>
  <c r="AF1633" i="2"/>
  <c r="AE1633" i="2"/>
  <c r="AA1681" i="2"/>
  <c r="Z1681" i="2"/>
  <c r="AK1701" i="2"/>
  <c r="AL1701" i="2" s="1"/>
  <c r="AK1705" i="2"/>
  <c r="AJ1705" i="2"/>
  <c r="AE1463" i="2"/>
  <c r="AG1463" i="2" s="1"/>
  <c r="AE1471" i="2"/>
  <c r="AG1471" i="2" s="1"/>
  <c r="AE1479" i="2"/>
  <c r="AG1479" i="2" s="1"/>
  <c r="AE1486" i="2"/>
  <c r="AG1486" i="2" s="1"/>
  <c r="Z1490" i="2"/>
  <c r="AB1490" i="2" s="1"/>
  <c r="AA1492" i="2"/>
  <c r="AB1492" i="2" s="1"/>
  <c r="AF1493" i="2"/>
  <c r="AG1493" i="2" s="1"/>
  <c r="AA1497" i="2"/>
  <c r="AB1497" i="2" s="1"/>
  <c r="Z1501" i="2"/>
  <c r="AB1501" i="2" s="1"/>
  <c r="AG1504" i="2"/>
  <c r="AA1522" i="2"/>
  <c r="Z1522" i="2"/>
  <c r="AB1522" i="2" s="1"/>
  <c r="AJ1523" i="2"/>
  <c r="AL1523" i="2" s="1"/>
  <c r="AK1531" i="2"/>
  <c r="AJ1531" i="2"/>
  <c r="AL1531" i="2" s="1"/>
  <c r="AK1532" i="2"/>
  <c r="AJ1532" i="2"/>
  <c r="AK1563" i="2"/>
  <c r="AJ1563" i="2"/>
  <c r="AK1564" i="2"/>
  <c r="AJ1564" i="2"/>
  <c r="AK1586" i="2"/>
  <c r="AL1586" i="2" s="1"/>
  <c r="AE1593" i="2"/>
  <c r="AG1593" i="2" s="1"/>
  <c r="AF1593" i="2"/>
  <c r="AK1598" i="2"/>
  <c r="AJ1598" i="2"/>
  <c r="AA1610" i="2"/>
  <c r="Z1610" i="2"/>
  <c r="AK1613" i="2"/>
  <c r="AJ1613" i="2"/>
  <c r="AL1613" i="2" s="1"/>
  <c r="AK1621" i="2"/>
  <c r="AJ1621" i="2"/>
  <c r="AJ1623" i="2"/>
  <c r="AK1623" i="2"/>
  <c r="AK1633" i="2"/>
  <c r="AJ1633" i="2"/>
  <c r="AJ1637" i="2"/>
  <c r="AK1637" i="2"/>
  <c r="AK1653" i="2"/>
  <c r="AJ1653" i="2"/>
  <c r="AK1685" i="2"/>
  <c r="AJ1685" i="2"/>
  <c r="AB1494" i="2"/>
  <c r="AG1495" i="2"/>
  <c r="AF1504" i="2"/>
  <c r="AB1508" i="2"/>
  <c r="Z1510" i="2"/>
  <c r="AB1510" i="2" s="1"/>
  <c r="AE1513" i="2"/>
  <c r="AG1513" i="2" s="1"/>
  <c r="AA1514" i="2"/>
  <c r="Z1514" i="2"/>
  <c r="AJ1520" i="2"/>
  <c r="AL1520" i="2" s="1"/>
  <c r="AE1521" i="2"/>
  <c r="AG1521" i="2" s="1"/>
  <c r="AK1530" i="2"/>
  <c r="AJ1530" i="2"/>
  <c r="AL1530" i="2" s="1"/>
  <c r="AJ1533" i="2"/>
  <c r="AL1533" i="2" s="1"/>
  <c r="AK1536" i="2"/>
  <c r="AJ1536" i="2"/>
  <c r="AF1544" i="2"/>
  <c r="AE1544" i="2"/>
  <c r="AE1545" i="2"/>
  <c r="AG1545" i="2" s="1"/>
  <c r="AG1546" i="2"/>
  <c r="Z1549" i="2"/>
  <c r="AB1549" i="2" s="1"/>
  <c r="AA1556" i="2"/>
  <c r="Z1556" i="2"/>
  <c r="AB1556" i="2" s="1"/>
  <c r="AK1562" i="2"/>
  <c r="AJ1562" i="2"/>
  <c r="AJ1565" i="2"/>
  <c r="AL1565" i="2" s="1"/>
  <c r="AK1568" i="2"/>
  <c r="AJ1568" i="2"/>
  <c r="AL1568" i="2" s="1"/>
  <c r="AF1576" i="2"/>
  <c r="AE1576" i="2"/>
  <c r="AE1577" i="2"/>
  <c r="AG1577" i="2" s="1"/>
  <c r="AJ1581" i="2"/>
  <c r="AL1581" i="2" s="1"/>
  <c r="Z1584" i="2"/>
  <c r="AB1584" i="2" s="1"/>
  <c r="AE1591" i="2"/>
  <c r="AG1591" i="2" s="1"/>
  <c r="AL1592" i="2"/>
  <c r="AJ1600" i="2"/>
  <c r="AK1600" i="2"/>
  <c r="AK1629" i="2"/>
  <c r="AJ1629" i="2"/>
  <c r="AL1629" i="2" s="1"/>
  <c r="AJ1631" i="2"/>
  <c r="AK1631" i="2"/>
  <c r="AK1641" i="2"/>
  <c r="AJ1641" i="2"/>
  <c r="AK1651" i="2"/>
  <c r="AJ1651" i="2"/>
  <c r="AL1651" i="2" s="1"/>
  <c r="AA1696" i="2"/>
  <c r="Z1696" i="2"/>
  <c r="AB1696" i="2" s="1"/>
  <c r="AL1491" i="2"/>
  <c r="AL1500" i="2"/>
  <c r="AJ1515" i="2"/>
  <c r="AL1515" i="2" s="1"/>
  <c r="AL1518" i="2"/>
  <c r="AL1524" i="2"/>
  <c r="AG1525" i="2"/>
  <c r="AL1534" i="2"/>
  <c r="AK1539" i="2"/>
  <c r="AJ1539" i="2"/>
  <c r="AK1540" i="2"/>
  <c r="AJ1540" i="2"/>
  <c r="AB1550" i="2"/>
  <c r="AL1566" i="2"/>
  <c r="AK1571" i="2"/>
  <c r="AJ1571" i="2"/>
  <c r="AK1572" i="2"/>
  <c r="AJ1572" i="2"/>
  <c r="AB1586" i="2"/>
  <c r="AK1589" i="2"/>
  <c r="AJ1589" i="2"/>
  <c r="Z1597" i="2"/>
  <c r="AA1597" i="2"/>
  <c r="AB1611" i="2"/>
  <c r="AK1749" i="2"/>
  <c r="AJ1749" i="2"/>
  <c r="AK1750" i="2"/>
  <c r="AJ1750" i="2"/>
  <c r="AG1490" i="2"/>
  <c r="AF1510" i="2"/>
  <c r="AE1510" i="2"/>
  <c r="AG1510" i="2" s="1"/>
  <c r="AL1521" i="2"/>
  <c r="AG1522" i="2"/>
  <c r="AB1526" i="2"/>
  <c r="AA1532" i="2"/>
  <c r="Z1532" i="2"/>
  <c r="AK1538" i="2"/>
  <c r="AJ1538" i="2"/>
  <c r="AL1538" i="2" s="1"/>
  <c r="AK1544" i="2"/>
  <c r="AJ1544" i="2"/>
  <c r="AF1552" i="2"/>
  <c r="AE1552" i="2"/>
  <c r="AG1554" i="2"/>
  <c r="AA1564" i="2"/>
  <c r="Z1564" i="2"/>
  <c r="AK1570" i="2"/>
  <c r="AJ1570" i="2"/>
  <c r="AL1570" i="2" s="1"/>
  <c r="AK1576" i="2"/>
  <c r="AJ1576" i="2"/>
  <c r="AL1576" i="2" s="1"/>
  <c r="AG1585" i="2"/>
  <c r="AK1587" i="2"/>
  <c r="AJ1587" i="2"/>
  <c r="AG1596" i="2"/>
  <c r="AL1608" i="2"/>
  <c r="AF1620" i="2"/>
  <c r="AE1620" i="2"/>
  <c r="AA1632" i="2"/>
  <c r="Z1632" i="2"/>
  <c r="AB1632" i="2" s="1"/>
  <c r="AK1667" i="2"/>
  <c r="AJ1667" i="2"/>
  <c r="AF1741" i="2"/>
  <c r="AE1741" i="2"/>
  <c r="AG1741" i="2" s="1"/>
  <c r="AF1716" i="2"/>
  <c r="AE1716" i="2"/>
  <c r="AB1634" i="2"/>
  <c r="AE1635" i="2"/>
  <c r="AG1635" i="2" s="1"/>
  <c r="AF1635" i="2"/>
  <c r="AF1684" i="2"/>
  <c r="AE1684" i="2"/>
  <c r="AK1715" i="2"/>
  <c r="AL1715" i="2" s="1"/>
  <c r="AJ1789" i="2"/>
  <c r="AK1789" i="2"/>
  <c r="AG1589" i="2"/>
  <c r="AB1599" i="2"/>
  <c r="AA1621" i="2"/>
  <c r="Z1621" i="2"/>
  <c r="AB1621" i="2" s="1"/>
  <c r="AK1627" i="2"/>
  <c r="AL1627" i="2" s="1"/>
  <c r="AK1644" i="2"/>
  <c r="AJ1644" i="2"/>
  <c r="AK1654" i="2"/>
  <c r="AJ1654" i="2"/>
  <c r="AA1657" i="2"/>
  <c r="Z1657" i="2"/>
  <c r="AK1663" i="2"/>
  <c r="AJ1663" i="2"/>
  <c r="AK1670" i="2"/>
  <c r="AJ1670" i="2"/>
  <c r="AJ1687" i="2"/>
  <c r="AK1687" i="2"/>
  <c r="AK1689" i="2"/>
  <c r="AJ1689" i="2"/>
  <c r="AF1696" i="2"/>
  <c r="AE1696" i="2"/>
  <c r="AA1700" i="2"/>
  <c r="Z1700" i="2"/>
  <c r="AA1760" i="2"/>
  <c r="Z1760" i="2"/>
  <c r="Z1761" i="2"/>
  <c r="AB1761" i="2" s="1"/>
  <c r="AJ1762" i="2"/>
  <c r="AL1762" i="2" s="1"/>
  <c r="Z1775" i="2"/>
  <c r="AB1775" i="2" s="1"/>
  <c r="AB1784" i="2"/>
  <c r="AA1629" i="2"/>
  <c r="Z1629" i="2"/>
  <c r="AK1635" i="2"/>
  <c r="AL1635" i="2" s="1"/>
  <c r="AK1643" i="2"/>
  <c r="AJ1643" i="2"/>
  <c r="AK1645" i="2"/>
  <c r="AJ1645" i="2"/>
  <c r="AA1653" i="2"/>
  <c r="Z1653" i="2"/>
  <c r="AK1669" i="2"/>
  <c r="AJ1669" i="2"/>
  <c r="AL1669" i="2" s="1"/>
  <c r="AK1671" i="2"/>
  <c r="AJ1671" i="2"/>
  <c r="AL1690" i="2"/>
  <c r="AE1691" i="2"/>
  <c r="AF1691" i="2"/>
  <c r="AA1728" i="2"/>
  <c r="Z1728" i="2"/>
  <c r="Z1530" i="2"/>
  <c r="AB1530" i="2" s="1"/>
  <c r="AE1534" i="2"/>
  <c r="AG1534" i="2" s="1"/>
  <c r="Z1538" i="2"/>
  <c r="AB1538" i="2" s="1"/>
  <c r="AE1542" i="2"/>
  <c r="AG1542" i="2" s="1"/>
  <c r="Z1546" i="2"/>
  <c r="AB1546" i="2" s="1"/>
  <c r="AE1550" i="2"/>
  <c r="AG1550" i="2" s="1"/>
  <c r="Z1554" i="2"/>
  <c r="AB1554" i="2" s="1"/>
  <c r="AE1558" i="2"/>
  <c r="AG1558" i="2" s="1"/>
  <c r="Z1562" i="2"/>
  <c r="AB1562" i="2" s="1"/>
  <c r="AE1566" i="2"/>
  <c r="AG1566" i="2" s="1"/>
  <c r="Z1570" i="2"/>
  <c r="AB1570" i="2" s="1"/>
  <c r="AE1574" i="2"/>
  <c r="AG1574" i="2" s="1"/>
  <c r="AJ1580" i="2"/>
  <c r="AL1580" i="2" s="1"/>
  <c r="AF1582" i="2"/>
  <c r="AG1582" i="2" s="1"/>
  <c r="AE1584" i="2"/>
  <c r="AG1584" i="2" s="1"/>
  <c r="AJ1591" i="2"/>
  <c r="AL1591" i="2" s="1"/>
  <c r="AK1605" i="2"/>
  <c r="AL1605" i="2" s="1"/>
  <c r="AJ1607" i="2"/>
  <c r="AL1607" i="2" s="1"/>
  <c r="AJ1609" i="2"/>
  <c r="AL1609" i="2" s="1"/>
  <c r="AF1611" i="2"/>
  <c r="AG1611" i="2" s="1"/>
  <c r="Z1617" i="2"/>
  <c r="AB1617" i="2" s="1"/>
  <c r="AE1621" i="2"/>
  <c r="AG1621" i="2" s="1"/>
  <c r="AA1637" i="2"/>
  <c r="AB1637" i="2" s="1"/>
  <c r="AJ1646" i="2"/>
  <c r="AL1646" i="2" s="1"/>
  <c r="AF1649" i="2"/>
  <c r="AE1649" i="2"/>
  <c r="AE1650" i="2"/>
  <c r="AG1650" i="2" s="1"/>
  <c r="Z1658" i="2"/>
  <c r="AB1658" i="2" s="1"/>
  <c r="AF1675" i="2"/>
  <c r="AE1675" i="2"/>
  <c r="AF1693" i="2"/>
  <c r="AE1693" i="2"/>
  <c r="AK1720" i="2"/>
  <c r="AJ1720" i="2"/>
  <c r="AK1721" i="2"/>
  <c r="AJ1721" i="2"/>
  <c r="AF1811" i="2"/>
  <c r="AE1811" i="2"/>
  <c r="AJ1817" i="2"/>
  <c r="AK1817" i="2"/>
  <c r="AA1583" i="2"/>
  <c r="AB1583" i="2" s="1"/>
  <c r="AB1585" i="2"/>
  <c r="AE1588" i="2"/>
  <c r="AG1588" i="2" s="1"/>
  <c r="AE1597" i="2"/>
  <c r="AG1597" i="2" s="1"/>
  <c r="AF1604" i="2"/>
  <c r="AG1604" i="2" s="1"/>
  <c r="AA1615" i="2"/>
  <c r="AB1615" i="2" s="1"/>
  <c r="AB1623" i="2"/>
  <c r="AJ1638" i="2"/>
  <c r="AL1638" i="2" s="1"/>
  <c r="AF1639" i="2"/>
  <c r="AE1639" i="2"/>
  <c r="AG1639" i="2" s="1"/>
  <c r="AL1647" i="2"/>
  <c r="AE1654" i="2"/>
  <c r="AG1654" i="2" s="1"/>
  <c r="AB1659" i="2"/>
  <c r="AK1660" i="2"/>
  <c r="AL1660" i="2" s="1"/>
  <c r="AL1673" i="2"/>
  <c r="AJ1692" i="2"/>
  <c r="AL1692" i="2" s="1"/>
  <c r="AE1695" i="2"/>
  <c r="AF1695" i="2"/>
  <c r="AK1697" i="2"/>
  <c r="AJ1697" i="2"/>
  <c r="AL1697" i="2" s="1"/>
  <c r="Z1707" i="2"/>
  <c r="AA1707" i="2"/>
  <c r="AA1744" i="2"/>
  <c r="Z1744" i="2"/>
  <c r="Z1745" i="2"/>
  <c r="AB1745" i="2" s="1"/>
  <c r="AJ1746" i="2"/>
  <c r="AL1746" i="2" s="1"/>
  <c r="AF1757" i="2"/>
  <c r="AE1757" i="2"/>
  <c r="AG1757" i="2" s="1"/>
  <c r="AK1768" i="2"/>
  <c r="AJ1768" i="2"/>
  <c r="AK1769" i="2"/>
  <c r="AJ1769" i="2"/>
  <c r="AF1617" i="2"/>
  <c r="AE1617" i="2"/>
  <c r="AG1617" i="2" s="1"/>
  <c r="AB1633" i="2"/>
  <c r="AA1645" i="2"/>
  <c r="Z1645" i="2"/>
  <c r="AK1649" i="2"/>
  <c r="AJ1649" i="2"/>
  <c r="AK1656" i="2"/>
  <c r="AJ1656" i="2"/>
  <c r="AF1661" i="2"/>
  <c r="AE1661" i="2"/>
  <c r="AA1671" i="2"/>
  <c r="Z1671" i="2"/>
  <c r="AK1675" i="2"/>
  <c r="AJ1675" i="2"/>
  <c r="AJ1691" i="2"/>
  <c r="AK1691" i="2"/>
  <c r="AL1694" i="2"/>
  <c r="AK1694" i="2"/>
  <c r="AF1725" i="2"/>
  <c r="AE1725" i="2"/>
  <c r="AK1733" i="2"/>
  <c r="AJ1733" i="2"/>
  <c r="AL1733" i="2" s="1"/>
  <c r="AK1734" i="2"/>
  <c r="AJ1734" i="2"/>
  <c r="AL1734" i="2" s="1"/>
  <c r="AK1736" i="2"/>
  <c r="AJ1736" i="2"/>
  <c r="AK1737" i="2"/>
  <c r="AJ1737" i="2"/>
  <c r="AK1765" i="2"/>
  <c r="AJ1765" i="2"/>
  <c r="AL1765" i="2" s="1"/>
  <c r="AK1766" i="2"/>
  <c r="AJ1766" i="2"/>
  <c r="AL1766" i="2" s="1"/>
  <c r="AJ1780" i="2"/>
  <c r="AL1780" i="2" s="1"/>
  <c r="AK1780" i="2"/>
  <c r="AJ1579" i="2"/>
  <c r="AL1579" i="2" s="1"/>
  <c r="Z1593" i="2"/>
  <c r="AB1593" i="2" s="1"/>
  <c r="AG1603" i="2"/>
  <c r="AE1612" i="2"/>
  <c r="AG1612" i="2" s="1"/>
  <c r="AA1613" i="2"/>
  <c r="Z1613" i="2"/>
  <c r="AB1613" i="2" s="1"/>
  <c r="AG1619" i="2"/>
  <c r="AJ1624" i="2"/>
  <c r="AL1624" i="2" s="1"/>
  <c r="AF1625" i="2"/>
  <c r="AE1625" i="2"/>
  <c r="AA1631" i="2"/>
  <c r="AB1631" i="2" s="1"/>
  <c r="Z1638" i="2"/>
  <c r="AB1638" i="2" s="1"/>
  <c r="AL1639" i="2"/>
  <c r="AF1641" i="2"/>
  <c r="AG1641" i="2" s="1"/>
  <c r="AE1642" i="2"/>
  <c r="AG1642" i="2" s="1"/>
  <c r="AG1643" i="2"/>
  <c r="AK1652" i="2"/>
  <c r="AJ1652" i="2"/>
  <c r="AK1655" i="2"/>
  <c r="AJ1655" i="2"/>
  <c r="AL1655" i="2" s="1"/>
  <c r="AK1657" i="2"/>
  <c r="AJ1657" i="2"/>
  <c r="AL1657" i="2" s="1"/>
  <c r="AF1667" i="2"/>
  <c r="AE1667" i="2"/>
  <c r="AE1668" i="2"/>
  <c r="AG1668" i="2" s="1"/>
  <c r="AG1669" i="2"/>
  <c r="AL1681" i="2"/>
  <c r="AG1689" i="2"/>
  <c r="AK1693" i="2"/>
  <c r="AJ1693" i="2"/>
  <c r="AL1693" i="2" s="1"/>
  <c r="AF1709" i="2"/>
  <c r="AE1709" i="2"/>
  <c r="AK1778" i="2"/>
  <c r="AJ1778" i="2"/>
  <c r="AK1752" i="2"/>
  <c r="AJ1752" i="2"/>
  <c r="AL1752" i="2" s="1"/>
  <c r="AK1753" i="2"/>
  <c r="AJ1753" i="2"/>
  <c r="AL1753" i="2" s="1"/>
  <c r="AG1702" i="2"/>
  <c r="AK1711" i="2"/>
  <c r="AJ1711" i="2"/>
  <c r="AL1711" i="2" s="1"/>
  <c r="AK1712" i="2"/>
  <c r="AJ1712" i="2"/>
  <c r="AK1719" i="2"/>
  <c r="AJ1719" i="2"/>
  <c r="AK1735" i="2"/>
  <c r="AJ1735" i="2"/>
  <c r="AK1751" i="2"/>
  <c r="AJ1751" i="2"/>
  <c r="AL1751" i="2" s="1"/>
  <c r="AK1767" i="2"/>
  <c r="AJ1767" i="2"/>
  <c r="AJ1772" i="2"/>
  <c r="AL1772" i="2" s="1"/>
  <c r="AK1772" i="2"/>
  <c r="AA1777" i="2"/>
  <c r="Z1777" i="2"/>
  <c r="AK1782" i="2"/>
  <c r="AJ1805" i="2"/>
  <c r="AK1805" i="2"/>
  <c r="AK1810" i="2"/>
  <c r="AJ1810" i="2"/>
  <c r="AL1810" i="2" s="1"/>
  <c r="AK1831" i="2"/>
  <c r="AJ1831" i="2"/>
  <c r="AL1831" i="2" s="1"/>
  <c r="AJ1849" i="2"/>
  <c r="AL1849" i="2" s="1"/>
  <c r="AK1849" i="2"/>
  <c r="AA1704" i="2"/>
  <c r="Z1704" i="2"/>
  <c r="AL1709" i="2"/>
  <c r="AF1732" i="2"/>
  <c r="AE1732" i="2"/>
  <c r="AF1748" i="2"/>
  <c r="AE1748" i="2"/>
  <c r="AF1764" i="2"/>
  <c r="AE1764" i="2"/>
  <c r="AG1764" i="2" s="1"/>
  <c r="AJ1773" i="2"/>
  <c r="AL1773" i="2" s="1"/>
  <c r="AG1774" i="2"/>
  <c r="AB1778" i="2"/>
  <c r="Z1780" i="2"/>
  <c r="AA1780" i="2"/>
  <c r="AL1782" i="2"/>
  <c r="AK1798" i="2"/>
  <c r="AJ1798" i="2"/>
  <c r="AL1798" i="2" s="1"/>
  <c r="AK1823" i="2"/>
  <c r="AJ1823" i="2"/>
  <c r="AJ1825" i="2"/>
  <c r="AL1825" i="2" s="1"/>
  <c r="AK1825" i="2"/>
  <c r="AJ1844" i="2"/>
  <c r="AL1844" i="2" s="1"/>
  <c r="Z1643" i="2"/>
  <c r="AB1643" i="2" s="1"/>
  <c r="AE1647" i="2"/>
  <c r="AG1647" i="2" s="1"/>
  <c r="Z1651" i="2"/>
  <c r="AB1651" i="2" s="1"/>
  <c r="Z1655" i="2"/>
  <c r="AB1655" i="2" s="1"/>
  <c r="AE1659" i="2"/>
  <c r="AG1659" i="2" s="1"/>
  <c r="Z1663" i="2"/>
  <c r="AB1663" i="2" s="1"/>
  <c r="AE1665" i="2"/>
  <c r="AG1665" i="2" s="1"/>
  <c r="Z1669" i="2"/>
  <c r="AB1669" i="2" s="1"/>
  <c r="AE1673" i="2"/>
  <c r="AG1673" i="2" s="1"/>
  <c r="Z1677" i="2"/>
  <c r="AB1677" i="2" s="1"/>
  <c r="AE1681" i="2"/>
  <c r="AG1681" i="2" s="1"/>
  <c r="AE1688" i="2"/>
  <c r="AG1688" i="2" s="1"/>
  <c r="AK1695" i="2"/>
  <c r="AJ1695" i="2"/>
  <c r="AL1695" i="2" s="1"/>
  <c r="AK1696" i="2"/>
  <c r="AJ1696" i="2"/>
  <c r="AL1696" i="2" s="1"/>
  <c r="AK1699" i="2"/>
  <c r="AL1699" i="2" s="1"/>
  <c r="AF1700" i="2"/>
  <c r="AE1700" i="2"/>
  <c r="AG1700" i="2" s="1"/>
  <c r="AK1702" i="2"/>
  <c r="AL1702" i="2" s="1"/>
  <c r="Z1705" i="2"/>
  <c r="AB1705" i="2" s="1"/>
  <c r="AJ1706" i="2"/>
  <c r="AL1706" i="2" s="1"/>
  <c r="AJ1713" i="2"/>
  <c r="AL1713" i="2" s="1"/>
  <c r="AE1717" i="2"/>
  <c r="AG1717" i="2" s="1"/>
  <c r="AA1720" i="2"/>
  <c r="Z1720" i="2"/>
  <c r="AK1725" i="2"/>
  <c r="AJ1725" i="2"/>
  <c r="AK1726" i="2"/>
  <c r="AJ1726" i="2"/>
  <c r="AL1726" i="2" s="1"/>
  <c r="AK1728" i="2"/>
  <c r="AJ1728" i="2"/>
  <c r="AL1728" i="2" s="1"/>
  <c r="AA1736" i="2"/>
  <c r="Z1736" i="2"/>
  <c r="AK1741" i="2"/>
  <c r="AJ1741" i="2"/>
  <c r="AK1742" i="2"/>
  <c r="AJ1742" i="2"/>
  <c r="AL1742" i="2" s="1"/>
  <c r="AK1744" i="2"/>
  <c r="AJ1744" i="2"/>
  <c r="AL1744" i="2" s="1"/>
  <c r="AA1752" i="2"/>
  <c r="Z1752" i="2"/>
  <c r="AK1757" i="2"/>
  <c r="AJ1757" i="2"/>
  <c r="AK1758" i="2"/>
  <c r="AJ1758" i="2"/>
  <c r="AL1758" i="2" s="1"/>
  <c r="AK1760" i="2"/>
  <c r="AJ1760" i="2"/>
  <c r="AL1760" i="2" s="1"/>
  <c r="AA1768" i="2"/>
  <c r="Z1768" i="2"/>
  <c r="AK1783" i="2"/>
  <c r="AJ1783" i="2"/>
  <c r="AK1785" i="2"/>
  <c r="AL1785" i="2" s="1"/>
  <c r="AK1803" i="2"/>
  <c r="AJ1803" i="2"/>
  <c r="AA1826" i="2"/>
  <c r="Z1826" i="2"/>
  <c r="Z1680" i="2"/>
  <c r="AB1680" i="2" s="1"/>
  <c r="AJ1684" i="2"/>
  <c r="AL1684" i="2" s="1"/>
  <c r="AA1687" i="2"/>
  <c r="AB1687" i="2" s="1"/>
  <c r="AF1703" i="2"/>
  <c r="AG1703" i="2" s="1"/>
  <c r="AE1704" i="2"/>
  <c r="AG1704" i="2" s="1"/>
  <c r="Z1708" i="2"/>
  <c r="AB1708" i="2" s="1"/>
  <c r="AG1710" i="2"/>
  <c r="AA1715" i="2"/>
  <c r="AB1715" i="2" s="1"/>
  <c r="AK1717" i="2"/>
  <c r="Z1721" i="2"/>
  <c r="AB1721" i="2" s="1"/>
  <c r="AJ1722" i="2"/>
  <c r="AL1722" i="2" s="1"/>
  <c r="Z1737" i="2"/>
  <c r="AB1737" i="2" s="1"/>
  <c r="AJ1738" i="2"/>
  <c r="AL1738" i="2" s="1"/>
  <c r="Z1753" i="2"/>
  <c r="AB1753" i="2" s="1"/>
  <c r="Z1769" i="2"/>
  <c r="AB1769" i="2" s="1"/>
  <c r="AG1776" i="2"/>
  <c r="Z1782" i="2"/>
  <c r="AA1782" i="2"/>
  <c r="AA1794" i="2"/>
  <c r="Z1794" i="2"/>
  <c r="AJ1797" i="2"/>
  <c r="AL1797" i="2" s="1"/>
  <c r="AK1797" i="2"/>
  <c r="AG1685" i="2"/>
  <c r="AG1705" i="2"/>
  <c r="AB1706" i="2"/>
  <c r="AA1712" i="2"/>
  <c r="Z1712" i="2"/>
  <c r="AL1717" i="2"/>
  <c r="AG1718" i="2"/>
  <c r="AK1727" i="2"/>
  <c r="AJ1727" i="2"/>
  <c r="AL1727" i="2" s="1"/>
  <c r="AK1743" i="2"/>
  <c r="AJ1743" i="2"/>
  <c r="AK1759" i="2"/>
  <c r="AJ1759" i="2"/>
  <c r="AF1771" i="2"/>
  <c r="AE1771" i="2"/>
  <c r="AG1771" i="2" s="1"/>
  <c r="AJ1774" i="2"/>
  <c r="AK1774" i="2"/>
  <c r="AJ1775" i="2"/>
  <c r="AL1775" i="2" s="1"/>
  <c r="AA1803" i="2"/>
  <c r="Z1803" i="2"/>
  <c r="AB1803" i="2" s="1"/>
  <c r="AJ1841" i="2"/>
  <c r="AK1841" i="2"/>
  <c r="AF1855" i="2"/>
  <c r="AE1855" i="2"/>
  <c r="AG1855" i="2" s="1"/>
  <c r="AB1693" i="2"/>
  <c r="AG1694" i="2"/>
  <c r="AK1703" i="2"/>
  <c r="AJ1703" i="2"/>
  <c r="AK1704" i="2"/>
  <c r="AJ1704" i="2"/>
  <c r="AL1704" i="2" s="1"/>
  <c r="AF1708" i="2"/>
  <c r="AE1708" i="2"/>
  <c r="AG1708" i="2" s="1"/>
  <c r="AB1709" i="2"/>
  <c r="AL1714" i="2"/>
  <c r="AK1718" i="2"/>
  <c r="AJ1718" i="2"/>
  <c r="AG1721" i="2"/>
  <c r="AB1722" i="2"/>
  <c r="AF1724" i="2"/>
  <c r="AE1724" i="2"/>
  <c r="AG1724" i="2" s="1"/>
  <c r="AG1734" i="2"/>
  <c r="AB1738" i="2"/>
  <c r="AF1740" i="2"/>
  <c r="AE1740" i="2"/>
  <c r="AG1750" i="2"/>
  <c r="AB1754" i="2"/>
  <c r="AF1756" i="2"/>
  <c r="AE1756" i="2"/>
  <c r="AG1756" i="2" s="1"/>
  <c r="AG1766" i="2"/>
  <c r="AB1770" i="2"/>
  <c r="AE1779" i="2"/>
  <c r="AG1779" i="2" s="1"/>
  <c r="AE1781" i="2"/>
  <c r="AG1781" i="2" s="1"/>
  <c r="AK1791" i="2"/>
  <c r="AJ1791" i="2"/>
  <c r="AL1791" i="2" s="1"/>
  <c r="AJ1801" i="2"/>
  <c r="AK1801" i="2"/>
  <c r="AF1837" i="2"/>
  <c r="AG1837" i="2" s="1"/>
  <c r="AK1786" i="2"/>
  <c r="AJ1786" i="2"/>
  <c r="AL1786" i="2" s="1"/>
  <c r="AL1799" i="2"/>
  <c r="AK1799" i="2"/>
  <c r="AE1809" i="2"/>
  <c r="AG1809" i="2" s="1"/>
  <c r="AF1809" i="2"/>
  <c r="AJ1812" i="2"/>
  <c r="AL1812" i="2" s="1"/>
  <c r="AL1829" i="2"/>
  <c r="AJ1833" i="2"/>
  <c r="AK1833" i="2"/>
  <c r="AA1851" i="2"/>
  <c r="Z1851" i="2"/>
  <c r="AB1851" i="2" s="1"/>
  <c r="Z1953" i="2"/>
  <c r="AA1953" i="2"/>
  <c r="AE1699" i="2"/>
  <c r="AG1699" i="2" s="1"/>
  <c r="AE1707" i="2"/>
  <c r="AG1707" i="2" s="1"/>
  <c r="AE1715" i="2"/>
  <c r="AG1715" i="2" s="1"/>
  <c r="AE1723" i="2"/>
  <c r="AG1723" i="2" s="1"/>
  <c r="AE1731" i="2"/>
  <c r="AG1731" i="2" s="1"/>
  <c r="AE1739" i="2"/>
  <c r="AG1739" i="2" s="1"/>
  <c r="AE1747" i="2"/>
  <c r="AG1747" i="2" s="1"/>
  <c r="AE1755" i="2"/>
  <c r="AG1755" i="2" s="1"/>
  <c r="AE1763" i="2"/>
  <c r="AG1763" i="2" s="1"/>
  <c r="AG1778" i="2"/>
  <c r="AJ1779" i="2"/>
  <c r="AL1779" i="2" s="1"/>
  <c r="AJ1787" i="2"/>
  <c r="AL1787" i="2" s="1"/>
  <c r="AG1793" i="2"/>
  <c r="AE1802" i="2"/>
  <c r="AG1802" i="2" s="1"/>
  <c r="AL1808" i="2"/>
  <c r="AB1841" i="2"/>
  <c r="AB1843" i="2"/>
  <c r="AG1847" i="2"/>
  <c r="AJ1859" i="2"/>
  <c r="AL1859" i="2" s="1"/>
  <c r="AE1862" i="2"/>
  <c r="AG1862" i="2" s="1"/>
  <c r="AG1868" i="2"/>
  <c r="AA1885" i="2"/>
  <c r="Z1885" i="2"/>
  <c r="AF1904" i="2"/>
  <c r="AE1904" i="2"/>
  <c r="AK1905" i="2"/>
  <c r="AJ1905" i="2"/>
  <c r="AA1932" i="2"/>
  <c r="Z1932" i="2"/>
  <c r="AF1954" i="2"/>
  <c r="AE1954" i="2"/>
  <c r="AG1770" i="2"/>
  <c r="AK1800" i="2"/>
  <c r="AJ1800" i="2"/>
  <c r="AK1807" i="2"/>
  <c r="AJ1807" i="2"/>
  <c r="AK1811" i="2"/>
  <c r="AJ1811" i="2"/>
  <c r="AL1811" i="2" s="1"/>
  <c r="AA1819" i="2"/>
  <c r="Z1819" i="2"/>
  <c r="AB1819" i="2" s="1"/>
  <c r="AF1850" i="2"/>
  <c r="AE1850" i="2"/>
  <c r="AL1851" i="2"/>
  <c r="AK1854" i="2"/>
  <c r="AJ1854" i="2"/>
  <c r="AF1874" i="2"/>
  <c r="AE1874" i="2"/>
  <c r="AB1774" i="2"/>
  <c r="AG1780" i="2"/>
  <c r="AB1799" i="2"/>
  <c r="AG1815" i="2"/>
  <c r="AA1838" i="2"/>
  <c r="Z1838" i="2"/>
  <c r="AK1847" i="2"/>
  <c r="AJ1847" i="2"/>
  <c r="AK1873" i="2"/>
  <c r="AJ1873" i="2"/>
  <c r="AL1873" i="2" s="1"/>
  <c r="AB1883" i="2"/>
  <c r="AA1884" i="2"/>
  <c r="Z1884" i="2"/>
  <c r="AK1923" i="2"/>
  <c r="AJ1923" i="2"/>
  <c r="AK1992" i="2"/>
  <c r="AJ1992" i="2"/>
  <c r="AB1776" i="2"/>
  <c r="AK1788" i="2"/>
  <c r="AJ1788" i="2"/>
  <c r="AL1788" i="2" s="1"/>
  <c r="AJ1809" i="2"/>
  <c r="AL1809" i="2" s="1"/>
  <c r="AK1809" i="2"/>
  <c r="AF1818" i="2"/>
  <c r="AE1818" i="2"/>
  <c r="AK1822" i="2"/>
  <c r="AJ1822" i="2"/>
  <c r="AK1842" i="2"/>
  <c r="AJ1842" i="2"/>
  <c r="AL1842" i="2" s="1"/>
  <c r="AK1855" i="2"/>
  <c r="AJ1855" i="2"/>
  <c r="AJ1857" i="2"/>
  <c r="AK1857" i="2"/>
  <c r="AK1869" i="2"/>
  <c r="AJ1869" i="2"/>
  <c r="AF1945" i="2"/>
  <c r="AE1945" i="2"/>
  <c r="AG1945" i="2" s="1"/>
  <c r="AA1948" i="2"/>
  <c r="Z1948" i="2"/>
  <c r="AJ1967" i="2"/>
  <c r="AK1967" i="2"/>
  <c r="AK1979" i="2"/>
  <c r="AJ1979" i="2"/>
  <c r="AE1785" i="2"/>
  <c r="AG1785" i="2" s="1"/>
  <c r="AA1787" i="2"/>
  <c r="AB1787" i="2" s="1"/>
  <c r="AG1791" i="2"/>
  <c r="AJ1793" i="2"/>
  <c r="AK1793" i="2"/>
  <c r="AK1795" i="2"/>
  <c r="AJ1795" i="2"/>
  <c r="AJ1796" i="2"/>
  <c r="AL1796" i="2" s="1"/>
  <c r="Z1801" i="2"/>
  <c r="AA1801" i="2"/>
  <c r="AK1815" i="2"/>
  <c r="AJ1815" i="2"/>
  <c r="AL1861" i="2"/>
  <c r="AK1871" i="2"/>
  <c r="AJ1871" i="2"/>
  <c r="AK1893" i="2"/>
  <c r="AJ1893" i="2"/>
  <c r="AA1916" i="2"/>
  <c r="Z1916" i="2"/>
  <c r="AK1941" i="2"/>
  <c r="AJ1941" i="2"/>
  <c r="AK1997" i="2"/>
  <c r="AJ1997" i="2"/>
  <c r="AL1997" i="2" s="1"/>
  <c r="AK1865" i="2"/>
  <c r="AJ1865" i="2"/>
  <c r="AB1870" i="2"/>
  <c r="AF1913" i="2"/>
  <c r="AE1913" i="2"/>
  <c r="AA1917" i="2"/>
  <c r="Z1917" i="2"/>
  <c r="AK1925" i="2"/>
  <c r="AJ1925" i="2"/>
  <c r="AJ1963" i="2"/>
  <c r="AK1963" i="2"/>
  <c r="AK1886" i="2"/>
  <c r="AJ1886" i="2"/>
  <c r="AK1911" i="2"/>
  <c r="AJ1911" i="2"/>
  <c r="AK1934" i="2"/>
  <c r="AJ1934" i="2"/>
  <c r="AA1814" i="2"/>
  <c r="Z1814" i="2"/>
  <c r="AA1846" i="2"/>
  <c r="Z1846" i="2"/>
  <c r="AF1877" i="2"/>
  <c r="AE1877" i="2"/>
  <c r="AJ1891" i="2"/>
  <c r="AK1891" i="2"/>
  <c r="AK1914" i="2"/>
  <c r="AJ1914" i="2"/>
  <c r="AA1938" i="2"/>
  <c r="Z1938" i="2"/>
  <c r="AK1943" i="2"/>
  <c r="AJ1943" i="2"/>
  <c r="Z1969" i="2"/>
  <c r="AA1969" i="2"/>
  <c r="AE1973" i="2"/>
  <c r="AF1973" i="2"/>
  <c r="AJ1985" i="2"/>
  <c r="AL1985" i="2" s="1"/>
  <c r="AK1985" i="2"/>
  <c r="AA1988" i="2"/>
  <c r="Z1988" i="2"/>
  <c r="Z2004" i="2"/>
  <c r="AA2004" i="2"/>
  <c r="AA2010" i="2"/>
  <c r="Z2010" i="2"/>
  <c r="AJ2034" i="2"/>
  <c r="AL2034" i="2" s="1"/>
  <c r="AK2034" i="2"/>
  <c r="Z1810" i="2"/>
  <c r="AB1810" i="2" s="1"/>
  <c r="AF1813" i="2"/>
  <c r="AG1813" i="2" s="1"/>
  <c r="AA1817" i="2"/>
  <c r="AB1817" i="2" s="1"/>
  <c r="AJ1820" i="2"/>
  <c r="AL1820" i="2" s="1"/>
  <c r="AF1826" i="2"/>
  <c r="AE1826" i="2"/>
  <c r="AG1828" i="2"/>
  <c r="AK1830" i="2"/>
  <c r="AJ1830" i="2"/>
  <c r="AE1831" i="2"/>
  <c r="AG1831" i="2" s="1"/>
  <c r="AB1832" i="2"/>
  <c r="Z1834" i="2"/>
  <c r="AB1834" i="2" s="1"/>
  <c r="AJ1835" i="2"/>
  <c r="AL1835" i="2" s="1"/>
  <c r="AK1837" i="2"/>
  <c r="AL1837" i="2" s="1"/>
  <c r="AE1838" i="2"/>
  <c r="AG1838" i="2" s="1"/>
  <c r="Z1839" i="2"/>
  <c r="AB1839" i="2" s="1"/>
  <c r="AJ1840" i="2"/>
  <c r="AL1840" i="2" s="1"/>
  <c r="AE1843" i="2"/>
  <c r="AG1843" i="2" s="1"/>
  <c r="AF1845" i="2"/>
  <c r="AG1845" i="2" s="1"/>
  <c r="AA1849" i="2"/>
  <c r="AB1849" i="2" s="1"/>
  <c r="AJ1852" i="2"/>
  <c r="AL1852" i="2" s="1"/>
  <c r="AF1858" i="2"/>
  <c r="AE1858" i="2"/>
  <c r="AG1860" i="2"/>
  <c r="AK1862" i="2"/>
  <c r="AJ1862" i="2"/>
  <c r="AE1863" i="2"/>
  <c r="AG1863" i="2" s="1"/>
  <c r="AB1864" i="2"/>
  <c r="AK1868" i="2"/>
  <c r="AJ1868" i="2"/>
  <c r="AF1876" i="2"/>
  <c r="AG1876" i="2" s="1"/>
  <c r="AK1877" i="2"/>
  <c r="AJ1877" i="2"/>
  <c r="AG1882" i="2"/>
  <c r="AE1884" i="2"/>
  <c r="AF1884" i="2"/>
  <c r="AG1886" i="2"/>
  <c r="Z1888" i="2"/>
  <c r="AA1888" i="2"/>
  <c r="Z1889" i="2"/>
  <c r="AB1889" i="2" s="1"/>
  <c r="AA1896" i="2"/>
  <c r="Z1896" i="2"/>
  <c r="AF1910" i="2"/>
  <c r="AE1910" i="2"/>
  <c r="AJ1913" i="2"/>
  <c r="AK1913" i="2"/>
  <c r="AL1915" i="2"/>
  <c r="Z1933" i="2"/>
  <c r="AB1933" i="2" s="1"/>
  <c r="AK1946" i="2"/>
  <c r="AJ1946" i="2"/>
  <c r="AK1952" i="2"/>
  <c r="AJ1952" i="2"/>
  <c r="AJ2016" i="2"/>
  <c r="AK2016" i="2"/>
  <c r="AK2018" i="2"/>
  <c r="AJ2018" i="2"/>
  <c r="AA1822" i="2"/>
  <c r="Z1822" i="2"/>
  <c r="AB1822" i="2" s="1"/>
  <c r="AA1854" i="2"/>
  <c r="Z1854" i="2"/>
  <c r="AK1875" i="2"/>
  <c r="AL1875" i="2" s="1"/>
  <c r="AL1878" i="2"/>
  <c r="AK1884" i="2"/>
  <c r="AJ1884" i="2"/>
  <c r="AL1884" i="2" s="1"/>
  <c r="AF1888" i="2"/>
  <c r="AE1888" i="2"/>
  <c r="AF1889" i="2"/>
  <c r="AE1889" i="2"/>
  <c r="AJ1903" i="2"/>
  <c r="AL1903" i="2" s="1"/>
  <c r="AK1903" i="2"/>
  <c r="AJ1929" i="2"/>
  <c r="AK1929" i="2"/>
  <c r="AL1931" i="2"/>
  <c r="AJ1945" i="2"/>
  <c r="AK1945" i="2"/>
  <c r="Z1965" i="2"/>
  <c r="AA1965" i="2"/>
  <c r="AJ1969" i="2"/>
  <c r="AL1969" i="2" s="1"/>
  <c r="AK1969" i="2"/>
  <c r="AF1990" i="2"/>
  <c r="AE1990" i="2"/>
  <c r="AJ1996" i="2"/>
  <c r="AK1996" i="2"/>
  <c r="AF1998" i="2"/>
  <c r="AG1998" i="2" s="1"/>
  <c r="AA2013" i="2"/>
  <c r="Z2013" i="2"/>
  <c r="AA1789" i="2"/>
  <c r="AB1789" i="2" s="1"/>
  <c r="Z1791" i="2"/>
  <c r="AB1791" i="2" s="1"/>
  <c r="Z1798" i="2"/>
  <c r="AB1798" i="2" s="1"/>
  <c r="AJ1802" i="2"/>
  <c r="AL1802" i="2" s="1"/>
  <c r="AA1805" i="2"/>
  <c r="AB1805" i="2" s="1"/>
  <c r="Z1807" i="2"/>
  <c r="AB1807" i="2" s="1"/>
  <c r="AK1813" i="2"/>
  <c r="AL1813" i="2" s="1"/>
  <c r="AE1814" i="2"/>
  <c r="AG1814" i="2" s="1"/>
  <c r="Z1815" i="2"/>
  <c r="AB1815" i="2" s="1"/>
  <c r="AJ1816" i="2"/>
  <c r="AL1816" i="2" s="1"/>
  <c r="AE1819" i="2"/>
  <c r="AG1819" i="2" s="1"/>
  <c r="AF1821" i="2"/>
  <c r="AG1821" i="2" s="1"/>
  <c r="AA1825" i="2"/>
  <c r="AB1825" i="2" s="1"/>
  <c r="AJ1828" i="2"/>
  <c r="AL1828" i="2" s="1"/>
  <c r="AF1834" i="2"/>
  <c r="AE1834" i="2"/>
  <c r="AK1838" i="2"/>
  <c r="AJ1838" i="2"/>
  <c r="AL1838" i="2" s="1"/>
  <c r="AE1839" i="2"/>
  <c r="AG1839" i="2" s="1"/>
  <c r="AB1840" i="2"/>
  <c r="Z1842" i="2"/>
  <c r="AB1842" i="2" s="1"/>
  <c r="AJ1843" i="2"/>
  <c r="AL1843" i="2" s="1"/>
  <c r="AK1845" i="2"/>
  <c r="AL1845" i="2" s="1"/>
  <c r="AE1846" i="2"/>
  <c r="AG1846" i="2" s="1"/>
  <c r="Z1847" i="2"/>
  <c r="AB1847" i="2" s="1"/>
  <c r="AJ1848" i="2"/>
  <c r="AL1848" i="2" s="1"/>
  <c r="AE1851" i="2"/>
  <c r="AG1851" i="2" s="1"/>
  <c r="AF1853" i="2"/>
  <c r="AG1853" i="2" s="1"/>
  <c r="AA1857" i="2"/>
  <c r="AB1857" i="2" s="1"/>
  <c r="AJ1860" i="2"/>
  <c r="AL1860" i="2" s="1"/>
  <c r="AE1866" i="2"/>
  <c r="AG1866" i="2" s="1"/>
  <c r="AA1868" i="2"/>
  <c r="Z1868" i="2"/>
  <c r="AL1870" i="2"/>
  <c r="AA1872" i="2"/>
  <c r="AB1872" i="2" s="1"/>
  <c r="AL1882" i="2"/>
  <c r="AA1892" i="2"/>
  <c r="Z1892" i="2"/>
  <c r="AA1935" i="2"/>
  <c r="Z1935" i="2"/>
  <c r="AJ1938" i="2"/>
  <c r="AL1938" i="2" s="1"/>
  <c r="AK1939" i="2"/>
  <c r="AJ1939" i="2"/>
  <c r="AF1942" i="2"/>
  <c r="AE1942" i="2"/>
  <c r="AG1942" i="2" s="1"/>
  <c r="Z1951" i="2"/>
  <c r="AB1951" i="2" s="1"/>
  <c r="AK1955" i="2"/>
  <c r="AJ1955" i="2"/>
  <c r="AJ1957" i="2"/>
  <c r="AL1957" i="2" s="1"/>
  <c r="AF1974" i="2"/>
  <c r="AE1974" i="2"/>
  <c r="AG1787" i="2"/>
  <c r="AG1803" i="2"/>
  <c r="AJ1804" i="2"/>
  <c r="AL1804" i="2" s="1"/>
  <c r="AA1830" i="2"/>
  <c r="Z1830" i="2"/>
  <c r="AB1835" i="2"/>
  <c r="AJ1858" i="2"/>
  <c r="AL1858" i="2" s="1"/>
  <c r="AA1862" i="2"/>
  <c r="Z1862" i="2"/>
  <c r="AJ1863" i="2"/>
  <c r="AL1863" i="2" s="1"/>
  <c r="AE1867" i="2"/>
  <c r="AG1867" i="2" s="1"/>
  <c r="AK1870" i="2"/>
  <c r="AJ1883" i="2"/>
  <c r="AL1883" i="2" s="1"/>
  <c r="AK1883" i="2"/>
  <c r="AJ1888" i="2"/>
  <c r="AK1888" i="2"/>
  <c r="AK1896" i="2"/>
  <c r="AJ1896" i="2"/>
  <c r="AL1896" i="2" s="1"/>
  <c r="AK1909" i="2"/>
  <c r="AJ1909" i="2"/>
  <c r="AL1909" i="2" s="1"/>
  <c r="Z1921" i="2"/>
  <c r="AB1921" i="2" s="1"/>
  <c r="AA1921" i="2"/>
  <c r="AF1963" i="2"/>
  <c r="AE1963" i="2"/>
  <c r="AJ1790" i="2"/>
  <c r="AL1790" i="2" s="1"/>
  <c r="AA1793" i="2"/>
  <c r="AB1793" i="2" s="1"/>
  <c r="Z1802" i="2"/>
  <c r="AB1802" i="2" s="1"/>
  <c r="AJ1806" i="2"/>
  <c r="AL1806" i="2" s="1"/>
  <c r="AA1809" i="2"/>
  <c r="AB1809" i="2" s="1"/>
  <c r="AG1812" i="2"/>
  <c r="AK1814" i="2"/>
  <c r="AJ1814" i="2"/>
  <c r="AB1816" i="2"/>
  <c r="Z1818" i="2"/>
  <c r="AB1818" i="2" s="1"/>
  <c r="AK1821" i="2"/>
  <c r="AL1821" i="2" s="1"/>
  <c r="AE1822" i="2"/>
  <c r="AG1822" i="2" s="1"/>
  <c r="Z1823" i="2"/>
  <c r="AB1823" i="2" s="1"/>
  <c r="AE1827" i="2"/>
  <c r="AG1827" i="2" s="1"/>
  <c r="AF1829" i="2"/>
  <c r="AG1829" i="2" s="1"/>
  <c r="AA1833" i="2"/>
  <c r="AB1833" i="2" s="1"/>
  <c r="AF1842" i="2"/>
  <c r="AE1842" i="2"/>
  <c r="AG1842" i="2" s="1"/>
  <c r="AG1844" i="2"/>
  <c r="AK1846" i="2"/>
  <c r="AJ1846" i="2"/>
  <c r="AB1848" i="2"/>
  <c r="Z1850" i="2"/>
  <c r="AB1850" i="2" s="1"/>
  <c r="AK1853" i="2"/>
  <c r="AL1853" i="2" s="1"/>
  <c r="AE1854" i="2"/>
  <c r="AG1854" i="2" s="1"/>
  <c r="Z1855" i="2"/>
  <c r="AB1855" i="2" s="1"/>
  <c r="AE1859" i="2"/>
  <c r="AG1859" i="2" s="1"/>
  <c r="AF1861" i="2"/>
  <c r="AG1861" i="2" s="1"/>
  <c r="AA1865" i="2"/>
  <c r="AB1865" i="2" s="1"/>
  <c r="AB1874" i="2"/>
  <c r="AK1876" i="2"/>
  <c r="AJ1876" i="2"/>
  <c r="AA1878" i="2"/>
  <c r="Z1878" i="2"/>
  <c r="AB1878" i="2" s="1"/>
  <c r="AL1879" i="2"/>
  <c r="AF1892" i="2"/>
  <c r="AE1892" i="2"/>
  <c r="AJ1898" i="2"/>
  <c r="AL1898" i="2" s="1"/>
  <c r="AF1901" i="2"/>
  <c r="AE1901" i="2"/>
  <c r="AK1927" i="2"/>
  <c r="AJ1927" i="2"/>
  <c r="AL1927" i="2" s="1"/>
  <c r="AL1942" i="2"/>
  <c r="AA1971" i="2"/>
  <c r="Z1971" i="2"/>
  <c r="AA1972" i="2"/>
  <c r="Z1972" i="2"/>
  <c r="AB1972" i="2" s="1"/>
  <c r="AK1981" i="2"/>
  <c r="AJ1981" i="2"/>
  <c r="AJ1991" i="2"/>
  <c r="AL1991" i="2" s="1"/>
  <c r="AK1991" i="2"/>
  <c r="AJ2023" i="2"/>
  <c r="AL2023" i="2" s="1"/>
  <c r="AK2023" i="2"/>
  <c r="AE2036" i="2"/>
  <c r="AF2036" i="2"/>
  <c r="AK2045" i="2"/>
  <c r="AJ2045" i="2"/>
  <c r="AA2032" i="2"/>
  <c r="Z2032" i="2"/>
  <c r="AJ2052" i="2"/>
  <c r="AL2052" i="2" s="1"/>
  <c r="AK2052" i="2"/>
  <c r="AA1900" i="2"/>
  <c r="Z1900" i="2"/>
  <c r="AB1900" i="2" s="1"/>
  <c r="AJ1902" i="2"/>
  <c r="AL1902" i="2" s="1"/>
  <c r="AF1907" i="2"/>
  <c r="AE1907" i="2"/>
  <c r="AG1907" i="2" s="1"/>
  <c r="AJ1924" i="2"/>
  <c r="AL1924" i="2" s="1"/>
  <c r="AF1955" i="2"/>
  <c r="AE1955" i="2"/>
  <c r="AK1958" i="2"/>
  <c r="AJ1958" i="2"/>
  <c r="AL1958" i="2" s="1"/>
  <c r="AK1966" i="2"/>
  <c r="AJ1966" i="2"/>
  <c r="AL1966" i="2" s="1"/>
  <c r="AK1986" i="2"/>
  <c r="AJ1986" i="2"/>
  <c r="AA2007" i="2"/>
  <c r="Z2007" i="2"/>
  <c r="AF2017" i="2"/>
  <c r="AE2017" i="2"/>
  <c r="AF2035" i="2"/>
  <c r="AE2035" i="2"/>
  <c r="AJ2067" i="2"/>
  <c r="AK2067" i="2"/>
  <c r="AB1894" i="2"/>
  <c r="AF1896" i="2"/>
  <c r="AE1896" i="2"/>
  <c r="Z1897" i="2"/>
  <c r="AB1897" i="2" s="1"/>
  <c r="AA1904" i="2"/>
  <c r="Z1904" i="2"/>
  <c r="Z1915" i="2"/>
  <c r="AB1915" i="2" s="1"/>
  <c r="AK1916" i="2"/>
  <c r="AJ1916" i="2"/>
  <c r="AL1916" i="2" s="1"/>
  <c r="AF1917" i="2"/>
  <c r="AG1917" i="2" s="1"/>
  <c r="AA1922" i="2"/>
  <c r="Z1922" i="2"/>
  <c r="Z1926" i="2"/>
  <c r="AB1926" i="2" s="1"/>
  <c r="AE1928" i="2"/>
  <c r="AG1928" i="2" s="1"/>
  <c r="AF1929" i="2"/>
  <c r="AE1929" i="2"/>
  <c r="AK1932" i="2"/>
  <c r="AJ1932" i="2"/>
  <c r="AF1933" i="2"/>
  <c r="AG1933" i="2" s="1"/>
  <c r="AA1937" i="2"/>
  <c r="AB1937" i="2" s="1"/>
  <c r="AK1950" i="2"/>
  <c r="AJ1950" i="2"/>
  <c r="AE1951" i="2"/>
  <c r="AG1951" i="2" s="1"/>
  <c r="AJ1954" i="2"/>
  <c r="AL1954" i="2" s="1"/>
  <c r="AF1961" i="2"/>
  <c r="AE1961" i="2"/>
  <c r="AK1965" i="2"/>
  <c r="AJ1965" i="2"/>
  <c r="AF1967" i="2"/>
  <c r="AG1967" i="2" s="1"/>
  <c r="AE1970" i="2"/>
  <c r="AF1970" i="2"/>
  <c r="AG1971" i="2"/>
  <c r="Z1989" i="2"/>
  <c r="AB1989" i="2" s="1"/>
  <c r="AJ2002" i="2"/>
  <c r="AK2002" i="2"/>
  <c r="AL2003" i="2"/>
  <c r="AE2005" i="2"/>
  <c r="AG2005" i="2" s="1"/>
  <c r="AK2014" i="2"/>
  <c r="AJ2014" i="2"/>
  <c r="AK2017" i="2"/>
  <c r="AJ2017" i="2"/>
  <c r="AL2017" i="2" s="1"/>
  <c r="AJ2047" i="2"/>
  <c r="AL2047" i="2" s="1"/>
  <c r="AF1872" i="2"/>
  <c r="AE1872" i="2"/>
  <c r="AK1892" i="2"/>
  <c r="AJ1892" i="2"/>
  <c r="AB1898" i="2"/>
  <c r="AF1900" i="2"/>
  <c r="AE1900" i="2"/>
  <c r="AG1900" i="2" s="1"/>
  <c r="AK1907" i="2"/>
  <c r="AJ1907" i="2"/>
  <c r="AG1908" i="2"/>
  <c r="AL1910" i="2"/>
  <c r="AL1917" i="2"/>
  <c r="AK1920" i="2"/>
  <c r="AJ1920" i="2"/>
  <c r="AG1921" i="2"/>
  <c r="AL1928" i="2"/>
  <c r="AK1936" i="2"/>
  <c r="AJ1936" i="2"/>
  <c r="AL1947" i="2"/>
  <c r="AG1956" i="2"/>
  <c r="AA1973" i="2"/>
  <c r="Z1973" i="2"/>
  <c r="AL1975" i="2"/>
  <c r="AA1982" i="2"/>
  <c r="Z1982" i="2"/>
  <c r="AK1983" i="2"/>
  <c r="AJ1983" i="2"/>
  <c r="AL1987" i="2"/>
  <c r="AJ1999" i="2"/>
  <c r="AK1999" i="2"/>
  <c r="AL2009" i="2"/>
  <c r="AJ2015" i="2"/>
  <c r="AK2015" i="2"/>
  <c r="AA2021" i="2"/>
  <c r="Z2021" i="2"/>
  <c r="AL2038" i="2"/>
  <c r="Z2022" i="2"/>
  <c r="AA2022" i="2"/>
  <c r="AJ2024" i="2"/>
  <c r="AL2024" i="2" s="1"/>
  <c r="AK2031" i="2"/>
  <c r="AL2031" i="2" s="1"/>
  <c r="AA1876" i="2"/>
  <c r="Z1876" i="2"/>
  <c r="AB1876" i="2" s="1"/>
  <c r="AF1880" i="2"/>
  <c r="AE1880" i="2"/>
  <c r="AK1900" i="2"/>
  <c r="AJ1900" i="2"/>
  <c r="AJ1908" i="2"/>
  <c r="AL1908" i="2" s="1"/>
  <c r="AF1923" i="2"/>
  <c r="AE1923" i="2"/>
  <c r="AG1949" i="2"/>
  <c r="AJ1956" i="2"/>
  <c r="AL1956" i="2" s="1"/>
  <c r="AJ1960" i="2"/>
  <c r="AK1960" i="2"/>
  <c r="AL1968" i="2"/>
  <c r="AK1976" i="2"/>
  <c r="AJ1976" i="2"/>
  <c r="AK1990" i="2"/>
  <c r="AJ1990" i="2"/>
  <c r="AL2004" i="2"/>
  <c r="AK2011" i="2"/>
  <c r="AJ2011" i="2"/>
  <c r="AF2020" i="2"/>
  <c r="AE2020" i="2"/>
  <c r="AE2026" i="2"/>
  <c r="AG2026" i="2" s="1"/>
  <c r="AJ2028" i="2"/>
  <c r="AK2028" i="2"/>
  <c r="AK1872" i="2"/>
  <c r="AL1872" i="2" s="1"/>
  <c r="Z1881" i="2"/>
  <c r="AB1881" i="2" s="1"/>
  <c r="AJ1897" i="2"/>
  <c r="AL1897" i="2" s="1"/>
  <c r="AG1898" i="2"/>
  <c r="AK1904" i="2"/>
  <c r="AJ1904" i="2"/>
  <c r="AE1905" i="2"/>
  <c r="AG1905" i="2" s="1"/>
  <c r="AK1918" i="2"/>
  <c r="AJ1918" i="2"/>
  <c r="AE1919" i="2"/>
  <c r="AG1919" i="2" s="1"/>
  <c r="AJ1922" i="2"/>
  <c r="AL1922" i="2" s="1"/>
  <c r="AL1926" i="2"/>
  <c r="AK1930" i="2"/>
  <c r="AJ1930" i="2"/>
  <c r="AE1938" i="2"/>
  <c r="AG1938" i="2" s="1"/>
  <c r="AF1939" i="2"/>
  <c r="AE1939" i="2"/>
  <c r="Z1947" i="2"/>
  <c r="AB1947" i="2" s="1"/>
  <c r="AK1948" i="2"/>
  <c r="AJ1948" i="2"/>
  <c r="AF1949" i="2"/>
  <c r="AA1954" i="2"/>
  <c r="Z1954" i="2"/>
  <c r="AB1959" i="2"/>
  <c r="AL1961" i="2"/>
  <c r="AG1964" i="2"/>
  <c r="Z1966" i="2"/>
  <c r="AB1966" i="2" s="1"/>
  <c r="AL1971" i="2"/>
  <c r="AA1979" i="2"/>
  <c r="AB1979" i="2" s="1"/>
  <c r="AA1983" i="2"/>
  <c r="AB1983" i="2" s="1"/>
  <c r="AA1987" i="2"/>
  <c r="Z1987" i="2"/>
  <c r="AL1989" i="2"/>
  <c r="AF1994" i="2"/>
  <c r="AE1994" i="2"/>
  <c r="AE2008" i="2"/>
  <c r="AF2008" i="2"/>
  <c r="AB2015" i="2"/>
  <c r="AF2033" i="2"/>
  <c r="AE2033" i="2"/>
  <c r="AA2037" i="2"/>
  <c r="Z2037" i="2"/>
  <c r="AB2037" i="2" s="1"/>
  <c r="Z2039" i="2"/>
  <c r="AB2039" i="2" s="1"/>
  <c r="AA2046" i="2"/>
  <c r="Z2046" i="2"/>
  <c r="AJ2029" i="2"/>
  <c r="AL2029" i="2" s="1"/>
  <c r="Z2036" i="2"/>
  <c r="AA2036" i="2"/>
  <c r="AG2038" i="2"/>
  <c r="AF1979" i="2"/>
  <c r="AE1979" i="2"/>
  <c r="AG1979" i="2" s="1"/>
  <c r="AE1981" i="2"/>
  <c r="AF1981" i="2"/>
  <c r="AB1990" i="2"/>
  <c r="AB1998" i="2"/>
  <c r="AA2017" i="2"/>
  <c r="Z2017" i="2"/>
  <c r="AA2026" i="2"/>
  <c r="Z2026" i="2"/>
  <c r="AB2026" i="2" s="1"/>
  <c r="AL2027" i="2"/>
  <c r="AJ2030" i="2"/>
  <c r="AL2030" i="2" s="1"/>
  <c r="AK2030" i="2"/>
  <c r="AK2046" i="2"/>
  <c r="AJ2046" i="2"/>
  <c r="AL2046" i="2" s="1"/>
  <c r="AK2056" i="2"/>
  <c r="AL2056" i="2" s="1"/>
  <c r="AK2057" i="2"/>
  <c r="AJ2057" i="2"/>
  <c r="AL2057" i="2" s="1"/>
  <c r="AA1929" i="2"/>
  <c r="AB1929" i="2" s="1"/>
  <c r="AE1934" i="2"/>
  <c r="AG1934" i="2" s="1"/>
  <c r="AF1941" i="2"/>
  <c r="AG1941" i="2" s="1"/>
  <c r="AE1958" i="2"/>
  <c r="AG1958" i="2" s="1"/>
  <c r="AB1961" i="2"/>
  <c r="AF1969" i="2"/>
  <c r="AG1969" i="2" s="1"/>
  <c r="Z1970" i="2"/>
  <c r="AB1970" i="2" s="1"/>
  <c r="AK1988" i="2"/>
  <c r="AJ1988" i="2"/>
  <c r="AB1999" i="2"/>
  <c r="AA2006" i="2"/>
  <c r="Z2006" i="2"/>
  <c r="AB2008" i="2"/>
  <c r="AF2010" i="2"/>
  <c r="AE2010" i="2"/>
  <c r="AJ2012" i="2"/>
  <c r="AL2012" i="2" s="1"/>
  <c r="AK2012" i="2"/>
  <c r="AG2016" i="2"/>
  <c r="AG2034" i="2"/>
  <c r="AK2061" i="2"/>
  <c r="AJ2061" i="2"/>
  <c r="AL2061" i="2" s="1"/>
  <c r="AB2067" i="2"/>
  <c r="AJ2049" i="2"/>
  <c r="AK2049" i="2"/>
  <c r="AA2054" i="2"/>
  <c r="Z2054" i="2"/>
  <c r="AB2054" i="2" s="1"/>
  <c r="AF2065" i="2"/>
  <c r="AE2065" i="2"/>
  <c r="AK2043" i="2"/>
  <c r="AJ2043" i="2"/>
  <c r="AA2053" i="2"/>
  <c r="Z2053" i="2"/>
  <c r="AB2053" i="2" s="1"/>
  <c r="AJ2060" i="2"/>
  <c r="AK2060" i="2"/>
  <c r="AK2065" i="2"/>
  <c r="AJ2065" i="2"/>
  <c r="AG1980" i="2"/>
  <c r="AF2001" i="2"/>
  <c r="AE2001" i="2"/>
  <c r="AB2012" i="2"/>
  <c r="AK2013" i="2"/>
  <c r="AJ2013" i="2"/>
  <c r="AL2013" i="2" s="1"/>
  <c r="AG2021" i="2"/>
  <c r="AB2031" i="2"/>
  <c r="AA2038" i="2"/>
  <c r="Z2038" i="2"/>
  <c r="AG2041" i="2"/>
  <c r="AK2054" i="2"/>
  <c r="AJ2054" i="2"/>
  <c r="AA2058" i="2"/>
  <c r="Z2058" i="2"/>
  <c r="AG1911" i="2"/>
  <c r="AB1923" i="2"/>
  <c r="AG1943" i="2"/>
  <c r="AB1955" i="2"/>
  <c r="AK1974" i="2"/>
  <c r="AJ1974" i="2"/>
  <c r="AG1975" i="2"/>
  <c r="AG1977" i="2"/>
  <c r="AA1978" i="2"/>
  <c r="Z1978" i="2"/>
  <c r="AB1978" i="2" s="1"/>
  <c r="AL1982" i="2"/>
  <c r="AA1994" i="2"/>
  <c r="Z1994" i="2"/>
  <c r="AL1995" i="2"/>
  <c r="AJ1998" i="2"/>
  <c r="AL1998" i="2" s="1"/>
  <c r="AK1998" i="2"/>
  <c r="AB2000" i="2"/>
  <c r="AJ2020" i="2"/>
  <c r="AL2020" i="2" s="1"/>
  <c r="AK2020" i="2"/>
  <c r="AF2022" i="2"/>
  <c r="AE2022" i="2"/>
  <c r="AL2026" i="2"/>
  <c r="AL2035" i="2"/>
  <c r="AA2057" i="2"/>
  <c r="Z2057" i="2"/>
  <c r="AA2062" i="2"/>
  <c r="Z2062" i="2"/>
  <c r="AK2064" i="2"/>
  <c r="AL2064" i="2" s="1"/>
  <c r="AA2069" i="2"/>
  <c r="Z2069" i="2"/>
  <c r="AK2058" i="2"/>
  <c r="AJ2058" i="2"/>
  <c r="AB2051" i="2"/>
  <c r="AK2075" i="2"/>
  <c r="AJ2075" i="2"/>
  <c r="AG2018" i="2"/>
  <c r="AA2045" i="2"/>
  <c r="Z2045" i="2"/>
  <c r="AK2068" i="2"/>
  <c r="AJ2068" i="2"/>
  <c r="AK2069" i="2"/>
  <c r="AJ2069" i="2"/>
  <c r="AL2069" i="2" s="1"/>
  <c r="AK2089" i="2"/>
  <c r="AJ2089" i="2"/>
  <c r="AL2089" i="2" s="1"/>
  <c r="AK2108" i="2"/>
  <c r="AJ2108" i="2"/>
  <c r="AJ2070" i="2"/>
  <c r="AL2070" i="2" s="1"/>
  <c r="AG2071" i="2"/>
  <c r="AK2095" i="2"/>
  <c r="AJ2095" i="2"/>
  <c r="AL2095" i="2" s="1"/>
  <c r="AA2078" i="2"/>
  <c r="Z2078" i="2"/>
  <c r="AB2078" i="2" s="1"/>
  <c r="AK2096" i="2"/>
  <c r="AJ2096" i="2"/>
  <c r="AK2044" i="2"/>
  <c r="AL2044" i="2" s="1"/>
  <c r="Z2049" i="2"/>
  <c r="AA2049" i="2"/>
  <c r="AK2051" i="2"/>
  <c r="AL2051" i="2" s="1"/>
  <c r="AJ2071" i="2"/>
  <c r="AL2071" i="2" s="1"/>
  <c r="AB2094" i="2"/>
  <c r="AG1983" i="2"/>
  <c r="AB1996" i="2"/>
  <c r="AB2028" i="2"/>
  <c r="AL2042" i="2"/>
  <c r="AF2049" i="2"/>
  <c r="AE2049" i="2"/>
  <c r="AG2049" i="2" s="1"/>
  <c r="AF2053" i="2"/>
  <c r="AE2053" i="2"/>
  <c r="AF2054" i="2"/>
  <c r="AE2054" i="2"/>
  <c r="AK2062" i="2"/>
  <c r="AJ2062" i="2"/>
  <c r="AG2075" i="2"/>
  <c r="AK2082" i="2"/>
  <c r="AJ2082" i="2"/>
  <c r="AJ2085" i="2"/>
  <c r="AL2085" i="2" s="1"/>
  <c r="AG2051" i="2"/>
  <c r="AG2055" i="2"/>
  <c r="AG2059" i="2"/>
  <c r="AG2063" i="2"/>
  <c r="AG2081" i="2"/>
  <c r="AA2084" i="2"/>
  <c r="Z2084" i="2"/>
  <c r="AJ2091" i="2"/>
  <c r="AL2091" i="2" s="1"/>
  <c r="AA2077" i="2"/>
  <c r="Z2077" i="2"/>
  <c r="AK2080" i="2"/>
  <c r="AL2080" i="2" s="1"/>
  <c r="AA2090" i="2"/>
  <c r="Z2090" i="2"/>
  <c r="AB2079" i="2"/>
  <c r="AK2097" i="2"/>
  <c r="AJ2097" i="2"/>
  <c r="AL2097" i="2" s="1"/>
  <c r="AJ2098" i="2"/>
  <c r="AL2098" i="2" s="1"/>
  <c r="AJ2105" i="2"/>
  <c r="AL2105" i="2" s="1"/>
  <c r="AK2077" i="2"/>
  <c r="AJ2077" i="2"/>
  <c r="AA2083" i="2"/>
  <c r="Z2083" i="2"/>
  <c r="AB2088" i="2"/>
  <c r="AF2093" i="2"/>
  <c r="AE2093" i="2"/>
  <c r="AA2103" i="2"/>
  <c r="Z2103" i="2"/>
  <c r="Z2104" i="2"/>
  <c r="AB2104" i="2" s="1"/>
  <c r="AK2106" i="2"/>
  <c r="AL2106" i="2" s="1"/>
  <c r="AG2047" i="2"/>
  <c r="AK2053" i="2"/>
  <c r="AJ2053" i="2"/>
  <c r="AF2057" i="2"/>
  <c r="AE2057" i="2"/>
  <c r="AG2057" i="2" s="1"/>
  <c r="AA2061" i="2"/>
  <c r="Z2061" i="2"/>
  <c r="AK2076" i="2"/>
  <c r="AJ2076" i="2"/>
  <c r="AF2087" i="2"/>
  <c r="AE2087" i="2"/>
  <c r="AK2092" i="2"/>
  <c r="AL2092" i="2" s="1"/>
  <c r="AG2084" i="2"/>
  <c r="AK2086" i="2"/>
  <c r="AL2086" i="2" s="1"/>
  <c r="AE2088" i="2"/>
  <c r="AG2088" i="2" s="1"/>
  <c r="AG2090" i="2"/>
  <c r="AA2097" i="2"/>
  <c r="Z2097" i="2"/>
  <c r="AB2097" i="2" s="1"/>
  <c r="Z2098" i="2"/>
  <c r="AB2098" i="2" s="1"/>
  <c r="AF2101" i="2"/>
  <c r="AE2101" i="2"/>
  <c r="AG2101" i="2" s="1"/>
  <c r="AG2104" i="2"/>
  <c r="AF2061" i="2"/>
  <c r="AE2061" i="2"/>
  <c r="AA2065" i="2"/>
  <c r="Z2065" i="2"/>
  <c r="AB2065" i="2" s="1"/>
  <c r="AF2069" i="2"/>
  <c r="AE2069" i="2"/>
  <c r="AB2071" i="2"/>
  <c r="AF2073" i="2"/>
  <c r="AE2073" i="2"/>
  <c r="AK2083" i="2"/>
  <c r="AJ2083" i="2"/>
  <c r="AG2095" i="2"/>
  <c r="AB2099" i="2"/>
  <c r="AK2100" i="2"/>
  <c r="AL2100" i="2" s="1"/>
  <c r="AK2103" i="2"/>
  <c r="AJ2103" i="2"/>
  <c r="AG2089" i="2"/>
  <c r="AG2098" i="2"/>
  <c r="Z2073" i="2"/>
  <c r="AB2073" i="2" s="1"/>
  <c r="AJ2073" i="2"/>
  <c r="AL2073" i="2" s="1"/>
  <c r="AE2077" i="2"/>
  <c r="AG2077" i="2" s="1"/>
  <c r="AE2083" i="2"/>
  <c r="AG2083" i="2" s="1"/>
  <c r="Z2087" i="2"/>
  <c r="AB2087" i="2" s="1"/>
  <c r="AJ2087" i="2"/>
  <c r="AL2087" i="2" s="1"/>
  <c r="Z2093" i="2"/>
  <c r="AB2093" i="2" s="1"/>
  <c r="AJ2093" i="2"/>
  <c r="AL2093" i="2" s="1"/>
  <c r="AE2097" i="2"/>
  <c r="AG2097" i="2" s="1"/>
  <c r="Z2101" i="2"/>
  <c r="AB2101" i="2" s="1"/>
  <c r="AJ2101" i="2"/>
  <c r="AL2101" i="2" s="1"/>
  <c r="AE2103" i="2"/>
  <c r="AG2103" i="2" s="1"/>
  <c r="AL2083" i="2" l="1"/>
  <c r="AL2076" i="2"/>
  <c r="AB2083" i="2"/>
  <c r="AB2084" i="2"/>
  <c r="AL2082" i="2"/>
  <c r="AB2038" i="2"/>
  <c r="AL2043" i="2"/>
  <c r="AB2017" i="2"/>
  <c r="AG1939" i="2"/>
  <c r="AL1918" i="2"/>
  <c r="AB2021" i="2"/>
  <c r="AL1983" i="2"/>
  <c r="AG1901" i="2"/>
  <c r="AL1876" i="2"/>
  <c r="AL1814" i="2"/>
  <c r="AG1963" i="2"/>
  <c r="AG1974" i="2"/>
  <c r="AL1939" i="2"/>
  <c r="AG1990" i="2"/>
  <c r="AL1946" i="2"/>
  <c r="AB1896" i="2"/>
  <c r="AL1862" i="2"/>
  <c r="AB1988" i="2"/>
  <c r="AL1943" i="2"/>
  <c r="AG1877" i="2"/>
  <c r="AL1911" i="2"/>
  <c r="AB1917" i="2"/>
  <c r="AL1847" i="2"/>
  <c r="AG1874" i="2"/>
  <c r="AG1954" i="2"/>
  <c r="AB1885" i="2"/>
  <c r="AB1953" i="2"/>
  <c r="AL1691" i="2"/>
  <c r="AL1769" i="2"/>
  <c r="AB1744" i="2"/>
  <c r="AG1693" i="2"/>
  <c r="AL1687" i="2"/>
  <c r="AG1620" i="2"/>
  <c r="AL1705" i="2"/>
  <c r="AB1606" i="2"/>
  <c r="AL1776" i="2"/>
  <c r="AL1556" i="2"/>
  <c r="AL1342" i="2"/>
  <c r="AL1335" i="2"/>
  <c r="AG1458" i="2"/>
  <c r="AL1404" i="2"/>
  <c r="AL1318" i="2"/>
  <c r="AL1270" i="2"/>
  <c r="AL1206" i="2"/>
  <c r="AL1384" i="2"/>
  <c r="AB1260" i="2"/>
  <c r="AB1132" i="2"/>
  <c r="AL1114" i="2"/>
  <c r="AG1287" i="2"/>
  <c r="AL1161" i="2"/>
  <c r="AG1165" i="2"/>
  <c r="AG1144" i="2"/>
  <c r="AB1124" i="2"/>
  <c r="AL1104" i="2"/>
  <c r="AL1065" i="2"/>
  <c r="AG973" i="2"/>
  <c r="AL929" i="2"/>
  <c r="AB869" i="2"/>
  <c r="AG1264" i="2"/>
  <c r="AL1183" i="2"/>
  <c r="AL952" i="2"/>
  <c r="AB874" i="2"/>
  <c r="AL1039" i="2"/>
  <c r="AL1009" i="2"/>
  <c r="AG965" i="2"/>
  <c r="AB937" i="2"/>
  <c r="AL889" i="2"/>
  <c r="AB875" i="2"/>
  <c r="AG1256" i="2"/>
  <c r="AL1215" i="2"/>
  <c r="AL1055" i="2"/>
  <c r="AL1032" i="2"/>
  <c r="AL912" i="2"/>
  <c r="AB1109" i="2"/>
  <c r="AL1033" i="2"/>
  <c r="AB902" i="2"/>
  <c r="AL1000" i="2"/>
  <c r="AG845" i="2"/>
  <c r="AB866" i="2"/>
  <c r="AG667" i="2"/>
  <c r="AL511" i="2"/>
  <c r="AL494" i="2"/>
  <c r="AB445" i="2"/>
  <c r="AL371" i="2"/>
  <c r="AL351" i="2"/>
  <c r="AL388" i="2"/>
  <c r="AL322" i="2"/>
  <c r="AL163" i="2"/>
  <c r="AL224" i="2"/>
  <c r="AL150" i="2"/>
  <c r="AL300" i="2"/>
  <c r="AL232" i="2"/>
  <c r="AL158" i="2"/>
  <c r="AL119" i="2"/>
  <c r="AG112" i="2"/>
  <c r="AL37" i="2"/>
  <c r="AL72" i="2"/>
  <c r="AL30" i="2"/>
  <c r="AG1993" i="2"/>
  <c r="AL2036" i="2"/>
  <c r="AG1996" i="2"/>
  <c r="AB1755" i="2"/>
  <c r="AL1881" i="2"/>
  <c r="AL1977" i="2"/>
  <c r="AL1826" i="2"/>
  <c r="AB1783" i="2"/>
  <c r="AL1761" i="2"/>
  <c r="AL1698" i="2"/>
  <c r="AL1632" i="2"/>
  <c r="AL1640" i="2"/>
  <c r="AL1425" i="2"/>
  <c r="AB1198" i="2"/>
  <c r="AB1199" i="2"/>
  <c r="AG1152" i="2"/>
  <c r="AL1187" i="2"/>
  <c r="AL1320" i="2"/>
  <c r="AL1310" i="2"/>
  <c r="AL1054" i="2"/>
  <c r="AL885" i="2"/>
  <c r="AG737" i="2"/>
  <c r="AL909" i="2"/>
  <c r="AB198" i="2"/>
  <c r="AL28" i="2"/>
  <c r="AL971" i="2"/>
  <c r="AG1078" i="2"/>
  <c r="AG1019" i="2"/>
  <c r="AL973" i="2"/>
  <c r="AB946" i="2"/>
  <c r="AL871" i="2"/>
  <c r="AG722" i="2"/>
  <c r="AL946" i="2"/>
  <c r="AB672" i="2"/>
  <c r="AB550" i="2"/>
  <c r="AL307" i="2"/>
  <c r="AG187" i="2"/>
  <c r="AL476" i="2"/>
  <c r="AL435" i="2"/>
  <c r="AL295" i="2"/>
  <c r="AL51" i="2"/>
  <c r="AG2073" i="2"/>
  <c r="AB2061" i="2"/>
  <c r="AL2077" i="2"/>
  <c r="AB2057" i="2"/>
  <c r="AB2036" i="2"/>
  <c r="AL2028" i="2"/>
  <c r="AB1982" i="2"/>
  <c r="AL1907" i="2"/>
  <c r="AG1896" i="2"/>
  <c r="AL1815" i="2"/>
  <c r="AL1793" i="2"/>
  <c r="AB1948" i="2"/>
  <c r="AL1855" i="2"/>
  <c r="AB1838" i="2"/>
  <c r="AL1854" i="2"/>
  <c r="AL1683" i="2"/>
  <c r="AL1064" i="2"/>
  <c r="AL1043" i="2"/>
  <c r="AB603" i="2"/>
  <c r="AL563" i="2"/>
  <c r="AB547" i="2"/>
  <c r="AL491" i="2"/>
  <c r="AL448" i="2"/>
  <c r="AL481" i="2"/>
  <c r="AL370" i="2"/>
  <c r="AL425" i="2"/>
  <c r="AL393" i="2"/>
  <c r="AG1952" i="2"/>
  <c r="AL1723" i="2"/>
  <c r="AL1739" i="2"/>
  <c r="AB1513" i="2"/>
  <c r="AG1505" i="2"/>
  <c r="AB1553" i="2"/>
  <c r="AB1525" i="2"/>
  <c r="AL1440" i="2"/>
  <c r="AL1412" i="2"/>
  <c r="AG1403" i="2"/>
  <c r="AG1548" i="2"/>
  <c r="AG1429" i="2"/>
  <c r="AB1474" i="2"/>
  <c r="AG1183" i="2"/>
  <c r="AL1344" i="2"/>
  <c r="AL1282" i="2"/>
  <c r="AG1171" i="2"/>
  <c r="AB1144" i="2"/>
  <c r="AL1294" i="2"/>
  <c r="AB1048" i="2"/>
  <c r="AB962" i="2"/>
  <c r="AL1062" i="2"/>
  <c r="AG719" i="2"/>
  <c r="AG706" i="2"/>
  <c r="AG687" i="2"/>
  <c r="AL779" i="2"/>
  <c r="AG720" i="2"/>
  <c r="AL870" i="2"/>
  <c r="AB720" i="2"/>
  <c r="AL683" i="2"/>
  <c r="AG513" i="2"/>
  <c r="AG178" i="2"/>
  <c r="AB161" i="2"/>
  <c r="AG169" i="2"/>
  <c r="AL169" i="2"/>
  <c r="AL2062" i="2"/>
  <c r="AL1930" i="2"/>
  <c r="AL1904" i="2"/>
  <c r="AL1976" i="2"/>
  <c r="AG1955" i="2"/>
  <c r="AG1858" i="2"/>
  <c r="AB1884" i="2"/>
  <c r="AG1740" i="2"/>
  <c r="AL1718" i="2"/>
  <c r="AL1703" i="2"/>
  <c r="AL1759" i="2"/>
  <c r="AB1712" i="2"/>
  <c r="AL1783" i="2"/>
  <c r="AL1757" i="2"/>
  <c r="AL1741" i="2"/>
  <c r="AL1725" i="2"/>
  <c r="AB1704" i="2"/>
  <c r="AL1778" i="2"/>
  <c r="AL1652" i="2"/>
  <c r="AG1625" i="2"/>
  <c r="AL1737" i="2"/>
  <c r="AG1725" i="2"/>
  <c r="AB1671" i="2"/>
  <c r="AB1645" i="2"/>
  <c r="AB1707" i="2"/>
  <c r="AG1684" i="2"/>
  <c r="AG1536" i="2"/>
  <c r="AL1475" i="2"/>
  <c r="AB1588" i="2"/>
  <c r="AL1477" i="2"/>
  <c r="AL1460" i="2"/>
  <c r="AL1451" i="2"/>
  <c r="AL1457" i="2"/>
  <c r="AL1465" i="2"/>
  <c r="AL1415" i="2"/>
  <c r="AL1501" i="2"/>
  <c r="AL1334" i="2"/>
  <c r="AL1356" i="2"/>
  <c r="AL1319" i="2"/>
  <c r="AG1450" i="2"/>
  <c r="AG1381" i="2"/>
  <c r="AL1260" i="2"/>
  <c r="AG1248" i="2"/>
  <c r="AL1220" i="2"/>
  <c r="AL1191" i="2"/>
  <c r="AB1097" i="2"/>
  <c r="AL1264" i="2"/>
  <c r="AL1216" i="2"/>
  <c r="AL1131" i="2"/>
  <c r="AG1104" i="2"/>
  <c r="AL1325" i="2"/>
  <c r="AL1180" i="2"/>
  <c r="AB905" i="2"/>
  <c r="AL866" i="2"/>
  <c r="AB1244" i="2"/>
  <c r="AL874" i="2"/>
  <c r="AL861" i="2"/>
  <c r="AL886" i="2"/>
  <c r="AG678" i="2"/>
  <c r="AL626" i="2"/>
  <c r="AB539" i="2"/>
  <c r="AL586" i="2"/>
  <c r="AL539" i="2"/>
  <c r="AL458" i="2"/>
  <c r="AL417" i="2"/>
  <c r="AL409" i="2"/>
  <c r="AL229" i="2"/>
  <c r="AL296" i="2"/>
  <c r="AL104" i="2"/>
  <c r="AL225" i="2"/>
  <c r="AL162" i="2"/>
  <c r="AL326" i="2"/>
  <c r="AL76" i="2"/>
  <c r="AG2004" i="2"/>
  <c r="AG1992" i="2"/>
  <c r="AB1821" i="2"/>
  <c r="AG1767" i="2"/>
  <c r="AB1676" i="2"/>
  <c r="AL126" i="2"/>
  <c r="AL328" i="2"/>
  <c r="AL277" i="2"/>
  <c r="AL167" i="2"/>
  <c r="AL22" i="2"/>
  <c r="AL69" i="2"/>
  <c r="AL55" i="2"/>
  <c r="AL2" i="2"/>
  <c r="AL60" i="2"/>
  <c r="AL56" i="2"/>
  <c r="AL2104" i="2"/>
  <c r="AG1944" i="2"/>
  <c r="AL2094" i="2"/>
  <c r="AG1840" i="2"/>
  <c r="AL2032" i="2"/>
  <c r="AL1763" i="2"/>
  <c r="AL1748" i="2"/>
  <c r="AB1672" i="2"/>
  <c r="AL1732" i="2"/>
  <c r="AL1612" i="2"/>
  <c r="AL1504" i="2"/>
  <c r="AL1569" i="2"/>
  <c r="AL1602" i="2"/>
  <c r="AL1672" i="2"/>
  <c r="AL1650" i="2"/>
  <c r="AG1484" i="2"/>
  <c r="AB1535" i="2"/>
  <c r="AL1405" i="2"/>
  <c r="AG1532" i="2"/>
  <c r="AL1527" i="2"/>
  <c r="AG1455" i="2"/>
  <c r="AL1389" i="2"/>
  <c r="AG1207" i="2"/>
  <c r="AB1146" i="2"/>
  <c r="AL1323" i="2"/>
  <c r="AG1174" i="2"/>
  <c r="AG1208" i="2"/>
  <c r="AG1173" i="2"/>
  <c r="AB1027" i="2"/>
  <c r="AG1068" i="2"/>
  <c r="AG1014" i="2"/>
  <c r="AL707" i="2"/>
  <c r="AL811" i="2"/>
  <c r="AG703" i="2"/>
  <c r="AB681" i="2"/>
  <c r="AG644" i="2"/>
  <c r="AL890" i="2"/>
  <c r="AB510" i="2"/>
  <c r="AG507" i="2"/>
  <c r="AL618" i="2"/>
  <c r="AB507" i="2"/>
  <c r="AL676" i="2"/>
  <c r="AL652" i="2"/>
  <c r="AL331" i="2"/>
  <c r="AL177" i="2"/>
  <c r="AL338" i="2"/>
  <c r="AL427" i="2"/>
  <c r="AL263" i="2"/>
  <c r="AL145" i="2"/>
  <c r="AG2069" i="2"/>
  <c r="AG2093" i="2"/>
  <c r="AB2077" i="2"/>
  <c r="AL2096" i="2"/>
  <c r="AL2108" i="2"/>
  <c r="AB2045" i="2"/>
  <c r="AB2069" i="2"/>
  <c r="AL1974" i="2"/>
  <c r="AG2008" i="2"/>
  <c r="AL1948" i="2"/>
  <c r="AL1900" i="2"/>
  <c r="AB1973" i="2"/>
  <c r="AL1920" i="2"/>
  <c r="AG1929" i="2"/>
  <c r="AL1986" i="2"/>
  <c r="AB1854" i="2"/>
  <c r="AL1913" i="2"/>
  <c r="AG1973" i="2"/>
  <c r="AL1963" i="2"/>
  <c r="AL1865" i="2"/>
  <c r="AG1850" i="2"/>
  <c r="AL1800" i="2"/>
  <c r="AL1689" i="2"/>
  <c r="AB1657" i="2"/>
  <c r="AL1562" i="2"/>
  <c r="AB1514" i="2"/>
  <c r="AG1633" i="2"/>
  <c r="AL1615" i="2"/>
  <c r="AL1606" i="2"/>
  <c r="AL1474" i="2"/>
  <c r="AL1459" i="2"/>
  <c r="AL1450" i="2"/>
  <c r="AL1468" i="2"/>
  <c r="AL1510" i="2"/>
  <c r="AL1283" i="2"/>
  <c r="AL1259" i="2"/>
  <c r="AG1240" i="2"/>
  <c r="AB1208" i="2"/>
  <c r="AL1190" i="2"/>
  <c r="AL1394" i="2"/>
  <c r="AL1301" i="2"/>
  <c r="AG1275" i="2"/>
  <c r="AL1130" i="2"/>
  <c r="AL1324" i="2"/>
  <c r="AL961" i="2"/>
  <c r="AL1286" i="2"/>
  <c r="AL1228" i="2"/>
  <c r="AG1128" i="2"/>
  <c r="AB1237" i="2"/>
  <c r="AG957" i="2"/>
  <c r="AB929" i="2"/>
  <c r="AG898" i="2"/>
  <c r="AG870" i="2"/>
  <c r="AG702" i="2"/>
  <c r="AL992" i="2"/>
  <c r="AL661" i="2"/>
  <c r="AL519" i="2"/>
  <c r="AL632" i="2"/>
  <c r="AL585" i="2"/>
  <c r="AL330" i="2"/>
  <c r="AL1003" i="2"/>
  <c r="AL1070" i="2"/>
  <c r="AL1034" i="2"/>
  <c r="AB975" i="2"/>
  <c r="AL1118" i="2"/>
  <c r="AL907" i="2"/>
  <c r="AL739" i="2"/>
  <c r="AG704" i="2"/>
  <c r="AB724" i="2"/>
  <c r="AL227" i="2"/>
  <c r="AL1073" i="2"/>
  <c r="AL1367" i="2"/>
  <c r="AB861" i="2"/>
  <c r="AB830" i="2"/>
  <c r="AL822" i="2"/>
  <c r="AL814" i="2"/>
  <c r="AL806" i="2"/>
  <c r="AL798" i="2"/>
  <c r="AL790" i="2"/>
  <c r="AL782" i="2"/>
  <c r="AL774" i="2"/>
  <c r="AL766" i="2"/>
  <c r="AL758" i="2"/>
  <c r="AL750" i="2"/>
  <c r="AL742" i="2"/>
  <c r="AL734" i="2"/>
  <c r="AL726" i="2"/>
  <c r="AL718" i="2"/>
  <c r="AL710" i="2"/>
  <c r="AL702" i="2"/>
  <c r="AL694" i="2"/>
  <c r="AL686" i="2"/>
  <c r="AL666" i="2"/>
  <c r="AL1016" i="2"/>
  <c r="AG950" i="2"/>
  <c r="AB679" i="2"/>
  <c r="AL591" i="2"/>
  <c r="AL512" i="2"/>
  <c r="AL593" i="2"/>
  <c r="AG591" i="2"/>
  <c r="AL502" i="2"/>
  <c r="AL352" i="2"/>
  <c r="AL366" i="2"/>
  <c r="AL389" i="2"/>
  <c r="AL381" i="2"/>
  <c r="AL356" i="2"/>
  <c r="AL324" i="2"/>
  <c r="AL154" i="2"/>
  <c r="AG104" i="2"/>
  <c r="AL159" i="2"/>
  <c r="AG100" i="2"/>
  <c r="AL39" i="2"/>
  <c r="AL24" i="2"/>
  <c r="AB1911" i="2"/>
  <c r="AL1951" i="2"/>
  <c r="AL2000" i="2"/>
  <c r="AL1686" i="2"/>
  <c r="AG1701" i="2"/>
  <c r="AL1628" i="2"/>
  <c r="AL1597" i="2"/>
  <c r="AL1573" i="2"/>
  <c r="AL1577" i="2"/>
  <c r="AG1375" i="2"/>
  <c r="AB1430" i="2"/>
  <c r="AL1478" i="2"/>
  <c r="AG1386" i="2"/>
  <c r="AB1489" i="2"/>
  <c r="AL1454" i="2"/>
  <c r="AB1486" i="2"/>
  <c r="AL1331" i="2"/>
  <c r="AL1417" i="2"/>
  <c r="AL1382" i="2"/>
  <c r="AB1168" i="2"/>
  <c r="AL1078" i="2"/>
  <c r="AL978" i="2"/>
  <c r="AB708" i="2"/>
  <c r="AL830" i="2"/>
  <c r="AG501" i="2"/>
  <c r="AL327" i="2"/>
  <c r="AL81" i="2"/>
  <c r="AG1970" i="2"/>
  <c r="AG1884" i="2"/>
  <c r="AB2004" i="2"/>
  <c r="AB1969" i="2"/>
  <c r="AL1891" i="2"/>
  <c r="AL1623" i="2"/>
  <c r="AB1608" i="2"/>
  <c r="AB1057" i="2"/>
  <c r="AB2029" i="2"/>
  <c r="AG1966" i="2"/>
  <c r="AG1962" i="2"/>
  <c r="AL1827" i="2"/>
  <c r="AL1880" i="2"/>
  <c r="AL1777" i="2"/>
  <c r="AB1692" i="2"/>
  <c r="AG1680" i="2"/>
  <c r="AG1690" i="2"/>
  <c r="AG1391" i="2"/>
  <c r="AG1184" i="2"/>
  <c r="AG1148" i="2"/>
  <c r="AB1178" i="2"/>
  <c r="AL1035" i="2"/>
  <c r="AB995" i="2"/>
  <c r="AL857" i="2"/>
  <c r="AF466" i="3"/>
  <c r="AK504" i="3"/>
  <c r="AP488" i="3"/>
  <c r="AK471" i="3"/>
  <c r="AP452" i="3"/>
  <c r="AP393" i="3"/>
  <c r="AP407" i="3"/>
  <c r="AP334" i="3"/>
  <c r="AP326" i="3"/>
  <c r="AK302" i="3"/>
  <c r="AK278" i="3"/>
  <c r="AK262" i="3"/>
  <c r="AP245" i="3"/>
  <c r="AK222" i="3"/>
  <c r="AK139" i="3"/>
  <c r="AP523" i="3"/>
  <c r="AK507" i="3"/>
  <c r="AP527" i="3"/>
  <c r="AF526" i="3"/>
  <c r="AF494" i="3"/>
  <c r="AF535" i="3"/>
  <c r="AP499" i="3"/>
  <c r="AK481" i="3"/>
  <c r="AK499" i="3"/>
  <c r="AF527" i="3"/>
  <c r="AK457" i="3"/>
  <c r="AK452" i="3"/>
  <c r="AP490" i="3"/>
  <c r="AK451" i="3"/>
  <c r="AK432" i="3"/>
  <c r="AK423" i="3"/>
  <c r="AK498" i="3"/>
  <c r="AK435" i="3"/>
  <c r="AF498" i="3"/>
  <c r="AP441" i="3"/>
  <c r="AP422" i="3"/>
  <c r="AK410" i="3"/>
  <c r="AP375" i="3"/>
  <c r="AK392" i="3"/>
  <c r="AK403" i="3"/>
  <c r="AP383" i="3"/>
  <c r="AP344" i="3"/>
  <c r="AP335" i="3"/>
  <c r="AK322" i="3"/>
  <c r="AP349" i="3"/>
  <c r="AK336" i="3"/>
  <c r="AK330" i="3"/>
  <c r="AP379" i="3"/>
  <c r="AP362" i="3"/>
  <c r="AP299" i="3"/>
  <c r="AF279" i="3"/>
  <c r="AP265" i="3"/>
  <c r="AP300" i="3"/>
  <c r="AP273" i="3"/>
  <c r="AF255" i="3"/>
  <c r="AK298" i="3"/>
  <c r="AK260" i="3"/>
  <c r="AK306" i="3"/>
  <c r="AK288" i="3"/>
  <c r="AK309" i="3"/>
  <c r="AP284" i="3"/>
  <c r="AK226" i="3"/>
  <c r="AK243" i="3"/>
  <c r="AP215" i="3"/>
  <c r="AK214" i="3"/>
  <c r="AK234" i="3"/>
  <c r="AK237" i="3"/>
  <c r="AK238" i="3"/>
  <c r="AK180" i="3"/>
  <c r="AK188" i="3"/>
  <c r="AK189" i="3"/>
  <c r="AK164" i="3"/>
  <c r="AK190" i="3"/>
  <c r="AK160" i="3"/>
  <c r="AP169" i="3"/>
  <c r="AK187" i="3"/>
  <c r="AK148" i="3"/>
  <c r="AP128" i="3"/>
  <c r="AK113" i="3"/>
  <c r="AK107" i="3"/>
  <c r="AK92" i="3"/>
  <c r="AK78" i="3"/>
  <c r="AP62" i="3"/>
  <c r="AK46" i="3"/>
  <c r="AP115" i="3"/>
  <c r="AK95" i="3"/>
  <c r="AP45" i="3"/>
  <c r="AK129" i="3"/>
  <c r="AP65" i="3"/>
  <c r="AK155" i="3"/>
  <c r="AK26" i="3"/>
  <c r="AP132" i="3"/>
  <c r="AP139" i="3"/>
  <c r="AP46" i="3"/>
  <c r="AK22" i="3"/>
  <c r="AK74" i="3"/>
  <c r="AP57" i="3"/>
  <c r="AK126" i="3"/>
  <c r="AK19" i="3"/>
  <c r="AP15" i="3"/>
  <c r="AK32" i="3"/>
  <c r="AK23" i="3"/>
  <c r="AF519" i="3"/>
  <c r="AP511" i="3"/>
  <c r="AP519" i="3"/>
  <c r="AK503" i="3"/>
  <c r="AP526" i="3"/>
  <c r="AF507" i="3"/>
  <c r="AK492" i="3"/>
  <c r="AK527" i="3"/>
  <c r="AK479" i="3"/>
  <c r="AK511" i="3"/>
  <c r="AP538" i="3"/>
  <c r="AF503" i="3"/>
  <c r="AK519" i="3"/>
  <c r="AK462" i="3"/>
  <c r="AF448" i="3"/>
  <c r="AK424" i="3"/>
  <c r="AK483" i="3"/>
  <c r="AK458" i="3"/>
  <c r="AP427" i="3"/>
  <c r="AK490" i="3"/>
  <c r="AK454" i="3"/>
  <c r="AK470" i="3"/>
  <c r="AK523" i="3"/>
  <c r="AP440" i="3"/>
  <c r="AK426" i="3"/>
  <c r="AK386" i="3"/>
  <c r="AK387" i="3"/>
  <c r="AP460" i="3"/>
  <c r="AP348" i="3"/>
  <c r="AK334" i="3"/>
  <c r="AK364" i="3"/>
  <c r="AK333" i="3"/>
  <c r="AK356" i="3"/>
  <c r="AP328" i="3"/>
  <c r="AP346" i="3"/>
  <c r="AK296" i="3"/>
  <c r="AK297" i="3"/>
  <c r="AP289" i="3"/>
  <c r="AP272" i="3"/>
  <c r="AK271" i="3"/>
  <c r="AK328" i="3"/>
  <c r="AK308" i="3"/>
  <c r="AK267" i="3"/>
  <c r="AP316" i="3"/>
  <c r="AK239" i="3"/>
  <c r="AK223" i="3"/>
  <c r="AK265" i="3"/>
  <c r="AK246" i="3"/>
  <c r="AK211" i="3"/>
  <c r="AK283" i="3"/>
  <c r="AK242" i="3"/>
  <c r="AK231" i="3"/>
  <c r="AF200" i="3"/>
  <c r="AP263" i="3"/>
  <c r="AK236" i="3"/>
  <c r="AP227" i="3"/>
  <c r="AP177" i="3"/>
  <c r="AK206" i="3"/>
  <c r="AK184" i="3"/>
  <c r="AP161" i="3"/>
  <c r="AK159" i="3"/>
  <c r="AK173" i="3"/>
  <c r="AP153" i="3"/>
  <c r="AK167" i="3"/>
  <c r="AK152" i="3"/>
  <c r="AK181" i="3"/>
  <c r="AK157" i="3"/>
  <c r="AK127" i="3"/>
  <c r="AP111" i="3"/>
  <c r="AK97" i="3"/>
  <c r="AK91" i="3"/>
  <c r="AK76" i="3"/>
  <c r="AK71" i="3"/>
  <c r="AF57" i="3"/>
  <c r="AK64" i="3"/>
  <c r="AK135" i="3"/>
  <c r="AK111" i="3"/>
  <c r="AP86" i="3"/>
  <c r="AK96" i="3"/>
  <c r="AP38" i="3"/>
  <c r="AK145" i="3"/>
  <c r="AP127" i="3"/>
  <c r="AP107" i="3"/>
  <c r="AK87" i="3"/>
  <c r="AF53" i="3"/>
  <c r="AK93" i="3"/>
  <c r="AK11" i="3"/>
  <c r="AK25" i="3"/>
  <c r="AK21" i="3"/>
  <c r="AK518" i="3"/>
  <c r="AF515" i="3"/>
  <c r="AF511" i="3"/>
  <c r="AK484" i="3"/>
  <c r="AF523" i="3"/>
  <c r="AP466" i="3"/>
  <c r="AK469" i="3"/>
  <c r="AP444" i="3"/>
  <c r="AK445" i="3"/>
  <c r="AK460" i="3"/>
  <c r="AK515" i="3"/>
  <c r="AF481" i="3"/>
  <c r="AF438" i="3"/>
  <c r="AP419" i="3"/>
  <c r="AK444" i="3"/>
  <c r="AP376" i="3"/>
  <c r="AK415" i="3"/>
  <c r="AK413" i="3"/>
  <c r="AK380" i="3"/>
  <c r="AP387" i="3"/>
  <c r="AK339" i="3"/>
  <c r="AK346" i="3"/>
  <c r="AK332" i="3"/>
  <c r="AP381" i="3"/>
  <c r="AK347" i="3"/>
  <c r="AK331" i="3"/>
  <c r="AK340" i="3"/>
  <c r="AK323" i="3"/>
  <c r="AP351" i="3"/>
  <c r="AK329" i="3"/>
  <c r="AP305" i="3"/>
  <c r="AK304" i="3"/>
  <c r="AK293" i="3"/>
  <c r="AK268" i="3"/>
  <c r="AP307" i="3"/>
  <c r="AP288" i="3"/>
  <c r="AP324" i="3"/>
  <c r="AK287" i="3"/>
  <c r="AK280" i="3"/>
  <c r="AP312" i="3"/>
  <c r="AP296" i="3"/>
  <c r="AK251" i="3"/>
  <c r="AK247" i="3"/>
  <c r="AK210" i="3"/>
  <c r="AP235" i="3"/>
  <c r="AK209" i="3"/>
  <c r="AK259" i="3"/>
  <c r="AP241" i="3"/>
  <c r="AP224" i="3"/>
  <c r="AK200" i="3"/>
  <c r="AK175" i="3"/>
  <c r="AK163" i="3"/>
  <c r="AK165" i="3"/>
  <c r="AK193" i="3"/>
  <c r="AP178" i="3"/>
  <c r="AF152" i="3"/>
  <c r="AK174" i="3"/>
  <c r="AP162" i="3"/>
  <c r="AP197" i="3"/>
  <c r="AP154" i="3"/>
  <c r="AK179" i="3"/>
  <c r="AP159" i="3"/>
  <c r="AP148" i="3"/>
  <c r="AP170" i="3"/>
  <c r="AK151" i="3"/>
  <c r="AK140" i="3"/>
  <c r="AK125" i="3"/>
  <c r="AK110" i="3"/>
  <c r="AP95" i="3"/>
  <c r="AK81" i="3"/>
  <c r="AK75" i="3"/>
  <c r="AK70" i="3"/>
  <c r="AP54" i="3"/>
  <c r="AK128" i="3"/>
  <c r="AP102" i="3"/>
  <c r="AP83" i="3"/>
  <c r="AP53" i="3"/>
  <c r="AP138" i="3"/>
  <c r="AK73" i="3"/>
  <c r="AP70" i="3"/>
  <c r="AP17" i="3"/>
  <c r="AK53" i="3"/>
  <c r="AK8" i="3"/>
  <c r="AK17" i="3"/>
  <c r="AF539" i="3"/>
  <c r="AP507" i="3"/>
  <c r="AP531" i="3"/>
  <c r="AF499" i="3"/>
  <c r="AF531" i="3"/>
  <c r="AP535" i="3"/>
  <c r="AK538" i="3"/>
  <c r="AP486" i="3"/>
  <c r="AP503" i="3"/>
  <c r="AK491" i="3"/>
  <c r="AF495" i="3"/>
  <c r="AK453" i="3"/>
  <c r="AK456" i="3"/>
  <c r="AK477" i="3"/>
  <c r="AK431" i="3"/>
  <c r="AK388" i="3"/>
  <c r="AP406" i="3"/>
  <c r="AP354" i="3"/>
  <c r="AK345" i="3"/>
  <c r="AK354" i="3"/>
  <c r="AK353" i="3"/>
  <c r="AF271" i="3"/>
  <c r="AP257" i="3"/>
  <c r="AK301" i="3"/>
  <c r="AP264" i="3"/>
  <c r="AP256" i="3"/>
  <c r="AK307" i="3"/>
  <c r="AP276" i="3"/>
  <c r="AP287" i="3"/>
  <c r="AF206" i="3"/>
  <c r="AK225" i="3"/>
  <c r="AK245" i="3"/>
  <c r="AK228" i="3"/>
  <c r="AP216" i="3"/>
  <c r="AP220" i="3"/>
  <c r="AK232" i="3"/>
  <c r="AP223" i="3"/>
  <c r="AK156" i="3"/>
  <c r="AK192" i="3"/>
  <c r="AK176" i="3"/>
  <c r="AK194" i="3"/>
  <c r="AP179" i="3"/>
  <c r="AK168" i="3"/>
  <c r="AK158" i="3"/>
  <c r="AK112" i="3"/>
  <c r="AK80" i="3"/>
  <c r="AK106" i="3"/>
  <c r="AK34" i="3"/>
  <c r="AP143" i="3"/>
  <c r="AF61" i="3"/>
  <c r="AP49" i="3"/>
  <c r="AK109" i="3"/>
  <c r="AK88" i="3"/>
  <c r="AK39" i="3"/>
  <c r="AP7" i="3"/>
  <c r="AK14" i="3"/>
  <c r="AP16" i="3"/>
  <c r="AP8" i="3"/>
  <c r="AK49" i="3"/>
  <c r="AK61" i="3"/>
  <c r="AG2087" i="2"/>
  <c r="AL2053" i="2"/>
  <c r="AB2049" i="2"/>
  <c r="AL2068" i="2"/>
  <c r="AL2058" i="2"/>
  <c r="AL2065" i="2"/>
  <c r="AG2065" i="2"/>
  <c r="AB2006" i="2"/>
  <c r="AG2033" i="2"/>
  <c r="AB1987" i="2"/>
  <c r="AL1990" i="2"/>
  <c r="AL1960" i="2"/>
  <c r="AG1880" i="2"/>
  <c r="AL1999" i="2"/>
  <c r="AL2014" i="2"/>
  <c r="AL2067" i="2"/>
  <c r="AG2036" i="2"/>
  <c r="AB1868" i="2"/>
  <c r="AL1929" i="2"/>
  <c r="AL2018" i="2"/>
  <c r="AL1877" i="2"/>
  <c r="AL1830" i="2"/>
  <c r="AL1871" i="2"/>
  <c r="AL1979" i="2"/>
  <c r="AL1869" i="2"/>
  <c r="AL1822" i="2"/>
  <c r="AL1743" i="2"/>
  <c r="AB1782" i="2"/>
  <c r="AB1768" i="2"/>
  <c r="AB1752" i="2"/>
  <c r="AB1736" i="2"/>
  <c r="AB1720" i="2"/>
  <c r="AG1709" i="2"/>
  <c r="AG1667" i="2"/>
  <c r="AL1736" i="2"/>
  <c r="AL1768" i="2"/>
  <c r="AB1728" i="2"/>
  <c r="AB1760" i="2"/>
  <c r="AL1667" i="2"/>
  <c r="AB1564" i="2"/>
  <c r="AL1589" i="2"/>
  <c r="AL1641" i="2"/>
  <c r="AL1637" i="2"/>
  <c r="AL1560" i="2"/>
  <c r="AG1502" i="2"/>
  <c r="AL1552" i="2"/>
  <c r="AL1445" i="2"/>
  <c r="AL1492" i="2"/>
  <c r="AG1382" i="2"/>
  <c r="AL1522" i="2"/>
  <c r="AL1601" i="2"/>
  <c r="AL1506" i="2"/>
  <c r="AL1458" i="2"/>
  <c r="AL1437" i="2"/>
  <c r="AL1467" i="2"/>
  <c r="AL1461" i="2"/>
  <c r="AL1409" i="2"/>
  <c r="AL1333" i="2"/>
  <c r="AG1310" i="2"/>
  <c r="AL1444" i="2"/>
  <c r="AL1355" i="2"/>
  <c r="AL1406" i="2"/>
  <c r="AL1340" i="2"/>
  <c r="AG1196" i="2"/>
  <c r="AB1176" i="2"/>
  <c r="AL1266" i="2"/>
  <c r="AB1116" i="2"/>
  <c r="AB1073" i="2"/>
  <c r="AL1208" i="2"/>
  <c r="AL1123" i="2"/>
  <c r="AL1015" i="2"/>
  <c r="AB977" i="2"/>
  <c r="AG909" i="2"/>
  <c r="AL1290" i="2"/>
  <c r="AL1185" i="2"/>
  <c r="AL984" i="2"/>
  <c r="AL902" i="2"/>
  <c r="AL1229" i="2"/>
  <c r="AG1188" i="2"/>
  <c r="AG1072" i="2"/>
  <c r="AL919" i="2"/>
  <c r="AB1108" i="2"/>
  <c r="AL968" i="2"/>
  <c r="AL826" i="2"/>
  <c r="AL818" i="2"/>
  <c r="AL810" i="2"/>
  <c r="AL802" i="2"/>
  <c r="AL794" i="2"/>
  <c r="AL786" i="2"/>
  <c r="AL778" i="2"/>
  <c r="AL770" i="2"/>
  <c r="AL762" i="2"/>
  <c r="AL754" i="2"/>
  <c r="AL746" i="2"/>
  <c r="AL738" i="2"/>
  <c r="AL730" i="2"/>
  <c r="AL722" i="2"/>
  <c r="AL714" i="2"/>
  <c r="AL706" i="2"/>
  <c r="AL698" i="2"/>
  <c r="AL690" i="2"/>
  <c r="AL682" i="2"/>
  <c r="AB663" i="2"/>
  <c r="AG670" i="2"/>
  <c r="AB921" i="2"/>
  <c r="AL662" i="2"/>
  <c r="AL1098" i="2"/>
  <c r="AL967" i="2"/>
  <c r="AL851" i="2"/>
  <c r="AG1005" i="2"/>
  <c r="AG949" i="2"/>
  <c r="AB666" i="2"/>
  <c r="AL670" i="2"/>
  <c r="AL614" i="2"/>
  <c r="AL582" i="2"/>
  <c r="AL569" i="2"/>
  <c r="AB555" i="2"/>
  <c r="AL547" i="2"/>
  <c r="AL520" i="2"/>
  <c r="AL640" i="2"/>
  <c r="AL609" i="2"/>
  <c r="AL555" i="2"/>
  <c r="AL583" i="2"/>
  <c r="AL467" i="2"/>
  <c r="AL453" i="2"/>
  <c r="AL470" i="2"/>
  <c r="AL483" i="2"/>
  <c r="AG345" i="2"/>
  <c r="AL437" i="2"/>
  <c r="AL416" i="2"/>
  <c r="AL408" i="2"/>
  <c r="AL348" i="2"/>
  <c r="AL357" i="2"/>
  <c r="AL396" i="2"/>
  <c r="AL380" i="2"/>
  <c r="AL213" i="2"/>
  <c r="AL175" i="2"/>
  <c r="AG108" i="2"/>
  <c r="AL273" i="2"/>
  <c r="AL206" i="2"/>
  <c r="AL320" i="2"/>
  <c r="AL293" i="2"/>
  <c r="AL183" i="2"/>
  <c r="AL292" i="2"/>
  <c r="AL170" i="2"/>
  <c r="AL312" i="2"/>
  <c r="AL257" i="2"/>
  <c r="AL179" i="2"/>
  <c r="AL120" i="2"/>
  <c r="AL256" i="2"/>
  <c r="AL146" i="2"/>
  <c r="AL64" i="2"/>
  <c r="AL84" i="2"/>
  <c r="AL11" i="2"/>
  <c r="AL78" i="2"/>
  <c r="AL48" i="2"/>
  <c r="AL9" i="2"/>
  <c r="AL4" i="2"/>
  <c r="AG2054" i="2"/>
  <c r="AB2058" i="2"/>
  <c r="AB1954" i="2"/>
  <c r="AL1892" i="2"/>
  <c r="AL1950" i="2"/>
  <c r="AB1904" i="2"/>
  <c r="AG2035" i="2"/>
  <c r="AB1971" i="2"/>
  <c r="AG1892" i="2"/>
  <c r="AL1846" i="2"/>
  <c r="AB1830" i="2"/>
  <c r="AL1955" i="2"/>
  <c r="AB1935" i="2"/>
  <c r="AG1834" i="2"/>
  <c r="AB2013" i="2"/>
  <c r="AB1938" i="2"/>
  <c r="AB1846" i="2"/>
  <c r="AL1886" i="2"/>
  <c r="AG1913" i="2"/>
  <c r="AL1941" i="2"/>
  <c r="AL1795" i="2"/>
  <c r="AL1807" i="2"/>
  <c r="AB1932" i="2"/>
  <c r="AB1826" i="2"/>
  <c r="AG1748" i="2"/>
  <c r="AB1777" i="2"/>
  <c r="AL1735" i="2"/>
  <c r="AG1661" i="2"/>
  <c r="AG1811" i="2"/>
  <c r="AG1675" i="2"/>
  <c r="AB1653" i="2"/>
  <c r="AB1629" i="2"/>
  <c r="AL1654" i="2"/>
  <c r="AL1587" i="2"/>
  <c r="AB1532" i="2"/>
  <c r="AL1750" i="2"/>
  <c r="AL1540" i="2"/>
  <c r="AG1544" i="2"/>
  <c r="AL1633" i="2"/>
  <c r="AB1610" i="2"/>
  <c r="AL1564" i="2"/>
  <c r="AB1681" i="2"/>
  <c r="AL1616" i="2"/>
  <c r="AL1677" i="2"/>
  <c r="AL1555" i="2"/>
  <c r="AG1526" i="2"/>
  <c r="AL1482" i="2"/>
  <c r="AB1421" i="2"/>
  <c r="AB1506" i="2"/>
  <c r="AL1481" i="2"/>
  <c r="AB1453" i="2"/>
  <c r="AL1427" i="2"/>
  <c r="AB1469" i="2"/>
  <c r="AL1407" i="2"/>
  <c r="AL1393" i="2"/>
  <c r="AL1499" i="2"/>
  <c r="AL1442" i="2"/>
  <c r="AB1306" i="2"/>
  <c r="AB1367" i="2"/>
  <c r="AL1305" i="2"/>
  <c r="AL1366" i="2"/>
  <c r="AL1359" i="2"/>
  <c r="AB1319" i="2"/>
  <c r="AB1328" i="2"/>
  <c r="AL1316" i="2"/>
  <c r="AL1349" i="2"/>
  <c r="AL1174" i="2"/>
  <c r="AG1294" i="2"/>
  <c r="AL1200" i="2"/>
  <c r="AL1168" i="2"/>
  <c r="AL1343" i="2"/>
  <c r="AL1248" i="2"/>
  <c r="AL1242" i="2"/>
  <c r="AB1230" i="2"/>
  <c r="AL1199" i="2"/>
  <c r="AL1092" i="2"/>
  <c r="AB1375" i="2"/>
  <c r="AL1306" i="2"/>
  <c r="AB1335" i="2"/>
  <c r="AB1169" i="2"/>
  <c r="AL1066" i="2"/>
  <c r="AG1029" i="2"/>
  <c r="AL959" i="2"/>
  <c r="AB1084" i="2"/>
  <c r="AL1047" i="2"/>
  <c r="AB1025" i="2"/>
  <c r="AL1008" i="2"/>
  <c r="AL985" i="2"/>
  <c r="AG933" i="2"/>
  <c r="AB886" i="2"/>
  <c r="AB849" i="2"/>
  <c r="AB1245" i="2"/>
  <c r="AL1214" i="2"/>
  <c r="AB1050" i="2"/>
  <c r="AL1007" i="2"/>
  <c r="AL897" i="2"/>
  <c r="AL977" i="2"/>
  <c r="AG925" i="2"/>
  <c r="AB953" i="2"/>
  <c r="AG694" i="2"/>
  <c r="AL999" i="2"/>
  <c r="AL905" i="2"/>
  <c r="AL843" i="2"/>
  <c r="AL679" i="2"/>
  <c r="AG982" i="2"/>
  <c r="AL832" i="2"/>
  <c r="AB802" i="2"/>
  <c r="AB770" i="2"/>
  <c r="AB738" i="2"/>
  <c r="AB706" i="2"/>
  <c r="AL578" i="2"/>
  <c r="AL528" i="2"/>
  <c r="AG567" i="2"/>
  <c r="AB595" i="2"/>
  <c r="AL551" i="2"/>
  <c r="AB587" i="2"/>
  <c r="AG535" i="2"/>
  <c r="AG516" i="2"/>
  <c r="AG607" i="2"/>
  <c r="AL598" i="2"/>
  <c r="AL567" i="2"/>
  <c r="AL590" i="2"/>
  <c r="AL497" i="2"/>
  <c r="AL474" i="2"/>
  <c r="AL505" i="2"/>
  <c r="AL457" i="2"/>
  <c r="AL424" i="2"/>
  <c r="AL392" i="2"/>
  <c r="AL400" i="2"/>
  <c r="AL429" i="2"/>
  <c r="AL355" i="2"/>
  <c r="AL240" i="2"/>
  <c r="AL134" i="2"/>
  <c r="AL253" i="2"/>
  <c r="AL217" i="2"/>
  <c r="AL131" i="2"/>
  <c r="AL139" i="2"/>
  <c r="AL269" i="2"/>
  <c r="AL244" i="2"/>
  <c r="AG116" i="2"/>
  <c r="AL220" i="2"/>
  <c r="AL178" i="2"/>
  <c r="AL40" i="2"/>
  <c r="AL61" i="2"/>
  <c r="AG2061" i="2"/>
  <c r="AG2053" i="2"/>
  <c r="AG2022" i="2"/>
  <c r="AB1994" i="2"/>
  <c r="AL2054" i="2"/>
  <c r="AL2060" i="2"/>
  <c r="AL1988" i="2"/>
  <c r="AG1981" i="2"/>
  <c r="AB2046" i="2"/>
  <c r="AG2020" i="2"/>
  <c r="AG1923" i="2"/>
  <c r="AL1936" i="2"/>
  <c r="AG1872" i="2"/>
  <c r="AL1965" i="2"/>
  <c r="AB1922" i="2"/>
  <c r="AG2017" i="2"/>
  <c r="AB2032" i="2"/>
  <c r="AB1892" i="2"/>
  <c r="AB1965" i="2"/>
  <c r="AG1889" i="2"/>
  <c r="AL2016" i="2"/>
  <c r="AB1888" i="2"/>
  <c r="AL1868" i="2"/>
  <c r="AG1826" i="2"/>
  <c r="AB2010" i="2"/>
  <c r="AL1914" i="2"/>
  <c r="AB1814" i="2"/>
  <c r="AB1916" i="2"/>
  <c r="AL1967" i="2"/>
  <c r="AL1857" i="2"/>
  <c r="AG1818" i="2"/>
  <c r="AL1992" i="2"/>
  <c r="AL1905" i="2"/>
  <c r="AL1801" i="2"/>
  <c r="AL1774" i="2"/>
  <c r="AL1803" i="2"/>
  <c r="AB1780" i="2"/>
  <c r="AG1732" i="2"/>
  <c r="AL1719" i="2"/>
  <c r="AL1656" i="2"/>
  <c r="AL1721" i="2"/>
  <c r="AG1691" i="2"/>
  <c r="AL1645" i="2"/>
  <c r="AB1700" i="2"/>
  <c r="AL1670" i="2"/>
  <c r="AL1644" i="2"/>
  <c r="AL1789" i="2"/>
  <c r="AG1716" i="2"/>
  <c r="AG1552" i="2"/>
  <c r="AL1749" i="2"/>
  <c r="AL1572" i="2"/>
  <c r="AL1539" i="2"/>
  <c r="AL1631" i="2"/>
  <c r="AL1536" i="2"/>
  <c r="AL1685" i="2"/>
  <c r="AL1598" i="2"/>
  <c r="AL1563" i="2"/>
  <c r="AL1554" i="2"/>
  <c r="AG1602" i="2"/>
  <c r="AL1528" i="2"/>
  <c r="AB1437" i="2"/>
  <c r="AL1664" i="2"/>
  <c r="AL1503" i="2"/>
  <c r="AG1449" i="2"/>
  <c r="AG1627" i="2"/>
  <c r="AL1519" i="2"/>
  <c r="AL1436" i="2"/>
  <c r="AB1409" i="2"/>
  <c r="AL1473" i="2"/>
  <c r="AG1405" i="2"/>
  <c r="AL1385" i="2"/>
  <c r="AL1619" i="2"/>
  <c r="AL1578" i="2"/>
  <c r="AG1419" i="2"/>
  <c r="AB1359" i="2"/>
  <c r="AG1390" i="2"/>
  <c r="AL1365" i="2"/>
  <c r="AL1490" i="2"/>
  <c r="AL1304" i="2"/>
  <c r="AB1327" i="2"/>
  <c r="AG1339" i="2"/>
  <c r="AL1172" i="2"/>
  <c r="AL1096" i="2"/>
  <c r="AL1416" i="2"/>
  <c r="AL1167" i="2"/>
  <c r="AL1240" i="2"/>
  <c r="AL1198" i="2"/>
  <c r="AL1386" i="2"/>
  <c r="AL1374" i="2"/>
  <c r="AL1299" i="2"/>
  <c r="AL1072" i="2"/>
  <c r="AG1157" i="2"/>
  <c r="AB945" i="2"/>
  <c r="AB897" i="2"/>
  <c r="AG1070" i="2"/>
  <c r="AG1021" i="2"/>
  <c r="AB1001" i="2"/>
  <c r="AL983" i="2"/>
  <c r="AL953" i="2"/>
  <c r="AG885" i="2"/>
  <c r="AG1234" i="2"/>
  <c r="AB1162" i="2"/>
  <c r="AG1046" i="2"/>
  <c r="AL976" i="2"/>
  <c r="AB894" i="2"/>
  <c r="AL1195" i="2"/>
  <c r="AB993" i="2"/>
  <c r="AL975" i="2"/>
  <c r="AL945" i="2"/>
  <c r="AG1301" i="2"/>
  <c r="AB1236" i="2"/>
  <c r="AL936" i="2"/>
  <c r="AB878" i="2"/>
  <c r="AL937" i="2"/>
  <c r="AB841" i="2"/>
  <c r="AG814" i="2"/>
  <c r="AG782" i="2"/>
  <c r="AG750" i="2"/>
  <c r="AG718" i="2"/>
  <c r="AG686" i="2"/>
  <c r="AB898" i="2"/>
  <c r="AL674" i="2"/>
  <c r="AL1025" i="2"/>
  <c r="AG981" i="2"/>
  <c r="AG876" i="2"/>
  <c r="AB881" i="2"/>
  <c r="AB826" i="2"/>
  <c r="AB794" i="2"/>
  <c r="AB762" i="2"/>
  <c r="AB730" i="2"/>
  <c r="AL849" i="2"/>
  <c r="AB1010" i="2"/>
  <c r="AL881" i="2"/>
  <c r="AG831" i="2"/>
  <c r="AL577" i="2"/>
  <c r="AL562" i="2"/>
  <c r="AL546" i="2"/>
  <c r="AL527" i="2"/>
  <c r="AL635" i="2"/>
  <c r="AL579" i="2"/>
  <c r="AG543" i="2"/>
  <c r="AL607" i="2"/>
  <c r="AL554" i="2"/>
  <c r="AB528" i="2"/>
  <c r="AL606" i="2"/>
  <c r="AB579" i="2"/>
  <c r="AB563" i="2"/>
  <c r="AL621" i="2"/>
  <c r="AG444" i="2"/>
  <c r="AB453" i="2"/>
  <c r="AL345" i="2"/>
  <c r="AL421" i="2"/>
  <c r="AB341" i="2"/>
  <c r="AL385" i="2"/>
  <c r="AG349" i="2"/>
  <c r="AL428" i="2"/>
  <c r="AL360" i="2"/>
  <c r="AL198" i="2"/>
  <c r="AB96" i="2"/>
  <c r="AB2109" i="2" s="1"/>
  <c r="AL123" i="2"/>
  <c r="AL216" i="2"/>
  <c r="AL195" i="2"/>
  <c r="AL236" i="2"/>
  <c r="AL130" i="2"/>
  <c r="AL281" i="2"/>
  <c r="AL203" i="2"/>
  <c r="AL313" i="2"/>
  <c r="AL112" i="2"/>
  <c r="AL245" i="2"/>
  <c r="AL135" i="2"/>
  <c r="AL68" i="2"/>
  <c r="AL52" i="2"/>
  <c r="AL98" i="2"/>
  <c r="AL45" i="2"/>
  <c r="AL8" i="2"/>
  <c r="AL2103" i="2"/>
  <c r="AB2103" i="2"/>
  <c r="AB2090" i="2"/>
  <c r="AL2075" i="2"/>
  <c r="AB2062" i="2"/>
  <c r="AG2001" i="2"/>
  <c r="AL2049" i="2"/>
  <c r="AG2010" i="2"/>
  <c r="AG1994" i="2"/>
  <c r="AL2011" i="2"/>
  <c r="AL2015" i="2"/>
  <c r="AL2002" i="2"/>
  <c r="AG1961" i="2"/>
  <c r="AL1932" i="2"/>
  <c r="AB2007" i="2"/>
  <c r="AL2045" i="2"/>
  <c r="AL1981" i="2"/>
  <c r="AB1862" i="2"/>
  <c r="AL1996" i="2"/>
  <c r="AL1945" i="2"/>
  <c r="AG1888" i="2"/>
  <c r="AL1952" i="2"/>
  <c r="AG1910" i="2"/>
  <c r="AL1934" i="2"/>
  <c r="AL1925" i="2"/>
  <c r="AL1893" i="2"/>
  <c r="AL1923" i="2"/>
  <c r="AG1904" i="2"/>
  <c r="AL1841" i="2"/>
  <c r="AB1794" i="2"/>
  <c r="AL1823" i="2"/>
  <c r="AL1767" i="2"/>
  <c r="AL1712" i="2"/>
  <c r="AL1675" i="2"/>
  <c r="AL1649" i="2"/>
  <c r="AG1695" i="2"/>
  <c r="AL1720" i="2"/>
  <c r="AG1649" i="2"/>
  <c r="AL1671" i="2"/>
  <c r="AL1643" i="2"/>
  <c r="AG1696" i="2"/>
  <c r="AL1663" i="2"/>
  <c r="AL1544" i="2"/>
  <c r="AL1571" i="2"/>
  <c r="AG1576" i="2"/>
  <c r="AL1653" i="2"/>
  <c r="AL1621" i="2"/>
  <c r="AL1532" i="2"/>
  <c r="AB1548" i="2"/>
  <c r="AL1584" i="2"/>
  <c r="AL1399" i="2"/>
  <c r="AL1661" i="2"/>
  <c r="AL1493" i="2"/>
  <c r="AG1433" i="2"/>
  <c r="AL1435" i="2"/>
  <c r="AL1429" i="2"/>
  <c r="AB1592" i="2"/>
  <c r="AG1413" i="2"/>
  <c r="AB1401" i="2"/>
  <c r="AL1546" i="2"/>
  <c r="AL1484" i="2"/>
  <c r="AL1390" i="2"/>
  <c r="AL1388" i="2"/>
  <c r="AL1497" i="2"/>
  <c r="AL1364" i="2"/>
  <c r="AG1613" i="2"/>
  <c r="AB1351" i="2"/>
  <c r="AL1326" i="2"/>
  <c r="AL1288" i="2"/>
  <c r="AG1180" i="2"/>
  <c r="AL1169" i="2"/>
  <c r="AB1092" i="2"/>
  <c r="AG1069" i="2"/>
  <c r="AL1280" i="2"/>
  <c r="AL1165" i="2"/>
  <c r="AG1292" i="2"/>
  <c r="AL1244" i="2"/>
  <c r="AL1196" i="2"/>
  <c r="AL1379" i="2"/>
  <c r="AL1373" i="2"/>
  <c r="AL1297" i="2"/>
  <c r="AL1281" i="2"/>
  <c r="AL1081" i="2"/>
  <c r="AG941" i="2"/>
  <c r="AG851" i="2"/>
  <c r="AL1067" i="2"/>
  <c r="AB1052" i="2"/>
  <c r="AG997" i="2"/>
  <c r="AB969" i="2"/>
  <c r="AL951" i="2"/>
  <c r="AL1217" i="2"/>
  <c r="AG1065" i="2"/>
  <c r="AL944" i="2"/>
  <c r="AG893" i="2"/>
  <c r="AG882" i="2"/>
  <c r="AB1161" i="2"/>
  <c r="AG989" i="2"/>
  <c r="AB961" i="2"/>
  <c r="AL943" i="2"/>
  <c r="AG1053" i="2"/>
  <c r="AL875" i="2"/>
  <c r="AL935" i="2"/>
  <c r="AG1137" i="2"/>
  <c r="AG838" i="2"/>
  <c r="AB674" i="2"/>
  <c r="AG806" i="2"/>
  <c r="AG774" i="2"/>
  <c r="AG742" i="2"/>
  <c r="AG710" i="2"/>
  <c r="AG1037" i="2"/>
  <c r="AB889" i="2"/>
  <c r="AL833" i="2"/>
  <c r="AB671" i="2"/>
  <c r="AL1023" i="2"/>
  <c r="AL858" i="2"/>
  <c r="AB818" i="2"/>
  <c r="AB786" i="2"/>
  <c r="AB754" i="2"/>
  <c r="AB722" i="2"/>
  <c r="AL1080" i="2"/>
  <c r="AB1009" i="2"/>
  <c r="AB870" i="2"/>
  <c r="AL637" i="2"/>
  <c r="AL561" i="2"/>
  <c r="AL545" i="2"/>
  <c r="AL571" i="2"/>
  <c r="AG524" i="2"/>
  <c r="AL648" i="2"/>
  <c r="AL599" i="2"/>
  <c r="AL553" i="2"/>
  <c r="AL602" i="2"/>
  <c r="AL575" i="2"/>
  <c r="AL559" i="2"/>
  <c r="AB536" i="2"/>
  <c r="AL613" i="2"/>
  <c r="AG439" i="2"/>
  <c r="AL443" i="2"/>
  <c r="AL492" i="2"/>
  <c r="AG452" i="2"/>
  <c r="AL445" i="2"/>
  <c r="AL420" i="2"/>
  <c r="AL367" i="2"/>
  <c r="AL363" i="2"/>
  <c r="AL384" i="2"/>
  <c r="AL341" i="2"/>
  <c r="AL359" i="2"/>
  <c r="AL265" i="2"/>
  <c r="AL155" i="2"/>
  <c r="AB120" i="2"/>
  <c r="AL186" i="2"/>
  <c r="AL284" i="2"/>
  <c r="AL305" i="2"/>
  <c r="AL194" i="2"/>
  <c r="AL96" i="2"/>
  <c r="AL304" i="2"/>
  <c r="AL280" i="2"/>
  <c r="AL233" i="2"/>
  <c r="AL335" i="2"/>
  <c r="AL241" i="2"/>
  <c r="AL199" i="2"/>
  <c r="AL33" i="2"/>
  <c r="AL53" i="2"/>
  <c r="AL70" i="2"/>
  <c r="AL90" i="2"/>
  <c r="AL67" i="2"/>
  <c r="AL32" i="2"/>
  <c r="AB2022" i="2"/>
  <c r="AL1888" i="2"/>
  <c r="AB1801" i="2"/>
  <c r="AL1833" i="2"/>
  <c r="AL1805" i="2"/>
  <c r="AL1817" i="2"/>
  <c r="AB1597" i="2"/>
  <c r="AL1600" i="2"/>
  <c r="AL1508" i="2"/>
  <c r="AG1523" i="2"/>
  <c r="AB1376" i="2"/>
  <c r="AL1372" i="2"/>
  <c r="AG1363" i="2"/>
  <c r="AB1273" i="2"/>
  <c r="AL1100" i="2"/>
  <c r="AL1347" i="2"/>
  <c r="AL1230" i="2"/>
  <c r="AL1222" i="2"/>
  <c r="AB1033" i="2"/>
  <c r="AL1060" i="2"/>
  <c r="AL1024" i="2"/>
  <c r="AB954" i="2"/>
  <c r="AL1099" i="2"/>
  <c r="AB448" i="2"/>
  <c r="AL116" i="2"/>
  <c r="AG120" i="2"/>
  <c r="AG2109" i="2" s="1"/>
  <c r="AL108" i="2"/>
  <c r="AL210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Andres Reyes Rodriguez</author>
  </authors>
  <commentList>
    <comment ref="F1" authorId="0" shapeId="0" xr:uid="{D3E82BBD-9A94-4255-A13C-C6655312CE97}">
      <text>
        <r>
          <rPr>
            <b/>
            <sz val="9"/>
            <color indexed="81"/>
            <rFont val="Tahoma"/>
            <family val="2"/>
          </rPr>
          <t>Carlos Andres Reyes Rodriguez:</t>
        </r>
        <r>
          <rPr>
            <sz val="9"/>
            <color indexed="81"/>
            <rFont val="Tahoma"/>
            <family val="2"/>
          </rPr>
          <t xml:space="preserve">
Grupo de Soporte</t>
        </r>
      </text>
    </comment>
    <comment ref="Q1" authorId="0" shapeId="0" xr:uid="{9B12194B-CABA-423F-B73C-B84BC9CFD9DA}">
      <text>
        <r>
          <rPr>
            <b/>
            <sz val="9"/>
            <color indexed="81"/>
            <rFont val="Tahoma"/>
            <family val="2"/>
          </rPr>
          <t>Carlos Andres Reyes Rodriguez:</t>
        </r>
        <r>
          <rPr>
            <sz val="9"/>
            <color indexed="81"/>
            <rFont val="Tahoma"/>
            <family val="2"/>
          </rPr>
          <t xml:space="preserve">
Estado de SLA</t>
        </r>
      </text>
    </comment>
    <comment ref="R1" authorId="0" shapeId="0" xr:uid="{72224D3E-FC9F-40E6-80F1-C234987A8477}">
      <text>
        <r>
          <rPr>
            <b/>
            <sz val="9"/>
            <color indexed="81"/>
            <rFont val="Tahoma"/>
            <family val="2"/>
          </rPr>
          <t>Carlos Andres Reyes Rodriguez:</t>
        </r>
        <r>
          <rPr>
            <sz val="9"/>
            <color indexed="81"/>
            <rFont val="Tahoma"/>
            <family val="2"/>
          </rPr>
          <t xml:space="preserve">
Tiempo de Gestión Acumulado (HH:mm)</t>
        </r>
      </text>
    </comment>
    <comment ref="T1" authorId="0" shapeId="0" xr:uid="{33DAECC0-9059-4DE5-BBDD-2CA2A14B386A}">
      <text>
        <r>
          <rPr>
            <b/>
            <sz val="9"/>
            <color indexed="81"/>
            <rFont val="Tahoma"/>
            <family val="2"/>
          </rPr>
          <t>Carlos Andres Reyes Rodriguez:</t>
        </r>
        <r>
          <rPr>
            <sz val="9"/>
            <color indexed="81"/>
            <rFont val="Tahoma"/>
            <family val="2"/>
          </rPr>
          <t xml:space="preserve">
Tiempo Creación (HH:mm)</t>
        </r>
      </text>
    </comment>
    <comment ref="AB1007" authorId="0" shapeId="0" xr:uid="{53987B41-5AFE-4835-8982-7266325ADE74}">
      <text>
        <r>
          <rPr>
            <b/>
            <sz val="9"/>
            <color indexed="81"/>
            <rFont val="Tahoma"/>
            <family val="2"/>
          </rPr>
          <t>Carlos Andres Reyes Rodriguez:</t>
        </r>
        <r>
          <rPr>
            <sz val="9"/>
            <color indexed="81"/>
            <rFont val="Tahoma"/>
            <family val="2"/>
          </rPr>
          <t xml:space="preserve">
2433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Andres Reyes Rodriguez</author>
    <author>Dayana Lorena Culma Ipuz</author>
  </authors>
  <commentList>
    <comment ref="I1" authorId="0" shapeId="0" xr:uid="{51BF1A03-DBFE-4613-BED8-8EDBD4BD72BC}">
      <text>
        <r>
          <rPr>
            <b/>
            <sz val="9"/>
            <color indexed="81"/>
            <rFont val="Tahoma"/>
            <family val="2"/>
          </rPr>
          <t>Carlos Andres Reyes Rodriguez:</t>
        </r>
        <r>
          <rPr>
            <sz val="9"/>
            <color indexed="81"/>
            <rFont val="Tahoma"/>
            <family val="2"/>
          </rPr>
          <t xml:space="preserve">
Fecha Terminado</t>
        </r>
      </text>
    </comment>
    <comment ref="O1" authorId="1" shapeId="0" xr:uid="{A6AFAFBE-2031-4414-B1F5-68B8962719E2}">
      <text>
        <r>
          <rPr>
            <b/>
            <sz val="9"/>
            <color indexed="81"/>
            <rFont val="Tahoma"/>
            <family val="2"/>
          </rPr>
          <t xml:space="preserve">Tiempo Gestión Acmuluado
</t>
        </r>
      </text>
    </comment>
    <comment ref="P1" authorId="1" shapeId="0" xr:uid="{73693EEE-C5FD-477B-8890-7EF7D1188561}">
      <text>
        <r>
          <rPr>
            <b/>
            <sz val="9"/>
            <color indexed="81"/>
            <rFont val="Tahoma"/>
            <family val="2"/>
          </rPr>
          <t>Estado de SLA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AC54B1F-1872-43C0-9F1E-FFB57564FA80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9254F16-9BFB-4674-9A29-D389EE599BE7}" name="WorksheetConnection_Reporte_MDA.xlsm!Tabla1" type="102" refreshedVersion="6" minRefreshableVersion="5">
    <extLst>
      <ext xmlns:x15="http://schemas.microsoft.com/office/spreadsheetml/2010/11/main" uri="{DE250136-89BD-433C-8126-D09CA5730AF9}">
        <x15:connection id="Tabla1" autoDelete="1">
          <x15:rangePr sourceName="_xlcn.WorksheetConnection_Reporte_MDA.xlsmTabla11"/>
        </x15:connection>
      </ext>
    </extLst>
  </connection>
  <connection id="3" xr16:uid="{93B7B0FE-FD46-4D87-A49D-8AF4CF51C8D4}" name="WorksheetConnection_Reporte_MDA.xlsm!TablaCanales" type="102" refreshedVersion="6" minRefreshableVersion="5">
    <extLst>
      <ext xmlns:x15="http://schemas.microsoft.com/office/spreadsheetml/2010/11/main" uri="{DE250136-89BD-433C-8126-D09CA5730AF9}">
        <x15:connection id="TablaCanales" autoDelete="1">
          <x15:rangePr sourceName="_xlcn.WorksheetConnection_Reporte_MDA.xlsmTablaCanales1"/>
        </x15:connection>
      </ext>
    </extLst>
  </connection>
  <connection id="4" xr16:uid="{1DCC71B6-BEC4-4482-A547-70D7B0545604}" name="WorksheetConnection_Reporte_MDA.xlsm!TablaDepartamentos" type="102" refreshedVersion="6" minRefreshableVersion="5">
    <extLst>
      <ext xmlns:x15="http://schemas.microsoft.com/office/spreadsheetml/2010/11/main" uri="{DE250136-89BD-433C-8126-D09CA5730AF9}">
        <x15:connection id="TablaDepartamentos">
          <x15:rangePr sourceName="_xlcn.WorksheetConnection_Reporte_MDA.xlsmTablaDepartamentos1"/>
        </x15:connection>
      </ext>
    </extLst>
  </connection>
  <connection id="5" xr16:uid="{EC9C5471-EB06-47CC-A6D5-21337371CCFF}" name="WorksheetConnection_Reporte_MDA.xlsm!TablaRequerimientos" type="102" refreshedVersion="6" minRefreshableVersion="5">
    <extLst>
      <ext xmlns:x15="http://schemas.microsoft.com/office/spreadsheetml/2010/11/main" uri="{DE250136-89BD-433C-8126-D09CA5730AF9}">
        <x15:connection id="TablaRequerimientos" autoDelete="1">
          <x15:rangePr sourceName="_xlcn.WorksheetConnection_Reporte_MDA.xlsmTablaRequerimientos1"/>
        </x15:connection>
      </ext>
    </extLst>
  </connection>
</connections>
</file>

<file path=xl/sharedStrings.xml><?xml version="1.0" encoding="utf-8"?>
<sst xmlns="http://schemas.openxmlformats.org/spreadsheetml/2006/main" count="69313" uniqueCount="8092">
  <si>
    <t>ID de la incidencia*+</t>
  </si>
  <si>
    <t>Resumen*</t>
  </si>
  <si>
    <t>Servicio*+</t>
  </si>
  <si>
    <t>Prioridad*</t>
  </si>
  <si>
    <t>Estado*</t>
  </si>
  <si>
    <t>Grupo asignado*+</t>
  </si>
  <si>
    <t>Usuario asignado+</t>
  </si>
  <si>
    <t>Grupo de propietarios+</t>
  </si>
  <si>
    <t>Propietario</t>
  </si>
  <si>
    <t>Fecha de notificación+</t>
  </si>
  <si>
    <t>Hora de notificación</t>
  </si>
  <si>
    <t>Fecha de envío</t>
  </si>
  <si>
    <t>Hora de envío</t>
  </si>
  <si>
    <t>Last Resolved Date</t>
  </si>
  <si>
    <t>Last Resolved Hour</t>
  </si>
  <si>
    <t>Fecha de cierre</t>
  </si>
  <si>
    <t>Estado SLM en tiempo real</t>
  </si>
  <si>
    <t>Tiempo Total Gestión</t>
  </si>
  <si>
    <t>Fuente reportada*</t>
  </si>
  <si>
    <t>Tiempo Creación (HH:mm)</t>
  </si>
  <si>
    <t>ANS Creación Incidente</t>
  </si>
  <si>
    <t>Tiempo Avance Incidente</t>
  </si>
  <si>
    <t>ANS Avance Incidente</t>
  </si>
  <si>
    <t>TIEMPO TOTAL DE GESTIÓN</t>
  </si>
  <si>
    <t>HORA</t>
  </si>
  <si>
    <t>MINUTOS</t>
  </si>
  <si>
    <t>MINUTOS EXCEDIDOS</t>
  </si>
  <si>
    <t>TIEMPO CREACIÓN</t>
  </si>
  <si>
    <t>TIEMPO AVANCE</t>
  </si>
  <si>
    <t>IncCreacionDia</t>
  </si>
  <si>
    <t>INC000000434652</t>
  </si>
  <si>
    <t>Caída de canal - Registraduria Municipal Zapayan - Magdalena</t>
  </si>
  <si>
    <t>CONECTIVIDAD WAN</t>
  </si>
  <si>
    <t>Alta</t>
  </si>
  <si>
    <t>Cerrado</t>
  </si>
  <si>
    <t>RNEC-NIVEL 2 WAN</t>
  </si>
  <si>
    <t>IVAN ANDRES DIAZ BARRETO</t>
  </si>
  <si>
    <t>Cumplido</t>
  </si>
  <si>
    <t>00:21</t>
  </si>
  <si>
    <t>Escalación externa</t>
  </si>
  <si>
    <t>00:01</t>
  </si>
  <si>
    <t>INC000000452767</t>
  </si>
  <si>
    <t>Caída de canal - Registraduria Municipal La Paz - Cesar</t>
  </si>
  <si>
    <t>LAURA VIVIANA GARNICA SALAZAR</t>
  </si>
  <si>
    <t>00:08</t>
  </si>
  <si>
    <t>INC000000457982</t>
  </si>
  <si>
    <t>Caída de Canal:  Registraduria Municipal Alto Baudo - Choco</t>
  </si>
  <si>
    <t>00:47</t>
  </si>
  <si>
    <t>00:02</t>
  </si>
  <si>
    <t>INC000000471573</t>
  </si>
  <si>
    <t>Caída de canal - Registraduria Municipal El Rosario - Nariño</t>
  </si>
  <si>
    <t>RNEC-MONITOREO NIVEL 1</t>
  </si>
  <si>
    <t>DIEGO ARMANDO ROMERO RODRIGUEZ</t>
  </si>
  <si>
    <t>INC000000473747</t>
  </si>
  <si>
    <t>Caida de Canal - Reg_Aux_Riohacha</t>
  </si>
  <si>
    <t>00:18</t>
  </si>
  <si>
    <t>INC000000479879</t>
  </si>
  <si>
    <t>Caida de canal - Registraduria Municipal de Nabuzimake - Cesar</t>
  </si>
  <si>
    <t>00:13</t>
  </si>
  <si>
    <t>Teléfono</t>
  </si>
  <si>
    <t>INC000000480649</t>
  </si>
  <si>
    <t>Caida de Canal - Registraduria Municipal Magui - Nariño</t>
  </si>
  <si>
    <t>MAGDA LISETHE DUQUE GAMBA</t>
  </si>
  <si>
    <t>INC000000482972</t>
  </si>
  <si>
    <t>Caida de canal
Registraduria Guayabetal - Cundinamarca</t>
  </si>
  <si>
    <t>01:46</t>
  </si>
  <si>
    <t>00:09</t>
  </si>
  <si>
    <t>INC000000483118</t>
  </si>
  <si>
    <t>Caída de Canal:-Registraduría Municipal Clemencia - Bolivar</t>
  </si>
  <si>
    <t>00:05</t>
  </si>
  <si>
    <t>INC000000483122</t>
  </si>
  <si>
    <t>Caída de Canal:-Registraduria Municipal Velez - Santander</t>
  </si>
  <si>
    <t>00:51</t>
  </si>
  <si>
    <t>INC000000483132</t>
  </si>
  <si>
    <t>Caída de Canal-Registraduria Municipal La Gloria - Cesar</t>
  </si>
  <si>
    <t>ALBA YINET CORREDOR ESTEPA</t>
  </si>
  <si>
    <t>INC000000483163</t>
  </si>
  <si>
    <t>Caída de Canal:-Registraduria Municipal Solano - Caqueta</t>
  </si>
  <si>
    <t>INC000000483168</t>
  </si>
  <si>
    <t>Caída de Canal-Registraduria Municipal Roberto Payan - Nariño</t>
  </si>
  <si>
    <t>INC000000483180</t>
  </si>
  <si>
    <t>Caída de Canal:-Registraduria Municipal Sipi - Choco</t>
  </si>
  <si>
    <t>INC000000483235</t>
  </si>
  <si>
    <t>Caída de Canal - Registraduria Municipal Maicao La Guajira</t>
  </si>
  <si>
    <t>00:14</t>
  </si>
  <si>
    <t>INC000000483249</t>
  </si>
  <si>
    <t>Caída de Canal-Registraduria Municipal El Carmen - Santander</t>
  </si>
  <si>
    <t>INC000000483303</t>
  </si>
  <si>
    <t>Caída de Canal:-Registraduria Municipal Berbeo - Boyaca</t>
  </si>
  <si>
    <t>INC000000483463</t>
  </si>
  <si>
    <t>Caída de Canal:-Registraduria Municipal Tolu - Sucre</t>
  </si>
  <si>
    <t>Correo electrónico</t>
  </si>
  <si>
    <t>INC000000483466</t>
  </si>
  <si>
    <t>Caída de Canal-Registradora Municipal Nariño - Cundinamarca</t>
  </si>
  <si>
    <t>INC000000483487</t>
  </si>
  <si>
    <t>Caída de Canal:-Registraduria Municipal San Carlos - Antioquia</t>
  </si>
  <si>
    <t>INC000000483574</t>
  </si>
  <si>
    <t>Caída de Canal-Registraduria Municipal Guataqui - Cundinamarca</t>
  </si>
  <si>
    <t>INC000000483576</t>
  </si>
  <si>
    <t>Caída de Canal:-Registraduria Municipal Garagoa - Boyaca</t>
  </si>
  <si>
    <t>00:12</t>
  </si>
  <si>
    <t>Incumplido</t>
  </si>
  <si>
    <t>INC000000483589</t>
  </si>
  <si>
    <t>Caída de Canal - Registraduria Municipal Guaitarilla - Nariño</t>
  </si>
  <si>
    <t>JUAN FELIPE CAICEDO BARRETO</t>
  </si>
  <si>
    <t>INC000000483593</t>
  </si>
  <si>
    <t>Caída de Canal:-Registraduria Municipal Imues - Nariño</t>
  </si>
  <si>
    <t>INC000000483626</t>
  </si>
  <si>
    <t>Fallo Conexión de MTablet</t>
  </si>
  <si>
    <t>TELEFONÍA MÓVIL</t>
  </si>
  <si>
    <t>Media</t>
  </si>
  <si>
    <t>RNEC-MESA NIVEL 1</t>
  </si>
  <si>
    <t>JEISON HERNAN TUNJUELO HENAO</t>
  </si>
  <si>
    <t>02:34</t>
  </si>
  <si>
    <t>INC000000483947</t>
  </si>
  <si>
    <t>Caída de Canal:Registraduria Municipal Landazuri - Santander</t>
  </si>
  <si>
    <t>00:03</t>
  </si>
  <si>
    <t>INC000000483956</t>
  </si>
  <si>
    <t>Caída de Canal-Registraduria Municipal Hatillo de loba -  Bolivar</t>
  </si>
  <si>
    <t>INC000000483959</t>
  </si>
  <si>
    <t>Caída de Canal-Registraduria Municipal Topaipi - Cundinamarca</t>
  </si>
  <si>
    <t>INC000000483966</t>
  </si>
  <si>
    <t>Falla correo - Pagaduria Piso 1</t>
  </si>
  <si>
    <t>CORREO ELECTRÓNICO</t>
  </si>
  <si>
    <t>RNEC-SOPORTE SITIO NIVEL 1</t>
  </si>
  <si>
    <t>JUAN MAURICIO FORERO LUQUE</t>
  </si>
  <si>
    <t>00:34</t>
  </si>
  <si>
    <t>INC000000483971</t>
  </si>
  <si>
    <t>Caída de Canal-Registraduria Municipal Carmen Del Darien Choco</t>
  </si>
  <si>
    <t>INC000000483975</t>
  </si>
  <si>
    <t>Caída de Canal-Registraduria Municipal Guaranda - Sucre</t>
  </si>
  <si>
    <t>INC000000483977</t>
  </si>
  <si>
    <t>Caída de Canal-Registraduria Municipal Suaita - Santander</t>
  </si>
  <si>
    <t>00:00</t>
  </si>
  <si>
    <t>INC000000483990</t>
  </si>
  <si>
    <t>Falla de Correo</t>
  </si>
  <si>
    <t>INC000000484022</t>
  </si>
  <si>
    <t>Caída de Canal-Registraduria Municipal Medio Atrato</t>
  </si>
  <si>
    <t>INC000000484031</t>
  </si>
  <si>
    <t>Caída de Canal:-Registraduria Municipal Caceres - Antioquia</t>
  </si>
  <si>
    <t>INC000000484033</t>
  </si>
  <si>
    <t>Caída de Canal-Registraduria Ariguani (el Dificil) Magdalena</t>
  </si>
  <si>
    <t>INC000000484063</t>
  </si>
  <si>
    <t>Caída de canal - Registraduria Municipal Prado - Tolima</t>
  </si>
  <si>
    <t>00:20</t>
  </si>
  <si>
    <t>INC000000484108</t>
  </si>
  <si>
    <t>Caída de Canal-Registraduria San Carlos - Cordoba</t>
  </si>
  <si>
    <t>INC000000484111</t>
  </si>
  <si>
    <t>RE: Servidor 172.20.60.236</t>
  </si>
  <si>
    <t>SOPORTE INFRAESTRUCTURA</t>
  </si>
  <si>
    <t>Baja</t>
  </si>
  <si>
    <t>CINDY PAOLA RUIZ NIÑO</t>
  </si>
  <si>
    <t>01:37</t>
  </si>
  <si>
    <t>INC000000484113</t>
  </si>
  <si>
    <t>Caída de Canal-Registraduria Municipal Ambalema - Tolima</t>
  </si>
  <si>
    <t>INC000000484123</t>
  </si>
  <si>
    <t>Caída de Canal:Registraduria Municipal Pinchote - Santander</t>
  </si>
  <si>
    <t>INC000000484141</t>
  </si>
  <si>
    <t>Caída de Canal-Registraduria Municipal Tona - Santander</t>
  </si>
  <si>
    <t>INC000000485174</t>
  </si>
  <si>
    <t>Fallo de red Conectividad</t>
  </si>
  <si>
    <t>CONECTIVIDAD LAN</t>
  </si>
  <si>
    <t>01:01</t>
  </si>
  <si>
    <t>INC000000485363</t>
  </si>
  <si>
    <t>RE: SOLICITUD</t>
  </si>
  <si>
    <t>MIGUEL ANGEL LEON MONROY</t>
  </si>
  <si>
    <t>00:33</t>
  </si>
  <si>
    <t>INC000000485399</t>
  </si>
  <si>
    <t>Caída de canal - Registraduria Auxiliar Buenaventura</t>
  </si>
  <si>
    <t>INC000000485404</t>
  </si>
  <si>
    <t>Sin Internet</t>
  </si>
  <si>
    <t>00:55</t>
  </si>
  <si>
    <t>INC000000485438</t>
  </si>
  <si>
    <t>Caída de canales - Departamento Nariño</t>
  </si>
  <si>
    <t>INC000000485461</t>
  </si>
  <si>
    <t>RE: Servidor 172.20.60.59</t>
  </si>
  <si>
    <t>07:17</t>
  </si>
  <si>
    <t>INC000000485462</t>
  </si>
  <si>
    <t>Falla Conexión IPTV</t>
  </si>
  <si>
    <t>IPTV</t>
  </si>
  <si>
    <t>JHONN H PLAZAS BLANCO</t>
  </si>
  <si>
    <t>INC000000485482</t>
  </si>
  <si>
    <t>Caída de canal - Registraduria Municipal Macaravita - Santander</t>
  </si>
  <si>
    <t>INC000000485484</t>
  </si>
  <si>
    <t>Fallo Navegacion - Registraduria Especial Nte de Santander</t>
  </si>
  <si>
    <t>00:36</t>
  </si>
  <si>
    <t>00:11</t>
  </si>
  <si>
    <t>INC000000485495</t>
  </si>
  <si>
    <t>Caída de canal - Registraduria Municipal Sipi - Choco</t>
  </si>
  <si>
    <t>INC000000485500</t>
  </si>
  <si>
    <t>Caida de canal - Registraduria Municipal Bagado - Choco</t>
  </si>
  <si>
    <t>INC000000485525</t>
  </si>
  <si>
    <t>Falla correp - Gerencia Informatica</t>
  </si>
  <si>
    <t>01:03</t>
  </si>
  <si>
    <t>INC000000485532</t>
  </si>
  <si>
    <t>Falla Navegacion</t>
  </si>
  <si>
    <t>01:02</t>
  </si>
  <si>
    <t>INC000000485533</t>
  </si>
  <si>
    <t>Caída de Canal - Registraduría Especial de Barrancabermeja</t>
  </si>
  <si>
    <t>01:54</t>
  </si>
  <si>
    <t>INC000000485561</t>
  </si>
  <si>
    <t>Caida de Canal Registraduria Municipal Coello - Tolima</t>
  </si>
  <si>
    <t>INC000000485572</t>
  </si>
  <si>
    <t>Caída de canal - Registraduria Municipal Santa Ana - Magdalena</t>
  </si>
  <si>
    <t>INC000000485581</t>
  </si>
  <si>
    <t>Caida de Canal -  Registraduria Cisneros - Antioquia</t>
  </si>
  <si>
    <t>INC000000485585</t>
  </si>
  <si>
    <t>Caída de canal - Registraduria Municipal san José del palmar - choco</t>
  </si>
  <si>
    <t>INC000000485598</t>
  </si>
  <si>
    <t>Caída de canal - Registraduria Municipal Arenal - Bolivar</t>
  </si>
  <si>
    <t>INC000000485617</t>
  </si>
  <si>
    <t>Caída de canal - Registraduria San Antero - Cordoba</t>
  </si>
  <si>
    <t>INC000000485628</t>
  </si>
  <si>
    <t>Caída de canal - Registraduria Municipal La Montañita - Caqueta</t>
  </si>
  <si>
    <t>INC000000485629</t>
  </si>
  <si>
    <t>Caída de canal - Registraduría Municipal Chivor - Boyacá</t>
  </si>
  <si>
    <t>INC000000485637</t>
  </si>
  <si>
    <t>Caída de canal - Registraduria Municipal Santa Isabel - Tolima</t>
  </si>
  <si>
    <t>INC000000485643</t>
  </si>
  <si>
    <t>Falla red - Biblioteca</t>
  </si>
  <si>
    <t>INC000000485661</t>
  </si>
  <si>
    <t>Caída de canal - Registraduria Municipal  El Litoral del San Juan - Choco</t>
  </si>
  <si>
    <t>INC000000485721</t>
  </si>
  <si>
    <t>Caída de canal - Registraduria Municipal Oicata - Boyacá</t>
  </si>
  <si>
    <t>INC000000485734</t>
  </si>
  <si>
    <t>Revisar punto de red</t>
  </si>
  <si>
    <t>INC000000485808</t>
  </si>
  <si>
    <t>Caída de canal - Registraduria Municipal Magui - Nariño</t>
  </si>
  <si>
    <t>INC000000485922</t>
  </si>
  <si>
    <t>Caída de canal - Registraduria Municipal Solano - Caqueta</t>
  </si>
  <si>
    <t>INC000000485925</t>
  </si>
  <si>
    <t>Caída de canal - Registraduria Turbaco - Bolivar</t>
  </si>
  <si>
    <t>INC000000485927</t>
  </si>
  <si>
    <t>Caída de canal - Registraduria Municipal Ataco - Tolima</t>
  </si>
  <si>
    <t>01:11</t>
  </si>
  <si>
    <t>INC000000485937</t>
  </si>
  <si>
    <t>Caída de canal - Registraduria Municipal Medio Atrato - Choco</t>
  </si>
  <si>
    <t>INC000000485946</t>
  </si>
  <si>
    <t>Falla Conexión Mtablet</t>
  </si>
  <si>
    <t>INTERNET MÓVIL</t>
  </si>
  <si>
    <t>02:41</t>
  </si>
  <si>
    <t>00:06</t>
  </si>
  <si>
    <t>INC000000485955</t>
  </si>
  <si>
    <t>Caída de canal - Registraduria Municipal Moniquira - Boyacá</t>
  </si>
  <si>
    <t>INC000000486011</t>
  </si>
  <si>
    <t>Caída de canal - Registraduria El Colegio - Cundinamarca</t>
  </si>
  <si>
    <t>INC000000486032</t>
  </si>
  <si>
    <t>INC000000486046</t>
  </si>
  <si>
    <t>Caída de canal - Registraduria Municipal Toluviejo - Sucre</t>
  </si>
  <si>
    <t>INC000000486114</t>
  </si>
  <si>
    <t>Caída de canal - Registraduría Municipal Chalan - Sucre</t>
  </si>
  <si>
    <t>INC000000486124</t>
  </si>
  <si>
    <t>Caída de canal - Registraduria Municipal Nueva Granada Magdalena</t>
  </si>
  <si>
    <t>INC000000486132</t>
  </si>
  <si>
    <t>Caída de canal - Registraduria Municipal Garagoa - Boyaca</t>
  </si>
  <si>
    <t>INC000000486598</t>
  </si>
  <si>
    <t>Caída de canal - Registraduria San Carlos - Cordoba</t>
  </si>
  <si>
    <t>INC000000486709</t>
  </si>
  <si>
    <t>Caída de canal - Registraduria Municipal Morales - Cauca</t>
  </si>
  <si>
    <t>INC000000486713</t>
  </si>
  <si>
    <t>Caída de canal - Registraduria Municipal Silvia - Cauca</t>
  </si>
  <si>
    <t>INC000000486722</t>
  </si>
  <si>
    <t>Caída de canal - Registraduria Municipal Sandona - Nariño</t>
  </si>
  <si>
    <t>INC000000486740</t>
  </si>
  <si>
    <t>Caída de canal - Registraduria Municipal Acandi - Choco</t>
  </si>
  <si>
    <t>INC000000486808</t>
  </si>
  <si>
    <t>Caída de canal - Registraduria Municipal Palmas Del Socorro - Santander</t>
  </si>
  <si>
    <t>INC000000486815</t>
  </si>
  <si>
    <t>Caída de canal - Registraduria Municipal Jordan - Santander</t>
  </si>
  <si>
    <t>INC000000486839</t>
  </si>
  <si>
    <t>INC000000486846</t>
  </si>
  <si>
    <t>INC000000486852</t>
  </si>
  <si>
    <t>Caída de canal - Registraduria Municipal Quebradanegra - Cundinamarca</t>
  </si>
  <si>
    <t>INC000000486854</t>
  </si>
  <si>
    <t>Caída de canal - Registraduria Municipal  Regidor - Bolivar</t>
  </si>
  <si>
    <t>INC000000486857</t>
  </si>
  <si>
    <t>Caída de canale - Registraduria Municipal  Olaya Herrera - Nariño</t>
  </si>
  <si>
    <t>INC000000486939</t>
  </si>
  <si>
    <t>Caída de canal - Registraduria Municipal Manaure - La guajira</t>
  </si>
  <si>
    <t>DIEGO FERNANDO ARCINIEGAS GUALTEROS</t>
  </si>
  <si>
    <t>INC000000487008</t>
  </si>
  <si>
    <t>Caída de canales - AZTECA</t>
  </si>
  <si>
    <t>INC000000487175</t>
  </si>
  <si>
    <t>Caida de Canal - Registraduría Municipal Chaparral - Tolima</t>
  </si>
  <si>
    <t>INC000000487188</t>
  </si>
  <si>
    <t>Caída de canal - Registraduria Municipal Roncesvalles - Tolima</t>
  </si>
  <si>
    <t>01:05</t>
  </si>
  <si>
    <t>INC000000487196</t>
  </si>
  <si>
    <t>Caída de canal - Registraduria Municipal Inza - Cauca</t>
  </si>
  <si>
    <t>00:44</t>
  </si>
  <si>
    <t>INC000000487241</t>
  </si>
  <si>
    <t>Fallo Internet</t>
  </si>
  <si>
    <t>00:30</t>
  </si>
  <si>
    <t>INC000000487261</t>
  </si>
  <si>
    <t>INC000000487264</t>
  </si>
  <si>
    <t>Caida de canal - Registraduria Municipal Onzaga - Santander</t>
  </si>
  <si>
    <t>INC000000487267</t>
  </si>
  <si>
    <t>Caída de canal - Registraduria Municipal  Curillo - Caqueta</t>
  </si>
  <si>
    <t>INC000000487269</t>
  </si>
  <si>
    <t>Caída de canal - Registraduria Municipal Rionegro - Santander</t>
  </si>
  <si>
    <t>INC000000487272</t>
  </si>
  <si>
    <t>Caída de canal - Registraduira Municipal  Norosi - Bolivar</t>
  </si>
  <si>
    <t>INC000000487283</t>
  </si>
  <si>
    <t>Caída de canal - Registraduria Municipal Tolu - Sucre</t>
  </si>
  <si>
    <t>INC000000487289</t>
  </si>
  <si>
    <t>Caída de canal - Registraduria Municipal Granada - Cundinamarca</t>
  </si>
  <si>
    <t>INC000000487290</t>
  </si>
  <si>
    <t>INC000000487298</t>
  </si>
  <si>
    <t>Caída de canal - Registraduría Municipal Chitaraque - Boyacá</t>
  </si>
  <si>
    <t>INC000000487305</t>
  </si>
  <si>
    <t>Caída de Canal - Registraduria Municipal Tabio -  Cundinamarca</t>
  </si>
  <si>
    <t>JORGE LUIS ROJAS DURAN</t>
  </si>
  <si>
    <t>01:51</t>
  </si>
  <si>
    <t>INC000000487317</t>
  </si>
  <si>
    <t>Caída de canal - Registraduría Municipal Chita - Boyacá</t>
  </si>
  <si>
    <t>INC000000487326</t>
  </si>
  <si>
    <t>Caída de canal - Registraduria Municipal Tubara Atlantico</t>
  </si>
  <si>
    <t>INC000000487329</t>
  </si>
  <si>
    <t>Problemas extensiones Delegación Caquetá</t>
  </si>
  <si>
    <t>LUIS ANTONIO SANTAMARIA GOMEZ</t>
  </si>
  <si>
    <t>INC000000487332</t>
  </si>
  <si>
    <t>Caída de canal - Registraduria Municipal  Rioviejo - Bolivar</t>
  </si>
  <si>
    <t>INC000000487402</t>
  </si>
  <si>
    <t>INC000000489873</t>
  </si>
  <si>
    <t>Caida de Canal - Delegación Departamental Putumayo</t>
  </si>
  <si>
    <t>INC000000489894</t>
  </si>
  <si>
    <t>Caida de Canal - Registraduria Campamento - Antioquia</t>
  </si>
  <si>
    <t>00:04</t>
  </si>
  <si>
    <t>INC000000489972</t>
  </si>
  <si>
    <t>Problemas Correo.</t>
  </si>
  <si>
    <t>00:27</t>
  </si>
  <si>
    <t>INC000000489975</t>
  </si>
  <si>
    <t>Solicitud</t>
  </si>
  <si>
    <t>06:12</t>
  </si>
  <si>
    <t>INC000000489988</t>
  </si>
  <si>
    <t>DEVICE HAS STOPPED RESPONDING TO POLLS. ADMIN-SAN.registraduria.gov.co INC000000489988</t>
  </si>
  <si>
    <t>00:10</t>
  </si>
  <si>
    <t>INC000000490008</t>
  </si>
  <si>
    <t>Caída de canal - Delegacion Departamental Bucaramanga Santander</t>
  </si>
  <si>
    <t>INC000000490051</t>
  </si>
  <si>
    <t>Caída de canal - Registraduria Auxiliar Barrancabermeja</t>
  </si>
  <si>
    <t>00:39</t>
  </si>
  <si>
    <t>INC000000490129</t>
  </si>
  <si>
    <t>Caída de canal - Registraduria Municipal Arjona-  Bolivar</t>
  </si>
  <si>
    <t>01:17</t>
  </si>
  <si>
    <t>INC000000490161</t>
  </si>
  <si>
    <t>Caída de Canal-Registraduria Municipal Los Andes  - Nariño</t>
  </si>
  <si>
    <t>INC000000490165</t>
  </si>
  <si>
    <t>Caída de Canal-Registraduría Auxiliar Barrios Unidos</t>
  </si>
  <si>
    <t>INC000000490169</t>
  </si>
  <si>
    <t>01:28</t>
  </si>
  <si>
    <t>INC000000490183</t>
  </si>
  <si>
    <t>Fallo de red- Conectividad</t>
  </si>
  <si>
    <t>00:23</t>
  </si>
  <si>
    <t>INC000000490194</t>
  </si>
  <si>
    <t>Caída de canales -  Registradurias Municipales Bagre</t>
  </si>
  <si>
    <t>00:16</t>
  </si>
  <si>
    <t>INC000000490201</t>
  </si>
  <si>
    <t>DEVICE HAS STOPPED RESPONDING TO POLLS. ADZ_REGISTRADURIA_DD_SANANDRES</t>
  </si>
  <si>
    <t>INC000000490213</t>
  </si>
  <si>
    <t>Caída de Canal-Registraduria Municipal Tiquisio (Pto. Rico)</t>
  </si>
  <si>
    <t>GIAN CARLO TOVAR RAMIREZ</t>
  </si>
  <si>
    <t>INC000000490222</t>
  </si>
  <si>
    <t>Fallo de correo - Conectividad</t>
  </si>
  <si>
    <t>HERMAN STEVEN BERMUDEZ CELY</t>
  </si>
  <si>
    <t>INC000000490246</t>
  </si>
  <si>
    <t>Caída de Canal-Registraduria Municipal Unguia - Choco</t>
  </si>
  <si>
    <t>INC000000490254</t>
  </si>
  <si>
    <t>Caida de Canal - Registraduria Municipal Guaranda - Sucre</t>
  </si>
  <si>
    <t>INC000000490267</t>
  </si>
  <si>
    <t>Caida de Canales - Departamento  Antioquia</t>
  </si>
  <si>
    <t>01:14</t>
  </si>
  <si>
    <t>INC000000490309</t>
  </si>
  <si>
    <t>Caida de Canal - Registraduria Municipal Vegachi - Antioquia</t>
  </si>
  <si>
    <t>LINA MARIA CRUZ BARRAGAN</t>
  </si>
  <si>
    <t>INC000000490339</t>
  </si>
  <si>
    <t>Registraduria Municipal Quebradanegra - Cundinamarca</t>
  </si>
  <si>
    <t>00:42</t>
  </si>
  <si>
    <t>INC000000490362</t>
  </si>
  <si>
    <t>Caída de Canal- Registraduría Municipal Santa Barbara - Nariño</t>
  </si>
  <si>
    <t>01:26</t>
  </si>
  <si>
    <t>INC000000490386</t>
  </si>
  <si>
    <t>Problemas Conexión_</t>
  </si>
  <si>
    <t>INC000000490409</t>
  </si>
  <si>
    <t>Caída de Canal-Registraduria Municipal Sampues - Sucre</t>
  </si>
  <si>
    <t>INC000000490534</t>
  </si>
  <si>
    <t>Caída de Canal-Registraduria Moñitos - Cordoba</t>
  </si>
  <si>
    <t>INC000000490628</t>
  </si>
  <si>
    <t>Caida de Canal - Registraduría Municipal Lopez (Micay) - Cauca</t>
  </si>
  <si>
    <t>INC000000490630</t>
  </si>
  <si>
    <t>Caida de Canal - Registraduria Municipal San Francisco - Putumayo</t>
  </si>
  <si>
    <t>INC000000490662</t>
  </si>
  <si>
    <t>Caida de Canal - Registraduria Municipal Montecristo - Bolivar</t>
  </si>
  <si>
    <t>INC000000490693</t>
  </si>
  <si>
    <t>Usuario reporta problemas con el inicio de sesión</t>
  </si>
  <si>
    <t>DIRECTORIO ACTIVO</t>
  </si>
  <si>
    <t>INC000000490705</t>
  </si>
  <si>
    <t>Caida de Canal - Registraduria Vigia Del Fuerte - Antioquia</t>
  </si>
  <si>
    <t>00:17</t>
  </si>
  <si>
    <t>INC000000490716</t>
  </si>
  <si>
    <t>Caída de Canal -Registraduria Municipal Juan De Acosta - Atlantico</t>
  </si>
  <si>
    <t>INC000000490728</t>
  </si>
  <si>
    <t>Falla Recepción y Envío de Correos</t>
  </si>
  <si>
    <t>INC000000490730</t>
  </si>
  <si>
    <t>Problemas Internet</t>
  </si>
  <si>
    <t>01:40</t>
  </si>
  <si>
    <t>INC000000490736</t>
  </si>
  <si>
    <t>Problemas de REd</t>
  </si>
  <si>
    <t>01:35</t>
  </si>
  <si>
    <t>INC000000490743</t>
  </si>
  <si>
    <t>Fallo conectividad - MTablet</t>
  </si>
  <si>
    <t>INC000000490751</t>
  </si>
  <si>
    <t>Caida de Canal - Registraduría Auxiliar Sumapaz</t>
  </si>
  <si>
    <t>INC000000490763</t>
  </si>
  <si>
    <t>Fallo Conectividad MT</t>
  </si>
  <si>
    <t>00:52</t>
  </si>
  <si>
    <t>INC000000490773</t>
  </si>
  <si>
    <t>Caida de Canal -Registraduria Municipal El Dovio - Valle</t>
  </si>
  <si>
    <t>INC000000490786</t>
  </si>
  <si>
    <t>Caida de Canal - Registraduria Municipal Armero - Tolima</t>
  </si>
  <si>
    <t>INC000000490791</t>
  </si>
  <si>
    <t>Caida de Canal - Registraduria Municipal Santacruz  - Nariño</t>
  </si>
  <si>
    <t>INC000000490797</t>
  </si>
  <si>
    <t>Caida de canal - Registraduría Municipal Cordoba - Bolivar</t>
  </si>
  <si>
    <t>INC000000490818</t>
  </si>
  <si>
    <t>Caida de Canal - Registraduria Betulia - Antioquia</t>
  </si>
  <si>
    <t>INC000000490824</t>
  </si>
  <si>
    <t>Caida de Canal - Registraduria Municipal Herran - Norte de Santander</t>
  </si>
  <si>
    <t>INC000000490835</t>
  </si>
  <si>
    <t>Caida de Canal - Registraduria Municipal San Miguel - Santander</t>
  </si>
  <si>
    <t>INC000000490846</t>
  </si>
  <si>
    <t>00:29</t>
  </si>
  <si>
    <t>INC000000490853</t>
  </si>
  <si>
    <t>Caida de Canal - Registraduria Municipal Flandes - Tolima</t>
  </si>
  <si>
    <t>INC000000490880</t>
  </si>
  <si>
    <t>Caida de Canal - Registraduria Municipal La Sierra - Cauca</t>
  </si>
  <si>
    <t>INC000000490913</t>
  </si>
  <si>
    <t>Caida de Canales - Departamento  Sucre</t>
  </si>
  <si>
    <t>INC000000490933</t>
  </si>
  <si>
    <t>Caida de Canal - Registraduria Municipal Achi - Bolivar</t>
  </si>
  <si>
    <t>INC000000490939</t>
  </si>
  <si>
    <t>Caida de Canal - Registraduria Sahagun - Cordoba</t>
  </si>
  <si>
    <t>INC000000490947</t>
  </si>
  <si>
    <t>Caida de Canal - Registraduria Municipal Hatillo de loba -  Bolivar</t>
  </si>
  <si>
    <t>INC000000491011</t>
  </si>
  <si>
    <t>Caida de Canal - Registraduria Municipal Nabusimake -  Cesar</t>
  </si>
  <si>
    <t>INC000000491102</t>
  </si>
  <si>
    <t>Caida de Canal - Registraduria Municipal Vergara  - Cundinamarca</t>
  </si>
  <si>
    <t>INC000000491108</t>
  </si>
  <si>
    <t>Caida de Canal - Delegación Departamental Vichada</t>
  </si>
  <si>
    <t>INC000000491387</t>
  </si>
  <si>
    <t>Canaida de Canal - Registraduria Municipal San Pablo - Bolivar</t>
  </si>
  <si>
    <t>INC000000491468</t>
  </si>
  <si>
    <t>Falla de correo</t>
  </si>
  <si>
    <t>INC000000491508</t>
  </si>
  <si>
    <t>Fallo Outlok</t>
  </si>
  <si>
    <t>01:00</t>
  </si>
  <si>
    <t>INC000000491518</t>
  </si>
  <si>
    <t>Fallo correo - conectividad</t>
  </si>
  <si>
    <t>00:49</t>
  </si>
  <si>
    <t>INC000000491521</t>
  </si>
  <si>
    <t>Problemas con la VPN</t>
  </si>
  <si>
    <t>VPN SSL</t>
  </si>
  <si>
    <t>INC000000491533</t>
  </si>
  <si>
    <t>Caida de Canal - Registraduría Municipal Colombia - Huila</t>
  </si>
  <si>
    <t>00:15</t>
  </si>
  <si>
    <t>INC000000491540</t>
  </si>
  <si>
    <t>Caida de Canal - Registraduria Municipal El Cairo - Valle</t>
  </si>
  <si>
    <t>INC000000491543</t>
  </si>
  <si>
    <t>habilitacion de punto de red</t>
  </si>
  <si>
    <t>02:56</t>
  </si>
  <si>
    <t>Presencial</t>
  </si>
  <si>
    <t>INC000000491546</t>
  </si>
  <si>
    <t>Fallo Outlook</t>
  </si>
  <si>
    <t>00:57</t>
  </si>
  <si>
    <t>INC000000491550</t>
  </si>
  <si>
    <t>Caída de Canal - Registraduria Municipal Sibate - Cundinamarca</t>
  </si>
  <si>
    <t>INC000000491551</t>
  </si>
  <si>
    <t>Caida de Canal - Registraduria Municipal San Carlos - Antioquia</t>
  </si>
  <si>
    <t>INC000000491553</t>
  </si>
  <si>
    <t>Falla punto de red</t>
  </si>
  <si>
    <t>02:57</t>
  </si>
  <si>
    <t>INC000000491570</t>
  </si>
  <si>
    <t>Caida de Canal - Registraduria Municipal Cantagallo - Bolivar</t>
  </si>
  <si>
    <t>INC000000491572</t>
  </si>
  <si>
    <t>Caida de canal  - Registraduria Sabanagrande - Atlantico</t>
  </si>
  <si>
    <t>02:01</t>
  </si>
  <si>
    <t>INC000000491574</t>
  </si>
  <si>
    <t>Usuarai Tiene Problemas con la Red en el Equipo.</t>
  </si>
  <si>
    <t>INC000000491590</t>
  </si>
  <si>
    <t>Fallas de conexión MorphoTablet</t>
  </si>
  <si>
    <t>00:22</t>
  </si>
  <si>
    <t>INC000000491591</t>
  </si>
  <si>
    <t>01:38</t>
  </si>
  <si>
    <t>INC000000491601</t>
  </si>
  <si>
    <t>Caida de Canal - Delegacion Departamenta San Andres Islas</t>
  </si>
  <si>
    <t>INC000000491633</t>
  </si>
  <si>
    <t>Caida de Canal - Registraduria Municipal Sativanorte - Boyaca</t>
  </si>
  <si>
    <t>INC000000491666</t>
  </si>
  <si>
    <t>Caida de Canal -  Registraduria Municipal Tausa - Cundinamarca</t>
  </si>
  <si>
    <t>INC000000491676</t>
  </si>
  <si>
    <t>02:23</t>
  </si>
  <si>
    <t>INC000000491680</t>
  </si>
  <si>
    <t>Caida de Canal - Registraduria Municipal Guaitarilla - Nariño</t>
  </si>
  <si>
    <t>00:32</t>
  </si>
  <si>
    <t>INC000000491685</t>
  </si>
  <si>
    <t>Caida de Canal - Registraduria Municipal Turbana - Bolivar</t>
  </si>
  <si>
    <t>INC000000491688</t>
  </si>
  <si>
    <t>Caida de Canal - Registraduria Municipal Zaragoza - Antioquia</t>
  </si>
  <si>
    <t>INC000000491691</t>
  </si>
  <si>
    <t>Caída de Canal - Registraduría Auxiliar Puente Aranda</t>
  </si>
  <si>
    <t>INC000000491709</t>
  </si>
  <si>
    <t>Caida de Canal - Registraduria Municipal Simiti - Bolivar</t>
  </si>
  <si>
    <t>INC000000491724</t>
  </si>
  <si>
    <t>Caida de Canal - Registraduria Municipal Alto Baudo - Choco</t>
  </si>
  <si>
    <t>INC000000491739</t>
  </si>
  <si>
    <t>INC000000491792</t>
  </si>
  <si>
    <t>INC000000491814</t>
  </si>
  <si>
    <t>INC000000491900</t>
  </si>
  <si>
    <t>Buzon Lleno</t>
  </si>
  <si>
    <t>INC000000491974</t>
  </si>
  <si>
    <t>Caida de Canal - Registraduria Municipal San Juan Nepomuceno - Bolivar</t>
  </si>
  <si>
    <t>INC000000491978</t>
  </si>
  <si>
    <t>Caida de Canal - Registraduria Municipal Santa Barbara - Santander</t>
  </si>
  <si>
    <t>INC000000491990</t>
  </si>
  <si>
    <t>Caida de Canal - Registraduria Municipal  Los Santos - Santander</t>
  </si>
  <si>
    <t>INC000000492038</t>
  </si>
  <si>
    <t>Caida de Canal - Registraduría Municipal El Guacamayo - Santander</t>
  </si>
  <si>
    <t>INC000000492046</t>
  </si>
  <si>
    <t>Usuaria tiene problemas de Correo</t>
  </si>
  <si>
    <t>INC000000492048</t>
  </si>
  <si>
    <t>Caida de Canal - Registraduria Municipal Jordan - Santander</t>
  </si>
  <si>
    <t>INC000000492060</t>
  </si>
  <si>
    <t>Caida de Canal - Registraduria Municipal Viota  - Cundinamarca</t>
  </si>
  <si>
    <t>INC000000492068</t>
  </si>
  <si>
    <t>Caida de Canal - Registraduria Municipal Calamar  - Guaviare</t>
  </si>
  <si>
    <t>INC000000492152</t>
  </si>
  <si>
    <t>Caida de Canal - Registraduria Municipal El Paso - Cesar</t>
  </si>
  <si>
    <t>INC000000492178</t>
  </si>
  <si>
    <t>Caida de Canal - Registraduria Auxiliar Villavicencio</t>
  </si>
  <si>
    <t>INC000000492195</t>
  </si>
  <si>
    <t>Caida de Canal - Registraduria Municipal Rio Iro - Choco</t>
  </si>
  <si>
    <t>INC000000492202</t>
  </si>
  <si>
    <t>Caida de Canal - Registraduria Municipal La Jagua Del Pilar - Guajira</t>
  </si>
  <si>
    <t>INC000000492245</t>
  </si>
  <si>
    <t>Caida de Canal - Registraduria Girardota - Antioquia</t>
  </si>
  <si>
    <t/>
  </si>
  <si>
    <t>INC000000492256</t>
  </si>
  <si>
    <t>Usuaria reporta problemas de correo Electónico.</t>
  </si>
  <si>
    <t>01:16</t>
  </si>
  <si>
    <t>INC000000492263</t>
  </si>
  <si>
    <t>Falla de red de la morphotablet</t>
  </si>
  <si>
    <t>INC000000492271</t>
  </si>
  <si>
    <t>RE: SEGUIMIENTO CASO MORPHO TABLET GRANADA - META</t>
  </si>
  <si>
    <t>00:53</t>
  </si>
  <si>
    <t>INC000000492276</t>
  </si>
  <si>
    <t>Caida de Canal - Registradora Municipal Puerto Nariño  (Amazonas)</t>
  </si>
  <si>
    <t>INC000000492278</t>
  </si>
  <si>
    <t>Caida de canal - Registraduría Municipal Cuaspud - Nariño</t>
  </si>
  <si>
    <t>INC000000492293</t>
  </si>
  <si>
    <t>Caida de Canal - Registraduria Uramita - Antioquia</t>
  </si>
  <si>
    <t>INC000000492302</t>
  </si>
  <si>
    <t>Caida de Canal - Registraduria Municipal Iquira - Huila</t>
  </si>
  <si>
    <t>INC000000492310</t>
  </si>
  <si>
    <t>Caida de Canal - Registraduria Municipal Chima - Cordoba</t>
  </si>
  <si>
    <t>INC000000492507</t>
  </si>
  <si>
    <t>Caida de Canal - Registraduria Municipal Pupiales - Nariño</t>
  </si>
  <si>
    <t>INC000000492667</t>
  </si>
  <si>
    <t>02:12</t>
  </si>
  <si>
    <t>INC000000492668</t>
  </si>
  <si>
    <t>Caida de Canal - Registradurías Departamento - Bolivar</t>
  </si>
  <si>
    <t>INC000000492672</t>
  </si>
  <si>
    <t>Falla de Navegación</t>
  </si>
  <si>
    <t>01:22</t>
  </si>
  <si>
    <t>INC000000492674</t>
  </si>
  <si>
    <t>INC000000492691</t>
  </si>
  <si>
    <t>Caida de Canal  - Registraduria Municipal Roberto Payan - Nariño</t>
  </si>
  <si>
    <t>INC000000492774</t>
  </si>
  <si>
    <t>02:21</t>
  </si>
  <si>
    <t>INC000000492778</t>
  </si>
  <si>
    <t>Caida de Canal - Registraduria Municipal Granada - Cundinamarca</t>
  </si>
  <si>
    <t>INC000000492779</t>
  </si>
  <si>
    <t>00:46</t>
  </si>
  <si>
    <t>INC000000492787</t>
  </si>
  <si>
    <t>INC000000492798</t>
  </si>
  <si>
    <t>Fallo Navegacion</t>
  </si>
  <si>
    <t>02:05</t>
  </si>
  <si>
    <t>INC000000492799</t>
  </si>
  <si>
    <t>Caida de Canal - Registraduria Municipal Arenal - Bolivar</t>
  </si>
  <si>
    <t>INC000000492840</t>
  </si>
  <si>
    <t>00:26</t>
  </si>
  <si>
    <t>INC000000492847</t>
  </si>
  <si>
    <t>INC000000492853</t>
  </si>
  <si>
    <t>01:24</t>
  </si>
  <si>
    <t>INC000000492855</t>
  </si>
  <si>
    <t>INC000000492856</t>
  </si>
  <si>
    <t>Falla Recepción y Envío de Correos
Falla Recepción y Envío de Correos</t>
  </si>
  <si>
    <t>01:19</t>
  </si>
  <si>
    <t>INC000000492861</t>
  </si>
  <si>
    <t>Caída de Canal:  Registraduria Ariguani (el Dificil) Magdalena</t>
  </si>
  <si>
    <t>INC000000492880</t>
  </si>
  <si>
    <t>Caida de Canal - Registradurias  Municipales Departamento - Atlantico</t>
  </si>
  <si>
    <t>INC000000492909</t>
  </si>
  <si>
    <t>Caida de Canal - Registraduria Municipal Morales -  Bolivar</t>
  </si>
  <si>
    <t>INC000000492923</t>
  </si>
  <si>
    <t>Caida de Canal - Registraduria Municipal Barbacoas - Nariño</t>
  </si>
  <si>
    <t>00:28</t>
  </si>
  <si>
    <t>INC000000492933</t>
  </si>
  <si>
    <t>INC000000492959</t>
  </si>
  <si>
    <t>Usuaria Tiene problemas para iniciar la Sesión y el correo por autenticación.</t>
  </si>
  <si>
    <t>INC000000492964</t>
  </si>
  <si>
    <t>INC000000492979</t>
  </si>
  <si>
    <t>Caida de Canal - Registraduria Municipal  Castilla La Nueva - Meta</t>
  </si>
  <si>
    <t>INC000000492992</t>
  </si>
  <si>
    <t>Caida de Canal - Registraduria Municipal Tamalameque - Cesar</t>
  </si>
  <si>
    <t>INC000000493017</t>
  </si>
  <si>
    <t>Caida de Canal - Registraduría Auxiliar Puente Aranda</t>
  </si>
  <si>
    <t>00:31</t>
  </si>
  <si>
    <t>INC000000493022</t>
  </si>
  <si>
    <t>Caida de Canal - Registraduria Municipal Aldana - Nariño</t>
  </si>
  <si>
    <t>INC000000493039</t>
  </si>
  <si>
    <t>Caida de Canal - Registraduria Municipal Dibulla - La guajira</t>
  </si>
  <si>
    <t>INC000000493069</t>
  </si>
  <si>
    <t>Caida de Canal - Registraduria Municipal Hatonuevo - La guajira</t>
  </si>
  <si>
    <t>INC000000493080</t>
  </si>
  <si>
    <t>INC000000493086</t>
  </si>
  <si>
    <t>INC000000493103</t>
  </si>
  <si>
    <t>01:23</t>
  </si>
  <si>
    <t>INC000000493105</t>
  </si>
  <si>
    <t>INC000000493115</t>
  </si>
  <si>
    <t>Caida de Canal - Registraduria Municipal Calamar- Bolivar</t>
  </si>
  <si>
    <t>INC000000493137</t>
  </si>
  <si>
    <t>03:34</t>
  </si>
  <si>
    <t>INC000000493139</t>
  </si>
  <si>
    <t>Caida de Canal - Registraduría Auxiliar  Bogota Martires</t>
  </si>
  <si>
    <t>INC000000493142</t>
  </si>
  <si>
    <t>INC000000493148</t>
  </si>
  <si>
    <t>Caida de Canal - Registraduría Municipal Chipaque - Cundinamarca</t>
  </si>
  <si>
    <t>INC000000493165</t>
  </si>
  <si>
    <t>INC000000493168</t>
  </si>
  <si>
    <t>INC000000493178</t>
  </si>
  <si>
    <t>INC000000493183</t>
  </si>
  <si>
    <t>INC000000493223</t>
  </si>
  <si>
    <t>INC000000493226</t>
  </si>
  <si>
    <t>04:42</t>
  </si>
  <si>
    <t>INC000000493231</t>
  </si>
  <si>
    <t>INC000000493237</t>
  </si>
  <si>
    <t>Caida de Canal - Registraduria Municipal Medio Atrato - Choco</t>
  </si>
  <si>
    <t>INC000000493242</t>
  </si>
  <si>
    <t>INC000000493248</t>
  </si>
  <si>
    <t>INC000000493251</t>
  </si>
  <si>
    <t>Usuaria Tiene problemas para iniciar la Sesión y el correo por autenticación</t>
  </si>
  <si>
    <t>INC000000493256</t>
  </si>
  <si>
    <t>INC000000493267</t>
  </si>
  <si>
    <t>INC000000493273</t>
  </si>
  <si>
    <t>INC000000493340</t>
  </si>
  <si>
    <t>INC000000493371</t>
  </si>
  <si>
    <t>Caida de Canal - Registraduría Municipal Chalan - Sucre</t>
  </si>
  <si>
    <t>INC000000493377</t>
  </si>
  <si>
    <t>Caida de Canal - Registraduria Municipal Pijiño del Carmen Magdalena</t>
  </si>
  <si>
    <t>INC000000493392</t>
  </si>
  <si>
    <t>INC000000493399</t>
  </si>
  <si>
    <t>INC000000493444</t>
  </si>
  <si>
    <t>Caida de Canal - Registraduria Municipal San Miguel De Sema-  Boyaca</t>
  </si>
  <si>
    <t>INC000000493448</t>
  </si>
  <si>
    <t>Caida de Canal - Registraduria Municipal San Pablo - Bolivar</t>
  </si>
  <si>
    <t>INC000000493466</t>
  </si>
  <si>
    <t>Caida de Canal - Registraduria Municipal Santa Isabel - Tolima</t>
  </si>
  <si>
    <t>INC000000493471</t>
  </si>
  <si>
    <t>INC000000493487</t>
  </si>
  <si>
    <t>Caida de Canal - Registraduria Municipal Buenavista - Sucre</t>
  </si>
  <si>
    <t>INC000000493499</t>
  </si>
  <si>
    <t>INC000000493513</t>
  </si>
  <si>
    <t>Caida de Canal - Registraduria Municipal Nunchia - Casanare</t>
  </si>
  <si>
    <t>INC000000493527</t>
  </si>
  <si>
    <t>Caida de Canal - Registradurias Municipales Departamento  - Bolivar</t>
  </si>
  <si>
    <t>INC000000493543</t>
  </si>
  <si>
    <t>Caida de Canal - Registraduria Municipal san José del palmar - choco</t>
  </si>
  <si>
    <t>INC000000493552</t>
  </si>
  <si>
    <t>Caida de Canal - Registraduria Barrancabermeja - Santander</t>
  </si>
  <si>
    <t>INC000000493556</t>
  </si>
  <si>
    <t>INC000000493577</t>
  </si>
  <si>
    <t>Caida de Canal - Registraduría Municipal Cubarral - Meta</t>
  </si>
  <si>
    <t>INC000000493644</t>
  </si>
  <si>
    <t>Caida De Canal - Delegación Departamental Vichada</t>
  </si>
  <si>
    <t>INC000000493708</t>
  </si>
  <si>
    <t>Caida de Canal - Registraduria Municipal Paez - Cauca</t>
  </si>
  <si>
    <t>INC000000493730</t>
  </si>
  <si>
    <t>Falla Conexión VPN consuladohonduras</t>
  </si>
  <si>
    <t>INC000000493731</t>
  </si>
  <si>
    <t>Falla conexión VPN notariasegundaquibdó</t>
  </si>
  <si>
    <t>INC000000493828</t>
  </si>
  <si>
    <t>Usuaria no conecta a la VPN</t>
  </si>
  <si>
    <t>INC000000494000</t>
  </si>
  <si>
    <t>Usuaria tiene problemas de Red</t>
  </si>
  <si>
    <t>02:28</t>
  </si>
  <si>
    <t>INC000000494189</t>
  </si>
  <si>
    <t>INC000000494192</t>
  </si>
  <si>
    <t>INC000000494193</t>
  </si>
  <si>
    <t>Fallo Correo</t>
  </si>
  <si>
    <t>INC000000494196</t>
  </si>
  <si>
    <t>Usuario tiene problemas de correo</t>
  </si>
  <si>
    <t>INC000000494200</t>
  </si>
  <si>
    <t>INC000000494203</t>
  </si>
  <si>
    <t>Caida de Canal - Registraduria Municipal Hacari - Norte de Santander</t>
  </si>
  <si>
    <t>INC000000494212</t>
  </si>
  <si>
    <t>Caida de Canal - Registraduria Municipal Nueva Granada Magdalena</t>
  </si>
  <si>
    <t>INC000000494227</t>
  </si>
  <si>
    <t>Caida de Canal - Registraduria Municipal Roberto Payan - Nariño</t>
  </si>
  <si>
    <t>INC000000494230</t>
  </si>
  <si>
    <t>Caida de Canal - Registraduria Topaipi - Cundinamarca</t>
  </si>
  <si>
    <t>INC000000494231</t>
  </si>
  <si>
    <t>Caida de Canal - Registraduria Municipal El Tambo - Nariño</t>
  </si>
  <si>
    <t>00:19</t>
  </si>
  <si>
    <t>INC000000494242</t>
  </si>
  <si>
    <t>Caida de Canal - Registraduria El Tablon - Nariño</t>
  </si>
  <si>
    <t>00:43</t>
  </si>
  <si>
    <t>INC000000494265</t>
  </si>
  <si>
    <t>Caida de Canal - Registraduria Sabanas De San Angel - Magdalena</t>
  </si>
  <si>
    <t>INC000000494273</t>
  </si>
  <si>
    <t>Usuario(a) Reporta Problemas De Inicio de Sesión en su equipo</t>
  </si>
  <si>
    <t>00:07</t>
  </si>
  <si>
    <t>INC000000494302</t>
  </si>
  <si>
    <t>Caida de Canal - Registraduria Municipal Unguia - Choco</t>
  </si>
  <si>
    <t>INC000000494307</t>
  </si>
  <si>
    <t>36:19</t>
  </si>
  <si>
    <t>INC000000494328</t>
  </si>
  <si>
    <t>Equipo Fuera del dominio</t>
  </si>
  <si>
    <t>02:09</t>
  </si>
  <si>
    <t>INC000000494332</t>
  </si>
  <si>
    <t>Caida de Canal - Registraduria Ariguani (el Dificil) Magdalena</t>
  </si>
  <si>
    <t>INC000000494337</t>
  </si>
  <si>
    <t>INC000000494339</t>
  </si>
  <si>
    <t>Caida de Canal - Registraduria Municipal El Doncello - Caqueta</t>
  </si>
  <si>
    <t>INC000000494346</t>
  </si>
  <si>
    <t>Caida de Canal - Registraduria Municipal Mosquera - Cundinamarca</t>
  </si>
  <si>
    <t>INC000000494353</t>
  </si>
  <si>
    <t>INC000000494368</t>
  </si>
  <si>
    <t>Caida de Canal - Registraduría Especial - Ibague Tolima</t>
  </si>
  <si>
    <t>INC000000494414</t>
  </si>
  <si>
    <t>Falla de navegacion</t>
  </si>
  <si>
    <t>02:04</t>
  </si>
  <si>
    <t>INC000000494425</t>
  </si>
  <si>
    <t>Caida de Canal - Registraduria Municipal Toribio - Cauca</t>
  </si>
  <si>
    <t>INC000000494431</t>
  </si>
  <si>
    <t>Caida de Canal - Registraduria Municipal Padilla - Cauca</t>
  </si>
  <si>
    <t>INC000000494435</t>
  </si>
  <si>
    <t>INC000000494439</t>
  </si>
  <si>
    <t>Fallo Correo Electronico</t>
  </si>
  <si>
    <t>INC000000494441</t>
  </si>
  <si>
    <t>INC000000494447</t>
  </si>
  <si>
    <t>INC000000494451</t>
  </si>
  <si>
    <t>Caida de Canal - Registraduria Municipal Ovejas - Sucre</t>
  </si>
  <si>
    <t>INC000000494465</t>
  </si>
  <si>
    <t>Caida de Canal - Registraduría Municipal Chimichagua - Cesar</t>
  </si>
  <si>
    <t>INC000000494483</t>
  </si>
  <si>
    <t>Problemas con la Morfotablet</t>
  </si>
  <si>
    <t>INC000000494501</t>
  </si>
  <si>
    <t>Caida de Canal - Registraduria Municipal Urumita - La guajira</t>
  </si>
  <si>
    <t>INC000000494502</t>
  </si>
  <si>
    <t>HOSTING - CORREO ELECTRÓNICO</t>
  </si>
  <si>
    <t>INC000000494520</t>
  </si>
  <si>
    <t>INC000000494526</t>
  </si>
  <si>
    <t>Caida de Canal - Registraduria Municipal Altos Del Rosario - Bolivar</t>
  </si>
  <si>
    <t>INC000000494580</t>
  </si>
  <si>
    <t>Correo Electronico</t>
  </si>
  <si>
    <t>02:36</t>
  </si>
  <si>
    <t>INC000000494607</t>
  </si>
  <si>
    <t>Caida de Canal - Registraduria Municipal Mesetas - Meta</t>
  </si>
  <si>
    <t>INC000000494693</t>
  </si>
  <si>
    <t>Problemas con el Antivirus</t>
  </si>
  <si>
    <t>SEGURIDAD INFORMÁTICA</t>
  </si>
  <si>
    <t>INC000000494769</t>
  </si>
  <si>
    <t>INC000000494789</t>
  </si>
  <si>
    <t>Caida de Canal - Delegación Departamental  del  Meta</t>
  </si>
  <si>
    <t>INC000000494820</t>
  </si>
  <si>
    <t>Caida de Canal  -  Registraduria Municipal Pijiño del Carmen Magdalena</t>
  </si>
  <si>
    <t>INC000000494868</t>
  </si>
  <si>
    <t>Caida de Canal - Registraduria Municipal Tiquisio (Pto. Rico) - Bolivar</t>
  </si>
  <si>
    <t>INC000000494869</t>
  </si>
  <si>
    <t>Caida de Canal - Registraduria Municipal Abriaqui - Antioquia</t>
  </si>
  <si>
    <t>INC000000494871</t>
  </si>
  <si>
    <t>Caida de Canal - Registraduria Dabeiba - Antioquia</t>
  </si>
  <si>
    <t>INC000000494876</t>
  </si>
  <si>
    <t>Caida de Canal - Registraduria Municipal San Luis De Palenque - Casanare</t>
  </si>
  <si>
    <t>INC000000494884</t>
  </si>
  <si>
    <t>Caida de Canal - Registraduria Municipal El Roble - Sucre</t>
  </si>
  <si>
    <t>INC000000494888</t>
  </si>
  <si>
    <t>Caida de Canal - Registraduria Municipal Palmito - Sucre</t>
  </si>
  <si>
    <t>INC000000494903</t>
  </si>
  <si>
    <t>problemas de Correo electrónico</t>
  </si>
  <si>
    <t>01:06</t>
  </si>
  <si>
    <t>INC000000494916</t>
  </si>
  <si>
    <t>Caída de canales - Registradurias Departamento Bolivar</t>
  </si>
  <si>
    <t>INC000000494935</t>
  </si>
  <si>
    <t>Caida de Canal - Registraduria Municipal Margarita - Bolivar</t>
  </si>
  <si>
    <t>INC000000494952</t>
  </si>
  <si>
    <t>Caida de Canal - Registraduria Municipal Cienaga de Oro - Cordoba</t>
  </si>
  <si>
    <t>INC000000494963</t>
  </si>
  <si>
    <t>RE: Favor</t>
  </si>
  <si>
    <t>INC000000494969</t>
  </si>
  <si>
    <t>INC000000495008</t>
  </si>
  <si>
    <t>Caida de Canal  - Delegacion Departamental Amazonas</t>
  </si>
  <si>
    <t>INC000000496775</t>
  </si>
  <si>
    <t>Falla navegacion - Piso 2 - Direccion Nacional de Registro Civil</t>
  </si>
  <si>
    <t>INC000000496962</t>
  </si>
  <si>
    <t>Falla Correo</t>
  </si>
  <si>
    <t>INC000000496974</t>
  </si>
  <si>
    <t>DEVICE HAS STOPPED RESPONDING TO POLLS. EYP_REGISTRADURIA_MUN_PAZ_DE_ARIPORO_CASANARE</t>
  </si>
  <si>
    <t>INC000000496976</t>
  </si>
  <si>
    <t>DEVICE HAS STOPPED RESPONDING TO POLLS. PPN_REGISTRADURIA_MUN_BALBOA</t>
  </si>
  <si>
    <t>INC000000496978</t>
  </si>
  <si>
    <t>DEVICE HAS STOPPED RESPONDING TO POLLS. BOG_REGISTRADURIA_FOMEQUE</t>
  </si>
  <si>
    <t>INC000000496979</t>
  </si>
  <si>
    <t>DEVICE HAS STOPPED RESPONDING TO POLLS. AXM_REGISTRADURIA_MONTENEGRO_QUINDIO</t>
  </si>
  <si>
    <t>01:43</t>
  </si>
  <si>
    <t>INC000000496981</t>
  </si>
  <si>
    <t>DEVICE HAS STOPPED RESPONDING TO POLLS. CTG_REGISTRADURIA_TURBANA</t>
  </si>
  <si>
    <t>INC000000496984</t>
  </si>
  <si>
    <t>DEVICE HAS STOPPED RESPONDING TO POLLS. UIB_REGISTRADURIA_MUN_NUQUI_CHOCO</t>
  </si>
  <si>
    <t>01:25</t>
  </si>
  <si>
    <t>INC000000496988</t>
  </si>
  <si>
    <t>Caida de Canal - Registraduria Municipal Paz De Ariporo</t>
  </si>
  <si>
    <t>00:37</t>
  </si>
  <si>
    <t>INC000000496994</t>
  </si>
  <si>
    <t>00:38</t>
  </si>
  <si>
    <t>INC000000497012</t>
  </si>
  <si>
    <t>DEVICE HAS STOPPED RESPONDING TO POLLS. BOG_REGISTRADURIA_PACHO</t>
  </si>
  <si>
    <t>INC000000497014</t>
  </si>
  <si>
    <t>DEVICE HAS STOPPED RESPONDING TO POLLS. BAQ_REGISTRADURIA_SANTO_TOMAS</t>
  </si>
  <si>
    <t>INC000000497016</t>
  </si>
  <si>
    <t>DEVICE HAS STOPPED RESPONDING TO POLLS. CTG_REGISTRADURIA_MUN_ARENAL_BOLIVAR</t>
  </si>
  <si>
    <t>02:07</t>
  </si>
  <si>
    <t>INC000000497018</t>
  </si>
  <si>
    <t>DEVICE HAS STOPPED RESPONDING TO POLLS. CTG_REGISTRADURIA_ZAMBRANO</t>
  </si>
  <si>
    <t>INC000000497026</t>
  </si>
  <si>
    <t>DEVICE HAS STOPPED RESPONDING TO POLLS. BGA_REGISTRADURIA_SANTA_BARBARA</t>
  </si>
  <si>
    <t>INC000000497039</t>
  </si>
  <si>
    <t>DEVICE HAS STOPPED RESPONDING TO POLLS. PSO_REGISTRADURIA_MUN_FUNES_NARINO</t>
  </si>
  <si>
    <t>01:32</t>
  </si>
  <si>
    <t>INC000000497044</t>
  </si>
  <si>
    <t>DEVICE HAS STOPPED RESPONDING TO POLLS. PPN_REGISTRADURIA_MUN_SILVIA_CAUCA</t>
  </si>
  <si>
    <t>INC000000497048</t>
  </si>
  <si>
    <t>Falla navegacion - Soporte Tecnico Registro Civil e Identificacion</t>
  </si>
  <si>
    <t>INC000000497063</t>
  </si>
  <si>
    <t>INC000000497102</t>
  </si>
  <si>
    <t>DEVICE HAS STOPPED RESPONDING TO POLLS. NVA_REGISTRADURIA_COLOMBIA</t>
  </si>
  <si>
    <t>INC000000497103</t>
  </si>
  <si>
    <t>DEVICE HAS STOPPED RESPONDING TO POLLS. MTR_REGISTRADURIA_COTORRA</t>
  </si>
  <si>
    <t>INC000000497104</t>
  </si>
  <si>
    <t>DEVICE HAS STOPPED RESPONDING TO POLLS. PSO_REGISTRADURIA_EL_ROSARIO</t>
  </si>
  <si>
    <t>INC000000497108</t>
  </si>
  <si>
    <t>DEVICE HAS STOPPED RESPONDING TO POLLS. BGA_REGISTRADURIA_MUN_JORDAN</t>
  </si>
  <si>
    <t>INC000000497111</t>
  </si>
  <si>
    <t>DEVICE HAS STOPPED RESPONDING TO POLLS. UIB_REGISTRADURIA_MUN_ALTO_BAUDO_CHOCO</t>
  </si>
  <si>
    <t>INC000000497112</t>
  </si>
  <si>
    <t>INC000000497130</t>
  </si>
  <si>
    <t>DEVICE HAS STOPPED RESPONDING TO POLLS. VVC_REGISTRADURIA_MESETAS</t>
  </si>
  <si>
    <t>03:19</t>
  </si>
  <si>
    <t>INC000000497135</t>
  </si>
  <si>
    <t>DEVICE HAS STOPPED RESPONDING TO POLLS. PPN_REGISTRADURIA_MUN_INZA</t>
  </si>
  <si>
    <t>INC000000497139</t>
  </si>
  <si>
    <t>DEVICE HAS STOPPED RESPONDING TO POLLS. PPN_REGISTRADURIA_PIENDAMO</t>
  </si>
  <si>
    <t>01:58</t>
  </si>
  <si>
    <t>INC000000497140</t>
  </si>
  <si>
    <t>DEVICE HAS STOPPED RESPONDING TO POLLS. PPN_REGISTRADURIA_MUN_MERCADERES</t>
  </si>
  <si>
    <t>02:31</t>
  </si>
  <si>
    <t>INC000000497147</t>
  </si>
  <si>
    <t>DEVICE HAS STOPPED RESPONDING TO POLLS. PPN_REGISTRADURIA_MUN_TOTORO</t>
  </si>
  <si>
    <t>INC000000497158</t>
  </si>
  <si>
    <t>Telefonia IP</t>
  </si>
  <si>
    <t>TELEFONÍA IP</t>
  </si>
  <si>
    <t>INC000000497199</t>
  </si>
  <si>
    <t>DEVICE HAS STOPPED RESPONDING TO POLLS. PEI_REGISTRADURIA_MUN_MARSELLA</t>
  </si>
  <si>
    <t>03:54</t>
  </si>
  <si>
    <t>INC000000497231</t>
  </si>
  <si>
    <t>01:15</t>
  </si>
  <si>
    <t>INC000000497290</t>
  </si>
  <si>
    <t>DEVICE HAS STOPPED RESPONDING TO POLLS. CUN_REGISTRADURIA_CABRERA</t>
  </si>
  <si>
    <t>INC000000497291</t>
  </si>
  <si>
    <t>DEVICE HAS STOPPED RESPONDING TO POLLS. PCR_REGISTRADURIA_DD_VICHADA</t>
  </si>
  <si>
    <t>INC000000497309</t>
  </si>
  <si>
    <t>DEVICE HAS STOPPED RESPONDING TO POLLS. MZL_REGISTRADURIA_PENSILVANIA</t>
  </si>
  <si>
    <t>01:48</t>
  </si>
  <si>
    <t>INC000000497357</t>
  </si>
  <si>
    <t>DEVICE HAS STOPPED RESPONDING TO POLLS. SKTJ_REGISTRADURIA_MUN_CHITARAQUE_BOYACA</t>
  </si>
  <si>
    <t>INC000000497405</t>
  </si>
  <si>
    <t>Falla navegacion - Delegada en Registro civil e Identificación Oficina 2215</t>
  </si>
  <si>
    <t>INC000000497465</t>
  </si>
  <si>
    <t>RE: Solicitud de acceso a correo</t>
  </si>
  <si>
    <t>INC000000497515</t>
  </si>
  <si>
    <t>INC000000497673</t>
  </si>
  <si>
    <t>Caída de Canales - Departamento La Guajira (Dibulla - Manaure - Uribia)</t>
  </si>
  <si>
    <t>INC000000497680</t>
  </si>
  <si>
    <t>RE: Verificación tel IP  talento humano Distrito</t>
  </si>
  <si>
    <t>INC000000497683</t>
  </si>
  <si>
    <t>Caída de Canal-Registraduria Municipal Medio Atrato - Choco</t>
  </si>
  <si>
    <t>INC000000497685</t>
  </si>
  <si>
    <t>Caída de Canal-Registraduria Municipal Dibulla - La guajira</t>
  </si>
  <si>
    <t>21:04</t>
  </si>
  <si>
    <t>INC000000497695</t>
  </si>
  <si>
    <t>INC000000497709</t>
  </si>
  <si>
    <t>Caida de Canal - Registraduria Municipal San Bernardo Del Viento - Cordoba</t>
  </si>
  <si>
    <t>01:34</t>
  </si>
  <si>
    <t>INC000000497737</t>
  </si>
  <si>
    <t>Caída de Canal-Registraduria Municipal Tuquerres - Nariño</t>
  </si>
  <si>
    <t>INC000000497774</t>
  </si>
  <si>
    <t>Buzon lleno - Juridica CNE piso 6</t>
  </si>
  <si>
    <t>INC000000497798</t>
  </si>
  <si>
    <t>Caída de Canal-Registraduria Municipal El Copey - Cesar</t>
  </si>
  <si>
    <t>INC000000497870</t>
  </si>
  <si>
    <t>Caída de Canal-Registraduria Municipal Sopetran - Antioquia</t>
  </si>
  <si>
    <t>INC000000497879</t>
  </si>
  <si>
    <t>INC000000497890</t>
  </si>
  <si>
    <t>Caída de Canal-Registraduria Municipal San Juan Nepomuceno - Bolivar</t>
  </si>
  <si>
    <t>INC000000497897</t>
  </si>
  <si>
    <t>Caida de Canal - Registraduria Garzon - Huila</t>
  </si>
  <si>
    <t>INC000000497929</t>
  </si>
  <si>
    <t>RE: Solicitud desbloquear</t>
  </si>
  <si>
    <t>INC000000497964</t>
  </si>
  <si>
    <t>Caída de Canal-Registraduria Municipal Manta - Cundinamarca</t>
  </si>
  <si>
    <t>INC000000498136</t>
  </si>
  <si>
    <t>RE: Conectividad MTablet Tumaco - Nariño</t>
  </si>
  <si>
    <t>INC000000498157</t>
  </si>
  <si>
    <t>Caída de Canal -Registraduria Dabeiba - Antioquia</t>
  </si>
  <si>
    <t>INC000000498544</t>
  </si>
  <si>
    <t>Punto Desactivado</t>
  </si>
  <si>
    <t>INC000000498545</t>
  </si>
  <si>
    <t>DEVICE HAS STOPPED RESPONDING TO POLLS. VVC_REGISTRADURIA_EL_CASTILLO</t>
  </si>
  <si>
    <t>00:24</t>
  </si>
  <si>
    <t>INC000000498547</t>
  </si>
  <si>
    <t>DEVICE HAS STOPPED RESPONDING TO POLLS. VVC_REGISTRADURIA_MUN_PUERTO_LLERAS_META</t>
  </si>
  <si>
    <t>INC000000498548</t>
  </si>
  <si>
    <t>DEVICE HAS STOPPED RESPONDING TO POLLS. PSO_REGISTRADURIA_LOS_ANDES</t>
  </si>
  <si>
    <t>INC000000498550</t>
  </si>
  <si>
    <t>DEVICE HAS STOPPED RESPONDING TO POLLS. MDE_REGISTRADURIA_MUN_SOPETRAN_ANTIOQUIA</t>
  </si>
  <si>
    <t>02:51</t>
  </si>
  <si>
    <t>INC000000498552</t>
  </si>
  <si>
    <t>DEVICE HAS STOPPED RESPONDING TO POLLS. CTG_REGISTRADURIA_MUN_CICUCO</t>
  </si>
  <si>
    <t>02:44</t>
  </si>
  <si>
    <t>INC000000498554</t>
  </si>
  <si>
    <t>DEVICE HAS STOPPED RESPONDING TO POLLS. IBE_REGISTRADURIA_MUN_VILLARICA</t>
  </si>
  <si>
    <t>INC000000498556</t>
  </si>
  <si>
    <t>DEVICE HAS STOPPED RESPONDING TO POLLS. IBE_REGISTRADURIA_MUN_VILLAHERMOSA</t>
  </si>
  <si>
    <t>INC000000498557</t>
  </si>
  <si>
    <t>DEVICE HAS STOPPED RESPONDING TO POLLS. FLA_REGISTRADURIA_LA_MONTANITA_CAQUETA</t>
  </si>
  <si>
    <t>INC000000498559</t>
  </si>
  <si>
    <t>DEVICE HAS STOPPED RESPONDING TO POLLS. SMR_REGISTRADURIA_GUAMAL_MAGDALENA</t>
  </si>
  <si>
    <t>01:27</t>
  </si>
  <si>
    <t>INC000000498562</t>
  </si>
  <si>
    <t>DEVICE HAS STOPPED RESPONDING TO POLLS. MVP_REGISTRADURIA_MUN_CARURU</t>
  </si>
  <si>
    <t>03:24</t>
  </si>
  <si>
    <t>INC000000498563</t>
  </si>
  <si>
    <t>DEVICE HAS STOPPED RESPONDING TO POLLS. BGA_REGISTRADURIA_MUN_ALBANIA_SANTANDER</t>
  </si>
  <si>
    <t>01:31</t>
  </si>
  <si>
    <t>INC000000498564</t>
  </si>
  <si>
    <t>DEVICE HAS STOPPED RESPONDING TO POLLS. CTG_REGISTRADURIA_TIQUISIO</t>
  </si>
  <si>
    <t>01:49</t>
  </si>
  <si>
    <t>INC000000498565</t>
  </si>
  <si>
    <t>DEVICE HAS STOPPED RESPONDING TO POLLS. UIB_REGISTRADURIA_MUN_UNGUIA_CHOCO</t>
  </si>
  <si>
    <t>03:33</t>
  </si>
  <si>
    <t>INC000000498566</t>
  </si>
  <si>
    <t>DEVICE HAS STOPPED RESPONDING TO POLLS. PSO_REGISTRADURIA_EL_PENOL</t>
  </si>
  <si>
    <t>02:15</t>
  </si>
  <si>
    <t>INC000000498567</t>
  </si>
  <si>
    <t>DEVICE HAS STOPPED RESPONDING TO POLLS. BOG__REGISTRADURIA_SAN_CAYETANO</t>
  </si>
  <si>
    <t>03:30</t>
  </si>
  <si>
    <t>INC000000498569</t>
  </si>
  <si>
    <t>DEVICE HAS STOPPED RESPONDING TO POLLS. SMR_REGISTRADURIA_PIJINO_DEL_CARMEN</t>
  </si>
  <si>
    <t>03:41</t>
  </si>
  <si>
    <t>INC000000498570</t>
  </si>
  <si>
    <t>DEVICE HAS STOPPED RESPONDING TO POLLS. PSO_REGISTRADURIA_ANCUYA</t>
  </si>
  <si>
    <t>03:55</t>
  </si>
  <si>
    <t>INC000000498571</t>
  </si>
  <si>
    <t>DEVICE HAS STOPPED RESPONDING TO POLLS. SMR_REGISTRADURIA_REMOLINO</t>
  </si>
  <si>
    <t>02:22</t>
  </si>
  <si>
    <t>INC000000498572</t>
  </si>
  <si>
    <t>DEVICE HAS STOPPED RESPONDING TO POLLS. PPN_REGISTRADURIA_ROSAS</t>
  </si>
  <si>
    <t>INC000000498574</t>
  </si>
  <si>
    <t>DEVICE HAS STOPPED RESPONDING TO POLLS. BOG_REGISTRADURIA_UNE</t>
  </si>
  <si>
    <t>02:47</t>
  </si>
  <si>
    <t>INC000000498575</t>
  </si>
  <si>
    <t>DEVICE HAS STOPPED RESPONDING TO POLLS. PPN_REGISTRADURIA_MUN_PURACE_CAUCA</t>
  </si>
  <si>
    <t>02:58</t>
  </si>
  <si>
    <t>INC000000498576</t>
  </si>
  <si>
    <t>DEVICE HAS STOPPED RESPONDING TO POLLS. BGA_REGISTRADURIA_LA_BELLEZA</t>
  </si>
  <si>
    <t>03:52</t>
  </si>
  <si>
    <t>INC000000498683</t>
  </si>
  <si>
    <t>Buzon lleno - Correo</t>
  </si>
  <si>
    <t>INC000000498687</t>
  </si>
  <si>
    <t>DEVICE HAS STOPPED RESPONDING TO POLLS. PEI_REGISTRADURIA_VIRGINIA_RISARALDA</t>
  </si>
  <si>
    <t>INC000000498688</t>
  </si>
  <si>
    <t>DEVICE HAS STOPPED RESPONDING TO POLLS. MCJ_REGISTRADURIA_MUN_LA_JAGUA_DEL_PILAR</t>
  </si>
  <si>
    <t>03:12</t>
  </si>
  <si>
    <t>INC000000498689</t>
  </si>
  <si>
    <t>DEVICE HAS STOPPED RESPONDING TO POLLS. PSO_REGISTRADURIA_TUMACO</t>
  </si>
  <si>
    <t>05:54</t>
  </si>
  <si>
    <t>INC000000498690</t>
  </si>
  <si>
    <t>DEVICE HAS STOPPED RESPONDING TO POLLS. PPN_REGISTRADURIA_MUN_TIMBIQUI_CAUCA</t>
  </si>
  <si>
    <t>INC000000498691</t>
  </si>
  <si>
    <t>DEVICE HAS STOPPED RESPONDING TO POLLS. CZU_REGISTRADURIA_MUN_SAMPUES_SUCRE</t>
  </si>
  <si>
    <t>06:08</t>
  </si>
  <si>
    <t>INC000000498692</t>
  </si>
  <si>
    <t>DEVICE HAS STOPPED RESPONDING TO POLLS. MTR_REGISTRADURIA_LAS_CORDOBAS</t>
  </si>
  <si>
    <t>06:55</t>
  </si>
  <si>
    <t>INC000000498693</t>
  </si>
  <si>
    <t>DEVICE HAS STOPPED RESPONDING TO POLLS. CZU_REGISTRADURIA_MUN_GUARANDA_SUCRE</t>
  </si>
  <si>
    <t>01:10</t>
  </si>
  <si>
    <t>INC000000498694</t>
  </si>
  <si>
    <t>DEVICE HAS STOPPED RESPONDING TO POLLS. MDE_REGISTRADURIA_MUN_TAMESIS_ANTIOQUIA</t>
  </si>
  <si>
    <t>01:18</t>
  </si>
  <si>
    <t>INC000000498695</t>
  </si>
  <si>
    <t>DEVICE HAS STOPPED RESPONDING TO POLLS. BGA_REGISTRADURIA_S_VICENTE_CHUCURI</t>
  </si>
  <si>
    <t>02:39</t>
  </si>
  <si>
    <t>INC000000498696</t>
  </si>
  <si>
    <t>DEVICE HAS STOPPED RESPONDING TO POLLS. BOL_SANTA_CATALINA.yourdomain.com</t>
  </si>
  <si>
    <t>02:02</t>
  </si>
  <si>
    <t>INC000000498697</t>
  </si>
  <si>
    <t>DEVICE HAS STOPPED RESPONDING TO POLLS. BGA_REGISTRADURIA_CARCASI</t>
  </si>
  <si>
    <t>07:19</t>
  </si>
  <si>
    <t>INC000000498698</t>
  </si>
  <si>
    <t>DEVICE HAS STOPPED RESPONDING TO POLLS. BQA_REGISTRADURIA_AUX_NIEVES</t>
  </si>
  <si>
    <t>09:09</t>
  </si>
  <si>
    <t>INC000000498699</t>
  </si>
  <si>
    <t>DEVICE HAS STOPPED RESPONDING TO POLLS. CLO_REGISTRADURIA_EL_CAIRO_VALLE</t>
  </si>
  <si>
    <t>09:18</t>
  </si>
  <si>
    <t>INC000000498700</t>
  </si>
  <si>
    <t>DEVICE HAS STOPPED RESPONDING TO POLLS. VUP_PUERTO_BELLO_NABUZIMAKE</t>
  </si>
  <si>
    <t>03:17</t>
  </si>
  <si>
    <t>INC000000498757</t>
  </si>
  <si>
    <t>DEVICE HAS STOPPED RESPONDING TO POLLS. UIB_REGISTRADURIA_CHOCO_ATRATO</t>
  </si>
  <si>
    <t>INC000000498758</t>
  </si>
  <si>
    <t>DEVICE HAS STOPPED RESPONDING TO POLLS. SKTJ_REGISTRADURIA_SAN_MIGUEL_DE_SEMA</t>
  </si>
  <si>
    <t>09:25</t>
  </si>
  <si>
    <t>INC000000498759</t>
  </si>
  <si>
    <t>DEVICE HAS STOPPED RESPONDING TO POLLS. SKTJ_REGISTRADURIA_GUACAMAYAS</t>
  </si>
  <si>
    <t>INC000000498760</t>
  </si>
  <si>
    <t>DEVICE HAS STOPPED RESPONDING TO POLLS. PSO_REGISTRADURIA_TABLON_DE_GOMEZ_NARINO</t>
  </si>
  <si>
    <t>25:04</t>
  </si>
  <si>
    <t>INC000000498761</t>
  </si>
  <si>
    <t>DEVICE HAS STOPPED RESPONDING TO POLLS. PPN_REGISTRADURIA_MUN_MORALES_CAUCA</t>
  </si>
  <si>
    <t>INC000000498762</t>
  </si>
  <si>
    <t>DEVICE HAS STOPPED RESPONDING TO POLLS. MTR_REGISTRADURIA_SAN_BERNARDO_DEL_VIENTO</t>
  </si>
  <si>
    <t>INC000000498764</t>
  </si>
  <si>
    <t>DEVICE HAS STOPPED RESPONDING TO POLLS. MDE_REGISTRADURIA_BAGRE_ANTIOQUIA</t>
  </si>
  <si>
    <t>INC000000498767</t>
  </si>
  <si>
    <t>DEVICE HAS STOPPED RESPONDING TO POLLS. CTG_REGISTRADURIA_CLEMENCIA</t>
  </si>
  <si>
    <t>INC000000498768</t>
  </si>
  <si>
    <t>DEVICE HAS STOPPED RESPONDING TO POLLS. BOG_REGISTRADURIA_YACOPI</t>
  </si>
  <si>
    <t>INC000000498769</t>
  </si>
  <si>
    <t>DEVICE HAS STOPPED RESPONDING TO POLLS. CUC_REGISTRADURIA_HERRAN</t>
  </si>
  <si>
    <t>09:47</t>
  </si>
  <si>
    <t>INC000000498770</t>
  </si>
  <si>
    <t>DEVICE HAS STOPPED RESPONDING TO POLLS. BOG_REGISTRADURIA_NILO</t>
  </si>
  <si>
    <t>18:36</t>
  </si>
  <si>
    <t>INC000000498771</t>
  </si>
  <si>
    <t>DEVICE HAS STOPPED RESPONDING TO POLLS. PSO_REGISTRADURIA_MAGUI_NARINO</t>
  </si>
  <si>
    <t>02:08</t>
  </si>
  <si>
    <t>INC000000498773</t>
  </si>
  <si>
    <t>DEVICE HAS STOPPED RESPONDING TO POLLS. MTR_REGISTRADURIA_PUERTO_ESCONDIDO</t>
  </si>
  <si>
    <t>03:27</t>
  </si>
  <si>
    <t>INC000000498774</t>
  </si>
  <si>
    <t>DEVICE HAS STOPPED RESPONDING TO POLLS. MTR_REGISTRADURIA_SAN_CARLOS</t>
  </si>
  <si>
    <t>18:47</t>
  </si>
  <si>
    <t>INC000000498776</t>
  </si>
  <si>
    <t>DEVICE HAS STOPPED RESPONDING TO POLLS. SMR_REGISTRADURIA_NUEVA_GRANADA</t>
  </si>
  <si>
    <t>03:35</t>
  </si>
  <si>
    <t>INC000000498777</t>
  </si>
  <si>
    <t>DEVICE HAS STOPPED RESPONDING TO POLLS. MDE_REGISTRADURIA_MUN_AMALFI_ANTIOQUIA</t>
  </si>
  <si>
    <t>18:57</t>
  </si>
  <si>
    <t>INC000000498778</t>
  </si>
  <si>
    <t>DEVICE HAS STOPPED RESPONDING TO POLLS. CZU_REGISTRADURIA_MUN_CAIMITO_SUCRE</t>
  </si>
  <si>
    <t>04:12</t>
  </si>
  <si>
    <t>INC000000498779</t>
  </si>
  <si>
    <t>DEVICE HAS STOPPED RESPONDING TO POLLS. SKTJ_REGISTRADURIA_GACHANTIVA</t>
  </si>
  <si>
    <t>24:15</t>
  </si>
  <si>
    <t>INC000000498780</t>
  </si>
  <si>
    <t>DEVICE HAS STOPPED RESPONDING TO POLLS. VVC_REGISTRADURIA_MUN_LA_MACARENA_META</t>
  </si>
  <si>
    <t>04:03</t>
  </si>
  <si>
    <t>INC000000498781</t>
  </si>
  <si>
    <t>DEVICE HAS STOPPED RESPONDING TO POLLS. MDE_REGISTRADURIA_MUN_DABEIBA_ANTIOQUIA</t>
  </si>
  <si>
    <t>03:59</t>
  </si>
  <si>
    <t>INC000000498782</t>
  </si>
  <si>
    <t>DEVICE HAS STOPPED RESPONDING TO POLLS. BOG_REGIS_MUN_MEDINA_CUNDINAMARCA</t>
  </si>
  <si>
    <t>04:09</t>
  </si>
  <si>
    <t>INC000000498803</t>
  </si>
  <si>
    <t>DEVICE HAS STOPPED RESPONDING TO POLLS. PSO_REGISTRADURIA_MUN_BARBACOAS_NARINO</t>
  </si>
  <si>
    <t>INC000000498805</t>
  </si>
  <si>
    <t>DEVICE HAS STOPPED RESPONDING TO POLLS. RCH_AUX_1_RIOHACHA</t>
  </si>
  <si>
    <t>09:56</t>
  </si>
  <si>
    <t>INC000000498813</t>
  </si>
  <si>
    <t>DEVICE HAS STOPPED RESPONDING TO POLLS. FLA_REGISTRADURIA_MUN_MILAN_CAQUETA</t>
  </si>
  <si>
    <t>24:27</t>
  </si>
  <si>
    <t>INC000000498814</t>
  </si>
  <si>
    <t>DEVICE HAS STOPPED RESPONDING TO POLLS. CLO_REGISTRADURIA_EL_DOVIO</t>
  </si>
  <si>
    <t>24:35</t>
  </si>
  <si>
    <t>INC000000498816</t>
  </si>
  <si>
    <t>DEVICE HAS STOPPED RESPONDING TO POLLS. BGA_REGISTRADURIA_GUAPOTA</t>
  </si>
  <si>
    <t>24:43</t>
  </si>
  <si>
    <t>INC000000498817</t>
  </si>
  <si>
    <t>DEVICE HAS STOPPED RESPONDING TO POLLS. SMR_REGISTRADURIA_MUN_PUEBLO_VIEJO_MAGDALENA</t>
  </si>
  <si>
    <t>24:47</t>
  </si>
  <si>
    <t>INC000000498818</t>
  </si>
  <si>
    <t>DEVICE HAS STOPPED RESPONDING TO POLLS. BQA_REGISTRADURIA_PONEDERA</t>
  </si>
  <si>
    <t>04:06</t>
  </si>
  <si>
    <t>INC000000498819</t>
  </si>
  <si>
    <t>DEVICE HAS STOPPED RESPONDING TO POLLS. MTR_REGISTRADURIA_MOMIL</t>
  </si>
  <si>
    <t>24:52</t>
  </si>
  <si>
    <t>INC000000498820</t>
  </si>
  <si>
    <t>DEVICE HAS STOPPED RESPONDING TO POLLS. SMR_REGISTRADURIA_ZAPAYAN</t>
  </si>
  <si>
    <t>04:35</t>
  </si>
  <si>
    <t>INC000000498833</t>
  </si>
  <si>
    <t>DEVICE HAS STOPPED RESPONDING TO POLLS. PSO_REGISTRADURIA_CONSACA</t>
  </si>
  <si>
    <t>22:09</t>
  </si>
  <si>
    <t>INC000000498845</t>
  </si>
  <si>
    <t>DEVICE HAS STOPPED RESPONDING TO POLLS. MTR_REGISTRADURIA_MUN_MONITOS_CORDOBA</t>
  </si>
  <si>
    <t>03:58</t>
  </si>
  <si>
    <t>INC000000498867</t>
  </si>
  <si>
    <t>DEVICE HAS STOPPED RESPONDING TO POLLS. VVC_DELEGACION_VILLAVICENCIO</t>
  </si>
  <si>
    <t>INC000000498871</t>
  </si>
  <si>
    <t>DEVICE HAS STOPPED RESPONDING TO POLLS. BOG_REGISTRADURIA_SOACHA_CUNDINAMARCA</t>
  </si>
  <si>
    <t>INC000000498873</t>
  </si>
  <si>
    <t>DEVICE HAS STOPPED RESPONDING TO POLLS. BOG_REGISTRADURIA_GUATAVITA</t>
  </si>
  <si>
    <t>26:24</t>
  </si>
  <si>
    <t>INC000000498879</t>
  </si>
  <si>
    <t>DEVICE HAS STOPPED RESPONDING TO POLLS. MZL_REGISTRADURIA_MARMATO_CALDAS</t>
  </si>
  <si>
    <t>INC000000498882</t>
  </si>
  <si>
    <t>DEVICE HAS STOPPED RESPONDING TO POLLS. VUP_REGISTRADURIA_AUX_VALLEDUPAR_CESAR</t>
  </si>
  <si>
    <t>06:17</t>
  </si>
  <si>
    <t>INC000000498889</t>
  </si>
  <si>
    <t>DEVICE HAS STOPPED RESPONDING TO POLLS. MDE_REGISTRADURIA_MUN_GIRALDO_ANTIOQUIA</t>
  </si>
  <si>
    <t>06:57</t>
  </si>
  <si>
    <t>INC000000498904</t>
  </si>
  <si>
    <t>Falla correo - Desarrollo Integral del Talento Humano</t>
  </si>
  <si>
    <t>INC000000498931</t>
  </si>
  <si>
    <t>DEVICE HAS STOPPED RESPONDING TO POLLS. UIB_REGISTRADURIA_MUN_RIO_QUITO_CHOCO</t>
  </si>
  <si>
    <t>04:49</t>
  </si>
  <si>
    <t>INC000000498940</t>
  </si>
  <si>
    <t>DEVICE HAS STOPPED RESPONDING TO POLLS. SMR_REGISTRADURIA_PEDRAZA</t>
  </si>
  <si>
    <t>INC000000498942</t>
  </si>
  <si>
    <t>DEVICE HAS STOPPED RESPONDING TO POLLS. BOG_REGISTRADURIA_MUN_GUASCA</t>
  </si>
  <si>
    <t>02:14</t>
  </si>
  <si>
    <t>INC000000498953</t>
  </si>
  <si>
    <t>DEVICE HAS STOPPED RESPONDING TO POLLS. SKTJ_REGISTRADURIA_PISBA</t>
  </si>
  <si>
    <t>INC000000498976</t>
  </si>
  <si>
    <t>Fallo de correo - conectividad</t>
  </si>
  <si>
    <t>INC000000498999</t>
  </si>
  <si>
    <t>DEVICE HAS STOPPED RESPONDING TO POLLS. BOG_REGISTRADURIA_GUTIERREZ</t>
  </si>
  <si>
    <t>INC000000499005</t>
  </si>
  <si>
    <t>DEVICE HAS STOPPED RESPONDING TO POLLS. UIB_REGISTRADURIA_MUN_LLORO_CHOCO</t>
  </si>
  <si>
    <t>17:24</t>
  </si>
  <si>
    <t>INC000000499045</t>
  </si>
  <si>
    <t>Caida de canal - Registraduria Municipal Funes - Nariño</t>
  </si>
  <si>
    <t>INC000000499076</t>
  </si>
  <si>
    <t>RE: Revisión de recepción correos electrónicos Oficina de Prensa.</t>
  </si>
  <si>
    <t>22:56</t>
  </si>
  <si>
    <t>INC000000499077</t>
  </si>
  <si>
    <t>DEVICE HAS STOPPED RESPONDING TO POLLS. PSO_REGISTRADURIA_ILES</t>
  </si>
  <si>
    <t>INC000000499104</t>
  </si>
  <si>
    <t>DEVICE HAS STOPPED RESPONDING TO POLLS. UIB_REGISTRADURIA_MUN_RIO_IRO_CHOCO</t>
  </si>
  <si>
    <t>INC000000499136</t>
  </si>
  <si>
    <t>DEVICE HAS STOPPED RESPONDING TO POLLS. RCH_REGISTRADURIA_URIBIA</t>
  </si>
  <si>
    <t>25:52</t>
  </si>
  <si>
    <t>INC000000499137</t>
  </si>
  <si>
    <t>DEVICE HAS STOPPED RESPONDING TO POLLS. MTR_REGISTRADURIA_SAHAGUN</t>
  </si>
  <si>
    <t>06:14</t>
  </si>
  <si>
    <t>INC000000499138</t>
  </si>
  <si>
    <t>DEVICE HAS STOPPED RESPONDING TO POLLS. RCH_REGISTRADURIA_DIBULLA</t>
  </si>
  <si>
    <t>01:29</t>
  </si>
  <si>
    <t>INC000000499143</t>
  </si>
  <si>
    <t>DEVICE HAS STOPPED RESPONDING TO POLLS. BGA_REGISTRADURIA_MUN_CONCEPCION_SANTANDER</t>
  </si>
  <si>
    <t>06:39</t>
  </si>
  <si>
    <t>INC000000499149</t>
  </si>
  <si>
    <t>DEVICE HAS STOPPED RESPONDING TO POLLS. CTG_REGISTRADURIA_MAHATES</t>
  </si>
  <si>
    <t>16:49</t>
  </si>
  <si>
    <t>INC000000499172</t>
  </si>
  <si>
    <t>DEVICE HAS STOPPED RESPONDING TO POLLS. CTG_REGISTRADURIA_SIMITI</t>
  </si>
  <si>
    <t>16:27</t>
  </si>
  <si>
    <t>INC000000499173</t>
  </si>
  <si>
    <t>DEVICE HAS STOPPED RESPONDING TO POLLS. CTG_REGISTRADURIA_SANTA_ROSA_DEL_SUR</t>
  </si>
  <si>
    <t>16:37</t>
  </si>
  <si>
    <t>INC000000499187</t>
  </si>
  <si>
    <t>DEVICE HAS STOPPED RESPONDING TO POLLS. FLA_REGISTRADURIA_MUN_CARTAGENA_DEL_CHAIRA_CAQUETA</t>
  </si>
  <si>
    <t>INC000000499227</t>
  </si>
  <si>
    <t>DEVICE HAS STOPPED RESPONDING TO POLLS. BOG_REGISTRADURIA_EL_COLEGIO_CUNDINAMARCA</t>
  </si>
  <si>
    <t>INC000000499245</t>
  </si>
  <si>
    <t>DEVICE HAS STOPPED RESPONDING TO POLLS. NVA_REGISTRADURIA_TIMANA</t>
  </si>
  <si>
    <t>16:29</t>
  </si>
  <si>
    <t>INC000000499247</t>
  </si>
  <si>
    <t>DEVICE HAS STOPPED RESPONDING TO POLLS. PSO_REGISTRADURIA_PUERRES</t>
  </si>
  <si>
    <t>21:47</t>
  </si>
  <si>
    <t>INC000000499253</t>
  </si>
  <si>
    <t>DEVICE HAS STOPPED RESPONDING TO POLLS. BOG_REGISTRADURIA_GRANADA</t>
  </si>
  <si>
    <t>INC000000499284</t>
  </si>
  <si>
    <t>DEVICE HAS STOPPED RESPONDING TO POLLS. MVP_REGISTRADURIA_MUN_TARAIRA</t>
  </si>
  <si>
    <t>INC000000499297</t>
  </si>
  <si>
    <t>DEVICE HAS STOPPED RESPONDING TO POLLS. EYP_REGISTRADURIA_NUNCHIA</t>
  </si>
  <si>
    <t>20:29</t>
  </si>
  <si>
    <t>INC000000499310</t>
  </si>
  <si>
    <t>DEVICE HAS STOPPED RESPONDING TO POLLS. MDE_REGISTRADURIA_MUN_BURITICA.yourdomain.com</t>
  </si>
  <si>
    <t>INC000000499346</t>
  </si>
  <si>
    <t>DEVICE HAS STOPPED RESPONDING TO POLLS. CHO_REGISTRADURIA_CHOCO_MEDIO_ATRATO</t>
  </si>
  <si>
    <t>17:22</t>
  </si>
  <si>
    <t>INC000000499349</t>
  </si>
  <si>
    <t>DEVICE HAS STOPPED RESPONDING TO POLLS. BOG_REGISTRADURIA_FOSCA</t>
  </si>
  <si>
    <t>INC000000499357</t>
  </si>
  <si>
    <t>DEVICE HAS STOPPED RESPONDING TO POLLS. UIB_REGISTRADURIA_MUN_SIPI_CHOCO</t>
  </si>
  <si>
    <t>20:38</t>
  </si>
  <si>
    <t>INC000000499374</t>
  </si>
  <si>
    <t>DEVICE HAS STOPPED RESPONDING TO POLLS. CUC_REGISTRADURIA_MUN_HACARI_N/T_SANTANDER</t>
  </si>
  <si>
    <t>20:56</t>
  </si>
  <si>
    <t>INC000000499408</t>
  </si>
  <si>
    <t>DEVICE HAS STOPPED RESPONDING TO POLLS. IBE_REGISTRADURIA_ALVARADO</t>
  </si>
  <si>
    <t>INC000000499415</t>
  </si>
  <si>
    <t>DEVICE HAS STOPPED RESPONDING TO POLLS. UIB_REGISTRADURIA_MUN_BOJAYA_CHOCO</t>
  </si>
  <si>
    <t>20:49</t>
  </si>
  <si>
    <t>INC000000499455</t>
  </si>
  <si>
    <t>DEVICE HAS STOPPED RESPONDING TO POLLS. CTG_REGISTRADURIA_NOROSI</t>
  </si>
  <si>
    <t>20:33</t>
  </si>
  <si>
    <t>INC000000499471</t>
  </si>
  <si>
    <t>DEVICE HAS STOPPED RESPONDING TO POLLS. MDE_REGISTRADURIA_MUN_ANGOSTURA</t>
  </si>
  <si>
    <t>19:29</t>
  </si>
  <si>
    <t>INC000000499475</t>
  </si>
  <si>
    <t>DEVICE HAS STOPPED RESPONDING TO POLLS. CTG_REGISTRADURIA_REGIDOR</t>
  </si>
  <si>
    <t>18:15</t>
  </si>
  <si>
    <t>INC000000499487</t>
  </si>
  <si>
    <t>DEVICE HAS STOPPED RESPONDING TO POLLS. PSO_REGISTRADURIA_CORDOBA</t>
  </si>
  <si>
    <t>20:10</t>
  </si>
  <si>
    <t>INC000000499489</t>
  </si>
  <si>
    <t>DEVICE HAS STOPPED RESPONDING TO POLLS. VCC_REGISTRADURIA_MUN_GRANADA_META</t>
  </si>
  <si>
    <t>18:54</t>
  </si>
  <si>
    <t>INC000000499490</t>
  </si>
  <si>
    <t>DEVICE HAS STOPPED RESPONDING TO POLLS. PSO_REGISTRADURIA_BUESACO</t>
  </si>
  <si>
    <t>01:30</t>
  </si>
  <si>
    <t>INC000000499491</t>
  </si>
  <si>
    <t>DEVICE HAS STOPPED RESPONDING TO POLLS. PSO_REGISTRADURIA_UNION</t>
  </si>
  <si>
    <t>19:36</t>
  </si>
  <si>
    <t>INC000000499494</t>
  </si>
  <si>
    <t>DEVICE HAS STOPPED RESPONDING TO POLLS. PUU_REGISTRADURIA_MUN_PUERT_ASIS_PUTUMAYO</t>
  </si>
  <si>
    <t>18:53</t>
  </si>
  <si>
    <t>INC000000499495</t>
  </si>
  <si>
    <t>DEVICE HAS STOPPED RESPONDING TO POLLS. PSO_REGISTRADURIA_TAMINANGO</t>
  </si>
  <si>
    <t>INC000000499497</t>
  </si>
  <si>
    <t>DEVICE HAS STOPPED RESPONDING TO POLLS. PUU_REGISTRADURIA_ORITO_PUTUMAYO</t>
  </si>
  <si>
    <t>18:52</t>
  </si>
  <si>
    <t>INC000000499498</t>
  </si>
  <si>
    <t>DEVICE HAS STOPPED RESPONDING TO POLLS. PSO_REGISTRADURIA_CHACHAGUI</t>
  </si>
  <si>
    <t>INC000000499499</t>
  </si>
  <si>
    <t>DEVICE HAS STOPPED RESPONDING TO POLLS. PPN_REGISTRADURIA_MUN_TIMBIO_CAUCA</t>
  </si>
  <si>
    <t>INC000000499500</t>
  </si>
  <si>
    <t>DEVICE HAS STOPPED RESPONDING TO POLLS. EYP_REGISTRADURIA_MUN_PORE_CASANARE</t>
  </si>
  <si>
    <t>INC000000499519</t>
  </si>
  <si>
    <t>DEVICE HAS STOPPED RESPONDING TO POLLS. VUP_REGISTRADURIA_TAMALAMEQUE</t>
  </si>
  <si>
    <t>INC000000499547</t>
  </si>
  <si>
    <t>00:59</t>
  </si>
  <si>
    <t>INC000000499550</t>
  </si>
  <si>
    <t>DEVICE HAS STOPPED RESPONDING TO POLLS. PSO_REGISTRADURIA_BELEN</t>
  </si>
  <si>
    <t>INC000000499553</t>
  </si>
  <si>
    <t>DEVICE HAS STOPPED RESPONDING TO POLLS. PSO_REGISTRADURIA_CONTADERO</t>
  </si>
  <si>
    <t>INC000000499554</t>
  </si>
  <si>
    <t>DEVICE HAS STOPPED RESPONDING TO POLLS. PSO_REGISTRADURIA_GUAITARILLA</t>
  </si>
  <si>
    <t>INC000000499556</t>
  </si>
  <si>
    <t>DEVICE HAS STOPPED RESPONDING TO POLLS. EYP_REGISTRADURIA_SAN_LUIS_PALENQUE</t>
  </si>
  <si>
    <t>INC000000499557</t>
  </si>
  <si>
    <t>DEVICE HAS STOPPED RESPONDING TO POLLS. PPN_REGISTRADURIA_FLORENCIA</t>
  </si>
  <si>
    <t>INC000000499558</t>
  </si>
  <si>
    <t>DEVICE HAS STOPPED RESPONDING TO POLLS. EYP_REGISTRADURIA_MUN_TRINIDAD_CASANARE</t>
  </si>
  <si>
    <t>INC000000499560</t>
  </si>
  <si>
    <t>DEVICE HAS STOPPED RESPONDING TO POLLS. VVC_REGISTRADURIA_MUN_PTO_GAITAN_META</t>
  </si>
  <si>
    <t>18:49</t>
  </si>
  <si>
    <t>INC000000499561</t>
  </si>
  <si>
    <t>DEVICE HAS STOPPED RESPONDING TO POLLS. PSO_REGISTRADURIA_ALBAN_NARINO</t>
  </si>
  <si>
    <t>INC000000499562</t>
  </si>
  <si>
    <t>DEVICE HAS STOPPED RESPONDING TO POLLS. NVA_REGISTRADURIA_MUN_GIGANTE_HUILA</t>
  </si>
  <si>
    <t>INC000000499564</t>
  </si>
  <si>
    <t>DEVICE HAS STOPPED RESPONDING TO POLLS. EYP_REGISTRADURIA_CHAMEZA</t>
  </si>
  <si>
    <t>INC000000499565</t>
  </si>
  <si>
    <t>DEVICE HAS STOPPED RESPONDING TO POLLS. AUC_REGISTRADURIA_MUN_ARAUQUITA_ARAUCA</t>
  </si>
  <si>
    <t>INC000000499566</t>
  </si>
  <si>
    <t>DEVICE HAS STOPPED RESPONDING TO POLLS. EYP_REGISTRADURIA_HATO-COROZAL</t>
  </si>
  <si>
    <t>INC000000499567</t>
  </si>
  <si>
    <t>DEVICE HAS STOPPED RESPONDING TO POLLS. PSO_REGISTRADURIA_SAN_LORENZO</t>
  </si>
  <si>
    <t>18:48</t>
  </si>
  <si>
    <t>INC000000499568</t>
  </si>
  <si>
    <t>DEVICE HAS STOPPED RESPONDING TO POLLS. AUC_REGISTRADURIA_TAME</t>
  </si>
  <si>
    <t>INC000000499569</t>
  </si>
  <si>
    <t>DEVICE HAS STOPPED RESPONDING TO POLLS. CLO_REGISTRADURIA_FLORIDA</t>
  </si>
  <si>
    <t>INC000000499570</t>
  </si>
  <si>
    <t>DEVICE HAS STOPPED RESPONDING TO POLLS. SKTJ_REGISTRADURIA_SANTA_ROSA_DE_VITERBO</t>
  </si>
  <si>
    <t>INC000000499571</t>
  </si>
  <si>
    <t>DEVICE HAS STOPPED RESPONDING TO POLLS. PSO_REGISTRADURIA_PUPIALES_NARINO</t>
  </si>
  <si>
    <t>INC000000499572</t>
  </si>
  <si>
    <t>DEVICE HAS STOPPED RESPONDING TO POLLS. NVA_REGISTRADURIA_MUN_OPARAPA_HUILA</t>
  </si>
  <si>
    <t>19:37</t>
  </si>
  <si>
    <t>INC000000499573</t>
  </si>
  <si>
    <t>DEVICE HAS STOPPED RESPONDING TO POLLS. PSO_REGISTRADURIA_RICAURTE_NARINO</t>
  </si>
  <si>
    <t>INC000000499575</t>
  </si>
  <si>
    <t>DEVICE HAS STOPPED RESPONDING TO POLLS. PSO_REGISTRADURIA_TANGUA</t>
  </si>
  <si>
    <t>INC000000499576</t>
  </si>
  <si>
    <t>DEVICE HAS STOPPED RESPONDING TO POLLS. PSO_REGISTRADURIA_GUACHUCAL</t>
  </si>
  <si>
    <t>INC000000499577</t>
  </si>
  <si>
    <t>DEVICE HAS STOPPED RESPONDING TO POLLS. PPN_REGISTRADURIA_PAEZ</t>
  </si>
  <si>
    <t>INC000000499578</t>
  </si>
  <si>
    <t>DEVICE HAS STOPPED RESPONDING TO POLLS. PPN_REGISTRADURIA_MUN_BOLIVAR_CAUCA</t>
  </si>
  <si>
    <t>INC000000499593</t>
  </si>
  <si>
    <t>Intermitencia de Canal Los Santos Santander</t>
  </si>
  <si>
    <t>INC000000499603</t>
  </si>
  <si>
    <t>DEVICE HAS STOPPED RESPONDING TO POLLS. VUP_REGISTRADURIA_PAILITAS</t>
  </si>
  <si>
    <t>INC000000499607</t>
  </si>
  <si>
    <t>01:07</t>
  </si>
  <si>
    <t>INC000000499623</t>
  </si>
  <si>
    <t>INC000000499627</t>
  </si>
  <si>
    <t>DEVICE HAS STOPPED RESPONDING TO POLLS. PUU_REGISTRADURIA_DD_PUTUMAYO</t>
  </si>
  <si>
    <t>INC000000499629</t>
  </si>
  <si>
    <t>DEVICE HAS STOPPED RESPONDING TO POLLS. PSO_REGISTRADURIA_FRANCISCO_PIZARRO_NARINO</t>
  </si>
  <si>
    <t>INC000000499631</t>
  </si>
  <si>
    <t>DEVICE HAS STOPPED RESPONDING TO POLLS. PSO_REGISTRADURIA_TAMBO</t>
  </si>
  <si>
    <t>INC000000499632</t>
  </si>
  <si>
    <t>DEVICE HAS STOPPED RESPONDING TO POLLS. SKTJ_REGISTRADURIA_BOYACA</t>
  </si>
  <si>
    <t>01:41</t>
  </si>
  <si>
    <t>INC000000499633</t>
  </si>
  <si>
    <t>DEVICE HAS STOPPED RESPONDING TO POLLS. PSO_REGISTRADURIA_POLICARPA</t>
  </si>
  <si>
    <t>INC000000499634</t>
  </si>
  <si>
    <t>DEVICE HAS STOPPED RESPONDING TO POLLS. PPN_REGISTRADURIA_MUN_CALOTO_CAUCA</t>
  </si>
  <si>
    <t>INC000000499635</t>
  </si>
  <si>
    <t>DEVICE HAS STOPPED RESPONDING TO POLLS. PSO_REGISTRADURIA_SAN_BERNARDO</t>
  </si>
  <si>
    <t>INC000000499636</t>
  </si>
  <si>
    <t>DEVICE HAS STOPPED RESPONDING TO POLLS. CLO_REGISTRADURIA_MUN_GINEBRA</t>
  </si>
  <si>
    <t>INC000000499637</t>
  </si>
  <si>
    <t>DEVICE HAS STOPPED RESPONDING TO POLLS. PSO_REGISTRADURIA_SAPUYES</t>
  </si>
  <si>
    <t>INC000000499638</t>
  </si>
  <si>
    <t>DEVICE HAS STOPPED RESPONDING TO POLLS. PSO_REGISTRADURIA_SAN_PEDRO_DE_CARTAGO</t>
  </si>
  <si>
    <t>INC000000499640</t>
  </si>
  <si>
    <t>DEVICE HAS STOPPED RESPONDING TO POLLS. PSO_REGISTRADURIA_MOSQUERA</t>
  </si>
  <si>
    <t>INC000000499641</t>
  </si>
  <si>
    <t>DEVICE HAS STOPPED RESPONDING TO POLLS. NVA_REGISTRADURIA_ELIAS</t>
  </si>
  <si>
    <t>17:39</t>
  </si>
  <si>
    <t>INC000000499642</t>
  </si>
  <si>
    <t>DEVICE HAS STOPPED RESPONDING TO POLLS. PPN_REGISTRADURIA_MUN_LA_SIERRA_CAUCA</t>
  </si>
  <si>
    <t>INC000000499644</t>
  </si>
  <si>
    <t>DEVICE HAS STOPPED RESPONDING TO POLLS. PPN_REGISTRADURIA_MUN_GUACHENE</t>
  </si>
  <si>
    <t>INC000000499647</t>
  </si>
  <si>
    <t>DEVICE HAS STOPPED RESPONDING TO POLLS. PSO_REGISTRADURIA_MUN_SANTA_CRUZ</t>
  </si>
  <si>
    <t>INC000000499649</t>
  </si>
  <si>
    <t>DEVICE HAS STOPPED RESPONDING TO POLLS. EYP_REGISTRADURIA_RECETOR</t>
  </si>
  <si>
    <t>INC000000499650</t>
  </si>
  <si>
    <t>DEVICE HAS STOPPED RESPONDING TO POLLS. PSO_REGISTRADURIA_LA_CRUZ</t>
  </si>
  <si>
    <t>INC000000499651</t>
  </si>
  <si>
    <t>DEVICE HAS STOPPED RESPONDING TO POLLS. PSO_REGISTRADURIA_SAN_PABLO</t>
  </si>
  <si>
    <t>INC000000499652</t>
  </si>
  <si>
    <t>DEVICE HAS STOPPED RESPONDING TO POLLS. PSO_REGISTRADURIA_GUALMATAN</t>
  </si>
  <si>
    <t>INC000000499654</t>
  </si>
  <si>
    <t>DEVICE HAS STOPPED RESPONDING TO POLLS. PSO_REGISTRADURIA_YACUANQUER_NARINO</t>
  </si>
  <si>
    <t>INC000000499657</t>
  </si>
  <si>
    <t>DEVICE HAS STOPPED RESPONDING TO POLLS. PSO_REGISTRADURIA_ALDANA</t>
  </si>
  <si>
    <t>INC000000499658</t>
  </si>
  <si>
    <t>INC000000499659</t>
  </si>
  <si>
    <t>DEVICE HAS STOPPED RESPONDING TO POLLS. PSO_REGISTRADURIA_TUQUERRES</t>
  </si>
  <si>
    <t>INC000000499660</t>
  </si>
  <si>
    <t>DEVICE HAS STOPPED RESPONDING TO POLLS. PSO_REGISTRADURIA_SAMANIEGO</t>
  </si>
  <si>
    <t>INC000000499662</t>
  </si>
  <si>
    <t>DEVICE HAS STOPPED RESPONDING TO POLLS. GUS_REGISTRADURIA_MUN_GARAGOA_BOYACA</t>
  </si>
  <si>
    <t>INC000000499663</t>
  </si>
  <si>
    <t>DEVICE HAS STOPPED RESPONDING TO POLLS. BGA_REGISTRADURIA_CERRITO</t>
  </si>
  <si>
    <t>INC000000499701</t>
  </si>
  <si>
    <t>DEVICE HAS STOPPED RESPONDING TO POLLS. UIB_REGISTRADURIA_TADO</t>
  </si>
  <si>
    <t>18:50</t>
  </si>
  <si>
    <t>INC000000499702</t>
  </si>
  <si>
    <t>DEVICE HAS STOPPED RESPONDING TO POLLS. PSO_REGISTRADURIA_SANDONA</t>
  </si>
  <si>
    <t>INC000000499703</t>
  </si>
  <si>
    <t>DEVICE HAS STOPPED RESPONDING TO POLLS. PSO_REGISTRADURIA_CUASPUD</t>
  </si>
  <si>
    <t>INC000000499704</t>
  </si>
  <si>
    <t>DEVICE HAS STOPPED RESPONDING TO POLLS. PSO_REGISTRADURIA_COLON</t>
  </si>
  <si>
    <t>INC000000499705</t>
  </si>
  <si>
    <t>DEVICE HAS STOPPED RESPONDING TO POLLS. AUC_REGISTRADURIA_MUN_PUERTO_RONDON_ARAUCA</t>
  </si>
  <si>
    <t>INC000000499706</t>
  </si>
  <si>
    <t>DEVICE HAS STOPPED RESPONDING TO POLLS. EYP_REGISTRADURIA_SABANALARGA_CASANARE</t>
  </si>
  <si>
    <t>INC000000499708</t>
  </si>
  <si>
    <t>INC000000499709</t>
  </si>
  <si>
    <t>DEVICE HAS STOPPED RESPONDING TO POLLS. EYP_REGISTRADURIA_MUN_SACAMA</t>
  </si>
  <si>
    <t>INC000000499710</t>
  </si>
  <si>
    <t>DEVICE HAS STOPPED RESPONDING TO POLLS. PSO_REGISTRADURIA_ARBOLEDA</t>
  </si>
  <si>
    <t>INC000000499711</t>
  </si>
  <si>
    <t>DEVICE HAS STOPPED RESPONDING TO POLLS. PPN_REGISTRADURIA_PATIA_CAUCA</t>
  </si>
  <si>
    <t>INC000000499712</t>
  </si>
  <si>
    <t>DEVICE HAS STOPPED RESPONDING TO POLLS. PSO_REGISTRADURIA_CHARCO_NARINO</t>
  </si>
  <si>
    <t>INC000000499713</t>
  </si>
  <si>
    <t>DEVICE HAS STOPPED RESPONDING TO POLLS. PSO_REGISTRADURIA_POTOSI_NARINO</t>
  </si>
  <si>
    <t>INC000000499714</t>
  </si>
  <si>
    <t>DEVICE HAS STOPPED RESPONDING TO POLLS. PPN_REGISTRADURIA_SOTARA</t>
  </si>
  <si>
    <t>INC000000499715</t>
  </si>
  <si>
    <t>DEVICE HAS STOPPED RESPONDING TO POLLS. PSO_REGISTRADURIA_CUMBAL</t>
  </si>
  <si>
    <t>INC000000499716</t>
  </si>
  <si>
    <t>DEVICE HAS STOPPED RESPONDING TO POLLS. PSO_REGISTRADURIA_LINARES</t>
  </si>
  <si>
    <t>INC000000499718</t>
  </si>
  <si>
    <t>DEVICE HAS STOPPED RESPONDING TO POLLS. EYP_REGISTRADURIA_MUN_TAMARA_CASANARE</t>
  </si>
  <si>
    <t>INC000000499719</t>
  </si>
  <si>
    <t>DEVICE HAS STOPPED RESPONDING TO POLLS. PSO_REGISTRADURIA_LA_FLORIDA</t>
  </si>
  <si>
    <t>INC000000499720</t>
  </si>
  <si>
    <t>DEVICE HAS STOPPED RESPONDING TO POLLS. NVA_REGISTRADURIA_SALADO_BLANCO</t>
  </si>
  <si>
    <t>02:13</t>
  </si>
  <si>
    <t>INC000000499721</t>
  </si>
  <si>
    <t>DEVICE HAS STOPPED RESPONDING TO POLLS. PSO_REGISTRADURIA_ROBERTO_PAYAN_NARINO</t>
  </si>
  <si>
    <t>INC000000499730</t>
  </si>
  <si>
    <t>Intermitencia Canal Registraduria Paz De Ariporo - Casanare</t>
  </si>
  <si>
    <t>18:32</t>
  </si>
  <si>
    <t>INC000000499741</t>
  </si>
  <si>
    <t>INC000000499742</t>
  </si>
  <si>
    <t>INC000000499785</t>
  </si>
  <si>
    <t>DEVICE HAS STOPPED RESPONDING TO POLLS. BOY_REGISTRADURIA_MUN_SACHICA.yourdomain.com</t>
  </si>
  <si>
    <t>17:37</t>
  </si>
  <si>
    <t>INC000000499875</t>
  </si>
  <si>
    <t>DEVICE HAS STOPPED RESPONDING TO POLLS. UIB_REGISTRADURIA_MUN_EL_LITORAL_DE_SAN_JUAN_CHOCO</t>
  </si>
  <si>
    <t>17:02</t>
  </si>
  <si>
    <t>INC000000499882</t>
  </si>
  <si>
    <t>DEVICE HAS STOPPED RESPONDING TO POLLS. VUP_REGISTRADURIA_MUN_GONZALEZ_CESAR</t>
  </si>
  <si>
    <t>17:10</t>
  </si>
  <si>
    <t>INC000000499885</t>
  </si>
  <si>
    <t>DEVICE HAS STOPPED RESPONDING TO POLLS. VUP_REGISTRADURIA_CHIRIGUANA_CESAR</t>
  </si>
  <si>
    <t>17:18</t>
  </si>
  <si>
    <t>INC000000499897</t>
  </si>
  <si>
    <t>Bloqueo de acceso a pagina</t>
  </si>
  <si>
    <t>INC000000499955</t>
  </si>
  <si>
    <t>DEVICE HAS STOPPED RESPONDING TO POLLS. VUP_REGISTRADURIA_SAN_DIEGO</t>
  </si>
  <si>
    <t>18:35</t>
  </si>
  <si>
    <t>INC000000499956</t>
  </si>
  <si>
    <t>DEVICE HAS STOPPED RESPONDING TO POLLS. CTG_REGISTRADURIA_RIOVIEJO</t>
  </si>
  <si>
    <t>18:17</t>
  </si>
  <si>
    <t>INC000000499979</t>
  </si>
  <si>
    <t>DEVICE HAS STOPPED RESPONDING TO POLLS. CTG_REGISTRADURIA_ARROYO_HONDO</t>
  </si>
  <si>
    <t>18:14</t>
  </si>
  <si>
    <t>INC000000499981</t>
  </si>
  <si>
    <t>DEVICE HAS STOPPED RESPONDING TO POLLS. BOG_REGISTRADURIA_AUX_SUMAPAZ_CUND</t>
  </si>
  <si>
    <t>18:19</t>
  </si>
  <si>
    <t>INC000000499984</t>
  </si>
  <si>
    <t>18:21</t>
  </si>
  <si>
    <t>INC000000499990</t>
  </si>
  <si>
    <t>DEVICE HAS STOPPED RESPONDING TO POLLS. PPN_REGISTRADURIA_LA_VEGA</t>
  </si>
  <si>
    <t>INC000000499997</t>
  </si>
  <si>
    <t>DEVICE HAS STOPPED RESPONDING TO POLLS. BUC_REGISTRADURIA_LOS_SANTOS</t>
  </si>
  <si>
    <t>18:04</t>
  </si>
  <si>
    <t>INC000000499998</t>
  </si>
  <si>
    <t>DEVICE HAS STOPPED RESPONDING TO POLLS. CTG_REGISTRADURIA_TURBACO_BOLIVAR</t>
  </si>
  <si>
    <t>INC000000500028</t>
  </si>
  <si>
    <t>DEVICE HAS STOPPED RESPONDING TO POLLS. PDA_REGISTRADURIA_PTO-INIRIDA</t>
  </si>
  <si>
    <t>INC000000500031</t>
  </si>
  <si>
    <t>DEVICE HAS STOPPED RESPONDING TO POLLS. CZU_REGISTRADURIA_BUENAVISTA</t>
  </si>
  <si>
    <t>18:11</t>
  </si>
  <si>
    <t>INC000000500044</t>
  </si>
  <si>
    <t>Falla telefono IP - DD Cauca</t>
  </si>
  <si>
    <t>INC000000500052</t>
  </si>
  <si>
    <t>DEVICE HAS STOPPED RESPONDING TO POLLS. BGA_REGISTRADURIA_CHIPATA</t>
  </si>
  <si>
    <t>18:13</t>
  </si>
  <si>
    <t>INC000000500055</t>
  </si>
  <si>
    <t>DEVICE HAS STOPPED RESPONDING TO POLLS. MTR_REGISTRADURIA_SAN_ANDRES_DE_SOTAVENTO_CORDOBA</t>
  </si>
  <si>
    <t>18:08</t>
  </si>
  <si>
    <t>INC000000500074</t>
  </si>
  <si>
    <t>DEVICE HAS STOPPED RESPONDING TO POLLS. IBE_REGISTRADURIA_AMBALEMA</t>
  </si>
  <si>
    <t>17:51</t>
  </si>
  <si>
    <t>INC000000500078</t>
  </si>
  <si>
    <t>DEVICE HAS STOPPED RESPONDING TO POLLS. CLO_REGISTRADURIA_ULLOA</t>
  </si>
  <si>
    <t>INC000000500081</t>
  </si>
  <si>
    <t>DEVICE HAS STOPPED RESPONDING TO POLLS. VVC_REGISTRADURIA_EL_DORADO</t>
  </si>
  <si>
    <t>17:58</t>
  </si>
  <si>
    <t>INC000000500085</t>
  </si>
  <si>
    <t>DEVICE HAS STOPPED RESPONDING TO POLLS. NVA_REGISTRADURIA_MUN_TERUEL_HUILA</t>
  </si>
  <si>
    <t>17:56</t>
  </si>
  <si>
    <t>INC000000500088</t>
  </si>
  <si>
    <t>DEVICE HAS STOPPED RESPONDING TO POLLS. NVA_REGISTRADURIA_LA_ARGENTINA</t>
  </si>
  <si>
    <t>INC000000500089</t>
  </si>
  <si>
    <t>DEVICE HAS STOPPED RESPONDING TO POLLS. CZU_REGISTRADURIA_MUN_MAJAGUAL_SUCRE</t>
  </si>
  <si>
    <t>18:05</t>
  </si>
  <si>
    <t>INC000000500090</t>
  </si>
  <si>
    <t>DEVICE HAS STOPPED RESPONDING TO POLLS. CTG_REGISTRADURIA_MUN_ACHI</t>
  </si>
  <si>
    <t>INC000000500091</t>
  </si>
  <si>
    <t>DEVICE HAS STOPPED RESPONDING TO POLLS. SKTJ_REGISTRADURIA_VIRACACHA</t>
  </si>
  <si>
    <t>18:30</t>
  </si>
  <si>
    <t>INC000000500096</t>
  </si>
  <si>
    <t>DEVICE HAS STOPPED RESPONDING TO POLLS. UIB_REGISTRADURIA_MUN_CARMEN_DEL_DARIEN_CHOCO</t>
  </si>
  <si>
    <t>19:04</t>
  </si>
  <si>
    <t>INC000000500099</t>
  </si>
  <si>
    <t>DEVICE HAS STOPPED RESPONDING TO POLLS. SKTJ_REGISTRADURIA_LA_VICTORIA</t>
  </si>
  <si>
    <t>18:24</t>
  </si>
  <si>
    <t>INC000000500108</t>
  </si>
  <si>
    <t>DEVICE HAS STOPPED RESPONDING TO POLLS. MTR_REGISTRADURIA_MUN_LORICA_CORDOBA</t>
  </si>
  <si>
    <t>16:22</t>
  </si>
  <si>
    <t>INC000000500111</t>
  </si>
  <si>
    <t>DEVICE HAS STOPPED RESPONDING TO POLLS. UIB_REGISTRADURIA_MEDIO_BAUDO</t>
  </si>
  <si>
    <t>17:57</t>
  </si>
  <si>
    <t>INC000000500120</t>
  </si>
  <si>
    <t>DEVICE HAS STOPPED RESPONDING TO POLLS. PEI_REGISTRADURIA_APIA</t>
  </si>
  <si>
    <t>INC000000500122</t>
  </si>
  <si>
    <t>DEVICE HAS STOPPED RESPONDING TO POLLS. IBE_REGISTRADURIA_FLANDES</t>
  </si>
  <si>
    <t>17:53</t>
  </si>
  <si>
    <t>INC000000500124</t>
  </si>
  <si>
    <t>DEVICE HAS STOPPED RESPONDING TO POLLS. SOX_REGISTRADURIA_TOGUI</t>
  </si>
  <si>
    <t>18:22</t>
  </si>
  <si>
    <t>INC000000500125</t>
  </si>
  <si>
    <t>DEVICE HAS STOPPED RESPONDING TO POLLS. SKTJ_REGISTRADURIA_PAYA</t>
  </si>
  <si>
    <t>INC000000500127</t>
  </si>
  <si>
    <t>DEVICE HAS STOPPED RESPONDING TO POLLS. CTG_REGISTRADURIA_MUN_SAN_MARTIN_DE_LOBA</t>
  </si>
  <si>
    <t>19:24</t>
  </si>
  <si>
    <t>INC000000500139</t>
  </si>
  <si>
    <t>DEVICE HAS STOPPED RESPONDING TO POLLS. GUS_REGISTRADURIA_MUN_CUBARA_BOYACA</t>
  </si>
  <si>
    <t>09:16</t>
  </si>
  <si>
    <t>INC000000500141</t>
  </si>
  <si>
    <t>DEVICE HAS STOPPED RESPONDING TO POLLS. MDE_REGISTRADURIA_MUN_YARUMAL_ANTIOQUIA</t>
  </si>
  <si>
    <t>WILSON YESID GUTIERREZ BOLAÑOS</t>
  </si>
  <si>
    <t>20:37</t>
  </si>
  <si>
    <t>INC000000500144</t>
  </si>
  <si>
    <t>DEVICE HAS STOPPED RESPONDING TO POLLS. NVA_REGISTRADURIA_SAN_AGUSTIN</t>
  </si>
  <si>
    <t>20:23</t>
  </si>
  <si>
    <t>INC000000500148</t>
  </si>
  <si>
    <t>DEVICE HAS STOPPED RESPONDING TO POLLS. NVA_REGISTRADURIA_TELLO</t>
  </si>
  <si>
    <t>19:54</t>
  </si>
  <si>
    <t>INC000000500150</t>
  </si>
  <si>
    <t>DEVICE HAS STOPPED RESPONDING TO POLLS. MTR_REGISTRADURIA_PUERTO_LIBERTADOR</t>
  </si>
  <si>
    <t>19:31</t>
  </si>
  <si>
    <t>INC000000500204</t>
  </si>
  <si>
    <t>DEVICE HAS STOPPED RESPONDING TO POLLS. NVA_REGISTRADURIA_CAMPOALEGRE</t>
  </si>
  <si>
    <t>19:32</t>
  </si>
  <si>
    <t>INC000000500205</t>
  </si>
  <si>
    <t>DEVICE HAS STOPPED RESPONDING TO POLLS. PPN_REGISTRADURIA_MUN_CAJIBIO</t>
  </si>
  <si>
    <t>18:23</t>
  </si>
  <si>
    <t>INC000000500208</t>
  </si>
  <si>
    <t>DEVICE HAS STOPPED RESPONDING TO POLLS. SKTJ_REGISTRADURIA_OICATA</t>
  </si>
  <si>
    <t>19:30</t>
  </si>
  <si>
    <t>INC000000500209</t>
  </si>
  <si>
    <t>DEVICE HAS STOPPED RESPONDING TO POLLS. SKTJ_REGISTRADURIA_CHITA</t>
  </si>
  <si>
    <t>20:58</t>
  </si>
  <si>
    <t>INC000000500211</t>
  </si>
  <si>
    <t>DEVICE HAS STOPPED RESPONDING TO POLLS. PCR_REGISTRADURIA_MUN_LA_PRIMAVERA_VICHADA</t>
  </si>
  <si>
    <t>INC000000500212</t>
  </si>
  <si>
    <t>DEVICE HAS STOPPED RESPONDING TO POLLS. SJE_REGISTRADURIA_MUN_CALAMAR_GUAVIARE</t>
  </si>
  <si>
    <t>INC000000500214</t>
  </si>
  <si>
    <t>DEVICE HAS STOPPED RESPONDING TO POLLS. VVC_REGISTRADURIA_RESTREPO</t>
  </si>
  <si>
    <t>04:56</t>
  </si>
  <si>
    <t>INC000000500224</t>
  </si>
  <si>
    <t>DEVICE HAS STOPPED RESPONDING TO POLLS. BGA_REGISTRADURIA_SUAITA</t>
  </si>
  <si>
    <t>08:18</t>
  </si>
  <si>
    <t>INC000000500228</t>
  </si>
  <si>
    <t>03:03</t>
  </si>
  <si>
    <t>INC000000500231</t>
  </si>
  <si>
    <t>DEVICE HAS STOPPED RESPONDING TO POLLS. EYP_REGISTRADURIA_MUN_OROCUE_CASANARE</t>
  </si>
  <si>
    <t>02:49</t>
  </si>
  <si>
    <t>INC000000500232</t>
  </si>
  <si>
    <t>DEVICE HAS STOPPED RESPONDING TO POLLS. SJE_REGISTRADURIA_MUN_MIRAFLORES_GUAVIARE</t>
  </si>
  <si>
    <t>INC000000500233</t>
  </si>
  <si>
    <t>DEVICE HAS STOPPED RESPONDING TO POLLS. IBE_REGISTRADURIA_SAN_ANTONIO</t>
  </si>
  <si>
    <t>02:29</t>
  </si>
  <si>
    <t>INC000000500234</t>
  </si>
  <si>
    <t>INC000000500244</t>
  </si>
  <si>
    <t>DEVICE HAS STOPPED RESPONDING TO POLLS. IBE_REGISTRADURIA_MELGAR</t>
  </si>
  <si>
    <t>02:00</t>
  </si>
  <si>
    <t>INC000000500245</t>
  </si>
  <si>
    <t>DEVICE HAS STOPPED RESPONDING TO POLLS. MDE_REGISTRADURIA_JARDIN_ANTIOQUIA</t>
  </si>
  <si>
    <t>INC000000500262</t>
  </si>
  <si>
    <t>DEVICE HAS STOPPED RESPONDING TO POLLS. VVC_REGISTRADURIA_MUN_VISTA_HERMOSA_META</t>
  </si>
  <si>
    <t>06:18</t>
  </si>
  <si>
    <t>INC000000500286</t>
  </si>
  <si>
    <t>DEVICE HAS STOPPED RESPONDING TO POLLS. PSO_REGISTRADURIA_IMUES</t>
  </si>
  <si>
    <t>INC000000500292</t>
  </si>
  <si>
    <t>DEVICE HAS STOPPED RESPONDING TO POLLS. CUN_REGISTRADURIA_BOJACA</t>
  </si>
  <si>
    <t>02:25</t>
  </si>
  <si>
    <t>INC000000500309</t>
  </si>
  <si>
    <t>DEVICE HAS STOPPED RESPONDING TO POLLS. PPN_REGISTRADURIA_MUN_GUAPI_CAUCA</t>
  </si>
  <si>
    <t>02:45</t>
  </si>
  <si>
    <t>INC000000500316</t>
  </si>
  <si>
    <t>DEVICE HAS STOPPED RESPONDING TO POLLS. MDE_REGISTRADURIA_SAN_VICENTE_ANTIOQUIA</t>
  </si>
  <si>
    <t>INC000000500319</t>
  </si>
  <si>
    <t>DEVICE HAS STOPPED RESPONDING TO POLLS. IBE_REGISTRADURIA_DOLORES</t>
  </si>
  <si>
    <t>01:55</t>
  </si>
  <si>
    <t>INC000000500332</t>
  </si>
  <si>
    <t>DEVICE HAS STOPPED RESPONDING TO POLLS. VUP_REGISTRADURIA_CODAZZI</t>
  </si>
  <si>
    <t>INC000000500338</t>
  </si>
  <si>
    <t>DEVICE HAS STOPPED RESPONDING TO POLLS. MDE_REGISTRADURIA_GIRARDOTA_ANTIOQUIA</t>
  </si>
  <si>
    <t>INC000000500428</t>
  </si>
  <si>
    <t>DEVICE HAS STOPPED RESPONDING TO POLLS. UIB_REGISTRADURIA_MUN_BAJO_BAUDO(PIZARRO)_CHOCO</t>
  </si>
  <si>
    <t>INC000000500442</t>
  </si>
  <si>
    <t>DEVICE HAS STOPPED RESPONDING TO POLLS. UIB_REGISTRADURIA_MUN_ACANDI_CHOCO</t>
  </si>
  <si>
    <t>INC000000500492</t>
  </si>
  <si>
    <t>DEVICE HAS STOPPED RESPONDING TO POLLS. SKTJ_REGISTRADURIA_ALMEIDA</t>
  </si>
  <si>
    <t>06:04</t>
  </si>
  <si>
    <t>INC000000500494</t>
  </si>
  <si>
    <t>DEVICE HAS STOPPED RESPONDING TO POLLS. BGA_REGISTRADURIA_MUN_RIONEGRO_SANTANDER</t>
  </si>
  <si>
    <t>06:16</t>
  </si>
  <si>
    <t>INC000000500499</t>
  </si>
  <si>
    <t>DEVICE HAS STOPPED RESPONDING TO POLLS. VVC_REGISTRADURIA_PUERTO_RICO</t>
  </si>
  <si>
    <t>06:23</t>
  </si>
  <si>
    <t>INC000000500500</t>
  </si>
  <si>
    <t>DEVICE HAS STOPPED RESPONDING TO POLLS. MDE_REGISTRADURIA_MUN_SAN_CARLOS_ANTIOQUIA</t>
  </si>
  <si>
    <t>06:28</t>
  </si>
  <si>
    <t>INC000000500516</t>
  </si>
  <si>
    <t>INC000000500535</t>
  </si>
  <si>
    <t>DEVICE HAS STOPPED RESPONDING TO POLLS. SMR_REGISTRADURIA_MUN_SANTA_ANA_MAGDALENA</t>
  </si>
  <si>
    <t>INC000000500548</t>
  </si>
  <si>
    <t>DEVICE HAS STOPPED RESPONDING TO POLLS. MDE_REGISTRADURIA_MUN_PUERTOBERRIO_ANTIOQUIA</t>
  </si>
  <si>
    <t>07:44</t>
  </si>
  <si>
    <t>INC000000500552</t>
  </si>
  <si>
    <t>DEVICE HAS STOPPED RESPONDING TO POLLS. ANT_REGISTRADURIA_MURINDO</t>
  </si>
  <si>
    <t>07:32</t>
  </si>
  <si>
    <t>INC000000500595</t>
  </si>
  <si>
    <t>DEVICE HAS STOPPED RESPONDING TO POLLS. IBE_REGISTRADURIA_ARMERO</t>
  </si>
  <si>
    <t>06:19</t>
  </si>
  <si>
    <t>INC000000500598</t>
  </si>
  <si>
    <t>DEVICE HAS STOPPED RESPONDING TO POLLS. SMR_REGISTRADURIA_SANTA_BARBARA_DE_PINTO</t>
  </si>
  <si>
    <t>06:24</t>
  </si>
  <si>
    <t>INC000000500600</t>
  </si>
  <si>
    <t>06:29</t>
  </si>
  <si>
    <t>INC000000500672</t>
  </si>
  <si>
    <t>DEVICE HAS STOPPED RESPONDING TO POLLS. MTR_REGISTRADURIA_SAN_ANTERO_CORDOBA</t>
  </si>
  <si>
    <t>06:07</t>
  </si>
  <si>
    <t>INC000000500695</t>
  </si>
  <si>
    <t>DEVICE HAS STOPPED RESPONDING TO POLLS. SMR_REGISTRADURIA_SAN_SEBASTIAN_DE_BUENAVISTA</t>
  </si>
  <si>
    <t>03:37</t>
  </si>
  <si>
    <t>INC000000500705</t>
  </si>
  <si>
    <t>DEVICE HAS STOPPED RESPONDING TO POLLS. SKTJ_REGISTRADURIA_FLORESTA</t>
  </si>
  <si>
    <t>04:18</t>
  </si>
  <si>
    <t>INC000000500706</t>
  </si>
  <si>
    <t>DEVICE HAS STOPPED RESPONDING TO POLLS. PPN_REGISTRADURIA_MUN_BUENOS_AIRES_CAUCA</t>
  </si>
  <si>
    <t>04:23</t>
  </si>
  <si>
    <t>INC000000500709</t>
  </si>
  <si>
    <t>DEVICE HAS STOPPED RESPONDING TO POLLS. CTG_REGISTRADURIA_PINILLOS</t>
  </si>
  <si>
    <t>04:32</t>
  </si>
  <si>
    <t>INC000000500710</t>
  </si>
  <si>
    <t>DEVICE HAS STOPPED RESPONDING TO POLLS. BGA_REGISTRADURIA_GAMBITA</t>
  </si>
  <si>
    <t>06:37</t>
  </si>
  <si>
    <t>INC000000500722</t>
  </si>
  <si>
    <t>DEVICE HAS STOPPED RESPONDING TO POLLS. BAQ_REGISTRADUR_AUX_CIUDADELA</t>
  </si>
  <si>
    <t>06:21</t>
  </si>
  <si>
    <t>INC000000500726</t>
  </si>
  <si>
    <t>DEVICE HAS STOPPED RESPONDING TO POLLS. SMR_REGISTRADURIA_MUN_EL_PINON_MAGDALENA</t>
  </si>
  <si>
    <t>05:51</t>
  </si>
  <si>
    <t>INC000000500759</t>
  </si>
  <si>
    <t>DEVICE HAS STOPPED RESPONDING TO POLLS. CTG_REGISTRADURIA_SAN_CRISTOBAL</t>
  </si>
  <si>
    <t>05:45</t>
  </si>
  <si>
    <t>INC000000500802</t>
  </si>
  <si>
    <t>DEVICE HAS STOPPED RESPONDING TO POLLS. BGA_REGISTRADURIA_CONTRATACION</t>
  </si>
  <si>
    <t>06:54</t>
  </si>
  <si>
    <t>INC000000500807</t>
  </si>
  <si>
    <t>DEVICE HAS STOPPED RESPONDING TO POLLS. MDE_REGISTRADURIA_MUN_CARACOLI_ANTIOQUIA</t>
  </si>
  <si>
    <t>07:12</t>
  </si>
  <si>
    <t>INC000000500808</t>
  </si>
  <si>
    <t>DEVICE HAS STOPPED RESPONDING TO POLLS. MDE_REGISTRADURIA_MUN_ANORI.yourdomain.com</t>
  </si>
  <si>
    <t>07:26</t>
  </si>
  <si>
    <t>INC000000500821</t>
  </si>
  <si>
    <t>DEVICE HAS STOPPED RESPONDING TO POLLS. CZU_REGISTRADURIA_SAN_MARCOS</t>
  </si>
  <si>
    <t>06:10</t>
  </si>
  <si>
    <t>INC000000500829</t>
  </si>
  <si>
    <t>DEVICE HAS STOPPED RESPONDING TO POLLS. SMR_REGISTRADURIA_CONCORDIA</t>
  </si>
  <si>
    <t>07:09</t>
  </si>
  <si>
    <t>INC000000500839</t>
  </si>
  <si>
    <t>Falla de mtablet</t>
  </si>
  <si>
    <t>INC000000500844</t>
  </si>
  <si>
    <t>DEVICE HAS STOPPED RESPONDING TO POLLS. CTG_REGISTRADURIA_VILLANUEVA</t>
  </si>
  <si>
    <t>05:48</t>
  </si>
  <si>
    <t>INC000000500850</t>
  </si>
  <si>
    <t>RE: Inconsistencia correo</t>
  </si>
  <si>
    <t>INC000000500855</t>
  </si>
  <si>
    <t>DEVICE HAS STOPPED RESPONDING TO POLLS. BOG_REGISTRADURIA_GUATAQUI</t>
  </si>
  <si>
    <t>06:38</t>
  </si>
  <si>
    <t>INC000000500915</t>
  </si>
  <si>
    <t>DEVICE HAS STOPPED RESPONDING TO POLLS. SMR_REGISTRADURIA_MUN_CERRO_DE_SAN_ANTONIO_MAGDALENA</t>
  </si>
  <si>
    <t>06:11</t>
  </si>
  <si>
    <t>INC000000500928</t>
  </si>
  <si>
    <t>INC000000500933</t>
  </si>
  <si>
    <t>Falla correo - Piso 5 - Oficina Tutelas</t>
  </si>
  <si>
    <t>INC000000500936</t>
  </si>
  <si>
    <t>Fallas Telefonia Ip</t>
  </si>
  <si>
    <t>INC000000500965</t>
  </si>
  <si>
    <t>DEVICE HAS STOPPED RESPONDING TO POLLS. MTR_REGISTRADURIA_PUEBLO_NUEVO_CORDOBA</t>
  </si>
  <si>
    <t>05:00</t>
  </si>
  <si>
    <t>INC000000500982</t>
  </si>
  <si>
    <t>DEVICE HAS STOPPED RESPONDING TO POLLS. BQA_REGISTRADURIA_JUAN_DE_ACOSTA_ATLANTICO</t>
  </si>
  <si>
    <t>05:20</t>
  </si>
  <si>
    <t>INC000000501018</t>
  </si>
  <si>
    <t>INC000000501081</t>
  </si>
  <si>
    <t>DEVICE HAS STOPPED RESPONDING TO POLLS. BOG_REGISTRADURIA_COTA</t>
  </si>
  <si>
    <t>INC000000501153</t>
  </si>
  <si>
    <t>INC000000501181</t>
  </si>
  <si>
    <t>04:38</t>
  </si>
  <si>
    <t>INC000000501188</t>
  </si>
  <si>
    <t>DEVICE HAS STOPPED RESPONDING TO POLLS. BOG_REGISTRADURIA_GUADUAS_CUNDINAMARCA</t>
  </si>
  <si>
    <t>03:18</t>
  </si>
  <si>
    <t>INC000000501189</t>
  </si>
  <si>
    <t>DEVICE HAS STOPPED RESPONDING TO POLLS. SKTJ_REGISTRADURIA_TIBANA</t>
  </si>
  <si>
    <t>19:39</t>
  </si>
  <si>
    <t>INC000000501225</t>
  </si>
  <si>
    <t>INC000000501226</t>
  </si>
  <si>
    <t>05:07</t>
  </si>
  <si>
    <t>INC000000501241</t>
  </si>
  <si>
    <t>20:15</t>
  </si>
  <si>
    <t>INC000000501245</t>
  </si>
  <si>
    <t>04:28</t>
  </si>
  <si>
    <t>INC000000501258</t>
  </si>
  <si>
    <t>05:28</t>
  </si>
  <si>
    <t>INC000000501261</t>
  </si>
  <si>
    <t>19:47</t>
  </si>
  <si>
    <t>INC000000501272</t>
  </si>
  <si>
    <t>04:30</t>
  </si>
  <si>
    <t>INC000000501315</t>
  </si>
  <si>
    <t>25:25</t>
  </si>
  <si>
    <t>INC000000501396</t>
  </si>
  <si>
    <t>Caída de canal - Delegación Departamental Vichada</t>
  </si>
  <si>
    <t>INC000000501401</t>
  </si>
  <si>
    <t>19:10</t>
  </si>
  <si>
    <t>INC000000501418</t>
  </si>
  <si>
    <t>DEVICE HAS STOPPED RESPONDING TO POLLS. MTR_REGISTRADURIA_BUENAVISTA</t>
  </si>
  <si>
    <t>INC000000501445</t>
  </si>
  <si>
    <t>Falla Correo - Oficina Conciliaciones - Piso 3</t>
  </si>
  <si>
    <t>INC000000501461</t>
  </si>
  <si>
    <t>INC000000501466</t>
  </si>
  <si>
    <t>22:36</t>
  </si>
  <si>
    <t>INC000000501467</t>
  </si>
  <si>
    <t>DEVICE HAS STOPPED RESPONDING TO POLLS. CTG_REGISTRADURIA_MUN_ALTOS_DEL_ROSARIO_BOLIVAR</t>
  </si>
  <si>
    <t>22:45</t>
  </si>
  <si>
    <t>INC000000501468</t>
  </si>
  <si>
    <t>DEVICE HAS STOPPED RESPONDING TO POLLS. VVC_REGISTRADURIA_CABUYARO</t>
  </si>
  <si>
    <t>22:49</t>
  </si>
  <si>
    <t>INC000000501470</t>
  </si>
  <si>
    <t>16:15</t>
  </si>
  <si>
    <t>INC000000501473</t>
  </si>
  <si>
    <t>DEVICE HAS STOPPED RESPONDING TO POLLS. PPN_REGISTRADURIA_VILLARICA</t>
  </si>
  <si>
    <t>23:00</t>
  </si>
  <si>
    <t>INC000000501476</t>
  </si>
  <si>
    <t>16:01</t>
  </si>
  <si>
    <t>INC000000501483</t>
  </si>
  <si>
    <t>15:41</t>
  </si>
  <si>
    <t>INC000000501487</t>
  </si>
  <si>
    <t>15:39</t>
  </si>
  <si>
    <t>INC000000501488</t>
  </si>
  <si>
    <t>22:25</t>
  </si>
  <si>
    <t>INC000000501491</t>
  </si>
  <si>
    <t>22:30</t>
  </si>
  <si>
    <t>INC000000501492</t>
  </si>
  <si>
    <t>15:17</t>
  </si>
  <si>
    <t>INC000000501493</t>
  </si>
  <si>
    <t>INC000000501495</t>
  </si>
  <si>
    <t>15:21</t>
  </si>
  <si>
    <t>INC000000501497</t>
  </si>
  <si>
    <t>INC000000501499</t>
  </si>
  <si>
    <t>17:19</t>
  </si>
  <si>
    <t>INC000000501509</t>
  </si>
  <si>
    <t>DEVICE HAS STOPPED RESPONDING TO POLLS. BOG_REGISTRADURIA_BELTRAN</t>
  </si>
  <si>
    <t>18:58</t>
  </si>
  <si>
    <t>INC000000501515</t>
  </si>
  <si>
    <t>DEVICE HAS STOPPED RESPONDING TO POLLS. MTR_REGISTRADURIA_MUN_LA_APARTADA</t>
  </si>
  <si>
    <t>INC000000501529</t>
  </si>
  <si>
    <t>01:50</t>
  </si>
  <si>
    <t>INC000000501543</t>
  </si>
  <si>
    <t>Falla de envió y recepción</t>
  </si>
  <si>
    <t>01:09</t>
  </si>
  <si>
    <t>INC000000501551</t>
  </si>
  <si>
    <t>Intermitencia de Canal - Registraduria Municipal Acandi - Choco</t>
  </si>
  <si>
    <t>26:17</t>
  </si>
  <si>
    <t>INC000000501554</t>
  </si>
  <si>
    <t>Caída de canal - Delegación Departamental Arauca</t>
  </si>
  <si>
    <t>INC000000501573</t>
  </si>
  <si>
    <t>16:52</t>
  </si>
  <si>
    <t>INC000000501574</t>
  </si>
  <si>
    <t>DEVICE HAS STOPPED RESPONDING TO POLLS. VVC_REGISTRADURIA_PTO_LOPEZ</t>
  </si>
  <si>
    <t>17:03</t>
  </si>
  <si>
    <t>INC000000501575</t>
  </si>
  <si>
    <t>DEVICE HAS STOPPED RESPONDING TO POLLS. VUP_REGISTRADURIA_CHIMICHAGUA</t>
  </si>
  <si>
    <t>24:46</t>
  </si>
  <si>
    <t>INC000000501577</t>
  </si>
  <si>
    <t>DEVICE HAS STOPPED RESPONDING TO POLLS. SMR_REGISTRADURIA_CHIVOLO</t>
  </si>
  <si>
    <t>17:04</t>
  </si>
  <si>
    <t>INC000000501580</t>
  </si>
  <si>
    <t>DEVICE HAS STOPPED RESPONDING TO POLLS. MDE_REGISTRADURIA_MUN_URAMITA_ANTIOQUIA</t>
  </si>
  <si>
    <t>INC000000501587</t>
  </si>
  <si>
    <t>DEVICE HAS STOPPED RESPONDING TO POLLS. SKTJ_REGISTRADURIA_SAMACA</t>
  </si>
  <si>
    <t>17:13</t>
  </si>
  <si>
    <t>INC000000501597</t>
  </si>
  <si>
    <t>23:37</t>
  </si>
  <si>
    <t>INC000000501599</t>
  </si>
  <si>
    <t>17:08</t>
  </si>
  <si>
    <t>INC000000501600</t>
  </si>
  <si>
    <t>24:03</t>
  </si>
  <si>
    <t>INC000000501619</t>
  </si>
  <si>
    <t>25:06</t>
  </si>
  <si>
    <t>INC000000501623</t>
  </si>
  <si>
    <t>25:08</t>
  </si>
  <si>
    <t>INC000000501626</t>
  </si>
  <si>
    <t>DEVICE HAS STOPPED RESPONDING TO POLLS. CTG_REGISTRADURIA_SAN_ESTANISLAO</t>
  </si>
  <si>
    <t>16:32</t>
  </si>
  <si>
    <t>INC000000501630</t>
  </si>
  <si>
    <t>24:49</t>
  </si>
  <si>
    <t>INC000000501634</t>
  </si>
  <si>
    <t>16:13</t>
  </si>
  <si>
    <t>INC000000501636</t>
  </si>
  <si>
    <t>24:44</t>
  </si>
  <si>
    <t>INC000000501637</t>
  </si>
  <si>
    <t>DEVICE HAS STOPPED RESPONDING TO POLLS. MDE_REGISTRADURIA_LA_CEJA_ANTIOQUIA</t>
  </si>
  <si>
    <t>INC000000501642</t>
  </si>
  <si>
    <t>16:20</t>
  </si>
  <si>
    <t>INC000000501648</t>
  </si>
  <si>
    <t>INC000000501649</t>
  </si>
  <si>
    <t>16:11</t>
  </si>
  <si>
    <t>INC000000501651</t>
  </si>
  <si>
    <t>24:19</t>
  </si>
  <si>
    <t>INC000000501654</t>
  </si>
  <si>
    <t>16:09</t>
  </si>
  <si>
    <t>INC000000501656</t>
  </si>
  <si>
    <t>DEVICE HAS STOPPED RESPONDING TO POLLS. IBE_REGISTRADURIA_PLANADAS</t>
  </si>
  <si>
    <t>17:17</t>
  </si>
  <si>
    <t>INC000000501657</t>
  </si>
  <si>
    <t>16:34</t>
  </si>
  <si>
    <t>INC000000501658</t>
  </si>
  <si>
    <t>24:07</t>
  </si>
  <si>
    <t>INC000000501659</t>
  </si>
  <si>
    <t>17:23</t>
  </si>
  <si>
    <t>INC000000501662</t>
  </si>
  <si>
    <t>16:36</t>
  </si>
  <si>
    <t>INC000000501666</t>
  </si>
  <si>
    <t>DEVICE HAS STOPPED RESPONDING TO POLLS. VVC_REGISTRADURIA_AUX_VILLAVICENCIO</t>
  </si>
  <si>
    <t>INC000000501667</t>
  </si>
  <si>
    <t>15:16</t>
  </si>
  <si>
    <t>INC000000501669</t>
  </si>
  <si>
    <t>23:52</t>
  </si>
  <si>
    <t>INC000000501670</t>
  </si>
  <si>
    <t>17:29</t>
  </si>
  <si>
    <t>INC000000501675</t>
  </si>
  <si>
    <t>01:56</t>
  </si>
  <si>
    <t>INC000000501677</t>
  </si>
  <si>
    <t>01:47</t>
  </si>
  <si>
    <t>INC000000501679</t>
  </si>
  <si>
    <t>INC000000501682</t>
  </si>
  <si>
    <t>INC000000501683</t>
  </si>
  <si>
    <t>02:24</t>
  </si>
  <si>
    <t>INC000000501684</t>
  </si>
  <si>
    <t>02:32</t>
  </si>
  <si>
    <t>INC000000501687</t>
  </si>
  <si>
    <t>02:30</t>
  </si>
  <si>
    <t>INC000000501694</t>
  </si>
  <si>
    <t>DEVICE HAS STOPPED RESPONDING TO POLLS. EYP_REGIS_VILLANUEVA</t>
  </si>
  <si>
    <t>18:18</t>
  </si>
  <si>
    <t>INC000000501700</t>
  </si>
  <si>
    <t>17:40</t>
  </si>
  <si>
    <t>INC000000501702</t>
  </si>
  <si>
    <t>INC000000501707</t>
  </si>
  <si>
    <t>17:16</t>
  </si>
  <si>
    <t>INC000000501708</t>
  </si>
  <si>
    <t>17:21</t>
  </si>
  <si>
    <t>INC000000501709</t>
  </si>
  <si>
    <t>INC000000501712</t>
  </si>
  <si>
    <t>INC000000501716</t>
  </si>
  <si>
    <t>DEVICE HAS STOPPED RESPONDING TO POLLS. BQA_REGISTRADURIA_MUN_TUBARA_ATLANTICO</t>
  </si>
  <si>
    <t>24:08</t>
  </si>
  <si>
    <t>INC000000501720</t>
  </si>
  <si>
    <t>INC000000501723</t>
  </si>
  <si>
    <t>17:34</t>
  </si>
  <si>
    <t>INC000000501724</t>
  </si>
  <si>
    <t>17:50</t>
  </si>
  <si>
    <t>INC000000501728</t>
  </si>
  <si>
    <t>01:57</t>
  </si>
  <si>
    <t>INC000000501729</t>
  </si>
  <si>
    <t>DEVICE HAS STOPPED RESPONDING TO POLLS. PSO_REGISTRADURIA_MALLAMA</t>
  </si>
  <si>
    <t>01:53</t>
  </si>
  <si>
    <t>INC000000501733</t>
  </si>
  <si>
    <t>INC000000501734</t>
  </si>
  <si>
    <t>INC000000501735</t>
  </si>
  <si>
    <t>INC000000501737</t>
  </si>
  <si>
    <t>INC000000501738</t>
  </si>
  <si>
    <t>02:10</t>
  </si>
  <si>
    <t>INC000000501742</t>
  </si>
  <si>
    <t>INC000000501743</t>
  </si>
  <si>
    <t>DEVICE HAS STOPPED RESPONDING TO POLLS. BOG_REGISTRADURIA_GAMA</t>
  </si>
  <si>
    <t>02:27</t>
  </si>
  <si>
    <t>INC000000501752</t>
  </si>
  <si>
    <t>INC000000501792</t>
  </si>
  <si>
    <t>DEVICE HAS STOPPED RESPONDING TO POLLS. BGA_REGISTRADURIA_MUN_FLORIAN_SANTANDER</t>
  </si>
  <si>
    <t>04:51</t>
  </si>
  <si>
    <t>INC000000501793</t>
  </si>
  <si>
    <t>DEVICE HAS STOPPED RESPONDING TO POLLS. BGA_REGISTRADURIA_SUCRE</t>
  </si>
  <si>
    <t>INC000000501794</t>
  </si>
  <si>
    <t>DEVICE HAS STOPPED RESPONDING TO POLLS. BGA_REGISTRADURIA_MUN_PUENTE_NACIONAL_SANTANDER</t>
  </si>
  <si>
    <t>04:47</t>
  </si>
  <si>
    <t>INC000000501795</t>
  </si>
  <si>
    <t>DEVICE HAS STOPPED RESPONDING TO POLLS. IBE_REGISTRADURIA_PIEDRAS</t>
  </si>
  <si>
    <t>INC000000501801</t>
  </si>
  <si>
    <t>INC000000501803</t>
  </si>
  <si>
    <t>24:18</t>
  </si>
  <si>
    <t>INC000000501806</t>
  </si>
  <si>
    <t>17:30</t>
  </si>
  <si>
    <t>INC000000501815</t>
  </si>
  <si>
    <t>01:21</t>
  </si>
  <si>
    <t>INC000000501816</t>
  </si>
  <si>
    <t>INC000000501817</t>
  </si>
  <si>
    <t>02:17</t>
  </si>
  <si>
    <t>INC000000501823</t>
  </si>
  <si>
    <t>INC000000501826</t>
  </si>
  <si>
    <t>INC000000501833</t>
  </si>
  <si>
    <t>INC000000501841</t>
  </si>
  <si>
    <t>INC000000501848</t>
  </si>
  <si>
    <t>19:07</t>
  </si>
  <si>
    <t>INC000000501854</t>
  </si>
  <si>
    <t>DEVICE HAS STOPPED RESPONDING TO POLLS. CUC_REGISTRADURIA_VILLA_DEL_ROSARIO</t>
  </si>
  <si>
    <t>18:41</t>
  </si>
  <si>
    <t>INC000000501855</t>
  </si>
  <si>
    <t>INC000000501864</t>
  </si>
  <si>
    <t>12:24</t>
  </si>
  <si>
    <t>INC000000501874</t>
  </si>
  <si>
    <t>DEVICE HAS STOPPED RESPONDING TO POLLS. BGA_REGISTRADURIA_JESUS_MARIA</t>
  </si>
  <si>
    <t>INC000000501875</t>
  </si>
  <si>
    <t>DEVICE HAS STOPPED RESPONDING TO POLLS. BGA_REGISTRADURIA_MUN_BOLIVAR_SANTANDER</t>
  </si>
  <si>
    <t>04:15</t>
  </si>
  <si>
    <t>INC000000501877</t>
  </si>
  <si>
    <t>INC000000501879</t>
  </si>
  <si>
    <t>04:04</t>
  </si>
  <si>
    <t>INC000000501893</t>
  </si>
  <si>
    <t>INC000000501896</t>
  </si>
  <si>
    <t>DEVICE HAS STOPPED RESPONDING TO POLLS. CTG_REGISTRADURIA_MAGANGUE.yourdomain.com</t>
  </si>
  <si>
    <t>INC000000501906</t>
  </si>
  <si>
    <t>04:14</t>
  </si>
  <si>
    <t>INC000000501908</t>
  </si>
  <si>
    <t>DEVICE HAS STOPPED RESPONDING TO POLLS. BGA_REGISTRADURIA_MUN_GUAVATA_SANTANDER</t>
  </si>
  <si>
    <t>INC000000501909</t>
  </si>
  <si>
    <t>DEVICE HAS STOPPED RESPONDING TO POLLS. BGA_REGISTRADURIA_SAN_BENITO</t>
  </si>
  <si>
    <t>04:10</t>
  </si>
  <si>
    <t>INC000000501910</t>
  </si>
  <si>
    <t>DEVICE HAS STOPPED RESPONDING TO POLLS. IBE_REGISTRADURIA_VENADILLO</t>
  </si>
  <si>
    <t>INC000000501912</t>
  </si>
  <si>
    <t>DEVICE HAS STOPPED RESPONDING TO POLLS. BGA_REGISTRADURIA_OIBA</t>
  </si>
  <si>
    <t>04:07</t>
  </si>
  <si>
    <t>INC000000501913</t>
  </si>
  <si>
    <t>DEVICE HAS STOPPED RESPONDING TO POLLS. IBE_REGISTRADURIA_DD_TOLIMA.yourdomain.com</t>
  </si>
  <si>
    <t>INC000000501921</t>
  </si>
  <si>
    <t>DEVICE HAS STOPPED RESPONDING TO POLLS. CTG_REGISTRADURIA_SAN_FERNANDO_BOLIVAR</t>
  </si>
  <si>
    <t>00:50</t>
  </si>
  <si>
    <t>INC000000501923</t>
  </si>
  <si>
    <t>DEVICE HAS STOPPED RESPONDING TO POLLS. CTG_REGISTRADURIA_MARGARITA</t>
  </si>
  <si>
    <t>INC000000501934</t>
  </si>
  <si>
    <t>DEVICE HAS STOPPED RESPONDING TO POLLS. PUU_REGISTRADURIA_SANTIAGO</t>
  </si>
  <si>
    <t>00:41</t>
  </si>
  <si>
    <t>INC000000501965</t>
  </si>
  <si>
    <t>INC000000502014</t>
  </si>
  <si>
    <t>DEVICE HAS STOPPED RESPONDING TO POLLS. UIB_REGISTRADURIA_MUN_BAGADO_CHOCO</t>
  </si>
  <si>
    <t>INC000000502017</t>
  </si>
  <si>
    <t>INC000000502021</t>
  </si>
  <si>
    <t>INC000000502075</t>
  </si>
  <si>
    <t>DEVICE HAS STOPPED RESPONDING TO POLLS. PEI_REGISTRADURIA_BELEN_UMBRIA</t>
  </si>
  <si>
    <t>00:54</t>
  </si>
  <si>
    <t>INC000000502146</t>
  </si>
  <si>
    <t>DEVICE HAS STOPPED RESPONDING TO POLLS. CHO_REGISTRADURIA_BAHIA_SOLANO</t>
  </si>
  <si>
    <t>INC000000502168</t>
  </si>
  <si>
    <t>05:38</t>
  </si>
  <si>
    <t>INC000000502263</t>
  </si>
  <si>
    <t>DEVICE HAS STOPPED RESPONDING TO POLLS. CTG_REGISTRADURIA_MUN_CANTAGALLO.yourdomain.com</t>
  </si>
  <si>
    <t>03:08</t>
  </si>
  <si>
    <t>INC000000502264</t>
  </si>
  <si>
    <t>DEVICE HAS STOPPED RESPONDING TO POLLS. PPN_REGISTRADURIA_MUN_PIAMONTE</t>
  </si>
  <si>
    <t>INC000000502270</t>
  </si>
  <si>
    <t>INC000000502273</t>
  </si>
  <si>
    <t>INC000000502285</t>
  </si>
  <si>
    <t>DEVICE HAS STOPPED RESPONDING TO POLLS. BGA_REGISTRADURIA_BARICHARA</t>
  </si>
  <si>
    <t>05:11</t>
  </si>
  <si>
    <t>INC000000502289</t>
  </si>
  <si>
    <t>DEVICE HAS STOPPED RESPONDING TO POLLS. NVA_REGISTRADURIA_ISNOS</t>
  </si>
  <si>
    <t>06:43</t>
  </si>
  <si>
    <t>INC000000502290</t>
  </si>
  <si>
    <t>DEVICE HAS STOPPED RESPONDING TO POLLS. MDE_REGISTRADURIA_SABANA_LARGA</t>
  </si>
  <si>
    <t>INC000000502291</t>
  </si>
  <si>
    <t>INC000000502294</t>
  </si>
  <si>
    <t>DEVICE HAS STOPPED RESPONDING TO POLLS. RCH_REGISTRADURIA_MANAURE</t>
  </si>
  <si>
    <t>INC000000502300</t>
  </si>
  <si>
    <t>DEVICE HAS STOPPED RESPONDING TO POLLS. CZU_REGISTRADURIA_SAN_ONOFRE_SUCRE</t>
  </si>
  <si>
    <t>05:05</t>
  </si>
  <si>
    <t>INC000000502313</t>
  </si>
  <si>
    <t>Falla correo - Almacen</t>
  </si>
  <si>
    <t>02:18</t>
  </si>
  <si>
    <t>INC000000502329</t>
  </si>
  <si>
    <t>DEVICE HAS STOPPED RESPONDING TO POLLS. CUN_REGISTRADURIA_CUCUNUBA</t>
  </si>
  <si>
    <t>INC000000502336</t>
  </si>
  <si>
    <t>DEVICE HAS STOPPED RESPONDING TO POLLS. BAQ_REGISTRADURIA_SUAN</t>
  </si>
  <si>
    <t>INC000000502337</t>
  </si>
  <si>
    <t>DEVICE HAS STOPPED RESPONDING TO POLLS. BQA_REGISTRADURIA_MUN_CAMPO_DE_LA_CRUZ_ATLANTICO</t>
  </si>
  <si>
    <t>INC000000502340</t>
  </si>
  <si>
    <t>05:17</t>
  </si>
  <si>
    <t>INC000000502342</t>
  </si>
  <si>
    <t>01:36</t>
  </si>
  <si>
    <t>INC000000502343</t>
  </si>
  <si>
    <t>DEVICE HAS STOPPED RESPONDING TO POLLS. PUU_REGISTRADURIA_MUN_PUERTO_GUZMAN_PUTUMAYO</t>
  </si>
  <si>
    <t>INC000000502373</t>
  </si>
  <si>
    <t>INC000000502389</t>
  </si>
  <si>
    <t>INC000000502399</t>
  </si>
  <si>
    <t>INC000000502402</t>
  </si>
  <si>
    <t>DEVICE HAS STOPPED RESPONDING TO POLLS. BQA_REGISTRADURIA_MUN_CANDELARIA_ATLANTICO</t>
  </si>
  <si>
    <t>INC000000502407</t>
  </si>
  <si>
    <t>DEVICE HAS STOPPED RESPONDING TO POLLS. BQA_REGISTRADURIA_MUN_SANTA_LUCIA_ATLANTICO</t>
  </si>
  <si>
    <t>24:24</t>
  </si>
  <si>
    <t>INC000000502435</t>
  </si>
  <si>
    <t>02:46</t>
  </si>
  <si>
    <t>INC000000502439</t>
  </si>
  <si>
    <t>DEVICE HAS STOPPED RESPONDING TO POLLS. UIB_REGISTRADURIA_MUN_EL_CANTON_DE_SAN_PABLO_CHOCO</t>
  </si>
  <si>
    <t>05:09</t>
  </si>
  <si>
    <t>INC000000502450</t>
  </si>
  <si>
    <t>INC000000502463</t>
  </si>
  <si>
    <t>INC000000502478</t>
  </si>
  <si>
    <t>INC000000502483</t>
  </si>
  <si>
    <t>INC000000502492</t>
  </si>
  <si>
    <t>Fallo correo</t>
  </si>
  <si>
    <t>INC000000502495</t>
  </si>
  <si>
    <t>INC000000502498</t>
  </si>
  <si>
    <t>INC000000502542</t>
  </si>
  <si>
    <t>DEVICE HAS STOPPED RESPONDING TO POLLS. AUC_REGISTRADURIA_MUN_FORTUL_ARAUCA</t>
  </si>
  <si>
    <t>04:25</t>
  </si>
  <si>
    <t>INC000000502554</t>
  </si>
  <si>
    <t>DEVICE HAS STOPPED RESPONDING TO POLLS. PPN_REGISTRADURIA_MUN_JAMBALO_CAUCA</t>
  </si>
  <si>
    <t>05:13</t>
  </si>
  <si>
    <t>INC000000502558</t>
  </si>
  <si>
    <t>Fallo Conexion MT - Apia Risaralda</t>
  </si>
  <si>
    <t>03:05</t>
  </si>
  <si>
    <t>INC000000502572</t>
  </si>
  <si>
    <t>INC000000502581</t>
  </si>
  <si>
    <t>Falla de Telefonía IP</t>
  </si>
  <si>
    <t>INC000000502596</t>
  </si>
  <si>
    <t>INC000000502631</t>
  </si>
  <si>
    <t>INC000000502632</t>
  </si>
  <si>
    <t>DEVICE HAS STOPPED RESPONDING TO POLLS. VGZ_REGISTRADURIA_SAN_FRANCISCO</t>
  </si>
  <si>
    <t>INC000000502647</t>
  </si>
  <si>
    <t>Caida de Canal - Registraduría Consaca – Nariño</t>
  </si>
  <si>
    <t>INC000000502652</t>
  </si>
  <si>
    <t>DEVICE HAS STOPPED RESPONDING TO POLLS. FLA_REGISTRADURIA_MUN_SOLANO_CAQUETA</t>
  </si>
  <si>
    <t>INC000000502705</t>
  </si>
  <si>
    <t>Falla correo - nto Humano</t>
  </si>
  <si>
    <t>INC000000502712</t>
  </si>
  <si>
    <t>00:35</t>
  </si>
  <si>
    <t>INC000000502748</t>
  </si>
  <si>
    <t>Falla mtablet - Registraduria Municipal Villa Del Rosario</t>
  </si>
  <si>
    <t>INC000000502758</t>
  </si>
  <si>
    <t>DEVICE HAS STOPPED RESPONDING TO POLLS. FLA_REGISTRADURIA_MUN_CURILLO_CAQUETA</t>
  </si>
  <si>
    <t>04:16</t>
  </si>
  <si>
    <t>INC000000502768</t>
  </si>
  <si>
    <t>INC000000502777</t>
  </si>
  <si>
    <t>DEVICE HAS STOPPED RESPONDING TO POLLS. CZU_REGISTRADURIA_MUN_COVENAS_SUCRE</t>
  </si>
  <si>
    <t>04:43</t>
  </si>
  <si>
    <t>INC000000502780</t>
  </si>
  <si>
    <t>INC000000502796</t>
  </si>
  <si>
    <t>DEVICE HAS STOPPED RESPONDING TO POLLS. VVC_REGISTRADURIA_SAN_JUAN_ARAMA</t>
  </si>
  <si>
    <t>INC000000502811</t>
  </si>
  <si>
    <t>Falla mtablet - Registraduria Municipal Mongui - Boyacá</t>
  </si>
  <si>
    <t>INC000000502828</t>
  </si>
  <si>
    <t>02:16</t>
  </si>
  <si>
    <t>INC000000502829</t>
  </si>
  <si>
    <t>DEVICE HAS STOPPED RESPONDING TO POLLS. PPN_REGISTRADURIA_MUN_SANSEBASTIAN</t>
  </si>
  <si>
    <t>03:43</t>
  </si>
  <si>
    <t>INC000000502830</t>
  </si>
  <si>
    <t>INC000000502849</t>
  </si>
  <si>
    <t>INC000000502912</t>
  </si>
  <si>
    <t>04:50</t>
  </si>
  <si>
    <t>INC000000502916</t>
  </si>
  <si>
    <t>DEVICE HAS STOPPED RESPONDING TO POLLS. PPN_REGISTRADURIA_MUN_SANTA_ROSA.yourdomain.com</t>
  </si>
  <si>
    <t>03:53</t>
  </si>
  <si>
    <t>INC000000502917</t>
  </si>
  <si>
    <t>04:53</t>
  </si>
  <si>
    <t>INC000000502919</t>
  </si>
  <si>
    <t>04:08</t>
  </si>
  <si>
    <t>INC000000502921</t>
  </si>
  <si>
    <t>DEVICE HAS STOPPED RESPONDING TO POLLS. BOG_REGISTRADURIA_UBALA</t>
  </si>
  <si>
    <t>05:14</t>
  </si>
  <si>
    <t>INC000000502927</t>
  </si>
  <si>
    <t>INC000000503011</t>
  </si>
  <si>
    <t>INC000000503149</t>
  </si>
  <si>
    <t>Caída de canal - Delegación Departamental de Guainía</t>
  </si>
  <si>
    <t>INC000000503245</t>
  </si>
  <si>
    <t>Falla de envió y recepción de correo</t>
  </si>
  <si>
    <t>INC000000503674</t>
  </si>
  <si>
    <t>INC000000503675</t>
  </si>
  <si>
    <t>INC000000503676</t>
  </si>
  <si>
    <t>INC000000503677</t>
  </si>
  <si>
    <t>INC000000503678</t>
  </si>
  <si>
    <t>INC000000503679</t>
  </si>
  <si>
    <t>02:19</t>
  </si>
  <si>
    <t>INC000000503680</t>
  </si>
  <si>
    <t>DEVICE HAS STOPPED RESPONDING TO POLLS. NVA_REGISTRADURIA_PALESTINA</t>
  </si>
  <si>
    <t>04:17</t>
  </si>
  <si>
    <t>INC000000503681</t>
  </si>
  <si>
    <t>DEVICE HAS STOPPED RESPONDING TO POLLS. MDE_REGISTRADURIA_MUN_BETULIA_ANTIOQUIA.yourdomain.com</t>
  </si>
  <si>
    <t>INC000000503682</t>
  </si>
  <si>
    <t>INC000000503683</t>
  </si>
  <si>
    <t>INC000000503684</t>
  </si>
  <si>
    <t>05:27</t>
  </si>
  <si>
    <t>INC000000503686</t>
  </si>
  <si>
    <t>05:33</t>
  </si>
  <si>
    <t>INC000000503700</t>
  </si>
  <si>
    <t>INC000000503765</t>
  </si>
  <si>
    <t>INC000000503766</t>
  </si>
  <si>
    <t>INC000000503767</t>
  </si>
  <si>
    <t>INC000000503768</t>
  </si>
  <si>
    <t>INC000000503769</t>
  </si>
  <si>
    <t>INC000000503771</t>
  </si>
  <si>
    <t>INC000000503773</t>
  </si>
  <si>
    <t>02:06</t>
  </si>
  <si>
    <t>INC000000503774</t>
  </si>
  <si>
    <t>INC000000503775</t>
  </si>
  <si>
    <t>INC000000503776</t>
  </si>
  <si>
    <t>JOHANNA MILENA SALAMANCA RINCON</t>
  </si>
  <si>
    <t>INC000000503777</t>
  </si>
  <si>
    <t>01:45</t>
  </si>
  <si>
    <t>INC000000503778</t>
  </si>
  <si>
    <t>INC000000503779</t>
  </si>
  <si>
    <t>INC000000503780</t>
  </si>
  <si>
    <t>INC000000503782</t>
  </si>
  <si>
    <t>INC000000503783</t>
  </si>
  <si>
    <t>INC000000503785</t>
  </si>
  <si>
    <t>02:38</t>
  </si>
  <si>
    <t>INC000000503787</t>
  </si>
  <si>
    <t>INC000000503789</t>
  </si>
  <si>
    <t>DEVICE HAS STOPPED RESPONDING TO POLLS. CTG_REGISTRADURIA_MORALES</t>
  </si>
  <si>
    <t>INC000000503791</t>
  </si>
  <si>
    <t>INC000000503792</t>
  </si>
  <si>
    <t>INC000000503794</t>
  </si>
  <si>
    <t>03:02</t>
  </si>
  <si>
    <t>INC000000503795</t>
  </si>
  <si>
    <t>03:10</t>
  </si>
  <si>
    <t>INC000000503796</t>
  </si>
  <si>
    <t>INC000000503809</t>
  </si>
  <si>
    <t>INC000000503810</t>
  </si>
  <si>
    <t>03:23</t>
  </si>
  <si>
    <t>INC000000503811</t>
  </si>
  <si>
    <t>02:40</t>
  </si>
  <si>
    <t>INC000000503813</t>
  </si>
  <si>
    <t>INC000000503814</t>
  </si>
  <si>
    <t>03:31</t>
  </si>
  <si>
    <t>INC000000503816</t>
  </si>
  <si>
    <t>03:51</t>
  </si>
  <si>
    <t>INC000000503817</t>
  </si>
  <si>
    <t>02:53</t>
  </si>
  <si>
    <t>INC000000503818</t>
  </si>
  <si>
    <t>DEVICE HAS STOPPED RESPONDING TO POLLS. PPN_REGISTRADURIA_MUN_MIRANDA</t>
  </si>
  <si>
    <t>INC000000503819</t>
  </si>
  <si>
    <t>INC000000503820</t>
  </si>
  <si>
    <t>04:48</t>
  </si>
  <si>
    <t>INC000000503823</t>
  </si>
  <si>
    <t>06:26</t>
  </si>
  <si>
    <t>INC000000503824</t>
  </si>
  <si>
    <t>06:34</t>
  </si>
  <si>
    <t>INC000000503825</t>
  </si>
  <si>
    <t>INC000000503826</t>
  </si>
  <si>
    <t>03:13</t>
  </si>
  <si>
    <t>INC000000503828</t>
  </si>
  <si>
    <t>INC000000503829</t>
  </si>
  <si>
    <t>INC000000503830</t>
  </si>
  <si>
    <t>DEVICE HAS STOPPED RESPONDING TO POLLS. BOG_REGISTRADURIA_AUX_FONTIBON</t>
  </si>
  <si>
    <t>INC000000503831</t>
  </si>
  <si>
    <t>05:18</t>
  </si>
  <si>
    <t>INC000000503832</t>
  </si>
  <si>
    <t>07:02</t>
  </si>
  <si>
    <t>INC000000503833</t>
  </si>
  <si>
    <t>07:41</t>
  </si>
  <si>
    <t>INC000000503834</t>
  </si>
  <si>
    <t>07:55</t>
  </si>
  <si>
    <t>INC000000503835</t>
  </si>
  <si>
    <t>06:53</t>
  </si>
  <si>
    <t>INC000000503838</t>
  </si>
  <si>
    <t>DEVICE HAS STOPPED RESPONDING TO POLLS. VVC_REGISTRADURIA_SAN_CARLOS_DE_GUAROA</t>
  </si>
  <si>
    <t>INC000000503844</t>
  </si>
  <si>
    <t>Conexion Wifi</t>
  </si>
  <si>
    <t>01:59</t>
  </si>
  <si>
    <t>INC000000503855</t>
  </si>
  <si>
    <t>INC000000503871</t>
  </si>
  <si>
    <t>INC000000503878</t>
  </si>
  <si>
    <t>DEVICE HAS STOPPED RESPONDING TO POLLS. MDE_REGISTRADURIA_MUN_SALGAR_ANTIOQUIA</t>
  </si>
  <si>
    <t>INC000000503882</t>
  </si>
  <si>
    <t>DEVICE HAS STOPPED RESPONDING TO POLLS. CTG_REGISTRADURIA_MONTECRISTO</t>
  </si>
  <si>
    <t>INC000000503917</t>
  </si>
  <si>
    <t>DEVICE HAS STOPPED RESPONDING TO POLLS. UIB_REGISTRADURIA_MUN_JURADO_CHOCO</t>
  </si>
  <si>
    <t>INC000000503927</t>
  </si>
  <si>
    <t>DEVICE HAS STOPPED RESPONDING TO POLLS. SKTJ_REGISTRADURIA_SOCHA</t>
  </si>
  <si>
    <t>INC000000503937</t>
  </si>
  <si>
    <t>falla de red</t>
  </si>
  <si>
    <t>INC000000503948</t>
  </si>
  <si>
    <t>INC000000503964</t>
  </si>
  <si>
    <t>INC000000503976</t>
  </si>
  <si>
    <t>06:41</t>
  </si>
  <si>
    <t>INC000000503978</t>
  </si>
  <si>
    <t>DEVICE HAS STOPPED RESPONDING TO POLLS. CTG_REGISTRADURIA_EL_GUAMO</t>
  </si>
  <si>
    <t>05:15</t>
  </si>
  <si>
    <t>INC000000503990</t>
  </si>
  <si>
    <t>INC000000503996</t>
  </si>
  <si>
    <t>06:59</t>
  </si>
  <si>
    <t>INC000000504025</t>
  </si>
  <si>
    <t>DEVICE HAS STOPPED RESPONDING TO POLLS. SKTJ_REGISTRADURIA_SORACA</t>
  </si>
  <si>
    <t>05:47</t>
  </si>
  <si>
    <t>INC000000504026</t>
  </si>
  <si>
    <t>INC000000504027</t>
  </si>
  <si>
    <t>INC000000504030</t>
  </si>
  <si>
    <t>DEVICE HAS STOPPED RESPONDING TO POLLS. BGA_REGISTRADURIA_GUEPSA</t>
  </si>
  <si>
    <t>08:20</t>
  </si>
  <si>
    <t>INC000000504039</t>
  </si>
  <si>
    <t>08:01</t>
  </si>
  <si>
    <t>INC000000504040</t>
  </si>
  <si>
    <t>03:00</t>
  </si>
  <si>
    <t>INC000000504067</t>
  </si>
  <si>
    <t>DEVICE HAS STOPPED RESPONDING TO POLLS. CZU_REGISTRADURIA_MUN_SAN_PEDRO_SUCRE</t>
  </si>
  <si>
    <t>05:19</t>
  </si>
  <si>
    <t>INC000000504073</t>
  </si>
  <si>
    <t>DEVICE HAS STOPPED RESPONDING TO POLLS. MDE_REGISTRADURIA_MUN_REMEDIOS_ANTIOQUIA</t>
  </si>
  <si>
    <t>INC000000504108</t>
  </si>
  <si>
    <t>05:10</t>
  </si>
  <si>
    <t>INC000000504117</t>
  </si>
  <si>
    <t>Intermitencia  - Registraduría Cumaribo - Vichada</t>
  </si>
  <si>
    <t>45:08</t>
  </si>
  <si>
    <t>INC000000504118</t>
  </si>
  <si>
    <t>DEVICE HAS STOPPED RESPONDING TO POLLS. VVC_REGISTRADURIA_BARRANCA_DE_UPIA</t>
  </si>
  <si>
    <t>04:37</t>
  </si>
  <si>
    <t>INC000000504180</t>
  </si>
  <si>
    <t>DEVICE HAS STOPPED RESPONDING TO POLLS. SMR_REGISTRADURIA_AUX_SANTA_MARTA_MAGDALENA</t>
  </si>
  <si>
    <t>03:07</t>
  </si>
  <si>
    <t>INC000000504193</t>
  </si>
  <si>
    <t>DEVICE HAS STOPPED RESPONDING TO POLLS. CZU_REGISTRADURIA_CHALAN</t>
  </si>
  <si>
    <t>05:34</t>
  </si>
  <si>
    <t>INC000000504194</t>
  </si>
  <si>
    <t>02:52</t>
  </si>
  <si>
    <t>INC000000504214</t>
  </si>
  <si>
    <t>07:10</t>
  </si>
  <si>
    <t>INC000000504215</t>
  </si>
  <si>
    <t>INC000000504220</t>
  </si>
  <si>
    <t>04:45</t>
  </si>
  <si>
    <t>INC000000504223</t>
  </si>
  <si>
    <t>DEVICE HAS STOPPED RESPONDING TO POLLS. MCJ_REGISTRADURIA_MUN_ALBANIA_LAGUAJIRA</t>
  </si>
  <si>
    <t>04:11</t>
  </si>
  <si>
    <t>INC000000504258</t>
  </si>
  <si>
    <t>DEVICE HAS STOPPED RESPONDING TO POLLS. MTR_REGISTRADURIA_CANALETE</t>
  </si>
  <si>
    <t>04:00</t>
  </si>
  <si>
    <t>INC000000504269</t>
  </si>
  <si>
    <t>DEVICE HAS STOPPED RESPONDING TO POLLS. SKTJ_REGISTRADURIA_COMBITA</t>
  </si>
  <si>
    <t>05:35</t>
  </si>
  <si>
    <t>INC000000504277</t>
  </si>
  <si>
    <t>INC000000504291</t>
  </si>
  <si>
    <t>INC000000504296</t>
  </si>
  <si>
    <t>DEVICE HAS STOPPED RESPONDING TO POLLS. CZU_REGISTRADURIA_PALMITO</t>
  </si>
  <si>
    <t>11:51</t>
  </si>
  <si>
    <t>INC000000504297</t>
  </si>
  <si>
    <t>INC000000504307</t>
  </si>
  <si>
    <t>Falla de Envió y Recepción de correo</t>
  </si>
  <si>
    <t>INC000000504330</t>
  </si>
  <si>
    <t>04:31</t>
  </si>
  <si>
    <t>INC000000504335</t>
  </si>
  <si>
    <t>INC000000504343</t>
  </si>
  <si>
    <t>DEVICE HAS STOPPED RESPONDING TO POLLS. SKTJ_REGISTRADURIA_PAZ_DEL_RIO.yourdomain.com</t>
  </si>
  <si>
    <t>04:41</t>
  </si>
  <si>
    <t>INC000000504348</t>
  </si>
  <si>
    <t>INC000000504396</t>
  </si>
  <si>
    <t>DEVICE HAS STOPPED RESPONDING TO POLLS. SKTJ_REGISTRADURIA_SATIVANORTE</t>
  </si>
  <si>
    <t>INC000000504401</t>
  </si>
  <si>
    <t>DEVICE HAS STOPPED RESPONDING TO POLLS. BOG_REGISTRADURIA_LA_VEGA</t>
  </si>
  <si>
    <t>04:44</t>
  </si>
  <si>
    <t>INC000000504406</t>
  </si>
  <si>
    <t>05:41</t>
  </si>
  <si>
    <t>INC000000504413</t>
  </si>
  <si>
    <t>DEVICE HAS STOPPED RESPONDING TO POLLS. PCR_REGISTRADURIA_MUN_CUMARIBO_VICHADA</t>
  </si>
  <si>
    <t>INC000000504424</t>
  </si>
  <si>
    <t>05:06</t>
  </si>
  <si>
    <t>INC000000504426</t>
  </si>
  <si>
    <t>03:57</t>
  </si>
  <si>
    <t>INC000000504429</t>
  </si>
  <si>
    <t>DEVICE HAS STOPPED RESPONDING TO POLLS. PSO_REGISTRADURIA_CUMBITARRA_NARINO</t>
  </si>
  <si>
    <t>INC000000504437</t>
  </si>
  <si>
    <t>DEVICE HAS STOPPED RESPONDING TO POLLS. CUN_REGISTRADURIA_TIBACUY</t>
  </si>
  <si>
    <t>02:59</t>
  </si>
  <si>
    <t>INC000000504463</t>
  </si>
  <si>
    <t>INC000000504470</t>
  </si>
  <si>
    <t>04:33</t>
  </si>
  <si>
    <t>INC000000504491</t>
  </si>
  <si>
    <t>Caida de Canal  - Registraduria Polonuevo - Atlantico</t>
  </si>
  <si>
    <t>INC000000504499</t>
  </si>
  <si>
    <t>DEVICE HAS STOPPED RESPONDING TO POLLS. BOG_REGISTRADURIA_SUBACHOQUE</t>
  </si>
  <si>
    <t>03:39</t>
  </si>
  <si>
    <t>INC000000504511</t>
  </si>
  <si>
    <t>INC000000504514</t>
  </si>
  <si>
    <t>INC000000504516</t>
  </si>
  <si>
    <t>04:46</t>
  </si>
  <si>
    <t>INC000000504517</t>
  </si>
  <si>
    <t>05:26</t>
  </si>
  <si>
    <t>INC000000504532</t>
  </si>
  <si>
    <t>INC000000504566</t>
  </si>
  <si>
    <t>DEVICE HAS STOPPED RESPONDING TO POLLS. CTG_REGISTRADURIA_SANJACINTO</t>
  </si>
  <si>
    <t>03:26</t>
  </si>
  <si>
    <t>INC000000504571</t>
  </si>
  <si>
    <t>DEVICE HAS STOPPED RESPONDING TO POLLS. VVC_REGISTRADURIA_LEJANIAS</t>
  </si>
  <si>
    <t>INC000000504587</t>
  </si>
  <si>
    <t>DEVICE HAS STOPPED RESPONDING TO POLLS. SKTJ_REGISTRADURIA_SAN_MATEO</t>
  </si>
  <si>
    <t>03:46</t>
  </si>
  <si>
    <t>INC000000504598</t>
  </si>
  <si>
    <t>02:50</t>
  </si>
  <si>
    <t>INC000000504605</t>
  </si>
  <si>
    <t>INC000000504606</t>
  </si>
  <si>
    <t>DEVICE HAS STOPPED RESPONDING TO POLLS. SKTJ_REGISTRADURIA_SAN-PABLO-DE-BORBUR</t>
  </si>
  <si>
    <t>INC000000504611</t>
  </si>
  <si>
    <t>DEVICE HAS STOPPED RESPONDING TO POLLS. CTG_REGISTRADURIA_BARRANCO_DE_LOBA</t>
  </si>
  <si>
    <t>04:22</t>
  </si>
  <si>
    <t>INC000000504614</t>
  </si>
  <si>
    <t>DEVICE HAS STOPPED RESPONDING TO POLLS. SKTJ_REGISTRADURIA_SATIVASUR</t>
  </si>
  <si>
    <t>INC000000504622</t>
  </si>
  <si>
    <t>DEVICE HAS STOPPED RESPONDING TO POLLS. FLA_REGISTRADURIA_PTO_RICO</t>
  </si>
  <si>
    <t>INC000000504623</t>
  </si>
  <si>
    <t>INC000000504640</t>
  </si>
  <si>
    <t>DEVICE HAS STOPPED RESPONDING TO POLLS. IBE_REGISTRADURIA_CARMEN_APICALA</t>
  </si>
  <si>
    <t>03:04</t>
  </si>
  <si>
    <t>INC000000504642</t>
  </si>
  <si>
    <t>03:06</t>
  </si>
  <si>
    <t>INC000000504643</t>
  </si>
  <si>
    <t>RE: CASO SOP-609450 APERTURA GUADUAS - CUNDINAMARCA</t>
  </si>
  <si>
    <t>KAREN VIVIANA SUAREZ SAAVEDRA</t>
  </si>
  <si>
    <t>INC000000504673</t>
  </si>
  <si>
    <t>Fallas de conexión VPN</t>
  </si>
  <si>
    <t>INC000000504682</t>
  </si>
  <si>
    <t>INC000000504683</t>
  </si>
  <si>
    <t>DEVICE HAS STOPPED RESPONDING TO POLLS. VUP_REGISTRADURIA_BECERRIL</t>
  </si>
  <si>
    <t>02:26</t>
  </si>
  <si>
    <t>INC000000504686</t>
  </si>
  <si>
    <t>INC000000504697</t>
  </si>
  <si>
    <t>DEVICE HAS STOPPED RESPONDING TO POLLS. AUC_REGISTRADURIA_CRAVO_NORTE_ARAUCA</t>
  </si>
  <si>
    <t>INC000000504700</t>
  </si>
  <si>
    <t>DEVICE HAS STOPPED RESPONDING TO POLLS. SKTJ_REGISTRADURIA_CHIVATA</t>
  </si>
  <si>
    <t>02:11</t>
  </si>
  <si>
    <t>INC000000504703</t>
  </si>
  <si>
    <t>DEVICE HAS STOPPED RESPONDING TO POLLS. EYP_REGISTRADURIA_MUN_MANI_CASANARE</t>
  </si>
  <si>
    <t>INC000000504716</t>
  </si>
  <si>
    <t>DEVICE HAS STOPPED RESPONDING TO POLLS. VUP_REGISTRADURIA_PELAYA</t>
  </si>
  <si>
    <t>INC000000504722</t>
  </si>
  <si>
    <t>DEVICE HAS STOPPED RESPONDING TO POLLS. BGA_REGISTRADURIA_LANDAZURI</t>
  </si>
  <si>
    <t>INC000000504724</t>
  </si>
  <si>
    <t>INC000000504725</t>
  </si>
  <si>
    <t>INC000000504730</t>
  </si>
  <si>
    <t>INC000000504731</t>
  </si>
  <si>
    <t>INC000000504735</t>
  </si>
  <si>
    <t>INC000000504815</t>
  </si>
  <si>
    <t>INC000000504829</t>
  </si>
  <si>
    <t>DEVICE HAS STOPPED RESPONDING TO POLLS. VUP_REGISTRADURIA_CURUMANI</t>
  </si>
  <si>
    <t>INC000000504845</t>
  </si>
  <si>
    <t>INC000000504901</t>
  </si>
  <si>
    <t>INC000000504906</t>
  </si>
  <si>
    <t>INC000000504908</t>
  </si>
  <si>
    <t>INC000000504911</t>
  </si>
  <si>
    <t>INC000000504917</t>
  </si>
  <si>
    <t>INC000000504919</t>
  </si>
  <si>
    <t>DEVICE HAS STOPPED RESPONDING TO POLLS. CLO_REGISTRADURIA_VERSALLES</t>
  </si>
  <si>
    <t>INC000000504922</t>
  </si>
  <si>
    <t>INC000000504923</t>
  </si>
  <si>
    <t>DEVICE HAS STOPPED RESPONDING TO POLLS. SKTJ_REGISTRADURIA_CAMPOHERMOSO</t>
  </si>
  <si>
    <t>INC000000504924</t>
  </si>
  <si>
    <t>INC000000504926</t>
  </si>
  <si>
    <t>INC000000504936</t>
  </si>
  <si>
    <t>INC000000504960</t>
  </si>
  <si>
    <t>INC000000505042</t>
  </si>
  <si>
    <t>DEVICE HAS STOPPED RESPONDING TO POLLS. DDoS_RNEC</t>
  </si>
  <si>
    <t>INC000000505067</t>
  </si>
  <si>
    <t>INC000000506151</t>
  </si>
  <si>
    <t>DEVICE HAS STOPPED RESPONDING TO POLLS. EYP_REGISTRADURIA_DD_CASANARE</t>
  </si>
  <si>
    <t>INC000000506746</t>
  </si>
  <si>
    <t>INC000000506779</t>
  </si>
  <si>
    <t>DEVICE HAS STOPPED RESPONDING TO POLLS. CLO_REGISTRADURIA_MUN_EL_TORO_VALLE</t>
  </si>
  <si>
    <t>INC000000506780</t>
  </si>
  <si>
    <t>INC000000506782</t>
  </si>
  <si>
    <t>DEVICE HAS STOPPED RESPONDING TO POLLS. MZL_REGISTRADURIA_MARULANDA</t>
  </si>
  <si>
    <t>03:15</t>
  </si>
  <si>
    <t>INC000000506784</t>
  </si>
  <si>
    <t>DEVICE HAS STOPPED RESPONDING TO POLLS. MDE_REGISTRADURIA_CISNEROS</t>
  </si>
  <si>
    <t>03:20</t>
  </si>
  <si>
    <t>INC000000506785</t>
  </si>
  <si>
    <t>DEVICE HAS STOPPED RESPONDING TO POLLS. FLA_REGISTRADURIA_MORELIA</t>
  </si>
  <si>
    <t>03:22</t>
  </si>
  <si>
    <t>INC000000506786</t>
  </si>
  <si>
    <t>DEVICE HAS STOPPED RESPONDING TO POLLS. CTG_REGISTRADURIA_SOPLAVIENTO</t>
  </si>
  <si>
    <t>INC000000506787</t>
  </si>
  <si>
    <t>INC000000506788</t>
  </si>
  <si>
    <t>INC000000506789</t>
  </si>
  <si>
    <t>03:40</t>
  </si>
  <si>
    <t>INC000000506790</t>
  </si>
  <si>
    <t>INC000000506792</t>
  </si>
  <si>
    <t>DEVICE HAS STOPPED RESPONDING TO POLLS. PPN_REGISTRADURIA_SUCRE</t>
  </si>
  <si>
    <t>INC000000506793</t>
  </si>
  <si>
    <t>05:49</t>
  </si>
  <si>
    <t>INC000000506794</t>
  </si>
  <si>
    <t>05:55</t>
  </si>
  <si>
    <t>INC000000506795</t>
  </si>
  <si>
    <t>INC000000506796</t>
  </si>
  <si>
    <t>INC000000506797</t>
  </si>
  <si>
    <t>06:31</t>
  </si>
  <si>
    <t>INC000000506798</t>
  </si>
  <si>
    <t>06:36</t>
  </si>
  <si>
    <t>INC000000506799</t>
  </si>
  <si>
    <t>DEVICE HAS STOPPED RESPONDING TO POLLS. SKTJ_REGISTRADURIA_MUN_SOCOTA.yourdomain.com</t>
  </si>
  <si>
    <t>INC000000506876</t>
  </si>
  <si>
    <t>DEVICE HAS STOPPED RESPONDING TO POLLS. BGA_REGISTRADURIA_ZAPATOCA</t>
  </si>
  <si>
    <t>INC000000506878</t>
  </si>
  <si>
    <t>DEVICE HAS STOPPED RESPONDING TO POLLS. VVC_REGISTRADURIA_MUN_MAPIRIPAN_META</t>
  </si>
  <si>
    <t>03:09</t>
  </si>
  <si>
    <t>INC000000506879</t>
  </si>
  <si>
    <t>DEVICE HAS STOPPED RESPONDING TO POLLS. MTR_REGISTRADURIA_MUN_CIENAGA_DE_ORO_CORDOBA</t>
  </si>
  <si>
    <t>INC000000506880</t>
  </si>
  <si>
    <t>INC000000506881</t>
  </si>
  <si>
    <t>INC000000506882</t>
  </si>
  <si>
    <t>DEVICE HAS STOPPED RESPONDING TO POLLS. BOG_REGISTRADURIA_ANAPOIMA</t>
  </si>
  <si>
    <t>03:14</t>
  </si>
  <si>
    <t>INC000000506885</t>
  </si>
  <si>
    <t>DEVICE HAS STOPPED RESPONDING TO POLLS. VVC_REGISTRADURIA_EL_CALVARIO</t>
  </si>
  <si>
    <t>03:21</t>
  </si>
  <si>
    <t>INC000000506886</t>
  </si>
  <si>
    <t>DEVICE HAS STOPPED RESPONDING TO POLLS. VVC_REGISTRADURIA_MUN_SAN_JUANITO_META</t>
  </si>
  <si>
    <t>03:28</t>
  </si>
  <si>
    <t>INC000000506887</t>
  </si>
  <si>
    <t>03:42</t>
  </si>
  <si>
    <t>INC000000506888</t>
  </si>
  <si>
    <t>DEVICE HAS STOPPED RESPONDING TO POLLS. PUU_BGA_REGISTRADURIA_MUN_SIBUNDOY_PUTUMAYO</t>
  </si>
  <si>
    <t>INC000000506889</t>
  </si>
  <si>
    <t>INC000000506890</t>
  </si>
  <si>
    <t>DEVICE HAS STOPPED RESPONDING TO POLLS. MDE_REGISTRADURIA_MUN_VIGIA_FUERTE_ANTIOQUIA</t>
  </si>
  <si>
    <t>05:22</t>
  </si>
  <si>
    <t>INC000000506891</t>
  </si>
  <si>
    <t>INC000000506892</t>
  </si>
  <si>
    <t>DEVICE HAS STOPPED RESPONDING TO POLLS. MZL_REGISTRADURIA_ARANZAZU</t>
  </si>
  <si>
    <t>05:30</t>
  </si>
  <si>
    <t>INC000000506893</t>
  </si>
  <si>
    <t>05:32</t>
  </si>
  <si>
    <t>INC000000506894</t>
  </si>
  <si>
    <t>05:39</t>
  </si>
  <si>
    <t>INC000000506896</t>
  </si>
  <si>
    <t>INC000000506897</t>
  </si>
  <si>
    <t>05:44</t>
  </si>
  <si>
    <t>INC000000506898</t>
  </si>
  <si>
    <t>DEVICE HAS STOPPED RESPONDING TO POLLS. CUC_REGIS_MUN_RAGONVALIA</t>
  </si>
  <si>
    <t>INC000000506900</t>
  </si>
  <si>
    <t>DEVICE HAS STOPPED RESPONDING TO POLLS. BGA_REGISTRADURIA_AGUADA</t>
  </si>
  <si>
    <t>05:53</t>
  </si>
  <si>
    <t>INC000000506912</t>
  </si>
  <si>
    <t>Problemas inicio de sesión</t>
  </si>
  <si>
    <t>INC000000506914</t>
  </si>
  <si>
    <t>DEVICE HAS STOPPED RESPONDING TO POLLS. SKTJ_REGISTRADURIA_CALDAS</t>
  </si>
  <si>
    <t>06:01</t>
  </si>
  <si>
    <t>INC000000506916</t>
  </si>
  <si>
    <t>06:03</t>
  </si>
  <si>
    <t>INC000000506918</t>
  </si>
  <si>
    <t>INC000000506919</t>
  </si>
  <si>
    <t>INC000000506920</t>
  </si>
  <si>
    <t>INC000000506923</t>
  </si>
  <si>
    <t>INC000000506924</t>
  </si>
  <si>
    <t>INC000000506925</t>
  </si>
  <si>
    <t>INC000000506927</t>
  </si>
  <si>
    <t>INC000000506928</t>
  </si>
  <si>
    <t>03:16</t>
  </si>
  <si>
    <t>INC000000506931</t>
  </si>
  <si>
    <t>DEVICE HAS STOPPED RESPONDING TO POLLS. PPN_REGISTRADURIA_ALMAGUER</t>
  </si>
  <si>
    <t>INC000000506932</t>
  </si>
  <si>
    <t>DEVICE HAS STOPPED RESPONDING TO POLLS. MDE_REGISTRADURIA_MUN_CAREPA_ANTIOQUIA</t>
  </si>
  <si>
    <t>INC000000506935</t>
  </si>
  <si>
    <t>INC000000506936</t>
  </si>
  <si>
    <t>INC000000506937</t>
  </si>
  <si>
    <t>DEVICE HAS STOPPED RESPONDING TO POLLS. IBE_REGISTRADURIA_LIBANO</t>
  </si>
  <si>
    <t>INC000000506938</t>
  </si>
  <si>
    <t>INC000000506940</t>
  </si>
  <si>
    <t>03:38</t>
  </si>
  <si>
    <t>INC000000506941</t>
  </si>
  <si>
    <t>DEVICE HAS STOPPED RESPONDING TO POLLS. BOG_REGISTRADURIA_MACHETA</t>
  </si>
  <si>
    <t>INC000000506943</t>
  </si>
  <si>
    <t>INC000000506945</t>
  </si>
  <si>
    <t>DEVICE HAS STOPPED RESPONDING TO POLLS. CTG_REGISTRADURIA_CALAMAR_BOLIVAR</t>
  </si>
  <si>
    <t>03:44</t>
  </si>
  <si>
    <t>INC000000506946</t>
  </si>
  <si>
    <t>03:47</t>
  </si>
  <si>
    <t>INC000000506947</t>
  </si>
  <si>
    <t>03:48</t>
  </si>
  <si>
    <t>INC000000506951</t>
  </si>
  <si>
    <t>DEVICE HAS STOPPED RESPONDING TO POLLS. PSO_REGISTRADURIA_LEIVA</t>
  </si>
  <si>
    <t>03:50</t>
  </si>
  <si>
    <t>INC000000506952</t>
  </si>
  <si>
    <t>INC000000506953</t>
  </si>
  <si>
    <t>DEVICE HAS STOPPED RESPONDING TO POLLS. GUS_REGISTRADURIA_MUN_SANTASOFIA_BOYACA</t>
  </si>
  <si>
    <t>INC000000506982</t>
  </si>
  <si>
    <t>Problemas con el servidor Exange</t>
  </si>
  <si>
    <t>INC000000506984</t>
  </si>
  <si>
    <t>Falla correo - Dirección Nacional de Identificación</t>
  </si>
  <si>
    <t>INC000000506993</t>
  </si>
  <si>
    <t>00:45</t>
  </si>
  <si>
    <t>INC000000506995</t>
  </si>
  <si>
    <t>Conectividad Nula</t>
  </si>
  <si>
    <t>INC000000507001</t>
  </si>
  <si>
    <t>INC000000507002</t>
  </si>
  <si>
    <t>INC000000507004</t>
  </si>
  <si>
    <t>06:42</t>
  </si>
  <si>
    <t>INC000000507006</t>
  </si>
  <si>
    <t>07:30</t>
  </si>
  <si>
    <t>INC000000507010</t>
  </si>
  <si>
    <t>No Sincroniza Correo Outlook</t>
  </si>
  <si>
    <t>INC000000507013</t>
  </si>
  <si>
    <t>Usuario reporta problemas con la Red.</t>
  </si>
  <si>
    <t>INC000000507020</t>
  </si>
  <si>
    <t>INC000000507023</t>
  </si>
  <si>
    <t>DEVICE HAS STOPPED RESPONDING TO POLLS. VUP_REGISTRADURIA_BOSCONIA_CESAR</t>
  </si>
  <si>
    <t>01:13</t>
  </si>
  <si>
    <t>INC000000507049</t>
  </si>
  <si>
    <t>INC000000507057</t>
  </si>
  <si>
    <t>Fallas de conexión Vpn</t>
  </si>
  <si>
    <t>INC000000507071</t>
  </si>
  <si>
    <t>INC000000507085</t>
  </si>
  <si>
    <t>INC000000507101</t>
  </si>
  <si>
    <t>DEVICE HAS STOPPED RESPONDING TO POLLS. GUS_REGISTRADURIA_MUN_GUAYATA_BOYACA</t>
  </si>
  <si>
    <t>06:58</t>
  </si>
  <si>
    <t>INC000000507102</t>
  </si>
  <si>
    <t>DEVICE HAS STOPPED RESPONDING TO POLLS. BGA_REGISTRADURIA_MUN_SAN_ANDRES_SANTANDER</t>
  </si>
  <si>
    <t>14:08</t>
  </si>
  <si>
    <t>INC000000507103</t>
  </si>
  <si>
    <t>07:28</t>
  </si>
  <si>
    <t>INC000000507104</t>
  </si>
  <si>
    <t>07:33</t>
  </si>
  <si>
    <t>INC000000507106</t>
  </si>
  <si>
    <t>07:36</t>
  </si>
  <si>
    <t>INC000000507107</t>
  </si>
  <si>
    <t>INC000000507108</t>
  </si>
  <si>
    <t>INC000000507109</t>
  </si>
  <si>
    <t>INC000000507110</t>
  </si>
  <si>
    <t>INC000000507114</t>
  </si>
  <si>
    <t>Falla inicio sesion - Validacion y produccion de registro civil</t>
  </si>
  <si>
    <t>INC000000507138</t>
  </si>
  <si>
    <t>Caida de Canal -  Registraduria Bosa</t>
  </si>
  <si>
    <t>INC000000507151</t>
  </si>
  <si>
    <t>DEVICE HAS STOPPED RESPONDING TO POLLS. BQA_REGISTRADURIA_MUN_REPELON_ATLANTICO</t>
  </si>
  <si>
    <t>INC000000507154</t>
  </si>
  <si>
    <t>Fallas de Conexión con la Morpho Tablet</t>
  </si>
  <si>
    <t>INC000000507158</t>
  </si>
  <si>
    <t>Sin Conectividad</t>
  </si>
  <si>
    <t>INC000000507159</t>
  </si>
  <si>
    <t>DEVICE HAS STOPPED RESPONDING TO POLLS. CUC_REGISTRADURIA_LOURDES</t>
  </si>
  <si>
    <t>INC000000507170</t>
  </si>
  <si>
    <t>Problemas de Red</t>
  </si>
  <si>
    <t>INC000000507176</t>
  </si>
  <si>
    <t>INC000000507183</t>
  </si>
  <si>
    <t>DEVICE HAS STOPPED RESPONDING TO POLLS. MDE_REGISTRADURIA_NARINO</t>
  </si>
  <si>
    <t>01:33</t>
  </si>
  <si>
    <t>INC000000507189</t>
  </si>
  <si>
    <t>06:44</t>
  </si>
  <si>
    <t>INC000000507219</t>
  </si>
  <si>
    <t>INC000000507264</t>
  </si>
  <si>
    <t>INC000000507266</t>
  </si>
  <si>
    <t>12:10</t>
  </si>
  <si>
    <t>INC000000507271</t>
  </si>
  <si>
    <t>Problemas De Correo</t>
  </si>
  <si>
    <t>INC000000507294</t>
  </si>
  <si>
    <t>INC000000507295</t>
  </si>
  <si>
    <t>05:43</t>
  </si>
  <si>
    <t>INC000000507301</t>
  </si>
  <si>
    <t>DEVICE HAS STOPPED RESPONDING TO POLLS. PPN_REGISTRADURIA_MUN_TAMBO_CAUCA</t>
  </si>
  <si>
    <t>04:59</t>
  </si>
  <si>
    <t>INC000000507319</t>
  </si>
  <si>
    <t>DEVICE HAS STOPPED RESPONDING TO POLLS. MDE_REGISTRADURIA_MUN_YALI</t>
  </si>
  <si>
    <t>INC000000507320</t>
  </si>
  <si>
    <t>04:52</t>
  </si>
  <si>
    <t>INC000000507415</t>
  </si>
  <si>
    <t>09:05</t>
  </si>
  <si>
    <t>INC000000507463</t>
  </si>
  <si>
    <t>INC000000507479</t>
  </si>
  <si>
    <t>INC000000507483</t>
  </si>
  <si>
    <t>INC000000507485</t>
  </si>
  <si>
    <t>DEVICE HAS STOPPED RESPONDING TO POLLS. BOG_REGISTRADURIA_PAIME</t>
  </si>
  <si>
    <t>INC000000507486</t>
  </si>
  <si>
    <t>INC000000507487</t>
  </si>
  <si>
    <t>INC000000507540</t>
  </si>
  <si>
    <t>INC000000507561</t>
  </si>
  <si>
    <t>DEVICE HAS STOPPED RESPONDING TO POLLS. IBE_REGISTRADURIA_HERVEO</t>
  </si>
  <si>
    <t>INC000000507568</t>
  </si>
  <si>
    <t>DEVICE HAS STOPPED RESPONDING TO POLLS. SOX_REGISTRADURIA_MUN_BELEN</t>
  </si>
  <si>
    <t>INC000000507572</t>
  </si>
  <si>
    <t>INC000000507591</t>
  </si>
  <si>
    <t>DEVICE HAS STOPPED RESPONDING TO POLLS. BOG_REGISTRADURIA_VILLAGOMEZ</t>
  </si>
  <si>
    <t>INC000000507593</t>
  </si>
  <si>
    <t>DEVICE HAS STOPPED RESPONDING TO POLLS. BOG_REGISTRADURIA_MUN_EL_PENON_CUNDINAMARCA</t>
  </si>
  <si>
    <t>03:45</t>
  </si>
  <si>
    <t>INC000000507600</t>
  </si>
  <si>
    <t>DEVICE HAS STOPPED RESPONDING TO POLLS. AXM_REGISTRADURIA_SALENTO</t>
  </si>
  <si>
    <t>INC000000507614</t>
  </si>
  <si>
    <t>01:08</t>
  </si>
  <si>
    <t>INC000000507646</t>
  </si>
  <si>
    <t>INC000000507648</t>
  </si>
  <si>
    <t>INC000000507651</t>
  </si>
  <si>
    <t>INC000000507656</t>
  </si>
  <si>
    <t>DEVICE HAS STOPPED RESPONDING TO POLLS. RCH_REGISTRADURIA_DISTRACCION</t>
  </si>
  <si>
    <t>INC000000507657</t>
  </si>
  <si>
    <t>INC000000507659</t>
  </si>
  <si>
    <t>INC000000507672</t>
  </si>
  <si>
    <t>INC000000507690</t>
  </si>
  <si>
    <t>INC000000507701</t>
  </si>
  <si>
    <t>INC000000507702</t>
  </si>
  <si>
    <t>INC000000507726</t>
  </si>
  <si>
    <t>lentitud en el canal</t>
  </si>
  <si>
    <t>INC000000507748</t>
  </si>
  <si>
    <t>INC000000507763</t>
  </si>
  <si>
    <t>DEVICE HAS STOPPED RESPONDING TO POLLS. CTG_REGISTRADURIA_MUN_ARJONA_BOLIVAR</t>
  </si>
  <si>
    <t>INC000000507790</t>
  </si>
  <si>
    <t>Falla correo - Registraduría Delegada en Registro civil e Identificación</t>
  </si>
  <si>
    <t>INC000000507812</t>
  </si>
  <si>
    <t>DEVICE HAS STOPPED RESPONDING TO POLLS. PPN_REGISTRADURIA_MUN_PADILLA_CAUCA</t>
  </si>
  <si>
    <t>02:42</t>
  </si>
  <si>
    <t>INC000000507817</t>
  </si>
  <si>
    <t>No hay conexión con outlook</t>
  </si>
  <si>
    <t>INC000000507826</t>
  </si>
  <si>
    <t>INC000000507848</t>
  </si>
  <si>
    <t>Falla Conexion ruta</t>
  </si>
  <si>
    <t>INC000000507852</t>
  </si>
  <si>
    <t>07:50</t>
  </si>
  <si>
    <t>INC000000507853</t>
  </si>
  <si>
    <t>00:48</t>
  </si>
  <si>
    <t>INC000000507854</t>
  </si>
  <si>
    <t>INC000000507871</t>
  </si>
  <si>
    <t>DEVICE HAS STOPPED RESPONDING TO POLLS. CUC_REGISTRADURIA_BUCARASICA</t>
  </si>
  <si>
    <t>INC000000507877</t>
  </si>
  <si>
    <t>INC000000507906</t>
  </si>
  <si>
    <t>DEVICE HAS STOPPED RESPONDING TO POLLS. SKTJ_REGISTRADURIA_SANTA_MARIA</t>
  </si>
  <si>
    <t>INC000000507964</t>
  </si>
  <si>
    <t>DEVICE HAS STOPPED RESPONDING TO POLLS. PPN_REGISTRADURIA_MUN_TORIBIO_CAUCA</t>
  </si>
  <si>
    <t>INC000000507971</t>
  </si>
  <si>
    <t>Caida de Canal - Auxiliar No 5 localidad riomar</t>
  </si>
  <si>
    <t>INC000000507975</t>
  </si>
  <si>
    <t>INC000000507987</t>
  </si>
  <si>
    <t>INC000000507989</t>
  </si>
  <si>
    <t>INC000000507991</t>
  </si>
  <si>
    <t>DEVICE HAS STOPPED RESPONDING TO POLLS. SKTJ_REGISTRADURIA_MUN_GUICAN.yourdomain.com</t>
  </si>
  <si>
    <t>INC000000507992</t>
  </si>
  <si>
    <t>DEVICE HAS STOPPED RESPONDING TO POLLS. CLO_REGISTRADURIA_ROLDANILLO_VALLE</t>
  </si>
  <si>
    <t>INC000000507993</t>
  </si>
  <si>
    <t>INC000000507994</t>
  </si>
  <si>
    <t>INC000000508007</t>
  </si>
  <si>
    <t>DEVICE HAS STOPPED RESPONDING TO POLLS. BAQ_REGISTRADURIA-MUNICIPAL_EL-PIOJO_ATLANTICO</t>
  </si>
  <si>
    <t>01:12</t>
  </si>
  <si>
    <t>INC000000508009</t>
  </si>
  <si>
    <t>00:58</t>
  </si>
  <si>
    <t>INC000000508103</t>
  </si>
  <si>
    <t>INC000000508105</t>
  </si>
  <si>
    <t>INC000000508109</t>
  </si>
  <si>
    <t>Problemas Conexión VPN</t>
  </si>
  <si>
    <t>INC000000508111</t>
  </si>
  <si>
    <t>INC000000508129</t>
  </si>
  <si>
    <t>DEVICE HAS STOPPED RESPONDING TO POLLS. NVA_REGISTRADURIA_PITALITO</t>
  </si>
  <si>
    <t>INC000000508190</t>
  </si>
  <si>
    <t>00:40</t>
  </si>
  <si>
    <t>INC000000508599</t>
  </si>
  <si>
    <t>Problemas para iniciar la sesión en el equipo</t>
  </si>
  <si>
    <t>INC000000508649</t>
  </si>
  <si>
    <t>DEVICE HAS STOPPED RESPONDING TO POLLS. CUC_REGISTRADURIA_MUN_CONVENCION_N/T_SANTANDER</t>
  </si>
  <si>
    <t>INC000000508650</t>
  </si>
  <si>
    <t>INC000000508651</t>
  </si>
  <si>
    <t>INC000000508652</t>
  </si>
  <si>
    <t>07:18</t>
  </si>
  <si>
    <t>INC000000508653</t>
  </si>
  <si>
    <t>07:51</t>
  </si>
  <si>
    <t>INC000000508654</t>
  </si>
  <si>
    <t>DEVICE HAS STOPPED RESPONDING TO POLLS. CUC_REGISTRADURIA_MUN_TEORAMA_N/TE_SANTANDER</t>
  </si>
  <si>
    <t>INC000000508655</t>
  </si>
  <si>
    <t>INC000000508658</t>
  </si>
  <si>
    <t>INC000000508659</t>
  </si>
  <si>
    <t>INC000000508660</t>
  </si>
  <si>
    <t>143:27</t>
  </si>
  <si>
    <t>INC000000508661</t>
  </si>
  <si>
    <t>INC000000508664</t>
  </si>
  <si>
    <t>24:04</t>
  </si>
  <si>
    <t>INC000000508665</t>
  </si>
  <si>
    <t>INC000000508732</t>
  </si>
  <si>
    <t>01:04</t>
  </si>
  <si>
    <t>INC000000508733</t>
  </si>
  <si>
    <t>INC000000508734</t>
  </si>
  <si>
    <t>01:20</t>
  </si>
  <si>
    <t>INC000000508735</t>
  </si>
  <si>
    <t>INC000000508736</t>
  </si>
  <si>
    <t>DEVICE HAS STOPPED RESPONDING TO POLLS. PUU_REGISTRADURIA-MUNICIPAL_PUERTO-GUZMAN_PUTUMAYO</t>
  </si>
  <si>
    <t>INC000000508738</t>
  </si>
  <si>
    <t>DEVICE HAS STOPPED RESPONDING TO POLLS. CUC_REGISTRADURIA_EL_CARMEN</t>
  </si>
  <si>
    <t>INC000000508739</t>
  </si>
  <si>
    <t>DEVICE HAS STOPPED RESPONDING TO POLLS. BOG_REGISTRADURIA_ZIPACON</t>
  </si>
  <si>
    <t>INC000000508740</t>
  </si>
  <si>
    <t>INC000000508746</t>
  </si>
  <si>
    <t>INC000000508756</t>
  </si>
  <si>
    <t>DEVICE HAS STOPPED RESPONDING TO POLLS. CZU_REGISTRADURIA_MUN_MORROA_SUCRE</t>
  </si>
  <si>
    <t>INC000000508757</t>
  </si>
  <si>
    <t>DEVICE HAS STOPPED RESPONDING TO POLLS. CZU_REGISTRADURIA_LOS_PALMITOS</t>
  </si>
  <si>
    <t>INC000000508767</t>
  </si>
  <si>
    <t>INC000000508773</t>
  </si>
  <si>
    <t>INC000000508785</t>
  </si>
  <si>
    <t>INC000000508807</t>
  </si>
  <si>
    <t>02:55</t>
  </si>
  <si>
    <t>INC000000508809</t>
  </si>
  <si>
    <t>INC000000508817</t>
  </si>
  <si>
    <t>INC000000508819</t>
  </si>
  <si>
    <t>INC000000508820</t>
  </si>
  <si>
    <t>03:25</t>
  </si>
  <si>
    <t>INC000000508821</t>
  </si>
  <si>
    <t>02:54</t>
  </si>
  <si>
    <t>INC000000508823</t>
  </si>
  <si>
    <t>DEVICE HAS STOPPED RESPONDING TO POLLS. VUP_REGISTRADURIA_EL_PASO</t>
  </si>
  <si>
    <t>26:11</t>
  </si>
  <si>
    <t>INC000000508835</t>
  </si>
  <si>
    <t>RE: Solicitud verificación falla correo electrónico e impresora</t>
  </si>
  <si>
    <t>INC000000508839</t>
  </si>
  <si>
    <t>INC000000508848</t>
  </si>
  <si>
    <t>DEVICE HAS STOPPED RESPONDING TO POLLS. CZU_REGISTRADURIA_MUN_COROZAL_SUCRE</t>
  </si>
  <si>
    <t>INC000000508855</t>
  </si>
  <si>
    <t>DEVICE HAS STOPPED RESPONDING TO POLLS. MDE_REGISTRADURIA_SAN_FRANCISCO_ANTIOQUIA</t>
  </si>
  <si>
    <t>25:49</t>
  </si>
  <si>
    <t>INC000000508867</t>
  </si>
  <si>
    <t>DEVICE HAS STOPPED RESPONDING TO POLLS. CUC_REGISTRADURIA_MUN_EL_TARRA_N_T_SANTANDER</t>
  </si>
  <si>
    <t>INC000000508868</t>
  </si>
  <si>
    <t>problemas de conexión VPN</t>
  </si>
  <si>
    <t>INC000000508870</t>
  </si>
  <si>
    <t>Falla VPN</t>
  </si>
  <si>
    <t>01:39</t>
  </si>
  <si>
    <t>INC000000508897</t>
  </si>
  <si>
    <t>DEVICE HAS STOPPED RESPONDING TO POLLS. SMR_REGISTRADURIA_TENERIFE_MAGDALENA</t>
  </si>
  <si>
    <t>INC000000508919</t>
  </si>
  <si>
    <t>Falla Navegación</t>
  </si>
  <si>
    <t>INC000000508938</t>
  </si>
  <si>
    <t>Fallas de Navegación</t>
  </si>
  <si>
    <t>INC000000508956</t>
  </si>
  <si>
    <t>Conexión VPN La paz</t>
  </si>
  <si>
    <t>INC000000508969</t>
  </si>
  <si>
    <t>DEVICE HAS STOPPED RESPONDING TO POLLS. CLO_REGISTRADURIA-AUXILIAR_VIPASA_VALLE</t>
  </si>
  <si>
    <t>ALEXANDER URQUIJO TIMARAN</t>
  </si>
  <si>
    <t>INC000000508979</t>
  </si>
  <si>
    <t>02:48</t>
  </si>
  <si>
    <t>INC000000508985</t>
  </si>
  <si>
    <t>DEVICE HAS STOPPED RESPONDING TO POLLS. BOG_REGISTRADURIA_LA_MESA</t>
  </si>
  <si>
    <t>INC000000509014</t>
  </si>
  <si>
    <t>INC000000509029</t>
  </si>
  <si>
    <t>credenciales de windows</t>
  </si>
  <si>
    <t>INC000000509033</t>
  </si>
  <si>
    <t>INC000000509036</t>
  </si>
  <si>
    <t>DEVICE HAS STOPPED RESPONDING TO POLLS. IBE_REGISTRADURIA_MURILLO</t>
  </si>
  <si>
    <t>INC000000509040</t>
  </si>
  <si>
    <t>DEVICE HAS STOPPED RESPONDING TO POLLS. BGA_REGISTRADURIA-MUNICIPAL_CONCEPCION_SANTANDER</t>
  </si>
  <si>
    <t>INC000000509062</t>
  </si>
  <si>
    <t>INC000000509068</t>
  </si>
  <si>
    <t>DEVICE HAS STOPPED RESPONDING TO POLLS. BGA_REGISTRADURIA-MUNICIPAL_CERRITO_SANTANDER</t>
  </si>
  <si>
    <t>INC000000509072</t>
  </si>
  <si>
    <t>DEVICE HAS STOPPED RESPONDING TO POLLS. GYM_REGISTRADURIA_VILLETA</t>
  </si>
  <si>
    <t>INC000000509078</t>
  </si>
  <si>
    <t>DEVICE HAS STOPPED RESPONDING TO POLLS. MDE_REGISTRADURIA_SAN_LUIS_ANTIOQUIA</t>
  </si>
  <si>
    <t>INC000000509079</t>
  </si>
  <si>
    <t>INC000000509086</t>
  </si>
  <si>
    <t>DEVICE HAS STOPPED RESPONDING TO POLLS. BOG_REGISTRADURIA_APULO</t>
  </si>
  <si>
    <t>07:00</t>
  </si>
  <si>
    <t>INC000000509087</t>
  </si>
  <si>
    <t>DEVICE HAS STOPPED RESPONDING TO POLLS. MDE_REGISTRADURIA_MUN_LIBORINA</t>
  </si>
  <si>
    <t>21:07</t>
  </si>
  <si>
    <t>INC000000509088</t>
  </si>
  <si>
    <t>INC000000509091</t>
  </si>
  <si>
    <t>06:52</t>
  </si>
  <si>
    <t>INC000000509094</t>
  </si>
  <si>
    <t>06:45</t>
  </si>
  <si>
    <t>INC000000509116</t>
  </si>
  <si>
    <t>21:45</t>
  </si>
  <si>
    <t>INC000000509134</t>
  </si>
  <si>
    <t>INC000000509149</t>
  </si>
  <si>
    <t>08:17</t>
  </si>
  <si>
    <t>INC000000509163</t>
  </si>
  <si>
    <t>RE: Solicitud de conectividad AUXILIAR EL POBLADO - MEDELLIN</t>
  </si>
  <si>
    <t>INC000000509165</t>
  </si>
  <si>
    <t>INC000000509194</t>
  </si>
  <si>
    <t>DEVICE HAS STOPPED RESPONDING TO POLLS. MDE_REGISTRADURIA_MUN_COCORNA</t>
  </si>
  <si>
    <t>INC000000509198</t>
  </si>
  <si>
    <t>DEVICE HAS STOPPED RESPONDING TO POLLS. MDE_REGISTRADURIA_GRANADA_ANTIOQUIA</t>
  </si>
  <si>
    <t>20:45</t>
  </si>
  <si>
    <t>INC000000509199</t>
  </si>
  <si>
    <t>06:47</t>
  </si>
  <si>
    <t>INC000000509215</t>
  </si>
  <si>
    <t>Fallas de conexión Télefono Ip</t>
  </si>
  <si>
    <t>INC000000509216</t>
  </si>
  <si>
    <t>DEVICE HAS STOPPED RESPONDING TO POLLS. CTG_REGISTRADURIA_MUN_SANTA_ROSA</t>
  </si>
  <si>
    <t>INC000000509221</t>
  </si>
  <si>
    <t>Inconvenietes con el correo de ContatoCancilleria</t>
  </si>
  <si>
    <t>INC000000509238</t>
  </si>
  <si>
    <t>DEVICE HAS STOPPED RESPONDING TO POLLS. CUN_REGISTRADURIA_CACHIPAY</t>
  </si>
  <si>
    <t>INC000000509257</t>
  </si>
  <si>
    <t>DEVICE HAS STOPPED RESPONDING TO POLLS. BOG_REGISTRADURIA_VIOTA</t>
  </si>
  <si>
    <t>INC000000509262</t>
  </si>
  <si>
    <t>DEVICE HAS STOPPED RESPONDING TO POLLS. CTG_REGISTRADURIA-MUNICIPAL_MONTECRISTO_BOLIVAR</t>
  </si>
  <si>
    <t>INC000000509265</t>
  </si>
  <si>
    <t>DEVICE HAS STOPPED RESPONDING TO POLLS. IBE_REGISTRADURIA_RIOBLANCO</t>
  </si>
  <si>
    <t>INC000000509272</t>
  </si>
  <si>
    <t>INC000000509301</t>
  </si>
  <si>
    <t>06:32</t>
  </si>
  <si>
    <t>INC000000509305</t>
  </si>
  <si>
    <t>19:57</t>
  </si>
  <si>
    <t>INC000000509365</t>
  </si>
  <si>
    <t>INC000000509368</t>
  </si>
  <si>
    <t>INC000000509446</t>
  </si>
  <si>
    <t>DEVICE HAS STOPPED RESPONDING TO POLLS. MTR_REGISTRADURIA-MUNICIPAL_CANALETE_CORDOBA</t>
  </si>
  <si>
    <t>INC000000509452</t>
  </si>
  <si>
    <t>21:50</t>
  </si>
  <si>
    <t>INC000000509473</t>
  </si>
  <si>
    <t>INC000000509496</t>
  </si>
  <si>
    <t>DEVICE HAS STOPPED RESPONDING TO POLLS. BGA_REGISTRADURIA-MUNICIPAL_MACARAVITA_SANTANDER</t>
  </si>
  <si>
    <t>INC000000509553</t>
  </si>
  <si>
    <t>DEVICE HAS STOPPED RESPONDING TO POLLS. CTG_REGISTRADURIA-MUNICIPAL_CORDOBA_BOLIVAR</t>
  </si>
  <si>
    <t>INC000000509562</t>
  </si>
  <si>
    <t>Problemas de Inicio de Sesión</t>
  </si>
  <si>
    <t>INC000000509575</t>
  </si>
  <si>
    <t>INC000000509626</t>
  </si>
  <si>
    <t>INC000000509649</t>
  </si>
  <si>
    <t>INC000000509663</t>
  </si>
  <si>
    <t>INC000000509680</t>
  </si>
  <si>
    <t>DEVICE HAS STOPPED RESPONDING TO POLLS. SMR_REGISTRADURIA_ALGARROBO</t>
  </si>
  <si>
    <t>INC000000509682</t>
  </si>
  <si>
    <t>DEVICE HAS STOPPED RESPONDING TO POLLS. BGA_REGISTRADURIA-MUNICIPAL_LANDAZURI_SANTANDER</t>
  </si>
  <si>
    <t>INC000000509688</t>
  </si>
  <si>
    <t>INC000000509720</t>
  </si>
  <si>
    <t>DEVICE HAS STOPPED RESPONDING TO POLLS. CHO_REGISTRADURIA_CONDOTO</t>
  </si>
  <si>
    <t>INC000000509726</t>
  </si>
  <si>
    <t>DEVICE HAS STOPPED RESPONDING TO POLLS. CTG_REGISTRADURIA-MUNICIPAL_MARGARITA_BOLIVAR</t>
  </si>
  <si>
    <t>INC000000509753</t>
  </si>
  <si>
    <t>DEVICE HAS STOPPED RESPONDING TO POLLS. BOG_REGISTRADURIA_TOPAIPI</t>
  </si>
  <si>
    <t>INC000000509759</t>
  </si>
  <si>
    <t>DEVICE HAS STOPPED RESPONDING TO POLLS. CTG_REGISTRADURIA-MUNICIPAL_MAHATES_BOLIVAR</t>
  </si>
  <si>
    <t>INC000000509761</t>
  </si>
  <si>
    <t>Sin servicio de telefonia</t>
  </si>
  <si>
    <t>INC000000509778</t>
  </si>
  <si>
    <t>INC000000509781</t>
  </si>
  <si>
    <t>DEVICE HAS STOPPED RESPONDING TO POLLS. NVA_REGISTRADURIA-MUNICIPAL_ELIAS_HUILA</t>
  </si>
  <si>
    <t>INC000000509782</t>
  </si>
  <si>
    <t>DEVICE HAS STOPPED RESPONDING TO POLLS. CZU_REGISTRADURIA_EL_ROBLE</t>
  </si>
  <si>
    <t>INC000000509801</t>
  </si>
  <si>
    <t>05:01</t>
  </si>
  <si>
    <t>INC000000509803</t>
  </si>
  <si>
    <t>INC000000509825</t>
  </si>
  <si>
    <t>INC000000509829</t>
  </si>
  <si>
    <t>DEVICE HAS STOPPED RESPONDING TO POLLS. CTG_REGISTRADURIA-MUNICIPAL_SAN-FERNANDO_BOLIVAR</t>
  </si>
  <si>
    <t>INC000000509860</t>
  </si>
  <si>
    <t>INC000000509861</t>
  </si>
  <si>
    <t>INC000000509864</t>
  </si>
  <si>
    <t>INC000000509873</t>
  </si>
  <si>
    <t>DEVICE HAS STOPPED RESPONDING TO POLLS. CTG_REGISTRADURIA-MUNICIPAL_HATILLO-DE-LOBA_BOLIVAR</t>
  </si>
  <si>
    <t>INC000000509978</t>
  </si>
  <si>
    <t>INC000000510311</t>
  </si>
  <si>
    <t>DEVICE HAS STOPPED RESPONDING TO POLLS. BAQ_DELEGACION-DEPAR_ATLANTICO</t>
  </si>
  <si>
    <t>INC000000510526</t>
  </si>
  <si>
    <t>INC000000510548</t>
  </si>
  <si>
    <t>INC000000510549</t>
  </si>
  <si>
    <t>INC000000510550</t>
  </si>
  <si>
    <t>INC000000510552</t>
  </si>
  <si>
    <t>DEVICE HAS STOPPED RESPONDING TO POLLS. AUC_REGISTRADURIA-MUNICIPAL_FORTUL_ARAUCA</t>
  </si>
  <si>
    <t>INC000000510556</t>
  </si>
  <si>
    <t>DEVICE HAS STOPPED RESPONDING TO POLLS. SKTJ_REGISTRADURIA_RAQUIRA</t>
  </si>
  <si>
    <t>INC000000510557</t>
  </si>
  <si>
    <t>INC000000510559</t>
  </si>
  <si>
    <t>DEVICE HAS STOPPED RESPONDING TO POLLS. AUC_REGISTRADURIA-MUNICIPAL_SARAVENA_ARAUCA</t>
  </si>
  <si>
    <t>INC000000510560</t>
  </si>
  <si>
    <t>INC000000510562</t>
  </si>
  <si>
    <t>DEVICE HAS STOPPED RESPONDING TO POLLS. CTG_REGISTRADURIA-MUNICIPAL_ZAMBRANO_BOLIVAR</t>
  </si>
  <si>
    <t>INC000000510563</t>
  </si>
  <si>
    <t>INC000000510565</t>
  </si>
  <si>
    <t>DEVICE HAS STOPPED RESPONDING TO POLLS. BAQ_REGISTRADURIA-MUNICIPAL_CAMPO-DE-LA-CRUZ_ATLANTICO</t>
  </si>
  <si>
    <t>25:01</t>
  </si>
  <si>
    <t>INC000000510580</t>
  </si>
  <si>
    <t>DEVICE HAS STOPPED RESPONDING TO POLLS. MDE_REGISTRADURIA_MUN_ANDES_ANTIOQUIA</t>
  </si>
  <si>
    <t>109:59</t>
  </si>
  <si>
    <t>INC000000510581</t>
  </si>
  <si>
    <t>DEVICE HAS STOPPED RESPONDING TO POLLS. ADZ_REGISTRADURIA-MUNICIPAL_PROVIDENCIA_SAN-ANDRES</t>
  </si>
  <si>
    <t>INC000000510637</t>
  </si>
  <si>
    <t>pide clave para ingresar al correo</t>
  </si>
  <si>
    <t>INC000000510642</t>
  </si>
  <si>
    <t>DEVICE HAS STOPPED RESPONDING TO POLLS. UIB_REGISTRADURIA_DD_CHOCO</t>
  </si>
  <si>
    <t>INC000000510646</t>
  </si>
  <si>
    <t>DEVICE HAS STOPPED RESPONDING TO POLLS. PUU_REGISTRADURIA-MUNICIPAL_COLON_PUTUMAYO</t>
  </si>
  <si>
    <t>INC000000510648</t>
  </si>
  <si>
    <t>04:20</t>
  </si>
  <si>
    <t>INC000000510649</t>
  </si>
  <si>
    <t>DEVICE HAS STOPPED RESPONDING TO POLLS. CUC_REGISTRADURIA_CACOTA</t>
  </si>
  <si>
    <t>27:54</t>
  </si>
  <si>
    <t>INC000000510650</t>
  </si>
  <si>
    <t>INC000000510654</t>
  </si>
  <si>
    <t>INC000000510656</t>
  </si>
  <si>
    <t>DEVICE HAS STOPPED RESPONDING TO POLLS. CUC_REGISTRADURIA_CHITAGA</t>
  </si>
  <si>
    <t>128:16</t>
  </si>
  <si>
    <t>INC000000510657</t>
  </si>
  <si>
    <t>DEVICE HAS STOPPED RESPONDING TO POLLS. BGA_REGISTRADURIA-MUNICIPAL_JESUS-MARIA_SANTANDER</t>
  </si>
  <si>
    <t>08:44</t>
  </si>
  <si>
    <t>INC000000510658</t>
  </si>
  <si>
    <t>DEVICE HAS STOPPED RESPONDING TO POLLS. BAQ_REGISTRADURIA-MUNICIPAL_CANDELARIA_ATLANTICO</t>
  </si>
  <si>
    <t>INC000000510661</t>
  </si>
  <si>
    <t>DEVICE HAS STOPPED RESPONDING TO POLLS. BGA_REGISTRADURIA-MUNICIPAL_GUAPOTA_SANTANDER</t>
  </si>
  <si>
    <t>INC000000510687</t>
  </si>
  <si>
    <t>INC000000510691</t>
  </si>
  <si>
    <t>INC000000510693</t>
  </si>
  <si>
    <t>INC000000510709</t>
  </si>
  <si>
    <t>INC000000510710</t>
  </si>
  <si>
    <t>DEVICE HAS STOPPED RESPONDING TO POLLS. CUC_REGISTRADURIA_MUN_LABATECA_N_T_SANTANDER</t>
  </si>
  <si>
    <t>120:24</t>
  </si>
  <si>
    <t>INC000000510715</t>
  </si>
  <si>
    <t>DEVICE HAS STOPPED RESPONDING TO POLLS. BAQ_REGISTRADURIA-MUNICIPAL_SANTA-LUCIA_ATLANTICO</t>
  </si>
  <si>
    <t>25:54</t>
  </si>
  <si>
    <t>INC000000510716</t>
  </si>
  <si>
    <t>DEVICE HAS STOPPED RESPONDING TO POLLS. BAQ_REGISTRADURIA-MUNICIPAL_SUAN_ATLANTICO</t>
  </si>
  <si>
    <t>INC000000510717</t>
  </si>
  <si>
    <t>INC000000510719</t>
  </si>
  <si>
    <t>DEVICE HAS STOPPED RESPONDING TO POLLS. AUC_REGISTRADURIA-MUNICIPAL_CRAVO-NORTE_ARAUCA</t>
  </si>
  <si>
    <t>INC000000510720</t>
  </si>
  <si>
    <t>DEVICE HAS STOPPED RESPONDING TO POLLS. CUC_REGISTRADURIA_MUN_TOLEDO_N_T_SANTANDER</t>
  </si>
  <si>
    <t>121:24</t>
  </si>
  <si>
    <t>INC000000510730</t>
  </si>
  <si>
    <t>INC000000510734</t>
  </si>
  <si>
    <t>Falla Outllook</t>
  </si>
  <si>
    <t>INC000000510758</t>
  </si>
  <si>
    <t>INC000000510765</t>
  </si>
  <si>
    <t>Falla carpeta compartida - Conciliaciones</t>
  </si>
  <si>
    <t>00:25</t>
  </si>
  <si>
    <t>INC000000510774</t>
  </si>
  <si>
    <t>Funcionaria reporta problemas de Red, Le pide</t>
  </si>
  <si>
    <t>INC000000510783</t>
  </si>
  <si>
    <t>05:25</t>
  </si>
  <si>
    <t>INC000000510793</t>
  </si>
  <si>
    <t>DEVICE HAS STOPPED RESPONDING TO POLLS. AUC_REGISTRADURIA-MUNICIPAL_PUERTO-RONDON_ARAUCA</t>
  </si>
  <si>
    <t>INC000000510796</t>
  </si>
  <si>
    <t>DEVICE HAS STOPPED RESPONDING TO POLLS. CTG_REGISTRADURIA-MUNICIPAL_ARJONA_BOLIVAR</t>
  </si>
  <si>
    <t>INC000000510826</t>
  </si>
  <si>
    <t>Equipo por fuera del dominio</t>
  </si>
  <si>
    <t>INC000000510838</t>
  </si>
  <si>
    <t>DEVICE HAS STOPPED RESPONDING TO POLLS. CTG_REGISTRADURIA-MUNICIPAL_REGIDOR_BOLIVAR</t>
  </si>
  <si>
    <t>INC000000510845</t>
  </si>
  <si>
    <t>05:21</t>
  </si>
  <si>
    <t>INC000000510877</t>
  </si>
  <si>
    <t>DEVICE HAS STOPPED RESPONDING TO POLLS. BGA_REGISTRADURIA-MUNICIPAL_FLORIAN_SANTANDER</t>
  </si>
  <si>
    <t>INC000000510927</t>
  </si>
  <si>
    <t>DEVICE HAS STOPPED RESPONDING TO POLLS. BGA_REGISTRADURIA-MUNICIPAL_PUENTE-NACIONAL_SANTANDER</t>
  </si>
  <si>
    <t>05:56</t>
  </si>
  <si>
    <t>INC000000510941</t>
  </si>
  <si>
    <t>DEVICE HAS STOPPED RESPONDING TO POLLS. AXM_REGISTRADURIA-MUNICIPAL_SALENTO_QUINDIO</t>
  </si>
  <si>
    <t>INC000000510987</t>
  </si>
  <si>
    <t>DEVICE HAS STOPPED RESPONDING TO POLLS. BAQ_REGISTRADURIA-MUNICIPAL_SABANAGRANDE_ATLANTICO</t>
  </si>
  <si>
    <t>05:12</t>
  </si>
  <si>
    <t>INC000000511010</t>
  </si>
  <si>
    <t>problemas de Red en el equipo.</t>
  </si>
  <si>
    <t>INC000000511028</t>
  </si>
  <si>
    <t>INC000000511030</t>
  </si>
  <si>
    <t>DEVICE HAS STOPPED RESPONDING TO POLLS. CTG_REGISTRADURIA-MUNICIPAL_ARENAL_BOLIVAR</t>
  </si>
  <si>
    <t>INC000000511037</t>
  </si>
  <si>
    <t>DEVICE HAS STOPPED RESPONDING TO POLLS. GYM_REGISTRADURIA_TOCAIMA_CUNDINAMARCA</t>
  </si>
  <si>
    <t>INC000000511039</t>
  </si>
  <si>
    <t>INC000000511042</t>
  </si>
  <si>
    <t>DEVICE HAS STOPPED RESPONDING TO POLLS. CTG_REGISTRADURIA-MUNICIPAL_RIO-VIEJO_BOLIVAR</t>
  </si>
  <si>
    <t>INC000000511044</t>
  </si>
  <si>
    <t>INC000000511045</t>
  </si>
  <si>
    <t>INC000000511048</t>
  </si>
  <si>
    <t>INC000000511049</t>
  </si>
  <si>
    <t>INC000000511061</t>
  </si>
  <si>
    <t>Fallas de envio y recepción de correo</t>
  </si>
  <si>
    <t>INC000000511074</t>
  </si>
  <si>
    <t>INC000000511077</t>
  </si>
  <si>
    <t>DEVICE HAS STOPPED RESPONDING TO POLLS. MDE_EGISTRADURIA_MUN_ARMENIA</t>
  </si>
  <si>
    <t>05:59</t>
  </si>
  <si>
    <t>INC000000511083</t>
  </si>
  <si>
    <t>problemas con la Pizarra de Gerencia</t>
  </si>
  <si>
    <t>INC000000511091</t>
  </si>
  <si>
    <t>Falla de Conexión Vpn</t>
  </si>
  <si>
    <t>INC000000511103</t>
  </si>
  <si>
    <t>DEVICE HAS STOPPED RESPONDING TO POLLS. CTG_REGISTRADURIA-MUNICIPAL_SAN-MARTIN-DE-LOBA_BOLIVAR</t>
  </si>
  <si>
    <t>INC000000511105</t>
  </si>
  <si>
    <t>DEVICE HAS STOPPED RESPONDING TO POLLS. UIB_REGISTRADURIA_MUN_RIO_SUCIO_CHOCO</t>
  </si>
  <si>
    <t>04:34</t>
  </si>
  <si>
    <t>INC000000511108</t>
  </si>
  <si>
    <t>DEVICE HAS STOPPED RESPONDING TO POLLS. AXM_REGISTRADURIA-MUNICIPAL_FILANDIA_QUINDIO</t>
  </si>
  <si>
    <t>INC000000511112</t>
  </si>
  <si>
    <t>INC000000511126</t>
  </si>
  <si>
    <t>DEVICE HAS STOPPED RESPONDING TO POLLS. BGA_REGISTRADURIA-MUNICIPAL_CIMITARRA_SANTANDER</t>
  </si>
  <si>
    <t>INC000000511127</t>
  </si>
  <si>
    <t>problemas de Conexión</t>
  </si>
  <si>
    <t>INC000000511130</t>
  </si>
  <si>
    <t>DEVICE HAS STOPPED RESPONDING TO POLLS. AUC_DELEGACION-DEPARTAMENTAL_ARAUCA</t>
  </si>
  <si>
    <t>INC000000511137</t>
  </si>
  <si>
    <t>DEVICE HAS STOPPED RESPONDING TO POLLS. IBE_REGISTRADURIA_ALPUJARRA</t>
  </si>
  <si>
    <t>02:20</t>
  </si>
  <si>
    <t>INC000000511138</t>
  </si>
  <si>
    <t>DEVICE HAS STOPPED RESPONDING TO POLLS. NVA_REGISTRADURIA-MUNICIPAL_BARAYA_HUILA</t>
  </si>
  <si>
    <t>INC000000511149</t>
  </si>
  <si>
    <t>DEVICE HAS STOPPED RESPONDING TO POLLS. BAQ_REGISTRADURIA-MUNICIPAL_PALMAR-DE-VARELA_ATLANTICO</t>
  </si>
  <si>
    <t>INC000000511152</t>
  </si>
  <si>
    <t>INC000000511156</t>
  </si>
  <si>
    <t>INC000000511163</t>
  </si>
  <si>
    <t>INC000000511167</t>
  </si>
  <si>
    <t>DEVICE HAS STOPPED RESPONDING TO POLLS. VUP_REGISTRADURIA_LA_GLORIA</t>
  </si>
  <si>
    <t>INC000000511173</t>
  </si>
  <si>
    <t>DEVICE HAS STOPPED RESPONDING TO POLLS. BGA_REGISTRADURIA-MUNICIPAL_SUCRE_SANTANDER</t>
  </si>
  <si>
    <t>INC000000511174</t>
  </si>
  <si>
    <t>DEVICE HAS STOPPED RESPONDING TO POLLS. MDE_REGISTRADURIA_MUN_CHIGORODO_ANTIOQUIA</t>
  </si>
  <si>
    <t>04:01</t>
  </si>
  <si>
    <t>INC000000511187</t>
  </si>
  <si>
    <t>INC000000511198</t>
  </si>
  <si>
    <t>DEVICE HAS STOPPED RESPONDING TO POLLS. BOG_REGISTRADURIA-MUNICIPAL_GACHETA_CUNDINAMARCA</t>
  </si>
  <si>
    <t>42:48</t>
  </si>
  <si>
    <t>INC000000511199</t>
  </si>
  <si>
    <t>DEVICE HAS STOPPED RESPONDING TO POLLS. BOG_REGISTRADURIA-MUNICIPAL_GACHALA_CUNDINAMARCA</t>
  </si>
  <si>
    <t>INC000000511200</t>
  </si>
  <si>
    <t>DEVICE HAS STOPPED RESPONDING TO POLLS. BOG_REGISTRADURIA-MUNICIPAL_GAMA_CUNDINAMARCA</t>
  </si>
  <si>
    <t>41:46</t>
  </si>
  <si>
    <t>INC000000511221</t>
  </si>
  <si>
    <t>DEVICE HAS STOPPED RESPONDING TO POLLS. BGA_REGISTRADURIA-MUNICIPAL_PUERTO-PARRA_SANTANDER</t>
  </si>
  <si>
    <t>INC000000511231</t>
  </si>
  <si>
    <t>INC000000511233</t>
  </si>
  <si>
    <t>05:23</t>
  </si>
  <si>
    <t>INC000000511234</t>
  </si>
  <si>
    <t>INC000000511242</t>
  </si>
  <si>
    <t>DEVICE HAS STOPPED RESPONDING TO POLLS. AUC_REGISTRADURIA-MUNICIPAL_ARAUQUITA_ARAUCA</t>
  </si>
  <si>
    <t>INC000000511264</t>
  </si>
  <si>
    <t>DEVICE HAS STOPPED RESPONDING TO POLLS. MTR_REGISTRADURIA-MUNICIPAL_BUENAVISTA_CORDOBA</t>
  </si>
  <si>
    <t>INC000000511288</t>
  </si>
  <si>
    <t>INC000000511295</t>
  </si>
  <si>
    <t>DEVICE HAS STOPPED RESPONDING TO POLLS. BOG_REGISTRADURIA-MUNICIPAL_JUNIN_CUNDINAMARCA</t>
  </si>
  <si>
    <t>INC000000511296</t>
  </si>
  <si>
    <t>42:47</t>
  </si>
  <si>
    <t>INC000000511298</t>
  </si>
  <si>
    <t>Falla mtablet - Silvania - Cundinamarca</t>
  </si>
  <si>
    <t>INC000000511302</t>
  </si>
  <si>
    <t>05:24</t>
  </si>
  <si>
    <t>INC000000511305</t>
  </si>
  <si>
    <t>DEVICE HAS STOPPED RESPONDING TO POLLS. BAQ_REGISTRADURIA-MUNICIPAL_SANTO-TOMAS_ATLANTICO</t>
  </si>
  <si>
    <t>04:27</t>
  </si>
  <si>
    <t>INC000000511306</t>
  </si>
  <si>
    <t>INC000000511310</t>
  </si>
  <si>
    <t>DEVICE HAS STOPPED RESPONDING TO POLLS. RCH_REGISTRADURIA-MUNICIPAL_URIBIA_LA-GUAJIRA</t>
  </si>
  <si>
    <t>INC000000511311</t>
  </si>
  <si>
    <t>DEVICE HAS STOPPED RESPONDING TO POLLS. AUC_REGISTRADURIA-MUNICIPAL_TAME_ARAUCA</t>
  </si>
  <si>
    <t>INC000000511312</t>
  </si>
  <si>
    <t>INC000000511323</t>
  </si>
  <si>
    <t>DEVICE HAS STOPPED RESPONDING TO POLLS. MTR_REGISTRADURIA-MUNICIPAL_LA-APARTADA_CORDOBA</t>
  </si>
  <si>
    <t>04:21</t>
  </si>
  <si>
    <t>INC000000511340</t>
  </si>
  <si>
    <t>DEVICE HAS STOPPED RESPONDING TO POLLS. CUC_REGISTRADURIA-MUNICIPAL_CONVENCION_NORTE-DE-SANTANDER</t>
  </si>
  <si>
    <t>INC000000511341</t>
  </si>
  <si>
    <t>DEVICE HAS STOPPED RESPONDING TO POLLS. MDE_REGISTRADURIA_MUN_ITUANGO_ANTIOQUIA</t>
  </si>
  <si>
    <t>INC000000511358</t>
  </si>
  <si>
    <t>INC000000511368</t>
  </si>
  <si>
    <t>DEVICE HAS STOPPED RESPONDING TO POLLS. CUC_REGISTRADURIA-MUNICIPAL_EL-CARMEN_NORTE-DE-SANTANDER</t>
  </si>
  <si>
    <t>INC000000511372</t>
  </si>
  <si>
    <t>DEVICE HAS STOPPED RESPONDING TO POLLS. MZL_REGISTRADURIA-MUNICIPAL_PALESTINA_CALDAS</t>
  </si>
  <si>
    <t>INC000000511402</t>
  </si>
  <si>
    <t>INC000000511409</t>
  </si>
  <si>
    <t>DEVICE HAS STOPPED RESPONDING TO POLLS. BGA_REGISTRADURIA-MUNICIPAL_SAN-BENITO_SANTANDER</t>
  </si>
  <si>
    <t>INC000000511419</t>
  </si>
  <si>
    <t>INC000000511433</t>
  </si>
  <si>
    <t>Problemas De Red</t>
  </si>
  <si>
    <t>INC000000511442</t>
  </si>
  <si>
    <t>problemas de correo, le reporta unas direcciones destino,</t>
  </si>
  <si>
    <t>INC000000511456</t>
  </si>
  <si>
    <t>Falla salida de correos</t>
  </si>
  <si>
    <t>INC000000511464</t>
  </si>
  <si>
    <t>DEVICE HAS STOPPED RESPONDING TO POLLS. BOG_REGISTRADURIA-MUNICIPAL_GUTIERREZ_CUNDINAMARCA</t>
  </si>
  <si>
    <t>INC000000511470</t>
  </si>
  <si>
    <t>INC000000511477</t>
  </si>
  <si>
    <t>INC000000511485</t>
  </si>
  <si>
    <t>INC000000511501</t>
  </si>
  <si>
    <t>DEVICE HAS STOPPED RESPONDING TO POLLS. BGA_REGISTRADURIA-MUNICIPAL_CONFINES_SANTANDER</t>
  </si>
  <si>
    <t>INC000000511510</t>
  </si>
  <si>
    <t>Problemas Conexión Morfotablet</t>
  </si>
  <si>
    <t>INC000000511515</t>
  </si>
  <si>
    <t>INC000000511516</t>
  </si>
  <si>
    <t>DEVICE HAS STOPPED RESPONDING TO POLLS. SKTJ_REGISTRADURIA_SAN_LUIS_DE_GACENO</t>
  </si>
  <si>
    <t>INC000000511522</t>
  </si>
  <si>
    <t>DEVICE HAS STOPPED RESPONDING TO POLLS. CUC_REGISTRADURIA-MUNICIPAL_EL-TARRA_NORTE-DE-SANTANDER</t>
  </si>
  <si>
    <t>INC000000511540</t>
  </si>
  <si>
    <t>INC000000511547</t>
  </si>
  <si>
    <t>DEVICE HAS STOPPED RESPONDING TO POLLS. CUC_REGISTRADURIA-MUNICIPAL_TEORAMA_NORTE-DE-SANTANDER</t>
  </si>
  <si>
    <t>INC000000511551</t>
  </si>
  <si>
    <t>INC000000511563</t>
  </si>
  <si>
    <t>INC000000511570</t>
  </si>
  <si>
    <t>Fallas de conexión Simcard Morpho Tablet</t>
  </si>
  <si>
    <t>INC000000511585</t>
  </si>
  <si>
    <t>problemas con la VPN</t>
  </si>
  <si>
    <t>INC000000511601</t>
  </si>
  <si>
    <t>DEVICE HAS STOPPED RESPONDING TO POLLS. SKTJ_REGISTRADURIA_MUZO</t>
  </si>
  <si>
    <t>INC000000511605</t>
  </si>
  <si>
    <t>problemas con el inicio de sesión.</t>
  </si>
  <si>
    <t>INC000000511614</t>
  </si>
  <si>
    <t>DEVICE HAS STOPPED RESPONDING TO POLLS. MTR_REGISTRADURIA-MUNICIPAL_LORICA_CORDOBA</t>
  </si>
  <si>
    <t>INC000000511616</t>
  </si>
  <si>
    <t>INC000000511617</t>
  </si>
  <si>
    <t>INC000000511626</t>
  </si>
  <si>
    <t>DEVICE HAS STOPPED RESPONDING TO POLLS. BOG_REGISTRADURIA-MUNICIPAL_GRANADA_CUNDINAMARCA</t>
  </si>
  <si>
    <t>INC000000511631</t>
  </si>
  <si>
    <t>DEVICE HAS STOPPED RESPONDING TO POLLS. BAQ_REGISTRADURIA-ESPECIAL_BARRANQUILLA_ATLANTICO</t>
  </si>
  <si>
    <t>INC000000511632</t>
  </si>
  <si>
    <t>INC000000511664</t>
  </si>
  <si>
    <t>conexion de Mtablet.</t>
  </si>
  <si>
    <t>INC000000511956</t>
  </si>
  <si>
    <t>DEVICE HAS STOPPED RESPONDING TO POLLS. LET_REGISTRADURIA_DD_AMAZONAS</t>
  </si>
  <si>
    <t>INC000000512075</t>
  </si>
  <si>
    <t>DEVICE HAS STOPPED RESPONDING TO POLLS. CTG_REGISTRADURIA-MUNICIPAL_PINILLOS_BOLIVAR</t>
  </si>
  <si>
    <t>INC000000512079</t>
  </si>
  <si>
    <t>DEVICE HAS STOPPED RESPONDING TO POLLS. GUS_REGISTRADURIA_MUN_COPER_BOYACA</t>
  </si>
  <si>
    <t>INC000000512083</t>
  </si>
  <si>
    <t>DEVICE HAS STOPPED RESPONDING TO POLLS. MTR_REGISTRADURIA-MUNICIPAL_LOS_CORDOBAS_CORDOBA</t>
  </si>
  <si>
    <t>INC000000512090</t>
  </si>
  <si>
    <t>Correo Spam</t>
  </si>
  <si>
    <t>INC000000512191</t>
  </si>
  <si>
    <t>DEVICE HAS STOPPED RESPONDING TO POLLS. BGA_REGISTRADURIA-MUNICIPAL_PARAMO_SANTANDER</t>
  </si>
  <si>
    <t>09:13</t>
  </si>
  <si>
    <t>INC000000512192</t>
  </si>
  <si>
    <t>INC000000512193</t>
  </si>
  <si>
    <t>08:59</t>
  </si>
  <si>
    <t>INC000000512197</t>
  </si>
  <si>
    <t>DEVICE HAS STOPPED RESPONDING TO POLLS. CZU_REGISTRADURIA_SUCRE</t>
  </si>
  <si>
    <t>INC000000512199</t>
  </si>
  <si>
    <t>DEVICE HAS STOPPED RESPONDING TO POLLS. VUP_REGISTRADURIA_EL_COPEY</t>
  </si>
  <si>
    <t>INC000000512200</t>
  </si>
  <si>
    <t>DEVICE HAS STOPPED RESPONDING TO POLLS. MTR_REGISTRADURIA-MUNICIPAL_PURISIMA_CORDOBA</t>
  </si>
  <si>
    <t>INC000000512268</t>
  </si>
  <si>
    <t>Cambio de clave</t>
  </si>
  <si>
    <t>INC000000512271</t>
  </si>
  <si>
    <t>INC000000512274</t>
  </si>
  <si>
    <t>INC000000512275</t>
  </si>
  <si>
    <t>INC000000512277</t>
  </si>
  <si>
    <t>INC000000512280</t>
  </si>
  <si>
    <t>DEVICE HAS STOPPED RESPONDING TO POLLS. CTG_REGISTRADURIA-MUNICIPAL_SOPLAVIENTO_BOLIVAR</t>
  </si>
  <si>
    <t>INC000000512282</t>
  </si>
  <si>
    <t>DEVICE HAS STOPPED RESPONDING TO POLLS. SKTJ_REGISTRADURIA_CERINZA</t>
  </si>
  <si>
    <t>02:43</t>
  </si>
  <si>
    <t>INC000000512284</t>
  </si>
  <si>
    <t>DEVICE HAS STOPPED RESPONDING TO POLLS. CTG_REGISTRADURIA-MUNICIPAL_ALTO-DEL-ROSARIO_BOLIVAR</t>
  </si>
  <si>
    <t>INC000000512285</t>
  </si>
  <si>
    <t>DEVICE HAS STOPPED RESPONDING TO POLLS. BGA_REGISTRADURIA-MUNICIPAL_LA-BELLEZA_SANTANDER</t>
  </si>
  <si>
    <t>INC000000512286</t>
  </si>
  <si>
    <t>DEVICE HAS STOPPED RESPONDING TO POLLS. MTR_REGISTRADURIA-MUNICIPAL_MOMIL_CORDOBA</t>
  </si>
  <si>
    <t>INC000000512288</t>
  </si>
  <si>
    <t>DEVICE HAS STOPPED RESPONDING TO POLLS. MDE_REGISTRADURIA_MUN_ENTRERRIOS_ANTIOQUIA</t>
  </si>
  <si>
    <t>INC000000512304</t>
  </si>
  <si>
    <t>INC000000512305</t>
  </si>
  <si>
    <t>DEVICE HAS STOPPED RESPONDING TO POLLS. BGA_REGISTRADURIA-MUNICIPAL_VALLE-DE-SAN-JOSE_SANTANDER</t>
  </si>
  <si>
    <t>INC000000512307</t>
  </si>
  <si>
    <t>DEVICE HAS STOPPED RESPONDING TO POLLS. MTR_REGISTRADURIA-MUNICIPAL_PUERTO-ESCONDIDO_CORDOBA</t>
  </si>
  <si>
    <t>INC000000512308</t>
  </si>
  <si>
    <t>DEVICE HAS STOPPED RESPONDING TO POLLS. CTG_REGISTRADURIA-MUNICIPAL_TIQUISIO_BOLIVAR</t>
  </si>
  <si>
    <t>15:13</t>
  </si>
  <si>
    <t>INC000000512310</t>
  </si>
  <si>
    <t>INC000000512311</t>
  </si>
  <si>
    <t>09:14</t>
  </si>
  <si>
    <t>INC000000512327</t>
  </si>
  <si>
    <t>problemas con el Internet Explorer</t>
  </si>
  <si>
    <t>INC000000512340</t>
  </si>
  <si>
    <t>INC000000512344</t>
  </si>
  <si>
    <t>DEVICE HAS STOPPED RESPONDING TO POLLS. MTR_REGISTRADURIA-MUNICIPAL_MONITOS_CORDOBA</t>
  </si>
  <si>
    <t>INC000000512389</t>
  </si>
  <si>
    <t>INC000000512397</t>
  </si>
  <si>
    <t>RE: Problemas acceso dominio - Registraduria Auxiliar Kennedy Américas</t>
  </si>
  <si>
    <t>SOPORTE OFIMÁTICO</t>
  </si>
  <si>
    <t>INC000000512414</t>
  </si>
  <si>
    <t>VPN notaría 39 no Funciona</t>
  </si>
  <si>
    <t>INC000000512418</t>
  </si>
  <si>
    <t>DEVICE HAS STOPPED RESPONDING TO POLLS. SKTJ_REGISTRADURIA-MUNICIPAL_BUENAVISTA_BOYACA</t>
  </si>
  <si>
    <t>INC000000512420</t>
  </si>
  <si>
    <t>INC000000512421</t>
  </si>
  <si>
    <t>Falla acceso pagina web - Despacho del registrador</t>
  </si>
  <si>
    <t>INC000000512427</t>
  </si>
  <si>
    <t>Prblemas Inicio de Sesión</t>
  </si>
  <si>
    <t>INC000000512430</t>
  </si>
  <si>
    <t>INC000000512435</t>
  </si>
  <si>
    <t>DEVICE HAS STOPPED RESPONDING TO POLLS. MTR_REGISTRADURIA-MUNICIPAL_SAN-JOSE-DE-URE_CORDOBA</t>
  </si>
  <si>
    <t>14:21</t>
  </si>
  <si>
    <t>INC000000512441</t>
  </si>
  <si>
    <t>RE: Página bloqueada puntaje sisben</t>
  </si>
  <si>
    <t>04:13</t>
  </si>
  <si>
    <t>INC000000512445</t>
  </si>
  <si>
    <t>INC000000512447</t>
  </si>
  <si>
    <t>INC000000512456</t>
  </si>
  <si>
    <t>INC000000512461</t>
  </si>
  <si>
    <t>DEVICE HAS STOPPED RESPONDING TO POLLS. FLA_REGISTRADURIA_VALPARAISO</t>
  </si>
  <si>
    <t>INC000000512466</t>
  </si>
  <si>
    <t>DEVICE HAS STOPPED RESPONDING TO POLLS. BOG_REGISTRADURIA-MUNICIPAL_LA-VEGA_CUNDINAMARCA</t>
  </si>
  <si>
    <t>30:16</t>
  </si>
  <si>
    <t>INC000000512485</t>
  </si>
  <si>
    <t>DEVICE HAS STOPPED RESPONDING TO POLLS. CTG_REGISTRADURIA-MUNICIPAL_SAN-CRISTOBAL_BOLIVAR</t>
  </si>
  <si>
    <t>INC000000512488</t>
  </si>
  <si>
    <t>Problemas con el inicio se sesión en su equipo</t>
  </si>
  <si>
    <t>INC000000512541</t>
  </si>
  <si>
    <t>Intermitencia canal comunicaciones</t>
  </si>
  <si>
    <t>INC000000512555</t>
  </si>
  <si>
    <t>INC000000512559</t>
  </si>
  <si>
    <t>INC000000512563</t>
  </si>
  <si>
    <t>DEVICE HAS STOPPED RESPONDING TO POLLS. MTR_REGISTRADURIA-MUNICIPAL_SAN-PELAYO_CORDOBA</t>
  </si>
  <si>
    <t>INC000000512580</t>
  </si>
  <si>
    <t>INC000000512624</t>
  </si>
  <si>
    <t>problemas para el acceso al Perfil De usuario.</t>
  </si>
  <si>
    <t>INC000000512647</t>
  </si>
  <si>
    <t>30:56</t>
  </si>
  <si>
    <t>INC000000512672</t>
  </si>
  <si>
    <t>DEVICE HAS STOPPED RESPONDING TO POLLS. MTR_REGISTRADURIA-MUNICIPAL_COTORRA_CORDOBA</t>
  </si>
  <si>
    <t>INC000000512674</t>
  </si>
  <si>
    <t>Falla correo - Cedulacion en el exterior</t>
  </si>
  <si>
    <t>INC000000512676</t>
  </si>
  <si>
    <t>RE: solicitud de permisos</t>
  </si>
  <si>
    <t>INC000000512690</t>
  </si>
  <si>
    <t>DEVICE HAS STOPPED RESPONDING TO POLLS. PUU_REGISTRADURIA-MUNICIPAL_VILLAGARZON_PUTUMAYO</t>
  </si>
  <si>
    <t>INC000000512704</t>
  </si>
  <si>
    <t>INC000000512712</t>
  </si>
  <si>
    <t>DEVICE HAS STOPPED RESPONDING TO POLLS. BOG_REGISTRADURIA-MUNICIPAL_ZIPACON_CUNDINAMARCA</t>
  </si>
  <si>
    <t>04:05</t>
  </si>
  <si>
    <t>INC000000512719</t>
  </si>
  <si>
    <t>INC000000512736</t>
  </si>
  <si>
    <t>DEVICE HAS STOPPED RESPONDING TO POLLS. BOG_REGISTRADURIA-MUNICIPAL_PASCA_CUNDINAMARCA</t>
  </si>
  <si>
    <t>INC000000512741</t>
  </si>
  <si>
    <t>DEVICE HAS STOPPED RESPONDING TO POLLS. SKTJ_REGISTRADURIA_GAMEZA</t>
  </si>
  <si>
    <t>INC000000512745</t>
  </si>
  <si>
    <t>RE: Seguimiento técnico por no llegada de correos - Urgente</t>
  </si>
  <si>
    <t>23:09</t>
  </si>
  <si>
    <t>INC000000512749</t>
  </si>
  <si>
    <t>INC000000512750</t>
  </si>
  <si>
    <t>DEVICE HAS STOPPED RESPONDING TO POLLS. CZU_REGISTRADURIA-MUNICIPAL_BUENAVISTA_SUCRE</t>
  </si>
  <si>
    <t>INC000000512754</t>
  </si>
  <si>
    <t>INC000000512758</t>
  </si>
  <si>
    <t>DEVICE HAS STOPPED RESPONDING TO POLLS. BOG_REGISTRADURIA-MUNICIPAL_TENJO_CUNDINAMARCA</t>
  </si>
  <si>
    <t>28:24</t>
  </si>
  <si>
    <t>INC000000512763</t>
  </si>
  <si>
    <t>INC000000512767</t>
  </si>
  <si>
    <t>INC000000512768</t>
  </si>
  <si>
    <t>INC000000512776</t>
  </si>
  <si>
    <t>DEVICE HAS STOPPED RESPONDING TO POLLS. CTG_REGISTRADURIA-MUNICIPAL_SANTA-ROSA_BOLIVAR</t>
  </si>
  <si>
    <t>INC000000512814</t>
  </si>
  <si>
    <t>INC000000512819</t>
  </si>
  <si>
    <t>DEVICE HAS STOPPED RESPONDING TO POLLS. EYP_REGISTRADURIA-MUNICIPAL_MANI_CASANARE</t>
  </si>
  <si>
    <t>INC000000512828</t>
  </si>
  <si>
    <t>DEVICE HAS STOPPED RESPONDING TO POLLS. CZU_REGISTRADURIA-MUNICIPAL_SAN-PEDRO_SUCRE</t>
  </si>
  <si>
    <t>INC000000512840</t>
  </si>
  <si>
    <t>INC000000512850</t>
  </si>
  <si>
    <t>DEVICE HAS STOPPED RESPONDING TO POLLS. CTG_REGISTRADURIA-MUNICIPAL_VILLANUEVA_BOLIVAR</t>
  </si>
  <si>
    <t>INC000000512862</t>
  </si>
  <si>
    <t>Usuaria Tiene problemas de Inicio de Sesión</t>
  </si>
  <si>
    <t>INC000000512867</t>
  </si>
  <si>
    <t>INC000000512876</t>
  </si>
  <si>
    <t>INC000000512891</t>
  </si>
  <si>
    <t>Problmeas Inicio de Sesión</t>
  </si>
  <si>
    <t>00:56</t>
  </si>
  <si>
    <t>INC000000512897</t>
  </si>
  <si>
    <t>DEVICE HAS STOPPED RESPONDING TO POLLS. SMR_REGISTRADURIA_MUN_EL_BANCO_MAGDALENA</t>
  </si>
  <si>
    <t>INC000000512907</t>
  </si>
  <si>
    <t>INC000000512908</t>
  </si>
  <si>
    <t>INC000000512919</t>
  </si>
  <si>
    <t>DEVICE HAS STOPPED RESPONDING TO POLLS. SKTJ_REGISTRADURIA_TOPAGA</t>
  </si>
  <si>
    <t>INC000000512923</t>
  </si>
  <si>
    <t>INC000000512926</t>
  </si>
  <si>
    <t>INC000000512934</t>
  </si>
  <si>
    <t>03:01</t>
  </si>
  <si>
    <t>INC000000512935</t>
  </si>
  <si>
    <t>INC000000512937</t>
  </si>
  <si>
    <t>INC000000512940</t>
  </si>
  <si>
    <t>DEVICE HAS STOPPED RESPONDING TO POLLS. BAQ_REGISTRADURIA-AUXILIAR_RIOMAR_ATLANTICO</t>
  </si>
  <si>
    <t>90:38</t>
  </si>
  <si>
    <t>INC000000512950</t>
  </si>
  <si>
    <t>INC000000512960</t>
  </si>
  <si>
    <t>DEVICE HAS STOPPED RESPONDING TO POLLS. VUP_REGISTRADURIA_SAN_ALBERTO</t>
  </si>
  <si>
    <t>INC000000512974</t>
  </si>
  <si>
    <t>problemas de Inicio de Sesión</t>
  </si>
  <si>
    <t>INC000000512982</t>
  </si>
  <si>
    <t>INC000000512988</t>
  </si>
  <si>
    <t>INC000000513014</t>
  </si>
  <si>
    <t>Fallas apertura de archivos</t>
  </si>
  <si>
    <t>INC000000513022</t>
  </si>
  <si>
    <t>INC000000513033</t>
  </si>
  <si>
    <t>DEVICE HAS STOPPED RESPONDING TO POLLS. BOG_REGISTRADURIA-MUNICIPAL_TOCAIMA_CUNDINAMARCA</t>
  </si>
  <si>
    <t>INC000000513038</t>
  </si>
  <si>
    <t>DEVICE HAS STOPPED RESPONDING TO POLLS. BOG_REGISTRADURIA-MUNICIPAL_MACHETA_CUNDINAMARCA</t>
  </si>
  <si>
    <t>16:41</t>
  </si>
  <si>
    <t>INC000000513047</t>
  </si>
  <si>
    <t>INC000000513053</t>
  </si>
  <si>
    <t>DEVICE HAS STOPPED RESPONDING TO POLLS. BOG_REGISTRADURIA-MUNICIPAL_GUATAVITA_CUNDINAMARCA</t>
  </si>
  <si>
    <t>INC000000513056</t>
  </si>
  <si>
    <t>DEVICE HAS STOPPED RESPONDING TO POLLS. BOG_REGISTRADURIA-MUNICIPAL_GUASCA_CUNDINAMARCA</t>
  </si>
  <si>
    <t>INC000000513060</t>
  </si>
  <si>
    <t>DEVICE HAS STOPPED RESPONDING TO POLLS. BOG_REGISTRADURIA-MUNICIPAL_SILVANIA_CUNDINAMARCA</t>
  </si>
  <si>
    <t>INC000000513068</t>
  </si>
  <si>
    <t>DEVICE HAS STOPPED RESPONDING TO POLLS. PUU_REGISTRADURIA-MUNICIPAL_VALLE-DEL-GUAMUEZ_PUTUMAYO</t>
  </si>
  <si>
    <t>INC000000513070</t>
  </si>
  <si>
    <t>DEVICE HAS STOPPED RESPONDING TO POLLS. BGA_REGISTRADURIA-MUNICIPAL_EL-CARMEN-DEL-CHUCURI_SANTANDER</t>
  </si>
  <si>
    <t>INC000000513071</t>
  </si>
  <si>
    <t>INC000000513072</t>
  </si>
  <si>
    <t>DEVICE HAS STOPPED RESPONDING TO POLLS. CTG_REGISTRADURIA-MUNICIPAL_SAN-JACINTO_BOLIVAR</t>
  </si>
  <si>
    <t>INC000000513115</t>
  </si>
  <si>
    <t>INC000000513116</t>
  </si>
  <si>
    <t>DEVICE HAS STOPPED RESPONDING TO POLLS. BOG_REGISTRADURIA-MUNICIPAL_TIBIRITA_CUNDINAMARCA</t>
  </si>
  <si>
    <t>INC000000513126</t>
  </si>
  <si>
    <t>INC000000513132</t>
  </si>
  <si>
    <t>DEVICE HAS STOPPED RESPONDING TO POLLS. CTG_REGISTRADURIA-MUNICIPAL_SAN-ESTANISLAO_BOLIVAR</t>
  </si>
  <si>
    <t>INC000000513166</t>
  </si>
  <si>
    <t>DEVICE HAS STOPPED RESPONDING TO POLLS. PDA_DELEGACION-DEPARTAMENTAL_GUAINIA</t>
  </si>
  <si>
    <t>INC000000513204</t>
  </si>
  <si>
    <t>DEVICE HAS STOPPED RESPONDING TO POLLS. BOG_REGISTRADURIA-MUNICIPAL_APULO_CUNDINAMARCA</t>
  </si>
  <si>
    <t>INC000000513205</t>
  </si>
  <si>
    <t>DEVICE HAS STOPPED RESPONDING TO POLLS. BOG_REGISTRADURIA-MUNICIPAL_JERUSALEN_CUNDINAMARCA</t>
  </si>
  <si>
    <t>INC000000513207</t>
  </si>
  <si>
    <t>Falla Carpeta compartida</t>
  </si>
  <si>
    <t>INC000000513228</t>
  </si>
  <si>
    <t>INC000000513229</t>
  </si>
  <si>
    <t>INC000000513232</t>
  </si>
  <si>
    <t>01:44</t>
  </si>
  <si>
    <t>INC000000513237</t>
  </si>
  <si>
    <t>DEVICE HAS STOPPED RESPONDING TO POLLS. CTG_REGISTRADURIA-MUNICIPAL_BARRANCO-DE-LOBA_BOLIVAR</t>
  </si>
  <si>
    <t>INC000000513655</t>
  </si>
  <si>
    <t>INC000000513670</t>
  </si>
  <si>
    <t>INC000000513671</t>
  </si>
  <si>
    <t>DEVICE HAS STOPPED RESPONDING TO POLLS. MTR_REGISTRADURIA-MUNICIPAL_SAN-ANDRES-SOTAVENTO_CORDOBA</t>
  </si>
  <si>
    <t>06:50</t>
  </si>
  <si>
    <t>INC000000513673</t>
  </si>
  <si>
    <t>INC000000513677</t>
  </si>
  <si>
    <t>INC000000513678</t>
  </si>
  <si>
    <t>INC000000513679</t>
  </si>
  <si>
    <t>INC000000513687</t>
  </si>
  <si>
    <t>INC000000513722</t>
  </si>
  <si>
    <t>INC000000513732</t>
  </si>
  <si>
    <t>INC000000513736</t>
  </si>
  <si>
    <t>DEVICE HAS STOPPED RESPONDING TO POLLS. BOG_REGISTRADURIA-MUNICIPAL_UNE_CUNDINAMARCA</t>
  </si>
  <si>
    <t>INC000000513738</t>
  </si>
  <si>
    <t>INC000000513739</t>
  </si>
  <si>
    <t>INC000000513740</t>
  </si>
  <si>
    <t>07:24</t>
  </si>
  <si>
    <t>INC000000513741</t>
  </si>
  <si>
    <t>INC000000513743</t>
  </si>
  <si>
    <t>DEVICE HAS STOPPED RESPONDING TO POLLS. EYP_REGISTRADURIA-MUNICIPAL_SAN-LUIS-PALENQUE_CASANARE</t>
  </si>
  <si>
    <t>INC000000513744</t>
  </si>
  <si>
    <t>DEVICE HAS STOPPED RESPONDING TO POLLS. EYP_REGISTRADURIA-MUNICIPAL_NUNCHIA_CASANARE</t>
  </si>
  <si>
    <t>INC000000513747</t>
  </si>
  <si>
    <t>DEVICE HAS STOPPED RESPONDING TO POLLS. CTG_REGISTRADURIA-MUNICIPAL_SIMITI_BOLIVAR</t>
  </si>
  <si>
    <t>INC000000513749</t>
  </si>
  <si>
    <t>INC000000513750</t>
  </si>
  <si>
    <t>DEVICE HAS STOPPED RESPONDING TO POLLS. PSO_REGISTRADURIA-MUNICIPAL_GUACHUCAL_NARINO</t>
  </si>
  <si>
    <t>INC000000513753</t>
  </si>
  <si>
    <t>INC000000513755</t>
  </si>
  <si>
    <t>DEVICE HAS STOPPED RESPONDING TO POLLS. CTG_REGISTRADURIA-MUNICIPAL_SANTA-ROSA-DEL-SUR_BOLIVAR</t>
  </si>
  <si>
    <t>INC000000513794</t>
  </si>
  <si>
    <t>Fallas Antivirus</t>
  </si>
  <si>
    <t>SERVIDORES WINDOWS</t>
  </si>
  <si>
    <t>INC000000513806</t>
  </si>
  <si>
    <t>Falla Autenticación</t>
  </si>
  <si>
    <t>INC000000513818</t>
  </si>
  <si>
    <t>04:57</t>
  </si>
  <si>
    <t>INC000000513819</t>
  </si>
  <si>
    <t>INC000000513821</t>
  </si>
  <si>
    <t>DEVICE HAS STOPPED RESPONDING TO POLLS. SMR_REGISTRADURIA_PLATO_MAGD</t>
  </si>
  <si>
    <t>INC000000513827</t>
  </si>
  <si>
    <t>DEVICE HAS STOPPED RESPONDING TO POLLS. BGA_REGISTRADURIA-MUNICIPAL_JORDAN_SANTANDER</t>
  </si>
  <si>
    <t>INC000000513830</t>
  </si>
  <si>
    <t>DEVICE HAS STOPPED RESPONDING TO POLLS. BGA_REGISTRADURIA-MUNICIPAL_CEPITA_SANTANDER</t>
  </si>
  <si>
    <t>INC000000513832</t>
  </si>
  <si>
    <t>INC000000513834</t>
  </si>
  <si>
    <t>DEVICE HAS STOPPED RESPONDING TO POLLS. MZL_REGISTRADURIA-MUNICIPAL_PACORA_CALDAS</t>
  </si>
  <si>
    <t>INC000000513839</t>
  </si>
  <si>
    <t>Caida de Canal Registraduria Regidor - Bolivar</t>
  </si>
  <si>
    <t>INC000000513856</t>
  </si>
  <si>
    <t>INC000000513870</t>
  </si>
  <si>
    <t>INC000000513923</t>
  </si>
  <si>
    <t>DEVICE HAS STOPPED RESPONDING TO POLLS. PSO_REGISTRADURIA-MUNICIPAL_SAN-BERNARDO_NARINO</t>
  </si>
  <si>
    <t>INC000000513927</t>
  </si>
  <si>
    <t>DEVICE HAS STOPPED RESPONDING TO POLLS. BOG_REGISTRADURIA-MUNICIPAL_GUAYABETAL_CUNDINAMARCA</t>
  </si>
  <si>
    <t>04:36</t>
  </si>
  <si>
    <t>INC000000514003</t>
  </si>
  <si>
    <t>DEVICE HAS STOPPED RESPONDING TO POLLS. AXM_DELEGACION-DEPARTA_QUINDIO</t>
  </si>
  <si>
    <t>INC000000514026</t>
  </si>
  <si>
    <t>INC000000514030</t>
  </si>
  <si>
    <t>Caida Canal - Registraduría Municipal Cubara - Boyacá</t>
  </si>
  <si>
    <t>INC000000514040</t>
  </si>
  <si>
    <t>INC000000514048</t>
  </si>
  <si>
    <t>Intermitencia de Canal - Registraduria Principal - CAN</t>
  </si>
  <si>
    <t>INC000000514055</t>
  </si>
  <si>
    <t>INC000000514058</t>
  </si>
  <si>
    <t>RE: Inconsistencias usuarios OTRS</t>
  </si>
  <si>
    <t>RESPALDO DE INFORMACIÓN</t>
  </si>
  <si>
    <t>INC000000514076</t>
  </si>
  <si>
    <t>INC000000514084</t>
  </si>
  <si>
    <t>Conectividad/VPN/Falla Conexión</t>
  </si>
  <si>
    <t>INC000000514095</t>
  </si>
  <si>
    <t>INC000000514121</t>
  </si>
  <si>
    <t>DEVICE HAS STOPPED RESPONDING TO POLLS. NVA_REGISTRADURIA-MUNICIPAL_AIPE_HUILA</t>
  </si>
  <si>
    <t>INC000000514139</t>
  </si>
  <si>
    <t>DEVICE HAS STOPPED RESPONDING TO POLLS. MTR_REGISTRADURIA-MUNICIPAL_PUEBLO-NUEVO_CORDOBA</t>
  </si>
  <si>
    <t>INC000000514153</t>
  </si>
  <si>
    <t>RE: TELEFONIA IP</t>
  </si>
  <si>
    <t>INC000000514161</t>
  </si>
  <si>
    <t>INC000000514171</t>
  </si>
  <si>
    <t>INC000000514176</t>
  </si>
  <si>
    <t>Falla de Navegación 
Falla de Navegación</t>
  </si>
  <si>
    <t>INC000000514182</t>
  </si>
  <si>
    <t>INC000000514199</t>
  </si>
  <si>
    <t>DEVICE HAS STOPPED RESPONDING TO POLLS. BGA_REGISTRADURIA-MUNICIPAL_CABRERA_SANTANDER</t>
  </si>
  <si>
    <t>INC000000514200</t>
  </si>
  <si>
    <t>DEVICE HAS STOPPED RESPONDING TO POLLS. BGA_REGISTRADURIA-MUNICIPAL_GALAN_SANTANDER</t>
  </si>
  <si>
    <t>INC000000514203</t>
  </si>
  <si>
    <t>INC000000514210</t>
  </si>
  <si>
    <t>Ofimática/Correo Electrónico/Falla Recepción y Envío de Correos</t>
  </si>
  <si>
    <t>INC000000514246</t>
  </si>
  <si>
    <t>DEVICE HAS STOPPED RESPONDING TO POLLS. BGA_REGISTRADURIA-MUNICIPAL_PALMAR_SANTANDER</t>
  </si>
  <si>
    <t>INC000000514247</t>
  </si>
  <si>
    <t>INC000000514268</t>
  </si>
  <si>
    <t>INC000000514287</t>
  </si>
  <si>
    <t>DEVICE HAS STOPPED RESPONDING TO POLLS. IBE_REGISTRADURIA-MUNICIPAL_VILLAHERMOSA_TOLIMA</t>
  </si>
  <si>
    <t>INC000000514291</t>
  </si>
  <si>
    <t>INC000000514297</t>
  </si>
  <si>
    <t>INC000000514306</t>
  </si>
  <si>
    <t>DEVICE HAS STOPPED RESPONDING TO POLLS. BGA_REGISTRADURIA-MUNICIPAL_HATO_SANTANDER</t>
  </si>
  <si>
    <t>INC000000514307</t>
  </si>
  <si>
    <t>DEVICE HAS STOPPED RESPONDING TO POLLS. BGA_REGISTRADURIA-MUNICIPAL_SIMACOTA_SANTANDER</t>
  </si>
  <si>
    <t>INC000000514308</t>
  </si>
  <si>
    <t>DEVICE HAS STOPPED RESPONDING TO POLLS. CZU_REGISTRADURIA-MUNICIPAL_CHALAN_SUCRE</t>
  </si>
  <si>
    <t>03:56</t>
  </si>
  <si>
    <t>INC000000514316</t>
  </si>
  <si>
    <t>DEVICE HAS STOPPED RESPONDING TO POLLS. PSO_REGISTRADURIA-MUNICIPAL_EL-ROSARIO_NARINO</t>
  </si>
  <si>
    <t>INC000000514318</t>
  </si>
  <si>
    <t>INC000000514322</t>
  </si>
  <si>
    <t>INC000000514331</t>
  </si>
  <si>
    <t>DEVICE HAS STOPPED RESPONDING TO POLLS. FLA_REGISTRADURIA-MUNICIPAL_BELIN-DE-LOS-ANDAQUIES_CAQUETA</t>
  </si>
  <si>
    <t>INC000000514347</t>
  </si>
  <si>
    <t>INC000000514363</t>
  </si>
  <si>
    <t>INC000000514372</t>
  </si>
  <si>
    <t>DEVICE HAS STOPPED RESPONDING TO POLLS. PUU_REGISTRADURIA-MUNICIPAL_SANTIAGO_PUTUMAYO</t>
  </si>
  <si>
    <t>INC000000514383</t>
  </si>
  <si>
    <t>INC000000514394</t>
  </si>
  <si>
    <t>INC000000514403</t>
  </si>
  <si>
    <t>DEVICE HAS STOPPED RESPONDING TO POLLS. VVC_REGISTRADURIA_SAN_MARTIN</t>
  </si>
  <si>
    <t>INC000000514413</t>
  </si>
  <si>
    <t>Falla Morphotablet</t>
  </si>
  <si>
    <t>INC000000514419</t>
  </si>
  <si>
    <t>DEVICE HAS STOPPED RESPONDING TO POLLS. SKTJ_REGISTRADURIA-MUNICIPAL_CUCAITA_BOYACA</t>
  </si>
  <si>
    <t>INC000000514423</t>
  </si>
  <si>
    <t>DEVICE HAS STOPPED RESPONDING TO POLLS. PSO_REGISTRADURIA-MUNICIPAL_LOS-ANDES_NARINO</t>
  </si>
  <si>
    <t>INC000000514428</t>
  </si>
  <si>
    <t>Falla mtablet - Registraduria Auxiliar de Buenaventura</t>
  </si>
  <si>
    <t>INC000000514430</t>
  </si>
  <si>
    <t>INC000000514485</t>
  </si>
  <si>
    <t>Falla navegacion - Salud Ocupacional</t>
  </si>
  <si>
    <t>INC000000514584</t>
  </si>
  <si>
    <t>INC000000514588</t>
  </si>
  <si>
    <t>DEVICE HAS STOPPED RESPONDING TO POLLS. BOG_REGISTRADURIA-MUNICIPAL_LA-MESA_CUNDINAMARCA</t>
  </si>
  <si>
    <t>INC000000514597</t>
  </si>
  <si>
    <t>DEVICE HAS STOPPED RESPONDING TO POLLS. CUC_REGISTRADURIA-MUNICIPAL_RAGONVALIA_NORTE-DE-SANTANDER</t>
  </si>
  <si>
    <t>INC000000514598</t>
  </si>
  <si>
    <t>DEVICE HAS STOPPED RESPONDING TO POLLS. PPN_REGISTRADURIA-MUNICIPAL_SUCRE_CAUCA</t>
  </si>
  <si>
    <t>INC000000514599</t>
  </si>
  <si>
    <t>INC000000514611</t>
  </si>
  <si>
    <t>INC000000514613</t>
  </si>
  <si>
    <t>DEVICE HAS STOPPED RESPONDING TO POLLS. SKTJ_REGISTRADURIA-MUNICIPAL_CHITARAQUE_BOYACA</t>
  </si>
  <si>
    <t>INC000000514619</t>
  </si>
  <si>
    <t>INC000000514629</t>
  </si>
  <si>
    <t>RE: INCONVENIENTES ENTREGA DE DOCUMENTOS DE IDENTIDAD</t>
  </si>
  <si>
    <t>INC000000514648</t>
  </si>
  <si>
    <t>DEVICE HAS STOPPED RESPONDING TO POLLS. PSO_REGISTRADURIA-MUNICIPAL_SANTA-CRUZ_NARINO</t>
  </si>
  <si>
    <t>INC000000514652</t>
  </si>
  <si>
    <t>DEVICE HAS STOPPED RESPONDING TO POLLS. FLA_REGISTRADURIA-MUNICIPAL_MORELIA_CAQUETA</t>
  </si>
  <si>
    <t>INC000000514653</t>
  </si>
  <si>
    <t>INC000000514654</t>
  </si>
  <si>
    <t>INC000000514657</t>
  </si>
  <si>
    <t>INC000000514659</t>
  </si>
  <si>
    <t>INC000000514709</t>
  </si>
  <si>
    <t>INC000000514713</t>
  </si>
  <si>
    <t>DEVICE HAS STOPPED RESPONDING TO POLLS. CZU_REGISTRADURIA-MUNICIPAL_TOLU_SUCRE</t>
  </si>
  <si>
    <t>INC000000514744</t>
  </si>
  <si>
    <t>INC000000514751</t>
  </si>
  <si>
    <t>INC000000514753</t>
  </si>
  <si>
    <t>DEVICE HAS STOPPED RESPONDING TO POLLS. SKTJ_REGISTRADURIA-MUNICIPAL_COVARACHIA_BOYACA</t>
  </si>
  <si>
    <t>INC000000514754</t>
  </si>
  <si>
    <t>INC000000514757</t>
  </si>
  <si>
    <t>INC000000514759</t>
  </si>
  <si>
    <t>INC000000514761</t>
  </si>
  <si>
    <t>INC000000514762</t>
  </si>
  <si>
    <t>INC000000514807</t>
  </si>
  <si>
    <t>DEVICE HAS STOPPED RESPONDING TO POLLS. BOG_REGISTRADURIA-MUNICIPAL_ANAPOIMA_CUNDINAMARCA</t>
  </si>
  <si>
    <t>INC000000514809</t>
  </si>
  <si>
    <t>DEVICE HAS STOPPED RESPONDING TO POLLS. SKTJ_REGISTRADURIA_RONDON</t>
  </si>
  <si>
    <t>01:42</t>
  </si>
  <si>
    <t>INC000000514811</t>
  </si>
  <si>
    <t>DEVICE HAS STOPPED RESPONDING TO POLLS. EYP_REGISTRADURIA-MUNICIPAL_PORE_CASANARE</t>
  </si>
  <si>
    <t>INC000000514815</t>
  </si>
  <si>
    <t>DEVICE HAS STOPPED RESPONDING TO POLLS. BGA_REGISTRADURIA-MUNICIPAL_VELEZ_SANTANDER</t>
  </si>
  <si>
    <t>09:49</t>
  </si>
  <si>
    <t>INC000000514816</t>
  </si>
  <si>
    <t>DEVICE HAS STOPPED RESPONDING TO POLLS. SKTJ_REGISTRADURIA-MUNICIPAL_GUAYATA_BOYACA</t>
  </si>
  <si>
    <t>INC000000514840</t>
  </si>
  <si>
    <t>Permiso de ingreso a URL https://tunein.com/</t>
  </si>
  <si>
    <t>INC000000514901</t>
  </si>
  <si>
    <t>DEVICE HAS STOPPED RESPONDING TO POLLS. VM-WARE-02</t>
  </si>
  <si>
    <t>INC000000514944</t>
  </si>
  <si>
    <t>DEVICE HAS STOPPED RESPONDING TO POLLS. CUC_DELEGACION-DEPARTAMENTAL_NORTE-DE_SANTANDER</t>
  </si>
  <si>
    <t>INC000000516314</t>
  </si>
  <si>
    <t>DEVICE HAS STOPPED RESPONDING TO POLLS. MTR_DELEGACION-DEPARTA_CORDOBA</t>
  </si>
  <si>
    <t>INC000000516773</t>
  </si>
  <si>
    <t>06:22</t>
  </si>
  <si>
    <t>INC000000516798</t>
  </si>
  <si>
    <t>INC000000516799</t>
  </si>
  <si>
    <t>DEVICE HAS STOPPED RESPONDING TO POLLS. VVC_REGISTRADURIA_MUN_CASTILLA_LA_NUEVA_META</t>
  </si>
  <si>
    <t>INC000000516857</t>
  </si>
  <si>
    <t>INC000000516871</t>
  </si>
  <si>
    <t>DEVICE HAS STOPPED RESPONDING TO POLLS. PSO_REGISTRADURIA-MUNICIPAL_EL-TABLON_NARINO</t>
  </si>
  <si>
    <t>INC000000516873</t>
  </si>
  <si>
    <t>DEVICE HAS STOPPED RESPONDING TO POLLS. PSO_REGISTRADURIA-MUNICIPAL_SANDONA_NARINO</t>
  </si>
  <si>
    <t>INC000000516874</t>
  </si>
  <si>
    <t>DEVICE HAS STOPPED RESPONDING TO POLLS. PSO_REGISTRADURIA-MUNICIPAL_BUESACO_NARINO</t>
  </si>
  <si>
    <t>INC000000516875</t>
  </si>
  <si>
    <t>INC000000516877</t>
  </si>
  <si>
    <t>DEVICE HAS STOPPED RESPONDING TO POLLS. MTR_REGISTRADURIA-MUNICIPAL_SAN-ANTERO_CORDOBA</t>
  </si>
  <si>
    <t>INC000000516878</t>
  </si>
  <si>
    <t>06:15</t>
  </si>
  <si>
    <t>INC000000516882</t>
  </si>
  <si>
    <t>DEVICE HAS STOPPED RESPONDING TO POLLS. BGA_REGISTRADURIA-MUNICIPAL_CHIPATA_SANTANDER</t>
  </si>
  <si>
    <t>INC000000516983</t>
  </si>
  <si>
    <t>INC000000516985</t>
  </si>
  <si>
    <t>DEVICE HAS STOPPED RESPONDING TO POLLS. PSO_REGISTRADURIA-MUNICIPAL_TAMINANGO_NARINO</t>
  </si>
  <si>
    <t>INC000000516986</t>
  </si>
  <si>
    <t>DEVICE HAS STOPPED RESPONDING TO POLLS. PSO_REGISTRADURIA-MUNICIPAL_SAN-LORENZO_NARINO</t>
  </si>
  <si>
    <t>INC000000516987</t>
  </si>
  <si>
    <t>DEVICE HAS STOPPED RESPONDING TO POLLS. PSO_REGISTRADURIA-MUNICIPAL_SAN-PEDRO-DE-CARTAGO_NARINO</t>
  </si>
  <si>
    <t>INC000000516988</t>
  </si>
  <si>
    <t>DEVICE HAS STOPPED RESPONDING TO POLLS. PPN_REGISTRADURIA-MUNICIPAL_GUAPI_CAUCA</t>
  </si>
  <si>
    <t>02:33</t>
  </si>
  <si>
    <t>INC000000516992</t>
  </si>
  <si>
    <t>INC000000516993</t>
  </si>
  <si>
    <t>DEVICE HAS STOPPED RESPONDING TO POLLS. CZU_REGISTRADURIA-MUNICIPAL_CAIMITO_SUCRE</t>
  </si>
  <si>
    <t>INC000000517001</t>
  </si>
  <si>
    <t>DEVICE HAS STOPPED RESPONDING TO POLLS. SKTJ_REGISTRADURIA-MUNICIPAL_CHISCAS_BOYACA</t>
  </si>
  <si>
    <t>INC000000517003</t>
  </si>
  <si>
    <t>DEVICE HAS STOPPED RESPONDING TO POLLS. PSO_REGISTRADURIA-MUNICIPAL_LA-UNION_NARINO</t>
  </si>
  <si>
    <t>INC000000517005</t>
  </si>
  <si>
    <t>INC000000517007</t>
  </si>
  <si>
    <t>INC000000517008</t>
  </si>
  <si>
    <t>INC000000517009</t>
  </si>
  <si>
    <t>DEVICE HAS STOPPED RESPONDING TO POLLS. EYP_REGISTRADURIA-MUNICIPAL_AGUAZUL_CASANARE</t>
  </si>
  <si>
    <t>INC000000517011</t>
  </si>
  <si>
    <t>INC000000517012</t>
  </si>
  <si>
    <t>INC000000517013</t>
  </si>
  <si>
    <t>INC000000517032</t>
  </si>
  <si>
    <t>DEVICE HAS STOPPED RESPONDING TO POLLS. IBE_REGISTRADURIA-MUNICIPAL_COELLO_TOLIMA</t>
  </si>
  <si>
    <t>05:50</t>
  </si>
  <si>
    <t>INC000000517044</t>
  </si>
  <si>
    <t>05:36</t>
  </si>
  <si>
    <t>INC000000517048</t>
  </si>
  <si>
    <t>INC000000517102</t>
  </si>
  <si>
    <t>DEVICE HAS STOPPED RESPONDING TO POLLS. CTG_REGISTRADURIA-MUNICIPAL_CALAMAR_BOLIVAR</t>
  </si>
  <si>
    <t>INC000000517103</t>
  </si>
  <si>
    <t>06:25</t>
  </si>
  <si>
    <t>INC000000517106</t>
  </si>
  <si>
    <t>INC000000517139</t>
  </si>
  <si>
    <t>INC000000517140</t>
  </si>
  <si>
    <t>RE: SOLICITUD DE APOYO PARA PODER ACCEDER A SINTESIS DE COLOMBIA COMPRA EFICIENTE</t>
  </si>
  <si>
    <t>INC000000517143</t>
  </si>
  <si>
    <t>INC000000517161</t>
  </si>
  <si>
    <t>DEVICE HAS STOPPED RESPONDING TO POLLS. MZL_REGISTRADURIA-MUNICIPAL_MARMATO_CALDAS</t>
  </si>
  <si>
    <t>INC000000517166</t>
  </si>
  <si>
    <t>INC000000517175</t>
  </si>
  <si>
    <t>DEVICE HAS STOPPED RESPONDING TO POLLS. SKTJ_REGISTRADURIA-MUNICIPAL_MARIPI_BOYACA</t>
  </si>
  <si>
    <t>INC000000517188</t>
  </si>
  <si>
    <t>DEVICE HAS STOPPED RESPONDING TO POLLS. PSO_REGISTRADURIA-MUNICIPAL_EL-TAMBO_NARINO</t>
  </si>
  <si>
    <t>06:35</t>
  </si>
  <si>
    <t>INC000000517205</t>
  </si>
  <si>
    <t>No tiene nnavegacion</t>
  </si>
  <si>
    <t>INC000000517238</t>
  </si>
  <si>
    <t>DEVICE HAS STOPPED RESPONDING TO POLLS. SKTJ_REGISTRADURIA_ZETAQUIRA</t>
  </si>
  <si>
    <t>INC000000517272</t>
  </si>
  <si>
    <t>04:40</t>
  </si>
  <si>
    <t>INC000000517277</t>
  </si>
  <si>
    <t>07:22</t>
  </si>
  <si>
    <t>INC000000517296</t>
  </si>
  <si>
    <t>DEVICE HAS STOPPED RESPONDING TO POLLS. BOG_REGISTRADURIA-MUNICIPAL_YACOPI_CUNDINAMARCA</t>
  </si>
  <si>
    <t>INC000000517319</t>
  </si>
  <si>
    <t>INC000000517329</t>
  </si>
  <si>
    <t>INC000000517341</t>
  </si>
  <si>
    <t>Falla de Mopho tablet</t>
  </si>
  <si>
    <t>INC000000517368</t>
  </si>
  <si>
    <t>INC000000517375</t>
  </si>
  <si>
    <t>DEVICE HAS STOPPED RESPONDING TO POLLS. BAQ_REGISTRADURIA-MUNICIPAL_REPELON_ATLANTICO</t>
  </si>
  <si>
    <t>INC000000517396</t>
  </si>
  <si>
    <t>DEVICE HAS STOPPED RESPONDING TO POLLS. PSO_REGISTRADURIA-MUNICIPAL_MALLAMA_NARINO</t>
  </si>
  <si>
    <t>05:29</t>
  </si>
  <si>
    <t>INC000000517404</t>
  </si>
  <si>
    <t>05:02</t>
  </si>
  <si>
    <t>INC000000517415</t>
  </si>
  <si>
    <t>DEVICE HAS STOPPED RESPONDING TO POLLS. PSO_REGISTRADURIA-MUNICIPAL_BARBACOAS_NARINO</t>
  </si>
  <si>
    <t>INC000000517445</t>
  </si>
  <si>
    <t>Priblemas de Correo</t>
  </si>
  <si>
    <t>INC000000517475</t>
  </si>
  <si>
    <t>04:39</t>
  </si>
  <si>
    <t>INC000000517476</t>
  </si>
  <si>
    <t>INC000000517485</t>
  </si>
  <si>
    <t>RE: Oficinas sin consumo de datos ni entrega de documentos</t>
  </si>
  <si>
    <t>INC000000517486</t>
  </si>
  <si>
    <t>INC000000517493</t>
  </si>
  <si>
    <t>18:01</t>
  </si>
  <si>
    <t>INC000000517496</t>
  </si>
  <si>
    <t>DEVICE HAS STOPPED RESPONDING TO POLLS. NVA_REGISTRADURIA-MUNICIPAL_COLOMBIA_HUILA</t>
  </si>
  <si>
    <t>INC000000517497</t>
  </si>
  <si>
    <t>INC000000517507</t>
  </si>
  <si>
    <t>INC000000517554</t>
  </si>
  <si>
    <t>INC000000517583</t>
  </si>
  <si>
    <t>Buzon lleno</t>
  </si>
  <si>
    <t>INC000000517585</t>
  </si>
  <si>
    <t>DEVICE HAS STOPPED RESPONDING TO POLLS. PSO_REGISTRADURIA-MUNICIPAL_RICAURTE_NARINO</t>
  </si>
  <si>
    <t>INC000000517594</t>
  </si>
  <si>
    <t>Oficinas sin consumo de datos ni entrega de documentos</t>
  </si>
  <si>
    <t>INC000000517595</t>
  </si>
  <si>
    <t>17:46</t>
  </si>
  <si>
    <t>INC000000517605</t>
  </si>
  <si>
    <t>INC000000517676</t>
  </si>
  <si>
    <t>no llegan los correos a la bandeja de Pqr</t>
  </si>
  <si>
    <t>INC000000517684</t>
  </si>
  <si>
    <t>INC000000517686</t>
  </si>
  <si>
    <t>Problemas de Correo.</t>
  </si>
  <si>
    <t>INC000000517702</t>
  </si>
  <si>
    <t>INC000000517712</t>
  </si>
  <si>
    <t>INC000000517713</t>
  </si>
  <si>
    <t>INC000000517714</t>
  </si>
  <si>
    <t>DEVICE HAS STOPPED RESPONDING TO POLLS. BOG_REGISTRADURIA-MUNICIPAL_SESQUILE_CUNDINAMARCA</t>
  </si>
  <si>
    <t>17:45</t>
  </si>
  <si>
    <t>INC000000517719</t>
  </si>
  <si>
    <t>DEVICE HAS STOPPED RESPONDING TO POLLS. MDE_REGISTRADURIA-MUNICIPAL_PENOL_ANTIOQUIA</t>
  </si>
  <si>
    <t>INC000000517726</t>
  </si>
  <si>
    <t>INC000000517727</t>
  </si>
  <si>
    <t>02:03</t>
  </si>
  <si>
    <t>INC000000517728</t>
  </si>
  <si>
    <t>DEVICE HAS STOPPED RESPONDING TO POLLS. BOG_REGISTRADURIA-AUXILIAR_BOGOTA_FONTIBON</t>
  </si>
  <si>
    <t>INC000000517765</t>
  </si>
  <si>
    <t>DEVICE HAS STOPPED RESPONDING TO POLLS. BOG_REGISTRADURIA-MUNICIPAL_SAN-FRANCISCO_CUNDINAMARCA</t>
  </si>
  <si>
    <t>19:11</t>
  </si>
  <si>
    <t>INC000000517766</t>
  </si>
  <si>
    <t>DEVICE HAS STOPPED RESPONDING TO POLLS. BOG_REGISTRADURIA-MUNICIPAL_SUPATA_CUNDINAMARCA</t>
  </si>
  <si>
    <t>19:08</t>
  </si>
  <si>
    <t>INC000000517769</t>
  </si>
  <si>
    <t>INC000000517804</t>
  </si>
  <si>
    <t>INC000000517805</t>
  </si>
  <si>
    <t>INC000000517844</t>
  </si>
  <si>
    <t>DEVICE HAS STOPPED RESPONDING TO POLLS. BOG_REGISTRADURIA-MUNICIPAL_SUBACHOQUE_CUNDINAMARCA</t>
  </si>
  <si>
    <t>INC000000517845</t>
  </si>
  <si>
    <t>INC000000517846</t>
  </si>
  <si>
    <t>INC000000517887</t>
  </si>
  <si>
    <t>INC000000517907</t>
  </si>
  <si>
    <t>INC000000517908</t>
  </si>
  <si>
    <t>Caida de Canal - Registraduria Santa Catalina - Bolivar</t>
  </si>
  <si>
    <t>INC000000517920</t>
  </si>
  <si>
    <t>DEVICE HAS STOPPED RESPONDING TO POLLS. MTR_REGISTRADURIA-MUNICIPAL_CIENAGA-DE-ORO_CORDOBA</t>
  </si>
  <si>
    <t>INC000000517934</t>
  </si>
  <si>
    <t>DEVICE HAS STOPPED RESPONDING TO POLLS. PSO_REGISTRADURIA-MUNICIPAL_IMUES_NARINO</t>
  </si>
  <si>
    <t>INC000000517986</t>
  </si>
  <si>
    <t>DEVICE HAS STOPPED RESPONDING TO POLLS. PPN_REGISTRADURIA-MUNICIPAL_CAJIBIO_CAUCA</t>
  </si>
  <si>
    <t>INC000000518006</t>
  </si>
  <si>
    <t>15:55</t>
  </si>
  <si>
    <t>INC000000518022</t>
  </si>
  <si>
    <t>14:39</t>
  </si>
  <si>
    <t>INC000000518037</t>
  </si>
  <si>
    <t>INC000000518038</t>
  </si>
  <si>
    <t>INC000000518051</t>
  </si>
  <si>
    <t>DEVICE HAS STOPPED RESPONDING TO POLLS. CTG_REGISTRADURIA-MUNICIPAL_EL-GUAMO_BOLIVAR</t>
  </si>
  <si>
    <t>14:03</t>
  </si>
  <si>
    <t>INC000000518053</t>
  </si>
  <si>
    <t>INC000000518054</t>
  </si>
  <si>
    <t>DEVICE HAS STOPPED RESPONDING TO POLLS. BOG_REGISTRADURIA-MUNICIPAL_TIBACUY_CUNDINAMARCA</t>
  </si>
  <si>
    <t>INC000000518056</t>
  </si>
  <si>
    <t>13:59</t>
  </si>
  <si>
    <t>INC000000518063</t>
  </si>
  <si>
    <t>DEVICE HAS STOPPED RESPONDING TO POLLS. CLO_REGISTRADURIA-MUNICIPAL_ROLDANILLO_VALLE</t>
  </si>
  <si>
    <t>INC000000518126</t>
  </si>
  <si>
    <t>DEVICE HAS STOPPED RESPONDING TO POLLS. BOG_REGISTRADURIA-MUNICIPAL_PANDI_CUNDINAMARCA</t>
  </si>
  <si>
    <t>INC000000518142</t>
  </si>
  <si>
    <t>DEVICE HAS STOPPED RESPONDING TO POLLS. MDE_REGISTRADURIA-MUNICIPAL_URAMITA_ANTIOQUIA</t>
  </si>
  <si>
    <t>14:07</t>
  </si>
  <si>
    <t>INC000000518144</t>
  </si>
  <si>
    <t>INC000000518150</t>
  </si>
  <si>
    <t>INC000000518187</t>
  </si>
  <si>
    <t>DEVICE HAS STOPPED RESPONDING TO POLLS. MVP_DELEGACION-DEPARTAM_VAUPES</t>
  </si>
  <si>
    <t>12:28</t>
  </si>
  <si>
    <t>INC000000518236</t>
  </si>
  <si>
    <t>INC000000518422</t>
  </si>
  <si>
    <t>DEVICE HAS STOPPED RESPONDING TO POLLS. VUP_REGISTRADURIA_DD_CESAR</t>
  </si>
  <si>
    <t>INC000000518594</t>
  </si>
  <si>
    <t>Falla inicio de sesión</t>
  </si>
  <si>
    <t>CRISTIAN DAVID PERILLA HERRERA</t>
  </si>
  <si>
    <t>INC000000518682</t>
  </si>
  <si>
    <t>Fallas de correo electronico- Conectividad</t>
  </si>
  <si>
    <t>INC000000518699</t>
  </si>
  <si>
    <t>INC000000518792</t>
  </si>
  <si>
    <t>DEVICE HAS STOPPED RESPONDING TO POLLS. NVA_REGISTRADURIA-MUNICIPAL_YAGUARA_HUILA</t>
  </si>
  <si>
    <t>INC000000518794</t>
  </si>
  <si>
    <t>DEVICE HAS STOPPED RESPONDING TO POLLS. SMR_REGISTRADURIA-MUNICIPAL_ARACATACA_MAGDALENA</t>
  </si>
  <si>
    <t>INC000000518795</t>
  </si>
  <si>
    <t>DEVICE HAS STOPPED RESPONDING TO POLLS. MDE_REGISTRADURIA-MUNICIPAL_ZARAGOZA_ANTIOQUIA</t>
  </si>
  <si>
    <t>07:29</t>
  </si>
  <si>
    <t>INC000000518797</t>
  </si>
  <si>
    <t>INC000000518798</t>
  </si>
  <si>
    <t>DEVICE HAS STOPPED RESPONDING TO POLLS. BAQ_REGISTRADURIA-MUNICIPAL_PONEDERA_ATLANTICO</t>
  </si>
  <si>
    <t>INC000000518799</t>
  </si>
  <si>
    <t>INC000000518800</t>
  </si>
  <si>
    <t>DEVICE HAS STOPPED RESPONDING TO POLLS. SKTJ_REGISTRADURIA-MUNICIPAL_CUITIVA_BOYACA</t>
  </si>
  <si>
    <t>INC000000518804</t>
  </si>
  <si>
    <t>DEVICE HAS STOPPED RESPONDING TO POLLS. SMR_REGISTRADURIA-MUNICIPAL_EL-PINON_MAGDALENA</t>
  </si>
  <si>
    <t>INC000000518805</t>
  </si>
  <si>
    <t>DEVICE HAS STOPPED RESPONDING TO POLLS. MDE_REGISTRADURIA-MUNICIPAL_AMALFI_ANTIOQUIA</t>
  </si>
  <si>
    <t>INC000000518807</t>
  </si>
  <si>
    <t>INC000000518810</t>
  </si>
  <si>
    <t>DEVICE HAS STOPPED RESPONDING TO POLLS. SMR_REGISTRADURIA-MUNICIPAL_PEDRAZA_MAGDALENA</t>
  </si>
  <si>
    <t>INC000000518811</t>
  </si>
  <si>
    <t>INC000000518816</t>
  </si>
  <si>
    <t>DEVICE HAS STOPPED RESPONDING TO POLLS. MDE_REGISTRADURIA-MUNICIPAL_SANTA-BARBARA_ANTIOQUIA</t>
  </si>
  <si>
    <t>INC000000518817</t>
  </si>
  <si>
    <t>INC000000518818</t>
  </si>
  <si>
    <t>DEVICE HAS STOPPED RESPONDING TO POLLS. MDE_REGISTRADURIA-MUNICIPAL_GRANADA_ANTIOQUIA</t>
  </si>
  <si>
    <t>INC000000518843</t>
  </si>
  <si>
    <t>INC000000518846</t>
  </si>
  <si>
    <t>DEVICE HAS STOPPED RESPONDING TO POLLS. VVC_REGISTRADURIA-MUNICIPAL_SAN-JUAN-DE-ARAMA_META</t>
  </si>
  <si>
    <t>INC000000518848</t>
  </si>
  <si>
    <t>INC000000518849</t>
  </si>
  <si>
    <t>Problemas De Correo Vinculado</t>
  </si>
  <si>
    <t>INC000000518880</t>
  </si>
  <si>
    <t>INC000000518905</t>
  </si>
  <si>
    <t>DEVICE HAS STOPPED RESPONDING TO POLLS. SKTJ_REGISTRADURIA-MUNICIPAL_TOPAGA_BOYACA</t>
  </si>
  <si>
    <t>INC000000518907</t>
  </si>
  <si>
    <t>06:30</t>
  </si>
  <si>
    <t>INC000000518914</t>
  </si>
  <si>
    <t>DEVICE HAS STOPPED RESPONDING TO POLLS. SMR_REGISTRADURIA-MUNICIPAL_CERRO-DE-SAN-ANTONIO_MAGDALENA</t>
  </si>
  <si>
    <t>06:00</t>
  </si>
  <si>
    <t>INC000000518916</t>
  </si>
  <si>
    <t>DEVICE HAS STOPPED RESPONDING TO POLLS. SJE_REGISTRADURIA-MUNICIPAL_CALAMAR_GUAVIARE</t>
  </si>
  <si>
    <t>INC000000518918</t>
  </si>
  <si>
    <t>INC000000518919</t>
  </si>
  <si>
    <t>INC000000518920</t>
  </si>
  <si>
    <t>DEVICE HAS STOPPED RESPONDING TO POLLS. CTG_REGISTRADURIA-MUNICIPAL_CLEMENCIA_BOLIVAR</t>
  </si>
  <si>
    <t>INC000000518943</t>
  </si>
  <si>
    <t>DEVICE HAS STOPPED RESPONDING TO POLLS. VVC_REGISTRADURIA-MUNICIPAL_VISTA-HERMOSA_META</t>
  </si>
  <si>
    <t>07:47</t>
  </si>
  <si>
    <t>INC000000518949</t>
  </si>
  <si>
    <t>DEVICE HAS STOPPED RESPONDING TO POLLS. PSO_REGISTRADURIA-MUNICIPAL_LINARES_NARINO</t>
  </si>
  <si>
    <t>INC000000518965</t>
  </si>
  <si>
    <t>Falla correo - Piso 4 - Desarrollo Integral de Talento Humano</t>
  </si>
  <si>
    <t>INC000000518983</t>
  </si>
  <si>
    <t>RE: DESCONEXION CON EL SERVIDOR DE CORREOS ANI / SRCW</t>
  </si>
  <si>
    <t>INC000000519001</t>
  </si>
  <si>
    <t>DEVICE HAS STOPPED RESPONDING TO POLLS. SMR_REGISTRADURIA-MUNICIPAL_CONCORDIA_MAGDALENA</t>
  </si>
  <si>
    <t>INC000000519002</t>
  </si>
  <si>
    <t>DEVICE HAS STOPPED RESPONDING TO POLLS. PPN_REGISTRADURIA-MUNICIPAL_TIMBIQUI_CAUCA</t>
  </si>
  <si>
    <t>INC000000519030</t>
  </si>
  <si>
    <t>problemas para el inicio de Sesión</t>
  </si>
  <si>
    <t>INC000000519049</t>
  </si>
  <si>
    <t>DEVICE HAS STOPPED RESPONDING TO POLLS. SKTJ_REGISTRADURIA-MUNICIPAL_CHINAVITA_BOYACA</t>
  </si>
  <si>
    <t>INC000000519104</t>
  </si>
  <si>
    <t>INC000000519113</t>
  </si>
  <si>
    <t>DEVICE HAS STOPPED RESPONDING TO POLLS. FLA_REGISTRADURIA-MUNICIPAL_SOLANO_CAQUETA</t>
  </si>
  <si>
    <t>INC000000519129</t>
  </si>
  <si>
    <t>Fallo de conectividad: equipo</t>
  </si>
  <si>
    <t>INC000000519151</t>
  </si>
  <si>
    <t>INC000000519163</t>
  </si>
  <si>
    <t>RE: Error autenticación SMTP - Servidor RNEC-PSE-00</t>
  </si>
  <si>
    <t>INC000000519175</t>
  </si>
  <si>
    <t>INC000000519179</t>
  </si>
  <si>
    <t>INC000000519180</t>
  </si>
  <si>
    <t>21:00</t>
  </si>
  <si>
    <t>INC000000519183</t>
  </si>
  <si>
    <t>INC000000519190</t>
  </si>
  <si>
    <t>Falla mtablet - Registraduria Municipal Sopetran - Antioquia</t>
  </si>
  <si>
    <t>INC000000519219</t>
  </si>
  <si>
    <t>Problemas Conexión Morfotablet.</t>
  </si>
  <si>
    <t>INC000000519229</t>
  </si>
  <si>
    <t>INC000000519245</t>
  </si>
  <si>
    <t>Fallas de correo - conectividad</t>
  </si>
  <si>
    <t>INC000000519255</t>
  </si>
  <si>
    <t>INC000000519256</t>
  </si>
  <si>
    <t>INC000000519262</t>
  </si>
  <si>
    <t>INC000000519265</t>
  </si>
  <si>
    <t>DEVICE HAS STOPPED RESPONDING TO POLLS. NVA_REGISTRADURIA-MUNICIPAL_CAMPOALEGRE_HUILA</t>
  </si>
  <si>
    <t>21:12</t>
  </si>
  <si>
    <t>INC000000519266</t>
  </si>
  <si>
    <t>DEVICE HAS STOPPED RESPONDING TO POLLS. VUP_REGISTRADURIA-MUNICIPAL_NABUZIMAKE_CESAR</t>
  </si>
  <si>
    <t>20:35</t>
  </si>
  <si>
    <t>INC000000519271</t>
  </si>
  <si>
    <t>DEVICE HAS STOPPED RESPONDING TO POLLS. SKTJ_REGISTRADURIA-MUNICIPAL_TOTA_BOYACA</t>
  </si>
  <si>
    <t>20:47</t>
  </si>
  <si>
    <t>INC000000519276</t>
  </si>
  <si>
    <t>INC000000519285</t>
  </si>
  <si>
    <t>DEVICE HAS STOPPED RESPONDING TO POLLS. BOG_REGISTRADURIA-MUNICIPAL_MANTA_CUNDINAMARCA</t>
  </si>
  <si>
    <t>INC000000519292</t>
  </si>
  <si>
    <t>DEVICE HAS STOPPED RESPONDING TO POLLS. SMR_REGISTRADURIA-MUNICIPAL_ZONA-BANANERA-SEVILLA_MAGDALENA</t>
  </si>
  <si>
    <t>20:25</t>
  </si>
  <si>
    <t>INC000000519306</t>
  </si>
  <si>
    <t>Intermitencia: Samaniego- Nariño</t>
  </si>
  <si>
    <t>INC000000519330</t>
  </si>
  <si>
    <t>DEVICE HAS STOPPED RESPONDING TO POLLS. BOG_REGISTRADURIA-AUXILIAR_BOGOTA_CANDELARIA</t>
  </si>
  <si>
    <t>22:22</t>
  </si>
  <si>
    <t>INC000000519332</t>
  </si>
  <si>
    <t>Usuaria tiene problemas con el inicio de sesión, la contraseña no le Funciona</t>
  </si>
  <si>
    <t>INC000000519350</t>
  </si>
  <si>
    <t>INC000000519354</t>
  </si>
  <si>
    <t>DEVICE HAS STOPPED RESPONDING TO POLLS. PPN_REGISTRADURIA-MUNICIPAL_TORIBIO_CAUCA</t>
  </si>
  <si>
    <t>INC000000519364</t>
  </si>
  <si>
    <t>DEVICE HAS STOPPED RESPONDING TO POLLS. SKTJ_REGISTRADURIA-MUNICIPAL_IZA_BOYACA</t>
  </si>
  <si>
    <t>INC000000519371</t>
  </si>
  <si>
    <t>DEVICE HAS STOPPED RESPONDING TO POLLS. SKTJ_REGISTRADURIA-MUNICIPAL_CHIVOR_BOYACA</t>
  </si>
  <si>
    <t>INC000000519374</t>
  </si>
  <si>
    <t>INC000000519398</t>
  </si>
  <si>
    <t>DEVICE HAS STOPPED RESPONDING TO POLLS. CLO_REGISTRADURIA-MUNICIPAL_ANDALUCIA_VALLE</t>
  </si>
  <si>
    <t>INC000000519443</t>
  </si>
  <si>
    <t>problemas de correo electrónico</t>
  </si>
  <si>
    <t>INC000000519450</t>
  </si>
  <si>
    <t>DEVICE HAS STOPPED RESPONDING TO POLLS. SKTJ_REGISTRADURIA-MUNICIPAL_PAEZ_BOYACA</t>
  </si>
  <si>
    <t>INC000000519479</t>
  </si>
  <si>
    <t>INC000000519490</t>
  </si>
  <si>
    <t>DEVICE HAS STOPPED RESPONDING TO POLLS. MDE_REGISTRADURIA-MUNICIPAL_SAN-VICENTE_ANTIOQUIA</t>
  </si>
  <si>
    <t>INC000000519536</t>
  </si>
  <si>
    <t>INC000000519538</t>
  </si>
  <si>
    <t>DEVICE HAS STOPPED RESPONDING TO POLLS. PSO_REGISTRADURIA-MUNICIPAL_CONTADERO_NARINO</t>
  </si>
  <si>
    <t>INC000000519543</t>
  </si>
  <si>
    <t>DEVICE HAS STOPPED RESPONDING TO POLLS. SKTJ_REGISTRADURIA-MUNICIPAL_CAMPOHERMOSO_BOYACA</t>
  </si>
  <si>
    <t>22:10</t>
  </si>
  <si>
    <t>INC000000519551</t>
  </si>
  <si>
    <t>Falla navegacion - Novedades</t>
  </si>
  <si>
    <t>INC000000519555</t>
  </si>
  <si>
    <t>DEVICE HAS STOPPED RESPONDING TO POLLS. PEI_REGISTRADURIA-MUNICIPAL_APIA_RISARALDA</t>
  </si>
  <si>
    <t>INC000000519569</t>
  </si>
  <si>
    <t>Problemas de Correo</t>
  </si>
  <si>
    <t>INC000000519572</t>
  </si>
  <si>
    <t>INC000000519589</t>
  </si>
  <si>
    <t>DEVICE HAS STOPPED RESPONDING TO POLLS. SMR_REGISTRADURIA-MUNICIPAL_GUAMAL_MAGDALENA</t>
  </si>
  <si>
    <t>20:55</t>
  </si>
  <si>
    <t>INC000000519600</t>
  </si>
  <si>
    <t>DEVICE HAS STOPPED RESPONDING TO POLLS. SMR_REGISTRADURIA-MUNICIPAL_PIJINO-DEL-CARMEN_MAGDALENA</t>
  </si>
  <si>
    <t>INC000000519645</t>
  </si>
  <si>
    <t>DEVICE HAS STOPPED RESPONDING TO POLLS. BGA_REGISTRADURIA-MUNICIPAL_ZAPATOCA_SANTANDER</t>
  </si>
  <si>
    <t>21:58</t>
  </si>
  <si>
    <t>INC000000519669</t>
  </si>
  <si>
    <t>21:10</t>
  </si>
  <si>
    <t>INC000000519677</t>
  </si>
  <si>
    <t>DEVICE HAS STOPPED RESPONDING TO POLLS. PSO_REGISTRADURIA-MUNICIPAL_LA-LLANADA_NARINO</t>
  </si>
  <si>
    <t>INC000000519680</t>
  </si>
  <si>
    <t>22:33</t>
  </si>
  <si>
    <t>INC000000519689</t>
  </si>
  <si>
    <t>DEVICE HAS STOPPED RESPONDING TO POLLS. SKTJ_REGISTRADURIA-MUNICIPAL_GARAGOA_BOYACA</t>
  </si>
  <si>
    <t>INC000000519691</t>
  </si>
  <si>
    <t>22:26</t>
  </si>
  <si>
    <t>INC000000519694</t>
  </si>
  <si>
    <t>INC000000519711</t>
  </si>
  <si>
    <t>INC000000519719</t>
  </si>
  <si>
    <t>DEVICE HAS STOPPED RESPONDING TO POLLS. SKTJ_REGISTRADURIA-MUNICIPAL_GUICAN_BOYACA.yourdomain.com</t>
  </si>
  <si>
    <t>INC000000519732</t>
  </si>
  <si>
    <t>INC000000519738</t>
  </si>
  <si>
    <t>DEVICE HAS STOPPED RESPONDING TO POLLS. IBE_REGISTRADURIA-MUNICIPAL_ARMERO_TOLIMA</t>
  </si>
  <si>
    <t>INC000000519744</t>
  </si>
  <si>
    <t>problemas con la conexión del proxy</t>
  </si>
  <si>
    <t>INC000000519749</t>
  </si>
  <si>
    <t>Falla de red- Conectividad</t>
  </si>
  <si>
    <t>INC000000519801</t>
  </si>
  <si>
    <t>22:55</t>
  </si>
  <si>
    <t>INC000000519802</t>
  </si>
  <si>
    <t>INC000000519803</t>
  </si>
  <si>
    <t>23:10</t>
  </si>
  <si>
    <t>INC000000519805</t>
  </si>
  <si>
    <t>DEVICE HAS STOPPED RESPONDING TO POLLS. SMR_REGISTRADURIA-MUNICIPAL_CIENAGA_MAGDALENA</t>
  </si>
  <si>
    <t>INC000000519806</t>
  </si>
  <si>
    <t>DEVICE HAS STOPPED RESPONDING TO POLLS. MZL_REGISTRADURIA-MUNICIPAL_SUPIA_CALDAS</t>
  </si>
  <si>
    <t>INC000000519816</t>
  </si>
  <si>
    <t>DEVICE HAS STOPPED RESPONDING TO POLLS. BOG_REGISTRADURIA-MUNICIPAL_GUACHETA_CUNDINAMARCA</t>
  </si>
  <si>
    <t>INC000000519819</t>
  </si>
  <si>
    <t>DEVICE HAS STOPPED RESPONDING TO POLLS. PPN_REGISTRADURIA-MUNICIPAL_ROSAS_CAUCA</t>
  </si>
  <si>
    <t>INC000000519821</t>
  </si>
  <si>
    <t>INC000000519893</t>
  </si>
  <si>
    <t>INC000000519903</t>
  </si>
  <si>
    <t>INC000000520195</t>
  </si>
  <si>
    <t>INC000000520291</t>
  </si>
  <si>
    <t>DEVICE HAS STOPPED RESPONDING TO POLLS. PSO-REGISTRADURIA-MUNICIPAL_CORDOBA_NARINO</t>
  </si>
  <si>
    <t>INC000000520293</t>
  </si>
  <si>
    <t>DEVICE HAS STOPPED RESPONDING TO POLLS. BGA_REGISTRADURIA-MUNICIPAL_CARCASI_SANTANDER</t>
  </si>
  <si>
    <t>07:34</t>
  </si>
  <si>
    <t>INC000000520294</t>
  </si>
  <si>
    <t>DEVICE HAS STOPPED RESPONDING TO POLLS. CUC_REGISTRADURIA-MUNICIPAL_LOURDES_NORTE-DE-SANTANDER</t>
  </si>
  <si>
    <t>INC000000520295</t>
  </si>
  <si>
    <t>DEVICE HAS STOPPED RESPONDING TO POLLS. CUC_REGISTRADURIA-MUNICIPAL_ARBOLEDAS_NORTE-DE-SANTANDER</t>
  </si>
  <si>
    <t>07:53</t>
  </si>
  <si>
    <t>INC000000520297</t>
  </si>
  <si>
    <t>08:07</t>
  </si>
  <si>
    <t>INC000000520299</t>
  </si>
  <si>
    <t>DEVICE HAS STOPPED RESPONDING TO POLLS. MDE_REGISTRADURIA-MUNICIPAL_TITIRIBI_ANTIOQUIA</t>
  </si>
  <si>
    <t>INC000000520350</t>
  </si>
  <si>
    <t>INC000000520374</t>
  </si>
  <si>
    <t>08:15</t>
  </si>
  <si>
    <t>INC000000520375</t>
  </si>
  <si>
    <t>INC000000520376</t>
  </si>
  <si>
    <t>DEVICE HAS STOPPED RESPONDING TO POLLS. MDE_REGISTRADURIA-MUNICIPAL_EL-RETIRO_ANTIOQUIA</t>
  </si>
  <si>
    <t>INC000000520377</t>
  </si>
  <si>
    <t>INC000000520379</t>
  </si>
  <si>
    <t>DEVICE HAS STOPPED RESPONDING TO POLLS. PSO_REGISTRADURIA-MUNICIPAL_NARINO_NARINO</t>
  </si>
  <si>
    <t>INC000000520380</t>
  </si>
  <si>
    <t>DEVICE HAS STOPPED RESPONDING TO POLLS. PSO_REGISTRADURIA-MUNICIPAL_POTOSI_NARINO</t>
  </si>
  <si>
    <t>08:28</t>
  </si>
  <si>
    <t>INC000000520382</t>
  </si>
  <si>
    <t>DEVICE HAS STOPPED RESPONDING TO POLLS. SKTJ_REGISTRADURIA-MUNICIPAL_GACHANTIVA_BOYACA</t>
  </si>
  <si>
    <t>INC000000520383</t>
  </si>
  <si>
    <t>INC000000520384</t>
  </si>
  <si>
    <t>DEVICE HAS STOPPED RESPONDING TO POLLS. CUC_REGISTRADURIA-MUNICIPAL_VILLA-CARO_NORTE-DE-SANTANDER</t>
  </si>
  <si>
    <t>INC000000520385</t>
  </si>
  <si>
    <t>09:12</t>
  </si>
  <si>
    <t>INC000000520388</t>
  </si>
  <si>
    <t>INC000000520392</t>
  </si>
  <si>
    <t>DEVICE HAS STOPPED RESPONDING TO POLLS. CUC_REGISTRADURIA-MUNICIPAL_CUCUTILLA_NORTE-DE-SANTANDER</t>
  </si>
  <si>
    <t>08:53</t>
  </si>
  <si>
    <t>INC000000520393</t>
  </si>
  <si>
    <t>DEVICE HAS STOPPED RESPONDING TO POLLS. CUC_REGISTRADURIA-MUNICIPAL_SARDINATA_NORTE-DE-SANTANDER</t>
  </si>
  <si>
    <t>INC000000520394</t>
  </si>
  <si>
    <t>DEVICE HAS STOPPED RESPONDING TO POLLS. BGA_REGISTRADURIA-MUNICIPAL_ENCISO_SANTANDER</t>
  </si>
  <si>
    <t>INC000000520395</t>
  </si>
  <si>
    <t>DEVICE HAS STOPPED RESPONDING TO POLLS. BOG_REGISTRADURIA-MUNICIPAL_MEDINA_CUNDINAMARCA</t>
  </si>
  <si>
    <t>INC000000520408</t>
  </si>
  <si>
    <t>DEVICE HAS STOPPED RESPONDING TO POLLS. MDE_REGISTRADURIA-MUNICIPAL_SANTA-FE-DE-ANTIOQUIA_ANTIOQUIA</t>
  </si>
  <si>
    <t>INC000000520409</t>
  </si>
  <si>
    <t>DEVICE HAS STOPPED RESPONDING TO POLLS. CUC_REGISTRADURIA-MUNICIPAL_EL-ZULIA_NORTE-DE-SANTANDER</t>
  </si>
  <si>
    <t>INC000000520414</t>
  </si>
  <si>
    <t>INC000000520416</t>
  </si>
  <si>
    <t>DEVICE HAS STOPPED RESPONDING TO POLLS. BGA_REGISTRADURIA-MUNICIPAL_MOGOTES_SANTANDER</t>
  </si>
  <si>
    <t>INC000000520421</t>
  </si>
  <si>
    <t>INC000000520435</t>
  </si>
  <si>
    <t>INC000000520443</t>
  </si>
  <si>
    <t>DEVICE HAS STOPPED RESPONDING TO POLLS. CUC_REGISTRADURIA-MUNICIPAL_SANTIAGO_NORTE-DE-SANTANDER</t>
  </si>
  <si>
    <t>INC000000520447</t>
  </si>
  <si>
    <t>INC000000520454</t>
  </si>
  <si>
    <t>DEVICE HAS STOPPED RESPONDING TO POLLS. VVC_REGISTRADURIA-MUNICIPAL_EL-CASTILLO_META</t>
  </si>
  <si>
    <t>03:49</t>
  </si>
  <si>
    <t>INC000000520478</t>
  </si>
  <si>
    <t>DEVICE HAS STOPPED RESPONDING TO POLLS. CUC_REGISTRADURIA-MUNICIPAL_SAN-CAYETANO_NORTE-DE-SANTANDER</t>
  </si>
  <si>
    <t>24:32</t>
  </si>
  <si>
    <t>INC000000520496</t>
  </si>
  <si>
    <t>INC000000520497</t>
  </si>
  <si>
    <t>24:51</t>
  </si>
  <si>
    <t>INC000000520500</t>
  </si>
  <si>
    <t>24:25</t>
  </si>
  <si>
    <t>INC000000520501</t>
  </si>
  <si>
    <t>DEVICE HAS STOPPED RESPONDING TO POLLS. PSO_REGISTRADURIA-MUNICIPAL_PUERRES_NARINO</t>
  </si>
  <si>
    <t>INC000000520503</t>
  </si>
  <si>
    <t>DEVICE HAS STOPPED RESPONDING TO POLLS. CUC_REGISTRADURIA-MUNICIPAL_BUCARASICA_NORTE-DE-SANTANDER</t>
  </si>
  <si>
    <t>INC000000520507</t>
  </si>
  <si>
    <t>INC000000520513</t>
  </si>
  <si>
    <t>DEVICE HAS STOPPED RESPONDING TO POLLS. BGA_REGISTRADURIA-MUNICIPAL_RIONEGRO_SANTANDER</t>
  </si>
  <si>
    <t>INC000000520534</t>
  </si>
  <si>
    <t>25:17</t>
  </si>
  <si>
    <t>INC000000520536</t>
  </si>
  <si>
    <t>DEVICE HAS STOPPED RESPONDING TO POLLS. MDE_REGISTRADURIA-MUNICIPAL_SABANALARGA_ANTIOQUIA</t>
  </si>
  <si>
    <t>INC000000520561</t>
  </si>
  <si>
    <t>07:03</t>
  </si>
  <si>
    <t>INC000000520563</t>
  </si>
  <si>
    <t>DEVICE HAS STOPPED RESPONDING TO POLLS. MDE_REGISTRADURIA-MUNICIPAL_ANZA_ANTIOQUIA</t>
  </si>
  <si>
    <t>INC000000520569</t>
  </si>
  <si>
    <t>DEVICE HAS STOPPED RESPONDING TO POLLS. UIB_REGISTRADURIA_MUN_NOVITA_CHOCO</t>
  </si>
  <si>
    <t>INC000000520575</t>
  </si>
  <si>
    <t>DEVICE HAS STOPPED RESPONDING TO POLLS. CZU_REGISTRADURIA-MUNICIPAL_COROSAL_SUCRE</t>
  </si>
  <si>
    <t>INC000000520578</t>
  </si>
  <si>
    <t>Usuario repota problemas con el correo, quedan en Bandeja de Salida.</t>
  </si>
  <si>
    <t>INC000000520603</t>
  </si>
  <si>
    <t>INC000000520605</t>
  </si>
  <si>
    <t>06:33</t>
  </si>
  <si>
    <t>INC000000520612</t>
  </si>
  <si>
    <t>DEVICE HAS STOPPED RESPONDING TO POLLS. CUC_REGISTRADURIA-MUNICIPAL_SALAZAR_NORTE-DE-SANTANDER</t>
  </si>
  <si>
    <t>26:15</t>
  </si>
  <si>
    <t>INC000000520653</t>
  </si>
  <si>
    <t>INC000000520663</t>
  </si>
  <si>
    <t>INC000000520664</t>
  </si>
  <si>
    <t>Intermitencia de Canal - Registraduria Bello - Antioquia</t>
  </si>
  <si>
    <t>28:12</t>
  </si>
  <si>
    <t>INC000000520674</t>
  </si>
  <si>
    <t>INC000000520675</t>
  </si>
  <si>
    <t>INC000000520704</t>
  </si>
  <si>
    <t>DEVICE HAS STOPPED RESPONDING TO POLLS. MDE_REGISTRADURIA-MUNICIPAL_EBEJICO_ANTIOQUIA</t>
  </si>
  <si>
    <t>INC000000520714</t>
  </si>
  <si>
    <t>INC000000520720</t>
  </si>
  <si>
    <t>DEVICE HAS STOPPED RESPONDING TO POLLS. VUP_REGISTRADURIA-MUNICIPAL_CHIMICHAGUA_CESAR</t>
  </si>
  <si>
    <t>INC000000520724</t>
  </si>
  <si>
    <t>problemas con el correo, requiere unas reglas</t>
  </si>
  <si>
    <t>INC000000520748</t>
  </si>
  <si>
    <t>DEVICE HAS STOPPED RESPONDING TO POLLS. BOG_REGISTRADURIA-MUNICIPAL_EL-PENON_CUNDINAMARCA</t>
  </si>
  <si>
    <t>INC000000520772</t>
  </si>
  <si>
    <t>23:48</t>
  </si>
  <si>
    <t>INC000000520779</t>
  </si>
  <si>
    <t>INC000000520784</t>
  </si>
  <si>
    <t>DEVICE HAS STOPPED RESPONDING TO POLLS. BOG_REGISTRADURIA-MUNICIPAL_QUETAME_CUNDINAMARCA</t>
  </si>
  <si>
    <t>INC000000520807</t>
  </si>
  <si>
    <t>DEVICE HAS STOPPED RESPONDING TO POLLS. CUC_REGISTRADURIA-MUNICIPAL_GRAMALOTE_NORTE-DE-SANTANDER</t>
  </si>
  <si>
    <t>INC000000520828</t>
  </si>
  <si>
    <t>Funcioanrio reporta problemas de Red en el Equipo PMT</t>
  </si>
  <si>
    <t>INC000000520830</t>
  </si>
  <si>
    <t>DEVICE HAS STOPPED RESPONDING TO POLLS. BAQ_REGISTRADURIA-MUNICIPAL_BARANOA_ATLANTICO</t>
  </si>
  <si>
    <t>INC000000520839</t>
  </si>
  <si>
    <t>DEVICE HAS STOPPED RESPONDING TO POLLS. FLA_REGISTRADURIA-MUNICIPAL_PUERTO-RICO_CAQUETA</t>
  </si>
  <si>
    <t>INC000000520850</t>
  </si>
  <si>
    <t>04:26</t>
  </si>
  <si>
    <t>INC000000520862</t>
  </si>
  <si>
    <t>INC000000520879</t>
  </si>
  <si>
    <t>24:00</t>
  </si>
  <si>
    <t>INC000000520891</t>
  </si>
  <si>
    <t>INC000000520892</t>
  </si>
  <si>
    <t>INC000000520919</t>
  </si>
  <si>
    <t>DEVICE HAS STOPPED RESPONDING TO POLLS. CTG_REGISTRADURIA-MUNICIPAL_SAN-JACINTO-DEL-CAUCA_BOLIVAR</t>
  </si>
  <si>
    <t>INC000000520930</t>
  </si>
  <si>
    <t>DEVICE HAS STOPPED RESPONDING TO POLLS. MDE_REGISTRADURIA-MUNICIPAL_COPACABANA_ANTIOQUIA</t>
  </si>
  <si>
    <t>INC000000520934</t>
  </si>
  <si>
    <t>DEVICE HAS STOPPED RESPONDING TO POLLS. SMR_REGISTRADURIA-MUNICIPAL_NUEVA-GRANADA_MAGDALENA</t>
  </si>
  <si>
    <t>INC000000520936</t>
  </si>
  <si>
    <t>DEVICE HAS STOPPED RESPONDING TO POLLS. SMR_REGISTRADURIA-MUNICIPAL_ARIGUANI_MAGDALENA</t>
  </si>
  <si>
    <t>INC000000520942</t>
  </si>
  <si>
    <t>25:10</t>
  </si>
  <si>
    <t>INC000000520954</t>
  </si>
  <si>
    <t>INC000000520988</t>
  </si>
  <si>
    <t>DEVICE HAS STOPPED RESPONDING TO POLLS. EYP_REGISTRADURIA-MUNICIPAL_HATO-COROZAL_CASANARE</t>
  </si>
  <si>
    <t>21:41</t>
  </si>
  <si>
    <t>INC000000520998</t>
  </si>
  <si>
    <t>problemas con el Correo,</t>
  </si>
  <si>
    <t>INC000000521019</t>
  </si>
  <si>
    <t>INC000000521068</t>
  </si>
  <si>
    <t>DEVICE HAS STOPPED RESPONDING TO POLLS. CZU_REGISTRADURIA-MUNICIPAL_PALMITO_SUCRE</t>
  </si>
  <si>
    <t>INC000000521137</t>
  </si>
  <si>
    <t>Falla de Mtablet</t>
  </si>
  <si>
    <t>INC000000521166</t>
  </si>
  <si>
    <t>INC000000521196</t>
  </si>
  <si>
    <t>DEVICE HAS STOPPED RESPONDING TO POLLS. CTG_REGISTRADURIA-AUXILIAR-3_CARTAGENA_BOLIVAR</t>
  </si>
  <si>
    <t>INC000000521197</t>
  </si>
  <si>
    <t>DEVICE HAS STOPPED RESPONDING TO POLLS. CTG_REGISTRADURIA-MUNICIPAL_SAN-JUAN-DE-NEPOMUCENO_BOLIVAR</t>
  </si>
  <si>
    <t>INC000000521199</t>
  </si>
  <si>
    <t>INC000000521215</t>
  </si>
  <si>
    <t>DEVICE HAS STOPPED RESPONDING TO POLLS. VVC_REGISTRADURIA-MUNICIPAL_CABUYARO_META</t>
  </si>
  <si>
    <t>INC000000521235</t>
  </si>
  <si>
    <t>DEVICE HAS STOPPED RESPONDING TO POLLS. BAQ_REG.AUXIL_LA-PAZ_ATLANTICO</t>
  </si>
  <si>
    <t>INC000000521252</t>
  </si>
  <si>
    <t>INC000000521261</t>
  </si>
  <si>
    <t>INC000000521262</t>
  </si>
  <si>
    <t>INC000000521284</t>
  </si>
  <si>
    <t>22:43</t>
  </si>
  <si>
    <t>INC000000521286</t>
  </si>
  <si>
    <t>INC000000521292</t>
  </si>
  <si>
    <t>INC000000521298</t>
  </si>
  <si>
    <t>INC000000521305</t>
  </si>
  <si>
    <t>Usuaria reporta problemas con el equipo PMt de Red</t>
  </si>
  <si>
    <t>INC000000521348</t>
  </si>
  <si>
    <t>INC000000521349</t>
  </si>
  <si>
    <t>INC000000521350</t>
  </si>
  <si>
    <t>RE: Morpho Tablet Puerto Boyacá</t>
  </si>
  <si>
    <t>INC000000521363</t>
  </si>
  <si>
    <t>RE: solicitud PRENSA PLUS</t>
  </si>
  <si>
    <t>INC000000521366</t>
  </si>
  <si>
    <t>DEVICE HAS STOPPED RESPONDING TO POLLS. BGA_REGISTRADURIA-MUNICIPAL_LOS-SANTOS_SANTANDER</t>
  </si>
  <si>
    <t>INC000000521370</t>
  </si>
  <si>
    <t>DEVICE HAS STOPPED RESPONDING TO POLLS. MDE_REGISTRADURIA-MUNICIPAL_SOPETRAN_ANTIOQUIA</t>
  </si>
  <si>
    <t>23:38</t>
  </si>
  <si>
    <t>INC000000521402</t>
  </si>
  <si>
    <t>24:17</t>
  </si>
  <si>
    <t>INC000000521403</t>
  </si>
  <si>
    <t>INC000000521409</t>
  </si>
  <si>
    <t>INC000000521411</t>
  </si>
  <si>
    <t>DEVICE HAS STOPPED RESPONDING TO POLLS. PSO_REGISTRADURIA-MUNICIPAL_BELEN_NARINO</t>
  </si>
  <si>
    <t>21:33</t>
  </si>
  <si>
    <t>INC000000521416</t>
  </si>
  <si>
    <t>INC000000521418</t>
  </si>
  <si>
    <t>24:55</t>
  </si>
  <si>
    <t>INC000000521537</t>
  </si>
  <si>
    <t>INC000000521644</t>
  </si>
  <si>
    <t>17:05</t>
  </si>
  <si>
    <t>INC000000521983</t>
  </si>
  <si>
    <t>Falla navegacion y correo - Piso 3 - Control de Recaudos</t>
  </si>
  <si>
    <t>INC000000521998</t>
  </si>
  <si>
    <t>problemas para iniciar sesión en el equipo</t>
  </si>
  <si>
    <t>INC000000522079</t>
  </si>
  <si>
    <t>Falla de red</t>
  </si>
  <si>
    <t>INC000000522080</t>
  </si>
  <si>
    <t>08:58</t>
  </si>
  <si>
    <t>INC000000522081</t>
  </si>
  <si>
    <t>INC000000522082</t>
  </si>
  <si>
    <t>DEVICE HAS STOPPED RESPONDING TO POLLS. VUP_REGISTRADURIA-MUNICIPAL_AGUACHICA_CESAR</t>
  </si>
  <si>
    <t>INC000000522083</t>
  </si>
  <si>
    <t>DEVICE HAS STOPPED RESPONDING TO POLLS. VVC_REGISTRADURIA-MUNICIPAL_LA-URIBE_META</t>
  </si>
  <si>
    <t>INC000000522084</t>
  </si>
  <si>
    <t>DEVICE HAS STOPPED RESPONDING TO POLLS. UIB_REGISTRADURIA-MUNICIPAL_ATRATO_CHOCO</t>
  </si>
  <si>
    <t>INC000000522087</t>
  </si>
  <si>
    <t>DEVICE HAS STOPPED RESPONDING TO POLLS. NVA_REGISTRADURIA-MUNICIPAL_IQUIRA_HUILA</t>
  </si>
  <si>
    <t>INC000000522091</t>
  </si>
  <si>
    <t>INC000000522095</t>
  </si>
  <si>
    <t>INC000000522128</t>
  </si>
  <si>
    <t>DEVICE HAS STOPPED RESPONDING TO POLLS. UIB_REGISTRADURIA-MUNICIPAL_LLORO_CHOCO</t>
  </si>
  <si>
    <t>INC000000522131</t>
  </si>
  <si>
    <t>DEVICE HAS STOPPED RESPONDING TO POLLS. PSO_REGISTRADURIA-MUNICIPAL_CONSACA_NARINO</t>
  </si>
  <si>
    <t>INC000000522132</t>
  </si>
  <si>
    <t>DEVICE HAS STOPPED RESPONDING TO POLLS. NVA_REGISTRADURIA-MUNICIPAL_TERUEL_HUILA</t>
  </si>
  <si>
    <t>INC000000522134</t>
  </si>
  <si>
    <t>INC000000522136</t>
  </si>
  <si>
    <t>INC000000522171</t>
  </si>
  <si>
    <t>DEVICE HAS STOPPED RESPONDING TO POLLS. EYP_REGISTRADURIA-MUNICIPAL_LA-SALINA_CASANARE</t>
  </si>
  <si>
    <t>INC000000522183</t>
  </si>
  <si>
    <t>DEVICE HAS STOPPED RESPONDING TO POLLS. IBE_REGISTRADURIA-MUNICIPAL_PIEDRAS_TOLIMA</t>
  </si>
  <si>
    <t>INC000000522209</t>
  </si>
  <si>
    <t>05:42</t>
  </si>
  <si>
    <t>INC000000522212</t>
  </si>
  <si>
    <t>DEVICE HAS STOPPED RESPONDING TO POLLS. VVC_REGISTRADURIA-MUNICIPAL_PUERTO-RICO_META</t>
  </si>
  <si>
    <t>INC000000522219</t>
  </si>
  <si>
    <t>05:58</t>
  </si>
  <si>
    <t>INC000000522240</t>
  </si>
  <si>
    <t>INC000000522304</t>
  </si>
  <si>
    <t>INC000000522312</t>
  </si>
  <si>
    <t>INC000000522320</t>
  </si>
  <si>
    <t>INC000000522384</t>
  </si>
  <si>
    <t>DEVICE HAS STOPPED RESPONDING TO POLLS. PSO_REGISTRADURIA-MUNICIPAL_YACUANQUER_NARINO</t>
  </si>
  <si>
    <t>INC000000522410</t>
  </si>
  <si>
    <t>INC000000522424</t>
  </si>
  <si>
    <t>RE: lentitud en el correo</t>
  </si>
  <si>
    <t>INC000000522495</t>
  </si>
  <si>
    <t>DEVICE HAS STOPPED RESPONDING TO POLLS. UIB_REGISTRADURIA-MUNICIPAL_SIPI_CHOCO</t>
  </si>
  <si>
    <t>INC000000522517</t>
  </si>
  <si>
    <t>DEVICE HAS STOPPED RESPONDING TO POLLS. BOG_REGISTRADURIA-MUNICIPAL_CHIA_CUNDINAMARCA</t>
  </si>
  <si>
    <t>INC000000522569</t>
  </si>
  <si>
    <t>RE: VERIFICACION CONEXION CON EL SERVIDOR DE CORREOS ANI / SRCW</t>
  </si>
  <si>
    <t>INC000000522585</t>
  </si>
  <si>
    <t>DEVICE HAS STOPPED RESPONDING TO POLLS. BOG_REGISTRADURIA-MUNICIPAL_CABRERA_CUNDINAMARCA</t>
  </si>
  <si>
    <t>INC000000522659</t>
  </si>
  <si>
    <t>Problemas de Correo en Tutelas -Urg</t>
  </si>
  <si>
    <t>INC000000522666</t>
  </si>
  <si>
    <t>DEVICE HAS STOPPED RESPONDING TO POLLS. CLO_REGISTRADURIA-AUXILIAR_CALI-BUENAVENTURA_VALLE</t>
  </si>
  <si>
    <t>INC000000522670</t>
  </si>
  <si>
    <t>DEVICE HAS STOPPED RESPONDING TO POLLS. UIB_REGISTRADURIA-MUNICIPAL_BAGADO_CHOCO</t>
  </si>
  <si>
    <t>INC000000522697</t>
  </si>
  <si>
    <t>INC000000522698</t>
  </si>
  <si>
    <t>problemas de envío de correos, se quedan en bandeja de Salida</t>
  </si>
  <si>
    <t>INC000000522704</t>
  </si>
  <si>
    <t>INC000000522718</t>
  </si>
  <si>
    <t>DEVICE HAS STOPPED RESPONDING TO POLLS. UIB_REGISTRADURIA-MUNICIPAL_BOJAYA_CHOCO</t>
  </si>
  <si>
    <t>INC000000522738</t>
  </si>
  <si>
    <t>INC000000522770</t>
  </si>
  <si>
    <t>DEVICE HAS STOPPED RESPONDING TO POLLS. PCR_REGISTRADURIA-MUNICIPAL_LA-PRIMAVERA_VICHADA</t>
  </si>
  <si>
    <t>INC000000522785</t>
  </si>
  <si>
    <t>DEVICE HAS STOPPED RESPONDING TO POLLS. IBE_REGISTRADURIA-MUNICIPAL_PALOCABILDO_TOLIMA</t>
  </si>
  <si>
    <t>INC000000522802</t>
  </si>
  <si>
    <t>DEVICE HAS STOPPED RESPONDING TO POLLS. SJE_REGISTRADURIA-MUNICIPAL_MIRAFLORES_GUAVIARE</t>
  </si>
  <si>
    <t>INC000000522809</t>
  </si>
  <si>
    <t>Falla outlook</t>
  </si>
  <si>
    <t>INC000000522914</t>
  </si>
  <si>
    <t>INC000000522927</t>
  </si>
  <si>
    <t>INC000000522948</t>
  </si>
  <si>
    <t>INC000000522958</t>
  </si>
  <si>
    <t>INC000000522979</t>
  </si>
  <si>
    <t>DEVICE HAS STOPPED RESPONDING TO POLLS. MVP_REGISTRADURIA-MUNICIPAL_TARAIRA_VAUPES</t>
  </si>
  <si>
    <t>INC000000523010</t>
  </si>
  <si>
    <t>Falla correo</t>
  </si>
  <si>
    <t>INC000000523027</t>
  </si>
  <si>
    <t>DEVICE HAS STOPPED RESPONDING TO POLLS. PSO_REGISTRADURIA-MUNICIPAL_FUNES_NARINO</t>
  </si>
  <si>
    <t>INC000000523082</t>
  </si>
  <si>
    <t>Usuario tiene problemas de Correo.</t>
  </si>
  <si>
    <t>INC000000523102</t>
  </si>
  <si>
    <t>Fallas de Envio y Recepción de correo</t>
  </si>
  <si>
    <t>CORRELACIONADOR DE EVENTOS</t>
  </si>
  <si>
    <t>INC000000523110</t>
  </si>
  <si>
    <t>Subtotal</t>
  </si>
  <si>
    <t>ID de orden de trabajo+</t>
  </si>
  <si>
    <t>Prioridad</t>
  </si>
  <si>
    <t>Nombre de grupo de soporte de usuario asignado+</t>
  </si>
  <si>
    <t>Fecha completada</t>
  </si>
  <si>
    <t>Hora completada</t>
  </si>
  <si>
    <t>Fecha de finalización real+</t>
  </si>
  <si>
    <t>Fecha de inicio real+</t>
  </si>
  <si>
    <t>Fecha de última modificación</t>
  </si>
  <si>
    <t>Estado de SLM</t>
  </si>
  <si>
    <t>ContactFullName</t>
  </si>
  <si>
    <t>Correo electrónico de contacto</t>
  </si>
  <si>
    <t>Gestor de Peticiones</t>
  </si>
  <si>
    <t>Motivo del estado</t>
  </si>
  <si>
    <t>Nombre de grupo de soporte de gestor*</t>
  </si>
  <si>
    <t>Tipo Cuidad*</t>
  </si>
  <si>
    <t>Usuario asignado a petición</t>
  </si>
  <si>
    <t>ANS Creación Requerimiento</t>
  </si>
  <si>
    <t>ReqCreadosDia</t>
  </si>
  <si>
    <t>WO0000000090183</t>
  </si>
  <si>
    <t>elementos subsitio Carrera Administrativa para ser trasladados</t>
  </si>
  <si>
    <t>SHAREPOINT</t>
  </si>
  <si>
    <t>WO0000000090305</t>
  </si>
  <si>
    <t>WO0000000114618</t>
  </si>
  <si>
    <t>MODULOS DNI DETALLADO</t>
  </si>
  <si>
    <t>WO0000000153267</t>
  </si>
  <si>
    <t>RE: PROPUESTA OPTIMIZACION TRAMITES DE DOCUMENTOS DE IDENTIDAD</t>
  </si>
  <si>
    <t>168:10</t>
  </si>
  <si>
    <t>WO0000000187340</t>
  </si>
  <si>
    <t>URGENTE solicitud CERTIFICACION - UNE</t>
  </si>
  <si>
    <t>WO0000000187532</t>
  </si>
  <si>
    <t>RE: URL SHARE POINT</t>
  </si>
  <si>
    <t>56:34</t>
  </si>
  <si>
    <t>WO0000000187748</t>
  </si>
  <si>
    <t>RE: SOLICITUD DE INFORMACION</t>
  </si>
  <si>
    <t>WO0000000187968</t>
  </si>
  <si>
    <t>RE: Solicitud cancelación usuario por retiro</t>
  </si>
  <si>
    <t>WO0000000188153</t>
  </si>
  <si>
    <t>Cancelacion de cuentas</t>
  </si>
  <si>
    <t>WO0000000188348</t>
  </si>
  <si>
    <t>RE: CANCELACION CUENTA DE USUARIO DEL SIC</t>
  </si>
  <si>
    <t>WO0000000188766</t>
  </si>
  <si>
    <t>RE: Cancelación Cuentas</t>
  </si>
  <si>
    <t>20:14</t>
  </si>
  <si>
    <t>WO0000000189520</t>
  </si>
  <si>
    <t>RE: Solicitud eliminación cuentas</t>
  </si>
  <si>
    <t>WO0000000193450</t>
  </si>
  <si>
    <t>problema de  conectividad en los municipios</t>
  </si>
  <si>
    <t>WO0000000193923</t>
  </si>
  <si>
    <t>SOLICITUD PRIORITARIA</t>
  </si>
  <si>
    <t>WO0000000196221</t>
  </si>
  <si>
    <t>WEBSERVICE ANI 2.0 - Olimpia IT</t>
  </si>
  <si>
    <t>WO0000000197119</t>
  </si>
  <si>
    <t>WEBSERVICE 2.0 - Gear Electric SAS</t>
  </si>
  <si>
    <t>WO0000000197204</t>
  </si>
  <si>
    <t>RE: FORMATO VPN S2S FIDUPREVISORA FOMAG</t>
  </si>
  <si>
    <t>WO0000000197675</t>
  </si>
  <si>
    <t>Registraduria conectividad//RV: Actualización contactos//RV: REACTIVACION VPN SITE TO SITE/REGISTRAD</t>
  </si>
  <si>
    <t>WO0000000198320</t>
  </si>
  <si>
    <t>Creación Buzones correos Quindio</t>
  </si>
  <si>
    <t>WO0000000198330</t>
  </si>
  <si>
    <t>RE: Entrega Cintas - Backup del 13 al 19 de Diciembre del 2019</t>
  </si>
  <si>
    <t>WO0000000198348</t>
  </si>
  <si>
    <t>Movimiento de estaciones</t>
  </si>
  <si>
    <t>WO0000000198378</t>
  </si>
  <si>
    <t>RE: Creación y/o Actualización cuenta VPN SSL</t>
  </si>
  <si>
    <t>WO0000000198380</t>
  </si>
  <si>
    <t>RE: Creación VPN SSL - Seccional Fiscalía HUILA</t>
  </si>
  <si>
    <t>WO0000000198384</t>
  </si>
  <si>
    <t>RE: RV: Fwd: documento aplicación personalización virtual - VPN S2S Recaudo Bogotá - PRUEBAS</t>
  </si>
  <si>
    <t>WO0000000198390</t>
  </si>
  <si>
    <t>RE: RV: Fwd: documento aplicación personalización virtual - VPN S2S Recaudo Bogotá - Produccion</t>
  </si>
  <si>
    <t>WO0000000198392</t>
  </si>
  <si>
    <t>20191231-Acceso-remoto-escritorio-VPN-CC19385027-SANCHEZ NAVARRO GUSTAVO ADOLFO-20201231</t>
  </si>
  <si>
    <t>WO0000000198397</t>
  </si>
  <si>
    <t>RE: [Soporte Software - #0002125]</t>
  </si>
  <si>
    <t>WO0000000198398</t>
  </si>
  <si>
    <t>RE: REACTIVACIÒN CUENTA INSTITUCIONAL COORDINADOR ELECTORAL</t>
  </si>
  <si>
    <t>WO0000000198403</t>
  </si>
  <si>
    <t>SOLICITUD</t>
  </si>
  <si>
    <t>WO0000000198440</t>
  </si>
  <si>
    <t>RE: Activacion escritorio Remoto www2.</t>
  </si>
  <si>
    <t>WO0000000198483</t>
  </si>
  <si>
    <t>RNEC-NIVEL 2 LAN</t>
  </si>
  <si>
    <t>WO0000000198486</t>
  </si>
  <si>
    <t>WO0000000198575</t>
  </si>
  <si>
    <t>RE: DESHABILITAR USUARIOS DE EQUIPO, CORREO Y SIC - SERVIENTREGA</t>
  </si>
  <si>
    <t>WO0000000198591</t>
  </si>
  <si>
    <t>DESBLOQUEO USUARIO</t>
  </si>
  <si>
    <t>WO0000000198636</t>
  </si>
  <si>
    <t>WO0000000198654</t>
  </si>
  <si>
    <t>Renovación Vigencia Correo Electrónico Primero la Niñez</t>
  </si>
  <si>
    <t>WO0000000198656</t>
  </si>
  <si>
    <t>RE: activar usuario</t>
  </si>
  <si>
    <t>RNEC-NIVEL 2 SERVIDORES</t>
  </si>
  <si>
    <t>WO0000000198657</t>
  </si>
  <si>
    <t>RE: SOLICITUD REACTIVACION CUENTAS DE USUARIO SUPERNUMERARIOS TALENTO HUMANO</t>
  </si>
  <si>
    <t>WO0000000198664</t>
  </si>
  <si>
    <t>Solicitud - Habilitar cuenta de usuario</t>
  </si>
  <si>
    <t>WO0000000198671</t>
  </si>
  <si>
    <t>SOLICITUD ACTIVACIÓN USUARIOS</t>
  </si>
  <si>
    <t>WO0000000198672</t>
  </si>
  <si>
    <t>Solicitud Cuenta correo electrónico Delegada Quindio</t>
  </si>
  <si>
    <t>WO0000000198679</t>
  </si>
  <si>
    <t>RE: REACTIVACIÒN CUENTA INSTITUCIONAL AREA DE TALENTO HUMANO</t>
  </si>
  <si>
    <t>WO0000000198682</t>
  </si>
  <si>
    <t>Ampliacion de Vigencia</t>
  </si>
  <si>
    <t>WO0000000198686</t>
  </si>
  <si>
    <t>RE: REACTIVACION DE USUARIO /Sergio Alberto Rojas Vélez /  Juan Guillermo Muñoz Osorio / Ruby Daniel</t>
  </si>
  <si>
    <t>WO0000000198687</t>
  </si>
  <si>
    <t>WO0000000198695</t>
  </si>
  <si>
    <t>RV: Reactivar Cuenta de Usuarios</t>
  </si>
  <si>
    <t>WO0000000198699</t>
  </si>
  <si>
    <t>RE: URGENTE!!! REACTIVACION USUARIO</t>
  </si>
  <si>
    <t>WO0000000198717</t>
  </si>
  <si>
    <t>movimiento de estaciones</t>
  </si>
  <si>
    <t>WO0000000198765</t>
  </si>
  <si>
    <t>REACTIVACIÒN CUENTA INSTITUCIONAL AREA DE CORRESPONDENCIA</t>
  </si>
  <si>
    <t>WO0000000198768</t>
  </si>
  <si>
    <t>RE: REACTIVACIÒN CUENTA INSTITUCIONAL AREA DE ELECTORAL</t>
  </si>
  <si>
    <t>WO0000000198770</t>
  </si>
  <si>
    <t>RV: REACTIVACIÒN CUENTA INSTITUCIONAL AREA DE ELECTORAL</t>
  </si>
  <si>
    <t>WO0000000198773</t>
  </si>
  <si>
    <t>REACTIVACIÒN CUENTA INSTITUCIONAL COORDINADOR ELECTORAL</t>
  </si>
  <si>
    <t>WO0000000198777</t>
  </si>
  <si>
    <t>Creación de PST</t>
  </si>
  <si>
    <t>WO0000000198778</t>
  </si>
  <si>
    <t>solicitud ampliación vigencia cuenta</t>
  </si>
  <si>
    <t>WO0000000198779</t>
  </si>
  <si>
    <t>REACTIVACIÒN CUENTA INSTITUCIONAL AREA DE RECAUDOS</t>
  </si>
  <si>
    <t>WO0000000198781</t>
  </si>
  <si>
    <t>RE: Configuración de Port Security</t>
  </si>
  <si>
    <t>WO0000000198784</t>
  </si>
  <si>
    <t>RE: Ampliación vigencia correo Dennise Gisella Beltran Rodriguez</t>
  </si>
  <si>
    <t>WO0000000198824</t>
  </si>
  <si>
    <t>RE: Cuenta oficina juridica</t>
  </si>
  <si>
    <t>WO0000000198844</t>
  </si>
  <si>
    <t>RE: Solicitud Urgente.....!!!!!!</t>
  </si>
  <si>
    <t>WO0000000198845</t>
  </si>
  <si>
    <t>Activación vigencia Usuarios</t>
  </si>
  <si>
    <t>WO0000000198849</t>
  </si>
  <si>
    <t>RV: REACTIVACIÒN CUENTA INSTITUCIONAL AREA DE RECAUDOS</t>
  </si>
  <si>
    <t>WO0000000198850</t>
  </si>
  <si>
    <t>SOLICITUD ACTIVACION CUENTAS CORREO INSTITUCIONAL - REMUN ANSERMA CALDAS</t>
  </si>
  <si>
    <t>WO0000000198851</t>
  </si>
  <si>
    <t>Ampliacion de viogencia</t>
  </si>
  <si>
    <t>WO0000000198852</t>
  </si>
  <si>
    <t>WO0000000198853</t>
  </si>
  <si>
    <t>RE: renovación usuario</t>
  </si>
  <si>
    <t>WO0000000198854</t>
  </si>
  <si>
    <t>Protección anti-defacement servidor RNEC-AGENDA-01</t>
  </si>
  <si>
    <t>PÁGINA WEB - RNEC</t>
  </si>
  <si>
    <t>WO0000000198861</t>
  </si>
  <si>
    <t>RE: REACTIVACIÒN CUENTA INSTITUCIONAL AREA DE RECAUDOS</t>
  </si>
  <si>
    <t>WO0000000198871</t>
  </si>
  <si>
    <t>WO0000000198873</t>
  </si>
  <si>
    <t>WO0000000198879</t>
  </si>
  <si>
    <t>Reporte SIRECI</t>
  </si>
  <si>
    <t>WO0000000198885</t>
  </si>
  <si>
    <t>WO0000000198886</t>
  </si>
  <si>
    <t>WO0000000198901</t>
  </si>
  <si>
    <t>RE:  Reactivacion cuentas de usuario</t>
  </si>
  <si>
    <t>WO0000000198908</t>
  </si>
  <si>
    <t>ACTIVACION DE USUARIOS</t>
  </si>
  <si>
    <t>WO0000000198915</t>
  </si>
  <si>
    <t>RE: Solicitud urgente</t>
  </si>
  <si>
    <t>WO0000000198918</t>
  </si>
  <si>
    <t>RE: Navegación sin proxy</t>
  </si>
  <si>
    <t>WO0000000198954</t>
  </si>
  <si>
    <t>RE: Cuentas Inactivas</t>
  </si>
  <si>
    <t>WO0000000198957</t>
  </si>
  <si>
    <t>RV: solicitud ampliación vigencia</t>
  </si>
  <si>
    <t>WO0000000198962</t>
  </si>
  <si>
    <t>Cuenta Inactiva</t>
  </si>
  <si>
    <t>WO0000000198983</t>
  </si>
  <si>
    <t>RV: Servidor fuera de servicio HDREGVM-PANIDB01 (10.240.9.16)</t>
  </si>
  <si>
    <t>WO0000000198988</t>
  </si>
  <si>
    <t>Cambiar Contraseña</t>
  </si>
  <si>
    <t>WO0000000198998</t>
  </si>
  <si>
    <t>Configuración de Port Security</t>
  </si>
  <si>
    <t>WO0000000199000</t>
  </si>
  <si>
    <t>WO0000000199012</t>
  </si>
  <si>
    <t>resolución prorroga</t>
  </si>
  <si>
    <t>WO0000000199016</t>
  </si>
  <si>
    <t>RE: ampliación de usuario por prórroga</t>
  </si>
  <si>
    <t>WO0000000199040</t>
  </si>
  <si>
    <t>Reactivacion cuentas de usuario</t>
  </si>
  <si>
    <t>WO0000000199041</t>
  </si>
  <si>
    <t>ACTIVACION USUARIO</t>
  </si>
  <si>
    <t>WO0000000199048</t>
  </si>
  <si>
    <t>RV: ampliación de usuario por prórroga</t>
  </si>
  <si>
    <t>WO0000000199078</t>
  </si>
  <si>
    <t>RE: ACTIVACION USUARIO</t>
  </si>
  <si>
    <t>WO0000000199103</t>
  </si>
  <si>
    <t>Solicitud de actualización de usuario.</t>
  </si>
  <si>
    <t>WO0000000199120</t>
  </si>
  <si>
    <t>Activación cuenta de usuario</t>
  </si>
  <si>
    <t>WO0000000199126</t>
  </si>
  <si>
    <t>Solicitud activacion cuentas de usuarios</t>
  </si>
  <si>
    <t>WO0000000199137</t>
  </si>
  <si>
    <t>WO0000000199160</t>
  </si>
  <si>
    <t>RE: Activación Usuario</t>
  </si>
  <si>
    <t>WO0000000199185</t>
  </si>
  <si>
    <t>RE: Hola es urgente lee este correo por favor te estan poniendo los cuernos</t>
  </si>
  <si>
    <t>WO0000000199189</t>
  </si>
  <si>
    <t>Cambiar Contraseña  de red</t>
  </si>
  <si>
    <t>WO0000000199210</t>
  </si>
  <si>
    <t>Solicitud reactivación cuenta institucional</t>
  </si>
  <si>
    <t>WO0000000199231</t>
  </si>
  <si>
    <t>RE: solicitud inclusión grupo Registradores Municipales caldas - Buzon cmuribe - Registradora Auxili</t>
  </si>
  <si>
    <t>WO0000000199237</t>
  </si>
  <si>
    <t>Solicitud de activación de usuarios</t>
  </si>
  <si>
    <t>WO0000000199238</t>
  </si>
  <si>
    <t>activación  usuarios</t>
  </si>
  <si>
    <t>WO0000000199310</t>
  </si>
  <si>
    <t>RE: REITERACIÓN: Solicitud habilitación cuentas de usuario institucional y cuentas de correo supernu</t>
  </si>
  <si>
    <t>WO0000000199344</t>
  </si>
  <si>
    <t>activacion usuarios</t>
  </si>
  <si>
    <t>WO0000000199346</t>
  </si>
  <si>
    <t>RE: activación usuario</t>
  </si>
  <si>
    <t>WO0000000199374</t>
  </si>
  <si>
    <t>WO0000000199377</t>
  </si>
  <si>
    <t>WO0000000199379</t>
  </si>
  <si>
    <t>WO0000000199557</t>
  </si>
  <si>
    <t>WO0000000199572</t>
  </si>
  <si>
    <t>Creacion de usuario</t>
  </si>
  <si>
    <t>WO0000000199595</t>
  </si>
  <si>
    <t>RE: Creación y/o actualización VPN SSL - AUCKLAND-ANTOFAGASTA-COLÓN</t>
  </si>
  <si>
    <t>WO0000000199598</t>
  </si>
  <si>
    <t>RE: WEBSERVICE 2.0 - Gear Electric SAS</t>
  </si>
  <si>
    <t>WO0000000199669</t>
  </si>
  <si>
    <t>RE: Reiteración Activación Cuenta Dominio John Fredy Franco Munera</t>
  </si>
  <si>
    <t>WO0000000199693</t>
  </si>
  <si>
    <t>RE: Solicitud</t>
  </si>
  <si>
    <t>WO0000000199696</t>
  </si>
  <si>
    <t>RE: Solicitud cambio de contraseña correo</t>
  </si>
  <si>
    <t>WO0000000199732</t>
  </si>
  <si>
    <t>HABILITAR USUARIO</t>
  </si>
  <si>
    <t>WO0000000199743</t>
  </si>
  <si>
    <t>WO0000000199751</t>
  </si>
  <si>
    <t>reactivación usuario</t>
  </si>
  <si>
    <t>WO0000000199787</t>
  </si>
  <si>
    <t>RE: Extensión vigencia Lady Dayan Del Castillo Vargas</t>
  </si>
  <si>
    <t>WO0000000199789</t>
  </si>
  <si>
    <t>RE: Solicitud activación usuario</t>
  </si>
  <si>
    <t>WO0000000199793</t>
  </si>
  <si>
    <t>RE: equipos con sistemas operativos sin soporte</t>
  </si>
  <si>
    <t>WO0000000199812</t>
  </si>
  <si>
    <t>RV: CONFIGURACION KACTUS</t>
  </si>
  <si>
    <t>SYSTEM CENTER</t>
  </si>
  <si>
    <t>WO0000000199826</t>
  </si>
  <si>
    <t>RE: creación cuenta Registrador Distrital</t>
  </si>
  <si>
    <t>WO0000000199846</t>
  </si>
  <si>
    <t>RE: revisar usuario</t>
  </si>
  <si>
    <t>WO0000000199849</t>
  </si>
  <si>
    <t>RE: Activar cuenta de usuario</t>
  </si>
  <si>
    <t>WO0000000199856</t>
  </si>
  <si>
    <t>RE: Activar cuentas de usuario</t>
  </si>
  <si>
    <t>WO0000000199878</t>
  </si>
  <si>
    <t>RE: ACTIVACION USURARIO</t>
  </si>
  <si>
    <t>WO0000000199880</t>
  </si>
  <si>
    <t>RE: habilitar correo institucional</t>
  </si>
  <si>
    <t>WO0000000199883</t>
  </si>
  <si>
    <t>RE: PRÓRROGA COMO SUPERNUMERARIO DICIEMBRE 2019 CESAR SANABRIA</t>
  </si>
  <si>
    <t>WO0000000199906</t>
  </si>
  <si>
    <t>RE: Solicitud habilitación cuentas de usuario institucional y cuentas de correo - CALDAS</t>
  </si>
  <si>
    <t>WO0000000199911</t>
  </si>
  <si>
    <t>reactivación  cuenta funcionario</t>
  </si>
  <si>
    <t>WO0000000199920</t>
  </si>
  <si>
    <t>RE: Solicitud habilitación cuentas de usuario institucional y cuentas de correo - CALDAS_DIEGO GARCÍ</t>
  </si>
  <si>
    <t>WO0000000199933</t>
  </si>
  <si>
    <t>Fallo Decodificador</t>
  </si>
  <si>
    <t>WO0000000199952</t>
  </si>
  <si>
    <t>VIGENCIA USUARIO 16287263HAROLDAVILA</t>
  </si>
  <si>
    <t>WO0000000199955</t>
  </si>
  <si>
    <t>RE: solicutud renovacion usuario</t>
  </si>
  <si>
    <t>WO0000000199957</t>
  </si>
  <si>
    <t>RE: SOLICITID REACTIVACION USUARIO Y BUZON DE /  Bibiana Rivera Salazar &lt;brivera@registraduria.gov.c</t>
  </si>
  <si>
    <t>WO0000000199977</t>
  </si>
  <si>
    <t>RE: Solicitud domino bloqueado</t>
  </si>
  <si>
    <t>WO0000000199978</t>
  </si>
  <si>
    <t>RE: activación de usuario</t>
  </si>
  <si>
    <t>WO0000000199981</t>
  </si>
  <si>
    <t>RE: Reactivacion cuentas de usuario</t>
  </si>
  <si>
    <t>WO0000000199987</t>
  </si>
  <si>
    <t>RE: Ampliación vigencia cuenta de usuario</t>
  </si>
  <si>
    <t>WO0000000199998</t>
  </si>
  <si>
    <t>RE: SOLICITUD REACTIVACIÓN CUENTA DE CORREO INSTITUCIONAL - IMPORTANTE</t>
  </si>
  <si>
    <t>WO0000000200000</t>
  </si>
  <si>
    <t>WO0000000200008</t>
  </si>
  <si>
    <t>RE: restablecer correo y usuario</t>
  </si>
  <si>
    <t>WO0000000200012</t>
  </si>
  <si>
    <t>RE: Reactivación Usuario</t>
  </si>
  <si>
    <t>WO0000000200013</t>
  </si>
  <si>
    <t>Ampliación de vigencia</t>
  </si>
  <si>
    <t>WO0000000200016</t>
  </si>
  <si>
    <t>RE: Ampliación de vigencia en cuenta de usuario</t>
  </si>
  <si>
    <t>WO0000000200017</t>
  </si>
  <si>
    <t>Actualización de grupo</t>
  </si>
  <si>
    <t>WO0000000200035</t>
  </si>
  <si>
    <t>WO0000000200038</t>
  </si>
  <si>
    <t>RE: Solicitud Prorroga Dora Mabel Vargas</t>
  </si>
  <si>
    <t>WO0000000200046</t>
  </si>
  <si>
    <t>RE: SOLICITUD ACTIVAR CUENTA PARA ENTREGA DE FUNCIONES</t>
  </si>
  <si>
    <t>WO0000000200053</t>
  </si>
  <si>
    <t>RE: RESTABLECIMIENTO CORREO ELECTRÓNICO</t>
  </si>
  <si>
    <t>WO0000000200058</t>
  </si>
  <si>
    <t>RE: Activación usuario</t>
  </si>
  <si>
    <t>WO0000000200095</t>
  </si>
  <si>
    <t>RE: Reseteo de Contraseña VPN</t>
  </si>
  <si>
    <t>WO0000000200102</t>
  </si>
  <si>
    <t>RE: Habilitar cuenta de usuario</t>
  </si>
  <si>
    <t>WO0000000200108</t>
  </si>
  <si>
    <t>WO0000000200124</t>
  </si>
  <si>
    <t>RE: Reestablecer usuario</t>
  </si>
  <si>
    <t>WO0000000200130</t>
  </si>
  <si>
    <t>RE: inclusión grupo de correspondencia</t>
  </si>
  <si>
    <t>WO0000000200134</t>
  </si>
  <si>
    <t>RE: ACTIVACIÓN DE LA CUENTA</t>
  </si>
  <si>
    <t>WO0000000200135</t>
  </si>
  <si>
    <t>Creacion de Cuenta</t>
  </si>
  <si>
    <t>WO0000000200138</t>
  </si>
  <si>
    <t>RE: Solicitud cambios nombres teléfonos IP</t>
  </si>
  <si>
    <t>WO0000000200139</t>
  </si>
  <si>
    <t>WO0000000200175</t>
  </si>
  <si>
    <t>RE: revisar puntos de red y ext. telefonica</t>
  </si>
  <si>
    <t>WO0000000200202</t>
  </si>
  <si>
    <t>WO0000000200214</t>
  </si>
  <si>
    <t>RE: reactivación  cuenta funcionario</t>
  </si>
  <si>
    <t>WO0000000200241</t>
  </si>
  <si>
    <t>RE: generación permisos navegación internet cuenta Registrador Distrital</t>
  </si>
  <si>
    <t>WO0000000200244</t>
  </si>
  <si>
    <t>WO0000000200245</t>
  </si>
  <si>
    <t>RE: Activación Usuarios</t>
  </si>
  <si>
    <t>WO0000000200251</t>
  </si>
  <si>
    <t>RE: Solicitud de Cuentas</t>
  </si>
  <si>
    <t>WO0000000200252</t>
  </si>
  <si>
    <t>WO0000000200255</t>
  </si>
  <si>
    <t>RE: activación usuario correo electrónico</t>
  </si>
  <si>
    <t>WO0000000200296</t>
  </si>
  <si>
    <t>WO0000000200308</t>
  </si>
  <si>
    <t>WO0000000200309</t>
  </si>
  <si>
    <t>sala de videoconferencia</t>
  </si>
  <si>
    <t>VIDEOCONFERENCIA</t>
  </si>
  <si>
    <t>WO0000000200320</t>
  </si>
  <si>
    <t>RE: SOLICITUD HABILITACION SERVICIO CONEXION EN REMOTO - DELEGACION CAUCA</t>
  </si>
  <si>
    <t>WO0000000200328</t>
  </si>
  <si>
    <t>RE: Creación usuario - Nidia Milena Hernández</t>
  </si>
  <si>
    <t>WO0000000200349</t>
  </si>
  <si>
    <t>RE: ampliacion de cuentas</t>
  </si>
  <si>
    <t>WO0000000200392</t>
  </si>
  <si>
    <t>RE: SOLICITUID CUENTAS DE CORREO - TIENDA VIERTUAL DELE STADO COLOMBIANO</t>
  </si>
  <si>
    <t>WO0000000200399</t>
  </si>
  <si>
    <t>RV: Solicitud carpeta compartida</t>
  </si>
  <si>
    <t>WO0000000200404</t>
  </si>
  <si>
    <t>WO0000000200409</t>
  </si>
  <si>
    <t>WO0000000200424</t>
  </si>
  <si>
    <t>Creación usuarios</t>
  </si>
  <si>
    <t>WO0000000200425</t>
  </si>
  <si>
    <t>WO0000000200444</t>
  </si>
  <si>
    <t>RE: Activacion Usuario</t>
  </si>
  <si>
    <t>WO0000000200451</t>
  </si>
  <si>
    <t>Ampliacion de vigencia</t>
  </si>
  <si>
    <t>WO0000000200474</t>
  </si>
  <si>
    <t>RE: ERROR_IRG_WEB</t>
  </si>
  <si>
    <t>WO0000000200485</t>
  </si>
  <si>
    <t>WO0000000200489</t>
  </si>
  <si>
    <t>RE: REACTIVACIÓN DE USUARIO</t>
  </si>
  <si>
    <t>WO0000000200526</t>
  </si>
  <si>
    <t>WO0000000200527</t>
  </si>
  <si>
    <t>WO0000000200528</t>
  </si>
  <si>
    <t>WO0000000200529</t>
  </si>
  <si>
    <t>WO0000000200590</t>
  </si>
  <si>
    <t>RE: Solicitud Habilitación Puntos de Red CC-1B-RE-D207; CC-1B-RE-D217</t>
  </si>
  <si>
    <t>WO0000000200593</t>
  </si>
  <si>
    <t>Configuración Port Security al Puerto V 12</t>
  </si>
  <si>
    <t>WO0000000200624</t>
  </si>
  <si>
    <t>RE: SOLICITUD CIERRE USUARIO Y CORREO INSTITUCIONAL</t>
  </si>
  <si>
    <t>WO0000000200648</t>
  </si>
  <si>
    <t>RE: Inconvenientes con EIS Candelaria</t>
  </si>
  <si>
    <t>WO0000000200652</t>
  </si>
  <si>
    <t>RE: AMPLIACIÓN VIGENCIA DE USUARIO</t>
  </si>
  <si>
    <t>WO0000000200656</t>
  </si>
  <si>
    <t>RE: Solicitud habilitación Punto de Red P1-PPC-D230</t>
  </si>
  <si>
    <t>WO0000000200671</t>
  </si>
  <si>
    <t>WO0000000200676</t>
  </si>
  <si>
    <t>CAMBIO RESPONSABLE REGISTRADURIA TIBIRITA - IMPORTANTE</t>
  </si>
  <si>
    <t>WO0000000200683</t>
  </si>
  <si>
    <t>RE: Solicitud activación de usuario</t>
  </si>
  <si>
    <t>WO0000000200687</t>
  </si>
  <si>
    <t>WO0000000200691</t>
  </si>
  <si>
    <t>WO0000000200695</t>
  </si>
  <si>
    <t>Solicitud reactivación correo Elizabeth Palacios - Riosucio-Chocó</t>
  </si>
  <si>
    <t>WO0000000200696</t>
  </si>
  <si>
    <t>Activación de Usuario</t>
  </si>
  <si>
    <t>WO0000000200697</t>
  </si>
  <si>
    <t>Reconexxion de Cuenta Expirada</t>
  </si>
  <si>
    <t>WO0000000200706</t>
  </si>
  <si>
    <t>RE: Solicitud Cuenta Dominio</t>
  </si>
  <si>
    <t>WO0000000200716</t>
  </si>
  <si>
    <t>Activación de cuenta</t>
  </si>
  <si>
    <t>WO0000000200727</t>
  </si>
  <si>
    <t>RE: SOLICITUD CORREO MASIVO</t>
  </si>
  <si>
    <t>WO0000000200734</t>
  </si>
  <si>
    <t>RE: SOLICITUD AMPLIACIÓN DE BUZÓN</t>
  </si>
  <si>
    <t>WO0000000200744</t>
  </si>
  <si>
    <t>Actualizacion de Vigencia</t>
  </si>
  <si>
    <t>WO0000000200745</t>
  </si>
  <si>
    <t>RV: SOLICITUD REACTIVACIÓN CUENTA DE CORREO INSTITUCIONAL - IMPORTANTE</t>
  </si>
  <si>
    <t>WO0000000200747</t>
  </si>
  <si>
    <t>RV: Activación de usuarios</t>
  </si>
  <si>
    <t>WO0000000200749</t>
  </si>
  <si>
    <t>WO0000000200753</t>
  </si>
  <si>
    <t>WO0000000200754</t>
  </si>
  <si>
    <t>ACTIVACION CUENTA ANDREA PAOLA CASTRO LOPEZ</t>
  </si>
  <si>
    <t>WO0000000200758</t>
  </si>
  <si>
    <t>reación usuario Víctor Ramírez</t>
  </si>
  <si>
    <t>WO0000000200778</t>
  </si>
  <si>
    <t>Modificación Grupo delegadosrisaralda</t>
  </si>
  <si>
    <t>WO0000000200785</t>
  </si>
  <si>
    <t>RE: ACTIVACION CUENTA ANDREA PAOLA CASTRO LOPEZ</t>
  </si>
  <si>
    <t>WO0000000200816</t>
  </si>
  <si>
    <t>RE: Solicitud Correo</t>
  </si>
  <si>
    <t>WO0000000200828</t>
  </si>
  <si>
    <t>RE: AMPLIACIÓN VIGENCIA DE USUARIO.</t>
  </si>
  <si>
    <t>WO0000000200830</t>
  </si>
  <si>
    <t>RE: Habilitar cuenta de funcionaria Yuleth Guzman</t>
  </si>
  <si>
    <t>WO0000000200840</t>
  </si>
  <si>
    <t>RE: hola</t>
  </si>
  <si>
    <t>WO0000000200842</t>
  </si>
  <si>
    <t>WO0000000200848</t>
  </si>
  <si>
    <t>RE: Solicitud habilitación Puntos de Red D12</t>
  </si>
  <si>
    <t>WO0000000200852</t>
  </si>
  <si>
    <t>RE: Activación de usuarios</t>
  </si>
  <si>
    <t>WO0000000200863</t>
  </si>
  <si>
    <t>SOLICITUD DE CAMBIO DE RESPONSABLE</t>
  </si>
  <si>
    <t>WO0000000200866</t>
  </si>
  <si>
    <t>WO0000000200870</t>
  </si>
  <si>
    <t>Activacion Usuario</t>
  </si>
  <si>
    <t>WO0000000200871</t>
  </si>
  <si>
    <t>Activación de usuarios</t>
  </si>
  <si>
    <t>WO0000000200907</t>
  </si>
  <si>
    <t>WO0000000200918</t>
  </si>
  <si>
    <t>RE: SOLICITUD AMPLIACION VIGENCIA USUARIO</t>
  </si>
  <si>
    <t>WO0000000200926</t>
  </si>
  <si>
    <t>RE: Habilitar usuario inactivo</t>
  </si>
  <si>
    <t>WO0000000200941</t>
  </si>
  <si>
    <t>WO0000000200944</t>
  </si>
  <si>
    <t>RE: Creacion de usuarios</t>
  </si>
  <si>
    <t>WO0000000200945</t>
  </si>
  <si>
    <t>WO0000000200946</t>
  </si>
  <si>
    <t>WO0000000201040</t>
  </si>
  <si>
    <t>RE: VPN-S2S RNEC y Fiscalía Regla Acceso IFDNI</t>
  </si>
  <si>
    <t>WO0000000201048</t>
  </si>
  <si>
    <t>RE: Entrega Cintas - Backup del 20 al 26 de Diciembre del 2019</t>
  </si>
  <si>
    <t>WO0000000201055</t>
  </si>
  <si>
    <t>RE: GESTIÓN TIC. SOLICITUD ACTIVACIÓN DE USUARIOS. Servidores Grupo de Peticiones, Quejas y Reclamos</t>
  </si>
  <si>
    <t>WO0000000201080</t>
  </si>
  <si>
    <t>RE: Solicitud carpeta compartida</t>
  </si>
  <si>
    <t>WO0000000201084</t>
  </si>
  <si>
    <t>RE: PRORROGA DE FUNCIONARIA DIANA PATRICIA QUINTERO  HASTA EL 30 DE SEPTIEMBRE DE 2020</t>
  </si>
  <si>
    <t>WO0000000201088</t>
  </si>
  <si>
    <t>RE: SOLICITUD URGENTE</t>
  </si>
  <si>
    <t>WO0000000201094</t>
  </si>
  <si>
    <t>RE: Solicitud de REACTIVACIÓN usuario de red  y correo</t>
  </si>
  <si>
    <t>WO0000000201115</t>
  </si>
  <si>
    <t>RE: ampliación de cuenta jcbaptista y eliminar perfil jcbautista</t>
  </si>
  <si>
    <t>WO0000000201161</t>
  </si>
  <si>
    <t>RE: SOLICITUD ACTIVACIÓN USUARIOS</t>
  </si>
  <si>
    <t>WO0000000201209</t>
  </si>
  <si>
    <t>RE: reactivación de usuario Urgente</t>
  </si>
  <si>
    <t>WO0000000201246</t>
  </si>
  <si>
    <t>RE: SOLICITUD ACCESO CARPETA COMPARTIDA</t>
  </si>
  <si>
    <t>WO0000000201259</t>
  </si>
  <si>
    <t>Activacion usuarios</t>
  </si>
  <si>
    <t>WO0000000201261</t>
  </si>
  <si>
    <t>RE: Creación cuentas de usuario</t>
  </si>
  <si>
    <t>WO0000000201262</t>
  </si>
  <si>
    <t>WO0000000201263</t>
  </si>
  <si>
    <t>RE: EXCLUSION DE USUARIO DEL BUZON Y/O CORREO compras@registraduria.gov.co</t>
  </si>
  <si>
    <t>WO0000000201283</t>
  </si>
  <si>
    <t>Movimiento de Estaciones</t>
  </si>
  <si>
    <t>WO0000000201360</t>
  </si>
  <si>
    <t>RE: Habilitación de Puntos de Red VOZ-No.22; DAT-No 20</t>
  </si>
  <si>
    <t>WO0000000201363</t>
  </si>
  <si>
    <t>desactivacion de cuenta de usuario</t>
  </si>
  <si>
    <t>WO0000000201376</t>
  </si>
  <si>
    <t>RE: CREACION DE USUARIO</t>
  </si>
  <si>
    <t>WO0000000201387</t>
  </si>
  <si>
    <t>RE:  Actualización Grupo Delegados Guainía</t>
  </si>
  <si>
    <t>WO0000000201420</t>
  </si>
  <si>
    <t>WO0000000201421</t>
  </si>
  <si>
    <t>RE: hablitar punto de red</t>
  </si>
  <si>
    <t>WO0000000201426</t>
  </si>
  <si>
    <t>RE: Activación  de usuarios</t>
  </si>
  <si>
    <t>WO0000000201427</t>
  </si>
  <si>
    <t>RE: bloquear el ingreso de Correos Electronicos</t>
  </si>
  <si>
    <t>WO0000000201437</t>
  </si>
  <si>
    <t>RE: Creacion de usuario</t>
  </si>
  <si>
    <t>WO0000000201450</t>
  </si>
  <si>
    <t>RE: usuario</t>
  </si>
  <si>
    <t>WO0000000201470</t>
  </si>
  <si>
    <t>RV: ACTIVACION DE CORREO ELECTRONICO</t>
  </si>
  <si>
    <t>WO0000000201473</t>
  </si>
  <si>
    <t>RE: ACCESO Y CONFIGURACION NUEVA VPN S2S ANI 2.0 - Unidad de Victimas UARIV</t>
  </si>
  <si>
    <t>WO0000000201474</t>
  </si>
  <si>
    <t>RE: SOLICITUD DE PERMISOS</t>
  </si>
  <si>
    <t>WO0000000201475</t>
  </si>
  <si>
    <t>WO0000000201562</t>
  </si>
  <si>
    <t>Solicitud Videoconferencia</t>
  </si>
  <si>
    <t>WO0000000201570</t>
  </si>
  <si>
    <t>WO0000000201571</t>
  </si>
  <si>
    <t>RE: Solicitud permisos web</t>
  </si>
  <si>
    <t>WO0000000201582</t>
  </si>
  <si>
    <t>Habilitación de Puntos de Red DAT - 22</t>
  </si>
  <si>
    <t>WO0000000201584</t>
  </si>
  <si>
    <t>RE: Solicitud permisos usuario SharePoint</t>
  </si>
  <si>
    <t>WO0000000201620</t>
  </si>
  <si>
    <t>RE: cancelación cuentas</t>
  </si>
  <si>
    <t>WO0000000201622</t>
  </si>
  <si>
    <t>RE: Conexión equipo red WiFi NAVEGACION</t>
  </si>
  <si>
    <t>WO0000000201639</t>
  </si>
  <si>
    <t>WO0000000201647</t>
  </si>
  <si>
    <t>RE: Solicitud activación de dominio en el perfil Registrador Distrital cacoronel</t>
  </si>
  <si>
    <t>WO0000000201751</t>
  </si>
  <si>
    <t>RE: CREACION CORREO INSTITUCIONAL Y CUENTAS DE USUARIO REGISTRADOR ESPECIAL DE TUNJA funcionario JUL</t>
  </si>
  <si>
    <t>WO0000000201754</t>
  </si>
  <si>
    <t>RV: CREACION CORREO INSTITUCIONAL Y CUENTAS DE USUARIO REGISTRADOR ESPECIAL DE TUNJA funcionario JUL</t>
  </si>
  <si>
    <t>WO0000000201765</t>
  </si>
  <si>
    <t>RE: Reactivación de Usuario.</t>
  </si>
  <si>
    <t>WO0000000201772</t>
  </si>
  <si>
    <t>WO0000000201793</t>
  </si>
  <si>
    <t>RE: Solicitud Creación usuario</t>
  </si>
  <si>
    <t>RNEC-NIVEL 2 MOVILIDAD</t>
  </si>
  <si>
    <t>WO0000000201808</t>
  </si>
  <si>
    <t>RE: Activacion usuario</t>
  </si>
  <si>
    <t>WO0000000201813</t>
  </si>
  <si>
    <t>RE: Retiro funcionario</t>
  </si>
  <si>
    <t>WO0000000201844</t>
  </si>
  <si>
    <t>RE: Solicitud ampliación vigencia cuenta inducción@registraduria.gov.co</t>
  </si>
  <si>
    <t>WO0000000201870</t>
  </si>
  <si>
    <t>Cambiar contraseña</t>
  </si>
  <si>
    <t>WO0000000201876</t>
  </si>
  <si>
    <t>RE: RE ESPECIAL IBAGUE SOL ACTIVACION VIGENCIA USUARIOS CC 14105146-28551936 HUGO ENRIQUE LOZANO SAN</t>
  </si>
  <si>
    <t>WO0000000201878</t>
  </si>
  <si>
    <t>RE: Cancelar usuario de correo</t>
  </si>
  <si>
    <t>WO0000000201888</t>
  </si>
  <si>
    <t>RE: Actualizacion de Usuario</t>
  </si>
  <si>
    <t>WO0000000201928</t>
  </si>
  <si>
    <t>WO0000000201935</t>
  </si>
  <si>
    <t>RV: creación cuentas vpn</t>
  </si>
  <si>
    <t>WO0000000201937</t>
  </si>
  <si>
    <t>RE: creación cuentas vpn</t>
  </si>
  <si>
    <t>WO0000000201941</t>
  </si>
  <si>
    <t>RE: Activación de Ip para Mac en Oficina de Prensa</t>
  </si>
  <si>
    <t>WO0000000201942</t>
  </si>
  <si>
    <t>RE: Error generado por posibles Actualizaciones</t>
  </si>
  <si>
    <t>WO0000000201943</t>
  </si>
  <si>
    <t>Creación usuario</t>
  </si>
  <si>
    <t>WO0000000202008</t>
  </si>
  <si>
    <t>RV: Cancelación cuentas de usuario y correo institucional</t>
  </si>
  <si>
    <t>WO0000000202049</t>
  </si>
  <si>
    <t>WO0000000202061</t>
  </si>
  <si>
    <t>WO0000000202065</t>
  </si>
  <si>
    <t>WO0000000202066</t>
  </si>
  <si>
    <t>WO0000000202068</t>
  </si>
  <si>
    <t>WO0000000202071</t>
  </si>
  <si>
    <t>WO0000000202196</t>
  </si>
  <si>
    <t>Cambiar Contraseña
Cambiar Contraseña</t>
  </si>
  <si>
    <t>WO0000000202251</t>
  </si>
  <si>
    <t>RE: Solicitud sala de videoconferencia</t>
  </si>
  <si>
    <t>WO0000000202282</t>
  </si>
  <si>
    <t>RV: Compensación de $ 3,000,000 por su esfuerzo</t>
  </si>
  <si>
    <t>WO0000000202292</t>
  </si>
  <si>
    <t>RE: Activación puntos</t>
  </si>
  <si>
    <t>WO0000000202348</t>
  </si>
  <si>
    <t>Verificacion de punto de red - Planeacion</t>
  </si>
  <si>
    <t>WO0000000202373</t>
  </si>
  <si>
    <t>RE: SOLICITUD CUENTA USUARIO/CORREO FUNCIONARIA DELEINE VENCE</t>
  </si>
  <si>
    <t>WO0000000202381</t>
  </si>
  <si>
    <t>RE: SOLICIUD MODIFICAR CORREO</t>
  </si>
  <si>
    <t>WO0000000202389</t>
  </si>
  <si>
    <t>RE: ACTIVACIÓN DE USUARIO ASESOR SAMIR BEDOYA PIRAQUIVE</t>
  </si>
  <si>
    <t>WO0000000202411</t>
  </si>
  <si>
    <t>RE: Acta de posesion</t>
  </si>
  <si>
    <t>WO0000000202429</t>
  </si>
  <si>
    <t>WO0000000202432</t>
  </si>
  <si>
    <t>RE: Usuario msmarin</t>
  </si>
  <si>
    <t>WO0000000202463</t>
  </si>
  <si>
    <t>RE: CREACION USUARIO INSTITUCIONAL - LA GUAJIRA</t>
  </si>
  <si>
    <t>WO0000000202501</t>
  </si>
  <si>
    <t>RE: Fwd:desbloqueo ingreso usuario regís especial popayan  Resolucion</t>
  </si>
  <si>
    <t>WO0000000202504</t>
  </si>
  <si>
    <t>RE: Conexión escritorio remoto - jfflorez</t>
  </si>
  <si>
    <t>WO0000000202571</t>
  </si>
  <si>
    <t>WO0000000202580</t>
  </si>
  <si>
    <t>WO0000000202584</t>
  </si>
  <si>
    <t>RE: Habilitación de Puntos de Red P1-PPC-D195</t>
  </si>
  <si>
    <t>WO0000000202691</t>
  </si>
  <si>
    <t>WO0000000202692</t>
  </si>
  <si>
    <t>Solicitud permisos navegación</t>
  </si>
  <si>
    <t>WO0000000202727</t>
  </si>
  <si>
    <t>RE: Para  su revisión y aprobación     RV: SOLICITUD DE ACTUALIZACION DE  USURIOS CON PERMISO DE ESC</t>
  </si>
  <si>
    <t>WO0000000202737</t>
  </si>
  <si>
    <t>RE: Adobe Genuine - Servicio de Integrida de de Software</t>
  </si>
  <si>
    <t>WO0000000202750</t>
  </si>
  <si>
    <t>RE: administración de usuarios</t>
  </si>
  <si>
    <t>WO0000000202759</t>
  </si>
  <si>
    <t>RE: recuperación contraseña</t>
  </si>
  <si>
    <t>WO0000000202798</t>
  </si>
  <si>
    <t>Cambio de contraseña</t>
  </si>
  <si>
    <t>WO0000000202829</t>
  </si>
  <si>
    <t>RE: Solicitud creación de usuario</t>
  </si>
  <si>
    <t>WO0000000202831</t>
  </si>
  <si>
    <t>RE: USUARIO</t>
  </si>
  <si>
    <t>WO0000000202836</t>
  </si>
  <si>
    <t>Configuracion segunda cuenta - Oficina 222 - Piso 2</t>
  </si>
  <si>
    <t>WO0000000202845</t>
  </si>
  <si>
    <t>RE: Habilitación de Puntos de Red 2F-DAT-40</t>
  </si>
  <si>
    <t>WO0000000202853</t>
  </si>
  <si>
    <t>RE: Creación usuario Andrés Rivera</t>
  </si>
  <si>
    <t>WO0000000202943</t>
  </si>
  <si>
    <t>RE: SANTANDER CREACIÓN DE USUARIO PARA DELEGADA</t>
  </si>
  <si>
    <t>WO0000000202952</t>
  </si>
  <si>
    <t>ELIMINACIÓN USUARIO</t>
  </si>
  <si>
    <t>WO0000000202954</t>
  </si>
  <si>
    <t>RE: CREACIÓN USUARIO</t>
  </si>
  <si>
    <t>WO0000000202963</t>
  </si>
  <si>
    <t>RE: CREACION CORREO INSTITUCIONAL REG. ESPECIAL ARAUCA</t>
  </si>
  <si>
    <t>WO0000000202966</t>
  </si>
  <si>
    <t>RE: Solicitud Instalación</t>
  </si>
  <si>
    <t>WO0000000202971</t>
  </si>
  <si>
    <t>RE: SOLICITUD CORREO Y USUARIO</t>
  </si>
  <si>
    <t>WO0000000203011</t>
  </si>
  <si>
    <t>RE: ingreso data center personal INDRA</t>
  </si>
  <si>
    <t>WO0000000203028</t>
  </si>
  <si>
    <t>RE: Solicitud de ampliación de cuenta de usuario deavendano.</t>
  </si>
  <si>
    <t>WO0000000203034</t>
  </si>
  <si>
    <t>CREACIÓN USUARIO</t>
  </si>
  <si>
    <t>WO0000000203038</t>
  </si>
  <si>
    <t>OLICITUD AMPLIACION VIGENCIA DE USUARIO DE CORREO ELECTRONICO</t>
  </si>
  <si>
    <t>WO0000000203046</t>
  </si>
  <si>
    <t>Creación Usuario_CARLOS ALBERTO ARIAS MONCALEANO</t>
  </si>
  <si>
    <t>WO0000000203100</t>
  </si>
  <si>
    <t>RE: CONFIGURACION PORT SECURITY</t>
  </si>
  <si>
    <t>WO0000000203110</t>
  </si>
  <si>
    <t>Creación cuenta de usuario y correo</t>
  </si>
  <si>
    <t>WO0000000203118</t>
  </si>
  <si>
    <t>reactivación cuenta correo electrónico</t>
  </si>
  <si>
    <t>WO0000000203123</t>
  </si>
  <si>
    <t>RE: CREACION CORREO INSTITUCIONAL funcionario FABIAN BULLA SANCHEZ CC 74363140 como Registrador Espe</t>
  </si>
  <si>
    <t>WO0000000203125</t>
  </si>
  <si>
    <t>WO0000000203129</t>
  </si>
  <si>
    <t>WO0000000203146</t>
  </si>
  <si>
    <t>WO0000000203156</t>
  </si>
  <si>
    <t>WO0000000203195</t>
  </si>
  <si>
    <t>RE: link sheraponti</t>
  </si>
  <si>
    <t>WO0000000203257</t>
  </si>
  <si>
    <t>RE: Solicitud creación y activación usuario</t>
  </si>
  <si>
    <t>WO0000000203259</t>
  </si>
  <si>
    <t>RE: activación punto de red pmt (2F-VOZ-27) cedulación en el exterior</t>
  </si>
  <si>
    <t>WO0000000203267</t>
  </si>
  <si>
    <t>WO0000000203269</t>
  </si>
  <si>
    <t>RE: Permiso para ingresar al share poing</t>
  </si>
  <si>
    <t>WO0000000203276</t>
  </si>
  <si>
    <t>URL SHARE POINT</t>
  </si>
  <si>
    <t>WO0000000203277</t>
  </si>
  <si>
    <t>habilitación en  link de permisos Sharepoint</t>
  </si>
  <si>
    <t>WO0000000203278</t>
  </si>
  <si>
    <t>RV: Registraduria La Jagua de Ibirico - Cesar quiere obtener acceso a 'CAIC'</t>
  </si>
  <si>
    <t>WO0000000203319</t>
  </si>
  <si>
    <t>PERMISOS</t>
  </si>
  <si>
    <t>WO0000000203332</t>
  </si>
  <si>
    <t>WO0000000203371</t>
  </si>
  <si>
    <t>RE: ACTIVACIÓN CORREO ELECTRONICO - GRUPO CONTRATOS</t>
  </si>
  <si>
    <t>WO0000000203377</t>
  </si>
  <si>
    <t>RV: AJUSTE BUZÓN DE CORREO NELLY BENAVIDES GONZÁLEZ Y DESHABILITACIÓN BUZÓN FABIO ANDRES HERNÁNDEZ C</t>
  </si>
  <si>
    <t>WO0000000203393</t>
  </si>
  <si>
    <t>RE: Solicitud reactivación cuentas</t>
  </si>
  <si>
    <t>WO0000000203399</t>
  </si>
  <si>
    <t>Creación usuario - Lili Rosa</t>
  </si>
  <si>
    <t>WO0000000203430</t>
  </si>
  <si>
    <t>Verificacion punto red - Piso 5 despacho registrador</t>
  </si>
  <si>
    <t>WO0000000203451</t>
  </si>
  <si>
    <t>RE: desactivar WAF</t>
  </si>
  <si>
    <t>WO0000000203454</t>
  </si>
  <si>
    <t>WO0000000203467</t>
  </si>
  <si>
    <t>Creación usuario - Leivis</t>
  </si>
  <si>
    <t>WO0000000203516</t>
  </si>
  <si>
    <t>RE: AJUSTE BUZÓN DE CORREO NELLY BENAVIDES GONZÁLEZ Y DESHABILITACIÓN BUZÓN FABIO ANDRES HERNÁNDEZ C</t>
  </si>
  <si>
    <t>WO0000000203530</t>
  </si>
  <si>
    <t>RE: Edwin Andres Grajales Grisales quiere obtener acceso a 'Acuerdos'</t>
  </si>
  <si>
    <t>WO0000000203534</t>
  </si>
  <si>
    <t>RE: Creación usuario - Santiago García</t>
  </si>
  <si>
    <t>WO0000000203565</t>
  </si>
  <si>
    <t>RE: Creación usuario - Leivis</t>
  </si>
  <si>
    <t>WO0000000203567</t>
  </si>
  <si>
    <t>WO0000000203569</t>
  </si>
  <si>
    <t>WO0000000203571</t>
  </si>
  <si>
    <t>RE: Solicitud Inclusión Grupo de Correspondencia</t>
  </si>
  <si>
    <t>WO0000000203589</t>
  </si>
  <si>
    <t>WO0000000203621</t>
  </si>
  <si>
    <t>RE: POSIBLE SPAM</t>
  </si>
  <si>
    <t>WO0000000203632</t>
  </si>
  <si>
    <t>WO0000000203638</t>
  </si>
  <si>
    <t>RE: desactivación WAF</t>
  </si>
  <si>
    <t>WO0000000203652</t>
  </si>
  <si>
    <t>RE: Aumento de disco FTP</t>
  </si>
  <si>
    <t>WO0000000203686</t>
  </si>
  <si>
    <t>RE: Inclusión Funcionario</t>
  </si>
  <si>
    <t>WO0000000203690</t>
  </si>
  <si>
    <t>RE: Ampliación vigencia Elba Liliana Urquijo Rivera</t>
  </si>
  <si>
    <t>WO0000000203703</t>
  </si>
  <si>
    <t>Habilitación de Puntos de Red CC-2A-V38</t>
  </si>
  <si>
    <t>WO0000000203718</t>
  </si>
  <si>
    <t>WO0000000203746</t>
  </si>
  <si>
    <t>RE: Ampliación Vigencia de Usuario</t>
  </si>
  <si>
    <t>WO0000000203859</t>
  </si>
  <si>
    <t>WO0000000203890</t>
  </si>
  <si>
    <t>RE: Usuarios bloqueados</t>
  </si>
  <si>
    <t>WO0000000203938</t>
  </si>
  <si>
    <t>RE: Solicitud creación usuario SIC</t>
  </si>
  <si>
    <t>WO0000000203950</t>
  </si>
  <si>
    <t>verificación espacio servidor de Backups</t>
  </si>
  <si>
    <t>WO0000000204008</t>
  </si>
  <si>
    <t>RE: solicitar permiso para enviar mi correo masivo de despedida con ocasión a mi pensión al grupo li</t>
  </si>
  <si>
    <t>WO0000000204023</t>
  </si>
  <si>
    <t>RE: Listado correos electrónicos - Dirección Financiera</t>
  </si>
  <si>
    <t>WO0000000204046</t>
  </si>
  <si>
    <t>RE: Formato VPN S2S entre RNEC e INCOCRÉDITO</t>
  </si>
  <si>
    <t>WO0000000204047</t>
  </si>
  <si>
    <t>RE: VPN S2S WS 2.0 entre RNEC - Contraloría General de la República</t>
  </si>
  <si>
    <t>WO0000000204085</t>
  </si>
  <si>
    <t>WO0000000204144</t>
  </si>
  <si>
    <t>WO0000000204148</t>
  </si>
  <si>
    <t>RE: PRUEBA DE CONECTIVIDAD DATACENTER POLICIA NACIONAL</t>
  </si>
  <si>
    <t>WO0000000204153</t>
  </si>
  <si>
    <t>RE: Entrega Cintas - Backup del 27 de Diciembre al 02 de enero del 2020</t>
  </si>
  <si>
    <t>WO0000000204160</t>
  </si>
  <si>
    <t>RE: VPN S2S WebService ANI 2.0 entre RNEC y KONFIRMA S.A.S</t>
  </si>
  <si>
    <t>WO0000000204163</t>
  </si>
  <si>
    <t>RE: Estadísticas de visita en Intranet</t>
  </si>
  <si>
    <t>WO0000000204169</t>
  </si>
  <si>
    <t>RE: Consulta ATDP Banco AV Villas VPN S2S</t>
  </si>
  <si>
    <t>WO0000000204182</t>
  </si>
  <si>
    <t>Cambio de Contraseña</t>
  </si>
  <si>
    <t>WO0000000204183</t>
  </si>
  <si>
    <t>WO0000000204184</t>
  </si>
  <si>
    <t>WO0000000204204</t>
  </si>
  <si>
    <t>WO0000000204265</t>
  </si>
  <si>
    <t>WO0000000204267</t>
  </si>
  <si>
    <t>RE: INFORMACIÓN ACCESO AL SERVIDOR SAPIENS</t>
  </si>
  <si>
    <t>WO0000000204270</t>
  </si>
  <si>
    <t>RE: CREACION CORREO INSTITUCIONAL</t>
  </si>
  <si>
    <t>WO0000000204275</t>
  </si>
  <si>
    <t>WO0000000204316</t>
  </si>
  <si>
    <t>RE: HABILITAR USUARIOS DE EQUIPO - SERVIENTREGA</t>
  </si>
  <si>
    <t>WO0000000204321</t>
  </si>
  <si>
    <t>RE: tratamiento cuentas de correo funcionarios</t>
  </si>
  <si>
    <t>WO0000000204359</t>
  </si>
  <si>
    <t>RE: ELIMINACION USUARIO Y CUENTA DE CORREO</t>
  </si>
  <si>
    <t>WO0000000204376</t>
  </si>
  <si>
    <t>WO0000000204402</t>
  </si>
  <si>
    <t>WO0000000204411</t>
  </si>
  <si>
    <t>RE: Creación usuario - Fabio Castillo</t>
  </si>
  <si>
    <t>WO0000000204481</t>
  </si>
  <si>
    <t>RE: Vigencias VPN Locales</t>
  </si>
  <si>
    <t>WO0000000204482</t>
  </si>
  <si>
    <t>WO0000000204484</t>
  </si>
  <si>
    <t>WO0000000204491</t>
  </si>
  <si>
    <t>RE: solicitud activacion correo institucional</t>
  </si>
  <si>
    <t>WO0000000204494</t>
  </si>
  <si>
    <t>RE: SOLICITUD CAMBIO NOMBRES TELEFONO IP</t>
  </si>
  <si>
    <t>WO0000000204497</t>
  </si>
  <si>
    <t>Creación usuario - Cristian Bastidas</t>
  </si>
  <si>
    <t>WO0000000204503</t>
  </si>
  <si>
    <t>WO0000000204565</t>
  </si>
  <si>
    <t>WO0000000204574</t>
  </si>
  <si>
    <t>WO0000000204597</t>
  </si>
  <si>
    <t>WO0000000204638</t>
  </si>
  <si>
    <t>CAMBIO DE RESPONSABLE CORREO INSTITUCIONAL</t>
  </si>
  <si>
    <t>WO0000000204649</t>
  </si>
  <si>
    <t>RE: Configurar Port Security</t>
  </si>
  <si>
    <t>WO0000000204661</t>
  </si>
  <si>
    <t>WO0000000204704</t>
  </si>
  <si>
    <t>WO0000000204737</t>
  </si>
  <si>
    <t>RE: ADECUACIÓN 5 PUNTOS DE RED SEDE CAN</t>
  </si>
  <si>
    <t>WO0000000204739</t>
  </si>
  <si>
    <t>WO0000000204754</t>
  </si>
  <si>
    <t>06:46</t>
  </si>
  <si>
    <t>WO0000000204794</t>
  </si>
  <si>
    <t>WO0000000204797</t>
  </si>
  <si>
    <t>RE: Validación usuario Daniel Augusto Sánchez Morales</t>
  </si>
  <si>
    <t>WO0000000204803</t>
  </si>
  <si>
    <t>RE: Creación usuario - Camila Bessolo</t>
  </si>
  <si>
    <t>WO0000000204810</t>
  </si>
  <si>
    <t>RE: solicitud habilitar puntos de red</t>
  </si>
  <si>
    <t>WO0000000204813</t>
  </si>
  <si>
    <t>Creación usuario Andrés Garay</t>
  </si>
  <si>
    <t>WO0000000204864</t>
  </si>
  <si>
    <t>WO0000000204888</t>
  </si>
  <si>
    <t>RV: SOLICITUD</t>
  </si>
  <si>
    <t>WO0000000204900</t>
  </si>
  <si>
    <t>RE: Cambio Delegados Departamentales SANTANDER</t>
  </si>
  <si>
    <t>WO0000000204902</t>
  </si>
  <si>
    <t>WO0000000204913</t>
  </si>
  <si>
    <t>06:48</t>
  </si>
  <si>
    <t>WO0000000204934</t>
  </si>
  <si>
    <t>RE: ACTIVACIÓN USUARIO</t>
  </si>
  <si>
    <t>WO0000000204946</t>
  </si>
  <si>
    <t>RE: actualización datos funcionario,  pasarlo de CAN a Distrito</t>
  </si>
  <si>
    <t>WO0000000204947</t>
  </si>
  <si>
    <t>WO0000000204971</t>
  </si>
  <si>
    <t>RE: Creación usuario Andrés Garay</t>
  </si>
  <si>
    <t>WO0000000205016</t>
  </si>
  <si>
    <t>WO0000000205029</t>
  </si>
  <si>
    <t>RE: Solicitud creación cuenta de usuario institucional (Guainía).</t>
  </si>
  <si>
    <t>WO0000000205037</t>
  </si>
  <si>
    <t>WO0000000205076</t>
  </si>
  <si>
    <t>RE: ANI - SOLICITUD DE PERMISOS DE COMUNICACIÓN</t>
  </si>
  <si>
    <t>WO0000000205080</t>
  </si>
  <si>
    <t>RE: Puertos consulta E-11 2019</t>
  </si>
  <si>
    <t>WO0000000205088</t>
  </si>
  <si>
    <t>RE: Creación usuario - Vanessa Pedreros</t>
  </si>
  <si>
    <t>WO0000000205100</t>
  </si>
  <si>
    <t>RE: CAMBIAR PUNTOS</t>
  </si>
  <si>
    <t>WO0000000205135</t>
  </si>
  <si>
    <t>RE:  Solicitud creación usuario SIC</t>
  </si>
  <si>
    <t>WO0000000205221</t>
  </si>
  <si>
    <t>RE: Solicitud revisión VPN - Equipo Dr. José Fernando Florez</t>
  </si>
  <si>
    <t>WO0000000205263</t>
  </si>
  <si>
    <t>RE: Solicitud creación correo electrónico Registrador Armenia Quindio</t>
  </si>
  <si>
    <t>WO0000000205276</t>
  </si>
  <si>
    <t>WO0000000205288</t>
  </si>
  <si>
    <t>RE: creación cuenta vpn ssl _ COMPARTA EPS</t>
  </si>
  <si>
    <t>WO0000000205315</t>
  </si>
  <si>
    <t>WO0000000205333</t>
  </si>
  <si>
    <t>RE: Tr: SINCERO SALUDO</t>
  </si>
  <si>
    <t>WO0000000205353</t>
  </si>
  <si>
    <t>RE: creación cuenta vpn ssl _ DIRECCION NACIONAL DE INTELIGENCIA</t>
  </si>
  <si>
    <t>08:30</t>
  </si>
  <si>
    <t>WO0000000205356</t>
  </si>
  <si>
    <t>RE: Actualización equipos de seguridad WAF y FortiDDoS</t>
  </si>
  <si>
    <t>WO0000000205358</t>
  </si>
  <si>
    <t>WO0000000205558</t>
  </si>
  <si>
    <t>apoyo monitoreo Canal Reg Bosa . Sábado 18 enero</t>
  </si>
  <si>
    <t>WO0000000205654</t>
  </si>
  <si>
    <t>WO0000000205671</t>
  </si>
  <si>
    <t>WO0000000205679</t>
  </si>
  <si>
    <t>RE:  Solicitud creación usuarios SIC</t>
  </si>
  <si>
    <t>WO0000000205700</t>
  </si>
  <si>
    <t>RE: Informe de servidores retirados - Período: del 18 de diciembre de 2019 al 18 de enero de 2020</t>
  </si>
  <si>
    <t>WO0000000205715</t>
  </si>
  <si>
    <t>RE: Creación usuario - Mauricio Yandar</t>
  </si>
  <si>
    <t>WO0000000205721</t>
  </si>
  <si>
    <t>RE: Entrega Cintas - Backup del 03 al 09 de enero del 2020</t>
  </si>
  <si>
    <t>09:20</t>
  </si>
  <si>
    <t>WO0000000205750</t>
  </si>
  <si>
    <t>Habilitar puntos para fotocopiado</t>
  </si>
  <si>
    <t>WO0000000205751</t>
  </si>
  <si>
    <t>WO0000000205778</t>
  </si>
  <si>
    <t>RE: Creación usuario Cristian Beltrán</t>
  </si>
  <si>
    <t>WO0000000205798</t>
  </si>
  <si>
    <t>RE: VPN S2S WebService ANI 2.0 - Banco Agrario</t>
  </si>
  <si>
    <t>02:37</t>
  </si>
  <si>
    <t>WO0000000205808</t>
  </si>
  <si>
    <t>RE: Habilitar punto</t>
  </si>
  <si>
    <t>WO0000000205820</t>
  </si>
  <si>
    <t>RE: Creación usuario - Lilia Romero</t>
  </si>
  <si>
    <t>WO0000000205829</t>
  </si>
  <si>
    <t>RE: Restablecimiento correo institucional Kennedy Central</t>
  </si>
  <si>
    <t>WO0000000205833</t>
  </si>
  <si>
    <t>RE: CERRAR CUENTA POSTCONFLICTOUDAPV</t>
  </si>
  <si>
    <t>WO0000000205846</t>
  </si>
  <si>
    <t>WO0000000205852</t>
  </si>
  <si>
    <t>RE: Configuración Port Security</t>
  </si>
  <si>
    <t>WO0000000205860</t>
  </si>
  <si>
    <t>RE: Optional Alert for your HPE MSL Tape Library Drive Options, HPE StoreEver MSL Tape Libraries and</t>
  </si>
  <si>
    <t>WO0000000205873</t>
  </si>
  <si>
    <t>WO0000000205876</t>
  </si>
  <si>
    <t>RE: Solicitud de Usuario de Correo</t>
  </si>
  <si>
    <t>WO0000000205881</t>
  </si>
  <si>
    <t>RE: Creación cuenta - Yesenia Flórez</t>
  </si>
  <si>
    <t>WO0000000205883</t>
  </si>
  <si>
    <t>Creación usuario - Yeimy Molina</t>
  </si>
  <si>
    <t>WO0000000205889</t>
  </si>
  <si>
    <t>RE: CREACION DE USUARIO Y BUZON DE CORREO</t>
  </si>
  <si>
    <t>WO0000000205892</t>
  </si>
  <si>
    <t>RE: SOLICITUD DE INGRESO A PAGINAS Y SERVICIOS WEB</t>
  </si>
  <si>
    <t>WO0000000205902</t>
  </si>
  <si>
    <t>WO0000000205909</t>
  </si>
  <si>
    <t>RE: RESOLUCION MARIANA</t>
  </si>
  <si>
    <t>WO0000000205920</t>
  </si>
  <si>
    <t>RE: SOLICITUD SOPORTE TÉCNICO. (Revisión de puntos de red para conexión de un equipo PMT)</t>
  </si>
  <si>
    <t>WO0000000205926</t>
  </si>
  <si>
    <t>RE: SOLICITUD ACTIVACION DE LA VLAN 43</t>
  </si>
  <si>
    <t>WO0000000205932</t>
  </si>
  <si>
    <t>RE: Habilitar puntos para fotocopiado</t>
  </si>
  <si>
    <t>WO0000000205933</t>
  </si>
  <si>
    <t>WO0000000205934</t>
  </si>
  <si>
    <t>WO0000000205939</t>
  </si>
  <si>
    <t>WO0000000205956</t>
  </si>
  <si>
    <t>WO0000000205966</t>
  </si>
  <si>
    <t>RE: Cambio dominio - Eduardo Sastoque</t>
  </si>
  <si>
    <t>WO0000000206011</t>
  </si>
  <si>
    <t>RE: creación de la cuenta del asesor del despacho del registrador</t>
  </si>
  <si>
    <t>WO0000000206055</t>
  </si>
  <si>
    <t>SOLICITUD DE REACTIVACION DE USUARIO Y CONFIGURACION DE EQUIPO</t>
  </si>
  <si>
    <t>WO0000000206060</t>
  </si>
  <si>
    <t>RE: Creación de usuario</t>
  </si>
  <si>
    <t>WO0000000206067</t>
  </si>
  <si>
    <t>RE: Creación usuario Edison Gaspar</t>
  </si>
  <si>
    <t>WO0000000206075</t>
  </si>
  <si>
    <t>RE: Cambio responsable correo Sindicato Distrital</t>
  </si>
  <si>
    <t>WO0000000206081</t>
  </si>
  <si>
    <t>RE: Yudy Ximena Prado Pisso quiere obtener acceso a 'Recepcion'</t>
  </si>
  <si>
    <t>WO0000000206096</t>
  </si>
  <si>
    <t>Direccionamiento Apia - Risaralda</t>
  </si>
  <si>
    <t>WO0000000206106</t>
  </si>
  <si>
    <t>WO0000000206107</t>
  </si>
  <si>
    <t>RE: Cambio de Delegado</t>
  </si>
  <si>
    <t>WO0000000206109</t>
  </si>
  <si>
    <t>RV: SOLICITUD DE REACTIVACION DE USUARIO Y CONFIGURACION DE EQUIPO</t>
  </si>
  <si>
    <t>WO0000000206143</t>
  </si>
  <si>
    <t>WO0000000206152</t>
  </si>
  <si>
    <t>RE: VPN S2S WebService ANI 2.0 entre RNEC e INCOCREDITO</t>
  </si>
  <si>
    <t>WO0000000206239</t>
  </si>
  <si>
    <t>Solicitud navegación web</t>
  </si>
  <si>
    <t>WO0000000206243</t>
  </si>
  <si>
    <t>RE: VPN S2S WebService ANI 2.0 entre RNEC y ENTER ID ambiente PRODUCTIVO</t>
  </si>
  <si>
    <t>WO0000000206289</t>
  </si>
  <si>
    <t>WO0000000206297</t>
  </si>
  <si>
    <t>RE: Creación Usuario Amazonas</t>
  </si>
  <si>
    <t>WO0000000206315</t>
  </si>
  <si>
    <t>Solicitud instalación equipo Mac en la Oficina de Planeación</t>
  </si>
  <si>
    <t>WO0000000206357</t>
  </si>
  <si>
    <t>WO0000000206360</t>
  </si>
  <si>
    <t>RE: SOLICITUD DESBLOQUEO</t>
  </si>
  <si>
    <t>05:37</t>
  </si>
  <si>
    <t>WO0000000206367</t>
  </si>
  <si>
    <t>WO0000000206377</t>
  </si>
  <si>
    <t>WO0000000206410</t>
  </si>
  <si>
    <t>RE: activacion usuario</t>
  </si>
  <si>
    <t>WO0000000206445</t>
  </si>
  <si>
    <t>RE: Creación Usuario - Magdalena Cantillo</t>
  </si>
  <si>
    <t>WO0000000206482</t>
  </si>
  <si>
    <t>WO0000000206524</t>
  </si>
  <si>
    <t>RE:  Configuración Port Security de los puertos P1-PPA-D66 y P1-PPA-D67</t>
  </si>
  <si>
    <t>WO0000000206626</t>
  </si>
  <si>
    <t>RE: habilitar punto de red</t>
  </si>
  <si>
    <t>WO0000000206664</t>
  </si>
  <si>
    <t>WO0000000206813</t>
  </si>
  <si>
    <t>WO0000000206940</t>
  </si>
  <si>
    <t>RE: funcionarios compras.xlsx</t>
  </si>
  <si>
    <t>WO0000000206945</t>
  </si>
  <si>
    <t>RE: cancelacion usuario</t>
  </si>
  <si>
    <t>11:23</t>
  </si>
  <si>
    <t>WO0000000206980</t>
  </si>
  <si>
    <t>RE: Creación usuario - Adrián Carmona</t>
  </si>
  <si>
    <t>WO0000000206982</t>
  </si>
  <si>
    <t>Solicitud Activación Usuario</t>
  </si>
  <si>
    <t>WO0000000206990</t>
  </si>
  <si>
    <t>RE: RETIRO E INGRESO DE FUNCIONARIOS</t>
  </si>
  <si>
    <t>13:50</t>
  </si>
  <si>
    <t>WO0000000207083</t>
  </si>
  <si>
    <t>WO0000000207121</t>
  </si>
  <si>
    <t>RE: Solicitud navegación web - Yesenia Trujillo</t>
  </si>
  <si>
    <t>WO0000000207131</t>
  </si>
  <si>
    <t>RE: SOLICITUD CREACION DE USUAIRO Y BUZON DE CORREO / Dr. Raúl Nicolas Gómez Giraldo</t>
  </si>
  <si>
    <t>WO0000000207132</t>
  </si>
  <si>
    <t>WO0000000207144</t>
  </si>
  <si>
    <t>RE: Creación usuario y navegación -Sandra Ávila</t>
  </si>
  <si>
    <t>WO0000000207156</t>
  </si>
  <si>
    <t>RE: activaciion puntos</t>
  </si>
  <si>
    <t>WO0000000207197</t>
  </si>
  <si>
    <t>WO0000000207203</t>
  </si>
  <si>
    <t>RE: VERIFICACIÒN</t>
  </si>
  <si>
    <t>WO0000000207204</t>
  </si>
  <si>
    <t>RE: Correo institucional - Daniel Buitrago - ReMunicipal Piedecuesta-Sdr</t>
  </si>
  <si>
    <t>WO0000000207218</t>
  </si>
  <si>
    <t>RE: Creación usuario - Lina Ordóñez</t>
  </si>
  <si>
    <t>WO0000000207221</t>
  </si>
  <si>
    <t>RE: Creación usuario y navegación - Víctor Forero</t>
  </si>
  <si>
    <t>WO0000000207242</t>
  </si>
  <si>
    <t>RE: Acceso a Youtube</t>
  </si>
  <si>
    <t>WO0000000207262</t>
  </si>
  <si>
    <t>RV: solicitud PRENSA PLUS</t>
  </si>
  <si>
    <t>WO0000000207268</t>
  </si>
  <si>
    <t>RE: SOLICITUD DE TRASLADO DE CABLE DATOS</t>
  </si>
  <si>
    <t>WO0000000207287</t>
  </si>
  <si>
    <t>ACTIVACION PUNTO DE RED  PMT CC-2A-RB-D19 cedulación en el exterior</t>
  </si>
  <si>
    <t>WO0000000207309</t>
  </si>
  <si>
    <t>WO0000000207317</t>
  </si>
  <si>
    <t>WO0000000207348</t>
  </si>
  <si>
    <t>RE: ACTUALIZACIÓN GRUPO CUNDINAMARCA Y DELEGADOS- IMPORTANTE</t>
  </si>
  <si>
    <t>WO0000000207410</t>
  </si>
  <si>
    <t>RE: cuenta de correo instituciuonal</t>
  </si>
  <si>
    <t>WO0000000207465</t>
  </si>
  <si>
    <t>WO0000000207478</t>
  </si>
  <si>
    <t>RE: SOLICITUD CREACION DE USUAIRO Y BUZON DE CORREO / Dr. Diego Vargas Jimenez</t>
  </si>
  <si>
    <t>WO0000000207488</t>
  </si>
  <si>
    <t>WO0000000207494</t>
  </si>
  <si>
    <t>WO0000000207504</t>
  </si>
  <si>
    <t>RE: APLICATIVO kactus</t>
  </si>
  <si>
    <t>WO0000000207565</t>
  </si>
  <si>
    <t>Permiso de ingreso a URL</t>
  </si>
  <si>
    <t>WO0000000207571</t>
  </si>
  <si>
    <t>WO0000000207574</t>
  </si>
  <si>
    <t>RV: Requerimiento PreShareKey y conexión VPN Alcaldía Bogotá - Registraduría</t>
  </si>
  <si>
    <t>WO0000000207605</t>
  </si>
  <si>
    <t>RE: Solicitud habilitación Punto de Red P1-PPC-D124</t>
  </si>
  <si>
    <t>WO0000000207612</t>
  </si>
  <si>
    <t>RE: ACTIVACION DE USUARIO</t>
  </si>
  <si>
    <t>WO0000000207633</t>
  </si>
  <si>
    <t>RE: CREACION DE USUARIO Y BUZON DE CORREO  ReEspecial Floridablanca</t>
  </si>
  <si>
    <t>WO0000000207671</t>
  </si>
  <si>
    <t>WO0000000207722</t>
  </si>
  <si>
    <t>RE: Ampliacion de  capacidad  para recibo  de  archivos adjuntos</t>
  </si>
  <si>
    <t>WO0000000207732</t>
  </si>
  <si>
    <t>WO0000000207736</t>
  </si>
  <si>
    <t>RE: Actualización y cierre de vulnerabilidades servidores de virtualización.</t>
  </si>
  <si>
    <t>23:21</t>
  </si>
  <si>
    <t>WO0000000207757</t>
  </si>
  <si>
    <t>WO0000000207800</t>
  </si>
  <si>
    <t>WO0000000207817</t>
  </si>
  <si>
    <t>RE: Deshabilitacion usuario exfuncionarios TIGO</t>
  </si>
  <si>
    <t>WO0000000207829</t>
  </si>
  <si>
    <t>Instalación VPN</t>
  </si>
  <si>
    <t>WO0000000207918</t>
  </si>
  <si>
    <t>RE: MONITOREO TRAFICO VPN MINISTERIO DE RELACIONES EXTERIORES</t>
  </si>
  <si>
    <t>WO0000000207982</t>
  </si>
  <si>
    <t>RE: Php</t>
  </si>
  <si>
    <t>WO0000000208006</t>
  </si>
  <si>
    <t>WO0000000208023</t>
  </si>
  <si>
    <t>RE: Configuración VM</t>
  </si>
  <si>
    <t>WO0000000208032</t>
  </si>
  <si>
    <t>WO0000000208036</t>
  </si>
  <si>
    <t>RE: Solicitud habilitación Punto de Red D26 PRENSA REGIS</t>
  </si>
  <si>
    <t>WO0000000208107</t>
  </si>
  <si>
    <t>RE: Apoyo Videoconferencia Sala 2 Piso</t>
  </si>
  <si>
    <t>WO0000000208142</t>
  </si>
  <si>
    <t>RE: Solicitud permisos navegación web - Fabián Hoyos</t>
  </si>
  <si>
    <t>WO0000000208147</t>
  </si>
  <si>
    <t>RE: Revisión Teléfono IP -</t>
  </si>
  <si>
    <t>WO0000000208159</t>
  </si>
  <si>
    <t>RE: Creación usuario - Nelsy Navarro</t>
  </si>
  <si>
    <t>WO0000000208161</t>
  </si>
  <si>
    <t>RE: Permisos navegación web - Erwin Arias</t>
  </si>
  <si>
    <t>WO0000000208173</t>
  </si>
  <si>
    <t>RE: Formatos VPN servicio ANI 2.0 entre RNEC y ENTER ID Ambiente de PRUEBAS</t>
  </si>
  <si>
    <t>WO0000000208201</t>
  </si>
  <si>
    <t>RE: Solicitud Creación cuenta de Correo</t>
  </si>
  <si>
    <t>WO0000000208236</t>
  </si>
  <si>
    <t>RE: Cambio de dominio - Osvaldo Sanjuan</t>
  </si>
  <si>
    <t>WO0000000208247</t>
  </si>
  <si>
    <t>RE: Formatos VPN servicio ANI 2.0 entre RNEC y ENTER ID Ambiente PRODUCTIVO</t>
  </si>
  <si>
    <t>WO0000000208264</t>
  </si>
  <si>
    <t>RE: SOLICITUD SALA VIDEO CONFERENCIA</t>
  </si>
  <si>
    <t>WO0000000208290</t>
  </si>
  <si>
    <t>Acompañamiento</t>
  </si>
  <si>
    <t>WO0000000208302</t>
  </si>
  <si>
    <t>RE: solicitud verificación activación puntos</t>
  </si>
  <si>
    <t>WO0000000208322</t>
  </si>
  <si>
    <t>WO0000000208342</t>
  </si>
  <si>
    <t>WO0000000208374</t>
  </si>
  <si>
    <t>WO0000000208481</t>
  </si>
  <si>
    <t>RE: SOLICITUD AMPLIACION ESPACIO EN SERVIDOR</t>
  </si>
  <si>
    <t>71:08</t>
  </si>
  <si>
    <t>WO0000000208505</t>
  </si>
  <si>
    <t>RE: Configuración Port Security de los puertos V29  y D29</t>
  </si>
  <si>
    <t>WO0000000208667</t>
  </si>
  <si>
    <t>RE: creacopm correo electronico</t>
  </si>
  <si>
    <t>WO0000000208718</t>
  </si>
  <si>
    <t>WO0000000208785</t>
  </si>
  <si>
    <t>RE:  creación cuenta Registrador auxiliar San cristobal</t>
  </si>
  <si>
    <t>WO0000000208808</t>
  </si>
  <si>
    <t>WO0000000208850</t>
  </si>
  <si>
    <t>WO0000000208881</t>
  </si>
  <si>
    <t>RE: REPORTE REG ESPECIAL DE SOACHA SIN SERVICIO DE INTERNET</t>
  </si>
  <si>
    <t>WO0000000208958</t>
  </si>
  <si>
    <t>WO0000000209039</t>
  </si>
  <si>
    <t>WO0000000209107</t>
  </si>
  <si>
    <t>RE: desactivar port security</t>
  </si>
  <si>
    <t>WO0000000209127</t>
  </si>
  <si>
    <t>RE: Formato VPN V2S Biometría RNEC - Certicámara</t>
  </si>
  <si>
    <t>WO0000000209137</t>
  </si>
  <si>
    <t>RE: WEBSERVICE ANI 2.0 - Olimpia IT</t>
  </si>
  <si>
    <t>WO0000000209146</t>
  </si>
  <si>
    <t>RE: Solicitud información estado y permisos de navegación</t>
  </si>
  <si>
    <t>09:57</t>
  </si>
  <si>
    <t>WO0000000209344</t>
  </si>
  <si>
    <t>solicitud de apoyo</t>
  </si>
  <si>
    <t>09:07</t>
  </si>
  <si>
    <t>WO0000000209362</t>
  </si>
  <si>
    <t>WO0000000209373</t>
  </si>
  <si>
    <t>RE: Sebastian Buitrago</t>
  </si>
  <si>
    <t>WO0000000209377</t>
  </si>
  <si>
    <t>No ingresa a la VPN</t>
  </si>
  <si>
    <t>WO0000000209382</t>
  </si>
  <si>
    <t>WO0000000209387</t>
  </si>
  <si>
    <t>RE: restore a kactus7</t>
  </si>
  <si>
    <t>05:03</t>
  </si>
  <si>
    <t>WO0000000209388</t>
  </si>
  <si>
    <t>RV: mejoramiento arquitectura de red</t>
  </si>
  <si>
    <t>WO0000000209400</t>
  </si>
  <si>
    <t>RE: Comité de Coordinación de Control Interno - 28 ENERO de 2020</t>
  </si>
  <si>
    <t>WO0000000209450</t>
  </si>
  <si>
    <t>WO0000000209462</t>
  </si>
  <si>
    <t>RE: SOLICITUD CUENTA USUARIO INSTITUCIONAL</t>
  </si>
  <si>
    <t>08:12</t>
  </si>
  <si>
    <t>WO0000000209463</t>
  </si>
  <si>
    <t>WO0000000209475</t>
  </si>
  <si>
    <t>RE: habilitar punto PMT P01-01</t>
  </si>
  <si>
    <t>WO0000000209477</t>
  </si>
  <si>
    <t>WO0000000209510</t>
  </si>
  <si>
    <t>02:35</t>
  </si>
  <si>
    <t>WO0000000209532</t>
  </si>
  <si>
    <t>RV: Solicitud IP´s para nuevos servidores en segmento de RED ANI/SIRWEB</t>
  </si>
  <si>
    <t>WO0000000209533</t>
  </si>
  <si>
    <t>WO0000000209535</t>
  </si>
  <si>
    <t>WO0000000209546</t>
  </si>
  <si>
    <t>WO0000000209561</t>
  </si>
  <si>
    <t>WO0000000209573</t>
  </si>
  <si>
    <t>WO0000000209603</t>
  </si>
  <si>
    <t>WO0000000209642</t>
  </si>
  <si>
    <t>RE: desactivar port security VLAN ADMINISTRATIVO C-2C-RA-D73</t>
  </si>
  <si>
    <t>WO0000000209650</t>
  </si>
  <si>
    <t>RE: Entregas VS Consumos</t>
  </si>
  <si>
    <t>WO0000000209783</t>
  </si>
  <si>
    <t>WO0000000209784</t>
  </si>
  <si>
    <t>WO0000000209785</t>
  </si>
  <si>
    <t>WO0000000209786</t>
  </si>
  <si>
    <t>WO0000000209800</t>
  </si>
  <si>
    <t>Configurar buzon</t>
  </si>
  <si>
    <t>WO0000000209855</t>
  </si>
  <si>
    <t>RE: Solicitud sala primer piso</t>
  </si>
  <si>
    <t>WO0000000209858</t>
  </si>
  <si>
    <t>WO0000000209893</t>
  </si>
  <si>
    <t>RE: AMPLIACION PARA ENVIO CORREO MASIVO CUENTA SALARIOS Y PRESTACIONES</t>
  </si>
  <si>
    <t>WO0000000210134</t>
  </si>
  <si>
    <t>RE: Reunión técnica Plan de Trabajo Cambio de Balanceadores RNEC</t>
  </si>
  <si>
    <t>WO0000000210161</t>
  </si>
  <si>
    <t>Cambio de contraseña VPN</t>
  </si>
  <si>
    <t>WO0000000210170</t>
  </si>
  <si>
    <t>Cambio contraseña correo</t>
  </si>
  <si>
    <t>WO0000000210196</t>
  </si>
  <si>
    <t>RV: GESTIÓN TIC. SOLICITUD ACTIVACIÓN DE USUARIOS. Servidores Grupo de Peticiones, Quejas y Reclamos</t>
  </si>
  <si>
    <t>WO0000000210197</t>
  </si>
  <si>
    <t>RV: SOLICITUD INGRESO A DATACENTER - 28/01/2020 - 10:00am - 12:00m</t>
  </si>
  <si>
    <t>WO0000000210217</t>
  </si>
  <si>
    <t>WO0000000210220</t>
  </si>
  <si>
    <t>WO0000000210228</t>
  </si>
  <si>
    <t>RE: RV: Actividades martes 28-01-2020</t>
  </si>
  <si>
    <t>WO0000000210237</t>
  </si>
  <si>
    <t>RV: Solicitud de autorización de acceso a data center</t>
  </si>
  <si>
    <t>WO0000000210270</t>
  </si>
  <si>
    <t>cambio de contraseña</t>
  </si>
  <si>
    <t>WO0000000210273</t>
  </si>
  <si>
    <t>RE: Reactivación usuario y contraseña</t>
  </si>
  <si>
    <t>WO0000000210276</t>
  </si>
  <si>
    <t>RE: Derecho de petición</t>
  </si>
  <si>
    <t>WO0000000210326</t>
  </si>
  <si>
    <t>WO0000000210330</t>
  </si>
  <si>
    <t>WO0000000210335</t>
  </si>
  <si>
    <t>RE: SOLICITUD - PANTALLA VIDEOCONFERENCIA - OAI</t>
  </si>
  <si>
    <t>WO0000000210347</t>
  </si>
  <si>
    <t>WO0000000210348</t>
  </si>
  <si>
    <t>Configurar buzón</t>
  </si>
  <si>
    <t>WO0000000210357</t>
  </si>
  <si>
    <t>RE: Actualización proyecto contactenos servidor RNEC-APP-00</t>
  </si>
  <si>
    <t>WO0000000210420</t>
  </si>
  <si>
    <t>Cambio de conttraseña</t>
  </si>
  <si>
    <t>WO0000000210501</t>
  </si>
  <si>
    <t>WO0000000210513</t>
  </si>
  <si>
    <t>RE: Configuración Teléfono IP</t>
  </si>
  <si>
    <t>WO0000000210567</t>
  </si>
  <si>
    <t>RE: Correo sospechoso</t>
  </si>
  <si>
    <t>WO0000000210568</t>
  </si>
  <si>
    <t>RE: Solicitud activación cuenta Usuario ldcastillo</t>
  </si>
  <si>
    <t>WO0000000210593</t>
  </si>
  <si>
    <t>WO0000000210627</t>
  </si>
  <si>
    <t>RE: Activación de usuario</t>
  </si>
  <si>
    <t>WO0000000210652</t>
  </si>
  <si>
    <t>RE: Ampliación Vigencia Usuario</t>
  </si>
  <si>
    <t>WO0000000210658</t>
  </si>
  <si>
    <t>RE: link</t>
  </si>
  <si>
    <t>WO0000000210703</t>
  </si>
  <si>
    <t>WO0000000210722</t>
  </si>
  <si>
    <t>RE: Solicitud habilitar Usuarios</t>
  </si>
  <si>
    <t>WO0000000210725</t>
  </si>
  <si>
    <t>RE: SOLICITUD AMPLIACION VIGENCIA CUENTA CORREO INSTITUCIONAL</t>
  </si>
  <si>
    <t>WO0000000210753</t>
  </si>
  <si>
    <t>RV: Escaneo 013634</t>
  </si>
  <si>
    <t>WO0000000210806</t>
  </si>
  <si>
    <t>RE: solicitud para correo masivo</t>
  </si>
  <si>
    <t>WO0000000210810</t>
  </si>
  <si>
    <t>RE: Solicitud cambio nombre teléfono IP</t>
  </si>
  <si>
    <t>WO0000000210813</t>
  </si>
  <si>
    <t>WO0000000210819</t>
  </si>
  <si>
    <t>RE: Creación de usuario Registraduria Auxiliar</t>
  </si>
  <si>
    <t>WO0000000210838</t>
  </si>
  <si>
    <t>Verificar carpeta compartida:</t>
  </si>
  <si>
    <t>WO0000000210936</t>
  </si>
  <si>
    <t>RE: Permisos Navegación - Miguel Sastoque</t>
  </si>
  <si>
    <t>WO0000000210945</t>
  </si>
  <si>
    <t>Creación usuario - Juliana Barón</t>
  </si>
  <si>
    <t>WO0000000210949</t>
  </si>
  <si>
    <t>Configuración de PST</t>
  </si>
  <si>
    <t>WO0000000210960</t>
  </si>
  <si>
    <t>WO0000000210962</t>
  </si>
  <si>
    <t>RE: Creación usuario y permisos navegación - Andrés González</t>
  </si>
  <si>
    <t>WO0000000210989</t>
  </si>
  <si>
    <t>WO0000000211051</t>
  </si>
  <si>
    <t>RE: Solicitud Sala 1</t>
  </si>
  <si>
    <t>WO0000000211058</t>
  </si>
  <si>
    <t>WO0000000211093</t>
  </si>
  <si>
    <t>RE: WS SIRC</t>
  </si>
  <si>
    <t>WO0000000211140</t>
  </si>
  <si>
    <t>RE: Recurso compartido \\rnec-fs-00\Coord-Recep-DNI</t>
  </si>
  <si>
    <t>WO0000000211149</t>
  </si>
  <si>
    <t>WO0000000211152</t>
  </si>
  <si>
    <t>RE: habilitar para bajar php</t>
  </si>
  <si>
    <t>WO0000000211156</t>
  </si>
  <si>
    <t>WO0000000211173</t>
  </si>
  <si>
    <t>RE: Direccionamiento ip para cne.gov.co</t>
  </si>
  <si>
    <t>DNS INTERNO</t>
  </si>
  <si>
    <t>WO0000000211184</t>
  </si>
  <si>
    <t>RE: solicitud creación usuario institucional y cuentas de correo funcionario Registraduria Especial</t>
  </si>
  <si>
    <t>WO0000000211208</t>
  </si>
  <si>
    <t>WO0000000211215</t>
  </si>
  <si>
    <t>WO0000000211233</t>
  </si>
  <si>
    <t>RE: reactivación correo</t>
  </si>
  <si>
    <t>WO0000000211235</t>
  </si>
  <si>
    <t>RE: SOLICITUD CREACION DE USUARIO Y BUZON DE CORREO  / MARIO ANTONIO PATIÑO URIBE</t>
  </si>
  <si>
    <t>WO0000000211261</t>
  </si>
  <si>
    <t>WO0000000211272</t>
  </si>
  <si>
    <t>WO0000000211298</t>
  </si>
  <si>
    <t>SOLICITUD PRESTAMO AULA VIRTUAL</t>
  </si>
  <si>
    <t>WO0000000211307</t>
  </si>
  <si>
    <t>Configurar cuenta</t>
  </si>
  <si>
    <t>WO0000000211333</t>
  </si>
  <si>
    <t>RE: SOLICITUD INGRESO A DATACENTER - 29/01/2020 - 02:30pm - 5:00pm</t>
  </si>
  <si>
    <t>WO0000000211345</t>
  </si>
  <si>
    <t>RE: SOLICITUD ACTIVACIÓN CORREO INSTITUCIONAL</t>
  </si>
  <si>
    <t>WO0000000211466</t>
  </si>
  <si>
    <t>RE: creación cuenta vpn ssl - Instituto Nacional Medicina Legal y Ciencias Forenses</t>
  </si>
  <si>
    <t>WO0000000211497</t>
  </si>
  <si>
    <t>RE: Creación usuario - Paola Escobar</t>
  </si>
  <si>
    <t>WO0000000211506</t>
  </si>
  <si>
    <t>RE: REvision de ip publicas</t>
  </si>
  <si>
    <t>WO0000000211510</t>
  </si>
  <si>
    <t>Instalación de antivirus</t>
  </si>
  <si>
    <t>WO0000000211515</t>
  </si>
  <si>
    <t>WO0000000211527</t>
  </si>
  <si>
    <t>Cambiar Contraseña Vpn</t>
  </si>
  <si>
    <t>WO0000000211555</t>
  </si>
  <si>
    <t>WO0000000211578</t>
  </si>
  <si>
    <t>RE: Creación usuario - Rodrigo Rivera</t>
  </si>
  <si>
    <t>WO0000000211639</t>
  </si>
  <si>
    <t>RE: Creación usuario - Fernanda Buriticá</t>
  </si>
  <si>
    <t>WO0000000211647</t>
  </si>
  <si>
    <t>RE: ACTIVACION USUARIO 27281330</t>
  </si>
  <si>
    <t>WO0000000211715</t>
  </si>
  <si>
    <t>RE: Creación usuario - Sara Giraldo</t>
  </si>
  <si>
    <t>WO0000000211723</t>
  </si>
  <si>
    <t>Solicitud activación de usuarios.</t>
  </si>
  <si>
    <t>WO0000000211770</t>
  </si>
  <si>
    <t>RV: Solicitud activación usuario</t>
  </si>
  <si>
    <t>WO0000000211794</t>
  </si>
  <si>
    <t>WO0000000211797</t>
  </si>
  <si>
    <t>RE: permisos para ingreso al correo administrativo y escritorio</t>
  </si>
  <si>
    <t>WO0000000211827</t>
  </si>
  <si>
    <t>RV: Solicitud acceso a data center</t>
  </si>
  <si>
    <t>WO0000000211828</t>
  </si>
  <si>
    <t>RE: habilitar claves</t>
  </si>
  <si>
    <t>WO0000000211829</t>
  </si>
  <si>
    <t>Instalación de VPN</t>
  </si>
  <si>
    <t>WO0000000211834</t>
  </si>
  <si>
    <t>WO0000000211839</t>
  </si>
  <si>
    <t>WO0000000211847</t>
  </si>
  <si>
    <t>WO0000000211857</t>
  </si>
  <si>
    <t>RE: Creación de Usuario Delegado Sucre</t>
  </si>
  <si>
    <t>WO0000000211862</t>
  </si>
  <si>
    <t>WO0000000211902</t>
  </si>
  <si>
    <t>Problemas con carpeta compartida</t>
  </si>
  <si>
    <t>WO0000000211906</t>
  </si>
  <si>
    <t>WO0000000211919</t>
  </si>
  <si>
    <t>WO0000000211941</t>
  </si>
  <si>
    <t>RE: Creación usuario - Pablo Serrano</t>
  </si>
  <si>
    <t># NÚMERO DE TICKET</t>
  </si>
  <si>
    <t>TIPO DE ALERTA</t>
  </si>
  <si>
    <t>TIPO DE SEDE</t>
  </si>
  <si>
    <t>DEPARTAMENTO</t>
  </si>
  <si>
    <t>MUNICIPIO</t>
  </si>
  <si>
    <t>SEDE</t>
  </si>
  <si>
    <t>FECHA DE CREACIÒN</t>
  </si>
  <si>
    <t>FECHA DE CIERRE</t>
  </si>
  <si>
    <t>COLA</t>
  </si>
  <si>
    <t>ESTADO</t>
  </si>
  <si>
    <t>CLIENTE</t>
  </si>
  <si>
    <t>TIPO</t>
  </si>
  <si>
    <t>FALLA</t>
  </si>
  <si>
    <t>PROVEEDOR</t>
  </si>
  <si>
    <t>TICKET PROVEEDOR</t>
  </si>
  <si>
    <t>FECHA CREACION PROVEEDOR</t>
  </si>
  <si>
    <t>FECHA SOLUCIÓN PROVEEDOR</t>
  </si>
  <si>
    <t>RESPONSABILIDAD</t>
  </si>
  <si>
    <t>OBSERVACIÒN</t>
  </si>
  <si>
    <t>FECHA SOLUCIÓN</t>
  </si>
  <si>
    <t>INDISPONIBILIDAD</t>
  </si>
  <si>
    <t>INDISPONIBILIDAD % UNE</t>
  </si>
  <si>
    <t>FALLA % UNE</t>
  </si>
  <si>
    <t>INDISPONIBILIDAD % REGISTRADURIA</t>
  </si>
  <si>
    <t>FALLA % REGISTRADURIA</t>
  </si>
  <si>
    <t>INDISPONIBILIDAD % OTROS</t>
  </si>
  <si>
    <t>FALLA % OTROS</t>
  </si>
  <si>
    <t>(dd/mm/aaaa)</t>
  </si>
  <si>
    <t>MINUTOS UNE</t>
  </si>
  <si>
    <t>MINUTOS REGISTRADURIA</t>
  </si>
  <si>
    <t>MINUTOS OTROS</t>
  </si>
  <si>
    <t>SATELITAL</t>
  </si>
  <si>
    <t>DELEGACIÓN DEPARTAMENTAL</t>
  </si>
  <si>
    <t>AMAZONAS</t>
  </si>
  <si>
    <t>LETICIA</t>
  </si>
  <si>
    <t>EMMANUEL CAMILO GUZMÁN RIOS</t>
  </si>
  <si>
    <t>Monitoreo_IM</t>
  </si>
  <si>
    <t>AXESAT</t>
  </si>
  <si>
    <t>0.00094907407407407</t>
  </si>
  <si>
    <t>Condiciones Climática (Satelital, Nubosidad, Lluvias, Tormentas eléctricas)</t>
  </si>
  <si>
    <t>Automatico</t>
  </si>
  <si>
    <t>0.0047916666666667</t>
  </si>
  <si>
    <t>No se encuentra personal en la sede</t>
  </si>
  <si>
    <t>MUNICIPAL</t>
  </si>
  <si>
    <t>PUERTO NARIÑO</t>
  </si>
  <si>
    <t>Esperanza Mora Bautista</t>
  </si>
  <si>
    <t>0.00032407407407407</t>
  </si>
  <si>
    <t>Alimentación eléctrica (Zona Geográfica)</t>
  </si>
  <si>
    <t>TERRESTRE</t>
  </si>
  <si>
    <t>ANTIOQUIA</t>
  </si>
  <si>
    <t>ABRIAQUI</t>
  </si>
  <si>
    <t>Sonia rodriguez</t>
  </si>
  <si>
    <t>EDATEL</t>
  </si>
  <si>
    <t>0.00018518518518519</t>
  </si>
  <si>
    <t>AMALFI</t>
  </si>
  <si>
    <t>Orlando Bran Mesa</t>
  </si>
  <si>
    <t>0.033263888888889</t>
  </si>
  <si>
    <t>Apagado de Equipos en la Sede</t>
  </si>
  <si>
    <t>0.0010185185185185</t>
  </si>
  <si>
    <t>0.00043981481481481</t>
  </si>
  <si>
    <t>Inicio Verificación causa de falla ( Sede o TX)</t>
  </si>
  <si>
    <t>0.024467592592593</t>
  </si>
  <si>
    <t>0.00060185185185185</t>
  </si>
  <si>
    <t>INC000000522625</t>
  </si>
  <si>
    <t>0.023564814814815</t>
  </si>
  <si>
    <t>0.0040509259259259</t>
  </si>
  <si>
    <t>INC000000524590</t>
  </si>
  <si>
    <t>0.088888888888889</t>
  </si>
  <si>
    <t>ANDES</t>
  </si>
  <si>
    <t>Carlos Mario Montoya</t>
  </si>
  <si>
    <t>INC514796</t>
  </si>
  <si>
    <t>0.095671296296296</t>
  </si>
  <si>
    <t>Daño de red Última Milla</t>
  </si>
  <si>
    <t>0.077777777777778</t>
  </si>
  <si>
    <t>0.00071759259259259</t>
  </si>
  <si>
    <t>ANGOSTURA</t>
  </si>
  <si>
    <t>David Andres Rios Molano</t>
  </si>
  <si>
    <t>0.00034722222222222</t>
  </si>
  <si>
    <t>ANZA</t>
  </si>
  <si>
    <t>Migdonia Maria Montoya</t>
  </si>
  <si>
    <t>ARMENIA</t>
  </si>
  <si>
    <t>Luis Alveiro Galvis</t>
  </si>
  <si>
    <t>0.0006712962962963</t>
  </si>
  <si>
    <t>INC000000523567</t>
  </si>
  <si>
    <t>BELMIRA</t>
  </si>
  <si>
    <t>Jairo Antonio Osorio Montoya</t>
  </si>
  <si>
    <t>BETULIA</t>
  </si>
  <si>
    <t>Zeraida Marin Paya</t>
  </si>
  <si>
    <t>0.0019907407407407</t>
  </si>
  <si>
    <t>0.0044907407407407</t>
  </si>
  <si>
    <t>BURITICA</t>
  </si>
  <si>
    <t>Jorge alejandro maya giron</t>
  </si>
  <si>
    <t>0.00027777777777778</t>
  </si>
  <si>
    <t>CACERES</t>
  </si>
  <si>
    <t>Orlando Contreras Castro</t>
  </si>
  <si>
    <t>0.063472222222222</t>
  </si>
  <si>
    <t>CAMPAMENTO</t>
  </si>
  <si>
    <t>Luis Antonio Olaya</t>
  </si>
  <si>
    <t>INC490316</t>
  </si>
  <si>
    <t>0.06849537037037</t>
  </si>
  <si>
    <t>Falla Equipo Ultima Milla</t>
  </si>
  <si>
    <t>0.025717592592593</t>
  </si>
  <si>
    <t>CAREPA</t>
  </si>
  <si>
    <t>Rubiela Moreno Gonzalez</t>
  </si>
  <si>
    <t>0.00087962962962963</t>
  </si>
  <si>
    <t>CHIGORODO</t>
  </si>
  <si>
    <t>Anselmo De Arco Camargo</t>
  </si>
  <si>
    <t>CISNEROS</t>
  </si>
  <si>
    <t>Yudy Adriana Yarce Osorio</t>
  </si>
  <si>
    <t>0.00025462962962963</t>
  </si>
  <si>
    <t>INC000000524702</t>
  </si>
  <si>
    <t>0.088726851851852</t>
  </si>
  <si>
    <t>COCORNA</t>
  </si>
  <si>
    <t>Hernando Andres Alzate Giraldo</t>
  </si>
  <si>
    <t>0.016111111111111</t>
  </si>
  <si>
    <t>INC514300</t>
  </si>
  <si>
    <t>0.0047685185185185</t>
  </si>
  <si>
    <t>0.0054166666666667</t>
  </si>
  <si>
    <t>0.0013888888888889</t>
  </si>
  <si>
    <t>COPACABANA</t>
  </si>
  <si>
    <t>Juan David Cardenas</t>
  </si>
  <si>
    <t>UNE</t>
  </si>
  <si>
    <t>0.00041666666666667</t>
  </si>
  <si>
    <t>DABEIBA</t>
  </si>
  <si>
    <t>Sandra Milena Nanclares Durango</t>
  </si>
  <si>
    <t>0.00037037037037037</t>
  </si>
  <si>
    <t>0.022013888888889</t>
  </si>
  <si>
    <t>0.00016203703703704</t>
  </si>
  <si>
    <t>EBEJICO</t>
  </si>
  <si>
    <t>Dario Antonio Velasquez Ortiz</t>
  </si>
  <si>
    <t>0.00069444444444444</t>
  </si>
  <si>
    <t>Bloqueo de Equipos UM en la sede por picos de voltaje</t>
  </si>
  <si>
    <t>EL BAGRE</t>
  </si>
  <si>
    <t>Luis Gonzaga Gil Orozco</t>
  </si>
  <si>
    <t>INC000000491634</t>
  </si>
  <si>
    <t>0.10539351851852</t>
  </si>
  <si>
    <t>0.03337962962963</t>
  </si>
  <si>
    <t>EL RETIRO</t>
  </si>
  <si>
    <t>Luis Guillermo Zuluaga Vargas</t>
  </si>
  <si>
    <t>ENTRERIOS</t>
  </si>
  <si>
    <t>Willington Eduardo Hernandez Giraldo</t>
  </si>
  <si>
    <t>0.00011574074074074</t>
  </si>
  <si>
    <t>GIRALDO</t>
  </si>
  <si>
    <t>Adalgiza tapia</t>
  </si>
  <si>
    <t>0.0019444444444444</t>
  </si>
  <si>
    <t>GIRARDOTA</t>
  </si>
  <si>
    <t>Eliana Marcela Osorno</t>
  </si>
  <si>
    <t>0.00023148148148148</t>
  </si>
  <si>
    <t>Alimentación eléctrica en la Sede</t>
  </si>
  <si>
    <t>0.0033101851851852</t>
  </si>
  <si>
    <t>0.0015277777777778</t>
  </si>
  <si>
    <t>GRANADA</t>
  </si>
  <si>
    <t>Jose Efrain Piedrahita Montes</t>
  </si>
  <si>
    <t>0.020925925925926</t>
  </si>
  <si>
    <t>0.0055324074074074</t>
  </si>
  <si>
    <t>0.027569444444444</t>
  </si>
  <si>
    <t>0.0044444444444444</t>
  </si>
  <si>
    <t>ITUANGO</t>
  </si>
  <si>
    <t>Diego Alberto Querubin</t>
  </si>
  <si>
    <t>JARDIN</t>
  </si>
  <si>
    <t>Luis Eduardo Carrillo Rodriguez</t>
  </si>
  <si>
    <t>0.01787037037037</t>
  </si>
  <si>
    <t>0.025625</t>
  </si>
  <si>
    <t>LA CEJA</t>
  </si>
  <si>
    <t>Miguel Augusto Salazar Gallego</t>
  </si>
  <si>
    <t>0.001712962962963</t>
  </si>
  <si>
    <t>LIBORINA</t>
  </si>
  <si>
    <t>Fabian Enrique Cuadros Guzman</t>
  </si>
  <si>
    <t>0.033356481481481</t>
  </si>
  <si>
    <t>MURINDO</t>
  </si>
  <si>
    <t>Franklin Cesar Caicedo</t>
  </si>
  <si>
    <t>0.0038194444444444</t>
  </si>
  <si>
    <t>0.017962962962963</t>
  </si>
  <si>
    <t>0.012407407407407</t>
  </si>
  <si>
    <t>0.010833333333333</t>
  </si>
  <si>
    <t>0.0023148148148148</t>
  </si>
  <si>
    <t>0.010763888888889</t>
  </si>
  <si>
    <t>0.01099537037037</t>
  </si>
  <si>
    <t>0.012314814814815</t>
  </si>
  <si>
    <t>INC000000523479</t>
  </si>
  <si>
    <t>0.0087731481481481</t>
  </si>
  <si>
    <t>NARIÑO</t>
  </si>
  <si>
    <t>Albaro de Jesus Ferraro Piedraita</t>
  </si>
  <si>
    <t>INC507277</t>
  </si>
  <si>
    <t>0.0096759259259259</t>
  </si>
  <si>
    <t>0.00081018518518519</t>
  </si>
  <si>
    <t>PEÑOL</t>
  </si>
  <si>
    <t>Piedad Cecilia Londoño Arango</t>
  </si>
  <si>
    <t>Phone</t>
  </si>
  <si>
    <t>0.000625</t>
  </si>
  <si>
    <t>Falla de Equipos UM por condiciones eléctricas en la sede</t>
  </si>
  <si>
    <t>PUERTO BERRIO</t>
  </si>
  <si>
    <t>Diana Marcela Gomez Pico</t>
  </si>
  <si>
    <t>0.00055555555555556</t>
  </si>
  <si>
    <t>0.00013888888888889</t>
  </si>
  <si>
    <t>REMEDIOS</t>
  </si>
  <si>
    <t>Maria Isabel Restrepo</t>
  </si>
  <si>
    <t>SABANALARGA</t>
  </si>
  <si>
    <t>Lina Marcela Arenas</t>
  </si>
  <si>
    <t>INC502694</t>
  </si>
  <si>
    <t>0.04400462962963</t>
  </si>
  <si>
    <t>0.00076388888888889</t>
  </si>
  <si>
    <t>SALGAR</t>
  </si>
  <si>
    <t>Juan Carlos</t>
  </si>
  <si>
    <t>0.0028935185185185</t>
  </si>
  <si>
    <t>SAN CARLOS</t>
  </si>
  <si>
    <t>Jaime Eduardo Escobar</t>
  </si>
  <si>
    <t>INC000000524243</t>
  </si>
  <si>
    <t>0.089328703703704</t>
  </si>
  <si>
    <t>0.0051851851851852</t>
  </si>
  <si>
    <t>SAN FRANCISCO</t>
  </si>
  <si>
    <t>Nancy Zabala Silva</t>
  </si>
  <si>
    <t>0.02</t>
  </si>
  <si>
    <t>SAN LUIS</t>
  </si>
  <si>
    <t>Oscar de Jesús gomez gomez</t>
  </si>
  <si>
    <t>SAN VICENTE</t>
  </si>
  <si>
    <t>Rodrigo Alba</t>
  </si>
  <si>
    <t>0.018402777777778</t>
  </si>
  <si>
    <t>0.019861111111111</t>
  </si>
  <si>
    <t>0.0026157407407407</t>
  </si>
  <si>
    <t>SANTA BARBARA</t>
  </si>
  <si>
    <t>Pascual Restrepo</t>
  </si>
  <si>
    <t>0.0046296296296296</t>
  </si>
  <si>
    <t>0.001875</t>
  </si>
  <si>
    <t>SANTAFÉ ANTIOQUIA</t>
  </si>
  <si>
    <t>Karen Juliana Gonzalez</t>
  </si>
  <si>
    <t>0.017013888888889</t>
  </si>
  <si>
    <t>INC000000524600</t>
  </si>
  <si>
    <t>SONSON</t>
  </si>
  <si>
    <t>Blanca Cecilia Londoño</t>
  </si>
  <si>
    <t>0.088449074074074</t>
  </si>
  <si>
    <t>SOPETRAN</t>
  </si>
  <si>
    <t>Wilfredo Torres Ramos</t>
  </si>
  <si>
    <t>0.024490740740741</t>
  </si>
  <si>
    <t>0.004537037037037</t>
  </si>
  <si>
    <t>0.001412037037037</t>
  </si>
  <si>
    <t>0.021111111111111</t>
  </si>
  <si>
    <t>INC000000523556</t>
  </si>
  <si>
    <t>TAMESIS</t>
  </si>
  <si>
    <t>Genaro de Jesús Rodriguez Arango</t>
  </si>
  <si>
    <t>0.020416666666667</t>
  </si>
  <si>
    <t>INC000000523687</t>
  </si>
  <si>
    <t>0.00030092592592593</t>
  </si>
  <si>
    <t>INC000000522724</t>
  </si>
  <si>
    <t>TARAZA</t>
  </si>
  <si>
    <t>Eulices Rafael Santosa</t>
  </si>
  <si>
    <t>INC522896</t>
  </si>
  <si>
    <t>0.036273148148148</t>
  </si>
  <si>
    <t>TITIRIBI</t>
  </si>
  <si>
    <t>Juan Ignacio Franco</t>
  </si>
  <si>
    <t>0.0012268518518519</t>
  </si>
  <si>
    <t>0.0017361111111111</t>
  </si>
  <si>
    <t>URAMITA</t>
  </si>
  <si>
    <t>Rafael Antonio Roldan</t>
  </si>
  <si>
    <t>INC490318</t>
  </si>
  <si>
    <t>0.0016203703703704</t>
  </si>
  <si>
    <t>Falla Masiva UM ( Corte de fibra, falla en RX/TX, Satelite sin asimetria, Energía en Nodos)</t>
  </si>
  <si>
    <t>0.020972222222222</t>
  </si>
  <si>
    <t>0.02125</t>
  </si>
  <si>
    <t>0.02162037037037</t>
  </si>
  <si>
    <t>0.022060185185185</t>
  </si>
  <si>
    <t>0.021643518518519</t>
  </si>
  <si>
    <t>0.019907407407407</t>
  </si>
  <si>
    <t>0.0021527777777778</t>
  </si>
  <si>
    <t>0.021828703703704</t>
  </si>
  <si>
    <t>0.00020833333333333</t>
  </si>
  <si>
    <t>0.086851851851852</t>
  </si>
  <si>
    <t>0.0016666666666667</t>
  </si>
  <si>
    <t>0.022291666666667</t>
  </si>
  <si>
    <t>0.019953703703704</t>
  </si>
  <si>
    <t>0.0021759259259259</t>
  </si>
  <si>
    <t>INC000000523061</t>
  </si>
  <si>
    <t>0.020324074074074</t>
  </si>
  <si>
    <t>Registrador no contesta – Apagado equipos en sede</t>
  </si>
  <si>
    <t>0.0017824074074074</t>
  </si>
  <si>
    <t>INC000000524438</t>
  </si>
  <si>
    <t>0.087615740740741</t>
  </si>
  <si>
    <t>0.0039351851851852</t>
  </si>
  <si>
    <t>VEGACHI</t>
  </si>
  <si>
    <t>Ivan Dario Granada</t>
  </si>
  <si>
    <t>VIGIA DEL FUERTE</t>
  </si>
  <si>
    <t>Tulio Cesar Chala Santos</t>
  </si>
  <si>
    <t>INC490737</t>
  </si>
  <si>
    <t>0.039722222222222</t>
  </si>
  <si>
    <t>0.069282407407407</t>
  </si>
  <si>
    <t>0.028726851851852</t>
  </si>
  <si>
    <t>0.0045601851851852</t>
  </si>
  <si>
    <t>0.0053472222222222</t>
  </si>
  <si>
    <t>0.028078703703704</t>
  </si>
  <si>
    <t>INC000000523566</t>
  </si>
  <si>
    <t>0.0024768518518519</t>
  </si>
  <si>
    <t>INC000000526582</t>
  </si>
  <si>
    <t>YALI</t>
  </si>
  <si>
    <t>Carlos Alberto Calderon Araque</t>
  </si>
  <si>
    <t>YARUMAL</t>
  </si>
  <si>
    <t>yaneth liliana arboleda tayaque</t>
  </si>
  <si>
    <t>0.019282407407407</t>
  </si>
  <si>
    <t>ZARAGOZA</t>
  </si>
  <si>
    <t>Carlos Nicolas Calle</t>
  </si>
  <si>
    <t>INC000000491807</t>
  </si>
  <si>
    <t>0.06162037037037</t>
  </si>
  <si>
    <t>INC519341</t>
  </si>
  <si>
    <t>0.00053240740740741</t>
  </si>
  <si>
    <t>0.0032175925925926</t>
  </si>
  <si>
    <t>ARAUCA</t>
  </si>
  <si>
    <t>Luis Omar Lopez</t>
  </si>
  <si>
    <t>MEDIA COMMERCE</t>
  </si>
  <si>
    <t>0.00039351851851852</t>
  </si>
  <si>
    <t>0.0069675925925926</t>
  </si>
  <si>
    <t>0.00078703703703704</t>
  </si>
  <si>
    <t>0.005787037037037</t>
  </si>
  <si>
    <t>ARAUQUITA</t>
  </si>
  <si>
    <t>Maribel Puerta</t>
  </si>
  <si>
    <t>IP TECHNOLOGIES</t>
  </si>
  <si>
    <t>0.0020138888888889</t>
  </si>
  <si>
    <t>0.0013425925925926</t>
  </si>
  <si>
    <t>CRAVO NORTE</t>
  </si>
  <si>
    <t>Oscar Armando Davila Gonzalez</t>
  </si>
  <si>
    <t>0.088101851851852</t>
  </si>
  <si>
    <t>0.064791666666667</t>
  </si>
  <si>
    <t>FORTUL</t>
  </si>
  <si>
    <t>Nini Johana</t>
  </si>
  <si>
    <t>AZTECA</t>
  </si>
  <si>
    <t>0.012638888888889</t>
  </si>
  <si>
    <t>0.01212962962963</t>
  </si>
  <si>
    <t>PUERTO RONDON</t>
  </si>
  <si>
    <t>Zayda Julietny Suescun Acosta</t>
  </si>
  <si>
    <t>0.010532407407407</t>
  </si>
  <si>
    <t>0.0093981481481481</t>
  </si>
  <si>
    <t>0.0011805555555556</t>
  </si>
  <si>
    <t>SARAVENA</t>
  </si>
  <si>
    <t>Edgar Eduardo Nieto</t>
  </si>
  <si>
    <t>0.06474537037037</t>
  </si>
  <si>
    <t>TAME</t>
  </si>
  <si>
    <t>Judith Manrrique Peña</t>
  </si>
  <si>
    <t>0.0069907407407407</t>
  </si>
  <si>
    <t>0.006087962962963</t>
  </si>
  <si>
    <t>ATLÁNTICO</t>
  </si>
  <si>
    <t>BARANOA</t>
  </si>
  <si>
    <t>Margarita Alvarado</t>
  </si>
  <si>
    <t>UFINET</t>
  </si>
  <si>
    <t>0.0071296296296296</t>
  </si>
  <si>
    <t>AUXILIAR</t>
  </si>
  <si>
    <t>BARRANQUILLA</t>
  </si>
  <si>
    <t>Maria Helena Miranda</t>
  </si>
  <si>
    <t>INC508132</t>
  </si>
  <si>
    <t>0.029537037037037</t>
  </si>
  <si>
    <t>Cambio de Equipos UM por condiciones eléctricas en la sede</t>
  </si>
  <si>
    <t>INC000000513024</t>
  </si>
  <si>
    <t>0.036412037037037</t>
  </si>
  <si>
    <t>MARGARITA MARIA MEJIA GIL</t>
  </si>
  <si>
    <t>0.0015509259259259</t>
  </si>
  <si>
    <t>ESPECIAL</t>
  </si>
  <si>
    <t>Gabriel Rapalino</t>
  </si>
  <si>
    <t>INC512457</t>
  </si>
  <si>
    <t>0.032384259259259</t>
  </si>
  <si>
    <t>CAMPO DE LA CRUZ</t>
  </si>
  <si>
    <t>Jose Fernando Mercado Hemer</t>
  </si>
  <si>
    <t>METROTEL</t>
  </si>
  <si>
    <t>0.020949074074074</t>
  </si>
  <si>
    <t>0.0011111111111111</t>
  </si>
  <si>
    <t>0.032638888888889</t>
  </si>
  <si>
    <t>CANDELARIA</t>
  </si>
  <si>
    <t>Elcy judith Ariza</t>
  </si>
  <si>
    <t>TELEFONICA</t>
  </si>
  <si>
    <t>0.0097453703703704</t>
  </si>
  <si>
    <t>INC000000524140</t>
  </si>
  <si>
    <t>0.094814814814815</t>
  </si>
  <si>
    <t>EL PIOJO</t>
  </si>
  <si>
    <t>Nicolas Gonzalez / Zulay Goenaga</t>
  </si>
  <si>
    <t>JUAN DE ACOSTA</t>
  </si>
  <si>
    <t>Rocio del Carmen Jimenez Saltarin</t>
  </si>
  <si>
    <t>0.00048611111111111</t>
  </si>
  <si>
    <t>0.027106481481481</t>
  </si>
  <si>
    <t>LA PAZ</t>
  </si>
  <si>
    <t>Eduardo Príncipe Torres</t>
  </si>
  <si>
    <t>INC000000524237</t>
  </si>
  <si>
    <t>LAS NIEVES</t>
  </si>
  <si>
    <t>Rafael Antonio Insginares Muothon</t>
  </si>
  <si>
    <t>INC524425</t>
  </si>
  <si>
    <t>0.0096296296296296</t>
  </si>
  <si>
    <t>PALMAR DE VARELA</t>
  </si>
  <si>
    <t>Humberto Cesar Barrera Badillo</t>
  </si>
  <si>
    <t>POLONUEVO</t>
  </si>
  <si>
    <t>Donaldo Rivera</t>
  </si>
  <si>
    <t>0.028240740740741</t>
  </si>
  <si>
    <t>PONEDERA</t>
  </si>
  <si>
    <t>Egone Manuel Medina Iriarte</t>
  </si>
  <si>
    <t>0.057523148148148</t>
  </si>
  <si>
    <t>0.0043055555555556</t>
  </si>
  <si>
    <t>0.0029398148148148</t>
  </si>
  <si>
    <t>REPELON</t>
  </si>
  <si>
    <t>Miriam Carrillo</t>
  </si>
  <si>
    <t>Canal Monitoreo ( Intermitencias o Lentitud ) en Medio TX</t>
  </si>
  <si>
    <t>SABANAGRANDE</t>
  </si>
  <si>
    <t>Carmen Ibarra</t>
  </si>
  <si>
    <t>0.0091666666666667</t>
  </si>
  <si>
    <t>SANTA LUCIA</t>
  </si>
  <si>
    <t>Donaldo Olivo Cabrera</t>
  </si>
  <si>
    <t>0.034027777777778</t>
  </si>
  <si>
    <t>SANTO TOMAS</t>
  </si>
  <si>
    <t>Francisco Florian Dominguez</t>
  </si>
  <si>
    <t>0.003912037037037</t>
  </si>
  <si>
    <t>SUAN</t>
  </si>
  <si>
    <t>0.40891203703704</t>
  </si>
  <si>
    <t>Falla Masiva por Vandalismo (Hurto del medio trasmisión)</t>
  </si>
  <si>
    <t>TUBARA</t>
  </si>
  <si>
    <t>Martin Emilio Echeverria</t>
  </si>
  <si>
    <t>0.0035648148148148</t>
  </si>
  <si>
    <t>0.036527777777778</t>
  </si>
  <si>
    <t>0.031388888888889</t>
  </si>
  <si>
    <t>AUXILIAR BOGOTA</t>
  </si>
  <si>
    <t>BOGOTÁ</t>
  </si>
  <si>
    <t>AMERICAS PUENTE ARANDA</t>
  </si>
  <si>
    <t>ANDRES FELIPE LONDOÑO</t>
  </si>
  <si>
    <t>INC491886</t>
  </si>
  <si>
    <t>0.011481481481481</t>
  </si>
  <si>
    <t>0.0082175925925926</t>
  </si>
  <si>
    <t>BARRIOS UNIDOS</t>
  </si>
  <si>
    <t>Laura Alvarez</t>
  </si>
  <si>
    <t>0.0099768518518519</t>
  </si>
  <si>
    <t>Intermitencia por conexiones en red LAN</t>
  </si>
  <si>
    <t>BOSA</t>
  </si>
  <si>
    <t>Juan Carlos Torres Parada</t>
  </si>
  <si>
    <t>Adecuaciones Físicas y Mantenimientos interno</t>
  </si>
  <si>
    <t>Jose Arley Ramirez</t>
  </si>
  <si>
    <t>0.0024305555555556</t>
  </si>
  <si>
    <t>FONTIBON</t>
  </si>
  <si>
    <t>Alejandro Rios Dimate</t>
  </si>
  <si>
    <t>MARTIRES</t>
  </si>
  <si>
    <t>Andrew Alberto Neira Arango</t>
  </si>
  <si>
    <t>INC493255</t>
  </si>
  <si>
    <t>0.040023148148148</t>
  </si>
  <si>
    <t>SUMAPAZ</t>
  </si>
  <si>
    <t>Jose Armando Castrillon Lozano</t>
  </si>
  <si>
    <t>0.023333333333333</t>
  </si>
  <si>
    <t>0.0015972222222222</t>
  </si>
  <si>
    <t>BOLIVAR</t>
  </si>
  <si>
    <t>ACHI</t>
  </si>
  <si>
    <t>Lenis Gonzalez Ruiz</t>
  </si>
  <si>
    <t>0.049305555555556</t>
  </si>
  <si>
    <t>0.0036574074074074</t>
  </si>
  <si>
    <t>ALTO DEL ROSARIO</t>
  </si>
  <si>
    <t>Lliana del Carmen Cabarcas Castro</t>
  </si>
  <si>
    <t>0.088148148148148</t>
  </si>
  <si>
    <t>0.021712962962963</t>
  </si>
  <si>
    <t>0.089837962962963</t>
  </si>
  <si>
    <t>0.0041898148148148</t>
  </si>
  <si>
    <t>0.00074074074074074</t>
  </si>
  <si>
    <t>0.023032407407407</t>
  </si>
  <si>
    <t>ARENAL</t>
  </si>
  <si>
    <t>Álvaro Mendoza Peda</t>
  </si>
  <si>
    <t>0.029976851851852</t>
  </si>
  <si>
    <t>0.12354166666667</t>
  </si>
  <si>
    <t>0.040740740740741</t>
  </si>
  <si>
    <t>0.0071064814814815</t>
  </si>
  <si>
    <t>0.00050925925925926</t>
  </si>
  <si>
    <t>0.032106481481481</t>
  </si>
  <si>
    <t>ARJONA</t>
  </si>
  <si>
    <t>Carlos Segundo Paternina Beltran</t>
  </si>
  <si>
    <t>0.042962962962963</t>
  </si>
  <si>
    <t>ARROYO HONDO</t>
  </si>
  <si>
    <t>Marco Antonio Llach</t>
  </si>
  <si>
    <t>0.0020833333333333</t>
  </si>
  <si>
    <t>BARRANCO DE LOBA</t>
  </si>
  <si>
    <t>Nidia isabel fonseca</t>
  </si>
  <si>
    <t>0.085324074074074</t>
  </si>
  <si>
    <t>0.0060416666666667</t>
  </si>
  <si>
    <t>0.021597222222222</t>
  </si>
  <si>
    <t>0.087962962962963</t>
  </si>
  <si>
    <t>0.0021064814814815</t>
  </si>
  <si>
    <t>0.021273148148148</t>
  </si>
  <si>
    <t>INC000000523488</t>
  </si>
  <si>
    <t>0.002662037037037</t>
  </si>
  <si>
    <t>CALAMAR</t>
  </si>
  <si>
    <t>Belizario Manuel Asuero Sara</t>
  </si>
  <si>
    <t>0.0034722222222222</t>
  </si>
  <si>
    <t>0.0088657407407407</t>
  </si>
  <si>
    <t>CANTAGALLO</t>
  </si>
  <si>
    <t>Julian Alfonso Ramirez</t>
  </si>
  <si>
    <t>0.0070138888888889</t>
  </si>
  <si>
    <t>CICUCO</t>
  </si>
  <si>
    <t>Julio Daniel Ruiz Moreno</t>
  </si>
  <si>
    <t>INC000000523683</t>
  </si>
  <si>
    <t>CLEMENCIA</t>
  </si>
  <si>
    <t>Wilhem David Fonseca Kamell</t>
  </si>
  <si>
    <t>0.031759259259259</t>
  </si>
  <si>
    <t>0.027546296296296</t>
  </si>
  <si>
    <t>0.0088888888888889</t>
  </si>
  <si>
    <t>INC000000522089</t>
  </si>
  <si>
    <t>0.033449074074074</t>
  </si>
  <si>
    <t>CORDOBA</t>
  </si>
  <si>
    <t>Pedro Baquero Cuello</t>
  </si>
  <si>
    <t>0.020694444444444</t>
  </si>
  <si>
    <t>0.032268518518519</t>
  </si>
  <si>
    <t>0.0034953703703704</t>
  </si>
  <si>
    <t>0.098032407407407</t>
  </si>
  <si>
    <t>0.0022222222222222</t>
  </si>
  <si>
    <t>INC000000524595</t>
  </si>
  <si>
    <t>0.088217592592593</t>
  </si>
  <si>
    <t>EL GUAMO</t>
  </si>
  <si>
    <t>Javier Gomez</t>
  </si>
  <si>
    <t>INC000000524516</t>
  </si>
  <si>
    <t>EL PEÑON</t>
  </si>
  <si>
    <t>Abierto</t>
  </si>
  <si>
    <t>Manuel Segundo Larios</t>
  </si>
  <si>
    <t>0.0024537037037037</t>
  </si>
  <si>
    <t>HATILLO DE LOBA</t>
  </si>
  <si>
    <t>WILLY PEÑALOZA DOWNS</t>
  </si>
  <si>
    <t>0.064097222222222</t>
  </si>
  <si>
    <t>0.021481481481481</t>
  </si>
  <si>
    <t>0.021689814814815</t>
  </si>
  <si>
    <t>0.086990740740741</t>
  </si>
  <si>
    <t>0.023125</t>
  </si>
  <si>
    <t>0.028032407407407</t>
  </si>
  <si>
    <t>INC000000523753</t>
  </si>
  <si>
    <t>MAGANGUE</t>
  </si>
  <si>
    <t>Ramon Paniza Charris</t>
  </si>
  <si>
    <t>0.090324074074074</t>
  </si>
  <si>
    <t>MAHATES</t>
  </si>
  <si>
    <t>Regina Cristina Palomino</t>
  </si>
  <si>
    <t>0.0074305555555556</t>
  </si>
  <si>
    <t>0.022152777777778</t>
  </si>
  <si>
    <t>0.021550925925926</t>
  </si>
  <si>
    <t>MARGARITA</t>
  </si>
  <si>
    <t>Manuel Oliveros Jimenez</t>
  </si>
  <si>
    <t>0.022847222222222</t>
  </si>
  <si>
    <t>0.034953703703704</t>
  </si>
  <si>
    <t>0.090208333333333</t>
  </si>
  <si>
    <t>INC000000524420</t>
  </si>
  <si>
    <t>MONTECRISTO</t>
  </si>
  <si>
    <t>Mario Alexander Villamarin Jurado</t>
  </si>
  <si>
    <t>0.023194444444444</t>
  </si>
  <si>
    <t>0.0011342592592593</t>
  </si>
  <si>
    <t>0.032152777777778</t>
  </si>
  <si>
    <t>INC000000524429</t>
  </si>
  <si>
    <t>0.087268518518519</t>
  </si>
  <si>
    <t>0.0048611111111111</t>
  </si>
  <si>
    <t>MORALES</t>
  </si>
  <si>
    <t>Kelly Rodriguez Moralez</t>
  </si>
  <si>
    <t>0.010138888888889</t>
  </si>
  <si>
    <t>NOROSI</t>
  </si>
  <si>
    <t>Feiber Uribe Oliveros</t>
  </si>
  <si>
    <t>0.014305555555556</t>
  </si>
  <si>
    <t>0.0005787037037037</t>
  </si>
  <si>
    <t>0.0037731481481481</t>
  </si>
  <si>
    <t>PINILLOS</t>
  </si>
  <si>
    <t>Primo Rangel Gil</t>
  </si>
  <si>
    <t>0.0081712962962963</t>
  </si>
  <si>
    <t>INC000000522598</t>
  </si>
  <si>
    <t>0.022731481481481</t>
  </si>
  <si>
    <t>REGIDOR</t>
  </si>
  <si>
    <t>Rodrigo De La Cruz Amariz</t>
  </si>
  <si>
    <t>0.12949074074074</t>
  </si>
  <si>
    <t>0.00092592592592593</t>
  </si>
  <si>
    <t>RIO VIEJO</t>
  </si>
  <si>
    <t>0000-00-00 00:00:00</t>
  </si>
  <si>
    <t>Maria Estella Del Real Garri</t>
  </si>
  <si>
    <t>0000/00/00</t>
  </si>
  <si>
    <t>0.12347222222222</t>
  </si>
  <si>
    <t>0.022083333333333</t>
  </si>
  <si>
    <t>0.00046296296296296</t>
  </si>
  <si>
    <t>0.032430555555556</t>
  </si>
  <si>
    <t>0.021365740740741</t>
  </si>
  <si>
    <t>SAN CRISTÓBAL</t>
  </si>
  <si>
    <t>Gertrudis Maria Escobar</t>
  </si>
  <si>
    <t>SAN ESTANISLAO</t>
  </si>
  <si>
    <t>JAVIER ALOMAR GOMEZ MARMOLEJO</t>
  </si>
  <si>
    <t>0.088541666666667</t>
  </si>
  <si>
    <t>0.02037037037037</t>
  </si>
  <si>
    <t>0.0016435185185185</t>
  </si>
  <si>
    <t>0.088402777777778</t>
  </si>
  <si>
    <t>SAN FERNANDO</t>
  </si>
  <si>
    <t>Adriana Jaraba Marrugo</t>
  </si>
  <si>
    <t>0.0042824074074074</t>
  </si>
  <si>
    <t>0.0016898148148148</t>
  </si>
  <si>
    <t>0.033958333333333</t>
  </si>
  <si>
    <t>SAN JACINTO DEL CAUCA</t>
  </si>
  <si>
    <t>Oliva Nuñez yonis</t>
  </si>
  <si>
    <t>0.0087268518518519</t>
  </si>
  <si>
    <t>SAN JACINTO</t>
  </si>
  <si>
    <t>Alcira de Jesus Vuelvas Guerrero</t>
  </si>
  <si>
    <t>0.0015740740740741</t>
  </si>
  <si>
    <t>SAN JUAN NEPOMUCENO</t>
  </si>
  <si>
    <t>Adalberto Rafael Fernandez Zabala</t>
  </si>
  <si>
    <t>0.0029166666666667</t>
  </si>
  <si>
    <t>0.022222222222222</t>
  </si>
  <si>
    <t>SAN MARTIN DE LOBA</t>
  </si>
  <si>
    <t>Leivys Carolina Numa Montes</t>
  </si>
  <si>
    <t>0.01962962962963</t>
  </si>
  <si>
    <t>0.019398148148148</t>
  </si>
  <si>
    <t>0.003587962962963</t>
  </si>
  <si>
    <t>0.020092592592593</t>
  </si>
  <si>
    <t>SAN PABLO</t>
  </si>
  <si>
    <t>Oswaldo Rodriguez</t>
  </si>
  <si>
    <t>0.0068055555555556</t>
  </si>
  <si>
    <t>SANTA CATALINA</t>
  </si>
  <si>
    <t>Jaiver Melendez</t>
  </si>
  <si>
    <t>0.019652777777778</t>
  </si>
  <si>
    <t>0.0022685185185185</t>
  </si>
  <si>
    <t>0.024097222222222</t>
  </si>
  <si>
    <t>SANTA ROSA DEL SUR</t>
  </si>
  <si>
    <t>Luz Nelly Alfonso Avila</t>
  </si>
  <si>
    <t>SANTA ROSA</t>
  </si>
  <si>
    <t>SIMITI</t>
  </si>
  <si>
    <t>Carlos Rafael Tronzo</t>
  </si>
  <si>
    <t>0.0062731481481481</t>
  </si>
  <si>
    <t>0.028425925925926</t>
  </si>
  <si>
    <t>0.0038425925925926</t>
  </si>
  <si>
    <t>SOPLAVIENTO</t>
  </si>
  <si>
    <t>Julio Marrugo Richard Nilson</t>
  </si>
  <si>
    <t>0.023865740740741</t>
  </si>
  <si>
    <t>INC000000524521</t>
  </si>
  <si>
    <t>TALAIGUANUEVO</t>
  </si>
  <si>
    <t>Javier Bernardo Acuña</t>
  </si>
  <si>
    <t>0.0023611111111111</t>
  </si>
  <si>
    <t>TIQUISIO</t>
  </si>
  <si>
    <t>Yadira Esther Ramírez Videz</t>
  </si>
  <si>
    <t>0.0076157407407407</t>
  </si>
  <si>
    <t>0.088819444444444</t>
  </si>
  <si>
    <t>0.085486111111111</t>
  </si>
  <si>
    <t>0.0063425925925926</t>
  </si>
  <si>
    <t>0.073240740740741</t>
  </si>
  <si>
    <t>0.0070833333333333</t>
  </si>
  <si>
    <t>0.022476851851852</t>
  </si>
  <si>
    <t>0.0072222222222222</t>
  </si>
  <si>
    <t>TURBACO</t>
  </si>
  <si>
    <t>katia calderon</t>
  </si>
  <si>
    <t>0.024282407407407</t>
  </si>
  <si>
    <t>0.020902777777778</t>
  </si>
  <si>
    <t>TURBANA</t>
  </si>
  <si>
    <t>Julio Miguel Oviedo Perez</t>
  </si>
  <si>
    <t>0.0091203703703704</t>
  </si>
  <si>
    <t>VILLANUEVA</t>
  </si>
  <si>
    <t>Helbert Castilla</t>
  </si>
  <si>
    <t>0.03150462962963</t>
  </si>
  <si>
    <t>INC000000524311</t>
  </si>
  <si>
    <t>0.087824074074074</t>
  </si>
  <si>
    <t>0.0046759259259259</t>
  </si>
  <si>
    <t>ZAMBRANO</t>
  </si>
  <si>
    <t>Rafael Del Cristo Esquivia Polo</t>
  </si>
  <si>
    <t>0.019467592592593</t>
  </si>
  <si>
    <t>0.018773148148148</t>
  </si>
  <si>
    <t>0.028796296296296</t>
  </si>
  <si>
    <t>CARTAGENA N3</t>
  </si>
  <si>
    <t>Luis Felipe Malo</t>
  </si>
  <si>
    <t>0.0015046296296296</t>
  </si>
  <si>
    <t>BOYACA</t>
  </si>
  <si>
    <t>BELÉN</t>
  </si>
  <si>
    <t>Hector manuel Lopez cepeda</t>
  </si>
  <si>
    <t>BERBEO</t>
  </si>
  <si>
    <t>Marco Tulio Otalora Otalora</t>
  </si>
  <si>
    <t>0.033194444444444</t>
  </si>
  <si>
    <t>Viviana Rios</t>
  </si>
  <si>
    <t>0.0027777777777778</t>
  </si>
  <si>
    <t>BUENAVISTA</t>
  </si>
  <si>
    <t>Jorge Eribaldo Merchan</t>
  </si>
  <si>
    <t>CAMPOHERMOSO</t>
  </si>
  <si>
    <t>Ided Marcela Novoa</t>
  </si>
  <si>
    <t>0.0014351851851852</t>
  </si>
  <si>
    <t>CERINZA</t>
  </si>
  <si>
    <t>Clara Ines Manrique Duarte</t>
  </si>
  <si>
    <t>0.001087962962963</t>
  </si>
  <si>
    <t>CHINAVITA</t>
  </si>
  <si>
    <t>Juan Orlando Diaz Mejia c</t>
  </si>
  <si>
    <t>0.021851851851852</t>
  </si>
  <si>
    <t>0.00085648148148148</t>
  </si>
  <si>
    <t>CHISCAS</t>
  </si>
  <si>
    <t>Nubia Soreyi Quintero Daza</t>
  </si>
  <si>
    <t>CHITA</t>
  </si>
  <si>
    <t>Balvina Alarcón Guevara</t>
  </si>
  <si>
    <t>0.12497685185185</t>
  </si>
  <si>
    <t>CHITARAQUE</t>
  </si>
  <si>
    <t>Elvis Gonzalo Guarín Castillo</t>
  </si>
  <si>
    <t>0.12203703703704</t>
  </si>
  <si>
    <t>0.027615740740741</t>
  </si>
  <si>
    <t>0.021018518518519</t>
  </si>
  <si>
    <t>0.086527777777778</t>
  </si>
  <si>
    <t>0.0026851851851852</t>
  </si>
  <si>
    <t>0.021296296296296</t>
  </si>
  <si>
    <t>INC000000521341</t>
  </si>
  <si>
    <t>0.033055555555556</t>
  </si>
  <si>
    <t>INC000000524606</t>
  </si>
  <si>
    <t>0.087893518518519</t>
  </si>
  <si>
    <t>CHIVATA</t>
  </si>
  <si>
    <t>0.088634259259259</t>
  </si>
  <si>
    <t>CHIVOR</t>
  </si>
  <si>
    <t>Nelsy Leonor Ávila Saavedra</t>
  </si>
  <si>
    <t>0.0022453703703704</t>
  </si>
  <si>
    <t>0.011157407407407</t>
  </si>
  <si>
    <t>COMBITA</t>
  </si>
  <si>
    <t>Sandra Patricia Ochoa Dulcey</t>
  </si>
  <si>
    <t>COPER</t>
  </si>
  <si>
    <t>CARLOS FABIAN LOPEZ GOMEZ</t>
  </si>
  <si>
    <t>COVARACHIA</t>
  </si>
  <si>
    <t>Rosalba Elizabeth Barreto</t>
  </si>
  <si>
    <t>0.088472222222222</t>
  </si>
  <si>
    <t>CUBARA</t>
  </si>
  <si>
    <t>Miguel Angel Pinto</t>
  </si>
  <si>
    <t>0.019328703703704</t>
  </si>
  <si>
    <t>0.020462962962963</t>
  </si>
  <si>
    <t>0.0035185185185185</t>
  </si>
  <si>
    <t>0.019814814814815</t>
  </si>
  <si>
    <t>0.0068981481481481</t>
  </si>
  <si>
    <t>CUCAITA</t>
  </si>
  <si>
    <t>Maria Francisca Perez Neira</t>
  </si>
  <si>
    <t>CUITIVA</t>
  </si>
  <si>
    <t>Silvio Alberto Rincón Ortega</t>
  </si>
  <si>
    <t>0.022106481481481</t>
  </si>
  <si>
    <t>0.0058333333333333</t>
  </si>
  <si>
    <t>FLORESTA</t>
  </si>
  <si>
    <t>Ales Orlando Perez Martinez</t>
  </si>
  <si>
    <t>GACHANTIVA</t>
  </si>
  <si>
    <t>Dario Monroy Fonseca</t>
  </si>
  <si>
    <t>0.00375</t>
  </si>
  <si>
    <t>GAMEZA</t>
  </si>
  <si>
    <t>Marlen Teresa Saavedra Borja</t>
  </si>
  <si>
    <t>GARAGOA</t>
  </si>
  <si>
    <t>Maria Stella Sarmiento</t>
  </si>
  <si>
    <t>0.021805555555556</t>
  </si>
  <si>
    <t>0.0017592592592593</t>
  </si>
  <si>
    <t>0.021157407407407</t>
  </si>
  <si>
    <t>0.021226851851852</t>
  </si>
  <si>
    <t>GUACAMAYAS</t>
  </si>
  <si>
    <t>Graciela Soler Lopez</t>
  </si>
  <si>
    <t>GUAYATA</t>
  </si>
  <si>
    <t>Julieta Fernandez Sanchez</t>
  </si>
  <si>
    <t>0.086342592592593</t>
  </si>
  <si>
    <t>GUICAN</t>
  </si>
  <si>
    <t>Luis Eduardo Cocunubo Cocunubo</t>
  </si>
  <si>
    <t>INC000000522650</t>
  </si>
  <si>
    <t>IZA</t>
  </si>
  <si>
    <t>Gladys Stella Agudelo Becerra</t>
  </si>
  <si>
    <t>LA VICTORIA</t>
  </si>
  <si>
    <t>Luis Alberto Nuñez Camacho</t>
  </si>
  <si>
    <t>0.02025462962963</t>
  </si>
  <si>
    <t>MARIPI</t>
  </si>
  <si>
    <t>Ivan Delgadillo</t>
  </si>
  <si>
    <t>0.028865740740741</t>
  </si>
  <si>
    <t>MONIQUIRA</t>
  </si>
  <si>
    <t>Jose Mayorga</t>
  </si>
  <si>
    <t>0.022893518518519</t>
  </si>
  <si>
    <t>MUZO</t>
  </si>
  <si>
    <t>Fredy Alfonso Guerrero Roncancio</t>
  </si>
  <si>
    <t>0.0033333333333333</t>
  </si>
  <si>
    <t>OICATA</t>
  </si>
  <si>
    <t>Amira Álvarez</t>
  </si>
  <si>
    <t>0.16231481481481</t>
  </si>
  <si>
    <t>0.020347222222222</t>
  </si>
  <si>
    <t>PAEZ</t>
  </si>
  <si>
    <t>Ángela Paola Holguín</t>
  </si>
  <si>
    <t>PAYA</t>
  </si>
  <si>
    <t>Omar Cubidez</t>
  </si>
  <si>
    <t>PAZ DE RIO</t>
  </si>
  <si>
    <t>silvia gallo</t>
  </si>
  <si>
    <t>PISBA</t>
  </si>
  <si>
    <t>Bernal Diaz William Oswaldo</t>
  </si>
  <si>
    <t>RAQUIRA</t>
  </si>
  <si>
    <t>Edna Patricia Agudelo Gonzalez</t>
  </si>
  <si>
    <t>RONDON</t>
  </si>
  <si>
    <t>Lucas Castellanos</t>
  </si>
  <si>
    <t>0.027708333333333</t>
  </si>
  <si>
    <t>SACHICA</t>
  </si>
  <si>
    <t>Diana Carolina Sanabria Rondon</t>
  </si>
  <si>
    <t>0.024421296296296</t>
  </si>
  <si>
    <t>SAMACA</t>
  </si>
  <si>
    <t>Claudia Patricia Santos Troncoso</t>
  </si>
  <si>
    <t>0.02150462962963</t>
  </si>
  <si>
    <t>SAN LUIS DE GACENO</t>
  </si>
  <si>
    <t>SAN MATEO</t>
  </si>
  <si>
    <t>Martha Ximena Barrera Niño</t>
  </si>
  <si>
    <t>SAN MIGUEL DE SEMA</t>
  </si>
  <si>
    <t>Jorge ALberto Rodriguez</t>
  </si>
  <si>
    <t>INC000000524496</t>
  </si>
  <si>
    <t>0.087199074074074</t>
  </si>
  <si>
    <t>SAN PABLO DE BORBUR</t>
  </si>
  <si>
    <t>Fermin Antonio Cañon Villamil</t>
  </si>
  <si>
    <t>SANTA SOFIA</t>
  </si>
  <si>
    <t>Andres Eduardo Barón Cortes</t>
  </si>
  <si>
    <t>INC000000522877</t>
  </si>
  <si>
    <t>0.020856481481481</t>
  </si>
  <si>
    <t>SATIVANORTE</t>
  </si>
  <si>
    <t>Martha Fabiola Mancipe</t>
  </si>
  <si>
    <t>0.010046296296296</t>
  </si>
  <si>
    <t>SATIVASUR</t>
  </si>
  <si>
    <t>Maria Piedad Alvarez Veloza</t>
  </si>
  <si>
    <t>0.026319444444444</t>
  </si>
  <si>
    <t>0.0059490740740741</t>
  </si>
  <si>
    <t>SOCHA</t>
  </si>
  <si>
    <t>Omar Rolando Paez Cubides</t>
  </si>
  <si>
    <t>0.087037037037037</t>
  </si>
  <si>
    <t>SOCOTA</t>
  </si>
  <si>
    <t>Oscar Albeiro Camacho Rodriguez</t>
  </si>
  <si>
    <t>0.086412037037037</t>
  </si>
  <si>
    <t>SORACA</t>
  </si>
  <si>
    <t>Jose Wilberto</t>
  </si>
  <si>
    <t>INC000000518915</t>
  </si>
  <si>
    <t>SOTAQUIRA</t>
  </si>
  <si>
    <t>Jose yesid buitrago</t>
  </si>
  <si>
    <t>0.090300925925926</t>
  </si>
  <si>
    <t>0.0084490740740741</t>
  </si>
  <si>
    <t>TIBANA</t>
  </si>
  <si>
    <t>jose Dario Rodriguez</t>
  </si>
  <si>
    <t>0.088518518518519</t>
  </si>
  <si>
    <t>TOGUI</t>
  </si>
  <si>
    <t>Sonia Castro</t>
  </si>
  <si>
    <t>0.019490740740741</t>
  </si>
  <si>
    <t>0.019097222222222</t>
  </si>
  <si>
    <t>TOPAGA</t>
  </si>
  <si>
    <t>Nidia Aurora Mesa</t>
  </si>
  <si>
    <t>TOTA</t>
  </si>
  <si>
    <t>Maria Leonor Cepeda Palacios</t>
  </si>
  <si>
    <t>0.0021296296296296</t>
  </si>
  <si>
    <t>VIRACACHA</t>
  </si>
  <si>
    <t>Ana Isabel Valbuena</t>
  </si>
  <si>
    <t>INC000000524394</t>
  </si>
  <si>
    <t>0.087731481481481</t>
  </si>
  <si>
    <t>ZETAQUIRA</t>
  </si>
  <si>
    <t>Cristian Camilo Ortiz</t>
  </si>
  <si>
    <t>0.0059027777777778</t>
  </si>
  <si>
    <t>INC000000522077</t>
  </si>
  <si>
    <t>CALDAS</t>
  </si>
  <si>
    <t>BELALCAZAR</t>
  </si>
  <si>
    <t>Eliana Teresa Castro Rios</t>
  </si>
  <si>
    <t>0.031666666666667</t>
  </si>
  <si>
    <t>0.00083333333333333</t>
  </si>
  <si>
    <t>MARMATO</t>
  </si>
  <si>
    <t>Millerlandy Giraldo Restrepo</t>
  </si>
  <si>
    <t>0.00090277777777778</t>
  </si>
  <si>
    <t>INC000000523081</t>
  </si>
  <si>
    <t>NORCASIA</t>
  </si>
  <si>
    <t>Leidy Paola Bustos</t>
  </si>
  <si>
    <t>PACORA</t>
  </si>
  <si>
    <t>ELIZABETH OCAMPO JARAMILLO</t>
  </si>
  <si>
    <t>0.0040972222222222</t>
  </si>
  <si>
    <t>PALESTINA</t>
  </si>
  <si>
    <t>Maria Caterine Marian Garcia</t>
  </si>
  <si>
    <t>0.0067361111111111</t>
  </si>
  <si>
    <t>0.021041666666667</t>
  </si>
  <si>
    <t>PENSILVANIA</t>
  </si>
  <si>
    <t>Efrain Wilfredo Moreno Castro</t>
  </si>
  <si>
    <t>Alimentación eléctrica (WAN) por falla en el Medio de TX de UM en el nodo</t>
  </si>
  <si>
    <t>0.0074074074074074</t>
  </si>
  <si>
    <t>SUPIA</t>
  </si>
  <si>
    <t>Bibiana del Pilar Arias Bonilla</t>
  </si>
  <si>
    <t>0.00064814814814815</t>
  </si>
  <si>
    <t>CAQUETA </t>
  </si>
  <si>
    <t>BELEN DE LOS ANDAQUIES</t>
  </si>
  <si>
    <t>CARTAGENA DEL CHAIRA</t>
  </si>
  <si>
    <t>Nubia Suarez</t>
  </si>
  <si>
    <t>CURILLO</t>
  </si>
  <si>
    <t>Freddy Raul Guarnizo</t>
  </si>
  <si>
    <t>0.069583333333333</t>
  </si>
  <si>
    <t>EL DONCELLO</t>
  </si>
  <si>
    <t>Omar Alfonso Cordoba</t>
  </si>
  <si>
    <t>0.097314814814815</t>
  </si>
  <si>
    <t>Falla fortuita ( Inundación, siniestro, quema de equipos, hurto, orden público)</t>
  </si>
  <si>
    <t>LA MONTANITA</t>
  </si>
  <si>
    <t>Maria Gloria Cubillos Burbano</t>
  </si>
  <si>
    <t>MILAN</t>
  </si>
  <si>
    <t>Claudia Sandoval</t>
  </si>
  <si>
    <t>0.089236111111111</t>
  </si>
  <si>
    <t>0.025115740740741</t>
  </si>
  <si>
    <t>0.0030092592592593</t>
  </si>
  <si>
    <t>MORELIA</t>
  </si>
  <si>
    <t>Yaqueline Vega Lugo</t>
  </si>
  <si>
    <t>0.086273148148148</t>
  </si>
  <si>
    <t>0.021180555555556</t>
  </si>
  <si>
    <t>0.0025462962962963</t>
  </si>
  <si>
    <t>PUERTO RICO</t>
  </si>
  <si>
    <t>Martha Oliva Ortiz Castillo</t>
  </si>
  <si>
    <t>SOLANO</t>
  </si>
  <si>
    <t>Laura Milena Fajardo Valencia</t>
  </si>
  <si>
    <t>0.09775462962963</t>
  </si>
  <si>
    <t>0.012291666666667</t>
  </si>
  <si>
    <t>0.0084259259259259</t>
  </si>
  <si>
    <t>VALPARAISO</t>
  </si>
  <si>
    <t>Lider Antonio Fajardo Barrera</t>
  </si>
  <si>
    <t>CASANARE</t>
  </si>
  <si>
    <t>AGUAZUL</t>
  </si>
  <si>
    <t>Joimer Alejandro Castillo</t>
  </si>
  <si>
    <t>0.022430555555556</t>
  </si>
  <si>
    <t>HATO COROZAL</t>
  </si>
  <si>
    <t>Jorge Jair Silva Trujillo</t>
  </si>
  <si>
    <t>LA SALINA</t>
  </si>
  <si>
    <t>Luis hernesto Manrique</t>
  </si>
  <si>
    <t>MANI</t>
  </si>
  <si>
    <t>Elsy Esperanza Medina Isaza</t>
  </si>
  <si>
    <t>0.089050925925926</t>
  </si>
  <si>
    <t>INC000000524259</t>
  </si>
  <si>
    <t>MONTERREY</t>
  </si>
  <si>
    <t>Carlos Andres Rodriguez Casas</t>
  </si>
  <si>
    <t>0.088310185185185</t>
  </si>
  <si>
    <t>0.0060648148148148</t>
  </si>
  <si>
    <t>NUNCHIA</t>
  </si>
  <si>
    <t>Elizabeth golyeneche</t>
  </si>
  <si>
    <t>0.024722222222222</t>
  </si>
  <si>
    <t>0.0025</t>
  </si>
  <si>
    <t>0.0021990740740741</t>
  </si>
  <si>
    <t>0.10712962962963</t>
  </si>
  <si>
    <t>0.0022916666666667</t>
  </si>
  <si>
    <t>INC000000524304</t>
  </si>
  <si>
    <t>0.093055555555556</t>
  </si>
  <si>
    <t>OROCUE</t>
  </si>
  <si>
    <t>Juan Carlos Lopez Rodriguez</t>
  </si>
  <si>
    <t>0.019212962962963</t>
  </si>
  <si>
    <t>PAZ DE ARIPORO</t>
  </si>
  <si>
    <t>Diego Fernando Nazarid Diaz</t>
  </si>
  <si>
    <t>GI-12524</t>
  </si>
  <si>
    <t>0.0067592592592593</t>
  </si>
  <si>
    <t>PORE</t>
  </si>
  <si>
    <t>Luis Felipe Alvarez Cardenas</t>
  </si>
  <si>
    <t>0.08849537037037</t>
  </si>
  <si>
    <t>0.031782407407407</t>
  </si>
  <si>
    <t>Maria Esperanza Alfonso Murillo</t>
  </si>
  <si>
    <t>SAN LUIS DE PALENQUE</t>
  </si>
  <si>
    <t>Miguel Leonardo Gonzalez Mendivelso</t>
  </si>
  <si>
    <t>0.089074074074074</t>
  </si>
  <si>
    <t>INC000000524030</t>
  </si>
  <si>
    <t>0.00625</t>
  </si>
  <si>
    <t>TAMARA</t>
  </si>
  <si>
    <t>Edward Andres Diaz</t>
  </si>
  <si>
    <t>TRINIDAD</t>
  </si>
  <si>
    <t>Lizha Heidi Ortega Garcia</t>
  </si>
  <si>
    <t>Jessica Liseth Cifuentes</t>
  </si>
  <si>
    <t>0.0055555555555556</t>
  </si>
  <si>
    <t>YOPAL</t>
  </si>
  <si>
    <t>Leonardo Moreno</t>
  </si>
  <si>
    <t>CAUCA</t>
  </si>
  <si>
    <t>ALMAGUER</t>
  </si>
  <si>
    <t>Luis Ernesto Macias Catuche</t>
  </si>
  <si>
    <t>BALBOA</t>
  </si>
  <si>
    <t>Sigifredo Cortes Rojas</t>
  </si>
  <si>
    <t>0.033518518518519</t>
  </si>
  <si>
    <t>BUENOS AIRES</t>
  </si>
  <si>
    <t>Olga Patricia Benavides</t>
  </si>
  <si>
    <t>CAJIBIO</t>
  </si>
  <si>
    <t>Ruben Sanchez</t>
  </si>
  <si>
    <t>0.020833333333333</t>
  </si>
  <si>
    <t>INC000000523685</t>
  </si>
  <si>
    <t>0.090023148148148</t>
  </si>
  <si>
    <t>0.009212962962963</t>
  </si>
  <si>
    <t>INC000000522986</t>
  </si>
  <si>
    <t>CALDONO</t>
  </si>
  <si>
    <t>Fabio Reyes</t>
  </si>
  <si>
    <t>INC000000524502</t>
  </si>
  <si>
    <t>0.092847222222222</t>
  </si>
  <si>
    <t>INC000000524461</t>
  </si>
  <si>
    <t>CALOTO</t>
  </si>
  <si>
    <t>Clara Ines Gonzales - Alvaro Carrero</t>
  </si>
  <si>
    <t>EL TAMBO</t>
  </si>
  <si>
    <t>Liliana fajardo</t>
  </si>
  <si>
    <t>0.010162037037037</t>
  </si>
  <si>
    <t>FLORENCIA</t>
  </si>
  <si>
    <t>Nancy Gualguan Luna</t>
  </si>
  <si>
    <t>0.0049305555555556</t>
  </si>
  <si>
    <t>GUAPI</t>
  </si>
  <si>
    <t>Byron Ivan Izquierdo Campaz</t>
  </si>
  <si>
    <t>0.019884259259259</t>
  </si>
  <si>
    <t>0.018888888888889</t>
  </si>
  <si>
    <t>INZA</t>
  </si>
  <si>
    <t>Dency Ramirez Camacho</t>
  </si>
  <si>
    <t>GI12426</t>
  </si>
  <si>
    <t>0.15780092592593</t>
  </si>
  <si>
    <t>INC000000524197</t>
  </si>
  <si>
    <t>0.0014583333333333</t>
  </si>
  <si>
    <t>0.004375</t>
  </si>
  <si>
    <t>JAMBALO</t>
  </si>
  <si>
    <t>Diana Maria Gonzalez Salazar</t>
  </si>
  <si>
    <t>0.0052083333333333</t>
  </si>
  <si>
    <t>0.096666666666667</t>
  </si>
  <si>
    <t>0.032337962962963</t>
  </si>
  <si>
    <t>LA SIERRA</t>
  </si>
  <si>
    <t>Carlos Emigdio Bermeo Burbano</t>
  </si>
  <si>
    <t>0.023402777777778</t>
  </si>
  <si>
    <t>INC000000523075</t>
  </si>
  <si>
    <t>0.032407407407407</t>
  </si>
  <si>
    <t>LA VEGA</t>
  </si>
  <si>
    <t>Manuel Dolores Collazos Ortega</t>
  </si>
  <si>
    <t>0.033333333333333</t>
  </si>
  <si>
    <t>LOPEZ MICAY</t>
  </si>
  <si>
    <t>Thomas de aquino riasco</t>
  </si>
  <si>
    <t>0.05787037037037</t>
  </si>
  <si>
    <t>INC000000522086</t>
  </si>
  <si>
    <t>0.030787037037037</t>
  </si>
  <si>
    <t>0.002037037037037</t>
  </si>
  <si>
    <t>INC000000524049</t>
  </si>
  <si>
    <t>0.089467592592593</t>
  </si>
  <si>
    <t>0.0055787037037037</t>
  </si>
  <si>
    <t>MERCADERES</t>
  </si>
  <si>
    <t>Yolanda Gomez</t>
  </si>
  <si>
    <t>GI-12529</t>
  </si>
  <si>
    <t>MIRANDA</t>
  </si>
  <si>
    <t>Jose Luis Agilar Gonzalez</t>
  </si>
  <si>
    <t>Diego Hernando Manzano Urbano</t>
  </si>
  <si>
    <t>0.01974537037037</t>
  </si>
  <si>
    <t>PADILLA</t>
  </si>
  <si>
    <t>Hugo Jesus Cifuentes Vivas</t>
  </si>
  <si>
    <t>ROOSEVELT SARRIA VILLA</t>
  </si>
  <si>
    <t>0.021203703703704</t>
  </si>
  <si>
    <t>PIAMONTE</t>
  </si>
  <si>
    <t>Asdrubal Hernando Ortega Lopez</t>
  </si>
  <si>
    <t>0.017199074074074</t>
  </si>
  <si>
    <t>0.026273148148148</t>
  </si>
  <si>
    <t>0.00125</t>
  </si>
  <si>
    <t>PIENDAMO</t>
  </si>
  <si>
    <t>Carlos Alirio Gomez Hurtado</t>
  </si>
  <si>
    <t>GI-12755</t>
  </si>
  <si>
    <t>0.0084027777777778</t>
  </si>
  <si>
    <t>0.0030787037037037</t>
  </si>
  <si>
    <t>PURACE COCONUCO</t>
  </si>
  <si>
    <t>Densy Ramirez</t>
  </si>
  <si>
    <t>ROSAS</t>
  </si>
  <si>
    <t>Maria Del Consuelo Burgos</t>
  </si>
  <si>
    <t>SAN SEBASTIAN</t>
  </si>
  <si>
    <t>Yamileth Amparo Garces Rengifo</t>
  </si>
  <si>
    <t>0.039606481481481</t>
  </si>
  <si>
    <t>Zuly Viviana Caicedo Macias</t>
  </si>
  <si>
    <t>0.015092592592593</t>
  </si>
  <si>
    <t>SILVIA</t>
  </si>
  <si>
    <t>Fernanndo Javier Portilla Florez</t>
  </si>
  <si>
    <t>0.14277777777778</t>
  </si>
  <si>
    <t>SOTARA (PAISPAMBA)</t>
  </si>
  <si>
    <t>Leydy Ximena Manzano</t>
  </si>
  <si>
    <t>0.086087962962963</t>
  </si>
  <si>
    <t>0.0025231481481481</t>
  </si>
  <si>
    <t>SUCRE</t>
  </si>
  <si>
    <t>Duli Rocio Ortiz Daza</t>
  </si>
  <si>
    <t>0.089583333333333</t>
  </si>
  <si>
    <t>Inicio verificación causa de falla</t>
  </si>
  <si>
    <t>0.0013194444444444</t>
  </si>
  <si>
    <t>INC000000522975</t>
  </si>
  <si>
    <t>TIMBIO</t>
  </si>
  <si>
    <t>Jaime Laurido Gomez</t>
  </si>
  <si>
    <t>TIMBIQUI</t>
  </si>
  <si>
    <t>Cesar Antonio Zuniga Hurtado</t>
  </si>
  <si>
    <t>0.004212962962963</t>
  </si>
  <si>
    <t>0.0046990740740741</t>
  </si>
  <si>
    <t>0.0030555555555556</t>
  </si>
  <si>
    <t>TORIBIO</t>
  </si>
  <si>
    <t>Henry Quijano</t>
  </si>
  <si>
    <t>0.0050462962962963</t>
  </si>
  <si>
    <t>0.023680555555556</t>
  </si>
  <si>
    <t>0.023796296296296</t>
  </si>
  <si>
    <t>TOTORO</t>
  </si>
  <si>
    <t>Nancy Piedad Hurtado Quijano</t>
  </si>
  <si>
    <t>0.0045833333333333</t>
  </si>
  <si>
    <t>0.0066435185185185</t>
  </si>
  <si>
    <t>0.035393518518519</t>
  </si>
  <si>
    <t>0.089490740740741</t>
  </si>
  <si>
    <t>Malas condiciones en Red LAN (Conexiones)</t>
  </si>
  <si>
    <t>0.0057638888888889</t>
  </si>
  <si>
    <t>VILLARICA</t>
  </si>
  <si>
    <t>Vicente Arnulfo Banbue</t>
  </si>
  <si>
    <t>0.021527777777778</t>
  </si>
  <si>
    <t>CESAR</t>
  </si>
  <si>
    <t>AGUACHICA</t>
  </si>
  <si>
    <t>Jose Riquett</t>
  </si>
  <si>
    <t>0.00099537037037037</t>
  </si>
  <si>
    <t>BECERRIL</t>
  </si>
  <si>
    <t>Hernan Lopez</t>
  </si>
  <si>
    <t>BOSCONIA</t>
  </si>
  <si>
    <t>Hernando Juaquin Dasa Cierra</t>
  </si>
  <si>
    <t>CHIMICHAGUA</t>
  </si>
  <si>
    <t>Harold Vanegas Soto</t>
  </si>
  <si>
    <t>0.032800925925926</t>
  </si>
  <si>
    <t>0.0018055555555556</t>
  </si>
  <si>
    <t>CHIRIGUANA</t>
  </si>
  <si>
    <t>Yulet Maria Guzman</t>
  </si>
  <si>
    <t>0.0012962962962963</t>
  </si>
  <si>
    <t>CODAZZI</t>
  </si>
  <si>
    <t>Natalia Tapes Salamanca</t>
  </si>
  <si>
    <t>CURUMANI</t>
  </si>
  <si>
    <t>Alvaro Javier Celis Carvajal</t>
  </si>
  <si>
    <t>0.085509259259259</t>
  </si>
  <si>
    <t>0.0034259259259259</t>
  </si>
  <si>
    <t>EL COPEY</t>
  </si>
  <si>
    <t>Anibal Rodriguez</t>
  </si>
  <si>
    <t>0.013078703703704</t>
  </si>
  <si>
    <t>EL PASO</t>
  </si>
  <si>
    <t>Yenis Edith Gullo Peña</t>
  </si>
  <si>
    <t>0.03224537037037</t>
  </si>
  <si>
    <t>0.005625</t>
  </si>
  <si>
    <t>0.024606481481481</t>
  </si>
  <si>
    <t>0.0078240740740741</t>
  </si>
  <si>
    <t>GONZALEZ</t>
  </si>
  <si>
    <t>johanna molina lemus</t>
  </si>
  <si>
    <t>0.024143518518519</t>
  </si>
  <si>
    <t>INC000000509684</t>
  </si>
  <si>
    <t>0.002337962962963</t>
  </si>
  <si>
    <t>0.020555555555556</t>
  </si>
  <si>
    <t>LA GLORIA</t>
  </si>
  <si>
    <t>Geonel Castro Guerra</t>
  </si>
  <si>
    <t>Oswald Morales Lopez</t>
  </si>
  <si>
    <t>Email</t>
  </si>
  <si>
    <t>PAILITAS</t>
  </si>
  <si>
    <t>Juleyda Caballero</t>
  </si>
  <si>
    <t>0.014097222222222</t>
  </si>
  <si>
    <t>PELAYA</t>
  </si>
  <si>
    <t>Eusebio segundo cadena pertuz</t>
  </si>
  <si>
    <t>0.089513888888889</t>
  </si>
  <si>
    <t>SAN ALBERTO</t>
  </si>
  <si>
    <t>Javier Humberto Muñoz</t>
  </si>
  <si>
    <t>0.0029861111111111</t>
  </si>
  <si>
    <t>TAMALAMEQUE</t>
  </si>
  <si>
    <t>Ferney Eusebio Cruz Rojas</t>
  </si>
  <si>
    <t>0.037708333333333</t>
  </si>
  <si>
    <t>0.014351851851852</t>
  </si>
  <si>
    <t>VALLEDUPAR</t>
  </si>
  <si>
    <t>Yineth Patricia Vega Garcia</t>
  </si>
  <si>
    <t>NABUSIMAKE</t>
  </si>
  <si>
    <t>0.36712962962963</t>
  </si>
  <si>
    <t>0.0010416666666667</t>
  </si>
  <si>
    <t>0.0014814814814815</t>
  </si>
  <si>
    <t>0.0028472222222222</t>
  </si>
  <si>
    <t>0.0080324074074074</t>
  </si>
  <si>
    <t>0.027638888888889</t>
  </si>
  <si>
    <t>0.0077546296296296</t>
  </si>
  <si>
    <t>0.022407407407407</t>
  </si>
  <si>
    <t>0.0028703703703704</t>
  </si>
  <si>
    <t>0.0027314814814815</t>
  </si>
  <si>
    <t>INC000000522637</t>
  </si>
  <si>
    <t>INC000000524073</t>
  </si>
  <si>
    <t>CHOCO</t>
  </si>
  <si>
    <t>ACANDI</t>
  </si>
  <si>
    <t>Daicy Chaverra Perea</t>
  </si>
  <si>
    <t>0.0092361111111111</t>
  </si>
  <si>
    <t>Intermitencias en el servicio</t>
  </si>
  <si>
    <t>0.0094907407407407</t>
  </si>
  <si>
    <t>ALTO BAUDO</t>
  </si>
  <si>
    <t>Javier Antonio Hinestroza Mosquera</t>
  </si>
  <si>
    <t>0.19782407407407</t>
  </si>
  <si>
    <t>0.73377314814815</t>
  </si>
  <si>
    <t>0.097685185185185</t>
  </si>
  <si>
    <t>0.034930555555556</t>
  </si>
  <si>
    <t>0.0025925925925926</t>
  </si>
  <si>
    <t>0.1625462962963</t>
  </si>
  <si>
    <t>0.00097222222222222</t>
  </si>
  <si>
    <t>INC000000523560</t>
  </si>
  <si>
    <t>ATRATO</t>
  </si>
  <si>
    <t>Edwar Valencia Torres</t>
  </si>
  <si>
    <t>0.036134259259259</t>
  </si>
  <si>
    <t>BAGADO</t>
  </si>
  <si>
    <t>Betsy Emigda Asprilla Pandeles</t>
  </si>
  <si>
    <t>0.0035416666666667</t>
  </si>
  <si>
    <t>0.0067824074074074</t>
  </si>
  <si>
    <t>BAHIA SOLANO</t>
  </si>
  <si>
    <t>Rosaura Garcia</t>
  </si>
  <si>
    <t>0.008912037037037</t>
  </si>
  <si>
    <t>BAJO BAUDO</t>
  </si>
  <si>
    <t>Ivanova Hortensia Agualimpia Soto</t>
  </si>
  <si>
    <t>0.039583333333333</t>
  </si>
  <si>
    <t>BOJAYA</t>
  </si>
  <si>
    <t>Keny Alexander Camacho</t>
  </si>
  <si>
    <t>0.028680555555556</t>
  </si>
  <si>
    <t>0.0012731481481481</t>
  </si>
  <si>
    <t>0.0018287037037037</t>
  </si>
  <si>
    <t>INC000000524191</t>
  </si>
  <si>
    <t>CANTON SAN PABLO</t>
  </si>
  <si>
    <t>Jesus Homero Ledezma Renteria</t>
  </si>
  <si>
    <t>CARMEN DEL DARIEN</t>
  </si>
  <si>
    <t>Ericson Mina Asprilla</t>
  </si>
  <si>
    <t>0.071273148148148</t>
  </si>
  <si>
    <t>0.020231481481481</t>
  </si>
  <si>
    <t>0.030300925925926</t>
  </si>
  <si>
    <t>INC000000522669</t>
  </si>
  <si>
    <t>0.091712962962963</t>
  </si>
  <si>
    <t>0.0042592592592593</t>
  </si>
  <si>
    <t>CONDOTO</t>
  </si>
  <si>
    <t>Dalia Stella Perea Palacios</t>
  </si>
  <si>
    <t>INC000000523898</t>
  </si>
  <si>
    <t>EL LITORAL DEL SAN JUAN</t>
  </si>
  <si>
    <t>Ciro Americo Perea Hinestroza</t>
  </si>
  <si>
    <t>JURADO</t>
  </si>
  <si>
    <t>Heyson Gomez Quinto</t>
  </si>
  <si>
    <t>LLORO</t>
  </si>
  <si>
    <t>Ricardo Rios</t>
  </si>
  <si>
    <t>0.011782407407407</t>
  </si>
  <si>
    <t>NC000000484022</t>
  </si>
  <si>
    <t>MEDIO ATRATO</t>
  </si>
  <si>
    <t>0.065671296296296</t>
  </si>
  <si>
    <t>0.12625</t>
  </si>
  <si>
    <t>0.0044212962962963</t>
  </si>
  <si>
    <t>0.03875</t>
  </si>
  <si>
    <t>0.0019212962962963</t>
  </si>
  <si>
    <t>0.003287037037037</t>
  </si>
  <si>
    <t>0.0031712962962963</t>
  </si>
  <si>
    <t>INC000000522635</t>
  </si>
  <si>
    <t>INC000000524160</t>
  </si>
  <si>
    <t>0.094884259259259</t>
  </si>
  <si>
    <t>MEDIO BAUDO</t>
  </si>
  <si>
    <t>0.02087962962963</t>
  </si>
  <si>
    <t>0.018634259259259</t>
  </si>
  <si>
    <t>0.033796296296296</t>
  </si>
  <si>
    <t>NOVITA</t>
  </si>
  <si>
    <t>juan francisco Lopez</t>
  </si>
  <si>
    <t>INC000000524323</t>
  </si>
  <si>
    <t>NUQUI</t>
  </si>
  <si>
    <t>Betsy Asprilla</t>
  </si>
  <si>
    <t>0.066597222222222</t>
  </si>
  <si>
    <t>Alimentación eléctrica (LAN) con UPS de propiedad RNEC</t>
  </si>
  <si>
    <t>0.038194444444444</t>
  </si>
  <si>
    <t>INC000000522126</t>
  </si>
  <si>
    <t>0.033726851851852</t>
  </si>
  <si>
    <t>INC000000524256</t>
  </si>
  <si>
    <t>0.0033796296296296</t>
  </si>
  <si>
    <t>QUIBDÓ</t>
  </si>
  <si>
    <t>Dalton Antonio Salazar Castro</t>
  </si>
  <si>
    <t>RIO IRO</t>
  </si>
  <si>
    <t>Angela Patricia Agualimpia Copete</t>
  </si>
  <si>
    <t>0.03849537037037</t>
  </si>
  <si>
    <t>INC000000524118</t>
  </si>
  <si>
    <t>RIO QUITO</t>
  </si>
  <si>
    <t>Haidyth Chaverra Paz</t>
  </si>
  <si>
    <t>0.0054861111111111</t>
  </si>
  <si>
    <t>RIOSUCIO</t>
  </si>
  <si>
    <t>Halmar Emilio Moya Cuero</t>
  </si>
  <si>
    <t>SAN JOSE DEL PALMAR</t>
  </si>
  <si>
    <t>Jorge Emilio Mosquera Olaya</t>
  </si>
  <si>
    <t>0.12956018518519</t>
  </si>
  <si>
    <t>SIPI</t>
  </si>
  <si>
    <t>Juan Carlos Lemus</t>
  </si>
  <si>
    <t>0.027037037037037</t>
  </si>
  <si>
    <t>0.10247685185185</t>
  </si>
  <si>
    <t>INC000000524058</t>
  </si>
  <si>
    <t>UNGUIA</t>
  </si>
  <si>
    <t>Amaris Cordoba Carrascal</t>
  </si>
  <si>
    <t>INC000000523796</t>
  </si>
  <si>
    <t>AYAPEL</t>
  </si>
  <si>
    <t>Lacides Roger Miranda Buelvas</t>
  </si>
  <si>
    <t>Yoneida Mendoza Mercado</t>
  </si>
  <si>
    <t>CANALETE</t>
  </si>
  <si>
    <t>Hernan Ballesteros</t>
  </si>
  <si>
    <t>0.033402777777778</t>
  </si>
  <si>
    <t>CHIMA</t>
  </si>
  <si>
    <t>Julio Vergara Amariz</t>
  </si>
  <si>
    <t>CIENAGA DE ORO</t>
  </si>
  <si>
    <t>Claudia Hoyos</t>
  </si>
  <si>
    <t>0.0028240740740741</t>
  </si>
  <si>
    <t>0.023263888888889</t>
  </si>
  <si>
    <t>INC000000523719</t>
  </si>
  <si>
    <t>COTORRA</t>
  </si>
  <si>
    <t>Diana Estela Argel Arroyo</t>
  </si>
  <si>
    <t>INC000000523472</t>
  </si>
  <si>
    <t>LA APARTADA</t>
  </si>
  <si>
    <t>Jose Javier Nuñez De Aguas</t>
  </si>
  <si>
    <t>LORICA</t>
  </si>
  <si>
    <t>Luis Carlos Avena</t>
  </si>
  <si>
    <t>0.020625</t>
  </si>
  <si>
    <t>LOS CORDOBAS</t>
  </si>
  <si>
    <t>Rosa Maria Barrios</t>
  </si>
  <si>
    <t>0.0040277777777778</t>
  </si>
  <si>
    <t>0.0061342592592593</t>
  </si>
  <si>
    <t>MOMIL</t>
  </si>
  <si>
    <t>Jorge Luis Lopez Hernandez</t>
  </si>
  <si>
    <t>0.0072916666666667</t>
  </si>
  <si>
    <t>MOÑITOS</t>
  </si>
  <si>
    <t>Jose Ramon Paternina Suarez</t>
  </si>
  <si>
    <t>0.064444444444444</t>
  </si>
  <si>
    <t>0.039328703703704</t>
  </si>
  <si>
    <t>PUEBLO NUEVO</t>
  </si>
  <si>
    <t>Carmen Bertel</t>
  </si>
  <si>
    <t>PUERTO ESCONDIDO</t>
  </si>
  <si>
    <t>Jairo Rodriguez Pacheco</t>
  </si>
  <si>
    <t>0.026828703703704</t>
  </si>
  <si>
    <t>0.010925925925926</t>
  </si>
  <si>
    <t>PUERTO LIBERTADOR</t>
  </si>
  <si>
    <t>Nelson Muños</t>
  </si>
  <si>
    <t>PURISIMA</t>
  </si>
  <si>
    <t>Zobeida Cecilia Caraballo Castellanos</t>
  </si>
  <si>
    <t>SAHAGUN</t>
  </si>
  <si>
    <t>Ricardo Ballesteros Doria</t>
  </si>
  <si>
    <t>SAN ANDRES SOTAVENTO</t>
  </si>
  <si>
    <t>Maolin lemus Galvis</t>
  </si>
  <si>
    <t>0.0080092592592593</t>
  </si>
  <si>
    <t>INC000000522873</t>
  </si>
  <si>
    <t>0.021666666666667</t>
  </si>
  <si>
    <t>SAN ANTERO</t>
  </si>
  <si>
    <t>Aristides Agamez Pineda</t>
  </si>
  <si>
    <t>INC000000524615</t>
  </si>
  <si>
    <t>0.08875</t>
  </si>
  <si>
    <t>SAN BERNARDO DEL VIENTO</t>
  </si>
  <si>
    <t>Shirley primera marrugo</t>
  </si>
  <si>
    <t>INC497773</t>
  </si>
  <si>
    <t>0.032685185185185</t>
  </si>
  <si>
    <t>0.036828703703704</t>
  </si>
  <si>
    <t>INC502369</t>
  </si>
  <si>
    <t>0.18833333333333</t>
  </si>
  <si>
    <t>Lidia lopez Almanza</t>
  </si>
  <si>
    <t>0.069444444444444</t>
  </si>
  <si>
    <t>0.03375</t>
  </si>
  <si>
    <t>INC000000523576</t>
  </si>
  <si>
    <t>SAN JOSE DE URE</t>
  </si>
  <si>
    <t>Isis Ghisays Lopez</t>
  </si>
  <si>
    <t>0.031273148148148</t>
  </si>
  <si>
    <t>SAN PELAYO</t>
  </si>
  <si>
    <t>Pedro Pablo Garces</t>
  </si>
  <si>
    <t>INC000000523473</t>
  </si>
  <si>
    <t>CUNDINAMARCA</t>
  </si>
  <si>
    <t>ANAPOIMA</t>
  </si>
  <si>
    <t>Blanca Ximena Puentes Cabrero</t>
  </si>
  <si>
    <t>INC000000524817</t>
  </si>
  <si>
    <t>APULO</t>
  </si>
  <si>
    <t>Hugo alberto Garzon Mesa</t>
  </si>
  <si>
    <t>0.0013657407407407</t>
  </si>
  <si>
    <t>BELTRAN</t>
  </si>
  <si>
    <t>Carlos Daniel Gonzalez</t>
  </si>
  <si>
    <t>BOJACA</t>
  </si>
  <si>
    <t>Ana Victoria Lopez Pinzon</t>
  </si>
  <si>
    <t>0.0034490740740741</t>
  </si>
  <si>
    <t>CABRERA</t>
  </si>
  <si>
    <t>Jose Ancisar Tapias Diaz</t>
  </si>
  <si>
    <t>0.0037962962962963</t>
  </si>
  <si>
    <t>CACHIPAY</t>
  </si>
  <si>
    <t>Rodrigo Gustavo Turriago Delgado</t>
  </si>
  <si>
    <t>CHIA</t>
  </si>
  <si>
    <t>Fernando Jimenez</t>
  </si>
  <si>
    <t>INC522872</t>
  </si>
  <si>
    <t>CHIPAQUE</t>
  </si>
  <si>
    <t>Nancy yaned mora</t>
  </si>
  <si>
    <t>COTA</t>
  </si>
  <si>
    <t>Lina Robayo</t>
  </si>
  <si>
    <t>CUCUNUBA</t>
  </si>
  <si>
    <t>Claudia Patricia Garcia Rocha</t>
  </si>
  <si>
    <t>EL COLEGIO</t>
  </si>
  <si>
    <t>Alcides Rodriguez</t>
  </si>
  <si>
    <t>0.01087962962963</t>
  </si>
  <si>
    <t>Alberto Ostos Montero</t>
  </si>
  <si>
    <t>0.023912037037037</t>
  </si>
  <si>
    <t>0.02212962962963</t>
  </si>
  <si>
    <t>0.0065277777777778</t>
  </si>
  <si>
    <t>FOMEQUE</t>
  </si>
  <si>
    <t>Diana Paola Riveros Gomez</t>
  </si>
  <si>
    <t>0.010740740740741</t>
  </si>
  <si>
    <t>FOSCA</t>
  </si>
  <si>
    <t>Cladis Marien Nieto Sanchez</t>
  </si>
  <si>
    <t>0.0089583333333333</t>
  </si>
  <si>
    <t>GACHALA</t>
  </si>
  <si>
    <t>Camilo Serrano</t>
  </si>
  <si>
    <t>0.041157407407407</t>
  </si>
  <si>
    <t>INC000000524513</t>
  </si>
  <si>
    <t>GACHETA</t>
  </si>
  <si>
    <t>Jose Fuentes</t>
  </si>
  <si>
    <t>GAMA</t>
  </si>
  <si>
    <t>Javier Beltran</t>
  </si>
  <si>
    <t>0.041111111111111</t>
  </si>
  <si>
    <t>INC000000524411</t>
  </si>
  <si>
    <t>Jaime Morales Forero</t>
  </si>
  <si>
    <t>0.12240740740741</t>
  </si>
  <si>
    <t>0.0024074074074074</t>
  </si>
  <si>
    <t>0.02099537037037</t>
  </si>
  <si>
    <t>INC000000522583</t>
  </si>
  <si>
    <t>0.0048842592592593</t>
  </si>
  <si>
    <t>0.0026388888888889</t>
  </si>
  <si>
    <t>GUACHETA</t>
  </si>
  <si>
    <t>INC000000522875</t>
  </si>
  <si>
    <t>0.020787037037037</t>
  </si>
  <si>
    <t>GUADUAS</t>
  </si>
  <si>
    <t>Andrea Carolina Rincon Plazas</t>
  </si>
  <si>
    <t>GUASCA</t>
  </si>
  <si>
    <t>Yesid Rodriguez Almeciga</t>
  </si>
  <si>
    <t>0.020717592592593</t>
  </si>
  <si>
    <t>0.007037037037037</t>
  </si>
  <si>
    <t>INC000000523084</t>
  </si>
  <si>
    <t>GUATAQUI</t>
  </si>
  <si>
    <t>Harry Alfonso Fonseca Garzon</t>
  </si>
  <si>
    <t>GUATAVITA</t>
  </si>
  <si>
    <t>carlos coy beltran</t>
  </si>
  <si>
    <t>0.0086342592592593</t>
  </si>
  <si>
    <t>GUAYABETAL</t>
  </si>
  <si>
    <t>Henry Cortes Muñoz</t>
  </si>
  <si>
    <t>0.0052777777777778</t>
  </si>
  <si>
    <t>GUTIERREZ</t>
  </si>
  <si>
    <t>Jacobo Acosta Albornoz</t>
  </si>
  <si>
    <t>0.031134259259259</t>
  </si>
  <si>
    <t>0.020208333333333</t>
  </si>
  <si>
    <t>JERUSALEN</t>
  </si>
  <si>
    <t>Hector Javier Carrillo Alvarado</t>
  </si>
  <si>
    <t>0.0010648148148148</t>
  </si>
  <si>
    <t>JUNIN</t>
  </si>
  <si>
    <t>Maritza Esperanza Mendez Acosta</t>
  </si>
  <si>
    <t>LA MESA</t>
  </si>
  <si>
    <t>Luis Alberto Roncancio Castillo</t>
  </si>
  <si>
    <t>0.0089814814814815</t>
  </si>
  <si>
    <t>Gabriela Parra</t>
  </si>
  <si>
    <t>0.0066203703703704</t>
  </si>
  <si>
    <t>Saturación en red LAN</t>
  </si>
  <si>
    <t>0.0056944444444444</t>
  </si>
  <si>
    <t>0.0039583333333333</t>
  </si>
  <si>
    <t>0.035162037037037</t>
  </si>
  <si>
    <t>0.0068518518518519</t>
  </si>
  <si>
    <t>MACHETA</t>
  </si>
  <si>
    <t>Maria Yadira Santana Valero</t>
  </si>
  <si>
    <t>0.0043287037037037</t>
  </si>
  <si>
    <t>MANTA</t>
  </si>
  <si>
    <t>Gloria Rosa Leiva Perilla</t>
  </si>
  <si>
    <t>MERCANET</t>
  </si>
  <si>
    <t>0.011944444444444</t>
  </si>
  <si>
    <t>0.016180555555556</t>
  </si>
  <si>
    <t>MEDINA</t>
  </si>
  <si>
    <t>Guillermo Antonio Torres</t>
  </si>
  <si>
    <t>INC000000524447</t>
  </si>
  <si>
    <t>MOSQUERA</t>
  </si>
  <si>
    <t>Juan Carlos Moreno</t>
  </si>
  <si>
    <t>NILO</t>
  </si>
  <si>
    <t>Omar Oswaldo Sierra Moreno</t>
  </si>
  <si>
    <t>PACHO</t>
  </si>
  <si>
    <t>Jairo pinzon</t>
  </si>
  <si>
    <t>0.03349537037037</t>
  </si>
  <si>
    <t>PAIME</t>
  </si>
  <si>
    <t>Hector Daniel Malaver Montaño</t>
  </si>
  <si>
    <t>PANDI</t>
  </si>
  <si>
    <t>Ivan Emilio Pinzon Quiroga</t>
  </si>
  <si>
    <t>PASCA</t>
  </si>
  <si>
    <t>Yeimi Rivera Gutierres</t>
  </si>
  <si>
    <t>QUEBRADA NEGRA</t>
  </si>
  <si>
    <t>Claudia Alejandra Rodriguez Lancheros</t>
  </si>
  <si>
    <t>0.0079166666666667</t>
  </si>
  <si>
    <t>0.0074768518518519</t>
  </si>
  <si>
    <t>QUETAME</t>
  </si>
  <si>
    <t>Ferney Albeiro Cruz</t>
  </si>
  <si>
    <t>SAN CAYETANO</t>
  </si>
  <si>
    <t>Alba Elvira Muñoz</t>
  </si>
  <si>
    <t>0.020486111111111</t>
  </si>
  <si>
    <t>INC000000524493</t>
  </si>
  <si>
    <t>0.089768518518519</t>
  </si>
  <si>
    <t>Olga Sanabria Moreno</t>
  </si>
  <si>
    <t>0.0020601851851852</t>
  </si>
  <si>
    <t>SESQUILE</t>
  </si>
  <si>
    <t>wiliam eduardo guzman</t>
  </si>
  <si>
    <t>0.027476851851852</t>
  </si>
  <si>
    <t>SIBATE</t>
  </si>
  <si>
    <t>López Bogota Ovidio</t>
  </si>
  <si>
    <t>0.0063657407407407</t>
  </si>
  <si>
    <t>SILVANIA</t>
  </si>
  <si>
    <t>Misael Yamit Vargas Romero</t>
  </si>
  <si>
    <t>0.019583333333333</t>
  </si>
  <si>
    <t>0.2356712962963</t>
  </si>
  <si>
    <t>0.025162037037037</t>
  </si>
  <si>
    <t>SOACHA</t>
  </si>
  <si>
    <t>Yamile Ome</t>
  </si>
  <si>
    <t>INC499127</t>
  </si>
  <si>
    <t>0.044791666666667</t>
  </si>
  <si>
    <t>INC000000524362</t>
  </si>
  <si>
    <t>INC524400</t>
  </si>
  <si>
    <t>0.011134259259259</t>
  </si>
  <si>
    <t>SUBACHOQUE</t>
  </si>
  <si>
    <t>Orlando Tautiva Salgado</t>
  </si>
  <si>
    <t>SUPATA</t>
  </si>
  <si>
    <t>Javier Valdez</t>
  </si>
  <si>
    <t>TABIO</t>
  </si>
  <si>
    <t>Alba Lucia Gonzalez Gaitan</t>
  </si>
  <si>
    <t>TAUSA</t>
  </si>
  <si>
    <t>Maria del Pilar Ortiz Rodriguez</t>
  </si>
  <si>
    <t>0.0053935185185185</t>
  </si>
  <si>
    <t>TENJO</t>
  </si>
  <si>
    <t>Juana Bulla Fonque</t>
  </si>
  <si>
    <t>TIBACUY</t>
  </si>
  <si>
    <t>Amanda Morales</t>
  </si>
  <si>
    <t>0.092916666666667</t>
  </si>
  <si>
    <t>0.019560185185185</t>
  </si>
  <si>
    <t>TIBIRITA</t>
  </si>
  <si>
    <t>Nubia Stella Romero Moreno</t>
  </si>
  <si>
    <t>0.0032407407407407</t>
  </si>
  <si>
    <t>TOCAIMA</t>
  </si>
  <si>
    <t>Leonel Castañeda Lozano</t>
  </si>
  <si>
    <t>0.0053703703703704</t>
  </si>
  <si>
    <t>TOPAIPI</t>
  </si>
  <si>
    <t>Armando Montaño Hernandez</t>
  </si>
  <si>
    <t>0.063958333333333</t>
  </si>
  <si>
    <t>0.0085185185185185</t>
  </si>
  <si>
    <t>UBALA</t>
  </si>
  <si>
    <t>Blanca Velandia</t>
  </si>
  <si>
    <t>0.041134259259259</t>
  </si>
  <si>
    <t>INC000000524412</t>
  </si>
  <si>
    <t>Cesar Demetrio Romero Guerra</t>
  </si>
  <si>
    <t>VERGARA</t>
  </si>
  <si>
    <t>Sandra Milena Forero Florez</t>
  </si>
  <si>
    <t>VILLAGOMEZ</t>
  </si>
  <si>
    <t>Vilma Milena Romero Quiroga</t>
  </si>
  <si>
    <t>0.022962962962963</t>
  </si>
  <si>
    <t>INC000000524551</t>
  </si>
  <si>
    <t>VILLETA</t>
  </si>
  <si>
    <t>Diana Patricia Matiz Sanchez</t>
  </si>
  <si>
    <t>VIOTA</t>
  </si>
  <si>
    <t>Elina Carrillo</t>
  </si>
  <si>
    <t>YACOPI</t>
  </si>
  <si>
    <t>Fidel Rueda</t>
  </si>
  <si>
    <t>ZIPACON</t>
  </si>
  <si>
    <t>Angelig Dimate Velosa</t>
  </si>
  <si>
    <t>GUAINIA </t>
  </si>
  <si>
    <t>PUERTO INIRIDA</t>
  </si>
  <si>
    <t>Jose Gustavo Bonilla Gomez</t>
  </si>
  <si>
    <t>0.02224537037037</t>
  </si>
  <si>
    <t>0.035324074074074</t>
  </si>
  <si>
    <t>0.052083333333333</t>
  </si>
  <si>
    <t>0.018564814814815</t>
  </si>
  <si>
    <t>0.016018518518519</t>
  </si>
  <si>
    <t>0.0027083333333333</t>
  </si>
  <si>
    <t>0.016921296296296</t>
  </si>
  <si>
    <t>0.018611111111111</t>
  </si>
  <si>
    <t>INC000000523237</t>
  </si>
  <si>
    <t>0.018842592592593</t>
  </si>
  <si>
    <t>INC000000524682</t>
  </si>
  <si>
    <t>0.08349537037037</t>
  </si>
  <si>
    <t>GUAJIRA</t>
  </si>
  <si>
    <t>ALBANIA</t>
  </si>
  <si>
    <t>Ana Maria Freile Torres</t>
  </si>
  <si>
    <t>DIBULLA</t>
  </si>
  <si>
    <t>Harold Wilson Vanegas</t>
  </si>
  <si>
    <t>0.058773148148148</t>
  </si>
  <si>
    <t>DISTRACCION</t>
  </si>
  <si>
    <t>Claudia Tatiana Pinto Pedroza</t>
  </si>
  <si>
    <t>INC000000524295</t>
  </si>
  <si>
    <t>INC000000524423</t>
  </si>
  <si>
    <t>EL MOLINO</t>
  </si>
  <si>
    <t>Guillermo Builes Medina</t>
  </si>
  <si>
    <t>HATONUEVO</t>
  </si>
  <si>
    <t>Jorge David Ojeda</t>
  </si>
  <si>
    <t>0.0048148148148148</t>
  </si>
  <si>
    <t>LA JAGUA DEL PILAR</t>
  </si>
  <si>
    <t>Olga Lucia Palacios</t>
  </si>
  <si>
    <t>0.0018981481481481</t>
  </si>
  <si>
    <t>0.096412037037037</t>
  </si>
  <si>
    <t>0.021944444444444</t>
  </si>
  <si>
    <t>0.0045138888888889</t>
  </si>
  <si>
    <t>INC000000524318</t>
  </si>
  <si>
    <t>0.093032407407407</t>
  </si>
  <si>
    <t>MANAURE</t>
  </si>
  <si>
    <t>Rosa Graciela Palacio Ochoa</t>
  </si>
  <si>
    <t>0.0027546296296296</t>
  </si>
  <si>
    <t>RIOHACHA</t>
  </si>
  <si>
    <t>Jaime Andres Cepeda Plata</t>
  </si>
  <si>
    <t>Si contacto (Registrador en Vacaciones o no hay Registrador en la sede)</t>
  </si>
  <si>
    <t>0.12712962962963</t>
  </si>
  <si>
    <t>INC000000524540</t>
  </si>
  <si>
    <t>SAN JUAN DEL CESAR</t>
  </si>
  <si>
    <t>Jose gregorio roy suñiga</t>
  </si>
  <si>
    <t>URIBIA</t>
  </si>
  <si>
    <t>Freddy Rene Becerra Adarmes</t>
  </si>
  <si>
    <t>0.006712962962963</t>
  </si>
  <si>
    <t>URUMITA</t>
  </si>
  <si>
    <t>Shirly Palacios Fonseca</t>
  </si>
  <si>
    <t>0.0033564814814815</t>
  </si>
  <si>
    <t>INC000000524403</t>
  </si>
  <si>
    <t>0.01150462962963</t>
  </si>
  <si>
    <t>INC000000524393</t>
  </si>
  <si>
    <t>Helber tomas molina marquez</t>
  </si>
  <si>
    <t>0.0058101851851852</t>
  </si>
  <si>
    <t>GUAVIARE</t>
  </si>
  <si>
    <t>No se tiene registro</t>
  </si>
  <si>
    <t>0.026597222222222</t>
  </si>
  <si>
    <t>0.018981481481481</t>
  </si>
  <si>
    <t>0.030671296296296</t>
  </si>
  <si>
    <t>0.003125</t>
  </si>
  <si>
    <t>MIRAFLORES</t>
  </si>
  <si>
    <t>Omar Antonio Peñaloza Posada</t>
  </si>
  <si>
    <t>0.01912037037037</t>
  </si>
  <si>
    <t>0.0023842592592593</t>
  </si>
  <si>
    <t>HUILA</t>
  </si>
  <si>
    <t>AIPE</t>
  </si>
  <si>
    <t>Martha Yaneth Solano Fierro</t>
  </si>
  <si>
    <t>BARAYA</t>
  </si>
  <si>
    <t>Gerardo Salas Peralta</t>
  </si>
  <si>
    <t>CAMPOALEGRE</t>
  </si>
  <si>
    <t>Nelson Trujillo Patiño</t>
  </si>
  <si>
    <t>COLOMBIA</t>
  </si>
  <si>
    <t>Jose Basilio Rodriguez Calderon</t>
  </si>
  <si>
    <t>0.53247685185185</t>
  </si>
  <si>
    <t>0.14127314814815</t>
  </si>
  <si>
    <t>ELIAS</t>
  </si>
  <si>
    <t>Lida Yaneth Leon Rojas</t>
  </si>
  <si>
    <t>0.024675925925926</t>
  </si>
  <si>
    <t>0.021736111111111</t>
  </si>
  <si>
    <t>0.0225</t>
  </si>
  <si>
    <t>INC000000523054</t>
  </si>
  <si>
    <t>0.020740740740741</t>
  </si>
  <si>
    <t>GARZON</t>
  </si>
  <si>
    <t>Hersaun Gonzalez Cerquera</t>
  </si>
  <si>
    <t>0.010439814814815</t>
  </si>
  <si>
    <t>IQUIRA</t>
  </si>
  <si>
    <t>Magnolia Gongora Trujill</t>
  </si>
  <si>
    <t>0.0076851851851852</t>
  </si>
  <si>
    <t>ISNOS</t>
  </si>
  <si>
    <t>Diaz Figueroa Victor J</t>
  </si>
  <si>
    <t>0.0034027777777778</t>
  </si>
  <si>
    <t>LA ARGENTINA</t>
  </si>
  <si>
    <t>Manuel Jesus Latorre Adarme</t>
  </si>
  <si>
    <t>0.020138888888889</t>
  </si>
  <si>
    <t>0.019189814814815</t>
  </si>
  <si>
    <t>INC000000524629</t>
  </si>
  <si>
    <t>0.087916666666667</t>
  </si>
  <si>
    <t>Maria Teresa Rojas Valencia</t>
  </si>
  <si>
    <t>0.0036805555555556</t>
  </si>
  <si>
    <t>PITALITO</t>
  </si>
  <si>
    <t>Oscar Reyes</t>
  </si>
  <si>
    <t>0.041759259259259</t>
  </si>
  <si>
    <t>SALADOBLANCO</t>
  </si>
  <si>
    <t>Molina Chavarro Luis Alberto</t>
  </si>
  <si>
    <t>SAN AGUSTIN</t>
  </si>
  <si>
    <t>Nohora Carlina Muñoz</t>
  </si>
  <si>
    <t>INC000000524712</t>
  </si>
  <si>
    <t>0.085763888888889</t>
  </si>
  <si>
    <t>TELLO</t>
  </si>
  <si>
    <t>Hector Bastidas</t>
  </si>
  <si>
    <t>0.094212962962963</t>
  </si>
  <si>
    <t>INC000000522223</t>
  </si>
  <si>
    <t>TERUEL</t>
  </si>
  <si>
    <t>Gloria Muñoz Ibarra</t>
  </si>
  <si>
    <t>0.0077314814814815</t>
  </si>
  <si>
    <t>TIMANA</t>
  </si>
  <si>
    <t>Luis Eduardo Gonzalez</t>
  </si>
  <si>
    <t>0.0054398148148148</t>
  </si>
  <si>
    <t>YAGUARA</t>
  </si>
  <si>
    <t>Miguel Angel Silva Saenz</t>
  </si>
  <si>
    <t>MAGDALENA</t>
  </si>
  <si>
    <t>ALGARROBO</t>
  </si>
  <si>
    <t>Tarcisio Jose Gomez Martinez</t>
  </si>
  <si>
    <t>0.011365740740741</t>
  </si>
  <si>
    <t>0.011643518518519</t>
  </si>
  <si>
    <t>ARACATACA</t>
  </si>
  <si>
    <t>Maria del Pilar Pallares Moron</t>
  </si>
  <si>
    <t>0.01037037037037</t>
  </si>
  <si>
    <t>ARIGUANI</t>
  </si>
  <si>
    <t>Claudia Milena Maestre</t>
  </si>
  <si>
    <t>CERRO DE SAN ANTONIO</t>
  </si>
  <si>
    <t>Inelda Rosa Jimenez Aragón</t>
  </si>
  <si>
    <t>CHIVOLO</t>
  </si>
  <si>
    <t>Miguel Angel Andrade</t>
  </si>
  <si>
    <t>0.022199074074074</t>
  </si>
  <si>
    <t>0.0072685185185185</t>
  </si>
  <si>
    <t>INC000000523672</t>
  </si>
  <si>
    <t>CIENAGA</t>
  </si>
  <si>
    <t>Enuer mueyer</t>
  </si>
  <si>
    <t>CONCORDIA</t>
  </si>
  <si>
    <t>Jesid Alfonso cabrilla Rivera</t>
  </si>
  <si>
    <t>0.042013888888889</t>
  </si>
  <si>
    <t>EL BANCO</t>
  </si>
  <si>
    <t>Pablo Eduardo Mesa</t>
  </si>
  <si>
    <t>EL PIÑON</t>
  </si>
  <si>
    <t>Nilton Ariza</t>
  </si>
  <si>
    <t>0.0052314814814815</t>
  </si>
  <si>
    <t>INC000000523043</t>
  </si>
  <si>
    <t>GUAMAL</t>
  </si>
  <si>
    <t>Juan Jose Rangel Estrada</t>
  </si>
  <si>
    <t>NUEVA GRANADA</t>
  </si>
  <si>
    <t>Yimi Alfonso Molina Mercado</t>
  </si>
  <si>
    <t>0.097037037037037</t>
  </si>
  <si>
    <t>0.088796296296296</t>
  </si>
  <si>
    <t>PEDRAZA</t>
  </si>
  <si>
    <t>Juan Carlos Lozano Medina</t>
  </si>
  <si>
    <t>0.24134259259259</t>
  </si>
  <si>
    <t>0.0038657407407407</t>
  </si>
  <si>
    <t>0.0018518518518519</t>
  </si>
  <si>
    <t>PIJIÑO DEL CARMEN</t>
  </si>
  <si>
    <t>Amaranto Lara Urbina</t>
  </si>
  <si>
    <t>0.023587962962963</t>
  </si>
  <si>
    <t>0.09150462962963</t>
  </si>
  <si>
    <t>INC000000524343</t>
  </si>
  <si>
    <t>PLATO</t>
  </si>
  <si>
    <t>PUEBLO VIEJO</t>
  </si>
  <si>
    <t>Alberto Segundo Montoya Ojeda</t>
  </si>
  <si>
    <t>INC000000522127</t>
  </si>
  <si>
    <t>REMOLINO</t>
  </si>
  <si>
    <t>Nilton Santos Ariza Tamara</t>
  </si>
  <si>
    <t>SABANAS DE SAN ANGEL</t>
  </si>
  <si>
    <t>Jorge Barrios Peralta</t>
  </si>
  <si>
    <t>0.0058564814814815</t>
  </si>
  <si>
    <t>Ledis Arguello</t>
  </si>
  <si>
    <t>0.005</t>
  </si>
  <si>
    <t>0.033148148148148</t>
  </si>
  <si>
    <t>SANTA ANA</t>
  </si>
  <si>
    <t>estela Maria Orozco</t>
  </si>
  <si>
    <t>0.031203703703704</t>
  </si>
  <si>
    <t>SANTA BARBARA DE PINTO</t>
  </si>
  <si>
    <t>Gregorio Viscaino</t>
  </si>
  <si>
    <t>0.020069444444444</t>
  </si>
  <si>
    <t>SANTA MARTA</t>
  </si>
  <si>
    <t>Rene Alberto Fuentes Ortega</t>
  </si>
  <si>
    <t>TENERIFE</t>
  </si>
  <si>
    <t>Jose luis altamar Montero</t>
  </si>
  <si>
    <t>0.0073148148148148</t>
  </si>
  <si>
    <t>ZAPAYAN</t>
  </si>
  <si>
    <t>Orozco Orozco Garys Melchor</t>
  </si>
  <si>
    <t>NETBEAM</t>
  </si>
  <si>
    <t>0.10421296296296</t>
  </si>
  <si>
    <t>0.0050694444444444</t>
  </si>
  <si>
    <t>INC000000523658</t>
  </si>
  <si>
    <t>0.0037037037037037</t>
  </si>
  <si>
    <t>ZONA BANANERA SEVILLA</t>
  </si>
  <si>
    <t>Didier Alfaro Lopez</t>
  </si>
  <si>
    <t>META</t>
  </si>
  <si>
    <t>BARRANCA DE UPIA</t>
  </si>
  <si>
    <t>Nancy Mendoza Bravo</t>
  </si>
  <si>
    <t>0.0053240740740741</t>
  </si>
  <si>
    <t>CABUYARO</t>
  </si>
  <si>
    <t>Arana Vanegas Eduardo</t>
  </si>
  <si>
    <t>0.0036342592592593</t>
  </si>
  <si>
    <t>CASTILLA LA NUEVA</t>
  </si>
  <si>
    <t>Amparo Amaya Garcia</t>
  </si>
  <si>
    <t>0.029884259259259</t>
  </si>
  <si>
    <t>CUBARRAL</t>
  </si>
  <si>
    <t>Luis Alberto Dueñas Reyes</t>
  </si>
  <si>
    <t>0.02287037037037</t>
  </si>
  <si>
    <t>EL CALVARIO</t>
  </si>
  <si>
    <t>Angela Rocio Enciso Pardo</t>
  </si>
  <si>
    <t>0.010185185185185</t>
  </si>
  <si>
    <t>EL CASTILLO</t>
  </si>
  <si>
    <t>Rodriguez Guarnizo Martha Liliana</t>
  </si>
  <si>
    <t>0.0094675925925926</t>
  </si>
  <si>
    <t>0.02474537037037</t>
  </si>
  <si>
    <t>0.021921296296296</t>
  </si>
  <si>
    <t>EL DORADO</t>
  </si>
  <si>
    <t>Sonia Poss</t>
  </si>
  <si>
    <t>0.020439814814815</t>
  </si>
  <si>
    <t>LA URIBE</t>
  </si>
  <si>
    <t>Wilson Javier Hurtado Lancheos</t>
  </si>
  <si>
    <t>LEJANIAS</t>
  </si>
  <si>
    <t>Marina Vanegas Castillo</t>
  </si>
  <si>
    <t>0.085023148148148</t>
  </si>
  <si>
    <t>0.086296296296296</t>
  </si>
  <si>
    <t>MACARENA</t>
  </si>
  <si>
    <t>Duran Rojas Villanid</t>
  </si>
  <si>
    <t>INC000000523574</t>
  </si>
  <si>
    <t>INC000000522213</t>
  </si>
  <si>
    <t>MAPIRIPAN</t>
  </si>
  <si>
    <t>Henrry Tafur Vaquero</t>
  </si>
  <si>
    <t>MESETAS</t>
  </si>
  <si>
    <t>Leguizamon Hernandez</t>
  </si>
  <si>
    <t>0.042361111111111</t>
  </si>
  <si>
    <t>0.018865740740741</t>
  </si>
  <si>
    <t>INC000000524826</t>
  </si>
  <si>
    <t>PUERTO GAITAN</t>
  </si>
  <si>
    <t>Muñoz Gaviria John Jairo</t>
  </si>
  <si>
    <t>PUERTO LLERAS</t>
  </si>
  <si>
    <t>Elvia Marina Rueda Camberos</t>
  </si>
  <si>
    <t>PUERTO LOPEZ</t>
  </si>
  <si>
    <t>Sandra Rebolledo.</t>
  </si>
  <si>
    <t>0.0036111111111111</t>
  </si>
  <si>
    <t>Yiset Bernal</t>
  </si>
  <si>
    <t>0.032592592592593</t>
  </si>
  <si>
    <t>0.010069444444444</t>
  </si>
  <si>
    <t>RESTREPO</t>
  </si>
  <si>
    <t>Carlos Augusto Saldarriaga Lopez</t>
  </si>
  <si>
    <t>0.019837962962963</t>
  </si>
  <si>
    <t>SAN CARLOS DE GUAROA</t>
  </si>
  <si>
    <t>z Dary Melo Mojica</t>
  </si>
  <si>
    <t>SAN JUAN DE ARAMA</t>
  </si>
  <si>
    <t>Fernando Martinez Herrera</t>
  </si>
  <si>
    <t>SAN JUANITO</t>
  </si>
  <si>
    <t>James Otavo Salazar</t>
  </si>
  <si>
    <t xml:space="preserve">SAN MARTIN </t>
  </si>
  <si>
    <t>VILLAVICENCIO</t>
  </si>
  <si>
    <t>Myriam Elsa Perilla Novoa</t>
  </si>
  <si>
    <t>ETB</t>
  </si>
  <si>
    <t>0.021759259259259</t>
  </si>
  <si>
    <t>INC000000524704</t>
  </si>
  <si>
    <t>0.08775462962963</t>
  </si>
  <si>
    <t>Adriana Maria Rodriguez Pinilla</t>
  </si>
  <si>
    <t>VISTA HERMOSA</t>
  </si>
  <si>
    <t>Ariel Biuche Tique</t>
  </si>
  <si>
    <t>INC000000524613</t>
  </si>
  <si>
    <t>ALDANA</t>
  </si>
  <si>
    <t>Guillermo Enrique Oviedo Tobar</t>
  </si>
  <si>
    <t>ANCUYA</t>
  </si>
  <si>
    <t>Richard Arturo Realpe Betancourth</t>
  </si>
  <si>
    <t>INC000000522601</t>
  </si>
  <si>
    <t>GI-12849</t>
  </si>
  <si>
    <t>0.027314814814815</t>
  </si>
  <si>
    <t>ARBOLEDA (BERRUECOS)</t>
  </si>
  <si>
    <t>Burbano Moran Harold Oswaldo</t>
  </si>
  <si>
    <t>BARBACOAS</t>
  </si>
  <si>
    <t>Ximena Rojas</t>
  </si>
  <si>
    <t>GI-12476</t>
  </si>
  <si>
    <t>0.033171296296296</t>
  </si>
  <si>
    <t>0.017847222222222</t>
  </si>
  <si>
    <t>0.019675925925926</t>
  </si>
  <si>
    <t>Luis Alberto Burgos</t>
  </si>
  <si>
    <t>GI-12695</t>
  </si>
  <si>
    <t>0.14159722222222</t>
  </si>
  <si>
    <t>0.065115740740741</t>
  </si>
  <si>
    <t>BUESACO</t>
  </si>
  <si>
    <t>Jesus Eduardo Fuente</t>
  </si>
  <si>
    <t>GI-12580</t>
  </si>
  <si>
    <t>GI-12777</t>
  </si>
  <si>
    <t>INC000000524386</t>
  </si>
  <si>
    <t>CHACHAGUI</t>
  </si>
  <si>
    <t>Allison Vasquez Cordoba</t>
  </si>
  <si>
    <t>CONSACA</t>
  </si>
  <si>
    <t>López Ortiz Tomas Tadeo</t>
  </si>
  <si>
    <t>GI12602</t>
  </si>
  <si>
    <t>0.043657407407407</t>
  </si>
  <si>
    <t>GI-12612</t>
  </si>
  <si>
    <t>GI 12654</t>
  </si>
  <si>
    <t>GI-12815</t>
  </si>
  <si>
    <t>0.0059722222222222</t>
  </si>
  <si>
    <t>CONTADERO</t>
  </si>
  <si>
    <t>Arnulfo Javier Rosero Espinosa</t>
  </si>
  <si>
    <t>INC000000522227</t>
  </si>
  <si>
    <t>GI-12818</t>
  </si>
  <si>
    <t>Luis Alberto Cruz</t>
  </si>
  <si>
    <t>GI-12795</t>
  </si>
  <si>
    <t>CUASPUD (CARLOSAMA)</t>
  </si>
  <si>
    <t>Aura Cecilia Trejos Coral</t>
  </si>
  <si>
    <t>INC000000522273</t>
  </si>
  <si>
    <t>GI12850</t>
  </si>
  <si>
    <t>0.0065972222222222</t>
  </si>
  <si>
    <t>0.035486111111111</t>
  </si>
  <si>
    <t>CUMBAL</t>
  </si>
  <si>
    <t>Milton German Portilla Cabrera</t>
  </si>
  <si>
    <t>0.16393518518519</t>
  </si>
  <si>
    <t>CUMBITARRA</t>
  </si>
  <si>
    <t>German Araujo</t>
  </si>
  <si>
    <t>INC000000522634</t>
  </si>
  <si>
    <t>0.029675925925926</t>
  </si>
  <si>
    <t>EL CHARCO</t>
  </si>
  <si>
    <t>Jaime Alirio Rosero Argoty</t>
  </si>
  <si>
    <t>0.018587962962963</t>
  </si>
  <si>
    <t>EL PEÑOL</t>
  </si>
  <si>
    <t>Sonia Lopez</t>
  </si>
  <si>
    <t>0.0073842592592593</t>
  </si>
  <si>
    <t>EL ROSARIO</t>
  </si>
  <si>
    <t>Javier Hernando Guerrero</t>
  </si>
  <si>
    <t>0.72108796296296</t>
  </si>
  <si>
    <t>0.093009259259259</t>
  </si>
  <si>
    <t>0.13261574074074</t>
  </si>
  <si>
    <t>EL TABLON</t>
  </si>
  <si>
    <t>Vallejos Ortega Nelsi Amparo</t>
  </si>
  <si>
    <t>GI-12479</t>
  </si>
  <si>
    <t>0.013703703703704</t>
  </si>
  <si>
    <t>0.014768518518519</t>
  </si>
  <si>
    <t>GI-12699</t>
  </si>
  <si>
    <t>0.029583333333333</t>
  </si>
  <si>
    <t>Yaneth Yomaira Burbano Díaz</t>
  </si>
  <si>
    <t>GI12480</t>
  </si>
  <si>
    <t>0.040648148148148</t>
  </si>
  <si>
    <t>GI12657</t>
  </si>
  <si>
    <t>FRANCISCO PIZARRO</t>
  </si>
  <si>
    <t>Natalia Agreda Nera</t>
  </si>
  <si>
    <t>0.0031481481481481</t>
  </si>
  <si>
    <t>FUNES</t>
  </si>
  <si>
    <t>Danilo German Gomez Oviedo</t>
  </si>
  <si>
    <t>GI-12526</t>
  </si>
  <si>
    <t>0.0063194444444444</t>
  </si>
  <si>
    <t>GI-12575</t>
  </si>
  <si>
    <t>GUACHUCAL</t>
  </si>
  <si>
    <t>Mesias Giraldo Luis Carlos</t>
  </si>
  <si>
    <t>GI-12763</t>
  </si>
  <si>
    <t>GI-12713</t>
  </si>
  <si>
    <t>GUAITARILLA</t>
  </si>
  <si>
    <t>Ordoñez Olmedo Lida Alexandra</t>
  </si>
  <si>
    <t>GI-12453</t>
  </si>
  <si>
    <t>0.036759259259259</t>
  </si>
  <si>
    <t>0.031226851851852</t>
  </si>
  <si>
    <t>INC000000522216</t>
  </si>
  <si>
    <t>ILES</t>
  </si>
  <si>
    <t>Javier Hernando</t>
  </si>
  <si>
    <t>IMUES</t>
  </si>
  <si>
    <t>Maria Del Carmen Gonzalez Montenegro</t>
  </si>
  <si>
    <t>0.29122685185185</t>
  </si>
  <si>
    <t>0.012199074074074</t>
  </si>
  <si>
    <t>0.013541666666667</t>
  </si>
  <si>
    <t>0.024328703703704</t>
  </si>
  <si>
    <t>0.023726851851852</t>
  </si>
  <si>
    <t>LA FLORIDA</t>
  </si>
  <si>
    <t>LA LLANADA</t>
  </si>
  <si>
    <t>Manuel España</t>
  </si>
  <si>
    <t>INC000000522496</t>
  </si>
  <si>
    <t>0.029699074074074</t>
  </si>
  <si>
    <t>LA UNION</t>
  </si>
  <si>
    <t>Rafael Benavides</t>
  </si>
  <si>
    <t>LEIVA</t>
  </si>
  <si>
    <t>Jose Valentin Pereira Rueda</t>
  </si>
  <si>
    <t>LINARES</t>
  </si>
  <si>
    <t>Sonia Esther Lopez Diaz</t>
  </si>
  <si>
    <t>0.016319444444444</t>
  </si>
  <si>
    <t>LOS ANDES (SOTOMAYOR)</t>
  </si>
  <si>
    <t>0.022037037037037</t>
  </si>
  <si>
    <t>0.0012037037037037</t>
  </si>
  <si>
    <t>INC000000522078</t>
  </si>
  <si>
    <t>0.04599537037037</t>
  </si>
  <si>
    <t>MAGUI</t>
  </si>
  <si>
    <t>Jaime Arley Escobar Narvaes</t>
  </si>
  <si>
    <t>0.18925925925926</t>
  </si>
  <si>
    <t>0.16166666666667</t>
  </si>
  <si>
    <t>0.04287037037037</t>
  </si>
  <si>
    <t>0.03125</t>
  </si>
  <si>
    <t>0.03587962962963</t>
  </si>
  <si>
    <t>INC000000513114</t>
  </si>
  <si>
    <t>GI-12766</t>
  </si>
  <si>
    <t>0.10453703703704</t>
  </si>
  <si>
    <t>0.13162037037037</t>
  </si>
  <si>
    <t>MALLAMA</t>
  </si>
  <si>
    <t>Willson Trejo</t>
  </si>
  <si>
    <t>Armando Meneses</t>
  </si>
  <si>
    <t>OLAYA HERRERA</t>
  </si>
  <si>
    <t>Pantoja Gustin Angela Maria</t>
  </si>
  <si>
    <t>POLICARPA</t>
  </si>
  <si>
    <t>Bayron Gomajoa</t>
  </si>
  <si>
    <t>POTOSI</t>
  </si>
  <si>
    <t>Leomar Ariel Romo Vergara</t>
  </si>
  <si>
    <t>0.0025694444444444</t>
  </si>
  <si>
    <t>INC000000522157</t>
  </si>
  <si>
    <t>PUERRES</t>
  </si>
  <si>
    <t>Edwin Aldemar Tello Guerrero</t>
  </si>
  <si>
    <t>GI-12801</t>
  </si>
  <si>
    <t>INC000000522165</t>
  </si>
  <si>
    <t>INC000000523838</t>
  </si>
  <si>
    <t>PUPIALES</t>
  </si>
  <si>
    <t>Eraso Muñoz Byron Orlando</t>
  </si>
  <si>
    <t>RICAURTE</t>
  </si>
  <si>
    <t>Castillo Mora Carlos Alfredo</t>
  </si>
  <si>
    <t>ROBERTO PAYAN</t>
  </si>
  <si>
    <t>Jose Alejandro Arevalo Campiño</t>
  </si>
  <si>
    <t>0.30423611111111</t>
  </si>
  <si>
    <t>0.027939814814815</t>
  </si>
  <si>
    <t>0.033217592592593</t>
  </si>
  <si>
    <t>0.038981481481481</t>
  </si>
  <si>
    <t>0.030810185185185</t>
  </si>
  <si>
    <t>0.0019675925925926</t>
  </si>
  <si>
    <t>INC000000522523</t>
  </si>
  <si>
    <t>SAMANIEGO</t>
  </si>
  <si>
    <t>Gabriela Rocero Cortez</t>
  </si>
  <si>
    <t>GI-12833</t>
  </si>
  <si>
    <t>0.034560185185185</t>
  </si>
  <si>
    <t>SAN BERNARDO</t>
  </si>
  <si>
    <t>Zarama Mora Maria Eufemia</t>
  </si>
  <si>
    <t>SAN LORENZO</t>
  </si>
  <si>
    <t>Edward Guillemro Muñoz España</t>
  </si>
  <si>
    <t>Carlos Benavides</t>
  </si>
  <si>
    <t>SAN PEDRO DE CARTAGO</t>
  </si>
  <si>
    <t>DALMIRO ORTIZ ANGULO</t>
  </si>
  <si>
    <t>0.018009259259259</t>
  </si>
  <si>
    <t>SANDONA</t>
  </si>
  <si>
    <t>Neftali Gonzalez Hereño</t>
  </si>
  <si>
    <t>SANTA BARBARA (ISCUANDE)</t>
  </si>
  <si>
    <t>Miguel antonio Angulo</t>
  </si>
  <si>
    <t>SANTA CRUZ</t>
  </si>
  <si>
    <t>Juan Carlos Ponce</t>
  </si>
  <si>
    <t>0.087407407407407</t>
  </si>
  <si>
    <t>INC000000524390</t>
  </si>
  <si>
    <t>0.0875</t>
  </si>
  <si>
    <t>TAMINANGO</t>
  </si>
  <si>
    <t>Ximena Muñoz</t>
  </si>
  <si>
    <t>GI 12753</t>
  </si>
  <si>
    <t>TUMACO</t>
  </si>
  <si>
    <t>Andres Wilson Angulo Gonzalez</t>
  </si>
  <si>
    <t>0.030162037037037</t>
  </si>
  <si>
    <t>TUQUERRES</t>
  </si>
  <si>
    <t>Jairo Manuel Burbano Lopez</t>
  </si>
  <si>
    <t>YACUANQUER</t>
  </si>
  <si>
    <t>INC000000518908</t>
  </si>
  <si>
    <t>NORTE DE SANTANDER</t>
  </si>
  <si>
    <t>ABREGO</t>
  </si>
  <si>
    <t>Francisco A. Paez Vergel</t>
  </si>
  <si>
    <t>0.14372685185185</t>
  </si>
  <si>
    <t>ARBOLEDAS</t>
  </si>
  <si>
    <t>Holver Duvian Jaimes</t>
  </si>
  <si>
    <t>0.010694444444444</t>
  </si>
  <si>
    <t>BUCARASICA</t>
  </si>
  <si>
    <t>NELSON RODRIGUEZ SANCHEZ</t>
  </si>
  <si>
    <t>0.010671296296296</t>
  </si>
  <si>
    <t>INC000000524015</t>
  </si>
  <si>
    <t>CACHIRA</t>
  </si>
  <si>
    <t>Alid Pallares</t>
  </si>
  <si>
    <t>CACOTA</t>
  </si>
  <si>
    <t>Gustavo Bautista Guerrero</t>
  </si>
  <si>
    <t>0.20111111111111</t>
  </si>
  <si>
    <t>CHITAGA</t>
  </si>
  <si>
    <t>Cruz Marina Jaimes Villamizar</t>
  </si>
  <si>
    <t>0.078888888888889</t>
  </si>
  <si>
    <t>CONVENCION</t>
  </si>
  <si>
    <t>anyul teresa Perez</t>
  </si>
  <si>
    <t>CUCUTA</t>
  </si>
  <si>
    <t>Guzman Alfonso carrillo navarro</t>
  </si>
  <si>
    <t>CUCUTILLA</t>
  </si>
  <si>
    <t>Celina Lazaro</t>
  </si>
  <si>
    <t>0.010648148148148</t>
  </si>
  <si>
    <t>EL CARMEN</t>
  </si>
  <si>
    <t>SAID QUINTANA</t>
  </si>
  <si>
    <t>EL TARRA</t>
  </si>
  <si>
    <t>Jhon Jairo Perez</t>
  </si>
  <si>
    <t>0.023078703703704</t>
  </si>
  <si>
    <t>EL ZULIA</t>
  </si>
  <si>
    <t>GUZMAN ALFONSO CARRILLO NAVARRO</t>
  </si>
  <si>
    <t>0.012476851851852</t>
  </si>
  <si>
    <t>GRAMALOTE</t>
  </si>
  <si>
    <t>Edwin Rodríguez</t>
  </si>
  <si>
    <t>0.0079398148148148</t>
  </si>
  <si>
    <t>HACARI</t>
  </si>
  <si>
    <t>LILIANA ZARELA ARENAS RUEDAS</t>
  </si>
  <si>
    <t>HERRAN</t>
  </si>
  <si>
    <t>Luis Guillermo Castro Mendoza</t>
  </si>
  <si>
    <t>INC000000497017</t>
  </si>
  <si>
    <t>0.0088425925925926</t>
  </si>
  <si>
    <t>LABATECA</t>
  </si>
  <si>
    <t>Juan Guillermo Paez Ortega</t>
  </si>
  <si>
    <t>0.10898148148148</t>
  </si>
  <si>
    <t>LOURDES</t>
  </si>
  <si>
    <t>Maria Edith Medina Alvarez</t>
  </si>
  <si>
    <t>0.032708333333333</t>
  </si>
  <si>
    <t>RAGONVALIA</t>
  </si>
  <si>
    <t>Irma Lucila Santos</t>
  </si>
  <si>
    <t>SALAZAR</t>
  </si>
  <si>
    <t>Gladys Yolanda Orozco Arias</t>
  </si>
  <si>
    <t>Luis Danilo Robledo</t>
  </si>
  <si>
    <t>SANTIAGO</t>
  </si>
  <si>
    <t>Jose Enrique Leal Gelvez</t>
  </si>
  <si>
    <t>SARDINATA</t>
  </si>
  <si>
    <t>franklin suescun rincón</t>
  </si>
  <si>
    <t>TEORAMA</t>
  </si>
  <si>
    <t>Javier Albarracin Gutierrez</t>
  </si>
  <si>
    <t>TOLEDO</t>
  </si>
  <si>
    <t>Humberto Silva Rico</t>
  </si>
  <si>
    <t>0.10888888888889</t>
  </si>
  <si>
    <t>VILLA CARO</t>
  </si>
  <si>
    <t>Monica Lilina Celis Ramirez</t>
  </si>
  <si>
    <t>INC000000524283</t>
  </si>
  <si>
    <t>PUTUMAYO</t>
  </si>
  <si>
    <t>COLON</t>
  </si>
  <si>
    <t>Javier Orlando chaves</t>
  </si>
  <si>
    <t>MOCOA</t>
  </si>
  <si>
    <t>juan Daniel delgado</t>
  </si>
  <si>
    <t>GI12445</t>
  </si>
  <si>
    <t>PUERTO GUZMAN</t>
  </si>
  <si>
    <t>Mario Fernando Mesa</t>
  </si>
  <si>
    <t>Stela Obando</t>
  </si>
  <si>
    <t>0.025231481481481</t>
  </si>
  <si>
    <t>Javier Orlando Caicedo Chávez</t>
  </si>
  <si>
    <t>VALLE DEL GUAMUEZ</t>
  </si>
  <si>
    <t>Monica Yeny Lopez Gomez</t>
  </si>
  <si>
    <t>0.090138888888889</t>
  </si>
  <si>
    <t>VILLA GARZON</t>
  </si>
  <si>
    <t>Miriam Vargas Rodriguez</t>
  </si>
  <si>
    <t>QUINDIO</t>
  </si>
  <si>
    <t>JAVIER RINCON RODRIGUEZ</t>
  </si>
  <si>
    <t>INC513962</t>
  </si>
  <si>
    <t>FILANDIA</t>
  </si>
  <si>
    <t>Carlos Bautista Osorio</t>
  </si>
  <si>
    <t>MONTENEGRO</t>
  </si>
  <si>
    <t>Jorge Ivan Puerta Jaramillo</t>
  </si>
  <si>
    <t>SALENTO</t>
  </si>
  <si>
    <t>Alejandra Gaviria</t>
  </si>
  <si>
    <t>RISARALDA</t>
  </si>
  <si>
    <t>APIA</t>
  </si>
  <si>
    <t>Higinio Rodriguez Bahamon</t>
  </si>
  <si>
    <t>0.022384259259259</t>
  </si>
  <si>
    <t>0.098541666666667</t>
  </si>
  <si>
    <t>INC000000522092</t>
  </si>
  <si>
    <t>0.02900462962963</t>
  </si>
  <si>
    <t>BELÉN DE UMBRÍA</t>
  </si>
  <si>
    <t>Adriana Milena Arenas Franco</t>
  </si>
  <si>
    <t>LA VIRGINIA</t>
  </si>
  <si>
    <t>Beatriz Elena Jaramillo</t>
  </si>
  <si>
    <t>INC000000526723</t>
  </si>
  <si>
    <t>MARSELLA</t>
  </si>
  <si>
    <t>Nataly Oquendo Rios</t>
  </si>
  <si>
    <t>SAN ANDRES</t>
  </si>
  <si>
    <t>PROVIDENCIA</t>
  </si>
  <si>
    <t>Angelica Ben</t>
  </si>
  <si>
    <t>SAN ANDRES Y PROVIDENCIA</t>
  </si>
  <si>
    <t>Peter James Cantillo</t>
  </si>
  <si>
    <t>SOL CABLE</t>
  </si>
  <si>
    <t>4835-20-00000000-88</t>
  </si>
  <si>
    <t>0.0057407407407407</t>
  </si>
  <si>
    <t>INC502680</t>
  </si>
  <si>
    <t>INC000000525826</t>
  </si>
  <si>
    <t>INC000000525819</t>
  </si>
  <si>
    <t>SANTANDER</t>
  </si>
  <si>
    <t>Deivis Rodriguez</t>
  </si>
  <si>
    <t>0.088703703703704</t>
  </si>
  <si>
    <t>BARICHARA</t>
  </si>
  <si>
    <t>Luis Alberto Rojas</t>
  </si>
  <si>
    <t>BARRANCABERMEJA</t>
  </si>
  <si>
    <t>Eliana Maritza Mogollon Mateus</t>
  </si>
  <si>
    <t>0.083819444444444</t>
  </si>
  <si>
    <t>Carlos Ariel Steven</t>
  </si>
  <si>
    <t>INC485708</t>
  </si>
  <si>
    <t>Luis Alfredo Moreno Moreno</t>
  </si>
  <si>
    <t>INC000000522094</t>
  </si>
  <si>
    <t>0.015208333333333</t>
  </si>
  <si>
    <t>INC000000524091</t>
  </si>
  <si>
    <t>BUCARAMANGA</t>
  </si>
  <si>
    <t>ELIANA MOGOLLON MATEUS</t>
  </si>
  <si>
    <t>LUZ MARY DIAZ</t>
  </si>
  <si>
    <t>INC000000525214</t>
  </si>
  <si>
    <t>0.097569444444444</t>
  </si>
  <si>
    <t>nidia yaneth muñoz leon</t>
  </si>
  <si>
    <t>INC000000523752</t>
  </si>
  <si>
    <t>CARCASI</t>
  </si>
  <si>
    <t>Elsa Marina Carrero Morales</t>
  </si>
  <si>
    <t>0.008587962962963</t>
  </si>
  <si>
    <t>CEPITA</t>
  </si>
  <si>
    <t>Monica Sofia Muñoz</t>
  </si>
  <si>
    <t>0.091875</t>
  </si>
  <si>
    <t>0.0071990740740741</t>
  </si>
  <si>
    <t>CERRITO</t>
  </si>
  <si>
    <t>Nancy Ruabiano Campos</t>
  </si>
  <si>
    <t>CHIPATA</t>
  </si>
  <si>
    <t>Alvenis De Jesus Rios Quintero</t>
  </si>
  <si>
    <t>Alimentación eléctrica (LAN) con UPS propiedad Tigo-UNE</t>
  </si>
  <si>
    <t>0.019259259259259</t>
  </si>
  <si>
    <t>0.030509259259259</t>
  </si>
  <si>
    <t>CIMITARRA</t>
  </si>
  <si>
    <t>Carlos Mauricio Ramirez Neura</t>
  </si>
  <si>
    <t>CONCEPCION</t>
  </si>
  <si>
    <t>Luis ALfonso Duran Gomez</t>
  </si>
  <si>
    <t>CONFINES</t>
  </si>
  <si>
    <t>Mario Orlando Obregón Gamboa</t>
  </si>
  <si>
    <t>0.028773148148148</t>
  </si>
  <si>
    <t>0.23664351851852</t>
  </si>
  <si>
    <t>CONTRATACION</t>
  </si>
  <si>
    <t>Rafael Santos Rodriguez</t>
  </si>
  <si>
    <t>EL CARMEN DEL CHUCURI</t>
  </si>
  <si>
    <t>Carlos Alberto Monsalba</t>
  </si>
  <si>
    <t>0.095208333333333</t>
  </si>
  <si>
    <t>EL GUACAMAYO</t>
  </si>
  <si>
    <t>Benjamin Sanchez</t>
  </si>
  <si>
    <t>ENCISO</t>
  </si>
  <si>
    <t>Martha liliana Gomez</t>
  </si>
  <si>
    <t>INC000000523684</t>
  </si>
  <si>
    <t>FLORIAN</t>
  </si>
  <si>
    <t>William Cueto Barragan</t>
  </si>
  <si>
    <t>GALAN</t>
  </si>
  <si>
    <t>Maybeth arias Nieto</t>
  </si>
  <si>
    <t>GUAPOTA</t>
  </si>
  <si>
    <t>Manuela Castro Figueroa</t>
  </si>
  <si>
    <t>0.10050925925926</t>
  </si>
  <si>
    <t>0.0049074074074074</t>
  </si>
  <si>
    <t>0.12145833333333</t>
  </si>
  <si>
    <t>GUAVATA</t>
  </si>
  <si>
    <t>Heider Andres Cruz</t>
  </si>
  <si>
    <t>GUEPSA</t>
  </si>
  <si>
    <t>Celina Sarmiento Fuentes</t>
  </si>
  <si>
    <t>HATO</t>
  </si>
  <si>
    <t>Mireya Velázquez duarte</t>
  </si>
  <si>
    <t>JESUS MARIA</t>
  </si>
  <si>
    <t>Carlos Mauricio Ramirez</t>
  </si>
  <si>
    <t>0.0077083333333333</t>
  </si>
  <si>
    <t>INC000000523582</t>
  </si>
  <si>
    <t>JORDAN</t>
  </si>
  <si>
    <t>0.13050925925926</t>
  </si>
  <si>
    <t>0.023888888888889</t>
  </si>
  <si>
    <t>LA BELLEZA</t>
  </si>
  <si>
    <t>Gilberto antonio galvis</t>
  </si>
  <si>
    <t>0.038703703703704</t>
  </si>
  <si>
    <t>LANDAZURI</t>
  </si>
  <si>
    <t>Carlos Augusto Silva Camargo</t>
  </si>
  <si>
    <t>0.064537037037037</t>
  </si>
  <si>
    <t>0.085694444444444</t>
  </si>
  <si>
    <t>LOS SANTOS</t>
  </si>
  <si>
    <t>0.023935185185185</t>
  </si>
  <si>
    <t>0.020648148148148</t>
  </si>
  <si>
    <t>MACARAVITA</t>
  </si>
  <si>
    <t>Edwin Oswaldo Correa Angarita</t>
  </si>
  <si>
    <t>0.016365740740741</t>
  </si>
  <si>
    <t>MOGOTES</t>
  </si>
  <si>
    <t>Claudia Leonor LLanes</t>
  </si>
  <si>
    <t>OIBA</t>
  </si>
  <si>
    <t>Hector Torres Serrano</t>
  </si>
  <si>
    <t>ONZAGA</t>
  </si>
  <si>
    <t>Fredy Alexander Ardila Montero</t>
  </si>
  <si>
    <t>0.12435185185185</t>
  </si>
  <si>
    <t>PALMAR</t>
  </si>
  <si>
    <t>Benjamin Sanches Castillo</t>
  </si>
  <si>
    <t>PALMAS DEL SOCORRO</t>
  </si>
  <si>
    <t>Maria luisa mejía</t>
  </si>
  <si>
    <t>0.3894212962963</t>
  </si>
  <si>
    <t>PARAMO</t>
  </si>
  <si>
    <t>Maria Esperanza Galvis Pimiento</t>
  </si>
  <si>
    <t>0.011296296296296</t>
  </si>
  <si>
    <t>PUENTE NACIONAL</t>
  </si>
  <si>
    <t>Sandra Milena Archila Quintero</t>
  </si>
  <si>
    <t>PUERTO PARRA</t>
  </si>
  <si>
    <t>Doris Rocio Duarte Silva</t>
  </si>
  <si>
    <t>RIONEGRO</t>
  </si>
  <si>
    <t>Eduard Jovani Morales</t>
  </si>
  <si>
    <t>0.1219212962963</t>
  </si>
  <si>
    <t>0.032731481481481</t>
  </si>
  <si>
    <t>INC000000522167</t>
  </si>
  <si>
    <t>Rafael Chaves Avellaneda</t>
  </si>
  <si>
    <t>0.010324074074074</t>
  </si>
  <si>
    <t>SAN BENITO</t>
  </si>
  <si>
    <t>Omar Yesid</t>
  </si>
  <si>
    <t>0.031689814814815</t>
  </si>
  <si>
    <t>INC000000524309</t>
  </si>
  <si>
    <t>0.082222222222222</t>
  </si>
  <si>
    <t>0.010972222222222</t>
  </si>
  <si>
    <t>SAN MIGUEL</t>
  </si>
  <si>
    <t>Antonio Maria Ruiz Ayala</t>
  </si>
  <si>
    <t>INC000000524620</t>
  </si>
  <si>
    <t>SAN VICENTE DE CHUCURI</t>
  </si>
  <si>
    <t>Samuel Pinilla Pinilla</t>
  </si>
  <si>
    <t>0.019074074074074</t>
  </si>
  <si>
    <t>Diana Buitrago</t>
  </si>
  <si>
    <t>0.068611111111111</t>
  </si>
  <si>
    <t>SIMACOTA</t>
  </si>
  <si>
    <t>Anaya Castillo Luis Orlando</t>
  </si>
  <si>
    <t>SUAITA</t>
  </si>
  <si>
    <t>Ronald Javier Pedraza Mogollon</t>
  </si>
  <si>
    <t>0.062800925925926</t>
  </si>
  <si>
    <t>Maritza Marin</t>
  </si>
  <si>
    <t>VALLE DE SAN JOSE</t>
  </si>
  <si>
    <t>Luis Fernando Gutierrez Uribe</t>
  </si>
  <si>
    <t>VELEZ</t>
  </si>
  <si>
    <t>Rosalba Castellanos Hernandez</t>
  </si>
  <si>
    <t>0.06962962962963</t>
  </si>
  <si>
    <t>Registrador o formador solicita aplazamiento de trabajos en la sede</t>
  </si>
  <si>
    <t>0.031296296296296</t>
  </si>
  <si>
    <t>ZAPATOCA</t>
  </si>
  <si>
    <t>Miguel Villamizar</t>
  </si>
  <si>
    <t>Mario Mercado Garcia</t>
  </si>
  <si>
    <t>0.088333333333333</t>
  </si>
  <si>
    <t>CAIMITO</t>
  </si>
  <si>
    <t>CHALAN</t>
  </si>
  <si>
    <t>Raimundo Almario Ramos</t>
  </si>
  <si>
    <t>0.022615740740741</t>
  </si>
  <si>
    <t>0.094097222222222</t>
  </si>
  <si>
    <t>0.088842592592593</t>
  </si>
  <si>
    <t>COROZAL</t>
  </si>
  <si>
    <t>Hugo del Cristo Barreto Tirado</t>
  </si>
  <si>
    <t>COVENAS</t>
  </si>
  <si>
    <t>Yesenia Martinez</t>
  </si>
  <si>
    <t>EL ROBLE</t>
  </si>
  <si>
    <t>Eduardo Perez Navarro</t>
  </si>
  <si>
    <t>0.034699074074074</t>
  </si>
  <si>
    <t>GUARANDA</t>
  </si>
  <si>
    <t>Maria Cecilia Vergara</t>
  </si>
  <si>
    <t>0.064027777777778</t>
  </si>
  <si>
    <t>0.019166666666667</t>
  </si>
  <si>
    <t>LOS PALMITOS</t>
  </si>
  <si>
    <t>Ley diana gomez</t>
  </si>
  <si>
    <t>0.031481481481481</t>
  </si>
  <si>
    <t>MAJAGUAL</t>
  </si>
  <si>
    <t>Francisco Cabarcas Mejia</t>
  </si>
  <si>
    <t>0.026921296296296</t>
  </si>
  <si>
    <t>INC000000524426</t>
  </si>
  <si>
    <t>MORROA</t>
  </si>
  <si>
    <t>Luis Francisco Tobio Barrios</t>
  </si>
  <si>
    <t>OVEJAS</t>
  </si>
  <si>
    <t>Oscar Hermosilla</t>
  </si>
  <si>
    <t>PALMITO</t>
  </si>
  <si>
    <t>0.090856481481481</t>
  </si>
  <si>
    <t>INC000000524260</t>
  </si>
  <si>
    <t>0.095092592592593</t>
  </si>
  <si>
    <t>SAMPUEZ</t>
  </si>
  <si>
    <t>Marlene Esther Salcedo Lopez</t>
  </si>
  <si>
    <t>INC000000496975</t>
  </si>
  <si>
    <t>0.23511574074074</t>
  </si>
  <si>
    <t>SAN MARCOS</t>
  </si>
  <si>
    <t>Giovanny Teran</t>
  </si>
  <si>
    <t>SAN ONOFRE</t>
  </si>
  <si>
    <t>Demetrio Ruiz Guardo</t>
  </si>
  <si>
    <t>SAN PEDRO</t>
  </si>
  <si>
    <t>Aleberto Jose Mendoza Arrieta</t>
  </si>
  <si>
    <t>Nicolas Nacer</t>
  </si>
  <si>
    <t>0.022685185185185</t>
  </si>
  <si>
    <t>TOLU VIEJO</t>
  </si>
  <si>
    <t>Jeder de Jesus Batista Campo</t>
  </si>
  <si>
    <t>0.02412037037037</t>
  </si>
  <si>
    <t>TOLU</t>
  </si>
  <si>
    <t>Carlos Alvarez</t>
  </si>
  <si>
    <t>0.091643518518519</t>
  </si>
  <si>
    <t>0.12210648148148</t>
  </si>
  <si>
    <t>0.085902777777778</t>
  </si>
  <si>
    <t>TOLIMA</t>
  </si>
  <si>
    <t>ALPUJARRA</t>
  </si>
  <si>
    <t>Jose Ricardo Prada</t>
  </si>
  <si>
    <t>ALVARADO</t>
  </si>
  <si>
    <t>Rengifo Guzman Mario Fernando</t>
  </si>
  <si>
    <t>AMBALEMA</t>
  </si>
  <si>
    <t>Juan Jose Lozano</t>
  </si>
  <si>
    <t>0.065393518518519</t>
  </si>
  <si>
    <t>INC000000522313</t>
  </si>
  <si>
    <t>INC000000524066</t>
  </si>
  <si>
    <t>0.09</t>
  </si>
  <si>
    <t>ARMERO</t>
  </si>
  <si>
    <t>Frasser Urueña Ivan Isidro</t>
  </si>
  <si>
    <t>ATACO</t>
  </si>
  <si>
    <t>Rubio Bonilla Mario Fernando</t>
  </si>
  <si>
    <t>0.16516203703704</t>
  </si>
  <si>
    <t>CARMEN DE APICALA</t>
  </si>
  <si>
    <t>Luis Daniel González Bolaños</t>
  </si>
  <si>
    <t>0.089791666666667</t>
  </si>
  <si>
    <t>INC000000523681</t>
  </si>
  <si>
    <t>CASABIANCA</t>
  </si>
  <si>
    <t>Luis Fernando Siilva</t>
  </si>
  <si>
    <t>CHAPARRAL</t>
  </si>
  <si>
    <t>Willinting Humberto Peña Betancourt</t>
  </si>
  <si>
    <t>0.0050925925925926</t>
  </si>
  <si>
    <t>INC000000523679</t>
  </si>
  <si>
    <t>COELLO</t>
  </si>
  <si>
    <t>Edelmira Rubio Martinez</t>
  </si>
  <si>
    <t>0.19854166666667</t>
  </si>
  <si>
    <t>DOLORES</t>
  </si>
  <si>
    <t>Vargas Villanueva Rodrigo A.</t>
  </si>
  <si>
    <t>FLANDES</t>
  </si>
  <si>
    <t>Maria Consuelo Soto Prada</t>
  </si>
  <si>
    <t>0.033657407407407</t>
  </si>
  <si>
    <t>0.018819444444444</t>
  </si>
  <si>
    <t>HERVEO</t>
  </si>
  <si>
    <t>Cielo Rodriguez molano</t>
  </si>
  <si>
    <t>0.0039814814814815</t>
  </si>
  <si>
    <t>INC000000523475</t>
  </si>
  <si>
    <t>IBAGUÉ</t>
  </si>
  <si>
    <t>Cesar Augusto Villanueva Ortiz</t>
  </si>
  <si>
    <t>CESAR AUGUSTO VILLANUEVA ORTIZ</t>
  </si>
  <si>
    <t>ETP</t>
  </si>
  <si>
    <t>LIBANO</t>
  </si>
  <si>
    <t>Maria Natalia sanchez</t>
  </si>
  <si>
    <t>MURILLO</t>
  </si>
  <si>
    <t>Luis Fernando Vargas</t>
  </si>
  <si>
    <t>PALOCABILDO</t>
  </si>
  <si>
    <t>Magda lucia cerna</t>
  </si>
  <si>
    <t>INC000000523565</t>
  </si>
  <si>
    <t>PIEDRAS</t>
  </si>
  <si>
    <t>Barragan Cortes Esperanza</t>
  </si>
  <si>
    <t>0.0037268518518519</t>
  </si>
  <si>
    <t>PLANADAS</t>
  </si>
  <si>
    <t>RIOBLANCO</t>
  </si>
  <si>
    <t>Oscar Fabian lamprea</t>
  </si>
  <si>
    <t>RONCESVALLES</t>
  </si>
  <si>
    <t>Maria Soraya Diaz Rojas</t>
  </si>
  <si>
    <t>0.0046527777777778</t>
  </si>
  <si>
    <t>SAN ANTONIO</t>
  </si>
  <si>
    <t>Espinosa Álzate Javier</t>
  </si>
  <si>
    <t>SANTA ISABEL</t>
  </si>
  <si>
    <t>Teodoro Perez Carvajal</t>
  </si>
  <si>
    <t>VENADILLO</t>
  </si>
  <si>
    <t>Leonel Lozano Castañeda</t>
  </si>
  <si>
    <t>VILLA HERMOSA</t>
  </si>
  <si>
    <t>0.0175</t>
  </si>
  <si>
    <t>INC000000523678</t>
  </si>
  <si>
    <t>Álvaro Alfonso escobar Villareal</t>
  </si>
  <si>
    <t>INC000000522090</t>
  </si>
  <si>
    <t>VALLE</t>
  </si>
  <si>
    <t>ANDALUCIA</t>
  </si>
  <si>
    <t>Maria Teresa Cabreja</t>
  </si>
  <si>
    <t>INC000000522268</t>
  </si>
  <si>
    <t>INC000000524027</t>
  </si>
  <si>
    <t>CALI BUENAVENTURA</t>
  </si>
  <si>
    <t>Diana Xiemena Lerma Guevara</t>
  </si>
  <si>
    <t>0.03025462962963</t>
  </si>
  <si>
    <t>INC000000522379</t>
  </si>
  <si>
    <t>DAGUA</t>
  </si>
  <si>
    <t>Carlos David Melo Vargas</t>
  </si>
  <si>
    <t>EL CAIRO</t>
  </si>
  <si>
    <t>Edgar Fredy Garcia Sanchez</t>
  </si>
  <si>
    <t>EL DOVIO</t>
  </si>
  <si>
    <t>Gloria Alicia Herrera</t>
  </si>
  <si>
    <t>0.0062268518518519</t>
  </si>
  <si>
    <t>0.0078935185185185</t>
  </si>
  <si>
    <t>INC000000506924 </t>
  </si>
  <si>
    <t>0.0086805555555556</t>
  </si>
  <si>
    <t>GINEBRA</t>
  </si>
  <si>
    <t>Rosa Valencia</t>
  </si>
  <si>
    <t>ROLDANILLO</t>
  </si>
  <si>
    <t>Erika Vanessa Garcia</t>
  </si>
  <si>
    <t>0.023425925925926</t>
  </si>
  <si>
    <t>0.021342592592593</t>
  </si>
  <si>
    <t>INC000000524596</t>
  </si>
  <si>
    <t>0.088935185185185</t>
  </si>
  <si>
    <t>ULLOA</t>
  </si>
  <si>
    <t>Fernando Antonio Patiño</t>
  </si>
  <si>
    <t>VERSALLES</t>
  </si>
  <si>
    <t>Nelson Fabian Rios</t>
  </si>
  <si>
    <t>0.086782407407407</t>
  </si>
  <si>
    <t>VIPASA</t>
  </si>
  <si>
    <t>Alvaro guzman</t>
  </si>
  <si>
    <t>EMCALI</t>
  </si>
  <si>
    <t>SI006478</t>
  </si>
  <si>
    <t>VAUPÉS </t>
  </si>
  <si>
    <t>CARURU</t>
  </si>
  <si>
    <t>0.0043981481481481</t>
  </si>
  <si>
    <t>MITÚ</t>
  </si>
  <si>
    <t>Miyerlandi Medina Zuleta</t>
  </si>
  <si>
    <t>0.034074074074074</t>
  </si>
  <si>
    <t>INC000000523133</t>
  </si>
  <si>
    <t>0.018310185185185</t>
  </si>
  <si>
    <t>INC000000524762</t>
  </si>
  <si>
    <t>0.06375</t>
  </si>
  <si>
    <t>TARAIRA</t>
  </si>
  <si>
    <t>PEDRO ENRIQUE ORTIZ RUIZ</t>
  </si>
  <si>
    <t>0.027384259259259</t>
  </si>
  <si>
    <t>INC000000524063</t>
  </si>
  <si>
    <t>VICHADA </t>
  </si>
  <si>
    <t>CUMARIBO</t>
  </si>
  <si>
    <t>Gustavo Romero Valencia</t>
  </si>
  <si>
    <t>LA PRIMAVERA</t>
  </si>
  <si>
    <t>Alexander Barreto Barrera</t>
  </si>
  <si>
    <t>0.020578703703704</t>
  </si>
  <si>
    <t>INC000000524574</t>
  </si>
  <si>
    <t>PUERTO CARREÑO</t>
  </si>
  <si>
    <t>Doris Bautista Aponte</t>
  </si>
  <si>
    <t>INC000000525792</t>
  </si>
  <si>
    <t>Número de Incidente</t>
  </si>
  <si>
    <t>Compañía</t>
  </si>
  <si>
    <t>Fecha Apertura</t>
  </si>
  <si>
    <t>Fecha Envío (Guardado Inicial)</t>
  </si>
  <si>
    <t>Estado</t>
  </si>
  <si>
    <t>Fecha Nota de Trabajo</t>
  </si>
  <si>
    <t>Acceso a Nota de Trabajo</t>
  </si>
  <si>
    <t>Objetivo SLA Avance (HH:mm)</t>
  </si>
  <si>
    <t>SLA Avance (HH:mm)</t>
  </si>
  <si>
    <t>Estado SLA Avance</t>
  </si>
  <si>
    <t>Detalles Nota de Trabajo</t>
  </si>
  <si>
    <t>MESA REGISTRADURIA NACIONAL</t>
  </si>
  <si>
    <t>INC000000483515</t>
  </si>
  <si>
    <t>Cancelado</t>
  </si>
  <si>
    <t>INC000000485378</t>
  </si>
  <si>
    <t>INC000000485382</t>
  </si>
  <si>
    <t>INC000000485657</t>
  </si>
  <si>
    <t>INC000000492273</t>
  </si>
  <si>
    <t>INC000000496977</t>
  </si>
  <si>
    <t>INC000000496980</t>
  </si>
  <si>
    <t>INC000000497010</t>
  </si>
  <si>
    <t>INC000000497013</t>
  </si>
  <si>
    <t>INC000000497105</t>
  </si>
  <si>
    <t>INC000000497107</t>
  </si>
  <si>
    <t>INC000000497110</t>
  </si>
  <si>
    <t>INC000000497451</t>
  </si>
  <si>
    <t>INC000000498772</t>
  </si>
  <si>
    <t>INC000000498801</t>
  </si>
  <si>
    <t>INC000000498802</t>
  </si>
  <si>
    <t>INC000000498804</t>
  </si>
  <si>
    <t>INC000000498806</t>
  </si>
  <si>
    <t>INC000000499100</t>
  </si>
  <si>
    <t>INC000000500804</t>
  </si>
  <si>
    <t>INC000000501456</t>
  </si>
  <si>
    <t>INC000000502694</t>
  </si>
  <si>
    <t>INC000000503685</t>
  </si>
  <si>
    <t>INC000000503688</t>
  </si>
  <si>
    <t>INC000000503786</t>
  </si>
  <si>
    <t>INC000000503797</t>
  </si>
  <si>
    <t>INC000000503798</t>
  </si>
  <si>
    <t>INC000000503799</t>
  </si>
  <si>
    <t>INC000000507949</t>
  </si>
  <si>
    <t>INC000000510726</t>
  </si>
  <si>
    <t>INC000000512917</t>
  </si>
  <si>
    <t>INC000000514795</t>
  </si>
  <si>
    <t>INC000000518617</t>
  </si>
  <si>
    <t>INC000000519076</t>
  </si>
  <si>
    <t>INC000000520778</t>
  </si>
  <si>
    <t>INC000000521636</t>
  </si>
  <si>
    <t>Número de Requerimiento</t>
  </si>
  <si>
    <t>WO0000000198666</t>
  </si>
  <si>
    <t>WO0000000198698</t>
  </si>
  <si>
    <t>WO0000000199017</t>
  </si>
  <si>
    <t>WO0000000200455</t>
  </si>
  <si>
    <t>WO0000000202357</t>
  </si>
  <si>
    <t>WO0000000212375</t>
  </si>
  <si>
    <t>Pendiente</t>
  </si>
  <si>
    <t>Etiquetas de fila</t>
  </si>
  <si>
    <t>Total general</t>
  </si>
  <si>
    <t>Prioridad-Incidentes</t>
  </si>
  <si>
    <t>Cantidad</t>
  </si>
  <si>
    <t>% Prioridad</t>
  </si>
  <si>
    <t>Prioridad-Requerimientos</t>
  </si>
  <si>
    <t>No. Incidentes</t>
  </si>
  <si>
    <t>No. Requerimientos</t>
  </si>
  <si>
    <t>x</t>
  </si>
  <si>
    <t>Servicio - Incidente</t>
  </si>
  <si>
    <t>% Servicio</t>
  </si>
  <si>
    <t>Tickets por servicios - Incidentes</t>
  </si>
  <si>
    <t>Servicios - Requerimientos</t>
  </si>
  <si>
    <t>Tickets por servicios - Requerimientos</t>
  </si>
  <si>
    <t>Servicios-Incidentes (sin WAN)</t>
  </si>
  <si>
    <t>Clase</t>
  </si>
  <si>
    <t>y mayor...</t>
  </si>
  <si>
    <t>Frecuencia</t>
  </si>
  <si>
    <t>% acumulado</t>
  </si>
  <si>
    <t>Pareto - Tickets por servicios - Incidentes (sin WAN)</t>
  </si>
  <si>
    <t>Servicios-Requerimientos</t>
  </si>
  <si>
    <t>% Acumulado</t>
  </si>
  <si>
    <t>80-20</t>
  </si>
  <si>
    <t>Histograma Incidentes</t>
  </si>
  <si>
    <t>Pareto - Tickets por servicios - Requerimientos</t>
  </si>
  <si>
    <t>Fuente de reporte - Incidentes</t>
  </si>
  <si>
    <t>% fuente incidentes</t>
  </si>
  <si>
    <t>Cola</t>
  </si>
  <si>
    <t>Departamento</t>
  </si>
  <si>
    <t>Tickets por Departamento</t>
  </si>
  <si>
    <t>Municipios</t>
  </si>
  <si>
    <t>Capital</t>
  </si>
  <si>
    <t>Leticia</t>
  </si>
  <si>
    <t>Amazonas</t>
  </si>
  <si>
    <t>Medellín</t>
  </si>
  <si>
    <t>Arauca</t>
  </si>
  <si>
    <t>Barranquilla</t>
  </si>
  <si>
    <t>Bogotá</t>
  </si>
  <si>
    <t>Cartagena de Indias</t>
  </si>
  <si>
    <t>Tunja</t>
  </si>
  <si>
    <t>Manizales</t>
  </si>
  <si>
    <t>Florencia</t>
  </si>
  <si>
    <t>Yopal</t>
  </si>
  <si>
    <t>Popayán</t>
  </si>
  <si>
    <t>Valledupar</t>
  </si>
  <si>
    <t>Quibdó</t>
  </si>
  <si>
    <t>Montería</t>
  </si>
  <si>
    <t>Inírida</t>
  </si>
  <si>
    <t>San José del Guaviare</t>
  </si>
  <si>
    <t>Neiva</t>
  </si>
  <si>
    <t>Riohacha</t>
  </si>
  <si>
    <t>Santa Marta</t>
  </si>
  <si>
    <t>Villavicencio</t>
  </si>
  <si>
    <t>San Juan de Pasto</t>
  </si>
  <si>
    <t>San José de Cúcuta</t>
  </si>
  <si>
    <t>Mocoa</t>
  </si>
  <si>
    <t>Armenia</t>
  </si>
  <si>
    <t>Pereira</t>
  </si>
  <si>
    <t>San Andrés</t>
  </si>
  <si>
    <t>Bucaramanga</t>
  </si>
  <si>
    <t>Sincelejo</t>
  </si>
  <si>
    <t>Ibagué</t>
  </si>
  <si>
    <t>Cali</t>
  </si>
  <si>
    <t>Mitú</t>
  </si>
  <si>
    <t>Puerto Carreño</t>
  </si>
  <si>
    <t>Antioquia</t>
  </si>
  <si>
    <t>Guajira</t>
  </si>
  <si>
    <t>Santander</t>
  </si>
  <si>
    <t>Sucre</t>
  </si>
  <si>
    <t>Valle</t>
  </si>
  <si>
    <t>Cauca</t>
  </si>
  <si>
    <t>Bolivar</t>
  </si>
  <si>
    <t>Caldas</t>
  </si>
  <si>
    <t>Casanare</t>
  </si>
  <si>
    <t>Cesar</t>
  </si>
  <si>
    <t>Cundinamarca</t>
  </si>
  <si>
    <t>Huila</t>
  </si>
  <si>
    <t>Meta</t>
  </si>
  <si>
    <t>Putumayo</t>
  </si>
  <si>
    <t>Risaralda</t>
  </si>
  <si>
    <t>Tolima</t>
  </si>
  <si>
    <t>Choco</t>
  </si>
  <si>
    <t>Cordoba</t>
  </si>
  <si>
    <t>Guaviare</t>
  </si>
  <si>
    <t>Magdalena</t>
  </si>
  <si>
    <t>Nariño</t>
  </si>
  <si>
    <t>Norte de Santander</t>
  </si>
  <si>
    <t>Quindio</t>
  </si>
  <si>
    <t>% Incidentes</t>
  </si>
  <si>
    <t>Etiquetas de columna</t>
  </si>
  <si>
    <t>Boyaca</t>
  </si>
  <si>
    <t>Atlántico</t>
  </si>
  <si>
    <t>San Andres</t>
  </si>
  <si>
    <t>No. Municipios</t>
  </si>
  <si>
    <t>% Tickets</t>
  </si>
  <si>
    <t>Pareto Tickets por municipio</t>
  </si>
  <si>
    <t>Municipio</t>
  </si>
  <si>
    <t>Tipo de sede</t>
  </si>
  <si>
    <t>% tickets</t>
  </si>
  <si>
    <t>Tickets por tipo de sedes</t>
  </si>
  <si>
    <t>Tickets por tipo de sedes (Sin Municipales)</t>
  </si>
  <si>
    <t>Proveedor</t>
  </si>
  <si>
    <t>% de Incidentes</t>
  </si>
  <si>
    <t>Falla Imputable a TIGO</t>
  </si>
  <si>
    <t>trasparente</t>
  </si>
  <si>
    <t>Falla Imputable a Registraduria</t>
  </si>
  <si>
    <t>Fallas Asociadas a TIGO</t>
  </si>
  <si>
    <t>Fallas Asociadas a Registraduría</t>
  </si>
  <si>
    <t>Fallas Asociadas a Factores Externos</t>
  </si>
  <si>
    <t>Fallas Asociadas a factores externos</t>
  </si>
  <si>
    <t>Falla otros top</t>
  </si>
  <si>
    <t>Municipios con la falla Top 1 de RNEC</t>
  </si>
  <si>
    <t>Falla Top 1 Asociada a RNEC</t>
  </si>
  <si>
    <t>Falla Top 1 Asociada a TIGO</t>
  </si>
  <si>
    <t>Municipios con la falla Top 1 de TIGO</t>
  </si>
  <si>
    <t xml:space="preserve">Municipio </t>
  </si>
  <si>
    <t>Municipios con la falla Top 2 de TIGO</t>
  </si>
  <si>
    <t>Falla Top 2 Asociada a RNEC</t>
  </si>
  <si>
    <t>POR VALIDAR</t>
  </si>
  <si>
    <t>Municipios con la falla Top 2 de RNEC</t>
  </si>
  <si>
    <t>Municipios con la falla Top 1 de Otros Factores</t>
  </si>
  <si>
    <t>Municipios con la falla Top 2 de Otros Factores</t>
  </si>
  <si>
    <t>Incidentes por proveedor (Interno TIGO)</t>
  </si>
  <si>
    <t>Cuenta de FALLA % REGISTRADURIA</t>
  </si>
  <si>
    <t>Cuenta de FALLA % OTROS</t>
  </si>
  <si>
    <t>Valores</t>
  </si>
  <si>
    <t>Falla imputable a otros factores</t>
  </si>
  <si>
    <t>Falla imputable a Registraduría</t>
  </si>
  <si>
    <t>Falla imputable a TIGO</t>
  </si>
  <si>
    <t>Total Cuenta de FALLA % OTROS</t>
  </si>
  <si>
    <t>Total Falla otros top</t>
  </si>
  <si>
    <t>Total Cuenta de FALLA % OTROS2</t>
  </si>
  <si>
    <t>Cuenta de FALLA % OTROS2</t>
  </si>
  <si>
    <t>clase</t>
  </si>
  <si>
    <t>0-2</t>
  </si>
  <si>
    <t>3-4</t>
  </si>
  <si>
    <t>5-6</t>
  </si>
  <si>
    <t>7-8</t>
  </si>
  <si>
    <t>9-10</t>
  </si>
  <si>
    <t>&gt; 10</t>
  </si>
  <si>
    <t>Cuenta de Fecha de cierre</t>
  </si>
  <si>
    <t>01-ene</t>
  </si>
  <si>
    <t>0</t>
  </si>
  <si>
    <t>10</t>
  </si>
  <si>
    <t>12</t>
  </si>
  <si>
    <t>16</t>
  </si>
  <si>
    <t>03-ene</t>
  </si>
  <si>
    <t>8</t>
  </si>
  <si>
    <t>14</t>
  </si>
  <si>
    <t>18</t>
  </si>
  <si>
    <t>04-ene</t>
  </si>
  <si>
    <t>08-ene</t>
  </si>
  <si>
    <t>09-ene</t>
  </si>
  <si>
    <t>10-ene</t>
  </si>
  <si>
    <t>11-ene</t>
  </si>
  <si>
    <t>14-ene</t>
  </si>
  <si>
    <t>15-ene</t>
  </si>
  <si>
    <t>20</t>
  </si>
  <si>
    <t>22</t>
  </si>
  <si>
    <t>16-ene</t>
  </si>
  <si>
    <t>2</t>
  </si>
  <si>
    <t>4</t>
  </si>
  <si>
    <t>6</t>
  </si>
  <si>
    <t>17-ene</t>
  </si>
  <si>
    <t>18-ene</t>
  </si>
  <si>
    <t>19-ene</t>
  </si>
  <si>
    <t>20-ene</t>
  </si>
  <si>
    <t>21-ene</t>
  </si>
  <si>
    <t>22-ene</t>
  </si>
  <si>
    <t>23-ene</t>
  </si>
  <si>
    <t>15</t>
  </si>
  <si>
    <t>24-ene</t>
  </si>
  <si>
    <t>25-ene</t>
  </si>
  <si>
    <t>27-ene</t>
  </si>
  <si>
    <t>28-ene</t>
  </si>
  <si>
    <t>13</t>
  </si>
  <si>
    <t>29-ene</t>
  </si>
  <si>
    <t>30-ene</t>
  </si>
  <si>
    <t>31-ene</t>
  </si>
  <si>
    <t>Lunes</t>
  </si>
  <si>
    <t>Martes</t>
  </si>
  <si>
    <t>Miercoles</t>
  </si>
  <si>
    <t>Jueves</t>
  </si>
  <si>
    <t>Viernes</t>
  </si>
  <si>
    <t>Sabado</t>
  </si>
  <si>
    <t>Domingo</t>
  </si>
  <si>
    <t>Cuenta de Fecha de notificación+</t>
  </si>
  <si>
    <t>1</t>
  </si>
  <si>
    <t>3</t>
  </si>
  <si>
    <t>5</t>
  </si>
  <si>
    <t>7</t>
  </si>
  <si>
    <t>9</t>
  </si>
  <si>
    <t>11</t>
  </si>
  <si>
    <t>17</t>
  </si>
  <si>
    <t>19</t>
  </si>
  <si>
    <t>21</t>
  </si>
  <si>
    <t>23</t>
  </si>
  <si>
    <t>Cuenta de Hora de notificación</t>
  </si>
  <si>
    <t>Cuenta de Fecha completada</t>
  </si>
  <si>
    <t>cant.</t>
  </si>
  <si>
    <t>Cuenta de Fecha de envío</t>
  </si>
  <si>
    <t>Cuenta de Hora completada</t>
  </si>
  <si>
    <t>Cuenta de Hora de envío</t>
  </si>
  <si>
    <t>Cierre de incidentes por fecha</t>
  </si>
  <si>
    <t>Creación de incidentes por fecha</t>
  </si>
  <si>
    <t>Cierre de incidentes por hora</t>
  </si>
  <si>
    <t>Creacion de incidentes por hora</t>
  </si>
  <si>
    <t>Cierre de requerimientos por fecha</t>
  </si>
  <si>
    <t>Creación de requerimientos por fecha</t>
  </si>
  <si>
    <t>Cierre de requerimientos por hora</t>
  </si>
  <si>
    <t>Creacióne de requerimientos por hora</t>
  </si>
  <si>
    <t>Cierre de incidentes por día de la semana</t>
  </si>
  <si>
    <t>Creación de incidentes por día de la semana</t>
  </si>
  <si>
    <t>Cierre de requerimientos por día de la semana</t>
  </si>
  <si>
    <t>Creación de requerimientos por día de la semana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</si>
</sst>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d/mm/yyyy\ h:mm:ss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9"/>
      <name val="Arial"/>
      <family val="2"/>
    </font>
    <font>
      <b/>
      <sz val="10"/>
      <color theme="8" tint="-0.499984740745262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indexed="12"/>
      <name val="Calibri"/>
      <family val="2"/>
      <scheme val="minor"/>
    </font>
    <font>
      <u/>
      <sz val="11"/>
      <color indexed="12"/>
      <name val="Calibri"/>
      <scheme val="minor"/>
    </font>
    <font>
      <b/>
      <sz val="9"/>
      <color rgb="FFFFFFFF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5463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8" tint="-0.49998474074526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2" fillId="2" borderId="0" xfId="0" applyFont="1" applyFill="1"/>
    <xf numFmtId="0" fontId="3" fillId="3" borderId="0" xfId="0" applyFont="1" applyFill="1"/>
    <xf numFmtId="0" fontId="3" fillId="4" borderId="0" xfId="0" applyFont="1" applyFill="1"/>
    <xf numFmtId="0" fontId="2" fillId="2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21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6" fontId="0" fillId="0" borderId="0" xfId="0" applyNumberFormat="1" applyAlignment="1">
      <alignment horizontal="center" vertical="center"/>
    </xf>
    <xf numFmtId="0" fontId="5" fillId="7" borderId="0" xfId="0" applyFont="1" applyFill="1"/>
    <xf numFmtId="0" fontId="0" fillId="0" borderId="0" xfId="0" applyAlignment="1">
      <alignment vertical="center"/>
    </xf>
    <xf numFmtId="0" fontId="5" fillId="3" borderId="0" xfId="0" applyFont="1" applyFill="1"/>
    <xf numFmtId="0" fontId="0" fillId="0" borderId="4" xfId="0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165" fontId="0" fillId="0" borderId="0" xfId="0" applyNumberFormat="1"/>
    <xf numFmtId="0" fontId="0" fillId="3" borderId="0" xfId="0" applyFill="1" applyAlignment="1">
      <alignment horizontal="center" vertical="center"/>
    </xf>
    <xf numFmtId="20" fontId="0" fillId="3" borderId="0" xfId="0" applyNumberForma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0" fillId="9" borderId="5" xfId="0" applyFont="1" applyFill="1" applyBorder="1" applyAlignment="1">
      <alignment horizontal="center" vertical="center" wrapText="1"/>
    </xf>
    <xf numFmtId="0" fontId="0" fillId="10" borderId="0" xfId="0" applyFill="1"/>
    <xf numFmtId="0" fontId="10" fillId="9" borderId="6" xfId="0" applyFont="1" applyFill="1" applyBorder="1" applyAlignment="1">
      <alignment horizontal="center" vertical="center" wrapText="1"/>
    </xf>
    <xf numFmtId="0" fontId="11" fillId="11" borderId="7" xfId="0" applyFont="1" applyFill="1" applyBorder="1" applyAlignment="1">
      <alignment horizontal="left"/>
    </xf>
    <xf numFmtId="22" fontId="11" fillId="11" borderId="7" xfId="0" applyNumberFormat="1" applyFont="1" applyFill="1" applyBorder="1" applyAlignment="1">
      <alignment horizontal="left"/>
    </xf>
    <xf numFmtId="14" fontId="11" fillId="11" borderId="7" xfId="0" applyNumberFormat="1" applyFont="1" applyFill="1" applyBorder="1" applyAlignment="1">
      <alignment horizontal="left"/>
    </xf>
    <xf numFmtId="0" fontId="11" fillId="12" borderId="7" xfId="0" applyFont="1" applyFill="1" applyBorder="1" applyAlignment="1">
      <alignment horizontal="left"/>
    </xf>
    <xf numFmtId="22" fontId="11" fillId="12" borderId="7" xfId="0" applyNumberFormat="1" applyFont="1" applyFill="1" applyBorder="1" applyAlignment="1">
      <alignment horizontal="left"/>
    </xf>
    <xf numFmtId="14" fontId="11" fillId="12" borderId="7" xfId="0" applyNumberFormat="1" applyFont="1" applyFill="1" applyBorder="1" applyAlignment="1">
      <alignment horizontal="left"/>
    </xf>
    <xf numFmtId="11" fontId="11" fillId="12" borderId="7" xfId="0" applyNumberFormat="1" applyFont="1" applyFill="1" applyBorder="1" applyAlignment="1">
      <alignment horizontal="left"/>
    </xf>
    <xf numFmtId="3" fontId="11" fillId="11" borderId="7" xfId="0" applyNumberFormat="1" applyFont="1" applyFill="1" applyBorder="1" applyAlignment="1">
      <alignment horizontal="left"/>
    </xf>
    <xf numFmtId="11" fontId="11" fillId="11" borderId="7" xfId="0" applyNumberFormat="1" applyFont="1" applyFill="1" applyBorder="1" applyAlignment="1">
      <alignment horizontal="left"/>
    </xf>
    <xf numFmtId="3" fontId="11" fillId="12" borderId="7" xfId="0" applyNumberFormat="1" applyFont="1" applyFill="1" applyBorder="1" applyAlignment="1">
      <alignment horizontal="left"/>
    </xf>
    <xf numFmtId="1" fontId="0" fillId="10" borderId="0" xfId="0" applyNumberFormat="1" applyFill="1"/>
    <xf numFmtId="0" fontId="0" fillId="10" borderId="0" xfId="0" applyFill="1" applyAlignment="1">
      <alignment horizontal="center"/>
    </xf>
    <xf numFmtId="0" fontId="2" fillId="2" borderId="8" xfId="0" applyFont="1" applyFill="1" applyBorder="1"/>
    <xf numFmtId="49" fontId="12" fillId="0" borderId="0" xfId="0" applyNumberFormat="1" applyFont="1" applyAlignment="1">
      <alignment horizontal="center" vertical="center"/>
    </xf>
    <xf numFmtId="22" fontId="12" fillId="0" borderId="0" xfId="0" applyNumberFormat="1" applyFont="1" applyAlignment="1">
      <alignment horizontal="center" vertical="center"/>
    </xf>
    <xf numFmtId="20" fontId="13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horizontal="left" vertical="center"/>
    </xf>
    <xf numFmtId="22" fontId="0" fillId="0" borderId="0" xfId="0" applyNumberFormat="1" applyAlignment="1">
      <alignment horizontal="center" vertical="center"/>
    </xf>
    <xf numFmtId="0" fontId="0" fillId="0" borderId="0" xfId="0" applyNumberFormat="1"/>
    <xf numFmtId="0" fontId="1" fillId="8" borderId="9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11" fillId="11" borderId="13" xfId="0" applyFont="1" applyFill="1" applyBorder="1" applyAlignment="1">
      <alignment horizontal="left"/>
    </xf>
    <xf numFmtId="0" fontId="11" fillId="12" borderId="13" xfId="0" applyFont="1" applyFill="1" applyBorder="1" applyAlignment="1">
      <alignment horizontal="left"/>
    </xf>
    <xf numFmtId="0" fontId="11" fillId="11" borderId="15" xfId="0" applyFont="1" applyFill="1" applyBorder="1" applyAlignment="1">
      <alignment horizontal="left"/>
    </xf>
    <xf numFmtId="0" fontId="11" fillId="12" borderId="15" xfId="0" applyFont="1" applyFill="1" applyBorder="1" applyAlignment="1">
      <alignment horizontal="left"/>
    </xf>
    <xf numFmtId="0" fontId="11" fillId="11" borderId="11" xfId="0" applyFont="1" applyFill="1" applyBorder="1" applyAlignment="1">
      <alignment horizontal="left"/>
    </xf>
    <xf numFmtId="0" fontId="11" fillId="11" borderId="5" xfId="0" applyFont="1" applyFill="1" applyBorder="1" applyAlignment="1">
      <alignment horizontal="left"/>
    </xf>
    <xf numFmtId="22" fontId="11" fillId="11" borderId="5" xfId="0" applyNumberFormat="1" applyFont="1" applyFill="1" applyBorder="1" applyAlignment="1">
      <alignment horizontal="left"/>
    </xf>
    <xf numFmtId="14" fontId="11" fillId="11" borderId="5" xfId="0" applyNumberFormat="1" applyFont="1" applyFill="1" applyBorder="1" applyAlignment="1">
      <alignment horizontal="left"/>
    </xf>
    <xf numFmtId="0" fontId="11" fillId="11" borderId="14" xfId="0" applyFont="1" applyFill="1" applyBorder="1" applyAlignment="1">
      <alignment horizontal="left"/>
    </xf>
    <xf numFmtId="10" fontId="0" fillId="0" borderId="0" xfId="0" applyNumberFormat="1"/>
    <xf numFmtId="0" fontId="0" fillId="0" borderId="0" xfId="0" applyFill="1" applyBorder="1" applyAlignment="1"/>
    <xf numFmtId="10" fontId="0" fillId="0" borderId="0" xfId="0" applyNumberFormat="1" applyFill="1" applyBorder="1" applyAlignment="1"/>
    <xf numFmtId="0" fontId="0" fillId="0" borderId="16" xfId="0" applyFill="1" applyBorder="1" applyAlignment="1"/>
    <xf numFmtId="10" fontId="0" fillId="0" borderId="16" xfId="0" applyNumberFormat="1" applyFill="1" applyBorder="1" applyAlignment="1"/>
    <xf numFmtId="0" fontId="14" fillId="0" borderId="17" xfId="0" applyFont="1" applyFill="1" applyBorder="1" applyAlignment="1">
      <alignment horizontal="center"/>
    </xf>
    <xf numFmtId="0" fontId="0" fillId="0" borderId="0" xfId="0" applyNumberFormat="1" applyFill="1" applyBorder="1" applyAlignment="1"/>
    <xf numFmtId="0" fontId="1" fillId="8" borderId="10" xfId="0" applyNumberFormat="1" applyFont="1" applyFill="1" applyBorder="1"/>
    <xf numFmtId="10" fontId="1" fillId="8" borderId="10" xfId="0" applyNumberFormat="1" applyFont="1" applyFill="1" applyBorder="1"/>
    <xf numFmtId="0" fontId="15" fillId="13" borderId="12" xfId="0" applyFont="1" applyFill="1" applyBorder="1" applyAlignment="1">
      <alignment horizontal="left"/>
    </xf>
    <xf numFmtId="49" fontId="0" fillId="0" borderId="0" xfId="0" applyNumberFormat="1" applyFill="1" applyBorder="1" applyAlignment="1"/>
    <xf numFmtId="49" fontId="0" fillId="0" borderId="16" xfId="0" applyNumberFormat="1" applyFill="1" applyBorder="1" applyAlignment="1"/>
    <xf numFmtId="14" fontId="0" fillId="0" borderId="0" xfId="0" applyNumberFormat="1" applyAlignment="1">
      <alignment horizontal="left"/>
    </xf>
    <xf numFmtId="0" fontId="0" fillId="0" borderId="0" xfId="0" pivotButton="1" applyAlignment="1">
      <alignment horizontal="left"/>
    </xf>
    <xf numFmtId="0" fontId="0" fillId="0" borderId="0" xfId="0" pivotButton="1" applyNumberFormat="1"/>
    <xf numFmtId="10" fontId="0" fillId="0" borderId="0" xfId="0" pivotButton="1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2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 wrapText="1"/>
    </xf>
    <xf numFmtId="0" fontId="10" fillId="9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</cellXfs>
  <cellStyles count="1">
    <cellStyle name="Normal" xfId="0" builtinId="0"/>
  </cellStyles>
  <dxfs count="21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minor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27" formatCode="dd/mm/yyyy\ 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27" formatCode="dd/mm/yyyy\ 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27" formatCode="dd/mm/yyyy\ 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numFmt numFmtId="30" formatCode="@"/>
      <fill>
        <patternFill patternType="solid">
          <fgColor indexed="64"/>
          <bgColor rgb="FF02C9FF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7" formatCode="dd/mm/yyyy\ h:mm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7" formatCode="dd/mm/yyyy\ h:mm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5" formatCode="h:mm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/mm/yyyy\ 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6" formatCode="h:mm:ss"/>
      <alignment horizontal="center" vertical="center" textRotation="0" wrapText="0" indent="0" justifyLastLine="0" shrinkToFit="0" readingOrder="0"/>
    </dxf>
    <dxf>
      <numFmt numFmtId="166" formatCode="d/mm/yyyy"/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indexed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64"/>
          <bgColor indexed="54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25" formatCode="h:mm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6" formatCode="h:mm:ss"/>
      <alignment horizontal="center" vertical="center" textRotation="0" wrapText="0" indent="0" justifyLastLine="0" shrinkToFit="0" readingOrder="0"/>
    </dxf>
    <dxf>
      <numFmt numFmtId="166" formatCode="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indexed="12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64"/>
          <bgColor indexed="5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pivotCacheDefinition" Target="pivotCache/pivotCacheDefinition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pivotCacheDefinition" Target="pivotCache/pivotCacheDefinition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pivotCacheDefinition" Target="pivotCache/pivotCacheDefinition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s-CO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CO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Cantidad de tickets en el 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s-CO"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2D49-4E10-9505-368ABF069AC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2D49-4E10-9505-368ABF069AC5}"/>
              </c:ext>
            </c:extLst>
          </c:dPt>
          <c:dLbls>
            <c:dLbl>
              <c:idx val="0"/>
              <c:layout>
                <c:manualLayout>
                  <c:x val="-0.20062699236444556"/>
                  <c:y val="-0.27280765903762111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D49-4E10-9505-368ABF069AC5}"/>
                </c:ext>
              </c:extLst>
            </c:dLbl>
            <c:dLbl>
              <c:idx val="1"/>
              <c:layout>
                <c:manualLayout>
                  <c:x val="0.14674971290717748"/>
                  <c:y val="7.1587932344322827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D49-4E10-9505-368ABF069A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(Tablas_Dinamicas!$C$2,Tablas_Dinamicas!$G$2)</c:f>
              <c:strCache>
                <c:ptCount val="2"/>
                <c:pt idx="0">
                  <c:v>No. Incidentes</c:v>
                </c:pt>
                <c:pt idx="1">
                  <c:v>No. Requerimientos</c:v>
                </c:pt>
              </c:strCache>
            </c:strRef>
          </c:cat>
          <c:val>
            <c:numRef>
              <c:f>(Tablas_Dinamicas!$C$6,Tablas_Dinamicas!$G$5)</c:f>
              <c:numCache>
                <c:formatCode>General</c:formatCode>
                <c:ptCount val="2"/>
                <c:pt idx="0">
                  <c:v>2107</c:v>
                </c:pt>
                <c:pt idx="1">
                  <c:v>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49-4E10-9505-368ABF069AC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Tickets por Prioridad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Tablas_Dinamicas!$B$3</c:f>
              <c:strCache>
                <c:ptCount val="1"/>
                <c:pt idx="0">
                  <c:v>Alta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365446C-AFD4-47B2-95C9-61D3622C5F85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82C21444-D65A-40FF-B58D-CEDB635DCDE6}" type="SERIESNAME">
                      <a:rPr lang="en-US"/>
                      <a:pPr/>
                      <a:t>[NOMBRE DE LA SERIE]</a:t>
                    </a:fld>
                    <a:endParaRPr lang="en-US" baseline="0"/>
                  </a:p>
                  <a:p>
                    <a:fld id="{044989EC-EDE1-438B-B9C8-025993B00698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4BF-4ED8-8DD0-D63558685D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(Tablas_Dinamicas!$B$2,Tablas_Dinamicas!$F$2)</c:f>
              <c:strCache>
                <c:ptCount val="2"/>
                <c:pt idx="0">
                  <c:v>Prioridad-Incidentes</c:v>
                </c:pt>
                <c:pt idx="1">
                  <c:v>Prioridad-Requerimientos</c:v>
                </c:pt>
              </c:strCache>
            </c:strRef>
          </c:cat>
          <c:val>
            <c:numRef>
              <c:f>Tablas_Dinamicas!$C$3</c:f>
              <c:numCache>
                <c:formatCode>General</c:formatCode>
                <c:ptCount val="1"/>
                <c:pt idx="0">
                  <c:v>1815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Tablas_Dinamicas!$D$3</c15:f>
                <c15:dlblRangeCache>
                  <c:ptCount val="1"/>
                  <c:pt idx="0">
                    <c:v>86,14%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4BF-4ED8-8DD0-D63558685D86}"/>
            </c:ext>
          </c:extLst>
        </c:ser>
        <c:ser>
          <c:idx val="1"/>
          <c:order val="1"/>
          <c:tx>
            <c:strRef>
              <c:f>Tablas_Dinamicas!$B$5</c:f>
              <c:strCache>
                <c:ptCount val="1"/>
                <c:pt idx="0">
                  <c:v>Media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04B29CA-41AA-4C93-A412-22CF1E479A7B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6CBABA25-1431-4BD7-A205-E17D4B27237B}" type="SERIESNAME">
                      <a:rPr lang="en-US"/>
                      <a:pPr/>
                      <a:t>[NOMBRE DE LA SERIE]</a:t>
                    </a:fld>
                    <a:endParaRPr lang="en-US" baseline="0"/>
                  </a:p>
                  <a:p>
                    <a:fld id="{D8A6BA03-AFAC-412F-8E44-E00D4396A99B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4BF-4ED8-8DD0-D63558685D8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F9BA6B1-404E-4520-A817-D5E007A704EF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3859F3C6-0EE2-40E7-B084-0E9BFE484996}" type="SERIESNAME">
                      <a:rPr lang="en-US"/>
                      <a:pPr/>
                      <a:t>[NOMBRE DE LA SERIE]</a:t>
                    </a:fld>
                    <a:endParaRPr lang="en-US" baseline="0"/>
                  </a:p>
                  <a:p>
                    <a:fld id="{9303B4B9-2E44-4003-BA9C-96B4BB5B7409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4BF-4ED8-8DD0-D63558685D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(Tablas_Dinamicas!$B$2,Tablas_Dinamicas!$F$2)</c:f>
              <c:strCache>
                <c:ptCount val="2"/>
                <c:pt idx="0">
                  <c:v>Prioridad-Incidentes</c:v>
                </c:pt>
                <c:pt idx="1">
                  <c:v>Prioridad-Requerimientos</c:v>
                </c:pt>
              </c:strCache>
            </c:strRef>
          </c:cat>
          <c:val>
            <c:numRef>
              <c:f>(Tablas_Dinamicas!$C$5,Tablas_Dinamicas!$G$4)</c:f>
              <c:numCache>
                <c:formatCode>General</c:formatCode>
                <c:ptCount val="2"/>
                <c:pt idx="0">
                  <c:v>172</c:v>
                </c:pt>
                <c:pt idx="1">
                  <c:v>16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(Tablas_Dinamicas!$D$5,Tablas_Dinamicas!$H$4)</c15:f>
                <c15:dlblRangeCache>
                  <c:ptCount val="2"/>
                  <c:pt idx="0">
                    <c:v>8,16%</c:v>
                  </c:pt>
                  <c:pt idx="1">
                    <c:v>2,23%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24BF-4ED8-8DD0-D63558685D86}"/>
            </c:ext>
          </c:extLst>
        </c:ser>
        <c:ser>
          <c:idx val="2"/>
          <c:order val="2"/>
          <c:tx>
            <c:strRef>
              <c:f>Tablas_Dinamicas!$B$4</c:f>
              <c:strCache>
                <c:ptCount val="1"/>
                <c:pt idx="0">
                  <c:v>Baja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DFA041D-C834-4737-BE07-09B3A8BF35AC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7897AC9E-0E4C-4323-9CD0-83873E5C692D}" type="SERIESNAME">
                      <a:rPr lang="en-US"/>
                      <a:pPr/>
                      <a:t>[NOMBRE DE LA SERIE]</a:t>
                    </a:fld>
                    <a:endParaRPr lang="en-US" baseline="0"/>
                  </a:p>
                  <a:p>
                    <a:fld id="{C9B3B158-751B-4073-95A9-0B3166493E81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24BF-4ED8-8DD0-D63558685D8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267408-A2A8-4A6C-BED9-9EC111169AC2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08C4E45C-E33B-4A95-8F78-BBA4569DA11F}" type="SERIESNAME">
                      <a:rPr lang="en-US"/>
                      <a:pPr/>
                      <a:t>[NOMBRE DE LA SERIE]</a:t>
                    </a:fld>
                    <a:endParaRPr lang="en-US" baseline="0"/>
                  </a:p>
                  <a:p>
                    <a:fld id="{9F7876A8-45E9-4677-8867-FFE87B26AA61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24BF-4ED8-8DD0-D63558685D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(Tablas_Dinamicas!$B$2,Tablas_Dinamicas!$F$2)</c:f>
              <c:strCache>
                <c:ptCount val="2"/>
                <c:pt idx="0">
                  <c:v>Prioridad-Incidentes</c:v>
                </c:pt>
                <c:pt idx="1">
                  <c:v>Prioridad-Requerimientos</c:v>
                </c:pt>
              </c:strCache>
            </c:strRef>
          </c:cat>
          <c:val>
            <c:numRef>
              <c:f>(Tablas_Dinamicas!$C$4,Tablas_Dinamicas!$G$3)</c:f>
              <c:numCache>
                <c:formatCode>General</c:formatCode>
                <c:ptCount val="2"/>
                <c:pt idx="0">
                  <c:v>120</c:v>
                </c:pt>
                <c:pt idx="1">
                  <c:v>701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(Tablas_Dinamicas!$D$4,Tablas_Dinamicas!$H$3)</c15:f>
                <c15:dlblRangeCache>
                  <c:ptCount val="2"/>
                  <c:pt idx="0">
                    <c:v>5,70%</c:v>
                  </c:pt>
                  <c:pt idx="1">
                    <c:v>97,77%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24BF-4ED8-8DD0-D63558685D8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2123635424"/>
        <c:axId val="235899776"/>
      </c:barChart>
      <c:catAx>
        <c:axId val="2123635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35899776"/>
        <c:crosses val="autoZero"/>
        <c:auto val="1"/>
        <c:lblAlgn val="ctr"/>
        <c:lblOffset val="100"/>
        <c:noMultiLvlLbl val="0"/>
      </c:catAx>
      <c:valAx>
        <c:axId val="235899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12363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Tickets por servicio - Incidentes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Tablas_Dinamicas!$J$2</c:f>
              <c:strCache>
                <c:ptCount val="1"/>
                <c:pt idx="0">
                  <c:v>Servicio - Incidente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AEADC8E-6395-4A7F-9C13-88279C2861F8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90DFA801-2792-4DE1-9350-1820CCF3C5DB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A5DA-4107-9580-457FE1E96E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8E8399-4BF6-40FB-A879-3451B24C5A80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A2047471-E129-4DD8-A0DD-1ED4D58D8347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A5DA-4107-9580-457FE1E96E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86ED60-A0E5-4A26-B91F-C51B4E74DC58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3F9B2BEF-352A-4407-B627-C819252852A7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A5DA-4107-9580-457FE1E96E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547CE5-AE0D-496E-ADD9-9FB3BE191592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14472B43-18CA-4A8A-9820-1C5DAF5106C1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A5DA-4107-9580-457FE1E96E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38EF264-9681-4781-A7C2-68CD55598A3D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E77E1807-6138-4F87-B477-0A674BAE1401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A5DA-4107-9580-457FE1E96EA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97BC100-5E4E-479A-9918-EA746B7352FC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12D6B73B-E216-457D-BA5E-7B4D27D126FF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A5DA-4107-9580-457FE1E96EA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0C43008-7190-4D12-8364-55EBD2526D66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DB1DDC37-39FC-4FFD-95B0-9A838F43483C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A5DA-4107-9580-457FE1E96EA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35CCC1E-7940-4506-95EC-D26B5BC1581E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E5FE4ED9-9EB7-493E-B90B-9A0AE0CDD1C4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A5DA-4107-9580-457FE1E96EA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615039-7685-49C7-9F3C-2257BBEA55C6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E3099253-B41B-4149-8C0F-D9629C20B0C2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A5DA-4107-9580-457FE1E96EA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F5815A1-1808-4CD2-A26E-2460F2CF869D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05D417AC-CA0A-4935-A369-72B173DA68A0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A5DA-4107-9580-457FE1E96E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Tablas_Dinamicas!$J$3:$J$12</c:f>
              <c:strCache>
                <c:ptCount val="10"/>
                <c:pt idx="0">
                  <c:v>CONECTIVIDAD WAN</c:v>
                </c:pt>
                <c:pt idx="1">
                  <c:v>CORREO ELECTRÓNICO</c:v>
                </c:pt>
                <c:pt idx="2">
                  <c:v>CONECTIVIDAD LAN</c:v>
                </c:pt>
                <c:pt idx="3">
                  <c:v>INTERNET MÓVIL</c:v>
                </c:pt>
                <c:pt idx="4">
                  <c:v>DIRECTORIO ACTIVO</c:v>
                </c:pt>
                <c:pt idx="5">
                  <c:v>VPN SSL</c:v>
                </c:pt>
                <c:pt idx="6">
                  <c:v>TELEFONÍA IP</c:v>
                </c:pt>
                <c:pt idx="7">
                  <c:v>TELEFONÍA MÓVIL</c:v>
                </c:pt>
                <c:pt idx="8">
                  <c:v>SOPORTE INFRAESTRUCTURA</c:v>
                </c:pt>
                <c:pt idx="9">
                  <c:v>SOPORTE OFIMÁTICO</c:v>
                </c:pt>
              </c:strCache>
            </c:strRef>
          </c:cat>
          <c:val>
            <c:numRef>
              <c:f>Tablas_Dinamicas!$K$3:$K$12</c:f>
              <c:numCache>
                <c:formatCode>General</c:formatCode>
                <c:ptCount val="10"/>
                <c:pt idx="0">
                  <c:v>1771</c:v>
                </c:pt>
                <c:pt idx="1">
                  <c:v>126</c:v>
                </c:pt>
                <c:pt idx="2">
                  <c:v>104</c:v>
                </c:pt>
                <c:pt idx="3">
                  <c:v>35</c:v>
                </c:pt>
                <c:pt idx="4">
                  <c:v>29</c:v>
                </c:pt>
                <c:pt idx="5">
                  <c:v>16</c:v>
                </c:pt>
                <c:pt idx="6">
                  <c:v>8</c:v>
                </c:pt>
                <c:pt idx="7">
                  <c:v>6</c:v>
                </c:pt>
                <c:pt idx="8">
                  <c:v>3</c:v>
                </c:pt>
                <c:pt idx="9">
                  <c:v>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Tablas_Dinamicas!$L$3:$L$12</c15:f>
                <c15:dlblRangeCache>
                  <c:ptCount val="10"/>
                  <c:pt idx="0">
                    <c:v>84,29%</c:v>
                  </c:pt>
                  <c:pt idx="1">
                    <c:v>6,00%</c:v>
                  </c:pt>
                  <c:pt idx="2">
                    <c:v>4,95%</c:v>
                  </c:pt>
                  <c:pt idx="3">
                    <c:v>1,67%</c:v>
                  </c:pt>
                  <c:pt idx="4">
                    <c:v>1,38%</c:v>
                  </c:pt>
                  <c:pt idx="5">
                    <c:v>0,76%</c:v>
                  </c:pt>
                  <c:pt idx="6">
                    <c:v>0,38%</c:v>
                  </c:pt>
                  <c:pt idx="7">
                    <c:v>0,29%</c:v>
                  </c:pt>
                  <c:pt idx="8">
                    <c:v>0,14%</c:v>
                  </c:pt>
                  <c:pt idx="9">
                    <c:v>0,14%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A5DA-4107-9580-457FE1E96E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15000832"/>
        <c:axId val="248003248"/>
      </c:barChart>
      <c:catAx>
        <c:axId val="101500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8003248"/>
        <c:crosses val="autoZero"/>
        <c:auto val="1"/>
        <c:lblAlgn val="ctr"/>
        <c:lblOffset val="100"/>
        <c:noMultiLvlLbl val="0"/>
      </c:catAx>
      <c:valAx>
        <c:axId val="248003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101500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Tickets por servicio - Requerimientos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Tablas_Dinamicas!$N$2</c:f>
              <c:strCache>
                <c:ptCount val="1"/>
                <c:pt idx="0">
                  <c:v>Servicios - Requerimientos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6622FD5-E0B2-4336-B217-A7D49A0F9D9B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0D53AB5A-591C-4379-A205-F44BEE4619BA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A32-4DCD-908A-CA44242EE19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5A0B85-8B6F-497C-B697-BED02F65CFB8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FCA3EC77-7D32-4E97-8E17-042B823498C2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A32-4DCD-908A-CA44242EE19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4EED7C-6E7A-4AE7-86F1-7DA367201D6F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9F041E84-2264-465E-8F63-EDE785C452BA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A32-4DCD-908A-CA44242EE19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4DBC8B7-21D7-4F72-83D0-0542E81FDB6A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640BA4AD-FCD7-4EFF-A26F-77D485FDE0F3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A32-4DCD-908A-CA44242EE19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AF28DEE-FBE7-4E15-808E-C30B336E6782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6941461F-0778-48D1-B59B-27D9038A7805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A32-4DCD-908A-CA44242EE19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310D1E2-397A-4853-805F-5F2CE985BC46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8E39957B-60F9-42A8-99DE-5BD52A0289FE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1A32-4DCD-908A-CA44242EE19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4ADE83B-2E20-4D9C-B3FF-628F2549D76F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A5A8B845-B693-4A3D-9E51-B2E611262DFA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1A32-4DCD-908A-CA44242EE19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64A7078-8200-46F5-A50B-4A593FBCBC72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4476D774-547F-4E1B-96A6-566D14B8B165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1A32-4DCD-908A-CA44242EE19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3DC3DB5-CEB9-4477-B04B-7FB701615D9A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64EE963F-7CB1-4486-9695-9416FDB5504B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1A32-4DCD-908A-CA44242EE19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0C777B7-0A81-4E30-A604-F769C3FB7F81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6B1F41AA-E7AF-42B4-8962-7D6B2FE688AD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1A32-4DCD-908A-CA44242EE1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Tablas_Dinamicas!$N$3:$N$12</c:f>
              <c:strCache>
                <c:ptCount val="10"/>
                <c:pt idx="0">
                  <c:v>DIRECTORIO ACTIVO</c:v>
                </c:pt>
                <c:pt idx="1">
                  <c:v>CONECTIVIDAD LAN</c:v>
                </c:pt>
                <c:pt idx="2">
                  <c:v>VPN SSL</c:v>
                </c:pt>
                <c:pt idx="3">
                  <c:v>SOPORTE INFRAESTRUCTURA</c:v>
                </c:pt>
                <c:pt idx="4">
                  <c:v>CORREO ELECTRÓNICO</c:v>
                </c:pt>
                <c:pt idx="5">
                  <c:v>SHAREPOINT</c:v>
                </c:pt>
                <c:pt idx="6">
                  <c:v>CONECTIVIDAD WAN</c:v>
                </c:pt>
                <c:pt idx="7">
                  <c:v>TELEFONÍA IP</c:v>
                </c:pt>
                <c:pt idx="8">
                  <c:v>SEGURIDAD INFORMÁTICA</c:v>
                </c:pt>
                <c:pt idx="9">
                  <c:v>VIDEOCONFERENCIA</c:v>
                </c:pt>
              </c:strCache>
            </c:strRef>
          </c:cat>
          <c:val>
            <c:numRef>
              <c:f>Tablas_Dinamicas!$O$3:$O$12</c:f>
              <c:numCache>
                <c:formatCode>General</c:formatCode>
                <c:ptCount val="10"/>
                <c:pt idx="0">
                  <c:v>459</c:v>
                </c:pt>
                <c:pt idx="1">
                  <c:v>104</c:v>
                </c:pt>
                <c:pt idx="2">
                  <c:v>52</c:v>
                </c:pt>
                <c:pt idx="3">
                  <c:v>24</c:v>
                </c:pt>
                <c:pt idx="4">
                  <c:v>22</c:v>
                </c:pt>
                <c:pt idx="5">
                  <c:v>16</c:v>
                </c:pt>
                <c:pt idx="6">
                  <c:v>9</c:v>
                </c:pt>
                <c:pt idx="7">
                  <c:v>7</c:v>
                </c:pt>
                <c:pt idx="8">
                  <c:v>6</c:v>
                </c:pt>
                <c:pt idx="9">
                  <c:v>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Tablas_Dinamicas!$P$3:$P$12</c15:f>
                <c15:dlblRangeCache>
                  <c:ptCount val="10"/>
                  <c:pt idx="0">
                    <c:v>65,20%</c:v>
                  </c:pt>
                  <c:pt idx="1">
                    <c:v>14,77%</c:v>
                  </c:pt>
                  <c:pt idx="2">
                    <c:v>7,39%</c:v>
                  </c:pt>
                  <c:pt idx="3">
                    <c:v>3,41%</c:v>
                  </c:pt>
                  <c:pt idx="4">
                    <c:v>3,13%</c:v>
                  </c:pt>
                  <c:pt idx="5">
                    <c:v>2,27%</c:v>
                  </c:pt>
                  <c:pt idx="6">
                    <c:v>1,28%</c:v>
                  </c:pt>
                  <c:pt idx="7">
                    <c:v>0,99%</c:v>
                  </c:pt>
                  <c:pt idx="8">
                    <c:v>0,85%</c:v>
                  </c:pt>
                  <c:pt idx="9">
                    <c:v>0,71%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A32-4DCD-908A-CA44242EE1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024480"/>
        <c:axId val="1211926560"/>
      </c:barChart>
      <c:catAx>
        <c:axId val="1702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1211926560"/>
        <c:crosses val="autoZero"/>
        <c:auto val="1"/>
        <c:lblAlgn val="ctr"/>
        <c:lblOffset val="100"/>
        <c:noMultiLvlLbl val="0"/>
      </c:catAx>
      <c:valAx>
        <c:axId val="12119265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17024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Gráfico de Pareto - Tickets por servicio - Incidentes</a:t>
            </a:r>
            <a:endParaRPr lang="es-ES_tradnl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Tablas_Dinamicas!$R$1</c:f>
              <c:strCache>
                <c:ptCount val="1"/>
                <c:pt idx="0">
                  <c:v>Pareto - Tickets por servicios - Incidentes (sin WAN)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Tablas_Dinamicas!$R$3:$R$17</c:f>
              <c:strCache>
                <c:ptCount val="15"/>
                <c:pt idx="0">
                  <c:v>CORREO ELECTRÓNICO</c:v>
                </c:pt>
                <c:pt idx="1">
                  <c:v>CONECTIVIDAD LAN</c:v>
                </c:pt>
                <c:pt idx="2">
                  <c:v>INTERNET MÓVIL</c:v>
                </c:pt>
                <c:pt idx="3">
                  <c:v>DIRECTORIO ACTIVO</c:v>
                </c:pt>
                <c:pt idx="4">
                  <c:v>VPN SSL</c:v>
                </c:pt>
                <c:pt idx="5">
                  <c:v>TELEFONÍA IP</c:v>
                </c:pt>
                <c:pt idx="6">
                  <c:v>TELEFONÍA MÓVIL</c:v>
                </c:pt>
                <c:pt idx="7">
                  <c:v>SOPORTE INFRAESTRUCTURA</c:v>
                </c:pt>
                <c:pt idx="8">
                  <c:v>SOPORTE OFIMÁTICO</c:v>
                </c:pt>
                <c:pt idx="9">
                  <c:v>SERVIDORES WINDOWS</c:v>
                </c:pt>
                <c:pt idx="10">
                  <c:v>HOSTING - CORREO ELECTRÓNICO</c:v>
                </c:pt>
                <c:pt idx="11">
                  <c:v>CORRELACIONADOR DE EVENTOS</c:v>
                </c:pt>
                <c:pt idx="12">
                  <c:v>SEGURIDAD INFORMÁTICA</c:v>
                </c:pt>
                <c:pt idx="13">
                  <c:v>IPTV</c:v>
                </c:pt>
                <c:pt idx="14">
                  <c:v>RESPALDO DE INFORMACIÓN</c:v>
                </c:pt>
              </c:strCache>
            </c:strRef>
          </c:cat>
          <c:val>
            <c:numRef>
              <c:f>Tablas_Dinamicas!$S$3:$S$17</c:f>
              <c:numCache>
                <c:formatCode>General</c:formatCode>
                <c:ptCount val="15"/>
                <c:pt idx="0">
                  <c:v>126</c:v>
                </c:pt>
                <c:pt idx="1">
                  <c:v>104</c:v>
                </c:pt>
                <c:pt idx="2">
                  <c:v>35</c:v>
                </c:pt>
                <c:pt idx="3">
                  <c:v>29</c:v>
                </c:pt>
                <c:pt idx="4">
                  <c:v>16</c:v>
                </c:pt>
                <c:pt idx="5">
                  <c:v>8</c:v>
                </c:pt>
                <c:pt idx="6">
                  <c:v>6</c:v>
                </c:pt>
                <c:pt idx="7">
                  <c:v>3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E5-4971-9768-9B2F30B7724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254361072"/>
        <c:axId val="247989104"/>
      </c:barChart>
      <c:lineChart>
        <c:grouping val="standard"/>
        <c:varyColors val="0"/>
        <c:ser>
          <c:idx val="1"/>
          <c:order val="1"/>
          <c:tx>
            <c:strRef>
              <c:f>Tablas_Dinamicas!$U$2</c:f>
              <c:strCache>
                <c:ptCount val="1"/>
                <c:pt idx="0">
                  <c:v>% acumulado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strRef>
              <c:f>Tablas_Dinamicas!$R$3:$R$17</c:f>
              <c:strCache>
                <c:ptCount val="15"/>
                <c:pt idx="0">
                  <c:v>CORREO ELECTRÓNICO</c:v>
                </c:pt>
                <c:pt idx="1">
                  <c:v>CONECTIVIDAD LAN</c:v>
                </c:pt>
                <c:pt idx="2">
                  <c:v>INTERNET MÓVIL</c:v>
                </c:pt>
                <c:pt idx="3">
                  <c:v>DIRECTORIO ACTIVO</c:v>
                </c:pt>
                <c:pt idx="4">
                  <c:v>VPN SSL</c:v>
                </c:pt>
                <c:pt idx="5">
                  <c:v>TELEFONÍA IP</c:v>
                </c:pt>
                <c:pt idx="6">
                  <c:v>TELEFONÍA MÓVIL</c:v>
                </c:pt>
                <c:pt idx="7">
                  <c:v>SOPORTE INFRAESTRUCTURA</c:v>
                </c:pt>
                <c:pt idx="8">
                  <c:v>SOPORTE OFIMÁTICO</c:v>
                </c:pt>
                <c:pt idx="9">
                  <c:v>SERVIDORES WINDOWS</c:v>
                </c:pt>
                <c:pt idx="10">
                  <c:v>HOSTING - CORREO ELECTRÓNICO</c:v>
                </c:pt>
                <c:pt idx="11">
                  <c:v>CORRELACIONADOR DE EVENTOS</c:v>
                </c:pt>
                <c:pt idx="12">
                  <c:v>SEGURIDAD INFORMÁTICA</c:v>
                </c:pt>
                <c:pt idx="13">
                  <c:v>IPTV</c:v>
                </c:pt>
                <c:pt idx="14">
                  <c:v>RESPALDO DE INFORMACIÓN</c:v>
                </c:pt>
              </c:strCache>
            </c:strRef>
          </c:cat>
          <c:val>
            <c:numRef>
              <c:f>Tablas_Dinamicas!$U$3:$U$17</c:f>
              <c:numCache>
                <c:formatCode>0.00%</c:formatCode>
                <c:ptCount val="15"/>
                <c:pt idx="0">
                  <c:v>0.375</c:v>
                </c:pt>
                <c:pt idx="1">
                  <c:v>0.68452380952380953</c:v>
                </c:pt>
                <c:pt idx="2">
                  <c:v>0.78869047619047616</c:v>
                </c:pt>
                <c:pt idx="3">
                  <c:v>0.875</c:v>
                </c:pt>
                <c:pt idx="4">
                  <c:v>0.92261904761904767</c:v>
                </c:pt>
                <c:pt idx="5">
                  <c:v>0.9464285714285714</c:v>
                </c:pt>
                <c:pt idx="6">
                  <c:v>0.9642857142857143</c:v>
                </c:pt>
                <c:pt idx="7">
                  <c:v>0.9732142857142857</c:v>
                </c:pt>
                <c:pt idx="8">
                  <c:v>0.9821428571428571</c:v>
                </c:pt>
                <c:pt idx="9">
                  <c:v>0.98511904761904767</c:v>
                </c:pt>
                <c:pt idx="10">
                  <c:v>0.98809523809523814</c:v>
                </c:pt>
                <c:pt idx="11">
                  <c:v>0.9910714285714286</c:v>
                </c:pt>
                <c:pt idx="12">
                  <c:v>0.99404761904761907</c:v>
                </c:pt>
                <c:pt idx="13">
                  <c:v>0.99702380952380953</c:v>
                </c:pt>
                <c:pt idx="1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E5-4971-9768-9B2F30B77244}"/>
            </c:ext>
          </c:extLst>
        </c:ser>
        <c:ser>
          <c:idx val="2"/>
          <c:order val="2"/>
          <c:tx>
            <c:strRef>
              <c:f>Tablas_Dinamicas!$W$2</c:f>
              <c:strCache>
                <c:ptCount val="1"/>
                <c:pt idx="0">
                  <c:v>80-20</c:v>
                </c:pt>
              </c:strCache>
            </c:strRef>
          </c:tx>
          <c:spPr>
            <a:ln w="317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Tablas_Dinamicas!$W$3:$W$17</c:f>
              <c:numCache>
                <c:formatCode>0.00%</c:formatCode>
                <c:ptCount val="15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  <c:pt idx="14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E5-4971-9768-9B2F30B77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8808800"/>
        <c:axId val="247973296"/>
      </c:lineChart>
      <c:catAx>
        <c:axId val="1254361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989104"/>
        <c:crosses val="autoZero"/>
        <c:auto val="1"/>
        <c:lblAlgn val="ctr"/>
        <c:lblOffset val="100"/>
        <c:noMultiLvlLbl val="0"/>
      </c:catAx>
      <c:valAx>
        <c:axId val="247989104"/>
        <c:scaling>
          <c:orientation val="minMax"/>
          <c:max val="336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1254361072"/>
        <c:crosses val="autoZero"/>
        <c:crossBetween val="between"/>
      </c:valAx>
      <c:valAx>
        <c:axId val="247973296"/>
        <c:scaling>
          <c:orientation val="minMax"/>
          <c:max val="1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058808800"/>
        <c:crosses val="max"/>
        <c:crossBetween val="between"/>
      </c:valAx>
      <c:catAx>
        <c:axId val="2058808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79732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Gráfico de Pareto - Tickets por servicio - Requerimientos</a:t>
            </a:r>
            <a:endParaRPr lang="es-ES_tradnl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Tablas_Dinamicas!$Y$2</c:f>
              <c:strCache>
                <c:ptCount val="1"/>
                <c:pt idx="0">
                  <c:v>Servicios-Requerimientos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Tablas_Dinamicas!$Y$3:$Y$19</c:f>
              <c:strCache>
                <c:ptCount val="17"/>
                <c:pt idx="0">
                  <c:v>DIRECTORIO ACTIVO</c:v>
                </c:pt>
                <c:pt idx="1">
                  <c:v>CONECTIVIDAD LAN</c:v>
                </c:pt>
                <c:pt idx="2">
                  <c:v>VPN SSL</c:v>
                </c:pt>
                <c:pt idx="3">
                  <c:v>SOPORTE INFRAESTRUCTURA</c:v>
                </c:pt>
                <c:pt idx="4">
                  <c:v>CORREO ELECTRÓNICO</c:v>
                </c:pt>
                <c:pt idx="5">
                  <c:v>SHAREPOINT</c:v>
                </c:pt>
                <c:pt idx="6">
                  <c:v>CONECTIVIDAD WAN</c:v>
                </c:pt>
                <c:pt idx="7">
                  <c:v>TELEFONÍA IP</c:v>
                </c:pt>
                <c:pt idx="8">
                  <c:v>SEGURIDAD INFORMÁTICA</c:v>
                </c:pt>
                <c:pt idx="9">
                  <c:v>VIDEOCONFERENCIA</c:v>
                </c:pt>
                <c:pt idx="10">
                  <c:v>SERVIDORES WINDOWS</c:v>
                </c:pt>
                <c:pt idx="11">
                  <c:v>SYSTEM CENTER</c:v>
                </c:pt>
                <c:pt idx="12">
                  <c:v>INTERNET MÓVIL</c:v>
                </c:pt>
                <c:pt idx="13">
                  <c:v>SOPORTE OFIMÁTICO</c:v>
                </c:pt>
                <c:pt idx="14">
                  <c:v>RESPALDO DE INFORMACIÓN</c:v>
                </c:pt>
                <c:pt idx="15">
                  <c:v>DNS INTERNO</c:v>
                </c:pt>
                <c:pt idx="16">
                  <c:v>PÁGINA WEB - RNEC</c:v>
                </c:pt>
              </c:strCache>
            </c:strRef>
          </c:cat>
          <c:val>
            <c:numRef>
              <c:f>Tablas_Dinamicas!$Z$3:$Z$19</c:f>
              <c:numCache>
                <c:formatCode>General</c:formatCode>
                <c:ptCount val="17"/>
                <c:pt idx="0">
                  <c:v>459</c:v>
                </c:pt>
                <c:pt idx="1">
                  <c:v>104</c:v>
                </c:pt>
                <c:pt idx="2">
                  <c:v>52</c:v>
                </c:pt>
                <c:pt idx="3">
                  <c:v>24</c:v>
                </c:pt>
                <c:pt idx="4">
                  <c:v>22</c:v>
                </c:pt>
                <c:pt idx="5">
                  <c:v>16</c:v>
                </c:pt>
                <c:pt idx="6">
                  <c:v>9</c:v>
                </c:pt>
                <c:pt idx="7">
                  <c:v>7</c:v>
                </c:pt>
                <c:pt idx="8">
                  <c:v>6</c:v>
                </c:pt>
                <c:pt idx="9">
                  <c:v>5</c:v>
                </c:pt>
                <c:pt idx="10">
                  <c:v>4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E1-4D7C-81B6-1A55878A29C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798839440"/>
        <c:axId val="1855204992"/>
      </c:barChart>
      <c:lineChart>
        <c:grouping val="standard"/>
        <c:varyColors val="0"/>
        <c:ser>
          <c:idx val="1"/>
          <c:order val="1"/>
          <c:tx>
            <c:strRef>
              <c:f>Tablas_Dinamicas!$AB$2</c:f>
              <c:strCache>
                <c:ptCount val="1"/>
                <c:pt idx="0">
                  <c:v>% Acumulado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strRef>
              <c:f>Tablas_Dinamicas!$Y$3:$Y$19</c:f>
              <c:strCache>
                <c:ptCount val="17"/>
                <c:pt idx="0">
                  <c:v>DIRECTORIO ACTIVO</c:v>
                </c:pt>
                <c:pt idx="1">
                  <c:v>CONECTIVIDAD LAN</c:v>
                </c:pt>
                <c:pt idx="2">
                  <c:v>VPN SSL</c:v>
                </c:pt>
                <c:pt idx="3">
                  <c:v>SOPORTE INFRAESTRUCTURA</c:v>
                </c:pt>
                <c:pt idx="4">
                  <c:v>CORREO ELECTRÓNICO</c:v>
                </c:pt>
                <c:pt idx="5">
                  <c:v>SHAREPOINT</c:v>
                </c:pt>
                <c:pt idx="6">
                  <c:v>CONECTIVIDAD WAN</c:v>
                </c:pt>
                <c:pt idx="7">
                  <c:v>TELEFONÍA IP</c:v>
                </c:pt>
                <c:pt idx="8">
                  <c:v>SEGURIDAD INFORMÁTICA</c:v>
                </c:pt>
                <c:pt idx="9">
                  <c:v>VIDEOCONFERENCIA</c:v>
                </c:pt>
                <c:pt idx="10">
                  <c:v>SERVIDORES WINDOWS</c:v>
                </c:pt>
                <c:pt idx="11">
                  <c:v>SYSTEM CENTER</c:v>
                </c:pt>
                <c:pt idx="12">
                  <c:v>INTERNET MÓVIL</c:v>
                </c:pt>
                <c:pt idx="13">
                  <c:v>SOPORTE OFIMÁTICO</c:v>
                </c:pt>
                <c:pt idx="14">
                  <c:v>RESPALDO DE INFORMACIÓN</c:v>
                </c:pt>
                <c:pt idx="15">
                  <c:v>DNS INTERNO</c:v>
                </c:pt>
                <c:pt idx="16">
                  <c:v>PÁGINA WEB - RNEC</c:v>
                </c:pt>
              </c:strCache>
            </c:strRef>
          </c:cat>
          <c:val>
            <c:numRef>
              <c:f>Tablas_Dinamicas!$AB$3:$AB$19</c:f>
              <c:numCache>
                <c:formatCode>0.00%</c:formatCode>
                <c:ptCount val="17"/>
                <c:pt idx="0">
                  <c:v>0.64016736401673635</c:v>
                </c:pt>
                <c:pt idx="1">
                  <c:v>0.78521617852161785</c:v>
                </c:pt>
                <c:pt idx="2">
                  <c:v>0.85774058577405854</c:v>
                </c:pt>
                <c:pt idx="3">
                  <c:v>0.89121338912133896</c:v>
                </c:pt>
                <c:pt idx="4">
                  <c:v>0.92189679218967924</c:v>
                </c:pt>
                <c:pt idx="5">
                  <c:v>0.94421199442119941</c:v>
                </c:pt>
                <c:pt idx="6">
                  <c:v>0.95676429567642962</c:v>
                </c:pt>
                <c:pt idx="7">
                  <c:v>0.96652719665271969</c:v>
                </c:pt>
                <c:pt idx="8">
                  <c:v>0.97489539748953979</c:v>
                </c:pt>
                <c:pt idx="9">
                  <c:v>0.98186889818688983</c:v>
                </c:pt>
                <c:pt idx="10">
                  <c:v>0.9874476987447699</c:v>
                </c:pt>
                <c:pt idx="11">
                  <c:v>0.99023709902370993</c:v>
                </c:pt>
                <c:pt idx="12">
                  <c:v>0.99302649930264997</c:v>
                </c:pt>
                <c:pt idx="13">
                  <c:v>0.99581589958159</c:v>
                </c:pt>
                <c:pt idx="14">
                  <c:v>0.99721059972105996</c:v>
                </c:pt>
                <c:pt idx="15">
                  <c:v>0.99860529986053004</c:v>
                </c:pt>
                <c:pt idx="1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1-4D7C-81B6-1A55878A29C3}"/>
            </c:ext>
          </c:extLst>
        </c:ser>
        <c:ser>
          <c:idx val="2"/>
          <c:order val="2"/>
          <c:tx>
            <c:strRef>
              <c:f>Tablas_Dinamicas!$AD$2</c:f>
              <c:strCache>
                <c:ptCount val="1"/>
                <c:pt idx="0">
                  <c:v>80-20</c:v>
                </c:pt>
              </c:strCache>
            </c:strRef>
          </c:tx>
          <c:spPr>
            <a:ln w="317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Tablas_Dinamicas!$Y$3:$Y$19</c:f>
              <c:strCache>
                <c:ptCount val="17"/>
                <c:pt idx="0">
                  <c:v>DIRECTORIO ACTIVO</c:v>
                </c:pt>
                <c:pt idx="1">
                  <c:v>CONECTIVIDAD LAN</c:v>
                </c:pt>
                <c:pt idx="2">
                  <c:v>VPN SSL</c:v>
                </c:pt>
                <c:pt idx="3">
                  <c:v>SOPORTE INFRAESTRUCTURA</c:v>
                </c:pt>
                <c:pt idx="4">
                  <c:v>CORREO ELECTRÓNICO</c:v>
                </c:pt>
                <c:pt idx="5">
                  <c:v>SHAREPOINT</c:v>
                </c:pt>
                <c:pt idx="6">
                  <c:v>CONECTIVIDAD WAN</c:v>
                </c:pt>
                <c:pt idx="7">
                  <c:v>TELEFONÍA IP</c:v>
                </c:pt>
                <c:pt idx="8">
                  <c:v>SEGURIDAD INFORMÁTICA</c:v>
                </c:pt>
                <c:pt idx="9">
                  <c:v>VIDEOCONFERENCIA</c:v>
                </c:pt>
                <c:pt idx="10">
                  <c:v>SERVIDORES WINDOWS</c:v>
                </c:pt>
                <c:pt idx="11">
                  <c:v>SYSTEM CENTER</c:v>
                </c:pt>
                <c:pt idx="12">
                  <c:v>INTERNET MÓVIL</c:v>
                </c:pt>
                <c:pt idx="13">
                  <c:v>SOPORTE OFIMÁTICO</c:v>
                </c:pt>
                <c:pt idx="14">
                  <c:v>RESPALDO DE INFORMACIÓN</c:v>
                </c:pt>
                <c:pt idx="15">
                  <c:v>DNS INTERNO</c:v>
                </c:pt>
                <c:pt idx="16">
                  <c:v>PÁGINA WEB - RNEC</c:v>
                </c:pt>
              </c:strCache>
            </c:strRef>
          </c:cat>
          <c:val>
            <c:numRef>
              <c:f>Tablas_Dinamicas!$AD$3:$AD$19</c:f>
              <c:numCache>
                <c:formatCode>0.00%</c:formatCode>
                <c:ptCount val="17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  <c:pt idx="14">
                  <c:v>0.8</c:v>
                </c:pt>
                <c:pt idx="15">
                  <c:v>0.8</c:v>
                </c:pt>
                <c:pt idx="16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1-4D7C-81B6-1A55878A2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5039632"/>
        <c:axId val="247962480"/>
      </c:lineChart>
      <c:catAx>
        <c:axId val="179883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1855204992"/>
        <c:crosses val="autoZero"/>
        <c:auto val="1"/>
        <c:lblAlgn val="ctr"/>
        <c:lblOffset val="100"/>
        <c:noMultiLvlLbl val="0"/>
      </c:catAx>
      <c:valAx>
        <c:axId val="1855204992"/>
        <c:scaling>
          <c:orientation val="minMax"/>
          <c:max val="717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1798839440"/>
        <c:crosses val="autoZero"/>
        <c:crossBetween val="between"/>
      </c:valAx>
      <c:valAx>
        <c:axId val="247962480"/>
        <c:scaling>
          <c:orientation val="minMax"/>
          <c:max val="1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1015039632"/>
        <c:crosses val="max"/>
        <c:crossBetween val="between"/>
      </c:valAx>
      <c:catAx>
        <c:axId val="1015039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7962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Fuente de reporte de tickets - Incidentes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Tablas_Dinamicas!$AF$1</c:f>
              <c:strCache>
                <c:ptCount val="1"/>
                <c:pt idx="0">
                  <c:v>Fuente de reporte - Incidentes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810DEDE-F6DC-4903-BDA0-E773D2A5D410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DB4E7183-495A-48CF-9B0F-2AD053373322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A6-4257-8684-3B4FBC03D7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682901-DCA4-47FA-88C0-C8F3B31CECF4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EBD42B9E-A14D-4CEC-A157-550FC070DAE0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A6-4257-8684-3B4FBC03D7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F7AE95-1EDD-4BC0-AC83-9D19DED7E5EA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574E2090-B25D-4A54-B637-4202351670B5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A6-4257-8684-3B4FBC03D7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262D99-8017-4DFB-A942-7E34CF5EC4FE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46603F07-0A3F-45B7-81DC-56D6D8B67457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A6-4257-8684-3B4FBC03D7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Tablas_Dinamicas!$AF$3:$AF$6</c:f>
              <c:strCache>
                <c:ptCount val="4"/>
                <c:pt idx="0">
                  <c:v>Escalación externa</c:v>
                </c:pt>
                <c:pt idx="1">
                  <c:v>Teléfono</c:v>
                </c:pt>
                <c:pt idx="2">
                  <c:v>Correo electrónico</c:v>
                </c:pt>
                <c:pt idx="3">
                  <c:v>Presencial</c:v>
                </c:pt>
              </c:strCache>
            </c:strRef>
          </c:cat>
          <c:val>
            <c:numRef>
              <c:f>Tablas_Dinamicas!$AG$3:$AG$6</c:f>
              <c:numCache>
                <c:formatCode>General</c:formatCode>
                <c:ptCount val="4"/>
                <c:pt idx="0">
                  <c:v>1737</c:v>
                </c:pt>
                <c:pt idx="1">
                  <c:v>319</c:v>
                </c:pt>
                <c:pt idx="2">
                  <c:v>49</c:v>
                </c:pt>
                <c:pt idx="3">
                  <c:v>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Tablas_Dinamicas!$AH$3:$AH$6</c15:f>
                <c15:dlblRangeCache>
                  <c:ptCount val="4"/>
                  <c:pt idx="0">
                    <c:v>82,44%</c:v>
                  </c:pt>
                  <c:pt idx="1">
                    <c:v>15,14%</c:v>
                  </c:pt>
                  <c:pt idx="2">
                    <c:v>2,33%</c:v>
                  </c:pt>
                  <c:pt idx="3">
                    <c:v>0,09%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A6-4257-8684-3B4FBC03D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058838400"/>
        <c:axId val="247979120"/>
      </c:barChart>
      <c:catAx>
        <c:axId val="205883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979120"/>
        <c:crosses val="autoZero"/>
        <c:auto val="1"/>
        <c:lblAlgn val="ctr"/>
        <c:lblOffset val="100"/>
        <c:noMultiLvlLbl val="0"/>
      </c:catAx>
      <c:valAx>
        <c:axId val="24797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05883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Top 10 - Total de Tickets por Departamento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>
        <c:manualLayout>
          <c:layoutTarget val="inner"/>
          <c:xMode val="edge"/>
          <c:yMode val="edge"/>
          <c:x val="5.2831775589188328E-2"/>
          <c:y val="0.10953724680076078"/>
          <c:w val="0.92679783621857936"/>
          <c:h val="0.687042172945141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Tablas_Dinamicas!$AJ$1</c:f>
              <c:strCache>
                <c:ptCount val="1"/>
                <c:pt idx="0">
                  <c:v>Tickets por Departamento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98ED64B-9BFB-40E4-A5B7-BF26225A2A94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663626EC-E4F3-4BB3-A1EC-5E5144A10C58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D104-465C-ACEA-26A682CB63F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9712CC-1FEE-4170-B9E9-2FAAC209D4A5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5A1B3645-4D66-44B0-B7A5-DF7BD4DDBF55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104-465C-ACEA-26A682CB63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73CCBDA-5CFE-4A80-9C7E-D60F86D09D21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CEBF76AA-8EF2-4DA3-A974-85C8BC459537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104-465C-ACEA-26A682CB63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7CBD53-334B-479E-91E5-09CAF099E502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3D268858-566C-427B-95A7-AC534D99DDEC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104-465C-ACEA-26A682CB63F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62E60F-1920-43A6-A004-687D9313CACE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35164E96-3B36-42A7-95C5-5ED08E1F7437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104-465C-ACEA-26A682CB63F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81CCD72-4A18-49F2-97D9-AE974D254C88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4BB67F0B-2985-4502-A33C-296FB3D36F87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104-465C-ACEA-26A682CB63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60D24D9-4E60-4E1C-8DE5-844AB8C87AE5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A43CC71A-4914-47B5-A04B-D5285FD4A107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104-465C-ACEA-26A682CB63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CD53FD6-AE6C-430A-94A9-C36204F3A723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0FB3EFF4-0134-4DD0-80E9-DEF8A890F138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D104-465C-ACEA-26A682CB63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50B397E-BD82-4501-9C0B-29BD5AA5C902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56D39E29-72EE-4D8B-89B6-F30B5E6C7EF2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D104-465C-ACEA-26A682CB63F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718957-29FF-48A1-B500-F8BE3BAC1E90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780F7D8C-563D-4DF1-86B3-7486482895A7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D104-465C-ACEA-26A682CB63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Tablas_Dinamicas!$AJ$3:$AJ$68</c:f>
              <c:strCache>
                <c:ptCount val="11"/>
                <c:pt idx="0">
                  <c:v>BOLIVAR</c:v>
                </c:pt>
                <c:pt idx="1">
                  <c:v>CUNDINAMARCA</c:v>
                </c:pt>
                <c:pt idx="2">
                  <c:v>NARIÑO</c:v>
                </c:pt>
                <c:pt idx="3">
                  <c:v>CHOCO</c:v>
                </c:pt>
                <c:pt idx="4">
                  <c:v>ANTIOQUIA</c:v>
                </c:pt>
                <c:pt idx="5">
                  <c:v>SANTANDER</c:v>
                </c:pt>
                <c:pt idx="6">
                  <c:v>BOYACA</c:v>
                </c:pt>
                <c:pt idx="7">
                  <c:v>CAUCA</c:v>
                </c:pt>
                <c:pt idx="8">
                  <c:v>MAGDALENA</c:v>
                </c:pt>
                <c:pt idx="9">
                  <c:v>CORDOBA</c:v>
                </c:pt>
                <c:pt idx="10">
                  <c:v>Total general</c:v>
                </c:pt>
              </c:strCache>
            </c:strRef>
          </c:cat>
          <c:val>
            <c:numRef>
              <c:f>Tablas_Dinamicas!$AK$3:$AK$12</c:f>
              <c:numCache>
                <c:formatCode>General</c:formatCode>
                <c:ptCount val="10"/>
                <c:pt idx="0">
                  <c:v>170</c:v>
                </c:pt>
                <c:pt idx="1">
                  <c:v>148</c:v>
                </c:pt>
                <c:pt idx="2">
                  <c:v>147</c:v>
                </c:pt>
                <c:pt idx="3">
                  <c:v>139</c:v>
                </c:pt>
                <c:pt idx="4">
                  <c:v>114</c:v>
                </c:pt>
                <c:pt idx="5">
                  <c:v>107</c:v>
                </c:pt>
                <c:pt idx="6">
                  <c:v>107</c:v>
                </c:pt>
                <c:pt idx="7">
                  <c:v>73</c:v>
                </c:pt>
                <c:pt idx="8">
                  <c:v>65</c:v>
                </c:pt>
                <c:pt idx="9">
                  <c:v>64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Tablas_Dinamicas!$AL$3:$AL$12</c15:f>
                <c15:dlblRangeCache>
                  <c:ptCount val="10"/>
                  <c:pt idx="0">
                    <c:v>14,99%</c:v>
                  </c:pt>
                  <c:pt idx="1">
                    <c:v>13,05%</c:v>
                  </c:pt>
                  <c:pt idx="2">
                    <c:v>12,96%</c:v>
                  </c:pt>
                  <c:pt idx="3">
                    <c:v>12,26%</c:v>
                  </c:pt>
                  <c:pt idx="4">
                    <c:v>10,05%</c:v>
                  </c:pt>
                  <c:pt idx="5">
                    <c:v>9,44%</c:v>
                  </c:pt>
                  <c:pt idx="6">
                    <c:v>9,44%</c:v>
                  </c:pt>
                  <c:pt idx="7">
                    <c:v>6,44%</c:v>
                  </c:pt>
                  <c:pt idx="8">
                    <c:v>5,73%</c:v>
                  </c:pt>
                  <c:pt idx="9">
                    <c:v>5,64%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639-4AC1-B3DF-20DC7C3D2D0E}"/>
            </c:ext>
          </c:extLst>
        </c:ser>
        <c:ser>
          <c:idx val="1"/>
          <c:order val="1"/>
          <c:tx>
            <c:strRef>
              <c:f>Tablas_Dinamicas!$AM$2</c:f>
              <c:strCache>
                <c:ptCount val="1"/>
                <c:pt idx="0">
                  <c:v>No. Municipios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Tablas_Dinamicas!$AM$3:$AM$12</c:f>
              <c:numCache>
                <c:formatCode>General</c:formatCode>
                <c:ptCount val="10"/>
                <c:pt idx="0">
                  <c:v>45</c:v>
                </c:pt>
                <c:pt idx="1">
                  <c:v>116</c:v>
                </c:pt>
                <c:pt idx="2">
                  <c:v>64</c:v>
                </c:pt>
                <c:pt idx="3">
                  <c:v>31</c:v>
                </c:pt>
                <c:pt idx="4">
                  <c:v>125</c:v>
                </c:pt>
                <c:pt idx="5">
                  <c:v>87</c:v>
                </c:pt>
                <c:pt idx="6">
                  <c:v>123</c:v>
                </c:pt>
                <c:pt idx="7">
                  <c:v>41</c:v>
                </c:pt>
                <c:pt idx="8">
                  <c:v>30</c:v>
                </c:pt>
                <c:pt idx="9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39-4AC1-B3DF-20DC7C3D2D0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0379200"/>
        <c:axId val="247968304"/>
      </c:barChart>
      <c:catAx>
        <c:axId val="2803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968304"/>
        <c:crosses val="autoZero"/>
        <c:auto val="1"/>
        <c:lblAlgn val="ctr"/>
        <c:lblOffset val="100"/>
        <c:noMultiLvlLbl val="0"/>
      </c:catAx>
      <c:valAx>
        <c:axId val="24796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803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Grafico Pareto - Top 10 - Municipios con mayor numero de fallas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Tablas_Dinamicas!$AO$2</c:f>
              <c:strCache>
                <c:ptCount val="1"/>
                <c:pt idx="0">
                  <c:v>Municipio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Tablas_Dinamicas!$AO$3:$AO$27</c:f>
              <c:strCache>
                <c:ptCount val="12"/>
                <c:pt idx="0">
                  <c:v>NABUSIMAKE</c:v>
                </c:pt>
                <c:pt idx="1">
                  <c:v>SIPI</c:v>
                </c:pt>
                <c:pt idx="2">
                  <c:v>MEDIO ATRATO</c:v>
                </c:pt>
                <c:pt idx="3">
                  <c:v>ALTO BAUDO</c:v>
                </c:pt>
                <c:pt idx="4">
                  <c:v>BOJAYA</c:v>
                </c:pt>
                <c:pt idx="5">
                  <c:v>VILLA HERMOSA</c:v>
                </c:pt>
                <c:pt idx="6">
                  <c:v>URAMITA</c:v>
                </c:pt>
                <c:pt idx="7">
                  <c:v>GRANADA</c:v>
                </c:pt>
                <c:pt idx="8">
                  <c:v>CALAMAR</c:v>
                </c:pt>
                <c:pt idx="9">
                  <c:v>BUENAVISTA</c:v>
                </c:pt>
                <c:pt idx="10">
                  <c:v>PUERTO INIRIDA</c:v>
                </c:pt>
                <c:pt idx="11">
                  <c:v>Total general</c:v>
                </c:pt>
              </c:strCache>
            </c:strRef>
          </c:cat>
          <c:val>
            <c:numRef>
              <c:f>Tablas_Dinamicas!$AP$3:$AP$13</c:f>
              <c:numCache>
                <c:formatCode>General</c:formatCode>
                <c:ptCount val="11"/>
                <c:pt idx="0">
                  <c:v>23</c:v>
                </c:pt>
                <c:pt idx="1">
                  <c:v>16</c:v>
                </c:pt>
                <c:pt idx="2">
                  <c:v>16</c:v>
                </c:pt>
                <c:pt idx="3">
                  <c:v>14</c:v>
                </c:pt>
                <c:pt idx="4">
                  <c:v>14</c:v>
                </c:pt>
                <c:pt idx="5">
                  <c:v>13</c:v>
                </c:pt>
                <c:pt idx="6">
                  <c:v>13</c:v>
                </c:pt>
                <c:pt idx="7">
                  <c:v>12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836-AC82-4F8C78F20A1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2138831712"/>
        <c:axId val="247972048"/>
      </c:barChart>
      <c:lineChart>
        <c:grouping val="standard"/>
        <c:varyColors val="0"/>
        <c:ser>
          <c:idx val="1"/>
          <c:order val="1"/>
          <c:tx>
            <c:strRef>
              <c:f>Tablas_Dinamicas!$AR$2</c:f>
              <c:strCache>
                <c:ptCount val="1"/>
                <c:pt idx="0">
                  <c:v>% Acumulado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val>
            <c:numRef>
              <c:f>Tablas_Dinamicas!$AR$3:$AR$13</c:f>
              <c:numCache>
                <c:formatCode>0.00%</c:formatCode>
                <c:ptCount val="11"/>
                <c:pt idx="0">
                  <c:v>0.14935064935064934</c:v>
                </c:pt>
                <c:pt idx="1">
                  <c:v>0.25324675324675322</c:v>
                </c:pt>
                <c:pt idx="2">
                  <c:v>0.35714285714285715</c:v>
                </c:pt>
                <c:pt idx="3">
                  <c:v>0.44805194805194803</c:v>
                </c:pt>
                <c:pt idx="4">
                  <c:v>0.53896103896103897</c:v>
                </c:pt>
                <c:pt idx="5">
                  <c:v>0.62337662337662336</c:v>
                </c:pt>
                <c:pt idx="6">
                  <c:v>0.70779220779220775</c:v>
                </c:pt>
                <c:pt idx="7">
                  <c:v>0.7857142857142857</c:v>
                </c:pt>
                <c:pt idx="8">
                  <c:v>0.8571428571428571</c:v>
                </c:pt>
                <c:pt idx="9">
                  <c:v>0.9285714285714286</c:v>
                </c:pt>
                <c:pt idx="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07-4836-AC82-4F8C78F20A1C}"/>
            </c:ext>
          </c:extLst>
        </c:ser>
        <c:ser>
          <c:idx val="2"/>
          <c:order val="2"/>
          <c:tx>
            <c:strRef>
              <c:f>Tablas_Dinamicas!$AS$2</c:f>
              <c:strCache>
                <c:ptCount val="1"/>
                <c:pt idx="0">
                  <c:v>80-20</c:v>
                </c:pt>
              </c:strCache>
            </c:strRef>
          </c:tx>
          <c:spPr>
            <a:ln w="317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Tablas_Dinamicas!$AS$3:$AS$13</c:f>
              <c:numCache>
                <c:formatCode>0.00%</c:formatCode>
                <c:ptCount val="11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07-4836-AC82-4F8C78F20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5004832"/>
        <c:axId val="247969968"/>
      </c:lineChart>
      <c:catAx>
        <c:axId val="213883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972048"/>
        <c:crosses val="autoZero"/>
        <c:auto val="1"/>
        <c:lblAlgn val="ctr"/>
        <c:lblOffset val="100"/>
        <c:noMultiLvlLbl val="0"/>
      </c:catAx>
      <c:valAx>
        <c:axId val="247972048"/>
        <c:scaling>
          <c:orientation val="minMax"/>
          <c:max val="154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138831712"/>
        <c:crosses val="autoZero"/>
        <c:crossBetween val="between"/>
      </c:valAx>
      <c:valAx>
        <c:axId val="247969968"/>
        <c:scaling>
          <c:orientation val="minMax"/>
          <c:max val="1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1015004832"/>
        <c:crosses val="max"/>
        <c:crossBetween val="between"/>
      </c:valAx>
      <c:catAx>
        <c:axId val="1015004832"/>
        <c:scaling>
          <c:orientation val="minMax"/>
        </c:scaling>
        <c:delete val="1"/>
        <c:axPos val="b"/>
        <c:majorTickMark val="out"/>
        <c:minorTickMark val="none"/>
        <c:tickLblPos val="nextTo"/>
        <c:crossAx val="247969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Tablas_Dinamicas!$AU$1</c:f>
              <c:strCache>
                <c:ptCount val="1"/>
                <c:pt idx="0">
                  <c:v>Tickets por tipo de sedes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7A7A181-D76F-4260-B42F-0A560B8F48B3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52C3A50B-D15A-44A9-A0C3-12D65233D0A4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31A-463E-8435-887FACF4BF9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722870-52D5-4120-A863-C4275C02EF7A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ACE1CAB5-712C-4582-B50D-A987198382C9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31A-463E-8435-887FACF4BF9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46C581-560F-4770-A222-388294C2C4F3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7204095E-6A61-4ADC-8F70-28B1CD85697D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31A-463E-8435-887FACF4BF9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C48EF1-D024-4D99-AF25-D99993DE2F34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BF9536E7-C695-430C-B577-03A94E403EB3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31A-463E-8435-887FACF4BF9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80211C6-7F43-4254-89E4-079BA551B590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AD437BB3-016E-4415-9AAE-05AE5AFC924C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31A-463E-8435-887FACF4BF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Tablas_Dinamicas!$AU$3:$AU$7</c:f>
              <c:strCache>
                <c:ptCount val="5"/>
                <c:pt idx="0">
                  <c:v>MUNICIPAL</c:v>
                </c:pt>
                <c:pt idx="1">
                  <c:v>DELEGACIÓN DEPARTAMENTAL</c:v>
                </c:pt>
                <c:pt idx="2">
                  <c:v>AUXILIAR</c:v>
                </c:pt>
                <c:pt idx="3">
                  <c:v>AUXILIAR BOGOTA</c:v>
                </c:pt>
                <c:pt idx="4">
                  <c:v>ESPECIAL</c:v>
                </c:pt>
              </c:strCache>
            </c:strRef>
          </c:cat>
          <c:val>
            <c:numRef>
              <c:f>Tablas_Dinamicas!$AV$3:$AV$7</c:f>
              <c:numCache>
                <c:formatCode>General</c:formatCode>
                <c:ptCount val="5"/>
                <c:pt idx="0">
                  <c:v>1631</c:v>
                </c:pt>
                <c:pt idx="1">
                  <c:v>45</c:v>
                </c:pt>
                <c:pt idx="2">
                  <c:v>17</c:v>
                </c:pt>
                <c:pt idx="3">
                  <c:v>10</c:v>
                </c:pt>
                <c:pt idx="4">
                  <c:v>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Tablas_Dinamicas!$AW$3:$AW$7</c15:f>
                <c15:dlblRangeCache>
                  <c:ptCount val="5"/>
                  <c:pt idx="0">
                    <c:v>95,66%</c:v>
                  </c:pt>
                  <c:pt idx="1">
                    <c:v>2,64%</c:v>
                  </c:pt>
                  <c:pt idx="2">
                    <c:v>1,00%</c:v>
                  </c:pt>
                  <c:pt idx="3">
                    <c:v>0,59%</c:v>
                  </c:pt>
                  <c:pt idx="4">
                    <c:v>0,12%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31A-463E-8435-887FACF4BF9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09620928"/>
        <c:axId val="247993264"/>
      </c:barChart>
      <c:catAx>
        <c:axId val="100962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993264"/>
        <c:crosses val="autoZero"/>
        <c:auto val="1"/>
        <c:lblAlgn val="ctr"/>
        <c:lblOffset val="100"/>
        <c:noMultiLvlLbl val="0"/>
      </c:catAx>
      <c:valAx>
        <c:axId val="247993264"/>
        <c:scaling>
          <c:logBase val="10"/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10096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Tablas_Dinamicas!$AY$1</c:f>
              <c:strCache>
                <c:ptCount val="1"/>
                <c:pt idx="0">
                  <c:v>Tickets por tipo de sedes (Sin Municipales)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5C9F86F-AD88-47AB-B806-82FB6E2D1888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
</a:t>
                    </a:r>
                    <a:fld id="{0A1E6810-0A2D-4756-9BC3-58D13A137E74}" type="VALUE">
                      <a:rPr lang="en-US" baseline="0"/>
                      <a:pPr/>
                      <a:t>[VALOR]</a:t>
                    </a:fld>
                    <a:endParaRPr lang="en-US" baseline="0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D03-43E6-86D6-DA1D773195A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187CFB-EEFF-45E9-8616-4FF184788370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
</a:t>
                    </a:r>
                    <a:fld id="{0E8B319C-6DEB-40FD-926F-DDA46E06756D}" type="VALUE">
                      <a:rPr lang="en-US" baseline="0"/>
                      <a:pPr/>
                      <a:t>[VALOR]</a:t>
                    </a:fld>
                    <a:endParaRPr lang="en-US" baseline="0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D03-43E6-86D6-DA1D773195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46DFCE-399C-4B9F-A2BD-E8DEA05C1F58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
</a:t>
                    </a:r>
                    <a:fld id="{FA6C8625-5765-4F43-8953-0E8078A2B3C3}" type="VALUE">
                      <a:rPr lang="en-US" baseline="0"/>
                      <a:pPr/>
                      <a:t>[VALOR]</a:t>
                    </a:fld>
                    <a:endParaRPr lang="en-US" baseline="0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D03-43E6-86D6-DA1D773195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492216F-111D-41C6-8979-4046C0C433A1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
</a:t>
                    </a:r>
                    <a:fld id="{2005ABCF-E582-428E-A0B7-24F561AC80B5}" type="VALUE">
                      <a:rPr lang="en-US" baseline="0"/>
                      <a:pPr/>
                      <a:t>[VALOR]</a:t>
                    </a:fld>
                    <a:endParaRPr lang="en-US" baseline="0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D03-43E6-86D6-DA1D773195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Tablas_Dinamicas!$AY$3:$AY$6</c:f>
              <c:strCache>
                <c:ptCount val="4"/>
                <c:pt idx="0">
                  <c:v>DELEGACIÓN DEPARTAMENTAL</c:v>
                </c:pt>
                <c:pt idx="1">
                  <c:v>AUXILIAR</c:v>
                </c:pt>
                <c:pt idx="2">
                  <c:v>AUXILIAR BOGOTA</c:v>
                </c:pt>
                <c:pt idx="3">
                  <c:v>ESPECIAL</c:v>
                </c:pt>
              </c:strCache>
            </c:strRef>
          </c:cat>
          <c:val>
            <c:numRef>
              <c:f>Tablas_Dinamicas!$AZ$3:$AZ$6</c:f>
              <c:numCache>
                <c:formatCode>General</c:formatCode>
                <c:ptCount val="4"/>
                <c:pt idx="0">
                  <c:v>45</c:v>
                </c:pt>
                <c:pt idx="1">
                  <c:v>17</c:v>
                </c:pt>
                <c:pt idx="2">
                  <c:v>10</c:v>
                </c:pt>
                <c:pt idx="3">
                  <c:v>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Tablas_Dinamicas!$BA$3:$BA$6</c15:f>
                <c15:dlblRangeCache>
                  <c:ptCount val="4"/>
                  <c:pt idx="0">
                    <c:v>60,81%</c:v>
                  </c:pt>
                  <c:pt idx="1">
                    <c:v>22,97%</c:v>
                  </c:pt>
                  <c:pt idx="2">
                    <c:v>13,51%</c:v>
                  </c:pt>
                  <c:pt idx="3">
                    <c:v>2,70%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DD03-43E6-86D6-DA1D773195A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09620928"/>
        <c:axId val="247993264"/>
      </c:barChart>
      <c:catAx>
        <c:axId val="100962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993264"/>
        <c:crosses val="autoZero"/>
        <c:auto val="1"/>
        <c:lblAlgn val="ctr"/>
        <c:lblOffset val="100"/>
        <c:noMultiLvlLbl val="0"/>
      </c:catAx>
      <c:valAx>
        <c:axId val="2479932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10096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Tablas_Dinamicas!$BC$1</c:f>
              <c:strCache>
                <c:ptCount val="1"/>
                <c:pt idx="0">
                  <c:v>Incidentes por proveedor (Interno TIGO)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07E4C79-C5A5-4B8F-B870-1B389CE41739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68CA5FCE-4686-4C81-B729-E9EB7850CE49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D6-4276-82C0-64F062A0B9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78AF96-80FD-4D63-B2F5-9C139E525A0E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D1BAB137-9214-45B4-BD15-3DAFFCC2AC6A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D6-4276-82C0-64F062A0B9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54C8A52-8110-4590-9A65-0F9968722D2C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EC8E193B-EB36-4CB7-8F98-C39B667D5E8E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D6-4276-82C0-64F062A0B9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57B626C-1F53-4817-9DAC-BE19382A9010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3B75F452-3AEC-494A-B459-83BDB17A8C9D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D6-4276-82C0-64F062A0B9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4D7B30B-9067-4C16-8BB6-31B0F3CA308C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0647CEA6-9865-427A-B78D-F53133247FCA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BFD6-4276-82C0-64F062A0B9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0C0D3C-1AB0-45B0-90F5-10057B9C2D39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98D74933-4A1C-42C2-9B65-3109291EDFE2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BFD6-4276-82C0-64F062A0B9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3D61760-24D4-4B71-A5A7-E656E0774627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2BB5BC1D-731B-4D42-8B47-13CE5E27F3FC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BFD6-4276-82C0-64F062A0B9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88E739C-657E-40C6-A983-9BDC91FD7171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38AC5A26-ADB9-4154-A473-C71A51F85E82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BFD6-4276-82C0-64F062A0B9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1B48B9B-E8C6-47EF-9F09-0EFB02AF8418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4955A333-FB3D-4A29-9E2E-36A511BD5862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BFD6-4276-82C0-64F062A0B9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F702575-D9F8-4733-9284-2838B4100169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36CC5786-1295-4487-BA64-E0C61CF18486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BFD6-4276-82C0-64F062A0B9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Tablas_Dinamicas!$BC$3:$BC$12</c:f>
              <c:strCache>
                <c:ptCount val="10"/>
                <c:pt idx="0">
                  <c:v>AZTECA</c:v>
                </c:pt>
                <c:pt idx="1">
                  <c:v>IP TECHNOLOGIES</c:v>
                </c:pt>
                <c:pt idx="2">
                  <c:v>UFINET</c:v>
                </c:pt>
                <c:pt idx="3">
                  <c:v>AXESAT</c:v>
                </c:pt>
                <c:pt idx="4">
                  <c:v>EDATEL</c:v>
                </c:pt>
                <c:pt idx="5">
                  <c:v>TELEFONICA</c:v>
                </c:pt>
                <c:pt idx="6">
                  <c:v>UNE</c:v>
                </c:pt>
                <c:pt idx="7">
                  <c:v>MEDIA COMMERCE</c:v>
                </c:pt>
                <c:pt idx="8">
                  <c:v>METROTEL</c:v>
                </c:pt>
                <c:pt idx="9">
                  <c:v>NETBEAM</c:v>
                </c:pt>
              </c:strCache>
            </c:strRef>
          </c:cat>
          <c:val>
            <c:numRef>
              <c:f>Tablas_Dinamicas!$BD$3:$BD$12</c:f>
              <c:numCache>
                <c:formatCode>General</c:formatCode>
                <c:ptCount val="10"/>
                <c:pt idx="0">
                  <c:v>753</c:v>
                </c:pt>
                <c:pt idx="1">
                  <c:v>201</c:v>
                </c:pt>
                <c:pt idx="2">
                  <c:v>196</c:v>
                </c:pt>
                <c:pt idx="3">
                  <c:v>177</c:v>
                </c:pt>
                <c:pt idx="4">
                  <c:v>162</c:v>
                </c:pt>
                <c:pt idx="5">
                  <c:v>111</c:v>
                </c:pt>
                <c:pt idx="6">
                  <c:v>37</c:v>
                </c:pt>
                <c:pt idx="7">
                  <c:v>32</c:v>
                </c:pt>
                <c:pt idx="8">
                  <c:v>7</c:v>
                </c:pt>
                <c:pt idx="9">
                  <c:v>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Tablas_Dinamicas!$BE$3:$BE$12</c15:f>
                <c15:dlblRangeCache>
                  <c:ptCount val="10"/>
                  <c:pt idx="0">
                    <c:v>44,74%</c:v>
                  </c:pt>
                  <c:pt idx="1">
                    <c:v>11,94%</c:v>
                  </c:pt>
                  <c:pt idx="2">
                    <c:v>11,65%</c:v>
                  </c:pt>
                  <c:pt idx="3">
                    <c:v>10,52%</c:v>
                  </c:pt>
                  <c:pt idx="4">
                    <c:v>9,63%</c:v>
                  </c:pt>
                  <c:pt idx="5">
                    <c:v>6,60%</c:v>
                  </c:pt>
                  <c:pt idx="6">
                    <c:v>2,20%</c:v>
                  </c:pt>
                  <c:pt idx="7">
                    <c:v>1,90%</c:v>
                  </c:pt>
                  <c:pt idx="8">
                    <c:v>0,42%</c:v>
                  </c:pt>
                  <c:pt idx="9">
                    <c:v>0,42%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BFD6-4276-82C0-64F062A0B9A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5388592"/>
        <c:axId val="247982864"/>
      </c:barChart>
      <c:catAx>
        <c:axId val="8538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982864"/>
        <c:crosses val="autoZero"/>
        <c:auto val="1"/>
        <c:lblAlgn val="ctr"/>
        <c:lblOffset val="100"/>
        <c:noMultiLvlLbl val="0"/>
      </c:catAx>
      <c:valAx>
        <c:axId val="2479828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8538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Gráfico Pareto - Fallas atribuibles a TIGO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0"/>
          <c:tx>
            <c:strRef>
              <c:f>Tablas_Dinamicas!$BK$2</c:f>
              <c:strCache>
                <c:ptCount val="1"/>
                <c:pt idx="0">
                  <c:v>trasparente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Tablas_Dinamicas!$BK$3:$BK$10</c:f>
              <c:numCache>
                <c:formatCode>0.00%</c:formatCode>
                <c:ptCount val="8"/>
                <c:pt idx="0">
                  <c:v>0</c:v>
                </c:pt>
                <c:pt idx="1">
                  <c:v>0.62773722627737227</c:v>
                </c:pt>
                <c:pt idx="2">
                  <c:v>0.84671532846715325</c:v>
                </c:pt>
                <c:pt idx="3">
                  <c:v>0.91240875912408759</c:v>
                </c:pt>
                <c:pt idx="4">
                  <c:v>0.97080291970802923</c:v>
                </c:pt>
                <c:pt idx="5">
                  <c:v>0.97810218978102192</c:v>
                </c:pt>
                <c:pt idx="6">
                  <c:v>0.98540145985401462</c:v>
                </c:pt>
                <c:pt idx="7">
                  <c:v>0.99270072992700731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C4-4D70-927D-C4AA2AE3642D}"/>
            </c:ext>
          </c:extLst>
        </c:ser>
        <c:ser>
          <c:idx val="0"/>
          <c:order val="1"/>
          <c:tx>
            <c:strRef>
              <c:f>Tablas_Dinamicas!$BG$1</c:f>
              <c:strCache>
                <c:ptCount val="1"/>
                <c:pt idx="0">
                  <c:v>Fallas Asociadas a TIGO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9166854840398356"/>
                  <c:y val="2.7784369842924149E-3"/>
                </c:manualLayout>
              </c:layout>
              <c:tx>
                <c:rich>
                  <a:bodyPr/>
                  <a:lstStyle/>
                  <a:p>
                    <a:fld id="{E8344389-970F-468A-90B6-9899FFB553D9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D066AC40-E36F-4A38-9E45-6D812CD60B88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F6C4-4D70-927D-C4AA2AE3642D}"/>
                </c:ext>
              </c:extLst>
            </c:dLbl>
            <c:dLbl>
              <c:idx val="1"/>
              <c:layout>
                <c:manualLayout>
                  <c:x val="7.9787764285054213E-2"/>
                  <c:y val="1.7497831909774247E-6"/>
                </c:manualLayout>
              </c:layout>
              <c:tx>
                <c:rich>
                  <a:bodyPr/>
                  <a:lstStyle/>
                  <a:p>
                    <a:fld id="{FAE02068-F7C2-4D0D-8501-E4CE50420909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6BB2D4F1-546B-4F60-A9B8-D5DDFE2F6F2C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6C4-4D70-927D-C4AA2AE3642D}"/>
                </c:ext>
              </c:extLst>
            </c:dLbl>
            <c:dLbl>
              <c:idx val="2"/>
              <c:layout>
                <c:manualLayout>
                  <c:x val="3.4123355784015701E-2"/>
                  <c:y val="2.187228988658124E-7"/>
                </c:manualLayout>
              </c:layout>
              <c:tx>
                <c:rich>
                  <a:bodyPr/>
                  <a:lstStyle/>
                  <a:p>
                    <a:fld id="{5CE2BABB-C913-4927-913E-F9C4632B1F1D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B6B84F17-B045-4B6D-ABBC-40C71DEC5E09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6C4-4D70-927D-C4AA2AE3642D}"/>
                </c:ext>
              </c:extLst>
            </c:dLbl>
            <c:dLbl>
              <c:idx val="3"/>
              <c:layout>
                <c:manualLayout>
                  <c:x val="3.4152841275796743E-2"/>
                  <c:y val="2.1872289896766319E-7"/>
                </c:manualLayout>
              </c:layout>
              <c:tx>
                <c:rich>
                  <a:bodyPr/>
                  <a:lstStyle/>
                  <a:p>
                    <a:fld id="{F9372D1F-6EC7-455C-9433-9033B6301BEF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427D49B1-647C-4D7B-A8C9-55E65F90D268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F6C4-4D70-927D-C4AA2AE364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92E2C63-4306-4B49-BF8D-DEEE499F2E9A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629189FC-DDC8-4872-9DAE-51034929C1EE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F6C4-4D70-927D-C4AA2AE364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4ED8D0B-0E67-495C-B2D7-E6D6B042703A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F3E3C588-8BF3-4046-9C5B-8616FE8BBC4A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F6C4-4D70-927D-C4AA2AE364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4C00409-AF06-4B13-A326-9EF0AA01FDBA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6854E759-9DA8-42F4-AC23-EC9F6F93BECB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F6C4-4D70-927D-C4AA2AE364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1BE47A4-6AAF-4963-B9D0-462B3294EB59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848D4F6C-4E65-4027-A3F7-AC597A637BF8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F6C4-4D70-927D-C4AA2AE364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Tablas_Dinamicas!$BG$3:$BG$10</c:f>
              <c:strCache>
                <c:ptCount val="8"/>
                <c:pt idx="0">
                  <c:v>Daño de red Última Milla</c:v>
                </c:pt>
                <c:pt idx="1">
                  <c:v>Falla Masiva UM ( Corte de fibra, falla en RX/TX, Satelite sin asimetria, Energía en Nodos)</c:v>
                </c:pt>
                <c:pt idx="2">
                  <c:v>Alimentación eléctrica (WAN) por falla en el Medio de TX de UM en el nodo</c:v>
                </c:pt>
                <c:pt idx="3">
                  <c:v>Falla Equipo Ultima Milla</c:v>
                </c:pt>
                <c:pt idx="4">
                  <c:v>Intermitencias en el servicio</c:v>
                </c:pt>
                <c:pt idx="5">
                  <c:v>Inicio verificación causa de falla</c:v>
                </c:pt>
                <c:pt idx="6">
                  <c:v>Canal Monitoreo ( Intermitencias o Lentitud ) en Medio TX</c:v>
                </c:pt>
                <c:pt idx="7">
                  <c:v>Alimentación eléctrica (LAN) con UPS propiedad Tigo-UNE</c:v>
                </c:pt>
              </c:strCache>
            </c:strRef>
          </c:cat>
          <c:val>
            <c:numRef>
              <c:f>Tablas_Dinamicas!$BI$3:$BI$10</c:f>
              <c:numCache>
                <c:formatCode>0.00%</c:formatCode>
                <c:ptCount val="8"/>
                <c:pt idx="0">
                  <c:v>0.62773722627737227</c:v>
                </c:pt>
                <c:pt idx="1">
                  <c:v>0.21897810218978103</c:v>
                </c:pt>
                <c:pt idx="2">
                  <c:v>6.569343065693431E-2</c:v>
                </c:pt>
                <c:pt idx="3">
                  <c:v>5.8394160583941604E-2</c:v>
                </c:pt>
                <c:pt idx="4">
                  <c:v>7.2992700729927005E-3</c:v>
                </c:pt>
                <c:pt idx="5">
                  <c:v>7.2992700729927005E-3</c:v>
                </c:pt>
                <c:pt idx="6">
                  <c:v>7.2992700729927005E-3</c:v>
                </c:pt>
                <c:pt idx="7">
                  <c:v>7.2992700729927005E-3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Tablas_Dinamicas!$BH$3:$BH$10</c15:f>
                <c15:dlblRangeCache>
                  <c:ptCount val="8"/>
                  <c:pt idx="0">
                    <c:v>86</c:v>
                  </c:pt>
                  <c:pt idx="1">
                    <c:v>30</c:v>
                  </c:pt>
                  <c:pt idx="2">
                    <c:v>9</c:v>
                  </c:pt>
                  <c:pt idx="3">
                    <c:v>8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6C4-4D70-927D-C4AA2AE364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216722864"/>
        <c:axId val="247994096"/>
      </c:barChart>
      <c:catAx>
        <c:axId val="12167228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994096"/>
        <c:crosses val="autoZero"/>
        <c:auto val="1"/>
        <c:lblAlgn val="ctr"/>
        <c:lblOffset val="100"/>
        <c:noMultiLvlLbl val="0"/>
      </c:catAx>
      <c:valAx>
        <c:axId val="247994096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121672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ES_tradnl" sz="1800" b="1" i="0" baseline="0">
                <a:effectLst/>
              </a:rPr>
              <a:t>Gráfico Pareto - Fallas atribuibles a Registraduría (Sin Apagado de equipos en la sede) </a:t>
            </a:r>
            <a:endParaRPr lang="es-ES_tradnl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0"/>
          <c:tx>
            <c:strRef>
              <c:f>Tablas_Dinamicas!$BQ$2</c:f>
              <c:strCache>
                <c:ptCount val="1"/>
                <c:pt idx="0">
                  <c:v>trasparente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Tablas_Dinamicas!$BQ$3:$BQ$13</c:f>
              <c:numCache>
                <c:formatCode>0.00%</c:formatCode>
                <c:ptCount val="11"/>
                <c:pt idx="0">
                  <c:v>0</c:v>
                </c:pt>
                <c:pt idx="1">
                  <c:v>0.46370967741935482</c:v>
                </c:pt>
                <c:pt idx="2">
                  <c:v>0.782258064516129</c:v>
                </c:pt>
                <c:pt idx="3">
                  <c:v>0.85483870967741937</c:v>
                </c:pt>
                <c:pt idx="4">
                  <c:v>0.88306451612903225</c:v>
                </c:pt>
                <c:pt idx="5">
                  <c:v>0.907258064516129</c:v>
                </c:pt>
                <c:pt idx="6">
                  <c:v>0.92338709677419351</c:v>
                </c:pt>
                <c:pt idx="7">
                  <c:v>0.93951612903225812</c:v>
                </c:pt>
                <c:pt idx="8">
                  <c:v>0.95161290322580649</c:v>
                </c:pt>
                <c:pt idx="9">
                  <c:v>0.96370967741935487</c:v>
                </c:pt>
                <c:pt idx="10">
                  <c:v>0.97580645161290325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62-430D-B8D1-A91FF6394E2C}"/>
            </c:ext>
          </c:extLst>
        </c:ser>
        <c:ser>
          <c:idx val="0"/>
          <c:order val="1"/>
          <c:tx>
            <c:strRef>
              <c:f>Tablas_Dinamicas!$BM$2</c:f>
              <c:strCache>
                <c:ptCount val="1"/>
                <c:pt idx="0">
                  <c:v>Falla Imputable a Registraduria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8222419869086662"/>
                  <c:y val="6.5548511035341253E-7"/>
                </c:manualLayout>
              </c:layout>
              <c:tx>
                <c:rich>
                  <a:bodyPr/>
                  <a:lstStyle/>
                  <a:p>
                    <a:fld id="{CCDADDBF-BAC8-481A-93CE-7DD1D73C8CB9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AD469BED-EEA1-4D51-A0EA-5409F4E62DBF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962-430D-B8D1-A91FF6394E2C}"/>
                </c:ext>
              </c:extLst>
            </c:dLbl>
            <c:dLbl>
              <c:idx val="1"/>
              <c:layout>
                <c:manualLayout>
                  <c:x val="0.13220186963847191"/>
                  <c:y val="2.1849503677599211E-7"/>
                </c:manualLayout>
              </c:layout>
              <c:tx>
                <c:rich>
                  <a:bodyPr/>
                  <a:lstStyle/>
                  <a:p>
                    <a:fld id="{C71F3926-D644-4A35-AE94-75EE81D13444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161C3814-A446-4057-A4A3-71287A9D0366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962-430D-B8D1-A91FF6394E2C}"/>
                </c:ext>
              </c:extLst>
            </c:dLbl>
            <c:dLbl>
              <c:idx val="2"/>
              <c:layout>
                <c:manualLayout>
                  <c:x val="4.0494266375748239E-2"/>
                  <c:y val="2.1849503677599211E-7"/>
                </c:manualLayout>
              </c:layout>
              <c:tx>
                <c:rich>
                  <a:bodyPr/>
                  <a:lstStyle/>
                  <a:p>
                    <a:fld id="{4C62CB67-B9C2-4E38-ADAF-578D60E4DD11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79053A03-2E05-4753-A187-48342FBCC60A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962-430D-B8D1-A91FF6394E2C}"/>
                </c:ext>
              </c:extLst>
            </c:dLbl>
            <c:dLbl>
              <c:idx val="3"/>
              <c:layout>
                <c:manualLayout>
                  <c:x val="2.9775195864520702E-2"/>
                  <c:y val="5.0872340047730158E-17"/>
                </c:manualLayout>
              </c:layout>
              <c:tx>
                <c:rich>
                  <a:bodyPr/>
                  <a:lstStyle/>
                  <a:p>
                    <a:fld id="{A6378A85-0EB7-4BDF-A4B8-9746FB501D7B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4FA58DDE-40B6-441B-9F51-BC84015E07FB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9962-430D-B8D1-A91FF6394E2C}"/>
                </c:ext>
              </c:extLst>
            </c:dLbl>
            <c:dLbl>
              <c:idx val="4"/>
              <c:layout>
                <c:manualLayout>
                  <c:x val="2.6202172360778219E-2"/>
                  <c:y val="5.0872340047730158E-17"/>
                </c:manualLayout>
              </c:layout>
              <c:tx>
                <c:rich>
                  <a:bodyPr/>
                  <a:lstStyle/>
                  <a:p>
                    <a:fld id="{5984E89E-2C79-4801-9048-23A6951DB7A0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812C204B-B062-40CE-8608-654750A4282E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9962-430D-B8D1-A91FF6394E2C}"/>
                </c:ext>
              </c:extLst>
            </c:dLbl>
            <c:dLbl>
              <c:idx val="5"/>
              <c:layout>
                <c:manualLayout>
                  <c:x val="2.6202172360778219E-2"/>
                  <c:y val="1.0174468009546032E-16"/>
                </c:manualLayout>
              </c:layout>
              <c:tx>
                <c:rich>
                  <a:bodyPr/>
                  <a:lstStyle/>
                  <a:p>
                    <a:fld id="{652B6809-B860-495F-AD24-880F25695FB9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FE3AE7D5-4CF1-40C7-89BF-A51A065B1FC9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9962-430D-B8D1-A91FF6394E2C}"/>
                </c:ext>
              </c:extLst>
            </c:dLbl>
            <c:dLbl>
              <c:idx val="6"/>
              <c:layout>
                <c:manualLayout>
                  <c:x val="2.501116452619739E-2"/>
                  <c:y val="0"/>
                </c:manualLayout>
              </c:layout>
              <c:tx>
                <c:rich>
                  <a:bodyPr/>
                  <a:lstStyle/>
                  <a:p>
                    <a:fld id="{0CC20F68-065D-49D7-9726-8FAD8695C689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82993B9F-5087-4A59-867D-BEDD9D93979F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9962-430D-B8D1-A91FF6394E2C}"/>
                </c:ext>
              </c:extLst>
            </c:dLbl>
            <c:dLbl>
              <c:idx val="7"/>
              <c:layout>
                <c:manualLayout>
                  <c:x val="2.5011164526197213E-2"/>
                  <c:y val="1.0174468009546032E-16"/>
                </c:manualLayout>
              </c:layout>
              <c:tx>
                <c:rich>
                  <a:bodyPr/>
                  <a:lstStyle/>
                  <a:p>
                    <a:fld id="{95FB1D41-194C-44B2-A1E6-CEBE781507D9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5AC44584-DB31-4263-9954-5444AEB752E1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9962-430D-B8D1-A91FF6394E2C}"/>
                </c:ext>
              </c:extLst>
            </c:dLbl>
            <c:dLbl>
              <c:idx val="8"/>
              <c:layout>
                <c:manualLayout>
                  <c:x val="2.3820156691616561E-2"/>
                  <c:y val="2.1849503677599211E-7"/>
                </c:manualLayout>
              </c:layout>
              <c:tx>
                <c:rich>
                  <a:bodyPr/>
                  <a:lstStyle/>
                  <a:p>
                    <a:fld id="{B97A4DEB-759C-4CDA-80CB-A2C1041E3901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4B56F227-40EB-4B1D-ACF1-983B9386C916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9962-430D-B8D1-A91FF6394E2C}"/>
                </c:ext>
              </c:extLst>
            </c:dLbl>
            <c:dLbl>
              <c:idx val="9"/>
              <c:layout>
                <c:manualLayout>
                  <c:x val="2.1438141022454907E-2"/>
                  <c:y val="1.0174468009546032E-16"/>
                </c:manualLayout>
              </c:layout>
              <c:tx>
                <c:rich>
                  <a:bodyPr/>
                  <a:lstStyle/>
                  <a:p>
                    <a:fld id="{E597C09C-A0C0-4BE0-B855-A2D2558FDBF9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66FD1930-441A-47B8-8944-DCA8117046DC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9962-430D-B8D1-A91FF6394E2C}"/>
                </c:ext>
              </c:extLst>
            </c:dLbl>
            <c:dLbl>
              <c:idx val="10"/>
              <c:layout>
                <c:manualLayout>
                  <c:x val="2.1438141022454907E-2"/>
                  <c:y val="1.0174468009546032E-16"/>
                </c:manualLayout>
              </c:layout>
              <c:tx>
                <c:rich>
                  <a:bodyPr/>
                  <a:lstStyle/>
                  <a:p>
                    <a:fld id="{EDD01081-A574-4D4B-9747-B09B54599087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782DECF1-A7E6-4F9F-AF72-56C332274E04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9962-430D-B8D1-A91FF6394E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Tablas_Dinamicas!$BM$3:$BM$13</c:f>
              <c:strCache>
                <c:ptCount val="11"/>
                <c:pt idx="0">
                  <c:v>No se encuentra personal en la sede</c:v>
                </c:pt>
                <c:pt idx="1">
                  <c:v>Alimentación eléctrica en la Sede</c:v>
                </c:pt>
                <c:pt idx="2">
                  <c:v>Bloqueo de Equipos UM en la sede por picos de voltaje</c:v>
                </c:pt>
                <c:pt idx="3">
                  <c:v>Adecuaciones Físicas y Mantenimientos interno</c:v>
                </c:pt>
                <c:pt idx="4">
                  <c:v>Registrador no contesta – Apagado equipos en sede</c:v>
                </c:pt>
                <c:pt idx="5">
                  <c:v>Cambio de Equipos UM por condiciones eléctricas en la sede</c:v>
                </c:pt>
                <c:pt idx="6">
                  <c:v>Inicio Verificación causa de falla ( Sede o TX)</c:v>
                </c:pt>
                <c:pt idx="7">
                  <c:v>Intermitencia por conexiones en red LAN</c:v>
                </c:pt>
                <c:pt idx="8">
                  <c:v>Malas condiciones en Red LAN (Conexiones)</c:v>
                </c:pt>
                <c:pt idx="9">
                  <c:v>Alimentación eléctrica (LAN) con UPS de propiedad RNEC</c:v>
                </c:pt>
                <c:pt idx="10">
                  <c:v>Falla de Equipos UM por condiciones eléctricas en la sede</c:v>
                </c:pt>
              </c:strCache>
            </c:strRef>
          </c:cat>
          <c:val>
            <c:numRef>
              <c:f>Tablas_Dinamicas!$BO$3:$BO$13</c:f>
              <c:numCache>
                <c:formatCode>0.00%</c:formatCode>
                <c:ptCount val="11"/>
                <c:pt idx="0">
                  <c:v>0.46370967741935482</c:v>
                </c:pt>
                <c:pt idx="1">
                  <c:v>0.31854838709677419</c:v>
                </c:pt>
                <c:pt idx="2">
                  <c:v>7.2580645161290328E-2</c:v>
                </c:pt>
                <c:pt idx="3">
                  <c:v>2.8225806451612902E-2</c:v>
                </c:pt>
                <c:pt idx="4">
                  <c:v>2.4193548387096774E-2</c:v>
                </c:pt>
                <c:pt idx="5">
                  <c:v>1.6129032258064516E-2</c:v>
                </c:pt>
                <c:pt idx="6">
                  <c:v>1.6129032258064516E-2</c:v>
                </c:pt>
                <c:pt idx="7">
                  <c:v>1.2096774193548387E-2</c:v>
                </c:pt>
                <c:pt idx="8">
                  <c:v>1.2096774193548387E-2</c:v>
                </c:pt>
                <c:pt idx="9">
                  <c:v>1.2096774193548387E-2</c:v>
                </c:pt>
                <c:pt idx="10">
                  <c:v>8.0645161290322578E-3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Tablas_Dinamicas!$BN$3:$BN$17</c15:f>
                <c15:dlblRangeCache>
                  <c:ptCount val="15"/>
                  <c:pt idx="0">
                    <c:v>115</c:v>
                  </c:pt>
                  <c:pt idx="1">
                    <c:v>79</c:v>
                  </c:pt>
                  <c:pt idx="2">
                    <c:v>18</c:v>
                  </c:pt>
                  <c:pt idx="3">
                    <c:v>7</c:v>
                  </c:pt>
                  <c:pt idx="4">
                    <c:v>6</c:v>
                  </c:pt>
                  <c:pt idx="5">
                    <c:v>4</c:v>
                  </c:pt>
                  <c:pt idx="6">
                    <c:v>4</c:v>
                  </c:pt>
                  <c:pt idx="7">
                    <c:v>3</c:v>
                  </c:pt>
                  <c:pt idx="8">
                    <c:v>3</c:v>
                  </c:pt>
                  <c:pt idx="9">
                    <c:v>3</c:v>
                  </c:pt>
                  <c:pt idx="10">
                    <c:v>2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62-430D-B8D1-A91FF6394E2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254356272"/>
        <c:axId val="247881776"/>
      </c:barChart>
      <c:catAx>
        <c:axId val="125435627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881776"/>
        <c:crosses val="autoZero"/>
        <c:auto val="1"/>
        <c:lblAlgn val="ctr"/>
        <c:lblOffset val="100"/>
        <c:noMultiLvlLbl val="0"/>
      </c:catAx>
      <c:valAx>
        <c:axId val="247881776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125435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ES_tradnl" sz="1800" b="1" i="0" baseline="0">
                <a:effectLst/>
              </a:rPr>
              <a:t>Gráfico Pareto - Fallas asociadas a factores externos a TIGO y RNEC</a:t>
            </a:r>
            <a:endParaRPr lang="es-ES_tradnl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0"/>
          <c:tx>
            <c:strRef>
              <c:f>Tablas_Dinamicas!$BW$2</c:f>
              <c:strCache>
                <c:ptCount val="1"/>
                <c:pt idx="0">
                  <c:v>trasparente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Tablas_Dinamicas!$BS$3:$BS$9</c:f>
              <c:strCache>
                <c:ptCount val="7"/>
                <c:pt idx="0">
                  <c:v>Alimentación eléctrica (Zona Geográfica)</c:v>
                </c:pt>
                <c:pt idx="1">
                  <c:v>Inicio Verificación causa de falla ( Sede o TX)</c:v>
                </c:pt>
                <c:pt idx="2">
                  <c:v>Falla Masiva por Vandalismo (Hurto del medio trasmisión)</c:v>
                </c:pt>
                <c:pt idx="3">
                  <c:v>Canal Monitoreo ( Intermitencias o Lentitud ) en Medio TX</c:v>
                </c:pt>
                <c:pt idx="4">
                  <c:v>Falla fortuita ( Inundación, siniestro, quema de equipos, hurto, orden público)</c:v>
                </c:pt>
                <c:pt idx="5">
                  <c:v>Condiciones Climática (Satelital, Nubosidad, Lluvias, Tormentas eléctricas)</c:v>
                </c:pt>
                <c:pt idx="6">
                  <c:v>Daño de red Última Milla</c:v>
                </c:pt>
              </c:strCache>
            </c:strRef>
          </c:cat>
          <c:val>
            <c:numRef>
              <c:f>Tablas_Dinamicas!$BW$3:$BW$9</c:f>
              <c:numCache>
                <c:formatCode>0.00%</c:formatCode>
                <c:ptCount val="7"/>
                <c:pt idx="0">
                  <c:v>0</c:v>
                </c:pt>
                <c:pt idx="1">
                  <c:v>0.63948100092678406</c:v>
                </c:pt>
                <c:pt idx="2">
                  <c:v>0.97312326227988877</c:v>
                </c:pt>
                <c:pt idx="3">
                  <c:v>0.98609823911028727</c:v>
                </c:pt>
                <c:pt idx="4">
                  <c:v>0.99351251158480069</c:v>
                </c:pt>
                <c:pt idx="5">
                  <c:v>0.99629286376274329</c:v>
                </c:pt>
                <c:pt idx="6">
                  <c:v>0.99907321594068577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CC-4F87-B170-51697B946728}"/>
            </c:ext>
          </c:extLst>
        </c:ser>
        <c:ser>
          <c:idx val="0"/>
          <c:order val="1"/>
          <c:tx>
            <c:strRef>
              <c:f>Tablas_Dinamicas!$BS$1</c:f>
              <c:strCache>
                <c:ptCount val="1"/>
                <c:pt idx="0">
                  <c:v>Fallas Asociadas a Factores Externos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21245522472366063"/>
                  <c:y val="4.369900735774204E-7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FB93FD7-9A60-4489-90BC-4881916119E0}" type="CELLRANGE">
                      <a:rPr lang="en-US" sz="1100" baseline="0"/>
                      <a:pPr>
                        <a:defRPr sz="1100"/>
                      </a:pPr>
                      <a:t>[CELLRANGE]</a:t>
                    </a:fld>
                    <a:r>
                      <a:rPr lang="en-US" sz="1100" baseline="0"/>
                      <a:t>
</a:t>
                    </a:r>
                    <a:fld id="{76016D71-2783-400B-ABA2-F3DB644BD669}" type="VALUE">
                      <a:rPr lang="en-US" sz="1100" baseline="0"/>
                      <a:pPr>
                        <a:defRPr sz="1100"/>
                      </a:pPr>
                      <a:t>[VALOR]</a:t>
                    </a:fld>
                    <a:endParaRPr lang="en-US" sz="11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ACC-4F87-B170-51697B946728}"/>
                </c:ext>
              </c:extLst>
            </c:dLbl>
            <c:dLbl>
              <c:idx val="1"/>
              <c:layout>
                <c:manualLayout>
                  <c:x val="0.11867207021954211"/>
                  <c:y val="4.3699007355198421E-7"/>
                </c:manualLayout>
              </c:layout>
              <c:tx>
                <c:rich>
                  <a:bodyPr/>
                  <a:lstStyle/>
                  <a:p>
                    <a:fld id="{334DC72F-9AE0-4404-94E1-26122DB59367}" type="CELLRANGE">
                      <a:rPr lang="en-US" baseline="0"/>
                      <a:pPr/>
                      <a:t>[CELLRANGE]</a:t>
                    </a:fld>
                    <a:r>
                      <a:rPr lang="en-US" baseline="0"/>
                      <a:t>
</a:t>
                    </a:r>
                    <a:fld id="{2EF05966-7C55-4B8B-802C-0BE2B801D072}" type="VALUE">
                      <a:rPr lang="en-US" baseline="0"/>
                      <a:pPr/>
                      <a:t>[VALOR]</a:t>
                    </a:fld>
                    <a:endParaRPr lang="en-US" baseline="0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ACC-4F87-B170-51697B946728}"/>
                </c:ext>
              </c:extLst>
            </c:dLbl>
            <c:dLbl>
              <c:idx val="2"/>
              <c:layout>
                <c:manualLayout>
                  <c:x val="1.9720439738092725E-2"/>
                  <c:y val="2.1849503677599211E-7"/>
                </c:manualLayout>
              </c:layout>
              <c:tx>
                <c:rich>
                  <a:bodyPr/>
                  <a:lstStyle/>
                  <a:p>
                    <a:fld id="{F24704DE-545E-4BFF-8E42-6471CC9EEA39}" type="CELLRANGE">
                      <a:rPr lang="en-US" baseline="0"/>
                      <a:pPr/>
                      <a:t>[CELLRANGE]</a:t>
                    </a:fld>
                    <a:r>
                      <a:rPr lang="en-US" baseline="0"/>
                      <a:t>
</a:t>
                    </a:r>
                    <a:fld id="{D7296BCB-10E2-475E-804C-20C44423F179}" type="VALUE">
                      <a:rPr lang="en-US" baseline="0"/>
                      <a:pPr/>
                      <a:t>[VALOR]</a:t>
                    </a:fld>
                    <a:endParaRPr lang="en-US" baseline="0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ACC-4F87-B170-51697B946728}"/>
                </c:ext>
              </c:extLst>
            </c:dLbl>
            <c:dLbl>
              <c:idx val="3"/>
              <c:layout>
                <c:manualLayout>
                  <c:x val="2.0247133187874078E-2"/>
                  <c:y val="0"/>
                </c:manualLayout>
              </c:layout>
              <c:tx>
                <c:rich>
                  <a:bodyPr/>
                  <a:lstStyle/>
                  <a:p>
                    <a:fld id="{54B15D1A-9D84-479C-889C-D1DF56DDAED1}" type="CELLRANGE">
                      <a:rPr lang="en-US" baseline="0"/>
                      <a:pPr/>
                      <a:t>[CELLRANGE]</a:t>
                    </a:fld>
                    <a:r>
                      <a:rPr lang="en-US" baseline="0"/>
                      <a:t>
</a:t>
                    </a:r>
                    <a:fld id="{E1E98755-60A8-4082-B22A-181C92FF9766}" type="VALUE">
                      <a:rPr lang="en-US" baseline="0"/>
                      <a:pPr/>
                      <a:t>[VALOR]</a:t>
                    </a:fld>
                    <a:endParaRPr lang="en-US" baseline="0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ACC-4F87-B170-51697B946728}"/>
                </c:ext>
              </c:extLst>
            </c:dLbl>
            <c:dLbl>
              <c:idx val="4"/>
              <c:layout>
                <c:manualLayout>
                  <c:x val="1.786511751871242E-2"/>
                  <c:y val="0"/>
                </c:manualLayout>
              </c:layout>
              <c:tx>
                <c:rich>
                  <a:bodyPr/>
                  <a:lstStyle/>
                  <a:p>
                    <a:fld id="{3C80BA83-94BF-4C68-ADAB-529F7957F8EE}" type="CELLRANGE">
                      <a:rPr lang="en-US" baseline="0"/>
                      <a:pPr/>
                      <a:t>[CELLRANGE]</a:t>
                    </a:fld>
                    <a:r>
                      <a:rPr lang="en-US" baseline="0"/>
                      <a:t>
</a:t>
                    </a:r>
                    <a:fld id="{B5AF955D-879F-41EC-9352-B93844ECA18A}" type="VALUE">
                      <a:rPr lang="en-US" baseline="0"/>
                      <a:pPr/>
                      <a:t>[VALOR]</a:t>
                    </a:fld>
                    <a:endParaRPr lang="en-US" baseline="0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ACC-4F87-B170-51697B946728}"/>
                </c:ext>
              </c:extLst>
            </c:dLbl>
            <c:dLbl>
              <c:idx val="5"/>
              <c:layout>
                <c:manualLayout>
                  <c:x val="1.5483101849550766E-2"/>
                  <c:y val="0"/>
                </c:manualLayout>
              </c:layout>
              <c:tx>
                <c:rich>
                  <a:bodyPr/>
                  <a:lstStyle/>
                  <a:p>
                    <a:fld id="{CB05F807-88CB-4F55-8532-171998BD8A8C}" type="CELLRANGE">
                      <a:rPr lang="en-US" baseline="0"/>
                      <a:pPr/>
                      <a:t>[CELLRANGE]</a:t>
                    </a:fld>
                    <a:r>
                      <a:rPr lang="en-US" baseline="0"/>
                      <a:t>
</a:t>
                    </a:r>
                    <a:fld id="{115CE4DF-3D25-4BF9-B714-AE1CF1D19230}" type="VALUE">
                      <a:rPr lang="en-US" baseline="0"/>
                      <a:pPr/>
                      <a:t>[VALOR]</a:t>
                    </a:fld>
                    <a:endParaRPr lang="en-US" baseline="0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1ACC-4F87-B170-51697B946728}"/>
                </c:ext>
              </c:extLst>
            </c:dLbl>
            <c:dLbl>
              <c:idx val="6"/>
              <c:layout>
                <c:manualLayout>
                  <c:x val="1.4292094014969762E-2"/>
                  <c:y val="0"/>
                </c:manualLayout>
              </c:layout>
              <c:tx>
                <c:rich>
                  <a:bodyPr/>
                  <a:lstStyle/>
                  <a:p>
                    <a:fld id="{6FF88ACA-50F8-4F54-A1D5-410856A24BA9}" type="CELLRANGE">
                      <a:rPr lang="en-US" baseline="0"/>
                      <a:pPr/>
                      <a:t>[CELLRANGE]</a:t>
                    </a:fld>
                    <a:r>
                      <a:rPr lang="en-US" baseline="0"/>
                      <a:t>
</a:t>
                    </a:r>
                    <a:fld id="{46C25CA2-4E33-49F0-BFB5-CF38388633D7}" type="VALUE">
                      <a:rPr lang="en-US" baseline="0"/>
                      <a:pPr/>
                      <a:t>[VALOR]</a:t>
                    </a:fld>
                    <a:endParaRPr lang="en-US" baseline="0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1ACC-4F87-B170-51697B9467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Tablas_Dinamicas!$BS$3:$BS$9</c:f>
              <c:strCache>
                <c:ptCount val="7"/>
                <c:pt idx="0">
                  <c:v>Alimentación eléctrica (Zona Geográfica)</c:v>
                </c:pt>
                <c:pt idx="1">
                  <c:v>Inicio Verificación causa de falla ( Sede o TX)</c:v>
                </c:pt>
                <c:pt idx="2">
                  <c:v>Falla Masiva por Vandalismo (Hurto del medio trasmisión)</c:v>
                </c:pt>
                <c:pt idx="3">
                  <c:v>Canal Monitoreo ( Intermitencias o Lentitud ) en Medio TX</c:v>
                </c:pt>
                <c:pt idx="4">
                  <c:v>Falla fortuita ( Inundación, siniestro, quema de equipos, hurto, orden público)</c:v>
                </c:pt>
                <c:pt idx="5">
                  <c:v>Condiciones Climática (Satelital, Nubosidad, Lluvias, Tormentas eléctricas)</c:v>
                </c:pt>
                <c:pt idx="6">
                  <c:v>Daño de red Última Milla</c:v>
                </c:pt>
              </c:strCache>
            </c:strRef>
          </c:cat>
          <c:val>
            <c:numRef>
              <c:f>Tablas_Dinamicas!$BU$3:$BU$9</c:f>
              <c:numCache>
                <c:formatCode>0.00%</c:formatCode>
                <c:ptCount val="7"/>
                <c:pt idx="0">
                  <c:v>0.63948100092678406</c:v>
                </c:pt>
                <c:pt idx="1">
                  <c:v>0.33364226135310471</c:v>
                </c:pt>
                <c:pt idx="2">
                  <c:v>1.2974976830398516E-2</c:v>
                </c:pt>
                <c:pt idx="3">
                  <c:v>7.4142724745134385E-3</c:v>
                </c:pt>
                <c:pt idx="4">
                  <c:v>2.7803521779425394E-3</c:v>
                </c:pt>
                <c:pt idx="5">
                  <c:v>2.7803521779425394E-3</c:v>
                </c:pt>
                <c:pt idx="6">
                  <c:v>9.2678405931417981E-4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Tablas_Dinamicas!$BT$3:$BT$9</c15:f>
                <c15:dlblRangeCache>
                  <c:ptCount val="7"/>
                  <c:pt idx="0">
                    <c:v>690</c:v>
                  </c:pt>
                  <c:pt idx="1">
                    <c:v>360</c:v>
                  </c:pt>
                  <c:pt idx="2">
                    <c:v>14</c:v>
                  </c:pt>
                  <c:pt idx="3">
                    <c:v>8</c:v>
                  </c:pt>
                  <c:pt idx="4">
                    <c:v>3</c:v>
                  </c:pt>
                  <c:pt idx="5">
                    <c:v>3</c:v>
                  </c:pt>
                  <c:pt idx="6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1ACC-4F87-B170-51697B9467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254356272"/>
        <c:axId val="247881776"/>
      </c:barChart>
      <c:catAx>
        <c:axId val="125435627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881776"/>
        <c:crosses val="autoZero"/>
        <c:auto val="1"/>
        <c:lblAlgn val="ctr"/>
        <c:lblOffset val="100"/>
        <c:noMultiLvlLbl val="0"/>
      </c:catAx>
      <c:valAx>
        <c:axId val="247881776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125435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20 - Municipios</a:t>
            </a:r>
            <a:r>
              <a:rPr lang="en-US" baseline="0"/>
              <a:t> con falla "No se encuentra personal en la sede</a:t>
            </a:r>
            <a:r>
              <a:rPr lang="en-US"/>
              <a:t>"</a:t>
            </a:r>
          </a:p>
        </c:rich>
      </c:tx>
      <c:layout>
        <c:manualLayout>
          <c:xMode val="edge"/>
          <c:yMode val="edge"/>
          <c:x val="0.13463052063856532"/>
          <c:y val="1.66493218023305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>
        <c:manualLayout>
          <c:layoutTarget val="inner"/>
          <c:xMode val="edge"/>
          <c:yMode val="edge"/>
          <c:x val="4.8124404843374768E-2"/>
          <c:y val="0.16110993730721909"/>
          <c:w val="0.93519734758956274"/>
          <c:h val="0.632518660022378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Tablas_Dinamicas!$CG$2</c:f>
              <c:strCache>
                <c:ptCount val="1"/>
                <c:pt idx="0">
                  <c:v>Falla Top 1 Asociada a RNEC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Tablas_Dinamicas!$CG$4:$CG$23</c:f>
              <c:strCache>
                <c:ptCount val="20"/>
                <c:pt idx="0">
                  <c:v>URAMITA</c:v>
                </c:pt>
                <c:pt idx="1">
                  <c:v>GRANADA</c:v>
                </c:pt>
                <c:pt idx="2">
                  <c:v>CHITARAQUE</c:v>
                </c:pt>
                <c:pt idx="3">
                  <c:v>BARRANCO DE LOBA</c:v>
                </c:pt>
                <c:pt idx="4">
                  <c:v>SAN FERNANDO</c:v>
                </c:pt>
                <c:pt idx="5">
                  <c:v>LANDAZURI</c:v>
                </c:pt>
                <c:pt idx="6">
                  <c:v>MORELIA</c:v>
                </c:pt>
                <c:pt idx="7">
                  <c:v>SAN ANDRES Y PROVIDENCIA</c:v>
                </c:pt>
                <c:pt idx="8">
                  <c:v>ELIAS</c:v>
                </c:pt>
                <c:pt idx="9">
                  <c:v>ANAPOIMA</c:v>
                </c:pt>
                <c:pt idx="10">
                  <c:v>SANTA CRUZ</c:v>
                </c:pt>
                <c:pt idx="11">
                  <c:v>GARAGOA</c:v>
                </c:pt>
                <c:pt idx="12">
                  <c:v>LEJANIAS</c:v>
                </c:pt>
                <c:pt idx="13">
                  <c:v>CAJIBIO</c:v>
                </c:pt>
                <c:pt idx="14">
                  <c:v>NORCASIA</c:v>
                </c:pt>
                <c:pt idx="15">
                  <c:v>CARMEN DEL DARIEN</c:v>
                </c:pt>
                <c:pt idx="16">
                  <c:v>CARTAGENA N3</c:v>
                </c:pt>
                <c:pt idx="17">
                  <c:v>RIO IRO</c:v>
                </c:pt>
                <c:pt idx="18">
                  <c:v>CEPITA</c:v>
                </c:pt>
                <c:pt idx="19">
                  <c:v>SILVANIA</c:v>
                </c:pt>
              </c:strCache>
            </c:strRef>
          </c:cat>
          <c:val>
            <c:numRef>
              <c:f>Tablas_Dinamicas!$CH$4:$CH$23</c:f>
              <c:numCache>
                <c:formatCode>General</c:formatCode>
                <c:ptCount val="20"/>
                <c:pt idx="0">
                  <c:v>5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3D-4BC7-97F1-0FDA92891F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0"/>
        <c:overlap val="-24"/>
        <c:axId val="2138832912"/>
        <c:axId val="247883024"/>
      </c:barChart>
      <c:catAx>
        <c:axId val="2138832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883024"/>
        <c:crosses val="autoZero"/>
        <c:auto val="1"/>
        <c:lblAlgn val="ctr"/>
        <c:lblOffset val="100"/>
        <c:noMultiLvlLbl val="0"/>
      </c:catAx>
      <c:valAx>
        <c:axId val="24788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13883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20 - Municipios</a:t>
            </a:r>
            <a:r>
              <a:rPr lang="en-US" baseline="0"/>
              <a:t> con falla "</a:t>
            </a:r>
            <a:r>
              <a:rPr lang="en-US"/>
              <a:t>Daño de red Última</a:t>
            </a:r>
            <a:r>
              <a:rPr lang="en-US" baseline="0"/>
              <a:t> milla</a:t>
            </a:r>
            <a:r>
              <a:rPr lang="en-US"/>
              <a:t>"</a:t>
            </a:r>
          </a:p>
        </c:rich>
      </c:tx>
      <c:layout>
        <c:manualLayout>
          <c:xMode val="edge"/>
          <c:yMode val="edge"/>
          <c:x val="0.13463052063856532"/>
          <c:y val="1.66493218023305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>
        <c:manualLayout>
          <c:layoutTarget val="inner"/>
          <c:xMode val="edge"/>
          <c:yMode val="edge"/>
          <c:x val="4.8124404843374768E-2"/>
          <c:y val="0.16110993730721909"/>
          <c:w val="0.93519734758956274"/>
          <c:h val="0.632518660022378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Tablas_Dinamicas!$BY$2</c:f>
              <c:strCache>
                <c:ptCount val="1"/>
                <c:pt idx="0">
                  <c:v>Falla Top 1 Asociada a TIGO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Tablas_Dinamicas!$BY$4:$BY$23</c:f>
              <c:strCache>
                <c:ptCount val="20"/>
                <c:pt idx="0">
                  <c:v>LA VEGA</c:v>
                </c:pt>
                <c:pt idx="1">
                  <c:v>MANTA</c:v>
                </c:pt>
                <c:pt idx="2">
                  <c:v>SAN ANDRES Y PROVIDENCIA</c:v>
                </c:pt>
                <c:pt idx="3">
                  <c:v>AMERICAS PUENTE ARANDA</c:v>
                </c:pt>
                <c:pt idx="4">
                  <c:v>PUERTO INIRIDA</c:v>
                </c:pt>
                <c:pt idx="5">
                  <c:v>EL TAMBO</c:v>
                </c:pt>
                <c:pt idx="6">
                  <c:v>SOACHA</c:v>
                </c:pt>
                <c:pt idx="7">
                  <c:v>FUNES</c:v>
                </c:pt>
                <c:pt idx="8">
                  <c:v>ZARAGOZA</c:v>
                </c:pt>
                <c:pt idx="9">
                  <c:v>VIGIA DEL FUERTE</c:v>
                </c:pt>
                <c:pt idx="10">
                  <c:v>SABANAGRANDE</c:v>
                </c:pt>
                <c:pt idx="11">
                  <c:v>PROVIDENCIA</c:v>
                </c:pt>
                <c:pt idx="12">
                  <c:v>CACOTA</c:v>
                </c:pt>
                <c:pt idx="13">
                  <c:v>TABIO</c:v>
                </c:pt>
                <c:pt idx="14">
                  <c:v>CAMPAMENTO</c:v>
                </c:pt>
                <c:pt idx="15">
                  <c:v>PAZ DE ARIPORO</c:v>
                </c:pt>
                <c:pt idx="16">
                  <c:v>CAMPO DE LA CRUZ</c:v>
                </c:pt>
                <c:pt idx="17">
                  <c:v>QUEBRADA NEGRA</c:v>
                </c:pt>
                <c:pt idx="18">
                  <c:v>CASABIANCA</c:v>
                </c:pt>
                <c:pt idx="19">
                  <c:v>SAN FRANCISCO</c:v>
                </c:pt>
              </c:strCache>
            </c:strRef>
          </c:cat>
          <c:val>
            <c:numRef>
              <c:f>Tablas_Dinamicas!$BZ$4:$BZ$23</c:f>
              <c:numCache>
                <c:formatCode>General</c:formatCode>
                <c:ptCount val="20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9E-427A-973E-BDF07D54B2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0"/>
        <c:overlap val="-24"/>
        <c:axId val="2138832912"/>
        <c:axId val="247883024"/>
      </c:barChart>
      <c:catAx>
        <c:axId val="2138832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883024"/>
        <c:crosses val="autoZero"/>
        <c:auto val="1"/>
        <c:lblAlgn val="ctr"/>
        <c:lblOffset val="100"/>
        <c:noMultiLvlLbl val="0"/>
      </c:catAx>
      <c:valAx>
        <c:axId val="24788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13883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20 - Municipios</a:t>
            </a:r>
            <a:r>
              <a:rPr lang="en-US" baseline="0"/>
              <a:t> con falla "Falla Masiva UM</a:t>
            </a:r>
            <a:r>
              <a:rPr lang="en-US"/>
              <a:t>"</a:t>
            </a:r>
          </a:p>
        </c:rich>
      </c:tx>
      <c:layout>
        <c:manualLayout>
          <c:xMode val="edge"/>
          <c:yMode val="edge"/>
          <c:x val="0.18837154057687766"/>
          <c:y val="1.66493218023305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>
        <c:manualLayout>
          <c:layoutTarget val="inner"/>
          <c:xMode val="edge"/>
          <c:yMode val="edge"/>
          <c:x val="4.8124404843374768E-2"/>
          <c:y val="0.16110993730721909"/>
          <c:w val="0.93519734758956274"/>
          <c:h val="0.632518660022378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Tablas_Dinamicas!$CC$2</c:f>
              <c:strCache>
                <c:ptCount val="1"/>
                <c:pt idx="0">
                  <c:v>Falla Top 1 Asociada a TIGO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Tablas_Dinamicas!$CC$4:$CC$23</c:f>
              <c:strCache>
                <c:ptCount val="20"/>
                <c:pt idx="0">
                  <c:v>CONSACA</c:v>
                </c:pt>
                <c:pt idx="1">
                  <c:v>DIBULLA</c:v>
                </c:pt>
                <c:pt idx="2">
                  <c:v>MANAURE</c:v>
                </c:pt>
                <c:pt idx="3">
                  <c:v>VISTA HERMOSA</c:v>
                </c:pt>
                <c:pt idx="4">
                  <c:v>SUBACHOQUE</c:v>
                </c:pt>
                <c:pt idx="5">
                  <c:v>CAMPO DE LA CRUZ</c:v>
                </c:pt>
                <c:pt idx="6">
                  <c:v>LA UNION</c:v>
                </c:pt>
                <c:pt idx="7">
                  <c:v>CANDELARIA</c:v>
                </c:pt>
                <c:pt idx="8">
                  <c:v>PALMAR</c:v>
                </c:pt>
                <c:pt idx="9">
                  <c:v>CARMEN DEL DARIEN</c:v>
                </c:pt>
                <c:pt idx="10">
                  <c:v>UBALA</c:v>
                </c:pt>
                <c:pt idx="11">
                  <c:v>CONFINES</c:v>
                </c:pt>
                <c:pt idx="12">
                  <c:v>HATO</c:v>
                </c:pt>
                <c:pt idx="13">
                  <c:v>BUESACO</c:v>
                </c:pt>
                <c:pt idx="14">
                  <c:v>LA VEGA</c:v>
                </c:pt>
                <c:pt idx="15">
                  <c:v>CONTADERO</c:v>
                </c:pt>
                <c:pt idx="16">
                  <c:v>PALESTINA</c:v>
                </c:pt>
                <c:pt idx="17">
                  <c:v>PASCA</c:v>
                </c:pt>
                <c:pt idx="18">
                  <c:v>CABRERA</c:v>
                </c:pt>
                <c:pt idx="19">
                  <c:v>SANTA LUCIA</c:v>
                </c:pt>
              </c:strCache>
            </c:strRef>
          </c:cat>
          <c:val>
            <c:numRef>
              <c:f>Tablas_Dinamicas!$CD$4:$CD$23</c:f>
              <c:numCache>
                <c:formatCode>General</c:formatCode>
                <c:ptCount val="20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27-424F-83BB-52A7A5E1CD3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0"/>
        <c:overlap val="-24"/>
        <c:axId val="2138832912"/>
        <c:axId val="247883024"/>
      </c:barChart>
      <c:catAx>
        <c:axId val="2138832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883024"/>
        <c:crosses val="autoZero"/>
        <c:auto val="1"/>
        <c:lblAlgn val="ctr"/>
        <c:lblOffset val="100"/>
        <c:noMultiLvlLbl val="0"/>
      </c:catAx>
      <c:valAx>
        <c:axId val="24788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13883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20 - Municipios</a:t>
            </a:r>
            <a:r>
              <a:rPr lang="en-US" baseline="0"/>
              <a:t> con falla "</a:t>
            </a:r>
            <a:r>
              <a:rPr lang="en-US"/>
              <a:t>Alimentación eléctrica</a:t>
            </a:r>
            <a:r>
              <a:rPr lang="en-US" baseline="0"/>
              <a:t> en la sede</a:t>
            </a:r>
            <a:r>
              <a:rPr lang="en-US"/>
              <a:t>"</a:t>
            </a:r>
          </a:p>
        </c:rich>
      </c:tx>
      <c:layout>
        <c:manualLayout>
          <c:xMode val="edge"/>
          <c:yMode val="edge"/>
          <c:x val="0.13463052063856532"/>
          <c:y val="1.66493218023305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>
        <c:manualLayout>
          <c:layoutTarget val="inner"/>
          <c:xMode val="edge"/>
          <c:yMode val="edge"/>
          <c:x val="4.8124404843374768E-2"/>
          <c:y val="0.16110993730721909"/>
          <c:w val="0.93519734758956274"/>
          <c:h val="0.632518660022378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Tablas_Dinamicas!$CK$2</c:f>
              <c:strCache>
                <c:ptCount val="1"/>
                <c:pt idx="0">
                  <c:v>Falla Top 2 Asociada a RNEC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Tablas_Dinamicas!$CK$4:$CK$23</c:f>
              <c:strCache>
                <c:ptCount val="20"/>
                <c:pt idx="0">
                  <c:v>ALTO BAUDO</c:v>
                </c:pt>
                <c:pt idx="1">
                  <c:v>SIPI</c:v>
                </c:pt>
                <c:pt idx="2">
                  <c:v>GIRARDOTA</c:v>
                </c:pt>
                <c:pt idx="3">
                  <c:v>BOJAYA</c:v>
                </c:pt>
                <c:pt idx="4">
                  <c:v>SAN SEBASTIAN</c:v>
                </c:pt>
                <c:pt idx="5">
                  <c:v>MEDIO BAUDO</c:v>
                </c:pt>
                <c:pt idx="6">
                  <c:v>SAN CRISTÓBAL</c:v>
                </c:pt>
                <c:pt idx="7">
                  <c:v>PINILLOS</c:v>
                </c:pt>
                <c:pt idx="8">
                  <c:v>BARRANCA DE UPIA</c:v>
                </c:pt>
                <c:pt idx="9">
                  <c:v>VALPARAISO</c:v>
                </c:pt>
                <c:pt idx="10">
                  <c:v>BELEN DE LOS ANDAQUIES</c:v>
                </c:pt>
                <c:pt idx="11">
                  <c:v>NOROSI</c:v>
                </c:pt>
                <c:pt idx="12">
                  <c:v>ALBANIA</c:v>
                </c:pt>
                <c:pt idx="13">
                  <c:v>RIO IRO</c:v>
                </c:pt>
                <c:pt idx="14">
                  <c:v>BUESACO</c:v>
                </c:pt>
                <c:pt idx="15">
                  <c:v>TELLO</c:v>
                </c:pt>
                <c:pt idx="16">
                  <c:v>CANTON SAN PABLO</c:v>
                </c:pt>
                <c:pt idx="17">
                  <c:v>VISTA HERMOSA</c:v>
                </c:pt>
                <c:pt idx="18">
                  <c:v>CARMEN DEL DARIEN</c:v>
                </c:pt>
                <c:pt idx="19">
                  <c:v>MITÚ</c:v>
                </c:pt>
              </c:strCache>
            </c:strRef>
          </c:cat>
          <c:val>
            <c:numRef>
              <c:f>Tablas_Dinamicas!$CL$4:$CL$23</c:f>
              <c:numCache>
                <c:formatCode>General</c:formatCode>
                <c:ptCount val="20"/>
                <c:pt idx="0">
                  <c:v>5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09-4885-BBE3-BC2C6ACC870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0"/>
        <c:overlap val="-24"/>
        <c:axId val="2138832912"/>
        <c:axId val="247883024"/>
      </c:barChart>
      <c:catAx>
        <c:axId val="2138832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883024"/>
        <c:crosses val="autoZero"/>
        <c:auto val="1"/>
        <c:lblAlgn val="ctr"/>
        <c:lblOffset val="100"/>
        <c:noMultiLvlLbl val="0"/>
      </c:catAx>
      <c:valAx>
        <c:axId val="24788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13883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20 - Municipios</a:t>
            </a:r>
            <a:r>
              <a:rPr lang="en-US" baseline="0"/>
              <a:t> con falla "</a:t>
            </a:r>
            <a:r>
              <a:rPr lang="en-US"/>
              <a:t>Alimentación eléctrica</a:t>
            </a:r>
            <a:r>
              <a:rPr lang="en-US" baseline="0"/>
              <a:t> (Zona Geográfica</a:t>
            </a:r>
            <a:r>
              <a:rPr lang="en-US"/>
              <a:t>"</a:t>
            </a:r>
          </a:p>
        </c:rich>
      </c:tx>
      <c:layout>
        <c:manualLayout>
          <c:xMode val="edge"/>
          <c:yMode val="edge"/>
          <c:x val="0.13463052063856532"/>
          <c:y val="1.66493218023305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>
        <c:manualLayout>
          <c:layoutTarget val="inner"/>
          <c:xMode val="edge"/>
          <c:yMode val="edge"/>
          <c:x val="4.8124404843374768E-2"/>
          <c:y val="0.16110993730721909"/>
          <c:w val="0.93519734758956274"/>
          <c:h val="0.632518660022378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Tablas_Dinamicas!$CO$2</c:f>
              <c:strCache>
                <c:ptCount val="1"/>
                <c:pt idx="0">
                  <c:v>Falla otros top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Tablas_Dinamicas!$CO$4:$CO$23</c:f>
              <c:strCache>
                <c:ptCount val="20"/>
                <c:pt idx="0">
                  <c:v>SIPI</c:v>
                </c:pt>
                <c:pt idx="1">
                  <c:v>NABUSIMAKE</c:v>
                </c:pt>
                <c:pt idx="2">
                  <c:v>MEDIO ATRATO</c:v>
                </c:pt>
                <c:pt idx="3">
                  <c:v>VIGIA DEL FUERTE</c:v>
                </c:pt>
                <c:pt idx="4">
                  <c:v>NUNCHIA</c:v>
                </c:pt>
                <c:pt idx="5">
                  <c:v>VILLA HERMOSA</c:v>
                </c:pt>
                <c:pt idx="6">
                  <c:v>BOJAYA</c:v>
                </c:pt>
                <c:pt idx="7">
                  <c:v>MURINDO</c:v>
                </c:pt>
                <c:pt idx="8">
                  <c:v>CORDOBA</c:v>
                </c:pt>
                <c:pt idx="9">
                  <c:v>ALTO DEL ROSARIO</c:v>
                </c:pt>
                <c:pt idx="10">
                  <c:v>PIJIÑO DEL CARMEN</c:v>
                </c:pt>
                <c:pt idx="11">
                  <c:v>TIQUISIO</c:v>
                </c:pt>
                <c:pt idx="12">
                  <c:v>BUENAVISTA</c:v>
                </c:pt>
                <c:pt idx="13">
                  <c:v>MONTECRISTO</c:v>
                </c:pt>
                <c:pt idx="14">
                  <c:v>ROBERTO PAYAN</c:v>
                </c:pt>
                <c:pt idx="15">
                  <c:v>SUCRE</c:v>
                </c:pt>
                <c:pt idx="16">
                  <c:v>PUERTO RICO</c:v>
                </c:pt>
                <c:pt idx="17">
                  <c:v>ALTO BAUDO</c:v>
                </c:pt>
                <c:pt idx="18">
                  <c:v>EL DOVIO</c:v>
                </c:pt>
                <c:pt idx="19">
                  <c:v>BARRANCO DE LOBA</c:v>
                </c:pt>
              </c:strCache>
            </c:strRef>
          </c:cat>
          <c:val>
            <c:numRef>
              <c:f>Tablas_Dinamicas!$CP$4:$CP$23</c:f>
              <c:numCache>
                <c:formatCode>General</c:formatCode>
                <c:ptCount val="20"/>
                <c:pt idx="0">
                  <c:v>12</c:v>
                </c:pt>
                <c:pt idx="1">
                  <c:v>10</c:v>
                </c:pt>
                <c:pt idx="2">
                  <c:v>9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5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E2-45FC-BCC5-AEC899CCD6A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0"/>
        <c:overlap val="-24"/>
        <c:axId val="2138832912"/>
        <c:axId val="247883024"/>
      </c:barChart>
      <c:catAx>
        <c:axId val="2138832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883024"/>
        <c:crosses val="autoZero"/>
        <c:auto val="1"/>
        <c:lblAlgn val="ctr"/>
        <c:lblOffset val="100"/>
        <c:noMultiLvlLbl val="0"/>
      </c:catAx>
      <c:valAx>
        <c:axId val="24788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13883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20 - Municipios</a:t>
            </a:r>
            <a:r>
              <a:rPr lang="en-US" baseline="0"/>
              <a:t> con falla "</a:t>
            </a:r>
            <a:r>
              <a:rPr lang="en-US"/>
              <a:t>Inicio Verificacion causa de falla (Sede o TX)"</a:t>
            </a:r>
          </a:p>
        </c:rich>
      </c:tx>
      <c:layout>
        <c:manualLayout>
          <c:xMode val="edge"/>
          <c:yMode val="edge"/>
          <c:x val="0.13463052063856532"/>
          <c:y val="1.66493218023305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>
        <c:manualLayout>
          <c:layoutTarget val="inner"/>
          <c:xMode val="edge"/>
          <c:yMode val="edge"/>
          <c:x val="4.8124404843374768E-2"/>
          <c:y val="0.16110993730721909"/>
          <c:w val="0.93519734758956274"/>
          <c:h val="0.632518660022378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Tablas_Dinamicas!$CS$2</c:f>
              <c:strCache>
                <c:ptCount val="1"/>
                <c:pt idx="0">
                  <c:v>Falla otros top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Tablas_Dinamicas!$CS$4:$CS$23</c:f>
              <c:strCache>
                <c:ptCount val="20"/>
                <c:pt idx="0">
                  <c:v>URAMITA</c:v>
                </c:pt>
                <c:pt idx="1">
                  <c:v>NABUSIMAKE</c:v>
                </c:pt>
                <c:pt idx="2">
                  <c:v>GRANADA</c:v>
                </c:pt>
                <c:pt idx="3">
                  <c:v>ALTO BAUDO</c:v>
                </c:pt>
                <c:pt idx="4">
                  <c:v>NUQUI</c:v>
                </c:pt>
                <c:pt idx="5">
                  <c:v>BARRANCO DE LOBA</c:v>
                </c:pt>
                <c:pt idx="6">
                  <c:v>SIPI</c:v>
                </c:pt>
                <c:pt idx="7">
                  <c:v>GONZALEZ</c:v>
                </c:pt>
                <c:pt idx="8">
                  <c:v>ZAPAYAN</c:v>
                </c:pt>
                <c:pt idx="9">
                  <c:v>MEDIO ATRATO</c:v>
                </c:pt>
                <c:pt idx="10">
                  <c:v>SANTA CRUZ</c:v>
                </c:pt>
                <c:pt idx="11">
                  <c:v>BOJAYA</c:v>
                </c:pt>
                <c:pt idx="12">
                  <c:v>LA VEGA</c:v>
                </c:pt>
                <c:pt idx="13">
                  <c:v>CARMEN DEL DARIEN</c:v>
                </c:pt>
                <c:pt idx="14">
                  <c:v>SAN LUIS DE PALENQUE</c:v>
                </c:pt>
                <c:pt idx="15">
                  <c:v>CHITARAQUE</c:v>
                </c:pt>
                <c:pt idx="16">
                  <c:v>HATILLO DE LOBA</c:v>
                </c:pt>
                <c:pt idx="17">
                  <c:v>EL PASO</c:v>
                </c:pt>
                <c:pt idx="18">
                  <c:v>AGUAZUL</c:v>
                </c:pt>
                <c:pt idx="19">
                  <c:v>GARAGOA</c:v>
                </c:pt>
              </c:strCache>
            </c:strRef>
          </c:cat>
          <c:val>
            <c:numRef>
              <c:f>Tablas_Dinamicas!$CT$4:$CT$23</c:f>
              <c:numCache>
                <c:formatCode>General</c:formatCode>
                <c:ptCount val="20"/>
                <c:pt idx="0">
                  <c:v>8</c:v>
                </c:pt>
                <c:pt idx="1">
                  <c:v>6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8C-465C-9C5C-C861E90FE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-24"/>
        <c:axId val="2138832912"/>
        <c:axId val="247883024"/>
      </c:barChart>
      <c:catAx>
        <c:axId val="2138832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883024"/>
        <c:crosses val="autoZero"/>
        <c:auto val="1"/>
        <c:lblAlgn val="ctr"/>
        <c:lblOffset val="100"/>
        <c:noMultiLvlLbl val="0"/>
      </c:catAx>
      <c:valAx>
        <c:axId val="24788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13883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baseline="0">
                <a:solidFill>
                  <a:srgbClr val="44546A"/>
                </a:solidFill>
                <a:latin typeface="+mn-lt"/>
                <a:ea typeface="+mn-ea"/>
                <a:cs typeface="+mn-cs"/>
              </a:defRPr>
            </a:pPr>
            <a:r>
              <a:rPr lang="es-ES_tradnl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Imputabilidad de fallas</a:t>
            </a:r>
            <a:endParaRPr lang="es-ES_tradnl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baseline="0">
              <a:solidFill>
                <a:srgbClr val="44546A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Tablas_Dinamicas!$BG$40</c:f>
              <c:strCache>
                <c:ptCount val="1"/>
                <c:pt idx="0">
                  <c:v>Valores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DCD8-46BA-92F3-E932CC6CF95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DCD8-46BA-92F3-E932CC6CF95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DCD8-46BA-92F3-E932CC6CF95B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359CE313-4BC2-446E-85E5-1F39342F2E6C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1204DAF8-615B-4816-8197-F364BFC3A1EC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CD8-46BA-92F3-E932CC6CF95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32C534-04B9-401E-911D-B386983E0BC5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C04554EB-8C96-485E-840C-F864FAD03BA0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CD8-46BA-92F3-E932CC6CF95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B9014A-8041-4F5E-A521-C9C4084CC32A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2CF53A45-3070-41FC-BD0B-32DCB99988BF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CD8-46BA-92F3-E932CC6CF9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Tablas_Dinamicas!$BG$41:$BG$43</c:f>
              <c:strCache>
                <c:ptCount val="3"/>
                <c:pt idx="0">
                  <c:v>Falla imputable a otros factores</c:v>
                </c:pt>
                <c:pt idx="1">
                  <c:v>Falla imputable a Registraduría</c:v>
                </c:pt>
                <c:pt idx="2">
                  <c:v>Falla imputable a TIGO</c:v>
                </c:pt>
              </c:strCache>
            </c:strRef>
          </c:cat>
          <c:val>
            <c:numRef>
              <c:f>Tablas_Dinamicas!$BH$41:$BH$43</c:f>
              <c:numCache>
                <c:formatCode>General</c:formatCode>
                <c:ptCount val="3"/>
                <c:pt idx="0">
                  <c:v>1079</c:v>
                </c:pt>
                <c:pt idx="1">
                  <c:v>707</c:v>
                </c:pt>
                <c:pt idx="2">
                  <c:v>137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Tablas_Dinamicas!$BI$41:$BI$43</c15:f>
                <c15:dlblRangeCache>
                  <c:ptCount val="3"/>
                  <c:pt idx="0">
                    <c:v>56,11%</c:v>
                  </c:pt>
                  <c:pt idx="1">
                    <c:v>36,77%</c:v>
                  </c:pt>
                  <c:pt idx="2">
                    <c:v>7,12%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CD8-46BA-92F3-E932CC6CF95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Tablas_Dinamicas!$BS$1</c:f>
              <c:strCache>
                <c:ptCount val="1"/>
                <c:pt idx="0">
                  <c:v>Fallas Asociadas a Factores Externos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951189E-A6CC-4FBE-A53F-2D918E5729AC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04BBE7A4-A29B-4A33-A0A7-1F6732FD94F5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8AC-4ABE-8BB4-473D7EAEA5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B5B68E-CC8E-49A0-8F44-F2BB2CAB3BB2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95EE6BDC-5F0D-40DC-BDDE-253A02914268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A8AC-4ABE-8BB4-473D7EAEA5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3C250E7-E880-4D59-9BFC-50FDDB26FE7C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B8A595A8-91A9-42C5-A3A2-7AA063FD6409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A8AC-4ABE-8BB4-473D7EAEA5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Tablas_Dinamicas!$BS$3:$BS$9</c15:sqref>
                  </c15:fullRef>
                </c:ext>
              </c:extLst>
              <c:f>Tablas_Dinamicas!$BS$3:$BS$5</c:f>
              <c:strCache>
                <c:ptCount val="3"/>
                <c:pt idx="0">
                  <c:v>Alimentación eléctrica (Zona Geográfica)</c:v>
                </c:pt>
                <c:pt idx="1">
                  <c:v>Inicio Verificación causa de falla ( Sede o TX)</c:v>
                </c:pt>
                <c:pt idx="2">
                  <c:v>Falla Masiva por Vandalismo (Hurto del medio trasmisión)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Tablas_Dinamicas!$BT$3:$BT$9</c15:sqref>
                  </c15:fullRef>
                </c:ext>
              </c:extLst>
              <c:f>Tablas_Dinamicas!$BT$3:$BT$5</c:f>
              <c:numCache>
                <c:formatCode>General</c:formatCode>
                <c:ptCount val="3"/>
                <c:pt idx="0">
                  <c:v>690</c:v>
                </c:pt>
                <c:pt idx="1">
                  <c:v>360</c:v>
                </c:pt>
                <c:pt idx="2">
                  <c:v>14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Tablas_Dinamicas!$BU$3:$BU$9</c15:f>
                <c15:dlblRangeCache>
                  <c:ptCount val="7"/>
                  <c:pt idx="0">
                    <c:v>63,95%</c:v>
                  </c:pt>
                  <c:pt idx="1">
                    <c:v>33,36%</c:v>
                  </c:pt>
                  <c:pt idx="2">
                    <c:v>1,30%</c:v>
                  </c:pt>
                  <c:pt idx="3">
                    <c:v>0,74%</c:v>
                  </c:pt>
                  <c:pt idx="4">
                    <c:v>0,28%</c:v>
                  </c:pt>
                  <c:pt idx="5">
                    <c:v>0,28%</c:v>
                  </c:pt>
                  <c:pt idx="6">
                    <c:v>0,09%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8AC-4ABE-8BB4-473D7EAEA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833058015"/>
        <c:axId val="1837759439"/>
      </c:barChart>
      <c:catAx>
        <c:axId val="183305801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1837759439"/>
        <c:crosses val="autoZero"/>
        <c:auto val="1"/>
        <c:lblAlgn val="ctr"/>
        <c:lblOffset val="100"/>
        <c:noMultiLvlLbl val="0"/>
      </c:catAx>
      <c:valAx>
        <c:axId val="1837759439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183305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Top 20 Municipios que apagan los equipos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Tablas_Dinamicas!$BC$1</c:f>
              <c:strCache>
                <c:ptCount val="1"/>
                <c:pt idx="0">
                  <c:v>Incidentes por proveedor (Interno TIGO)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07E4C79-C5A5-4B8F-B870-1B389CE41739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68CA5FCE-4686-4C81-B729-E9EB7850CE49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4019-405F-A8FF-4E9C1BB136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78AF96-80FD-4D63-B2F5-9C139E525A0E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D1BAB137-9214-45B4-BD15-3DAFFCC2AC6A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019-405F-A8FF-4E9C1BB1360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54C8A52-8110-4590-9A65-0F9968722D2C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EC8E193B-EB36-4CB7-8F98-C39B667D5E8E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4019-405F-A8FF-4E9C1BB1360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57B626C-1F53-4817-9DAC-BE19382A9010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3B75F452-3AEC-494A-B459-83BDB17A8C9D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4019-405F-A8FF-4E9C1BB1360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4D7B30B-9067-4C16-8BB6-31B0F3CA308C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0647CEA6-9865-427A-B78D-F53133247FCA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4019-405F-A8FF-4E9C1BB1360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0C0D3C-1AB0-45B0-90F5-10057B9C2D39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98D74933-4A1C-42C2-9B65-3109291EDFE2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4019-405F-A8FF-4E9C1BB1360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3D61760-24D4-4B71-A5A7-E656E0774627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2BB5BC1D-731B-4D42-8B47-13CE5E27F3FC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4019-405F-A8FF-4E9C1BB1360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88E739C-657E-40C6-A983-9BDC91FD7171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38AC5A26-ADB9-4154-A473-C71A51F85E82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4019-405F-A8FF-4E9C1BB1360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1B48B9B-E8C6-47EF-9F09-0EFB02AF8418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4955A333-FB3D-4A29-9E2E-36A511BD5862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4019-405F-A8FF-4E9C1BB136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F702575-D9F8-4733-9284-2838B4100169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36CC5786-1295-4487-BA64-E0C61CF18486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4019-405F-A8FF-4E9C1BB136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Tablas_Dinamicas!$BC$3:$BC$12</c:f>
              <c:strCache>
                <c:ptCount val="10"/>
                <c:pt idx="0">
                  <c:v>AZTECA</c:v>
                </c:pt>
                <c:pt idx="1">
                  <c:v>IP TECHNOLOGIES</c:v>
                </c:pt>
                <c:pt idx="2">
                  <c:v>UFINET</c:v>
                </c:pt>
                <c:pt idx="3">
                  <c:v>AXESAT</c:v>
                </c:pt>
                <c:pt idx="4">
                  <c:v>EDATEL</c:v>
                </c:pt>
                <c:pt idx="5">
                  <c:v>TELEFONICA</c:v>
                </c:pt>
                <c:pt idx="6">
                  <c:v>UNE</c:v>
                </c:pt>
                <c:pt idx="7">
                  <c:v>MEDIA COMMERCE</c:v>
                </c:pt>
                <c:pt idx="8">
                  <c:v>METROTEL</c:v>
                </c:pt>
                <c:pt idx="9">
                  <c:v>NETBEAM</c:v>
                </c:pt>
              </c:strCache>
            </c:strRef>
          </c:cat>
          <c:val>
            <c:numRef>
              <c:f>Tablas_Dinamicas!$BD$3:$BD$12</c:f>
              <c:numCache>
                <c:formatCode>General</c:formatCode>
                <c:ptCount val="10"/>
                <c:pt idx="0">
                  <c:v>753</c:v>
                </c:pt>
                <c:pt idx="1">
                  <c:v>201</c:v>
                </c:pt>
                <c:pt idx="2">
                  <c:v>196</c:v>
                </c:pt>
                <c:pt idx="3">
                  <c:v>177</c:v>
                </c:pt>
                <c:pt idx="4">
                  <c:v>162</c:v>
                </c:pt>
                <c:pt idx="5">
                  <c:v>111</c:v>
                </c:pt>
                <c:pt idx="6">
                  <c:v>37</c:v>
                </c:pt>
                <c:pt idx="7">
                  <c:v>32</c:v>
                </c:pt>
                <c:pt idx="8">
                  <c:v>7</c:v>
                </c:pt>
                <c:pt idx="9">
                  <c:v>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Tablas_Dinamicas!$BE$3:$BE$12</c15:f>
                <c15:dlblRangeCache>
                  <c:ptCount val="10"/>
                  <c:pt idx="0">
                    <c:v>44,74%</c:v>
                  </c:pt>
                  <c:pt idx="1">
                    <c:v>11,94%</c:v>
                  </c:pt>
                  <c:pt idx="2">
                    <c:v>11,65%</c:v>
                  </c:pt>
                  <c:pt idx="3">
                    <c:v>10,52%</c:v>
                  </c:pt>
                  <c:pt idx="4">
                    <c:v>9,63%</c:v>
                  </c:pt>
                  <c:pt idx="5">
                    <c:v>6,60%</c:v>
                  </c:pt>
                  <c:pt idx="6">
                    <c:v>2,20%</c:v>
                  </c:pt>
                  <c:pt idx="7">
                    <c:v>1,90%</c:v>
                  </c:pt>
                  <c:pt idx="8">
                    <c:v>0,42%</c:v>
                  </c:pt>
                  <c:pt idx="9">
                    <c:v>0,42%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4019-405F-A8FF-4E9C1BB136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5388592"/>
        <c:axId val="247982864"/>
      </c:barChart>
      <c:catAx>
        <c:axId val="8538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982864"/>
        <c:crosses val="autoZero"/>
        <c:auto val="1"/>
        <c:lblAlgn val="ctr"/>
        <c:lblOffset val="100"/>
        <c:noMultiLvlLbl val="0"/>
      </c:catAx>
      <c:valAx>
        <c:axId val="2479828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8538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Tablas_Dinamicas!$B$30</c:f>
              <c:strCache>
                <c:ptCount val="1"/>
                <c:pt idx="0">
                  <c:v>Cierre de incidentes por fecha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FF0000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cat>
            <c:strRef>
              <c:f>Tablas_Dinamicas!$B$32:$B$55</c:f>
              <c:strCache>
                <c:ptCount val="24"/>
                <c:pt idx="0">
                  <c:v>01-ene</c:v>
                </c:pt>
                <c:pt idx="1">
                  <c:v>03-ene</c:v>
                </c:pt>
                <c:pt idx="2">
                  <c:v>04-ene</c:v>
                </c:pt>
                <c:pt idx="3">
                  <c:v>08-ene</c:v>
                </c:pt>
                <c:pt idx="4">
                  <c:v>09-ene</c:v>
                </c:pt>
                <c:pt idx="5">
                  <c:v>10-ene</c:v>
                </c:pt>
                <c:pt idx="6">
                  <c:v>11-ene</c:v>
                </c:pt>
                <c:pt idx="7">
                  <c:v>14-ene</c:v>
                </c:pt>
                <c:pt idx="8">
                  <c:v>15-ene</c:v>
                </c:pt>
                <c:pt idx="9">
                  <c:v>16-ene</c:v>
                </c:pt>
                <c:pt idx="10">
                  <c:v>17-ene</c:v>
                </c:pt>
                <c:pt idx="11">
                  <c:v>18-ene</c:v>
                </c:pt>
                <c:pt idx="12">
                  <c:v>19-ene</c:v>
                </c:pt>
                <c:pt idx="13">
                  <c:v>20-ene</c:v>
                </c:pt>
                <c:pt idx="14">
                  <c:v>21-ene</c:v>
                </c:pt>
                <c:pt idx="15">
                  <c:v>22-ene</c:v>
                </c:pt>
                <c:pt idx="16">
                  <c:v>23-ene</c:v>
                </c:pt>
                <c:pt idx="17">
                  <c:v>24-ene</c:v>
                </c:pt>
                <c:pt idx="18">
                  <c:v>25-ene</c:v>
                </c:pt>
                <c:pt idx="19">
                  <c:v>27-ene</c:v>
                </c:pt>
                <c:pt idx="20">
                  <c:v>28-ene</c:v>
                </c:pt>
                <c:pt idx="21">
                  <c:v>29-ene</c:v>
                </c:pt>
                <c:pt idx="22">
                  <c:v>30-ene</c:v>
                </c:pt>
                <c:pt idx="23">
                  <c:v>31-ene</c:v>
                </c:pt>
              </c:strCache>
            </c:strRef>
          </c:cat>
          <c:val>
            <c:numRef>
              <c:f>Tablas_Dinamicas!$C$32:$C$55</c:f>
              <c:numCache>
                <c:formatCode>General</c:formatCode>
                <c:ptCount val="24"/>
                <c:pt idx="0">
                  <c:v>14</c:v>
                </c:pt>
                <c:pt idx="1">
                  <c:v>40</c:v>
                </c:pt>
                <c:pt idx="2">
                  <c:v>26</c:v>
                </c:pt>
                <c:pt idx="3">
                  <c:v>51</c:v>
                </c:pt>
                <c:pt idx="4">
                  <c:v>55</c:v>
                </c:pt>
                <c:pt idx="5">
                  <c:v>72</c:v>
                </c:pt>
                <c:pt idx="6">
                  <c:v>60</c:v>
                </c:pt>
                <c:pt idx="7">
                  <c:v>53</c:v>
                </c:pt>
                <c:pt idx="8">
                  <c:v>98</c:v>
                </c:pt>
                <c:pt idx="9">
                  <c:v>230</c:v>
                </c:pt>
                <c:pt idx="10">
                  <c:v>184</c:v>
                </c:pt>
                <c:pt idx="11">
                  <c:v>114</c:v>
                </c:pt>
                <c:pt idx="12">
                  <c:v>23</c:v>
                </c:pt>
                <c:pt idx="13">
                  <c:v>2</c:v>
                </c:pt>
                <c:pt idx="14">
                  <c:v>175</c:v>
                </c:pt>
                <c:pt idx="15">
                  <c:v>81</c:v>
                </c:pt>
                <c:pt idx="16">
                  <c:v>152</c:v>
                </c:pt>
                <c:pt idx="17">
                  <c:v>123</c:v>
                </c:pt>
                <c:pt idx="18">
                  <c:v>119</c:v>
                </c:pt>
                <c:pt idx="19">
                  <c:v>1</c:v>
                </c:pt>
                <c:pt idx="20">
                  <c:v>106</c:v>
                </c:pt>
                <c:pt idx="21">
                  <c:v>116</c:v>
                </c:pt>
                <c:pt idx="22">
                  <c:v>115</c:v>
                </c:pt>
                <c:pt idx="23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272-44E6-BE40-F652D365619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5388592"/>
        <c:axId val="247982864"/>
      </c:barChart>
      <c:catAx>
        <c:axId val="8538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982864"/>
        <c:crosses val="autoZero"/>
        <c:auto val="1"/>
        <c:lblAlgn val="ctr"/>
        <c:lblOffset val="100"/>
        <c:noMultiLvlLbl val="0"/>
      </c:catAx>
      <c:valAx>
        <c:axId val="24798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8538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Tablas_Dinamicas!$G$30</c:f>
              <c:strCache>
                <c:ptCount val="1"/>
                <c:pt idx="0">
                  <c:v>Creación de incidentes por fecha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FF0000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cat>
            <c:numRef>
              <c:f>Tablas_Dinamicas!$G$32:$G$54</c:f>
              <c:numCache>
                <c:formatCode>m/d/yyyy</c:formatCode>
                <c:ptCount val="23"/>
                <c:pt idx="0">
                  <c:v>43832</c:v>
                </c:pt>
                <c:pt idx="1">
                  <c:v>43833</c:v>
                </c:pt>
                <c:pt idx="2">
                  <c:v>43837</c:v>
                </c:pt>
                <c:pt idx="3">
                  <c:v>43838</c:v>
                </c:pt>
                <c:pt idx="4">
                  <c:v>43839</c:v>
                </c:pt>
                <c:pt idx="5">
                  <c:v>43840</c:v>
                </c:pt>
                <c:pt idx="6">
                  <c:v>43843</c:v>
                </c:pt>
                <c:pt idx="7">
                  <c:v>43844</c:v>
                </c:pt>
                <c:pt idx="8">
                  <c:v>43845</c:v>
                </c:pt>
                <c:pt idx="9">
                  <c:v>43846</c:v>
                </c:pt>
                <c:pt idx="10">
                  <c:v>43847</c:v>
                </c:pt>
                <c:pt idx="11">
                  <c:v>43848</c:v>
                </c:pt>
                <c:pt idx="12">
                  <c:v>43849</c:v>
                </c:pt>
                <c:pt idx="13">
                  <c:v>43850</c:v>
                </c:pt>
                <c:pt idx="14">
                  <c:v>43851</c:v>
                </c:pt>
                <c:pt idx="15">
                  <c:v>43852</c:v>
                </c:pt>
                <c:pt idx="16">
                  <c:v>43853</c:v>
                </c:pt>
                <c:pt idx="17">
                  <c:v>43854</c:v>
                </c:pt>
                <c:pt idx="18">
                  <c:v>43856</c:v>
                </c:pt>
                <c:pt idx="19">
                  <c:v>43857</c:v>
                </c:pt>
                <c:pt idx="20">
                  <c:v>43858</c:v>
                </c:pt>
                <c:pt idx="21">
                  <c:v>43859</c:v>
                </c:pt>
                <c:pt idx="22">
                  <c:v>43860</c:v>
                </c:pt>
              </c:numCache>
            </c:numRef>
          </c:cat>
          <c:val>
            <c:numRef>
              <c:f>Tablas_Dinamicas!$H$32:$H$54</c:f>
              <c:numCache>
                <c:formatCode>General</c:formatCode>
                <c:ptCount val="23"/>
                <c:pt idx="0">
                  <c:v>40</c:v>
                </c:pt>
                <c:pt idx="1">
                  <c:v>33</c:v>
                </c:pt>
                <c:pt idx="2">
                  <c:v>54</c:v>
                </c:pt>
                <c:pt idx="3">
                  <c:v>53</c:v>
                </c:pt>
                <c:pt idx="4">
                  <c:v>74</c:v>
                </c:pt>
                <c:pt idx="5">
                  <c:v>56</c:v>
                </c:pt>
                <c:pt idx="6">
                  <c:v>57</c:v>
                </c:pt>
                <c:pt idx="7">
                  <c:v>262</c:v>
                </c:pt>
                <c:pt idx="8">
                  <c:v>166</c:v>
                </c:pt>
                <c:pt idx="9">
                  <c:v>72</c:v>
                </c:pt>
                <c:pt idx="10">
                  <c:v>163</c:v>
                </c:pt>
                <c:pt idx="11">
                  <c:v>1</c:v>
                </c:pt>
                <c:pt idx="12">
                  <c:v>1</c:v>
                </c:pt>
                <c:pt idx="13">
                  <c:v>165</c:v>
                </c:pt>
                <c:pt idx="14">
                  <c:v>115</c:v>
                </c:pt>
                <c:pt idx="15">
                  <c:v>137</c:v>
                </c:pt>
                <c:pt idx="16">
                  <c:v>121</c:v>
                </c:pt>
                <c:pt idx="17">
                  <c:v>115</c:v>
                </c:pt>
                <c:pt idx="18">
                  <c:v>1</c:v>
                </c:pt>
                <c:pt idx="19">
                  <c:v>109</c:v>
                </c:pt>
                <c:pt idx="20">
                  <c:v>105</c:v>
                </c:pt>
                <c:pt idx="21">
                  <c:v>111</c:v>
                </c:pt>
                <c:pt idx="2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E5-4B51-86CD-8297394530E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5388592"/>
        <c:axId val="247982864"/>
      </c:barChart>
      <c:dateAx>
        <c:axId val="853885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982864"/>
        <c:crosses val="autoZero"/>
        <c:auto val="1"/>
        <c:lblOffset val="100"/>
        <c:baseTimeUnit val="days"/>
      </c:dateAx>
      <c:valAx>
        <c:axId val="24798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8538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Tablas_Dinamicas!$L$30</c:f>
              <c:strCache>
                <c:ptCount val="1"/>
                <c:pt idx="0">
                  <c:v>Cierre de incidentes por hora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Tablas_Dinamicas!$L$32:$L$45</c:f>
              <c:strCache>
                <c:ptCount val="1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18</c:v>
                </c:pt>
                <c:pt idx="12">
                  <c:v>20</c:v>
                </c:pt>
                <c:pt idx="13">
                  <c:v>22</c:v>
                </c:pt>
              </c:strCache>
            </c:strRef>
          </c:cat>
          <c:val>
            <c:numRef>
              <c:f>Tablas_Dinamicas!$M$32:$M$45</c:f>
              <c:numCache>
                <c:formatCode>General</c:formatCode>
                <c:ptCount val="14"/>
                <c:pt idx="0">
                  <c:v>30</c:v>
                </c:pt>
                <c:pt idx="1">
                  <c:v>16</c:v>
                </c:pt>
                <c:pt idx="2">
                  <c:v>2</c:v>
                </c:pt>
                <c:pt idx="3">
                  <c:v>9</c:v>
                </c:pt>
                <c:pt idx="4">
                  <c:v>38</c:v>
                </c:pt>
                <c:pt idx="5">
                  <c:v>593</c:v>
                </c:pt>
                <c:pt idx="6">
                  <c:v>431</c:v>
                </c:pt>
                <c:pt idx="7">
                  <c:v>15</c:v>
                </c:pt>
                <c:pt idx="8">
                  <c:v>165</c:v>
                </c:pt>
                <c:pt idx="9">
                  <c:v>22</c:v>
                </c:pt>
                <c:pt idx="10">
                  <c:v>419</c:v>
                </c:pt>
                <c:pt idx="11">
                  <c:v>349</c:v>
                </c:pt>
                <c:pt idx="12">
                  <c:v>16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6F-4B72-8630-3A9E7C2CF9F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5388592"/>
        <c:axId val="247982864"/>
      </c:barChart>
      <c:catAx>
        <c:axId val="8538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982864"/>
        <c:crosses val="autoZero"/>
        <c:auto val="1"/>
        <c:lblAlgn val="ctr"/>
        <c:lblOffset val="100"/>
        <c:noMultiLvlLbl val="0"/>
      </c:catAx>
      <c:valAx>
        <c:axId val="24798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8538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Tablas_Dinamicas!$O$30</c:f>
              <c:strCache>
                <c:ptCount val="1"/>
                <c:pt idx="0">
                  <c:v>Creacion de incidentes por hora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Tablas_Dinamicas!$O$32:$O$55</c:f>
              <c:strCach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Tablas_Dinamicas!$P$32:$P$55</c:f>
              <c:numCache>
                <c:formatCode>General</c:formatCode>
                <c:ptCount val="24"/>
                <c:pt idx="0">
                  <c:v>5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4</c:v>
                </c:pt>
                <c:pt idx="8">
                  <c:v>511</c:v>
                </c:pt>
                <c:pt idx="9">
                  <c:v>224</c:v>
                </c:pt>
                <c:pt idx="10">
                  <c:v>177</c:v>
                </c:pt>
                <c:pt idx="11">
                  <c:v>161</c:v>
                </c:pt>
                <c:pt idx="12">
                  <c:v>211</c:v>
                </c:pt>
                <c:pt idx="13">
                  <c:v>60</c:v>
                </c:pt>
                <c:pt idx="14">
                  <c:v>210</c:v>
                </c:pt>
                <c:pt idx="15">
                  <c:v>147</c:v>
                </c:pt>
                <c:pt idx="16">
                  <c:v>226</c:v>
                </c:pt>
                <c:pt idx="17">
                  <c:v>74</c:v>
                </c:pt>
                <c:pt idx="18">
                  <c:v>49</c:v>
                </c:pt>
                <c:pt idx="19">
                  <c:v>10</c:v>
                </c:pt>
                <c:pt idx="20">
                  <c:v>4</c:v>
                </c:pt>
                <c:pt idx="21">
                  <c:v>16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E7-4601-A954-0BE315E42E2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5388592"/>
        <c:axId val="247982864"/>
      </c:barChart>
      <c:catAx>
        <c:axId val="8538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982864"/>
        <c:crosses val="autoZero"/>
        <c:auto val="1"/>
        <c:lblAlgn val="ctr"/>
        <c:lblOffset val="100"/>
        <c:noMultiLvlLbl val="0"/>
      </c:catAx>
      <c:valAx>
        <c:axId val="24798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8538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Tablas_Dinamicas!$D$31</c:f>
              <c:strCache>
                <c:ptCount val="1"/>
                <c:pt idx="0">
                  <c:v>Cierre de incidentes por día de la semana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Tablas_Dinamicas!$D$32:$D$38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</c:strCache>
            </c:strRef>
          </c:cat>
          <c:val>
            <c:numRef>
              <c:f>Tablas_Dinamicas!$E$32:$E$38</c:f>
              <c:numCache>
                <c:formatCode>General</c:formatCode>
                <c:ptCount val="7"/>
                <c:pt idx="0">
                  <c:v>3</c:v>
                </c:pt>
                <c:pt idx="1">
                  <c:v>334</c:v>
                </c:pt>
                <c:pt idx="2">
                  <c:v>360</c:v>
                </c:pt>
                <c:pt idx="3">
                  <c:v>552</c:v>
                </c:pt>
                <c:pt idx="4">
                  <c:v>516</c:v>
                </c:pt>
                <c:pt idx="5">
                  <c:v>319</c:v>
                </c:pt>
                <c:pt idx="6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55-4162-BF9F-67068A80886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5388592"/>
        <c:axId val="247982864"/>
      </c:barChart>
      <c:catAx>
        <c:axId val="8538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982864"/>
        <c:crosses val="autoZero"/>
        <c:auto val="1"/>
        <c:lblAlgn val="ctr"/>
        <c:lblOffset val="100"/>
        <c:noMultiLvlLbl val="0"/>
      </c:catAx>
      <c:valAx>
        <c:axId val="24798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8538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Tablas_Dinamicas!$I$31</c:f>
              <c:strCache>
                <c:ptCount val="1"/>
                <c:pt idx="0">
                  <c:v>Creación de incidentes por día de la semana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Tablas_Dinamicas!$I$32:$I$38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</c:strCache>
            </c:strRef>
          </c:cat>
          <c:val>
            <c:numRef>
              <c:f>Tablas_Dinamicas!$J$32:$J$38</c:f>
              <c:numCache>
                <c:formatCode>General</c:formatCode>
                <c:ptCount val="7"/>
                <c:pt idx="0">
                  <c:v>331</c:v>
                </c:pt>
                <c:pt idx="1">
                  <c:v>536</c:v>
                </c:pt>
                <c:pt idx="2">
                  <c:v>467</c:v>
                </c:pt>
                <c:pt idx="3">
                  <c:v>361</c:v>
                </c:pt>
                <c:pt idx="4">
                  <c:v>367</c:v>
                </c:pt>
                <c:pt idx="5">
                  <c:v>1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62-4748-A0C0-AEA64C20643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5388592"/>
        <c:axId val="247982864"/>
      </c:barChart>
      <c:catAx>
        <c:axId val="8538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982864"/>
        <c:crosses val="autoZero"/>
        <c:auto val="1"/>
        <c:lblAlgn val="ctr"/>
        <c:lblOffset val="100"/>
        <c:noMultiLvlLbl val="0"/>
      </c:catAx>
      <c:valAx>
        <c:axId val="24798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8538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Tablas_Dinamicas!$R$30</c:f>
              <c:strCache>
                <c:ptCount val="1"/>
                <c:pt idx="0">
                  <c:v>Cierre de requerimientos por fecha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cat>
            <c:numRef>
              <c:f>Tablas_Dinamicas!$R$32:$R$52</c:f>
              <c:numCache>
                <c:formatCode>m/d/yyyy</c:formatCode>
                <c:ptCount val="21"/>
                <c:pt idx="0">
                  <c:v>43832</c:v>
                </c:pt>
                <c:pt idx="1">
                  <c:v>43833</c:v>
                </c:pt>
                <c:pt idx="2">
                  <c:v>43837</c:v>
                </c:pt>
                <c:pt idx="3">
                  <c:v>43838</c:v>
                </c:pt>
                <c:pt idx="4">
                  <c:v>43839</c:v>
                </c:pt>
                <c:pt idx="5">
                  <c:v>43840</c:v>
                </c:pt>
                <c:pt idx="6">
                  <c:v>43843</c:v>
                </c:pt>
                <c:pt idx="7">
                  <c:v>43844</c:v>
                </c:pt>
                <c:pt idx="8">
                  <c:v>43845</c:v>
                </c:pt>
                <c:pt idx="9">
                  <c:v>43846</c:v>
                </c:pt>
                <c:pt idx="10">
                  <c:v>43847</c:v>
                </c:pt>
                <c:pt idx="11">
                  <c:v>43850</c:v>
                </c:pt>
                <c:pt idx="12">
                  <c:v>43851</c:v>
                </c:pt>
                <c:pt idx="13">
                  <c:v>43852</c:v>
                </c:pt>
                <c:pt idx="14">
                  <c:v>43853</c:v>
                </c:pt>
                <c:pt idx="15">
                  <c:v>43854</c:v>
                </c:pt>
                <c:pt idx="16">
                  <c:v>43855</c:v>
                </c:pt>
                <c:pt idx="17">
                  <c:v>43857</c:v>
                </c:pt>
                <c:pt idx="18">
                  <c:v>43858</c:v>
                </c:pt>
                <c:pt idx="19">
                  <c:v>43859</c:v>
                </c:pt>
                <c:pt idx="20">
                  <c:v>43860</c:v>
                </c:pt>
              </c:numCache>
            </c:numRef>
          </c:cat>
          <c:val>
            <c:numRef>
              <c:f>Tablas_Dinamicas!$S$32:$S$52</c:f>
              <c:numCache>
                <c:formatCode>General</c:formatCode>
                <c:ptCount val="21"/>
                <c:pt idx="0">
                  <c:v>53</c:v>
                </c:pt>
                <c:pt idx="1">
                  <c:v>28</c:v>
                </c:pt>
                <c:pt idx="2">
                  <c:v>50</c:v>
                </c:pt>
                <c:pt idx="3">
                  <c:v>45</c:v>
                </c:pt>
                <c:pt idx="4">
                  <c:v>59</c:v>
                </c:pt>
                <c:pt idx="5">
                  <c:v>32</c:v>
                </c:pt>
                <c:pt idx="6">
                  <c:v>30</c:v>
                </c:pt>
                <c:pt idx="7">
                  <c:v>31</c:v>
                </c:pt>
                <c:pt idx="8">
                  <c:v>38</c:v>
                </c:pt>
                <c:pt idx="9">
                  <c:v>39</c:v>
                </c:pt>
                <c:pt idx="10">
                  <c:v>33</c:v>
                </c:pt>
                <c:pt idx="11">
                  <c:v>45</c:v>
                </c:pt>
                <c:pt idx="12">
                  <c:v>21</c:v>
                </c:pt>
                <c:pt idx="13">
                  <c:v>27</c:v>
                </c:pt>
                <c:pt idx="14">
                  <c:v>29</c:v>
                </c:pt>
                <c:pt idx="15">
                  <c:v>17</c:v>
                </c:pt>
                <c:pt idx="16">
                  <c:v>1</c:v>
                </c:pt>
                <c:pt idx="17">
                  <c:v>37</c:v>
                </c:pt>
                <c:pt idx="18">
                  <c:v>30</c:v>
                </c:pt>
                <c:pt idx="19">
                  <c:v>29</c:v>
                </c:pt>
                <c:pt idx="20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7E-4410-B137-CD48698E85C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5388592"/>
        <c:axId val="247982864"/>
      </c:barChart>
      <c:dateAx>
        <c:axId val="853885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982864"/>
        <c:crosses val="autoZero"/>
        <c:auto val="1"/>
        <c:lblOffset val="100"/>
        <c:baseTimeUnit val="days"/>
      </c:dateAx>
      <c:valAx>
        <c:axId val="24798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8538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Tablas_Dinamicas!$W$30</c:f>
              <c:strCache>
                <c:ptCount val="1"/>
                <c:pt idx="0">
                  <c:v>Creación de requerimientos por fecha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FF0000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cat>
            <c:numRef>
              <c:f>Tablas_Dinamicas!$W$32:$W$52</c:f>
              <c:numCache>
                <c:formatCode>m/d/yyyy</c:formatCode>
                <c:ptCount val="21"/>
                <c:pt idx="0">
                  <c:v>43832</c:v>
                </c:pt>
                <c:pt idx="1">
                  <c:v>43833</c:v>
                </c:pt>
                <c:pt idx="2">
                  <c:v>43837</c:v>
                </c:pt>
                <c:pt idx="3">
                  <c:v>43838</c:v>
                </c:pt>
                <c:pt idx="4">
                  <c:v>43839</c:v>
                </c:pt>
                <c:pt idx="5">
                  <c:v>43840</c:v>
                </c:pt>
                <c:pt idx="6">
                  <c:v>43843</c:v>
                </c:pt>
                <c:pt idx="7">
                  <c:v>43844</c:v>
                </c:pt>
                <c:pt idx="8">
                  <c:v>43845</c:v>
                </c:pt>
                <c:pt idx="9">
                  <c:v>43846</c:v>
                </c:pt>
                <c:pt idx="10">
                  <c:v>43847</c:v>
                </c:pt>
                <c:pt idx="11">
                  <c:v>43848</c:v>
                </c:pt>
                <c:pt idx="12">
                  <c:v>43850</c:v>
                </c:pt>
                <c:pt idx="13">
                  <c:v>43851</c:v>
                </c:pt>
                <c:pt idx="14">
                  <c:v>43852</c:v>
                </c:pt>
                <c:pt idx="15">
                  <c:v>43853</c:v>
                </c:pt>
                <c:pt idx="16">
                  <c:v>43854</c:v>
                </c:pt>
                <c:pt idx="17">
                  <c:v>43857</c:v>
                </c:pt>
                <c:pt idx="18">
                  <c:v>43858</c:v>
                </c:pt>
                <c:pt idx="19">
                  <c:v>43859</c:v>
                </c:pt>
                <c:pt idx="20">
                  <c:v>43860</c:v>
                </c:pt>
              </c:numCache>
            </c:numRef>
          </c:cat>
          <c:val>
            <c:numRef>
              <c:f>Tablas_Dinamicas!$X$32:$X$52</c:f>
              <c:numCache>
                <c:formatCode>General</c:formatCode>
                <c:ptCount val="21"/>
                <c:pt idx="0">
                  <c:v>48</c:v>
                </c:pt>
                <c:pt idx="1">
                  <c:v>25</c:v>
                </c:pt>
                <c:pt idx="2">
                  <c:v>61</c:v>
                </c:pt>
                <c:pt idx="3">
                  <c:v>58</c:v>
                </c:pt>
                <c:pt idx="4">
                  <c:v>38</c:v>
                </c:pt>
                <c:pt idx="5">
                  <c:v>35</c:v>
                </c:pt>
                <c:pt idx="6">
                  <c:v>26</c:v>
                </c:pt>
                <c:pt idx="7">
                  <c:v>43</c:v>
                </c:pt>
                <c:pt idx="8">
                  <c:v>23</c:v>
                </c:pt>
                <c:pt idx="9">
                  <c:v>37</c:v>
                </c:pt>
                <c:pt idx="10">
                  <c:v>31</c:v>
                </c:pt>
                <c:pt idx="11">
                  <c:v>1</c:v>
                </c:pt>
                <c:pt idx="12">
                  <c:v>48</c:v>
                </c:pt>
                <c:pt idx="13">
                  <c:v>13</c:v>
                </c:pt>
                <c:pt idx="14">
                  <c:v>31</c:v>
                </c:pt>
                <c:pt idx="15">
                  <c:v>28</c:v>
                </c:pt>
                <c:pt idx="16">
                  <c:v>19</c:v>
                </c:pt>
                <c:pt idx="17">
                  <c:v>32</c:v>
                </c:pt>
                <c:pt idx="18">
                  <c:v>29</c:v>
                </c:pt>
                <c:pt idx="19">
                  <c:v>30</c:v>
                </c:pt>
                <c:pt idx="2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8C-48A1-9636-F23B04647C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5388592"/>
        <c:axId val="247982864"/>
      </c:barChart>
      <c:dateAx>
        <c:axId val="853885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982864"/>
        <c:crosses val="autoZero"/>
        <c:auto val="1"/>
        <c:lblOffset val="100"/>
        <c:baseTimeUnit val="days"/>
      </c:dateAx>
      <c:valAx>
        <c:axId val="24798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8538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Tablas_Dinamicas!$AB$30</c:f>
              <c:strCache>
                <c:ptCount val="1"/>
                <c:pt idx="0">
                  <c:v>Cierre de requerimientos por hora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Tablas_Dinamicas!$AB$32:$AB$45</c:f>
              <c:strCache>
                <c:ptCount val="14"/>
                <c:pt idx="0">
                  <c:v>1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23</c:v>
                </c:pt>
              </c:strCache>
            </c:strRef>
          </c:cat>
          <c:val>
            <c:numRef>
              <c:f>Tablas_Dinamicas!$AC$32:$AC$45</c:f>
              <c:numCache>
                <c:formatCode>General</c:formatCode>
                <c:ptCount val="14"/>
                <c:pt idx="0">
                  <c:v>1</c:v>
                </c:pt>
                <c:pt idx="1">
                  <c:v>3</c:v>
                </c:pt>
                <c:pt idx="2">
                  <c:v>38</c:v>
                </c:pt>
                <c:pt idx="3">
                  <c:v>50</c:v>
                </c:pt>
                <c:pt idx="4">
                  <c:v>68</c:v>
                </c:pt>
                <c:pt idx="5">
                  <c:v>87</c:v>
                </c:pt>
                <c:pt idx="6">
                  <c:v>53</c:v>
                </c:pt>
                <c:pt idx="7">
                  <c:v>34</c:v>
                </c:pt>
                <c:pt idx="8">
                  <c:v>60</c:v>
                </c:pt>
                <c:pt idx="9">
                  <c:v>84</c:v>
                </c:pt>
                <c:pt idx="10">
                  <c:v>105</c:v>
                </c:pt>
                <c:pt idx="11">
                  <c:v>111</c:v>
                </c:pt>
                <c:pt idx="12">
                  <c:v>22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3C-46E6-9AE4-EE4AFA432FF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5388592"/>
        <c:axId val="247982864"/>
      </c:barChart>
      <c:catAx>
        <c:axId val="8538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982864"/>
        <c:crosses val="autoZero"/>
        <c:auto val="1"/>
        <c:lblAlgn val="ctr"/>
        <c:lblOffset val="100"/>
        <c:noMultiLvlLbl val="0"/>
      </c:catAx>
      <c:valAx>
        <c:axId val="24798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8538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Tablas_Dinamicas!$AE$30</c:f>
              <c:strCache>
                <c:ptCount val="1"/>
                <c:pt idx="0">
                  <c:v>Creacióne de requerimientos por hora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Tablas_Dinamicas!$AE$32:$AE$50</c:f>
              <c:strCache>
                <c:ptCount val="19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</c:strCache>
            </c:strRef>
          </c:cat>
          <c:val>
            <c:numRef>
              <c:f>Tablas_Dinamicas!$AF$32:$AF$49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8</c:v>
                </c:pt>
                <c:pt idx="4">
                  <c:v>7</c:v>
                </c:pt>
                <c:pt idx="5">
                  <c:v>39</c:v>
                </c:pt>
                <c:pt idx="6">
                  <c:v>76</c:v>
                </c:pt>
                <c:pt idx="7">
                  <c:v>87</c:v>
                </c:pt>
                <c:pt idx="8">
                  <c:v>107</c:v>
                </c:pt>
                <c:pt idx="9">
                  <c:v>60</c:v>
                </c:pt>
                <c:pt idx="10">
                  <c:v>25</c:v>
                </c:pt>
                <c:pt idx="11">
                  <c:v>58</c:v>
                </c:pt>
                <c:pt idx="12">
                  <c:v>79</c:v>
                </c:pt>
                <c:pt idx="13">
                  <c:v>70</c:v>
                </c:pt>
                <c:pt idx="14">
                  <c:v>67</c:v>
                </c:pt>
                <c:pt idx="15">
                  <c:v>16</c:v>
                </c:pt>
                <c:pt idx="16">
                  <c:v>11</c:v>
                </c:pt>
                <c:pt idx="1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36-40AD-A9ED-339790C10EE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5388592"/>
        <c:axId val="247982864"/>
      </c:barChart>
      <c:catAx>
        <c:axId val="8538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982864"/>
        <c:crosses val="autoZero"/>
        <c:auto val="1"/>
        <c:lblAlgn val="ctr"/>
        <c:lblOffset val="100"/>
        <c:noMultiLvlLbl val="0"/>
      </c:catAx>
      <c:valAx>
        <c:axId val="24798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8538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Tablas_Dinamicas!$T$31</c:f>
              <c:strCache>
                <c:ptCount val="1"/>
                <c:pt idx="0">
                  <c:v>Cierre de requerimientos por día de la semana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Tablas_Dinamicas!$T$32:$T$38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</c:strCache>
            </c:strRef>
          </c:cat>
          <c:val>
            <c:numRef>
              <c:f>Tablas_Dinamicas!$U$32:$U$38</c:f>
              <c:numCache>
                <c:formatCode>General</c:formatCode>
                <c:ptCount val="7"/>
                <c:pt idx="0">
                  <c:v>112</c:v>
                </c:pt>
                <c:pt idx="1">
                  <c:v>132</c:v>
                </c:pt>
                <c:pt idx="2">
                  <c:v>139</c:v>
                </c:pt>
                <c:pt idx="3">
                  <c:v>218</c:v>
                </c:pt>
                <c:pt idx="4">
                  <c:v>110</c:v>
                </c:pt>
                <c:pt idx="5">
                  <c:v>1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59-4E3D-AE6F-32EFB59F2B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5388592"/>
        <c:axId val="247982864"/>
      </c:barChart>
      <c:catAx>
        <c:axId val="8538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982864"/>
        <c:crosses val="autoZero"/>
        <c:auto val="1"/>
        <c:lblAlgn val="ctr"/>
        <c:lblOffset val="100"/>
        <c:noMultiLvlLbl val="0"/>
      </c:catAx>
      <c:valAx>
        <c:axId val="24798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8538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Tablas_Dinamicas!$Y$31</c:f>
              <c:strCache>
                <c:ptCount val="1"/>
                <c:pt idx="0">
                  <c:v>Creación de requerimientos por día de la semana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Tablas_Dinamicas!$Y$32:$Y$38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Miercoles</c:v>
                </c:pt>
                <c:pt idx="3">
                  <c:v>Jueves</c:v>
                </c:pt>
                <c:pt idx="4">
                  <c:v>Viernes</c:v>
                </c:pt>
                <c:pt idx="5">
                  <c:v>Sabado</c:v>
                </c:pt>
                <c:pt idx="6">
                  <c:v>Domingo</c:v>
                </c:pt>
              </c:strCache>
            </c:strRef>
          </c:cat>
          <c:val>
            <c:numRef>
              <c:f>Tablas_Dinamicas!$Z$32:$Z$38</c:f>
              <c:numCache>
                <c:formatCode>General</c:formatCode>
                <c:ptCount val="7"/>
                <c:pt idx="0">
                  <c:v>106</c:v>
                </c:pt>
                <c:pt idx="1">
                  <c:v>146</c:v>
                </c:pt>
                <c:pt idx="2">
                  <c:v>142</c:v>
                </c:pt>
                <c:pt idx="3">
                  <c:v>179</c:v>
                </c:pt>
                <c:pt idx="4">
                  <c:v>110</c:v>
                </c:pt>
                <c:pt idx="5">
                  <c:v>1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3B-4ECF-BB72-6359682589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5388592"/>
        <c:axId val="247982864"/>
      </c:barChart>
      <c:catAx>
        <c:axId val="8538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247982864"/>
        <c:crosses val="autoZero"/>
        <c:auto val="1"/>
        <c:lblAlgn val="ctr"/>
        <c:lblOffset val="100"/>
        <c:noMultiLvlLbl val="0"/>
      </c:catAx>
      <c:valAx>
        <c:axId val="24798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8538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ES_tradnl" sz="1400"/>
              <a:t>Histograma Municipios con</a:t>
            </a:r>
            <a:r>
              <a:rPr lang="es-ES_tradnl" sz="1400" baseline="0"/>
              <a:t> falla electrica en la zona</a:t>
            </a:r>
            <a:endParaRPr lang="es-ES_tradnl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BFF97FB-753A-41FA-91F2-E10F05687F08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E976BC34-E4E3-431E-8101-61136244BC12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A1C-4568-A6AB-03C2787423B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BD3C93-DFE4-44B4-A0F7-D2BCA84BAC82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86FF2D20-4919-4538-AECD-664D8E2F07E2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A1C-4568-A6AB-03C2787423B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D3E90C-716A-4FB7-8D0F-CEC721B59FA0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D8EA9946-E765-428D-8763-6EC2DBBFCA0E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A1C-4568-A6AB-03C2787423B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DB7694-69F8-4DAE-955A-07A3010E03DC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CF0751CD-3F33-4082-9894-C3DE8F85B04F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CA1C-4568-A6AB-03C2787423B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E4B8782-13B0-4A89-86F1-4702717928A2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24CE013D-77CC-4412-AB7A-4CF720FC9F08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CA1C-4568-A6AB-03C2787423B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ABF0FE2-C265-41B3-8341-60AA7CB09C29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7A94DBD7-A63C-4C0B-8502-F5114D5A0ACD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CA1C-4568-A6AB-03C2787423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Histogramas!$I$19:$I$24</c:f>
              <c:strCache>
                <c:ptCount val="6"/>
                <c:pt idx="0">
                  <c:v>0-2</c:v>
                </c:pt>
                <c:pt idx="1">
                  <c:v>3-4</c:v>
                </c:pt>
                <c:pt idx="2">
                  <c:v>5-6</c:v>
                </c:pt>
                <c:pt idx="3">
                  <c:v>7-8</c:v>
                </c:pt>
                <c:pt idx="4">
                  <c:v>9-10</c:v>
                </c:pt>
                <c:pt idx="5">
                  <c:v>&gt; 10</c:v>
                </c:pt>
              </c:strCache>
            </c:strRef>
          </c:cat>
          <c:val>
            <c:numRef>
              <c:f>Histogramas!$J$19:$J$24</c:f>
              <c:numCache>
                <c:formatCode>General</c:formatCode>
                <c:ptCount val="6"/>
                <c:pt idx="0">
                  <c:v>338</c:v>
                </c:pt>
                <c:pt idx="1">
                  <c:v>48</c:v>
                </c:pt>
                <c:pt idx="2">
                  <c:v>6</c:v>
                </c:pt>
                <c:pt idx="3">
                  <c:v>6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Histogramas!$L$19:$L$24</c15:f>
                <c15:dlblRangeCache>
                  <c:ptCount val="6"/>
                  <c:pt idx="0">
                    <c:v>84,29%</c:v>
                  </c:pt>
                  <c:pt idx="1">
                    <c:v>11,97%</c:v>
                  </c:pt>
                  <c:pt idx="2">
                    <c:v>1,50%</c:v>
                  </c:pt>
                  <c:pt idx="3">
                    <c:v>1,50%</c:v>
                  </c:pt>
                  <c:pt idx="4">
                    <c:v>0,50%</c:v>
                  </c:pt>
                  <c:pt idx="5">
                    <c:v>0,25%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CA1C-4568-A6AB-03C278742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92238335"/>
        <c:axId val="1631003215"/>
      </c:barChart>
      <c:lineChart>
        <c:grouping val="standard"/>
        <c:varyColors val="0"/>
        <c:ser>
          <c:idx val="1"/>
          <c:order val="1"/>
          <c:tx>
            <c:v>% acumulado</c:v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strRef>
              <c:f>Histogramas!$I$19:$I$24</c:f>
              <c:strCache>
                <c:ptCount val="6"/>
                <c:pt idx="0">
                  <c:v>0-2</c:v>
                </c:pt>
                <c:pt idx="1">
                  <c:v>3-4</c:v>
                </c:pt>
                <c:pt idx="2">
                  <c:v>5-6</c:v>
                </c:pt>
                <c:pt idx="3">
                  <c:v>7-8</c:v>
                </c:pt>
                <c:pt idx="4">
                  <c:v>9-10</c:v>
                </c:pt>
                <c:pt idx="5">
                  <c:v>&gt; 10</c:v>
                </c:pt>
              </c:strCache>
            </c:strRef>
          </c:cat>
          <c:val>
            <c:numRef>
              <c:f>Histogramas!$K$19:$K$24</c:f>
              <c:numCache>
                <c:formatCode>0.00%</c:formatCode>
                <c:ptCount val="6"/>
                <c:pt idx="0">
                  <c:v>0.84289276807980051</c:v>
                </c:pt>
                <c:pt idx="1">
                  <c:v>0.96259351620947631</c:v>
                </c:pt>
                <c:pt idx="2">
                  <c:v>0.97755610972568574</c:v>
                </c:pt>
                <c:pt idx="3">
                  <c:v>0.99251870324189528</c:v>
                </c:pt>
                <c:pt idx="4">
                  <c:v>0.99750623441396513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C-4568-A6AB-03C278742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243935"/>
        <c:axId val="1631019855"/>
      </c:lineChart>
      <c:catAx>
        <c:axId val="4922383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_tradnl"/>
                  <a:t>clase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_trad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1631003215"/>
        <c:crosses val="autoZero"/>
        <c:auto val="1"/>
        <c:lblAlgn val="ctr"/>
        <c:lblOffset val="100"/>
        <c:noMultiLvlLbl val="0"/>
      </c:catAx>
      <c:valAx>
        <c:axId val="163100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_tradnl"/>
                  <a:t>Frecuencia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_trad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492238335"/>
        <c:crosses val="autoZero"/>
        <c:crossBetween val="between"/>
      </c:valAx>
      <c:valAx>
        <c:axId val="1631019855"/>
        <c:scaling>
          <c:orientation val="minMax"/>
          <c:max val="1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492243935"/>
        <c:crosses val="max"/>
        <c:crossBetween val="between"/>
      </c:valAx>
      <c:catAx>
        <c:axId val="49224393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310198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4761</xdr:colOff>
      <xdr:row>1</xdr:row>
      <xdr:rowOff>4761</xdr:rowOff>
    </xdr:from>
    <xdr:to>
      <xdr:col>10</xdr:col>
      <xdr:colOff>9524</xdr:colOff>
      <xdr:row>25</xdr:row>
      <xdr:rowOff>9524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2CAD443-D9E2-4C94-A367-F759C3F70D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</xdr:colOff>
      <xdr:row>26</xdr:row>
      <xdr:rowOff>185736</xdr:rowOff>
    </xdr:from>
    <xdr:to>
      <xdr:col>10</xdr:col>
      <xdr:colOff>0</xdr:colOff>
      <xdr:row>50</xdr:row>
      <xdr:rowOff>190499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E6E84B0-5213-4505-ACC9-6306DE86B8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757237</xdr:colOff>
      <xdr:row>1</xdr:row>
      <xdr:rowOff>14286</xdr:rowOff>
    </xdr:from>
    <xdr:to>
      <xdr:col>20</xdr:col>
      <xdr:colOff>0</xdr:colOff>
      <xdr:row>24</xdr:row>
      <xdr:rowOff>190499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8A351C0-71C1-4DEE-9413-AA16E19AF8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4762</xdr:colOff>
      <xdr:row>27</xdr:row>
      <xdr:rowOff>4761</xdr:rowOff>
    </xdr:from>
    <xdr:to>
      <xdr:col>20</xdr:col>
      <xdr:colOff>0</xdr:colOff>
      <xdr:row>51</xdr:row>
      <xdr:rowOff>9524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5C67FDD3-D6F2-44E4-A915-B03825D821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15969</xdr:colOff>
      <xdr:row>53</xdr:row>
      <xdr:rowOff>4762</xdr:rowOff>
    </xdr:from>
    <xdr:to>
      <xdr:col>20</xdr:col>
      <xdr:colOff>11207</xdr:colOff>
      <xdr:row>77</xdr:row>
      <xdr:rowOff>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1FF95DBE-9565-488F-8A1D-E6EBA75536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53</xdr:row>
      <xdr:rowOff>15969</xdr:rowOff>
    </xdr:from>
    <xdr:to>
      <xdr:col>9</xdr:col>
      <xdr:colOff>757238</xdr:colOff>
      <xdr:row>77</xdr:row>
      <xdr:rowOff>11207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464572DB-ADAC-4DBF-8172-F16665CF97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549089</xdr:colOff>
      <xdr:row>78</xdr:row>
      <xdr:rowOff>6724</xdr:rowOff>
    </xdr:from>
    <xdr:to>
      <xdr:col>15</xdr:col>
      <xdr:colOff>246530</xdr:colOff>
      <xdr:row>102</xdr:row>
      <xdr:rowOff>11206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B1C80F98-85E4-4AC2-AB83-AA5D53CD65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6</xdr:colOff>
      <xdr:row>1</xdr:row>
      <xdr:rowOff>6</xdr:rowOff>
    </xdr:from>
    <xdr:to>
      <xdr:col>31</xdr:col>
      <xdr:colOff>0</xdr:colOff>
      <xdr:row>25</xdr:row>
      <xdr:rowOff>11205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7A197288-7A72-405F-BDCA-6683847099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0</xdr:row>
      <xdr:rowOff>186015</xdr:rowOff>
    </xdr:from>
    <xdr:to>
      <xdr:col>41</xdr:col>
      <xdr:colOff>0</xdr:colOff>
      <xdr:row>24</xdr:row>
      <xdr:rowOff>190498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75BAA546-A0E8-4952-8ACE-68760E9BF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5</xdr:colOff>
      <xdr:row>27</xdr:row>
      <xdr:rowOff>11212</xdr:rowOff>
    </xdr:from>
    <xdr:to>
      <xdr:col>30</xdr:col>
      <xdr:colOff>761998</xdr:colOff>
      <xdr:row>51</xdr:row>
      <xdr:rowOff>11205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9D24D91F-EE9B-4040-9409-0D66C4563D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11206</xdr:colOff>
      <xdr:row>27</xdr:row>
      <xdr:rowOff>11206</xdr:rowOff>
    </xdr:from>
    <xdr:to>
      <xdr:col>41</xdr:col>
      <xdr:colOff>11199</xdr:colOff>
      <xdr:row>51</xdr:row>
      <xdr:rowOff>11199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2B545BC8-E85B-47A5-AC52-B89349C87A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73</xdr:col>
      <xdr:colOff>186298</xdr:colOff>
      <xdr:row>0</xdr:row>
      <xdr:rowOff>184896</xdr:rowOff>
    </xdr:from>
    <xdr:to>
      <xdr:col>82</xdr:col>
      <xdr:colOff>644338</xdr:colOff>
      <xdr:row>24</xdr:row>
      <xdr:rowOff>184896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DC072BAE-48E7-4738-A3D4-7BDFB26D1E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22</xdr:col>
      <xdr:colOff>758603</xdr:colOff>
      <xdr:row>53</xdr:row>
      <xdr:rowOff>20414</xdr:rowOff>
    </xdr:from>
    <xdr:to>
      <xdr:col>40</xdr:col>
      <xdr:colOff>37420</xdr:colOff>
      <xdr:row>77</xdr:row>
      <xdr:rowOff>20409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B688A524-045A-4EEE-B66A-7FCE5103F6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44</xdr:col>
      <xdr:colOff>21169</xdr:colOff>
      <xdr:row>1</xdr:row>
      <xdr:rowOff>9563</xdr:rowOff>
    </xdr:from>
    <xdr:to>
      <xdr:col>61</xdr:col>
      <xdr:colOff>12607</xdr:colOff>
      <xdr:row>25</xdr:row>
      <xdr:rowOff>14326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61D830B8-0709-43BA-A219-98DDA98450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44</xdr:col>
      <xdr:colOff>26415</xdr:colOff>
      <xdr:row>53</xdr:row>
      <xdr:rowOff>4402</xdr:rowOff>
    </xdr:from>
    <xdr:to>
      <xdr:col>60</xdr:col>
      <xdr:colOff>679357</xdr:colOff>
      <xdr:row>77</xdr:row>
      <xdr:rowOff>9165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DBD01985-7CE4-4B37-949C-33585C5672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43</xdr:col>
      <xdr:colOff>30376</xdr:colOff>
      <xdr:row>26</xdr:row>
      <xdr:rowOff>186055</xdr:rowOff>
    </xdr:from>
    <xdr:to>
      <xdr:col>52</xdr:col>
      <xdr:colOff>25614</xdr:colOff>
      <xdr:row>51</xdr:row>
      <xdr:rowOff>318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EEC17674-5CB2-42E2-9776-6831E9E30D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22</xdr:col>
      <xdr:colOff>1</xdr:colOff>
      <xdr:row>79</xdr:row>
      <xdr:rowOff>23812</xdr:rowOff>
    </xdr:from>
    <xdr:to>
      <xdr:col>30</xdr:col>
      <xdr:colOff>757239</xdr:colOff>
      <xdr:row>103</xdr:row>
      <xdr:rowOff>28575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253C5BA6-FB36-43F6-BE6A-2D1F96DEC5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32</xdr:col>
      <xdr:colOff>23813</xdr:colOff>
      <xdr:row>79</xdr:row>
      <xdr:rowOff>23812</xdr:rowOff>
    </xdr:from>
    <xdr:to>
      <xdr:col>41</xdr:col>
      <xdr:colOff>19051</xdr:colOff>
      <xdr:row>103</xdr:row>
      <xdr:rowOff>28575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711A2CB0-EBB7-4A1A-BD04-2C54D49A7C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53</xdr:col>
      <xdr:colOff>23813</xdr:colOff>
      <xdr:row>27</xdr:row>
      <xdr:rowOff>0</xdr:rowOff>
    </xdr:from>
    <xdr:to>
      <xdr:col>62</xdr:col>
      <xdr:colOff>19051</xdr:colOff>
      <xdr:row>51</xdr:row>
      <xdr:rowOff>4763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E652F1FC-D295-481C-B7F0-CB8D41E7EA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43</xdr:col>
      <xdr:colOff>23812</xdr:colOff>
      <xdr:row>79</xdr:row>
      <xdr:rowOff>1</xdr:rowOff>
    </xdr:from>
    <xdr:to>
      <xdr:col>52</xdr:col>
      <xdr:colOff>19050</xdr:colOff>
      <xdr:row>103</xdr:row>
      <xdr:rowOff>4764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AC6A5C95-4F65-402F-8F9D-5FAD38D2E1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52</xdr:col>
      <xdr:colOff>238125</xdr:colOff>
      <xdr:row>79</xdr:row>
      <xdr:rowOff>1</xdr:rowOff>
    </xdr:from>
    <xdr:to>
      <xdr:col>61</xdr:col>
      <xdr:colOff>685801</xdr:colOff>
      <xdr:row>103</xdr:row>
      <xdr:rowOff>4764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F28F0832-96FF-447E-8394-C21FA49CA2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64</xdr:col>
      <xdr:colOff>11206</xdr:colOff>
      <xdr:row>1</xdr:row>
      <xdr:rowOff>1120</xdr:rowOff>
    </xdr:from>
    <xdr:to>
      <xdr:col>73</xdr:col>
      <xdr:colOff>11206</xdr:colOff>
      <xdr:row>25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BF93AC-6B63-4A7E-AF83-90B4077B0D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64</xdr:col>
      <xdr:colOff>0</xdr:colOff>
      <xdr:row>27</xdr:row>
      <xdr:rowOff>1118</xdr:rowOff>
    </xdr:from>
    <xdr:to>
      <xdr:col>73</xdr:col>
      <xdr:colOff>0</xdr:colOff>
      <xdr:row>50</xdr:row>
      <xdr:rowOff>190499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68A82F-8761-4699-B3CB-024630241C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74</xdr:col>
      <xdr:colOff>0</xdr:colOff>
      <xdr:row>27</xdr:row>
      <xdr:rowOff>0</xdr:rowOff>
    </xdr:from>
    <xdr:to>
      <xdr:col>82</xdr:col>
      <xdr:colOff>760599</xdr:colOff>
      <xdr:row>51</xdr:row>
      <xdr:rowOff>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B8D47D74-6072-4DE5-81C7-FB7B6A1519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85</xdr:col>
      <xdr:colOff>0</xdr:colOff>
      <xdr:row>1</xdr:row>
      <xdr:rowOff>0</xdr:rowOff>
    </xdr:from>
    <xdr:to>
      <xdr:col>94</xdr:col>
      <xdr:colOff>5602</xdr:colOff>
      <xdr:row>25</xdr:row>
      <xdr:rowOff>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8C8B4DE8-7866-4BC8-80BC-83DD6087E2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95</xdr:col>
      <xdr:colOff>0</xdr:colOff>
      <xdr:row>1</xdr:row>
      <xdr:rowOff>0</xdr:rowOff>
    </xdr:from>
    <xdr:to>
      <xdr:col>104</xdr:col>
      <xdr:colOff>5602</xdr:colOff>
      <xdr:row>25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401FE6FF-754D-43C0-9972-1DA25BB8DC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106</xdr:col>
      <xdr:colOff>23813</xdr:colOff>
      <xdr:row>1</xdr:row>
      <xdr:rowOff>0</xdr:rowOff>
    </xdr:from>
    <xdr:to>
      <xdr:col>115</xdr:col>
      <xdr:colOff>29415</xdr:colOff>
      <xdr:row>25</xdr:row>
      <xdr:rowOff>0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4C76E681-6742-490A-A84F-1B221F36E3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115</xdr:col>
      <xdr:colOff>238125</xdr:colOff>
      <xdr:row>1</xdr:row>
      <xdr:rowOff>0</xdr:rowOff>
    </xdr:from>
    <xdr:to>
      <xdr:col>124</xdr:col>
      <xdr:colOff>243727</xdr:colOff>
      <xdr:row>25</xdr:row>
      <xdr:rowOff>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59543D65-F45D-4D7B-8E1A-6A4D7DE08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85</xdr:col>
      <xdr:colOff>0</xdr:colOff>
      <xdr:row>53</xdr:row>
      <xdr:rowOff>0</xdr:rowOff>
    </xdr:from>
    <xdr:to>
      <xdr:col>94</xdr:col>
      <xdr:colOff>5602</xdr:colOff>
      <xdr:row>77</xdr:row>
      <xdr:rowOff>0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10A0351C-B3E1-4F8D-A988-7AD7D9DE08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95</xdr:col>
      <xdr:colOff>0</xdr:colOff>
      <xdr:row>53</xdr:row>
      <xdr:rowOff>0</xdr:rowOff>
    </xdr:from>
    <xdr:to>
      <xdr:col>104</xdr:col>
      <xdr:colOff>5602</xdr:colOff>
      <xdr:row>77</xdr:row>
      <xdr:rowOff>0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E6609697-3488-42E0-A58A-7A4E451FDC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85</xdr:col>
      <xdr:colOff>-1</xdr:colOff>
      <xdr:row>27</xdr:row>
      <xdr:rowOff>0</xdr:rowOff>
    </xdr:from>
    <xdr:to>
      <xdr:col>94</xdr:col>
      <xdr:colOff>5601</xdr:colOff>
      <xdr:row>51</xdr:row>
      <xdr:rowOff>0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ACD13845-3B04-419B-878A-DEFB3985BC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94</xdr:col>
      <xdr:colOff>207817</xdr:colOff>
      <xdr:row>27</xdr:row>
      <xdr:rowOff>0</xdr:rowOff>
    </xdr:from>
    <xdr:to>
      <xdr:col>103</xdr:col>
      <xdr:colOff>761107</xdr:colOff>
      <xdr:row>51</xdr:row>
      <xdr:rowOff>0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DF9F7259-9237-46DF-B7E3-CA4EDBD7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106</xdr:col>
      <xdr:colOff>0</xdr:colOff>
      <xdr:row>27</xdr:row>
      <xdr:rowOff>0</xdr:rowOff>
    </xdr:from>
    <xdr:to>
      <xdr:col>115</xdr:col>
      <xdr:colOff>5602</xdr:colOff>
      <xdr:row>51</xdr:row>
      <xdr:rowOff>0</xdr:rowOff>
    </xdr:to>
    <xdr:graphicFrame macro="">
      <xdr:nvGraphicFramePr>
        <xdr:cNvPr id="39" name="Gráfico 38">
          <a:extLst>
            <a:ext uri="{FF2B5EF4-FFF2-40B4-BE49-F238E27FC236}">
              <a16:creationId xmlns:a16="http://schemas.microsoft.com/office/drawing/2014/main" id="{E8F96FD7-DBD7-4360-AD6F-0F1C85E37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115</xdr:col>
      <xdr:colOff>207818</xdr:colOff>
      <xdr:row>27</xdr:row>
      <xdr:rowOff>0</xdr:rowOff>
    </xdr:from>
    <xdr:to>
      <xdr:col>124</xdr:col>
      <xdr:colOff>213420</xdr:colOff>
      <xdr:row>51</xdr:row>
      <xdr:rowOff>0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9008DE69-F840-4A1E-AA2A-94D887FA77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85</xdr:col>
      <xdr:colOff>23812</xdr:colOff>
      <xdr:row>78</xdr:row>
      <xdr:rowOff>166688</xdr:rowOff>
    </xdr:from>
    <xdr:to>
      <xdr:col>94</xdr:col>
      <xdr:colOff>29414</xdr:colOff>
      <xdr:row>102</xdr:row>
      <xdr:rowOff>166688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B0E4A934-B7B7-428C-AD9E-CD32229CB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95</xdr:col>
      <xdr:colOff>17318</xdr:colOff>
      <xdr:row>78</xdr:row>
      <xdr:rowOff>166688</xdr:rowOff>
    </xdr:from>
    <xdr:to>
      <xdr:col>104</xdr:col>
      <xdr:colOff>22920</xdr:colOff>
      <xdr:row>102</xdr:row>
      <xdr:rowOff>166688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6523B666-CA85-40B4-8BC6-475FE2E6F7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533400</xdr:colOff>
      <xdr:row>31</xdr:row>
      <xdr:rowOff>95249</xdr:rowOff>
    </xdr:from>
    <xdr:to>
      <xdr:col>18</xdr:col>
      <xdr:colOff>0</xdr:colOff>
      <xdr:row>58</xdr:row>
      <xdr:rowOff>47624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EA89BBF-7FEF-43FC-B3BE-3E81AE601E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.%20Data%20Enero%20Inform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identes Enero RNEC"/>
      <sheetName val="Solicitudes Enero RNEC"/>
      <sheetName val="canales_caidos_enero"/>
      <sheetName val="ANS Avances Inc"/>
      <sheetName val="ANS Avances Req"/>
      <sheetName val="grafico-canales"/>
      <sheetName val="Grafico-Tickets Enero"/>
      <sheetName val="Grafico-Creados por día"/>
      <sheetName val="Grafico-Solucionados por día"/>
      <sheetName val="Cumplimiento ANS"/>
      <sheetName val="Grafico-Fuente reportada"/>
      <sheetName val="Analisis-Estadisticos"/>
      <sheetName val="Hoja1"/>
      <sheetName val="Tablas dinamicas"/>
      <sheetName val="Graficos"/>
    </sheetNames>
    <sheetDataSet>
      <sheetData sheetId="0">
        <row r="1">
          <cell r="A1" t="str">
            <v>ID de la incidencia*+</v>
          </cell>
          <cell r="C1" t="str">
            <v>Servicio*+</v>
          </cell>
          <cell r="J1" t="str">
            <v>Fecha de notificación+</v>
          </cell>
        </row>
        <row r="2">
          <cell r="A2" t="str">
            <v>INC000000434652</v>
          </cell>
          <cell r="C2" t="str">
            <v>CONECTIVIDAD WAN</v>
          </cell>
          <cell r="J2">
            <v>43783</v>
          </cell>
        </row>
        <row r="3">
          <cell r="A3" t="str">
            <v>INC000000452767</v>
          </cell>
          <cell r="C3" t="str">
            <v>CONECTIVIDAD WAN</v>
          </cell>
          <cell r="J3">
            <v>43801</v>
          </cell>
        </row>
        <row r="4">
          <cell r="A4" t="str">
            <v>INC000000457982</v>
          </cell>
          <cell r="C4" t="str">
            <v>CONECTIVIDAD WAN</v>
          </cell>
          <cell r="J4">
            <v>43805</v>
          </cell>
        </row>
        <row r="5">
          <cell r="A5" t="str">
            <v>INC000000471573</v>
          </cell>
          <cell r="C5" t="str">
            <v>CONECTIVIDAD WAN</v>
          </cell>
          <cell r="J5">
            <v>43817</v>
          </cell>
        </row>
        <row r="6">
          <cell r="A6" t="str">
            <v>INC000000473747</v>
          </cell>
          <cell r="C6" t="str">
            <v>CONECTIVIDAD WAN</v>
          </cell>
          <cell r="J6">
            <v>43819</v>
          </cell>
        </row>
        <row r="7">
          <cell r="A7" t="str">
            <v>INC000000479879</v>
          </cell>
          <cell r="C7" t="str">
            <v>CONECTIVIDAD WAN</v>
          </cell>
          <cell r="J7">
            <v>43826</v>
          </cell>
        </row>
        <row r="8">
          <cell r="A8" t="str">
            <v>INC000000480649</v>
          </cell>
          <cell r="C8" t="str">
            <v>CONECTIVIDAD WAN</v>
          </cell>
          <cell r="J8">
            <v>43826</v>
          </cell>
        </row>
        <row r="9">
          <cell r="A9" t="str">
            <v>INC000000482972</v>
          </cell>
          <cell r="C9" t="str">
            <v>CONECTIVIDAD WAN</v>
          </cell>
          <cell r="J9">
            <v>43829</v>
          </cell>
        </row>
        <row r="10">
          <cell r="A10" t="str">
            <v>INC000000483118</v>
          </cell>
          <cell r="C10" t="str">
            <v>CONECTIVIDAD WAN</v>
          </cell>
          <cell r="J10">
            <v>43829</v>
          </cell>
        </row>
        <row r="11">
          <cell r="A11" t="str">
            <v>INC000000483122</v>
          </cell>
          <cell r="C11" t="str">
            <v>CONECTIVIDAD WAN</v>
          </cell>
          <cell r="J11">
            <v>43829</v>
          </cell>
        </row>
        <row r="12">
          <cell r="A12" t="str">
            <v>INC000000483132</v>
          </cell>
          <cell r="C12" t="str">
            <v>CONECTIVIDAD WAN</v>
          </cell>
          <cell r="J12">
            <v>43829</v>
          </cell>
        </row>
        <row r="13">
          <cell r="A13" t="str">
            <v>INC000000483163</v>
          </cell>
          <cell r="C13" t="str">
            <v>CONECTIVIDAD WAN</v>
          </cell>
          <cell r="J13">
            <v>43829</v>
          </cell>
        </row>
        <row r="14">
          <cell r="A14" t="str">
            <v>INC000000483168</v>
          </cell>
          <cell r="C14" t="str">
            <v>CONECTIVIDAD WAN</v>
          </cell>
          <cell r="J14">
            <v>43829</v>
          </cell>
        </row>
        <row r="15">
          <cell r="A15" t="str">
            <v>INC000000483180</v>
          </cell>
          <cell r="C15" t="str">
            <v>CONECTIVIDAD WAN</v>
          </cell>
          <cell r="J15">
            <v>43829</v>
          </cell>
        </row>
        <row r="16">
          <cell r="A16" t="str">
            <v>INC000000483235</v>
          </cell>
          <cell r="C16" t="str">
            <v>CONECTIVIDAD WAN</v>
          </cell>
          <cell r="J16">
            <v>43829</v>
          </cell>
        </row>
        <row r="17">
          <cell r="A17" t="str">
            <v>INC000000483249</v>
          </cell>
          <cell r="C17" t="str">
            <v>CONECTIVIDAD WAN</v>
          </cell>
          <cell r="J17">
            <v>43829</v>
          </cell>
        </row>
        <row r="18">
          <cell r="A18" t="str">
            <v>INC000000483303</v>
          </cell>
          <cell r="C18" t="str">
            <v>CONECTIVIDAD WAN</v>
          </cell>
          <cell r="J18">
            <v>43829</v>
          </cell>
        </row>
        <row r="19">
          <cell r="A19" t="str">
            <v>INC000000483463</v>
          </cell>
          <cell r="C19" t="str">
            <v>CONECTIVIDAD WAN</v>
          </cell>
          <cell r="J19">
            <v>43829</v>
          </cell>
        </row>
        <row r="20">
          <cell r="A20" t="str">
            <v>INC000000483466</v>
          </cell>
          <cell r="C20" t="str">
            <v>CONECTIVIDAD WAN</v>
          </cell>
          <cell r="J20">
            <v>43829</v>
          </cell>
        </row>
        <row r="21">
          <cell r="A21" t="str">
            <v>INC000000483487</v>
          </cell>
          <cell r="C21" t="str">
            <v>CONECTIVIDAD WAN</v>
          </cell>
          <cell r="J21">
            <v>43829</v>
          </cell>
        </row>
        <row r="22">
          <cell r="A22" t="str">
            <v>INC000000483574</v>
          </cell>
          <cell r="C22" t="str">
            <v>CONECTIVIDAD WAN</v>
          </cell>
          <cell r="J22">
            <v>43829</v>
          </cell>
        </row>
        <row r="23">
          <cell r="A23" t="str">
            <v>INC000000483576</v>
          </cell>
          <cell r="C23" t="str">
            <v>CONECTIVIDAD WAN</v>
          </cell>
          <cell r="J23">
            <v>43829</v>
          </cell>
        </row>
        <row r="24">
          <cell r="A24" t="str">
            <v>INC000000483589</v>
          </cell>
          <cell r="C24" t="str">
            <v>CONECTIVIDAD WAN</v>
          </cell>
          <cell r="J24">
            <v>43829</v>
          </cell>
        </row>
        <row r="25">
          <cell r="A25" t="str">
            <v>INC000000483593</v>
          </cell>
          <cell r="C25" t="str">
            <v>CONECTIVIDAD WAN</v>
          </cell>
          <cell r="J25">
            <v>43829</v>
          </cell>
        </row>
        <row r="26">
          <cell r="A26" t="str">
            <v>INC000000483626</v>
          </cell>
          <cell r="C26" t="str">
            <v>TELEFONÍA MÓVIL</v>
          </cell>
          <cell r="J26">
            <v>43829</v>
          </cell>
        </row>
        <row r="27">
          <cell r="A27" t="str">
            <v>INC000000483947</v>
          </cell>
          <cell r="C27" t="str">
            <v>CONECTIVIDAD WAN</v>
          </cell>
          <cell r="J27">
            <v>43830</v>
          </cell>
        </row>
        <row r="28">
          <cell r="A28" t="str">
            <v>INC000000483956</v>
          </cell>
          <cell r="C28" t="str">
            <v>CONECTIVIDAD WAN</v>
          </cell>
          <cell r="J28">
            <v>43830</v>
          </cell>
        </row>
        <row r="29">
          <cell r="A29" t="str">
            <v>INC000000483959</v>
          </cell>
          <cell r="C29" t="str">
            <v>CONECTIVIDAD WAN</v>
          </cell>
          <cell r="J29">
            <v>43830</v>
          </cell>
        </row>
        <row r="30">
          <cell r="A30" t="str">
            <v>INC000000483966</v>
          </cell>
          <cell r="C30" t="str">
            <v>CORREO ELECTRÓNICO</v>
          </cell>
          <cell r="J30">
            <v>43830</v>
          </cell>
        </row>
        <row r="31">
          <cell r="A31" t="str">
            <v>INC000000483971</v>
          </cell>
          <cell r="C31" t="str">
            <v>CONECTIVIDAD WAN</v>
          </cell>
          <cell r="J31">
            <v>43830</v>
          </cell>
        </row>
        <row r="32">
          <cell r="A32" t="str">
            <v>INC000000483975</v>
          </cell>
          <cell r="C32" t="str">
            <v>CONECTIVIDAD WAN</v>
          </cell>
          <cell r="J32">
            <v>43830</v>
          </cell>
        </row>
        <row r="33">
          <cell r="A33" t="str">
            <v>INC000000483977</v>
          </cell>
          <cell r="C33" t="str">
            <v>CONECTIVIDAD WAN</v>
          </cell>
          <cell r="J33">
            <v>43830</v>
          </cell>
        </row>
        <row r="34">
          <cell r="A34" t="str">
            <v>INC000000483990</v>
          </cell>
          <cell r="C34" t="str">
            <v>CORREO ELECTRÓNICO</v>
          </cell>
          <cell r="J34">
            <v>43830</v>
          </cell>
        </row>
        <row r="35">
          <cell r="A35" t="str">
            <v>INC000000484022</v>
          </cell>
          <cell r="C35" t="str">
            <v>CONECTIVIDAD WAN</v>
          </cell>
          <cell r="J35">
            <v>43830</v>
          </cell>
        </row>
        <row r="36">
          <cell r="A36" t="str">
            <v>INC000000484031</v>
          </cell>
          <cell r="C36" t="str">
            <v>CONECTIVIDAD WAN</v>
          </cell>
          <cell r="J36">
            <v>43830</v>
          </cell>
        </row>
        <row r="37">
          <cell r="A37" t="str">
            <v>INC000000484033</v>
          </cell>
          <cell r="C37" t="str">
            <v>CONECTIVIDAD WAN</v>
          </cell>
          <cell r="J37">
            <v>43830</v>
          </cell>
        </row>
        <row r="38">
          <cell r="A38" t="str">
            <v>INC000000484063</v>
          </cell>
          <cell r="C38" t="str">
            <v>CONECTIVIDAD WAN</v>
          </cell>
          <cell r="J38">
            <v>43830</v>
          </cell>
        </row>
        <row r="39">
          <cell r="A39" t="str">
            <v>INC000000484108</v>
          </cell>
          <cell r="C39" t="str">
            <v>CONECTIVIDAD WAN</v>
          </cell>
          <cell r="J39">
            <v>43830</v>
          </cell>
        </row>
        <row r="40">
          <cell r="A40" t="str">
            <v>INC000000484111</v>
          </cell>
          <cell r="C40" t="str">
            <v>SOPORTE INFRAESTRUCTURA</v>
          </cell>
          <cell r="J40">
            <v>43830</v>
          </cell>
        </row>
        <row r="41">
          <cell r="A41" t="str">
            <v>INC000000484113</v>
          </cell>
          <cell r="C41" t="str">
            <v>CONECTIVIDAD WAN</v>
          </cell>
          <cell r="J41">
            <v>43830</v>
          </cell>
        </row>
        <row r="42">
          <cell r="A42" t="str">
            <v>INC000000484123</v>
          </cell>
          <cell r="C42" t="str">
            <v>CONECTIVIDAD WAN</v>
          </cell>
          <cell r="J42">
            <v>43830</v>
          </cell>
        </row>
        <row r="43">
          <cell r="A43" t="str">
            <v>INC000000484141</v>
          </cell>
          <cell r="C43" t="str">
            <v>CONECTIVIDAD WAN</v>
          </cell>
          <cell r="J43">
            <v>43830</v>
          </cell>
        </row>
        <row r="44">
          <cell r="A44" t="str">
            <v>INC000000485174</v>
          </cell>
          <cell r="C44" t="str">
            <v>CONECTIVIDAD LAN</v>
          </cell>
          <cell r="J44">
            <v>43832</v>
          </cell>
        </row>
        <row r="45">
          <cell r="A45" t="str">
            <v>INC000000485363</v>
          </cell>
          <cell r="C45" t="str">
            <v>CONECTIVIDAD LAN</v>
          </cell>
          <cell r="J45">
            <v>43832</v>
          </cell>
        </row>
        <row r="46">
          <cell r="A46" t="str">
            <v>INC000000485399</v>
          </cell>
          <cell r="C46" t="str">
            <v>CONECTIVIDAD WAN</v>
          </cell>
          <cell r="J46">
            <v>43832</v>
          </cell>
        </row>
        <row r="47">
          <cell r="A47" t="str">
            <v>INC000000485404</v>
          </cell>
          <cell r="C47" t="str">
            <v>CONECTIVIDAD LAN</v>
          </cell>
          <cell r="J47">
            <v>43832</v>
          </cell>
        </row>
        <row r="48">
          <cell r="A48" t="str">
            <v>INC000000485438</v>
          </cell>
          <cell r="C48" t="str">
            <v>CONECTIVIDAD WAN</v>
          </cell>
          <cell r="J48">
            <v>43832</v>
          </cell>
        </row>
        <row r="49">
          <cell r="A49" t="str">
            <v>INC000000485461</v>
          </cell>
          <cell r="C49" t="str">
            <v>SOPORTE INFRAESTRUCTURA</v>
          </cell>
          <cell r="J49">
            <v>43832</v>
          </cell>
        </row>
        <row r="50">
          <cell r="A50" t="str">
            <v>INC000000485462</v>
          </cell>
          <cell r="C50" t="str">
            <v>IPTV</v>
          </cell>
          <cell r="J50">
            <v>43832</v>
          </cell>
        </row>
        <row r="51">
          <cell r="A51" t="str">
            <v>INC000000485482</v>
          </cell>
          <cell r="C51" t="str">
            <v>CONECTIVIDAD WAN</v>
          </cell>
          <cell r="J51">
            <v>43832</v>
          </cell>
        </row>
        <row r="52">
          <cell r="A52" t="str">
            <v>INC000000485484</v>
          </cell>
          <cell r="C52" t="str">
            <v>CONECTIVIDAD LAN</v>
          </cell>
          <cell r="J52">
            <v>43832</v>
          </cell>
        </row>
        <row r="53">
          <cell r="A53" t="str">
            <v>INC000000485495</v>
          </cell>
          <cell r="C53" t="str">
            <v>CONECTIVIDAD WAN</v>
          </cell>
          <cell r="J53">
            <v>43832</v>
          </cell>
        </row>
        <row r="54">
          <cell r="A54" t="str">
            <v>INC000000485500</v>
          </cell>
          <cell r="C54" t="str">
            <v>CONECTIVIDAD WAN</v>
          </cell>
          <cell r="J54">
            <v>43832</v>
          </cell>
        </row>
        <row r="55">
          <cell r="A55" t="str">
            <v>INC000000485525</v>
          </cell>
          <cell r="C55" t="str">
            <v>CORREO ELECTRÓNICO</v>
          </cell>
          <cell r="J55">
            <v>43832</v>
          </cell>
        </row>
        <row r="56">
          <cell r="A56" t="str">
            <v>INC000000485532</v>
          </cell>
          <cell r="C56" t="str">
            <v>CONECTIVIDAD LAN</v>
          </cell>
          <cell r="J56">
            <v>43832</v>
          </cell>
        </row>
        <row r="57">
          <cell r="A57" t="str">
            <v>INC000000485533</v>
          </cell>
          <cell r="C57" t="str">
            <v>CONECTIVIDAD WAN</v>
          </cell>
          <cell r="J57">
            <v>43832</v>
          </cell>
        </row>
        <row r="58">
          <cell r="A58" t="str">
            <v>INC000000485561</v>
          </cell>
          <cell r="C58" t="str">
            <v>CONECTIVIDAD WAN</v>
          </cell>
          <cell r="J58">
            <v>43832</v>
          </cell>
        </row>
        <row r="59">
          <cell r="A59" t="str">
            <v>INC000000485572</v>
          </cell>
          <cell r="C59" t="str">
            <v>CONECTIVIDAD WAN</v>
          </cell>
          <cell r="J59">
            <v>43832</v>
          </cell>
        </row>
        <row r="60">
          <cell r="A60" t="str">
            <v>INC000000485581</v>
          </cell>
          <cell r="C60" t="str">
            <v>CONECTIVIDAD WAN</v>
          </cell>
          <cell r="J60">
            <v>43832</v>
          </cell>
        </row>
        <row r="61">
          <cell r="A61" t="str">
            <v>INC000000485585</v>
          </cell>
          <cell r="C61" t="str">
            <v>CONECTIVIDAD WAN</v>
          </cell>
          <cell r="J61">
            <v>43832</v>
          </cell>
        </row>
        <row r="62">
          <cell r="A62" t="str">
            <v>INC000000485598</v>
          </cell>
          <cell r="C62" t="str">
            <v>CONECTIVIDAD WAN</v>
          </cell>
          <cell r="J62">
            <v>43832</v>
          </cell>
        </row>
        <row r="63">
          <cell r="A63" t="str">
            <v>INC000000485617</v>
          </cell>
          <cell r="C63" t="str">
            <v>CONECTIVIDAD WAN</v>
          </cell>
          <cell r="J63">
            <v>43832</v>
          </cell>
        </row>
        <row r="64">
          <cell r="A64" t="str">
            <v>INC000000485628</v>
          </cell>
          <cell r="C64" t="str">
            <v>CONECTIVIDAD WAN</v>
          </cell>
          <cell r="J64">
            <v>43832</v>
          </cell>
        </row>
        <row r="65">
          <cell r="A65" t="str">
            <v>INC000000485629</v>
          </cell>
          <cell r="C65" t="str">
            <v>CONECTIVIDAD WAN</v>
          </cell>
          <cell r="J65">
            <v>43832</v>
          </cell>
        </row>
        <row r="66">
          <cell r="A66" t="str">
            <v>INC000000485637</v>
          </cell>
          <cell r="C66" t="str">
            <v>CONECTIVIDAD WAN</v>
          </cell>
          <cell r="J66">
            <v>43832</v>
          </cell>
        </row>
        <row r="67">
          <cell r="A67" t="str">
            <v>INC000000485643</v>
          </cell>
          <cell r="C67" t="str">
            <v>CONECTIVIDAD LAN</v>
          </cell>
          <cell r="J67">
            <v>43832</v>
          </cell>
        </row>
        <row r="68">
          <cell r="A68" t="str">
            <v>INC000000485661</v>
          </cell>
          <cell r="C68" t="str">
            <v>CONECTIVIDAD WAN</v>
          </cell>
          <cell r="J68">
            <v>43832</v>
          </cell>
        </row>
        <row r="69">
          <cell r="A69" t="str">
            <v>INC000000485721</v>
          </cell>
          <cell r="C69" t="str">
            <v>CONECTIVIDAD WAN</v>
          </cell>
          <cell r="J69">
            <v>43832</v>
          </cell>
        </row>
        <row r="70">
          <cell r="A70" t="str">
            <v>INC000000485734</v>
          </cell>
          <cell r="C70" t="str">
            <v>CONECTIVIDAD LAN</v>
          </cell>
          <cell r="J70">
            <v>43832</v>
          </cell>
        </row>
        <row r="71">
          <cell r="A71" t="str">
            <v>INC000000485808</v>
          </cell>
          <cell r="C71" t="str">
            <v>CONECTIVIDAD WAN</v>
          </cell>
          <cell r="J71">
            <v>43832</v>
          </cell>
        </row>
        <row r="72">
          <cell r="A72" t="str">
            <v>INC000000485922</v>
          </cell>
          <cell r="C72" t="str">
            <v>CONECTIVIDAD WAN</v>
          </cell>
          <cell r="J72">
            <v>43832</v>
          </cell>
        </row>
        <row r="73">
          <cell r="A73" t="str">
            <v>INC000000485925</v>
          </cell>
          <cell r="C73" t="str">
            <v>CONECTIVIDAD WAN</v>
          </cell>
          <cell r="J73">
            <v>43832</v>
          </cell>
        </row>
        <row r="74">
          <cell r="A74" t="str">
            <v>INC000000485927</v>
          </cell>
          <cell r="C74" t="str">
            <v>CONECTIVIDAD WAN</v>
          </cell>
          <cell r="J74">
            <v>43832</v>
          </cell>
        </row>
        <row r="75">
          <cell r="A75" t="str">
            <v>INC000000485937</v>
          </cell>
          <cell r="C75" t="str">
            <v>CONECTIVIDAD WAN</v>
          </cell>
          <cell r="J75">
            <v>43832</v>
          </cell>
        </row>
        <row r="76">
          <cell r="A76" t="str">
            <v>INC000000485946</v>
          </cell>
          <cell r="C76" t="str">
            <v>INTERNET MÓVIL</v>
          </cell>
          <cell r="J76">
            <v>43832</v>
          </cell>
        </row>
        <row r="77">
          <cell r="A77" t="str">
            <v>INC000000485955</v>
          </cell>
          <cell r="C77" t="str">
            <v>CONECTIVIDAD WAN</v>
          </cell>
          <cell r="J77">
            <v>43832</v>
          </cell>
        </row>
        <row r="78">
          <cell r="A78" t="str">
            <v>INC000000486011</v>
          </cell>
          <cell r="C78" t="str">
            <v>CONECTIVIDAD WAN</v>
          </cell>
          <cell r="J78">
            <v>43832</v>
          </cell>
        </row>
        <row r="79">
          <cell r="A79" t="str">
            <v>INC000000486032</v>
          </cell>
          <cell r="C79" t="str">
            <v>CONECTIVIDAD WAN</v>
          </cell>
          <cell r="J79">
            <v>43832</v>
          </cell>
        </row>
        <row r="80">
          <cell r="A80" t="str">
            <v>INC000000486046</v>
          </cell>
          <cell r="C80" t="str">
            <v>CONECTIVIDAD WAN</v>
          </cell>
          <cell r="J80">
            <v>43832</v>
          </cell>
        </row>
        <row r="81">
          <cell r="A81" t="str">
            <v>INC000000486114</v>
          </cell>
          <cell r="C81" t="str">
            <v>CONECTIVIDAD WAN</v>
          </cell>
          <cell r="J81">
            <v>43832</v>
          </cell>
        </row>
        <row r="82">
          <cell r="A82" t="str">
            <v>INC000000486124</v>
          </cell>
          <cell r="C82" t="str">
            <v>CONECTIVIDAD WAN</v>
          </cell>
          <cell r="J82">
            <v>43832</v>
          </cell>
        </row>
        <row r="83">
          <cell r="A83" t="str">
            <v>INC000000486132</v>
          </cell>
          <cell r="C83" t="str">
            <v>CONECTIVIDAD WAN</v>
          </cell>
          <cell r="J83">
            <v>43832</v>
          </cell>
        </row>
        <row r="84">
          <cell r="A84" t="str">
            <v>INC000000486598</v>
          </cell>
          <cell r="C84" t="str">
            <v>CONECTIVIDAD WAN</v>
          </cell>
          <cell r="J84">
            <v>43833</v>
          </cell>
        </row>
        <row r="85">
          <cell r="A85" t="str">
            <v>INC000000486709</v>
          </cell>
          <cell r="C85" t="str">
            <v>CONECTIVIDAD WAN</v>
          </cell>
          <cell r="J85">
            <v>43833</v>
          </cell>
        </row>
        <row r="86">
          <cell r="A86" t="str">
            <v>INC000000486713</v>
          </cell>
          <cell r="C86" t="str">
            <v>CONECTIVIDAD WAN</v>
          </cell>
          <cell r="J86">
            <v>43833</v>
          </cell>
        </row>
        <row r="87">
          <cell r="A87" t="str">
            <v>INC000000486722</v>
          </cell>
          <cell r="C87" t="str">
            <v>CONECTIVIDAD WAN</v>
          </cell>
          <cell r="J87">
            <v>43833</v>
          </cell>
        </row>
        <row r="88">
          <cell r="A88" t="str">
            <v>INC000000486740</v>
          </cell>
          <cell r="C88" t="str">
            <v>CONECTIVIDAD WAN</v>
          </cell>
          <cell r="J88">
            <v>43833</v>
          </cell>
        </row>
        <row r="89">
          <cell r="A89" t="str">
            <v>INC000000486808</v>
          </cell>
          <cell r="C89" t="str">
            <v>CONECTIVIDAD WAN</v>
          </cell>
          <cell r="J89">
            <v>43833</v>
          </cell>
        </row>
        <row r="90">
          <cell r="A90" t="str">
            <v>INC000000486815</v>
          </cell>
          <cell r="C90" t="str">
            <v>CONECTIVIDAD WAN</v>
          </cell>
          <cell r="J90">
            <v>43833</v>
          </cell>
        </row>
        <row r="91">
          <cell r="A91" t="str">
            <v>INC000000486839</v>
          </cell>
          <cell r="C91" t="str">
            <v>CONECTIVIDAD WAN</v>
          </cell>
          <cell r="J91">
            <v>43833</v>
          </cell>
        </row>
        <row r="92">
          <cell r="A92" t="str">
            <v>INC000000486846</v>
          </cell>
          <cell r="C92" t="str">
            <v>CONECTIVIDAD WAN</v>
          </cell>
          <cell r="J92">
            <v>43833</v>
          </cell>
        </row>
        <row r="93">
          <cell r="A93" t="str">
            <v>INC000000486852</v>
          </cell>
          <cell r="C93" t="str">
            <v>CONECTIVIDAD WAN</v>
          </cell>
          <cell r="J93">
            <v>43833</v>
          </cell>
        </row>
        <row r="94">
          <cell r="A94" t="str">
            <v>INC000000486854</v>
          </cell>
          <cell r="C94" t="str">
            <v>CONECTIVIDAD WAN</v>
          </cell>
          <cell r="J94">
            <v>43833</v>
          </cell>
        </row>
        <row r="95">
          <cell r="A95" t="str">
            <v>INC000000486857</v>
          </cell>
          <cell r="C95" t="str">
            <v>CONECTIVIDAD WAN</v>
          </cell>
          <cell r="J95">
            <v>43833</v>
          </cell>
        </row>
        <row r="96">
          <cell r="A96" t="str">
            <v>INC000000486939</v>
          </cell>
          <cell r="C96" t="str">
            <v>CONECTIVIDAD WAN</v>
          </cell>
          <cell r="J96">
            <v>43833</v>
          </cell>
        </row>
        <row r="97">
          <cell r="A97" t="str">
            <v>INC000000487008</v>
          </cell>
          <cell r="C97" t="str">
            <v>CONECTIVIDAD WAN</v>
          </cell>
          <cell r="J97">
            <v>43833</v>
          </cell>
        </row>
        <row r="98">
          <cell r="A98" t="str">
            <v>INC000000487175</v>
          </cell>
          <cell r="C98" t="str">
            <v>CONECTIVIDAD WAN</v>
          </cell>
          <cell r="J98">
            <v>43833</v>
          </cell>
        </row>
        <row r="99">
          <cell r="A99" t="str">
            <v>INC000000487188</v>
          </cell>
          <cell r="C99" t="str">
            <v>CONECTIVIDAD WAN</v>
          </cell>
          <cell r="J99">
            <v>43833</v>
          </cell>
        </row>
        <row r="100">
          <cell r="A100" t="str">
            <v>INC000000487196</v>
          </cell>
          <cell r="C100" t="str">
            <v>CONECTIVIDAD WAN</v>
          </cell>
          <cell r="J100">
            <v>43833</v>
          </cell>
        </row>
        <row r="101">
          <cell r="A101" t="str">
            <v>INC000000487241</v>
          </cell>
          <cell r="C101" t="str">
            <v>CONECTIVIDAD LAN</v>
          </cell>
          <cell r="J101">
            <v>43833</v>
          </cell>
        </row>
        <row r="102">
          <cell r="A102" t="str">
            <v>INC000000487261</v>
          </cell>
          <cell r="C102" t="str">
            <v>CONECTIVIDAD WAN</v>
          </cell>
          <cell r="J102">
            <v>43833</v>
          </cell>
        </row>
        <row r="103">
          <cell r="A103" t="str">
            <v>INC000000487264</v>
          </cell>
          <cell r="C103" t="str">
            <v>CONECTIVIDAD WAN</v>
          </cell>
          <cell r="J103">
            <v>43833</v>
          </cell>
        </row>
        <row r="104">
          <cell r="A104" t="str">
            <v>INC000000487267</v>
          </cell>
          <cell r="C104" t="str">
            <v>CONECTIVIDAD WAN</v>
          </cell>
          <cell r="J104">
            <v>43833</v>
          </cell>
        </row>
        <row r="105">
          <cell r="A105" t="str">
            <v>INC000000487269</v>
          </cell>
          <cell r="C105" t="str">
            <v>CONECTIVIDAD WAN</v>
          </cell>
          <cell r="J105">
            <v>43833</v>
          </cell>
        </row>
        <row r="106">
          <cell r="A106" t="str">
            <v>INC000000487272</v>
          </cell>
          <cell r="C106" t="str">
            <v>CONECTIVIDAD WAN</v>
          </cell>
          <cell r="J106">
            <v>43833</v>
          </cell>
        </row>
        <row r="107">
          <cell r="A107" t="str">
            <v>INC000000487283</v>
          </cell>
          <cell r="C107" t="str">
            <v>CONECTIVIDAD WAN</v>
          </cell>
          <cell r="J107">
            <v>43833</v>
          </cell>
        </row>
        <row r="108">
          <cell r="A108" t="str">
            <v>INC000000487289</v>
          </cell>
          <cell r="C108" t="str">
            <v>CONECTIVIDAD WAN</v>
          </cell>
          <cell r="J108">
            <v>43833</v>
          </cell>
        </row>
        <row r="109">
          <cell r="A109" t="str">
            <v>INC000000487290</v>
          </cell>
          <cell r="C109" t="str">
            <v>CONECTIVIDAD WAN</v>
          </cell>
          <cell r="J109">
            <v>43833</v>
          </cell>
        </row>
        <row r="110">
          <cell r="A110" t="str">
            <v>INC000000487298</v>
          </cell>
          <cell r="C110" t="str">
            <v>CONECTIVIDAD WAN</v>
          </cell>
          <cell r="J110">
            <v>43833</v>
          </cell>
        </row>
        <row r="111">
          <cell r="A111" t="str">
            <v>INC000000487305</v>
          </cell>
          <cell r="C111" t="str">
            <v>CONECTIVIDAD WAN</v>
          </cell>
          <cell r="J111">
            <v>43833</v>
          </cell>
        </row>
        <row r="112">
          <cell r="A112" t="str">
            <v>INC000000487317</v>
          </cell>
          <cell r="C112" t="str">
            <v>CONECTIVIDAD WAN</v>
          </cell>
          <cell r="J112">
            <v>43833</v>
          </cell>
        </row>
        <row r="113">
          <cell r="A113" t="str">
            <v>INC000000487326</v>
          </cell>
          <cell r="C113" t="str">
            <v>CONECTIVIDAD WAN</v>
          </cell>
          <cell r="J113">
            <v>43833</v>
          </cell>
        </row>
        <row r="114">
          <cell r="A114" t="str">
            <v>INC000000487329</v>
          </cell>
          <cell r="C114" t="str">
            <v>CONECTIVIDAD LAN</v>
          </cell>
          <cell r="J114">
            <v>43833</v>
          </cell>
        </row>
        <row r="115">
          <cell r="A115" t="str">
            <v>INC000000487332</v>
          </cell>
          <cell r="C115" t="str">
            <v>CONECTIVIDAD WAN</v>
          </cell>
          <cell r="J115">
            <v>43833</v>
          </cell>
        </row>
        <row r="116">
          <cell r="A116" t="str">
            <v>INC000000487402</v>
          </cell>
          <cell r="C116" t="str">
            <v>CONECTIVIDAD WAN</v>
          </cell>
          <cell r="J116">
            <v>43833</v>
          </cell>
        </row>
        <row r="117">
          <cell r="A117" t="str">
            <v>INC000000489873</v>
          </cell>
          <cell r="C117" t="str">
            <v>CONECTIVIDAD WAN</v>
          </cell>
          <cell r="J117">
            <v>43837</v>
          </cell>
        </row>
        <row r="118">
          <cell r="A118" t="str">
            <v>INC000000489894</v>
          </cell>
          <cell r="C118" t="str">
            <v>CONECTIVIDAD WAN</v>
          </cell>
          <cell r="J118">
            <v>43837</v>
          </cell>
        </row>
        <row r="119">
          <cell r="A119" t="str">
            <v>INC000000489972</v>
          </cell>
          <cell r="C119" t="str">
            <v>CORREO ELECTRÓNICO</v>
          </cell>
          <cell r="J119">
            <v>43837</v>
          </cell>
        </row>
        <row r="120">
          <cell r="A120" t="str">
            <v>INC000000489975</v>
          </cell>
          <cell r="C120" t="str">
            <v>CONECTIVIDAD LAN</v>
          </cell>
          <cell r="J120">
            <v>43837</v>
          </cell>
        </row>
        <row r="121">
          <cell r="A121" t="str">
            <v>INC000000489988</v>
          </cell>
          <cell r="C121" t="str">
            <v>CONECTIVIDAD WAN</v>
          </cell>
          <cell r="J121">
            <v>43837</v>
          </cell>
        </row>
        <row r="122">
          <cell r="A122" t="str">
            <v>INC000000490008</v>
          </cell>
          <cell r="C122" t="str">
            <v>CONECTIVIDAD WAN</v>
          </cell>
          <cell r="J122">
            <v>43837</v>
          </cell>
        </row>
        <row r="123">
          <cell r="A123" t="str">
            <v>INC000000490051</v>
          </cell>
          <cell r="C123" t="str">
            <v>CONECTIVIDAD WAN</v>
          </cell>
          <cell r="J123">
            <v>43837</v>
          </cell>
        </row>
        <row r="124">
          <cell r="A124" t="str">
            <v>INC000000490129</v>
          </cell>
          <cell r="C124" t="str">
            <v>CONECTIVIDAD WAN</v>
          </cell>
          <cell r="J124">
            <v>43837</v>
          </cell>
        </row>
        <row r="125">
          <cell r="A125" t="str">
            <v>INC000000490161</v>
          </cell>
          <cell r="C125" t="str">
            <v>CONECTIVIDAD WAN</v>
          </cell>
          <cell r="J125">
            <v>43837</v>
          </cell>
        </row>
        <row r="126">
          <cell r="A126" t="str">
            <v>INC000000490165</v>
          </cell>
          <cell r="C126" t="str">
            <v>CONECTIVIDAD WAN</v>
          </cell>
          <cell r="J126">
            <v>43837</v>
          </cell>
        </row>
        <row r="127">
          <cell r="A127" t="str">
            <v>INC000000490169</v>
          </cell>
          <cell r="C127" t="str">
            <v>CONECTIVIDAD LAN</v>
          </cell>
          <cell r="J127">
            <v>43837</v>
          </cell>
        </row>
        <row r="128">
          <cell r="A128" t="str">
            <v>INC000000490183</v>
          </cell>
          <cell r="C128" t="str">
            <v>CORREO ELECTRÓNICO</v>
          </cell>
          <cell r="J128">
            <v>43837</v>
          </cell>
        </row>
        <row r="129">
          <cell r="A129" t="str">
            <v>INC000000490194</v>
          </cell>
          <cell r="C129" t="str">
            <v>CONECTIVIDAD WAN</v>
          </cell>
          <cell r="J129">
            <v>43837</v>
          </cell>
        </row>
        <row r="130">
          <cell r="A130" t="str">
            <v>INC000000490201</v>
          </cell>
          <cell r="C130" t="str">
            <v>CONECTIVIDAD WAN</v>
          </cell>
          <cell r="J130">
            <v>43837</v>
          </cell>
        </row>
        <row r="131">
          <cell r="A131" t="str">
            <v>INC000000490213</v>
          </cell>
          <cell r="C131" t="str">
            <v>CONECTIVIDAD WAN</v>
          </cell>
          <cell r="J131">
            <v>43837</v>
          </cell>
        </row>
        <row r="132">
          <cell r="A132" t="str">
            <v>INC000000490222</v>
          </cell>
          <cell r="C132" t="str">
            <v>CORREO ELECTRÓNICO</v>
          </cell>
          <cell r="J132">
            <v>43837</v>
          </cell>
        </row>
        <row r="133">
          <cell r="A133" t="str">
            <v>INC000000490246</v>
          </cell>
          <cell r="C133" t="str">
            <v>CONECTIVIDAD WAN</v>
          </cell>
          <cell r="J133">
            <v>43837</v>
          </cell>
        </row>
        <row r="134">
          <cell r="A134" t="str">
            <v>INC000000490254</v>
          </cell>
          <cell r="C134" t="str">
            <v>CONECTIVIDAD WAN</v>
          </cell>
          <cell r="J134">
            <v>43837</v>
          </cell>
        </row>
        <row r="135">
          <cell r="A135" t="str">
            <v>INC000000490267</v>
          </cell>
          <cell r="C135" t="str">
            <v>CONECTIVIDAD WAN</v>
          </cell>
          <cell r="J135">
            <v>43837</v>
          </cell>
        </row>
        <row r="136">
          <cell r="A136" t="str">
            <v>INC000000490309</v>
          </cell>
          <cell r="C136" t="str">
            <v>CONECTIVIDAD WAN</v>
          </cell>
          <cell r="J136">
            <v>43837</v>
          </cell>
        </row>
        <row r="137">
          <cell r="A137" t="str">
            <v>INC000000490339</v>
          </cell>
          <cell r="C137" t="str">
            <v>CONECTIVIDAD WAN</v>
          </cell>
          <cell r="J137">
            <v>43837</v>
          </cell>
        </row>
        <row r="138">
          <cell r="A138" t="str">
            <v>INC000000490362</v>
          </cell>
          <cell r="C138" t="str">
            <v>CONECTIVIDAD WAN</v>
          </cell>
          <cell r="J138">
            <v>43837</v>
          </cell>
        </row>
        <row r="139">
          <cell r="A139" t="str">
            <v>INC000000490386</v>
          </cell>
          <cell r="C139" t="str">
            <v>CONECTIVIDAD LAN</v>
          </cell>
          <cell r="J139">
            <v>43837</v>
          </cell>
        </row>
        <row r="140">
          <cell r="A140" t="str">
            <v>INC000000490409</v>
          </cell>
          <cell r="C140" t="str">
            <v>CONECTIVIDAD WAN</v>
          </cell>
          <cell r="J140">
            <v>43837</v>
          </cell>
        </row>
        <row r="141">
          <cell r="A141" t="str">
            <v>INC000000490534</v>
          </cell>
          <cell r="C141" t="str">
            <v>CONECTIVIDAD WAN</v>
          </cell>
          <cell r="J141">
            <v>43837</v>
          </cell>
        </row>
        <row r="142">
          <cell r="A142" t="str">
            <v>INC000000490628</v>
          </cell>
          <cell r="C142" t="str">
            <v>CONECTIVIDAD WAN</v>
          </cell>
          <cell r="J142">
            <v>43837</v>
          </cell>
        </row>
        <row r="143">
          <cell r="A143" t="str">
            <v>INC000000490630</v>
          </cell>
          <cell r="C143" t="str">
            <v>CONECTIVIDAD WAN</v>
          </cell>
          <cell r="J143">
            <v>43837</v>
          </cell>
        </row>
        <row r="144">
          <cell r="A144" t="str">
            <v>INC000000490662</v>
          </cell>
          <cell r="C144" t="str">
            <v>CONECTIVIDAD WAN</v>
          </cell>
          <cell r="J144">
            <v>43837</v>
          </cell>
        </row>
        <row r="145">
          <cell r="A145" t="str">
            <v>INC000000490693</v>
          </cell>
          <cell r="C145" t="str">
            <v>DIRECTORIO ACTIVO</v>
          </cell>
          <cell r="J145">
            <v>43837</v>
          </cell>
        </row>
        <row r="146">
          <cell r="A146" t="str">
            <v>INC000000490705</v>
          </cell>
          <cell r="C146" t="str">
            <v>CONECTIVIDAD WAN</v>
          </cell>
          <cell r="J146">
            <v>43837</v>
          </cell>
        </row>
        <row r="147">
          <cell r="A147" t="str">
            <v>INC000000490716</v>
          </cell>
          <cell r="C147" t="str">
            <v>CONECTIVIDAD WAN</v>
          </cell>
          <cell r="J147">
            <v>43837</v>
          </cell>
        </row>
        <row r="148">
          <cell r="A148" t="str">
            <v>INC000000490728</v>
          </cell>
          <cell r="C148" t="str">
            <v>CORREO ELECTRÓNICO</v>
          </cell>
          <cell r="J148">
            <v>43837</v>
          </cell>
        </row>
        <row r="149">
          <cell r="A149" t="str">
            <v>INC000000490730</v>
          </cell>
          <cell r="C149" t="str">
            <v>CONECTIVIDAD LAN</v>
          </cell>
          <cell r="J149">
            <v>43837</v>
          </cell>
        </row>
        <row r="150">
          <cell r="A150" t="str">
            <v>INC000000490736</v>
          </cell>
          <cell r="C150" t="str">
            <v>CONECTIVIDAD LAN</v>
          </cell>
          <cell r="J150">
            <v>43837</v>
          </cell>
        </row>
        <row r="151">
          <cell r="A151" t="str">
            <v>INC000000490743</v>
          </cell>
          <cell r="C151" t="str">
            <v>INTERNET MÓVIL</v>
          </cell>
          <cell r="J151">
            <v>43837</v>
          </cell>
        </row>
        <row r="152">
          <cell r="A152" t="str">
            <v>INC000000490751</v>
          </cell>
          <cell r="C152" t="str">
            <v>CONECTIVIDAD WAN</v>
          </cell>
          <cell r="J152">
            <v>43837</v>
          </cell>
        </row>
        <row r="153">
          <cell r="A153" t="str">
            <v>INC000000490763</v>
          </cell>
          <cell r="C153" t="str">
            <v>INTERNET MÓVIL</v>
          </cell>
          <cell r="J153">
            <v>43837</v>
          </cell>
        </row>
        <row r="154">
          <cell r="A154" t="str">
            <v>INC000000490773</v>
          </cell>
          <cell r="C154" t="str">
            <v>CONECTIVIDAD WAN</v>
          </cell>
          <cell r="J154">
            <v>43837</v>
          </cell>
        </row>
        <row r="155">
          <cell r="A155" t="str">
            <v>INC000000490786</v>
          </cell>
          <cell r="C155" t="str">
            <v>CONECTIVIDAD WAN</v>
          </cell>
          <cell r="J155">
            <v>43837</v>
          </cell>
        </row>
        <row r="156">
          <cell r="A156" t="str">
            <v>INC000000490791</v>
          </cell>
          <cell r="C156" t="str">
            <v>CONECTIVIDAD WAN</v>
          </cell>
          <cell r="J156">
            <v>43837</v>
          </cell>
        </row>
        <row r="157">
          <cell r="A157" t="str">
            <v>INC000000490797</v>
          </cell>
          <cell r="C157" t="str">
            <v>CONECTIVIDAD WAN</v>
          </cell>
          <cell r="J157">
            <v>43837</v>
          </cell>
        </row>
        <row r="158">
          <cell r="A158" t="str">
            <v>INC000000490818</v>
          </cell>
          <cell r="C158" t="str">
            <v>CONECTIVIDAD WAN</v>
          </cell>
          <cell r="J158">
            <v>43837</v>
          </cell>
        </row>
        <row r="159">
          <cell r="A159" t="str">
            <v>INC000000490824</v>
          </cell>
          <cell r="C159" t="str">
            <v>CONECTIVIDAD WAN</v>
          </cell>
          <cell r="J159">
            <v>43837</v>
          </cell>
        </row>
        <row r="160">
          <cell r="A160" t="str">
            <v>INC000000490835</v>
          </cell>
          <cell r="C160" t="str">
            <v>CONECTIVIDAD WAN</v>
          </cell>
          <cell r="J160">
            <v>43837</v>
          </cell>
        </row>
        <row r="161">
          <cell r="A161" t="str">
            <v>INC000000490846</v>
          </cell>
          <cell r="C161" t="str">
            <v>CORREO ELECTRÓNICO</v>
          </cell>
          <cell r="J161">
            <v>43837</v>
          </cell>
        </row>
        <row r="162">
          <cell r="A162" t="str">
            <v>INC000000490853</v>
          </cell>
          <cell r="C162" t="str">
            <v>CONECTIVIDAD WAN</v>
          </cell>
          <cell r="J162">
            <v>43837</v>
          </cell>
        </row>
        <row r="163">
          <cell r="A163" t="str">
            <v>INC000000490880</v>
          </cell>
          <cell r="C163" t="str">
            <v>CONECTIVIDAD WAN</v>
          </cell>
          <cell r="J163">
            <v>43837</v>
          </cell>
        </row>
        <row r="164">
          <cell r="A164" t="str">
            <v>INC000000490913</v>
          </cell>
          <cell r="C164" t="str">
            <v>CONECTIVIDAD WAN</v>
          </cell>
          <cell r="J164">
            <v>43837</v>
          </cell>
        </row>
        <row r="165">
          <cell r="A165" t="str">
            <v>INC000000490933</v>
          </cell>
          <cell r="C165" t="str">
            <v>CONECTIVIDAD WAN</v>
          </cell>
          <cell r="J165">
            <v>43837</v>
          </cell>
        </row>
        <row r="166">
          <cell r="A166" t="str">
            <v>INC000000490939</v>
          </cell>
          <cell r="C166" t="str">
            <v>CONECTIVIDAD WAN</v>
          </cell>
          <cell r="J166">
            <v>43837</v>
          </cell>
        </row>
        <row r="167">
          <cell r="A167" t="str">
            <v>INC000000490947</v>
          </cell>
          <cell r="C167" t="str">
            <v>CONECTIVIDAD WAN</v>
          </cell>
          <cell r="J167">
            <v>43837</v>
          </cell>
        </row>
        <row r="168">
          <cell r="A168" t="str">
            <v>INC000000491011</v>
          </cell>
          <cell r="C168" t="str">
            <v>CONECTIVIDAD WAN</v>
          </cell>
          <cell r="J168">
            <v>43837</v>
          </cell>
        </row>
        <row r="169">
          <cell r="A169" t="str">
            <v>INC000000491102</v>
          </cell>
          <cell r="C169" t="str">
            <v>CONECTIVIDAD WAN</v>
          </cell>
          <cell r="J169">
            <v>43837</v>
          </cell>
        </row>
        <row r="170">
          <cell r="A170" t="str">
            <v>INC000000491108</v>
          </cell>
          <cell r="C170" t="str">
            <v>CONECTIVIDAD WAN</v>
          </cell>
          <cell r="J170">
            <v>43837</v>
          </cell>
        </row>
        <row r="171">
          <cell r="A171" t="str">
            <v>INC000000491387</v>
          </cell>
          <cell r="C171" t="str">
            <v>CONECTIVIDAD WAN</v>
          </cell>
          <cell r="J171">
            <v>43838</v>
          </cell>
        </row>
        <row r="172">
          <cell r="A172" t="str">
            <v>INC000000491468</v>
          </cell>
          <cell r="C172" t="str">
            <v>CORREO ELECTRÓNICO</v>
          </cell>
          <cell r="J172">
            <v>43838</v>
          </cell>
        </row>
        <row r="173">
          <cell r="A173" t="str">
            <v>INC000000491508</v>
          </cell>
          <cell r="C173" t="str">
            <v>CORREO ELECTRÓNICO</v>
          </cell>
          <cell r="J173">
            <v>43838</v>
          </cell>
        </row>
        <row r="174">
          <cell r="A174" t="str">
            <v>INC000000491518</v>
          </cell>
          <cell r="C174" t="str">
            <v>CORREO ELECTRÓNICO</v>
          </cell>
          <cell r="J174">
            <v>43838</v>
          </cell>
        </row>
        <row r="175">
          <cell r="A175" t="str">
            <v>INC000000491521</v>
          </cell>
          <cell r="C175" t="str">
            <v>VPN SSL</v>
          </cell>
          <cell r="J175">
            <v>43838</v>
          </cell>
        </row>
        <row r="176">
          <cell r="A176" t="str">
            <v>INC000000491533</v>
          </cell>
          <cell r="C176" t="str">
            <v>CONECTIVIDAD WAN</v>
          </cell>
          <cell r="J176">
            <v>43838</v>
          </cell>
        </row>
        <row r="177">
          <cell r="A177" t="str">
            <v>INC000000491540</v>
          </cell>
          <cell r="C177" t="str">
            <v>CONECTIVIDAD WAN</v>
          </cell>
          <cell r="J177">
            <v>43838</v>
          </cell>
        </row>
        <row r="178">
          <cell r="A178" t="str">
            <v>INC000000491543</v>
          </cell>
          <cell r="C178" t="str">
            <v>CONECTIVIDAD LAN</v>
          </cell>
          <cell r="J178">
            <v>43838</v>
          </cell>
        </row>
        <row r="179">
          <cell r="A179" t="str">
            <v>INC000000491546</v>
          </cell>
          <cell r="C179" t="str">
            <v>CORREO ELECTRÓNICO</v>
          </cell>
          <cell r="J179">
            <v>43838</v>
          </cell>
        </row>
        <row r="180">
          <cell r="A180" t="str">
            <v>INC000000491550</v>
          </cell>
          <cell r="C180" t="str">
            <v>CONECTIVIDAD WAN</v>
          </cell>
          <cell r="J180">
            <v>43838</v>
          </cell>
        </row>
        <row r="181">
          <cell r="A181" t="str">
            <v>INC000000491551</v>
          </cell>
          <cell r="C181" t="str">
            <v>CONECTIVIDAD WAN</v>
          </cell>
          <cell r="J181">
            <v>43838</v>
          </cell>
        </row>
        <row r="182">
          <cell r="A182" t="str">
            <v>INC000000491553</v>
          </cell>
          <cell r="C182" t="str">
            <v>CONECTIVIDAD LAN</v>
          </cell>
          <cell r="J182">
            <v>43838</v>
          </cell>
        </row>
        <row r="183">
          <cell r="A183" t="str">
            <v>INC000000491570</v>
          </cell>
          <cell r="C183" t="str">
            <v>CONECTIVIDAD WAN</v>
          </cell>
          <cell r="J183">
            <v>43838</v>
          </cell>
        </row>
        <row r="184">
          <cell r="A184" t="str">
            <v>INC000000491572</v>
          </cell>
          <cell r="C184" t="str">
            <v>CONECTIVIDAD WAN</v>
          </cell>
          <cell r="J184">
            <v>43838</v>
          </cell>
        </row>
        <row r="185">
          <cell r="A185" t="str">
            <v>INC000000491574</v>
          </cell>
          <cell r="C185" t="str">
            <v>CONECTIVIDAD LAN</v>
          </cell>
          <cell r="J185">
            <v>43838</v>
          </cell>
        </row>
        <row r="186">
          <cell r="A186" t="str">
            <v>INC000000491590</v>
          </cell>
          <cell r="C186" t="str">
            <v>INTERNET MÓVIL</v>
          </cell>
          <cell r="J186">
            <v>43838</v>
          </cell>
        </row>
        <row r="187">
          <cell r="A187" t="str">
            <v>INC000000491591</v>
          </cell>
          <cell r="C187" t="str">
            <v>CORREO ELECTRÓNICO</v>
          </cell>
          <cell r="J187">
            <v>43838</v>
          </cell>
        </row>
        <row r="188">
          <cell r="A188" t="str">
            <v>INC000000491601</v>
          </cell>
          <cell r="C188" t="str">
            <v>CONECTIVIDAD WAN</v>
          </cell>
          <cell r="J188">
            <v>43838</v>
          </cell>
        </row>
        <row r="189">
          <cell r="A189" t="str">
            <v>INC000000491633</v>
          </cell>
          <cell r="C189" t="str">
            <v>CONECTIVIDAD WAN</v>
          </cell>
          <cell r="J189">
            <v>43838</v>
          </cell>
        </row>
        <row r="190">
          <cell r="A190" t="str">
            <v>INC000000491666</v>
          </cell>
          <cell r="C190" t="str">
            <v>CONECTIVIDAD WAN</v>
          </cell>
          <cell r="J190">
            <v>43838</v>
          </cell>
        </row>
        <row r="191">
          <cell r="A191" t="str">
            <v>INC000000491676</v>
          </cell>
          <cell r="C191" t="str">
            <v>CONECTIVIDAD LAN</v>
          </cell>
          <cell r="J191">
            <v>43838</v>
          </cell>
        </row>
        <row r="192">
          <cell r="A192" t="str">
            <v>INC000000491680</v>
          </cell>
          <cell r="C192" t="str">
            <v>CONECTIVIDAD WAN</v>
          </cell>
          <cell r="J192">
            <v>43838</v>
          </cell>
        </row>
        <row r="193">
          <cell r="A193" t="str">
            <v>INC000000491685</v>
          </cell>
          <cell r="C193" t="str">
            <v>CONECTIVIDAD WAN</v>
          </cell>
          <cell r="J193">
            <v>43838</v>
          </cell>
        </row>
        <row r="194">
          <cell r="A194" t="str">
            <v>INC000000491688</v>
          </cell>
          <cell r="C194" t="str">
            <v>CONECTIVIDAD WAN</v>
          </cell>
          <cell r="J194">
            <v>43838</v>
          </cell>
        </row>
        <row r="195">
          <cell r="A195" t="str">
            <v>INC000000491691</v>
          </cell>
          <cell r="C195" t="str">
            <v>CONECTIVIDAD WAN</v>
          </cell>
          <cell r="J195">
            <v>43838</v>
          </cell>
        </row>
        <row r="196">
          <cell r="A196" t="str">
            <v>INC000000491709</v>
          </cell>
          <cell r="C196" t="str">
            <v>CONECTIVIDAD WAN</v>
          </cell>
          <cell r="J196">
            <v>43838</v>
          </cell>
        </row>
        <row r="197">
          <cell r="A197" t="str">
            <v>INC000000491724</v>
          </cell>
          <cell r="C197" t="str">
            <v>CONECTIVIDAD WAN</v>
          </cell>
          <cell r="J197">
            <v>43838</v>
          </cell>
        </row>
        <row r="198">
          <cell r="A198" t="str">
            <v>INC000000491739</v>
          </cell>
          <cell r="C198" t="str">
            <v>CONECTIVIDAD WAN</v>
          </cell>
          <cell r="J198">
            <v>43838</v>
          </cell>
        </row>
        <row r="199">
          <cell r="A199" t="str">
            <v>INC000000491792</v>
          </cell>
          <cell r="C199" t="str">
            <v>CONECTIVIDAD WAN</v>
          </cell>
          <cell r="J199">
            <v>43838</v>
          </cell>
        </row>
        <row r="200">
          <cell r="A200" t="str">
            <v>INC000000491814</v>
          </cell>
          <cell r="C200" t="str">
            <v>CORREO ELECTRÓNICO</v>
          </cell>
          <cell r="J200">
            <v>43838</v>
          </cell>
        </row>
        <row r="201">
          <cell r="A201" t="str">
            <v>INC000000491900</v>
          </cell>
          <cell r="C201" t="str">
            <v>CORREO ELECTRÓNICO</v>
          </cell>
          <cell r="J201">
            <v>43838</v>
          </cell>
        </row>
        <row r="202">
          <cell r="A202" t="str">
            <v>INC000000491974</v>
          </cell>
          <cell r="C202" t="str">
            <v>CONECTIVIDAD WAN</v>
          </cell>
          <cell r="J202">
            <v>43838</v>
          </cell>
        </row>
        <row r="203">
          <cell r="A203" t="str">
            <v>INC000000491978</v>
          </cell>
          <cell r="C203" t="str">
            <v>CONECTIVIDAD WAN</v>
          </cell>
          <cell r="J203">
            <v>43838</v>
          </cell>
        </row>
        <row r="204">
          <cell r="A204" t="str">
            <v>INC000000491990</v>
          </cell>
          <cell r="C204" t="str">
            <v>CONECTIVIDAD WAN</v>
          </cell>
          <cell r="J204">
            <v>43838</v>
          </cell>
        </row>
        <row r="205">
          <cell r="A205" t="str">
            <v>INC000000492038</v>
          </cell>
          <cell r="C205" t="str">
            <v>CONECTIVIDAD WAN</v>
          </cell>
          <cell r="J205">
            <v>43838</v>
          </cell>
        </row>
        <row r="206">
          <cell r="A206" t="str">
            <v>INC000000492046</v>
          </cell>
          <cell r="C206" t="str">
            <v>CORREO ELECTRÓNICO</v>
          </cell>
          <cell r="J206">
            <v>43838</v>
          </cell>
        </row>
        <row r="207">
          <cell r="A207" t="str">
            <v>INC000000492048</v>
          </cell>
          <cell r="C207" t="str">
            <v>CONECTIVIDAD WAN</v>
          </cell>
          <cell r="J207">
            <v>43838</v>
          </cell>
        </row>
        <row r="208">
          <cell r="A208" t="str">
            <v>INC000000492060</v>
          </cell>
          <cell r="C208" t="str">
            <v>CONECTIVIDAD WAN</v>
          </cell>
          <cell r="J208">
            <v>43838</v>
          </cell>
        </row>
        <row r="209">
          <cell r="A209" t="str">
            <v>INC000000492068</v>
          </cell>
          <cell r="C209" t="str">
            <v>CONECTIVIDAD WAN</v>
          </cell>
          <cell r="J209">
            <v>43838</v>
          </cell>
        </row>
        <row r="210">
          <cell r="A210" t="str">
            <v>INC000000492152</v>
          </cell>
          <cell r="C210" t="str">
            <v>CONECTIVIDAD WAN</v>
          </cell>
          <cell r="J210">
            <v>43838</v>
          </cell>
        </row>
        <row r="211">
          <cell r="A211" t="str">
            <v>INC000000492178</v>
          </cell>
          <cell r="C211" t="str">
            <v>CONECTIVIDAD WAN</v>
          </cell>
          <cell r="J211">
            <v>43838</v>
          </cell>
        </row>
        <row r="212">
          <cell r="A212" t="str">
            <v>INC000000492195</v>
          </cell>
          <cell r="C212" t="str">
            <v>CONECTIVIDAD WAN</v>
          </cell>
          <cell r="J212">
            <v>43838</v>
          </cell>
        </row>
        <row r="213">
          <cell r="A213" t="str">
            <v>INC000000492202</v>
          </cell>
          <cell r="C213" t="str">
            <v>CONECTIVIDAD WAN</v>
          </cell>
          <cell r="J213">
            <v>43838</v>
          </cell>
        </row>
        <row r="214">
          <cell r="A214" t="str">
            <v>INC000000492245</v>
          </cell>
          <cell r="C214" t="str">
            <v>CONECTIVIDAD WAN</v>
          </cell>
          <cell r="J214">
            <v>43838</v>
          </cell>
        </row>
        <row r="215">
          <cell r="A215" t="str">
            <v>INC000000492256</v>
          </cell>
          <cell r="C215" t="str">
            <v>CORREO ELECTRÓNICO</v>
          </cell>
          <cell r="J215">
            <v>43838</v>
          </cell>
        </row>
        <row r="216">
          <cell r="A216" t="str">
            <v>INC000000492263</v>
          </cell>
          <cell r="C216" t="str">
            <v>INTERNET MÓVIL</v>
          </cell>
          <cell r="J216">
            <v>43838</v>
          </cell>
        </row>
        <row r="217">
          <cell r="A217" t="str">
            <v>INC000000492271</v>
          </cell>
          <cell r="C217" t="str">
            <v>INTERNET MÓVIL</v>
          </cell>
          <cell r="J217">
            <v>43838</v>
          </cell>
        </row>
        <row r="218">
          <cell r="A218" t="str">
            <v>INC000000492276</v>
          </cell>
          <cell r="C218" t="str">
            <v>CONECTIVIDAD WAN</v>
          </cell>
          <cell r="J218">
            <v>43838</v>
          </cell>
        </row>
        <row r="219">
          <cell r="A219" t="str">
            <v>INC000000492278</v>
          </cell>
          <cell r="C219" t="str">
            <v>CONECTIVIDAD WAN</v>
          </cell>
          <cell r="J219">
            <v>43838</v>
          </cell>
        </row>
        <row r="220">
          <cell r="A220" t="str">
            <v>INC000000492293</v>
          </cell>
          <cell r="C220" t="str">
            <v>CONECTIVIDAD WAN</v>
          </cell>
          <cell r="J220">
            <v>43838</v>
          </cell>
        </row>
        <row r="221">
          <cell r="A221" t="str">
            <v>INC000000492302</v>
          </cell>
          <cell r="C221" t="str">
            <v>CONECTIVIDAD WAN</v>
          </cell>
          <cell r="J221">
            <v>43838</v>
          </cell>
        </row>
        <row r="222">
          <cell r="A222" t="str">
            <v>INC000000492310</v>
          </cell>
          <cell r="C222" t="str">
            <v>CONECTIVIDAD WAN</v>
          </cell>
          <cell r="J222">
            <v>43838</v>
          </cell>
        </row>
        <row r="223">
          <cell r="A223" t="str">
            <v>INC000000492507</v>
          </cell>
          <cell r="C223" t="str">
            <v>CONECTIVIDAD WAN</v>
          </cell>
          <cell r="J223">
            <v>43838</v>
          </cell>
        </row>
        <row r="224">
          <cell r="A224" t="str">
            <v>INC000000492667</v>
          </cell>
          <cell r="C224" t="str">
            <v>CORREO ELECTRÓNICO</v>
          </cell>
          <cell r="J224">
            <v>43839</v>
          </cell>
        </row>
        <row r="225">
          <cell r="A225" t="str">
            <v>INC000000492668</v>
          </cell>
          <cell r="C225" t="str">
            <v>CONECTIVIDAD WAN</v>
          </cell>
          <cell r="J225">
            <v>43839</v>
          </cell>
        </row>
        <row r="226">
          <cell r="A226" t="str">
            <v>INC000000492672</v>
          </cell>
          <cell r="C226" t="str">
            <v>CONECTIVIDAD LAN</v>
          </cell>
          <cell r="J226">
            <v>43839</v>
          </cell>
        </row>
        <row r="227">
          <cell r="A227" t="str">
            <v>INC000000492674</v>
          </cell>
          <cell r="C227" t="str">
            <v>CONECTIVIDAD WAN</v>
          </cell>
          <cell r="J227">
            <v>43839</v>
          </cell>
        </row>
        <row r="228">
          <cell r="A228" t="str">
            <v>INC000000492691</v>
          </cell>
          <cell r="C228" t="str">
            <v>CONECTIVIDAD WAN</v>
          </cell>
          <cell r="J228">
            <v>43839</v>
          </cell>
        </row>
        <row r="229">
          <cell r="A229" t="str">
            <v>INC000000492774</v>
          </cell>
          <cell r="C229" t="str">
            <v>CORREO ELECTRÓNICO</v>
          </cell>
          <cell r="J229">
            <v>43839</v>
          </cell>
        </row>
        <row r="230">
          <cell r="A230" t="str">
            <v>INC000000492778</v>
          </cell>
          <cell r="C230" t="str">
            <v>CONECTIVIDAD WAN</v>
          </cell>
          <cell r="J230">
            <v>43839</v>
          </cell>
        </row>
        <row r="231">
          <cell r="A231" t="str">
            <v>INC000000492779</v>
          </cell>
          <cell r="C231" t="str">
            <v>CORREO ELECTRÓNICO</v>
          </cell>
          <cell r="J231">
            <v>43839</v>
          </cell>
        </row>
        <row r="232">
          <cell r="A232" t="str">
            <v>INC000000492787</v>
          </cell>
          <cell r="C232" t="str">
            <v>CONECTIVIDAD WAN</v>
          </cell>
          <cell r="J232">
            <v>43839</v>
          </cell>
        </row>
        <row r="233">
          <cell r="A233" t="str">
            <v>INC000000492798</v>
          </cell>
          <cell r="C233" t="str">
            <v>CONECTIVIDAD LAN</v>
          </cell>
          <cell r="J233">
            <v>43839</v>
          </cell>
        </row>
        <row r="234">
          <cell r="A234" t="str">
            <v>INC000000492799</v>
          </cell>
          <cell r="C234" t="str">
            <v>CONECTIVIDAD WAN</v>
          </cell>
          <cell r="J234">
            <v>43839</v>
          </cell>
        </row>
        <row r="235">
          <cell r="A235" t="str">
            <v>INC000000492840</v>
          </cell>
          <cell r="C235" t="str">
            <v>CONECTIVIDAD LAN</v>
          </cell>
          <cell r="J235">
            <v>43839</v>
          </cell>
        </row>
        <row r="236">
          <cell r="A236" t="str">
            <v>INC000000492847</v>
          </cell>
          <cell r="C236" t="str">
            <v>INTERNET MÓVIL</v>
          </cell>
          <cell r="J236">
            <v>43839</v>
          </cell>
        </row>
        <row r="237">
          <cell r="A237" t="str">
            <v>INC000000492853</v>
          </cell>
          <cell r="C237" t="str">
            <v>CONECTIVIDAD LAN</v>
          </cell>
          <cell r="J237">
            <v>43839</v>
          </cell>
        </row>
        <row r="238">
          <cell r="A238" t="str">
            <v>INC000000492855</v>
          </cell>
          <cell r="C238" t="str">
            <v>CONECTIVIDAD WAN</v>
          </cell>
          <cell r="J238">
            <v>43839</v>
          </cell>
        </row>
        <row r="239">
          <cell r="A239" t="str">
            <v>INC000000492856</v>
          </cell>
          <cell r="C239" t="str">
            <v>CORREO ELECTRÓNICO</v>
          </cell>
          <cell r="J239">
            <v>43839</v>
          </cell>
        </row>
        <row r="240">
          <cell r="A240" t="str">
            <v>INC000000492861</v>
          </cell>
          <cell r="C240" t="str">
            <v>CONECTIVIDAD WAN</v>
          </cell>
          <cell r="J240">
            <v>43839</v>
          </cell>
        </row>
        <row r="241">
          <cell r="A241" t="str">
            <v>INC000000492880</v>
          </cell>
          <cell r="C241" t="str">
            <v>CONECTIVIDAD WAN</v>
          </cell>
          <cell r="J241">
            <v>43839</v>
          </cell>
        </row>
        <row r="242">
          <cell r="A242" t="str">
            <v>INC000000492909</v>
          </cell>
          <cell r="C242" t="str">
            <v>CONECTIVIDAD WAN</v>
          </cell>
          <cell r="J242">
            <v>43839</v>
          </cell>
        </row>
        <row r="243">
          <cell r="A243" t="str">
            <v>INC000000492923</v>
          </cell>
          <cell r="C243" t="str">
            <v>CONECTIVIDAD WAN</v>
          </cell>
          <cell r="J243">
            <v>43839</v>
          </cell>
        </row>
        <row r="244">
          <cell r="A244" t="str">
            <v>INC000000492933</v>
          </cell>
          <cell r="C244" t="str">
            <v>CONECTIVIDAD LAN</v>
          </cell>
          <cell r="J244">
            <v>43839</v>
          </cell>
        </row>
        <row r="245">
          <cell r="A245" t="str">
            <v>INC000000492959</v>
          </cell>
          <cell r="C245" t="str">
            <v>CONECTIVIDAD WAN</v>
          </cell>
          <cell r="J245">
            <v>43839</v>
          </cell>
        </row>
        <row r="246">
          <cell r="A246" t="str">
            <v>INC000000492964</v>
          </cell>
          <cell r="C246" t="str">
            <v>CORREO ELECTRÓNICO</v>
          </cell>
          <cell r="J246">
            <v>43839</v>
          </cell>
        </row>
        <row r="247">
          <cell r="A247" t="str">
            <v>INC000000492979</v>
          </cell>
          <cell r="C247" t="str">
            <v>CONECTIVIDAD WAN</v>
          </cell>
          <cell r="J247">
            <v>43839</v>
          </cell>
        </row>
        <row r="248">
          <cell r="A248" t="str">
            <v>INC000000492992</v>
          </cell>
          <cell r="C248" t="str">
            <v>CONECTIVIDAD WAN</v>
          </cell>
          <cell r="J248">
            <v>43839</v>
          </cell>
        </row>
        <row r="249">
          <cell r="A249" t="str">
            <v>INC000000493017</v>
          </cell>
          <cell r="C249" t="str">
            <v>CONECTIVIDAD WAN</v>
          </cell>
          <cell r="J249">
            <v>43839</v>
          </cell>
        </row>
        <row r="250">
          <cell r="A250" t="str">
            <v>INC000000493022</v>
          </cell>
          <cell r="C250" t="str">
            <v>CONECTIVIDAD WAN</v>
          </cell>
          <cell r="J250">
            <v>43839</v>
          </cell>
        </row>
        <row r="251">
          <cell r="A251" t="str">
            <v>INC000000493039</v>
          </cell>
          <cell r="C251" t="str">
            <v>CONECTIVIDAD WAN</v>
          </cell>
          <cell r="J251">
            <v>43839</v>
          </cell>
        </row>
        <row r="252">
          <cell r="A252" t="str">
            <v>INC000000493069</v>
          </cell>
          <cell r="C252" t="str">
            <v>CONECTIVIDAD WAN</v>
          </cell>
          <cell r="J252">
            <v>43839</v>
          </cell>
        </row>
        <row r="253">
          <cell r="A253" t="str">
            <v>INC000000493080</v>
          </cell>
          <cell r="C253" t="str">
            <v>CORREO ELECTRÓNICO</v>
          </cell>
          <cell r="J253">
            <v>43839</v>
          </cell>
        </row>
        <row r="254">
          <cell r="A254" t="str">
            <v>INC000000493086</v>
          </cell>
          <cell r="C254" t="str">
            <v>CORREO ELECTRÓNICO</v>
          </cell>
          <cell r="J254">
            <v>43839</v>
          </cell>
        </row>
        <row r="255">
          <cell r="A255" t="str">
            <v>INC000000493103</v>
          </cell>
          <cell r="C255" t="str">
            <v>CONECTIVIDAD LAN</v>
          </cell>
          <cell r="J255">
            <v>43839</v>
          </cell>
        </row>
        <row r="256">
          <cell r="A256" t="str">
            <v>INC000000493105</v>
          </cell>
          <cell r="C256" t="str">
            <v>CONECTIVIDAD LAN</v>
          </cell>
          <cell r="J256">
            <v>43839</v>
          </cell>
        </row>
        <row r="257">
          <cell r="A257" t="str">
            <v>INC000000493115</v>
          </cell>
          <cell r="C257" t="str">
            <v>CONECTIVIDAD WAN</v>
          </cell>
          <cell r="J257">
            <v>43839</v>
          </cell>
        </row>
        <row r="258">
          <cell r="A258" t="str">
            <v>INC000000493137</v>
          </cell>
          <cell r="C258" t="str">
            <v>CONECTIVIDAD LAN</v>
          </cell>
          <cell r="J258">
            <v>43839</v>
          </cell>
        </row>
        <row r="259">
          <cell r="A259" t="str">
            <v>INC000000493139</v>
          </cell>
          <cell r="C259" t="str">
            <v>CONECTIVIDAD WAN</v>
          </cell>
          <cell r="J259">
            <v>43839</v>
          </cell>
        </row>
        <row r="260">
          <cell r="A260" t="str">
            <v>INC000000493142</v>
          </cell>
          <cell r="C260" t="str">
            <v>CORREO ELECTRÓNICO</v>
          </cell>
          <cell r="J260">
            <v>43839</v>
          </cell>
        </row>
        <row r="261">
          <cell r="A261" t="str">
            <v>INC000000493148</v>
          </cell>
          <cell r="C261" t="str">
            <v>CONECTIVIDAD WAN</v>
          </cell>
          <cell r="J261">
            <v>43839</v>
          </cell>
        </row>
        <row r="262">
          <cell r="A262" t="str">
            <v>INC000000493165</v>
          </cell>
          <cell r="C262" t="str">
            <v>CORREO ELECTRÓNICO</v>
          </cell>
          <cell r="J262">
            <v>43839</v>
          </cell>
        </row>
        <row r="263">
          <cell r="A263" t="str">
            <v>INC000000493168</v>
          </cell>
          <cell r="C263" t="str">
            <v>DIRECTORIO ACTIVO</v>
          </cell>
          <cell r="J263">
            <v>43839</v>
          </cell>
        </row>
        <row r="264">
          <cell r="A264" t="str">
            <v>INC000000493178</v>
          </cell>
          <cell r="C264" t="str">
            <v>CORREO ELECTRÓNICO</v>
          </cell>
          <cell r="J264">
            <v>43839</v>
          </cell>
        </row>
        <row r="265">
          <cell r="A265" t="str">
            <v>INC000000493183</v>
          </cell>
          <cell r="C265" t="str">
            <v>CORREO ELECTRÓNICO</v>
          </cell>
          <cell r="J265">
            <v>43839</v>
          </cell>
        </row>
        <row r="266">
          <cell r="A266" t="str">
            <v>INC000000493223</v>
          </cell>
          <cell r="C266" t="str">
            <v>CORREO ELECTRÓNICO</v>
          </cell>
          <cell r="J266">
            <v>43839</v>
          </cell>
        </row>
        <row r="267">
          <cell r="A267" t="str">
            <v>INC000000493226</v>
          </cell>
          <cell r="C267" t="str">
            <v>CORREO ELECTRÓNICO</v>
          </cell>
          <cell r="J267">
            <v>43839</v>
          </cell>
        </row>
        <row r="268">
          <cell r="A268" t="str">
            <v>INC000000493231</v>
          </cell>
          <cell r="C268" t="str">
            <v>CORREO ELECTRÓNICO</v>
          </cell>
          <cell r="J268">
            <v>43839</v>
          </cell>
        </row>
        <row r="269">
          <cell r="A269" t="str">
            <v>INC000000493237</v>
          </cell>
          <cell r="C269" t="str">
            <v>CONECTIVIDAD WAN</v>
          </cell>
          <cell r="J269">
            <v>43839</v>
          </cell>
        </row>
        <row r="270">
          <cell r="A270" t="str">
            <v>INC000000493242</v>
          </cell>
          <cell r="C270" t="str">
            <v>CORREO ELECTRÓNICO</v>
          </cell>
          <cell r="J270">
            <v>43839</v>
          </cell>
        </row>
        <row r="271">
          <cell r="A271" t="str">
            <v>INC000000493248</v>
          </cell>
          <cell r="C271" t="str">
            <v>CORREO ELECTRÓNICO</v>
          </cell>
          <cell r="J271">
            <v>43839</v>
          </cell>
        </row>
        <row r="272">
          <cell r="A272" t="str">
            <v>INC000000493251</v>
          </cell>
          <cell r="C272" t="str">
            <v>CORREO ELECTRÓNICO</v>
          </cell>
          <cell r="J272">
            <v>43839</v>
          </cell>
        </row>
        <row r="273">
          <cell r="A273" t="str">
            <v>INC000000493256</v>
          </cell>
          <cell r="C273" t="str">
            <v>CORREO ELECTRÓNICO</v>
          </cell>
          <cell r="J273">
            <v>43839</v>
          </cell>
        </row>
        <row r="274">
          <cell r="A274" t="str">
            <v>INC000000493267</v>
          </cell>
          <cell r="C274" t="str">
            <v>CORREO ELECTRÓNICO</v>
          </cell>
          <cell r="J274">
            <v>43839</v>
          </cell>
        </row>
        <row r="275">
          <cell r="A275" t="str">
            <v>INC000000493273</v>
          </cell>
          <cell r="C275" t="str">
            <v>CORREO ELECTRÓNICO</v>
          </cell>
          <cell r="J275">
            <v>43839</v>
          </cell>
        </row>
        <row r="276">
          <cell r="A276" t="str">
            <v>INC000000493340</v>
          </cell>
          <cell r="C276" t="str">
            <v>CONECTIVIDAD WAN</v>
          </cell>
          <cell r="J276">
            <v>43839</v>
          </cell>
        </row>
        <row r="277">
          <cell r="A277" t="str">
            <v>INC000000493371</v>
          </cell>
          <cell r="C277" t="str">
            <v>CONECTIVIDAD WAN</v>
          </cell>
          <cell r="J277">
            <v>43839</v>
          </cell>
        </row>
        <row r="278">
          <cell r="A278" t="str">
            <v>INC000000493377</v>
          </cell>
          <cell r="C278" t="str">
            <v>CONECTIVIDAD WAN</v>
          </cell>
          <cell r="J278">
            <v>43839</v>
          </cell>
        </row>
        <row r="279">
          <cell r="A279" t="str">
            <v>INC000000493392</v>
          </cell>
          <cell r="C279" t="str">
            <v>CONECTIVIDAD WAN</v>
          </cell>
          <cell r="J279">
            <v>43839</v>
          </cell>
        </row>
        <row r="280">
          <cell r="A280" t="str">
            <v>INC000000493399</v>
          </cell>
          <cell r="C280" t="str">
            <v>CONECTIVIDAD WAN</v>
          </cell>
          <cell r="J280">
            <v>43839</v>
          </cell>
        </row>
        <row r="281">
          <cell r="A281" t="str">
            <v>INC000000493444</v>
          </cell>
          <cell r="C281" t="str">
            <v>CONECTIVIDAD WAN</v>
          </cell>
          <cell r="J281">
            <v>43839</v>
          </cell>
        </row>
        <row r="282">
          <cell r="A282" t="str">
            <v>INC000000493448</v>
          </cell>
          <cell r="C282" t="str">
            <v>CONECTIVIDAD WAN</v>
          </cell>
          <cell r="J282">
            <v>43839</v>
          </cell>
        </row>
        <row r="283">
          <cell r="A283" t="str">
            <v>INC000000493466</v>
          </cell>
          <cell r="C283" t="str">
            <v>CONECTIVIDAD WAN</v>
          </cell>
          <cell r="J283">
            <v>43839</v>
          </cell>
        </row>
        <row r="284">
          <cell r="A284" t="str">
            <v>INC000000493471</v>
          </cell>
          <cell r="C284" t="str">
            <v>CONECTIVIDAD WAN</v>
          </cell>
          <cell r="J284">
            <v>43839</v>
          </cell>
        </row>
        <row r="285">
          <cell r="A285" t="str">
            <v>INC000000493487</v>
          </cell>
          <cell r="C285" t="str">
            <v>CONECTIVIDAD WAN</v>
          </cell>
          <cell r="J285">
            <v>43839</v>
          </cell>
        </row>
        <row r="286">
          <cell r="A286" t="str">
            <v>INC000000493499</v>
          </cell>
          <cell r="C286" t="str">
            <v>CONECTIVIDAD WAN</v>
          </cell>
          <cell r="J286">
            <v>43839</v>
          </cell>
        </row>
        <row r="287">
          <cell r="A287" t="str">
            <v>INC000000493513</v>
          </cell>
          <cell r="C287" t="str">
            <v>CONECTIVIDAD WAN</v>
          </cell>
          <cell r="J287">
            <v>43839</v>
          </cell>
        </row>
        <row r="288">
          <cell r="A288" t="str">
            <v>INC000000493527</v>
          </cell>
          <cell r="C288" t="str">
            <v>CONECTIVIDAD WAN</v>
          </cell>
          <cell r="J288">
            <v>43839</v>
          </cell>
        </row>
        <row r="289">
          <cell r="A289" t="str">
            <v>INC000000493543</v>
          </cell>
          <cell r="C289" t="str">
            <v>CONECTIVIDAD WAN</v>
          </cell>
          <cell r="J289">
            <v>43839</v>
          </cell>
        </row>
        <row r="290">
          <cell r="A290" t="str">
            <v>INC000000493552</v>
          </cell>
          <cell r="C290" t="str">
            <v>CONECTIVIDAD WAN</v>
          </cell>
          <cell r="J290">
            <v>43839</v>
          </cell>
        </row>
        <row r="291">
          <cell r="A291" t="str">
            <v>INC000000493556</v>
          </cell>
          <cell r="C291" t="str">
            <v>DIRECTORIO ACTIVO</v>
          </cell>
          <cell r="J291">
            <v>43839</v>
          </cell>
        </row>
        <row r="292">
          <cell r="A292" t="str">
            <v>INC000000493577</v>
          </cell>
          <cell r="C292" t="str">
            <v>CONECTIVIDAD WAN</v>
          </cell>
          <cell r="J292">
            <v>43839</v>
          </cell>
        </row>
        <row r="293">
          <cell r="A293" t="str">
            <v>INC000000493644</v>
          </cell>
          <cell r="C293" t="str">
            <v>CONECTIVIDAD WAN</v>
          </cell>
          <cell r="J293">
            <v>43839</v>
          </cell>
        </row>
        <row r="294">
          <cell r="A294" t="str">
            <v>INC000000493708</v>
          </cell>
          <cell r="C294" t="str">
            <v>CONECTIVIDAD WAN</v>
          </cell>
          <cell r="J294">
            <v>43839</v>
          </cell>
        </row>
        <row r="295">
          <cell r="A295" t="str">
            <v>INC000000493730</v>
          </cell>
          <cell r="C295" t="str">
            <v>VPN SSL</v>
          </cell>
          <cell r="J295">
            <v>43839</v>
          </cell>
        </row>
        <row r="296">
          <cell r="A296" t="str">
            <v>INC000000493731</v>
          </cell>
          <cell r="C296" t="str">
            <v>VPN SSL</v>
          </cell>
          <cell r="J296">
            <v>43839</v>
          </cell>
        </row>
        <row r="297">
          <cell r="A297" t="str">
            <v>INC000000493828</v>
          </cell>
          <cell r="C297" t="str">
            <v>VPN SSL</v>
          </cell>
          <cell r="J297">
            <v>43839</v>
          </cell>
        </row>
        <row r="298">
          <cell r="A298" t="str">
            <v>INC000000494000</v>
          </cell>
          <cell r="C298" t="str">
            <v>CONECTIVIDAD LAN</v>
          </cell>
          <cell r="J298">
            <v>43840</v>
          </cell>
        </row>
        <row r="299">
          <cell r="A299" t="str">
            <v>INC000000494189</v>
          </cell>
          <cell r="C299" t="str">
            <v>CONECTIVIDAD LAN</v>
          </cell>
          <cell r="J299">
            <v>43840</v>
          </cell>
        </row>
        <row r="300">
          <cell r="A300" t="str">
            <v>INC000000494192</v>
          </cell>
          <cell r="C300" t="str">
            <v>CONECTIVIDAD WAN</v>
          </cell>
          <cell r="J300">
            <v>43840</v>
          </cell>
        </row>
        <row r="301">
          <cell r="A301" t="str">
            <v>INC000000494193</v>
          </cell>
          <cell r="C301" t="str">
            <v>CORREO ELECTRÓNICO</v>
          </cell>
          <cell r="J301">
            <v>43840</v>
          </cell>
        </row>
        <row r="302">
          <cell r="A302" t="str">
            <v>INC000000494196</v>
          </cell>
          <cell r="C302" t="str">
            <v>CORREO ELECTRÓNICO</v>
          </cell>
          <cell r="J302">
            <v>43840</v>
          </cell>
        </row>
        <row r="303">
          <cell r="A303" t="str">
            <v>INC000000494200</v>
          </cell>
          <cell r="C303" t="str">
            <v>CONECTIVIDAD WAN</v>
          </cell>
          <cell r="J303">
            <v>43840</v>
          </cell>
        </row>
        <row r="304">
          <cell r="A304" t="str">
            <v>INC000000494203</v>
          </cell>
          <cell r="C304" t="str">
            <v>CONECTIVIDAD WAN</v>
          </cell>
          <cell r="J304">
            <v>43840</v>
          </cell>
        </row>
        <row r="305">
          <cell r="A305" t="str">
            <v>INC000000494212</v>
          </cell>
          <cell r="C305" t="str">
            <v>CONECTIVIDAD WAN</v>
          </cell>
          <cell r="J305">
            <v>43840</v>
          </cell>
        </row>
        <row r="306">
          <cell r="A306" t="str">
            <v>INC000000494227</v>
          </cell>
          <cell r="C306" t="str">
            <v>CONECTIVIDAD WAN</v>
          </cell>
          <cell r="J306">
            <v>43840</v>
          </cell>
        </row>
        <row r="307">
          <cell r="A307" t="str">
            <v>INC000000494230</v>
          </cell>
          <cell r="C307" t="str">
            <v>CONECTIVIDAD WAN</v>
          </cell>
          <cell r="J307">
            <v>43840</v>
          </cell>
        </row>
        <row r="308">
          <cell r="A308" t="str">
            <v>INC000000494231</v>
          </cell>
          <cell r="C308" t="str">
            <v>CONECTIVIDAD WAN</v>
          </cell>
          <cell r="J308">
            <v>43840</v>
          </cell>
        </row>
        <row r="309">
          <cell r="A309" t="str">
            <v>INC000000494242</v>
          </cell>
          <cell r="C309" t="str">
            <v>CONECTIVIDAD WAN</v>
          </cell>
          <cell r="J309">
            <v>43840</v>
          </cell>
        </row>
        <row r="310">
          <cell r="A310" t="str">
            <v>INC000000494265</v>
          </cell>
          <cell r="C310" t="str">
            <v>CONECTIVIDAD WAN</v>
          </cell>
          <cell r="J310">
            <v>43840</v>
          </cell>
        </row>
        <row r="311">
          <cell r="A311" t="str">
            <v>INC000000494273</v>
          </cell>
          <cell r="C311" t="str">
            <v>CORREO ELECTRÓNICO</v>
          </cell>
          <cell r="J311">
            <v>43840</v>
          </cell>
        </row>
        <row r="312">
          <cell r="A312" t="str">
            <v>INC000000494302</v>
          </cell>
          <cell r="C312" t="str">
            <v>CONECTIVIDAD WAN</v>
          </cell>
          <cell r="J312">
            <v>43840</v>
          </cell>
        </row>
        <row r="313">
          <cell r="A313" t="str">
            <v>INC000000494307</v>
          </cell>
          <cell r="C313" t="str">
            <v>CONECTIVIDAD WAN</v>
          </cell>
          <cell r="J313">
            <v>43840</v>
          </cell>
        </row>
        <row r="314">
          <cell r="A314" t="str">
            <v>INC000000494328</v>
          </cell>
          <cell r="C314" t="str">
            <v>CONECTIVIDAD LAN</v>
          </cell>
          <cell r="J314">
            <v>43840</v>
          </cell>
        </row>
        <row r="315">
          <cell r="A315" t="str">
            <v>INC000000494332</v>
          </cell>
          <cell r="C315" t="str">
            <v>CONECTIVIDAD WAN</v>
          </cell>
          <cell r="J315">
            <v>43840</v>
          </cell>
        </row>
        <row r="316">
          <cell r="A316" t="str">
            <v>INC000000494337</v>
          </cell>
          <cell r="C316" t="str">
            <v>CONECTIVIDAD WAN</v>
          </cell>
          <cell r="J316">
            <v>43840</v>
          </cell>
        </row>
        <row r="317">
          <cell r="A317" t="str">
            <v>INC000000494339</v>
          </cell>
          <cell r="C317" t="str">
            <v>CONECTIVIDAD WAN</v>
          </cell>
          <cell r="J317">
            <v>43840</v>
          </cell>
        </row>
        <row r="318">
          <cell r="A318" t="str">
            <v>INC000000494346</v>
          </cell>
          <cell r="C318" t="str">
            <v>CONECTIVIDAD WAN</v>
          </cell>
          <cell r="J318">
            <v>43840</v>
          </cell>
        </row>
        <row r="319">
          <cell r="A319" t="str">
            <v>INC000000494353</v>
          </cell>
          <cell r="C319" t="str">
            <v>DIRECTORIO ACTIVO</v>
          </cell>
          <cell r="J319">
            <v>43840</v>
          </cell>
        </row>
        <row r="320">
          <cell r="A320" t="str">
            <v>INC000000494368</v>
          </cell>
          <cell r="C320" t="str">
            <v>CONECTIVIDAD WAN</v>
          </cell>
          <cell r="J320">
            <v>43840</v>
          </cell>
        </row>
        <row r="321">
          <cell r="A321" t="str">
            <v>INC000000494414</v>
          </cell>
          <cell r="C321" t="str">
            <v>CONECTIVIDAD LAN</v>
          </cell>
          <cell r="J321">
            <v>43840</v>
          </cell>
        </row>
        <row r="322">
          <cell r="A322" t="str">
            <v>INC000000494425</v>
          </cell>
          <cell r="C322" t="str">
            <v>CONECTIVIDAD WAN</v>
          </cell>
          <cell r="J322">
            <v>43840</v>
          </cell>
        </row>
        <row r="323">
          <cell r="A323" t="str">
            <v>INC000000494431</v>
          </cell>
          <cell r="C323" t="str">
            <v>CONECTIVIDAD WAN</v>
          </cell>
          <cell r="J323">
            <v>43840</v>
          </cell>
        </row>
        <row r="324">
          <cell r="A324" t="str">
            <v>INC000000494435</v>
          </cell>
          <cell r="C324" t="str">
            <v>DIRECTORIO ACTIVO</v>
          </cell>
          <cell r="J324">
            <v>43840</v>
          </cell>
        </row>
        <row r="325">
          <cell r="A325" t="str">
            <v>INC000000494439</v>
          </cell>
          <cell r="C325" t="str">
            <v>CORREO ELECTRÓNICO</v>
          </cell>
          <cell r="J325">
            <v>43840</v>
          </cell>
        </row>
        <row r="326">
          <cell r="A326" t="str">
            <v>INC000000494441</v>
          </cell>
          <cell r="C326" t="str">
            <v>DIRECTORIO ACTIVO</v>
          </cell>
          <cell r="J326">
            <v>43840</v>
          </cell>
        </row>
        <row r="327">
          <cell r="A327" t="str">
            <v>INC000000494447</v>
          </cell>
          <cell r="C327" t="str">
            <v>DIRECTORIO ACTIVO</v>
          </cell>
          <cell r="J327">
            <v>43840</v>
          </cell>
        </row>
        <row r="328">
          <cell r="A328" t="str">
            <v>INC000000494451</v>
          </cell>
          <cell r="C328" t="str">
            <v>CONECTIVIDAD WAN</v>
          </cell>
          <cell r="J328">
            <v>43840</v>
          </cell>
        </row>
        <row r="329">
          <cell r="A329" t="str">
            <v>INC000000494465</v>
          </cell>
          <cell r="C329" t="str">
            <v>CONECTIVIDAD WAN</v>
          </cell>
          <cell r="J329">
            <v>43840</v>
          </cell>
        </row>
        <row r="330">
          <cell r="A330" t="str">
            <v>INC000000494483</v>
          </cell>
          <cell r="C330" t="str">
            <v>TELEFONÍA MÓVIL</v>
          </cell>
          <cell r="J330">
            <v>43840</v>
          </cell>
        </row>
        <row r="331">
          <cell r="A331" t="str">
            <v>INC000000494501</v>
          </cell>
          <cell r="C331" t="str">
            <v>CONECTIVIDAD WAN</v>
          </cell>
          <cell r="J331">
            <v>43840</v>
          </cell>
        </row>
        <row r="332">
          <cell r="A332" t="str">
            <v>INC000000494502</v>
          </cell>
          <cell r="C332" t="str">
            <v>HOSTING - CORREO ELECTRÓNICO</v>
          </cell>
          <cell r="J332">
            <v>43840</v>
          </cell>
        </row>
        <row r="333">
          <cell r="A333" t="str">
            <v>INC000000494520</v>
          </cell>
          <cell r="C333" t="str">
            <v>CONECTIVIDAD WAN</v>
          </cell>
          <cell r="J333">
            <v>43840</v>
          </cell>
        </row>
        <row r="334">
          <cell r="A334" t="str">
            <v>INC000000494526</v>
          </cell>
          <cell r="C334" t="str">
            <v>CONECTIVIDAD WAN</v>
          </cell>
          <cell r="J334">
            <v>43840</v>
          </cell>
        </row>
        <row r="335">
          <cell r="A335" t="str">
            <v>INC000000494580</v>
          </cell>
          <cell r="C335" t="str">
            <v>CORREO ELECTRÓNICO</v>
          </cell>
          <cell r="J335">
            <v>43840</v>
          </cell>
        </row>
        <row r="336">
          <cell r="A336" t="str">
            <v>INC000000494607</v>
          </cell>
          <cell r="C336" t="str">
            <v>CONECTIVIDAD WAN</v>
          </cell>
          <cell r="J336">
            <v>43840</v>
          </cell>
        </row>
        <row r="337">
          <cell r="A337" t="str">
            <v>INC000000494693</v>
          </cell>
          <cell r="C337" t="str">
            <v>SEGURIDAD INFORMÁTICA</v>
          </cell>
          <cell r="J337">
            <v>43840</v>
          </cell>
        </row>
        <row r="338">
          <cell r="A338" t="str">
            <v>INC000000494769</v>
          </cell>
          <cell r="C338" t="str">
            <v>CORREO ELECTRÓNICO</v>
          </cell>
          <cell r="J338">
            <v>43840</v>
          </cell>
        </row>
        <row r="339">
          <cell r="A339" t="str">
            <v>INC000000494789</v>
          </cell>
          <cell r="C339" t="str">
            <v>CONECTIVIDAD WAN</v>
          </cell>
          <cell r="J339">
            <v>43840</v>
          </cell>
        </row>
        <row r="340">
          <cell r="A340" t="str">
            <v>INC000000494820</v>
          </cell>
          <cell r="C340" t="str">
            <v>CONECTIVIDAD WAN</v>
          </cell>
          <cell r="J340">
            <v>43840</v>
          </cell>
        </row>
        <row r="341">
          <cell r="A341" t="str">
            <v>INC000000494868</v>
          </cell>
          <cell r="C341" t="str">
            <v>CONECTIVIDAD WAN</v>
          </cell>
          <cell r="J341">
            <v>43840</v>
          </cell>
        </row>
        <row r="342">
          <cell r="A342" t="str">
            <v>INC000000494869</v>
          </cell>
          <cell r="C342" t="str">
            <v>CONECTIVIDAD WAN</v>
          </cell>
          <cell r="J342">
            <v>43840</v>
          </cell>
        </row>
        <row r="343">
          <cell r="A343" t="str">
            <v>INC000000494871</v>
          </cell>
          <cell r="C343" t="str">
            <v>CONECTIVIDAD WAN</v>
          </cell>
          <cell r="J343">
            <v>43840</v>
          </cell>
        </row>
        <row r="344">
          <cell r="A344" t="str">
            <v>INC000000494876</v>
          </cell>
          <cell r="C344" t="str">
            <v>CONECTIVIDAD WAN</v>
          </cell>
          <cell r="J344">
            <v>43840</v>
          </cell>
        </row>
        <row r="345">
          <cell r="A345" t="str">
            <v>INC000000494884</v>
          </cell>
          <cell r="C345" t="str">
            <v>CONECTIVIDAD WAN</v>
          </cell>
          <cell r="J345">
            <v>43840</v>
          </cell>
        </row>
        <row r="346">
          <cell r="A346" t="str">
            <v>INC000000494888</v>
          </cell>
          <cell r="C346" t="str">
            <v>CONECTIVIDAD WAN</v>
          </cell>
          <cell r="J346">
            <v>43840</v>
          </cell>
        </row>
        <row r="347">
          <cell r="A347" t="str">
            <v>INC000000494903</v>
          </cell>
          <cell r="C347" t="str">
            <v>CORREO ELECTRÓNICO</v>
          </cell>
          <cell r="J347">
            <v>43840</v>
          </cell>
        </row>
        <row r="348">
          <cell r="A348" t="str">
            <v>INC000000494916</v>
          </cell>
          <cell r="C348" t="str">
            <v>CONECTIVIDAD WAN</v>
          </cell>
          <cell r="J348">
            <v>43840</v>
          </cell>
        </row>
        <row r="349">
          <cell r="A349" t="str">
            <v>INC000000494935</v>
          </cell>
          <cell r="C349" t="str">
            <v>CONECTIVIDAD WAN</v>
          </cell>
          <cell r="J349">
            <v>43840</v>
          </cell>
        </row>
        <row r="350">
          <cell r="A350" t="str">
            <v>INC000000494952</v>
          </cell>
          <cell r="C350" t="str">
            <v>CONECTIVIDAD WAN</v>
          </cell>
          <cell r="J350">
            <v>43840</v>
          </cell>
        </row>
        <row r="351">
          <cell r="A351" t="str">
            <v>INC000000494963</v>
          </cell>
          <cell r="C351" t="str">
            <v>CONECTIVIDAD LAN</v>
          </cell>
          <cell r="J351">
            <v>43840</v>
          </cell>
        </row>
        <row r="352">
          <cell r="A352" t="str">
            <v>INC000000494969</v>
          </cell>
          <cell r="C352" t="str">
            <v>CONECTIVIDAD WAN</v>
          </cell>
          <cell r="J352">
            <v>43840</v>
          </cell>
        </row>
        <row r="353">
          <cell r="A353" t="str">
            <v>INC000000495008</v>
          </cell>
          <cell r="C353" t="str">
            <v>CONECTIVIDAD WAN</v>
          </cell>
          <cell r="J353">
            <v>43840</v>
          </cell>
        </row>
        <row r="354">
          <cell r="A354" t="str">
            <v>INC000000496775</v>
          </cell>
          <cell r="C354" t="str">
            <v>CONECTIVIDAD LAN</v>
          </cell>
          <cell r="J354">
            <v>43843</v>
          </cell>
        </row>
        <row r="355">
          <cell r="A355" t="str">
            <v>INC000000496962</v>
          </cell>
          <cell r="C355" t="str">
            <v>CORREO ELECTRÓNICO</v>
          </cell>
          <cell r="J355">
            <v>43843</v>
          </cell>
        </row>
        <row r="356">
          <cell r="A356" t="str">
            <v>INC000000496974</v>
          </cell>
          <cell r="C356" t="str">
            <v>CONECTIVIDAD WAN</v>
          </cell>
          <cell r="J356">
            <v>43843</v>
          </cell>
        </row>
        <row r="357">
          <cell r="A357" t="str">
            <v>INC000000496976</v>
          </cell>
          <cell r="C357" t="str">
            <v>CONECTIVIDAD WAN</v>
          </cell>
          <cell r="J357">
            <v>43843</v>
          </cell>
        </row>
        <row r="358">
          <cell r="A358" t="str">
            <v>INC000000496978</v>
          </cell>
          <cell r="C358" t="str">
            <v>CONECTIVIDAD WAN</v>
          </cell>
          <cell r="J358">
            <v>43843</v>
          </cell>
        </row>
        <row r="359">
          <cell r="A359" t="str">
            <v>INC000000496979</v>
          </cell>
          <cell r="C359" t="str">
            <v>CONECTIVIDAD WAN</v>
          </cell>
          <cell r="J359">
            <v>43843</v>
          </cell>
        </row>
        <row r="360">
          <cell r="A360" t="str">
            <v>INC000000496981</v>
          </cell>
          <cell r="C360" t="str">
            <v>CONECTIVIDAD WAN</v>
          </cell>
          <cell r="J360">
            <v>43843</v>
          </cell>
        </row>
        <row r="361">
          <cell r="A361" t="str">
            <v>INC000000496984</v>
          </cell>
          <cell r="C361" t="str">
            <v>CONECTIVIDAD WAN</v>
          </cell>
          <cell r="J361">
            <v>43843</v>
          </cell>
        </row>
        <row r="362">
          <cell r="A362" t="str">
            <v>INC000000496988</v>
          </cell>
          <cell r="C362" t="str">
            <v>CONECTIVIDAD LAN</v>
          </cell>
          <cell r="J362">
            <v>43843</v>
          </cell>
        </row>
        <row r="363">
          <cell r="A363" t="str">
            <v>INC000000496994</v>
          </cell>
          <cell r="C363" t="str">
            <v>CORREO ELECTRÓNICO</v>
          </cell>
          <cell r="J363">
            <v>43843</v>
          </cell>
        </row>
        <row r="364">
          <cell r="A364" t="str">
            <v>INC000000497012</v>
          </cell>
          <cell r="C364" t="str">
            <v>CONECTIVIDAD WAN</v>
          </cell>
          <cell r="J364">
            <v>43843</v>
          </cell>
        </row>
        <row r="365">
          <cell r="A365" t="str">
            <v>INC000000497014</v>
          </cell>
          <cell r="C365" t="str">
            <v>CONECTIVIDAD WAN</v>
          </cell>
          <cell r="J365">
            <v>43843</v>
          </cell>
        </row>
        <row r="366">
          <cell r="A366" t="str">
            <v>INC000000497016</v>
          </cell>
          <cell r="C366" t="str">
            <v>CONECTIVIDAD WAN</v>
          </cell>
          <cell r="J366">
            <v>43843</v>
          </cell>
        </row>
        <row r="367">
          <cell r="A367" t="str">
            <v>INC000000497018</v>
          </cell>
          <cell r="C367" t="str">
            <v>CONECTIVIDAD WAN</v>
          </cell>
          <cell r="J367">
            <v>43843</v>
          </cell>
        </row>
        <row r="368">
          <cell r="A368" t="str">
            <v>INC000000497026</v>
          </cell>
          <cell r="C368" t="str">
            <v>CONECTIVIDAD WAN</v>
          </cell>
          <cell r="J368">
            <v>43843</v>
          </cell>
        </row>
        <row r="369">
          <cell r="A369" t="str">
            <v>INC000000497039</v>
          </cell>
          <cell r="C369" t="str">
            <v>CONECTIVIDAD WAN</v>
          </cell>
          <cell r="J369">
            <v>43843</v>
          </cell>
        </row>
        <row r="370">
          <cell r="A370" t="str">
            <v>INC000000497044</v>
          </cell>
          <cell r="C370" t="str">
            <v>CONECTIVIDAD WAN</v>
          </cell>
          <cell r="J370">
            <v>43843</v>
          </cell>
        </row>
        <row r="371">
          <cell r="A371" t="str">
            <v>INC000000497048</v>
          </cell>
          <cell r="C371" t="str">
            <v>CONECTIVIDAD LAN</v>
          </cell>
          <cell r="J371">
            <v>43843</v>
          </cell>
        </row>
        <row r="372">
          <cell r="A372" t="str">
            <v>INC000000497063</v>
          </cell>
          <cell r="C372" t="str">
            <v>CORREO ELECTRÓNICO</v>
          </cell>
          <cell r="J372">
            <v>43843</v>
          </cell>
        </row>
        <row r="373">
          <cell r="A373" t="str">
            <v>INC000000497102</v>
          </cell>
          <cell r="C373" t="str">
            <v>CONECTIVIDAD WAN</v>
          </cell>
          <cell r="J373">
            <v>43843</v>
          </cell>
        </row>
        <row r="374">
          <cell r="A374" t="str">
            <v>INC000000497103</v>
          </cell>
          <cell r="C374" t="str">
            <v>CONECTIVIDAD WAN</v>
          </cell>
          <cell r="J374">
            <v>43843</v>
          </cell>
        </row>
        <row r="375">
          <cell r="A375" t="str">
            <v>INC000000497104</v>
          </cell>
          <cell r="C375" t="str">
            <v>CONECTIVIDAD WAN</v>
          </cell>
          <cell r="J375">
            <v>43843</v>
          </cell>
        </row>
        <row r="376">
          <cell r="A376" t="str">
            <v>INC000000497108</v>
          </cell>
          <cell r="C376" t="str">
            <v>CONECTIVIDAD WAN</v>
          </cell>
          <cell r="J376">
            <v>43843</v>
          </cell>
        </row>
        <row r="377">
          <cell r="A377" t="str">
            <v>INC000000497111</v>
          </cell>
          <cell r="C377" t="str">
            <v>CONECTIVIDAD WAN</v>
          </cell>
          <cell r="J377">
            <v>43843</v>
          </cell>
        </row>
        <row r="378">
          <cell r="A378" t="str">
            <v>INC000000497112</v>
          </cell>
          <cell r="C378" t="str">
            <v>CORREO ELECTRÓNICO</v>
          </cell>
          <cell r="J378">
            <v>43843</v>
          </cell>
        </row>
        <row r="379">
          <cell r="A379" t="str">
            <v>INC000000497130</v>
          </cell>
          <cell r="C379" t="str">
            <v>CONECTIVIDAD WAN</v>
          </cell>
          <cell r="J379">
            <v>43843</v>
          </cell>
        </row>
        <row r="380">
          <cell r="A380" t="str">
            <v>INC000000497135</v>
          </cell>
          <cell r="C380" t="str">
            <v>CONECTIVIDAD WAN</v>
          </cell>
          <cell r="J380">
            <v>43843</v>
          </cell>
        </row>
        <row r="381">
          <cell r="A381" t="str">
            <v>INC000000497139</v>
          </cell>
          <cell r="C381" t="str">
            <v>CONECTIVIDAD WAN</v>
          </cell>
          <cell r="J381">
            <v>43843</v>
          </cell>
        </row>
        <row r="382">
          <cell r="A382" t="str">
            <v>INC000000497140</v>
          </cell>
          <cell r="C382" t="str">
            <v>CONECTIVIDAD WAN</v>
          </cell>
          <cell r="J382">
            <v>43843</v>
          </cell>
        </row>
        <row r="383">
          <cell r="A383" t="str">
            <v>INC000000497147</v>
          </cell>
          <cell r="C383" t="str">
            <v>CONECTIVIDAD WAN</v>
          </cell>
          <cell r="J383">
            <v>43843</v>
          </cell>
        </row>
        <row r="384">
          <cell r="A384" t="str">
            <v>INC000000497158</v>
          </cell>
          <cell r="C384" t="str">
            <v>TELEFONÍA IP</v>
          </cell>
          <cell r="J384">
            <v>43843</v>
          </cell>
        </row>
        <row r="385">
          <cell r="A385" t="str">
            <v>INC000000497199</v>
          </cell>
          <cell r="C385" t="str">
            <v>CONECTIVIDAD WAN</v>
          </cell>
          <cell r="J385">
            <v>43843</v>
          </cell>
        </row>
        <row r="386">
          <cell r="A386" t="str">
            <v>INC000000497231</v>
          </cell>
          <cell r="C386" t="str">
            <v>CONECTIVIDAD LAN</v>
          </cell>
          <cell r="J386">
            <v>43843</v>
          </cell>
        </row>
        <row r="387">
          <cell r="A387" t="str">
            <v>INC000000497290</v>
          </cell>
          <cell r="C387" t="str">
            <v>CONECTIVIDAD WAN</v>
          </cell>
          <cell r="J387">
            <v>43843</v>
          </cell>
        </row>
        <row r="388">
          <cell r="A388" t="str">
            <v>INC000000497291</v>
          </cell>
          <cell r="C388" t="str">
            <v>CONECTIVIDAD WAN</v>
          </cell>
          <cell r="J388">
            <v>43843</v>
          </cell>
        </row>
        <row r="389">
          <cell r="A389" t="str">
            <v>INC000000497309</v>
          </cell>
          <cell r="C389" t="str">
            <v>CONECTIVIDAD WAN</v>
          </cell>
          <cell r="J389">
            <v>43843</v>
          </cell>
        </row>
        <row r="390">
          <cell r="A390" t="str">
            <v>INC000000497357</v>
          </cell>
          <cell r="C390" t="str">
            <v>CONECTIVIDAD WAN</v>
          </cell>
          <cell r="J390">
            <v>43843</v>
          </cell>
        </row>
        <row r="391">
          <cell r="A391" t="str">
            <v>INC000000497405</v>
          </cell>
          <cell r="C391" t="str">
            <v>CONECTIVIDAD LAN</v>
          </cell>
          <cell r="J391">
            <v>43843</v>
          </cell>
        </row>
        <row r="392">
          <cell r="A392" t="str">
            <v>INC000000497465</v>
          </cell>
          <cell r="C392" t="str">
            <v>DIRECTORIO ACTIVO</v>
          </cell>
          <cell r="J392">
            <v>43843</v>
          </cell>
        </row>
        <row r="393">
          <cell r="A393" t="str">
            <v>INC000000497515</v>
          </cell>
          <cell r="C393" t="str">
            <v>CORREO ELECTRÓNICO</v>
          </cell>
          <cell r="J393">
            <v>43843</v>
          </cell>
        </row>
        <row r="394">
          <cell r="A394" t="str">
            <v>INC000000497673</v>
          </cell>
          <cell r="C394" t="str">
            <v>CONECTIVIDAD WAN</v>
          </cell>
          <cell r="J394">
            <v>43843</v>
          </cell>
        </row>
        <row r="395">
          <cell r="A395" t="str">
            <v>INC000000497680</v>
          </cell>
          <cell r="C395" t="str">
            <v>TELEFONÍA IP</v>
          </cell>
          <cell r="J395">
            <v>43843</v>
          </cell>
        </row>
        <row r="396">
          <cell r="A396" t="str">
            <v>INC000000497683</v>
          </cell>
          <cell r="C396" t="str">
            <v>CONECTIVIDAD WAN</v>
          </cell>
          <cell r="J396">
            <v>43843</v>
          </cell>
        </row>
        <row r="397">
          <cell r="A397" t="str">
            <v>INC000000497685</v>
          </cell>
          <cell r="C397" t="str">
            <v>CONECTIVIDAD WAN</v>
          </cell>
          <cell r="J397">
            <v>43843</v>
          </cell>
        </row>
        <row r="398">
          <cell r="A398" t="str">
            <v>INC000000497695</v>
          </cell>
          <cell r="C398" t="str">
            <v>CORREO ELECTRÓNICO</v>
          </cell>
          <cell r="J398">
            <v>43843</v>
          </cell>
        </row>
        <row r="399">
          <cell r="A399" t="str">
            <v>INC000000497709</v>
          </cell>
          <cell r="C399" t="str">
            <v>CONECTIVIDAD WAN</v>
          </cell>
          <cell r="J399">
            <v>43843</v>
          </cell>
        </row>
        <row r="400">
          <cell r="A400" t="str">
            <v>INC000000497737</v>
          </cell>
          <cell r="C400" t="str">
            <v>CONECTIVIDAD WAN</v>
          </cell>
          <cell r="J400">
            <v>43843</v>
          </cell>
        </row>
        <row r="401">
          <cell r="A401" t="str">
            <v>INC000000497774</v>
          </cell>
          <cell r="C401" t="str">
            <v>CORREO ELECTRÓNICO</v>
          </cell>
          <cell r="J401">
            <v>43843</v>
          </cell>
        </row>
        <row r="402">
          <cell r="A402" t="str">
            <v>INC000000497798</v>
          </cell>
          <cell r="C402" t="str">
            <v>CONECTIVIDAD WAN</v>
          </cell>
          <cell r="J402">
            <v>43843</v>
          </cell>
        </row>
        <row r="403">
          <cell r="A403" t="str">
            <v>INC000000497870</v>
          </cell>
          <cell r="C403" t="str">
            <v>CONECTIVIDAD WAN</v>
          </cell>
          <cell r="J403">
            <v>43843</v>
          </cell>
        </row>
        <row r="404">
          <cell r="A404" t="str">
            <v>INC000000497879</v>
          </cell>
          <cell r="C404" t="str">
            <v>CONECTIVIDAD LAN</v>
          </cell>
          <cell r="J404">
            <v>43843</v>
          </cell>
        </row>
        <row r="405">
          <cell r="A405" t="str">
            <v>INC000000497890</v>
          </cell>
          <cell r="C405" t="str">
            <v>CONECTIVIDAD WAN</v>
          </cell>
          <cell r="J405">
            <v>43843</v>
          </cell>
        </row>
        <row r="406">
          <cell r="A406" t="str">
            <v>INC000000497897</v>
          </cell>
          <cell r="C406" t="str">
            <v>CONECTIVIDAD WAN</v>
          </cell>
          <cell r="J406">
            <v>43843</v>
          </cell>
        </row>
        <row r="407">
          <cell r="A407" t="str">
            <v>INC000000497929</v>
          </cell>
          <cell r="C407" t="str">
            <v>CONECTIVIDAD LAN</v>
          </cell>
          <cell r="J407">
            <v>43843</v>
          </cell>
        </row>
        <row r="408">
          <cell r="A408" t="str">
            <v>INC000000497964</v>
          </cell>
          <cell r="C408" t="str">
            <v>CONECTIVIDAD WAN</v>
          </cell>
          <cell r="J408">
            <v>43843</v>
          </cell>
        </row>
        <row r="409">
          <cell r="A409" t="str">
            <v>INC000000498136</v>
          </cell>
          <cell r="C409" t="str">
            <v>DIRECTORIO ACTIVO</v>
          </cell>
          <cell r="J409">
            <v>43843</v>
          </cell>
        </row>
        <row r="410">
          <cell r="A410" t="str">
            <v>INC000000498157</v>
          </cell>
          <cell r="C410" t="str">
            <v>CONECTIVIDAD WAN</v>
          </cell>
          <cell r="J410">
            <v>43843</v>
          </cell>
        </row>
        <row r="411">
          <cell r="A411" t="str">
            <v>INC000000498544</v>
          </cell>
          <cell r="C411" t="str">
            <v>CONECTIVIDAD LAN</v>
          </cell>
          <cell r="J411">
            <v>43844</v>
          </cell>
        </row>
        <row r="412">
          <cell r="A412" t="str">
            <v>INC000000498545</v>
          </cell>
          <cell r="C412" t="str">
            <v>CONECTIVIDAD WAN</v>
          </cell>
          <cell r="J412">
            <v>43844</v>
          </cell>
        </row>
        <row r="413">
          <cell r="A413" t="str">
            <v>INC000000498547</v>
          </cell>
          <cell r="C413" t="str">
            <v>CONECTIVIDAD WAN</v>
          </cell>
          <cell r="J413">
            <v>43844</v>
          </cell>
        </row>
        <row r="414">
          <cell r="A414" t="str">
            <v>INC000000498548</v>
          </cell>
          <cell r="C414" t="str">
            <v>CONECTIVIDAD WAN</v>
          </cell>
          <cell r="J414">
            <v>43844</v>
          </cell>
        </row>
        <row r="415">
          <cell r="A415" t="str">
            <v>INC000000498550</v>
          </cell>
          <cell r="C415" t="str">
            <v>CONECTIVIDAD WAN</v>
          </cell>
          <cell r="J415">
            <v>43844</v>
          </cell>
        </row>
        <row r="416">
          <cell r="A416" t="str">
            <v>INC000000498552</v>
          </cell>
          <cell r="C416" t="str">
            <v>CONECTIVIDAD WAN</v>
          </cell>
          <cell r="J416">
            <v>43844</v>
          </cell>
        </row>
        <row r="417">
          <cell r="A417" t="str">
            <v>INC000000498554</v>
          </cell>
          <cell r="C417" t="str">
            <v>CONECTIVIDAD WAN</v>
          </cell>
          <cell r="J417">
            <v>43844</v>
          </cell>
        </row>
        <row r="418">
          <cell r="A418" t="str">
            <v>INC000000498556</v>
          </cell>
          <cell r="C418" t="str">
            <v>CONECTIVIDAD WAN</v>
          </cell>
          <cell r="J418">
            <v>43844</v>
          </cell>
        </row>
        <row r="419">
          <cell r="A419" t="str">
            <v>INC000000498557</v>
          </cell>
          <cell r="C419" t="str">
            <v>CONECTIVIDAD WAN</v>
          </cell>
          <cell r="J419">
            <v>43844</v>
          </cell>
        </row>
        <row r="420">
          <cell r="A420" t="str">
            <v>INC000000498559</v>
          </cell>
          <cell r="C420" t="str">
            <v>CONECTIVIDAD WAN</v>
          </cell>
          <cell r="J420">
            <v>43844</v>
          </cell>
        </row>
        <row r="421">
          <cell r="A421" t="str">
            <v>INC000000498562</v>
          </cell>
          <cell r="C421" t="str">
            <v>CONECTIVIDAD WAN</v>
          </cell>
          <cell r="J421">
            <v>43844</v>
          </cell>
        </row>
        <row r="422">
          <cell r="A422" t="str">
            <v>INC000000498563</v>
          </cell>
          <cell r="C422" t="str">
            <v>CONECTIVIDAD WAN</v>
          </cell>
          <cell r="J422">
            <v>43844</v>
          </cell>
        </row>
        <row r="423">
          <cell r="A423" t="str">
            <v>INC000000498564</v>
          </cell>
          <cell r="C423" t="str">
            <v>CONECTIVIDAD WAN</v>
          </cell>
          <cell r="J423">
            <v>43844</v>
          </cell>
        </row>
        <row r="424">
          <cell r="A424" t="str">
            <v>INC000000498565</v>
          </cell>
          <cell r="C424" t="str">
            <v>CONECTIVIDAD WAN</v>
          </cell>
          <cell r="J424">
            <v>43844</v>
          </cell>
        </row>
        <row r="425">
          <cell r="A425" t="str">
            <v>INC000000498566</v>
          </cell>
          <cell r="C425" t="str">
            <v>CONECTIVIDAD WAN</v>
          </cell>
          <cell r="J425">
            <v>43844</v>
          </cell>
        </row>
        <row r="426">
          <cell r="A426" t="str">
            <v>INC000000498567</v>
          </cell>
          <cell r="C426" t="str">
            <v>CONECTIVIDAD WAN</v>
          </cell>
          <cell r="J426">
            <v>43844</v>
          </cell>
        </row>
        <row r="427">
          <cell r="A427" t="str">
            <v>INC000000498569</v>
          </cell>
          <cell r="C427" t="str">
            <v>CONECTIVIDAD WAN</v>
          </cell>
          <cell r="J427">
            <v>43844</v>
          </cell>
        </row>
        <row r="428">
          <cell r="A428" t="str">
            <v>INC000000498570</v>
          </cell>
          <cell r="C428" t="str">
            <v>CONECTIVIDAD WAN</v>
          </cell>
          <cell r="J428">
            <v>43844</v>
          </cell>
        </row>
        <row r="429">
          <cell r="A429" t="str">
            <v>INC000000498571</v>
          </cell>
          <cell r="C429" t="str">
            <v>CONECTIVIDAD WAN</v>
          </cell>
          <cell r="J429">
            <v>43844</v>
          </cell>
        </row>
        <row r="430">
          <cell r="A430" t="str">
            <v>INC000000498572</v>
          </cell>
          <cell r="C430" t="str">
            <v>CONECTIVIDAD WAN</v>
          </cell>
          <cell r="J430">
            <v>43844</v>
          </cell>
        </row>
        <row r="431">
          <cell r="A431" t="str">
            <v>INC000000498574</v>
          </cell>
          <cell r="C431" t="str">
            <v>CONECTIVIDAD WAN</v>
          </cell>
          <cell r="J431">
            <v>43844</v>
          </cell>
        </row>
        <row r="432">
          <cell r="A432" t="str">
            <v>INC000000498575</v>
          </cell>
          <cell r="C432" t="str">
            <v>CONECTIVIDAD WAN</v>
          </cell>
          <cell r="J432">
            <v>43844</v>
          </cell>
        </row>
        <row r="433">
          <cell r="A433" t="str">
            <v>INC000000498576</v>
          </cell>
          <cell r="C433" t="str">
            <v>CONECTIVIDAD WAN</v>
          </cell>
          <cell r="J433">
            <v>43844</v>
          </cell>
        </row>
        <row r="434">
          <cell r="A434" t="str">
            <v>INC000000498683</v>
          </cell>
          <cell r="C434" t="str">
            <v>CORREO ELECTRÓNICO</v>
          </cell>
          <cell r="J434">
            <v>43844</v>
          </cell>
        </row>
        <row r="435">
          <cell r="A435" t="str">
            <v>INC000000498687</v>
          </cell>
          <cell r="C435" t="str">
            <v>CONECTIVIDAD WAN</v>
          </cell>
          <cell r="J435">
            <v>43844</v>
          </cell>
        </row>
        <row r="436">
          <cell r="A436" t="str">
            <v>INC000000498688</v>
          </cell>
          <cell r="C436" t="str">
            <v>CONECTIVIDAD WAN</v>
          </cell>
          <cell r="J436">
            <v>43844</v>
          </cell>
        </row>
        <row r="437">
          <cell r="A437" t="str">
            <v>INC000000498689</v>
          </cell>
          <cell r="C437" t="str">
            <v>CONECTIVIDAD WAN</v>
          </cell>
          <cell r="J437">
            <v>43844</v>
          </cell>
        </row>
        <row r="438">
          <cell r="A438" t="str">
            <v>INC000000498690</v>
          </cell>
          <cell r="C438" t="str">
            <v>CONECTIVIDAD WAN</v>
          </cell>
          <cell r="J438">
            <v>43844</v>
          </cell>
        </row>
        <row r="439">
          <cell r="A439" t="str">
            <v>INC000000498691</v>
          </cell>
          <cell r="C439" t="str">
            <v>CONECTIVIDAD WAN</v>
          </cell>
          <cell r="J439">
            <v>43844</v>
          </cell>
        </row>
        <row r="440">
          <cell r="A440" t="str">
            <v>INC000000498692</v>
          </cell>
          <cell r="C440" t="str">
            <v>CONECTIVIDAD WAN</v>
          </cell>
          <cell r="J440">
            <v>43844</v>
          </cell>
        </row>
        <row r="441">
          <cell r="A441" t="str">
            <v>INC000000498693</v>
          </cell>
          <cell r="C441" t="str">
            <v>CONECTIVIDAD WAN</v>
          </cell>
          <cell r="J441">
            <v>43844</v>
          </cell>
        </row>
        <row r="442">
          <cell r="A442" t="str">
            <v>INC000000498694</v>
          </cell>
          <cell r="C442" t="str">
            <v>CONECTIVIDAD WAN</v>
          </cell>
          <cell r="J442">
            <v>43844</v>
          </cell>
        </row>
        <row r="443">
          <cell r="A443" t="str">
            <v>INC000000498695</v>
          </cell>
          <cell r="C443" t="str">
            <v>CONECTIVIDAD WAN</v>
          </cell>
          <cell r="J443">
            <v>43844</v>
          </cell>
        </row>
        <row r="444">
          <cell r="A444" t="str">
            <v>INC000000498696</v>
          </cell>
          <cell r="C444" t="str">
            <v>CONECTIVIDAD WAN</v>
          </cell>
          <cell r="J444">
            <v>43844</v>
          </cell>
        </row>
        <row r="445">
          <cell r="A445" t="str">
            <v>INC000000498697</v>
          </cell>
          <cell r="C445" t="str">
            <v>CONECTIVIDAD WAN</v>
          </cell>
          <cell r="J445">
            <v>43844</v>
          </cell>
        </row>
        <row r="446">
          <cell r="A446" t="str">
            <v>INC000000498698</v>
          </cell>
          <cell r="C446" t="str">
            <v>CONECTIVIDAD WAN</v>
          </cell>
          <cell r="J446">
            <v>43844</v>
          </cell>
        </row>
        <row r="447">
          <cell r="A447" t="str">
            <v>INC000000498699</v>
          </cell>
          <cell r="C447" t="str">
            <v>CONECTIVIDAD WAN</v>
          </cell>
          <cell r="J447">
            <v>43844</v>
          </cell>
        </row>
        <row r="448">
          <cell r="A448" t="str">
            <v>INC000000498700</v>
          </cell>
          <cell r="C448" t="str">
            <v>CONECTIVIDAD WAN</v>
          </cell>
          <cell r="J448">
            <v>43844</v>
          </cell>
        </row>
        <row r="449">
          <cell r="A449" t="str">
            <v>INC000000498757</v>
          </cell>
          <cell r="C449" t="str">
            <v>CONECTIVIDAD WAN</v>
          </cell>
          <cell r="J449">
            <v>43844</v>
          </cell>
        </row>
        <row r="450">
          <cell r="A450" t="str">
            <v>INC000000498758</v>
          </cell>
          <cell r="C450" t="str">
            <v>CONECTIVIDAD WAN</v>
          </cell>
          <cell r="J450">
            <v>43844</v>
          </cell>
        </row>
        <row r="451">
          <cell r="A451" t="str">
            <v>INC000000498759</v>
          </cell>
          <cell r="C451" t="str">
            <v>CONECTIVIDAD WAN</v>
          </cell>
          <cell r="J451">
            <v>43844</v>
          </cell>
        </row>
        <row r="452">
          <cell r="A452" t="str">
            <v>INC000000498760</v>
          </cell>
          <cell r="C452" t="str">
            <v>CONECTIVIDAD WAN</v>
          </cell>
          <cell r="J452">
            <v>43844</v>
          </cell>
        </row>
        <row r="453">
          <cell r="A453" t="str">
            <v>INC000000498761</v>
          </cell>
          <cell r="C453" t="str">
            <v>CONECTIVIDAD WAN</v>
          </cell>
          <cell r="J453">
            <v>43844</v>
          </cell>
        </row>
        <row r="454">
          <cell r="A454" t="str">
            <v>INC000000498762</v>
          </cell>
          <cell r="C454" t="str">
            <v>CONECTIVIDAD WAN</v>
          </cell>
          <cell r="J454">
            <v>43844</v>
          </cell>
        </row>
        <row r="455">
          <cell r="A455" t="str">
            <v>INC000000498764</v>
          </cell>
          <cell r="C455" t="str">
            <v>CONECTIVIDAD WAN</v>
          </cell>
          <cell r="J455">
            <v>43844</v>
          </cell>
        </row>
        <row r="456">
          <cell r="A456" t="str">
            <v>INC000000498767</v>
          </cell>
          <cell r="C456" t="str">
            <v>CONECTIVIDAD WAN</v>
          </cell>
          <cell r="J456">
            <v>43844</v>
          </cell>
        </row>
        <row r="457">
          <cell r="A457" t="str">
            <v>INC000000498768</v>
          </cell>
          <cell r="C457" t="str">
            <v>CONECTIVIDAD WAN</v>
          </cell>
          <cell r="J457">
            <v>43844</v>
          </cell>
        </row>
        <row r="458">
          <cell r="A458" t="str">
            <v>INC000000498769</v>
          </cell>
          <cell r="C458" t="str">
            <v>CONECTIVIDAD WAN</v>
          </cell>
          <cell r="J458">
            <v>43844</v>
          </cell>
        </row>
        <row r="459">
          <cell r="A459" t="str">
            <v>INC000000498770</v>
          </cell>
          <cell r="C459" t="str">
            <v>CONECTIVIDAD WAN</v>
          </cell>
          <cell r="J459">
            <v>43844</v>
          </cell>
        </row>
        <row r="460">
          <cell r="A460" t="str">
            <v>INC000000498771</v>
          </cell>
          <cell r="C460" t="str">
            <v>CONECTIVIDAD WAN</v>
          </cell>
          <cell r="J460">
            <v>43844</v>
          </cell>
        </row>
        <row r="461">
          <cell r="A461" t="str">
            <v>INC000000498773</v>
          </cell>
          <cell r="C461" t="str">
            <v>CONECTIVIDAD WAN</v>
          </cell>
          <cell r="J461">
            <v>43844</v>
          </cell>
        </row>
        <row r="462">
          <cell r="A462" t="str">
            <v>INC000000498774</v>
          </cell>
          <cell r="C462" t="str">
            <v>CONECTIVIDAD WAN</v>
          </cell>
          <cell r="J462">
            <v>43844</v>
          </cell>
        </row>
        <row r="463">
          <cell r="A463" t="str">
            <v>INC000000498776</v>
          </cell>
          <cell r="C463" t="str">
            <v>CONECTIVIDAD WAN</v>
          </cell>
          <cell r="J463">
            <v>43844</v>
          </cell>
        </row>
        <row r="464">
          <cell r="A464" t="str">
            <v>INC000000498777</v>
          </cell>
          <cell r="C464" t="str">
            <v>CONECTIVIDAD WAN</v>
          </cell>
          <cell r="J464">
            <v>43844</v>
          </cell>
        </row>
        <row r="465">
          <cell r="A465" t="str">
            <v>INC000000498778</v>
          </cell>
          <cell r="C465" t="str">
            <v>CONECTIVIDAD WAN</v>
          </cell>
          <cell r="J465">
            <v>43844</v>
          </cell>
        </row>
        <row r="466">
          <cell r="A466" t="str">
            <v>INC000000498779</v>
          </cell>
          <cell r="C466" t="str">
            <v>CONECTIVIDAD WAN</v>
          </cell>
          <cell r="J466">
            <v>43844</v>
          </cell>
        </row>
        <row r="467">
          <cell r="A467" t="str">
            <v>INC000000498780</v>
          </cell>
          <cell r="C467" t="str">
            <v>CONECTIVIDAD WAN</v>
          </cell>
          <cell r="J467">
            <v>43844</v>
          </cell>
        </row>
        <row r="468">
          <cell r="A468" t="str">
            <v>INC000000498781</v>
          </cell>
          <cell r="C468" t="str">
            <v>CONECTIVIDAD WAN</v>
          </cell>
          <cell r="J468">
            <v>43844</v>
          </cell>
        </row>
        <row r="469">
          <cell r="A469" t="str">
            <v>INC000000498782</v>
          </cell>
          <cell r="C469" t="str">
            <v>CONECTIVIDAD WAN</v>
          </cell>
          <cell r="J469">
            <v>43844</v>
          </cell>
        </row>
        <row r="470">
          <cell r="A470" t="str">
            <v>INC000000498803</v>
          </cell>
          <cell r="C470" t="str">
            <v>CONECTIVIDAD WAN</v>
          </cell>
          <cell r="J470">
            <v>43844</v>
          </cell>
        </row>
        <row r="471">
          <cell r="A471" t="str">
            <v>INC000000498805</v>
          </cell>
          <cell r="C471" t="str">
            <v>CONECTIVIDAD WAN</v>
          </cell>
          <cell r="J471">
            <v>43844</v>
          </cell>
        </row>
        <row r="472">
          <cell r="A472" t="str">
            <v>INC000000498813</v>
          </cell>
          <cell r="C472" t="str">
            <v>CONECTIVIDAD WAN</v>
          </cell>
          <cell r="J472">
            <v>43844</v>
          </cell>
        </row>
        <row r="473">
          <cell r="A473" t="str">
            <v>INC000000498814</v>
          </cell>
          <cell r="C473" t="str">
            <v>CONECTIVIDAD WAN</v>
          </cell>
          <cell r="J473">
            <v>43844</v>
          </cell>
        </row>
        <row r="474">
          <cell r="A474" t="str">
            <v>INC000000498816</v>
          </cell>
          <cell r="C474" t="str">
            <v>CONECTIVIDAD WAN</v>
          </cell>
          <cell r="J474">
            <v>43844</v>
          </cell>
        </row>
        <row r="475">
          <cell r="A475" t="str">
            <v>INC000000498817</v>
          </cell>
          <cell r="C475" t="str">
            <v>CONECTIVIDAD WAN</v>
          </cell>
          <cell r="J475">
            <v>43844</v>
          </cell>
        </row>
        <row r="476">
          <cell r="A476" t="str">
            <v>INC000000498818</v>
          </cell>
          <cell r="C476" t="str">
            <v>CONECTIVIDAD WAN</v>
          </cell>
          <cell r="J476">
            <v>43844</v>
          </cell>
        </row>
        <row r="477">
          <cell r="A477" t="str">
            <v>INC000000498819</v>
          </cell>
          <cell r="C477" t="str">
            <v>CONECTIVIDAD WAN</v>
          </cell>
          <cell r="J477">
            <v>43844</v>
          </cell>
        </row>
        <row r="478">
          <cell r="A478" t="str">
            <v>INC000000498820</v>
          </cell>
          <cell r="C478" t="str">
            <v>CONECTIVIDAD WAN</v>
          </cell>
          <cell r="J478">
            <v>43844</v>
          </cell>
        </row>
        <row r="479">
          <cell r="A479" t="str">
            <v>INC000000498833</v>
          </cell>
          <cell r="C479" t="str">
            <v>CONECTIVIDAD WAN</v>
          </cell>
          <cell r="J479">
            <v>43844</v>
          </cell>
        </row>
        <row r="480">
          <cell r="A480" t="str">
            <v>INC000000498845</v>
          </cell>
          <cell r="C480" t="str">
            <v>CONECTIVIDAD WAN</v>
          </cell>
          <cell r="J480">
            <v>43844</v>
          </cell>
        </row>
        <row r="481">
          <cell r="A481" t="str">
            <v>INC000000498867</v>
          </cell>
          <cell r="C481" t="str">
            <v>CONECTIVIDAD WAN</v>
          </cell>
          <cell r="J481">
            <v>43844</v>
          </cell>
        </row>
        <row r="482">
          <cell r="A482" t="str">
            <v>INC000000498871</v>
          </cell>
          <cell r="C482" t="str">
            <v>CONECTIVIDAD WAN</v>
          </cell>
          <cell r="J482">
            <v>43844</v>
          </cell>
        </row>
        <row r="483">
          <cell r="A483" t="str">
            <v>INC000000498873</v>
          </cell>
          <cell r="C483" t="str">
            <v>CONECTIVIDAD WAN</v>
          </cell>
          <cell r="J483">
            <v>43844</v>
          </cell>
        </row>
        <row r="484">
          <cell r="A484" t="str">
            <v>INC000000498879</v>
          </cell>
          <cell r="C484" t="str">
            <v>CONECTIVIDAD WAN</v>
          </cell>
          <cell r="J484">
            <v>43844</v>
          </cell>
        </row>
        <row r="485">
          <cell r="A485" t="str">
            <v>INC000000498882</v>
          </cell>
          <cell r="C485" t="str">
            <v>CONECTIVIDAD WAN</v>
          </cell>
          <cell r="J485">
            <v>43844</v>
          </cell>
        </row>
        <row r="486">
          <cell r="A486" t="str">
            <v>INC000000498889</v>
          </cell>
          <cell r="C486" t="str">
            <v>CONECTIVIDAD WAN</v>
          </cell>
          <cell r="J486">
            <v>43844</v>
          </cell>
        </row>
        <row r="487">
          <cell r="A487" t="str">
            <v>INC000000498904</v>
          </cell>
          <cell r="C487" t="str">
            <v>CORREO ELECTRÓNICO</v>
          </cell>
          <cell r="J487">
            <v>43844</v>
          </cell>
        </row>
        <row r="488">
          <cell r="A488" t="str">
            <v>INC000000498931</v>
          </cell>
          <cell r="C488" t="str">
            <v>CONECTIVIDAD WAN</v>
          </cell>
          <cell r="J488">
            <v>43844</v>
          </cell>
        </row>
        <row r="489">
          <cell r="A489" t="str">
            <v>INC000000498940</v>
          </cell>
          <cell r="C489" t="str">
            <v>CONECTIVIDAD WAN</v>
          </cell>
          <cell r="J489">
            <v>43844</v>
          </cell>
        </row>
        <row r="490">
          <cell r="A490" t="str">
            <v>INC000000498942</v>
          </cell>
          <cell r="C490" t="str">
            <v>CONECTIVIDAD WAN</v>
          </cell>
          <cell r="J490">
            <v>43844</v>
          </cell>
        </row>
        <row r="491">
          <cell r="A491" t="str">
            <v>INC000000498953</v>
          </cell>
          <cell r="C491" t="str">
            <v>CONECTIVIDAD WAN</v>
          </cell>
          <cell r="J491">
            <v>43844</v>
          </cell>
        </row>
        <row r="492">
          <cell r="A492" t="str">
            <v>INC000000498976</v>
          </cell>
          <cell r="C492" t="str">
            <v>CORREO ELECTRÓNICO</v>
          </cell>
          <cell r="J492">
            <v>43844</v>
          </cell>
        </row>
        <row r="493">
          <cell r="A493" t="str">
            <v>INC000000498999</v>
          </cell>
          <cell r="C493" t="str">
            <v>CONECTIVIDAD WAN</v>
          </cell>
          <cell r="J493">
            <v>43844</v>
          </cell>
        </row>
        <row r="494">
          <cell r="A494" t="str">
            <v>INC000000499005</v>
          </cell>
          <cell r="C494" t="str">
            <v>CONECTIVIDAD WAN</v>
          </cell>
          <cell r="J494">
            <v>43844</v>
          </cell>
        </row>
        <row r="495">
          <cell r="A495" t="str">
            <v>INC000000499045</v>
          </cell>
          <cell r="C495" t="str">
            <v>CONECTIVIDAD WAN</v>
          </cell>
          <cell r="J495">
            <v>43844</v>
          </cell>
        </row>
        <row r="496">
          <cell r="A496" t="str">
            <v>INC000000499076</v>
          </cell>
          <cell r="C496" t="str">
            <v>CORREO ELECTRÓNICO</v>
          </cell>
          <cell r="J496">
            <v>43844</v>
          </cell>
        </row>
        <row r="497">
          <cell r="A497" t="str">
            <v>INC000000499077</v>
          </cell>
          <cell r="C497" t="str">
            <v>CONECTIVIDAD WAN</v>
          </cell>
          <cell r="J497">
            <v>43844</v>
          </cell>
        </row>
        <row r="498">
          <cell r="A498" t="str">
            <v>INC000000499104</v>
          </cell>
          <cell r="C498" t="str">
            <v>CONECTIVIDAD WAN</v>
          </cell>
          <cell r="J498">
            <v>43844</v>
          </cell>
        </row>
        <row r="499">
          <cell r="A499" t="str">
            <v>INC000000499136</v>
          </cell>
          <cell r="C499" t="str">
            <v>CONECTIVIDAD WAN</v>
          </cell>
          <cell r="J499">
            <v>43844</v>
          </cell>
        </row>
        <row r="500">
          <cell r="A500" t="str">
            <v>INC000000499137</v>
          </cell>
          <cell r="C500" t="str">
            <v>CONECTIVIDAD WAN</v>
          </cell>
          <cell r="J500">
            <v>43844</v>
          </cell>
        </row>
        <row r="501">
          <cell r="A501" t="str">
            <v>INC000000499138</v>
          </cell>
          <cell r="C501" t="str">
            <v>CONECTIVIDAD WAN</v>
          </cell>
          <cell r="J501">
            <v>43844</v>
          </cell>
        </row>
        <row r="502">
          <cell r="A502" t="str">
            <v>INC000000499143</v>
          </cell>
          <cell r="C502" t="str">
            <v>CONECTIVIDAD WAN</v>
          </cell>
          <cell r="J502">
            <v>43844</v>
          </cell>
        </row>
        <row r="503">
          <cell r="A503" t="str">
            <v>INC000000499149</v>
          </cell>
          <cell r="C503" t="str">
            <v>CONECTIVIDAD WAN</v>
          </cell>
          <cell r="J503">
            <v>43844</v>
          </cell>
        </row>
        <row r="504">
          <cell r="A504" t="str">
            <v>INC000000499172</v>
          </cell>
          <cell r="C504" t="str">
            <v>CONECTIVIDAD WAN</v>
          </cell>
          <cell r="J504">
            <v>43844</v>
          </cell>
        </row>
        <row r="505">
          <cell r="A505" t="str">
            <v>INC000000499173</v>
          </cell>
          <cell r="C505" t="str">
            <v>CONECTIVIDAD WAN</v>
          </cell>
          <cell r="J505">
            <v>43844</v>
          </cell>
        </row>
        <row r="506">
          <cell r="A506" t="str">
            <v>INC000000499187</v>
          </cell>
          <cell r="C506" t="str">
            <v>CONECTIVIDAD WAN</v>
          </cell>
          <cell r="J506">
            <v>43844</v>
          </cell>
        </row>
        <row r="507">
          <cell r="A507" t="str">
            <v>INC000000499227</v>
          </cell>
          <cell r="C507" t="str">
            <v>CONECTIVIDAD WAN</v>
          </cell>
          <cell r="J507">
            <v>43844</v>
          </cell>
        </row>
        <row r="508">
          <cell r="A508" t="str">
            <v>INC000000499245</v>
          </cell>
          <cell r="C508" t="str">
            <v>CONECTIVIDAD WAN</v>
          </cell>
          <cell r="J508">
            <v>43844</v>
          </cell>
        </row>
        <row r="509">
          <cell r="A509" t="str">
            <v>INC000000499247</v>
          </cell>
          <cell r="C509" t="str">
            <v>CONECTIVIDAD WAN</v>
          </cell>
          <cell r="J509">
            <v>43844</v>
          </cell>
        </row>
        <row r="510">
          <cell r="A510" t="str">
            <v>INC000000499253</v>
          </cell>
          <cell r="C510" t="str">
            <v>CONECTIVIDAD WAN</v>
          </cell>
          <cell r="J510">
            <v>43844</v>
          </cell>
        </row>
        <row r="511">
          <cell r="A511" t="str">
            <v>INC000000499284</v>
          </cell>
          <cell r="C511" t="str">
            <v>CONECTIVIDAD WAN</v>
          </cell>
          <cell r="J511">
            <v>43844</v>
          </cell>
        </row>
        <row r="512">
          <cell r="A512" t="str">
            <v>INC000000499297</v>
          </cell>
          <cell r="C512" t="str">
            <v>CONECTIVIDAD WAN</v>
          </cell>
          <cell r="J512">
            <v>43844</v>
          </cell>
        </row>
        <row r="513">
          <cell r="A513" t="str">
            <v>INC000000499310</v>
          </cell>
          <cell r="C513" t="str">
            <v>CONECTIVIDAD WAN</v>
          </cell>
          <cell r="J513">
            <v>43844</v>
          </cell>
        </row>
        <row r="514">
          <cell r="A514" t="str">
            <v>INC000000499346</v>
          </cell>
          <cell r="C514" t="str">
            <v>CONECTIVIDAD WAN</v>
          </cell>
          <cell r="J514">
            <v>43844</v>
          </cell>
        </row>
        <row r="515">
          <cell r="A515" t="str">
            <v>INC000000499349</v>
          </cell>
          <cell r="C515" t="str">
            <v>CONECTIVIDAD WAN</v>
          </cell>
          <cell r="J515">
            <v>43844</v>
          </cell>
        </row>
        <row r="516">
          <cell r="A516" t="str">
            <v>INC000000499357</v>
          </cell>
          <cell r="C516" t="str">
            <v>CONECTIVIDAD WAN</v>
          </cell>
          <cell r="J516">
            <v>43844</v>
          </cell>
        </row>
        <row r="517">
          <cell r="A517" t="str">
            <v>INC000000499374</v>
          </cell>
          <cell r="C517" t="str">
            <v>CONECTIVIDAD WAN</v>
          </cell>
          <cell r="J517">
            <v>43844</v>
          </cell>
        </row>
        <row r="518">
          <cell r="A518" t="str">
            <v>INC000000499408</v>
          </cell>
          <cell r="C518" t="str">
            <v>CONECTIVIDAD WAN</v>
          </cell>
          <cell r="J518">
            <v>43844</v>
          </cell>
        </row>
        <row r="519">
          <cell r="A519" t="str">
            <v>INC000000499415</v>
          </cell>
          <cell r="C519" t="str">
            <v>CONECTIVIDAD WAN</v>
          </cell>
          <cell r="J519">
            <v>43844</v>
          </cell>
        </row>
        <row r="520">
          <cell r="A520" t="str">
            <v>INC000000499455</v>
          </cell>
          <cell r="C520" t="str">
            <v>CONECTIVIDAD WAN</v>
          </cell>
          <cell r="J520">
            <v>43844</v>
          </cell>
        </row>
        <row r="521">
          <cell r="A521" t="str">
            <v>INC000000499471</v>
          </cell>
          <cell r="C521" t="str">
            <v>CONECTIVIDAD WAN</v>
          </cell>
          <cell r="J521">
            <v>43844</v>
          </cell>
        </row>
        <row r="522">
          <cell r="A522" t="str">
            <v>INC000000499475</v>
          </cell>
          <cell r="C522" t="str">
            <v>CONECTIVIDAD WAN</v>
          </cell>
          <cell r="J522">
            <v>43844</v>
          </cell>
        </row>
        <row r="523">
          <cell r="A523" t="str">
            <v>INC000000499487</v>
          </cell>
          <cell r="C523" t="str">
            <v>CONECTIVIDAD WAN</v>
          </cell>
          <cell r="J523">
            <v>43844</v>
          </cell>
        </row>
        <row r="524">
          <cell r="A524" t="str">
            <v>INC000000499489</v>
          </cell>
          <cell r="C524" t="str">
            <v>CONECTIVIDAD WAN</v>
          </cell>
          <cell r="J524">
            <v>43844</v>
          </cell>
        </row>
        <row r="525">
          <cell r="A525" t="str">
            <v>INC000000499490</v>
          </cell>
          <cell r="C525" t="str">
            <v>CONECTIVIDAD WAN</v>
          </cell>
          <cell r="J525">
            <v>43844</v>
          </cell>
        </row>
        <row r="526">
          <cell r="A526" t="str">
            <v>INC000000499491</v>
          </cell>
          <cell r="C526" t="str">
            <v>CONECTIVIDAD WAN</v>
          </cell>
          <cell r="J526">
            <v>43844</v>
          </cell>
        </row>
        <row r="527">
          <cell r="A527" t="str">
            <v>INC000000499494</v>
          </cell>
          <cell r="C527" t="str">
            <v>CONECTIVIDAD WAN</v>
          </cell>
          <cell r="J527">
            <v>43844</v>
          </cell>
        </row>
        <row r="528">
          <cell r="A528" t="str">
            <v>INC000000499495</v>
          </cell>
          <cell r="C528" t="str">
            <v>CONECTIVIDAD WAN</v>
          </cell>
          <cell r="J528">
            <v>43844</v>
          </cell>
        </row>
        <row r="529">
          <cell r="A529" t="str">
            <v>INC000000499497</v>
          </cell>
          <cell r="C529" t="str">
            <v>CONECTIVIDAD WAN</v>
          </cell>
          <cell r="J529">
            <v>43844</v>
          </cell>
        </row>
        <row r="530">
          <cell r="A530" t="str">
            <v>INC000000499498</v>
          </cell>
          <cell r="C530" t="str">
            <v>CONECTIVIDAD WAN</v>
          </cell>
          <cell r="J530">
            <v>43844</v>
          </cell>
        </row>
        <row r="531">
          <cell r="A531" t="str">
            <v>INC000000499499</v>
          </cell>
          <cell r="C531" t="str">
            <v>CONECTIVIDAD WAN</v>
          </cell>
          <cell r="J531">
            <v>43844</v>
          </cell>
        </row>
        <row r="532">
          <cell r="A532" t="str">
            <v>INC000000499500</v>
          </cell>
          <cell r="C532" t="str">
            <v>CONECTIVIDAD WAN</v>
          </cell>
          <cell r="J532">
            <v>43844</v>
          </cell>
        </row>
        <row r="533">
          <cell r="A533" t="str">
            <v>INC000000499519</v>
          </cell>
          <cell r="C533" t="str">
            <v>CONECTIVIDAD WAN</v>
          </cell>
          <cell r="J533">
            <v>43844</v>
          </cell>
        </row>
        <row r="534">
          <cell r="A534" t="str">
            <v>INC000000499547</v>
          </cell>
          <cell r="C534" t="str">
            <v>CORREO ELECTRÓNICO</v>
          </cell>
          <cell r="J534">
            <v>43844</v>
          </cell>
        </row>
        <row r="535">
          <cell r="A535" t="str">
            <v>INC000000499550</v>
          </cell>
          <cell r="C535" t="str">
            <v>CONECTIVIDAD WAN</v>
          </cell>
          <cell r="J535">
            <v>43844</v>
          </cell>
        </row>
        <row r="536">
          <cell r="A536" t="str">
            <v>INC000000499553</v>
          </cell>
          <cell r="C536" t="str">
            <v>CONECTIVIDAD WAN</v>
          </cell>
          <cell r="J536">
            <v>43844</v>
          </cell>
        </row>
        <row r="537">
          <cell r="A537" t="str">
            <v>INC000000499554</v>
          </cell>
          <cell r="C537" t="str">
            <v>CONECTIVIDAD WAN</v>
          </cell>
          <cell r="J537">
            <v>43844</v>
          </cell>
        </row>
        <row r="538">
          <cell r="A538" t="str">
            <v>INC000000499556</v>
          </cell>
          <cell r="C538" t="str">
            <v>CONECTIVIDAD WAN</v>
          </cell>
          <cell r="J538">
            <v>43844</v>
          </cell>
        </row>
        <row r="539">
          <cell r="A539" t="str">
            <v>INC000000499557</v>
          </cell>
          <cell r="C539" t="str">
            <v>CONECTIVIDAD WAN</v>
          </cell>
          <cell r="J539">
            <v>43844</v>
          </cell>
        </row>
        <row r="540">
          <cell r="A540" t="str">
            <v>INC000000499558</v>
          </cell>
          <cell r="C540" t="str">
            <v>CONECTIVIDAD WAN</v>
          </cell>
          <cell r="J540">
            <v>43844</v>
          </cell>
        </row>
        <row r="541">
          <cell r="A541" t="str">
            <v>INC000000499560</v>
          </cell>
          <cell r="C541" t="str">
            <v>CONECTIVIDAD WAN</v>
          </cell>
          <cell r="J541">
            <v>43844</v>
          </cell>
        </row>
        <row r="542">
          <cell r="A542" t="str">
            <v>INC000000499561</v>
          </cell>
          <cell r="C542" t="str">
            <v>CONECTIVIDAD WAN</v>
          </cell>
          <cell r="J542">
            <v>43844</v>
          </cell>
        </row>
        <row r="543">
          <cell r="A543" t="str">
            <v>INC000000499562</v>
          </cell>
          <cell r="C543" t="str">
            <v>CONECTIVIDAD WAN</v>
          </cell>
          <cell r="J543">
            <v>43844</v>
          </cell>
        </row>
        <row r="544">
          <cell r="A544" t="str">
            <v>INC000000499564</v>
          </cell>
          <cell r="C544" t="str">
            <v>CONECTIVIDAD WAN</v>
          </cell>
          <cell r="J544">
            <v>43844</v>
          </cell>
        </row>
        <row r="545">
          <cell r="A545" t="str">
            <v>INC000000499565</v>
          </cell>
          <cell r="C545" t="str">
            <v>CONECTIVIDAD WAN</v>
          </cell>
          <cell r="J545">
            <v>43844</v>
          </cell>
        </row>
        <row r="546">
          <cell r="A546" t="str">
            <v>INC000000499566</v>
          </cell>
          <cell r="C546" t="str">
            <v>CONECTIVIDAD WAN</v>
          </cell>
          <cell r="J546">
            <v>43844</v>
          </cell>
        </row>
        <row r="547">
          <cell r="A547" t="str">
            <v>INC000000499567</v>
          </cell>
          <cell r="C547" t="str">
            <v>CONECTIVIDAD WAN</v>
          </cell>
          <cell r="J547">
            <v>43844</v>
          </cell>
        </row>
        <row r="548">
          <cell r="A548" t="str">
            <v>INC000000499568</v>
          </cell>
          <cell r="C548" t="str">
            <v>CONECTIVIDAD WAN</v>
          </cell>
          <cell r="J548">
            <v>43844</v>
          </cell>
        </row>
        <row r="549">
          <cell r="A549" t="str">
            <v>INC000000499569</v>
          </cell>
          <cell r="C549" t="str">
            <v>CONECTIVIDAD WAN</v>
          </cell>
          <cell r="J549">
            <v>43844</v>
          </cell>
        </row>
        <row r="550">
          <cell r="A550" t="str">
            <v>INC000000499570</v>
          </cell>
          <cell r="C550" t="str">
            <v>CONECTIVIDAD WAN</v>
          </cell>
          <cell r="J550">
            <v>43844</v>
          </cell>
        </row>
        <row r="551">
          <cell r="A551" t="str">
            <v>INC000000499571</v>
          </cell>
          <cell r="C551" t="str">
            <v>CONECTIVIDAD WAN</v>
          </cell>
          <cell r="J551">
            <v>43844</v>
          </cell>
        </row>
        <row r="552">
          <cell r="A552" t="str">
            <v>INC000000499572</v>
          </cell>
          <cell r="C552" t="str">
            <v>CONECTIVIDAD WAN</v>
          </cell>
          <cell r="J552">
            <v>43844</v>
          </cell>
        </row>
        <row r="553">
          <cell r="A553" t="str">
            <v>INC000000499573</v>
          </cell>
          <cell r="C553" t="str">
            <v>CONECTIVIDAD WAN</v>
          </cell>
          <cell r="J553">
            <v>43844</v>
          </cell>
        </row>
        <row r="554">
          <cell r="A554" t="str">
            <v>INC000000499575</v>
          </cell>
          <cell r="C554" t="str">
            <v>CONECTIVIDAD WAN</v>
          </cell>
          <cell r="J554">
            <v>43844</v>
          </cell>
        </row>
        <row r="555">
          <cell r="A555" t="str">
            <v>INC000000499576</v>
          </cell>
          <cell r="C555" t="str">
            <v>CONECTIVIDAD WAN</v>
          </cell>
          <cell r="J555">
            <v>43844</v>
          </cell>
        </row>
        <row r="556">
          <cell r="A556" t="str">
            <v>INC000000499577</v>
          </cell>
          <cell r="C556" t="str">
            <v>CONECTIVIDAD WAN</v>
          </cell>
          <cell r="J556">
            <v>43844</v>
          </cell>
        </row>
        <row r="557">
          <cell r="A557" t="str">
            <v>INC000000499578</v>
          </cell>
          <cell r="C557" t="str">
            <v>CONECTIVIDAD WAN</v>
          </cell>
          <cell r="J557">
            <v>43844</v>
          </cell>
        </row>
        <row r="558">
          <cell r="A558" t="str">
            <v>INC000000499593</v>
          </cell>
          <cell r="C558" t="str">
            <v>CONECTIVIDAD WAN</v>
          </cell>
          <cell r="J558">
            <v>43844</v>
          </cell>
        </row>
        <row r="559">
          <cell r="A559" t="str">
            <v>INC000000499603</v>
          </cell>
          <cell r="C559" t="str">
            <v>CONECTIVIDAD WAN</v>
          </cell>
          <cell r="J559">
            <v>43844</v>
          </cell>
        </row>
        <row r="560">
          <cell r="A560" t="str">
            <v>INC000000499607</v>
          </cell>
          <cell r="C560" t="str">
            <v>CORREO ELECTRÓNICO</v>
          </cell>
          <cell r="J560">
            <v>43844</v>
          </cell>
        </row>
        <row r="561">
          <cell r="A561" t="str">
            <v>INC000000499623</v>
          </cell>
          <cell r="C561" t="str">
            <v>CORREO ELECTRÓNICO</v>
          </cell>
          <cell r="J561">
            <v>43844</v>
          </cell>
        </row>
        <row r="562">
          <cell r="A562" t="str">
            <v>INC000000499627</v>
          </cell>
          <cell r="C562" t="str">
            <v>CONECTIVIDAD WAN</v>
          </cell>
          <cell r="J562">
            <v>43844</v>
          </cell>
        </row>
        <row r="563">
          <cell r="A563" t="str">
            <v>INC000000499629</v>
          </cell>
          <cell r="C563" t="str">
            <v>CONECTIVIDAD WAN</v>
          </cell>
          <cell r="J563">
            <v>43844</v>
          </cell>
        </row>
        <row r="564">
          <cell r="A564" t="str">
            <v>INC000000499631</v>
          </cell>
          <cell r="C564" t="str">
            <v>CONECTIVIDAD WAN</v>
          </cell>
          <cell r="J564">
            <v>43844</v>
          </cell>
        </row>
        <row r="565">
          <cell r="A565" t="str">
            <v>INC000000499632</v>
          </cell>
          <cell r="C565" t="str">
            <v>CONECTIVIDAD WAN</v>
          </cell>
          <cell r="J565">
            <v>43844</v>
          </cell>
        </row>
        <row r="566">
          <cell r="A566" t="str">
            <v>INC000000499633</v>
          </cell>
          <cell r="C566" t="str">
            <v>CONECTIVIDAD WAN</v>
          </cell>
          <cell r="J566">
            <v>43844</v>
          </cell>
        </row>
        <row r="567">
          <cell r="A567" t="str">
            <v>INC000000499634</v>
          </cell>
          <cell r="C567" t="str">
            <v>CONECTIVIDAD WAN</v>
          </cell>
          <cell r="J567">
            <v>43844</v>
          </cell>
        </row>
        <row r="568">
          <cell r="A568" t="str">
            <v>INC000000499635</v>
          </cell>
          <cell r="C568" t="str">
            <v>CONECTIVIDAD WAN</v>
          </cell>
          <cell r="J568">
            <v>43844</v>
          </cell>
        </row>
        <row r="569">
          <cell r="A569" t="str">
            <v>INC000000499636</v>
          </cell>
          <cell r="C569" t="str">
            <v>CONECTIVIDAD WAN</v>
          </cell>
          <cell r="J569">
            <v>43844</v>
          </cell>
        </row>
        <row r="570">
          <cell r="A570" t="str">
            <v>INC000000499637</v>
          </cell>
          <cell r="C570" t="str">
            <v>CONECTIVIDAD WAN</v>
          </cell>
          <cell r="J570">
            <v>43844</v>
          </cell>
        </row>
        <row r="571">
          <cell r="A571" t="str">
            <v>INC000000499638</v>
          </cell>
          <cell r="C571" t="str">
            <v>CONECTIVIDAD WAN</v>
          </cell>
          <cell r="J571">
            <v>43844</v>
          </cell>
        </row>
        <row r="572">
          <cell r="A572" t="str">
            <v>INC000000499640</v>
          </cell>
          <cell r="C572" t="str">
            <v>CONECTIVIDAD WAN</v>
          </cell>
          <cell r="J572">
            <v>43844</v>
          </cell>
        </row>
        <row r="573">
          <cell r="A573" t="str">
            <v>INC000000499641</v>
          </cell>
          <cell r="C573" t="str">
            <v>CONECTIVIDAD WAN</v>
          </cell>
          <cell r="J573">
            <v>43844</v>
          </cell>
        </row>
        <row r="574">
          <cell r="A574" t="str">
            <v>INC000000499642</v>
          </cell>
          <cell r="C574" t="str">
            <v>CONECTIVIDAD WAN</v>
          </cell>
          <cell r="J574">
            <v>43844</v>
          </cell>
        </row>
        <row r="575">
          <cell r="A575" t="str">
            <v>INC000000499644</v>
          </cell>
          <cell r="C575" t="str">
            <v>CONECTIVIDAD WAN</v>
          </cell>
          <cell r="J575">
            <v>43844</v>
          </cell>
        </row>
        <row r="576">
          <cell r="A576" t="str">
            <v>INC000000499647</v>
          </cell>
          <cell r="C576" t="str">
            <v>CONECTIVIDAD WAN</v>
          </cell>
          <cell r="J576">
            <v>43844</v>
          </cell>
        </row>
        <row r="577">
          <cell r="A577" t="str">
            <v>INC000000499649</v>
          </cell>
          <cell r="C577" t="str">
            <v>CONECTIVIDAD WAN</v>
          </cell>
          <cell r="J577">
            <v>43844</v>
          </cell>
        </row>
        <row r="578">
          <cell r="A578" t="str">
            <v>INC000000499650</v>
          </cell>
          <cell r="C578" t="str">
            <v>CONECTIVIDAD WAN</v>
          </cell>
          <cell r="J578">
            <v>43844</v>
          </cell>
        </row>
        <row r="579">
          <cell r="A579" t="str">
            <v>INC000000499651</v>
          </cell>
          <cell r="C579" t="str">
            <v>CONECTIVIDAD WAN</v>
          </cell>
          <cell r="J579">
            <v>43844</v>
          </cell>
        </row>
        <row r="580">
          <cell r="A580" t="str">
            <v>INC000000499652</v>
          </cell>
          <cell r="C580" t="str">
            <v>CONECTIVIDAD WAN</v>
          </cell>
          <cell r="J580">
            <v>43844</v>
          </cell>
        </row>
        <row r="581">
          <cell r="A581" t="str">
            <v>INC000000499654</v>
          </cell>
          <cell r="C581" t="str">
            <v>CONECTIVIDAD WAN</v>
          </cell>
          <cell r="J581">
            <v>43844</v>
          </cell>
        </row>
        <row r="582">
          <cell r="A582" t="str">
            <v>INC000000499657</v>
          </cell>
          <cell r="C582" t="str">
            <v>CONECTIVIDAD WAN</v>
          </cell>
          <cell r="J582">
            <v>43844</v>
          </cell>
        </row>
        <row r="583">
          <cell r="A583" t="str">
            <v>INC000000499658</v>
          </cell>
          <cell r="C583" t="str">
            <v>CONECTIVIDAD WAN</v>
          </cell>
          <cell r="J583">
            <v>43844</v>
          </cell>
        </row>
        <row r="584">
          <cell r="A584" t="str">
            <v>INC000000499659</v>
          </cell>
          <cell r="C584" t="str">
            <v>CONECTIVIDAD WAN</v>
          </cell>
          <cell r="J584">
            <v>43844</v>
          </cell>
        </row>
        <row r="585">
          <cell r="A585" t="str">
            <v>INC000000499660</v>
          </cell>
          <cell r="C585" t="str">
            <v>CONECTIVIDAD WAN</v>
          </cell>
          <cell r="J585">
            <v>43844</v>
          </cell>
        </row>
        <row r="586">
          <cell r="A586" t="str">
            <v>INC000000499662</v>
          </cell>
          <cell r="C586" t="str">
            <v>CONECTIVIDAD WAN</v>
          </cell>
          <cell r="J586">
            <v>43844</v>
          </cell>
        </row>
        <row r="587">
          <cell r="A587" t="str">
            <v>INC000000499663</v>
          </cell>
          <cell r="C587" t="str">
            <v>CONECTIVIDAD WAN</v>
          </cell>
          <cell r="J587">
            <v>43844</v>
          </cell>
        </row>
        <row r="588">
          <cell r="A588" t="str">
            <v>INC000000499701</v>
          </cell>
          <cell r="C588" t="str">
            <v>CONECTIVIDAD WAN</v>
          </cell>
          <cell r="J588">
            <v>43844</v>
          </cell>
        </row>
        <row r="589">
          <cell r="A589" t="str">
            <v>INC000000499702</v>
          </cell>
          <cell r="C589" t="str">
            <v>CONECTIVIDAD WAN</v>
          </cell>
          <cell r="J589">
            <v>43844</v>
          </cell>
        </row>
        <row r="590">
          <cell r="A590" t="str">
            <v>INC000000499703</v>
          </cell>
          <cell r="C590" t="str">
            <v>CONECTIVIDAD WAN</v>
          </cell>
          <cell r="J590">
            <v>43844</v>
          </cell>
        </row>
        <row r="591">
          <cell r="A591" t="str">
            <v>INC000000499704</v>
          </cell>
          <cell r="C591" t="str">
            <v>CONECTIVIDAD WAN</v>
          </cell>
          <cell r="J591">
            <v>43844</v>
          </cell>
        </row>
        <row r="592">
          <cell r="A592" t="str">
            <v>INC000000499705</v>
          </cell>
          <cell r="C592" t="str">
            <v>CONECTIVIDAD WAN</v>
          </cell>
          <cell r="J592">
            <v>43844</v>
          </cell>
        </row>
        <row r="593">
          <cell r="A593" t="str">
            <v>INC000000499706</v>
          </cell>
          <cell r="C593" t="str">
            <v>CONECTIVIDAD WAN</v>
          </cell>
          <cell r="J593">
            <v>43844</v>
          </cell>
        </row>
        <row r="594">
          <cell r="A594" t="str">
            <v>INC000000499708</v>
          </cell>
          <cell r="C594" t="str">
            <v>CONECTIVIDAD WAN</v>
          </cell>
          <cell r="J594">
            <v>43844</v>
          </cell>
        </row>
        <row r="595">
          <cell r="A595" t="str">
            <v>INC000000499709</v>
          </cell>
          <cell r="C595" t="str">
            <v>CONECTIVIDAD WAN</v>
          </cell>
          <cell r="J595">
            <v>43844</v>
          </cell>
        </row>
        <row r="596">
          <cell r="A596" t="str">
            <v>INC000000499710</v>
          </cell>
          <cell r="C596" t="str">
            <v>CONECTIVIDAD WAN</v>
          </cell>
          <cell r="J596">
            <v>43844</v>
          </cell>
        </row>
        <row r="597">
          <cell r="A597" t="str">
            <v>INC000000499711</v>
          </cell>
          <cell r="C597" t="str">
            <v>CONECTIVIDAD WAN</v>
          </cell>
          <cell r="J597">
            <v>43844</v>
          </cell>
        </row>
        <row r="598">
          <cell r="A598" t="str">
            <v>INC000000499712</v>
          </cell>
          <cell r="C598" t="str">
            <v>CONECTIVIDAD WAN</v>
          </cell>
          <cell r="J598">
            <v>43844</v>
          </cell>
        </row>
        <row r="599">
          <cell r="A599" t="str">
            <v>INC000000499713</v>
          </cell>
          <cell r="C599" t="str">
            <v>CONECTIVIDAD WAN</v>
          </cell>
          <cell r="J599">
            <v>43844</v>
          </cell>
        </row>
        <row r="600">
          <cell r="A600" t="str">
            <v>INC000000499714</v>
          </cell>
          <cell r="C600" t="str">
            <v>CONECTIVIDAD WAN</v>
          </cell>
          <cell r="J600">
            <v>43844</v>
          </cell>
        </row>
        <row r="601">
          <cell r="A601" t="str">
            <v>INC000000499715</v>
          </cell>
          <cell r="C601" t="str">
            <v>CONECTIVIDAD WAN</v>
          </cell>
          <cell r="J601">
            <v>43844</v>
          </cell>
        </row>
        <row r="602">
          <cell r="A602" t="str">
            <v>INC000000499716</v>
          </cell>
          <cell r="C602" t="str">
            <v>CONECTIVIDAD WAN</v>
          </cell>
          <cell r="J602">
            <v>43844</v>
          </cell>
        </row>
        <row r="603">
          <cell r="A603" t="str">
            <v>INC000000499718</v>
          </cell>
          <cell r="C603" t="str">
            <v>CONECTIVIDAD WAN</v>
          </cell>
          <cell r="J603">
            <v>43844</v>
          </cell>
        </row>
        <row r="604">
          <cell r="A604" t="str">
            <v>INC000000499719</v>
          </cell>
          <cell r="C604" t="str">
            <v>CONECTIVIDAD WAN</v>
          </cell>
          <cell r="J604">
            <v>43844</v>
          </cell>
        </row>
        <row r="605">
          <cell r="A605" t="str">
            <v>INC000000499720</v>
          </cell>
          <cell r="C605" t="str">
            <v>CONECTIVIDAD WAN</v>
          </cell>
          <cell r="J605">
            <v>43844</v>
          </cell>
        </row>
        <row r="606">
          <cell r="A606" t="str">
            <v>INC000000499721</v>
          </cell>
          <cell r="C606" t="str">
            <v>CONECTIVIDAD WAN</v>
          </cell>
          <cell r="J606">
            <v>43844</v>
          </cell>
        </row>
        <row r="607">
          <cell r="A607" t="str">
            <v>INC000000499730</v>
          </cell>
          <cell r="C607" t="str">
            <v>CONECTIVIDAD WAN</v>
          </cell>
          <cell r="J607">
            <v>43844</v>
          </cell>
        </row>
        <row r="608">
          <cell r="A608" t="str">
            <v>INC000000499741</v>
          </cell>
          <cell r="C608" t="str">
            <v>CORREO ELECTRÓNICO</v>
          </cell>
          <cell r="J608">
            <v>43844</v>
          </cell>
        </row>
        <row r="609">
          <cell r="A609" t="str">
            <v>INC000000499742</v>
          </cell>
          <cell r="C609" t="str">
            <v>CORREO ELECTRÓNICO</v>
          </cell>
          <cell r="J609">
            <v>43844</v>
          </cell>
        </row>
        <row r="610">
          <cell r="A610" t="str">
            <v>INC000000499785</v>
          </cell>
          <cell r="C610" t="str">
            <v>CONECTIVIDAD WAN</v>
          </cell>
          <cell r="J610">
            <v>43844</v>
          </cell>
        </row>
        <row r="611">
          <cell r="A611" t="str">
            <v>INC000000499875</v>
          </cell>
          <cell r="C611" t="str">
            <v>CONECTIVIDAD WAN</v>
          </cell>
          <cell r="J611">
            <v>43844</v>
          </cell>
        </row>
        <row r="612">
          <cell r="A612" t="str">
            <v>INC000000499882</v>
          </cell>
          <cell r="C612" t="str">
            <v>CONECTIVIDAD WAN</v>
          </cell>
          <cell r="J612">
            <v>43844</v>
          </cell>
        </row>
        <row r="613">
          <cell r="A613" t="str">
            <v>INC000000499885</v>
          </cell>
          <cell r="C613" t="str">
            <v>CONECTIVIDAD WAN</v>
          </cell>
          <cell r="J613">
            <v>43844</v>
          </cell>
        </row>
        <row r="614">
          <cell r="A614" t="str">
            <v>INC000000499897</v>
          </cell>
          <cell r="C614" t="str">
            <v>CONECTIVIDAD LAN</v>
          </cell>
          <cell r="J614">
            <v>43844</v>
          </cell>
        </row>
        <row r="615">
          <cell r="A615" t="str">
            <v>INC000000499955</v>
          </cell>
          <cell r="C615" t="str">
            <v>CONECTIVIDAD WAN</v>
          </cell>
          <cell r="J615">
            <v>43844</v>
          </cell>
        </row>
        <row r="616">
          <cell r="A616" t="str">
            <v>INC000000499956</v>
          </cell>
          <cell r="C616" t="str">
            <v>CONECTIVIDAD WAN</v>
          </cell>
          <cell r="J616">
            <v>43844</v>
          </cell>
        </row>
        <row r="617">
          <cell r="A617" t="str">
            <v>INC000000499979</v>
          </cell>
          <cell r="C617" t="str">
            <v>CONECTIVIDAD WAN</v>
          </cell>
          <cell r="J617">
            <v>43844</v>
          </cell>
        </row>
        <row r="618">
          <cell r="A618" t="str">
            <v>INC000000499981</v>
          </cell>
          <cell r="C618" t="str">
            <v>CONECTIVIDAD WAN</v>
          </cell>
          <cell r="J618">
            <v>43844</v>
          </cell>
        </row>
        <row r="619">
          <cell r="A619" t="str">
            <v>INC000000499984</v>
          </cell>
          <cell r="C619" t="str">
            <v>CONECTIVIDAD WAN</v>
          </cell>
          <cell r="J619">
            <v>43844</v>
          </cell>
        </row>
        <row r="620">
          <cell r="A620" t="str">
            <v>INC000000499990</v>
          </cell>
          <cell r="C620" t="str">
            <v>CONECTIVIDAD WAN</v>
          </cell>
          <cell r="J620">
            <v>43844</v>
          </cell>
        </row>
        <row r="621">
          <cell r="A621" t="str">
            <v>INC000000499997</v>
          </cell>
          <cell r="C621" t="str">
            <v>CONECTIVIDAD WAN</v>
          </cell>
          <cell r="J621">
            <v>43844</v>
          </cell>
        </row>
        <row r="622">
          <cell r="A622" t="str">
            <v>INC000000499998</v>
          </cell>
          <cell r="C622" t="str">
            <v>CONECTIVIDAD WAN</v>
          </cell>
          <cell r="J622">
            <v>43844</v>
          </cell>
        </row>
        <row r="623">
          <cell r="A623" t="str">
            <v>INC000000500028</v>
          </cell>
          <cell r="C623" t="str">
            <v>CONECTIVIDAD WAN</v>
          </cell>
          <cell r="J623">
            <v>43844</v>
          </cell>
        </row>
        <row r="624">
          <cell r="A624" t="str">
            <v>INC000000500031</v>
          </cell>
          <cell r="C624" t="str">
            <v>CONECTIVIDAD WAN</v>
          </cell>
          <cell r="J624">
            <v>43844</v>
          </cell>
        </row>
        <row r="625">
          <cell r="A625" t="str">
            <v>INC000000500044</v>
          </cell>
          <cell r="C625" t="str">
            <v>TELEFONÍA IP</v>
          </cell>
          <cell r="J625">
            <v>43844</v>
          </cell>
        </row>
        <row r="626">
          <cell r="A626" t="str">
            <v>INC000000500052</v>
          </cell>
          <cell r="C626" t="str">
            <v>CONECTIVIDAD WAN</v>
          </cell>
          <cell r="J626">
            <v>43844</v>
          </cell>
        </row>
        <row r="627">
          <cell r="A627" t="str">
            <v>INC000000500055</v>
          </cell>
          <cell r="C627" t="str">
            <v>CONECTIVIDAD WAN</v>
          </cell>
          <cell r="J627">
            <v>43844</v>
          </cell>
        </row>
        <row r="628">
          <cell r="A628" t="str">
            <v>INC000000500074</v>
          </cell>
          <cell r="C628" t="str">
            <v>CONECTIVIDAD WAN</v>
          </cell>
          <cell r="J628">
            <v>43844</v>
          </cell>
        </row>
        <row r="629">
          <cell r="A629" t="str">
            <v>INC000000500078</v>
          </cell>
          <cell r="C629" t="str">
            <v>CONECTIVIDAD WAN</v>
          </cell>
          <cell r="J629">
            <v>43844</v>
          </cell>
        </row>
        <row r="630">
          <cell r="A630" t="str">
            <v>INC000000500081</v>
          </cell>
          <cell r="C630" t="str">
            <v>CONECTIVIDAD WAN</v>
          </cell>
          <cell r="J630">
            <v>43844</v>
          </cell>
        </row>
        <row r="631">
          <cell r="A631" t="str">
            <v>INC000000500085</v>
          </cell>
          <cell r="C631" t="str">
            <v>CONECTIVIDAD WAN</v>
          </cell>
          <cell r="J631">
            <v>43844</v>
          </cell>
        </row>
        <row r="632">
          <cell r="A632" t="str">
            <v>INC000000500088</v>
          </cell>
          <cell r="C632" t="str">
            <v>CONECTIVIDAD WAN</v>
          </cell>
          <cell r="J632">
            <v>43844</v>
          </cell>
        </row>
        <row r="633">
          <cell r="A633" t="str">
            <v>INC000000500089</v>
          </cell>
          <cell r="C633" t="str">
            <v>CONECTIVIDAD WAN</v>
          </cell>
          <cell r="J633">
            <v>43844</v>
          </cell>
        </row>
        <row r="634">
          <cell r="A634" t="str">
            <v>INC000000500090</v>
          </cell>
          <cell r="C634" t="str">
            <v>CONECTIVIDAD WAN</v>
          </cell>
          <cell r="J634">
            <v>43844</v>
          </cell>
        </row>
        <row r="635">
          <cell r="A635" t="str">
            <v>INC000000500091</v>
          </cell>
          <cell r="C635" t="str">
            <v>CONECTIVIDAD WAN</v>
          </cell>
          <cell r="J635">
            <v>43844</v>
          </cell>
        </row>
        <row r="636">
          <cell r="A636" t="str">
            <v>INC000000500096</v>
          </cell>
          <cell r="C636" t="str">
            <v>CONECTIVIDAD WAN</v>
          </cell>
          <cell r="J636">
            <v>43844</v>
          </cell>
        </row>
        <row r="637">
          <cell r="A637" t="str">
            <v>INC000000500099</v>
          </cell>
          <cell r="C637" t="str">
            <v>CONECTIVIDAD WAN</v>
          </cell>
          <cell r="J637">
            <v>43844</v>
          </cell>
        </row>
        <row r="638">
          <cell r="A638" t="str">
            <v>INC000000500108</v>
          </cell>
          <cell r="C638" t="str">
            <v>CONECTIVIDAD WAN</v>
          </cell>
          <cell r="J638">
            <v>43844</v>
          </cell>
        </row>
        <row r="639">
          <cell r="A639" t="str">
            <v>INC000000500111</v>
          </cell>
          <cell r="C639" t="str">
            <v>CONECTIVIDAD WAN</v>
          </cell>
          <cell r="J639">
            <v>43844</v>
          </cell>
        </row>
        <row r="640">
          <cell r="A640" t="str">
            <v>INC000000500120</v>
          </cell>
          <cell r="C640" t="str">
            <v>CONECTIVIDAD WAN</v>
          </cell>
          <cell r="J640">
            <v>43844</v>
          </cell>
        </row>
        <row r="641">
          <cell r="A641" t="str">
            <v>INC000000500122</v>
          </cell>
          <cell r="C641" t="str">
            <v>CONECTIVIDAD WAN</v>
          </cell>
          <cell r="J641">
            <v>43844</v>
          </cell>
        </row>
        <row r="642">
          <cell r="A642" t="str">
            <v>INC000000500124</v>
          </cell>
          <cell r="C642" t="str">
            <v>CONECTIVIDAD WAN</v>
          </cell>
          <cell r="J642">
            <v>43844</v>
          </cell>
        </row>
        <row r="643">
          <cell r="A643" t="str">
            <v>INC000000500125</v>
          </cell>
          <cell r="C643" t="str">
            <v>CONECTIVIDAD WAN</v>
          </cell>
          <cell r="J643">
            <v>43844</v>
          </cell>
        </row>
        <row r="644">
          <cell r="A644" t="str">
            <v>INC000000500127</v>
          </cell>
          <cell r="C644" t="str">
            <v>CONECTIVIDAD WAN</v>
          </cell>
          <cell r="J644">
            <v>43844</v>
          </cell>
        </row>
        <row r="645">
          <cell r="A645" t="str">
            <v>INC000000500139</v>
          </cell>
          <cell r="C645" t="str">
            <v>CONECTIVIDAD WAN</v>
          </cell>
          <cell r="J645">
            <v>43844</v>
          </cell>
        </row>
        <row r="646">
          <cell r="A646" t="str">
            <v>INC000000500141</v>
          </cell>
          <cell r="C646" t="str">
            <v>CONECTIVIDAD WAN</v>
          </cell>
          <cell r="J646">
            <v>43844</v>
          </cell>
        </row>
        <row r="647">
          <cell r="A647" t="str">
            <v>INC000000500144</v>
          </cell>
          <cell r="C647" t="str">
            <v>CONECTIVIDAD WAN</v>
          </cell>
          <cell r="J647">
            <v>43844</v>
          </cell>
        </row>
        <row r="648">
          <cell r="A648" t="str">
            <v>INC000000500148</v>
          </cell>
          <cell r="C648" t="str">
            <v>CONECTIVIDAD WAN</v>
          </cell>
          <cell r="J648">
            <v>43844</v>
          </cell>
        </row>
        <row r="649">
          <cell r="A649" t="str">
            <v>INC000000500150</v>
          </cell>
          <cell r="C649" t="str">
            <v>CONECTIVIDAD WAN</v>
          </cell>
          <cell r="J649">
            <v>43844</v>
          </cell>
        </row>
        <row r="650">
          <cell r="A650" t="str">
            <v>INC000000500204</v>
          </cell>
          <cell r="C650" t="str">
            <v>CONECTIVIDAD WAN</v>
          </cell>
          <cell r="J650">
            <v>43844</v>
          </cell>
        </row>
        <row r="651">
          <cell r="A651" t="str">
            <v>INC000000500205</v>
          </cell>
          <cell r="C651" t="str">
            <v>CONECTIVIDAD WAN</v>
          </cell>
          <cell r="J651">
            <v>43844</v>
          </cell>
        </row>
        <row r="652">
          <cell r="A652" t="str">
            <v>INC000000500208</v>
          </cell>
          <cell r="C652" t="str">
            <v>CONECTIVIDAD WAN</v>
          </cell>
          <cell r="J652">
            <v>43844</v>
          </cell>
        </row>
        <row r="653">
          <cell r="A653" t="str">
            <v>INC000000500209</v>
          </cell>
          <cell r="C653" t="str">
            <v>CONECTIVIDAD WAN</v>
          </cell>
          <cell r="J653">
            <v>43844</v>
          </cell>
        </row>
        <row r="654">
          <cell r="A654" t="str">
            <v>INC000000500211</v>
          </cell>
          <cell r="C654" t="str">
            <v>CONECTIVIDAD WAN</v>
          </cell>
          <cell r="J654">
            <v>43844</v>
          </cell>
        </row>
        <row r="655">
          <cell r="A655" t="str">
            <v>INC000000500212</v>
          </cell>
          <cell r="C655" t="str">
            <v>CONECTIVIDAD WAN</v>
          </cell>
          <cell r="J655">
            <v>43844</v>
          </cell>
        </row>
        <row r="656">
          <cell r="A656" t="str">
            <v>INC000000500214</v>
          </cell>
          <cell r="C656" t="str">
            <v>CONECTIVIDAD WAN</v>
          </cell>
          <cell r="J656">
            <v>43844</v>
          </cell>
        </row>
        <row r="657">
          <cell r="A657" t="str">
            <v>INC000000500224</v>
          </cell>
          <cell r="C657" t="str">
            <v>CONECTIVIDAD WAN</v>
          </cell>
          <cell r="J657">
            <v>43844</v>
          </cell>
        </row>
        <row r="658">
          <cell r="A658" t="str">
            <v>INC000000500228</v>
          </cell>
          <cell r="C658" t="str">
            <v>CONECTIVIDAD WAN</v>
          </cell>
          <cell r="J658">
            <v>43844</v>
          </cell>
        </row>
        <row r="659">
          <cell r="A659" t="str">
            <v>INC000000500231</v>
          </cell>
          <cell r="C659" t="str">
            <v>CONECTIVIDAD WAN</v>
          </cell>
          <cell r="J659">
            <v>43844</v>
          </cell>
        </row>
        <row r="660">
          <cell r="A660" t="str">
            <v>INC000000500232</v>
          </cell>
          <cell r="C660" t="str">
            <v>CONECTIVIDAD WAN</v>
          </cell>
          <cell r="J660">
            <v>43844</v>
          </cell>
        </row>
        <row r="661">
          <cell r="A661" t="str">
            <v>INC000000500233</v>
          </cell>
          <cell r="C661" t="str">
            <v>CONECTIVIDAD WAN</v>
          </cell>
          <cell r="J661">
            <v>43844</v>
          </cell>
        </row>
        <row r="662">
          <cell r="A662" t="str">
            <v>INC000000500234</v>
          </cell>
          <cell r="C662" t="str">
            <v>CONECTIVIDAD WAN</v>
          </cell>
          <cell r="J662">
            <v>43844</v>
          </cell>
        </row>
        <row r="663">
          <cell r="A663" t="str">
            <v>INC000000500244</v>
          </cell>
          <cell r="C663" t="str">
            <v>CONECTIVIDAD WAN</v>
          </cell>
          <cell r="J663">
            <v>43844</v>
          </cell>
        </row>
        <row r="664">
          <cell r="A664" t="str">
            <v>INC000000500245</v>
          </cell>
          <cell r="C664" t="str">
            <v>CONECTIVIDAD WAN</v>
          </cell>
          <cell r="J664">
            <v>43844</v>
          </cell>
        </row>
        <row r="665">
          <cell r="A665" t="str">
            <v>INC000000500262</v>
          </cell>
          <cell r="C665" t="str">
            <v>CONECTIVIDAD WAN</v>
          </cell>
          <cell r="J665">
            <v>43844</v>
          </cell>
        </row>
        <row r="666">
          <cell r="A666" t="str">
            <v>INC000000500286</v>
          </cell>
          <cell r="C666" t="str">
            <v>CONECTIVIDAD WAN</v>
          </cell>
          <cell r="J666">
            <v>43844</v>
          </cell>
        </row>
        <row r="667">
          <cell r="A667" t="str">
            <v>INC000000500292</v>
          </cell>
          <cell r="C667" t="str">
            <v>CONECTIVIDAD WAN</v>
          </cell>
          <cell r="J667">
            <v>43844</v>
          </cell>
        </row>
        <row r="668">
          <cell r="A668" t="str">
            <v>INC000000500309</v>
          </cell>
          <cell r="C668" t="str">
            <v>CONECTIVIDAD WAN</v>
          </cell>
          <cell r="J668">
            <v>43844</v>
          </cell>
        </row>
        <row r="669">
          <cell r="A669" t="str">
            <v>INC000000500316</v>
          </cell>
          <cell r="C669" t="str">
            <v>CONECTIVIDAD WAN</v>
          </cell>
          <cell r="J669">
            <v>43844</v>
          </cell>
        </row>
        <row r="670">
          <cell r="A670" t="str">
            <v>INC000000500319</v>
          </cell>
          <cell r="C670" t="str">
            <v>CONECTIVIDAD WAN</v>
          </cell>
          <cell r="J670">
            <v>43844</v>
          </cell>
        </row>
        <row r="671">
          <cell r="A671" t="str">
            <v>INC000000500332</v>
          </cell>
          <cell r="C671" t="str">
            <v>CONECTIVIDAD WAN</v>
          </cell>
          <cell r="J671">
            <v>43844</v>
          </cell>
        </row>
        <row r="672">
          <cell r="A672" t="str">
            <v>INC000000500338</v>
          </cell>
          <cell r="C672" t="str">
            <v>CONECTIVIDAD WAN</v>
          </cell>
          <cell r="J672">
            <v>43844</v>
          </cell>
        </row>
        <row r="673">
          <cell r="A673" t="str">
            <v>INC000000500428</v>
          </cell>
          <cell r="C673" t="str">
            <v>CONECTIVIDAD WAN</v>
          </cell>
          <cell r="J673">
            <v>43845</v>
          </cell>
        </row>
        <row r="674">
          <cell r="A674" t="str">
            <v>INC000000500442</v>
          </cell>
          <cell r="C674" t="str">
            <v>CONECTIVIDAD WAN</v>
          </cell>
          <cell r="J674">
            <v>43845</v>
          </cell>
        </row>
        <row r="675">
          <cell r="A675" t="str">
            <v>INC000000500492</v>
          </cell>
          <cell r="C675" t="str">
            <v>CONECTIVIDAD WAN</v>
          </cell>
          <cell r="J675">
            <v>43845</v>
          </cell>
        </row>
        <row r="676">
          <cell r="A676" t="str">
            <v>INC000000500494</v>
          </cell>
          <cell r="C676" t="str">
            <v>CONECTIVIDAD WAN</v>
          </cell>
          <cell r="J676">
            <v>43845</v>
          </cell>
        </row>
        <row r="677">
          <cell r="A677" t="str">
            <v>INC000000500499</v>
          </cell>
          <cell r="C677" t="str">
            <v>CONECTIVIDAD WAN</v>
          </cell>
          <cell r="J677">
            <v>43845</v>
          </cell>
        </row>
        <row r="678">
          <cell r="A678" t="str">
            <v>INC000000500500</v>
          </cell>
          <cell r="C678" t="str">
            <v>CONECTIVIDAD WAN</v>
          </cell>
          <cell r="J678">
            <v>43845</v>
          </cell>
        </row>
        <row r="679">
          <cell r="A679" t="str">
            <v>INC000000500516</v>
          </cell>
          <cell r="C679" t="str">
            <v>CONECTIVIDAD WAN</v>
          </cell>
          <cell r="J679">
            <v>43845</v>
          </cell>
        </row>
        <row r="680">
          <cell r="A680" t="str">
            <v>INC000000500535</v>
          </cell>
          <cell r="C680" t="str">
            <v>CONECTIVIDAD WAN</v>
          </cell>
          <cell r="J680">
            <v>43845</v>
          </cell>
        </row>
        <row r="681">
          <cell r="A681" t="str">
            <v>INC000000500548</v>
          </cell>
          <cell r="C681" t="str">
            <v>CONECTIVIDAD WAN</v>
          </cell>
          <cell r="J681">
            <v>43845</v>
          </cell>
        </row>
        <row r="682">
          <cell r="A682" t="str">
            <v>INC000000500552</v>
          </cell>
          <cell r="C682" t="str">
            <v>CONECTIVIDAD WAN</v>
          </cell>
          <cell r="J682">
            <v>43845</v>
          </cell>
        </row>
        <row r="683">
          <cell r="A683" t="str">
            <v>INC000000500595</v>
          </cell>
          <cell r="C683" t="str">
            <v>CONECTIVIDAD WAN</v>
          </cell>
          <cell r="J683">
            <v>43845</v>
          </cell>
        </row>
        <row r="684">
          <cell r="A684" t="str">
            <v>INC000000500598</v>
          </cell>
          <cell r="C684" t="str">
            <v>CONECTIVIDAD WAN</v>
          </cell>
          <cell r="J684">
            <v>43845</v>
          </cell>
        </row>
        <row r="685">
          <cell r="A685" t="str">
            <v>INC000000500600</v>
          </cell>
          <cell r="C685" t="str">
            <v>CONECTIVIDAD WAN</v>
          </cell>
          <cell r="J685">
            <v>43845</v>
          </cell>
        </row>
        <row r="686">
          <cell r="A686" t="str">
            <v>INC000000500672</v>
          </cell>
          <cell r="C686" t="str">
            <v>CONECTIVIDAD WAN</v>
          </cell>
          <cell r="J686">
            <v>43845</v>
          </cell>
        </row>
        <row r="687">
          <cell r="A687" t="str">
            <v>INC000000500695</v>
          </cell>
          <cell r="C687" t="str">
            <v>CONECTIVIDAD WAN</v>
          </cell>
          <cell r="J687">
            <v>43845</v>
          </cell>
        </row>
        <row r="688">
          <cell r="A688" t="str">
            <v>INC000000500705</v>
          </cell>
          <cell r="C688" t="str">
            <v>CONECTIVIDAD WAN</v>
          </cell>
          <cell r="J688">
            <v>43845</v>
          </cell>
        </row>
        <row r="689">
          <cell r="A689" t="str">
            <v>INC000000500706</v>
          </cell>
          <cell r="C689" t="str">
            <v>CONECTIVIDAD WAN</v>
          </cell>
          <cell r="J689">
            <v>43845</v>
          </cell>
        </row>
        <row r="690">
          <cell r="A690" t="str">
            <v>INC000000500709</v>
          </cell>
          <cell r="C690" t="str">
            <v>CONECTIVIDAD WAN</v>
          </cell>
          <cell r="J690">
            <v>43845</v>
          </cell>
        </row>
        <row r="691">
          <cell r="A691" t="str">
            <v>INC000000500710</v>
          </cell>
          <cell r="C691" t="str">
            <v>CONECTIVIDAD WAN</v>
          </cell>
          <cell r="J691">
            <v>43845</v>
          </cell>
        </row>
        <row r="692">
          <cell r="A692" t="str">
            <v>INC000000500722</v>
          </cell>
          <cell r="C692" t="str">
            <v>CONECTIVIDAD WAN</v>
          </cell>
          <cell r="J692">
            <v>43845</v>
          </cell>
        </row>
        <row r="693">
          <cell r="A693" t="str">
            <v>INC000000500726</v>
          </cell>
          <cell r="C693" t="str">
            <v>CONECTIVIDAD WAN</v>
          </cell>
          <cell r="J693">
            <v>43845</v>
          </cell>
        </row>
        <row r="694">
          <cell r="A694" t="str">
            <v>INC000000500759</v>
          </cell>
          <cell r="C694" t="str">
            <v>CONECTIVIDAD WAN</v>
          </cell>
          <cell r="J694">
            <v>43845</v>
          </cell>
        </row>
        <row r="695">
          <cell r="A695" t="str">
            <v>INC000000500802</v>
          </cell>
          <cell r="C695" t="str">
            <v>CONECTIVIDAD WAN</v>
          </cell>
          <cell r="J695">
            <v>43845</v>
          </cell>
        </row>
        <row r="696">
          <cell r="A696" t="str">
            <v>INC000000500807</v>
          </cell>
          <cell r="C696" t="str">
            <v>CONECTIVIDAD WAN</v>
          </cell>
          <cell r="J696">
            <v>43845</v>
          </cell>
        </row>
        <row r="697">
          <cell r="A697" t="str">
            <v>INC000000500808</v>
          </cell>
          <cell r="C697" t="str">
            <v>CONECTIVIDAD WAN</v>
          </cell>
          <cell r="J697">
            <v>43845</v>
          </cell>
        </row>
        <row r="698">
          <cell r="A698" t="str">
            <v>INC000000500821</v>
          </cell>
          <cell r="C698" t="str">
            <v>CONECTIVIDAD WAN</v>
          </cell>
          <cell r="J698">
            <v>43845</v>
          </cell>
        </row>
        <row r="699">
          <cell r="A699" t="str">
            <v>INC000000500829</v>
          </cell>
          <cell r="C699" t="str">
            <v>CONECTIVIDAD WAN</v>
          </cell>
          <cell r="J699">
            <v>43845</v>
          </cell>
        </row>
        <row r="700">
          <cell r="A700" t="str">
            <v>INC000000500839</v>
          </cell>
          <cell r="C700" t="str">
            <v>INTERNET MÓVIL</v>
          </cell>
          <cell r="J700">
            <v>43845</v>
          </cell>
        </row>
        <row r="701">
          <cell r="A701" t="str">
            <v>INC000000500844</v>
          </cell>
          <cell r="C701" t="str">
            <v>CONECTIVIDAD WAN</v>
          </cell>
          <cell r="J701">
            <v>43845</v>
          </cell>
        </row>
        <row r="702">
          <cell r="A702" t="str">
            <v>INC000000500850</v>
          </cell>
          <cell r="C702" t="str">
            <v>CORREO ELECTRÓNICO</v>
          </cell>
          <cell r="J702">
            <v>43845</v>
          </cell>
        </row>
        <row r="703">
          <cell r="A703" t="str">
            <v>INC000000500855</v>
          </cell>
          <cell r="C703" t="str">
            <v>CONECTIVIDAD WAN</v>
          </cell>
          <cell r="J703">
            <v>43845</v>
          </cell>
        </row>
        <row r="704">
          <cell r="A704" t="str">
            <v>INC000000500915</v>
          </cell>
          <cell r="C704" t="str">
            <v>CONECTIVIDAD WAN</v>
          </cell>
          <cell r="J704">
            <v>43845</v>
          </cell>
        </row>
        <row r="705">
          <cell r="A705" t="str">
            <v>INC000000500928</v>
          </cell>
          <cell r="C705" t="str">
            <v>CORREO ELECTRÓNICO</v>
          </cell>
          <cell r="J705">
            <v>43845</v>
          </cell>
        </row>
        <row r="706">
          <cell r="A706" t="str">
            <v>INC000000500933</v>
          </cell>
          <cell r="C706" t="str">
            <v>CORREO ELECTRÓNICO</v>
          </cell>
          <cell r="J706">
            <v>43845</v>
          </cell>
        </row>
        <row r="707">
          <cell r="A707" t="str">
            <v>INC000000500936</v>
          </cell>
          <cell r="C707" t="str">
            <v>TELEFONÍA IP</v>
          </cell>
          <cell r="J707">
            <v>43845</v>
          </cell>
        </row>
        <row r="708">
          <cell r="A708" t="str">
            <v>INC000000500965</v>
          </cell>
          <cell r="C708" t="str">
            <v>CONECTIVIDAD WAN</v>
          </cell>
          <cell r="J708">
            <v>43845</v>
          </cell>
        </row>
        <row r="709">
          <cell r="A709" t="str">
            <v>INC000000500982</v>
          </cell>
          <cell r="C709" t="str">
            <v>CONECTIVIDAD WAN</v>
          </cell>
          <cell r="J709">
            <v>43845</v>
          </cell>
        </row>
        <row r="710">
          <cell r="A710" t="str">
            <v>INC000000501018</v>
          </cell>
          <cell r="C710" t="str">
            <v>CONECTIVIDAD WAN</v>
          </cell>
          <cell r="J710">
            <v>43845</v>
          </cell>
        </row>
        <row r="711">
          <cell r="A711" t="str">
            <v>INC000000501081</v>
          </cell>
          <cell r="C711" t="str">
            <v>CONECTIVIDAD WAN</v>
          </cell>
          <cell r="J711">
            <v>43845</v>
          </cell>
        </row>
        <row r="712">
          <cell r="A712" t="str">
            <v>INC000000501153</v>
          </cell>
          <cell r="C712" t="str">
            <v>CORREO ELECTRÓNICO</v>
          </cell>
          <cell r="J712">
            <v>43845</v>
          </cell>
        </row>
        <row r="713">
          <cell r="A713" t="str">
            <v>INC000000501181</v>
          </cell>
          <cell r="C713" t="str">
            <v>CONECTIVIDAD WAN</v>
          </cell>
          <cell r="J713">
            <v>43845</v>
          </cell>
        </row>
        <row r="714">
          <cell r="A714" t="str">
            <v>INC000000501188</v>
          </cell>
          <cell r="C714" t="str">
            <v>CONECTIVIDAD WAN</v>
          </cell>
          <cell r="J714">
            <v>43845</v>
          </cell>
        </row>
        <row r="715">
          <cell r="A715" t="str">
            <v>INC000000501189</v>
          </cell>
          <cell r="C715" t="str">
            <v>CONECTIVIDAD WAN</v>
          </cell>
          <cell r="J715">
            <v>43845</v>
          </cell>
        </row>
        <row r="716">
          <cell r="A716" t="str">
            <v>INC000000501225</v>
          </cell>
          <cell r="C716" t="str">
            <v>CONECTIVIDAD WAN</v>
          </cell>
          <cell r="J716">
            <v>43845</v>
          </cell>
        </row>
        <row r="717">
          <cell r="A717" t="str">
            <v>INC000000501226</v>
          </cell>
          <cell r="C717" t="str">
            <v>CONECTIVIDAD WAN</v>
          </cell>
          <cell r="J717">
            <v>43845</v>
          </cell>
        </row>
        <row r="718">
          <cell r="A718" t="str">
            <v>INC000000501241</v>
          </cell>
          <cell r="C718" t="str">
            <v>CONECTIVIDAD WAN</v>
          </cell>
          <cell r="J718">
            <v>43845</v>
          </cell>
        </row>
        <row r="719">
          <cell r="A719" t="str">
            <v>INC000000501245</v>
          </cell>
          <cell r="C719" t="str">
            <v>CONECTIVIDAD WAN</v>
          </cell>
          <cell r="J719">
            <v>43845</v>
          </cell>
        </row>
        <row r="720">
          <cell r="A720" t="str">
            <v>INC000000501258</v>
          </cell>
          <cell r="C720" t="str">
            <v>CONECTIVIDAD WAN</v>
          </cell>
          <cell r="J720">
            <v>43845</v>
          </cell>
        </row>
        <row r="721">
          <cell r="A721" t="str">
            <v>INC000000501261</v>
          </cell>
          <cell r="C721" t="str">
            <v>CONECTIVIDAD WAN</v>
          </cell>
          <cell r="J721">
            <v>43845</v>
          </cell>
        </row>
        <row r="722">
          <cell r="A722" t="str">
            <v>INC000000501272</v>
          </cell>
          <cell r="C722" t="str">
            <v>CONECTIVIDAD WAN</v>
          </cell>
          <cell r="J722">
            <v>43845</v>
          </cell>
        </row>
        <row r="723">
          <cell r="A723" t="str">
            <v>INC000000501315</v>
          </cell>
          <cell r="C723" t="str">
            <v>CONECTIVIDAD WAN</v>
          </cell>
          <cell r="J723">
            <v>43845</v>
          </cell>
        </row>
        <row r="724">
          <cell r="A724" t="str">
            <v>INC000000501396</v>
          </cell>
          <cell r="C724" t="str">
            <v>CONECTIVIDAD WAN</v>
          </cell>
          <cell r="J724">
            <v>43845</v>
          </cell>
        </row>
        <row r="725">
          <cell r="A725" t="str">
            <v>INC000000501401</v>
          </cell>
          <cell r="C725" t="str">
            <v>CONECTIVIDAD WAN</v>
          </cell>
          <cell r="J725">
            <v>43845</v>
          </cell>
        </row>
        <row r="726">
          <cell r="A726" t="str">
            <v>INC000000501418</v>
          </cell>
          <cell r="C726" t="str">
            <v>CONECTIVIDAD WAN</v>
          </cell>
          <cell r="J726">
            <v>43845</v>
          </cell>
        </row>
        <row r="727">
          <cell r="A727" t="str">
            <v>INC000000501445</v>
          </cell>
          <cell r="C727" t="str">
            <v>CONECTIVIDAD LAN</v>
          </cell>
          <cell r="J727">
            <v>43845</v>
          </cell>
        </row>
        <row r="728">
          <cell r="A728" t="str">
            <v>INC000000501461</v>
          </cell>
          <cell r="C728" t="str">
            <v>CORREO ELECTRÓNICO</v>
          </cell>
          <cell r="J728">
            <v>43845</v>
          </cell>
        </row>
        <row r="729">
          <cell r="A729" t="str">
            <v>INC000000501466</v>
          </cell>
          <cell r="C729" t="str">
            <v>CONECTIVIDAD WAN</v>
          </cell>
          <cell r="J729">
            <v>43845</v>
          </cell>
        </row>
        <row r="730">
          <cell r="A730" t="str">
            <v>INC000000501467</v>
          </cell>
          <cell r="C730" t="str">
            <v>CONECTIVIDAD WAN</v>
          </cell>
          <cell r="J730">
            <v>43845</v>
          </cell>
        </row>
        <row r="731">
          <cell r="A731" t="str">
            <v>INC000000501468</v>
          </cell>
          <cell r="C731" t="str">
            <v>CONECTIVIDAD WAN</v>
          </cell>
          <cell r="J731">
            <v>43845</v>
          </cell>
        </row>
        <row r="732">
          <cell r="A732" t="str">
            <v>INC000000501470</v>
          </cell>
          <cell r="C732" t="str">
            <v>CONECTIVIDAD WAN</v>
          </cell>
          <cell r="J732">
            <v>43845</v>
          </cell>
        </row>
        <row r="733">
          <cell r="A733" t="str">
            <v>INC000000501473</v>
          </cell>
          <cell r="C733" t="str">
            <v>CONECTIVIDAD WAN</v>
          </cell>
          <cell r="J733">
            <v>43845</v>
          </cell>
        </row>
        <row r="734">
          <cell r="A734" t="str">
            <v>INC000000501476</v>
          </cell>
          <cell r="C734" t="str">
            <v>CONECTIVIDAD WAN</v>
          </cell>
          <cell r="J734">
            <v>43845</v>
          </cell>
        </row>
        <row r="735">
          <cell r="A735" t="str">
            <v>INC000000501483</v>
          </cell>
          <cell r="C735" t="str">
            <v>CONECTIVIDAD WAN</v>
          </cell>
          <cell r="J735">
            <v>43845</v>
          </cell>
        </row>
        <row r="736">
          <cell r="A736" t="str">
            <v>INC000000501487</v>
          </cell>
          <cell r="C736" t="str">
            <v>CONECTIVIDAD WAN</v>
          </cell>
          <cell r="J736">
            <v>43845</v>
          </cell>
        </row>
        <row r="737">
          <cell r="A737" t="str">
            <v>INC000000501488</v>
          </cell>
          <cell r="C737" t="str">
            <v>CONECTIVIDAD WAN</v>
          </cell>
          <cell r="J737">
            <v>43845</v>
          </cell>
        </row>
        <row r="738">
          <cell r="A738" t="str">
            <v>INC000000501491</v>
          </cell>
          <cell r="C738" t="str">
            <v>CONECTIVIDAD WAN</v>
          </cell>
          <cell r="J738">
            <v>43845</v>
          </cell>
        </row>
        <row r="739">
          <cell r="A739" t="str">
            <v>INC000000501492</v>
          </cell>
          <cell r="C739" t="str">
            <v>CONECTIVIDAD WAN</v>
          </cell>
          <cell r="J739">
            <v>43845</v>
          </cell>
        </row>
        <row r="740">
          <cell r="A740" t="str">
            <v>INC000000501493</v>
          </cell>
          <cell r="C740" t="str">
            <v>CONECTIVIDAD WAN</v>
          </cell>
          <cell r="J740">
            <v>43845</v>
          </cell>
        </row>
        <row r="741">
          <cell r="A741" t="str">
            <v>INC000000501495</v>
          </cell>
          <cell r="C741" t="str">
            <v>CONECTIVIDAD WAN</v>
          </cell>
          <cell r="J741">
            <v>43845</v>
          </cell>
        </row>
        <row r="742">
          <cell r="A742" t="str">
            <v>INC000000501497</v>
          </cell>
          <cell r="C742" t="str">
            <v>CONECTIVIDAD WAN</v>
          </cell>
          <cell r="J742">
            <v>43845</v>
          </cell>
        </row>
        <row r="743">
          <cell r="A743" t="str">
            <v>INC000000501499</v>
          </cell>
          <cell r="C743" t="str">
            <v>CONECTIVIDAD WAN</v>
          </cell>
          <cell r="J743">
            <v>43845</v>
          </cell>
        </row>
        <row r="744">
          <cell r="A744" t="str">
            <v>INC000000501509</v>
          </cell>
          <cell r="C744" t="str">
            <v>CONECTIVIDAD WAN</v>
          </cell>
          <cell r="J744">
            <v>43845</v>
          </cell>
        </row>
        <row r="745">
          <cell r="A745" t="str">
            <v>INC000000501515</v>
          </cell>
          <cell r="C745" t="str">
            <v>CONECTIVIDAD WAN</v>
          </cell>
          <cell r="J745">
            <v>43845</v>
          </cell>
        </row>
        <row r="746">
          <cell r="A746" t="str">
            <v>INC000000501529</v>
          </cell>
          <cell r="C746" t="str">
            <v>CORREO ELECTRÓNICO</v>
          </cell>
          <cell r="J746">
            <v>43845</v>
          </cell>
        </row>
        <row r="747">
          <cell r="A747" t="str">
            <v>INC000000501543</v>
          </cell>
          <cell r="C747" t="str">
            <v>CORREO ELECTRÓNICO</v>
          </cell>
          <cell r="J747">
            <v>43845</v>
          </cell>
        </row>
        <row r="748">
          <cell r="A748" t="str">
            <v>INC000000501551</v>
          </cell>
          <cell r="C748" t="str">
            <v>CONECTIVIDAD WAN</v>
          </cell>
          <cell r="J748">
            <v>43845</v>
          </cell>
        </row>
        <row r="749">
          <cell r="A749" t="str">
            <v>INC000000501554</v>
          </cell>
          <cell r="C749" t="str">
            <v>CONECTIVIDAD WAN</v>
          </cell>
          <cell r="J749">
            <v>43845</v>
          </cell>
        </row>
        <row r="750">
          <cell r="A750" t="str">
            <v>INC000000501573</v>
          </cell>
          <cell r="C750" t="str">
            <v>CONECTIVIDAD WAN</v>
          </cell>
          <cell r="J750">
            <v>43845</v>
          </cell>
        </row>
        <row r="751">
          <cell r="A751" t="str">
            <v>INC000000501574</v>
          </cell>
          <cell r="C751" t="str">
            <v>CONECTIVIDAD WAN</v>
          </cell>
          <cell r="J751">
            <v>43845</v>
          </cell>
        </row>
        <row r="752">
          <cell r="A752" t="str">
            <v>INC000000501575</v>
          </cell>
          <cell r="C752" t="str">
            <v>CONECTIVIDAD WAN</v>
          </cell>
          <cell r="J752">
            <v>43845</v>
          </cell>
        </row>
        <row r="753">
          <cell r="A753" t="str">
            <v>INC000000501577</v>
          </cell>
          <cell r="C753" t="str">
            <v>CONECTIVIDAD WAN</v>
          </cell>
          <cell r="J753">
            <v>43845</v>
          </cell>
        </row>
        <row r="754">
          <cell r="A754" t="str">
            <v>INC000000501580</v>
          </cell>
          <cell r="C754" t="str">
            <v>CONECTIVIDAD WAN</v>
          </cell>
          <cell r="J754">
            <v>43845</v>
          </cell>
        </row>
        <row r="755">
          <cell r="A755" t="str">
            <v>INC000000501587</v>
          </cell>
          <cell r="C755" t="str">
            <v>CONECTIVIDAD WAN</v>
          </cell>
          <cell r="J755">
            <v>43845</v>
          </cell>
        </row>
        <row r="756">
          <cell r="A756" t="str">
            <v>INC000000501597</v>
          </cell>
          <cell r="C756" t="str">
            <v>CONECTIVIDAD WAN</v>
          </cell>
          <cell r="J756">
            <v>43845</v>
          </cell>
        </row>
        <row r="757">
          <cell r="A757" t="str">
            <v>INC000000501599</v>
          </cell>
          <cell r="C757" t="str">
            <v>CONECTIVIDAD WAN</v>
          </cell>
          <cell r="J757">
            <v>43845</v>
          </cell>
        </row>
        <row r="758">
          <cell r="A758" t="str">
            <v>INC000000501600</v>
          </cell>
          <cell r="C758" t="str">
            <v>CONECTIVIDAD WAN</v>
          </cell>
          <cell r="J758">
            <v>43845</v>
          </cell>
        </row>
        <row r="759">
          <cell r="A759" t="str">
            <v>INC000000501619</v>
          </cell>
          <cell r="C759" t="str">
            <v>CONECTIVIDAD WAN</v>
          </cell>
          <cell r="J759">
            <v>43845</v>
          </cell>
        </row>
        <row r="760">
          <cell r="A760" t="str">
            <v>INC000000501623</v>
          </cell>
          <cell r="C760" t="str">
            <v>CONECTIVIDAD WAN</v>
          </cell>
          <cell r="J760">
            <v>43845</v>
          </cell>
        </row>
        <row r="761">
          <cell r="A761" t="str">
            <v>INC000000501626</v>
          </cell>
          <cell r="C761" t="str">
            <v>CONECTIVIDAD WAN</v>
          </cell>
          <cell r="J761">
            <v>43845</v>
          </cell>
        </row>
        <row r="762">
          <cell r="A762" t="str">
            <v>INC000000501630</v>
          </cell>
          <cell r="C762" t="str">
            <v>CONECTIVIDAD WAN</v>
          </cell>
          <cell r="J762">
            <v>43845</v>
          </cell>
        </row>
        <row r="763">
          <cell r="A763" t="str">
            <v>INC000000501634</v>
          </cell>
          <cell r="C763" t="str">
            <v>CONECTIVIDAD WAN</v>
          </cell>
          <cell r="J763">
            <v>43845</v>
          </cell>
        </row>
        <row r="764">
          <cell r="A764" t="str">
            <v>INC000000501636</v>
          </cell>
          <cell r="C764" t="str">
            <v>CONECTIVIDAD WAN</v>
          </cell>
          <cell r="J764">
            <v>43845</v>
          </cell>
        </row>
        <row r="765">
          <cell r="A765" t="str">
            <v>INC000000501637</v>
          </cell>
          <cell r="C765" t="str">
            <v>CONECTIVIDAD WAN</v>
          </cell>
          <cell r="J765">
            <v>43845</v>
          </cell>
        </row>
        <row r="766">
          <cell r="A766" t="str">
            <v>INC000000501642</v>
          </cell>
          <cell r="C766" t="str">
            <v>CONECTIVIDAD WAN</v>
          </cell>
          <cell r="J766">
            <v>43845</v>
          </cell>
        </row>
        <row r="767">
          <cell r="A767" t="str">
            <v>INC000000501648</v>
          </cell>
          <cell r="C767" t="str">
            <v>CONECTIVIDAD WAN</v>
          </cell>
          <cell r="J767">
            <v>43845</v>
          </cell>
        </row>
        <row r="768">
          <cell r="A768" t="str">
            <v>INC000000501649</v>
          </cell>
          <cell r="C768" t="str">
            <v>CONECTIVIDAD WAN</v>
          </cell>
          <cell r="J768">
            <v>43845</v>
          </cell>
        </row>
        <row r="769">
          <cell r="A769" t="str">
            <v>INC000000501651</v>
          </cell>
          <cell r="C769" t="str">
            <v>CONECTIVIDAD WAN</v>
          </cell>
          <cell r="J769">
            <v>43845</v>
          </cell>
        </row>
        <row r="770">
          <cell r="A770" t="str">
            <v>INC000000501654</v>
          </cell>
          <cell r="C770" t="str">
            <v>CONECTIVIDAD WAN</v>
          </cell>
          <cell r="J770">
            <v>43845</v>
          </cell>
        </row>
        <row r="771">
          <cell r="A771" t="str">
            <v>INC000000501656</v>
          </cell>
          <cell r="C771" t="str">
            <v>CONECTIVIDAD WAN</v>
          </cell>
          <cell r="J771">
            <v>43845</v>
          </cell>
        </row>
        <row r="772">
          <cell r="A772" t="str">
            <v>INC000000501657</v>
          </cell>
          <cell r="C772" t="str">
            <v>CONECTIVIDAD WAN</v>
          </cell>
          <cell r="J772">
            <v>43845</v>
          </cell>
        </row>
        <row r="773">
          <cell r="A773" t="str">
            <v>INC000000501658</v>
          </cell>
          <cell r="C773" t="str">
            <v>CONECTIVIDAD WAN</v>
          </cell>
          <cell r="J773">
            <v>43845</v>
          </cell>
        </row>
        <row r="774">
          <cell r="A774" t="str">
            <v>INC000000501659</v>
          </cell>
          <cell r="C774" t="str">
            <v>CONECTIVIDAD WAN</v>
          </cell>
          <cell r="J774">
            <v>43845</v>
          </cell>
        </row>
        <row r="775">
          <cell r="A775" t="str">
            <v>INC000000501662</v>
          </cell>
          <cell r="C775" t="str">
            <v>CONECTIVIDAD WAN</v>
          </cell>
          <cell r="J775">
            <v>43845</v>
          </cell>
        </row>
        <row r="776">
          <cell r="A776" t="str">
            <v>INC000000501666</v>
          </cell>
          <cell r="C776" t="str">
            <v>CONECTIVIDAD WAN</v>
          </cell>
          <cell r="J776">
            <v>43845</v>
          </cell>
        </row>
        <row r="777">
          <cell r="A777" t="str">
            <v>INC000000501667</v>
          </cell>
          <cell r="C777" t="str">
            <v>CONECTIVIDAD WAN</v>
          </cell>
          <cell r="J777">
            <v>43845</v>
          </cell>
        </row>
        <row r="778">
          <cell r="A778" t="str">
            <v>INC000000501669</v>
          </cell>
          <cell r="C778" t="str">
            <v>CONECTIVIDAD WAN</v>
          </cell>
          <cell r="J778">
            <v>43845</v>
          </cell>
        </row>
        <row r="779">
          <cell r="A779" t="str">
            <v>INC000000501670</v>
          </cell>
          <cell r="C779" t="str">
            <v>CONECTIVIDAD WAN</v>
          </cell>
          <cell r="J779">
            <v>43845</v>
          </cell>
        </row>
        <row r="780">
          <cell r="A780" t="str">
            <v>INC000000501675</v>
          </cell>
          <cell r="C780" t="str">
            <v>CONECTIVIDAD WAN</v>
          </cell>
          <cell r="J780">
            <v>43845</v>
          </cell>
        </row>
        <row r="781">
          <cell r="A781" t="str">
            <v>INC000000501677</v>
          </cell>
          <cell r="C781" t="str">
            <v>CONECTIVIDAD WAN</v>
          </cell>
          <cell r="J781">
            <v>43845</v>
          </cell>
        </row>
        <row r="782">
          <cell r="A782" t="str">
            <v>INC000000501679</v>
          </cell>
          <cell r="C782" t="str">
            <v>CONECTIVIDAD WAN</v>
          </cell>
          <cell r="J782">
            <v>43845</v>
          </cell>
        </row>
        <row r="783">
          <cell r="A783" t="str">
            <v>INC000000501682</v>
          </cell>
          <cell r="C783" t="str">
            <v>CONECTIVIDAD WAN</v>
          </cell>
          <cell r="J783">
            <v>43845</v>
          </cell>
        </row>
        <row r="784">
          <cell r="A784" t="str">
            <v>INC000000501683</v>
          </cell>
          <cell r="C784" t="str">
            <v>CONECTIVIDAD WAN</v>
          </cell>
          <cell r="J784">
            <v>43845</v>
          </cell>
        </row>
        <row r="785">
          <cell r="A785" t="str">
            <v>INC000000501684</v>
          </cell>
          <cell r="C785" t="str">
            <v>CONECTIVIDAD WAN</v>
          </cell>
          <cell r="J785">
            <v>43845</v>
          </cell>
        </row>
        <row r="786">
          <cell r="A786" t="str">
            <v>INC000000501687</v>
          </cell>
          <cell r="C786" t="str">
            <v>CONECTIVIDAD WAN</v>
          </cell>
          <cell r="J786">
            <v>43845</v>
          </cell>
        </row>
        <row r="787">
          <cell r="A787" t="str">
            <v>INC000000501694</v>
          </cell>
          <cell r="C787" t="str">
            <v>CONECTIVIDAD WAN</v>
          </cell>
          <cell r="J787">
            <v>43845</v>
          </cell>
        </row>
        <row r="788">
          <cell r="A788" t="str">
            <v>INC000000501700</v>
          </cell>
          <cell r="C788" t="str">
            <v>CONECTIVIDAD WAN</v>
          </cell>
          <cell r="J788">
            <v>43845</v>
          </cell>
        </row>
        <row r="789">
          <cell r="A789" t="str">
            <v>INC000000501702</v>
          </cell>
          <cell r="C789" t="str">
            <v>CONECTIVIDAD WAN</v>
          </cell>
          <cell r="J789">
            <v>43845</v>
          </cell>
        </row>
        <row r="790">
          <cell r="A790" t="str">
            <v>INC000000501707</v>
          </cell>
          <cell r="C790" t="str">
            <v>CONECTIVIDAD WAN</v>
          </cell>
          <cell r="J790">
            <v>43845</v>
          </cell>
        </row>
        <row r="791">
          <cell r="A791" t="str">
            <v>INC000000501708</v>
          </cell>
          <cell r="C791" t="str">
            <v>CONECTIVIDAD WAN</v>
          </cell>
          <cell r="J791">
            <v>43845</v>
          </cell>
        </row>
        <row r="792">
          <cell r="A792" t="str">
            <v>INC000000501709</v>
          </cell>
          <cell r="C792" t="str">
            <v>CONECTIVIDAD WAN</v>
          </cell>
          <cell r="J792">
            <v>43845</v>
          </cell>
        </row>
        <row r="793">
          <cell r="A793" t="str">
            <v>INC000000501712</v>
          </cell>
          <cell r="C793" t="str">
            <v>CONECTIVIDAD WAN</v>
          </cell>
          <cell r="J793">
            <v>43845</v>
          </cell>
        </row>
        <row r="794">
          <cell r="A794" t="str">
            <v>INC000000501716</v>
          </cell>
          <cell r="C794" t="str">
            <v>CONECTIVIDAD WAN</v>
          </cell>
          <cell r="J794">
            <v>43845</v>
          </cell>
        </row>
        <row r="795">
          <cell r="A795" t="str">
            <v>INC000000501720</v>
          </cell>
          <cell r="C795" t="str">
            <v>CONECTIVIDAD WAN</v>
          </cell>
          <cell r="J795">
            <v>43845</v>
          </cell>
        </row>
        <row r="796">
          <cell r="A796" t="str">
            <v>INC000000501723</v>
          </cell>
          <cell r="C796" t="str">
            <v>CONECTIVIDAD WAN</v>
          </cell>
          <cell r="J796">
            <v>43845</v>
          </cell>
        </row>
        <row r="797">
          <cell r="A797" t="str">
            <v>INC000000501724</v>
          </cell>
          <cell r="C797" t="str">
            <v>CONECTIVIDAD WAN</v>
          </cell>
          <cell r="J797">
            <v>43845</v>
          </cell>
        </row>
        <row r="798">
          <cell r="A798" t="str">
            <v>INC000000501728</v>
          </cell>
          <cell r="C798" t="str">
            <v>CONECTIVIDAD WAN</v>
          </cell>
          <cell r="J798">
            <v>43845</v>
          </cell>
        </row>
        <row r="799">
          <cell r="A799" t="str">
            <v>INC000000501729</v>
          </cell>
          <cell r="C799" t="str">
            <v>CONECTIVIDAD WAN</v>
          </cell>
          <cell r="J799">
            <v>43845</v>
          </cell>
        </row>
        <row r="800">
          <cell r="A800" t="str">
            <v>INC000000501733</v>
          </cell>
          <cell r="C800" t="str">
            <v>CONECTIVIDAD WAN</v>
          </cell>
          <cell r="J800">
            <v>43845</v>
          </cell>
        </row>
        <row r="801">
          <cell r="A801" t="str">
            <v>INC000000501734</v>
          </cell>
          <cell r="C801" t="str">
            <v>CONECTIVIDAD WAN</v>
          </cell>
          <cell r="J801">
            <v>43845</v>
          </cell>
        </row>
        <row r="802">
          <cell r="A802" t="str">
            <v>INC000000501735</v>
          </cell>
          <cell r="C802" t="str">
            <v>CONECTIVIDAD WAN</v>
          </cell>
          <cell r="J802">
            <v>43845</v>
          </cell>
        </row>
        <row r="803">
          <cell r="A803" t="str">
            <v>INC000000501737</v>
          </cell>
          <cell r="C803" t="str">
            <v>CONECTIVIDAD WAN</v>
          </cell>
          <cell r="J803">
            <v>43845</v>
          </cell>
        </row>
        <row r="804">
          <cell r="A804" t="str">
            <v>INC000000501738</v>
          </cell>
          <cell r="C804" t="str">
            <v>CONECTIVIDAD WAN</v>
          </cell>
          <cell r="J804">
            <v>43845</v>
          </cell>
        </row>
        <row r="805">
          <cell r="A805" t="str">
            <v>INC000000501742</v>
          </cell>
          <cell r="C805" t="str">
            <v>CONECTIVIDAD WAN</v>
          </cell>
          <cell r="J805">
            <v>43845</v>
          </cell>
        </row>
        <row r="806">
          <cell r="A806" t="str">
            <v>INC000000501743</v>
          </cell>
          <cell r="C806" t="str">
            <v>CONECTIVIDAD WAN</v>
          </cell>
          <cell r="J806">
            <v>43845</v>
          </cell>
        </row>
        <row r="807">
          <cell r="A807" t="str">
            <v>INC000000501752</v>
          </cell>
          <cell r="C807" t="str">
            <v>CONECTIVIDAD WAN</v>
          </cell>
          <cell r="J807">
            <v>43845</v>
          </cell>
        </row>
        <row r="808">
          <cell r="A808" t="str">
            <v>INC000000501792</v>
          </cell>
          <cell r="C808" t="str">
            <v>CONECTIVIDAD WAN</v>
          </cell>
          <cell r="J808">
            <v>43845</v>
          </cell>
        </row>
        <row r="809">
          <cell r="A809" t="str">
            <v>INC000000501793</v>
          </cell>
          <cell r="C809" t="str">
            <v>CONECTIVIDAD WAN</v>
          </cell>
          <cell r="J809">
            <v>43845</v>
          </cell>
        </row>
        <row r="810">
          <cell r="A810" t="str">
            <v>INC000000501794</v>
          </cell>
          <cell r="C810" t="str">
            <v>CONECTIVIDAD WAN</v>
          </cell>
          <cell r="J810">
            <v>43845</v>
          </cell>
        </row>
        <row r="811">
          <cell r="A811" t="str">
            <v>INC000000501795</v>
          </cell>
          <cell r="C811" t="str">
            <v>CONECTIVIDAD WAN</v>
          </cell>
          <cell r="J811">
            <v>43845</v>
          </cell>
        </row>
        <row r="812">
          <cell r="A812" t="str">
            <v>INC000000501801</v>
          </cell>
          <cell r="C812" t="str">
            <v>CONECTIVIDAD WAN</v>
          </cell>
          <cell r="J812">
            <v>43845</v>
          </cell>
        </row>
        <row r="813">
          <cell r="A813" t="str">
            <v>INC000000501803</v>
          </cell>
          <cell r="C813" t="str">
            <v>CONECTIVIDAD WAN</v>
          </cell>
          <cell r="J813">
            <v>43845</v>
          </cell>
        </row>
        <row r="814">
          <cell r="A814" t="str">
            <v>INC000000501806</v>
          </cell>
          <cell r="C814" t="str">
            <v>CONECTIVIDAD WAN</v>
          </cell>
          <cell r="J814">
            <v>43845</v>
          </cell>
        </row>
        <row r="815">
          <cell r="A815" t="str">
            <v>INC000000501815</v>
          </cell>
          <cell r="C815" t="str">
            <v>CONECTIVIDAD WAN</v>
          </cell>
          <cell r="J815">
            <v>43845</v>
          </cell>
        </row>
        <row r="816">
          <cell r="A816" t="str">
            <v>INC000000501816</v>
          </cell>
          <cell r="C816" t="str">
            <v>CONECTIVIDAD WAN</v>
          </cell>
          <cell r="J816">
            <v>43845</v>
          </cell>
        </row>
        <row r="817">
          <cell r="A817" t="str">
            <v>INC000000501817</v>
          </cell>
          <cell r="C817" t="str">
            <v>CONECTIVIDAD WAN</v>
          </cell>
          <cell r="J817">
            <v>43845</v>
          </cell>
        </row>
        <row r="818">
          <cell r="A818" t="str">
            <v>INC000000501823</v>
          </cell>
          <cell r="C818" t="str">
            <v>CONECTIVIDAD WAN</v>
          </cell>
          <cell r="J818">
            <v>43845</v>
          </cell>
        </row>
        <row r="819">
          <cell r="A819" t="str">
            <v>INC000000501826</v>
          </cell>
          <cell r="C819" t="str">
            <v>CONECTIVIDAD WAN</v>
          </cell>
          <cell r="J819">
            <v>43845</v>
          </cell>
        </row>
        <row r="820">
          <cell r="A820" t="str">
            <v>INC000000501833</v>
          </cell>
          <cell r="C820" t="str">
            <v>CONECTIVIDAD WAN</v>
          </cell>
          <cell r="J820">
            <v>43845</v>
          </cell>
        </row>
        <row r="821">
          <cell r="A821" t="str">
            <v>INC000000501841</v>
          </cell>
          <cell r="C821" t="str">
            <v>CONECTIVIDAD WAN</v>
          </cell>
          <cell r="J821">
            <v>43845</v>
          </cell>
        </row>
        <row r="822">
          <cell r="A822" t="str">
            <v>INC000000501848</v>
          </cell>
          <cell r="C822" t="str">
            <v>CONECTIVIDAD WAN</v>
          </cell>
          <cell r="J822">
            <v>43845</v>
          </cell>
        </row>
        <row r="823">
          <cell r="A823" t="str">
            <v>INC000000501854</v>
          </cell>
          <cell r="C823" t="str">
            <v>CONECTIVIDAD WAN</v>
          </cell>
          <cell r="J823">
            <v>43845</v>
          </cell>
        </row>
        <row r="824">
          <cell r="A824" t="str">
            <v>INC000000501855</v>
          </cell>
          <cell r="C824" t="str">
            <v>CONECTIVIDAD WAN</v>
          </cell>
          <cell r="J824">
            <v>43845</v>
          </cell>
        </row>
        <row r="825">
          <cell r="A825" t="str">
            <v>INC000000501864</v>
          </cell>
          <cell r="C825" t="str">
            <v>CONECTIVIDAD WAN</v>
          </cell>
          <cell r="J825">
            <v>43845</v>
          </cell>
        </row>
        <row r="826">
          <cell r="A826" t="str">
            <v>INC000000501874</v>
          </cell>
          <cell r="C826" t="str">
            <v>CONECTIVIDAD WAN</v>
          </cell>
          <cell r="J826">
            <v>43845</v>
          </cell>
        </row>
        <row r="827">
          <cell r="A827" t="str">
            <v>INC000000501875</v>
          </cell>
          <cell r="C827" t="str">
            <v>CONECTIVIDAD WAN</v>
          </cell>
          <cell r="J827">
            <v>43845</v>
          </cell>
        </row>
        <row r="828">
          <cell r="A828" t="str">
            <v>INC000000501877</v>
          </cell>
          <cell r="C828" t="str">
            <v>CONECTIVIDAD WAN</v>
          </cell>
          <cell r="J828">
            <v>43845</v>
          </cell>
        </row>
        <row r="829">
          <cell r="A829" t="str">
            <v>INC000000501879</v>
          </cell>
          <cell r="C829" t="str">
            <v>CONECTIVIDAD WAN</v>
          </cell>
          <cell r="J829">
            <v>43845</v>
          </cell>
        </row>
        <row r="830">
          <cell r="A830" t="str">
            <v>INC000000501893</v>
          </cell>
          <cell r="C830" t="str">
            <v>CONECTIVIDAD WAN</v>
          </cell>
          <cell r="J830">
            <v>43846</v>
          </cell>
        </row>
        <row r="831">
          <cell r="A831" t="str">
            <v>INC000000501896</v>
          </cell>
          <cell r="C831" t="str">
            <v>CONECTIVIDAD WAN</v>
          </cell>
          <cell r="J831">
            <v>43846</v>
          </cell>
        </row>
        <row r="832">
          <cell r="A832" t="str">
            <v>INC000000501906</v>
          </cell>
          <cell r="C832" t="str">
            <v>CONECTIVIDAD WAN</v>
          </cell>
          <cell r="J832">
            <v>43845</v>
          </cell>
        </row>
        <row r="833">
          <cell r="A833" t="str">
            <v>INC000000501908</v>
          </cell>
          <cell r="C833" t="str">
            <v>CONECTIVIDAD WAN</v>
          </cell>
          <cell r="J833">
            <v>43845</v>
          </cell>
        </row>
        <row r="834">
          <cell r="A834" t="str">
            <v>INC000000501909</v>
          </cell>
          <cell r="C834" t="str">
            <v>CONECTIVIDAD WAN</v>
          </cell>
          <cell r="J834">
            <v>43845</v>
          </cell>
        </row>
        <row r="835">
          <cell r="A835" t="str">
            <v>INC000000501910</v>
          </cell>
          <cell r="C835" t="str">
            <v>CONECTIVIDAD WAN</v>
          </cell>
          <cell r="J835">
            <v>43845</v>
          </cell>
        </row>
        <row r="836">
          <cell r="A836" t="str">
            <v>INC000000501912</v>
          </cell>
          <cell r="C836" t="str">
            <v>CONECTIVIDAD WAN</v>
          </cell>
          <cell r="J836">
            <v>43845</v>
          </cell>
        </row>
        <row r="837">
          <cell r="A837" t="str">
            <v>INC000000501913</v>
          </cell>
          <cell r="C837" t="str">
            <v>CONECTIVIDAD WAN</v>
          </cell>
          <cell r="J837">
            <v>43845</v>
          </cell>
        </row>
        <row r="838">
          <cell r="A838" t="str">
            <v>INC000000501921</v>
          </cell>
          <cell r="C838" t="str">
            <v>CONECTIVIDAD WAN</v>
          </cell>
          <cell r="J838">
            <v>43845</v>
          </cell>
        </row>
        <row r="839">
          <cell r="A839" t="str">
            <v>INC000000501923</v>
          </cell>
          <cell r="C839" t="str">
            <v>CONECTIVIDAD WAN</v>
          </cell>
          <cell r="J839">
            <v>43845</v>
          </cell>
        </row>
        <row r="840">
          <cell r="A840" t="str">
            <v>INC000000501934</v>
          </cell>
          <cell r="C840" t="str">
            <v>CONECTIVIDAD WAN</v>
          </cell>
          <cell r="J840">
            <v>43845</v>
          </cell>
        </row>
        <row r="841">
          <cell r="A841" t="str">
            <v>INC000000501965</v>
          </cell>
          <cell r="C841" t="str">
            <v>CONECTIVIDAD WAN</v>
          </cell>
          <cell r="J841">
            <v>43846</v>
          </cell>
        </row>
        <row r="842">
          <cell r="A842" t="str">
            <v>INC000000502014</v>
          </cell>
          <cell r="C842" t="str">
            <v>CONECTIVIDAD WAN</v>
          </cell>
          <cell r="J842">
            <v>43846</v>
          </cell>
        </row>
        <row r="843">
          <cell r="A843" t="str">
            <v>INC000000502017</v>
          </cell>
          <cell r="C843" t="str">
            <v>CONECTIVIDAD WAN</v>
          </cell>
          <cell r="J843">
            <v>43846</v>
          </cell>
        </row>
        <row r="844">
          <cell r="A844" t="str">
            <v>INC000000502021</v>
          </cell>
          <cell r="C844" t="str">
            <v>CONECTIVIDAD WAN</v>
          </cell>
          <cell r="J844">
            <v>43846</v>
          </cell>
        </row>
        <row r="845">
          <cell r="A845" t="str">
            <v>INC000000502075</v>
          </cell>
          <cell r="C845" t="str">
            <v>CONECTIVIDAD WAN</v>
          </cell>
          <cell r="J845">
            <v>43846</v>
          </cell>
        </row>
        <row r="846">
          <cell r="A846" t="str">
            <v>INC000000502146</v>
          </cell>
          <cell r="C846" t="str">
            <v>CONECTIVIDAD WAN</v>
          </cell>
          <cell r="J846">
            <v>43846</v>
          </cell>
        </row>
        <row r="847">
          <cell r="A847" t="str">
            <v>INC000000502168</v>
          </cell>
          <cell r="C847" t="str">
            <v>CONECTIVIDAD WAN</v>
          </cell>
          <cell r="J847">
            <v>43846</v>
          </cell>
        </row>
        <row r="848">
          <cell r="A848" t="str">
            <v>INC000000502263</v>
          </cell>
          <cell r="C848" t="str">
            <v>CONECTIVIDAD WAN</v>
          </cell>
          <cell r="J848">
            <v>43846</v>
          </cell>
        </row>
        <row r="849">
          <cell r="A849" t="str">
            <v>INC000000502264</v>
          </cell>
          <cell r="C849" t="str">
            <v>CONECTIVIDAD WAN</v>
          </cell>
          <cell r="J849">
            <v>43846</v>
          </cell>
        </row>
        <row r="850">
          <cell r="A850" t="str">
            <v>INC000000502270</v>
          </cell>
          <cell r="C850" t="str">
            <v>CORREO ELECTRÓNICO</v>
          </cell>
          <cell r="J850">
            <v>43846</v>
          </cell>
        </row>
        <row r="851">
          <cell r="A851" t="str">
            <v>INC000000502273</v>
          </cell>
          <cell r="C851" t="str">
            <v>CORREO ELECTRÓNICO</v>
          </cell>
          <cell r="J851">
            <v>43846</v>
          </cell>
        </row>
        <row r="852">
          <cell r="A852" t="str">
            <v>INC000000502285</v>
          </cell>
          <cell r="C852" t="str">
            <v>CONECTIVIDAD WAN</v>
          </cell>
          <cell r="J852">
            <v>43846</v>
          </cell>
        </row>
        <row r="853">
          <cell r="A853" t="str">
            <v>INC000000502289</v>
          </cell>
          <cell r="C853" t="str">
            <v>CONECTIVIDAD WAN</v>
          </cell>
          <cell r="J853">
            <v>43846</v>
          </cell>
        </row>
        <row r="854">
          <cell r="A854" t="str">
            <v>INC000000502290</v>
          </cell>
          <cell r="C854" t="str">
            <v>CONECTIVIDAD WAN</v>
          </cell>
          <cell r="J854">
            <v>43846</v>
          </cell>
        </row>
        <row r="855">
          <cell r="A855" t="str">
            <v>INC000000502291</v>
          </cell>
          <cell r="C855" t="str">
            <v>CORREO ELECTRÓNICO</v>
          </cell>
          <cell r="J855">
            <v>43846</v>
          </cell>
        </row>
        <row r="856">
          <cell r="A856" t="str">
            <v>INC000000502294</v>
          </cell>
          <cell r="C856" t="str">
            <v>CONECTIVIDAD WAN</v>
          </cell>
          <cell r="J856">
            <v>43846</v>
          </cell>
        </row>
        <row r="857">
          <cell r="A857" t="str">
            <v>INC000000502300</v>
          </cell>
          <cell r="C857" t="str">
            <v>CONECTIVIDAD WAN</v>
          </cell>
          <cell r="J857">
            <v>43846</v>
          </cell>
        </row>
        <row r="858">
          <cell r="A858" t="str">
            <v>INC000000502313</v>
          </cell>
          <cell r="C858" t="str">
            <v>CORREO ELECTRÓNICO</v>
          </cell>
          <cell r="J858">
            <v>43846</v>
          </cell>
        </row>
        <row r="859">
          <cell r="A859" t="str">
            <v>INC000000502329</v>
          </cell>
          <cell r="C859" t="str">
            <v>CONECTIVIDAD WAN</v>
          </cell>
          <cell r="J859">
            <v>43846</v>
          </cell>
        </row>
        <row r="860">
          <cell r="A860" t="str">
            <v>INC000000502336</v>
          </cell>
          <cell r="C860" t="str">
            <v>CONECTIVIDAD WAN</v>
          </cell>
          <cell r="J860">
            <v>43846</v>
          </cell>
        </row>
        <row r="861">
          <cell r="A861" t="str">
            <v>INC000000502337</v>
          </cell>
          <cell r="C861" t="str">
            <v>CONECTIVIDAD WAN</v>
          </cell>
          <cell r="J861">
            <v>43846</v>
          </cell>
        </row>
        <row r="862">
          <cell r="A862" t="str">
            <v>INC000000502340</v>
          </cell>
          <cell r="C862" t="str">
            <v>CONECTIVIDAD WAN</v>
          </cell>
          <cell r="J862">
            <v>43846</v>
          </cell>
        </row>
        <row r="863">
          <cell r="A863" t="str">
            <v>INC000000502342</v>
          </cell>
          <cell r="C863" t="str">
            <v>CONECTIVIDAD WAN</v>
          </cell>
          <cell r="J863">
            <v>43846</v>
          </cell>
        </row>
        <row r="864">
          <cell r="A864" t="str">
            <v>INC000000502343</v>
          </cell>
          <cell r="C864" t="str">
            <v>CONECTIVIDAD WAN</v>
          </cell>
          <cell r="J864">
            <v>43846</v>
          </cell>
        </row>
        <row r="865">
          <cell r="A865" t="str">
            <v>INC000000502373</v>
          </cell>
          <cell r="C865" t="str">
            <v>CONECTIVIDAD WAN</v>
          </cell>
          <cell r="J865">
            <v>43846</v>
          </cell>
        </row>
        <row r="866">
          <cell r="A866" t="str">
            <v>INC000000502389</v>
          </cell>
          <cell r="C866" t="str">
            <v>CONECTIVIDAD WAN</v>
          </cell>
          <cell r="J866">
            <v>43846</v>
          </cell>
        </row>
        <row r="867">
          <cell r="A867" t="str">
            <v>INC000000502399</v>
          </cell>
          <cell r="C867" t="str">
            <v>CORREO ELECTRÓNICO</v>
          </cell>
          <cell r="J867">
            <v>43846</v>
          </cell>
        </row>
        <row r="868">
          <cell r="A868" t="str">
            <v>INC000000502402</v>
          </cell>
          <cell r="C868" t="str">
            <v>CONECTIVIDAD WAN</v>
          </cell>
          <cell r="J868">
            <v>43846</v>
          </cell>
        </row>
        <row r="869">
          <cell r="A869" t="str">
            <v>INC000000502407</v>
          </cell>
          <cell r="C869" t="str">
            <v>CONECTIVIDAD WAN</v>
          </cell>
          <cell r="J869">
            <v>43846</v>
          </cell>
        </row>
        <row r="870">
          <cell r="A870" t="str">
            <v>INC000000502435</v>
          </cell>
          <cell r="C870" t="str">
            <v>CONECTIVIDAD WAN</v>
          </cell>
          <cell r="J870">
            <v>43846</v>
          </cell>
        </row>
        <row r="871">
          <cell r="A871" t="str">
            <v>INC000000502439</v>
          </cell>
          <cell r="C871" t="str">
            <v>CONECTIVIDAD WAN</v>
          </cell>
          <cell r="J871">
            <v>43846</v>
          </cell>
        </row>
        <row r="872">
          <cell r="A872" t="str">
            <v>INC000000502450</v>
          </cell>
          <cell r="C872" t="str">
            <v>CONECTIVIDAD WAN</v>
          </cell>
          <cell r="J872">
            <v>43846</v>
          </cell>
        </row>
        <row r="873">
          <cell r="A873" t="str">
            <v>INC000000502463</v>
          </cell>
          <cell r="C873" t="str">
            <v>CONECTIVIDAD WAN</v>
          </cell>
          <cell r="J873">
            <v>43846</v>
          </cell>
        </row>
        <row r="874">
          <cell r="A874" t="str">
            <v>INC000000502478</v>
          </cell>
          <cell r="C874" t="str">
            <v>CONECTIVIDAD WAN</v>
          </cell>
          <cell r="J874">
            <v>43846</v>
          </cell>
        </row>
        <row r="875">
          <cell r="A875" t="str">
            <v>INC000000502483</v>
          </cell>
          <cell r="C875" t="str">
            <v>CORREO ELECTRÓNICO</v>
          </cell>
          <cell r="J875">
            <v>43846</v>
          </cell>
        </row>
        <row r="876">
          <cell r="A876" t="str">
            <v>INC000000502492</v>
          </cell>
          <cell r="C876" t="str">
            <v>CORREO ELECTRÓNICO</v>
          </cell>
          <cell r="J876">
            <v>43846</v>
          </cell>
        </row>
        <row r="877">
          <cell r="A877" t="str">
            <v>INC000000502495</v>
          </cell>
          <cell r="C877" t="str">
            <v>CONECTIVIDAD WAN</v>
          </cell>
          <cell r="J877">
            <v>43846</v>
          </cell>
        </row>
        <row r="878">
          <cell r="A878" t="str">
            <v>INC000000502498</v>
          </cell>
          <cell r="C878" t="str">
            <v>CORREO ELECTRÓNICO</v>
          </cell>
          <cell r="J878">
            <v>43846</v>
          </cell>
        </row>
        <row r="879">
          <cell r="A879" t="str">
            <v>INC000000502542</v>
          </cell>
          <cell r="C879" t="str">
            <v>CONECTIVIDAD WAN</v>
          </cell>
          <cell r="J879">
            <v>43846</v>
          </cell>
        </row>
        <row r="880">
          <cell r="A880" t="str">
            <v>INC000000502554</v>
          </cell>
          <cell r="C880" t="str">
            <v>CONECTIVIDAD WAN</v>
          </cell>
          <cell r="J880">
            <v>43846</v>
          </cell>
        </row>
        <row r="881">
          <cell r="A881" t="str">
            <v>INC000000502558</v>
          </cell>
          <cell r="C881" t="str">
            <v>INTERNET MÓVIL</v>
          </cell>
          <cell r="J881">
            <v>43846</v>
          </cell>
        </row>
        <row r="882">
          <cell r="A882" t="str">
            <v>INC000000502572</v>
          </cell>
          <cell r="C882" t="str">
            <v>CONECTIVIDAD WAN</v>
          </cell>
          <cell r="J882">
            <v>43846</v>
          </cell>
        </row>
        <row r="883">
          <cell r="A883" t="str">
            <v>INC000000502581</v>
          </cell>
          <cell r="C883" t="str">
            <v>TELEFONÍA IP</v>
          </cell>
          <cell r="J883">
            <v>43846</v>
          </cell>
        </row>
        <row r="884">
          <cell r="A884" t="str">
            <v>INC000000502596</v>
          </cell>
          <cell r="C884" t="str">
            <v>CONECTIVIDAD WAN</v>
          </cell>
          <cell r="J884">
            <v>43846</v>
          </cell>
        </row>
        <row r="885">
          <cell r="A885" t="str">
            <v>INC000000502631</v>
          </cell>
          <cell r="C885" t="str">
            <v>CONECTIVIDAD WAN</v>
          </cell>
          <cell r="J885">
            <v>43846</v>
          </cell>
        </row>
        <row r="886">
          <cell r="A886" t="str">
            <v>INC000000502632</v>
          </cell>
          <cell r="C886" t="str">
            <v>CONECTIVIDAD WAN</v>
          </cell>
          <cell r="J886">
            <v>43846</v>
          </cell>
        </row>
        <row r="887">
          <cell r="A887" t="str">
            <v>INC000000502647</v>
          </cell>
          <cell r="C887" t="str">
            <v>CONECTIVIDAD WAN</v>
          </cell>
          <cell r="J887">
            <v>43846</v>
          </cell>
        </row>
        <row r="888">
          <cell r="A888" t="str">
            <v>INC000000502652</v>
          </cell>
          <cell r="C888" t="str">
            <v>CONECTIVIDAD WAN</v>
          </cell>
          <cell r="J888">
            <v>43846</v>
          </cell>
        </row>
        <row r="889">
          <cell r="A889" t="str">
            <v>INC000000502705</v>
          </cell>
          <cell r="C889" t="str">
            <v>CORREO ELECTRÓNICO</v>
          </cell>
          <cell r="J889">
            <v>43846</v>
          </cell>
        </row>
        <row r="890">
          <cell r="A890" t="str">
            <v>INC000000502712</v>
          </cell>
          <cell r="C890" t="str">
            <v>CONECTIVIDAD LAN</v>
          </cell>
          <cell r="J890">
            <v>43846</v>
          </cell>
        </row>
        <row r="891">
          <cell r="A891" t="str">
            <v>INC000000502748</v>
          </cell>
          <cell r="C891" t="str">
            <v>INTERNET MÓVIL</v>
          </cell>
          <cell r="J891">
            <v>43846</v>
          </cell>
        </row>
        <row r="892">
          <cell r="A892" t="str">
            <v>INC000000502758</v>
          </cell>
          <cell r="C892" t="str">
            <v>CONECTIVIDAD WAN</v>
          </cell>
          <cell r="J892">
            <v>43846</v>
          </cell>
        </row>
        <row r="893">
          <cell r="A893" t="str">
            <v>INC000000502768</v>
          </cell>
          <cell r="C893" t="str">
            <v>CONECTIVIDAD WAN</v>
          </cell>
          <cell r="J893">
            <v>43846</v>
          </cell>
        </row>
        <row r="894">
          <cell r="A894" t="str">
            <v>INC000000502777</v>
          </cell>
          <cell r="C894" t="str">
            <v>CONECTIVIDAD WAN</v>
          </cell>
          <cell r="J894">
            <v>43846</v>
          </cell>
        </row>
        <row r="895">
          <cell r="A895" t="str">
            <v>INC000000502780</v>
          </cell>
          <cell r="C895" t="str">
            <v>CONECTIVIDAD WAN</v>
          </cell>
          <cell r="J895">
            <v>43846</v>
          </cell>
        </row>
        <row r="896">
          <cell r="A896" t="str">
            <v>INC000000502796</v>
          </cell>
          <cell r="C896" t="str">
            <v>CONECTIVIDAD WAN</v>
          </cell>
          <cell r="J896">
            <v>43846</v>
          </cell>
        </row>
        <row r="897">
          <cell r="A897" t="str">
            <v>INC000000502811</v>
          </cell>
          <cell r="C897" t="str">
            <v>INTERNET MÓVIL</v>
          </cell>
          <cell r="J897">
            <v>43846</v>
          </cell>
        </row>
        <row r="898">
          <cell r="A898" t="str">
            <v>INC000000502828</v>
          </cell>
          <cell r="C898" t="str">
            <v>CONECTIVIDAD WAN</v>
          </cell>
          <cell r="J898">
            <v>43846</v>
          </cell>
        </row>
        <row r="899">
          <cell r="A899" t="str">
            <v>INC000000502829</v>
          </cell>
          <cell r="C899" t="str">
            <v>CONECTIVIDAD WAN</v>
          </cell>
          <cell r="J899">
            <v>43846</v>
          </cell>
        </row>
        <row r="900">
          <cell r="A900" t="str">
            <v>INC000000502830</v>
          </cell>
          <cell r="C900" t="str">
            <v>CONECTIVIDAD WAN</v>
          </cell>
          <cell r="J900">
            <v>43846</v>
          </cell>
        </row>
        <row r="901">
          <cell r="A901" t="str">
            <v>INC000000502849</v>
          </cell>
          <cell r="C901" t="str">
            <v>CONECTIVIDAD WAN</v>
          </cell>
          <cell r="J901">
            <v>43846</v>
          </cell>
        </row>
        <row r="902">
          <cell r="A902" t="str">
            <v>INC000000502912</v>
          </cell>
          <cell r="C902" t="str">
            <v>CONECTIVIDAD WAN</v>
          </cell>
          <cell r="J902">
            <v>43846</v>
          </cell>
        </row>
        <row r="903">
          <cell r="A903" t="str">
            <v>INC000000502916</v>
          </cell>
          <cell r="C903" t="str">
            <v>CONECTIVIDAD WAN</v>
          </cell>
          <cell r="J903">
            <v>43846</v>
          </cell>
        </row>
        <row r="904">
          <cell r="A904" t="str">
            <v>INC000000502917</v>
          </cell>
          <cell r="C904" t="str">
            <v>CONECTIVIDAD WAN</v>
          </cell>
          <cell r="J904">
            <v>43846</v>
          </cell>
        </row>
        <row r="905">
          <cell r="A905" t="str">
            <v>INC000000502919</v>
          </cell>
          <cell r="C905" t="str">
            <v>CONECTIVIDAD WAN</v>
          </cell>
          <cell r="J905">
            <v>43846</v>
          </cell>
        </row>
        <row r="906">
          <cell r="A906" t="str">
            <v>INC000000502921</v>
          </cell>
          <cell r="C906" t="str">
            <v>CONECTIVIDAD WAN</v>
          </cell>
          <cell r="J906">
            <v>43846</v>
          </cell>
        </row>
        <row r="907">
          <cell r="A907" t="str">
            <v>INC000000502927</v>
          </cell>
          <cell r="C907" t="str">
            <v>CONECTIVIDAD WAN</v>
          </cell>
          <cell r="J907">
            <v>43846</v>
          </cell>
        </row>
        <row r="908">
          <cell r="A908" t="str">
            <v>INC000000503011</v>
          </cell>
          <cell r="C908" t="str">
            <v>CONECTIVIDAD WAN</v>
          </cell>
          <cell r="J908">
            <v>43846</v>
          </cell>
        </row>
        <row r="909">
          <cell r="A909" t="str">
            <v>INC000000503149</v>
          </cell>
          <cell r="C909" t="str">
            <v>CONECTIVIDAD WAN</v>
          </cell>
          <cell r="J909">
            <v>43846</v>
          </cell>
        </row>
        <row r="910">
          <cell r="A910" t="str">
            <v>INC000000503245</v>
          </cell>
          <cell r="C910" t="str">
            <v>CORREO ELECTRÓNICO</v>
          </cell>
          <cell r="J910">
            <v>43846</v>
          </cell>
        </row>
        <row r="911">
          <cell r="A911" t="str">
            <v>INC000000503674</v>
          </cell>
          <cell r="C911" t="str">
            <v>CONECTIVIDAD WAN</v>
          </cell>
          <cell r="J911">
            <v>43847</v>
          </cell>
        </row>
        <row r="912">
          <cell r="A912" t="str">
            <v>INC000000503675</v>
          </cell>
          <cell r="C912" t="str">
            <v>CONECTIVIDAD WAN</v>
          </cell>
          <cell r="J912">
            <v>43847</v>
          </cell>
        </row>
        <row r="913">
          <cell r="A913" t="str">
            <v>INC000000503676</v>
          </cell>
          <cell r="C913" t="str">
            <v>CONECTIVIDAD WAN</v>
          </cell>
          <cell r="J913">
            <v>43847</v>
          </cell>
        </row>
        <row r="914">
          <cell r="A914" t="str">
            <v>INC000000503677</v>
          </cell>
          <cell r="C914" t="str">
            <v>CONECTIVIDAD WAN</v>
          </cell>
          <cell r="J914">
            <v>43847</v>
          </cell>
        </row>
        <row r="915">
          <cell r="A915" t="str">
            <v>INC000000503678</v>
          </cell>
          <cell r="C915" t="str">
            <v>CONECTIVIDAD WAN</v>
          </cell>
          <cell r="J915">
            <v>43847</v>
          </cell>
        </row>
        <row r="916">
          <cell r="A916" t="str">
            <v>INC000000503679</v>
          </cell>
          <cell r="C916" t="str">
            <v>CONECTIVIDAD WAN</v>
          </cell>
          <cell r="J916">
            <v>43847</v>
          </cell>
        </row>
        <row r="917">
          <cell r="A917" t="str">
            <v>INC000000503680</v>
          </cell>
          <cell r="C917" t="str">
            <v>CONECTIVIDAD WAN</v>
          </cell>
          <cell r="J917">
            <v>43847</v>
          </cell>
        </row>
        <row r="918">
          <cell r="A918" t="str">
            <v>INC000000503681</v>
          </cell>
          <cell r="C918" t="str">
            <v>CONECTIVIDAD WAN</v>
          </cell>
          <cell r="J918">
            <v>43847</v>
          </cell>
        </row>
        <row r="919">
          <cell r="A919" t="str">
            <v>INC000000503682</v>
          </cell>
          <cell r="C919" t="str">
            <v>CONECTIVIDAD WAN</v>
          </cell>
          <cell r="J919">
            <v>43847</v>
          </cell>
        </row>
        <row r="920">
          <cell r="A920" t="str">
            <v>INC000000503683</v>
          </cell>
          <cell r="C920" t="str">
            <v>CONECTIVIDAD WAN</v>
          </cell>
          <cell r="J920">
            <v>43847</v>
          </cell>
        </row>
        <row r="921">
          <cell r="A921" t="str">
            <v>INC000000503684</v>
          </cell>
          <cell r="C921" t="str">
            <v>CONECTIVIDAD WAN</v>
          </cell>
          <cell r="J921">
            <v>43847</v>
          </cell>
        </row>
        <row r="922">
          <cell r="A922" t="str">
            <v>INC000000503686</v>
          </cell>
          <cell r="C922" t="str">
            <v>CONECTIVIDAD WAN</v>
          </cell>
          <cell r="J922">
            <v>43847</v>
          </cell>
        </row>
        <row r="923">
          <cell r="A923" t="str">
            <v>INC000000503700</v>
          </cell>
          <cell r="C923" t="str">
            <v>CONECTIVIDAD WAN</v>
          </cell>
          <cell r="J923">
            <v>43847</v>
          </cell>
        </row>
        <row r="924">
          <cell r="A924" t="str">
            <v>INC000000503765</v>
          </cell>
          <cell r="C924" t="str">
            <v>CONECTIVIDAD WAN</v>
          </cell>
          <cell r="J924">
            <v>43847</v>
          </cell>
        </row>
        <row r="925">
          <cell r="A925" t="str">
            <v>INC000000503766</v>
          </cell>
          <cell r="C925" t="str">
            <v>CONECTIVIDAD WAN</v>
          </cell>
          <cell r="J925">
            <v>43847</v>
          </cell>
        </row>
        <row r="926">
          <cell r="A926" t="str">
            <v>INC000000503767</v>
          </cell>
          <cell r="C926" t="str">
            <v>CONECTIVIDAD WAN</v>
          </cell>
          <cell r="J926">
            <v>43847</v>
          </cell>
        </row>
        <row r="927">
          <cell r="A927" t="str">
            <v>INC000000503768</v>
          </cell>
          <cell r="C927" t="str">
            <v>CONECTIVIDAD WAN</v>
          </cell>
          <cell r="J927">
            <v>43847</v>
          </cell>
        </row>
        <row r="928">
          <cell r="A928" t="str">
            <v>INC000000503769</v>
          </cell>
          <cell r="C928" t="str">
            <v>CONECTIVIDAD WAN</v>
          </cell>
          <cell r="J928">
            <v>43847</v>
          </cell>
        </row>
        <row r="929">
          <cell r="A929" t="str">
            <v>INC000000503771</v>
          </cell>
          <cell r="C929" t="str">
            <v>CONECTIVIDAD WAN</v>
          </cell>
          <cell r="J929">
            <v>43847</v>
          </cell>
        </row>
        <row r="930">
          <cell r="A930" t="str">
            <v>INC000000503773</v>
          </cell>
          <cell r="C930" t="str">
            <v>CONECTIVIDAD WAN</v>
          </cell>
          <cell r="J930">
            <v>43847</v>
          </cell>
        </row>
        <row r="931">
          <cell r="A931" t="str">
            <v>INC000000503774</v>
          </cell>
          <cell r="C931" t="str">
            <v>CONECTIVIDAD WAN</v>
          </cell>
          <cell r="J931">
            <v>43847</v>
          </cell>
        </row>
        <row r="932">
          <cell r="A932" t="str">
            <v>INC000000503775</v>
          </cell>
          <cell r="C932" t="str">
            <v>CONECTIVIDAD WAN</v>
          </cell>
          <cell r="J932">
            <v>43847</v>
          </cell>
        </row>
        <row r="933">
          <cell r="A933" t="str">
            <v>INC000000503776</v>
          </cell>
          <cell r="C933" t="str">
            <v>CONECTIVIDAD WAN</v>
          </cell>
          <cell r="J933">
            <v>43847</v>
          </cell>
        </row>
        <row r="934">
          <cell r="A934" t="str">
            <v>INC000000503777</v>
          </cell>
          <cell r="C934" t="str">
            <v>CONECTIVIDAD WAN</v>
          </cell>
          <cell r="J934">
            <v>43847</v>
          </cell>
        </row>
        <row r="935">
          <cell r="A935" t="str">
            <v>INC000000503778</v>
          </cell>
          <cell r="C935" t="str">
            <v>CONECTIVIDAD WAN</v>
          </cell>
          <cell r="J935">
            <v>43847</v>
          </cell>
        </row>
        <row r="936">
          <cell r="A936" t="str">
            <v>INC000000503779</v>
          </cell>
          <cell r="C936" t="str">
            <v>CONECTIVIDAD WAN</v>
          </cell>
          <cell r="J936">
            <v>43847</v>
          </cell>
        </row>
        <row r="937">
          <cell r="A937" t="str">
            <v>INC000000503780</v>
          </cell>
          <cell r="C937" t="str">
            <v>CONECTIVIDAD WAN</v>
          </cell>
          <cell r="J937">
            <v>43847</v>
          </cell>
        </row>
        <row r="938">
          <cell r="A938" t="str">
            <v>INC000000503782</v>
          </cell>
          <cell r="C938" t="str">
            <v>CONECTIVIDAD WAN</v>
          </cell>
          <cell r="J938">
            <v>43847</v>
          </cell>
        </row>
        <row r="939">
          <cell r="A939" t="str">
            <v>INC000000503783</v>
          </cell>
          <cell r="C939" t="str">
            <v>CONECTIVIDAD WAN</v>
          </cell>
          <cell r="J939">
            <v>43847</v>
          </cell>
        </row>
        <row r="940">
          <cell r="A940" t="str">
            <v>INC000000503785</v>
          </cell>
          <cell r="C940" t="str">
            <v>CONECTIVIDAD WAN</v>
          </cell>
          <cell r="J940">
            <v>43847</v>
          </cell>
        </row>
        <row r="941">
          <cell r="A941" t="str">
            <v>INC000000503787</v>
          </cell>
          <cell r="C941" t="str">
            <v>CONECTIVIDAD WAN</v>
          </cell>
          <cell r="J941">
            <v>43847</v>
          </cell>
        </row>
        <row r="942">
          <cell r="A942" t="str">
            <v>INC000000503789</v>
          </cell>
          <cell r="C942" t="str">
            <v>CONECTIVIDAD WAN</v>
          </cell>
          <cell r="J942">
            <v>43847</v>
          </cell>
        </row>
        <row r="943">
          <cell r="A943" t="str">
            <v>INC000000503791</v>
          </cell>
          <cell r="C943" t="str">
            <v>CONECTIVIDAD WAN</v>
          </cell>
          <cell r="J943">
            <v>43847</v>
          </cell>
        </row>
        <row r="944">
          <cell r="A944" t="str">
            <v>INC000000503792</v>
          </cell>
          <cell r="C944" t="str">
            <v>CONECTIVIDAD WAN</v>
          </cell>
          <cell r="J944">
            <v>43847</v>
          </cell>
        </row>
        <row r="945">
          <cell r="A945" t="str">
            <v>INC000000503794</v>
          </cell>
          <cell r="C945" t="str">
            <v>CONECTIVIDAD WAN</v>
          </cell>
          <cell r="J945">
            <v>43847</v>
          </cell>
        </row>
        <row r="946">
          <cell r="A946" t="str">
            <v>INC000000503795</v>
          </cell>
          <cell r="C946" t="str">
            <v>CONECTIVIDAD WAN</v>
          </cell>
          <cell r="J946">
            <v>43847</v>
          </cell>
        </row>
        <row r="947">
          <cell r="A947" t="str">
            <v>INC000000503796</v>
          </cell>
          <cell r="C947" t="str">
            <v>CONECTIVIDAD WAN</v>
          </cell>
          <cell r="J947">
            <v>43847</v>
          </cell>
        </row>
        <row r="948">
          <cell r="A948" t="str">
            <v>INC000000503809</v>
          </cell>
          <cell r="C948" t="str">
            <v>CONECTIVIDAD WAN</v>
          </cell>
          <cell r="J948">
            <v>43847</v>
          </cell>
        </row>
        <row r="949">
          <cell r="A949" t="str">
            <v>INC000000503810</v>
          </cell>
          <cell r="C949" t="str">
            <v>CONECTIVIDAD WAN</v>
          </cell>
          <cell r="J949">
            <v>43847</v>
          </cell>
        </row>
        <row r="950">
          <cell r="A950" t="str">
            <v>INC000000503811</v>
          </cell>
          <cell r="C950" t="str">
            <v>CONECTIVIDAD WAN</v>
          </cell>
          <cell r="J950">
            <v>43847</v>
          </cell>
        </row>
        <row r="951">
          <cell r="A951" t="str">
            <v>INC000000503813</v>
          </cell>
          <cell r="C951" t="str">
            <v>CONECTIVIDAD WAN</v>
          </cell>
          <cell r="J951">
            <v>43847</v>
          </cell>
        </row>
        <row r="952">
          <cell r="A952" t="str">
            <v>INC000000503814</v>
          </cell>
          <cell r="C952" t="str">
            <v>CONECTIVIDAD WAN</v>
          </cell>
          <cell r="J952">
            <v>43847</v>
          </cell>
        </row>
        <row r="953">
          <cell r="A953" t="str">
            <v>INC000000503816</v>
          </cell>
          <cell r="C953" t="str">
            <v>CONECTIVIDAD WAN</v>
          </cell>
          <cell r="J953">
            <v>43847</v>
          </cell>
        </row>
        <row r="954">
          <cell r="A954" t="str">
            <v>INC000000503817</v>
          </cell>
          <cell r="C954" t="str">
            <v>CONECTIVIDAD WAN</v>
          </cell>
          <cell r="J954">
            <v>43847</v>
          </cell>
        </row>
        <row r="955">
          <cell r="A955" t="str">
            <v>INC000000503818</v>
          </cell>
          <cell r="C955" t="str">
            <v>CONECTIVIDAD WAN</v>
          </cell>
          <cell r="J955">
            <v>43847</v>
          </cell>
        </row>
        <row r="956">
          <cell r="A956" t="str">
            <v>INC000000503819</v>
          </cell>
          <cell r="C956" t="str">
            <v>CONECTIVIDAD WAN</v>
          </cell>
          <cell r="J956">
            <v>43847</v>
          </cell>
        </row>
        <row r="957">
          <cell r="A957" t="str">
            <v>INC000000503820</v>
          </cell>
          <cell r="C957" t="str">
            <v>CONECTIVIDAD WAN</v>
          </cell>
          <cell r="J957">
            <v>43847</v>
          </cell>
        </row>
        <row r="958">
          <cell r="A958" t="str">
            <v>INC000000503823</v>
          </cell>
          <cell r="C958" t="str">
            <v>CONECTIVIDAD WAN</v>
          </cell>
          <cell r="J958">
            <v>43847</v>
          </cell>
        </row>
        <row r="959">
          <cell r="A959" t="str">
            <v>INC000000503824</v>
          </cell>
          <cell r="C959" t="str">
            <v>CONECTIVIDAD WAN</v>
          </cell>
          <cell r="J959">
            <v>43847</v>
          </cell>
        </row>
        <row r="960">
          <cell r="A960" t="str">
            <v>INC000000503825</v>
          </cell>
          <cell r="C960" t="str">
            <v>CONECTIVIDAD WAN</v>
          </cell>
          <cell r="J960">
            <v>43847</v>
          </cell>
        </row>
        <row r="961">
          <cell r="A961" t="str">
            <v>INC000000503826</v>
          </cell>
          <cell r="C961" t="str">
            <v>CONECTIVIDAD WAN</v>
          </cell>
          <cell r="J961">
            <v>43847</v>
          </cell>
        </row>
        <row r="962">
          <cell r="A962" t="str">
            <v>INC000000503828</v>
          </cell>
          <cell r="C962" t="str">
            <v>CONECTIVIDAD WAN</v>
          </cell>
          <cell r="J962">
            <v>43847</v>
          </cell>
        </row>
        <row r="963">
          <cell r="A963" t="str">
            <v>INC000000503829</v>
          </cell>
          <cell r="C963" t="str">
            <v>CONECTIVIDAD WAN</v>
          </cell>
          <cell r="J963">
            <v>43847</v>
          </cell>
        </row>
        <row r="964">
          <cell r="A964" t="str">
            <v>INC000000503830</v>
          </cell>
          <cell r="C964" t="str">
            <v>CONECTIVIDAD WAN</v>
          </cell>
          <cell r="J964">
            <v>43847</v>
          </cell>
        </row>
        <row r="965">
          <cell r="A965" t="str">
            <v>INC000000503831</v>
          </cell>
          <cell r="C965" t="str">
            <v>CONECTIVIDAD WAN</v>
          </cell>
          <cell r="J965">
            <v>43847</v>
          </cell>
        </row>
        <row r="966">
          <cell r="A966" t="str">
            <v>INC000000503832</v>
          </cell>
          <cell r="C966" t="str">
            <v>CONECTIVIDAD WAN</v>
          </cell>
          <cell r="J966">
            <v>43847</v>
          </cell>
        </row>
        <row r="967">
          <cell r="A967" t="str">
            <v>INC000000503833</v>
          </cell>
          <cell r="C967" t="str">
            <v>CONECTIVIDAD WAN</v>
          </cell>
          <cell r="J967">
            <v>43847</v>
          </cell>
        </row>
        <row r="968">
          <cell r="A968" t="str">
            <v>INC000000503834</v>
          </cell>
          <cell r="C968" t="str">
            <v>CONECTIVIDAD WAN</v>
          </cell>
          <cell r="J968">
            <v>43847</v>
          </cell>
        </row>
        <row r="969">
          <cell r="A969" t="str">
            <v>INC000000503835</v>
          </cell>
          <cell r="C969" t="str">
            <v>CONECTIVIDAD WAN</v>
          </cell>
          <cell r="J969">
            <v>43847</v>
          </cell>
        </row>
        <row r="970">
          <cell r="A970" t="str">
            <v>INC000000503838</v>
          </cell>
          <cell r="C970" t="str">
            <v>CONECTIVIDAD WAN</v>
          </cell>
          <cell r="J970">
            <v>43847</v>
          </cell>
        </row>
        <row r="971">
          <cell r="A971" t="str">
            <v>INC000000503844</v>
          </cell>
          <cell r="C971" t="str">
            <v>CONECTIVIDAD LAN</v>
          </cell>
          <cell r="J971">
            <v>43847</v>
          </cell>
        </row>
        <row r="972">
          <cell r="A972" t="str">
            <v>INC000000503855</v>
          </cell>
          <cell r="C972" t="str">
            <v>CONECTIVIDAD WAN</v>
          </cell>
          <cell r="J972">
            <v>43847</v>
          </cell>
        </row>
        <row r="973">
          <cell r="A973" t="str">
            <v>INC000000503871</v>
          </cell>
          <cell r="C973" t="str">
            <v>CONECTIVIDAD WAN</v>
          </cell>
          <cell r="J973">
            <v>43847</v>
          </cell>
        </row>
        <row r="974">
          <cell r="A974" t="str">
            <v>INC000000503878</v>
          </cell>
          <cell r="C974" t="str">
            <v>CONECTIVIDAD WAN</v>
          </cell>
          <cell r="J974">
            <v>43847</v>
          </cell>
        </row>
        <row r="975">
          <cell r="A975" t="str">
            <v>INC000000503882</v>
          </cell>
          <cell r="C975" t="str">
            <v>CONECTIVIDAD WAN</v>
          </cell>
          <cell r="J975">
            <v>43847</v>
          </cell>
        </row>
        <row r="976">
          <cell r="A976" t="str">
            <v>INC000000503917</v>
          </cell>
          <cell r="C976" t="str">
            <v>CONECTIVIDAD WAN</v>
          </cell>
          <cell r="J976">
            <v>43847</v>
          </cell>
        </row>
        <row r="977">
          <cell r="A977" t="str">
            <v>INC000000503927</v>
          </cell>
          <cell r="C977" t="str">
            <v>CONECTIVIDAD WAN</v>
          </cell>
          <cell r="J977">
            <v>43847</v>
          </cell>
        </row>
        <row r="978">
          <cell r="A978" t="str">
            <v>INC000000503937</v>
          </cell>
          <cell r="C978" t="str">
            <v>CONECTIVIDAD LAN</v>
          </cell>
          <cell r="J978">
            <v>43847</v>
          </cell>
        </row>
        <row r="979">
          <cell r="A979" t="str">
            <v>INC000000503948</v>
          </cell>
          <cell r="C979" t="str">
            <v>CONECTIVIDAD LAN</v>
          </cell>
          <cell r="J979">
            <v>43847</v>
          </cell>
        </row>
        <row r="980">
          <cell r="A980" t="str">
            <v>INC000000503964</v>
          </cell>
          <cell r="C980" t="str">
            <v>CONECTIVIDAD WAN</v>
          </cell>
          <cell r="J980">
            <v>43847</v>
          </cell>
        </row>
        <row r="981">
          <cell r="A981" t="str">
            <v>INC000000503976</v>
          </cell>
          <cell r="C981" t="str">
            <v>CONECTIVIDAD WAN</v>
          </cell>
          <cell r="J981">
            <v>43847</v>
          </cell>
        </row>
        <row r="982">
          <cell r="A982" t="str">
            <v>INC000000503978</v>
          </cell>
          <cell r="C982" t="str">
            <v>CONECTIVIDAD WAN</v>
          </cell>
          <cell r="J982">
            <v>43847</v>
          </cell>
        </row>
        <row r="983">
          <cell r="A983" t="str">
            <v>INC000000503990</v>
          </cell>
          <cell r="C983" t="str">
            <v>CONECTIVIDAD WAN</v>
          </cell>
          <cell r="J983">
            <v>43847</v>
          </cell>
        </row>
        <row r="984">
          <cell r="A984" t="str">
            <v>INC000000503996</v>
          </cell>
          <cell r="C984" t="str">
            <v>CONECTIVIDAD WAN</v>
          </cell>
          <cell r="J984">
            <v>43847</v>
          </cell>
        </row>
        <row r="985">
          <cell r="A985" t="str">
            <v>INC000000504025</v>
          </cell>
          <cell r="C985" t="str">
            <v>CONECTIVIDAD WAN</v>
          </cell>
          <cell r="J985">
            <v>43847</v>
          </cell>
        </row>
        <row r="986">
          <cell r="A986" t="str">
            <v>INC000000504026</v>
          </cell>
          <cell r="C986" t="str">
            <v>CONECTIVIDAD WAN</v>
          </cell>
          <cell r="J986">
            <v>43847</v>
          </cell>
        </row>
        <row r="987">
          <cell r="A987" t="str">
            <v>INC000000504027</v>
          </cell>
          <cell r="C987" t="str">
            <v>CONECTIVIDAD WAN</v>
          </cell>
          <cell r="J987">
            <v>43847</v>
          </cell>
        </row>
        <row r="988">
          <cell r="A988" t="str">
            <v>INC000000504030</v>
          </cell>
          <cell r="C988" t="str">
            <v>CONECTIVIDAD WAN</v>
          </cell>
          <cell r="J988">
            <v>43847</v>
          </cell>
        </row>
        <row r="989">
          <cell r="A989" t="str">
            <v>INC000000504039</v>
          </cell>
          <cell r="C989" t="str">
            <v>CONECTIVIDAD WAN</v>
          </cell>
          <cell r="J989">
            <v>43847</v>
          </cell>
        </row>
        <row r="990">
          <cell r="A990" t="str">
            <v>INC000000504040</v>
          </cell>
          <cell r="C990" t="str">
            <v>CONECTIVIDAD WAN</v>
          </cell>
          <cell r="J990">
            <v>43847</v>
          </cell>
        </row>
        <row r="991">
          <cell r="A991" t="str">
            <v>INC000000504067</v>
          </cell>
          <cell r="C991" t="str">
            <v>CONECTIVIDAD WAN</v>
          </cell>
          <cell r="J991">
            <v>43847</v>
          </cell>
        </row>
        <row r="992">
          <cell r="A992" t="str">
            <v>INC000000504073</v>
          </cell>
          <cell r="C992" t="str">
            <v>CONECTIVIDAD WAN</v>
          </cell>
          <cell r="J992">
            <v>43847</v>
          </cell>
        </row>
        <row r="993">
          <cell r="A993" t="str">
            <v>INC000000504108</v>
          </cell>
          <cell r="C993" t="str">
            <v>CONECTIVIDAD WAN</v>
          </cell>
          <cell r="J993">
            <v>43847</v>
          </cell>
        </row>
        <row r="994">
          <cell r="A994" t="str">
            <v>INC000000504117</v>
          </cell>
          <cell r="C994" t="str">
            <v>CONECTIVIDAD WAN</v>
          </cell>
          <cell r="J994">
            <v>43847</v>
          </cell>
        </row>
        <row r="995">
          <cell r="A995" t="str">
            <v>INC000000504118</v>
          </cell>
          <cell r="C995" t="str">
            <v>CONECTIVIDAD WAN</v>
          </cell>
          <cell r="J995">
            <v>43847</v>
          </cell>
        </row>
        <row r="996">
          <cell r="A996" t="str">
            <v>INC000000504180</v>
          </cell>
          <cell r="C996" t="str">
            <v>CONECTIVIDAD WAN</v>
          </cell>
          <cell r="J996">
            <v>43847</v>
          </cell>
        </row>
        <row r="997">
          <cell r="A997" t="str">
            <v>INC000000504193</v>
          </cell>
          <cell r="C997" t="str">
            <v>CONECTIVIDAD WAN</v>
          </cell>
          <cell r="J997">
            <v>43847</v>
          </cell>
        </row>
        <row r="998">
          <cell r="A998" t="str">
            <v>INC000000504194</v>
          </cell>
          <cell r="C998" t="str">
            <v>CONECTIVIDAD WAN</v>
          </cell>
          <cell r="J998">
            <v>43847</v>
          </cell>
        </row>
        <row r="999">
          <cell r="A999" t="str">
            <v>INC000000504214</v>
          </cell>
          <cell r="C999" t="str">
            <v>CONECTIVIDAD WAN</v>
          </cell>
          <cell r="J999">
            <v>43847</v>
          </cell>
        </row>
        <row r="1000">
          <cell r="A1000" t="str">
            <v>INC000000504215</v>
          </cell>
          <cell r="C1000" t="str">
            <v>CONECTIVIDAD LAN</v>
          </cell>
          <cell r="J1000">
            <v>43847</v>
          </cell>
        </row>
        <row r="1001">
          <cell r="A1001" t="str">
            <v>INC000000504220</v>
          </cell>
          <cell r="C1001" t="str">
            <v>CONECTIVIDAD WAN</v>
          </cell>
          <cell r="J1001">
            <v>43847</v>
          </cell>
        </row>
        <row r="1002">
          <cell r="A1002" t="str">
            <v>INC000000504223</v>
          </cell>
          <cell r="C1002" t="str">
            <v>CONECTIVIDAD WAN</v>
          </cell>
          <cell r="J1002">
            <v>43847</v>
          </cell>
        </row>
        <row r="1003">
          <cell r="A1003" t="str">
            <v>INC000000504258</v>
          </cell>
          <cell r="C1003" t="str">
            <v>CONECTIVIDAD WAN</v>
          </cell>
          <cell r="J1003">
            <v>43847</v>
          </cell>
        </row>
        <row r="1004">
          <cell r="A1004" t="str">
            <v>INC000000504269</v>
          </cell>
          <cell r="C1004" t="str">
            <v>CONECTIVIDAD WAN</v>
          </cell>
          <cell r="J1004">
            <v>43847</v>
          </cell>
        </row>
        <row r="1005">
          <cell r="A1005" t="str">
            <v>INC000000504277</v>
          </cell>
          <cell r="C1005" t="str">
            <v>CONECTIVIDAD WAN</v>
          </cell>
          <cell r="J1005">
            <v>43847</v>
          </cell>
        </row>
        <row r="1006">
          <cell r="A1006" t="str">
            <v>INC000000504291</v>
          </cell>
          <cell r="C1006" t="str">
            <v>CONECTIVIDAD WAN</v>
          </cell>
          <cell r="J1006">
            <v>43847</v>
          </cell>
        </row>
        <row r="1007">
          <cell r="A1007" t="str">
            <v>INC000000504296</v>
          </cell>
          <cell r="C1007" t="str">
            <v>CONECTIVIDAD WAN</v>
          </cell>
          <cell r="J1007">
            <v>43847</v>
          </cell>
        </row>
        <row r="1008">
          <cell r="A1008" t="str">
            <v>INC000000504297</v>
          </cell>
          <cell r="C1008" t="str">
            <v>CONECTIVIDAD WAN</v>
          </cell>
          <cell r="J1008">
            <v>43847</v>
          </cell>
        </row>
        <row r="1009">
          <cell r="A1009" t="str">
            <v>INC000000504307</v>
          </cell>
          <cell r="C1009" t="str">
            <v>CORREO ELECTRÓNICO</v>
          </cell>
          <cell r="J1009">
            <v>43847</v>
          </cell>
        </row>
        <row r="1010">
          <cell r="A1010" t="str">
            <v>INC000000504330</v>
          </cell>
          <cell r="C1010" t="str">
            <v>CONECTIVIDAD WAN</v>
          </cell>
          <cell r="J1010">
            <v>43847</v>
          </cell>
        </row>
        <row r="1011">
          <cell r="A1011" t="str">
            <v>INC000000504335</v>
          </cell>
          <cell r="C1011" t="str">
            <v>CONECTIVIDAD WAN</v>
          </cell>
          <cell r="J1011">
            <v>43847</v>
          </cell>
        </row>
        <row r="1012">
          <cell r="A1012" t="str">
            <v>INC000000504343</v>
          </cell>
          <cell r="C1012" t="str">
            <v>CONECTIVIDAD WAN</v>
          </cell>
          <cell r="J1012">
            <v>43847</v>
          </cell>
        </row>
        <row r="1013">
          <cell r="A1013" t="str">
            <v>INC000000504348</v>
          </cell>
          <cell r="C1013" t="str">
            <v>CONECTIVIDAD WAN</v>
          </cell>
          <cell r="J1013">
            <v>43847</v>
          </cell>
        </row>
        <row r="1014">
          <cell r="A1014" t="str">
            <v>INC000000504396</v>
          </cell>
          <cell r="C1014" t="str">
            <v>CONECTIVIDAD WAN</v>
          </cell>
          <cell r="J1014">
            <v>43847</v>
          </cell>
        </row>
        <row r="1015">
          <cell r="A1015" t="str">
            <v>INC000000504401</v>
          </cell>
          <cell r="C1015" t="str">
            <v>CONECTIVIDAD WAN</v>
          </cell>
          <cell r="J1015">
            <v>43847</v>
          </cell>
        </row>
        <row r="1016">
          <cell r="A1016" t="str">
            <v>INC000000504406</v>
          </cell>
          <cell r="C1016" t="str">
            <v>CONECTIVIDAD WAN</v>
          </cell>
          <cell r="J1016">
            <v>43847</v>
          </cell>
        </row>
        <row r="1017">
          <cell r="A1017" t="str">
            <v>INC000000504413</v>
          </cell>
          <cell r="C1017" t="str">
            <v>CONECTIVIDAD WAN</v>
          </cell>
          <cell r="J1017">
            <v>43847</v>
          </cell>
        </row>
        <row r="1018">
          <cell r="A1018" t="str">
            <v>INC000000504424</v>
          </cell>
          <cell r="C1018" t="str">
            <v>CONECTIVIDAD WAN</v>
          </cell>
          <cell r="J1018">
            <v>43847</v>
          </cell>
        </row>
        <row r="1019">
          <cell r="A1019" t="str">
            <v>INC000000504426</v>
          </cell>
          <cell r="C1019" t="str">
            <v>CONECTIVIDAD WAN</v>
          </cell>
          <cell r="J1019">
            <v>43847</v>
          </cell>
        </row>
        <row r="1020">
          <cell r="A1020" t="str">
            <v>INC000000504429</v>
          </cell>
          <cell r="C1020" t="str">
            <v>CONECTIVIDAD WAN</v>
          </cell>
          <cell r="J1020">
            <v>43847</v>
          </cell>
        </row>
        <row r="1021">
          <cell r="A1021" t="str">
            <v>INC000000504437</v>
          </cell>
          <cell r="C1021" t="str">
            <v>CONECTIVIDAD WAN</v>
          </cell>
          <cell r="J1021">
            <v>43847</v>
          </cell>
        </row>
        <row r="1022">
          <cell r="A1022" t="str">
            <v>INC000000504463</v>
          </cell>
          <cell r="C1022" t="str">
            <v>CONECTIVIDAD WAN</v>
          </cell>
          <cell r="J1022">
            <v>43847</v>
          </cell>
        </row>
        <row r="1023">
          <cell r="A1023" t="str">
            <v>INC000000504470</v>
          </cell>
          <cell r="C1023" t="str">
            <v>CONECTIVIDAD WAN</v>
          </cell>
          <cell r="J1023">
            <v>43847</v>
          </cell>
        </row>
        <row r="1024">
          <cell r="A1024" t="str">
            <v>INC000000504491</v>
          </cell>
          <cell r="C1024" t="str">
            <v>CONECTIVIDAD WAN</v>
          </cell>
          <cell r="J1024">
            <v>43847</v>
          </cell>
        </row>
        <row r="1025">
          <cell r="A1025" t="str">
            <v>INC000000504499</v>
          </cell>
          <cell r="C1025" t="str">
            <v>CONECTIVIDAD WAN</v>
          </cell>
          <cell r="J1025">
            <v>43847</v>
          </cell>
        </row>
        <row r="1026">
          <cell r="A1026" t="str">
            <v>INC000000504511</v>
          </cell>
          <cell r="C1026" t="str">
            <v>CONECTIVIDAD WAN</v>
          </cell>
          <cell r="J1026">
            <v>43847</v>
          </cell>
        </row>
        <row r="1027">
          <cell r="A1027" t="str">
            <v>INC000000504514</v>
          </cell>
          <cell r="C1027" t="str">
            <v>CONECTIVIDAD WAN</v>
          </cell>
          <cell r="J1027">
            <v>43847</v>
          </cell>
        </row>
        <row r="1028">
          <cell r="A1028" t="str">
            <v>INC000000504516</v>
          </cell>
          <cell r="C1028" t="str">
            <v>CONECTIVIDAD WAN</v>
          </cell>
          <cell r="J1028">
            <v>43847</v>
          </cell>
        </row>
        <row r="1029">
          <cell r="A1029" t="str">
            <v>INC000000504517</v>
          </cell>
          <cell r="C1029" t="str">
            <v>CONECTIVIDAD WAN</v>
          </cell>
          <cell r="J1029">
            <v>43847</v>
          </cell>
        </row>
        <row r="1030">
          <cell r="A1030" t="str">
            <v>INC000000504532</v>
          </cell>
          <cell r="C1030" t="str">
            <v>CONECTIVIDAD WAN</v>
          </cell>
          <cell r="J1030">
            <v>43847</v>
          </cell>
        </row>
        <row r="1031">
          <cell r="A1031" t="str">
            <v>INC000000504566</v>
          </cell>
          <cell r="C1031" t="str">
            <v>CONECTIVIDAD WAN</v>
          </cell>
          <cell r="J1031">
            <v>43847</v>
          </cell>
        </row>
        <row r="1032">
          <cell r="A1032" t="str">
            <v>INC000000504571</v>
          </cell>
          <cell r="C1032" t="str">
            <v>CONECTIVIDAD WAN</v>
          </cell>
          <cell r="J1032">
            <v>43847</v>
          </cell>
        </row>
        <row r="1033">
          <cell r="A1033" t="str">
            <v>INC000000504587</v>
          </cell>
          <cell r="C1033" t="str">
            <v>CONECTIVIDAD WAN</v>
          </cell>
          <cell r="J1033">
            <v>43847</v>
          </cell>
        </row>
        <row r="1034">
          <cell r="A1034" t="str">
            <v>INC000000504598</v>
          </cell>
          <cell r="C1034" t="str">
            <v>CONECTIVIDAD WAN</v>
          </cell>
          <cell r="J1034">
            <v>43847</v>
          </cell>
        </row>
        <row r="1035">
          <cell r="A1035" t="str">
            <v>INC000000504605</v>
          </cell>
          <cell r="C1035" t="str">
            <v>CONECTIVIDAD WAN</v>
          </cell>
          <cell r="J1035">
            <v>43847</v>
          </cell>
        </row>
        <row r="1036">
          <cell r="A1036" t="str">
            <v>INC000000504606</v>
          </cell>
          <cell r="C1036" t="str">
            <v>CONECTIVIDAD WAN</v>
          </cell>
          <cell r="J1036">
            <v>43847</v>
          </cell>
        </row>
        <row r="1037">
          <cell r="A1037" t="str">
            <v>INC000000504611</v>
          </cell>
          <cell r="C1037" t="str">
            <v>CONECTIVIDAD WAN</v>
          </cell>
          <cell r="J1037">
            <v>43847</v>
          </cell>
        </row>
        <row r="1038">
          <cell r="A1038" t="str">
            <v>INC000000504614</v>
          </cell>
          <cell r="C1038" t="str">
            <v>CONECTIVIDAD WAN</v>
          </cell>
          <cell r="J1038">
            <v>43847</v>
          </cell>
        </row>
        <row r="1039">
          <cell r="A1039" t="str">
            <v>INC000000504622</v>
          </cell>
          <cell r="C1039" t="str">
            <v>CONECTIVIDAD WAN</v>
          </cell>
          <cell r="J1039">
            <v>43847</v>
          </cell>
        </row>
        <row r="1040">
          <cell r="A1040" t="str">
            <v>INC000000504623</v>
          </cell>
          <cell r="C1040" t="str">
            <v>CONECTIVIDAD WAN</v>
          </cell>
          <cell r="J1040">
            <v>43847</v>
          </cell>
        </row>
        <row r="1041">
          <cell r="A1041" t="str">
            <v>INC000000504640</v>
          </cell>
          <cell r="C1041" t="str">
            <v>CONECTIVIDAD WAN</v>
          </cell>
          <cell r="J1041">
            <v>43847</v>
          </cell>
        </row>
        <row r="1042">
          <cell r="A1042" t="str">
            <v>INC000000504642</v>
          </cell>
          <cell r="C1042" t="str">
            <v>CONECTIVIDAD WAN</v>
          </cell>
          <cell r="J1042">
            <v>43847</v>
          </cell>
        </row>
        <row r="1043">
          <cell r="A1043" t="str">
            <v>INC000000504643</v>
          </cell>
          <cell r="C1043" t="str">
            <v>TELEFONÍA MÓVIL</v>
          </cell>
          <cell r="J1043">
            <v>43847</v>
          </cell>
        </row>
        <row r="1044">
          <cell r="A1044" t="str">
            <v>INC000000504673</v>
          </cell>
          <cell r="C1044" t="str">
            <v>VPN SSL</v>
          </cell>
          <cell r="J1044">
            <v>43847</v>
          </cell>
        </row>
        <row r="1045">
          <cell r="A1045" t="str">
            <v>INC000000504682</v>
          </cell>
          <cell r="C1045" t="str">
            <v>CONECTIVIDAD WAN</v>
          </cell>
          <cell r="J1045">
            <v>43847</v>
          </cell>
        </row>
        <row r="1046">
          <cell r="A1046" t="str">
            <v>INC000000504683</v>
          </cell>
          <cell r="C1046" t="str">
            <v>CONECTIVIDAD WAN</v>
          </cell>
          <cell r="J1046">
            <v>43847</v>
          </cell>
        </row>
        <row r="1047">
          <cell r="A1047" t="str">
            <v>INC000000504686</v>
          </cell>
          <cell r="C1047" t="str">
            <v>CONECTIVIDAD WAN</v>
          </cell>
          <cell r="J1047">
            <v>43847</v>
          </cell>
        </row>
        <row r="1048">
          <cell r="A1048" t="str">
            <v>INC000000504697</v>
          </cell>
          <cell r="C1048" t="str">
            <v>CONECTIVIDAD WAN</v>
          </cell>
          <cell r="J1048">
            <v>43847</v>
          </cell>
        </row>
        <row r="1049">
          <cell r="A1049" t="str">
            <v>INC000000504700</v>
          </cell>
          <cell r="C1049" t="str">
            <v>CONECTIVIDAD WAN</v>
          </cell>
          <cell r="J1049">
            <v>43847</v>
          </cell>
        </row>
        <row r="1050">
          <cell r="A1050" t="str">
            <v>INC000000504703</v>
          </cell>
          <cell r="C1050" t="str">
            <v>CONECTIVIDAD WAN</v>
          </cell>
          <cell r="J1050">
            <v>43847</v>
          </cell>
        </row>
        <row r="1051">
          <cell r="A1051" t="str">
            <v>INC000000504716</v>
          </cell>
          <cell r="C1051" t="str">
            <v>CONECTIVIDAD WAN</v>
          </cell>
          <cell r="J1051">
            <v>43847</v>
          </cell>
        </row>
        <row r="1052">
          <cell r="A1052" t="str">
            <v>INC000000504722</v>
          </cell>
          <cell r="C1052" t="str">
            <v>CONECTIVIDAD WAN</v>
          </cell>
          <cell r="J1052">
            <v>43847</v>
          </cell>
        </row>
        <row r="1053">
          <cell r="A1053" t="str">
            <v>INC000000504724</v>
          </cell>
          <cell r="C1053" t="str">
            <v>CONECTIVIDAD WAN</v>
          </cell>
          <cell r="J1053">
            <v>43847</v>
          </cell>
        </row>
        <row r="1054">
          <cell r="A1054" t="str">
            <v>INC000000504725</v>
          </cell>
          <cell r="C1054" t="str">
            <v>CONECTIVIDAD WAN</v>
          </cell>
          <cell r="J1054">
            <v>43847</v>
          </cell>
        </row>
        <row r="1055">
          <cell r="A1055" t="str">
            <v>INC000000504730</v>
          </cell>
          <cell r="C1055" t="str">
            <v>CONECTIVIDAD WAN</v>
          </cell>
          <cell r="J1055">
            <v>43847</v>
          </cell>
        </row>
        <row r="1056">
          <cell r="A1056" t="str">
            <v>INC000000504731</v>
          </cell>
          <cell r="C1056" t="str">
            <v>CONECTIVIDAD WAN</v>
          </cell>
          <cell r="J1056">
            <v>43847</v>
          </cell>
        </row>
        <row r="1057">
          <cell r="A1057" t="str">
            <v>INC000000504735</v>
          </cell>
          <cell r="C1057" t="str">
            <v>CONECTIVIDAD WAN</v>
          </cell>
          <cell r="J1057">
            <v>43847</v>
          </cell>
        </row>
        <row r="1058">
          <cell r="A1058" t="str">
            <v>INC000000504815</v>
          </cell>
          <cell r="C1058" t="str">
            <v>CONECTIVIDAD WAN</v>
          </cell>
          <cell r="J1058">
            <v>43847</v>
          </cell>
        </row>
        <row r="1059">
          <cell r="A1059" t="str">
            <v>INC000000504829</v>
          </cell>
          <cell r="C1059" t="str">
            <v>CONECTIVIDAD WAN</v>
          </cell>
          <cell r="J1059">
            <v>43847</v>
          </cell>
        </row>
        <row r="1060">
          <cell r="A1060" t="str">
            <v>INC000000504845</v>
          </cell>
          <cell r="C1060" t="str">
            <v>CONECTIVIDAD WAN</v>
          </cell>
          <cell r="J1060">
            <v>43847</v>
          </cell>
        </row>
        <row r="1061">
          <cell r="A1061" t="str">
            <v>INC000000504901</v>
          </cell>
          <cell r="C1061" t="str">
            <v>CONECTIVIDAD WAN</v>
          </cell>
          <cell r="J1061">
            <v>43847</v>
          </cell>
        </row>
        <row r="1062">
          <cell r="A1062" t="str">
            <v>INC000000504906</v>
          </cell>
          <cell r="C1062" t="str">
            <v>CONECTIVIDAD WAN</v>
          </cell>
          <cell r="J1062">
            <v>43847</v>
          </cell>
        </row>
        <row r="1063">
          <cell r="A1063" t="str">
            <v>INC000000504908</v>
          </cell>
          <cell r="C1063" t="str">
            <v>CONECTIVIDAD WAN</v>
          </cell>
          <cell r="J1063">
            <v>43847</v>
          </cell>
        </row>
        <row r="1064">
          <cell r="A1064" t="str">
            <v>INC000000504911</v>
          </cell>
          <cell r="C1064" t="str">
            <v>CONECTIVIDAD WAN</v>
          </cell>
          <cell r="J1064">
            <v>43847</v>
          </cell>
        </row>
        <row r="1065">
          <cell r="A1065" t="str">
            <v>INC000000504917</v>
          </cell>
          <cell r="C1065" t="str">
            <v>CONECTIVIDAD WAN</v>
          </cell>
          <cell r="J1065">
            <v>43847</v>
          </cell>
        </row>
        <row r="1066">
          <cell r="A1066" t="str">
            <v>INC000000504919</v>
          </cell>
          <cell r="C1066" t="str">
            <v>CONECTIVIDAD WAN</v>
          </cell>
          <cell r="J1066">
            <v>43847</v>
          </cell>
        </row>
        <row r="1067">
          <cell r="A1067" t="str">
            <v>INC000000504922</v>
          </cell>
          <cell r="C1067" t="str">
            <v>CONECTIVIDAD WAN</v>
          </cell>
          <cell r="J1067">
            <v>43847</v>
          </cell>
        </row>
        <row r="1068">
          <cell r="A1068" t="str">
            <v>INC000000504923</v>
          </cell>
          <cell r="C1068" t="str">
            <v>CONECTIVIDAD WAN</v>
          </cell>
          <cell r="J1068">
            <v>43847</v>
          </cell>
        </row>
        <row r="1069">
          <cell r="A1069" t="str">
            <v>INC000000504924</v>
          </cell>
          <cell r="C1069" t="str">
            <v>CONECTIVIDAD WAN</v>
          </cell>
          <cell r="J1069">
            <v>43847</v>
          </cell>
        </row>
        <row r="1070">
          <cell r="A1070" t="str">
            <v>INC000000504926</v>
          </cell>
          <cell r="C1070" t="str">
            <v>CONECTIVIDAD WAN</v>
          </cell>
          <cell r="J1070">
            <v>43847</v>
          </cell>
        </row>
        <row r="1071">
          <cell r="A1071" t="str">
            <v>INC000000504936</v>
          </cell>
          <cell r="C1071" t="str">
            <v>CONECTIVIDAD LAN</v>
          </cell>
          <cell r="J1071">
            <v>43847</v>
          </cell>
        </row>
        <row r="1072">
          <cell r="A1072" t="str">
            <v>INC000000504960</v>
          </cell>
          <cell r="C1072" t="str">
            <v>CONECTIVIDAD WAN</v>
          </cell>
          <cell r="J1072">
            <v>43847</v>
          </cell>
        </row>
        <row r="1073">
          <cell r="A1073" t="str">
            <v>INC000000505042</v>
          </cell>
          <cell r="C1073" t="str">
            <v>CONECTIVIDAD WAN</v>
          </cell>
          <cell r="J1073">
            <v>43847</v>
          </cell>
        </row>
        <row r="1074">
          <cell r="A1074" t="str">
            <v>INC000000505067</v>
          </cell>
          <cell r="C1074" t="str">
            <v>CONECTIVIDAD WAN</v>
          </cell>
          <cell r="J1074">
            <v>43848</v>
          </cell>
        </row>
        <row r="1075">
          <cell r="A1075" t="str">
            <v>INC000000506151</v>
          </cell>
          <cell r="C1075" t="str">
            <v>CONECTIVIDAD WAN</v>
          </cell>
          <cell r="J1075">
            <v>43849</v>
          </cell>
        </row>
        <row r="1076">
          <cell r="A1076" t="str">
            <v>INC000000506746</v>
          </cell>
          <cell r="C1076" t="str">
            <v>CONECTIVIDAD WAN</v>
          </cell>
          <cell r="J1076">
            <v>43850</v>
          </cell>
        </row>
        <row r="1077">
          <cell r="A1077" t="str">
            <v>INC000000506779</v>
          </cell>
          <cell r="C1077" t="str">
            <v>CONECTIVIDAD WAN</v>
          </cell>
          <cell r="J1077">
            <v>43850</v>
          </cell>
        </row>
        <row r="1078">
          <cell r="A1078" t="str">
            <v>INC000000506780</v>
          </cell>
          <cell r="C1078" t="str">
            <v>CONECTIVIDAD WAN</v>
          </cell>
          <cell r="J1078">
            <v>43850</v>
          </cell>
        </row>
        <row r="1079">
          <cell r="A1079" t="str">
            <v>INC000000506782</v>
          </cell>
          <cell r="C1079" t="str">
            <v>CONECTIVIDAD WAN</v>
          </cell>
          <cell r="J1079">
            <v>43850</v>
          </cell>
        </row>
        <row r="1080">
          <cell r="A1080" t="str">
            <v>INC000000506784</v>
          </cell>
          <cell r="C1080" t="str">
            <v>CONECTIVIDAD WAN</v>
          </cell>
          <cell r="J1080">
            <v>43850</v>
          </cell>
        </row>
        <row r="1081">
          <cell r="A1081" t="str">
            <v>INC000000506785</v>
          </cell>
          <cell r="C1081" t="str">
            <v>CONECTIVIDAD WAN</v>
          </cell>
          <cell r="J1081">
            <v>43850</v>
          </cell>
        </row>
        <row r="1082">
          <cell r="A1082" t="str">
            <v>INC000000506786</v>
          </cell>
          <cell r="C1082" t="str">
            <v>CONECTIVIDAD WAN</v>
          </cell>
          <cell r="J1082">
            <v>43850</v>
          </cell>
        </row>
        <row r="1083">
          <cell r="A1083" t="str">
            <v>INC000000506787</v>
          </cell>
          <cell r="C1083" t="str">
            <v>CONECTIVIDAD WAN</v>
          </cell>
          <cell r="J1083">
            <v>43850</v>
          </cell>
        </row>
        <row r="1084">
          <cell r="A1084" t="str">
            <v>INC000000506788</v>
          </cell>
          <cell r="C1084" t="str">
            <v>CONECTIVIDAD WAN</v>
          </cell>
          <cell r="J1084">
            <v>43850</v>
          </cell>
        </row>
        <row r="1085">
          <cell r="A1085" t="str">
            <v>INC000000506789</v>
          </cell>
          <cell r="C1085" t="str">
            <v>CONECTIVIDAD WAN</v>
          </cell>
          <cell r="J1085">
            <v>43850</v>
          </cell>
        </row>
        <row r="1086">
          <cell r="A1086" t="str">
            <v>INC000000506790</v>
          </cell>
          <cell r="C1086" t="str">
            <v>CONECTIVIDAD WAN</v>
          </cell>
          <cell r="J1086">
            <v>43850</v>
          </cell>
        </row>
        <row r="1087">
          <cell r="A1087" t="str">
            <v>INC000000506792</v>
          </cell>
          <cell r="C1087" t="str">
            <v>CONECTIVIDAD WAN</v>
          </cell>
          <cell r="J1087">
            <v>43850</v>
          </cell>
        </row>
        <row r="1088">
          <cell r="A1088" t="str">
            <v>INC000000506793</v>
          </cell>
          <cell r="C1088" t="str">
            <v>CONECTIVIDAD WAN</v>
          </cell>
          <cell r="J1088">
            <v>43850</v>
          </cell>
        </row>
        <row r="1089">
          <cell r="A1089" t="str">
            <v>INC000000506794</v>
          </cell>
          <cell r="C1089" t="str">
            <v>CONECTIVIDAD WAN</v>
          </cell>
          <cell r="J1089">
            <v>43850</v>
          </cell>
        </row>
        <row r="1090">
          <cell r="A1090" t="str">
            <v>INC000000506795</v>
          </cell>
          <cell r="C1090" t="str">
            <v>CONECTIVIDAD WAN</v>
          </cell>
          <cell r="J1090">
            <v>43850</v>
          </cell>
        </row>
        <row r="1091">
          <cell r="A1091" t="str">
            <v>INC000000506796</v>
          </cell>
          <cell r="C1091" t="str">
            <v>CONECTIVIDAD WAN</v>
          </cell>
          <cell r="J1091">
            <v>43850</v>
          </cell>
        </row>
        <row r="1092">
          <cell r="A1092" t="str">
            <v>INC000000506797</v>
          </cell>
          <cell r="C1092" t="str">
            <v>CONECTIVIDAD WAN</v>
          </cell>
          <cell r="J1092">
            <v>43850</v>
          </cell>
        </row>
        <row r="1093">
          <cell r="A1093" t="str">
            <v>INC000000506798</v>
          </cell>
          <cell r="C1093" t="str">
            <v>CONECTIVIDAD WAN</v>
          </cell>
          <cell r="J1093">
            <v>43850</v>
          </cell>
        </row>
        <row r="1094">
          <cell r="A1094" t="str">
            <v>INC000000506799</v>
          </cell>
          <cell r="C1094" t="str">
            <v>CONECTIVIDAD WAN</v>
          </cell>
          <cell r="J1094">
            <v>43850</v>
          </cell>
        </row>
        <row r="1095">
          <cell r="A1095" t="str">
            <v>INC000000506876</v>
          </cell>
          <cell r="C1095" t="str">
            <v>CONECTIVIDAD WAN</v>
          </cell>
          <cell r="J1095">
            <v>43850</v>
          </cell>
        </row>
        <row r="1096">
          <cell r="A1096" t="str">
            <v>INC000000506878</v>
          </cell>
          <cell r="C1096" t="str">
            <v>CONECTIVIDAD WAN</v>
          </cell>
          <cell r="J1096">
            <v>43850</v>
          </cell>
        </row>
        <row r="1097">
          <cell r="A1097" t="str">
            <v>INC000000506879</v>
          </cell>
          <cell r="C1097" t="str">
            <v>CONECTIVIDAD WAN</v>
          </cell>
          <cell r="J1097">
            <v>43850</v>
          </cell>
        </row>
        <row r="1098">
          <cell r="A1098" t="str">
            <v>INC000000506880</v>
          </cell>
          <cell r="C1098" t="str">
            <v>CONECTIVIDAD WAN</v>
          </cell>
          <cell r="J1098">
            <v>43850</v>
          </cell>
        </row>
        <row r="1099">
          <cell r="A1099" t="str">
            <v>INC000000506881</v>
          </cell>
          <cell r="C1099" t="str">
            <v>CONECTIVIDAD WAN</v>
          </cell>
          <cell r="J1099">
            <v>43850</v>
          </cell>
        </row>
        <row r="1100">
          <cell r="A1100" t="str">
            <v>INC000000506882</v>
          </cell>
          <cell r="C1100" t="str">
            <v>CONECTIVIDAD WAN</v>
          </cell>
          <cell r="J1100">
            <v>43850</v>
          </cell>
        </row>
        <row r="1101">
          <cell r="A1101" t="str">
            <v>INC000000506885</v>
          </cell>
          <cell r="C1101" t="str">
            <v>CONECTIVIDAD WAN</v>
          </cell>
          <cell r="J1101">
            <v>43850</v>
          </cell>
        </row>
        <row r="1102">
          <cell r="A1102" t="str">
            <v>INC000000506886</v>
          </cell>
          <cell r="C1102" t="str">
            <v>CONECTIVIDAD WAN</v>
          </cell>
          <cell r="J1102">
            <v>43850</v>
          </cell>
        </row>
        <row r="1103">
          <cell r="A1103" t="str">
            <v>INC000000506887</v>
          </cell>
          <cell r="C1103" t="str">
            <v>CONECTIVIDAD WAN</v>
          </cell>
          <cell r="J1103">
            <v>43850</v>
          </cell>
        </row>
        <row r="1104">
          <cell r="A1104" t="str">
            <v>INC000000506888</v>
          </cell>
          <cell r="C1104" t="str">
            <v>CONECTIVIDAD WAN</v>
          </cell>
          <cell r="J1104">
            <v>43850</v>
          </cell>
        </row>
        <row r="1105">
          <cell r="A1105" t="str">
            <v>INC000000506889</v>
          </cell>
          <cell r="C1105" t="str">
            <v>CONECTIVIDAD WAN</v>
          </cell>
          <cell r="J1105">
            <v>43850</v>
          </cell>
        </row>
        <row r="1106">
          <cell r="A1106" t="str">
            <v>INC000000506890</v>
          </cell>
          <cell r="C1106" t="str">
            <v>CONECTIVIDAD WAN</v>
          </cell>
          <cell r="J1106">
            <v>43850</v>
          </cell>
        </row>
        <row r="1107">
          <cell r="A1107" t="str">
            <v>INC000000506891</v>
          </cell>
          <cell r="C1107" t="str">
            <v>CONECTIVIDAD WAN</v>
          </cell>
          <cell r="J1107">
            <v>43850</v>
          </cell>
        </row>
        <row r="1108">
          <cell r="A1108" t="str">
            <v>INC000000506892</v>
          </cell>
          <cell r="C1108" t="str">
            <v>CONECTIVIDAD WAN</v>
          </cell>
          <cell r="J1108">
            <v>43850</v>
          </cell>
        </row>
        <row r="1109">
          <cell r="A1109" t="str">
            <v>INC000000506893</v>
          </cell>
          <cell r="C1109" t="str">
            <v>CONECTIVIDAD WAN</v>
          </cell>
          <cell r="J1109">
            <v>43850</v>
          </cell>
        </row>
        <row r="1110">
          <cell r="A1110" t="str">
            <v>INC000000506894</v>
          </cell>
          <cell r="C1110" t="str">
            <v>CONECTIVIDAD WAN</v>
          </cell>
          <cell r="J1110">
            <v>43850</v>
          </cell>
        </row>
        <row r="1111">
          <cell r="A1111" t="str">
            <v>INC000000506896</v>
          </cell>
          <cell r="C1111" t="str">
            <v>CONECTIVIDAD WAN</v>
          </cell>
          <cell r="J1111">
            <v>43850</v>
          </cell>
        </row>
        <row r="1112">
          <cell r="A1112" t="str">
            <v>INC000000506897</v>
          </cell>
          <cell r="C1112" t="str">
            <v>CONECTIVIDAD WAN</v>
          </cell>
          <cell r="J1112">
            <v>43850</v>
          </cell>
        </row>
        <row r="1113">
          <cell r="A1113" t="str">
            <v>INC000000506898</v>
          </cell>
          <cell r="C1113" t="str">
            <v>CONECTIVIDAD WAN</v>
          </cell>
          <cell r="J1113">
            <v>43850</v>
          </cell>
        </row>
        <row r="1114">
          <cell r="A1114" t="str">
            <v>INC000000506900</v>
          </cell>
          <cell r="C1114" t="str">
            <v>CONECTIVIDAD WAN</v>
          </cell>
          <cell r="J1114">
            <v>43850</v>
          </cell>
        </row>
        <row r="1115">
          <cell r="A1115" t="str">
            <v>INC000000506912</v>
          </cell>
          <cell r="C1115" t="str">
            <v>DIRECTORIO ACTIVO</v>
          </cell>
          <cell r="J1115">
            <v>43850</v>
          </cell>
        </row>
        <row r="1116">
          <cell r="A1116" t="str">
            <v>INC000000506914</v>
          </cell>
          <cell r="C1116" t="str">
            <v>CONECTIVIDAD WAN</v>
          </cell>
          <cell r="J1116">
            <v>43850</v>
          </cell>
        </row>
        <row r="1117">
          <cell r="A1117" t="str">
            <v>INC000000506916</v>
          </cell>
          <cell r="C1117" t="str">
            <v>CONECTIVIDAD WAN</v>
          </cell>
          <cell r="J1117">
            <v>43850</v>
          </cell>
        </row>
        <row r="1118">
          <cell r="A1118" t="str">
            <v>INC000000506918</v>
          </cell>
          <cell r="C1118" t="str">
            <v>CONECTIVIDAD WAN</v>
          </cell>
          <cell r="J1118">
            <v>43850</v>
          </cell>
        </row>
        <row r="1119">
          <cell r="A1119" t="str">
            <v>INC000000506919</v>
          </cell>
          <cell r="C1119" t="str">
            <v>CONECTIVIDAD WAN</v>
          </cell>
          <cell r="J1119">
            <v>43850</v>
          </cell>
        </row>
        <row r="1120">
          <cell r="A1120" t="str">
            <v>INC000000506920</v>
          </cell>
          <cell r="C1120" t="str">
            <v>CONECTIVIDAD WAN</v>
          </cell>
          <cell r="J1120">
            <v>43850</v>
          </cell>
        </row>
        <row r="1121">
          <cell r="A1121" t="str">
            <v>INC000000506923</v>
          </cell>
          <cell r="C1121" t="str">
            <v>CONECTIVIDAD WAN</v>
          </cell>
          <cell r="J1121">
            <v>43850</v>
          </cell>
        </row>
        <row r="1122">
          <cell r="A1122" t="str">
            <v>INC000000506924</v>
          </cell>
          <cell r="C1122" t="str">
            <v>CONECTIVIDAD WAN</v>
          </cell>
          <cell r="J1122">
            <v>43850</v>
          </cell>
        </row>
        <row r="1123">
          <cell r="A1123" t="str">
            <v>INC000000506925</v>
          </cell>
          <cell r="C1123" t="str">
            <v>CONECTIVIDAD WAN</v>
          </cell>
          <cell r="J1123">
            <v>43850</v>
          </cell>
        </row>
        <row r="1124">
          <cell r="A1124" t="str">
            <v>INC000000506927</v>
          </cell>
          <cell r="C1124" t="str">
            <v>CONECTIVIDAD WAN</v>
          </cell>
          <cell r="J1124">
            <v>43850</v>
          </cell>
        </row>
        <row r="1125">
          <cell r="A1125" t="str">
            <v>INC000000506928</v>
          </cell>
          <cell r="C1125" t="str">
            <v>CONECTIVIDAD WAN</v>
          </cell>
          <cell r="J1125">
            <v>43850</v>
          </cell>
        </row>
        <row r="1126">
          <cell r="A1126" t="str">
            <v>INC000000506931</v>
          </cell>
          <cell r="C1126" t="str">
            <v>CONECTIVIDAD WAN</v>
          </cell>
          <cell r="J1126">
            <v>43850</v>
          </cell>
        </row>
        <row r="1127">
          <cell r="A1127" t="str">
            <v>INC000000506932</v>
          </cell>
          <cell r="C1127" t="str">
            <v>CONECTIVIDAD WAN</v>
          </cell>
          <cell r="J1127">
            <v>43850</v>
          </cell>
        </row>
        <row r="1128">
          <cell r="A1128" t="str">
            <v>INC000000506935</v>
          </cell>
          <cell r="C1128" t="str">
            <v>CONECTIVIDAD WAN</v>
          </cell>
          <cell r="J1128">
            <v>43850</v>
          </cell>
        </row>
        <row r="1129">
          <cell r="A1129" t="str">
            <v>INC000000506936</v>
          </cell>
          <cell r="C1129" t="str">
            <v>CONECTIVIDAD WAN</v>
          </cell>
          <cell r="J1129">
            <v>43850</v>
          </cell>
        </row>
        <row r="1130">
          <cell r="A1130" t="str">
            <v>INC000000506937</v>
          </cell>
          <cell r="C1130" t="str">
            <v>CONECTIVIDAD WAN</v>
          </cell>
          <cell r="J1130">
            <v>43850</v>
          </cell>
        </row>
        <row r="1131">
          <cell r="A1131" t="str">
            <v>INC000000506938</v>
          </cell>
          <cell r="C1131" t="str">
            <v>CONECTIVIDAD WAN</v>
          </cell>
          <cell r="J1131">
            <v>43850</v>
          </cell>
        </row>
        <row r="1132">
          <cell r="A1132" t="str">
            <v>INC000000506940</v>
          </cell>
          <cell r="C1132" t="str">
            <v>CONECTIVIDAD WAN</v>
          </cell>
          <cell r="J1132">
            <v>43850</v>
          </cell>
        </row>
        <row r="1133">
          <cell r="A1133" t="str">
            <v>INC000000506941</v>
          </cell>
          <cell r="C1133" t="str">
            <v>CONECTIVIDAD WAN</v>
          </cell>
          <cell r="J1133">
            <v>43850</v>
          </cell>
        </row>
        <row r="1134">
          <cell r="A1134" t="str">
            <v>INC000000506943</v>
          </cell>
          <cell r="C1134" t="str">
            <v>CONECTIVIDAD WAN</v>
          </cell>
          <cell r="J1134">
            <v>43850</v>
          </cell>
        </row>
        <row r="1135">
          <cell r="A1135" t="str">
            <v>INC000000506945</v>
          </cell>
          <cell r="C1135" t="str">
            <v>CONECTIVIDAD WAN</v>
          </cell>
          <cell r="J1135">
            <v>43850</v>
          </cell>
        </row>
        <row r="1136">
          <cell r="A1136" t="str">
            <v>INC000000506946</v>
          </cell>
          <cell r="C1136" t="str">
            <v>CONECTIVIDAD WAN</v>
          </cell>
          <cell r="J1136">
            <v>43850</v>
          </cell>
        </row>
        <row r="1137">
          <cell r="A1137" t="str">
            <v>INC000000506947</v>
          </cell>
          <cell r="C1137" t="str">
            <v>CONECTIVIDAD WAN</v>
          </cell>
          <cell r="J1137">
            <v>43850</v>
          </cell>
        </row>
        <row r="1138">
          <cell r="A1138" t="str">
            <v>INC000000506951</v>
          </cell>
          <cell r="C1138" t="str">
            <v>CONECTIVIDAD WAN</v>
          </cell>
          <cell r="J1138">
            <v>43850</v>
          </cell>
        </row>
        <row r="1139">
          <cell r="A1139" t="str">
            <v>INC000000506952</v>
          </cell>
          <cell r="C1139" t="str">
            <v>CONECTIVIDAD WAN</v>
          </cell>
          <cell r="J1139">
            <v>43850</v>
          </cell>
        </row>
        <row r="1140">
          <cell r="A1140" t="str">
            <v>INC000000506953</v>
          </cell>
          <cell r="C1140" t="str">
            <v>CONECTIVIDAD WAN</v>
          </cell>
          <cell r="J1140">
            <v>43850</v>
          </cell>
        </row>
        <row r="1141">
          <cell r="A1141" t="str">
            <v>INC000000506982</v>
          </cell>
          <cell r="C1141" t="str">
            <v>CONECTIVIDAD LAN</v>
          </cell>
          <cell r="J1141">
            <v>43850</v>
          </cell>
        </row>
        <row r="1142">
          <cell r="A1142" t="str">
            <v>INC000000506984</v>
          </cell>
          <cell r="C1142" t="str">
            <v>CORREO ELECTRÓNICO</v>
          </cell>
          <cell r="J1142">
            <v>43850</v>
          </cell>
        </row>
        <row r="1143">
          <cell r="A1143" t="str">
            <v>INC000000506993</v>
          </cell>
          <cell r="C1143" t="str">
            <v>CONECTIVIDAD WAN</v>
          </cell>
          <cell r="J1143">
            <v>43850</v>
          </cell>
        </row>
        <row r="1144">
          <cell r="A1144" t="str">
            <v>INC000000506995</v>
          </cell>
          <cell r="C1144" t="str">
            <v>CONECTIVIDAD LAN</v>
          </cell>
          <cell r="J1144">
            <v>43850</v>
          </cell>
        </row>
        <row r="1145">
          <cell r="A1145" t="str">
            <v>INC000000507001</v>
          </cell>
          <cell r="C1145" t="str">
            <v>CONECTIVIDAD WAN</v>
          </cell>
          <cell r="J1145">
            <v>43850</v>
          </cell>
        </row>
        <row r="1146">
          <cell r="A1146" t="str">
            <v>INC000000507002</v>
          </cell>
          <cell r="C1146" t="str">
            <v>CONECTIVIDAD WAN</v>
          </cell>
          <cell r="J1146">
            <v>43850</v>
          </cell>
        </row>
        <row r="1147">
          <cell r="A1147" t="str">
            <v>INC000000507004</v>
          </cell>
          <cell r="C1147" t="str">
            <v>CONECTIVIDAD WAN</v>
          </cell>
          <cell r="J1147">
            <v>43850</v>
          </cell>
        </row>
        <row r="1148">
          <cell r="A1148" t="str">
            <v>INC000000507006</v>
          </cell>
          <cell r="C1148" t="str">
            <v>CONECTIVIDAD WAN</v>
          </cell>
          <cell r="J1148">
            <v>43850</v>
          </cell>
        </row>
        <row r="1149">
          <cell r="A1149" t="str">
            <v>INC000000507010</v>
          </cell>
          <cell r="C1149" t="str">
            <v>CONECTIVIDAD LAN</v>
          </cell>
          <cell r="J1149">
            <v>43850</v>
          </cell>
        </row>
        <row r="1150">
          <cell r="A1150" t="str">
            <v>INC000000507013</v>
          </cell>
          <cell r="C1150" t="str">
            <v>CONECTIVIDAD LAN</v>
          </cell>
          <cell r="J1150">
            <v>43850</v>
          </cell>
        </row>
        <row r="1151">
          <cell r="A1151" t="str">
            <v>INC000000507020</v>
          </cell>
          <cell r="C1151" t="str">
            <v>CONECTIVIDAD WAN</v>
          </cell>
          <cell r="J1151">
            <v>43850</v>
          </cell>
        </row>
        <row r="1152">
          <cell r="A1152" t="str">
            <v>INC000000507023</v>
          </cell>
          <cell r="C1152" t="str">
            <v>CONECTIVIDAD WAN</v>
          </cell>
          <cell r="J1152">
            <v>43850</v>
          </cell>
        </row>
        <row r="1153">
          <cell r="A1153" t="str">
            <v>INC000000507049</v>
          </cell>
          <cell r="C1153" t="str">
            <v>CONECTIVIDAD LAN</v>
          </cell>
          <cell r="J1153">
            <v>43850</v>
          </cell>
        </row>
        <row r="1154">
          <cell r="A1154" t="str">
            <v>INC000000507057</v>
          </cell>
          <cell r="C1154" t="str">
            <v>VPN SSL</v>
          </cell>
          <cell r="J1154">
            <v>43850</v>
          </cell>
        </row>
        <row r="1155">
          <cell r="A1155" t="str">
            <v>INC000000507071</v>
          </cell>
          <cell r="C1155" t="str">
            <v>CONECTIVIDAD WAN</v>
          </cell>
          <cell r="J1155">
            <v>43850</v>
          </cell>
        </row>
        <row r="1156">
          <cell r="A1156" t="str">
            <v>INC000000507085</v>
          </cell>
          <cell r="C1156" t="str">
            <v>CONECTIVIDAD WAN</v>
          </cell>
          <cell r="J1156">
            <v>43850</v>
          </cell>
        </row>
        <row r="1157">
          <cell r="A1157" t="str">
            <v>INC000000507101</v>
          </cell>
          <cell r="C1157" t="str">
            <v>CONECTIVIDAD WAN</v>
          </cell>
          <cell r="J1157">
            <v>43850</v>
          </cell>
        </row>
        <row r="1158">
          <cell r="A1158" t="str">
            <v>INC000000507102</v>
          </cell>
          <cell r="C1158" t="str">
            <v>CONECTIVIDAD WAN</v>
          </cell>
          <cell r="J1158">
            <v>43850</v>
          </cell>
        </row>
        <row r="1159">
          <cell r="A1159" t="str">
            <v>INC000000507103</v>
          </cell>
          <cell r="C1159" t="str">
            <v>CONECTIVIDAD WAN</v>
          </cell>
          <cell r="J1159">
            <v>43850</v>
          </cell>
        </row>
        <row r="1160">
          <cell r="A1160" t="str">
            <v>INC000000507104</v>
          </cell>
          <cell r="C1160" t="str">
            <v>CONECTIVIDAD WAN</v>
          </cell>
          <cell r="J1160">
            <v>43850</v>
          </cell>
        </row>
        <row r="1161">
          <cell r="A1161" t="str">
            <v>INC000000507106</v>
          </cell>
          <cell r="C1161" t="str">
            <v>CONECTIVIDAD WAN</v>
          </cell>
          <cell r="J1161">
            <v>43850</v>
          </cell>
        </row>
        <row r="1162">
          <cell r="A1162" t="str">
            <v>INC000000507107</v>
          </cell>
          <cell r="C1162" t="str">
            <v>CONECTIVIDAD WAN</v>
          </cell>
          <cell r="J1162">
            <v>43850</v>
          </cell>
        </row>
        <row r="1163">
          <cell r="A1163" t="str">
            <v>INC000000507108</v>
          </cell>
          <cell r="C1163" t="str">
            <v>CONECTIVIDAD WAN</v>
          </cell>
          <cell r="J1163">
            <v>43850</v>
          </cell>
        </row>
        <row r="1164">
          <cell r="A1164" t="str">
            <v>INC000000507109</v>
          </cell>
          <cell r="C1164" t="str">
            <v>CONECTIVIDAD WAN</v>
          </cell>
          <cell r="J1164">
            <v>43850</v>
          </cell>
        </row>
        <row r="1165">
          <cell r="A1165" t="str">
            <v>INC000000507110</v>
          </cell>
          <cell r="C1165" t="str">
            <v>CONECTIVIDAD WAN</v>
          </cell>
          <cell r="J1165">
            <v>43850</v>
          </cell>
        </row>
        <row r="1166">
          <cell r="A1166" t="str">
            <v>INC000000507114</v>
          </cell>
          <cell r="C1166" t="str">
            <v>CORREO ELECTRÓNICO</v>
          </cell>
          <cell r="J1166">
            <v>43850</v>
          </cell>
        </row>
        <row r="1167">
          <cell r="A1167" t="str">
            <v>INC000000507138</v>
          </cell>
          <cell r="C1167" t="str">
            <v>CONECTIVIDAD WAN</v>
          </cell>
          <cell r="J1167">
            <v>43850</v>
          </cell>
        </row>
        <row r="1168">
          <cell r="A1168" t="str">
            <v>INC000000507151</v>
          </cell>
          <cell r="C1168" t="str">
            <v>CONECTIVIDAD WAN</v>
          </cell>
          <cell r="J1168">
            <v>43850</v>
          </cell>
        </row>
        <row r="1169">
          <cell r="A1169" t="str">
            <v>INC000000507154</v>
          </cell>
          <cell r="C1169" t="str">
            <v>INTERNET MÓVIL</v>
          </cell>
          <cell r="J1169">
            <v>43850</v>
          </cell>
        </row>
        <row r="1170">
          <cell r="A1170" t="str">
            <v>INC000000507158</v>
          </cell>
          <cell r="C1170" t="str">
            <v>CONECTIVIDAD LAN</v>
          </cell>
          <cell r="J1170">
            <v>43850</v>
          </cell>
        </row>
        <row r="1171">
          <cell r="A1171" t="str">
            <v>INC000000507159</v>
          </cell>
          <cell r="C1171" t="str">
            <v>CONECTIVIDAD WAN</v>
          </cell>
          <cell r="J1171">
            <v>43850</v>
          </cell>
        </row>
        <row r="1172">
          <cell r="A1172" t="str">
            <v>INC000000507170</v>
          </cell>
          <cell r="C1172" t="str">
            <v>CONECTIVIDAD LAN</v>
          </cell>
          <cell r="J1172">
            <v>43850</v>
          </cell>
        </row>
        <row r="1173">
          <cell r="A1173" t="str">
            <v>INC000000507176</v>
          </cell>
          <cell r="C1173" t="str">
            <v>CONECTIVIDAD WAN</v>
          </cell>
          <cell r="J1173">
            <v>43850</v>
          </cell>
        </row>
        <row r="1174">
          <cell r="A1174" t="str">
            <v>INC000000507183</v>
          </cell>
          <cell r="C1174" t="str">
            <v>CONECTIVIDAD WAN</v>
          </cell>
          <cell r="J1174">
            <v>43850</v>
          </cell>
        </row>
        <row r="1175">
          <cell r="A1175" t="str">
            <v>INC000000507189</v>
          </cell>
          <cell r="C1175" t="str">
            <v>CONECTIVIDAD WAN</v>
          </cell>
          <cell r="J1175">
            <v>43850</v>
          </cell>
        </row>
        <row r="1176">
          <cell r="A1176" t="str">
            <v>INC000000507219</v>
          </cell>
          <cell r="C1176" t="str">
            <v>CONECTIVIDAD WAN</v>
          </cell>
          <cell r="J1176">
            <v>43850</v>
          </cell>
        </row>
        <row r="1177">
          <cell r="A1177" t="str">
            <v>INC000000507264</v>
          </cell>
          <cell r="C1177" t="str">
            <v>CONECTIVIDAD WAN</v>
          </cell>
          <cell r="J1177">
            <v>43850</v>
          </cell>
        </row>
        <row r="1178">
          <cell r="A1178" t="str">
            <v>INC000000507266</v>
          </cell>
          <cell r="C1178" t="str">
            <v>CONECTIVIDAD WAN</v>
          </cell>
          <cell r="J1178">
            <v>43850</v>
          </cell>
        </row>
        <row r="1179">
          <cell r="A1179" t="str">
            <v>INC000000507271</v>
          </cell>
          <cell r="C1179" t="str">
            <v>DIRECTORIO ACTIVO</v>
          </cell>
          <cell r="J1179">
            <v>43850</v>
          </cell>
        </row>
        <row r="1180">
          <cell r="A1180" t="str">
            <v>INC000000507294</v>
          </cell>
          <cell r="C1180" t="str">
            <v>CONECTIVIDAD WAN</v>
          </cell>
          <cell r="J1180">
            <v>43850</v>
          </cell>
        </row>
        <row r="1181">
          <cell r="A1181" t="str">
            <v>INC000000507295</v>
          </cell>
          <cell r="C1181" t="str">
            <v>CONECTIVIDAD WAN</v>
          </cell>
          <cell r="J1181">
            <v>43850</v>
          </cell>
        </row>
        <row r="1182">
          <cell r="A1182" t="str">
            <v>INC000000507301</v>
          </cell>
          <cell r="C1182" t="str">
            <v>CONECTIVIDAD WAN</v>
          </cell>
          <cell r="J1182">
            <v>43850</v>
          </cell>
        </row>
        <row r="1183">
          <cell r="A1183" t="str">
            <v>INC000000507319</v>
          </cell>
          <cell r="C1183" t="str">
            <v>CONECTIVIDAD WAN</v>
          </cell>
          <cell r="J1183">
            <v>43850</v>
          </cell>
        </row>
        <row r="1184">
          <cell r="A1184" t="str">
            <v>INC000000507320</v>
          </cell>
          <cell r="C1184" t="str">
            <v>CONECTIVIDAD WAN</v>
          </cell>
          <cell r="J1184">
            <v>43850</v>
          </cell>
        </row>
        <row r="1185">
          <cell r="A1185" t="str">
            <v>INC000000507415</v>
          </cell>
          <cell r="C1185" t="str">
            <v>CONECTIVIDAD WAN</v>
          </cell>
          <cell r="J1185">
            <v>43850</v>
          </cell>
        </row>
        <row r="1186">
          <cell r="A1186" t="str">
            <v>INC000000507463</v>
          </cell>
          <cell r="C1186" t="str">
            <v>CONECTIVIDAD WAN</v>
          </cell>
          <cell r="J1186">
            <v>43850</v>
          </cell>
        </row>
        <row r="1187">
          <cell r="A1187" t="str">
            <v>INC000000507479</v>
          </cell>
          <cell r="C1187" t="str">
            <v>CONECTIVIDAD WAN</v>
          </cell>
          <cell r="J1187">
            <v>43850</v>
          </cell>
        </row>
        <row r="1188">
          <cell r="A1188" t="str">
            <v>INC000000507483</v>
          </cell>
          <cell r="C1188" t="str">
            <v>CONECTIVIDAD WAN</v>
          </cell>
          <cell r="J1188">
            <v>43850</v>
          </cell>
        </row>
        <row r="1189">
          <cell r="A1189" t="str">
            <v>INC000000507485</v>
          </cell>
          <cell r="C1189" t="str">
            <v>CONECTIVIDAD WAN</v>
          </cell>
          <cell r="J1189">
            <v>43850</v>
          </cell>
        </row>
        <row r="1190">
          <cell r="A1190" t="str">
            <v>INC000000507486</v>
          </cell>
          <cell r="C1190" t="str">
            <v>CONECTIVIDAD WAN</v>
          </cell>
          <cell r="J1190">
            <v>43850</v>
          </cell>
        </row>
        <row r="1191">
          <cell r="A1191" t="str">
            <v>INC000000507487</v>
          </cell>
          <cell r="C1191" t="str">
            <v>CONECTIVIDAD WAN</v>
          </cell>
          <cell r="J1191">
            <v>43850</v>
          </cell>
        </row>
        <row r="1192">
          <cell r="A1192" t="str">
            <v>INC000000507540</v>
          </cell>
          <cell r="C1192" t="str">
            <v>CONECTIVIDAD WAN</v>
          </cell>
          <cell r="J1192">
            <v>43850</v>
          </cell>
        </row>
        <row r="1193">
          <cell r="A1193" t="str">
            <v>INC000000507561</v>
          </cell>
          <cell r="C1193" t="str">
            <v>CONECTIVIDAD WAN</v>
          </cell>
          <cell r="J1193">
            <v>43850</v>
          </cell>
        </row>
        <row r="1194">
          <cell r="A1194" t="str">
            <v>INC000000507568</v>
          </cell>
          <cell r="C1194" t="str">
            <v>CONECTIVIDAD WAN</v>
          </cell>
          <cell r="J1194">
            <v>43850</v>
          </cell>
        </row>
        <row r="1195">
          <cell r="A1195" t="str">
            <v>INC000000507572</v>
          </cell>
          <cell r="C1195" t="str">
            <v>CONECTIVIDAD WAN</v>
          </cell>
          <cell r="J1195">
            <v>43850</v>
          </cell>
        </row>
        <row r="1196">
          <cell r="A1196" t="str">
            <v>INC000000507591</v>
          </cell>
          <cell r="C1196" t="str">
            <v>CONECTIVIDAD WAN</v>
          </cell>
          <cell r="J1196">
            <v>43850</v>
          </cell>
        </row>
        <row r="1197">
          <cell r="A1197" t="str">
            <v>INC000000507593</v>
          </cell>
          <cell r="C1197" t="str">
            <v>CONECTIVIDAD WAN</v>
          </cell>
          <cell r="J1197">
            <v>43850</v>
          </cell>
        </row>
        <row r="1198">
          <cell r="A1198" t="str">
            <v>INC000000507600</v>
          </cell>
          <cell r="C1198" t="str">
            <v>CONECTIVIDAD WAN</v>
          </cell>
          <cell r="J1198">
            <v>43850</v>
          </cell>
        </row>
        <row r="1199">
          <cell r="A1199" t="str">
            <v>INC000000507614</v>
          </cell>
          <cell r="C1199" t="str">
            <v>CONECTIVIDAD LAN</v>
          </cell>
          <cell r="J1199">
            <v>43850</v>
          </cell>
        </row>
        <row r="1200">
          <cell r="A1200" t="str">
            <v>INC000000507646</v>
          </cell>
          <cell r="C1200" t="str">
            <v>CONECTIVIDAD WAN</v>
          </cell>
          <cell r="J1200">
            <v>43850</v>
          </cell>
        </row>
        <row r="1201">
          <cell r="A1201" t="str">
            <v>INC000000507648</v>
          </cell>
          <cell r="C1201" t="str">
            <v>CONECTIVIDAD WAN</v>
          </cell>
          <cell r="J1201">
            <v>43850</v>
          </cell>
        </row>
        <row r="1202">
          <cell r="A1202" t="str">
            <v>INC000000507651</v>
          </cell>
          <cell r="C1202" t="str">
            <v>CONECTIVIDAD WAN</v>
          </cell>
          <cell r="J1202">
            <v>43850</v>
          </cell>
        </row>
        <row r="1203">
          <cell r="A1203" t="str">
            <v>INC000000507656</v>
          </cell>
          <cell r="C1203" t="str">
            <v>CONECTIVIDAD WAN</v>
          </cell>
          <cell r="J1203">
            <v>43850</v>
          </cell>
        </row>
        <row r="1204">
          <cell r="A1204" t="str">
            <v>INC000000507657</v>
          </cell>
          <cell r="C1204" t="str">
            <v>CONECTIVIDAD WAN</v>
          </cell>
          <cell r="J1204">
            <v>43850</v>
          </cell>
        </row>
        <row r="1205">
          <cell r="A1205" t="str">
            <v>INC000000507659</v>
          </cell>
          <cell r="C1205" t="str">
            <v>CONECTIVIDAD WAN</v>
          </cell>
          <cell r="J1205">
            <v>43850</v>
          </cell>
        </row>
        <row r="1206">
          <cell r="A1206" t="str">
            <v>INC000000507672</v>
          </cell>
          <cell r="C1206" t="str">
            <v>CONECTIVIDAD WAN</v>
          </cell>
          <cell r="J1206">
            <v>43850</v>
          </cell>
        </row>
        <row r="1207">
          <cell r="A1207" t="str">
            <v>INC000000507690</v>
          </cell>
          <cell r="C1207" t="str">
            <v>CONECTIVIDAD WAN</v>
          </cell>
          <cell r="J1207">
            <v>43850</v>
          </cell>
        </row>
        <row r="1208">
          <cell r="A1208" t="str">
            <v>INC000000507701</v>
          </cell>
          <cell r="C1208" t="str">
            <v>CONECTIVIDAD WAN</v>
          </cell>
          <cell r="J1208">
            <v>43850</v>
          </cell>
        </row>
        <row r="1209">
          <cell r="A1209" t="str">
            <v>INC000000507702</v>
          </cell>
          <cell r="C1209" t="str">
            <v>CONECTIVIDAD WAN</v>
          </cell>
          <cell r="J1209">
            <v>43850</v>
          </cell>
        </row>
        <row r="1210">
          <cell r="A1210" t="str">
            <v>INC000000507726</v>
          </cell>
          <cell r="C1210" t="str">
            <v>CONECTIVIDAD WAN</v>
          </cell>
          <cell r="J1210">
            <v>43850</v>
          </cell>
        </row>
        <row r="1211">
          <cell r="A1211" t="str">
            <v>INC000000507748</v>
          </cell>
          <cell r="C1211" t="str">
            <v>CONECTIVIDAD WAN</v>
          </cell>
          <cell r="J1211">
            <v>43850</v>
          </cell>
        </row>
        <row r="1212">
          <cell r="A1212" t="str">
            <v>INC000000507763</v>
          </cell>
          <cell r="C1212" t="str">
            <v>CONECTIVIDAD WAN</v>
          </cell>
          <cell r="J1212">
            <v>43850</v>
          </cell>
        </row>
        <row r="1213">
          <cell r="A1213" t="str">
            <v>INC000000507790</v>
          </cell>
          <cell r="C1213" t="str">
            <v>CORREO ELECTRÓNICO</v>
          </cell>
          <cell r="J1213">
            <v>43850</v>
          </cell>
        </row>
        <row r="1214">
          <cell r="A1214" t="str">
            <v>INC000000507812</v>
          </cell>
          <cell r="C1214" t="str">
            <v>CONECTIVIDAD WAN</v>
          </cell>
          <cell r="J1214">
            <v>43850</v>
          </cell>
        </row>
        <row r="1215">
          <cell r="A1215" t="str">
            <v>INC000000507817</v>
          </cell>
          <cell r="C1215" t="str">
            <v>CONECTIVIDAD LAN</v>
          </cell>
          <cell r="J1215">
            <v>43850</v>
          </cell>
        </row>
        <row r="1216">
          <cell r="A1216" t="str">
            <v>INC000000507826</v>
          </cell>
          <cell r="C1216" t="str">
            <v>CONECTIVIDAD WAN</v>
          </cell>
          <cell r="J1216">
            <v>43850</v>
          </cell>
        </row>
        <row r="1217">
          <cell r="A1217" t="str">
            <v>INC000000507848</v>
          </cell>
          <cell r="C1217" t="str">
            <v>CONECTIVIDAD LAN</v>
          </cell>
          <cell r="J1217">
            <v>43850</v>
          </cell>
        </row>
        <row r="1218">
          <cell r="A1218" t="str">
            <v>INC000000507852</v>
          </cell>
          <cell r="C1218" t="str">
            <v>CONECTIVIDAD WAN</v>
          </cell>
          <cell r="J1218">
            <v>43850</v>
          </cell>
        </row>
        <row r="1219">
          <cell r="A1219" t="str">
            <v>INC000000507853</v>
          </cell>
          <cell r="C1219" t="str">
            <v>CONECTIVIDAD WAN</v>
          </cell>
          <cell r="J1219">
            <v>43850</v>
          </cell>
        </row>
        <row r="1220">
          <cell r="A1220" t="str">
            <v>INC000000507854</v>
          </cell>
          <cell r="C1220" t="str">
            <v>CONECTIVIDAD WAN</v>
          </cell>
          <cell r="J1220">
            <v>43850</v>
          </cell>
        </row>
        <row r="1221">
          <cell r="A1221" t="str">
            <v>INC000000507871</v>
          </cell>
          <cell r="C1221" t="str">
            <v>CONECTIVIDAD WAN</v>
          </cell>
          <cell r="J1221">
            <v>43850</v>
          </cell>
        </row>
        <row r="1222">
          <cell r="A1222" t="str">
            <v>INC000000507877</v>
          </cell>
          <cell r="C1222" t="str">
            <v>CONECTIVIDAD LAN</v>
          </cell>
          <cell r="J1222">
            <v>43850</v>
          </cell>
        </row>
        <row r="1223">
          <cell r="A1223" t="str">
            <v>INC000000507906</v>
          </cell>
          <cell r="C1223" t="str">
            <v>CONECTIVIDAD WAN</v>
          </cell>
          <cell r="J1223">
            <v>43850</v>
          </cell>
        </row>
        <row r="1224">
          <cell r="A1224" t="str">
            <v>INC000000507964</v>
          </cell>
          <cell r="C1224" t="str">
            <v>CONECTIVIDAD WAN</v>
          </cell>
          <cell r="J1224">
            <v>43850</v>
          </cell>
        </row>
        <row r="1225">
          <cell r="A1225" t="str">
            <v>INC000000507971</v>
          </cell>
          <cell r="C1225" t="str">
            <v>CONECTIVIDAD WAN</v>
          </cell>
          <cell r="J1225">
            <v>43850</v>
          </cell>
        </row>
        <row r="1226">
          <cell r="A1226" t="str">
            <v>INC000000507975</v>
          </cell>
          <cell r="C1226" t="str">
            <v>CONECTIVIDAD WAN</v>
          </cell>
          <cell r="J1226">
            <v>43850</v>
          </cell>
        </row>
        <row r="1227">
          <cell r="A1227" t="str">
            <v>INC000000507987</v>
          </cell>
          <cell r="C1227" t="str">
            <v>CONECTIVIDAD WAN</v>
          </cell>
          <cell r="J1227">
            <v>43850</v>
          </cell>
        </row>
        <row r="1228">
          <cell r="A1228" t="str">
            <v>INC000000507989</v>
          </cell>
          <cell r="C1228" t="str">
            <v>CONECTIVIDAD WAN</v>
          </cell>
          <cell r="J1228">
            <v>43850</v>
          </cell>
        </row>
        <row r="1229">
          <cell r="A1229" t="str">
            <v>INC000000507991</v>
          </cell>
          <cell r="C1229" t="str">
            <v>CONECTIVIDAD WAN</v>
          </cell>
          <cell r="J1229">
            <v>43850</v>
          </cell>
        </row>
        <row r="1230">
          <cell r="A1230" t="str">
            <v>INC000000507992</v>
          </cell>
          <cell r="C1230" t="str">
            <v>CONECTIVIDAD WAN</v>
          </cell>
          <cell r="J1230">
            <v>43850</v>
          </cell>
        </row>
        <row r="1231">
          <cell r="A1231" t="str">
            <v>INC000000507993</v>
          </cell>
          <cell r="C1231" t="str">
            <v>CONECTIVIDAD WAN</v>
          </cell>
          <cell r="J1231">
            <v>43850</v>
          </cell>
        </row>
        <row r="1232">
          <cell r="A1232" t="str">
            <v>INC000000507994</v>
          </cell>
          <cell r="C1232" t="str">
            <v>CONECTIVIDAD WAN</v>
          </cell>
          <cell r="J1232">
            <v>43850</v>
          </cell>
        </row>
        <row r="1233">
          <cell r="A1233" t="str">
            <v>INC000000508007</v>
          </cell>
          <cell r="C1233" t="str">
            <v>CONECTIVIDAD WAN</v>
          </cell>
          <cell r="J1233">
            <v>43850</v>
          </cell>
        </row>
        <row r="1234">
          <cell r="A1234" t="str">
            <v>INC000000508009</v>
          </cell>
          <cell r="C1234" t="str">
            <v>CONECTIVIDAD WAN</v>
          </cell>
          <cell r="J1234">
            <v>43850</v>
          </cell>
        </row>
        <row r="1235">
          <cell r="A1235" t="str">
            <v>INC000000508103</v>
          </cell>
          <cell r="C1235" t="str">
            <v>INTERNET MÓVIL</v>
          </cell>
          <cell r="J1235">
            <v>43850</v>
          </cell>
        </row>
        <row r="1236">
          <cell r="A1236" t="str">
            <v>INC000000508105</v>
          </cell>
          <cell r="C1236" t="str">
            <v>CONECTIVIDAD WAN</v>
          </cell>
          <cell r="J1236">
            <v>43850</v>
          </cell>
        </row>
        <row r="1237">
          <cell r="A1237" t="str">
            <v>INC000000508109</v>
          </cell>
          <cell r="C1237" t="str">
            <v>CONECTIVIDAD LAN</v>
          </cell>
          <cell r="J1237">
            <v>43850</v>
          </cell>
        </row>
        <row r="1238">
          <cell r="A1238" t="str">
            <v>INC000000508111</v>
          </cell>
          <cell r="C1238" t="str">
            <v>CONECTIVIDAD WAN</v>
          </cell>
          <cell r="J1238">
            <v>43850</v>
          </cell>
        </row>
        <row r="1239">
          <cell r="A1239" t="str">
            <v>INC000000508129</v>
          </cell>
          <cell r="C1239" t="str">
            <v>CONECTIVIDAD WAN</v>
          </cell>
          <cell r="J1239">
            <v>43850</v>
          </cell>
        </row>
        <row r="1240">
          <cell r="A1240" t="str">
            <v>INC000000508190</v>
          </cell>
          <cell r="C1240" t="str">
            <v>CONECTIVIDAD WAN</v>
          </cell>
          <cell r="J1240">
            <v>43850</v>
          </cell>
        </row>
        <row r="1241">
          <cell r="A1241" t="str">
            <v>INC000000508599</v>
          </cell>
          <cell r="C1241" t="str">
            <v>DIRECTORIO ACTIVO</v>
          </cell>
          <cell r="J1241">
            <v>43851</v>
          </cell>
        </row>
        <row r="1242">
          <cell r="A1242" t="str">
            <v>INC000000508649</v>
          </cell>
          <cell r="C1242" t="str">
            <v>CONECTIVIDAD WAN</v>
          </cell>
          <cell r="J1242">
            <v>43851</v>
          </cell>
        </row>
        <row r="1243">
          <cell r="A1243" t="str">
            <v>INC000000508650</v>
          </cell>
          <cell r="C1243" t="str">
            <v>CONECTIVIDAD WAN</v>
          </cell>
          <cell r="J1243">
            <v>43851</v>
          </cell>
        </row>
        <row r="1244">
          <cell r="A1244" t="str">
            <v>INC000000508651</v>
          </cell>
          <cell r="C1244" t="str">
            <v>CONECTIVIDAD WAN</v>
          </cell>
          <cell r="J1244">
            <v>43851</v>
          </cell>
        </row>
        <row r="1245">
          <cell r="A1245" t="str">
            <v>INC000000508652</v>
          </cell>
          <cell r="C1245" t="str">
            <v>CONECTIVIDAD WAN</v>
          </cell>
          <cell r="J1245">
            <v>43851</v>
          </cell>
        </row>
        <row r="1246">
          <cell r="A1246" t="str">
            <v>INC000000508653</v>
          </cell>
          <cell r="C1246" t="str">
            <v>CONECTIVIDAD WAN</v>
          </cell>
          <cell r="J1246">
            <v>43851</v>
          </cell>
        </row>
        <row r="1247">
          <cell r="A1247" t="str">
            <v>INC000000508654</v>
          </cell>
          <cell r="C1247" t="str">
            <v>CONECTIVIDAD WAN</v>
          </cell>
          <cell r="J1247">
            <v>43851</v>
          </cell>
        </row>
        <row r="1248">
          <cell r="A1248" t="str">
            <v>INC000000508655</v>
          </cell>
          <cell r="C1248" t="str">
            <v>CONECTIVIDAD WAN</v>
          </cell>
          <cell r="J1248">
            <v>43851</v>
          </cell>
        </row>
        <row r="1249">
          <cell r="A1249" t="str">
            <v>INC000000508658</v>
          </cell>
          <cell r="C1249" t="str">
            <v>CONECTIVIDAD WAN</v>
          </cell>
          <cell r="J1249">
            <v>43851</v>
          </cell>
        </row>
        <row r="1250">
          <cell r="A1250" t="str">
            <v>INC000000508659</v>
          </cell>
          <cell r="C1250" t="str">
            <v>CONECTIVIDAD WAN</v>
          </cell>
          <cell r="J1250">
            <v>43851</v>
          </cell>
        </row>
        <row r="1251">
          <cell r="A1251" t="str">
            <v>INC000000508660</v>
          </cell>
          <cell r="C1251" t="str">
            <v>CONECTIVIDAD WAN</v>
          </cell>
          <cell r="J1251">
            <v>43851</v>
          </cell>
        </row>
        <row r="1252">
          <cell r="A1252" t="str">
            <v>INC000000508661</v>
          </cell>
          <cell r="C1252" t="str">
            <v>CONECTIVIDAD WAN</v>
          </cell>
          <cell r="J1252">
            <v>43851</v>
          </cell>
        </row>
        <row r="1253">
          <cell r="A1253" t="str">
            <v>INC000000508664</v>
          </cell>
          <cell r="C1253" t="str">
            <v>CONECTIVIDAD WAN</v>
          </cell>
          <cell r="J1253">
            <v>43851</v>
          </cell>
        </row>
        <row r="1254">
          <cell r="A1254" t="str">
            <v>INC000000508665</v>
          </cell>
          <cell r="C1254" t="str">
            <v>CONECTIVIDAD WAN</v>
          </cell>
          <cell r="J1254">
            <v>43851</v>
          </cell>
        </row>
        <row r="1255">
          <cell r="A1255" t="str">
            <v>INC000000508732</v>
          </cell>
          <cell r="C1255" t="str">
            <v>CONECTIVIDAD WAN</v>
          </cell>
          <cell r="J1255">
            <v>43851</v>
          </cell>
        </row>
        <row r="1256">
          <cell r="A1256" t="str">
            <v>INC000000508733</v>
          </cell>
          <cell r="C1256" t="str">
            <v>CONECTIVIDAD WAN</v>
          </cell>
          <cell r="J1256">
            <v>43851</v>
          </cell>
        </row>
        <row r="1257">
          <cell r="A1257" t="str">
            <v>INC000000508734</v>
          </cell>
          <cell r="C1257" t="str">
            <v>CONECTIVIDAD WAN</v>
          </cell>
          <cell r="J1257">
            <v>43851</v>
          </cell>
        </row>
        <row r="1258">
          <cell r="A1258" t="str">
            <v>INC000000508735</v>
          </cell>
          <cell r="C1258" t="str">
            <v>CONECTIVIDAD WAN</v>
          </cell>
          <cell r="J1258">
            <v>43851</v>
          </cell>
        </row>
        <row r="1259">
          <cell r="A1259" t="str">
            <v>INC000000508736</v>
          </cell>
          <cell r="C1259" t="str">
            <v>CONECTIVIDAD WAN</v>
          </cell>
          <cell r="J1259">
            <v>43851</v>
          </cell>
        </row>
        <row r="1260">
          <cell r="A1260" t="str">
            <v>INC000000508738</v>
          </cell>
          <cell r="C1260" t="str">
            <v>CONECTIVIDAD WAN</v>
          </cell>
          <cell r="J1260">
            <v>43851</v>
          </cell>
        </row>
        <row r="1261">
          <cell r="A1261" t="str">
            <v>INC000000508739</v>
          </cell>
          <cell r="C1261" t="str">
            <v>CONECTIVIDAD WAN</v>
          </cell>
          <cell r="J1261">
            <v>43851</v>
          </cell>
        </row>
        <row r="1262">
          <cell r="A1262" t="str">
            <v>INC000000508740</v>
          </cell>
          <cell r="C1262" t="str">
            <v>CONECTIVIDAD WAN</v>
          </cell>
          <cell r="J1262">
            <v>43851</v>
          </cell>
        </row>
        <row r="1263">
          <cell r="A1263" t="str">
            <v>INC000000508746</v>
          </cell>
          <cell r="C1263" t="str">
            <v>CONECTIVIDAD WAN</v>
          </cell>
          <cell r="J1263">
            <v>43851</v>
          </cell>
        </row>
        <row r="1264">
          <cell r="A1264" t="str">
            <v>INC000000508756</v>
          </cell>
          <cell r="C1264" t="str">
            <v>CONECTIVIDAD WAN</v>
          </cell>
          <cell r="J1264">
            <v>43851</v>
          </cell>
        </row>
        <row r="1265">
          <cell r="A1265" t="str">
            <v>INC000000508757</v>
          </cell>
          <cell r="C1265" t="str">
            <v>CONECTIVIDAD WAN</v>
          </cell>
          <cell r="J1265">
            <v>43851</v>
          </cell>
        </row>
        <row r="1266">
          <cell r="A1266" t="str">
            <v>INC000000508767</v>
          </cell>
          <cell r="C1266" t="str">
            <v>CORREO ELECTRÓNICO</v>
          </cell>
          <cell r="J1266">
            <v>43851</v>
          </cell>
        </row>
        <row r="1267">
          <cell r="A1267" t="str">
            <v>INC000000508773</v>
          </cell>
          <cell r="C1267" t="str">
            <v>CONECTIVIDAD WAN</v>
          </cell>
          <cell r="J1267">
            <v>43851</v>
          </cell>
        </row>
        <row r="1268">
          <cell r="A1268" t="str">
            <v>INC000000508785</v>
          </cell>
          <cell r="C1268" t="str">
            <v>VPN SSL</v>
          </cell>
          <cell r="J1268">
            <v>43851</v>
          </cell>
        </row>
        <row r="1269">
          <cell r="A1269" t="str">
            <v>INC000000508807</v>
          </cell>
          <cell r="C1269" t="str">
            <v>CONECTIVIDAD WAN</v>
          </cell>
          <cell r="J1269">
            <v>43851</v>
          </cell>
        </row>
        <row r="1270">
          <cell r="A1270" t="str">
            <v>INC000000508809</v>
          </cell>
          <cell r="C1270" t="str">
            <v>CONECTIVIDAD WAN</v>
          </cell>
          <cell r="J1270">
            <v>43851</v>
          </cell>
        </row>
        <row r="1271">
          <cell r="A1271" t="str">
            <v>INC000000508817</v>
          </cell>
          <cell r="C1271" t="str">
            <v>CONECTIVIDAD WAN</v>
          </cell>
          <cell r="J1271">
            <v>43851</v>
          </cell>
        </row>
        <row r="1272">
          <cell r="A1272" t="str">
            <v>INC000000508819</v>
          </cell>
          <cell r="C1272" t="str">
            <v>CONECTIVIDAD WAN</v>
          </cell>
          <cell r="J1272">
            <v>43851</v>
          </cell>
        </row>
        <row r="1273">
          <cell r="A1273" t="str">
            <v>INC000000508820</v>
          </cell>
          <cell r="C1273" t="str">
            <v>CONECTIVIDAD WAN</v>
          </cell>
          <cell r="J1273">
            <v>43851</v>
          </cell>
        </row>
        <row r="1274">
          <cell r="A1274" t="str">
            <v>INC000000508821</v>
          </cell>
          <cell r="C1274" t="str">
            <v>CONECTIVIDAD WAN</v>
          </cell>
          <cell r="J1274">
            <v>43851</v>
          </cell>
        </row>
        <row r="1275">
          <cell r="A1275" t="str">
            <v>INC000000508823</v>
          </cell>
          <cell r="C1275" t="str">
            <v>CONECTIVIDAD WAN</v>
          </cell>
          <cell r="J1275">
            <v>43851</v>
          </cell>
        </row>
        <row r="1276">
          <cell r="A1276" t="str">
            <v>INC000000508835</v>
          </cell>
          <cell r="C1276" t="str">
            <v>CORREO ELECTRÓNICO</v>
          </cell>
          <cell r="J1276">
            <v>43851</v>
          </cell>
        </row>
        <row r="1277">
          <cell r="A1277" t="str">
            <v>INC000000508839</v>
          </cell>
          <cell r="C1277" t="str">
            <v>CONECTIVIDAD WAN</v>
          </cell>
          <cell r="J1277">
            <v>43851</v>
          </cell>
        </row>
        <row r="1278">
          <cell r="A1278" t="str">
            <v>INC000000508848</v>
          </cell>
          <cell r="C1278" t="str">
            <v>CONECTIVIDAD WAN</v>
          </cell>
          <cell r="J1278">
            <v>43851</v>
          </cell>
        </row>
        <row r="1279">
          <cell r="A1279" t="str">
            <v>INC000000508855</v>
          </cell>
          <cell r="C1279" t="str">
            <v>CONECTIVIDAD WAN</v>
          </cell>
          <cell r="J1279">
            <v>43851</v>
          </cell>
        </row>
        <row r="1280">
          <cell r="A1280" t="str">
            <v>INC000000508867</v>
          </cell>
          <cell r="C1280" t="str">
            <v>CONECTIVIDAD WAN</v>
          </cell>
          <cell r="J1280">
            <v>43851</v>
          </cell>
        </row>
        <row r="1281">
          <cell r="A1281" t="str">
            <v>INC000000508868</v>
          </cell>
          <cell r="C1281" t="str">
            <v>VPN SSL</v>
          </cell>
          <cell r="J1281">
            <v>43851</v>
          </cell>
        </row>
        <row r="1282">
          <cell r="A1282" t="str">
            <v>INC000000508870</v>
          </cell>
          <cell r="C1282" t="str">
            <v>VPN SSL</v>
          </cell>
          <cell r="J1282">
            <v>43851</v>
          </cell>
        </row>
        <row r="1283">
          <cell r="A1283" t="str">
            <v>INC000000508897</v>
          </cell>
          <cell r="C1283" t="str">
            <v>CONECTIVIDAD WAN</v>
          </cell>
          <cell r="J1283">
            <v>43851</v>
          </cell>
        </row>
        <row r="1284">
          <cell r="A1284" t="str">
            <v>INC000000508919</v>
          </cell>
          <cell r="C1284" t="str">
            <v>CONECTIVIDAD LAN</v>
          </cell>
          <cell r="J1284">
            <v>43851</v>
          </cell>
        </row>
        <row r="1285">
          <cell r="A1285" t="str">
            <v>INC000000508938</v>
          </cell>
          <cell r="C1285" t="str">
            <v>CONECTIVIDAD LAN</v>
          </cell>
          <cell r="J1285">
            <v>43851</v>
          </cell>
        </row>
        <row r="1286">
          <cell r="A1286" t="str">
            <v>INC000000508956</v>
          </cell>
          <cell r="C1286" t="str">
            <v>VPN SSL</v>
          </cell>
          <cell r="J1286">
            <v>43851</v>
          </cell>
        </row>
        <row r="1287">
          <cell r="A1287" t="str">
            <v>INC000000508969</v>
          </cell>
          <cell r="C1287" t="str">
            <v>CONECTIVIDAD WAN</v>
          </cell>
          <cell r="J1287">
            <v>43851</v>
          </cell>
        </row>
        <row r="1288">
          <cell r="A1288" t="str">
            <v>INC000000508979</v>
          </cell>
          <cell r="C1288" t="str">
            <v>CONECTIVIDAD WAN</v>
          </cell>
          <cell r="J1288">
            <v>43851</v>
          </cell>
        </row>
        <row r="1289">
          <cell r="A1289" t="str">
            <v>INC000000508985</v>
          </cell>
          <cell r="C1289" t="str">
            <v>CONECTIVIDAD WAN</v>
          </cell>
          <cell r="J1289">
            <v>43851</v>
          </cell>
        </row>
        <row r="1290">
          <cell r="A1290" t="str">
            <v>INC000000509014</v>
          </cell>
          <cell r="C1290" t="str">
            <v>CONECTIVIDAD WAN</v>
          </cell>
          <cell r="J1290">
            <v>43851</v>
          </cell>
        </row>
        <row r="1291">
          <cell r="A1291" t="str">
            <v>INC000000509029</v>
          </cell>
          <cell r="C1291" t="str">
            <v>CONECTIVIDAD LAN</v>
          </cell>
          <cell r="J1291">
            <v>43851</v>
          </cell>
        </row>
        <row r="1292">
          <cell r="A1292" t="str">
            <v>INC000000509033</v>
          </cell>
          <cell r="C1292" t="str">
            <v>CONECTIVIDAD WAN</v>
          </cell>
          <cell r="J1292">
            <v>43851</v>
          </cell>
        </row>
        <row r="1293">
          <cell r="A1293" t="str">
            <v>INC000000509036</v>
          </cell>
          <cell r="C1293" t="str">
            <v>CONECTIVIDAD WAN</v>
          </cell>
          <cell r="J1293">
            <v>43851</v>
          </cell>
        </row>
        <row r="1294">
          <cell r="A1294" t="str">
            <v>INC000000509040</v>
          </cell>
          <cell r="C1294" t="str">
            <v>CONECTIVIDAD WAN</v>
          </cell>
          <cell r="J1294">
            <v>43851</v>
          </cell>
        </row>
        <row r="1295">
          <cell r="A1295" t="str">
            <v>INC000000509062</v>
          </cell>
          <cell r="C1295" t="str">
            <v>CONECTIVIDAD WAN</v>
          </cell>
          <cell r="J1295">
            <v>43851</v>
          </cell>
        </row>
        <row r="1296">
          <cell r="A1296" t="str">
            <v>INC000000509068</v>
          </cell>
          <cell r="C1296" t="str">
            <v>CONECTIVIDAD WAN</v>
          </cell>
          <cell r="J1296">
            <v>43851</v>
          </cell>
        </row>
        <row r="1297">
          <cell r="A1297" t="str">
            <v>INC000000509072</v>
          </cell>
          <cell r="C1297" t="str">
            <v>CONECTIVIDAD WAN</v>
          </cell>
          <cell r="J1297">
            <v>43851</v>
          </cell>
        </row>
        <row r="1298">
          <cell r="A1298" t="str">
            <v>INC000000509078</v>
          </cell>
          <cell r="C1298" t="str">
            <v>CONECTIVIDAD WAN</v>
          </cell>
          <cell r="J1298">
            <v>43851</v>
          </cell>
        </row>
        <row r="1299">
          <cell r="A1299" t="str">
            <v>INC000000509079</v>
          </cell>
          <cell r="C1299" t="str">
            <v>CONECTIVIDAD WAN</v>
          </cell>
          <cell r="J1299">
            <v>43851</v>
          </cell>
        </row>
        <row r="1300">
          <cell r="A1300" t="str">
            <v>INC000000509086</v>
          </cell>
          <cell r="C1300" t="str">
            <v>CONECTIVIDAD WAN</v>
          </cell>
          <cell r="J1300">
            <v>43851</v>
          </cell>
        </row>
        <row r="1301">
          <cell r="A1301" t="str">
            <v>INC000000509087</v>
          </cell>
          <cell r="C1301" t="str">
            <v>CONECTIVIDAD WAN</v>
          </cell>
          <cell r="J1301">
            <v>43851</v>
          </cell>
        </row>
        <row r="1302">
          <cell r="A1302" t="str">
            <v>INC000000509088</v>
          </cell>
          <cell r="C1302" t="str">
            <v>CONECTIVIDAD WAN</v>
          </cell>
          <cell r="J1302">
            <v>43851</v>
          </cell>
        </row>
        <row r="1303">
          <cell r="A1303" t="str">
            <v>INC000000509091</v>
          </cell>
          <cell r="C1303" t="str">
            <v>CONECTIVIDAD WAN</v>
          </cell>
          <cell r="J1303">
            <v>43851</v>
          </cell>
        </row>
        <row r="1304">
          <cell r="A1304" t="str">
            <v>INC000000509094</v>
          </cell>
          <cell r="C1304" t="str">
            <v>CONECTIVIDAD WAN</v>
          </cell>
          <cell r="J1304">
            <v>43851</v>
          </cell>
        </row>
        <row r="1305">
          <cell r="A1305" t="str">
            <v>INC000000509116</v>
          </cell>
          <cell r="C1305" t="str">
            <v>CONECTIVIDAD WAN</v>
          </cell>
          <cell r="J1305">
            <v>43851</v>
          </cell>
        </row>
        <row r="1306">
          <cell r="A1306" t="str">
            <v>INC000000509134</v>
          </cell>
          <cell r="C1306" t="str">
            <v>CONECTIVIDAD WAN</v>
          </cell>
          <cell r="J1306">
            <v>43851</v>
          </cell>
        </row>
        <row r="1307">
          <cell r="A1307" t="str">
            <v>INC000000509149</v>
          </cell>
          <cell r="C1307" t="str">
            <v>CONECTIVIDAD WAN</v>
          </cell>
          <cell r="J1307">
            <v>43851</v>
          </cell>
        </row>
        <row r="1308">
          <cell r="A1308" t="str">
            <v>INC000000509163</v>
          </cell>
          <cell r="C1308" t="str">
            <v>TELEFONÍA MÓVIL</v>
          </cell>
          <cell r="J1308">
            <v>43851</v>
          </cell>
        </row>
        <row r="1309">
          <cell r="A1309" t="str">
            <v>INC000000509165</v>
          </cell>
          <cell r="C1309" t="str">
            <v>CONECTIVIDAD WAN</v>
          </cell>
          <cell r="J1309">
            <v>43851</v>
          </cell>
        </row>
        <row r="1310">
          <cell r="A1310" t="str">
            <v>INC000000509194</v>
          </cell>
          <cell r="C1310" t="str">
            <v>CONECTIVIDAD WAN</v>
          </cell>
          <cell r="J1310">
            <v>43851</v>
          </cell>
        </row>
        <row r="1311">
          <cell r="A1311" t="str">
            <v>INC000000509198</v>
          </cell>
          <cell r="C1311" t="str">
            <v>CONECTIVIDAD WAN</v>
          </cell>
          <cell r="J1311">
            <v>43851</v>
          </cell>
        </row>
        <row r="1312">
          <cell r="A1312" t="str">
            <v>INC000000509199</v>
          </cell>
          <cell r="C1312" t="str">
            <v>CONECTIVIDAD WAN</v>
          </cell>
          <cell r="J1312">
            <v>43851</v>
          </cell>
        </row>
        <row r="1313">
          <cell r="A1313" t="str">
            <v>INC000000509215</v>
          </cell>
          <cell r="C1313" t="str">
            <v>TELEFONÍA IP</v>
          </cell>
          <cell r="J1313">
            <v>43851</v>
          </cell>
        </row>
        <row r="1314">
          <cell r="A1314" t="str">
            <v>INC000000509216</v>
          </cell>
          <cell r="C1314" t="str">
            <v>CONECTIVIDAD WAN</v>
          </cell>
          <cell r="J1314">
            <v>43851</v>
          </cell>
        </row>
        <row r="1315">
          <cell r="A1315" t="str">
            <v>INC000000509221</v>
          </cell>
          <cell r="C1315" t="str">
            <v>CONECTIVIDAD LAN</v>
          </cell>
          <cell r="J1315">
            <v>43851</v>
          </cell>
        </row>
        <row r="1316">
          <cell r="A1316" t="str">
            <v>INC000000509238</v>
          </cell>
          <cell r="C1316" t="str">
            <v>CONECTIVIDAD WAN</v>
          </cell>
          <cell r="J1316">
            <v>43851</v>
          </cell>
        </row>
        <row r="1317">
          <cell r="A1317" t="str">
            <v>INC000000509257</v>
          </cell>
          <cell r="C1317" t="str">
            <v>CONECTIVIDAD WAN</v>
          </cell>
          <cell r="J1317">
            <v>43851</v>
          </cell>
        </row>
        <row r="1318">
          <cell r="A1318" t="str">
            <v>INC000000509262</v>
          </cell>
          <cell r="C1318" t="str">
            <v>CONECTIVIDAD WAN</v>
          </cell>
          <cell r="J1318">
            <v>43851</v>
          </cell>
        </row>
        <row r="1319">
          <cell r="A1319" t="str">
            <v>INC000000509265</v>
          </cell>
          <cell r="C1319" t="str">
            <v>CONECTIVIDAD WAN</v>
          </cell>
          <cell r="J1319">
            <v>43851</v>
          </cell>
        </row>
        <row r="1320">
          <cell r="A1320" t="str">
            <v>INC000000509272</v>
          </cell>
          <cell r="C1320" t="str">
            <v>CONECTIVIDAD WAN</v>
          </cell>
          <cell r="J1320">
            <v>43851</v>
          </cell>
        </row>
        <row r="1321">
          <cell r="A1321" t="str">
            <v>INC000000509301</v>
          </cell>
          <cell r="C1321" t="str">
            <v>CONECTIVIDAD WAN</v>
          </cell>
          <cell r="J1321">
            <v>43851</v>
          </cell>
        </row>
        <row r="1322">
          <cell r="A1322" t="str">
            <v>INC000000509305</v>
          </cell>
          <cell r="C1322" t="str">
            <v>CONECTIVIDAD WAN</v>
          </cell>
          <cell r="J1322">
            <v>43851</v>
          </cell>
        </row>
        <row r="1323">
          <cell r="A1323" t="str">
            <v>INC000000509365</v>
          </cell>
          <cell r="C1323" t="str">
            <v>CONECTIVIDAD WAN</v>
          </cell>
          <cell r="J1323">
            <v>43851</v>
          </cell>
        </row>
        <row r="1324">
          <cell r="A1324" t="str">
            <v>INC000000509368</v>
          </cell>
          <cell r="C1324" t="str">
            <v>CONECTIVIDAD WAN</v>
          </cell>
          <cell r="J1324">
            <v>43851</v>
          </cell>
        </row>
        <row r="1325">
          <cell r="A1325" t="str">
            <v>INC000000509446</v>
          </cell>
          <cell r="C1325" t="str">
            <v>CONECTIVIDAD WAN</v>
          </cell>
          <cell r="J1325">
            <v>43851</v>
          </cell>
        </row>
        <row r="1326">
          <cell r="A1326" t="str">
            <v>INC000000509452</v>
          </cell>
          <cell r="C1326" t="str">
            <v>CONECTIVIDAD WAN</v>
          </cell>
          <cell r="J1326">
            <v>43851</v>
          </cell>
        </row>
        <row r="1327">
          <cell r="A1327" t="str">
            <v>INC000000509473</v>
          </cell>
          <cell r="C1327" t="str">
            <v>CONECTIVIDAD WAN</v>
          </cell>
          <cell r="J1327">
            <v>43851</v>
          </cell>
        </row>
        <row r="1328">
          <cell r="A1328" t="str">
            <v>INC000000509496</v>
          </cell>
          <cell r="C1328" t="str">
            <v>CONECTIVIDAD WAN</v>
          </cell>
          <cell r="J1328">
            <v>43851</v>
          </cell>
        </row>
        <row r="1329">
          <cell r="A1329" t="str">
            <v>INC000000509553</v>
          </cell>
          <cell r="C1329" t="str">
            <v>CONECTIVIDAD WAN</v>
          </cell>
          <cell r="J1329">
            <v>43851</v>
          </cell>
        </row>
        <row r="1330">
          <cell r="A1330" t="str">
            <v>INC000000509562</v>
          </cell>
          <cell r="C1330" t="str">
            <v>DIRECTORIO ACTIVO</v>
          </cell>
          <cell r="J1330">
            <v>43851</v>
          </cell>
        </row>
        <row r="1331">
          <cell r="A1331" t="str">
            <v>INC000000509575</v>
          </cell>
          <cell r="C1331" t="str">
            <v>CONECTIVIDAD WAN</v>
          </cell>
          <cell r="J1331">
            <v>43851</v>
          </cell>
        </row>
        <row r="1332">
          <cell r="A1332" t="str">
            <v>INC000000509626</v>
          </cell>
          <cell r="C1332" t="str">
            <v>CONECTIVIDAD WAN</v>
          </cell>
          <cell r="J1332">
            <v>43851</v>
          </cell>
        </row>
        <row r="1333">
          <cell r="A1333" t="str">
            <v>INC000000509649</v>
          </cell>
          <cell r="C1333" t="str">
            <v>CONECTIVIDAD WAN</v>
          </cell>
          <cell r="J1333">
            <v>43851</v>
          </cell>
        </row>
        <row r="1334">
          <cell r="A1334" t="str">
            <v>INC000000509663</v>
          </cell>
          <cell r="C1334" t="str">
            <v>CONECTIVIDAD WAN</v>
          </cell>
          <cell r="J1334">
            <v>43851</v>
          </cell>
        </row>
        <row r="1335">
          <cell r="A1335" t="str">
            <v>INC000000509680</v>
          </cell>
          <cell r="C1335" t="str">
            <v>CONECTIVIDAD WAN</v>
          </cell>
          <cell r="J1335">
            <v>43851</v>
          </cell>
        </row>
        <row r="1336">
          <cell r="A1336" t="str">
            <v>INC000000509682</v>
          </cell>
          <cell r="C1336" t="str">
            <v>CONECTIVIDAD WAN</v>
          </cell>
          <cell r="J1336">
            <v>43851</v>
          </cell>
        </row>
        <row r="1337">
          <cell r="A1337" t="str">
            <v>INC000000509688</v>
          </cell>
          <cell r="C1337" t="str">
            <v>CONECTIVIDAD WAN</v>
          </cell>
          <cell r="J1337">
            <v>43851</v>
          </cell>
        </row>
        <row r="1338">
          <cell r="A1338" t="str">
            <v>INC000000509720</v>
          </cell>
          <cell r="C1338" t="str">
            <v>CONECTIVIDAD WAN</v>
          </cell>
          <cell r="J1338">
            <v>43851</v>
          </cell>
        </row>
        <row r="1339">
          <cell r="A1339" t="str">
            <v>INC000000509726</v>
          </cell>
          <cell r="C1339" t="str">
            <v>CONECTIVIDAD WAN</v>
          </cell>
          <cell r="J1339">
            <v>43851</v>
          </cell>
        </row>
        <row r="1340">
          <cell r="A1340" t="str">
            <v>INC000000509753</v>
          </cell>
          <cell r="C1340" t="str">
            <v>CONECTIVIDAD WAN</v>
          </cell>
          <cell r="J1340">
            <v>43851</v>
          </cell>
        </row>
        <row r="1341">
          <cell r="A1341" t="str">
            <v>INC000000509759</v>
          </cell>
          <cell r="C1341" t="str">
            <v>CONECTIVIDAD WAN</v>
          </cell>
          <cell r="J1341">
            <v>43851</v>
          </cell>
        </row>
        <row r="1342">
          <cell r="A1342" t="str">
            <v>INC000000509761</v>
          </cell>
          <cell r="C1342" t="str">
            <v>TELEFONÍA IP</v>
          </cell>
          <cell r="J1342">
            <v>43851</v>
          </cell>
        </row>
        <row r="1343">
          <cell r="A1343" t="str">
            <v>INC000000509778</v>
          </cell>
          <cell r="C1343" t="str">
            <v>CONECTIVIDAD WAN</v>
          </cell>
          <cell r="J1343">
            <v>43851</v>
          </cell>
        </row>
        <row r="1344">
          <cell r="A1344" t="str">
            <v>INC000000509781</v>
          </cell>
          <cell r="C1344" t="str">
            <v>CONECTIVIDAD WAN</v>
          </cell>
          <cell r="J1344">
            <v>43851</v>
          </cell>
        </row>
        <row r="1345">
          <cell r="A1345" t="str">
            <v>INC000000509782</v>
          </cell>
          <cell r="C1345" t="str">
            <v>CONECTIVIDAD WAN</v>
          </cell>
          <cell r="J1345">
            <v>43851</v>
          </cell>
        </row>
        <row r="1346">
          <cell r="A1346" t="str">
            <v>INC000000509801</v>
          </cell>
          <cell r="C1346" t="str">
            <v>CONECTIVIDAD WAN</v>
          </cell>
          <cell r="J1346">
            <v>43851</v>
          </cell>
        </row>
        <row r="1347">
          <cell r="A1347" t="str">
            <v>INC000000509803</v>
          </cell>
          <cell r="C1347" t="str">
            <v>CONECTIVIDAD WAN</v>
          </cell>
          <cell r="J1347">
            <v>43851</v>
          </cell>
        </row>
        <row r="1348">
          <cell r="A1348" t="str">
            <v>INC000000509825</v>
          </cell>
          <cell r="C1348" t="str">
            <v>CONECTIVIDAD WAN</v>
          </cell>
          <cell r="J1348">
            <v>43851</v>
          </cell>
        </row>
        <row r="1349">
          <cell r="A1349" t="str">
            <v>INC000000509829</v>
          </cell>
          <cell r="C1349" t="str">
            <v>CONECTIVIDAD WAN</v>
          </cell>
          <cell r="J1349">
            <v>43851</v>
          </cell>
        </row>
        <row r="1350">
          <cell r="A1350" t="str">
            <v>INC000000509860</v>
          </cell>
          <cell r="C1350" t="str">
            <v>CONECTIVIDAD WAN</v>
          </cell>
          <cell r="J1350">
            <v>43851</v>
          </cell>
        </row>
        <row r="1351">
          <cell r="A1351" t="str">
            <v>INC000000509861</v>
          </cell>
          <cell r="C1351" t="str">
            <v>CONECTIVIDAD WAN</v>
          </cell>
          <cell r="J1351">
            <v>43851</v>
          </cell>
        </row>
        <row r="1352">
          <cell r="A1352" t="str">
            <v>INC000000509864</v>
          </cell>
          <cell r="C1352" t="str">
            <v>CONECTIVIDAD WAN</v>
          </cell>
          <cell r="J1352">
            <v>43851</v>
          </cell>
        </row>
        <row r="1353">
          <cell r="A1353" t="str">
            <v>INC000000509873</v>
          </cell>
          <cell r="C1353" t="str">
            <v>CONECTIVIDAD WAN</v>
          </cell>
          <cell r="J1353">
            <v>43851</v>
          </cell>
        </row>
        <row r="1354">
          <cell r="A1354" t="str">
            <v>INC000000509978</v>
          </cell>
          <cell r="C1354" t="str">
            <v>CONECTIVIDAD WAN</v>
          </cell>
          <cell r="J1354">
            <v>43851</v>
          </cell>
        </row>
        <row r="1355">
          <cell r="A1355" t="str">
            <v>INC000000510311</v>
          </cell>
          <cell r="C1355" t="str">
            <v>CONECTIVIDAD WAN</v>
          </cell>
          <cell r="J1355">
            <v>43851</v>
          </cell>
        </row>
        <row r="1356">
          <cell r="A1356" t="str">
            <v>INC000000510526</v>
          </cell>
          <cell r="C1356" t="str">
            <v>CONECTIVIDAD LAN</v>
          </cell>
          <cell r="J1356">
            <v>43852</v>
          </cell>
        </row>
        <row r="1357">
          <cell r="A1357" t="str">
            <v>INC000000510548</v>
          </cell>
          <cell r="C1357" t="str">
            <v>CONECTIVIDAD WAN</v>
          </cell>
          <cell r="J1357">
            <v>43852</v>
          </cell>
        </row>
        <row r="1358">
          <cell r="A1358" t="str">
            <v>INC000000510549</v>
          </cell>
          <cell r="C1358" t="str">
            <v>CONECTIVIDAD WAN</v>
          </cell>
          <cell r="J1358">
            <v>43852</v>
          </cell>
        </row>
        <row r="1359">
          <cell r="A1359" t="str">
            <v>INC000000510550</v>
          </cell>
          <cell r="C1359" t="str">
            <v>CONECTIVIDAD WAN</v>
          </cell>
          <cell r="J1359">
            <v>43852</v>
          </cell>
        </row>
        <row r="1360">
          <cell r="A1360" t="str">
            <v>INC000000510552</v>
          </cell>
          <cell r="C1360" t="str">
            <v>CONECTIVIDAD WAN</v>
          </cell>
          <cell r="J1360">
            <v>43852</v>
          </cell>
        </row>
        <row r="1361">
          <cell r="A1361" t="str">
            <v>INC000000510556</v>
          </cell>
          <cell r="C1361" t="str">
            <v>CONECTIVIDAD WAN</v>
          </cell>
          <cell r="J1361">
            <v>43852</v>
          </cell>
        </row>
        <row r="1362">
          <cell r="A1362" t="str">
            <v>INC000000510557</v>
          </cell>
          <cell r="C1362" t="str">
            <v>CONECTIVIDAD WAN</v>
          </cell>
          <cell r="J1362">
            <v>43852</v>
          </cell>
        </row>
        <row r="1363">
          <cell r="A1363" t="str">
            <v>INC000000510559</v>
          </cell>
          <cell r="C1363" t="str">
            <v>CONECTIVIDAD WAN</v>
          </cell>
          <cell r="J1363">
            <v>43852</v>
          </cell>
        </row>
        <row r="1364">
          <cell r="A1364" t="str">
            <v>INC000000510560</v>
          </cell>
          <cell r="C1364" t="str">
            <v>CONECTIVIDAD WAN</v>
          </cell>
          <cell r="J1364">
            <v>43852</v>
          </cell>
        </row>
        <row r="1365">
          <cell r="A1365" t="str">
            <v>INC000000510562</v>
          </cell>
          <cell r="C1365" t="str">
            <v>CONECTIVIDAD WAN</v>
          </cell>
          <cell r="J1365">
            <v>43852</v>
          </cell>
        </row>
        <row r="1366">
          <cell r="A1366" t="str">
            <v>INC000000510563</v>
          </cell>
          <cell r="C1366" t="str">
            <v>CONECTIVIDAD WAN</v>
          </cell>
          <cell r="J1366">
            <v>43852</v>
          </cell>
        </row>
        <row r="1367">
          <cell r="A1367" t="str">
            <v>INC000000510565</v>
          </cell>
          <cell r="C1367" t="str">
            <v>CONECTIVIDAD WAN</v>
          </cell>
          <cell r="J1367">
            <v>43852</v>
          </cell>
        </row>
        <row r="1368">
          <cell r="A1368" t="str">
            <v>INC000000510580</v>
          </cell>
          <cell r="C1368" t="str">
            <v>CONECTIVIDAD WAN</v>
          </cell>
          <cell r="J1368">
            <v>43852</v>
          </cell>
        </row>
        <row r="1369">
          <cell r="A1369" t="str">
            <v>INC000000510581</v>
          </cell>
          <cell r="C1369" t="str">
            <v>CONECTIVIDAD WAN</v>
          </cell>
          <cell r="J1369">
            <v>43852</v>
          </cell>
        </row>
        <row r="1370">
          <cell r="A1370" t="str">
            <v>INC000000510637</v>
          </cell>
          <cell r="C1370" t="str">
            <v>CORREO ELECTRÓNICO</v>
          </cell>
          <cell r="J1370">
            <v>43852</v>
          </cell>
        </row>
        <row r="1371">
          <cell r="A1371" t="str">
            <v>INC000000510642</v>
          </cell>
          <cell r="C1371" t="str">
            <v>CONECTIVIDAD WAN</v>
          </cell>
          <cell r="J1371">
            <v>43852</v>
          </cell>
        </row>
        <row r="1372">
          <cell r="A1372" t="str">
            <v>INC000000510646</v>
          </cell>
          <cell r="C1372" t="str">
            <v>CONECTIVIDAD WAN</v>
          </cell>
          <cell r="J1372">
            <v>43852</v>
          </cell>
        </row>
        <row r="1373">
          <cell r="A1373" t="str">
            <v>INC000000510648</v>
          </cell>
          <cell r="C1373" t="str">
            <v>CONECTIVIDAD WAN</v>
          </cell>
          <cell r="J1373">
            <v>43852</v>
          </cell>
        </row>
        <row r="1374">
          <cell r="A1374" t="str">
            <v>INC000000510649</v>
          </cell>
          <cell r="C1374" t="str">
            <v>CONECTIVIDAD WAN</v>
          </cell>
          <cell r="J1374">
            <v>43852</v>
          </cell>
        </row>
        <row r="1375">
          <cell r="A1375" t="str">
            <v>INC000000510650</v>
          </cell>
          <cell r="C1375" t="str">
            <v>CONECTIVIDAD WAN</v>
          </cell>
          <cell r="J1375">
            <v>43852</v>
          </cell>
        </row>
        <row r="1376">
          <cell r="A1376" t="str">
            <v>INC000000510654</v>
          </cell>
          <cell r="C1376" t="str">
            <v>CONECTIVIDAD WAN</v>
          </cell>
          <cell r="J1376">
            <v>43852</v>
          </cell>
        </row>
        <row r="1377">
          <cell r="A1377" t="str">
            <v>INC000000510656</v>
          </cell>
          <cell r="C1377" t="str">
            <v>CONECTIVIDAD WAN</v>
          </cell>
          <cell r="J1377">
            <v>43852</v>
          </cell>
        </row>
        <row r="1378">
          <cell r="A1378" t="str">
            <v>INC000000510657</v>
          </cell>
          <cell r="C1378" t="str">
            <v>CONECTIVIDAD WAN</v>
          </cell>
          <cell r="J1378">
            <v>43852</v>
          </cell>
        </row>
        <row r="1379">
          <cell r="A1379" t="str">
            <v>INC000000510658</v>
          </cell>
          <cell r="C1379" t="str">
            <v>CONECTIVIDAD WAN</v>
          </cell>
          <cell r="J1379">
            <v>43852</v>
          </cell>
        </row>
        <row r="1380">
          <cell r="A1380" t="str">
            <v>INC000000510661</v>
          </cell>
          <cell r="C1380" t="str">
            <v>CONECTIVIDAD WAN</v>
          </cell>
          <cell r="J1380">
            <v>43852</v>
          </cell>
        </row>
        <row r="1381">
          <cell r="A1381" t="str">
            <v>INC000000510687</v>
          </cell>
          <cell r="C1381" t="str">
            <v>CONECTIVIDAD WAN</v>
          </cell>
          <cell r="J1381">
            <v>43852</v>
          </cell>
        </row>
        <row r="1382">
          <cell r="A1382" t="str">
            <v>INC000000510691</v>
          </cell>
          <cell r="C1382" t="str">
            <v>CONECTIVIDAD LAN</v>
          </cell>
          <cell r="J1382">
            <v>43852</v>
          </cell>
        </row>
        <row r="1383">
          <cell r="A1383" t="str">
            <v>INC000000510693</v>
          </cell>
          <cell r="C1383" t="str">
            <v>CONECTIVIDAD WAN</v>
          </cell>
          <cell r="J1383">
            <v>43852</v>
          </cell>
        </row>
        <row r="1384">
          <cell r="A1384" t="str">
            <v>INC000000510709</v>
          </cell>
          <cell r="C1384" t="str">
            <v>CONECTIVIDAD WAN</v>
          </cell>
          <cell r="J1384">
            <v>43852</v>
          </cell>
        </row>
        <row r="1385">
          <cell r="A1385" t="str">
            <v>INC000000510710</v>
          </cell>
          <cell r="C1385" t="str">
            <v>CONECTIVIDAD WAN</v>
          </cell>
          <cell r="J1385">
            <v>43852</v>
          </cell>
        </row>
        <row r="1386">
          <cell r="A1386" t="str">
            <v>INC000000510715</v>
          </cell>
          <cell r="C1386" t="str">
            <v>CONECTIVIDAD WAN</v>
          </cell>
          <cell r="J1386">
            <v>43852</v>
          </cell>
        </row>
        <row r="1387">
          <cell r="A1387" t="str">
            <v>INC000000510716</v>
          </cell>
          <cell r="C1387" t="str">
            <v>CONECTIVIDAD WAN</v>
          </cell>
          <cell r="J1387">
            <v>43852</v>
          </cell>
        </row>
        <row r="1388">
          <cell r="A1388" t="str">
            <v>INC000000510717</v>
          </cell>
          <cell r="C1388" t="str">
            <v>CONECTIVIDAD WAN</v>
          </cell>
          <cell r="J1388">
            <v>43852</v>
          </cell>
        </row>
        <row r="1389">
          <cell r="A1389" t="str">
            <v>INC000000510719</v>
          </cell>
          <cell r="C1389" t="str">
            <v>CONECTIVIDAD WAN</v>
          </cell>
          <cell r="J1389">
            <v>43852</v>
          </cell>
        </row>
        <row r="1390">
          <cell r="A1390" t="str">
            <v>INC000000510720</v>
          </cell>
          <cell r="C1390" t="str">
            <v>CONECTIVIDAD WAN</v>
          </cell>
          <cell r="J1390">
            <v>43852</v>
          </cell>
        </row>
        <row r="1391">
          <cell r="A1391" t="str">
            <v>INC000000510730</v>
          </cell>
          <cell r="C1391" t="str">
            <v>CORREO ELECTRÓNICO</v>
          </cell>
          <cell r="J1391">
            <v>43852</v>
          </cell>
        </row>
        <row r="1392">
          <cell r="A1392" t="str">
            <v>INC000000510734</v>
          </cell>
          <cell r="C1392" t="str">
            <v>CONECTIVIDAD LAN</v>
          </cell>
          <cell r="J1392">
            <v>43852</v>
          </cell>
        </row>
        <row r="1393">
          <cell r="A1393" t="str">
            <v>INC000000510758</v>
          </cell>
          <cell r="C1393" t="str">
            <v>CONECTIVIDAD WAN</v>
          </cell>
          <cell r="J1393">
            <v>43852</v>
          </cell>
        </row>
        <row r="1394">
          <cell r="A1394" t="str">
            <v>INC000000510765</v>
          </cell>
          <cell r="C1394" t="str">
            <v>DIRECTORIO ACTIVO</v>
          </cell>
          <cell r="J1394">
            <v>43852</v>
          </cell>
        </row>
        <row r="1395">
          <cell r="A1395" t="str">
            <v>INC000000510774</v>
          </cell>
          <cell r="C1395" t="str">
            <v>CONECTIVIDAD LAN</v>
          </cell>
          <cell r="J1395">
            <v>43852</v>
          </cell>
        </row>
        <row r="1396">
          <cell r="A1396" t="str">
            <v>INC000000510783</v>
          </cell>
          <cell r="C1396" t="str">
            <v>CONECTIVIDAD WAN</v>
          </cell>
          <cell r="J1396">
            <v>43852</v>
          </cell>
        </row>
        <row r="1397">
          <cell r="A1397" t="str">
            <v>INC000000510793</v>
          </cell>
          <cell r="C1397" t="str">
            <v>CONECTIVIDAD WAN</v>
          </cell>
          <cell r="J1397">
            <v>43852</v>
          </cell>
        </row>
        <row r="1398">
          <cell r="A1398" t="str">
            <v>INC000000510796</v>
          </cell>
          <cell r="C1398" t="str">
            <v>CONECTIVIDAD WAN</v>
          </cell>
          <cell r="J1398">
            <v>43852</v>
          </cell>
        </row>
        <row r="1399">
          <cell r="A1399" t="str">
            <v>INC000000510826</v>
          </cell>
          <cell r="C1399" t="str">
            <v>DIRECTORIO ACTIVO</v>
          </cell>
          <cell r="J1399">
            <v>43852</v>
          </cell>
        </row>
        <row r="1400">
          <cell r="A1400" t="str">
            <v>INC000000510838</v>
          </cell>
          <cell r="C1400" t="str">
            <v>CONECTIVIDAD WAN</v>
          </cell>
          <cell r="J1400">
            <v>43852</v>
          </cell>
        </row>
        <row r="1401">
          <cell r="A1401" t="str">
            <v>INC000000510845</v>
          </cell>
          <cell r="C1401" t="str">
            <v>CONECTIVIDAD WAN</v>
          </cell>
          <cell r="J1401">
            <v>43852</v>
          </cell>
        </row>
        <row r="1402">
          <cell r="A1402" t="str">
            <v>INC000000510877</v>
          </cell>
          <cell r="C1402" t="str">
            <v>CONECTIVIDAD WAN</v>
          </cell>
          <cell r="J1402">
            <v>43852</v>
          </cell>
        </row>
        <row r="1403">
          <cell r="A1403" t="str">
            <v>INC000000510927</v>
          </cell>
          <cell r="C1403" t="str">
            <v>CONECTIVIDAD WAN</v>
          </cell>
          <cell r="J1403">
            <v>43852</v>
          </cell>
        </row>
        <row r="1404">
          <cell r="A1404" t="str">
            <v>INC000000510941</v>
          </cell>
          <cell r="C1404" t="str">
            <v>CONECTIVIDAD WAN</v>
          </cell>
          <cell r="J1404">
            <v>43852</v>
          </cell>
        </row>
        <row r="1405">
          <cell r="A1405" t="str">
            <v>INC000000510987</v>
          </cell>
          <cell r="C1405" t="str">
            <v>CONECTIVIDAD WAN</v>
          </cell>
          <cell r="J1405">
            <v>43852</v>
          </cell>
        </row>
        <row r="1406">
          <cell r="A1406" t="str">
            <v>INC000000511010</v>
          </cell>
          <cell r="C1406" t="str">
            <v>DIRECTORIO ACTIVO</v>
          </cell>
          <cell r="J1406">
            <v>43852</v>
          </cell>
        </row>
        <row r="1407">
          <cell r="A1407" t="str">
            <v>INC000000511028</v>
          </cell>
          <cell r="C1407" t="str">
            <v>CONECTIVIDAD WAN</v>
          </cell>
          <cell r="J1407">
            <v>43852</v>
          </cell>
        </row>
        <row r="1408">
          <cell r="A1408" t="str">
            <v>INC000000511030</v>
          </cell>
          <cell r="C1408" t="str">
            <v>CONECTIVIDAD WAN</v>
          </cell>
          <cell r="J1408">
            <v>43852</v>
          </cell>
        </row>
        <row r="1409">
          <cell r="A1409" t="str">
            <v>INC000000511037</v>
          </cell>
          <cell r="C1409" t="str">
            <v>CONECTIVIDAD WAN</v>
          </cell>
          <cell r="J1409">
            <v>43852</v>
          </cell>
        </row>
        <row r="1410">
          <cell r="A1410" t="str">
            <v>INC000000511039</v>
          </cell>
          <cell r="C1410" t="str">
            <v>CONECTIVIDAD WAN</v>
          </cell>
          <cell r="J1410">
            <v>43852</v>
          </cell>
        </row>
        <row r="1411">
          <cell r="A1411" t="str">
            <v>INC000000511042</v>
          </cell>
          <cell r="C1411" t="str">
            <v>CONECTIVIDAD WAN</v>
          </cell>
          <cell r="J1411">
            <v>43852</v>
          </cell>
        </row>
        <row r="1412">
          <cell r="A1412" t="str">
            <v>INC000000511044</v>
          </cell>
          <cell r="C1412" t="str">
            <v>CONECTIVIDAD WAN</v>
          </cell>
          <cell r="J1412">
            <v>43852</v>
          </cell>
        </row>
        <row r="1413">
          <cell r="A1413" t="str">
            <v>INC000000511045</v>
          </cell>
          <cell r="C1413" t="str">
            <v>CONECTIVIDAD WAN</v>
          </cell>
          <cell r="J1413">
            <v>43852</v>
          </cell>
        </row>
        <row r="1414">
          <cell r="A1414" t="str">
            <v>INC000000511048</v>
          </cell>
          <cell r="C1414" t="str">
            <v>CONECTIVIDAD WAN</v>
          </cell>
          <cell r="J1414">
            <v>43852</v>
          </cell>
        </row>
        <row r="1415">
          <cell r="A1415" t="str">
            <v>INC000000511049</v>
          </cell>
          <cell r="C1415" t="str">
            <v>CONECTIVIDAD WAN</v>
          </cell>
          <cell r="J1415">
            <v>43852</v>
          </cell>
        </row>
        <row r="1416">
          <cell r="A1416" t="str">
            <v>INC000000511061</v>
          </cell>
          <cell r="C1416" t="str">
            <v>CORREO ELECTRÓNICO</v>
          </cell>
          <cell r="J1416">
            <v>43852</v>
          </cell>
        </row>
        <row r="1417">
          <cell r="A1417" t="str">
            <v>INC000000511074</v>
          </cell>
          <cell r="C1417" t="str">
            <v>CONECTIVIDAD WAN</v>
          </cell>
          <cell r="J1417">
            <v>43852</v>
          </cell>
        </row>
        <row r="1418">
          <cell r="A1418" t="str">
            <v>INC000000511077</v>
          </cell>
          <cell r="C1418" t="str">
            <v>CONECTIVIDAD WAN</v>
          </cell>
          <cell r="J1418">
            <v>43852</v>
          </cell>
        </row>
        <row r="1419">
          <cell r="A1419" t="str">
            <v>INC000000511083</v>
          </cell>
          <cell r="C1419" t="str">
            <v>CONECTIVIDAD LAN</v>
          </cell>
          <cell r="J1419">
            <v>43852</v>
          </cell>
        </row>
        <row r="1420">
          <cell r="A1420" t="str">
            <v>INC000000511091</v>
          </cell>
          <cell r="C1420" t="str">
            <v>VPN SSL</v>
          </cell>
          <cell r="J1420">
            <v>43852</v>
          </cell>
        </row>
        <row r="1421">
          <cell r="A1421" t="str">
            <v>INC000000511103</v>
          </cell>
          <cell r="C1421" t="str">
            <v>CONECTIVIDAD WAN</v>
          </cell>
          <cell r="J1421">
            <v>43852</v>
          </cell>
        </row>
        <row r="1422">
          <cell r="A1422" t="str">
            <v>INC000000511105</v>
          </cell>
          <cell r="C1422" t="str">
            <v>CONECTIVIDAD WAN</v>
          </cell>
          <cell r="J1422">
            <v>43852</v>
          </cell>
        </row>
        <row r="1423">
          <cell r="A1423" t="str">
            <v>INC000000511108</v>
          </cell>
          <cell r="C1423" t="str">
            <v>CONECTIVIDAD WAN</v>
          </cell>
          <cell r="J1423">
            <v>43852</v>
          </cell>
        </row>
        <row r="1424">
          <cell r="A1424" t="str">
            <v>INC000000511112</v>
          </cell>
          <cell r="C1424" t="str">
            <v>CONECTIVIDAD WAN</v>
          </cell>
          <cell r="J1424">
            <v>43852</v>
          </cell>
        </row>
        <row r="1425">
          <cell r="A1425" t="str">
            <v>INC000000511126</v>
          </cell>
          <cell r="C1425" t="str">
            <v>CONECTIVIDAD WAN</v>
          </cell>
          <cell r="J1425">
            <v>43852</v>
          </cell>
        </row>
        <row r="1426">
          <cell r="A1426" t="str">
            <v>INC000000511127</v>
          </cell>
          <cell r="C1426" t="str">
            <v>CONECTIVIDAD LAN</v>
          </cell>
          <cell r="J1426">
            <v>43852</v>
          </cell>
        </row>
        <row r="1427">
          <cell r="A1427" t="str">
            <v>INC000000511130</v>
          </cell>
          <cell r="C1427" t="str">
            <v>CONECTIVIDAD WAN</v>
          </cell>
          <cell r="J1427">
            <v>43852</v>
          </cell>
        </row>
        <row r="1428">
          <cell r="A1428" t="str">
            <v>INC000000511137</v>
          </cell>
          <cell r="C1428" t="str">
            <v>CONECTIVIDAD WAN</v>
          </cell>
          <cell r="J1428">
            <v>43852</v>
          </cell>
        </row>
        <row r="1429">
          <cell r="A1429" t="str">
            <v>INC000000511138</v>
          </cell>
          <cell r="C1429" t="str">
            <v>CONECTIVIDAD WAN</v>
          </cell>
          <cell r="J1429">
            <v>43852</v>
          </cell>
        </row>
        <row r="1430">
          <cell r="A1430" t="str">
            <v>INC000000511149</v>
          </cell>
          <cell r="C1430" t="str">
            <v>CONECTIVIDAD WAN</v>
          </cell>
          <cell r="J1430">
            <v>43852</v>
          </cell>
        </row>
        <row r="1431">
          <cell r="A1431" t="str">
            <v>INC000000511152</v>
          </cell>
          <cell r="C1431" t="str">
            <v>CONECTIVIDAD WAN</v>
          </cell>
          <cell r="J1431">
            <v>43852</v>
          </cell>
        </row>
        <row r="1432">
          <cell r="A1432" t="str">
            <v>INC000000511156</v>
          </cell>
          <cell r="C1432" t="str">
            <v>CONECTIVIDAD WAN</v>
          </cell>
          <cell r="J1432">
            <v>43852</v>
          </cell>
        </row>
        <row r="1433">
          <cell r="A1433" t="str">
            <v>INC000000511163</v>
          </cell>
          <cell r="C1433" t="str">
            <v>CONECTIVIDAD WAN</v>
          </cell>
          <cell r="J1433">
            <v>43852</v>
          </cell>
        </row>
        <row r="1434">
          <cell r="A1434" t="str">
            <v>INC000000511167</v>
          </cell>
          <cell r="C1434" t="str">
            <v>CONECTIVIDAD WAN</v>
          </cell>
          <cell r="J1434">
            <v>43852</v>
          </cell>
        </row>
        <row r="1435">
          <cell r="A1435" t="str">
            <v>INC000000511173</v>
          </cell>
          <cell r="C1435" t="str">
            <v>CONECTIVIDAD WAN</v>
          </cell>
          <cell r="J1435">
            <v>43852</v>
          </cell>
        </row>
        <row r="1436">
          <cell r="A1436" t="str">
            <v>INC000000511174</v>
          </cell>
          <cell r="C1436" t="str">
            <v>CONECTIVIDAD WAN</v>
          </cell>
          <cell r="J1436">
            <v>43852</v>
          </cell>
        </row>
        <row r="1437">
          <cell r="A1437" t="str">
            <v>INC000000511187</v>
          </cell>
          <cell r="C1437" t="str">
            <v>CONECTIVIDAD WAN</v>
          </cell>
          <cell r="J1437">
            <v>43852</v>
          </cell>
        </row>
        <row r="1438">
          <cell r="A1438" t="str">
            <v>INC000000511198</v>
          </cell>
          <cell r="C1438" t="str">
            <v>CONECTIVIDAD WAN</v>
          </cell>
          <cell r="J1438">
            <v>43852</v>
          </cell>
        </row>
        <row r="1439">
          <cell r="A1439" t="str">
            <v>INC000000511199</v>
          </cell>
          <cell r="C1439" t="str">
            <v>CONECTIVIDAD WAN</v>
          </cell>
          <cell r="J1439">
            <v>43852</v>
          </cell>
        </row>
        <row r="1440">
          <cell r="A1440" t="str">
            <v>INC000000511200</v>
          </cell>
          <cell r="C1440" t="str">
            <v>CONECTIVIDAD WAN</v>
          </cell>
          <cell r="J1440">
            <v>43852</v>
          </cell>
        </row>
        <row r="1441">
          <cell r="A1441" t="str">
            <v>INC000000511221</v>
          </cell>
          <cell r="C1441" t="str">
            <v>CONECTIVIDAD WAN</v>
          </cell>
          <cell r="J1441">
            <v>43852</v>
          </cell>
        </row>
        <row r="1442">
          <cell r="A1442" t="str">
            <v>INC000000511231</v>
          </cell>
          <cell r="C1442" t="str">
            <v>CONECTIVIDAD WAN</v>
          </cell>
          <cell r="J1442">
            <v>43852</v>
          </cell>
        </row>
        <row r="1443">
          <cell r="A1443" t="str">
            <v>INC000000511233</v>
          </cell>
          <cell r="C1443" t="str">
            <v>CONECTIVIDAD WAN</v>
          </cell>
          <cell r="J1443">
            <v>43852</v>
          </cell>
        </row>
        <row r="1444">
          <cell r="A1444" t="str">
            <v>INC000000511234</v>
          </cell>
          <cell r="C1444" t="str">
            <v>CONECTIVIDAD WAN</v>
          </cell>
          <cell r="J1444">
            <v>43852</v>
          </cell>
        </row>
        <row r="1445">
          <cell r="A1445" t="str">
            <v>INC000000511242</v>
          </cell>
          <cell r="C1445" t="str">
            <v>CONECTIVIDAD WAN</v>
          </cell>
          <cell r="J1445">
            <v>43852</v>
          </cell>
        </row>
        <row r="1446">
          <cell r="A1446" t="str">
            <v>INC000000511264</v>
          </cell>
          <cell r="C1446" t="str">
            <v>CONECTIVIDAD WAN</v>
          </cell>
          <cell r="J1446">
            <v>43852</v>
          </cell>
        </row>
        <row r="1447">
          <cell r="A1447" t="str">
            <v>INC000000511288</v>
          </cell>
          <cell r="C1447" t="str">
            <v>CONECTIVIDAD LAN</v>
          </cell>
          <cell r="J1447">
            <v>43852</v>
          </cell>
        </row>
        <row r="1448">
          <cell r="A1448" t="str">
            <v>INC000000511295</v>
          </cell>
          <cell r="C1448" t="str">
            <v>CONECTIVIDAD WAN</v>
          </cell>
          <cell r="J1448">
            <v>43852</v>
          </cell>
        </row>
        <row r="1449">
          <cell r="A1449" t="str">
            <v>INC000000511296</v>
          </cell>
          <cell r="C1449" t="str">
            <v>CONECTIVIDAD WAN</v>
          </cell>
          <cell r="J1449">
            <v>43852</v>
          </cell>
        </row>
        <row r="1450">
          <cell r="A1450" t="str">
            <v>INC000000511298</v>
          </cell>
          <cell r="C1450" t="str">
            <v>INTERNET MÓVIL</v>
          </cell>
          <cell r="J1450">
            <v>43852</v>
          </cell>
        </row>
        <row r="1451">
          <cell r="A1451" t="str">
            <v>INC000000511302</v>
          </cell>
          <cell r="C1451" t="str">
            <v>CONECTIVIDAD WAN</v>
          </cell>
          <cell r="J1451">
            <v>43852</v>
          </cell>
        </row>
        <row r="1452">
          <cell r="A1452" t="str">
            <v>INC000000511305</v>
          </cell>
          <cell r="C1452" t="str">
            <v>CONECTIVIDAD WAN</v>
          </cell>
          <cell r="J1452">
            <v>43852</v>
          </cell>
        </row>
        <row r="1453">
          <cell r="A1453" t="str">
            <v>INC000000511306</v>
          </cell>
          <cell r="C1453" t="str">
            <v>CONECTIVIDAD WAN</v>
          </cell>
          <cell r="J1453">
            <v>43852</v>
          </cell>
        </row>
        <row r="1454">
          <cell r="A1454" t="str">
            <v>INC000000511310</v>
          </cell>
          <cell r="C1454" t="str">
            <v>CONECTIVIDAD WAN</v>
          </cell>
          <cell r="J1454">
            <v>43852</v>
          </cell>
        </row>
        <row r="1455">
          <cell r="A1455" t="str">
            <v>INC000000511311</v>
          </cell>
          <cell r="C1455" t="str">
            <v>CONECTIVIDAD WAN</v>
          </cell>
          <cell r="J1455">
            <v>43852</v>
          </cell>
        </row>
        <row r="1456">
          <cell r="A1456" t="str">
            <v>INC000000511312</v>
          </cell>
          <cell r="C1456" t="str">
            <v>CONECTIVIDAD WAN</v>
          </cell>
          <cell r="J1456">
            <v>43852</v>
          </cell>
        </row>
        <row r="1457">
          <cell r="A1457" t="str">
            <v>INC000000511323</v>
          </cell>
          <cell r="C1457" t="str">
            <v>CONECTIVIDAD WAN</v>
          </cell>
          <cell r="J1457">
            <v>43852</v>
          </cell>
        </row>
        <row r="1458">
          <cell r="A1458" t="str">
            <v>INC000000511340</v>
          </cell>
          <cell r="C1458" t="str">
            <v>CONECTIVIDAD WAN</v>
          </cell>
          <cell r="J1458">
            <v>43852</v>
          </cell>
        </row>
        <row r="1459">
          <cell r="A1459" t="str">
            <v>INC000000511341</v>
          </cell>
          <cell r="C1459" t="str">
            <v>CONECTIVIDAD WAN</v>
          </cell>
          <cell r="J1459">
            <v>43852</v>
          </cell>
        </row>
        <row r="1460">
          <cell r="A1460" t="str">
            <v>INC000000511358</v>
          </cell>
          <cell r="C1460" t="str">
            <v>CONECTIVIDAD WAN</v>
          </cell>
          <cell r="J1460">
            <v>43852</v>
          </cell>
        </row>
        <row r="1461">
          <cell r="A1461" t="str">
            <v>INC000000511368</v>
          </cell>
          <cell r="C1461" t="str">
            <v>CONECTIVIDAD WAN</v>
          </cell>
          <cell r="J1461">
            <v>43852</v>
          </cell>
        </row>
        <row r="1462">
          <cell r="A1462" t="str">
            <v>INC000000511372</v>
          </cell>
          <cell r="C1462" t="str">
            <v>CONECTIVIDAD WAN</v>
          </cell>
          <cell r="J1462">
            <v>43852</v>
          </cell>
        </row>
        <row r="1463">
          <cell r="A1463" t="str">
            <v>INC000000511402</v>
          </cell>
          <cell r="C1463" t="str">
            <v>CONECTIVIDAD WAN</v>
          </cell>
          <cell r="J1463">
            <v>43852</v>
          </cell>
        </row>
        <row r="1464">
          <cell r="A1464" t="str">
            <v>INC000000511409</v>
          </cell>
          <cell r="C1464" t="str">
            <v>CONECTIVIDAD WAN</v>
          </cell>
          <cell r="J1464">
            <v>43852</v>
          </cell>
        </row>
        <row r="1465">
          <cell r="A1465" t="str">
            <v>INC000000511419</v>
          </cell>
          <cell r="C1465" t="str">
            <v>CONECTIVIDAD WAN</v>
          </cell>
          <cell r="J1465">
            <v>43852</v>
          </cell>
        </row>
        <row r="1466">
          <cell r="A1466" t="str">
            <v>INC000000511433</v>
          </cell>
          <cell r="C1466" t="str">
            <v>CONECTIVIDAD LAN</v>
          </cell>
          <cell r="J1466">
            <v>43852</v>
          </cell>
        </row>
        <row r="1467">
          <cell r="A1467" t="str">
            <v>INC000000511442</v>
          </cell>
          <cell r="C1467" t="str">
            <v>CORREO ELECTRÓNICO</v>
          </cell>
          <cell r="J1467">
            <v>43852</v>
          </cell>
        </row>
        <row r="1468">
          <cell r="A1468" t="str">
            <v>INC000000511456</v>
          </cell>
          <cell r="C1468" t="str">
            <v>CONECTIVIDAD LAN</v>
          </cell>
          <cell r="J1468">
            <v>43852</v>
          </cell>
        </row>
        <row r="1469">
          <cell r="A1469" t="str">
            <v>INC000000511464</v>
          </cell>
          <cell r="C1469" t="str">
            <v>CONECTIVIDAD WAN</v>
          </cell>
          <cell r="J1469">
            <v>43852</v>
          </cell>
        </row>
        <row r="1470">
          <cell r="A1470" t="str">
            <v>INC000000511470</v>
          </cell>
          <cell r="C1470" t="str">
            <v>CONECTIVIDAD WAN</v>
          </cell>
          <cell r="J1470">
            <v>43852</v>
          </cell>
        </row>
        <row r="1471">
          <cell r="A1471" t="str">
            <v>INC000000511477</v>
          </cell>
          <cell r="C1471" t="str">
            <v>CONECTIVIDAD WAN</v>
          </cell>
          <cell r="J1471">
            <v>43852</v>
          </cell>
        </row>
        <row r="1472">
          <cell r="A1472" t="str">
            <v>INC000000511485</v>
          </cell>
          <cell r="C1472" t="str">
            <v>CONECTIVIDAD WAN</v>
          </cell>
          <cell r="J1472">
            <v>43852</v>
          </cell>
        </row>
        <row r="1473">
          <cell r="A1473" t="str">
            <v>INC000000511501</v>
          </cell>
          <cell r="C1473" t="str">
            <v>CONECTIVIDAD WAN</v>
          </cell>
          <cell r="J1473">
            <v>43852</v>
          </cell>
        </row>
        <row r="1474">
          <cell r="A1474" t="str">
            <v>INC000000511510</v>
          </cell>
          <cell r="C1474" t="str">
            <v>TELEFONÍA MÓVIL</v>
          </cell>
          <cell r="J1474">
            <v>43852</v>
          </cell>
        </row>
        <row r="1475">
          <cell r="A1475" t="str">
            <v>INC000000511515</v>
          </cell>
          <cell r="C1475" t="str">
            <v>CONECTIVIDAD WAN</v>
          </cell>
          <cell r="J1475">
            <v>43852</v>
          </cell>
        </row>
        <row r="1476">
          <cell r="A1476" t="str">
            <v>INC000000511516</v>
          </cell>
          <cell r="C1476" t="str">
            <v>CONECTIVIDAD WAN</v>
          </cell>
          <cell r="J1476">
            <v>43852</v>
          </cell>
        </row>
        <row r="1477">
          <cell r="A1477" t="str">
            <v>INC000000511522</v>
          </cell>
          <cell r="C1477" t="str">
            <v>CONECTIVIDAD WAN</v>
          </cell>
          <cell r="J1477">
            <v>43852</v>
          </cell>
        </row>
        <row r="1478">
          <cell r="A1478" t="str">
            <v>INC000000511540</v>
          </cell>
          <cell r="C1478" t="str">
            <v>CONECTIVIDAD WAN</v>
          </cell>
          <cell r="J1478">
            <v>43852</v>
          </cell>
        </row>
        <row r="1479">
          <cell r="A1479" t="str">
            <v>INC000000511547</v>
          </cell>
          <cell r="C1479" t="str">
            <v>CONECTIVIDAD WAN</v>
          </cell>
          <cell r="J1479">
            <v>43852</v>
          </cell>
        </row>
        <row r="1480">
          <cell r="A1480" t="str">
            <v>INC000000511551</v>
          </cell>
          <cell r="C1480" t="str">
            <v>CONECTIVIDAD WAN</v>
          </cell>
          <cell r="J1480">
            <v>43852</v>
          </cell>
        </row>
        <row r="1481">
          <cell r="A1481" t="str">
            <v>INC000000511563</v>
          </cell>
          <cell r="C1481" t="str">
            <v>CONECTIVIDAD WAN</v>
          </cell>
          <cell r="J1481">
            <v>43852</v>
          </cell>
        </row>
        <row r="1482">
          <cell r="A1482" t="str">
            <v>INC000000511570</v>
          </cell>
          <cell r="C1482" t="str">
            <v>INTERNET MÓVIL</v>
          </cell>
          <cell r="J1482">
            <v>43852</v>
          </cell>
        </row>
        <row r="1483">
          <cell r="A1483" t="str">
            <v>INC000000511585</v>
          </cell>
          <cell r="C1483" t="str">
            <v>VPN SSL</v>
          </cell>
          <cell r="J1483">
            <v>43852</v>
          </cell>
        </row>
        <row r="1484">
          <cell r="A1484" t="str">
            <v>INC000000511601</v>
          </cell>
          <cell r="C1484" t="str">
            <v>CONECTIVIDAD WAN</v>
          </cell>
          <cell r="J1484">
            <v>43852</v>
          </cell>
        </row>
        <row r="1485">
          <cell r="A1485" t="str">
            <v>INC000000511605</v>
          </cell>
          <cell r="C1485" t="str">
            <v>DIRECTORIO ACTIVO</v>
          </cell>
          <cell r="J1485">
            <v>43852</v>
          </cell>
        </row>
        <row r="1486">
          <cell r="A1486" t="str">
            <v>INC000000511614</v>
          </cell>
          <cell r="C1486" t="str">
            <v>CONECTIVIDAD WAN</v>
          </cell>
          <cell r="J1486">
            <v>43852</v>
          </cell>
        </row>
        <row r="1487">
          <cell r="A1487" t="str">
            <v>INC000000511616</v>
          </cell>
          <cell r="C1487" t="str">
            <v>CONECTIVIDAD WAN</v>
          </cell>
          <cell r="J1487">
            <v>43852</v>
          </cell>
        </row>
        <row r="1488">
          <cell r="A1488" t="str">
            <v>INC000000511617</v>
          </cell>
          <cell r="C1488" t="str">
            <v>CONECTIVIDAD WAN</v>
          </cell>
          <cell r="J1488">
            <v>43852</v>
          </cell>
        </row>
        <row r="1489">
          <cell r="A1489" t="str">
            <v>INC000000511626</v>
          </cell>
          <cell r="C1489" t="str">
            <v>CONECTIVIDAD WAN</v>
          </cell>
          <cell r="J1489">
            <v>43852</v>
          </cell>
        </row>
        <row r="1490">
          <cell r="A1490" t="str">
            <v>INC000000511631</v>
          </cell>
          <cell r="C1490" t="str">
            <v>CONECTIVIDAD WAN</v>
          </cell>
          <cell r="J1490">
            <v>43852</v>
          </cell>
        </row>
        <row r="1491">
          <cell r="A1491" t="str">
            <v>INC000000511632</v>
          </cell>
          <cell r="C1491" t="str">
            <v>CONECTIVIDAD WAN</v>
          </cell>
          <cell r="J1491">
            <v>43852</v>
          </cell>
        </row>
        <row r="1492">
          <cell r="A1492" t="str">
            <v>INC000000511664</v>
          </cell>
          <cell r="C1492" t="str">
            <v>INTERNET MÓVIL</v>
          </cell>
          <cell r="J1492">
            <v>43852</v>
          </cell>
        </row>
        <row r="1493">
          <cell r="A1493" t="str">
            <v>INC000000511956</v>
          </cell>
          <cell r="C1493" t="str">
            <v>CONECTIVIDAD WAN</v>
          </cell>
          <cell r="J1493">
            <v>43853</v>
          </cell>
        </row>
        <row r="1494">
          <cell r="A1494" t="str">
            <v>INC000000512075</v>
          </cell>
          <cell r="C1494" t="str">
            <v>CONECTIVIDAD WAN</v>
          </cell>
          <cell r="J1494">
            <v>43853</v>
          </cell>
        </row>
        <row r="1495">
          <cell r="A1495" t="str">
            <v>INC000000512079</v>
          </cell>
          <cell r="C1495" t="str">
            <v>CONECTIVIDAD WAN</v>
          </cell>
          <cell r="J1495">
            <v>43853</v>
          </cell>
        </row>
        <row r="1496">
          <cell r="A1496" t="str">
            <v>INC000000512083</v>
          </cell>
          <cell r="C1496" t="str">
            <v>CONECTIVIDAD WAN</v>
          </cell>
          <cell r="J1496">
            <v>43853</v>
          </cell>
        </row>
        <row r="1497">
          <cell r="A1497" t="str">
            <v>INC000000512090</v>
          </cell>
          <cell r="C1497" t="str">
            <v>CORREO ELECTRÓNICO</v>
          </cell>
          <cell r="J1497">
            <v>43853</v>
          </cell>
        </row>
        <row r="1498">
          <cell r="A1498" t="str">
            <v>INC000000512191</v>
          </cell>
          <cell r="C1498" t="str">
            <v>CONECTIVIDAD WAN</v>
          </cell>
          <cell r="J1498">
            <v>43853</v>
          </cell>
        </row>
        <row r="1499">
          <cell r="A1499" t="str">
            <v>INC000000512192</v>
          </cell>
          <cell r="C1499" t="str">
            <v>CONECTIVIDAD WAN</v>
          </cell>
          <cell r="J1499">
            <v>43853</v>
          </cell>
        </row>
        <row r="1500">
          <cell r="A1500" t="str">
            <v>INC000000512193</v>
          </cell>
          <cell r="C1500" t="str">
            <v>CONECTIVIDAD WAN</v>
          </cell>
          <cell r="J1500">
            <v>43853</v>
          </cell>
        </row>
        <row r="1501">
          <cell r="A1501" t="str">
            <v>INC000000512197</v>
          </cell>
          <cell r="C1501" t="str">
            <v>CONECTIVIDAD WAN</v>
          </cell>
          <cell r="J1501">
            <v>43853</v>
          </cell>
        </row>
        <row r="1502">
          <cell r="A1502" t="str">
            <v>INC000000512199</v>
          </cell>
          <cell r="C1502" t="str">
            <v>CONECTIVIDAD WAN</v>
          </cell>
          <cell r="J1502">
            <v>43853</v>
          </cell>
        </row>
        <row r="1503">
          <cell r="A1503" t="str">
            <v>INC000000512200</v>
          </cell>
          <cell r="C1503" t="str">
            <v>CONECTIVIDAD WAN</v>
          </cell>
          <cell r="J1503">
            <v>43853</v>
          </cell>
        </row>
        <row r="1504">
          <cell r="A1504" t="str">
            <v>INC000000512268</v>
          </cell>
          <cell r="C1504" t="str">
            <v>DIRECTORIO ACTIVO</v>
          </cell>
          <cell r="J1504">
            <v>43853</v>
          </cell>
        </row>
        <row r="1505">
          <cell r="A1505" t="str">
            <v>INC000000512271</v>
          </cell>
          <cell r="C1505" t="str">
            <v>CONECTIVIDAD WAN</v>
          </cell>
          <cell r="J1505">
            <v>43853</v>
          </cell>
        </row>
        <row r="1506">
          <cell r="A1506" t="str">
            <v>INC000000512274</v>
          </cell>
          <cell r="C1506" t="str">
            <v>CONECTIVIDAD WAN</v>
          </cell>
          <cell r="J1506">
            <v>43853</v>
          </cell>
        </row>
        <row r="1507">
          <cell r="A1507" t="str">
            <v>INC000000512275</v>
          </cell>
          <cell r="C1507" t="str">
            <v>CONECTIVIDAD WAN</v>
          </cell>
          <cell r="J1507">
            <v>43853</v>
          </cell>
        </row>
        <row r="1508">
          <cell r="A1508" t="str">
            <v>INC000000512277</v>
          </cell>
          <cell r="C1508" t="str">
            <v>CONECTIVIDAD WAN</v>
          </cell>
          <cell r="J1508">
            <v>43853</v>
          </cell>
        </row>
        <row r="1509">
          <cell r="A1509" t="str">
            <v>INC000000512280</v>
          </cell>
          <cell r="C1509" t="str">
            <v>CONECTIVIDAD WAN</v>
          </cell>
          <cell r="J1509">
            <v>43853</v>
          </cell>
        </row>
        <row r="1510">
          <cell r="A1510" t="str">
            <v>INC000000512282</v>
          </cell>
          <cell r="C1510" t="str">
            <v>CONECTIVIDAD WAN</v>
          </cell>
          <cell r="J1510">
            <v>43853</v>
          </cell>
        </row>
        <row r="1511">
          <cell r="A1511" t="str">
            <v>INC000000512284</v>
          </cell>
          <cell r="C1511" t="str">
            <v>CONECTIVIDAD WAN</v>
          </cell>
          <cell r="J1511">
            <v>43853</v>
          </cell>
        </row>
        <row r="1512">
          <cell r="A1512" t="str">
            <v>INC000000512285</v>
          </cell>
          <cell r="C1512" t="str">
            <v>CONECTIVIDAD WAN</v>
          </cell>
          <cell r="J1512">
            <v>43853</v>
          </cell>
        </row>
        <row r="1513">
          <cell r="A1513" t="str">
            <v>INC000000512286</v>
          </cell>
          <cell r="C1513" t="str">
            <v>CONECTIVIDAD WAN</v>
          </cell>
          <cell r="J1513">
            <v>43853</v>
          </cell>
        </row>
        <row r="1514">
          <cell r="A1514" t="str">
            <v>INC000000512288</v>
          </cell>
          <cell r="C1514" t="str">
            <v>CONECTIVIDAD WAN</v>
          </cell>
          <cell r="J1514">
            <v>43853</v>
          </cell>
        </row>
        <row r="1515">
          <cell r="A1515" t="str">
            <v>INC000000512304</v>
          </cell>
          <cell r="C1515" t="str">
            <v>CONECTIVIDAD WAN</v>
          </cell>
          <cell r="J1515">
            <v>43853</v>
          </cell>
        </row>
        <row r="1516">
          <cell r="A1516" t="str">
            <v>INC000000512305</v>
          </cell>
          <cell r="C1516" t="str">
            <v>CONECTIVIDAD WAN</v>
          </cell>
          <cell r="J1516">
            <v>43853</v>
          </cell>
        </row>
        <row r="1517">
          <cell r="A1517" t="str">
            <v>INC000000512307</v>
          </cell>
          <cell r="C1517" t="str">
            <v>CONECTIVIDAD WAN</v>
          </cell>
          <cell r="J1517">
            <v>43853</v>
          </cell>
        </row>
        <row r="1518">
          <cell r="A1518" t="str">
            <v>INC000000512308</v>
          </cell>
          <cell r="C1518" t="str">
            <v>CONECTIVIDAD WAN</v>
          </cell>
          <cell r="J1518">
            <v>43853</v>
          </cell>
        </row>
        <row r="1519">
          <cell r="A1519" t="str">
            <v>INC000000512310</v>
          </cell>
          <cell r="C1519" t="str">
            <v>CONECTIVIDAD WAN</v>
          </cell>
          <cell r="J1519">
            <v>43853</v>
          </cell>
        </row>
        <row r="1520">
          <cell r="A1520" t="str">
            <v>INC000000512311</v>
          </cell>
          <cell r="C1520" t="str">
            <v>CONECTIVIDAD WAN</v>
          </cell>
          <cell r="J1520">
            <v>43853</v>
          </cell>
        </row>
        <row r="1521">
          <cell r="A1521" t="str">
            <v>INC000000512327</v>
          </cell>
          <cell r="C1521" t="str">
            <v>CONECTIVIDAD LAN</v>
          </cell>
          <cell r="J1521">
            <v>43853</v>
          </cell>
        </row>
        <row r="1522">
          <cell r="A1522" t="str">
            <v>INC000000512340</v>
          </cell>
          <cell r="C1522" t="str">
            <v>CONECTIVIDAD WAN</v>
          </cell>
          <cell r="J1522">
            <v>43853</v>
          </cell>
        </row>
        <row r="1523">
          <cell r="A1523" t="str">
            <v>INC000000512344</v>
          </cell>
          <cell r="C1523" t="str">
            <v>CONECTIVIDAD WAN</v>
          </cell>
          <cell r="J1523">
            <v>43853</v>
          </cell>
        </row>
        <row r="1524">
          <cell r="A1524" t="str">
            <v>INC000000512389</v>
          </cell>
          <cell r="C1524" t="str">
            <v>CONECTIVIDAD WAN</v>
          </cell>
          <cell r="J1524">
            <v>43853</v>
          </cell>
        </row>
        <row r="1525">
          <cell r="A1525" t="str">
            <v>INC000000512397</v>
          </cell>
          <cell r="C1525" t="str">
            <v>SOPORTE OFIMÁTICO</v>
          </cell>
          <cell r="J1525">
            <v>43853</v>
          </cell>
        </row>
        <row r="1526">
          <cell r="A1526" t="str">
            <v>INC000000512414</v>
          </cell>
          <cell r="C1526" t="str">
            <v>VPN SSL</v>
          </cell>
          <cell r="J1526">
            <v>43853</v>
          </cell>
        </row>
        <row r="1527">
          <cell r="A1527" t="str">
            <v>INC000000512418</v>
          </cell>
          <cell r="C1527" t="str">
            <v>CONECTIVIDAD WAN</v>
          </cell>
          <cell r="J1527">
            <v>43853</v>
          </cell>
        </row>
        <row r="1528">
          <cell r="A1528" t="str">
            <v>INC000000512420</v>
          </cell>
          <cell r="C1528" t="str">
            <v>CONECTIVIDAD WAN</v>
          </cell>
          <cell r="J1528">
            <v>43853</v>
          </cell>
        </row>
        <row r="1529">
          <cell r="A1529" t="str">
            <v>INC000000512421</v>
          </cell>
          <cell r="C1529" t="str">
            <v>CONECTIVIDAD LAN</v>
          </cell>
          <cell r="J1529">
            <v>43853</v>
          </cell>
        </row>
        <row r="1530">
          <cell r="A1530" t="str">
            <v>INC000000512427</v>
          </cell>
          <cell r="C1530" t="str">
            <v>DIRECTORIO ACTIVO</v>
          </cell>
          <cell r="J1530">
            <v>43853</v>
          </cell>
        </row>
        <row r="1531">
          <cell r="A1531" t="str">
            <v>INC000000512430</v>
          </cell>
          <cell r="C1531" t="str">
            <v>CONECTIVIDAD WAN</v>
          </cell>
          <cell r="J1531">
            <v>43853</v>
          </cell>
        </row>
        <row r="1532">
          <cell r="A1532" t="str">
            <v>INC000000512435</v>
          </cell>
          <cell r="C1532" t="str">
            <v>CONECTIVIDAD WAN</v>
          </cell>
          <cell r="J1532">
            <v>43853</v>
          </cell>
        </row>
        <row r="1533">
          <cell r="A1533" t="str">
            <v>INC000000512441</v>
          </cell>
          <cell r="C1533" t="str">
            <v>CONECTIVIDAD LAN</v>
          </cell>
          <cell r="J1533">
            <v>43853</v>
          </cell>
        </row>
        <row r="1534">
          <cell r="A1534" t="str">
            <v>INC000000512445</v>
          </cell>
          <cell r="C1534" t="str">
            <v>CONECTIVIDAD WAN</v>
          </cell>
          <cell r="J1534">
            <v>43853</v>
          </cell>
        </row>
        <row r="1535">
          <cell r="A1535" t="str">
            <v>INC000000512447</v>
          </cell>
          <cell r="C1535" t="str">
            <v>CONECTIVIDAD LAN</v>
          </cell>
          <cell r="J1535">
            <v>43853</v>
          </cell>
        </row>
        <row r="1536">
          <cell r="A1536" t="str">
            <v>INC000000512456</v>
          </cell>
          <cell r="C1536" t="str">
            <v>CONECTIVIDAD WAN</v>
          </cell>
          <cell r="J1536">
            <v>43853</v>
          </cell>
        </row>
        <row r="1537">
          <cell r="A1537" t="str">
            <v>INC000000512461</v>
          </cell>
          <cell r="C1537" t="str">
            <v>CONECTIVIDAD WAN</v>
          </cell>
          <cell r="J1537">
            <v>43853</v>
          </cell>
        </row>
        <row r="1538">
          <cell r="A1538" t="str">
            <v>INC000000512466</v>
          </cell>
          <cell r="C1538" t="str">
            <v>CONECTIVIDAD WAN</v>
          </cell>
          <cell r="J1538">
            <v>43853</v>
          </cell>
        </row>
        <row r="1539">
          <cell r="A1539" t="str">
            <v>INC000000512485</v>
          </cell>
          <cell r="C1539" t="str">
            <v>CONECTIVIDAD WAN</v>
          </cell>
          <cell r="J1539">
            <v>43853</v>
          </cell>
        </row>
        <row r="1540">
          <cell r="A1540" t="str">
            <v>INC000000512488</v>
          </cell>
          <cell r="C1540" t="str">
            <v>CORREO ELECTRÓNICO</v>
          </cell>
          <cell r="J1540">
            <v>43853</v>
          </cell>
        </row>
        <row r="1541">
          <cell r="A1541" t="str">
            <v>INC000000512541</v>
          </cell>
          <cell r="C1541" t="str">
            <v>CONECTIVIDAD WAN</v>
          </cell>
          <cell r="J1541">
            <v>43853</v>
          </cell>
        </row>
        <row r="1542">
          <cell r="A1542" t="str">
            <v>INC000000512555</v>
          </cell>
          <cell r="C1542" t="str">
            <v>CONECTIVIDAD LAN</v>
          </cell>
          <cell r="J1542">
            <v>43853</v>
          </cell>
        </row>
        <row r="1543">
          <cell r="A1543" t="str">
            <v>INC000000512559</v>
          </cell>
          <cell r="C1543" t="str">
            <v>CONECTIVIDAD WAN</v>
          </cell>
          <cell r="J1543">
            <v>43853</v>
          </cell>
        </row>
        <row r="1544">
          <cell r="A1544" t="str">
            <v>INC000000512563</v>
          </cell>
          <cell r="C1544" t="str">
            <v>CONECTIVIDAD WAN</v>
          </cell>
          <cell r="J1544">
            <v>43853</v>
          </cell>
        </row>
        <row r="1545">
          <cell r="A1545" t="str">
            <v>INC000000512580</v>
          </cell>
          <cell r="C1545" t="str">
            <v>CONECTIVIDAD WAN</v>
          </cell>
          <cell r="J1545">
            <v>43853</v>
          </cell>
        </row>
        <row r="1546">
          <cell r="A1546" t="str">
            <v>INC000000512624</v>
          </cell>
          <cell r="C1546" t="str">
            <v>DIRECTORIO ACTIVO</v>
          </cell>
          <cell r="J1546">
            <v>43853</v>
          </cell>
        </row>
        <row r="1547">
          <cell r="A1547" t="str">
            <v>INC000000512647</v>
          </cell>
          <cell r="C1547" t="str">
            <v>CONECTIVIDAD WAN</v>
          </cell>
          <cell r="J1547">
            <v>43853</v>
          </cell>
        </row>
        <row r="1548">
          <cell r="A1548" t="str">
            <v>INC000000512672</v>
          </cell>
          <cell r="C1548" t="str">
            <v>CONECTIVIDAD WAN</v>
          </cell>
          <cell r="J1548">
            <v>43853</v>
          </cell>
        </row>
        <row r="1549">
          <cell r="A1549" t="str">
            <v>INC000000512674</v>
          </cell>
          <cell r="C1549" t="str">
            <v>CORREO ELECTRÓNICO</v>
          </cell>
          <cell r="J1549">
            <v>43853</v>
          </cell>
        </row>
        <row r="1550">
          <cell r="A1550" t="str">
            <v>INC000000512676</v>
          </cell>
          <cell r="C1550" t="str">
            <v>SOPORTE OFIMÁTICO</v>
          </cell>
          <cell r="J1550">
            <v>43853</v>
          </cell>
        </row>
        <row r="1551">
          <cell r="A1551" t="str">
            <v>INC000000512690</v>
          </cell>
          <cell r="C1551" t="str">
            <v>CONECTIVIDAD WAN</v>
          </cell>
          <cell r="J1551">
            <v>43853</v>
          </cell>
        </row>
        <row r="1552">
          <cell r="A1552" t="str">
            <v>INC000000512704</v>
          </cell>
          <cell r="C1552" t="str">
            <v>CONECTIVIDAD LAN</v>
          </cell>
          <cell r="J1552">
            <v>43853</v>
          </cell>
        </row>
        <row r="1553">
          <cell r="A1553" t="str">
            <v>INC000000512712</v>
          </cell>
          <cell r="C1553" t="str">
            <v>CONECTIVIDAD WAN</v>
          </cell>
          <cell r="J1553">
            <v>43853</v>
          </cell>
        </row>
        <row r="1554">
          <cell r="A1554" t="str">
            <v>INC000000512719</v>
          </cell>
          <cell r="C1554" t="str">
            <v>CONECTIVIDAD WAN</v>
          </cell>
          <cell r="J1554">
            <v>43853</v>
          </cell>
        </row>
        <row r="1555">
          <cell r="A1555" t="str">
            <v>INC000000512736</v>
          </cell>
          <cell r="C1555" t="str">
            <v>CONECTIVIDAD WAN</v>
          </cell>
          <cell r="J1555">
            <v>43853</v>
          </cell>
        </row>
        <row r="1556">
          <cell r="A1556" t="str">
            <v>INC000000512741</v>
          </cell>
          <cell r="C1556" t="str">
            <v>CONECTIVIDAD WAN</v>
          </cell>
          <cell r="J1556">
            <v>43853</v>
          </cell>
        </row>
        <row r="1557">
          <cell r="A1557" t="str">
            <v>INC000000512745</v>
          </cell>
          <cell r="C1557" t="str">
            <v>CORREO ELECTRÓNICO</v>
          </cell>
          <cell r="J1557">
            <v>43853</v>
          </cell>
        </row>
        <row r="1558">
          <cell r="A1558" t="str">
            <v>INC000000512749</v>
          </cell>
          <cell r="C1558" t="str">
            <v>CONECTIVIDAD WAN</v>
          </cell>
          <cell r="J1558">
            <v>43853</v>
          </cell>
        </row>
        <row r="1559">
          <cell r="A1559" t="str">
            <v>INC000000512750</v>
          </cell>
          <cell r="C1559" t="str">
            <v>CONECTIVIDAD WAN</v>
          </cell>
          <cell r="J1559">
            <v>43853</v>
          </cell>
        </row>
        <row r="1560">
          <cell r="A1560" t="str">
            <v>INC000000512754</v>
          </cell>
          <cell r="C1560" t="str">
            <v>CONECTIVIDAD WAN</v>
          </cell>
          <cell r="J1560">
            <v>43853</v>
          </cell>
        </row>
        <row r="1561">
          <cell r="A1561" t="str">
            <v>INC000000512758</v>
          </cell>
          <cell r="C1561" t="str">
            <v>CONECTIVIDAD WAN</v>
          </cell>
          <cell r="J1561">
            <v>43853</v>
          </cell>
        </row>
        <row r="1562">
          <cell r="A1562" t="str">
            <v>INC000000512763</v>
          </cell>
          <cell r="C1562" t="str">
            <v>CONECTIVIDAD WAN</v>
          </cell>
          <cell r="J1562">
            <v>43853</v>
          </cell>
        </row>
        <row r="1563">
          <cell r="A1563" t="str">
            <v>INC000000512767</v>
          </cell>
          <cell r="C1563" t="str">
            <v>CONECTIVIDAD LAN</v>
          </cell>
          <cell r="J1563">
            <v>43853</v>
          </cell>
        </row>
        <row r="1564">
          <cell r="A1564" t="str">
            <v>INC000000512768</v>
          </cell>
          <cell r="C1564" t="str">
            <v>CONECTIVIDAD WAN</v>
          </cell>
          <cell r="J1564">
            <v>43853</v>
          </cell>
        </row>
        <row r="1565">
          <cell r="A1565" t="str">
            <v>INC000000512776</v>
          </cell>
          <cell r="C1565" t="str">
            <v>CONECTIVIDAD WAN</v>
          </cell>
          <cell r="J1565">
            <v>43853</v>
          </cell>
        </row>
        <row r="1566">
          <cell r="A1566" t="str">
            <v>INC000000512814</v>
          </cell>
          <cell r="C1566" t="str">
            <v>CONECTIVIDAD WAN</v>
          </cell>
          <cell r="J1566">
            <v>43853</v>
          </cell>
        </row>
        <row r="1567">
          <cell r="A1567" t="str">
            <v>INC000000512819</v>
          </cell>
          <cell r="C1567" t="str">
            <v>CONECTIVIDAD WAN</v>
          </cell>
          <cell r="J1567">
            <v>43853</v>
          </cell>
        </row>
        <row r="1568">
          <cell r="A1568" t="str">
            <v>INC000000512828</v>
          </cell>
          <cell r="C1568" t="str">
            <v>CONECTIVIDAD WAN</v>
          </cell>
          <cell r="J1568">
            <v>43853</v>
          </cell>
        </row>
        <row r="1569">
          <cell r="A1569" t="str">
            <v>INC000000512840</v>
          </cell>
          <cell r="C1569" t="str">
            <v>CONECTIVIDAD WAN</v>
          </cell>
          <cell r="J1569">
            <v>43853</v>
          </cell>
        </row>
        <row r="1570">
          <cell r="A1570" t="str">
            <v>INC000000512850</v>
          </cell>
          <cell r="C1570" t="str">
            <v>CONECTIVIDAD WAN</v>
          </cell>
          <cell r="J1570">
            <v>43853</v>
          </cell>
        </row>
        <row r="1571">
          <cell r="A1571" t="str">
            <v>INC000000512862</v>
          </cell>
          <cell r="C1571" t="str">
            <v>DIRECTORIO ACTIVO</v>
          </cell>
          <cell r="J1571">
            <v>43853</v>
          </cell>
        </row>
        <row r="1572">
          <cell r="A1572" t="str">
            <v>INC000000512867</v>
          </cell>
          <cell r="C1572" t="str">
            <v>CORREO ELECTRÓNICO</v>
          </cell>
          <cell r="J1572">
            <v>43853</v>
          </cell>
        </row>
        <row r="1573">
          <cell r="A1573" t="str">
            <v>INC000000512876</v>
          </cell>
          <cell r="C1573" t="str">
            <v>CONECTIVIDAD WAN</v>
          </cell>
          <cell r="J1573">
            <v>43853</v>
          </cell>
        </row>
        <row r="1574">
          <cell r="A1574" t="str">
            <v>INC000000512891</v>
          </cell>
          <cell r="C1574" t="str">
            <v>DIRECTORIO ACTIVO</v>
          </cell>
          <cell r="J1574">
            <v>43853</v>
          </cell>
        </row>
        <row r="1575">
          <cell r="A1575" t="str">
            <v>INC000000512897</v>
          </cell>
          <cell r="C1575" t="str">
            <v>CONECTIVIDAD WAN</v>
          </cell>
          <cell r="J1575">
            <v>43853</v>
          </cell>
        </row>
        <row r="1576">
          <cell r="A1576" t="str">
            <v>INC000000512907</v>
          </cell>
          <cell r="C1576" t="str">
            <v>CONECTIVIDAD WAN</v>
          </cell>
          <cell r="J1576">
            <v>43853</v>
          </cell>
        </row>
        <row r="1577">
          <cell r="A1577" t="str">
            <v>INC000000512908</v>
          </cell>
          <cell r="C1577" t="str">
            <v>CONECTIVIDAD WAN</v>
          </cell>
          <cell r="J1577">
            <v>43853</v>
          </cell>
        </row>
        <row r="1578">
          <cell r="A1578" t="str">
            <v>INC000000512919</v>
          </cell>
          <cell r="C1578" t="str">
            <v>CONECTIVIDAD WAN</v>
          </cell>
          <cell r="J1578">
            <v>43853</v>
          </cell>
        </row>
        <row r="1579">
          <cell r="A1579" t="str">
            <v>INC000000512923</v>
          </cell>
          <cell r="C1579" t="str">
            <v>CONECTIVIDAD WAN</v>
          </cell>
          <cell r="J1579">
            <v>43853</v>
          </cell>
        </row>
        <row r="1580">
          <cell r="A1580" t="str">
            <v>INC000000512926</v>
          </cell>
          <cell r="C1580" t="str">
            <v>CONECTIVIDAD WAN</v>
          </cell>
          <cell r="J1580">
            <v>43853</v>
          </cell>
        </row>
        <row r="1581">
          <cell r="A1581" t="str">
            <v>INC000000512934</v>
          </cell>
          <cell r="C1581" t="str">
            <v>CONECTIVIDAD WAN</v>
          </cell>
          <cell r="J1581">
            <v>43853</v>
          </cell>
        </row>
        <row r="1582">
          <cell r="A1582" t="str">
            <v>INC000000512935</v>
          </cell>
          <cell r="C1582" t="str">
            <v>CONECTIVIDAD WAN</v>
          </cell>
          <cell r="J1582">
            <v>43853</v>
          </cell>
        </row>
        <row r="1583">
          <cell r="A1583" t="str">
            <v>INC000000512937</v>
          </cell>
          <cell r="C1583" t="str">
            <v>CONECTIVIDAD WAN</v>
          </cell>
          <cell r="J1583">
            <v>43853</v>
          </cell>
        </row>
        <row r="1584">
          <cell r="A1584" t="str">
            <v>INC000000512940</v>
          </cell>
          <cell r="C1584" t="str">
            <v>CONECTIVIDAD WAN</v>
          </cell>
          <cell r="J1584">
            <v>43853</v>
          </cell>
        </row>
        <row r="1585">
          <cell r="A1585" t="str">
            <v>INC000000512950</v>
          </cell>
          <cell r="C1585" t="str">
            <v>CONECTIVIDAD WAN</v>
          </cell>
          <cell r="J1585">
            <v>43853</v>
          </cell>
        </row>
        <row r="1586">
          <cell r="A1586" t="str">
            <v>INC000000512960</v>
          </cell>
          <cell r="C1586" t="str">
            <v>CONECTIVIDAD WAN</v>
          </cell>
          <cell r="J1586">
            <v>43853</v>
          </cell>
        </row>
        <row r="1587">
          <cell r="A1587" t="str">
            <v>INC000000512974</v>
          </cell>
          <cell r="C1587" t="str">
            <v>DIRECTORIO ACTIVO</v>
          </cell>
          <cell r="J1587">
            <v>43853</v>
          </cell>
        </row>
        <row r="1588">
          <cell r="A1588" t="str">
            <v>INC000000512982</v>
          </cell>
          <cell r="C1588" t="str">
            <v>CONECTIVIDAD WAN</v>
          </cell>
          <cell r="J1588">
            <v>43853</v>
          </cell>
        </row>
        <row r="1589">
          <cell r="A1589" t="str">
            <v>INC000000512988</v>
          </cell>
          <cell r="C1589" t="str">
            <v>CONECTIVIDAD WAN</v>
          </cell>
          <cell r="J1589">
            <v>43853</v>
          </cell>
        </row>
        <row r="1590">
          <cell r="A1590" t="str">
            <v>INC000000513014</v>
          </cell>
          <cell r="C1590" t="str">
            <v>SOPORTE OFIMÁTICO</v>
          </cell>
          <cell r="J1590">
            <v>43853</v>
          </cell>
        </row>
        <row r="1591">
          <cell r="A1591" t="str">
            <v>INC000000513022</v>
          </cell>
          <cell r="C1591" t="str">
            <v>CONECTIVIDAD WAN</v>
          </cell>
          <cell r="J1591">
            <v>43853</v>
          </cell>
        </row>
        <row r="1592">
          <cell r="A1592" t="str">
            <v>INC000000513033</v>
          </cell>
          <cell r="C1592" t="str">
            <v>CONECTIVIDAD WAN</v>
          </cell>
          <cell r="J1592">
            <v>43853</v>
          </cell>
        </row>
        <row r="1593">
          <cell r="A1593" t="str">
            <v>INC000000513038</v>
          </cell>
          <cell r="C1593" t="str">
            <v>CONECTIVIDAD WAN</v>
          </cell>
          <cell r="J1593">
            <v>43853</v>
          </cell>
        </row>
        <row r="1594">
          <cell r="A1594" t="str">
            <v>INC000000513047</v>
          </cell>
          <cell r="C1594" t="str">
            <v>CONECTIVIDAD WAN</v>
          </cell>
          <cell r="J1594">
            <v>43853</v>
          </cell>
        </row>
        <row r="1595">
          <cell r="A1595" t="str">
            <v>INC000000513053</v>
          </cell>
          <cell r="C1595" t="str">
            <v>CONECTIVIDAD WAN</v>
          </cell>
          <cell r="J1595">
            <v>43853</v>
          </cell>
        </row>
        <row r="1596">
          <cell r="A1596" t="str">
            <v>INC000000513056</v>
          </cell>
          <cell r="C1596" t="str">
            <v>CONECTIVIDAD WAN</v>
          </cell>
          <cell r="J1596">
            <v>43853</v>
          </cell>
        </row>
        <row r="1597">
          <cell r="A1597" t="str">
            <v>INC000000513060</v>
          </cell>
          <cell r="C1597" t="str">
            <v>CONECTIVIDAD WAN</v>
          </cell>
          <cell r="J1597">
            <v>43853</v>
          </cell>
        </row>
        <row r="1598">
          <cell r="A1598" t="str">
            <v>INC000000513068</v>
          </cell>
          <cell r="C1598" t="str">
            <v>CONECTIVIDAD WAN</v>
          </cell>
          <cell r="J1598">
            <v>43853</v>
          </cell>
        </row>
        <row r="1599">
          <cell r="A1599" t="str">
            <v>INC000000513070</v>
          </cell>
          <cell r="C1599" t="str">
            <v>CONECTIVIDAD WAN</v>
          </cell>
          <cell r="J1599">
            <v>43853</v>
          </cell>
        </row>
        <row r="1600">
          <cell r="A1600" t="str">
            <v>INC000000513071</v>
          </cell>
          <cell r="C1600" t="str">
            <v>CONECTIVIDAD WAN</v>
          </cell>
          <cell r="J1600">
            <v>43853</v>
          </cell>
        </row>
        <row r="1601">
          <cell r="A1601" t="str">
            <v>INC000000513072</v>
          </cell>
          <cell r="C1601" t="str">
            <v>CONECTIVIDAD WAN</v>
          </cell>
          <cell r="J1601">
            <v>43853</v>
          </cell>
        </row>
        <row r="1602">
          <cell r="A1602" t="str">
            <v>INC000000513115</v>
          </cell>
          <cell r="C1602" t="str">
            <v>CONECTIVIDAD WAN</v>
          </cell>
          <cell r="J1602">
            <v>43853</v>
          </cell>
        </row>
        <row r="1603">
          <cell r="A1603" t="str">
            <v>INC000000513116</v>
          </cell>
          <cell r="C1603" t="str">
            <v>CONECTIVIDAD WAN</v>
          </cell>
          <cell r="J1603">
            <v>43853</v>
          </cell>
        </row>
        <row r="1604">
          <cell r="A1604" t="str">
            <v>INC000000513126</v>
          </cell>
          <cell r="C1604" t="str">
            <v>CONECTIVIDAD WAN</v>
          </cell>
          <cell r="J1604">
            <v>43853</v>
          </cell>
        </row>
        <row r="1605">
          <cell r="A1605" t="str">
            <v>INC000000513132</v>
          </cell>
          <cell r="C1605" t="str">
            <v>CONECTIVIDAD WAN</v>
          </cell>
          <cell r="J1605">
            <v>43853</v>
          </cell>
        </row>
        <row r="1606">
          <cell r="A1606" t="str">
            <v>INC000000513166</v>
          </cell>
          <cell r="C1606" t="str">
            <v>CONECTIVIDAD WAN</v>
          </cell>
          <cell r="J1606">
            <v>43853</v>
          </cell>
        </row>
        <row r="1607">
          <cell r="A1607" t="str">
            <v>INC000000513204</v>
          </cell>
          <cell r="C1607" t="str">
            <v>CONECTIVIDAD WAN</v>
          </cell>
          <cell r="J1607">
            <v>43853</v>
          </cell>
        </row>
        <row r="1608">
          <cell r="A1608" t="str">
            <v>INC000000513205</v>
          </cell>
          <cell r="C1608" t="str">
            <v>CONECTIVIDAD WAN</v>
          </cell>
          <cell r="J1608">
            <v>43853</v>
          </cell>
        </row>
        <row r="1609">
          <cell r="A1609" t="str">
            <v>INC000000513207</v>
          </cell>
          <cell r="C1609" t="str">
            <v>CONECTIVIDAD LAN</v>
          </cell>
          <cell r="J1609">
            <v>43853</v>
          </cell>
        </row>
        <row r="1610">
          <cell r="A1610" t="str">
            <v>INC000000513228</v>
          </cell>
          <cell r="C1610" t="str">
            <v>CONECTIVIDAD WAN</v>
          </cell>
          <cell r="J1610">
            <v>43853</v>
          </cell>
        </row>
        <row r="1611">
          <cell r="A1611" t="str">
            <v>INC000000513229</v>
          </cell>
          <cell r="C1611" t="str">
            <v>CONECTIVIDAD WAN</v>
          </cell>
          <cell r="J1611">
            <v>43853</v>
          </cell>
        </row>
        <row r="1612">
          <cell r="A1612" t="str">
            <v>INC000000513232</v>
          </cell>
          <cell r="C1612" t="str">
            <v>CONECTIVIDAD WAN</v>
          </cell>
          <cell r="J1612">
            <v>43853</v>
          </cell>
        </row>
        <row r="1613">
          <cell r="A1613" t="str">
            <v>INC000000513237</v>
          </cell>
          <cell r="C1613" t="str">
            <v>CONECTIVIDAD WAN</v>
          </cell>
          <cell r="J1613">
            <v>43853</v>
          </cell>
        </row>
        <row r="1614">
          <cell r="A1614" t="str">
            <v>INC000000513655</v>
          </cell>
          <cell r="C1614" t="str">
            <v>VPN SSL</v>
          </cell>
          <cell r="J1614">
            <v>43854</v>
          </cell>
        </row>
        <row r="1615">
          <cell r="A1615" t="str">
            <v>INC000000513670</v>
          </cell>
          <cell r="C1615" t="str">
            <v>CONECTIVIDAD WAN</v>
          </cell>
          <cell r="J1615">
            <v>43854</v>
          </cell>
        </row>
        <row r="1616">
          <cell r="A1616" t="str">
            <v>INC000000513671</v>
          </cell>
          <cell r="C1616" t="str">
            <v>CONECTIVIDAD WAN</v>
          </cell>
          <cell r="J1616">
            <v>43854</v>
          </cell>
        </row>
        <row r="1617">
          <cell r="A1617" t="str">
            <v>INC000000513673</v>
          </cell>
          <cell r="C1617" t="str">
            <v>CONECTIVIDAD WAN</v>
          </cell>
          <cell r="J1617">
            <v>43854</v>
          </cell>
        </row>
        <row r="1618">
          <cell r="A1618" t="str">
            <v>INC000000513677</v>
          </cell>
          <cell r="C1618" t="str">
            <v>CONECTIVIDAD WAN</v>
          </cell>
          <cell r="J1618">
            <v>43854</v>
          </cell>
        </row>
        <row r="1619">
          <cell r="A1619" t="str">
            <v>INC000000513678</v>
          </cell>
          <cell r="C1619" t="str">
            <v>CONECTIVIDAD WAN</v>
          </cell>
          <cell r="J1619">
            <v>43854</v>
          </cell>
        </row>
        <row r="1620">
          <cell r="A1620" t="str">
            <v>INC000000513679</v>
          </cell>
          <cell r="C1620" t="str">
            <v>CONECTIVIDAD WAN</v>
          </cell>
          <cell r="J1620">
            <v>43854</v>
          </cell>
        </row>
        <row r="1621">
          <cell r="A1621" t="str">
            <v>INC000000513687</v>
          </cell>
          <cell r="C1621" t="str">
            <v>CONECTIVIDAD WAN</v>
          </cell>
          <cell r="J1621">
            <v>43854</v>
          </cell>
        </row>
        <row r="1622">
          <cell r="A1622" t="str">
            <v>INC000000513722</v>
          </cell>
          <cell r="C1622" t="str">
            <v>CONECTIVIDAD LAN</v>
          </cell>
          <cell r="J1622">
            <v>43854</v>
          </cell>
        </row>
        <row r="1623">
          <cell r="A1623" t="str">
            <v>INC000000513732</v>
          </cell>
          <cell r="C1623" t="str">
            <v>CONECTIVIDAD WAN</v>
          </cell>
          <cell r="J1623">
            <v>43854</v>
          </cell>
        </row>
        <row r="1624">
          <cell r="A1624" t="str">
            <v>INC000000513736</v>
          </cell>
          <cell r="C1624" t="str">
            <v>CONECTIVIDAD WAN</v>
          </cell>
          <cell r="J1624">
            <v>43854</v>
          </cell>
        </row>
        <row r="1625">
          <cell r="A1625" t="str">
            <v>INC000000513738</v>
          </cell>
          <cell r="C1625" t="str">
            <v>CONECTIVIDAD WAN</v>
          </cell>
          <cell r="J1625">
            <v>43854</v>
          </cell>
        </row>
        <row r="1626">
          <cell r="A1626" t="str">
            <v>INC000000513739</v>
          </cell>
          <cell r="C1626" t="str">
            <v>CONECTIVIDAD WAN</v>
          </cell>
          <cell r="J1626">
            <v>43854</v>
          </cell>
        </row>
        <row r="1627">
          <cell r="A1627" t="str">
            <v>INC000000513740</v>
          </cell>
          <cell r="C1627" t="str">
            <v>CONECTIVIDAD WAN</v>
          </cell>
          <cell r="J1627">
            <v>43854</v>
          </cell>
        </row>
        <row r="1628">
          <cell r="A1628" t="str">
            <v>INC000000513741</v>
          </cell>
          <cell r="C1628" t="str">
            <v>CONECTIVIDAD WAN</v>
          </cell>
          <cell r="J1628">
            <v>43854</v>
          </cell>
        </row>
        <row r="1629">
          <cell r="A1629" t="str">
            <v>INC000000513743</v>
          </cell>
          <cell r="C1629" t="str">
            <v>CONECTIVIDAD WAN</v>
          </cell>
          <cell r="J1629">
            <v>43854</v>
          </cell>
        </row>
        <row r="1630">
          <cell r="A1630" t="str">
            <v>INC000000513744</v>
          </cell>
          <cell r="C1630" t="str">
            <v>CONECTIVIDAD WAN</v>
          </cell>
          <cell r="J1630">
            <v>43854</v>
          </cell>
        </row>
        <row r="1631">
          <cell r="A1631" t="str">
            <v>INC000000513747</v>
          </cell>
          <cell r="C1631" t="str">
            <v>CONECTIVIDAD WAN</v>
          </cell>
          <cell r="J1631">
            <v>43854</v>
          </cell>
        </row>
        <row r="1632">
          <cell r="A1632" t="str">
            <v>INC000000513749</v>
          </cell>
          <cell r="C1632" t="str">
            <v>CONECTIVIDAD WAN</v>
          </cell>
          <cell r="J1632">
            <v>43854</v>
          </cell>
        </row>
        <row r="1633">
          <cell r="A1633" t="str">
            <v>INC000000513750</v>
          </cell>
          <cell r="C1633" t="str">
            <v>CONECTIVIDAD WAN</v>
          </cell>
          <cell r="J1633">
            <v>43854</v>
          </cell>
        </row>
        <row r="1634">
          <cell r="A1634" t="str">
            <v>INC000000513753</v>
          </cell>
          <cell r="C1634" t="str">
            <v>CONECTIVIDAD WAN</v>
          </cell>
          <cell r="J1634">
            <v>43854</v>
          </cell>
        </row>
        <row r="1635">
          <cell r="A1635" t="str">
            <v>INC000000513755</v>
          </cell>
          <cell r="C1635" t="str">
            <v>CONECTIVIDAD WAN</v>
          </cell>
          <cell r="J1635">
            <v>43854</v>
          </cell>
        </row>
        <row r="1636">
          <cell r="A1636" t="str">
            <v>INC000000513794</v>
          </cell>
          <cell r="C1636" t="str">
            <v>SERVIDORES WINDOWS</v>
          </cell>
          <cell r="J1636">
            <v>43854</v>
          </cell>
        </row>
        <row r="1637">
          <cell r="A1637" t="str">
            <v>INC000000513806</v>
          </cell>
          <cell r="C1637" t="str">
            <v>DIRECTORIO ACTIVO</v>
          </cell>
          <cell r="J1637">
            <v>43854</v>
          </cell>
        </row>
        <row r="1638">
          <cell r="A1638" t="str">
            <v>INC000000513818</v>
          </cell>
          <cell r="C1638" t="str">
            <v>CONECTIVIDAD WAN</v>
          </cell>
          <cell r="J1638">
            <v>43854</v>
          </cell>
        </row>
        <row r="1639">
          <cell r="A1639" t="str">
            <v>INC000000513819</v>
          </cell>
          <cell r="C1639" t="str">
            <v>CONECTIVIDAD WAN</v>
          </cell>
          <cell r="J1639">
            <v>43854</v>
          </cell>
        </row>
        <row r="1640">
          <cell r="A1640" t="str">
            <v>INC000000513821</v>
          </cell>
          <cell r="C1640" t="str">
            <v>CONECTIVIDAD WAN</v>
          </cell>
          <cell r="J1640">
            <v>43854</v>
          </cell>
        </row>
        <row r="1641">
          <cell r="A1641" t="str">
            <v>INC000000513827</v>
          </cell>
          <cell r="C1641" t="str">
            <v>CONECTIVIDAD WAN</v>
          </cell>
          <cell r="J1641">
            <v>43854</v>
          </cell>
        </row>
        <row r="1642">
          <cell r="A1642" t="str">
            <v>INC000000513830</v>
          </cell>
          <cell r="C1642" t="str">
            <v>CONECTIVIDAD WAN</v>
          </cell>
          <cell r="J1642">
            <v>43854</v>
          </cell>
        </row>
        <row r="1643">
          <cell r="A1643" t="str">
            <v>INC000000513832</v>
          </cell>
          <cell r="C1643" t="str">
            <v>CONECTIVIDAD WAN</v>
          </cell>
          <cell r="J1643">
            <v>43854</v>
          </cell>
        </row>
        <row r="1644">
          <cell r="A1644" t="str">
            <v>INC000000513834</v>
          </cell>
          <cell r="C1644" t="str">
            <v>CONECTIVIDAD WAN</v>
          </cell>
          <cell r="J1644">
            <v>43854</v>
          </cell>
        </row>
        <row r="1645">
          <cell r="A1645" t="str">
            <v>INC000000513839</v>
          </cell>
          <cell r="C1645" t="str">
            <v>CONECTIVIDAD WAN</v>
          </cell>
          <cell r="J1645">
            <v>43854</v>
          </cell>
        </row>
        <row r="1646">
          <cell r="A1646" t="str">
            <v>INC000000513856</v>
          </cell>
          <cell r="C1646" t="str">
            <v>CONECTIVIDAD WAN</v>
          </cell>
          <cell r="J1646">
            <v>43854</v>
          </cell>
        </row>
        <row r="1647">
          <cell r="A1647" t="str">
            <v>INC000000513870</v>
          </cell>
          <cell r="C1647" t="str">
            <v>CONECTIVIDAD WAN</v>
          </cell>
          <cell r="J1647">
            <v>43854</v>
          </cell>
        </row>
        <row r="1648">
          <cell r="A1648" t="str">
            <v>INC000000513923</v>
          </cell>
          <cell r="C1648" t="str">
            <v>CONECTIVIDAD WAN</v>
          </cell>
          <cell r="J1648">
            <v>43854</v>
          </cell>
        </row>
        <row r="1649">
          <cell r="A1649" t="str">
            <v>INC000000513927</v>
          </cell>
          <cell r="C1649" t="str">
            <v>CONECTIVIDAD WAN</v>
          </cell>
          <cell r="J1649">
            <v>43854</v>
          </cell>
        </row>
        <row r="1650">
          <cell r="A1650" t="str">
            <v>INC000000514003</v>
          </cell>
          <cell r="C1650" t="str">
            <v>CONECTIVIDAD WAN</v>
          </cell>
          <cell r="J1650">
            <v>43854</v>
          </cell>
        </row>
        <row r="1651">
          <cell r="A1651" t="str">
            <v>INC000000514026</v>
          </cell>
          <cell r="C1651" t="str">
            <v>CONECTIVIDAD WAN</v>
          </cell>
          <cell r="J1651">
            <v>43854</v>
          </cell>
        </row>
        <row r="1652">
          <cell r="A1652" t="str">
            <v>INC000000514030</v>
          </cell>
          <cell r="C1652" t="str">
            <v>CONECTIVIDAD WAN</v>
          </cell>
          <cell r="J1652">
            <v>43854</v>
          </cell>
        </row>
        <row r="1653">
          <cell r="A1653" t="str">
            <v>INC000000514040</v>
          </cell>
          <cell r="C1653" t="str">
            <v>CORREO ELECTRÓNICO</v>
          </cell>
          <cell r="J1653">
            <v>43854</v>
          </cell>
        </row>
        <row r="1654">
          <cell r="A1654" t="str">
            <v>INC000000514048</v>
          </cell>
          <cell r="C1654" t="str">
            <v>CONECTIVIDAD WAN</v>
          </cell>
          <cell r="J1654">
            <v>43854</v>
          </cell>
        </row>
        <row r="1655">
          <cell r="A1655" t="str">
            <v>INC000000514055</v>
          </cell>
          <cell r="C1655" t="str">
            <v>CORREO ELECTRÓNICO</v>
          </cell>
          <cell r="J1655">
            <v>43854</v>
          </cell>
        </row>
        <row r="1656">
          <cell r="A1656" t="str">
            <v>INC000000514058</v>
          </cell>
          <cell r="C1656" t="str">
            <v>RESPALDO DE INFORMACIÓN</v>
          </cell>
          <cell r="J1656">
            <v>43854</v>
          </cell>
        </row>
        <row r="1657">
          <cell r="A1657" t="str">
            <v>INC000000514076</v>
          </cell>
          <cell r="C1657" t="str">
            <v>CONECTIVIDAD WAN</v>
          </cell>
          <cell r="J1657">
            <v>43854</v>
          </cell>
        </row>
        <row r="1658">
          <cell r="A1658" t="str">
            <v>INC000000514084</v>
          </cell>
          <cell r="C1658" t="str">
            <v>VPN SSL</v>
          </cell>
          <cell r="J1658">
            <v>43854</v>
          </cell>
        </row>
        <row r="1659">
          <cell r="A1659" t="str">
            <v>INC000000514095</v>
          </cell>
          <cell r="C1659" t="str">
            <v>CONECTIVIDAD WAN</v>
          </cell>
          <cell r="J1659">
            <v>43854</v>
          </cell>
        </row>
        <row r="1660">
          <cell r="A1660" t="str">
            <v>INC000000514121</v>
          </cell>
          <cell r="C1660" t="str">
            <v>CONECTIVIDAD WAN</v>
          </cell>
          <cell r="J1660">
            <v>43854</v>
          </cell>
        </row>
        <row r="1661">
          <cell r="A1661" t="str">
            <v>INC000000514139</v>
          </cell>
          <cell r="C1661" t="str">
            <v>CONECTIVIDAD WAN</v>
          </cell>
          <cell r="J1661">
            <v>43854</v>
          </cell>
        </row>
        <row r="1662">
          <cell r="A1662" t="str">
            <v>INC000000514153</v>
          </cell>
          <cell r="C1662" t="str">
            <v>TELEFONÍA IP</v>
          </cell>
          <cell r="J1662">
            <v>43854</v>
          </cell>
        </row>
        <row r="1663">
          <cell r="A1663" t="str">
            <v>INC000000514161</v>
          </cell>
          <cell r="C1663" t="str">
            <v>CORREO ELECTRÓNICO</v>
          </cell>
          <cell r="J1663">
            <v>43854</v>
          </cell>
        </row>
        <row r="1664">
          <cell r="A1664" t="str">
            <v>INC000000514171</v>
          </cell>
          <cell r="C1664" t="str">
            <v>CONECTIVIDAD WAN</v>
          </cell>
          <cell r="J1664">
            <v>43854</v>
          </cell>
        </row>
        <row r="1665">
          <cell r="A1665" t="str">
            <v>INC000000514176</v>
          </cell>
          <cell r="C1665" t="str">
            <v>CONECTIVIDAD LAN</v>
          </cell>
          <cell r="J1665">
            <v>43854</v>
          </cell>
        </row>
        <row r="1666">
          <cell r="A1666" t="str">
            <v>INC000000514182</v>
          </cell>
          <cell r="C1666" t="str">
            <v>CORREO ELECTRÓNICO</v>
          </cell>
          <cell r="J1666">
            <v>43854</v>
          </cell>
        </row>
        <row r="1667">
          <cell r="A1667" t="str">
            <v>INC000000514199</v>
          </cell>
          <cell r="C1667" t="str">
            <v>CONECTIVIDAD WAN</v>
          </cell>
          <cell r="J1667">
            <v>43854</v>
          </cell>
        </row>
        <row r="1668">
          <cell r="A1668" t="str">
            <v>INC000000514200</v>
          </cell>
          <cell r="C1668" t="str">
            <v>CONECTIVIDAD WAN</v>
          </cell>
          <cell r="J1668">
            <v>43854</v>
          </cell>
        </row>
        <row r="1669">
          <cell r="A1669" t="str">
            <v>INC000000514203</v>
          </cell>
          <cell r="C1669" t="str">
            <v>CONECTIVIDAD WAN</v>
          </cell>
          <cell r="J1669">
            <v>43854</v>
          </cell>
        </row>
        <row r="1670">
          <cell r="A1670" t="str">
            <v>INC000000514210</v>
          </cell>
          <cell r="C1670" t="str">
            <v>CORREO ELECTRÓNICO</v>
          </cell>
          <cell r="J1670">
            <v>43854</v>
          </cell>
        </row>
        <row r="1671">
          <cell r="A1671" t="str">
            <v>INC000000514246</v>
          </cell>
          <cell r="C1671" t="str">
            <v>CONECTIVIDAD WAN</v>
          </cell>
          <cell r="J1671">
            <v>43854</v>
          </cell>
        </row>
        <row r="1672">
          <cell r="A1672" t="str">
            <v>INC000000514247</v>
          </cell>
          <cell r="C1672" t="str">
            <v>CONECTIVIDAD WAN</v>
          </cell>
          <cell r="J1672">
            <v>43854</v>
          </cell>
        </row>
        <row r="1673">
          <cell r="A1673" t="str">
            <v>INC000000514268</v>
          </cell>
          <cell r="C1673" t="str">
            <v>CONECTIVIDAD WAN</v>
          </cell>
          <cell r="J1673">
            <v>43854</v>
          </cell>
        </row>
        <row r="1674">
          <cell r="A1674" t="str">
            <v>INC000000514287</v>
          </cell>
          <cell r="C1674" t="str">
            <v>CONECTIVIDAD WAN</v>
          </cell>
          <cell r="J1674">
            <v>43854</v>
          </cell>
        </row>
        <row r="1675">
          <cell r="A1675" t="str">
            <v>INC000000514291</v>
          </cell>
          <cell r="C1675" t="str">
            <v>CONECTIVIDAD WAN</v>
          </cell>
          <cell r="J1675">
            <v>43854</v>
          </cell>
        </row>
        <row r="1676">
          <cell r="A1676" t="str">
            <v>INC000000514297</v>
          </cell>
          <cell r="C1676" t="str">
            <v>CONECTIVIDAD LAN</v>
          </cell>
          <cell r="J1676">
            <v>43854</v>
          </cell>
        </row>
        <row r="1677">
          <cell r="A1677" t="str">
            <v>INC000000514306</v>
          </cell>
          <cell r="C1677" t="str">
            <v>CONECTIVIDAD WAN</v>
          </cell>
          <cell r="J1677">
            <v>43854</v>
          </cell>
        </row>
        <row r="1678">
          <cell r="A1678" t="str">
            <v>INC000000514307</v>
          </cell>
          <cell r="C1678" t="str">
            <v>CONECTIVIDAD WAN</v>
          </cell>
          <cell r="J1678">
            <v>43854</v>
          </cell>
        </row>
        <row r="1679">
          <cell r="A1679" t="str">
            <v>INC000000514308</v>
          </cell>
          <cell r="C1679" t="str">
            <v>CONECTIVIDAD WAN</v>
          </cell>
          <cell r="J1679">
            <v>43854</v>
          </cell>
        </row>
        <row r="1680">
          <cell r="A1680" t="str">
            <v>INC000000514316</v>
          </cell>
          <cell r="C1680" t="str">
            <v>CONECTIVIDAD WAN</v>
          </cell>
          <cell r="J1680">
            <v>43854</v>
          </cell>
        </row>
        <row r="1681">
          <cell r="A1681" t="str">
            <v>INC000000514318</v>
          </cell>
          <cell r="C1681" t="str">
            <v>CONECTIVIDAD WAN</v>
          </cell>
          <cell r="J1681">
            <v>43854</v>
          </cell>
        </row>
        <row r="1682">
          <cell r="A1682" t="str">
            <v>INC000000514322</v>
          </cell>
          <cell r="C1682" t="str">
            <v>CONECTIVIDAD WAN</v>
          </cell>
          <cell r="J1682">
            <v>43854</v>
          </cell>
        </row>
        <row r="1683">
          <cell r="A1683" t="str">
            <v>INC000000514331</v>
          </cell>
          <cell r="C1683" t="str">
            <v>CONECTIVIDAD WAN</v>
          </cell>
          <cell r="J1683">
            <v>43854</v>
          </cell>
        </row>
        <row r="1684">
          <cell r="A1684" t="str">
            <v>INC000000514347</v>
          </cell>
          <cell r="C1684" t="str">
            <v>CONECTIVIDAD WAN</v>
          </cell>
          <cell r="J1684">
            <v>43854</v>
          </cell>
        </row>
        <row r="1685">
          <cell r="A1685" t="str">
            <v>INC000000514363</v>
          </cell>
          <cell r="C1685" t="str">
            <v>CONECTIVIDAD WAN</v>
          </cell>
          <cell r="J1685">
            <v>43854</v>
          </cell>
        </row>
        <row r="1686">
          <cell r="A1686" t="str">
            <v>INC000000514372</v>
          </cell>
          <cell r="C1686" t="str">
            <v>CONECTIVIDAD WAN</v>
          </cell>
          <cell r="J1686">
            <v>43854</v>
          </cell>
        </row>
        <row r="1687">
          <cell r="A1687" t="str">
            <v>INC000000514383</v>
          </cell>
          <cell r="C1687" t="str">
            <v>CONECTIVIDAD WAN</v>
          </cell>
          <cell r="J1687">
            <v>43854</v>
          </cell>
        </row>
        <row r="1688">
          <cell r="A1688" t="str">
            <v>INC000000514394</v>
          </cell>
          <cell r="C1688" t="str">
            <v>CONECTIVIDAD WAN</v>
          </cell>
          <cell r="J1688">
            <v>43854</v>
          </cell>
        </row>
        <row r="1689">
          <cell r="A1689" t="str">
            <v>INC000000514403</v>
          </cell>
          <cell r="C1689" t="str">
            <v>CONECTIVIDAD WAN</v>
          </cell>
          <cell r="J1689">
            <v>43854</v>
          </cell>
        </row>
        <row r="1690">
          <cell r="A1690" t="str">
            <v>INC000000514413</v>
          </cell>
          <cell r="C1690" t="str">
            <v>INTERNET MÓVIL</v>
          </cell>
          <cell r="J1690">
            <v>43854</v>
          </cell>
        </row>
        <row r="1691">
          <cell r="A1691" t="str">
            <v>INC000000514419</v>
          </cell>
          <cell r="C1691" t="str">
            <v>CONECTIVIDAD WAN</v>
          </cell>
          <cell r="J1691">
            <v>43854</v>
          </cell>
        </row>
        <row r="1692">
          <cell r="A1692" t="str">
            <v>INC000000514423</v>
          </cell>
          <cell r="C1692" t="str">
            <v>CONECTIVIDAD WAN</v>
          </cell>
          <cell r="J1692">
            <v>43854</v>
          </cell>
        </row>
        <row r="1693">
          <cell r="A1693" t="str">
            <v>INC000000514428</v>
          </cell>
          <cell r="C1693" t="str">
            <v>INTERNET MÓVIL</v>
          </cell>
          <cell r="J1693">
            <v>43854</v>
          </cell>
        </row>
        <row r="1694">
          <cell r="A1694" t="str">
            <v>INC000000514430</v>
          </cell>
          <cell r="C1694" t="str">
            <v>CORREO ELECTRÓNICO</v>
          </cell>
          <cell r="J1694">
            <v>43854</v>
          </cell>
        </row>
        <row r="1695">
          <cell r="A1695" t="str">
            <v>INC000000514485</v>
          </cell>
          <cell r="C1695" t="str">
            <v>CONECTIVIDAD LAN</v>
          </cell>
          <cell r="J1695">
            <v>43854</v>
          </cell>
        </row>
        <row r="1696">
          <cell r="A1696" t="str">
            <v>INC000000514584</v>
          </cell>
          <cell r="C1696" t="str">
            <v>CONECTIVIDAD WAN</v>
          </cell>
          <cell r="J1696">
            <v>43854</v>
          </cell>
        </row>
        <row r="1697">
          <cell r="A1697" t="str">
            <v>INC000000514588</v>
          </cell>
          <cell r="C1697" t="str">
            <v>CONECTIVIDAD WAN</v>
          </cell>
          <cell r="J1697">
            <v>43854</v>
          </cell>
        </row>
        <row r="1698">
          <cell r="A1698" t="str">
            <v>INC000000514597</v>
          </cell>
          <cell r="C1698" t="str">
            <v>CONECTIVIDAD WAN</v>
          </cell>
          <cell r="J1698">
            <v>43854</v>
          </cell>
        </row>
        <row r="1699">
          <cell r="A1699" t="str">
            <v>INC000000514598</v>
          </cell>
          <cell r="C1699" t="str">
            <v>CONECTIVIDAD WAN</v>
          </cell>
          <cell r="J1699">
            <v>43854</v>
          </cell>
        </row>
        <row r="1700">
          <cell r="A1700" t="str">
            <v>INC000000514599</v>
          </cell>
          <cell r="C1700" t="str">
            <v>CONECTIVIDAD WAN</v>
          </cell>
          <cell r="J1700">
            <v>43854</v>
          </cell>
        </row>
        <row r="1701">
          <cell r="A1701" t="str">
            <v>INC000000514611</v>
          </cell>
          <cell r="C1701" t="str">
            <v>CONECTIVIDAD WAN</v>
          </cell>
          <cell r="J1701">
            <v>43854</v>
          </cell>
        </row>
        <row r="1702">
          <cell r="A1702" t="str">
            <v>INC000000514613</v>
          </cell>
          <cell r="C1702" t="str">
            <v>CONECTIVIDAD WAN</v>
          </cell>
          <cell r="J1702">
            <v>43854</v>
          </cell>
        </row>
        <row r="1703">
          <cell r="A1703" t="str">
            <v>INC000000514619</v>
          </cell>
          <cell r="C1703" t="str">
            <v>CONECTIVIDAD WAN</v>
          </cell>
          <cell r="J1703">
            <v>43854</v>
          </cell>
        </row>
        <row r="1704">
          <cell r="A1704" t="str">
            <v>INC000000514629</v>
          </cell>
          <cell r="C1704" t="str">
            <v>INTERNET MÓVIL</v>
          </cell>
          <cell r="J1704">
            <v>43854</v>
          </cell>
        </row>
        <row r="1705">
          <cell r="A1705" t="str">
            <v>INC000000514648</v>
          </cell>
          <cell r="C1705" t="str">
            <v>CONECTIVIDAD WAN</v>
          </cell>
          <cell r="J1705">
            <v>43854</v>
          </cell>
        </row>
        <row r="1706">
          <cell r="A1706" t="str">
            <v>INC000000514652</v>
          </cell>
          <cell r="C1706" t="str">
            <v>CONECTIVIDAD WAN</v>
          </cell>
          <cell r="J1706">
            <v>43854</v>
          </cell>
        </row>
        <row r="1707">
          <cell r="A1707" t="str">
            <v>INC000000514653</v>
          </cell>
          <cell r="C1707" t="str">
            <v>CONECTIVIDAD WAN</v>
          </cell>
          <cell r="J1707">
            <v>43854</v>
          </cell>
        </row>
        <row r="1708">
          <cell r="A1708" t="str">
            <v>INC000000514654</v>
          </cell>
          <cell r="C1708" t="str">
            <v>CONECTIVIDAD WAN</v>
          </cell>
          <cell r="J1708">
            <v>43854</v>
          </cell>
        </row>
        <row r="1709">
          <cell r="A1709" t="str">
            <v>INC000000514657</v>
          </cell>
          <cell r="C1709" t="str">
            <v>CONECTIVIDAD WAN</v>
          </cell>
          <cell r="J1709">
            <v>43854</v>
          </cell>
        </row>
        <row r="1710">
          <cell r="A1710" t="str">
            <v>INC000000514659</v>
          </cell>
          <cell r="C1710" t="str">
            <v>CONECTIVIDAD WAN</v>
          </cell>
          <cell r="J1710">
            <v>43854</v>
          </cell>
        </row>
        <row r="1711">
          <cell r="A1711" t="str">
            <v>INC000000514709</v>
          </cell>
          <cell r="C1711" t="str">
            <v>CONECTIVIDAD WAN</v>
          </cell>
          <cell r="J1711">
            <v>43854</v>
          </cell>
        </row>
        <row r="1712">
          <cell r="A1712" t="str">
            <v>INC000000514713</v>
          </cell>
          <cell r="C1712" t="str">
            <v>CONECTIVIDAD WAN</v>
          </cell>
          <cell r="J1712">
            <v>43854</v>
          </cell>
        </row>
        <row r="1713">
          <cell r="A1713" t="str">
            <v>INC000000514744</v>
          </cell>
          <cell r="C1713" t="str">
            <v>INTERNET MÓVIL</v>
          </cell>
          <cell r="J1713">
            <v>43854</v>
          </cell>
        </row>
        <row r="1714">
          <cell r="A1714" t="str">
            <v>INC000000514751</v>
          </cell>
          <cell r="C1714" t="str">
            <v>CONECTIVIDAD WAN</v>
          </cell>
          <cell r="J1714">
            <v>43854</v>
          </cell>
        </row>
        <row r="1715">
          <cell r="A1715" t="str">
            <v>INC000000514753</v>
          </cell>
          <cell r="C1715" t="str">
            <v>CONECTIVIDAD WAN</v>
          </cell>
          <cell r="J1715">
            <v>43854</v>
          </cell>
        </row>
        <row r="1716">
          <cell r="A1716" t="str">
            <v>INC000000514754</v>
          </cell>
          <cell r="C1716" t="str">
            <v>CONECTIVIDAD WAN</v>
          </cell>
          <cell r="J1716">
            <v>43854</v>
          </cell>
        </row>
        <row r="1717">
          <cell r="A1717" t="str">
            <v>INC000000514757</v>
          </cell>
          <cell r="C1717" t="str">
            <v>CONECTIVIDAD WAN</v>
          </cell>
          <cell r="J1717">
            <v>43854</v>
          </cell>
        </row>
        <row r="1718">
          <cell r="A1718" t="str">
            <v>INC000000514759</v>
          </cell>
          <cell r="C1718" t="str">
            <v>CONECTIVIDAD WAN</v>
          </cell>
          <cell r="J1718">
            <v>43854</v>
          </cell>
        </row>
        <row r="1719">
          <cell r="A1719" t="str">
            <v>INC000000514761</v>
          </cell>
          <cell r="C1719" t="str">
            <v>CONECTIVIDAD WAN</v>
          </cell>
          <cell r="J1719">
            <v>43854</v>
          </cell>
        </row>
        <row r="1720">
          <cell r="A1720" t="str">
            <v>INC000000514762</v>
          </cell>
          <cell r="C1720" t="str">
            <v>CONECTIVIDAD WAN</v>
          </cell>
          <cell r="J1720">
            <v>43854</v>
          </cell>
        </row>
        <row r="1721">
          <cell r="A1721" t="str">
            <v>INC000000514807</v>
          </cell>
          <cell r="C1721" t="str">
            <v>CONECTIVIDAD WAN</v>
          </cell>
          <cell r="J1721">
            <v>43854</v>
          </cell>
        </row>
        <row r="1722">
          <cell r="A1722" t="str">
            <v>INC000000514809</v>
          </cell>
          <cell r="C1722" t="str">
            <v>CONECTIVIDAD WAN</v>
          </cell>
          <cell r="J1722">
            <v>43854</v>
          </cell>
        </row>
        <row r="1723">
          <cell r="A1723" t="str">
            <v>INC000000514811</v>
          </cell>
          <cell r="C1723" t="str">
            <v>CONECTIVIDAD WAN</v>
          </cell>
          <cell r="J1723">
            <v>43854</v>
          </cell>
        </row>
        <row r="1724">
          <cell r="A1724" t="str">
            <v>INC000000514815</v>
          </cell>
          <cell r="C1724" t="str">
            <v>CONECTIVIDAD WAN</v>
          </cell>
          <cell r="J1724">
            <v>43854</v>
          </cell>
        </row>
        <row r="1725">
          <cell r="A1725" t="str">
            <v>INC000000514816</v>
          </cell>
          <cell r="C1725" t="str">
            <v>CONECTIVIDAD WAN</v>
          </cell>
          <cell r="J1725">
            <v>43854</v>
          </cell>
        </row>
        <row r="1726">
          <cell r="A1726" t="str">
            <v>INC000000514840</v>
          </cell>
          <cell r="C1726" t="str">
            <v>CONECTIVIDAD LAN</v>
          </cell>
          <cell r="J1726">
            <v>43854</v>
          </cell>
        </row>
        <row r="1727">
          <cell r="A1727" t="str">
            <v>INC000000514901</v>
          </cell>
          <cell r="C1727" t="str">
            <v>CONECTIVIDAD WAN</v>
          </cell>
          <cell r="J1727">
            <v>43854</v>
          </cell>
        </row>
        <row r="1728">
          <cell r="A1728" t="str">
            <v>INC000000514944</v>
          </cell>
          <cell r="C1728" t="str">
            <v>CONECTIVIDAD WAN</v>
          </cell>
          <cell r="J1728">
            <v>43854</v>
          </cell>
        </row>
        <row r="1729">
          <cell r="A1729" t="str">
            <v>INC000000516314</v>
          </cell>
          <cell r="C1729" t="str">
            <v>CONECTIVIDAD WAN</v>
          </cell>
          <cell r="J1729">
            <v>43856</v>
          </cell>
        </row>
        <row r="1730">
          <cell r="A1730" t="str">
            <v>INC000000516773</v>
          </cell>
          <cell r="C1730" t="str">
            <v>CONECTIVIDAD WAN</v>
          </cell>
          <cell r="J1730">
            <v>43857</v>
          </cell>
        </row>
        <row r="1731">
          <cell r="A1731" t="str">
            <v>INC000000516798</v>
          </cell>
          <cell r="C1731" t="str">
            <v>CONECTIVIDAD WAN</v>
          </cell>
          <cell r="J1731">
            <v>43857</v>
          </cell>
        </row>
        <row r="1732">
          <cell r="A1732" t="str">
            <v>INC000000516799</v>
          </cell>
          <cell r="C1732" t="str">
            <v>CONECTIVIDAD WAN</v>
          </cell>
          <cell r="J1732">
            <v>43857</v>
          </cell>
        </row>
        <row r="1733">
          <cell r="A1733" t="str">
            <v>INC000000516857</v>
          </cell>
          <cell r="C1733" t="str">
            <v>CONECTIVIDAD LAN</v>
          </cell>
          <cell r="J1733">
            <v>43857</v>
          </cell>
        </row>
        <row r="1734">
          <cell r="A1734" t="str">
            <v>INC000000516871</v>
          </cell>
          <cell r="C1734" t="str">
            <v>CONECTIVIDAD WAN</v>
          </cell>
          <cell r="J1734">
            <v>43857</v>
          </cell>
        </row>
        <row r="1735">
          <cell r="A1735" t="str">
            <v>INC000000516873</v>
          </cell>
          <cell r="C1735" t="str">
            <v>CONECTIVIDAD WAN</v>
          </cell>
          <cell r="J1735">
            <v>43857</v>
          </cell>
        </row>
        <row r="1736">
          <cell r="A1736" t="str">
            <v>INC000000516874</v>
          </cell>
          <cell r="C1736" t="str">
            <v>CONECTIVIDAD WAN</v>
          </cell>
          <cell r="J1736">
            <v>43857</v>
          </cell>
        </row>
        <row r="1737">
          <cell r="A1737" t="str">
            <v>INC000000516875</v>
          </cell>
          <cell r="C1737" t="str">
            <v>CONECTIVIDAD WAN</v>
          </cell>
          <cell r="J1737">
            <v>43857</v>
          </cell>
        </row>
        <row r="1738">
          <cell r="A1738" t="str">
            <v>INC000000516877</v>
          </cell>
          <cell r="C1738" t="str">
            <v>CONECTIVIDAD WAN</v>
          </cell>
          <cell r="J1738">
            <v>43857</v>
          </cell>
        </row>
        <row r="1739">
          <cell r="A1739" t="str">
            <v>INC000000516878</v>
          </cell>
          <cell r="C1739" t="str">
            <v>CONECTIVIDAD WAN</v>
          </cell>
          <cell r="J1739">
            <v>43857</v>
          </cell>
        </row>
        <row r="1740">
          <cell r="A1740" t="str">
            <v>INC000000516882</v>
          </cell>
          <cell r="C1740" t="str">
            <v>CONECTIVIDAD WAN</v>
          </cell>
          <cell r="J1740">
            <v>43857</v>
          </cell>
        </row>
        <row r="1741">
          <cell r="A1741" t="str">
            <v>INC000000516983</v>
          </cell>
          <cell r="C1741" t="str">
            <v>CONECTIVIDAD WAN</v>
          </cell>
          <cell r="J1741">
            <v>43857</v>
          </cell>
        </row>
        <row r="1742">
          <cell r="A1742" t="str">
            <v>INC000000516985</v>
          </cell>
          <cell r="C1742" t="str">
            <v>CONECTIVIDAD WAN</v>
          </cell>
          <cell r="J1742">
            <v>43857</v>
          </cell>
        </row>
        <row r="1743">
          <cell r="A1743" t="str">
            <v>INC000000516986</v>
          </cell>
          <cell r="C1743" t="str">
            <v>CONECTIVIDAD WAN</v>
          </cell>
          <cell r="J1743">
            <v>43857</v>
          </cell>
        </row>
        <row r="1744">
          <cell r="A1744" t="str">
            <v>INC000000516987</v>
          </cell>
          <cell r="C1744" t="str">
            <v>CONECTIVIDAD WAN</v>
          </cell>
          <cell r="J1744">
            <v>43857</v>
          </cell>
        </row>
        <row r="1745">
          <cell r="A1745" t="str">
            <v>INC000000516988</v>
          </cell>
          <cell r="C1745" t="str">
            <v>CONECTIVIDAD WAN</v>
          </cell>
          <cell r="J1745">
            <v>43857</v>
          </cell>
        </row>
        <row r="1746">
          <cell r="A1746" t="str">
            <v>INC000000516992</v>
          </cell>
          <cell r="C1746" t="str">
            <v>CONECTIVIDAD WAN</v>
          </cell>
          <cell r="J1746">
            <v>43857</v>
          </cell>
        </row>
        <row r="1747">
          <cell r="A1747" t="str">
            <v>INC000000516993</v>
          </cell>
          <cell r="C1747" t="str">
            <v>CONECTIVIDAD WAN</v>
          </cell>
          <cell r="J1747">
            <v>43857</v>
          </cell>
        </row>
        <row r="1748">
          <cell r="A1748" t="str">
            <v>INC000000517001</v>
          </cell>
          <cell r="C1748" t="str">
            <v>CONECTIVIDAD WAN</v>
          </cell>
          <cell r="J1748">
            <v>43857</v>
          </cell>
        </row>
        <row r="1749">
          <cell r="A1749" t="str">
            <v>INC000000517003</v>
          </cell>
          <cell r="C1749" t="str">
            <v>CONECTIVIDAD WAN</v>
          </cell>
          <cell r="J1749">
            <v>43857</v>
          </cell>
        </row>
        <row r="1750">
          <cell r="A1750" t="str">
            <v>INC000000517005</v>
          </cell>
          <cell r="C1750" t="str">
            <v>CONECTIVIDAD WAN</v>
          </cell>
          <cell r="J1750">
            <v>43857</v>
          </cell>
        </row>
        <row r="1751">
          <cell r="A1751" t="str">
            <v>INC000000517007</v>
          </cell>
          <cell r="C1751" t="str">
            <v>CONECTIVIDAD WAN</v>
          </cell>
          <cell r="J1751">
            <v>43857</v>
          </cell>
        </row>
        <row r="1752">
          <cell r="A1752" t="str">
            <v>INC000000517008</v>
          </cell>
          <cell r="C1752" t="str">
            <v>CONECTIVIDAD WAN</v>
          </cell>
          <cell r="J1752">
            <v>43857</v>
          </cell>
        </row>
        <row r="1753">
          <cell r="A1753" t="str">
            <v>INC000000517009</v>
          </cell>
          <cell r="C1753" t="str">
            <v>CONECTIVIDAD WAN</v>
          </cell>
          <cell r="J1753">
            <v>43857</v>
          </cell>
        </row>
        <row r="1754">
          <cell r="A1754" t="str">
            <v>INC000000517011</v>
          </cell>
          <cell r="C1754" t="str">
            <v>CONECTIVIDAD WAN</v>
          </cell>
          <cell r="J1754">
            <v>43857</v>
          </cell>
        </row>
        <row r="1755">
          <cell r="A1755" t="str">
            <v>INC000000517012</v>
          </cell>
          <cell r="C1755" t="str">
            <v>CONECTIVIDAD WAN</v>
          </cell>
          <cell r="J1755">
            <v>43857</v>
          </cell>
        </row>
        <row r="1756">
          <cell r="A1756" t="str">
            <v>INC000000517013</v>
          </cell>
          <cell r="C1756" t="str">
            <v>CONECTIVIDAD WAN</v>
          </cell>
          <cell r="J1756">
            <v>43857</v>
          </cell>
        </row>
        <row r="1757">
          <cell r="A1757" t="str">
            <v>INC000000517032</v>
          </cell>
          <cell r="C1757" t="str">
            <v>CONECTIVIDAD WAN</v>
          </cell>
          <cell r="J1757">
            <v>43857</v>
          </cell>
        </row>
        <row r="1758">
          <cell r="A1758" t="str">
            <v>INC000000517044</v>
          </cell>
          <cell r="C1758" t="str">
            <v>CONECTIVIDAD WAN</v>
          </cell>
          <cell r="J1758">
            <v>43857</v>
          </cell>
        </row>
        <row r="1759">
          <cell r="A1759" t="str">
            <v>INC000000517048</v>
          </cell>
          <cell r="C1759" t="str">
            <v>CONECTIVIDAD WAN</v>
          </cell>
          <cell r="J1759">
            <v>43857</v>
          </cell>
        </row>
        <row r="1760">
          <cell r="A1760" t="str">
            <v>INC000000517102</v>
          </cell>
          <cell r="C1760" t="str">
            <v>CONECTIVIDAD WAN</v>
          </cell>
          <cell r="J1760">
            <v>43857</v>
          </cell>
        </row>
        <row r="1761">
          <cell r="A1761" t="str">
            <v>INC000000517103</v>
          </cell>
          <cell r="C1761" t="str">
            <v>CONECTIVIDAD WAN</v>
          </cell>
          <cell r="J1761">
            <v>43857</v>
          </cell>
        </row>
        <row r="1762">
          <cell r="A1762" t="str">
            <v>INC000000517106</v>
          </cell>
          <cell r="C1762" t="str">
            <v>CONECTIVIDAD WAN</v>
          </cell>
          <cell r="J1762">
            <v>43857</v>
          </cell>
        </row>
        <row r="1763">
          <cell r="A1763" t="str">
            <v>INC000000517139</v>
          </cell>
          <cell r="C1763" t="str">
            <v>CONECTIVIDAD WAN</v>
          </cell>
          <cell r="J1763">
            <v>43857</v>
          </cell>
        </row>
        <row r="1764">
          <cell r="A1764" t="str">
            <v>INC000000517140</v>
          </cell>
          <cell r="C1764" t="str">
            <v>CONECTIVIDAD LAN</v>
          </cell>
          <cell r="J1764">
            <v>43857</v>
          </cell>
        </row>
        <row r="1765">
          <cell r="A1765" t="str">
            <v>INC000000517143</v>
          </cell>
          <cell r="C1765" t="str">
            <v>CONECTIVIDAD WAN</v>
          </cell>
          <cell r="J1765">
            <v>43857</v>
          </cell>
        </row>
        <row r="1766">
          <cell r="A1766" t="str">
            <v>INC000000517161</v>
          </cell>
          <cell r="C1766" t="str">
            <v>CONECTIVIDAD WAN</v>
          </cell>
          <cell r="J1766">
            <v>43857</v>
          </cell>
        </row>
        <row r="1767">
          <cell r="A1767" t="str">
            <v>INC000000517166</v>
          </cell>
          <cell r="C1767" t="str">
            <v>CONECTIVIDAD WAN</v>
          </cell>
          <cell r="J1767">
            <v>43857</v>
          </cell>
        </row>
        <row r="1768">
          <cell r="A1768" t="str">
            <v>INC000000517175</v>
          </cell>
          <cell r="C1768" t="str">
            <v>CONECTIVIDAD WAN</v>
          </cell>
          <cell r="J1768">
            <v>43857</v>
          </cell>
        </row>
        <row r="1769">
          <cell r="A1769" t="str">
            <v>INC000000517188</v>
          </cell>
          <cell r="C1769" t="str">
            <v>CONECTIVIDAD WAN</v>
          </cell>
          <cell r="J1769">
            <v>43857</v>
          </cell>
        </row>
        <row r="1770">
          <cell r="A1770" t="str">
            <v>INC000000517205</v>
          </cell>
          <cell r="C1770" t="str">
            <v>CONECTIVIDAD LAN</v>
          </cell>
          <cell r="J1770">
            <v>43857</v>
          </cell>
        </row>
        <row r="1771">
          <cell r="A1771" t="str">
            <v>INC000000517238</v>
          </cell>
          <cell r="C1771" t="str">
            <v>CONECTIVIDAD WAN</v>
          </cell>
          <cell r="J1771">
            <v>43857</v>
          </cell>
        </row>
        <row r="1772">
          <cell r="A1772" t="str">
            <v>INC000000517272</v>
          </cell>
          <cell r="C1772" t="str">
            <v>CONECTIVIDAD WAN</v>
          </cell>
          <cell r="J1772">
            <v>43857</v>
          </cell>
        </row>
        <row r="1773">
          <cell r="A1773" t="str">
            <v>INC000000517277</v>
          </cell>
          <cell r="C1773" t="str">
            <v>CONECTIVIDAD WAN</v>
          </cell>
          <cell r="J1773">
            <v>43857</v>
          </cell>
        </row>
        <row r="1774">
          <cell r="A1774" t="str">
            <v>INC000000517296</v>
          </cell>
          <cell r="C1774" t="str">
            <v>CONECTIVIDAD WAN</v>
          </cell>
          <cell r="J1774">
            <v>43857</v>
          </cell>
        </row>
        <row r="1775">
          <cell r="A1775" t="str">
            <v>INC000000517319</v>
          </cell>
          <cell r="C1775" t="str">
            <v>CONECTIVIDAD WAN</v>
          </cell>
          <cell r="J1775">
            <v>43857</v>
          </cell>
        </row>
        <row r="1776">
          <cell r="A1776" t="str">
            <v>INC000000517329</v>
          </cell>
          <cell r="C1776" t="str">
            <v>CONECTIVIDAD WAN</v>
          </cell>
          <cell r="J1776">
            <v>43857</v>
          </cell>
        </row>
        <row r="1777">
          <cell r="A1777" t="str">
            <v>INC000000517341</v>
          </cell>
          <cell r="C1777" t="str">
            <v>INTERNET MÓVIL</v>
          </cell>
          <cell r="J1777">
            <v>43857</v>
          </cell>
        </row>
        <row r="1778">
          <cell r="A1778" t="str">
            <v>INC000000517368</v>
          </cell>
          <cell r="C1778" t="str">
            <v>CONECTIVIDAD WAN</v>
          </cell>
          <cell r="J1778">
            <v>43857</v>
          </cell>
        </row>
        <row r="1779">
          <cell r="A1779" t="str">
            <v>INC000000517375</v>
          </cell>
          <cell r="C1779" t="str">
            <v>CONECTIVIDAD WAN</v>
          </cell>
          <cell r="J1779">
            <v>43857</v>
          </cell>
        </row>
        <row r="1780">
          <cell r="A1780" t="str">
            <v>INC000000517396</v>
          </cell>
          <cell r="C1780" t="str">
            <v>CONECTIVIDAD WAN</v>
          </cell>
          <cell r="J1780">
            <v>43857</v>
          </cell>
        </row>
        <row r="1781">
          <cell r="A1781" t="str">
            <v>INC000000517404</v>
          </cell>
          <cell r="C1781" t="str">
            <v>CONECTIVIDAD WAN</v>
          </cell>
          <cell r="J1781">
            <v>43857</v>
          </cell>
        </row>
        <row r="1782">
          <cell r="A1782" t="str">
            <v>INC000000517415</v>
          </cell>
          <cell r="C1782" t="str">
            <v>CONECTIVIDAD WAN</v>
          </cell>
          <cell r="J1782">
            <v>43857</v>
          </cell>
        </row>
        <row r="1783">
          <cell r="A1783" t="str">
            <v>INC000000517445</v>
          </cell>
          <cell r="C1783" t="str">
            <v>DIRECTORIO ACTIVO</v>
          </cell>
          <cell r="J1783">
            <v>43857</v>
          </cell>
        </row>
        <row r="1784">
          <cell r="A1784" t="str">
            <v>INC000000517475</v>
          </cell>
          <cell r="C1784" t="str">
            <v>CONECTIVIDAD WAN</v>
          </cell>
          <cell r="J1784">
            <v>43857</v>
          </cell>
        </row>
        <row r="1785">
          <cell r="A1785" t="str">
            <v>INC000000517476</v>
          </cell>
          <cell r="C1785" t="str">
            <v>CONECTIVIDAD WAN</v>
          </cell>
          <cell r="J1785">
            <v>43857</v>
          </cell>
        </row>
        <row r="1786">
          <cell r="A1786" t="str">
            <v>INC000000517485</v>
          </cell>
          <cell r="C1786" t="str">
            <v>INTERNET MÓVIL</v>
          </cell>
          <cell r="J1786">
            <v>43857</v>
          </cell>
        </row>
        <row r="1787">
          <cell r="A1787" t="str">
            <v>INC000000517486</v>
          </cell>
          <cell r="C1787" t="str">
            <v>INTERNET MÓVIL</v>
          </cell>
          <cell r="J1787">
            <v>43857</v>
          </cell>
        </row>
        <row r="1788">
          <cell r="A1788" t="str">
            <v>INC000000517493</v>
          </cell>
          <cell r="C1788" t="str">
            <v>CONECTIVIDAD WAN</v>
          </cell>
          <cell r="J1788">
            <v>43857</v>
          </cell>
        </row>
        <row r="1789">
          <cell r="A1789" t="str">
            <v>INC000000517496</v>
          </cell>
          <cell r="C1789" t="str">
            <v>CONECTIVIDAD WAN</v>
          </cell>
          <cell r="J1789">
            <v>43857</v>
          </cell>
        </row>
        <row r="1790">
          <cell r="A1790" t="str">
            <v>INC000000517497</v>
          </cell>
          <cell r="C1790" t="str">
            <v>INTERNET MÓVIL</v>
          </cell>
          <cell r="J1790">
            <v>43857</v>
          </cell>
        </row>
        <row r="1791">
          <cell r="A1791" t="str">
            <v>INC000000517507</v>
          </cell>
          <cell r="C1791" t="str">
            <v>CONECTIVIDAD WAN</v>
          </cell>
          <cell r="J1791">
            <v>43857</v>
          </cell>
        </row>
        <row r="1792">
          <cell r="A1792" t="str">
            <v>INC000000517554</v>
          </cell>
          <cell r="C1792" t="str">
            <v>CONECTIVIDAD WAN</v>
          </cell>
          <cell r="J1792">
            <v>43857</v>
          </cell>
        </row>
        <row r="1793">
          <cell r="A1793" t="str">
            <v>INC000000517583</v>
          </cell>
          <cell r="C1793" t="str">
            <v>CORREO ELECTRÓNICO</v>
          </cell>
          <cell r="J1793">
            <v>43857</v>
          </cell>
        </row>
        <row r="1794">
          <cell r="A1794" t="str">
            <v>INC000000517585</v>
          </cell>
          <cell r="C1794" t="str">
            <v>CONECTIVIDAD WAN</v>
          </cell>
          <cell r="J1794">
            <v>43857</v>
          </cell>
        </row>
        <row r="1795">
          <cell r="A1795" t="str">
            <v>INC000000517594</v>
          </cell>
          <cell r="C1795" t="str">
            <v>INTERNET MÓVIL</v>
          </cell>
          <cell r="J1795">
            <v>43857</v>
          </cell>
        </row>
        <row r="1796">
          <cell r="A1796" t="str">
            <v>INC000000517595</v>
          </cell>
          <cell r="C1796" t="str">
            <v>CONECTIVIDAD WAN</v>
          </cell>
          <cell r="J1796">
            <v>43857</v>
          </cell>
        </row>
        <row r="1797">
          <cell r="A1797" t="str">
            <v>INC000000517605</v>
          </cell>
          <cell r="C1797" t="str">
            <v>INTERNET MÓVIL</v>
          </cell>
          <cell r="J1797">
            <v>43857</v>
          </cell>
        </row>
        <row r="1798">
          <cell r="A1798" t="str">
            <v>INC000000517676</v>
          </cell>
          <cell r="C1798" t="str">
            <v>CORREO ELECTRÓNICO</v>
          </cell>
          <cell r="J1798">
            <v>43857</v>
          </cell>
        </row>
        <row r="1799">
          <cell r="A1799" t="str">
            <v>INC000000517684</v>
          </cell>
          <cell r="C1799" t="str">
            <v>CONECTIVIDAD WAN</v>
          </cell>
          <cell r="J1799">
            <v>43857</v>
          </cell>
        </row>
        <row r="1800">
          <cell r="A1800" t="str">
            <v>INC000000517686</v>
          </cell>
          <cell r="C1800" t="str">
            <v>CORREO ELECTRÓNICO</v>
          </cell>
          <cell r="J1800">
            <v>43857</v>
          </cell>
        </row>
        <row r="1801">
          <cell r="A1801" t="str">
            <v>INC000000517702</v>
          </cell>
          <cell r="C1801" t="str">
            <v>INTERNET MÓVIL</v>
          </cell>
          <cell r="J1801">
            <v>43857</v>
          </cell>
        </row>
        <row r="1802">
          <cell r="A1802" t="str">
            <v>INC000000517712</v>
          </cell>
          <cell r="C1802" t="str">
            <v>INTERNET MÓVIL</v>
          </cell>
          <cell r="J1802">
            <v>43857</v>
          </cell>
        </row>
        <row r="1803">
          <cell r="A1803" t="str">
            <v>INC000000517713</v>
          </cell>
          <cell r="C1803" t="str">
            <v>CONECTIVIDAD WAN</v>
          </cell>
          <cell r="J1803">
            <v>43857</v>
          </cell>
        </row>
        <row r="1804">
          <cell r="A1804" t="str">
            <v>INC000000517714</v>
          </cell>
          <cell r="C1804" t="str">
            <v>CONECTIVIDAD WAN</v>
          </cell>
          <cell r="J1804">
            <v>43857</v>
          </cell>
        </row>
        <row r="1805">
          <cell r="A1805" t="str">
            <v>INC000000517719</v>
          </cell>
          <cell r="C1805" t="str">
            <v>CONECTIVIDAD WAN</v>
          </cell>
          <cell r="J1805">
            <v>43857</v>
          </cell>
        </row>
        <row r="1806">
          <cell r="A1806" t="str">
            <v>INC000000517726</v>
          </cell>
          <cell r="C1806" t="str">
            <v>INTERNET MÓVIL</v>
          </cell>
          <cell r="J1806">
            <v>43857</v>
          </cell>
        </row>
        <row r="1807">
          <cell r="A1807" t="str">
            <v>INC000000517727</v>
          </cell>
          <cell r="C1807" t="str">
            <v>CONECTIVIDAD WAN</v>
          </cell>
          <cell r="J1807">
            <v>43857</v>
          </cell>
        </row>
        <row r="1808">
          <cell r="A1808" t="str">
            <v>INC000000517728</v>
          </cell>
          <cell r="C1808" t="str">
            <v>CONECTIVIDAD WAN</v>
          </cell>
          <cell r="J1808">
            <v>43857</v>
          </cell>
        </row>
        <row r="1809">
          <cell r="A1809" t="str">
            <v>INC000000517765</v>
          </cell>
          <cell r="C1809" t="str">
            <v>CONECTIVIDAD WAN</v>
          </cell>
          <cell r="J1809">
            <v>43857</v>
          </cell>
        </row>
        <row r="1810">
          <cell r="A1810" t="str">
            <v>INC000000517766</v>
          </cell>
          <cell r="C1810" t="str">
            <v>CONECTIVIDAD WAN</v>
          </cell>
          <cell r="J1810">
            <v>43857</v>
          </cell>
        </row>
        <row r="1811">
          <cell r="A1811" t="str">
            <v>INC000000517769</v>
          </cell>
          <cell r="C1811" t="str">
            <v>CONECTIVIDAD WAN</v>
          </cell>
          <cell r="J1811">
            <v>43857</v>
          </cell>
        </row>
        <row r="1812">
          <cell r="A1812" t="str">
            <v>INC000000517804</v>
          </cell>
          <cell r="C1812" t="str">
            <v>INTERNET MÓVIL</v>
          </cell>
          <cell r="J1812">
            <v>43857</v>
          </cell>
        </row>
        <row r="1813">
          <cell r="A1813" t="str">
            <v>INC000000517805</v>
          </cell>
          <cell r="C1813" t="str">
            <v>CONECTIVIDAD WAN</v>
          </cell>
          <cell r="J1813">
            <v>43857</v>
          </cell>
        </row>
        <row r="1814">
          <cell r="A1814" t="str">
            <v>INC000000517844</v>
          </cell>
          <cell r="C1814" t="str">
            <v>CONECTIVIDAD WAN</v>
          </cell>
          <cell r="J1814">
            <v>43857</v>
          </cell>
        </row>
        <row r="1815">
          <cell r="A1815" t="str">
            <v>INC000000517845</v>
          </cell>
          <cell r="C1815" t="str">
            <v>INTERNET MÓVIL</v>
          </cell>
          <cell r="J1815">
            <v>43857</v>
          </cell>
        </row>
        <row r="1816">
          <cell r="A1816" t="str">
            <v>INC000000517846</v>
          </cell>
          <cell r="C1816" t="str">
            <v>INTERNET MÓVIL</v>
          </cell>
          <cell r="J1816">
            <v>43857</v>
          </cell>
        </row>
        <row r="1817">
          <cell r="A1817" t="str">
            <v>INC000000517887</v>
          </cell>
          <cell r="C1817" t="str">
            <v>CORREO ELECTRÓNICO</v>
          </cell>
          <cell r="J1817">
            <v>43857</v>
          </cell>
        </row>
        <row r="1818">
          <cell r="A1818" t="str">
            <v>INC000000517907</v>
          </cell>
          <cell r="C1818" t="str">
            <v>CONECTIVIDAD WAN</v>
          </cell>
          <cell r="J1818">
            <v>43857</v>
          </cell>
        </row>
        <row r="1819">
          <cell r="A1819" t="str">
            <v>INC000000517908</v>
          </cell>
          <cell r="C1819" t="str">
            <v>CONECTIVIDAD WAN</v>
          </cell>
          <cell r="J1819">
            <v>43857</v>
          </cell>
        </row>
        <row r="1820">
          <cell r="A1820" t="str">
            <v>INC000000517920</v>
          </cell>
          <cell r="C1820" t="str">
            <v>CONECTIVIDAD WAN</v>
          </cell>
          <cell r="J1820">
            <v>43857</v>
          </cell>
        </row>
        <row r="1821">
          <cell r="A1821" t="str">
            <v>INC000000517934</v>
          </cell>
          <cell r="C1821" t="str">
            <v>CONECTIVIDAD WAN</v>
          </cell>
          <cell r="J1821">
            <v>43857</v>
          </cell>
        </row>
        <row r="1822">
          <cell r="A1822" t="str">
            <v>INC000000517986</v>
          </cell>
          <cell r="C1822" t="str">
            <v>CONECTIVIDAD WAN</v>
          </cell>
          <cell r="J1822">
            <v>43857</v>
          </cell>
        </row>
        <row r="1823">
          <cell r="A1823" t="str">
            <v>INC000000518006</v>
          </cell>
          <cell r="C1823" t="str">
            <v>CONECTIVIDAD WAN</v>
          </cell>
          <cell r="J1823">
            <v>43857</v>
          </cell>
        </row>
        <row r="1824">
          <cell r="A1824" t="str">
            <v>INC000000518022</v>
          </cell>
          <cell r="C1824" t="str">
            <v>CONECTIVIDAD WAN</v>
          </cell>
          <cell r="J1824">
            <v>43857</v>
          </cell>
        </row>
        <row r="1825">
          <cell r="A1825" t="str">
            <v>INC000000518037</v>
          </cell>
          <cell r="C1825" t="str">
            <v>CONECTIVIDAD WAN</v>
          </cell>
          <cell r="J1825">
            <v>43857</v>
          </cell>
        </row>
        <row r="1826">
          <cell r="A1826" t="str">
            <v>INC000000518038</v>
          </cell>
          <cell r="C1826" t="str">
            <v>CONECTIVIDAD WAN</v>
          </cell>
          <cell r="J1826">
            <v>43857</v>
          </cell>
        </row>
        <row r="1827">
          <cell r="A1827" t="str">
            <v>INC000000518051</v>
          </cell>
          <cell r="C1827" t="str">
            <v>CONECTIVIDAD WAN</v>
          </cell>
          <cell r="J1827">
            <v>43857</v>
          </cell>
        </row>
        <row r="1828">
          <cell r="A1828" t="str">
            <v>INC000000518053</v>
          </cell>
          <cell r="C1828" t="str">
            <v>CONECTIVIDAD WAN</v>
          </cell>
          <cell r="J1828">
            <v>43857</v>
          </cell>
        </row>
        <row r="1829">
          <cell r="A1829" t="str">
            <v>INC000000518054</v>
          </cell>
          <cell r="C1829" t="str">
            <v>CONECTIVIDAD WAN</v>
          </cell>
          <cell r="J1829">
            <v>43857</v>
          </cell>
        </row>
        <row r="1830">
          <cell r="A1830" t="str">
            <v>INC000000518056</v>
          </cell>
          <cell r="C1830" t="str">
            <v>CONECTIVIDAD WAN</v>
          </cell>
          <cell r="J1830">
            <v>43857</v>
          </cell>
        </row>
        <row r="1831">
          <cell r="A1831" t="str">
            <v>INC000000518063</v>
          </cell>
          <cell r="C1831" t="str">
            <v>CONECTIVIDAD WAN</v>
          </cell>
          <cell r="J1831">
            <v>43857</v>
          </cell>
        </row>
        <row r="1832">
          <cell r="A1832" t="str">
            <v>INC000000518126</v>
          </cell>
          <cell r="C1832" t="str">
            <v>CONECTIVIDAD WAN</v>
          </cell>
          <cell r="J1832">
            <v>43857</v>
          </cell>
        </row>
        <row r="1833">
          <cell r="A1833" t="str">
            <v>INC000000518142</v>
          </cell>
          <cell r="C1833" t="str">
            <v>CONECTIVIDAD WAN</v>
          </cell>
          <cell r="J1833">
            <v>43857</v>
          </cell>
        </row>
        <row r="1834">
          <cell r="A1834" t="str">
            <v>INC000000518144</v>
          </cell>
          <cell r="C1834" t="str">
            <v>CONECTIVIDAD WAN</v>
          </cell>
          <cell r="J1834">
            <v>43857</v>
          </cell>
        </row>
        <row r="1835">
          <cell r="A1835" t="str">
            <v>INC000000518150</v>
          </cell>
          <cell r="C1835" t="str">
            <v>CONECTIVIDAD WAN</v>
          </cell>
          <cell r="J1835">
            <v>43857</v>
          </cell>
        </row>
        <row r="1836">
          <cell r="A1836" t="str">
            <v>INC000000518187</v>
          </cell>
          <cell r="C1836" t="str">
            <v>CONECTIVIDAD WAN</v>
          </cell>
          <cell r="J1836">
            <v>43857</v>
          </cell>
        </row>
        <row r="1837">
          <cell r="A1837" t="str">
            <v>INC000000518236</v>
          </cell>
          <cell r="C1837" t="str">
            <v>CONECTIVIDAD WAN</v>
          </cell>
          <cell r="J1837">
            <v>43857</v>
          </cell>
        </row>
        <row r="1838">
          <cell r="A1838" t="str">
            <v>INC000000518422</v>
          </cell>
          <cell r="C1838" t="str">
            <v>CONECTIVIDAD WAN</v>
          </cell>
          <cell r="J1838">
            <v>43857</v>
          </cell>
        </row>
        <row r="1839">
          <cell r="A1839" t="str">
            <v>INC000000518594</v>
          </cell>
          <cell r="C1839" t="str">
            <v>CONECTIVIDAD LAN</v>
          </cell>
          <cell r="J1839">
            <v>43858</v>
          </cell>
        </row>
        <row r="1840">
          <cell r="A1840" t="str">
            <v>INC000000518682</v>
          </cell>
          <cell r="C1840" t="str">
            <v>CORREO ELECTRÓNICO</v>
          </cell>
          <cell r="J1840">
            <v>43858</v>
          </cell>
        </row>
        <row r="1841">
          <cell r="A1841" t="str">
            <v>INC000000518699</v>
          </cell>
          <cell r="C1841" t="str">
            <v>CONECTIVIDAD WAN</v>
          </cell>
          <cell r="J1841">
            <v>43858</v>
          </cell>
        </row>
        <row r="1842">
          <cell r="A1842" t="str">
            <v>INC000000518792</v>
          </cell>
          <cell r="C1842" t="str">
            <v>CONECTIVIDAD WAN</v>
          </cell>
          <cell r="J1842">
            <v>43858</v>
          </cell>
        </row>
        <row r="1843">
          <cell r="A1843" t="str">
            <v>INC000000518794</v>
          </cell>
          <cell r="C1843" t="str">
            <v>CONECTIVIDAD WAN</v>
          </cell>
          <cell r="J1843">
            <v>43858</v>
          </cell>
        </row>
        <row r="1844">
          <cell r="A1844" t="str">
            <v>INC000000518795</v>
          </cell>
          <cell r="C1844" t="str">
            <v>CONECTIVIDAD WAN</v>
          </cell>
          <cell r="J1844">
            <v>43858</v>
          </cell>
        </row>
        <row r="1845">
          <cell r="A1845" t="str">
            <v>INC000000518797</v>
          </cell>
          <cell r="C1845" t="str">
            <v>CONECTIVIDAD WAN</v>
          </cell>
          <cell r="J1845">
            <v>43858</v>
          </cell>
        </row>
        <row r="1846">
          <cell r="A1846" t="str">
            <v>INC000000518798</v>
          </cell>
          <cell r="C1846" t="str">
            <v>CONECTIVIDAD WAN</v>
          </cell>
          <cell r="J1846">
            <v>43858</v>
          </cell>
        </row>
        <row r="1847">
          <cell r="A1847" t="str">
            <v>INC000000518799</v>
          </cell>
          <cell r="C1847" t="str">
            <v>CONECTIVIDAD WAN</v>
          </cell>
          <cell r="J1847">
            <v>43858</v>
          </cell>
        </row>
        <row r="1848">
          <cell r="A1848" t="str">
            <v>INC000000518800</v>
          </cell>
          <cell r="C1848" t="str">
            <v>CONECTIVIDAD WAN</v>
          </cell>
          <cell r="J1848">
            <v>43858</v>
          </cell>
        </row>
        <row r="1849">
          <cell r="A1849" t="str">
            <v>INC000000518804</v>
          </cell>
          <cell r="C1849" t="str">
            <v>CONECTIVIDAD WAN</v>
          </cell>
          <cell r="J1849">
            <v>43858</v>
          </cell>
        </row>
        <row r="1850">
          <cell r="A1850" t="str">
            <v>INC000000518805</v>
          </cell>
          <cell r="C1850" t="str">
            <v>CONECTIVIDAD WAN</v>
          </cell>
          <cell r="J1850">
            <v>43858</v>
          </cell>
        </row>
        <row r="1851">
          <cell r="A1851" t="str">
            <v>INC000000518807</v>
          </cell>
          <cell r="C1851" t="str">
            <v>CONECTIVIDAD WAN</v>
          </cell>
          <cell r="J1851">
            <v>43858</v>
          </cell>
        </row>
        <row r="1852">
          <cell r="A1852" t="str">
            <v>INC000000518810</v>
          </cell>
          <cell r="C1852" t="str">
            <v>CONECTIVIDAD WAN</v>
          </cell>
          <cell r="J1852">
            <v>43858</v>
          </cell>
        </row>
        <row r="1853">
          <cell r="A1853" t="str">
            <v>INC000000518811</v>
          </cell>
          <cell r="C1853" t="str">
            <v>CONECTIVIDAD WAN</v>
          </cell>
          <cell r="J1853">
            <v>43858</v>
          </cell>
        </row>
        <row r="1854">
          <cell r="A1854" t="str">
            <v>INC000000518816</v>
          </cell>
          <cell r="C1854" t="str">
            <v>CONECTIVIDAD WAN</v>
          </cell>
          <cell r="J1854">
            <v>43858</v>
          </cell>
        </row>
        <row r="1855">
          <cell r="A1855" t="str">
            <v>INC000000518817</v>
          </cell>
          <cell r="C1855" t="str">
            <v>CONECTIVIDAD WAN</v>
          </cell>
          <cell r="J1855">
            <v>43858</v>
          </cell>
        </row>
        <row r="1856">
          <cell r="A1856" t="str">
            <v>INC000000518818</v>
          </cell>
          <cell r="C1856" t="str">
            <v>CONECTIVIDAD WAN</v>
          </cell>
          <cell r="J1856">
            <v>43858</v>
          </cell>
        </row>
        <row r="1857">
          <cell r="A1857" t="str">
            <v>INC000000518843</v>
          </cell>
          <cell r="C1857" t="str">
            <v>CONECTIVIDAD WAN</v>
          </cell>
          <cell r="J1857">
            <v>43858</v>
          </cell>
        </row>
        <row r="1858">
          <cell r="A1858" t="str">
            <v>INC000000518846</v>
          </cell>
          <cell r="C1858" t="str">
            <v>CONECTIVIDAD WAN</v>
          </cell>
          <cell r="J1858">
            <v>43858</v>
          </cell>
        </row>
        <row r="1859">
          <cell r="A1859" t="str">
            <v>INC000000518848</v>
          </cell>
          <cell r="C1859" t="str">
            <v>CONECTIVIDAD WAN</v>
          </cell>
          <cell r="J1859">
            <v>43858</v>
          </cell>
        </row>
        <row r="1860">
          <cell r="A1860" t="str">
            <v>INC000000518849</v>
          </cell>
          <cell r="C1860" t="str">
            <v>CORREO ELECTRÓNICO</v>
          </cell>
          <cell r="J1860">
            <v>43858</v>
          </cell>
        </row>
        <row r="1861">
          <cell r="A1861" t="str">
            <v>INC000000518880</v>
          </cell>
          <cell r="C1861" t="str">
            <v>CONECTIVIDAD WAN</v>
          </cell>
          <cell r="J1861">
            <v>43858</v>
          </cell>
        </row>
        <row r="1862">
          <cell r="A1862" t="str">
            <v>INC000000518905</v>
          </cell>
          <cell r="C1862" t="str">
            <v>CONECTIVIDAD WAN</v>
          </cell>
          <cell r="J1862">
            <v>43858</v>
          </cell>
        </row>
        <row r="1863">
          <cell r="A1863" t="str">
            <v>INC000000518907</v>
          </cell>
          <cell r="C1863" t="str">
            <v>CONECTIVIDAD WAN</v>
          </cell>
          <cell r="J1863">
            <v>43858</v>
          </cell>
        </row>
        <row r="1864">
          <cell r="A1864" t="str">
            <v>INC000000518914</v>
          </cell>
          <cell r="C1864" t="str">
            <v>CONECTIVIDAD WAN</v>
          </cell>
          <cell r="J1864">
            <v>43858</v>
          </cell>
        </row>
        <row r="1865">
          <cell r="A1865" t="str">
            <v>INC000000518916</v>
          </cell>
          <cell r="C1865" t="str">
            <v>CONECTIVIDAD WAN</v>
          </cell>
          <cell r="J1865">
            <v>43858</v>
          </cell>
        </row>
        <row r="1866">
          <cell r="A1866" t="str">
            <v>INC000000518918</v>
          </cell>
          <cell r="C1866" t="str">
            <v>CONECTIVIDAD WAN</v>
          </cell>
          <cell r="J1866">
            <v>43858</v>
          </cell>
        </row>
        <row r="1867">
          <cell r="A1867" t="str">
            <v>INC000000518919</v>
          </cell>
          <cell r="C1867" t="str">
            <v>CONECTIVIDAD WAN</v>
          </cell>
          <cell r="J1867">
            <v>43858</v>
          </cell>
        </row>
        <row r="1868">
          <cell r="A1868" t="str">
            <v>INC000000518920</v>
          </cell>
          <cell r="C1868" t="str">
            <v>CONECTIVIDAD WAN</v>
          </cell>
          <cell r="J1868">
            <v>43858</v>
          </cell>
        </row>
        <row r="1869">
          <cell r="A1869" t="str">
            <v>INC000000518943</v>
          </cell>
          <cell r="C1869" t="str">
            <v>CONECTIVIDAD WAN</v>
          </cell>
          <cell r="J1869">
            <v>43858</v>
          </cell>
        </row>
        <row r="1870">
          <cell r="A1870" t="str">
            <v>INC000000518949</v>
          </cell>
          <cell r="C1870" t="str">
            <v>CONECTIVIDAD WAN</v>
          </cell>
          <cell r="J1870">
            <v>43858</v>
          </cell>
        </row>
        <row r="1871">
          <cell r="A1871" t="str">
            <v>INC000000518965</v>
          </cell>
          <cell r="C1871" t="str">
            <v>CORREO ELECTRÓNICO</v>
          </cell>
          <cell r="J1871">
            <v>43858</v>
          </cell>
        </row>
        <row r="1872">
          <cell r="A1872" t="str">
            <v>INC000000518983</v>
          </cell>
          <cell r="C1872" t="str">
            <v>CONECTIVIDAD LAN</v>
          </cell>
          <cell r="J1872">
            <v>43858</v>
          </cell>
        </row>
        <row r="1873">
          <cell r="A1873" t="str">
            <v>INC000000519001</v>
          </cell>
          <cell r="C1873" t="str">
            <v>CONECTIVIDAD WAN</v>
          </cell>
          <cell r="J1873">
            <v>43858</v>
          </cell>
        </row>
        <row r="1874">
          <cell r="A1874" t="str">
            <v>INC000000519002</v>
          </cell>
          <cell r="C1874" t="str">
            <v>CONECTIVIDAD WAN</v>
          </cell>
          <cell r="J1874">
            <v>43858</v>
          </cell>
        </row>
        <row r="1875">
          <cell r="A1875" t="str">
            <v>INC000000519030</v>
          </cell>
          <cell r="C1875" t="str">
            <v>DIRECTORIO ACTIVO</v>
          </cell>
          <cell r="J1875">
            <v>43858</v>
          </cell>
        </row>
        <row r="1876">
          <cell r="A1876" t="str">
            <v>INC000000519049</v>
          </cell>
          <cell r="C1876" t="str">
            <v>CONECTIVIDAD WAN</v>
          </cell>
          <cell r="J1876">
            <v>43858</v>
          </cell>
        </row>
        <row r="1877">
          <cell r="A1877" t="str">
            <v>INC000000519104</v>
          </cell>
          <cell r="C1877" t="str">
            <v>CONECTIVIDAD WAN</v>
          </cell>
          <cell r="J1877">
            <v>43858</v>
          </cell>
        </row>
        <row r="1878">
          <cell r="A1878" t="str">
            <v>INC000000519113</v>
          </cell>
          <cell r="C1878" t="str">
            <v>CONECTIVIDAD WAN</v>
          </cell>
          <cell r="J1878">
            <v>43858</v>
          </cell>
        </row>
        <row r="1879">
          <cell r="A1879" t="str">
            <v>INC000000519129</v>
          </cell>
          <cell r="C1879" t="str">
            <v>CORREO ELECTRÓNICO</v>
          </cell>
          <cell r="J1879">
            <v>43858</v>
          </cell>
        </row>
        <row r="1880">
          <cell r="A1880" t="str">
            <v>INC000000519151</v>
          </cell>
          <cell r="C1880" t="str">
            <v>CONECTIVIDAD WAN</v>
          </cell>
          <cell r="J1880">
            <v>43858</v>
          </cell>
        </row>
        <row r="1881">
          <cell r="A1881" t="str">
            <v>INC000000519163</v>
          </cell>
          <cell r="C1881" t="str">
            <v>SOPORTE INFRAESTRUCTURA</v>
          </cell>
          <cell r="J1881">
            <v>43858</v>
          </cell>
        </row>
        <row r="1882">
          <cell r="A1882" t="str">
            <v>INC000000519175</v>
          </cell>
          <cell r="C1882" t="str">
            <v>CONECTIVIDAD WAN</v>
          </cell>
          <cell r="J1882">
            <v>43858</v>
          </cell>
        </row>
        <row r="1883">
          <cell r="A1883" t="str">
            <v>INC000000519179</v>
          </cell>
          <cell r="C1883" t="str">
            <v>CONECTIVIDAD WAN</v>
          </cell>
          <cell r="J1883">
            <v>43858</v>
          </cell>
        </row>
        <row r="1884">
          <cell r="A1884" t="str">
            <v>INC000000519180</v>
          </cell>
          <cell r="C1884" t="str">
            <v>CONECTIVIDAD WAN</v>
          </cell>
          <cell r="J1884">
            <v>43858</v>
          </cell>
        </row>
        <row r="1885">
          <cell r="A1885" t="str">
            <v>INC000000519183</v>
          </cell>
          <cell r="C1885" t="str">
            <v>CONECTIVIDAD WAN</v>
          </cell>
          <cell r="J1885">
            <v>43858</v>
          </cell>
        </row>
        <row r="1886">
          <cell r="A1886" t="str">
            <v>INC000000519190</v>
          </cell>
          <cell r="C1886" t="str">
            <v>INTERNET MÓVIL</v>
          </cell>
          <cell r="J1886">
            <v>43858</v>
          </cell>
        </row>
        <row r="1887">
          <cell r="A1887" t="str">
            <v>INC000000519219</v>
          </cell>
          <cell r="C1887" t="str">
            <v>TELEFONÍA MÓVIL</v>
          </cell>
          <cell r="J1887">
            <v>43858</v>
          </cell>
        </row>
        <row r="1888">
          <cell r="A1888" t="str">
            <v>INC000000519229</v>
          </cell>
          <cell r="C1888" t="str">
            <v>CONECTIVIDAD WAN</v>
          </cell>
          <cell r="J1888">
            <v>43858</v>
          </cell>
        </row>
        <row r="1889">
          <cell r="A1889" t="str">
            <v>INC000000519245</v>
          </cell>
          <cell r="C1889" t="str">
            <v>CORREO ELECTRÓNICO</v>
          </cell>
          <cell r="J1889">
            <v>43858</v>
          </cell>
        </row>
        <row r="1890">
          <cell r="A1890" t="str">
            <v>INC000000519255</v>
          </cell>
          <cell r="C1890" t="str">
            <v>CORREO ELECTRÓNICO</v>
          </cell>
          <cell r="J1890">
            <v>43858</v>
          </cell>
        </row>
        <row r="1891">
          <cell r="A1891" t="str">
            <v>INC000000519256</v>
          </cell>
          <cell r="C1891" t="str">
            <v>CONECTIVIDAD WAN</v>
          </cell>
          <cell r="J1891">
            <v>43858</v>
          </cell>
        </row>
        <row r="1892">
          <cell r="A1892" t="str">
            <v>INC000000519262</v>
          </cell>
          <cell r="C1892" t="str">
            <v>CONECTIVIDAD WAN</v>
          </cell>
          <cell r="J1892">
            <v>43858</v>
          </cell>
        </row>
        <row r="1893">
          <cell r="A1893" t="str">
            <v>INC000000519265</v>
          </cell>
          <cell r="C1893" t="str">
            <v>CONECTIVIDAD WAN</v>
          </cell>
          <cell r="J1893">
            <v>43858</v>
          </cell>
        </row>
        <row r="1894">
          <cell r="A1894" t="str">
            <v>INC000000519266</v>
          </cell>
          <cell r="C1894" t="str">
            <v>CONECTIVIDAD WAN</v>
          </cell>
          <cell r="J1894">
            <v>43858</v>
          </cell>
        </row>
        <row r="1895">
          <cell r="A1895" t="str">
            <v>INC000000519271</v>
          </cell>
          <cell r="C1895" t="str">
            <v>CONECTIVIDAD WAN</v>
          </cell>
          <cell r="J1895">
            <v>43858</v>
          </cell>
        </row>
        <row r="1896">
          <cell r="A1896" t="str">
            <v>INC000000519276</v>
          </cell>
          <cell r="C1896" t="str">
            <v>CONECTIVIDAD WAN</v>
          </cell>
          <cell r="J1896">
            <v>43858</v>
          </cell>
        </row>
        <row r="1897">
          <cell r="A1897" t="str">
            <v>INC000000519285</v>
          </cell>
          <cell r="C1897" t="str">
            <v>CONECTIVIDAD WAN</v>
          </cell>
          <cell r="J1897">
            <v>43858</v>
          </cell>
        </row>
        <row r="1898">
          <cell r="A1898" t="str">
            <v>INC000000519292</v>
          </cell>
          <cell r="C1898" t="str">
            <v>CONECTIVIDAD WAN</v>
          </cell>
          <cell r="J1898">
            <v>43858</v>
          </cell>
        </row>
        <row r="1899">
          <cell r="A1899" t="str">
            <v>INC000000519306</v>
          </cell>
          <cell r="C1899" t="str">
            <v>CONECTIVIDAD WAN</v>
          </cell>
          <cell r="J1899">
            <v>43858</v>
          </cell>
        </row>
        <row r="1900">
          <cell r="A1900" t="str">
            <v>INC000000519330</v>
          </cell>
          <cell r="C1900" t="str">
            <v>CONECTIVIDAD WAN</v>
          </cell>
          <cell r="J1900">
            <v>43858</v>
          </cell>
        </row>
        <row r="1901">
          <cell r="A1901" t="str">
            <v>INC000000519332</v>
          </cell>
          <cell r="C1901" t="str">
            <v>DIRECTORIO ACTIVO</v>
          </cell>
          <cell r="J1901">
            <v>43858</v>
          </cell>
        </row>
        <row r="1902">
          <cell r="A1902" t="str">
            <v>INC000000519350</v>
          </cell>
          <cell r="C1902" t="str">
            <v>CONECTIVIDAD WAN</v>
          </cell>
          <cell r="J1902">
            <v>43858</v>
          </cell>
        </row>
        <row r="1903">
          <cell r="A1903" t="str">
            <v>INC000000519354</v>
          </cell>
          <cell r="C1903" t="str">
            <v>CONECTIVIDAD WAN</v>
          </cell>
          <cell r="J1903">
            <v>43858</v>
          </cell>
        </row>
        <row r="1904">
          <cell r="A1904" t="str">
            <v>INC000000519364</v>
          </cell>
          <cell r="C1904" t="str">
            <v>CONECTIVIDAD WAN</v>
          </cell>
          <cell r="J1904">
            <v>43858</v>
          </cell>
        </row>
        <row r="1905">
          <cell r="A1905" t="str">
            <v>INC000000519371</v>
          </cell>
          <cell r="C1905" t="str">
            <v>CONECTIVIDAD WAN</v>
          </cell>
          <cell r="J1905">
            <v>43858</v>
          </cell>
        </row>
        <row r="1906">
          <cell r="A1906" t="str">
            <v>INC000000519374</v>
          </cell>
          <cell r="C1906" t="str">
            <v>CONECTIVIDAD WAN</v>
          </cell>
          <cell r="J1906">
            <v>43858</v>
          </cell>
        </row>
        <row r="1907">
          <cell r="A1907" t="str">
            <v>INC000000519398</v>
          </cell>
          <cell r="C1907" t="str">
            <v>CONECTIVIDAD WAN</v>
          </cell>
          <cell r="J1907">
            <v>43858</v>
          </cell>
        </row>
        <row r="1908">
          <cell r="A1908" t="str">
            <v>INC000000519443</v>
          </cell>
          <cell r="C1908" t="str">
            <v>CORREO ELECTRÓNICO</v>
          </cell>
          <cell r="J1908">
            <v>43858</v>
          </cell>
        </row>
        <row r="1909">
          <cell r="A1909" t="str">
            <v>INC000000519450</v>
          </cell>
          <cell r="C1909" t="str">
            <v>CONECTIVIDAD WAN</v>
          </cell>
          <cell r="J1909">
            <v>43858</v>
          </cell>
        </row>
        <row r="1910">
          <cell r="A1910" t="str">
            <v>INC000000519479</v>
          </cell>
          <cell r="C1910" t="str">
            <v>CONECTIVIDAD WAN</v>
          </cell>
          <cell r="J1910">
            <v>43858</v>
          </cell>
        </row>
        <row r="1911">
          <cell r="A1911" t="str">
            <v>INC000000519490</v>
          </cell>
          <cell r="C1911" t="str">
            <v>CONECTIVIDAD WAN</v>
          </cell>
          <cell r="J1911">
            <v>43858</v>
          </cell>
        </row>
        <row r="1912">
          <cell r="A1912" t="str">
            <v>INC000000519536</v>
          </cell>
          <cell r="C1912" t="str">
            <v>CONECTIVIDAD WAN</v>
          </cell>
          <cell r="J1912">
            <v>43858</v>
          </cell>
        </row>
        <row r="1913">
          <cell r="A1913" t="str">
            <v>INC000000519538</v>
          </cell>
          <cell r="C1913" t="str">
            <v>CONECTIVIDAD WAN</v>
          </cell>
          <cell r="J1913">
            <v>43858</v>
          </cell>
        </row>
        <row r="1914">
          <cell r="A1914" t="str">
            <v>INC000000519543</v>
          </cell>
          <cell r="C1914" t="str">
            <v>CONECTIVIDAD WAN</v>
          </cell>
          <cell r="J1914">
            <v>43858</v>
          </cell>
        </row>
        <row r="1915">
          <cell r="A1915" t="str">
            <v>INC000000519551</v>
          </cell>
          <cell r="C1915" t="str">
            <v>CONECTIVIDAD LAN</v>
          </cell>
          <cell r="J1915">
            <v>43858</v>
          </cell>
        </row>
        <row r="1916">
          <cell r="A1916" t="str">
            <v>INC000000519555</v>
          </cell>
          <cell r="C1916" t="str">
            <v>CONECTIVIDAD WAN</v>
          </cell>
          <cell r="J1916">
            <v>43858</v>
          </cell>
        </row>
        <row r="1917">
          <cell r="A1917" t="str">
            <v>INC000000519569</v>
          </cell>
          <cell r="C1917" t="str">
            <v>CORREO ELECTRÓNICO</v>
          </cell>
          <cell r="J1917">
            <v>43858</v>
          </cell>
        </row>
        <row r="1918">
          <cell r="A1918" t="str">
            <v>INC000000519572</v>
          </cell>
          <cell r="C1918" t="str">
            <v>CONECTIVIDAD WAN</v>
          </cell>
          <cell r="J1918">
            <v>43858</v>
          </cell>
        </row>
        <row r="1919">
          <cell r="A1919" t="str">
            <v>INC000000519589</v>
          </cell>
          <cell r="C1919" t="str">
            <v>CONECTIVIDAD WAN</v>
          </cell>
          <cell r="J1919">
            <v>43858</v>
          </cell>
        </row>
        <row r="1920">
          <cell r="A1920" t="str">
            <v>INC000000519600</v>
          </cell>
          <cell r="C1920" t="str">
            <v>CONECTIVIDAD WAN</v>
          </cell>
          <cell r="J1920">
            <v>43858</v>
          </cell>
        </row>
        <row r="1921">
          <cell r="A1921" t="str">
            <v>INC000000519645</v>
          </cell>
          <cell r="C1921" t="str">
            <v>CONECTIVIDAD WAN</v>
          </cell>
          <cell r="J1921">
            <v>43858</v>
          </cell>
        </row>
        <row r="1922">
          <cell r="A1922" t="str">
            <v>INC000000519669</v>
          </cell>
          <cell r="C1922" t="str">
            <v>CONECTIVIDAD WAN</v>
          </cell>
          <cell r="J1922">
            <v>43858</v>
          </cell>
        </row>
        <row r="1923">
          <cell r="A1923" t="str">
            <v>INC000000519677</v>
          </cell>
          <cell r="C1923" t="str">
            <v>CONECTIVIDAD WAN</v>
          </cell>
          <cell r="J1923">
            <v>43858</v>
          </cell>
        </row>
        <row r="1924">
          <cell r="A1924" t="str">
            <v>INC000000519680</v>
          </cell>
          <cell r="C1924" t="str">
            <v>CONECTIVIDAD WAN</v>
          </cell>
          <cell r="J1924">
            <v>43858</v>
          </cell>
        </row>
        <row r="1925">
          <cell r="A1925" t="str">
            <v>INC000000519689</v>
          </cell>
          <cell r="C1925" t="str">
            <v>CONECTIVIDAD WAN</v>
          </cell>
          <cell r="J1925">
            <v>43858</v>
          </cell>
        </row>
        <row r="1926">
          <cell r="A1926" t="str">
            <v>INC000000519691</v>
          </cell>
          <cell r="C1926" t="str">
            <v>CONECTIVIDAD WAN</v>
          </cell>
          <cell r="J1926">
            <v>43858</v>
          </cell>
        </row>
        <row r="1927">
          <cell r="A1927" t="str">
            <v>INC000000519694</v>
          </cell>
          <cell r="C1927" t="str">
            <v>CONECTIVIDAD WAN</v>
          </cell>
          <cell r="J1927">
            <v>43858</v>
          </cell>
        </row>
        <row r="1928">
          <cell r="A1928" t="str">
            <v>INC000000519711</v>
          </cell>
          <cell r="C1928" t="str">
            <v>CONECTIVIDAD WAN</v>
          </cell>
          <cell r="J1928">
            <v>43858</v>
          </cell>
        </row>
        <row r="1929">
          <cell r="A1929" t="str">
            <v>INC000000519719</v>
          </cell>
          <cell r="C1929" t="str">
            <v>CONECTIVIDAD WAN</v>
          </cell>
          <cell r="J1929">
            <v>43858</v>
          </cell>
        </row>
        <row r="1930">
          <cell r="A1930" t="str">
            <v>INC000000519732</v>
          </cell>
          <cell r="C1930" t="str">
            <v>CONECTIVIDAD WAN</v>
          </cell>
          <cell r="J1930">
            <v>43858</v>
          </cell>
        </row>
        <row r="1931">
          <cell r="A1931" t="str">
            <v>INC000000519738</v>
          </cell>
          <cell r="C1931" t="str">
            <v>CONECTIVIDAD WAN</v>
          </cell>
          <cell r="J1931">
            <v>43858</v>
          </cell>
        </row>
        <row r="1932">
          <cell r="A1932" t="str">
            <v>INC000000519744</v>
          </cell>
          <cell r="C1932" t="str">
            <v>CONECTIVIDAD LAN</v>
          </cell>
          <cell r="J1932">
            <v>43858</v>
          </cell>
        </row>
        <row r="1933">
          <cell r="A1933" t="str">
            <v>INC000000519749</v>
          </cell>
          <cell r="C1933" t="str">
            <v>CONECTIVIDAD LAN</v>
          </cell>
          <cell r="J1933">
            <v>43858</v>
          </cell>
        </row>
        <row r="1934">
          <cell r="A1934" t="str">
            <v>INC000000519801</v>
          </cell>
          <cell r="C1934" t="str">
            <v>CONECTIVIDAD WAN</v>
          </cell>
          <cell r="J1934">
            <v>43858</v>
          </cell>
        </row>
        <row r="1935">
          <cell r="A1935" t="str">
            <v>INC000000519802</v>
          </cell>
          <cell r="C1935" t="str">
            <v>CONECTIVIDAD WAN</v>
          </cell>
          <cell r="J1935">
            <v>43858</v>
          </cell>
        </row>
        <row r="1936">
          <cell r="A1936" t="str">
            <v>INC000000519803</v>
          </cell>
          <cell r="C1936" t="str">
            <v>CONECTIVIDAD WAN</v>
          </cell>
          <cell r="J1936">
            <v>43858</v>
          </cell>
        </row>
        <row r="1937">
          <cell r="A1937" t="str">
            <v>INC000000519805</v>
          </cell>
          <cell r="C1937" t="str">
            <v>CONECTIVIDAD WAN</v>
          </cell>
          <cell r="J1937">
            <v>43858</v>
          </cell>
        </row>
        <row r="1938">
          <cell r="A1938" t="str">
            <v>INC000000519806</v>
          </cell>
          <cell r="C1938" t="str">
            <v>CONECTIVIDAD WAN</v>
          </cell>
          <cell r="J1938">
            <v>43858</v>
          </cell>
        </row>
        <row r="1939">
          <cell r="A1939" t="str">
            <v>INC000000519816</v>
          </cell>
          <cell r="C1939" t="str">
            <v>CONECTIVIDAD WAN</v>
          </cell>
          <cell r="J1939">
            <v>43858</v>
          </cell>
        </row>
        <row r="1940">
          <cell r="A1940" t="str">
            <v>INC000000519819</v>
          </cell>
          <cell r="C1940" t="str">
            <v>CONECTIVIDAD WAN</v>
          </cell>
          <cell r="J1940">
            <v>43858</v>
          </cell>
        </row>
        <row r="1941">
          <cell r="A1941" t="str">
            <v>INC000000519821</v>
          </cell>
          <cell r="C1941" t="str">
            <v>CONECTIVIDAD WAN</v>
          </cell>
          <cell r="J1941">
            <v>43858</v>
          </cell>
        </row>
        <row r="1942">
          <cell r="A1942" t="str">
            <v>INC000000519893</v>
          </cell>
          <cell r="C1942" t="str">
            <v>CONECTIVIDAD WAN</v>
          </cell>
          <cell r="J1942">
            <v>43858</v>
          </cell>
        </row>
        <row r="1943">
          <cell r="A1943" t="str">
            <v>INC000000519903</v>
          </cell>
          <cell r="C1943" t="str">
            <v>CONECTIVIDAD WAN</v>
          </cell>
          <cell r="J1943">
            <v>43858</v>
          </cell>
        </row>
        <row r="1944">
          <cell r="A1944" t="str">
            <v>INC000000520195</v>
          </cell>
          <cell r="C1944" t="str">
            <v>CONECTIVIDAD LAN</v>
          </cell>
          <cell r="J1944">
            <v>43859</v>
          </cell>
        </row>
        <row r="1945">
          <cell r="A1945" t="str">
            <v>INC000000520291</v>
          </cell>
          <cell r="C1945" t="str">
            <v>CONECTIVIDAD WAN</v>
          </cell>
          <cell r="J1945">
            <v>43859</v>
          </cell>
        </row>
        <row r="1946">
          <cell r="A1946" t="str">
            <v>INC000000520293</v>
          </cell>
          <cell r="C1946" t="str">
            <v>CONECTIVIDAD WAN</v>
          </cell>
          <cell r="J1946">
            <v>43859</v>
          </cell>
        </row>
        <row r="1947">
          <cell r="A1947" t="str">
            <v>INC000000520294</v>
          </cell>
          <cell r="C1947" t="str">
            <v>CONECTIVIDAD WAN</v>
          </cell>
          <cell r="J1947">
            <v>43859</v>
          </cell>
        </row>
        <row r="1948">
          <cell r="A1948" t="str">
            <v>INC000000520295</v>
          </cell>
          <cell r="C1948" t="str">
            <v>CONECTIVIDAD WAN</v>
          </cell>
          <cell r="J1948">
            <v>43859</v>
          </cell>
        </row>
        <row r="1949">
          <cell r="A1949" t="str">
            <v>INC000000520297</v>
          </cell>
          <cell r="C1949" t="str">
            <v>CONECTIVIDAD WAN</v>
          </cell>
          <cell r="J1949">
            <v>43859</v>
          </cell>
        </row>
        <row r="1950">
          <cell r="A1950" t="str">
            <v>INC000000520299</v>
          </cell>
          <cell r="C1950" t="str">
            <v>CONECTIVIDAD WAN</v>
          </cell>
          <cell r="J1950">
            <v>43859</v>
          </cell>
        </row>
        <row r="1951">
          <cell r="A1951" t="str">
            <v>INC000000520350</v>
          </cell>
          <cell r="C1951" t="str">
            <v>CORREO ELECTRÓNICO</v>
          </cell>
          <cell r="J1951">
            <v>43859</v>
          </cell>
        </row>
        <row r="1952">
          <cell r="A1952" t="str">
            <v>INC000000520374</v>
          </cell>
          <cell r="C1952" t="str">
            <v>CONECTIVIDAD WAN</v>
          </cell>
          <cell r="J1952">
            <v>43859</v>
          </cell>
        </row>
        <row r="1953">
          <cell r="A1953" t="str">
            <v>INC000000520375</v>
          </cell>
          <cell r="C1953" t="str">
            <v>CONECTIVIDAD WAN</v>
          </cell>
          <cell r="J1953">
            <v>43859</v>
          </cell>
        </row>
        <row r="1954">
          <cell r="A1954" t="str">
            <v>INC000000520376</v>
          </cell>
          <cell r="C1954" t="str">
            <v>CONECTIVIDAD WAN</v>
          </cell>
          <cell r="J1954">
            <v>43859</v>
          </cell>
        </row>
        <row r="1955">
          <cell r="A1955" t="str">
            <v>INC000000520377</v>
          </cell>
          <cell r="C1955" t="str">
            <v>CONECTIVIDAD WAN</v>
          </cell>
          <cell r="J1955">
            <v>43859</v>
          </cell>
        </row>
        <row r="1956">
          <cell r="A1956" t="str">
            <v>INC000000520379</v>
          </cell>
          <cell r="C1956" t="str">
            <v>CONECTIVIDAD WAN</v>
          </cell>
          <cell r="J1956">
            <v>43859</v>
          </cell>
        </row>
        <row r="1957">
          <cell r="A1957" t="str">
            <v>INC000000520380</v>
          </cell>
          <cell r="C1957" t="str">
            <v>CONECTIVIDAD WAN</v>
          </cell>
          <cell r="J1957">
            <v>43859</v>
          </cell>
        </row>
        <row r="1958">
          <cell r="A1958" t="str">
            <v>INC000000520382</v>
          </cell>
          <cell r="C1958" t="str">
            <v>CONECTIVIDAD WAN</v>
          </cell>
          <cell r="J1958">
            <v>43859</v>
          </cell>
        </row>
        <row r="1959">
          <cell r="A1959" t="str">
            <v>INC000000520383</v>
          </cell>
          <cell r="C1959" t="str">
            <v>CONECTIVIDAD WAN</v>
          </cell>
          <cell r="J1959">
            <v>43859</v>
          </cell>
        </row>
        <row r="1960">
          <cell r="A1960" t="str">
            <v>INC000000520384</v>
          </cell>
          <cell r="C1960" t="str">
            <v>CONECTIVIDAD WAN</v>
          </cell>
          <cell r="J1960">
            <v>43859</v>
          </cell>
        </row>
        <row r="1961">
          <cell r="A1961" t="str">
            <v>INC000000520385</v>
          </cell>
          <cell r="C1961" t="str">
            <v>CONECTIVIDAD WAN</v>
          </cell>
          <cell r="J1961">
            <v>43859</v>
          </cell>
        </row>
        <row r="1962">
          <cell r="A1962" t="str">
            <v>INC000000520388</v>
          </cell>
          <cell r="C1962" t="str">
            <v>CONECTIVIDAD LAN</v>
          </cell>
          <cell r="J1962">
            <v>43859</v>
          </cell>
        </row>
        <row r="1963">
          <cell r="A1963" t="str">
            <v>INC000000520392</v>
          </cell>
          <cell r="C1963" t="str">
            <v>CONECTIVIDAD WAN</v>
          </cell>
          <cell r="J1963">
            <v>43859</v>
          </cell>
        </row>
        <row r="1964">
          <cell r="A1964" t="str">
            <v>INC000000520393</v>
          </cell>
          <cell r="C1964" t="str">
            <v>CONECTIVIDAD WAN</v>
          </cell>
          <cell r="J1964">
            <v>43859</v>
          </cell>
        </row>
        <row r="1965">
          <cell r="A1965" t="str">
            <v>INC000000520394</v>
          </cell>
          <cell r="C1965" t="str">
            <v>CONECTIVIDAD WAN</v>
          </cell>
          <cell r="J1965">
            <v>43859</v>
          </cell>
        </row>
        <row r="1966">
          <cell r="A1966" t="str">
            <v>INC000000520395</v>
          </cell>
          <cell r="C1966" t="str">
            <v>CONECTIVIDAD WAN</v>
          </cell>
          <cell r="J1966">
            <v>43859</v>
          </cell>
        </row>
        <row r="1967">
          <cell r="A1967" t="str">
            <v>INC000000520408</v>
          </cell>
          <cell r="C1967" t="str">
            <v>CONECTIVIDAD WAN</v>
          </cell>
          <cell r="J1967">
            <v>43859</v>
          </cell>
        </row>
        <row r="1968">
          <cell r="A1968" t="str">
            <v>INC000000520409</v>
          </cell>
          <cell r="C1968" t="str">
            <v>CONECTIVIDAD WAN</v>
          </cell>
          <cell r="J1968">
            <v>43859</v>
          </cell>
        </row>
        <row r="1969">
          <cell r="A1969" t="str">
            <v>INC000000520414</v>
          </cell>
          <cell r="C1969" t="str">
            <v>CONECTIVIDAD WAN</v>
          </cell>
          <cell r="J1969">
            <v>43859</v>
          </cell>
        </row>
        <row r="1970">
          <cell r="A1970" t="str">
            <v>INC000000520416</v>
          </cell>
          <cell r="C1970" t="str">
            <v>CONECTIVIDAD WAN</v>
          </cell>
          <cell r="J1970">
            <v>43859</v>
          </cell>
        </row>
        <row r="1971">
          <cell r="A1971" t="str">
            <v>INC000000520421</v>
          </cell>
          <cell r="C1971" t="str">
            <v>CONECTIVIDAD LAN</v>
          </cell>
          <cell r="J1971">
            <v>43859</v>
          </cell>
        </row>
        <row r="1972">
          <cell r="A1972" t="str">
            <v>INC000000520435</v>
          </cell>
          <cell r="C1972" t="str">
            <v>CONECTIVIDAD WAN</v>
          </cell>
          <cell r="J1972">
            <v>43859</v>
          </cell>
        </row>
        <row r="1973">
          <cell r="A1973" t="str">
            <v>INC000000520443</v>
          </cell>
          <cell r="C1973" t="str">
            <v>CONECTIVIDAD WAN</v>
          </cell>
          <cell r="J1973">
            <v>43859</v>
          </cell>
        </row>
        <row r="1974">
          <cell r="A1974" t="str">
            <v>INC000000520447</v>
          </cell>
          <cell r="C1974" t="str">
            <v>CONECTIVIDAD WAN</v>
          </cell>
          <cell r="J1974">
            <v>43859</v>
          </cell>
        </row>
        <row r="1975">
          <cell r="A1975" t="str">
            <v>INC000000520454</v>
          </cell>
          <cell r="C1975" t="str">
            <v>CONECTIVIDAD WAN</v>
          </cell>
          <cell r="J1975">
            <v>43859</v>
          </cell>
        </row>
        <row r="1976">
          <cell r="A1976" t="str">
            <v>INC000000520478</v>
          </cell>
          <cell r="C1976" t="str">
            <v>CONECTIVIDAD WAN</v>
          </cell>
          <cell r="J1976">
            <v>43859</v>
          </cell>
        </row>
        <row r="1977">
          <cell r="A1977" t="str">
            <v>INC000000520496</v>
          </cell>
          <cell r="C1977" t="str">
            <v>CONECTIVIDAD WAN</v>
          </cell>
          <cell r="J1977">
            <v>43859</v>
          </cell>
        </row>
        <row r="1978">
          <cell r="A1978" t="str">
            <v>INC000000520497</v>
          </cell>
          <cell r="C1978" t="str">
            <v>CONECTIVIDAD WAN</v>
          </cell>
          <cell r="J1978">
            <v>43859</v>
          </cell>
        </row>
        <row r="1979">
          <cell r="A1979" t="str">
            <v>INC000000520500</v>
          </cell>
          <cell r="C1979" t="str">
            <v>CONECTIVIDAD WAN</v>
          </cell>
          <cell r="J1979">
            <v>43859</v>
          </cell>
        </row>
        <row r="1980">
          <cell r="A1980" t="str">
            <v>INC000000520501</v>
          </cell>
          <cell r="C1980" t="str">
            <v>CONECTIVIDAD WAN</v>
          </cell>
          <cell r="J1980">
            <v>43859</v>
          </cell>
        </row>
        <row r="1981">
          <cell r="A1981" t="str">
            <v>INC000000520503</v>
          </cell>
          <cell r="C1981" t="str">
            <v>CONECTIVIDAD WAN</v>
          </cell>
          <cell r="J1981">
            <v>43859</v>
          </cell>
        </row>
        <row r="1982">
          <cell r="A1982" t="str">
            <v>INC000000520507</v>
          </cell>
          <cell r="C1982" t="str">
            <v>CONECTIVIDAD WAN</v>
          </cell>
          <cell r="J1982">
            <v>43859</v>
          </cell>
        </row>
        <row r="1983">
          <cell r="A1983" t="str">
            <v>INC000000520513</v>
          </cell>
          <cell r="C1983" t="str">
            <v>CONECTIVIDAD WAN</v>
          </cell>
          <cell r="J1983">
            <v>43859</v>
          </cell>
        </row>
        <row r="1984">
          <cell r="A1984" t="str">
            <v>INC000000520534</v>
          </cell>
          <cell r="C1984" t="str">
            <v>CONECTIVIDAD WAN</v>
          </cell>
          <cell r="J1984">
            <v>43859</v>
          </cell>
        </row>
        <row r="1985">
          <cell r="A1985" t="str">
            <v>INC000000520536</v>
          </cell>
          <cell r="C1985" t="str">
            <v>CONECTIVIDAD WAN</v>
          </cell>
          <cell r="J1985">
            <v>43859</v>
          </cell>
        </row>
        <row r="1986">
          <cell r="A1986" t="str">
            <v>INC000000520561</v>
          </cell>
          <cell r="C1986" t="str">
            <v>CONECTIVIDAD WAN</v>
          </cell>
          <cell r="J1986">
            <v>43859</v>
          </cell>
        </row>
        <row r="1987">
          <cell r="A1987" t="str">
            <v>INC000000520563</v>
          </cell>
          <cell r="C1987" t="str">
            <v>CONECTIVIDAD WAN</v>
          </cell>
          <cell r="J1987">
            <v>43859</v>
          </cell>
        </row>
        <row r="1988">
          <cell r="A1988" t="str">
            <v>INC000000520569</v>
          </cell>
          <cell r="C1988" t="str">
            <v>CONECTIVIDAD WAN</v>
          </cell>
          <cell r="J1988">
            <v>43859</v>
          </cell>
        </row>
        <row r="1989">
          <cell r="A1989" t="str">
            <v>INC000000520575</v>
          </cell>
          <cell r="C1989" t="str">
            <v>CONECTIVIDAD WAN</v>
          </cell>
          <cell r="J1989">
            <v>43859</v>
          </cell>
        </row>
        <row r="1990">
          <cell r="A1990" t="str">
            <v>INC000000520578</v>
          </cell>
          <cell r="C1990" t="str">
            <v>CORREO ELECTRÓNICO</v>
          </cell>
          <cell r="J1990">
            <v>43859</v>
          </cell>
        </row>
        <row r="1991">
          <cell r="A1991" t="str">
            <v>INC000000520603</v>
          </cell>
          <cell r="C1991" t="str">
            <v>CONECTIVIDAD WAN</v>
          </cell>
          <cell r="J1991">
            <v>43859</v>
          </cell>
        </row>
        <row r="1992">
          <cell r="A1992" t="str">
            <v>INC000000520605</v>
          </cell>
          <cell r="C1992" t="str">
            <v>CONECTIVIDAD WAN</v>
          </cell>
          <cell r="J1992">
            <v>43859</v>
          </cell>
        </row>
        <row r="1993">
          <cell r="A1993" t="str">
            <v>INC000000520612</v>
          </cell>
          <cell r="C1993" t="str">
            <v>CONECTIVIDAD WAN</v>
          </cell>
          <cell r="J1993">
            <v>43859</v>
          </cell>
        </row>
        <row r="1994">
          <cell r="A1994" t="str">
            <v>INC000000520653</v>
          </cell>
          <cell r="C1994" t="str">
            <v>CONECTIVIDAD WAN</v>
          </cell>
          <cell r="J1994">
            <v>43859</v>
          </cell>
        </row>
        <row r="1995">
          <cell r="A1995" t="str">
            <v>INC000000520663</v>
          </cell>
          <cell r="C1995" t="str">
            <v>CONECTIVIDAD WAN</v>
          </cell>
          <cell r="J1995">
            <v>43859</v>
          </cell>
        </row>
        <row r="1996">
          <cell r="A1996" t="str">
            <v>INC000000520664</v>
          </cell>
          <cell r="C1996" t="str">
            <v>CONECTIVIDAD WAN</v>
          </cell>
          <cell r="J1996">
            <v>43859</v>
          </cell>
        </row>
        <row r="1997">
          <cell r="A1997" t="str">
            <v>INC000000520674</v>
          </cell>
          <cell r="C1997" t="str">
            <v>CONECTIVIDAD WAN</v>
          </cell>
          <cell r="J1997">
            <v>43859</v>
          </cell>
        </row>
        <row r="1998">
          <cell r="A1998" t="str">
            <v>INC000000520675</v>
          </cell>
          <cell r="C1998" t="str">
            <v>CORREO ELECTRÓNICO</v>
          </cell>
          <cell r="J1998">
            <v>43859</v>
          </cell>
        </row>
        <row r="1999">
          <cell r="A1999" t="str">
            <v>INC000000520704</v>
          </cell>
          <cell r="C1999" t="str">
            <v>CONECTIVIDAD WAN</v>
          </cell>
          <cell r="J1999">
            <v>43859</v>
          </cell>
        </row>
        <row r="2000">
          <cell r="A2000" t="str">
            <v>INC000000520714</v>
          </cell>
          <cell r="C2000" t="str">
            <v>VPN SSL</v>
          </cell>
          <cell r="J2000">
            <v>43859</v>
          </cell>
        </row>
        <row r="2001">
          <cell r="A2001" t="str">
            <v>INC000000520720</v>
          </cell>
          <cell r="C2001" t="str">
            <v>CONECTIVIDAD WAN</v>
          </cell>
          <cell r="J2001">
            <v>43859</v>
          </cell>
        </row>
        <row r="2002">
          <cell r="A2002" t="str">
            <v>INC000000520724</v>
          </cell>
          <cell r="C2002" t="str">
            <v>CORREO ELECTRÓNICO</v>
          </cell>
          <cell r="J2002">
            <v>43859</v>
          </cell>
        </row>
        <row r="2003">
          <cell r="A2003" t="str">
            <v>INC000000520748</v>
          </cell>
          <cell r="C2003" t="str">
            <v>CONECTIVIDAD WAN</v>
          </cell>
          <cell r="J2003">
            <v>43859</v>
          </cell>
        </row>
        <row r="2004">
          <cell r="A2004" t="str">
            <v>INC000000520772</v>
          </cell>
          <cell r="C2004" t="str">
            <v>CONECTIVIDAD WAN</v>
          </cell>
          <cell r="J2004">
            <v>43859</v>
          </cell>
        </row>
        <row r="2005">
          <cell r="A2005" t="str">
            <v>INC000000520779</v>
          </cell>
          <cell r="C2005" t="str">
            <v>CONECTIVIDAD WAN</v>
          </cell>
          <cell r="J2005">
            <v>43859</v>
          </cell>
        </row>
        <row r="2006">
          <cell r="A2006" t="str">
            <v>INC000000520784</v>
          </cell>
          <cell r="C2006" t="str">
            <v>CONECTIVIDAD WAN</v>
          </cell>
          <cell r="J2006">
            <v>43859</v>
          </cell>
        </row>
        <row r="2007">
          <cell r="A2007" t="str">
            <v>INC000000520807</v>
          </cell>
          <cell r="C2007" t="str">
            <v>CONECTIVIDAD WAN</v>
          </cell>
          <cell r="J2007">
            <v>43859</v>
          </cell>
        </row>
        <row r="2008">
          <cell r="A2008" t="str">
            <v>INC000000520828</v>
          </cell>
          <cell r="C2008" t="str">
            <v>CONECTIVIDAD LAN</v>
          </cell>
          <cell r="J2008">
            <v>43859</v>
          </cell>
        </row>
        <row r="2009">
          <cell r="A2009" t="str">
            <v>INC000000520830</v>
          </cell>
          <cell r="C2009" t="str">
            <v>CONECTIVIDAD WAN</v>
          </cell>
          <cell r="J2009">
            <v>43859</v>
          </cell>
        </row>
        <row r="2010">
          <cell r="A2010" t="str">
            <v>INC000000520839</v>
          </cell>
          <cell r="C2010" t="str">
            <v>CONECTIVIDAD WAN</v>
          </cell>
          <cell r="J2010">
            <v>43859</v>
          </cell>
        </row>
        <row r="2011">
          <cell r="A2011" t="str">
            <v>INC000000520850</v>
          </cell>
          <cell r="C2011" t="str">
            <v>CONECTIVIDAD WAN</v>
          </cell>
          <cell r="J2011">
            <v>43859</v>
          </cell>
        </row>
        <row r="2012">
          <cell r="A2012" t="str">
            <v>INC000000520862</v>
          </cell>
          <cell r="C2012" t="str">
            <v>CONECTIVIDAD WAN</v>
          </cell>
          <cell r="J2012">
            <v>43859</v>
          </cell>
        </row>
        <row r="2013">
          <cell r="A2013" t="str">
            <v>INC000000520879</v>
          </cell>
          <cell r="C2013" t="str">
            <v>CONECTIVIDAD WAN</v>
          </cell>
          <cell r="J2013">
            <v>43859</v>
          </cell>
        </row>
        <row r="2014">
          <cell r="A2014" t="str">
            <v>INC000000520891</v>
          </cell>
          <cell r="C2014" t="str">
            <v>CONECTIVIDAD WAN</v>
          </cell>
          <cell r="J2014">
            <v>43859</v>
          </cell>
        </row>
        <row r="2015">
          <cell r="A2015" t="str">
            <v>INC000000520892</v>
          </cell>
          <cell r="C2015" t="str">
            <v>CONECTIVIDAD WAN</v>
          </cell>
          <cell r="J2015">
            <v>43859</v>
          </cell>
        </row>
        <row r="2016">
          <cell r="A2016" t="str">
            <v>INC000000520919</v>
          </cell>
          <cell r="C2016" t="str">
            <v>CONECTIVIDAD WAN</v>
          </cell>
          <cell r="J2016">
            <v>43859</v>
          </cell>
        </row>
        <row r="2017">
          <cell r="A2017" t="str">
            <v>INC000000520930</v>
          </cell>
          <cell r="C2017" t="str">
            <v>CONECTIVIDAD WAN</v>
          </cell>
          <cell r="J2017">
            <v>43859</v>
          </cell>
        </row>
        <row r="2018">
          <cell r="A2018" t="str">
            <v>INC000000520934</v>
          </cell>
          <cell r="C2018" t="str">
            <v>CONECTIVIDAD WAN</v>
          </cell>
          <cell r="J2018">
            <v>43859</v>
          </cell>
        </row>
        <row r="2019">
          <cell r="A2019" t="str">
            <v>INC000000520936</v>
          </cell>
          <cell r="C2019" t="str">
            <v>CONECTIVIDAD WAN</v>
          </cell>
          <cell r="J2019">
            <v>43859</v>
          </cell>
        </row>
        <row r="2020">
          <cell r="A2020" t="str">
            <v>INC000000520942</v>
          </cell>
          <cell r="C2020" t="str">
            <v>CONECTIVIDAD WAN</v>
          </cell>
          <cell r="J2020">
            <v>43859</v>
          </cell>
        </row>
        <row r="2021">
          <cell r="A2021" t="str">
            <v>INC000000520954</v>
          </cell>
          <cell r="C2021" t="str">
            <v>CONECTIVIDAD WAN</v>
          </cell>
          <cell r="J2021">
            <v>43859</v>
          </cell>
        </row>
        <row r="2022">
          <cell r="A2022" t="str">
            <v>INC000000520988</v>
          </cell>
          <cell r="C2022" t="str">
            <v>CONECTIVIDAD WAN</v>
          </cell>
          <cell r="J2022">
            <v>43859</v>
          </cell>
        </row>
        <row r="2023">
          <cell r="A2023" t="str">
            <v>INC000000520998</v>
          </cell>
          <cell r="C2023" t="str">
            <v>CORREO ELECTRÓNICO</v>
          </cell>
          <cell r="J2023">
            <v>43859</v>
          </cell>
        </row>
        <row r="2024">
          <cell r="A2024" t="str">
            <v>INC000000521019</v>
          </cell>
          <cell r="C2024" t="str">
            <v>CONECTIVIDAD WAN</v>
          </cell>
          <cell r="J2024">
            <v>43859</v>
          </cell>
        </row>
        <row r="2025">
          <cell r="A2025" t="str">
            <v>INC000000521068</v>
          </cell>
          <cell r="C2025" t="str">
            <v>CONECTIVIDAD WAN</v>
          </cell>
          <cell r="J2025">
            <v>43859</v>
          </cell>
        </row>
        <row r="2026">
          <cell r="A2026" t="str">
            <v>INC000000521137</v>
          </cell>
          <cell r="C2026" t="str">
            <v>INTERNET MÓVIL</v>
          </cell>
          <cell r="J2026">
            <v>43859</v>
          </cell>
        </row>
        <row r="2027">
          <cell r="A2027" t="str">
            <v>INC000000521166</v>
          </cell>
          <cell r="C2027" t="str">
            <v>CONECTIVIDAD WAN</v>
          </cell>
          <cell r="J2027">
            <v>43859</v>
          </cell>
        </row>
        <row r="2028">
          <cell r="A2028" t="str">
            <v>INC000000521196</v>
          </cell>
          <cell r="C2028" t="str">
            <v>CONECTIVIDAD WAN</v>
          </cell>
          <cell r="J2028">
            <v>43859</v>
          </cell>
        </row>
        <row r="2029">
          <cell r="A2029" t="str">
            <v>INC000000521197</v>
          </cell>
          <cell r="C2029" t="str">
            <v>CONECTIVIDAD WAN</v>
          </cell>
          <cell r="J2029">
            <v>43859</v>
          </cell>
        </row>
        <row r="2030">
          <cell r="A2030" t="str">
            <v>INC000000521199</v>
          </cell>
          <cell r="C2030" t="str">
            <v>CONECTIVIDAD WAN</v>
          </cell>
          <cell r="J2030">
            <v>43859</v>
          </cell>
        </row>
        <row r="2031">
          <cell r="A2031" t="str">
            <v>INC000000521215</v>
          </cell>
          <cell r="C2031" t="str">
            <v>CONECTIVIDAD WAN</v>
          </cell>
          <cell r="J2031">
            <v>43859</v>
          </cell>
        </row>
        <row r="2032">
          <cell r="A2032" t="str">
            <v>INC000000521235</v>
          </cell>
          <cell r="C2032" t="str">
            <v>CONECTIVIDAD WAN</v>
          </cell>
          <cell r="J2032">
            <v>43859</v>
          </cell>
        </row>
        <row r="2033">
          <cell r="A2033" t="str">
            <v>INC000000521252</v>
          </cell>
          <cell r="C2033" t="str">
            <v>CONECTIVIDAD WAN</v>
          </cell>
          <cell r="J2033">
            <v>43859</v>
          </cell>
        </row>
        <row r="2034">
          <cell r="A2034" t="str">
            <v>INC000000521261</v>
          </cell>
          <cell r="C2034" t="str">
            <v>CONECTIVIDAD WAN</v>
          </cell>
          <cell r="J2034">
            <v>43859</v>
          </cell>
        </row>
        <row r="2035">
          <cell r="A2035" t="str">
            <v>INC000000521262</v>
          </cell>
          <cell r="C2035" t="str">
            <v>CONECTIVIDAD WAN</v>
          </cell>
          <cell r="J2035">
            <v>43859</v>
          </cell>
        </row>
        <row r="2036">
          <cell r="A2036" t="str">
            <v>INC000000521284</v>
          </cell>
          <cell r="C2036" t="str">
            <v>CONECTIVIDAD WAN</v>
          </cell>
          <cell r="J2036">
            <v>43859</v>
          </cell>
        </row>
        <row r="2037">
          <cell r="A2037" t="str">
            <v>INC000000521286</v>
          </cell>
          <cell r="C2037" t="str">
            <v>CONECTIVIDAD WAN</v>
          </cell>
          <cell r="J2037">
            <v>43859</v>
          </cell>
        </row>
        <row r="2038">
          <cell r="A2038" t="str">
            <v>INC000000521292</v>
          </cell>
          <cell r="C2038" t="str">
            <v>CONECTIVIDAD WAN</v>
          </cell>
          <cell r="J2038">
            <v>43859</v>
          </cell>
        </row>
        <row r="2039">
          <cell r="A2039" t="str">
            <v>INC000000521298</v>
          </cell>
          <cell r="C2039" t="str">
            <v>CONECTIVIDAD LAN</v>
          </cell>
          <cell r="J2039">
            <v>43859</v>
          </cell>
        </row>
        <row r="2040">
          <cell r="A2040" t="str">
            <v>INC000000521305</v>
          </cell>
          <cell r="C2040" t="str">
            <v>CONECTIVIDAD LAN</v>
          </cell>
          <cell r="J2040">
            <v>43859</v>
          </cell>
        </row>
        <row r="2041">
          <cell r="A2041" t="str">
            <v>INC000000521348</v>
          </cell>
          <cell r="C2041" t="str">
            <v>CONECTIVIDAD WAN</v>
          </cell>
          <cell r="J2041">
            <v>43859</v>
          </cell>
        </row>
        <row r="2042">
          <cell r="A2042" t="str">
            <v>INC000000521349</v>
          </cell>
          <cell r="C2042" t="str">
            <v>CONECTIVIDAD WAN</v>
          </cell>
          <cell r="J2042">
            <v>43859</v>
          </cell>
        </row>
        <row r="2043">
          <cell r="A2043" t="str">
            <v>INC000000521350</v>
          </cell>
          <cell r="C2043" t="str">
            <v>INTERNET MÓVIL</v>
          </cell>
          <cell r="J2043">
            <v>43859</v>
          </cell>
        </row>
        <row r="2044">
          <cell r="A2044" t="str">
            <v>INC000000521363</v>
          </cell>
          <cell r="C2044" t="str">
            <v>CONECTIVIDAD LAN</v>
          </cell>
          <cell r="J2044">
            <v>43859</v>
          </cell>
        </row>
        <row r="2045">
          <cell r="A2045" t="str">
            <v>INC000000521366</v>
          </cell>
          <cell r="C2045" t="str">
            <v>CONECTIVIDAD WAN</v>
          </cell>
          <cell r="J2045">
            <v>43859</v>
          </cell>
        </row>
        <row r="2046">
          <cell r="A2046" t="str">
            <v>INC000000521370</v>
          </cell>
          <cell r="C2046" t="str">
            <v>CONECTIVIDAD WAN</v>
          </cell>
          <cell r="J2046">
            <v>43859</v>
          </cell>
        </row>
        <row r="2047">
          <cell r="A2047" t="str">
            <v>INC000000521402</v>
          </cell>
          <cell r="C2047" t="str">
            <v>CONECTIVIDAD WAN</v>
          </cell>
          <cell r="J2047">
            <v>43859</v>
          </cell>
        </row>
        <row r="2048">
          <cell r="A2048" t="str">
            <v>INC000000521403</v>
          </cell>
          <cell r="C2048" t="str">
            <v>CONECTIVIDAD WAN</v>
          </cell>
          <cell r="J2048">
            <v>43859</v>
          </cell>
        </row>
        <row r="2049">
          <cell r="A2049" t="str">
            <v>INC000000521409</v>
          </cell>
          <cell r="C2049" t="str">
            <v>CONECTIVIDAD WAN</v>
          </cell>
          <cell r="J2049">
            <v>43859</v>
          </cell>
        </row>
        <row r="2050">
          <cell r="A2050" t="str">
            <v>INC000000521411</v>
          </cell>
          <cell r="C2050" t="str">
            <v>CONECTIVIDAD WAN</v>
          </cell>
          <cell r="J2050">
            <v>43859</v>
          </cell>
        </row>
        <row r="2051">
          <cell r="A2051" t="str">
            <v>INC000000521416</v>
          </cell>
          <cell r="C2051" t="str">
            <v>CONECTIVIDAD WAN</v>
          </cell>
          <cell r="J2051">
            <v>43859</v>
          </cell>
        </row>
        <row r="2052">
          <cell r="A2052" t="str">
            <v>INC000000521418</v>
          </cell>
          <cell r="C2052" t="str">
            <v>CONECTIVIDAD WAN</v>
          </cell>
          <cell r="J2052">
            <v>43859</v>
          </cell>
        </row>
        <row r="2053">
          <cell r="A2053" t="str">
            <v>INC000000521537</v>
          </cell>
          <cell r="C2053" t="str">
            <v>CONECTIVIDAD WAN</v>
          </cell>
          <cell r="J2053">
            <v>43859</v>
          </cell>
        </row>
        <row r="2054">
          <cell r="A2054" t="str">
            <v>INC000000521644</v>
          </cell>
          <cell r="C2054" t="str">
            <v>CONECTIVIDAD WAN</v>
          </cell>
          <cell r="J2054">
            <v>43859</v>
          </cell>
        </row>
        <row r="2055">
          <cell r="A2055" t="str">
            <v>INC000000521983</v>
          </cell>
          <cell r="C2055" t="str">
            <v>CORREO ELECTRÓNICO</v>
          </cell>
          <cell r="J2055">
            <v>43860</v>
          </cell>
        </row>
        <row r="2056">
          <cell r="A2056" t="str">
            <v>INC000000521998</v>
          </cell>
          <cell r="C2056" t="str">
            <v>DIRECTORIO ACTIVO</v>
          </cell>
          <cell r="J2056">
            <v>43860</v>
          </cell>
        </row>
        <row r="2057">
          <cell r="A2057" t="str">
            <v>INC000000522079</v>
          </cell>
          <cell r="C2057" t="str">
            <v>CONECTIVIDAD LAN</v>
          </cell>
          <cell r="J2057">
            <v>43860</v>
          </cell>
        </row>
        <row r="2058">
          <cell r="A2058" t="str">
            <v>INC000000522080</v>
          </cell>
          <cell r="C2058" t="str">
            <v>CONECTIVIDAD WAN</v>
          </cell>
          <cell r="J2058">
            <v>43860</v>
          </cell>
        </row>
        <row r="2059">
          <cell r="A2059" t="str">
            <v>INC000000522081</v>
          </cell>
          <cell r="C2059" t="str">
            <v>CONECTIVIDAD WAN</v>
          </cell>
          <cell r="J2059">
            <v>43860</v>
          </cell>
        </row>
        <row r="2060">
          <cell r="A2060" t="str">
            <v>INC000000522082</v>
          </cell>
          <cell r="C2060" t="str">
            <v>CONECTIVIDAD WAN</v>
          </cell>
          <cell r="J2060">
            <v>43860</v>
          </cell>
        </row>
        <row r="2061">
          <cell r="A2061" t="str">
            <v>INC000000522083</v>
          </cell>
          <cell r="C2061" t="str">
            <v>CONECTIVIDAD WAN</v>
          </cell>
          <cell r="J2061">
            <v>43860</v>
          </cell>
        </row>
        <row r="2062">
          <cell r="A2062" t="str">
            <v>INC000000522084</v>
          </cell>
          <cell r="C2062" t="str">
            <v>CONECTIVIDAD WAN</v>
          </cell>
          <cell r="J2062">
            <v>43860</v>
          </cell>
        </row>
        <row r="2063">
          <cell r="A2063" t="str">
            <v>INC000000522087</v>
          </cell>
          <cell r="C2063" t="str">
            <v>CONECTIVIDAD WAN</v>
          </cell>
          <cell r="J2063">
            <v>43860</v>
          </cell>
        </row>
        <row r="2064">
          <cell r="A2064" t="str">
            <v>INC000000522091</v>
          </cell>
          <cell r="C2064" t="str">
            <v>CONECTIVIDAD WAN</v>
          </cell>
          <cell r="J2064">
            <v>43860</v>
          </cell>
        </row>
        <row r="2065">
          <cell r="A2065" t="str">
            <v>INC000000522095</v>
          </cell>
          <cell r="C2065" t="str">
            <v>CONECTIVIDAD WAN</v>
          </cell>
          <cell r="J2065">
            <v>43860</v>
          </cell>
        </row>
        <row r="2066">
          <cell r="A2066" t="str">
            <v>INC000000522128</v>
          </cell>
          <cell r="C2066" t="str">
            <v>CONECTIVIDAD WAN</v>
          </cell>
          <cell r="J2066">
            <v>43860</v>
          </cell>
        </row>
        <row r="2067">
          <cell r="A2067" t="str">
            <v>INC000000522131</v>
          </cell>
          <cell r="C2067" t="str">
            <v>CONECTIVIDAD WAN</v>
          </cell>
          <cell r="J2067">
            <v>43860</v>
          </cell>
        </row>
        <row r="2068">
          <cell r="A2068" t="str">
            <v>INC000000522132</v>
          </cell>
          <cell r="C2068" t="str">
            <v>CONECTIVIDAD WAN</v>
          </cell>
          <cell r="J2068">
            <v>43860</v>
          </cell>
        </row>
        <row r="2069">
          <cell r="A2069" t="str">
            <v>INC000000522134</v>
          </cell>
          <cell r="C2069" t="str">
            <v>CONECTIVIDAD WAN</v>
          </cell>
          <cell r="J2069">
            <v>43860</v>
          </cell>
        </row>
        <row r="2070">
          <cell r="A2070" t="str">
            <v>INC000000522136</v>
          </cell>
          <cell r="C2070" t="str">
            <v>CONECTIVIDAD WAN</v>
          </cell>
          <cell r="J2070">
            <v>43860</v>
          </cell>
        </row>
        <row r="2071">
          <cell r="A2071" t="str">
            <v>INC000000522171</v>
          </cell>
          <cell r="C2071" t="str">
            <v>CONECTIVIDAD WAN</v>
          </cell>
          <cell r="J2071">
            <v>43860</v>
          </cell>
        </row>
        <row r="2072">
          <cell r="A2072" t="str">
            <v>INC000000522183</v>
          </cell>
          <cell r="C2072" t="str">
            <v>CONECTIVIDAD WAN</v>
          </cell>
          <cell r="J2072">
            <v>43860</v>
          </cell>
        </row>
        <row r="2073">
          <cell r="A2073" t="str">
            <v>INC000000522209</v>
          </cell>
          <cell r="C2073" t="str">
            <v>CONECTIVIDAD WAN</v>
          </cell>
          <cell r="J2073">
            <v>43860</v>
          </cell>
        </row>
        <row r="2074">
          <cell r="A2074" t="str">
            <v>INC000000522212</v>
          </cell>
          <cell r="C2074" t="str">
            <v>CONECTIVIDAD WAN</v>
          </cell>
          <cell r="J2074">
            <v>43860</v>
          </cell>
        </row>
        <row r="2075">
          <cell r="A2075" t="str">
            <v>INC000000522219</v>
          </cell>
          <cell r="C2075" t="str">
            <v>CONECTIVIDAD WAN</v>
          </cell>
          <cell r="J2075">
            <v>43860</v>
          </cell>
        </row>
        <row r="2076">
          <cell r="A2076" t="str">
            <v>INC000000522240</v>
          </cell>
          <cell r="C2076" t="str">
            <v>CONECTIVIDAD LAN</v>
          </cell>
          <cell r="J2076">
            <v>43860</v>
          </cell>
        </row>
        <row r="2077">
          <cell r="A2077" t="str">
            <v>INC000000522304</v>
          </cell>
          <cell r="C2077" t="str">
            <v>CONECTIVIDAD WAN</v>
          </cell>
          <cell r="J2077">
            <v>43860</v>
          </cell>
        </row>
        <row r="2078">
          <cell r="A2078" t="str">
            <v>INC000000522312</v>
          </cell>
          <cell r="C2078" t="str">
            <v>CONECTIVIDAD WAN</v>
          </cell>
          <cell r="J2078">
            <v>43860</v>
          </cell>
        </row>
        <row r="2079">
          <cell r="A2079" t="str">
            <v>INC000000522320</v>
          </cell>
          <cell r="C2079" t="str">
            <v>CORREO ELECTRÓNICO</v>
          </cell>
          <cell r="J2079">
            <v>43860</v>
          </cell>
        </row>
        <row r="2080">
          <cell r="A2080" t="str">
            <v>INC000000522384</v>
          </cell>
          <cell r="C2080" t="str">
            <v>CONECTIVIDAD WAN</v>
          </cell>
          <cell r="J2080">
            <v>43860</v>
          </cell>
        </row>
        <row r="2081">
          <cell r="A2081" t="str">
            <v>INC000000522410</v>
          </cell>
          <cell r="C2081" t="str">
            <v>CONECTIVIDAD LAN</v>
          </cell>
          <cell r="J2081">
            <v>43860</v>
          </cell>
        </row>
        <row r="2082">
          <cell r="A2082" t="str">
            <v>INC000000522424</v>
          </cell>
          <cell r="C2082" t="str">
            <v>CORREO ELECTRÓNICO</v>
          </cell>
          <cell r="J2082">
            <v>43860</v>
          </cell>
        </row>
        <row r="2083">
          <cell r="A2083" t="str">
            <v>INC000000522495</v>
          </cell>
          <cell r="C2083" t="str">
            <v>CONECTIVIDAD WAN</v>
          </cell>
          <cell r="J2083">
            <v>43860</v>
          </cell>
        </row>
        <row r="2084">
          <cell r="A2084" t="str">
            <v>INC000000522517</v>
          </cell>
          <cell r="C2084" t="str">
            <v>CONECTIVIDAD WAN</v>
          </cell>
          <cell r="J2084">
            <v>43860</v>
          </cell>
        </row>
        <row r="2085">
          <cell r="A2085" t="str">
            <v>INC000000522569</v>
          </cell>
          <cell r="C2085" t="str">
            <v>CONECTIVIDAD LAN</v>
          </cell>
          <cell r="J2085">
            <v>43860</v>
          </cell>
        </row>
        <row r="2086">
          <cell r="A2086" t="str">
            <v>INC000000522585</v>
          </cell>
          <cell r="C2086" t="str">
            <v>CONECTIVIDAD WAN</v>
          </cell>
          <cell r="J2086">
            <v>43860</v>
          </cell>
        </row>
        <row r="2087">
          <cell r="A2087" t="str">
            <v>INC000000522659</v>
          </cell>
          <cell r="C2087" t="str">
            <v>CORREO ELECTRÓNICO</v>
          </cell>
          <cell r="J2087">
            <v>43860</v>
          </cell>
        </row>
        <row r="2088">
          <cell r="A2088" t="str">
            <v>INC000000522666</v>
          </cell>
          <cell r="C2088" t="str">
            <v>CONECTIVIDAD WAN</v>
          </cell>
          <cell r="J2088">
            <v>43860</v>
          </cell>
        </row>
        <row r="2089">
          <cell r="A2089" t="str">
            <v>INC000000522670</v>
          </cell>
          <cell r="C2089" t="str">
            <v>CONECTIVIDAD WAN</v>
          </cell>
          <cell r="J2089">
            <v>43860</v>
          </cell>
        </row>
        <row r="2090">
          <cell r="A2090" t="str">
            <v>INC000000522697</v>
          </cell>
          <cell r="C2090" t="str">
            <v>CORREO ELECTRÓNICO</v>
          </cell>
          <cell r="J2090">
            <v>43860</v>
          </cell>
        </row>
        <row r="2091">
          <cell r="A2091" t="str">
            <v>INC000000522698</v>
          </cell>
          <cell r="C2091" t="str">
            <v>DIRECTORIO ACTIVO</v>
          </cell>
          <cell r="J2091">
            <v>43860</v>
          </cell>
        </row>
        <row r="2092">
          <cell r="A2092" t="str">
            <v>INC000000522704</v>
          </cell>
          <cell r="C2092" t="str">
            <v>CONECTIVIDAD WAN</v>
          </cell>
          <cell r="J2092">
            <v>43860</v>
          </cell>
        </row>
        <row r="2093">
          <cell r="A2093" t="str">
            <v>INC000000522718</v>
          </cell>
          <cell r="C2093" t="str">
            <v>CONECTIVIDAD WAN</v>
          </cell>
          <cell r="J2093">
            <v>43860</v>
          </cell>
        </row>
        <row r="2094">
          <cell r="A2094" t="str">
            <v>INC000000522738</v>
          </cell>
          <cell r="C2094" t="str">
            <v>CONECTIVIDAD WAN</v>
          </cell>
          <cell r="J2094">
            <v>43860</v>
          </cell>
        </row>
        <row r="2095">
          <cell r="A2095" t="str">
            <v>INC000000522770</v>
          </cell>
          <cell r="C2095" t="str">
            <v>CONECTIVIDAD WAN</v>
          </cell>
          <cell r="J2095">
            <v>43860</v>
          </cell>
        </row>
        <row r="2096">
          <cell r="A2096" t="str">
            <v>INC000000522785</v>
          </cell>
          <cell r="C2096" t="str">
            <v>CONECTIVIDAD WAN</v>
          </cell>
          <cell r="J2096">
            <v>43860</v>
          </cell>
        </row>
        <row r="2097">
          <cell r="A2097" t="str">
            <v>INC000000522802</v>
          </cell>
          <cell r="C2097" t="str">
            <v>CONECTIVIDAD WAN</v>
          </cell>
          <cell r="J2097">
            <v>43860</v>
          </cell>
        </row>
        <row r="2098">
          <cell r="A2098" t="str">
            <v>INC000000522809</v>
          </cell>
          <cell r="C2098" t="str">
            <v>CORREO ELECTRÓNICO</v>
          </cell>
          <cell r="J2098">
            <v>43860</v>
          </cell>
        </row>
        <row r="2099">
          <cell r="A2099" t="str">
            <v>INC000000522914</v>
          </cell>
          <cell r="C2099" t="str">
            <v>CONECTIVIDAD WAN</v>
          </cell>
          <cell r="J2099">
            <v>43860</v>
          </cell>
        </row>
        <row r="2100">
          <cell r="A2100" t="str">
            <v>INC000000522927</v>
          </cell>
          <cell r="C2100" t="str">
            <v>CONECTIVIDAD WAN</v>
          </cell>
          <cell r="J2100">
            <v>43860</v>
          </cell>
        </row>
        <row r="2101">
          <cell r="A2101" t="str">
            <v>INC000000522948</v>
          </cell>
          <cell r="C2101" t="str">
            <v>CORREO ELECTRÓNICO</v>
          </cell>
          <cell r="J2101">
            <v>43860</v>
          </cell>
        </row>
        <row r="2102">
          <cell r="A2102" t="str">
            <v>INC000000522958</v>
          </cell>
          <cell r="C2102" t="str">
            <v>CORREO ELECTRÓNICO</v>
          </cell>
          <cell r="J2102">
            <v>43860</v>
          </cell>
        </row>
        <row r="2103">
          <cell r="A2103" t="str">
            <v>INC000000522979</v>
          </cell>
          <cell r="C2103" t="str">
            <v>CONECTIVIDAD WAN</v>
          </cell>
          <cell r="J2103">
            <v>43860</v>
          </cell>
        </row>
        <row r="2104">
          <cell r="A2104" t="str">
            <v>INC000000523010</v>
          </cell>
          <cell r="C2104" t="str">
            <v>CORREO ELECTRÓNICO</v>
          </cell>
          <cell r="J2104">
            <v>43860</v>
          </cell>
        </row>
        <row r="2105">
          <cell r="A2105" t="str">
            <v>INC000000523027</v>
          </cell>
          <cell r="C2105" t="str">
            <v>CONECTIVIDAD WAN</v>
          </cell>
          <cell r="J2105">
            <v>43860</v>
          </cell>
        </row>
        <row r="2106">
          <cell r="A2106" t="str">
            <v>INC000000523082</v>
          </cell>
          <cell r="C2106" t="str">
            <v>CORREO ELECTRÓNICO</v>
          </cell>
          <cell r="J2106">
            <v>43860</v>
          </cell>
        </row>
        <row r="2107">
          <cell r="A2107" t="str">
            <v>INC000000523102</v>
          </cell>
          <cell r="C2107" t="str">
            <v>CORRELACIONADOR DE EVENTOS</v>
          </cell>
          <cell r="J2107">
            <v>43860</v>
          </cell>
        </row>
        <row r="2108">
          <cell r="A2108" t="str">
            <v>INC000000523110</v>
          </cell>
          <cell r="C2108" t="str">
            <v>CORREO ELECTRÓNICO</v>
          </cell>
          <cell r="J2108">
            <v>43860</v>
          </cell>
        </row>
      </sheetData>
      <sheetData sheetId="1">
        <row r="1">
          <cell r="A1" t="str">
            <v>ID de orden de trabajo+</v>
          </cell>
          <cell r="C1" t="str">
            <v>Servicio*+</v>
          </cell>
          <cell r="G1" t="str">
            <v>Fecha de envío</v>
          </cell>
        </row>
        <row r="2">
          <cell r="A2" t="str">
            <v>WO0000000090183</v>
          </cell>
          <cell r="C2" t="str">
            <v>SHAREPOINT</v>
          </cell>
          <cell r="G2">
            <v>43609</v>
          </cell>
        </row>
        <row r="3">
          <cell r="A3" t="str">
            <v>WO0000000090305</v>
          </cell>
          <cell r="C3" t="str">
            <v>SHAREPOINT</v>
          </cell>
          <cell r="G3">
            <v>43609</v>
          </cell>
        </row>
        <row r="4">
          <cell r="A4" t="str">
            <v>WO0000000114618</v>
          </cell>
          <cell r="C4" t="str">
            <v>SHAREPOINT</v>
          </cell>
          <cell r="G4">
            <v>43662</v>
          </cell>
        </row>
        <row r="5">
          <cell r="A5" t="str">
            <v>WO0000000153267</v>
          </cell>
          <cell r="C5" t="str">
            <v>SHAREPOINT</v>
          </cell>
          <cell r="G5">
            <v>43738</v>
          </cell>
        </row>
        <row r="6">
          <cell r="A6" t="str">
            <v>WO0000000187340</v>
          </cell>
          <cell r="C6" t="str">
            <v>RESPALDO DE INFORMACIÓN</v>
          </cell>
          <cell r="G6">
            <v>43802</v>
          </cell>
        </row>
        <row r="7">
          <cell r="A7" t="str">
            <v>WO0000000187532</v>
          </cell>
          <cell r="C7" t="str">
            <v>SHAREPOINT</v>
          </cell>
          <cell r="G7">
            <v>43803</v>
          </cell>
        </row>
        <row r="8">
          <cell r="A8" t="str">
            <v>WO0000000187748</v>
          </cell>
          <cell r="C8" t="str">
            <v>SERVIDORES WINDOWS</v>
          </cell>
          <cell r="G8">
            <v>43803</v>
          </cell>
        </row>
        <row r="9">
          <cell r="A9" t="str">
            <v>WO0000000187968</v>
          </cell>
          <cell r="C9" t="str">
            <v>DIRECTORIO ACTIVO</v>
          </cell>
          <cell r="G9">
            <v>43804</v>
          </cell>
        </row>
        <row r="10">
          <cell r="A10" t="str">
            <v>WO0000000188153</v>
          </cell>
          <cell r="C10" t="str">
            <v>DIRECTORIO ACTIVO</v>
          </cell>
          <cell r="G10">
            <v>43804</v>
          </cell>
        </row>
        <row r="11">
          <cell r="A11" t="str">
            <v>WO0000000188348</v>
          </cell>
          <cell r="C11" t="str">
            <v>DIRECTORIO ACTIVO</v>
          </cell>
          <cell r="G11">
            <v>43804</v>
          </cell>
        </row>
        <row r="12">
          <cell r="A12" t="str">
            <v>WO0000000188766</v>
          </cell>
          <cell r="C12" t="str">
            <v>DIRECTORIO ACTIVO</v>
          </cell>
          <cell r="G12">
            <v>43805</v>
          </cell>
        </row>
        <row r="13">
          <cell r="A13" t="str">
            <v>WO0000000189520</v>
          </cell>
          <cell r="C13" t="str">
            <v>DIRECTORIO ACTIVO</v>
          </cell>
          <cell r="G13">
            <v>43808</v>
          </cell>
        </row>
        <row r="14">
          <cell r="A14" t="str">
            <v>WO0000000193450</v>
          </cell>
          <cell r="C14" t="str">
            <v>CONECTIVIDAD WAN</v>
          </cell>
          <cell r="G14">
            <v>43817</v>
          </cell>
        </row>
        <row r="15">
          <cell r="A15" t="str">
            <v>WO0000000193923</v>
          </cell>
          <cell r="C15" t="str">
            <v>DIRECTORIO ACTIVO</v>
          </cell>
          <cell r="G15">
            <v>43817</v>
          </cell>
        </row>
        <row r="16">
          <cell r="A16" t="str">
            <v>WO0000000196221</v>
          </cell>
          <cell r="C16" t="str">
            <v>VPN SSL</v>
          </cell>
          <cell r="G16">
            <v>43822</v>
          </cell>
        </row>
        <row r="17">
          <cell r="A17" t="str">
            <v>WO0000000197119</v>
          </cell>
          <cell r="C17" t="str">
            <v>VPN SSL</v>
          </cell>
          <cell r="G17">
            <v>43825</v>
          </cell>
        </row>
        <row r="18">
          <cell r="A18" t="str">
            <v>WO0000000197204</v>
          </cell>
          <cell r="C18" t="str">
            <v>VPN SSL</v>
          </cell>
          <cell r="G18">
            <v>43825</v>
          </cell>
        </row>
        <row r="19">
          <cell r="A19" t="str">
            <v>WO0000000197675</v>
          </cell>
          <cell r="C19" t="str">
            <v>VPN SSL</v>
          </cell>
          <cell r="G19">
            <v>43826</v>
          </cell>
        </row>
        <row r="20">
          <cell r="A20" t="str">
            <v>WO0000000198320</v>
          </cell>
          <cell r="C20" t="str">
            <v>DIRECTORIO ACTIVO</v>
          </cell>
          <cell r="G20">
            <v>43829</v>
          </cell>
        </row>
        <row r="21">
          <cell r="A21" t="str">
            <v>WO0000000198330</v>
          </cell>
          <cell r="C21" t="str">
            <v>SOPORTE INFRAESTRUCTURA</v>
          </cell>
          <cell r="G21">
            <v>43829</v>
          </cell>
        </row>
        <row r="22">
          <cell r="A22" t="str">
            <v>WO0000000198348</v>
          </cell>
          <cell r="C22" t="str">
            <v>DIRECTORIO ACTIVO</v>
          </cell>
          <cell r="G22">
            <v>43830</v>
          </cell>
        </row>
        <row r="23">
          <cell r="A23" t="str">
            <v>WO0000000198378</v>
          </cell>
          <cell r="C23" t="str">
            <v>VPN SSL</v>
          </cell>
          <cell r="G23">
            <v>43830</v>
          </cell>
        </row>
        <row r="24">
          <cell r="A24" t="str">
            <v>WO0000000198380</v>
          </cell>
          <cell r="C24" t="str">
            <v>VPN SSL</v>
          </cell>
          <cell r="G24">
            <v>43830</v>
          </cell>
        </row>
        <row r="25">
          <cell r="A25" t="str">
            <v>WO0000000198384</v>
          </cell>
          <cell r="C25" t="str">
            <v>VPN SSL</v>
          </cell>
          <cell r="G25">
            <v>43830</v>
          </cell>
        </row>
        <row r="26">
          <cell r="A26" t="str">
            <v>WO0000000198390</v>
          </cell>
          <cell r="C26" t="str">
            <v>VPN SSL</v>
          </cell>
          <cell r="G26">
            <v>43830</v>
          </cell>
        </row>
        <row r="27">
          <cell r="A27" t="str">
            <v>WO0000000198392</v>
          </cell>
          <cell r="C27" t="str">
            <v>VPN SSL</v>
          </cell>
          <cell r="G27">
            <v>43830</v>
          </cell>
        </row>
        <row r="28">
          <cell r="A28" t="str">
            <v>WO0000000198397</v>
          </cell>
          <cell r="C28" t="str">
            <v>DIRECTORIO ACTIVO</v>
          </cell>
          <cell r="G28">
            <v>43830</v>
          </cell>
        </row>
        <row r="29">
          <cell r="A29" t="str">
            <v>WO0000000198398</v>
          </cell>
          <cell r="C29" t="str">
            <v>DIRECTORIO ACTIVO</v>
          </cell>
          <cell r="G29">
            <v>43830</v>
          </cell>
        </row>
        <row r="30">
          <cell r="A30" t="str">
            <v>WO0000000198403</v>
          </cell>
          <cell r="C30" t="str">
            <v>DIRECTORIO ACTIVO</v>
          </cell>
          <cell r="G30">
            <v>43829</v>
          </cell>
        </row>
        <row r="31">
          <cell r="A31" t="str">
            <v>WO0000000198440</v>
          </cell>
          <cell r="C31" t="str">
            <v>CONECTIVIDAD LAN</v>
          </cell>
          <cell r="G31">
            <v>43829</v>
          </cell>
        </row>
        <row r="32">
          <cell r="A32" t="str">
            <v>WO0000000198483</v>
          </cell>
          <cell r="C32" t="str">
            <v>VPN SSL</v>
          </cell>
          <cell r="G32">
            <v>43830</v>
          </cell>
        </row>
        <row r="33">
          <cell r="A33" t="str">
            <v>WO0000000198486</v>
          </cell>
          <cell r="C33" t="str">
            <v>DIRECTORIO ACTIVO</v>
          </cell>
          <cell r="G33">
            <v>43830</v>
          </cell>
        </row>
        <row r="34">
          <cell r="A34" t="str">
            <v>WO0000000198575</v>
          </cell>
          <cell r="C34" t="str">
            <v>DIRECTORIO ACTIVO</v>
          </cell>
          <cell r="G34">
            <v>43830</v>
          </cell>
        </row>
        <row r="35">
          <cell r="A35" t="str">
            <v>WO0000000198591</v>
          </cell>
          <cell r="C35" t="str">
            <v>DIRECTORIO ACTIVO</v>
          </cell>
          <cell r="G35">
            <v>43832</v>
          </cell>
        </row>
        <row r="36">
          <cell r="A36" t="str">
            <v>WO0000000198636</v>
          </cell>
          <cell r="C36" t="str">
            <v>DIRECTORIO ACTIVO</v>
          </cell>
          <cell r="G36">
            <v>43832</v>
          </cell>
        </row>
        <row r="37">
          <cell r="A37" t="str">
            <v>WO0000000198654</v>
          </cell>
          <cell r="C37" t="str">
            <v>DIRECTORIO ACTIVO</v>
          </cell>
          <cell r="G37">
            <v>43832</v>
          </cell>
        </row>
        <row r="38">
          <cell r="A38" t="str">
            <v>WO0000000198656</v>
          </cell>
          <cell r="C38" t="str">
            <v>DIRECTORIO ACTIVO</v>
          </cell>
          <cell r="G38">
            <v>43832</v>
          </cell>
        </row>
        <row r="39">
          <cell r="A39" t="str">
            <v>WO0000000198657</v>
          </cell>
          <cell r="C39" t="str">
            <v>DIRECTORIO ACTIVO</v>
          </cell>
          <cell r="G39">
            <v>43832</v>
          </cell>
        </row>
        <row r="40">
          <cell r="A40" t="str">
            <v>WO0000000198664</v>
          </cell>
          <cell r="C40" t="str">
            <v>DIRECTORIO ACTIVO</v>
          </cell>
          <cell r="G40">
            <v>43832</v>
          </cell>
        </row>
        <row r="41">
          <cell r="A41" t="str">
            <v>WO0000000198671</v>
          </cell>
          <cell r="C41" t="str">
            <v>DIRECTORIO ACTIVO</v>
          </cell>
          <cell r="G41">
            <v>43832</v>
          </cell>
        </row>
        <row r="42">
          <cell r="A42" t="str">
            <v>WO0000000198672</v>
          </cell>
          <cell r="C42" t="str">
            <v>DIRECTORIO ACTIVO</v>
          </cell>
          <cell r="G42">
            <v>43832</v>
          </cell>
        </row>
        <row r="43">
          <cell r="A43" t="str">
            <v>WO0000000198679</v>
          </cell>
          <cell r="C43" t="str">
            <v>DIRECTORIO ACTIVO</v>
          </cell>
          <cell r="G43">
            <v>43832</v>
          </cell>
        </row>
        <row r="44">
          <cell r="A44" t="str">
            <v>WO0000000198682</v>
          </cell>
          <cell r="C44" t="str">
            <v>DIRECTORIO ACTIVO</v>
          </cell>
          <cell r="G44">
            <v>43832</v>
          </cell>
        </row>
        <row r="45">
          <cell r="A45" t="str">
            <v>WO0000000198686</v>
          </cell>
          <cell r="C45" t="str">
            <v>DIRECTORIO ACTIVO</v>
          </cell>
          <cell r="G45">
            <v>43832</v>
          </cell>
        </row>
        <row r="46">
          <cell r="A46" t="str">
            <v>WO0000000198687</v>
          </cell>
          <cell r="C46" t="str">
            <v>DIRECTORIO ACTIVO</v>
          </cell>
          <cell r="G46">
            <v>43832</v>
          </cell>
        </row>
        <row r="47">
          <cell r="A47" t="str">
            <v>WO0000000198695</v>
          </cell>
          <cell r="C47" t="str">
            <v>DIRECTORIO ACTIVO</v>
          </cell>
          <cell r="G47">
            <v>43832</v>
          </cell>
        </row>
        <row r="48">
          <cell r="A48" t="str">
            <v>WO0000000198699</v>
          </cell>
          <cell r="C48" t="str">
            <v>DIRECTORIO ACTIVO</v>
          </cell>
          <cell r="G48">
            <v>43832</v>
          </cell>
        </row>
        <row r="49">
          <cell r="A49" t="str">
            <v>WO0000000198717</v>
          </cell>
          <cell r="C49" t="str">
            <v>DIRECTORIO ACTIVO</v>
          </cell>
          <cell r="G49">
            <v>43832</v>
          </cell>
        </row>
        <row r="50">
          <cell r="A50" t="str">
            <v>WO0000000198765</v>
          </cell>
          <cell r="C50" t="str">
            <v>DIRECTORIO ACTIVO</v>
          </cell>
          <cell r="G50">
            <v>43832</v>
          </cell>
        </row>
        <row r="51">
          <cell r="A51" t="str">
            <v>WO0000000198768</v>
          </cell>
          <cell r="C51" t="str">
            <v>DIRECTORIO ACTIVO</v>
          </cell>
          <cell r="G51">
            <v>43832</v>
          </cell>
        </row>
        <row r="52">
          <cell r="A52" t="str">
            <v>WO0000000198770</v>
          </cell>
          <cell r="C52" t="str">
            <v>DIRECTORIO ACTIVO</v>
          </cell>
          <cell r="G52">
            <v>43832</v>
          </cell>
        </row>
        <row r="53">
          <cell r="A53" t="str">
            <v>WO0000000198773</v>
          </cell>
          <cell r="C53" t="str">
            <v>DIRECTORIO ACTIVO</v>
          </cell>
          <cell r="G53">
            <v>43832</v>
          </cell>
        </row>
        <row r="54">
          <cell r="A54" t="str">
            <v>WO0000000198777</v>
          </cell>
          <cell r="C54" t="str">
            <v>CORREO ELECTRÓNICO</v>
          </cell>
          <cell r="G54">
            <v>43832</v>
          </cell>
        </row>
        <row r="55">
          <cell r="A55" t="str">
            <v>WO0000000198778</v>
          </cell>
          <cell r="C55" t="str">
            <v>DIRECTORIO ACTIVO</v>
          </cell>
          <cell r="G55">
            <v>43832</v>
          </cell>
        </row>
        <row r="56">
          <cell r="A56" t="str">
            <v>WO0000000198779</v>
          </cell>
          <cell r="C56" t="str">
            <v>DIRECTORIO ACTIVO</v>
          </cell>
          <cell r="G56">
            <v>43832</v>
          </cell>
        </row>
        <row r="57">
          <cell r="A57" t="str">
            <v>WO0000000198781</v>
          </cell>
          <cell r="C57" t="str">
            <v>CONECTIVIDAD LAN</v>
          </cell>
          <cell r="G57">
            <v>43832</v>
          </cell>
        </row>
        <row r="58">
          <cell r="A58" t="str">
            <v>WO0000000198784</v>
          </cell>
          <cell r="C58" t="str">
            <v>DIRECTORIO ACTIVO</v>
          </cell>
          <cell r="G58">
            <v>43832</v>
          </cell>
        </row>
        <row r="59">
          <cell r="A59" t="str">
            <v>WO0000000198824</v>
          </cell>
          <cell r="C59" t="str">
            <v>DIRECTORIO ACTIVO</v>
          </cell>
          <cell r="G59">
            <v>43832</v>
          </cell>
        </row>
        <row r="60">
          <cell r="A60" t="str">
            <v>WO0000000198844</v>
          </cell>
          <cell r="C60" t="str">
            <v>DIRECTORIO ACTIVO</v>
          </cell>
          <cell r="G60">
            <v>43832</v>
          </cell>
        </row>
        <row r="61">
          <cell r="A61" t="str">
            <v>WO0000000198845</v>
          </cell>
          <cell r="C61" t="str">
            <v>DIRECTORIO ACTIVO</v>
          </cell>
          <cell r="G61">
            <v>43832</v>
          </cell>
        </row>
        <row r="62">
          <cell r="A62" t="str">
            <v>WO0000000198849</v>
          </cell>
          <cell r="C62" t="str">
            <v>DIRECTORIO ACTIVO</v>
          </cell>
          <cell r="G62">
            <v>43832</v>
          </cell>
        </row>
        <row r="63">
          <cell r="A63" t="str">
            <v>WO0000000198850</v>
          </cell>
          <cell r="C63" t="str">
            <v>DIRECTORIO ACTIVO</v>
          </cell>
          <cell r="G63">
            <v>43832</v>
          </cell>
        </row>
        <row r="64">
          <cell r="A64" t="str">
            <v>WO0000000198851</v>
          </cell>
          <cell r="C64" t="str">
            <v>DIRECTORIO ACTIVO</v>
          </cell>
          <cell r="G64">
            <v>43832</v>
          </cell>
        </row>
        <row r="65">
          <cell r="A65" t="str">
            <v>WO0000000198852</v>
          </cell>
          <cell r="C65" t="str">
            <v>DIRECTORIO ACTIVO</v>
          </cell>
          <cell r="G65">
            <v>43832</v>
          </cell>
        </row>
        <row r="66">
          <cell r="A66" t="str">
            <v>WO0000000198853</v>
          </cell>
          <cell r="C66" t="str">
            <v>DIRECTORIO ACTIVO</v>
          </cell>
          <cell r="G66">
            <v>43832</v>
          </cell>
        </row>
        <row r="67">
          <cell r="A67" t="str">
            <v>WO0000000198854</v>
          </cell>
          <cell r="C67" t="str">
            <v>PÁGINA WEB - RNEC</v>
          </cell>
          <cell r="G67">
            <v>43832</v>
          </cell>
        </row>
        <row r="68">
          <cell r="A68" t="str">
            <v>WO0000000198861</v>
          </cell>
          <cell r="C68" t="str">
            <v>DIRECTORIO ACTIVO</v>
          </cell>
          <cell r="G68">
            <v>43832</v>
          </cell>
        </row>
        <row r="69">
          <cell r="A69" t="str">
            <v>WO0000000198871</v>
          </cell>
          <cell r="C69" t="str">
            <v>DIRECTORIO ACTIVO</v>
          </cell>
          <cell r="G69">
            <v>43832</v>
          </cell>
        </row>
        <row r="70">
          <cell r="A70" t="str">
            <v>WO0000000198873</v>
          </cell>
          <cell r="C70" t="str">
            <v>DIRECTORIO ACTIVO</v>
          </cell>
          <cell r="G70">
            <v>43832</v>
          </cell>
        </row>
        <row r="71">
          <cell r="A71" t="str">
            <v>WO0000000198879</v>
          </cell>
          <cell r="C71" t="str">
            <v>SHAREPOINT</v>
          </cell>
          <cell r="G71">
            <v>43832</v>
          </cell>
        </row>
        <row r="72">
          <cell r="A72" t="str">
            <v>WO0000000198885</v>
          </cell>
          <cell r="C72" t="str">
            <v>CONECTIVIDAD LAN</v>
          </cell>
          <cell r="G72">
            <v>43832</v>
          </cell>
        </row>
        <row r="73">
          <cell r="A73" t="str">
            <v>WO0000000198886</v>
          </cell>
          <cell r="C73" t="str">
            <v>DIRECTORIO ACTIVO</v>
          </cell>
          <cell r="G73">
            <v>43832</v>
          </cell>
        </row>
        <row r="74">
          <cell r="A74" t="str">
            <v>WO0000000198901</v>
          </cell>
          <cell r="C74" t="str">
            <v>DIRECTORIO ACTIVO</v>
          </cell>
          <cell r="G74">
            <v>43832</v>
          </cell>
        </row>
        <row r="75">
          <cell r="A75" t="str">
            <v>WO0000000198908</v>
          </cell>
          <cell r="C75" t="str">
            <v>DIRECTORIO ACTIVO</v>
          </cell>
          <cell r="G75">
            <v>43832</v>
          </cell>
        </row>
        <row r="76">
          <cell r="A76" t="str">
            <v>WO0000000198915</v>
          </cell>
          <cell r="C76" t="str">
            <v>DIRECTORIO ACTIVO</v>
          </cell>
          <cell r="G76">
            <v>43832</v>
          </cell>
        </row>
        <row r="77">
          <cell r="A77" t="str">
            <v>WO0000000198918</v>
          </cell>
          <cell r="C77" t="str">
            <v>DIRECTORIO ACTIVO</v>
          </cell>
          <cell r="G77">
            <v>43832</v>
          </cell>
        </row>
        <row r="78">
          <cell r="A78" t="str">
            <v>WO0000000198954</v>
          </cell>
          <cell r="C78" t="str">
            <v>DIRECTORIO ACTIVO</v>
          </cell>
          <cell r="G78">
            <v>43833</v>
          </cell>
        </row>
        <row r="79">
          <cell r="A79" t="str">
            <v>WO0000000198957</v>
          </cell>
          <cell r="C79" t="str">
            <v>DIRECTORIO ACTIVO</v>
          </cell>
          <cell r="G79">
            <v>43833</v>
          </cell>
        </row>
        <row r="80">
          <cell r="A80" t="str">
            <v>WO0000000198962</v>
          </cell>
          <cell r="C80" t="str">
            <v>DIRECTORIO ACTIVO</v>
          </cell>
          <cell r="G80">
            <v>43833</v>
          </cell>
        </row>
        <row r="81">
          <cell r="A81" t="str">
            <v>WO0000000198983</v>
          </cell>
          <cell r="C81" t="str">
            <v>SOPORTE INFRAESTRUCTURA</v>
          </cell>
          <cell r="G81">
            <v>43833</v>
          </cell>
        </row>
        <row r="82">
          <cell r="A82" t="str">
            <v>WO0000000198988</v>
          </cell>
          <cell r="C82" t="str">
            <v>DIRECTORIO ACTIVO</v>
          </cell>
          <cell r="G82">
            <v>43833</v>
          </cell>
        </row>
        <row r="83">
          <cell r="A83" t="str">
            <v>WO0000000198998</v>
          </cell>
          <cell r="C83" t="str">
            <v>CONECTIVIDAD LAN</v>
          </cell>
          <cell r="G83">
            <v>43833</v>
          </cell>
        </row>
        <row r="84">
          <cell r="A84" t="str">
            <v>WO0000000199000</v>
          </cell>
          <cell r="C84" t="str">
            <v>CONECTIVIDAD LAN</v>
          </cell>
          <cell r="G84">
            <v>43833</v>
          </cell>
        </row>
        <row r="85">
          <cell r="A85" t="str">
            <v>WO0000000199012</v>
          </cell>
          <cell r="C85" t="str">
            <v>DIRECTORIO ACTIVO</v>
          </cell>
          <cell r="G85">
            <v>43832</v>
          </cell>
        </row>
        <row r="86">
          <cell r="A86" t="str">
            <v>WO0000000199016</v>
          </cell>
          <cell r="C86" t="str">
            <v>DIRECTORIO ACTIVO</v>
          </cell>
          <cell r="G86">
            <v>43832</v>
          </cell>
        </row>
        <row r="87">
          <cell r="A87" t="str">
            <v>WO0000000199040</v>
          </cell>
          <cell r="C87" t="str">
            <v>DIRECTORIO ACTIVO</v>
          </cell>
          <cell r="G87">
            <v>43833</v>
          </cell>
        </row>
        <row r="88">
          <cell r="A88" t="str">
            <v>WO0000000199041</v>
          </cell>
          <cell r="C88" t="str">
            <v>DIRECTORIO ACTIVO</v>
          </cell>
          <cell r="G88">
            <v>43833</v>
          </cell>
        </row>
        <row r="89">
          <cell r="A89" t="str">
            <v>WO0000000199048</v>
          </cell>
          <cell r="C89" t="str">
            <v>DIRECTORIO ACTIVO</v>
          </cell>
          <cell r="G89">
            <v>43833</v>
          </cell>
        </row>
        <row r="90">
          <cell r="A90" t="str">
            <v>WO0000000199078</v>
          </cell>
          <cell r="C90" t="str">
            <v>DIRECTORIO ACTIVO</v>
          </cell>
          <cell r="G90">
            <v>43833</v>
          </cell>
        </row>
        <row r="91">
          <cell r="A91" t="str">
            <v>WO0000000199103</v>
          </cell>
          <cell r="C91" t="str">
            <v>DIRECTORIO ACTIVO</v>
          </cell>
          <cell r="G91">
            <v>43832</v>
          </cell>
        </row>
        <row r="92">
          <cell r="A92" t="str">
            <v>WO0000000199120</v>
          </cell>
          <cell r="C92" t="str">
            <v>DIRECTORIO ACTIVO</v>
          </cell>
          <cell r="G92">
            <v>43832</v>
          </cell>
        </row>
        <row r="93">
          <cell r="A93" t="str">
            <v>WO0000000199126</v>
          </cell>
          <cell r="C93" t="str">
            <v>DIRECTORIO ACTIVO</v>
          </cell>
          <cell r="G93">
            <v>43832</v>
          </cell>
        </row>
        <row r="94">
          <cell r="A94" t="str">
            <v>WO0000000199137</v>
          </cell>
          <cell r="C94" t="str">
            <v>DIRECTORIO ACTIVO</v>
          </cell>
          <cell r="G94">
            <v>43833</v>
          </cell>
        </row>
        <row r="95">
          <cell r="A95" t="str">
            <v>WO0000000199160</v>
          </cell>
          <cell r="C95" t="str">
            <v>DIRECTORIO ACTIVO</v>
          </cell>
          <cell r="G95">
            <v>43833</v>
          </cell>
        </row>
        <row r="96">
          <cell r="A96" t="str">
            <v>WO0000000199185</v>
          </cell>
          <cell r="C96" t="str">
            <v>DIRECTORIO ACTIVO</v>
          </cell>
          <cell r="G96">
            <v>43833</v>
          </cell>
        </row>
        <row r="97">
          <cell r="A97" t="str">
            <v>WO0000000199189</v>
          </cell>
          <cell r="C97" t="str">
            <v>DIRECTORIO ACTIVO</v>
          </cell>
          <cell r="G97">
            <v>43833</v>
          </cell>
        </row>
        <row r="98">
          <cell r="A98" t="str">
            <v>WO0000000199210</v>
          </cell>
          <cell r="C98" t="str">
            <v>DIRECTORIO ACTIVO</v>
          </cell>
          <cell r="G98">
            <v>43833</v>
          </cell>
        </row>
        <row r="99">
          <cell r="A99" t="str">
            <v>WO0000000199231</v>
          </cell>
          <cell r="C99" t="str">
            <v>DIRECTORIO ACTIVO</v>
          </cell>
          <cell r="G99">
            <v>43833</v>
          </cell>
        </row>
        <row r="100">
          <cell r="A100" t="str">
            <v>WO0000000199237</v>
          </cell>
          <cell r="C100" t="str">
            <v>DIRECTORIO ACTIVO</v>
          </cell>
          <cell r="G100">
            <v>43833</v>
          </cell>
        </row>
        <row r="101">
          <cell r="A101" t="str">
            <v>WO0000000199238</v>
          </cell>
          <cell r="C101" t="str">
            <v>DIRECTORIO ACTIVO</v>
          </cell>
          <cell r="G101">
            <v>43833</v>
          </cell>
        </row>
        <row r="102">
          <cell r="A102" t="str">
            <v>WO0000000199310</v>
          </cell>
          <cell r="C102" t="str">
            <v>DIRECTORIO ACTIVO</v>
          </cell>
          <cell r="G102">
            <v>43833</v>
          </cell>
        </row>
        <row r="103">
          <cell r="A103" t="str">
            <v>WO0000000199344</v>
          </cell>
          <cell r="C103" t="str">
            <v>DIRECTORIO ACTIVO</v>
          </cell>
          <cell r="G103">
            <v>43833</v>
          </cell>
        </row>
        <row r="104">
          <cell r="A104" t="str">
            <v>WO0000000199346</v>
          </cell>
          <cell r="C104" t="str">
            <v>DIRECTORIO ACTIVO</v>
          </cell>
          <cell r="G104">
            <v>43833</v>
          </cell>
        </row>
        <row r="105">
          <cell r="A105" t="str">
            <v>WO0000000199374</v>
          </cell>
          <cell r="C105" t="str">
            <v>DIRECTORIO ACTIVO</v>
          </cell>
          <cell r="G105">
            <v>43833</v>
          </cell>
        </row>
        <row r="106">
          <cell r="A106" t="str">
            <v>WO0000000199377</v>
          </cell>
          <cell r="C106" t="str">
            <v>DIRECTORIO ACTIVO</v>
          </cell>
          <cell r="G106">
            <v>43833</v>
          </cell>
        </row>
        <row r="107">
          <cell r="A107" t="str">
            <v>WO0000000199379</v>
          </cell>
          <cell r="C107" t="str">
            <v>DIRECTORIO ACTIVO</v>
          </cell>
          <cell r="G107">
            <v>43833</v>
          </cell>
        </row>
        <row r="108">
          <cell r="A108" t="str">
            <v>WO0000000199557</v>
          </cell>
          <cell r="C108" t="str">
            <v>DIRECTORIO ACTIVO</v>
          </cell>
          <cell r="G108">
            <v>43837</v>
          </cell>
        </row>
        <row r="109">
          <cell r="A109" t="str">
            <v>WO0000000199572</v>
          </cell>
          <cell r="C109" t="str">
            <v>DIRECTORIO ACTIVO</v>
          </cell>
          <cell r="G109">
            <v>43837</v>
          </cell>
        </row>
        <row r="110">
          <cell r="A110" t="str">
            <v>WO0000000199595</v>
          </cell>
          <cell r="C110" t="str">
            <v>VPN SSL</v>
          </cell>
          <cell r="G110">
            <v>43837</v>
          </cell>
        </row>
        <row r="111">
          <cell r="A111" t="str">
            <v>WO0000000199598</v>
          </cell>
          <cell r="C111" t="str">
            <v>VPN SSL</v>
          </cell>
          <cell r="G111">
            <v>43837</v>
          </cell>
        </row>
        <row r="112">
          <cell r="A112" t="str">
            <v>WO0000000199669</v>
          </cell>
          <cell r="C112" t="str">
            <v>DIRECTORIO ACTIVO</v>
          </cell>
          <cell r="G112">
            <v>43837</v>
          </cell>
        </row>
        <row r="113">
          <cell r="A113" t="str">
            <v>WO0000000199693</v>
          </cell>
          <cell r="C113" t="str">
            <v>DIRECTORIO ACTIVO</v>
          </cell>
          <cell r="G113">
            <v>43837</v>
          </cell>
        </row>
        <row r="114">
          <cell r="A114" t="str">
            <v>WO0000000199696</v>
          </cell>
          <cell r="C114" t="str">
            <v>DIRECTORIO ACTIVO</v>
          </cell>
          <cell r="G114">
            <v>43837</v>
          </cell>
        </row>
        <row r="115">
          <cell r="A115" t="str">
            <v>WO0000000199732</v>
          </cell>
          <cell r="C115" t="str">
            <v>DIRECTORIO ACTIVO</v>
          </cell>
          <cell r="G115">
            <v>43837</v>
          </cell>
        </row>
        <row r="116">
          <cell r="A116" t="str">
            <v>WO0000000199743</v>
          </cell>
          <cell r="C116" t="str">
            <v>VPN SSL</v>
          </cell>
          <cell r="G116">
            <v>43837</v>
          </cell>
        </row>
        <row r="117">
          <cell r="A117" t="str">
            <v>WO0000000199751</v>
          </cell>
          <cell r="C117" t="str">
            <v>DIRECTORIO ACTIVO</v>
          </cell>
          <cell r="G117">
            <v>43837</v>
          </cell>
        </row>
        <row r="118">
          <cell r="A118" t="str">
            <v>WO0000000199787</v>
          </cell>
          <cell r="C118" t="str">
            <v>DIRECTORIO ACTIVO</v>
          </cell>
          <cell r="G118">
            <v>43837</v>
          </cell>
        </row>
        <row r="119">
          <cell r="A119" t="str">
            <v>WO0000000199789</v>
          </cell>
          <cell r="C119" t="str">
            <v>DIRECTORIO ACTIVO</v>
          </cell>
          <cell r="G119">
            <v>43837</v>
          </cell>
        </row>
        <row r="120">
          <cell r="A120" t="str">
            <v>WO0000000199793</v>
          </cell>
          <cell r="C120" t="str">
            <v>DIRECTORIO ACTIVO</v>
          </cell>
          <cell r="G120">
            <v>43837</v>
          </cell>
        </row>
        <row r="121">
          <cell r="A121" t="str">
            <v>WO0000000199812</v>
          </cell>
          <cell r="C121" t="str">
            <v>SYSTEM CENTER</v>
          </cell>
          <cell r="G121">
            <v>43837</v>
          </cell>
        </row>
        <row r="122">
          <cell r="A122" t="str">
            <v>WO0000000199826</v>
          </cell>
          <cell r="C122" t="str">
            <v>DIRECTORIO ACTIVO</v>
          </cell>
          <cell r="G122">
            <v>43837</v>
          </cell>
        </row>
        <row r="123">
          <cell r="A123" t="str">
            <v>WO0000000199846</v>
          </cell>
          <cell r="C123" t="str">
            <v>DIRECTORIO ACTIVO</v>
          </cell>
          <cell r="G123">
            <v>43837</v>
          </cell>
        </row>
        <row r="124">
          <cell r="A124" t="str">
            <v>WO0000000199849</v>
          </cell>
          <cell r="C124" t="str">
            <v>DIRECTORIO ACTIVO</v>
          </cell>
          <cell r="G124">
            <v>43837</v>
          </cell>
        </row>
        <row r="125">
          <cell r="A125" t="str">
            <v>WO0000000199856</v>
          </cell>
          <cell r="C125" t="str">
            <v>DIRECTORIO ACTIVO</v>
          </cell>
          <cell r="G125">
            <v>43837</v>
          </cell>
        </row>
        <row r="126">
          <cell r="A126" t="str">
            <v>WO0000000199878</v>
          </cell>
          <cell r="C126" t="str">
            <v>DIRECTORIO ACTIVO</v>
          </cell>
          <cell r="G126">
            <v>43837</v>
          </cell>
        </row>
        <row r="127">
          <cell r="A127" t="str">
            <v>WO0000000199880</v>
          </cell>
          <cell r="C127" t="str">
            <v>DIRECTORIO ACTIVO</v>
          </cell>
          <cell r="G127">
            <v>43837</v>
          </cell>
        </row>
        <row r="128">
          <cell r="A128" t="str">
            <v>WO0000000199883</v>
          </cell>
          <cell r="C128" t="str">
            <v>DIRECTORIO ACTIVO</v>
          </cell>
          <cell r="G128">
            <v>43837</v>
          </cell>
        </row>
        <row r="129">
          <cell r="A129" t="str">
            <v>WO0000000199906</v>
          </cell>
          <cell r="C129" t="str">
            <v>DIRECTORIO ACTIVO</v>
          </cell>
          <cell r="G129">
            <v>43837</v>
          </cell>
        </row>
        <row r="130">
          <cell r="A130" t="str">
            <v>WO0000000199911</v>
          </cell>
          <cell r="C130" t="str">
            <v>DIRECTORIO ACTIVO</v>
          </cell>
          <cell r="G130">
            <v>43837</v>
          </cell>
        </row>
        <row r="131">
          <cell r="A131" t="str">
            <v>WO0000000199920</v>
          </cell>
          <cell r="C131" t="str">
            <v>DIRECTORIO ACTIVO</v>
          </cell>
          <cell r="G131">
            <v>43837</v>
          </cell>
        </row>
        <row r="132">
          <cell r="A132" t="str">
            <v>WO0000000199933</v>
          </cell>
          <cell r="C132" t="str">
            <v>CONECTIVIDAD LAN</v>
          </cell>
          <cell r="G132">
            <v>43837</v>
          </cell>
        </row>
        <row r="133">
          <cell r="A133" t="str">
            <v>WO0000000199952</v>
          </cell>
          <cell r="C133" t="str">
            <v>DIRECTORIO ACTIVO</v>
          </cell>
          <cell r="G133">
            <v>43837</v>
          </cell>
        </row>
        <row r="134">
          <cell r="A134" t="str">
            <v>WO0000000199955</v>
          </cell>
          <cell r="C134" t="str">
            <v>DIRECTORIO ACTIVO</v>
          </cell>
          <cell r="G134">
            <v>43837</v>
          </cell>
        </row>
        <row r="135">
          <cell r="A135" t="str">
            <v>WO0000000199957</v>
          </cell>
          <cell r="C135" t="str">
            <v>DIRECTORIO ACTIVO</v>
          </cell>
          <cell r="G135">
            <v>43837</v>
          </cell>
        </row>
        <row r="136">
          <cell r="A136" t="str">
            <v>WO0000000199977</v>
          </cell>
          <cell r="C136" t="str">
            <v>CORREO ELECTRÓNICO</v>
          </cell>
          <cell r="G136">
            <v>43837</v>
          </cell>
        </row>
        <row r="137">
          <cell r="A137" t="str">
            <v>WO0000000199978</v>
          </cell>
          <cell r="C137" t="str">
            <v>DIRECTORIO ACTIVO</v>
          </cell>
          <cell r="G137">
            <v>43837</v>
          </cell>
        </row>
        <row r="138">
          <cell r="A138" t="str">
            <v>WO0000000199981</v>
          </cell>
          <cell r="C138" t="str">
            <v>DIRECTORIO ACTIVO</v>
          </cell>
          <cell r="G138">
            <v>43837</v>
          </cell>
        </row>
        <row r="139">
          <cell r="A139" t="str">
            <v>WO0000000199987</v>
          </cell>
          <cell r="C139" t="str">
            <v>DIRECTORIO ACTIVO</v>
          </cell>
          <cell r="G139">
            <v>43837</v>
          </cell>
        </row>
        <row r="140">
          <cell r="A140" t="str">
            <v>WO0000000199998</v>
          </cell>
          <cell r="C140" t="str">
            <v>DIRECTORIO ACTIVO</v>
          </cell>
          <cell r="G140">
            <v>43837</v>
          </cell>
        </row>
        <row r="141">
          <cell r="A141" t="str">
            <v>WO0000000200000</v>
          </cell>
          <cell r="C141" t="str">
            <v>DIRECTORIO ACTIVO</v>
          </cell>
          <cell r="G141">
            <v>43837</v>
          </cell>
        </row>
        <row r="142">
          <cell r="A142" t="str">
            <v>WO0000000200008</v>
          </cell>
          <cell r="C142" t="str">
            <v>DIRECTORIO ACTIVO</v>
          </cell>
          <cell r="G142">
            <v>43837</v>
          </cell>
        </row>
        <row r="143">
          <cell r="A143" t="str">
            <v>WO0000000200012</v>
          </cell>
          <cell r="C143" t="str">
            <v>DIRECTORIO ACTIVO</v>
          </cell>
          <cell r="G143">
            <v>43837</v>
          </cell>
        </row>
        <row r="144">
          <cell r="A144" t="str">
            <v>WO0000000200013</v>
          </cell>
          <cell r="C144" t="str">
            <v>DIRECTORIO ACTIVO</v>
          </cell>
          <cell r="G144">
            <v>43837</v>
          </cell>
        </row>
        <row r="145">
          <cell r="A145" t="str">
            <v>WO0000000200016</v>
          </cell>
          <cell r="C145" t="str">
            <v>DIRECTORIO ACTIVO</v>
          </cell>
          <cell r="G145">
            <v>43837</v>
          </cell>
        </row>
        <row r="146">
          <cell r="A146" t="str">
            <v>WO0000000200017</v>
          </cell>
          <cell r="C146" t="str">
            <v>DIRECTORIO ACTIVO</v>
          </cell>
          <cell r="G146">
            <v>43837</v>
          </cell>
        </row>
        <row r="147">
          <cell r="A147" t="str">
            <v>WO0000000200035</v>
          </cell>
          <cell r="C147" t="str">
            <v>DIRECTORIO ACTIVO</v>
          </cell>
          <cell r="G147">
            <v>43837</v>
          </cell>
        </row>
        <row r="148">
          <cell r="A148" t="str">
            <v>WO0000000200038</v>
          </cell>
          <cell r="C148" t="str">
            <v>DIRECTORIO ACTIVO</v>
          </cell>
          <cell r="G148">
            <v>43837</v>
          </cell>
        </row>
        <row r="149">
          <cell r="A149" t="str">
            <v>WO0000000200046</v>
          </cell>
          <cell r="C149" t="str">
            <v>DIRECTORIO ACTIVO</v>
          </cell>
          <cell r="G149">
            <v>43837</v>
          </cell>
        </row>
        <row r="150">
          <cell r="A150" t="str">
            <v>WO0000000200053</v>
          </cell>
          <cell r="C150" t="str">
            <v>DIRECTORIO ACTIVO</v>
          </cell>
          <cell r="G150">
            <v>43837</v>
          </cell>
        </row>
        <row r="151">
          <cell r="A151" t="str">
            <v>WO0000000200058</v>
          </cell>
          <cell r="C151" t="str">
            <v>DIRECTORIO ACTIVO</v>
          </cell>
          <cell r="G151">
            <v>43837</v>
          </cell>
        </row>
        <row r="152">
          <cell r="A152" t="str">
            <v>WO0000000200095</v>
          </cell>
          <cell r="C152" t="str">
            <v>VPN SSL</v>
          </cell>
          <cell r="G152">
            <v>43837</v>
          </cell>
        </row>
        <row r="153">
          <cell r="A153" t="str">
            <v>WO0000000200102</v>
          </cell>
          <cell r="C153" t="str">
            <v>DIRECTORIO ACTIVO</v>
          </cell>
          <cell r="G153">
            <v>43837</v>
          </cell>
        </row>
        <row r="154">
          <cell r="A154" t="str">
            <v>WO0000000200108</v>
          </cell>
          <cell r="C154" t="str">
            <v>DIRECTORIO ACTIVO</v>
          </cell>
          <cell r="G154">
            <v>43837</v>
          </cell>
        </row>
        <row r="155">
          <cell r="A155" t="str">
            <v>WO0000000200124</v>
          </cell>
          <cell r="C155" t="str">
            <v>DIRECTORIO ACTIVO</v>
          </cell>
          <cell r="G155">
            <v>43837</v>
          </cell>
        </row>
        <row r="156">
          <cell r="A156" t="str">
            <v>WO0000000200130</v>
          </cell>
          <cell r="C156" t="str">
            <v>DIRECTORIO ACTIVO</v>
          </cell>
          <cell r="G156">
            <v>43837</v>
          </cell>
        </row>
        <row r="157">
          <cell r="A157" t="str">
            <v>WO0000000200134</v>
          </cell>
          <cell r="C157" t="str">
            <v>DIRECTORIO ACTIVO</v>
          </cell>
          <cell r="G157">
            <v>43837</v>
          </cell>
        </row>
        <row r="158">
          <cell r="A158" t="str">
            <v>WO0000000200135</v>
          </cell>
          <cell r="C158" t="str">
            <v>DIRECTORIO ACTIVO</v>
          </cell>
          <cell r="G158">
            <v>43837</v>
          </cell>
        </row>
        <row r="159">
          <cell r="A159" t="str">
            <v>WO0000000200138</v>
          </cell>
          <cell r="C159" t="str">
            <v>TELEFONÍA IP</v>
          </cell>
          <cell r="G159">
            <v>43837</v>
          </cell>
        </row>
        <row r="160">
          <cell r="A160" t="str">
            <v>WO0000000200139</v>
          </cell>
          <cell r="C160" t="str">
            <v>VPN SSL</v>
          </cell>
          <cell r="G160">
            <v>43837</v>
          </cell>
        </row>
        <row r="161">
          <cell r="A161" t="str">
            <v>WO0000000200175</v>
          </cell>
          <cell r="C161" t="str">
            <v>CONECTIVIDAD LAN</v>
          </cell>
          <cell r="G161">
            <v>43838</v>
          </cell>
        </row>
        <row r="162">
          <cell r="A162" t="str">
            <v>WO0000000200202</v>
          </cell>
          <cell r="C162" t="str">
            <v>DIRECTORIO ACTIVO</v>
          </cell>
          <cell r="G162">
            <v>43837</v>
          </cell>
        </row>
        <row r="163">
          <cell r="A163" t="str">
            <v>WO0000000200214</v>
          </cell>
          <cell r="C163" t="str">
            <v>DIRECTORIO ACTIVO</v>
          </cell>
          <cell r="G163">
            <v>43837</v>
          </cell>
        </row>
        <row r="164">
          <cell r="A164" t="str">
            <v>WO0000000200241</v>
          </cell>
          <cell r="C164" t="str">
            <v>DIRECTORIO ACTIVO</v>
          </cell>
          <cell r="G164">
            <v>43837</v>
          </cell>
        </row>
        <row r="165">
          <cell r="A165" t="str">
            <v>WO0000000200244</v>
          </cell>
          <cell r="C165" t="str">
            <v>DIRECTORIO ACTIVO</v>
          </cell>
          <cell r="G165">
            <v>43837</v>
          </cell>
        </row>
        <row r="166">
          <cell r="A166" t="str">
            <v>WO0000000200245</v>
          </cell>
          <cell r="C166" t="str">
            <v>CORREO ELECTRÓNICO</v>
          </cell>
          <cell r="G166">
            <v>43837</v>
          </cell>
        </row>
        <row r="167">
          <cell r="A167" t="str">
            <v>WO0000000200251</v>
          </cell>
          <cell r="C167" t="str">
            <v>DIRECTORIO ACTIVO</v>
          </cell>
          <cell r="G167">
            <v>43837</v>
          </cell>
        </row>
        <row r="168">
          <cell r="A168" t="str">
            <v>WO0000000200252</v>
          </cell>
          <cell r="C168" t="str">
            <v>DIRECTORIO ACTIVO</v>
          </cell>
          <cell r="G168">
            <v>43837</v>
          </cell>
        </row>
        <row r="169">
          <cell r="A169" t="str">
            <v>WO0000000200255</v>
          </cell>
          <cell r="C169" t="str">
            <v>DIRECTORIO ACTIVO</v>
          </cell>
          <cell r="G169">
            <v>43837</v>
          </cell>
        </row>
        <row r="170">
          <cell r="A170" t="str">
            <v>WO0000000200296</v>
          </cell>
          <cell r="C170" t="str">
            <v>DIRECTORIO ACTIVO</v>
          </cell>
          <cell r="G170">
            <v>43838</v>
          </cell>
        </row>
        <row r="171">
          <cell r="A171" t="str">
            <v>WO0000000200308</v>
          </cell>
          <cell r="C171" t="str">
            <v>DIRECTORIO ACTIVO</v>
          </cell>
          <cell r="G171">
            <v>43838</v>
          </cell>
        </row>
        <row r="172">
          <cell r="A172" t="str">
            <v>WO0000000200309</v>
          </cell>
          <cell r="C172" t="str">
            <v>VIDEOCONFERENCIA</v>
          </cell>
          <cell r="G172">
            <v>43838</v>
          </cell>
        </row>
        <row r="173">
          <cell r="A173" t="str">
            <v>WO0000000200320</v>
          </cell>
          <cell r="C173" t="str">
            <v>CONECTIVIDAD LAN</v>
          </cell>
          <cell r="G173">
            <v>43838</v>
          </cell>
        </row>
        <row r="174">
          <cell r="A174" t="str">
            <v>WO0000000200328</v>
          </cell>
          <cell r="C174" t="str">
            <v>DIRECTORIO ACTIVO</v>
          </cell>
          <cell r="G174">
            <v>43838</v>
          </cell>
        </row>
        <row r="175">
          <cell r="A175" t="str">
            <v>WO0000000200349</v>
          </cell>
          <cell r="C175" t="str">
            <v>DIRECTORIO ACTIVO</v>
          </cell>
          <cell r="G175">
            <v>43838</v>
          </cell>
        </row>
        <row r="176">
          <cell r="A176" t="str">
            <v>WO0000000200392</v>
          </cell>
          <cell r="C176" t="str">
            <v>DIRECTORIO ACTIVO</v>
          </cell>
          <cell r="G176">
            <v>43838</v>
          </cell>
        </row>
        <row r="177">
          <cell r="A177" t="str">
            <v>WO0000000200399</v>
          </cell>
          <cell r="C177" t="str">
            <v>SOPORTE INFRAESTRUCTURA</v>
          </cell>
          <cell r="G177">
            <v>43838</v>
          </cell>
        </row>
        <row r="178">
          <cell r="A178" t="str">
            <v>WO0000000200404</v>
          </cell>
          <cell r="C178" t="str">
            <v>CONECTIVIDAD LAN</v>
          </cell>
          <cell r="G178">
            <v>43838</v>
          </cell>
        </row>
        <row r="179">
          <cell r="A179" t="str">
            <v>WO0000000200409</v>
          </cell>
          <cell r="C179" t="str">
            <v>DIRECTORIO ACTIVO</v>
          </cell>
          <cell r="G179">
            <v>43838</v>
          </cell>
        </row>
        <row r="180">
          <cell r="A180" t="str">
            <v>WO0000000200424</v>
          </cell>
          <cell r="C180" t="str">
            <v>DIRECTORIO ACTIVO</v>
          </cell>
          <cell r="G180">
            <v>43838</v>
          </cell>
        </row>
        <row r="181">
          <cell r="A181" t="str">
            <v>WO0000000200425</v>
          </cell>
          <cell r="C181" t="str">
            <v>DIRECTORIO ACTIVO</v>
          </cell>
          <cell r="G181">
            <v>43838</v>
          </cell>
        </row>
        <row r="182">
          <cell r="A182" t="str">
            <v>WO0000000200444</v>
          </cell>
          <cell r="C182" t="str">
            <v>DIRECTORIO ACTIVO</v>
          </cell>
          <cell r="G182">
            <v>43838</v>
          </cell>
        </row>
        <row r="183">
          <cell r="A183" t="str">
            <v>WO0000000200451</v>
          </cell>
          <cell r="C183" t="str">
            <v>DIRECTORIO ACTIVO</v>
          </cell>
          <cell r="G183">
            <v>43838</v>
          </cell>
        </row>
        <row r="184">
          <cell r="A184" t="str">
            <v>WO0000000200474</v>
          </cell>
          <cell r="C184" t="str">
            <v>DIRECTORIO ACTIVO</v>
          </cell>
          <cell r="G184">
            <v>43838</v>
          </cell>
        </row>
        <row r="185">
          <cell r="A185" t="str">
            <v>WO0000000200485</v>
          </cell>
          <cell r="C185" t="str">
            <v>DIRECTORIO ACTIVO</v>
          </cell>
          <cell r="G185">
            <v>43838</v>
          </cell>
        </row>
        <row r="186">
          <cell r="A186" t="str">
            <v>WO0000000200489</v>
          </cell>
          <cell r="C186" t="str">
            <v>DIRECTORIO ACTIVO</v>
          </cell>
          <cell r="G186">
            <v>43838</v>
          </cell>
        </row>
        <row r="187">
          <cell r="A187" t="str">
            <v>WO0000000200526</v>
          </cell>
          <cell r="C187" t="str">
            <v>DIRECTORIO ACTIVO</v>
          </cell>
          <cell r="G187">
            <v>43838</v>
          </cell>
        </row>
        <row r="188">
          <cell r="A188" t="str">
            <v>WO0000000200527</v>
          </cell>
          <cell r="C188" t="str">
            <v>DIRECTORIO ACTIVO</v>
          </cell>
          <cell r="G188">
            <v>43838</v>
          </cell>
        </row>
        <row r="189">
          <cell r="A189" t="str">
            <v>WO0000000200528</v>
          </cell>
          <cell r="C189" t="str">
            <v>DIRECTORIO ACTIVO</v>
          </cell>
          <cell r="G189">
            <v>43838</v>
          </cell>
        </row>
        <row r="190">
          <cell r="A190" t="str">
            <v>WO0000000200529</v>
          </cell>
          <cell r="C190" t="str">
            <v>DIRECTORIO ACTIVO</v>
          </cell>
          <cell r="G190">
            <v>43838</v>
          </cell>
        </row>
        <row r="191">
          <cell r="A191" t="str">
            <v>WO0000000200590</v>
          </cell>
          <cell r="C191" t="str">
            <v>CONECTIVIDAD LAN</v>
          </cell>
          <cell r="G191">
            <v>43838</v>
          </cell>
        </row>
        <row r="192">
          <cell r="A192" t="str">
            <v>WO0000000200593</v>
          </cell>
          <cell r="C192" t="str">
            <v>CONECTIVIDAD LAN</v>
          </cell>
          <cell r="G192">
            <v>43838</v>
          </cell>
        </row>
        <row r="193">
          <cell r="A193" t="str">
            <v>WO0000000200624</v>
          </cell>
          <cell r="C193" t="str">
            <v>DIRECTORIO ACTIVO</v>
          </cell>
          <cell r="G193">
            <v>43838</v>
          </cell>
        </row>
        <row r="194">
          <cell r="A194" t="str">
            <v>WO0000000200648</v>
          </cell>
          <cell r="C194" t="str">
            <v>CONECTIVIDAD LAN</v>
          </cell>
          <cell r="G194">
            <v>43838</v>
          </cell>
        </row>
        <row r="195">
          <cell r="A195" t="str">
            <v>WO0000000200652</v>
          </cell>
          <cell r="C195" t="str">
            <v>DIRECTORIO ACTIVO</v>
          </cell>
          <cell r="G195">
            <v>43838</v>
          </cell>
        </row>
        <row r="196">
          <cell r="A196" t="str">
            <v>WO0000000200656</v>
          </cell>
          <cell r="C196" t="str">
            <v>CONECTIVIDAD LAN</v>
          </cell>
          <cell r="G196">
            <v>43838</v>
          </cell>
        </row>
        <row r="197">
          <cell r="A197" t="str">
            <v>WO0000000200671</v>
          </cell>
          <cell r="C197" t="str">
            <v>CONECTIVIDAD LAN</v>
          </cell>
          <cell r="G197">
            <v>43838</v>
          </cell>
        </row>
        <row r="198">
          <cell r="A198" t="str">
            <v>WO0000000200676</v>
          </cell>
          <cell r="C198" t="str">
            <v>DIRECTORIO ACTIVO</v>
          </cell>
          <cell r="G198">
            <v>43838</v>
          </cell>
        </row>
        <row r="199">
          <cell r="A199" t="str">
            <v>WO0000000200683</v>
          </cell>
          <cell r="C199" t="str">
            <v>DIRECTORIO ACTIVO</v>
          </cell>
          <cell r="G199">
            <v>43838</v>
          </cell>
        </row>
        <row r="200">
          <cell r="A200" t="str">
            <v>WO0000000200687</v>
          </cell>
          <cell r="C200" t="str">
            <v>DIRECTORIO ACTIVO</v>
          </cell>
          <cell r="G200">
            <v>43838</v>
          </cell>
        </row>
        <row r="201">
          <cell r="A201" t="str">
            <v>WO0000000200691</v>
          </cell>
          <cell r="C201" t="str">
            <v>DIRECTORIO ACTIVO</v>
          </cell>
          <cell r="G201">
            <v>43838</v>
          </cell>
        </row>
        <row r="202">
          <cell r="A202" t="str">
            <v>WO0000000200695</v>
          </cell>
          <cell r="C202" t="str">
            <v>DIRECTORIO ACTIVO</v>
          </cell>
          <cell r="G202">
            <v>43838</v>
          </cell>
        </row>
        <row r="203">
          <cell r="A203" t="str">
            <v>WO0000000200696</v>
          </cell>
          <cell r="C203" t="str">
            <v>DIRECTORIO ACTIVO</v>
          </cell>
          <cell r="G203">
            <v>43838</v>
          </cell>
        </row>
        <row r="204">
          <cell r="A204" t="str">
            <v>WO0000000200697</v>
          </cell>
          <cell r="C204" t="str">
            <v>DIRECTORIO ACTIVO</v>
          </cell>
          <cell r="G204">
            <v>43838</v>
          </cell>
        </row>
        <row r="205">
          <cell r="A205" t="str">
            <v>WO0000000200706</v>
          </cell>
          <cell r="C205" t="str">
            <v>DIRECTORIO ACTIVO</v>
          </cell>
          <cell r="G205">
            <v>43838</v>
          </cell>
        </row>
        <row r="206">
          <cell r="A206" t="str">
            <v>WO0000000200716</v>
          </cell>
          <cell r="C206" t="str">
            <v>DIRECTORIO ACTIVO</v>
          </cell>
          <cell r="G206">
            <v>43838</v>
          </cell>
        </row>
        <row r="207">
          <cell r="A207" t="str">
            <v>WO0000000200727</v>
          </cell>
          <cell r="C207" t="str">
            <v>DIRECTORIO ACTIVO</v>
          </cell>
          <cell r="G207">
            <v>43838</v>
          </cell>
        </row>
        <row r="208">
          <cell r="A208" t="str">
            <v>WO0000000200734</v>
          </cell>
          <cell r="C208" t="str">
            <v>CORREO ELECTRÓNICO</v>
          </cell>
          <cell r="G208">
            <v>43838</v>
          </cell>
        </row>
        <row r="209">
          <cell r="A209" t="str">
            <v>WO0000000200744</v>
          </cell>
          <cell r="C209" t="str">
            <v>DIRECTORIO ACTIVO</v>
          </cell>
          <cell r="G209">
            <v>43838</v>
          </cell>
        </row>
        <row r="210">
          <cell r="A210" t="str">
            <v>WO0000000200745</v>
          </cell>
          <cell r="C210" t="str">
            <v>DIRECTORIO ACTIVO</v>
          </cell>
          <cell r="G210">
            <v>43838</v>
          </cell>
        </row>
        <row r="211">
          <cell r="A211" t="str">
            <v>WO0000000200747</v>
          </cell>
          <cell r="C211" t="str">
            <v>DIRECTORIO ACTIVO</v>
          </cell>
          <cell r="G211">
            <v>43838</v>
          </cell>
        </row>
        <row r="212">
          <cell r="A212" t="str">
            <v>WO0000000200749</v>
          </cell>
          <cell r="C212" t="str">
            <v>DIRECTORIO ACTIVO</v>
          </cell>
          <cell r="G212">
            <v>43838</v>
          </cell>
        </row>
        <row r="213">
          <cell r="A213" t="str">
            <v>WO0000000200753</v>
          </cell>
          <cell r="C213" t="str">
            <v>DIRECTORIO ACTIVO</v>
          </cell>
          <cell r="G213">
            <v>43838</v>
          </cell>
        </row>
        <row r="214">
          <cell r="A214" t="str">
            <v>WO0000000200754</v>
          </cell>
          <cell r="C214" t="str">
            <v>DIRECTORIO ACTIVO</v>
          </cell>
          <cell r="G214">
            <v>43838</v>
          </cell>
        </row>
        <row r="215">
          <cell r="A215" t="str">
            <v>WO0000000200758</v>
          </cell>
          <cell r="C215" t="str">
            <v>DIRECTORIO ACTIVO</v>
          </cell>
          <cell r="G215">
            <v>43838</v>
          </cell>
        </row>
        <row r="216">
          <cell r="A216" t="str">
            <v>WO0000000200778</v>
          </cell>
          <cell r="C216" t="str">
            <v>DIRECTORIO ACTIVO</v>
          </cell>
          <cell r="G216">
            <v>43839</v>
          </cell>
        </row>
        <row r="217">
          <cell r="A217" t="str">
            <v>WO0000000200785</v>
          </cell>
          <cell r="C217" t="str">
            <v>DIRECTORIO ACTIVO</v>
          </cell>
          <cell r="G217">
            <v>43839</v>
          </cell>
        </row>
        <row r="218">
          <cell r="A218" t="str">
            <v>WO0000000200816</v>
          </cell>
          <cell r="C218" t="str">
            <v>DIRECTORIO ACTIVO</v>
          </cell>
          <cell r="G218">
            <v>43838</v>
          </cell>
        </row>
        <row r="219">
          <cell r="A219" t="str">
            <v>WO0000000200828</v>
          </cell>
          <cell r="C219" t="str">
            <v>DIRECTORIO ACTIVO</v>
          </cell>
          <cell r="G219">
            <v>43838</v>
          </cell>
        </row>
        <row r="220">
          <cell r="A220" t="str">
            <v>WO0000000200830</v>
          </cell>
          <cell r="C220" t="str">
            <v>DIRECTORIO ACTIVO</v>
          </cell>
          <cell r="G220">
            <v>43838</v>
          </cell>
        </row>
        <row r="221">
          <cell r="A221" t="str">
            <v>WO0000000200840</v>
          </cell>
          <cell r="C221" t="str">
            <v>DIRECTORIO ACTIVO</v>
          </cell>
          <cell r="G221">
            <v>43838</v>
          </cell>
        </row>
        <row r="222">
          <cell r="A222" t="str">
            <v>WO0000000200842</v>
          </cell>
          <cell r="C222" t="str">
            <v>DIRECTORIO ACTIVO</v>
          </cell>
          <cell r="G222">
            <v>43838</v>
          </cell>
        </row>
        <row r="223">
          <cell r="A223" t="str">
            <v>WO0000000200848</v>
          </cell>
          <cell r="C223" t="str">
            <v>CONECTIVIDAD LAN</v>
          </cell>
          <cell r="G223">
            <v>43838</v>
          </cell>
        </row>
        <row r="224">
          <cell r="A224" t="str">
            <v>WO0000000200852</v>
          </cell>
          <cell r="C224" t="str">
            <v>DIRECTORIO ACTIVO</v>
          </cell>
          <cell r="G224">
            <v>43838</v>
          </cell>
        </row>
        <row r="225">
          <cell r="A225" t="str">
            <v>WO0000000200863</v>
          </cell>
          <cell r="C225" t="str">
            <v>DIRECTORIO ACTIVO</v>
          </cell>
          <cell r="G225">
            <v>43838</v>
          </cell>
        </row>
        <row r="226">
          <cell r="A226" t="str">
            <v>WO0000000200866</v>
          </cell>
          <cell r="C226" t="str">
            <v>SOPORTE INFRAESTRUCTURA</v>
          </cell>
          <cell r="G226">
            <v>43838</v>
          </cell>
        </row>
        <row r="227">
          <cell r="A227" t="str">
            <v>WO0000000200870</v>
          </cell>
          <cell r="C227" t="str">
            <v>DIRECTORIO ACTIVO</v>
          </cell>
          <cell r="G227">
            <v>43838</v>
          </cell>
        </row>
        <row r="228">
          <cell r="A228" t="str">
            <v>WO0000000200871</v>
          </cell>
          <cell r="C228" t="str">
            <v>DIRECTORIO ACTIVO</v>
          </cell>
          <cell r="G228">
            <v>43838</v>
          </cell>
        </row>
        <row r="229">
          <cell r="A229" t="str">
            <v>WO0000000200907</v>
          </cell>
          <cell r="C229" t="str">
            <v>DIRECTORIO ACTIVO</v>
          </cell>
          <cell r="G229">
            <v>43839</v>
          </cell>
        </row>
        <row r="230">
          <cell r="A230" t="str">
            <v>WO0000000200918</v>
          </cell>
          <cell r="C230" t="str">
            <v>DIRECTORIO ACTIVO</v>
          </cell>
          <cell r="G230">
            <v>43839</v>
          </cell>
        </row>
        <row r="231">
          <cell r="A231" t="str">
            <v>WO0000000200926</v>
          </cell>
          <cell r="C231" t="str">
            <v>DIRECTORIO ACTIVO</v>
          </cell>
          <cell r="G231">
            <v>43839</v>
          </cell>
        </row>
        <row r="232">
          <cell r="A232" t="str">
            <v>WO0000000200941</v>
          </cell>
          <cell r="C232" t="str">
            <v>CORREO ELECTRÓNICO</v>
          </cell>
          <cell r="G232">
            <v>43839</v>
          </cell>
        </row>
        <row r="233">
          <cell r="A233" t="str">
            <v>WO0000000200944</v>
          </cell>
          <cell r="C233" t="str">
            <v>DIRECTORIO ACTIVO</v>
          </cell>
          <cell r="G233">
            <v>43839</v>
          </cell>
        </row>
        <row r="234">
          <cell r="A234" t="str">
            <v>WO0000000200945</v>
          </cell>
          <cell r="C234" t="str">
            <v>DIRECTORIO ACTIVO</v>
          </cell>
          <cell r="G234">
            <v>43839</v>
          </cell>
        </row>
        <row r="235">
          <cell r="A235" t="str">
            <v>WO0000000200946</v>
          </cell>
          <cell r="C235" t="str">
            <v>DIRECTORIO ACTIVO</v>
          </cell>
          <cell r="G235">
            <v>43839</v>
          </cell>
        </row>
        <row r="236">
          <cell r="A236" t="str">
            <v>WO0000000201040</v>
          </cell>
          <cell r="C236" t="str">
            <v>CONECTIVIDAD LAN</v>
          </cell>
          <cell r="G236">
            <v>43839</v>
          </cell>
        </row>
        <row r="237">
          <cell r="A237" t="str">
            <v>WO0000000201048</v>
          </cell>
          <cell r="C237" t="str">
            <v>SOPORTE INFRAESTRUCTURA</v>
          </cell>
          <cell r="G237">
            <v>43839</v>
          </cell>
        </row>
        <row r="238">
          <cell r="A238" t="str">
            <v>WO0000000201055</v>
          </cell>
          <cell r="C238" t="str">
            <v>DIRECTORIO ACTIVO</v>
          </cell>
          <cell r="G238">
            <v>43839</v>
          </cell>
        </row>
        <row r="239">
          <cell r="A239" t="str">
            <v>WO0000000201080</v>
          </cell>
          <cell r="C239" t="str">
            <v>CORREO ELECTRÓNICO</v>
          </cell>
          <cell r="G239">
            <v>43839</v>
          </cell>
        </row>
        <row r="240">
          <cell r="A240" t="str">
            <v>WO0000000201084</v>
          </cell>
          <cell r="C240" t="str">
            <v>DIRECTORIO ACTIVO</v>
          </cell>
          <cell r="G240">
            <v>43839</v>
          </cell>
        </row>
        <row r="241">
          <cell r="A241" t="str">
            <v>WO0000000201088</v>
          </cell>
          <cell r="C241" t="str">
            <v>DIRECTORIO ACTIVO</v>
          </cell>
          <cell r="G241">
            <v>43839</v>
          </cell>
        </row>
        <row r="242">
          <cell r="A242" t="str">
            <v>WO0000000201094</v>
          </cell>
          <cell r="C242" t="str">
            <v>DIRECTORIO ACTIVO</v>
          </cell>
          <cell r="G242">
            <v>43839</v>
          </cell>
        </row>
        <row r="243">
          <cell r="A243" t="str">
            <v>WO0000000201115</v>
          </cell>
          <cell r="C243" t="str">
            <v>DIRECTORIO ACTIVO</v>
          </cell>
          <cell r="G243">
            <v>43839</v>
          </cell>
        </row>
        <row r="244">
          <cell r="A244" t="str">
            <v>WO0000000201161</v>
          </cell>
          <cell r="C244" t="str">
            <v>DIRECTORIO ACTIVO</v>
          </cell>
          <cell r="G244">
            <v>43839</v>
          </cell>
        </row>
        <row r="245">
          <cell r="A245" t="str">
            <v>WO0000000201209</v>
          </cell>
          <cell r="C245" t="str">
            <v>CONECTIVIDAD LAN</v>
          </cell>
          <cell r="G245">
            <v>43839</v>
          </cell>
        </row>
        <row r="246">
          <cell r="A246" t="str">
            <v>WO0000000201246</v>
          </cell>
          <cell r="C246" t="str">
            <v>DIRECTORIO ACTIVO</v>
          </cell>
          <cell r="G246">
            <v>43839</v>
          </cell>
        </row>
        <row r="247">
          <cell r="A247" t="str">
            <v>WO0000000201259</v>
          </cell>
          <cell r="C247" t="str">
            <v>DIRECTORIO ACTIVO</v>
          </cell>
          <cell r="G247">
            <v>43839</v>
          </cell>
        </row>
        <row r="248">
          <cell r="A248" t="str">
            <v>WO0000000201261</v>
          </cell>
          <cell r="C248" t="str">
            <v>DIRECTORIO ACTIVO</v>
          </cell>
          <cell r="G248">
            <v>43839</v>
          </cell>
        </row>
        <row r="249">
          <cell r="A249" t="str">
            <v>WO0000000201262</v>
          </cell>
          <cell r="C249" t="str">
            <v>DIRECTORIO ACTIVO</v>
          </cell>
          <cell r="G249">
            <v>43839</v>
          </cell>
        </row>
        <row r="250">
          <cell r="A250" t="str">
            <v>WO0000000201263</v>
          </cell>
          <cell r="C250" t="str">
            <v>DIRECTORIO ACTIVO</v>
          </cell>
          <cell r="G250">
            <v>43839</v>
          </cell>
        </row>
        <row r="251">
          <cell r="A251" t="str">
            <v>WO0000000201283</v>
          </cell>
          <cell r="C251" t="str">
            <v>DIRECTORIO ACTIVO</v>
          </cell>
          <cell r="G251">
            <v>43840</v>
          </cell>
        </row>
        <row r="252">
          <cell r="A252" t="str">
            <v>WO0000000201360</v>
          </cell>
          <cell r="C252" t="str">
            <v>CONECTIVIDAD LAN</v>
          </cell>
          <cell r="G252">
            <v>43839</v>
          </cell>
        </row>
        <row r="253">
          <cell r="A253" t="str">
            <v>WO0000000201363</v>
          </cell>
          <cell r="C253" t="str">
            <v>DIRECTORIO ACTIVO</v>
          </cell>
          <cell r="G253">
            <v>43839</v>
          </cell>
        </row>
        <row r="254">
          <cell r="A254" t="str">
            <v>WO0000000201376</v>
          </cell>
          <cell r="C254" t="str">
            <v>DIRECTORIO ACTIVO</v>
          </cell>
          <cell r="G254">
            <v>43839</v>
          </cell>
        </row>
        <row r="255">
          <cell r="A255" t="str">
            <v>WO0000000201387</v>
          </cell>
          <cell r="C255" t="str">
            <v>DIRECTORIO ACTIVO</v>
          </cell>
          <cell r="G255">
            <v>43839</v>
          </cell>
        </row>
        <row r="256">
          <cell r="A256" t="str">
            <v>WO0000000201420</v>
          </cell>
          <cell r="C256" t="str">
            <v>DIRECTORIO ACTIVO</v>
          </cell>
          <cell r="G256">
            <v>43839</v>
          </cell>
        </row>
        <row r="257">
          <cell r="A257" t="str">
            <v>WO0000000201421</v>
          </cell>
          <cell r="C257" t="str">
            <v>CONECTIVIDAD LAN</v>
          </cell>
          <cell r="G257">
            <v>43839</v>
          </cell>
        </row>
        <row r="258">
          <cell r="A258" t="str">
            <v>WO0000000201426</v>
          </cell>
          <cell r="C258" t="str">
            <v>DIRECTORIO ACTIVO</v>
          </cell>
          <cell r="G258">
            <v>43839</v>
          </cell>
        </row>
        <row r="259">
          <cell r="A259" t="str">
            <v>WO0000000201427</v>
          </cell>
          <cell r="C259" t="str">
            <v>DIRECTORIO ACTIVO</v>
          </cell>
          <cell r="G259">
            <v>43839</v>
          </cell>
        </row>
        <row r="260">
          <cell r="A260" t="str">
            <v>WO0000000201437</v>
          </cell>
          <cell r="C260" t="str">
            <v>DIRECTORIO ACTIVO</v>
          </cell>
          <cell r="G260">
            <v>43839</v>
          </cell>
        </row>
        <row r="261">
          <cell r="A261" t="str">
            <v>WO0000000201450</v>
          </cell>
          <cell r="C261" t="str">
            <v>DIRECTORIO ACTIVO</v>
          </cell>
          <cell r="G261">
            <v>43839</v>
          </cell>
        </row>
        <row r="262">
          <cell r="A262" t="str">
            <v>WO0000000201470</v>
          </cell>
          <cell r="C262" t="str">
            <v>DIRECTORIO ACTIVO</v>
          </cell>
          <cell r="G262">
            <v>43839</v>
          </cell>
        </row>
        <row r="263">
          <cell r="A263" t="str">
            <v>WO0000000201473</v>
          </cell>
          <cell r="C263" t="str">
            <v>DIRECTORIO ACTIVO</v>
          </cell>
          <cell r="G263">
            <v>43839</v>
          </cell>
        </row>
        <row r="264">
          <cell r="A264" t="str">
            <v>WO0000000201474</v>
          </cell>
          <cell r="C264" t="str">
            <v>DIRECTORIO ACTIVO</v>
          </cell>
          <cell r="G264">
            <v>43839</v>
          </cell>
        </row>
        <row r="265">
          <cell r="A265" t="str">
            <v>WO0000000201475</v>
          </cell>
          <cell r="C265" t="str">
            <v>DIRECTORIO ACTIVO</v>
          </cell>
          <cell r="G265">
            <v>43839</v>
          </cell>
        </row>
        <row r="266">
          <cell r="A266" t="str">
            <v>WO0000000201562</v>
          </cell>
          <cell r="C266" t="str">
            <v>VIDEOCONFERENCIA</v>
          </cell>
          <cell r="G266">
            <v>43840</v>
          </cell>
        </row>
        <row r="267">
          <cell r="A267" t="str">
            <v>WO0000000201570</v>
          </cell>
          <cell r="C267" t="str">
            <v>CONECTIVIDAD LAN</v>
          </cell>
          <cell r="G267">
            <v>43840</v>
          </cell>
        </row>
        <row r="268">
          <cell r="A268" t="str">
            <v>WO0000000201571</v>
          </cell>
          <cell r="C268" t="str">
            <v>CONECTIVIDAD LAN</v>
          </cell>
          <cell r="G268">
            <v>43840</v>
          </cell>
        </row>
        <row r="269">
          <cell r="A269" t="str">
            <v>WO0000000201582</v>
          </cell>
          <cell r="C269" t="str">
            <v>CONECTIVIDAD LAN</v>
          </cell>
          <cell r="G269">
            <v>43840</v>
          </cell>
        </row>
        <row r="270">
          <cell r="A270" t="str">
            <v>WO0000000201584</v>
          </cell>
          <cell r="C270" t="str">
            <v>SHAREPOINT</v>
          </cell>
          <cell r="G270">
            <v>43840</v>
          </cell>
        </row>
        <row r="271">
          <cell r="A271" t="str">
            <v>WO0000000201620</v>
          </cell>
          <cell r="C271" t="str">
            <v>DIRECTORIO ACTIVO</v>
          </cell>
          <cell r="G271">
            <v>43840</v>
          </cell>
        </row>
        <row r="272">
          <cell r="A272" t="str">
            <v>WO0000000201622</v>
          </cell>
          <cell r="C272" t="str">
            <v>CONECTIVIDAD LAN</v>
          </cell>
          <cell r="G272">
            <v>43840</v>
          </cell>
        </row>
        <row r="273">
          <cell r="A273" t="str">
            <v>WO0000000201639</v>
          </cell>
          <cell r="C273" t="str">
            <v>DIRECTORIO ACTIVO</v>
          </cell>
          <cell r="G273">
            <v>43840</v>
          </cell>
        </row>
        <row r="274">
          <cell r="A274" t="str">
            <v>WO0000000201647</v>
          </cell>
          <cell r="C274" t="str">
            <v>DIRECTORIO ACTIVO</v>
          </cell>
          <cell r="G274">
            <v>43840</v>
          </cell>
        </row>
        <row r="275">
          <cell r="A275" t="str">
            <v>WO0000000201751</v>
          </cell>
          <cell r="C275" t="str">
            <v>DIRECTORIO ACTIVO</v>
          </cell>
          <cell r="G275">
            <v>43840</v>
          </cell>
        </row>
        <row r="276">
          <cell r="A276" t="str">
            <v>WO0000000201754</v>
          </cell>
          <cell r="C276" t="str">
            <v>DIRECTORIO ACTIVO</v>
          </cell>
          <cell r="G276">
            <v>43840</v>
          </cell>
        </row>
        <row r="277">
          <cell r="A277" t="str">
            <v>WO0000000201765</v>
          </cell>
          <cell r="C277" t="str">
            <v>DIRECTORIO ACTIVO</v>
          </cell>
          <cell r="G277">
            <v>43840</v>
          </cell>
        </row>
        <row r="278">
          <cell r="A278" t="str">
            <v>WO0000000201772</v>
          </cell>
          <cell r="C278" t="str">
            <v>DIRECTORIO ACTIVO</v>
          </cell>
          <cell r="G278">
            <v>43840</v>
          </cell>
        </row>
        <row r="279">
          <cell r="A279" t="str">
            <v>WO0000000201793</v>
          </cell>
          <cell r="C279" t="str">
            <v>DIRECTORIO ACTIVO</v>
          </cell>
          <cell r="G279">
            <v>43840</v>
          </cell>
        </row>
        <row r="280">
          <cell r="A280" t="str">
            <v>WO0000000201808</v>
          </cell>
          <cell r="C280" t="str">
            <v>DIRECTORIO ACTIVO</v>
          </cell>
          <cell r="G280">
            <v>43840</v>
          </cell>
        </row>
        <row r="281">
          <cell r="A281" t="str">
            <v>WO0000000201813</v>
          </cell>
          <cell r="C281" t="str">
            <v>DIRECTORIO ACTIVO</v>
          </cell>
          <cell r="G281">
            <v>43840</v>
          </cell>
        </row>
        <row r="282">
          <cell r="A282" t="str">
            <v>WO0000000201844</v>
          </cell>
          <cell r="C282" t="str">
            <v>DIRECTORIO ACTIVO</v>
          </cell>
          <cell r="G282">
            <v>43840</v>
          </cell>
        </row>
        <row r="283">
          <cell r="A283" t="str">
            <v>WO0000000201870</v>
          </cell>
          <cell r="C283" t="str">
            <v>DIRECTORIO ACTIVO</v>
          </cell>
          <cell r="G283">
            <v>43840</v>
          </cell>
        </row>
        <row r="284">
          <cell r="A284" t="str">
            <v>WO0000000201876</v>
          </cell>
          <cell r="C284" t="str">
            <v>DIRECTORIO ACTIVO</v>
          </cell>
          <cell r="G284">
            <v>43840</v>
          </cell>
        </row>
        <row r="285">
          <cell r="A285" t="str">
            <v>WO0000000201878</v>
          </cell>
          <cell r="C285" t="str">
            <v>DIRECTORIO ACTIVO</v>
          </cell>
          <cell r="G285">
            <v>43840</v>
          </cell>
        </row>
        <row r="286">
          <cell r="A286" t="str">
            <v>WO0000000201888</v>
          </cell>
          <cell r="C286" t="str">
            <v>DIRECTORIO ACTIVO</v>
          </cell>
          <cell r="G286">
            <v>43840</v>
          </cell>
        </row>
        <row r="287">
          <cell r="A287" t="str">
            <v>WO0000000201928</v>
          </cell>
          <cell r="C287" t="str">
            <v>DIRECTORIO ACTIVO</v>
          </cell>
          <cell r="G287">
            <v>43840</v>
          </cell>
        </row>
        <row r="288">
          <cell r="A288" t="str">
            <v>WO0000000201935</v>
          </cell>
          <cell r="C288" t="str">
            <v>VPN SSL</v>
          </cell>
          <cell r="G288">
            <v>43840</v>
          </cell>
        </row>
        <row r="289">
          <cell r="A289" t="str">
            <v>WO0000000201937</v>
          </cell>
          <cell r="C289" t="str">
            <v>VPN SSL</v>
          </cell>
          <cell r="G289">
            <v>43840</v>
          </cell>
        </row>
        <row r="290">
          <cell r="A290" t="str">
            <v>WO0000000201941</v>
          </cell>
          <cell r="C290" t="str">
            <v>DIRECTORIO ACTIVO</v>
          </cell>
          <cell r="G290">
            <v>43840</v>
          </cell>
        </row>
        <row r="291">
          <cell r="A291" t="str">
            <v>WO0000000201942</v>
          </cell>
          <cell r="C291" t="str">
            <v>SOPORTE OFIMÁTICO</v>
          </cell>
          <cell r="G291">
            <v>43840</v>
          </cell>
        </row>
        <row r="292">
          <cell r="A292" t="str">
            <v>WO0000000201943</v>
          </cell>
          <cell r="C292" t="str">
            <v>DIRECTORIO ACTIVO</v>
          </cell>
          <cell r="G292">
            <v>43840</v>
          </cell>
        </row>
        <row r="293">
          <cell r="A293" t="str">
            <v>WO0000000202008</v>
          </cell>
          <cell r="C293" t="str">
            <v>DIRECTORIO ACTIVO</v>
          </cell>
          <cell r="G293">
            <v>43840</v>
          </cell>
        </row>
        <row r="294">
          <cell r="A294" t="str">
            <v>WO0000000202049</v>
          </cell>
          <cell r="C294" t="str">
            <v>VPN SSL</v>
          </cell>
          <cell r="G294">
            <v>43840</v>
          </cell>
        </row>
        <row r="295">
          <cell r="A295" t="str">
            <v>WO0000000202061</v>
          </cell>
          <cell r="C295" t="str">
            <v>VPN SSL</v>
          </cell>
          <cell r="G295">
            <v>43840</v>
          </cell>
        </row>
        <row r="296">
          <cell r="A296" t="str">
            <v>WO0000000202065</v>
          </cell>
          <cell r="C296" t="str">
            <v>VPN SSL</v>
          </cell>
          <cell r="G296">
            <v>43840</v>
          </cell>
        </row>
        <row r="297">
          <cell r="A297" t="str">
            <v>WO0000000202066</v>
          </cell>
          <cell r="C297" t="str">
            <v>VPN SSL</v>
          </cell>
          <cell r="G297">
            <v>43840</v>
          </cell>
        </row>
        <row r="298">
          <cell r="A298" t="str">
            <v>WO0000000202068</v>
          </cell>
          <cell r="C298" t="str">
            <v>VPN SSL</v>
          </cell>
          <cell r="G298">
            <v>43840</v>
          </cell>
        </row>
        <row r="299">
          <cell r="A299" t="str">
            <v>WO0000000202071</v>
          </cell>
          <cell r="C299" t="str">
            <v>DIRECTORIO ACTIVO</v>
          </cell>
          <cell r="G299">
            <v>43840</v>
          </cell>
        </row>
        <row r="300">
          <cell r="A300" t="str">
            <v>WO0000000202196</v>
          </cell>
          <cell r="C300" t="str">
            <v>DIRECTORIO ACTIVO</v>
          </cell>
          <cell r="G300">
            <v>43843</v>
          </cell>
        </row>
        <row r="301">
          <cell r="A301" t="str">
            <v>WO0000000202251</v>
          </cell>
          <cell r="C301" t="str">
            <v>CONECTIVIDAD WAN</v>
          </cell>
          <cell r="G301">
            <v>43843</v>
          </cell>
        </row>
        <row r="302">
          <cell r="A302" t="str">
            <v>WO0000000202282</v>
          </cell>
          <cell r="C302" t="str">
            <v>SEGURIDAD INFORMÁTICA</v>
          </cell>
          <cell r="G302">
            <v>43843</v>
          </cell>
        </row>
        <row r="303">
          <cell r="A303" t="str">
            <v>WO0000000202292</v>
          </cell>
          <cell r="C303" t="str">
            <v>CONECTIVIDAD LAN</v>
          </cell>
          <cell r="G303">
            <v>43843</v>
          </cell>
        </row>
        <row r="304">
          <cell r="A304" t="str">
            <v>WO0000000202348</v>
          </cell>
          <cell r="C304" t="str">
            <v>CONECTIVIDAD LAN</v>
          </cell>
          <cell r="G304">
            <v>43843</v>
          </cell>
        </row>
        <row r="305">
          <cell r="A305" t="str">
            <v>WO0000000202373</v>
          </cell>
          <cell r="C305" t="str">
            <v>DIRECTORIO ACTIVO</v>
          </cell>
          <cell r="G305">
            <v>43843</v>
          </cell>
        </row>
        <row r="306">
          <cell r="A306" t="str">
            <v>WO0000000202381</v>
          </cell>
          <cell r="C306" t="str">
            <v>CORREO ELECTRÓNICO</v>
          </cell>
          <cell r="G306">
            <v>43843</v>
          </cell>
        </row>
        <row r="307">
          <cell r="A307" t="str">
            <v>WO0000000202389</v>
          </cell>
          <cell r="C307" t="str">
            <v>DIRECTORIO ACTIVO</v>
          </cell>
          <cell r="G307">
            <v>43843</v>
          </cell>
        </row>
        <row r="308">
          <cell r="A308" t="str">
            <v>WO0000000202411</v>
          </cell>
          <cell r="C308" t="str">
            <v>DIRECTORIO ACTIVO</v>
          </cell>
          <cell r="G308">
            <v>43843</v>
          </cell>
        </row>
        <row r="309">
          <cell r="A309" t="str">
            <v>WO0000000202429</v>
          </cell>
          <cell r="C309" t="str">
            <v>DIRECTORIO ACTIVO</v>
          </cell>
          <cell r="G309">
            <v>43843</v>
          </cell>
        </row>
        <row r="310">
          <cell r="A310" t="str">
            <v>WO0000000202432</v>
          </cell>
          <cell r="C310" t="str">
            <v>DIRECTORIO ACTIVO</v>
          </cell>
          <cell r="G310">
            <v>43843</v>
          </cell>
        </row>
        <row r="311">
          <cell r="A311" t="str">
            <v>WO0000000202463</v>
          </cell>
          <cell r="C311" t="str">
            <v>DIRECTORIO ACTIVO</v>
          </cell>
          <cell r="G311">
            <v>43843</v>
          </cell>
        </row>
        <row r="312">
          <cell r="A312" t="str">
            <v>WO0000000202501</v>
          </cell>
          <cell r="C312" t="str">
            <v>DIRECTORIO ACTIVO</v>
          </cell>
          <cell r="G312">
            <v>43843</v>
          </cell>
        </row>
        <row r="313">
          <cell r="A313" t="str">
            <v>WO0000000202504</v>
          </cell>
          <cell r="C313" t="str">
            <v>CONECTIVIDAD LAN</v>
          </cell>
          <cell r="G313">
            <v>43843</v>
          </cell>
        </row>
        <row r="314">
          <cell r="A314" t="str">
            <v>WO0000000202571</v>
          </cell>
          <cell r="C314" t="str">
            <v>DIRECTORIO ACTIVO</v>
          </cell>
          <cell r="G314">
            <v>43843</v>
          </cell>
        </row>
        <row r="315">
          <cell r="A315" t="str">
            <v>WO0000000202580</v>
          </cell>
          <cell r="C315" t="str">
            <v>DIRECTORIO ACTIVO</v>
          </cell>
          <cell r="G315">
            <v>43843</v>
          </cell>
        </row>
        <row r="316">
          <cell r="A316" t="str">
            <v>WO0000000202584</v>
          </cell>
          <cell r="C316" t="str">
            <v>DIRECTORIO ACTIVO</v>
          </cell>
          <cell r="G316">
            <v>43843</v>
          </cell>
        </row>
        <row r="317">
          <cell r="A317" t="str">
            <v>WO0000000202691</v>
          </cell>
          <cell r="C317" t="str">
            <v>DIRECTORIO ACTIVO</v>
          </cell>
          <cell r="G317">
            <v>43844</v>
          </cell>
        </row>
        <row r="318">
          <cell r="A318" t="str">
            <v>WO0000000202692</v>
          </cell>
          <cell r="C318" t="str">
            <v>CONECTIVIDAD LAN</v>
          </cell>
          <cell r="G318">
            <v>43844</v>
          </cell>
        </row>
        <row r="319">
          <cell r="A319" t="str">
            <v>WO0000000202727</v>
          </cell>
          <cell r="C319" t="str">
            <v>SOPORTE INFRAESTRUCTURA</v>
          </cell>
          <cell r="G319">
            <v>43843</v>
          </cell>
        </row>
        <row r="320">
          <cell r="A320" t="str">
            <v>WO0000000202737</v>
          </cell>
          <cell r="C320" t="str">
            <v>SEGURIDAD INFORMÁTICA</v>
          </cell>
          <cell r="G320">
            <v>43843</v>
          </cell>
        </row>
        <row r="321">
          <cell r="A321" t="str">
            <v>WO0000000202750</v>
          </cell>
          <cell r="C321" t="str">
            <v>DIRECTORIO ACTIVO</v>
          </cell>
          <cell r="G321">
            <v>43843</v>
          </cell>
        </row>
        <row r="322">
          <cell r="A322" t="str">
            <v>WO0000000202759</v>
          </cell>
          <cell r="C322" t="str">
            <v>DIRECTORIO ACTIVO</v>
          </cell>
          <cell r="G322">
            <v>43843</v>
          </cell>
        </row>
        <row r="323">
          <cell r="A323" t="str">
            <v>WO0000000202798</v>
          </cell>
          <cell r="C323" t="str">
            <v>DIRECTORIO ACTIVO</v>
          </cell>
          <cell r="G323">
            <v>43844</v>
          </cell>
        </row>
        <row r="324">
          <cell r="A324" t="str">
            <v>WO0000000202829</v>
          </cell>
          <cell r="C324" t="str">
            <v>DIRECTORIO ACTIVO</v>
          </cell>
          <cell r="G324">
            <v>43843</v>
          </cell>
        </row>
        <row r="325">
          <cell r="A325" t="str">
            <v>WO0000000202831</v>
          </cell>
          <cell r="C325" t="str">
            <v>DIRECTORIO ACTIVO</v>
          </cell>
          <cell r="G325">
            <v>43843</v>
          </cell>
        </row>
        <row r="326">
          <cell r="A326" t="str">
            <v>WO0000000202836</v>
          </cell>
          <cell r="C326" t="str">
            <v>CORREO ELECTRÓNICO</v>
          </cell>
          <cell r="G326">
            <v>43843</v>
          </cell>
        </row>
        <row r="327">
          <cell r="A327" t="str">
            <v>WO0000000202845</v>
          </cell>
          <cell r="C327" t="str">
            <v>CONECTIVIDAD LAN</v>
          </cell>
          <cell r="G327">
            <v>43843</v>
          </cell>
        </row>
        <row r="328">
          <cell r="A328" t="str">
            <v>WO0000000202853</v>
          </cell>
          <cell r="C328" t="str">
            <v>DIRECTORIO ACTIVO</v>
          </cell>
          <cell r="G328">
            <v>43843</v>
          </cell>
        </row>
        <row r="329">
          <cell r="A329" t="str">
            <v>WO0000000202943</v>
          </cell>
          <cell r="C329" t="str">
            <v>DIRECTORIO ACTIVO</v>
          </cell>
          <cell r="G329">
            <v>43844</v>
          </cell>
        </row>
        <row r="330">
          <cell r="A330" t="str">
            <v>WO0000000202952</v>
          </cell>
          <cell r="C330" t="str">
            <v>DIRECTORIO ACTIVO</v>
          </cell>
          <cell r="G330">
            <v>43844</v>
          </cell>
        </row>
        <row r="331">
          <cell r="A331" t="str">
            <v>WO0000000202954</v>
          </cell>
          <cell r="C331" t="str">
            <v>DIRECTORIO ACTIVO</v>
          </cell>
          <cell r="G331">
            <v>43844</v>
          </cell>
        </row>
        <row r="332">
          <cell r="A332" t="str">
            <v>WO0000000202963</v>
          </cell>
          <cell r="C332" t="str">
            <v>DIRECTORIO ACTIVO</v>
          </cell>
          <cell r="G332">
            <v>43844</v>
          </cell>
        </row>
        <row r="333">
          <cell r="A333" t="str">
            <v>WO0000000202966</v>
          </cell>
          <cell r="C333" t="str">
            <v>TELEFONÍA IP</v>
          </cell>
          <cell r="G333">
            <v>43844</v>
          </cell>
        </row>
        <row r="334">
          <cell r="A334" t="str">
            <v>WO0000000202971</v>
          </cell>
          <cell r="C334" t="str">
            <v>DIRECTORIO ACTIVO</v>
          </cell>
          <cell r="G334">
            <v>43844</v>
          </cell>
        </row>
        <row r="335">
          <cell r="A335" t="str">
            <v>WO0000000203011</v>
          </cell>
          <cell r="C335" t="str">
            <v>SOPORTE INFRAESTRUCTURA</v>
          </cell>
          <cell r="G335">
            <v>43844</v>
          </cell>
        </row>
        <row r="336">
          <cell r="A336" t="str">
            <v>WO0000000203028</v>
          </cell>
          <cell r="C336" t="str">
            <v>DIRECTORIO ACTIVO</v>
          </cell>
          <cell r="G336">
            <v>43844</v>
          </cell>
        </row>
        <row r="337">
          <cell r="A337" t="str">
            <v>WO0000000203034</v>
          </cell>
          <cell r="C337" t="str">
            <v>DIRECTORIO ACTIVO</v>
          </cell>
          <cell r="G337">
            <v>43844</v>
          </cell>
        </row>
        <row r="338">
          <cell r="A338" t="str">
            <v>WO0000000203038</v>
          </cell>
          <cell r="C338" t="str">
            <v>DIRECTORIO ACTIVO</v>
          </cell>
          <cell r="G338">
            <v>43844</v>
          </cell>
        </row>
        <row r="339">
          <cell r="A339" t="str">
            <v>WO0000000203046</v>
          </cell>
          <cell r="C339" t="str">
            <v>DIRECTORIO ACTIVO</v>
          </cell>
          <cell r="G339">
            <v>43844</v>
          </cell>
        </row>
        <row r="340">
          <cell r="A340" t="str">
            <v>WO0000000203100</v>
          </cell>
          <cell r="C340" t="str">
            <v>CONECTIVIDAD LAN</v>
          </cell>
          <cell r="G340">
            <v>43844</v>
          </cell>
        </row>
        <row r="341">
          <cell r="A341" t="str">
            <v>WO0000000203110</v>
          </cell>
          <cell r="C341" t="str">
            <v>DIRECTORIO ACTIVO</v>
          </cell>
          <cell r="G341">
            <v>43844</v>
          </cell>
        </row>
        <row r="342">
          <cell r="A342" t="str">
            <v>WO0000000203118</v>
          </cell>
          <cell r="C342" t="str">
            <v>DIRECTORIO ACTIVO</v>
          </cell>
          <cell r="G342">
            <v>43844</v>
          </cell>
        </row>
        <row r="343">
          <cell r="A343" t="str">
            <v>WO0000000203123</v>
          </cell>
          <cell r="C343" t="str">
            <v>DIRECTORIO ACTIVO</v>
          </cell>
          <cell r="G343">
            <v>43844</v>
          </cell>
        </row>
        <row r="344">
          <cell r="A344" t="str">
            <v>WO0000000203125</v>
          </cell>
          <cell r="C344" t="str">
            <v>DIRECTORIO ACTIVO</v>
          </cell>
          <cell r="G344">
            <v>43844</v>
          </cell>
        </row>
        <row r="345">
          <cell r="A345" t="str">
            <v>WO0000000203129</v>
          </cell>
          <cell r="C345" t="str">
            <v>CONECTIVIDAD LAN</v>
          </cell>
          <cell r="G345">
            <v>43844</v>
          </cell>
        </row>
        <row r="346">
          <cell r="A346" t="str">
            <v>WO0000000203146</v>
          </cell>
          <cell r="C346" t="str">
            <v>CONECTIVIDAD LAN</v>
          </cell>
          <cell r="G346">
            <v>43844</v>
          </cell>
        </row>
        <row r="347">
          <cell r="A347" t="str">
            <v>WO0000000203156</v>
          </cell>
          <cell r="C347" t="str">
            <v>SOPORTE INFRAESTRUCTURA</v>
          </cell>
          <cell r="G347">
            <v>43844</v>
          </cell>
        </row>
        <row r="348">
          <cell r="A348" t="str">
            <v>WO0000000203195</v>
          </cell>
          <cell r="C348" t="str">
            <v>SHAREPOINT</v>
          </cell>
          <cell r="G348">
            <v>43844</v>
          </cell>
        </row>
        <row r="349">
          <cell r="A349" t="str">
            <v>WO0000000203257</v>
          </cell>
          <cell r="C349" t="str">
            <v>DIRECTORIO ACTIVO</v>
          </cell>
          <cell r="G349">
            <v>43844</v>
          </cell>
        </row>
        <row r="350">
          <cell r="A350" t="str">
            <v>WO0000000203259</v>
          </cell>
          <cell r="C350" t="str">
            <v>CONECTIVIDAD LAN</v>
          </cell>
          <cell r="G350">
            <v>43844</v>
          </cell>
        </row>
        <row r="351">
          <cell r="A351" t="str">
            <v>WO0000000203267</v>
          </cell>
          <cell r="C351" t="str">
            <v>SHAREPOINT</v>
          </cell>
          <cell r="G351">
            <v>43844</v>
          </cell>
        </row>
        <row r="352">
          <cell r="A352" t="str">
            <v>WO0000000203269</v>
          </cell>
          <cell r="C352" t="str">
            <v>SHAREPOINT</v>
          </cell>
          <cell r="G352">
            <v>43844</v>
          </cell>
        </row>
        <row r="353">
          <cell r="A353" t="str">
            <v>WO0000000203276</v>
          </cell>
          <cell r="C353" t="str">
            <v>SHAREPOINT</v>
          </cell>
          <cell r="G353">
            <v>43844</v>
          </cell>
        </row>
        <row r="354">
          <cell r="A354" t="str">
            <v>WO0000000203277</v>
          </cell>
          <cell r="C354" t="str">
            <v>SHAREPOINT</v>
          </cell>
          <cell r="G354">
            <v>43844</v>
          </cell>
        </row>
        <row r="355">
          <cell r="A355" t="str">
            <v>WO0000000203278</v>
          </cell>
          <cell r="C355" t="str">
            <v>SHAREPOINT</v>
          </cell>
          <cell r="G355">
            <v>43844</v>
          </cell>
        </row>
        <row r="356">
          <cell r="A356" t="str">
            <v>WO0000000203319</v>
          </cell>
          <cell r="C356" t="str">
            <v>SHAREPOINT</v>
          </cell>
          <cell r="G356">
            <v>43844</v>
          </cell>
        </row>
        <row r="357">
          <cell r="A357" t="str">
            <v>WO0000000203332</v>
          </cell>
          <cell r="C357" t="str">
            <v>DIRECTORIO ACTIVO</v>
          </cell>
          <cell r="G357">
            <v>43844</v>
          </cell>
        </row>
        <row r="358">
          <cell r="A358" t="str">
            <v>WO0000000203371</v>
          </cell>
          <cell r="C358" t="str">
            <v>DIRECTORIO ACTIVO</v>
          </cell>
          <cell r="G358">
            <v>43844</v>
          </cell>
        </row>
        <row r="359">
          <cell r="A359" t="str">
            <v>WO0000000203377</v>
          </cell>
          <cell r="C359" t="str">
            <v>DIRECTORIO ACTIVO</v>
          </cell>
          <cell r="G359">
            <v>43844</v>
          </cell>
        </row>
        <row r="360">
          <cell r="A360" t="str">
            <v>WO0000000203393</v>
          </cell>
          <cell r="C360" t="str">
            <v>DIRECTORIO ACTIVO</v>
          </cell>
          <cell r="G360">
            <v>43844</v>
          </cell>
        </row>
        <row r="361">
          <cell r="A361" t="str">
            <v>WO0000000203399</v>
          </cell>
          <cell r="C361" t="str">
            <v>DIRECTORIO ACTIVO</v>
          </cell>
          <cell r="G361">
            <v>43844</v>
          </cell>
        </row>
        <row r="362">
          <cell r="A362" t="str">
            <v>WO0000000203430</v>
          </cell>
          <cell r="C362" t="str">
            <v>CONECTIVIDAD LAN</v>
          </cell>
          <cell r="G362">
            <v>43844</v>
          </cell>
        </row>
        <row r="363">
          <cell r="A363" t="str">
            <v>WO0000000203451</v>
          </cell>
          <cell r="C363" t="str">
            <v>DIRECTORIO ACTIVO</v>
          </cell>
          <cell r="G363">
            <v>43844</v>
          </cell>
        </row>
        <row r="364">
          <cell r="A364" t="str">
            <v>WO0000000203454</v>
          </cell>
          <cell r="C364" t="str">
            <v>VPN SSL</v>
          </cell>
          <cell r="G364">
            <v>43844</v>
          </cell>
        </row>
        <row r="365">
          <cell r="A365" t="str">
            <v>WO0000000203467</v>
          </cell>
          <cell r="C365" t="str">
            <v>DIRECTORIO ACTIVO</v>
          </cell>
          <cell r="G365">
            <v>43844</v>
          </cell>
        </row>
        <row r="366">
          <cell r="A366" t="str">
            <v>WO0000000203516</v>
          </cell>
          <cell r="C366" t="str">
            <v>DIRECTORIO ACTIVO</v>
          </cell>
          <cell r="G366">
            <v>43844</v>
          </cell>
        </row>
        <row r="367">
          <cell r="A367" t="str">
            <v>WO0000000203530</v>
          </cell>
          <cell r="C367" t="str">
            <v>SHAREPOINT</v>
          </cell>
          <cell r="G367">
            <v>43844</v>
          </cell>
        </row>
        <row r="368">
          <cell r="A368" t="str">
            <v>WO0000000203534</v>
          </cell>
          <cell r="C368" t="str">
            <v>DIRECTORIO ACTIVO</v>
          </cell>
          <cell r="G368">
            <v>43844</v>
          </cell>
        </row>
        <row r="369">
          <cell r="A369" t="str">
            <v>WO0000000203565</v>
          </cell>
          <cell r="C369" t="str">
            <v>DIRECTORIO ACTIVO</v>
          </cell>
          <cell r="G369">
            <v>43845</v>
          </cell>
        </row>
        <row r="370">
          <cell r="A370" t="str">
            <v>WO0000000203567</v>
          </cell>
          <cell r="C370" t="str">
            <v>DIRECTORIO ACTIVO</v>
          </cell>
          <cell r="G370">
            <v>43845</v>
          </cell>
        </row>
        <row r="371">
          <cell r="A371" t="str">
            <v>WO0000000203569</v>
          </cell>
          <cell r="C371" t="str">
            <v>VPN SSL</v>
          </cell>
          <cell r="G371">
            <v>43845</v>
          </cell>
        </row>
        <row r="372">
          <cell r="A372" t="str">
            <v>WO0000000203571</v>
          </cell>
          <cell r="C372" t="str">
            <v>DIRECTORIO ACTIVO</v>
          </cell>
          <cell r="G372">
            <v>43845</v>
          </cell>
        </row>
        <row r="373">
          <cell r="A373" t="str">
            <v>WO0000000203589</v>
          </cell>
          <cell r="C373" t="str">
            <v>DIRECTORIO ACTIVO</v>
          </cell>
          <cell r="G373">
            <v>43845</v>
          </cell>
        </row>
        <row r="374">
          <cell r="A374" t="str">
            <v>WO0000000203621</v>
          </cell>
          <cell r="C374" t="str">
            <v>SEGURIDAD INFORMÁTICA</v>
          </cell>
          <cell r="G374">
            <v>43845</v>
          </cell>
        </row>
        <row r="375">
          <cell r="A375" t="str">
            <v>WO0000000203632</v>
          </cell>
          <cell r="C375" t="str">
            <v>DIRECTORIO ACTIVO</v>
          </cell>
          <cell r="G375">
            <v>43845</v>
          </cell>
        </row>
        <row r="376">
          <cell r="A376" t="str">
            <v>WO0000000203638</v>
          </cell>
          <cell r="C376" t="str">
            <v>CONECTIVIDAD LAN</v>
          </cell>
          <cell r="G376">
            <v>43845</v>
          </cell>
        </row>
        <row r="377">
          <cell r="A377" t="str">
            <v>WO0000000203652</v>
          </cell>
          <cell r="C377" t="str">
            <v>SOPORTE INFRAESTRUCTURA</v>
          </cell>
          <cell r="G377">
            <v>43845</v>
          </cell>
        </row>
        <row r="378">
          <cell r="A378" t="str">
            <v>WO0000000203686</v>
          </cell>
          <cell r="C378" t="str">
            <v>DIRECTORIO ACTIVO</v>
          </cell>
          <cell r="G378">
            <v>43845</v>
          </cell>
        </row>
        <row r="379">
          <cell r="A379" t="str">
            <v>WO0000000203690</v>
          </cell>
          <cell r="C379" t="str">
            <v>DIRECTORIO ACTIVO</v>
          </cell>
          <cell r="G379">
            <v>43845</v>
          </cell>
        </row>
        <row r="380">
          <cell r="A380" t="str">
            <v>WO0000000203703</v>
          </cell>
          <cell r="C380" t="str">
            <v>CONECTIVIDAD LAN</v>
          </cell>
          <cell r="G380">
            <v>43845</v>
          </cell>
        </row>
        <row r="381">
          <cell r="A381" t="str">
            <v>WO0000000203718</v>
          </cell>
          <cell r="C381" t="str">
            <v>DIRECTORIO ACTIVO</v>
          </cell>
          <cell r="G381">
            <v>43845</v>
          </cell>
        </row>
        <row r="382">
          <cell r="A382" t="str">
            <v>WO0000000203746</v>
          </cell>
          <cell r="C382" t="str">
            <v>DIRECTORIO ACTIVO</v>
          </cell>
          <cell r="G382">
            <v>43845</v>
          </cell>
        </row>
        <row r="383">
          <cell r="A383" t="str">
            <v>WO0000000203859</v>
          </cell>
          <cell r="C383" t="str">
            <v>DIRECTORIO ACTIVO</v>
          </cell>
          <cell r="G383">
            <v>43845</v>
          </cell>
        </row>
        <row r="384">
          <cell r="A384" t="str">
            <v>WO0000000203890</v>
          </cell>
          <cell r="C384" t="str">
            <v>DIRECTORIO ACTIVO</v>
          </cell>
          <cell r="G384">
            <v>43845</v>
          </cell>
        </row>
        <row r="385">
          <cell r="A385" t="str">
            <v>WO0000000203938</v>
          </cell>
          <cell r="C385" t="str">
            <v>DIRECTORIO ACTIVO</v>
          </cell>
          <cell r="G385">
            <v>43845</v>
          </cell>
        </row>
        <row r="386">
          <cell r="A386" t="str">
            <v>WO0000000203950</v>
          </cell>
          <cell r="C386" t="str">
            <v>SOPORTE INFRAESTRUCTURA</v>
          </cell>
          <cell r="G386">
            <v>43845</v>
          </cell>
        </row>
        <row r="387">
          <cell r="A387" t="str">
            <v>WO0000000204008</v>
          </cell>
          <cell r="C387" t="str">
            <v>DIRECTORIO ACTIVO</v>
          </cell>
          <cell r="G387">
            <v>43845</v>
          </cell>
        </row>
        <row r="388">
          <cell r="A388" t="str">
            <v>WO0000000204023</v>
          </cell>
          <cell r="C388" t="str">
            <v>SOPORTE INFRAESTRUCTURA</v>
          </cell>
          <cell r="G388">
            <v>43845</v>
          </cell>
        </row>
        <row r="389">
          <cell r="A389" t="str">
            <v>WO0000000204046</v>
          </cell>
          <cell r="C389" t="str">
            <v>VPN SSL</v>
          </cell>
          <cell r="G389">
            <v>43845</v>
          </cell>
        </row>
        <row r="390">
          <cell r="A390" t="str">
            <v>WO0000000204047</v>
          </cell>
          <cell r="C390" t="str">
            <v>VPN SSL</v>
          </cell>
          <cell r="G390">
            <v>43845</v>
          </cell>
        </row>
        <row r="391">
          <cell r="A391" t="str">
            <v>WO0000000204085</v>
          </cell>
          <cell r="C391" t="str">
            <v>DIRECTORIO ACTIVO</v>
          </cell>
          <cell r="G391">
            <v>43846</v>
          </cell>
        </row>
        <row r="392">
          <cell r="A392" t="str">
            <v>WO0000000204144</v>
          </cell>
          <cell r="C392" t="str">
            <v>DIRECTORIO ACTIVO</v>
          </cell>
          <cell r="G392">
            <v>43846</v>
          </cell>
        </row>
        <row r="393">
          <cell r="A393" t="str">
            <v>WO0000000204148</v>
          </cell>
          <cell r="C393" t="str">
            <v>VPN SSL</v>
          </cell>
          <cell r="G393">
            <v>43846</v>
          </cell>
        </row>
        <row r="394">
          <cell r="A394" t="str">
            <v>WO0000000204153</v>
          </cell>
          <cell r="C394" t="str">
            <v>SOPORTE INFRAESTRUCTURA</v>
          </cell>
          <cell r="G394">
            <v>43846</v>
          </cell>
        </row>
        <row r="395">
          <cell r="A395" t="str">
            <v>WO0000000204160</v>
          </cell>
          <cell r="C395" t="str">
            <v>DIRECTORIO ACTIVO</v>
          </cell>
          <cell r="G395">
            <v>43846</v>
          </cell>
        </row>
        <row r="396">
          <cell r="A396" t="str">
            <v>WO0000000204163</v>
          </cell>
          <cell r="C396" t="str">
            <v>CONECTIVIDAD LAN</v>
          </cell>
          <cell r="G396">
            <v>43846</v>
          </cell>
        </row>
        <row r="397">
          <cell r="A397" t="str">
            <v>WO0000000204169</v>
          </cell>
          <cell r="C397" t="str">
            <v>VPN SSL</v>
          </cell>
          <cell r="G397">
            <v>43846</v>
          </cell>
        </row>
        <row r="398">
          <cell r="A398" t="str">
            <v>WO0000000204182</v>
          </cell>
          <cell r="C398" t="str">
            <v>VPN SSL</v>
          </cell>
          <cell r="G398">
            <v>43846</v>
          </cell>
        </row>
        <row r="399">
          <cell r="A399" t="str">
            <v>WO0000000204183</v>
          </cell>
          <cell r="C399" t="str">
            <v>DIRECTORIO ACTIVO</v>
          </cell>
          <cell r="G399">
            <v>43846</v>
          </cell>
        </row>
        <row r="400">
          <cell r="A400" t="str">
            <v>WO0000000204184</v>
          </cell>
          <cell r="C400" t="str">
            <v>CORREO ELECTRÓNICO</v>
          </cell>
          <cell r="G400">
            <v>43846</v>
          </cell>
        </row>
        <row r="401">
          <cell r="A401" t="str">
            <v>WO0000000204204</v>
          </cell>
          <cell r="C401" t="str">
            <v>DIRECTORIO ACTIVO</v>
          </cell>
          <cell r="G401">
            <v>43845</v>
          </cell>
        </row>
        <row r="402">
          <cell r="A402" t="str">
            <v>WO0000000204265</v>
          </cell>
          <cell r="C402" t="str">
            <v>SEGURIDAD INFORMÁTICA</v>
          </cell>
          <cell r="G402">
            <v>43846</v>
          </cell>
        </row>
        <row r="403">
          <cell r="A403" t="str">
            <v>WO0000000204267</v>
          </cell>
          <cell r="C403" t="str">
            <v>SOPORTE INFRAESTRUCTURA</v>
          </cell>
          <cell r="G403">
            <v>43846</v>
          </cell>
        </row>
        <row r="404">
          <cell r="A404" t="str">
            <v>WO0000000204270</v>
          </cell>
          <cell r="C404" t="str">
            <v>DIRECTORIO ACTIVO</v>
          </cell>
          <cell r="G404">
            <v>43846</v>
          </cell>
        </row>
        <row r="405">
          <cell r="A405" t="str">
            <v>WO0000000204275</v>
          </cell>
          <cell r="C405" t="str">
            <v>DIRECTORIO ACTIVO</v>
          </cell>
          <cell r="G405">
            <v>43846</v>
          </cell>
        </row>
        <row r="406">
          <cell r="A406" t="str">
            <v>WO0000000204316</v>
          </cell>
          <cell r="C406" t="str">
            <v>DIRECTORIO ACTIVO</v>
          </cell>
          <cell r="G406">
            <v>43846</v>
          </cell>
        </row>
        <row r="407">
          <cell r="A407" t="str">
            <v>WO0000000204321</v>
          </cell>
          <cell r="C407" t="str">
            <v>DIRECTORIO ACTIVO</v>
          </cell>
          <cell r="G407">
            <v>43846</v>
          </cell>
        </row>
        <row r="408">
          <cell r="A408" t="str">
            <v>WO0000000204359</v>
          </cell>
          <cell r="C408" t="str">
            <v>DIRECTORIO ACTIVO</v>
          </cell>
          <cell r="G408">
            <v>43846</v>
          </cell>
        </row>
        <row r="409">
          <cell r="A409" t="str">
            <v>WO0000000204376</v>
          </cell>
          <cell r="C409" t="str">
            <v>CONECTIVIDAD LAN</v>
          </cell>
          <cell r="G409">
            <v>43846</v>
          </cell>
        </row>
        <row r="410">
          <cell r="A410" t="str">
            <v>WO0000000204402</v>
          </cell>
          <cell r="C410" t="str">
            <v>DIRECTORIO ACTIVO</v>
          </cell>
          <cell r="G410">
            <v>43846</v>
          </cell>
        </row>
        <row r="411">
          <cell r="A411" t="str">
            <v>WO0000000204411</v>
          </cell>
          <cell r="C411" t="str">
            <v>DIRECTORIO ACTIVO</v>
          </cell>
          <cell r="G411">
            <v>43846</v>
          </cell>
        </row>
        <row r="412">
          <cell r="A412" t="str">
            <v>WO0000000204481</v>
          </cell>
          <cell r="C412" t="str">
            <v>VPN SSL</v>
          </cell>
          <cell r="G412">
            <v>43846</v>
          </cell>
        </row>
        <row r="413">
          <cell r="A413" t="str">
            <v>WO0000000204482</v>
          </cell>
          <cell r="C413" t="str">
            <v>VPN SSL</v>
          </cell>
          <cell r="G413">
            <v>43846</v>
          </cell>
        </row>
        <row r="414">
          <cell r="A414" t="str">
            <v>WO0000000204484</v>
          </cell>
          <cell r="C414" t="str">
            <v>VPN SSL</v>
          </cell>
          <cell r="G414">
            <v>43846</v>
          </cell>
        </row>
        <row r="415">
          <cell r="A415" t="str">
            <v>WO0000000204491</v>
          </cell>
          <cell r="C415" t="str">
            <v>DIRECTORIO ACTIVO</v>
          </cell>
          <cell r="G415">
            <v>43846</v>
          </cell>
        </row>
        <row r="416">
          <cell r="A416" t="str">
            <v>WO0000000204494</v>
          </cell>
          <cell r="C416" t="str">
            <v>TELEFONÍA IP</v>
          </cell>
          <cell r="G416">
            <v>43846</v>
          </cell>
        </row>
        <row r="417">
          <cell r="A417" t="str">
            <v>WO0000000204497</v>
          </cell>
          <cell r="C417" t="str">
            <v>DIRECTORIO ACTIVO</v>
          </cell>
          <cell r="G417">
            <v>43846</v>
          </cell>
        </row>
        <row r="418">
          <cell r="A418" t="str">
            <v>WO0000000204503</v>
          </cell>
          <cell r="C418" t="str">
            <v>DIRECTORIO ACTIVO</v>
          </cell>
          <cell r="G418">
            <v>43846</v>
          </cell>
        </row>
        <row r="419">
          <cell r="A419" t="str">
            <v>WO0000000204565</v>
          </cell>
          <cell r="C419" t="str">
            <v>DIRECTORIO ACTIVO</v>
          </cell>
          <cell r="G419">
            <v>43846</v>
          </cell>
        </row>
        <row r="420">
          <cell r="A420" t="str">
            <v>WO0000000204574</v>
          </cell>
          <cell r="C420" t="str">
            <v>DIRECTORIO ACTIVO</v>
          </cell>
          <cell r="G420">
            <v>43846</v>
          </cell>
        </row>
        <row r="421">
          <cell r="A421" t="str">
            <v>WO0000000204597</v>
          </cell>
          <cell r="C421" t="str">
            <v>DIRECTORIO ACTIVO</v>
          </cell>
          <cell r="G421">
            <v>43846</v>
          </cell>
        </row>
        <row r="422">
          <cell r="A422" t="str">
            <v>WO0000000204638</v>
          </cell>
          <cell r="C422" t="str">
            <v>DIRECTORIO ACTIVO</v>
          </cell>
          <cell r="G422">
            <v>43846</v>
          </cell>
        </row>
        <row r="423">
          <cell r="A423" t="str">
            <v>WO0000000204649</v>
          </cell>
          <cell r="C423" t="str">
            <v>CONECTIVIDAD LAN</v>
          </cell>
          <cell r="G423">
            <v>43846</v>
          </cell>
        </row>
        <row r="424">
          <cell r="A424" t="str">
            <v>WO0000000204661</v>
          </cell>
          <cell r="C424" t="str">
            <v>DIRECTORIO ACTIVO</v>
          </cell>
          <cell r="G424">
            <v>43846</v>
          </cell>
        </row>
        <row r="425">
          <cell r="A425" t="str">
            <v>WO0000000204704</v>
          </cell>
          <cell r="C425" t="str">
            <v>DIRECTORIO ACTIVO</v>
          </cell>
          <cell r="G425">
            <v>43846</v>
          </cell>
        </row>
        <row r="426">
          <cell r="A426" t="str">
            <v>WO0000000204737</v>
          </cell>
          <cell r="C426" t="str">
            <v>CONECTIVIDAD LAN</v>
          </cell>
          <cell r="G426">
            <v>43847</v>
          </cell>
        </row>
        <row r="427">
          <cell r="A427" t="str">
            <v>WO0000000204739</v>
          </cell>
          <cell r="C427" t="str">
            <v>CORREO ELECTRÓNICO</v>
          </cell>
          <cell r="G427">
            <v>43847</v>
          </cell>
        </row>
        <row r="428">
          <cell r="A428" t="str">
            <v>WO0000000204754</v>
          </cell>
          <cell r="C428" t="str">
            <v>VPN SSL</v>
          </cell>
          <cell r="G428">
            <v>43847</v>
          </cell>
        </row>
        <row r="429">
          <cell r="A429" t="str">
            <v>WO0000000204794</v>
          </cell>
          <cell r="C429" t="str">
            <v>DIRECTORIO ACTIVO</v>
          </cell>
          <cell r="G429">
            <v>43847</v>
          </cell>
        </row>
        <row r="430">
          <cell r="A430" t="str">
            <v>WO0000000204797</v>
          </cell>
          <cell r="C430" t="str">
            <v>DIRECTORIO ACTIVO</v>
          </cell>
          <cell r="G430">
            <v>43847</v>
          </cell>
        </row>
        <row r="431">
          <cell r="A431" t="str">
            <v>WO0000000204803</v>
          </cell>
          <cell r="C431" t="str">
            <v>DIRECTORIO ACTIVO</v>
          </cell>
          <cell r="G431">
            <v>43846</v>
          </cell>
        </row>
        <row r="432">
          <cell r="A432" t="str">
            <v>WO0000000204810</v>
          </cell>
          <cell r="C432" t="str">
            <v>CONECTIVIDAD LAN</v>
          </cell>
          <cell r="G432">
            <v>43846</v>
          </cell>
        </row>
        <row r="433">
          <cell r="A433" t="str">
            <v>WO0000000204813</v>
          </cell>
          <cell r="C433" t="str">
            <v>DIRECTORIO ACTIVO</v>
          </cell>
          <cell r="G433">
            <v>43846</v>
          </cell>
        </row>
        <row r="434">
          <cell r="A434" t="str">
            <v>WO0000000204864</v>
          </cell>
          <cell r="C434" t="str">
            <v>DIRECTORIO ACTIVO</v>
          </cell>
          <cell r="G434">
            <v>43847</v>
          </cell>
        </row>
        <row r="435">
          <cell r="A435" t="str">
            <v>WO0000000204888</v>
          </cell>
          <cell r="C435" t="str">
            <v>CORREO ELECTRÓNICO</v>
          </cell>
          <cell r="G435">
            <v>43847</v>
          </cell>
        </row>
        <row r="436">
          <cell r="A436" t="str">
            <v>WO0000000204900</v>
          </cell>
          <cell r="C436" t="str">
            <v>DIRECTORIO ACTIVO</v>
          </cell>
          <cell r="G436">
            <v>43847</v>
          </cell>
        </row>
        <row r="437">
          <cell r="A437" t="str">
            <v>WO0000000204902</v>
          </cell>
          <cell r="C437" t="str">
            <v>DIRECTORIO ACTIVO</v>
          </cell>
          <cell r="G437">
            <v>43847</v>
          </cell>
        </row>
        <row r="438">
          <cell r="A438" t="str">
            <v>WO0000000204913</v>
          </cell>
          <cell r="C438" t="str">
            <v>VPN SSL</v>
          </cell>
          <cell r="G438">
            <v>43847</v>
          </cell>
        </row>
        <row r="439">
          <cell r="A439" t="str">
            <v>WO0000000204934</v>
          </cell>
          <cell r="C439" t="str">
            <v>DIRECTORIO ACTIVO</v>
          </cell>
          <cell r="G439">
            <v>43847</v>
          </cell>
        </row>
        <row r="440">
          <cell r="A440" t="str">
            <v>WO0000000204946</v>
          </cell>
          <cell r="C440" t="str">
            <v>DIRECTORIO ACTIVO</v>
          </cell>
          <cell r="G440">
            <v>43847</v>
          </cell>
        </row>
        <row r="441">
          <cell r="A441" t="str">
            <v>WO0000000204947</v>
          </cell>
          <cell r="C441" t="str">
            <v>DIRECTORIO ACTIVO</v>
          </cell>
          <cell r="G441">
            <v>43847</v>
          </cell>
        </row>
        <row r="442">
          <cell r="A442" t="str">
            <v>WO0000000204971</v>
          </cell>
          <cell r="C442" t="str">
            <v>CONECTIVIDAD LAN</v>
          </cell>
          <cell r="G442">
            <v>43847</v>
          </cell>
        </row>
        <row r="443">
          <cell r="A443" t="str">
            <v>WO0000000205016</v>
          </cell>
          <cell r="C443" t="str">
            <v>DIRECTORIO ACTIVO</v>
          </cell>
          <cell r="G443">
            <v>43847</v>
          </cell>
        </row>
        <row r="444">
          <cell r="A444" t="str">
            <v>WO0000000205029</v>
          </cell>
          <cell r="C444" t="str">
            <v>DIRECTORIO ACTIVO</v>
          </cell>
          <cell r="G444">
            <v>43847</v>
          </cell>
        </row>
        <row r="445">
          <cell r="A445" t="str">
            <v>WO0000000205037</v>
          </cell>
          <cell r="C445" t="str">
            <v>VPN SSL</v>
          </cell>
          <cell r="G445">
            <v>43847</v>
          </cell>
        </row>
        <row r="446">
          <cell r="A446" t="str">
            <v>WO0000000205076</v>
          </cell>
          <cell r="C446" t="str">
            <v>CONECTIVIDAD LAN</v>
          </cell>
          <cell r="G446">
            <v>43847</v>
          </cell>
        </row>
        <row r="447">
          <cell r="A447" t="str">
            <v>WO0000000205080</v>
          </cell>
          <cell r="C447" t="str">
            <v>CONECTIVIDAD LAN</v>
          </cell>
          <cell r="G447">
            <v>43847</v>
          </cell>
        </row>
        <row r="448">
          <cell r="A448" t="str">
            <v>WO0000000205088</v>
          </cell>
          <cell r="C448" t="str">
            <v>DIRECTORIO ACTIVO</v>
          </cell>
          <cell r="G448">
            <v>43847</v>
          </cell>
        </row>
        <row r="449">
          <cell r="A449" t="str">
            <v>WO0000000205100</v>
          </cell>
          <cell r="C449" t="str">
            <v>CONECTIVIDAD LAN</v>
          </cell>
          <cell r="G449">
            <v>43847</v>
          </cell>
        </row>
        <row r="450">
          <cell r="A450" t="str">
            <v>WO0000000205135</v>
          </cell>
          <cell r="C450" t="str">
            <v>DIRECTORIO ACTIVO</v>
          </cell>
          <cell r="G450">
            <v>43847</v>
          </cell>
        </row>
        <row r="451">
          <cell r="A451" t="str">
            <v>WO0000000205221</v>
          </cell>
          <cell r="C451" t="str">
            <v>VPN SSL</v>
          </cell>
          <cell r="G451">
            <v>43847</v>
          </cell>
        </row>
        <row r="452">
          <cell r="A452" t="str">
            <v>WO0000000205263</v>
          </cell>
          <cell r="C452" t="str">
            <v>DIRECTORIO ACTIVO</v>
          </cell>
          <cell r="G452">
            <v>43847</v>
          </cell>
        </row>
        <row r="453">
          <cell r="A453" t="str">
            <v>WO0000000205276</v>
          </cell>
          <cell r="C453" t="str">
            <v>DIRECTORIO ACTIVO</v>
          </cell>
          <cell r="G453">
            <v>43847</v>
          </cell>
        </row>
        <row r="454">
          <cell r="A454" t="str">
            <v>WO0000000205288</v>
          </cell>
          <cell r="C454" t="str">
            <v>VPN SSL</v>
          </cell>
          <cell r="G454">
            <v>43847</v>
          </cell>
        </row>
        <row r="455">
          <cell r="A455" t="str">
            <v>WO0000000205315</v>
          </cell>
          <cell r="C455" t="str">
            <v>DIRECTORIO ACTIVO</v>
          </cell>
          <cell r="G455">
            <v>43847</v>
          </cell>
        </row>
        <row r="456">
          <cell r="A456" t="str">
            <v>WO0000000205333</v>
          </cell>
          <cell r="C456" t="str">
            <v>SEGURIDAD INFORMÁTICA</v>
          </cell>
          <cell r="G456">
            <v>43847</v>
          </cell>
        </row>
        <row r="457">
          <cell r="A457" t="str">
            <v>WO0000000205353</v>
          </cell>
          <cell r="C457" t="str">
            <v>VPN SSL</v>
          </cell>
          <cell r="G457">
            <v>43847</v>
          </cell>
        </row>
        <row r="458">
          <cell r="A458" t="str">
            <v>WO0000000205356</v>
          </cell>
          <cell r="C458" t="str">
            <v>CONECTIVIDAD LAN</v>
          </cell>
          <cell r="G458">
            <v>43847</v>
          </cell>
        </row>
        <row r="459">
          <cell r="A459" t="str">
            <v>WO0000000205358</v>
          </cell>
          <cell r="C459" t="str">
            <v>VPN SSL</v>
          </cell>
          <cell r="G459">
            <v>43847</v>
          </cell>
        </row>
        <row r="460">
          <cell r="A460" t="str">
            <v>WO0000000205558</v>
          </cell>
          <cell r="C460" t="str">
            <v>CONECTIVIDAD WAN</v>
          </cell>
          <cell r="G460">
            <v>43848</v>
          </cell>
        </row>
        <row r="461">
          <cell r="A461" t="str">
            <v>WO0000000205654</v>
          </cell>
          <cell r="C461" t="str">
            <v>DIRECTORIO ACTIVO</v>
          </cell>
          <cell r="G461">
            <v>43850</v>
          </cell>
        </row>
        <row r="462">
          <cell r="A462" t="str">
            <v>WO0000000205671</v>
          </cell>
          <cell r="C462" t="str">
            <v>DIRECTORIO ACTIVO</v>
          </cell>
          <cell r="G462">
            <v>43850</v>
          </cell>
        </row>
        <row r="463">
          <cell r="A463" t="str">
            <v>WO0000000205679</v>
          </cell>
          <cell r="C463" t="str">
            <v>DIRECTORIO ACTIVO</v>
          </cell>
          <cell r="G463">
            <v>43850</v>
          </cell>
        </row>
        <row r="464">
          <cell r="A464" t="str">
            <v>WO0000000205700</v>
          </cell>
          <cell r="C464" t="str">
            <v>DIRECTORIO ACTIVO</v>
          </cell>
          <cell r="G464">
            <v>43850</v>
          </cell>
        </row>
        <row r="465">
          <cell r="A465" t="str">
            <v>WO0000000205715</v>
          </cell>
          <cell r="C465" t="str">
            <v>DIRECTORIO ACTIVO</v>
          </cell>
          <cell r="G465">
            <v>43850</v>
          </cell>
        </row>
        <row r="466">
          <cell r="A466" t="str">
            <v>WO0000000205721</v>
          </cell>
          <cell r="C466" t="str">
            <v>SOPORTE INFRAESTRUCTURA</v>
          </cell>
          <cell r="G466">
            <v>43850</v>
          </cell>
        </row>
        <row r="467">
          <cell r="A467" t="str">
            <v>WO0000000205750</v>
          </cell>
          <cell r="C467" t="str">
            <v>CONECTIVIDAD LAN</v>
          </cell>
          <cell r="G467">
            <v>43850</v>
          </cell>
        </row>
        <row r="468">
          <cell r="A468" t="str">
            <v>WO0000000205751</v>
          </cell>
          <cell r="C468" t="str">
            <v>DIRECTORIO ACTIVO</v>
          </cell>
          <cell r="G468">
            <v>43850</v>
          </cell>
        </row>
        <row r="469">
          <cell r="A469" t="str">
            <v>WO0000000205778</v>
          </cell>
          <cell r="C469" t="str">
            <v>DIRECTORIO ACTIVO</v>
          </cell>
          <cell r="G469">
            <v>43850</v>
          </cell>
        </row>
        <row r="470">
          <cell r="A470" t="str">
            <v>WO0000000205798</v>
          </cell>
          <cell r="C470" t="str">
            <v>VPN SSL</v>
          </cell>
          <cell r="G470">
            <v>43850</v>
          </cell>
        </row>
        <row r="471">
          <cell r="A471" t="str">
            <v>WO0000000205808</v>
          </cell>
          <cell r="C471" t="str">
            <v>CONECTIVIDAD LAN</v>
          </cell>
          <cell r="G471">
            <v>43850</v>
          </cell>
        </row>
        <row r="472">
          <cell r="A472" t="str">
            <v>WO0000000205820</v>
          </cell>
          <cell r="C472" t="str">
            <v>DIRECTORIO ACTIVO</v>
          </cell>
          <cell r="G472">
            <v>43850</v>
          </cell>
        </row>
        <row r="473">
          <cell r="A473" t="str">
            <v>WO0000000205829</v>
          </cell>
          <cell r="C473" t="str">
            <v>DIRECTORIO ACTIVO</v>
          </cell>
          <cell r="G473">
            <v>43850</v>
          </cell>
        </row>
        <row r="474">
          <cell r="A474" t="str">
            <v>WO0000000205833</v>
          </cell>
          <cell r="C474" t="str">
            <v>DIRECTORIO ACTIVO</v>
          </cell>
          <cell r="G474">
            <v>43850</v>
          </cell>
        </row>
        <row r="475">
          <cell r="A475" t="str">
            <v>WO0000000205846</v>
          </cell>
          <cell r="C475" t="str">
            <v>DIRECTORIO ACTIVO</v>
          </cell>
          <cell r="G475">
            <v>43850</v>
          </cell>
        </row>
        <row r="476">
          <cell r="A476" t="str">
            <v>WO0000000205852</v>
          </cell>
          <cell r="C476" t="str">
            <v>CONECTIVIDAD LAN</v>
          </cell>
          <cell r="G476">
            <v>43850</v>
          </cell>
        </row>
        <row r="477">
          <cell r="A477" t="str">
            <v>WO0000000205860</v>
          </cell>
          <cell r="C477" t="str">
            <v>SOPORTE INFRAESTRUCTURA</v>
          </cell>
          <cell r="G477">
            <v>43850</v>
          </cell>
        </row>
        <row r="478">
          <cell r="A478" t="str">
            <v>WO0000000205873</v>
          </cell>
          <cell r="C478" t="str">
            <v>DIRECTORIO ACTIVO</v>
          </cell>
          <cell r="G478">
            <v>43850</v>
          </cell>
        </row>
        <row r="479">
          <cell r="A479" t="str">
            <v>WO0000000205876</v>
          </cell>
          <cell r="C479" t="str">
            <v>DIRECTORIO ACTIVO</v>
          </cell>
          <cell r="G479">
            <v>43850</v>
          </cell>
        </row>
        <row r="480">
          <cell r="A480" t="str">
            <v>WO0000000205881</v>
          </cell>
          <cell r="C480" t="str">
            <v>DIRECTORIO ACTIVO</v>
          </cell>
          <cell r="G480">
            <v>43850</v>
          </cell>
        </row>
        <row r="481">
          <cell r="A481" t="str">
            <v>WO0000000205883</v>
          </cell>
          <cell r="C481" t="str">
            <v>DIRECTORIO ACTIVO</v>
          </cell>
          <cell r="G481">
            <v>43850</v>
          </cell>
        </row>
        <row r="482">
          <cell r="A482" t="str">
            <v>WO0000000205889</v>
          </cell>
          <cell r="C482" t="str">
            <v>DIRECTORIO ACTIVO</v>
          </cell>
          <cell r="G482">
            <v>43850</v>
          </cell>
        </row>
        <row r="483">
          <cell r="A483" t="str">
            <v>WO0000000205892</v>
          </cell>
          <cell r="C483" t="str">
            <v>CONECTIVIDAD LAN</v>
          </cell>
          <cell r="G483">
            <v>43850</v>
          </cell>
        </row>
        <row r="484">
          <cell r="A484" t="str">
            <v>WO0000000205902</v>
          </cell>
          <cell r="C484" t="str">
            <v>TELEFONÍA IP</v>
          </cell>
          <cell r="G484">
            <v>43850</v>
          </cell>
        </row>
        <row r="485">
          <cell r="A485" t="str">
            <v>WO0000000205909</v>
          </cell>
          <cell r="C485" t="str">
            <v>DIRECTORIO ACTIVO</v>
          </cell>
          <cell r="G485">
            <v>43850</v>
          </cell>
        </row>
        <row r="486">
          <cell r="A486" t="str">
            <v>WO0000000205920</v>
          </cell>
          <cell r="C486" t="str">
            <v>CONECTIVIDAD LAN</v>
          </cell>
          <cell r="G486">
            <v>43850</v>
          </cell>
        </row>
        <row r="487">
          <cell r="A487" t="str">
            <v>WO0000000205926</v>
          </cell>
          <cell r="C487" t="str">
            <v>CONECTIVIDAD LAN</v>
          </cell>
          <cell r="G487">
            <v>43850</v>
          </cell>
        </row>
        <row r="488">
          <cell r="A488" t="str">
            <v>WO0000000205932</v>
          </cell>
          <cell r="C488" t="str">
            <v>CONECTIVIDAD LAN</v>
          </cell>
          <cell r="G488">
            <v>43850</v>
          </cell>
        </row>
        <row r="489">
          <cell r="A489" t="str">
            <v>WO0000000205933</v>
          </cell>
          <cell r="C489" t="str">
            <v>CONECTIVIDAD LAN</v>
          </cell>
          <cell r="G489">
            <v>43850</v>
          </cell>
        </row>
        <row r="490">
          <cell r="A490" t="str">
            <v>WO0000000205934</v>
          </cell>
          <cell r="C490" t="str">
            <v>CONECTIVIDAD LAN</v>
          </cell>
          <cell r="G490">
            <v>43850</v>
          </cell>
        </row>
        <row r="491">
          <cell r="A491" t="str">
            <v>WO0000000205939</v>
          </cell>
          <cell r="C491" t="str">
            <v>CONECTIVIDAD LAN</v>
          </cell>
          <cell r="G491">
            <v>43850</v>
          </cell>
        </row>
        <row r="492">
          <cell r="A492" t="str">
            <v>WO0000000205956</v>
          </cell>
          <cell r="C492" t="str">
            <v>DIRECTORIO ACTIVO</v>
          </cell>
          <cell r="G492">
            <v>43850</v>
          </cell>
        </row>
        <row r="493">
          <cell r="A493" t="str">
            <v>WO0000000205966</v>
          </cell>
          <cell r="C493" t="str">
            <v>DIRECTORIO ACTIVO</v>
          </cell>
          <cell r="G493">
            <v>43850</v>
          </cell>
        </row>
        <row r="494">
          <cell r="A494" t="str">
            <v>WO0000000206011</v>
          </cell>
          <cell r="C494" t="str">
            <v>DIRECTORIO ACTIVO</v>
          </cell>
          <cell r="G494">
            <v>43850</v>
          </cell>
        </row>
        <row r="495">
          <cell r="A495" t="str">
            <v>WO0000000206055</v>
          </cell>
          <cell r="C495" t="str">
            <v>DIRECTORIO ACTIVO</v>
          </cell>
          <cell r="G495">
            <v>43850</v>
          </cell>
        </row>
        <row r="496">
          <cell r="A496" t="str">
            <v>WO0000000206060</v>
          </cell>
          <cell r="C496" t="str">
            <v>DIRECTORIO ACTIVO</v>
          </cell>
          <cell r="G496">
            <v>43850</v>
          </cell>
        </row>
        <row r="497">
          <cell r="A497" t="str">
            <v>WO0000000206067</v>
          </cell>
          <cell r="C497" t="str">
            <v>DIRECTORIO ACTIVO</v>
          </cell>
          <cell r="G497">
            <v>43850</v>
          </cell>
        </row>
        <row r="498">
          <cell r="A498" t="str">
            <v>WO0000000206075</v>
          </cell>
          <cell r="C498" t="str">
            <v>DIRECTORIO ACTIVO</v>
          </cell>
          <cell r="G498">
            <v>43850</v>
          </cell>
        </row>
        <row r="499">
          <cell r="A499" t="str">
            <v>WO0000000206081</v>
          </cell>
          <cell r="C499" t="str">
            <v>SHAREPOINT</v>
          </cell>
          <cell r="G499">
            <v>43850</v>
          </cell>
        </row>
        <row r="500">
          <cell r="A500" t="str">
            <v>WO0000000206096</v>
          </cell>
          <cell r="C500" t="str">
            <v>INTERNET MÓVIL</v>
          </cell>
          <cell r="G500">
            <v>43850</v>
          </cell>
        </row>
        <row r="501">
          <cell r="A501" t="str">
            <v>WO0000000206106</v>
          </cell>
          <cell r="C501" t="str">
            <v>DIRECTORIO ACTIVO</v>
          </cell>
          <cell r="G501">
            <v>43850</v>
          </cell>
        </row>
        <row r="502">
          <cell r="A502" t="str">
            <v>WO0000000206107</v>
          </cell>
          <cell r="C502" t="str">
            <v>DIRECTORIO ACTIVO</v>
          </cell>
          <cell r="G502">
            <v>43850</v>
          </cell>
        </row>
        <row r="503">
          <cell r="A503" t="str">
            <v>WO0000000206109</v>
          </cell>
          <cell r="C503" t="str">
            <v>DIRECTORIO ACTIVO</v>
          </cell>
          <cell r="G503">
            <v>43850</v>
          </cell>
        </row>
        <row r="504">
          <cell r="A504" t="str">
            <v>WO0000000206143</v>
          </cell>
          <cell r="C504" t="str">
            <v>DIRECTORIO ACTIVO</v>
          </cell>
          <cell r="G504">
            <v>43850</v>
          </cell>
        </row>
        <row r="505">
          <cell r="A505" t="str">
            <v>WO0000000206152</v>
          </cell>
          <cell r="C505" t="str">
            <v>CONECTIVIDAD LAN</v>
          </cell>
          <cell r="G505">
            <v>43850</v>
          </cell>
        </row>
        <row r="506">
          <cell r="A506" t="str">
            <v>WO0000000206239</v>
          </cell>
          <cell r="C506" t="str">
            <v>DIRECTORIO ACTIVO</v>
          </cell>
          <cell r="G506">
            <v>43850</v>
          </cell>
        </row>
        <row r="507">
          <cell r="A507" t="str">
            <v>WO0000000206243</v>
          </cell>
          <cell r="C507" t="str">
            <v>VPN SSL</v>
          </cell>
          <cell r="G507">
            <v>43850</v>
          </cell>
        </row>
        <row r="508">
          <cell r="A508" t="str">
            <v>WO0000000206289</v>
          </cell>
          <cell r="C508" t="str">
            <v>DIRECTORIO ACTIVO</v>
          </cell>
          <cell r="G508">
            <v>43851</v>
          </cell>
        </row>
        <row r="509">
          <cell r="A509" t="str">
            <v>WO0000000206297</v>
          </cell>
          <cell r="C509" t="str">
            <v>DIRECTORIO ACTIVO</v>
          </cell>
          <cell r="G509">
            <v>43851</v>
          </cell>
        </row>
        <row r="510">
          <cell r="A510" t="str">
            <v>WO0000000206315</v>
          </cell>
          <cell r="C510" t="str">
            <v>CONECTIVIDAD LAN</v>
          </cell>
          <cell r="G510">
            <v>43850</v>
          </cell>
        </row>
        <row r="511">
          <cell r="A511" t="str">
            <v>WO0000000206357</v>
          </cell>
          <cell r="C511" t="str">
            <v>DIRECTORIO ACTIVO</v>
          </cell>
          <cell r="G511">
            <v>43851</v>
          </cell>
        </row>
        <row r="512">
          <cell r="A512" t="str">
            <v>WO0000000206360</v>
          </cell>
          <cell r="C512" t="str">
            <v>CONECTIVIDAD LAN</v>
          </cell>
          <cell r="G512">
            <v>43851</v>
          </cell>
        </row>
        <row r="513">
          <cell r="A513" t="str">
            <v>WO0000000206367</v>
          </cell>
          <cell r="C513" t="str">
            <v>CONECTIVIDAD LAN</v>
          </cell>
          <cell r="G513">
            <v>43851</v>
          </cell>
        </row>
        <row r="514">
          <cell r="A514" t="str">
            <v>WO0000000206377</v>
          </cell>
          <cell r="C514" t="str">
            <v>SOPORTE INFRAESTRUCTURA</v>
          </cell>
          <cell r="G514">
            <v>43851</v>
          </cell>
        </row>
        <row r="515">
          <cell r="A515" t="str">
            <v>WO0000000206410</v>
          </cell>
          <cell r="C515" t="str">
            <v>DIRECTORIO ACTIVO</v>
          </cell>
          <cell r="G515">
            <v>43851</v>
          </cell>
        </row>
        <row r="516">
          <cell r="A516" t="str">
            <v>WO0000000206445</v>
          </cell>
          <cell r="C516" t="str">
            <v>DIRECTORIO ACTIVO</v>
          </cell>
          <cell r="G516">
            <v>43851</v>
          </cell>
        </row>
        <row r="517">
          <cell r="A517" t="str">
            <v>WO0000000206482</v>
          </cell>
          <cell r="C517" t="str">
            <v>CONECTIVIDAD LAN</v>
          </cell>
          <cell r="G517">
            <v>43851</v>
          </cell>
        </row>
        <row r="518">
          <cell r="A518" t="str">
            <v>WO0000000206524</v>
          </cell>
          <cell r="C518" t="str">
            <v>CONECTIVIDAD LAN</v>
          </cell>
          <cell r="G518">
            <v>43851</v>
          </cell>
        </row>
        <row r="519">
          <cell r="A519" t="str">
            <v>WO0000000206626</v>
          </cell>
          <cell r="C519" t="str">
            <v>CONECTIVIDAD LAN</v>
          </cell>
          <cell r="G519">
            <v>43851</v>
          </cell>
        </row>
        <row r="520">
          <cell r="A520" t="str">
            <v>WO0000000206664</v>
          </cell>
          <cell r="C520" t="str">
            <v>DIRECTORIO ACTIVO</v>
          </cell>
          <cell r="G520">
            <v>43851</v>
          </cell>
        </row>
        <row r="521">
          <cell r="A521" t="str">
            <v>WO0000000206813</v>
          </cell>
          <cell r="C521" t="str">
            <v>DIRECTORIO ACTIVO</v>
          </cell>
          <cell r="G521">
            <v>43851</v>
          </cell>
        </row>
        <row r="522">
          <cell r="A522" t="str">
            <v>WO0000000206940</v>
          </cell>
          <cell r="C522" t="str">
            <v>SYSTEM CENTER</v>
          </cell>
          <cell r="G522">
            <v>43852</v>
          </cell>
        </row>
        <row r="523">
          <cell r="A523" t="str">
            <v>WO0000000206945</v>
          </cell>
          <cell r="C523" t="str">
            <v>DIRECTORIO ACTIVO</v>
          </cell>
          <cell r="G523">
            <v>43852</v>
          </cell>
        </row>
        <row r="524">
          <cell r="A524" t="str">
            <v>WO0000000206980</v>
          </cell>
          <cell r="C524" t="str">
            <v>DIRECTORIO ACTIVO</v>
          </cell>
          <cell r="G524">
            <v>43852</v>
          </cell>
        </row>
        <row r="525">
          <cell r="A525" t="str">
            <v>WO0000000206982</v>
          </cell>
          <cell r="C525" t="str">
            <v>DIRECTORIO ACTIVO</v>
          </cell>
          <cell r="G525">
            <v>43852</v>
          </cell>
        </row>
        <row r="526">
          <cell r="A526" t="str">
            <v>WO0000000206990</v>
          </cell>
          <cell r="C526" t="str">
            <v>DIRECTORIO ACTIVO</v>
          </cell>
          <cell r="G526">
            <v>43852</v>
          </cell>
        </row>
        <row r="527">
          <cell r="A527" t="str">
            <v>WO0000000207083</v>
          </cell>
          <cell r="C527" t="str">
            <v>DIRECTORIO ACTIVO</v>
          </cell>
          <cell r="G527">
            <v>43852</v>
          </cell>
        </row>
        <row r="528">
          <cell r="A528" t="str">
            <v>WO0000000207121</v>
          </cell>
          <cell r="C528" t="str">
            <v>CONECTIVIDAD LAN</v>
          </cell>
          <cell r="G528">
            <v>43852</v>
          </cell>
        </row>
        <row r="529">
          <cell r="A529" t="str">
            <v>WO0000000207131</v>
          </cell>
          <cell r="C529" t="str">
            <v>DIRECTORIO ACTIVO</v>
          </cell>
          <cell r="G529">
            <v>43852</v>
          </cell>
        </row>
        <row r="530">
          <cell r="A530" t="str">
            <v>WO0000000207132</v>
          </cell>
          <cell r="C530" t="str">
            <v>DIRECTORIO ACTIVO</v>
          </cell>
          <cell r="G530">
            <v>43852</v>
          </cell>
        </row>
        <row r="531">
          <cell r="A531" t="str">
            <v>WO0000000207144</v>
          </cell>
          <cell r="C531" t="str">
            <v>DIRECTORIO ACTIVO</v>
          </cell>
          <cell r="G531">
            <v>43852</v>
          </cell>
        </row>
        <row r="532">
          <cell r="A532" t="str">
            <v>WO0000000207156</v>
          </cell>
          <cell r="C532" t="str">
            <v>CONECTIVIDAD LAN</v>
          </cell>
          <cell r="G532">
            <v>43852</v>
          </cell>
        </row>
        <row r="533">
          <cell r="A533" t="str">
            <v>WO0000000207197</v>
          </cell>
          <cell r="C533" t="str">
            <v>VPN SSL</v>
          </cell>
          <cell r="G533">
            <v>43852</v>
          </cell>
        </row>
        <row r="534">
          <cell r="A534" t="str">
            <v>WO0000000207203</v>
          </cell>
          <cell r="C534" t="str">
            <v>DIRECTORIO ACTIVO</v>
          </cell>
          <cell r="G534">
            <v>43852</v>
          </cell>
        </row>
        <row r="535">
          <cell r="A535" t="str">
            <v>WO0000000207204</v>
          </cell>
          <cell r="C535" t="str">
            <v>DIRECTORIO ACTIVO</v>
          </cell>
          <cell r="G535">
            <v>43852</v>
          </cell>
        </row>
        <row r="536">
          <cell r="A536" t="str">
            <v>WO0000000207218</v>
          </cell>
          <cell r="C536" t="str">
            <v>DIRECTORIO ACTIVO</v>
          </cell>
          <cell r="G536">
            <v>43852</v>
          </cell>
        </row>
        <row r="537">
          <cell r="A537" t="str">
            <v>WO0000000207221</v>
          </cell>
          <cell r="C537" t="str">
            <v>DIRECTORIO ACTIVO</v>
          </cell>
          <cell r="G537">
            <v>43852</v>
          </cell>
        </row>
        <row r="538">
          <cell r="A538" t="str">
            <v>WO0000000207242</v>
          </cell>
          <cell r="C538" t="str">
            <v>DIRECTORIO ACTIVO</v>
          </cell>
          <cell r="G538">
            <v>43852</v>
          </cell>
        </row>
        <row r="539">
          <cell r="A539" t="str">
            <v>WO0000000207262</v>
          </cell>
          <cell r="C539" t="str">
            <v>DIRECTORIO ACTIVO</v>
          </cell>
          <cell r="G539">
            <v>43852</v>
          </cell>
        </row>
        <row r="540">
          <cell r="A540" t="str">
            <v>WO0000000207268</v>
          </cell>
          <cell r="C540" t="str">
            <v>CONECTIVIDAD LAN</v>
          </cell>
          <cell r="G540">
            <v>43852</v>
          </cell>
        </row>
        <row r="541">
          <cell r="A541" t="str">
            <v>WO0000000207287</v>
          </cell>
          <cell r="C541" t="str">
            <v>CONECTIVIDAD LAN</v>
          </cell>
          <cell r="G541">
            <v>43852</v>
          </cell>
        </row>
        <row r="542">
          <cell r="A542" t="str">
            <v>WO0000000207309</v>
          </cell>
          <cell r="C542" t="str">
            <v>CONECTIVIDAD LAN</v>
          </cell>
          <cell r="G542">
            <v>43852</v>
          </cell>
        </row>
        <row r="543">
          <cell r="A543" t="str">
            <v>WO0000000207317</v>
          </cell>
          <cell r="C543" t="str">
            <v>CONECTIVIDAD LAN</v>
          </cell>
          <cell r="G543">
            <v>43852</v>
          </cell>
        </row>
        <row r="544">
          <cell r="A544" t="str">
            <v>WO0000000207348</v>
          </cell>
          <cell r="C544" t="str">
            <v>DIRECTORIO ACTIVO</v>
          </cell>
          <cell r="G544">
            <v>43852</v>
          </cell>
        </row>
        <row r="545">
          <cell r="A545" t="str">
            <v>WO0000000207410</v>
          </cell>
          <cell r="C545" t="str">
            <v>DIRECTORIO ACTIVO</v>
          </cell>
          <cell r="G545">
            <v>43852</v>
          </cell>
        </row>
        <row r="546">
          <cell r="A546" t="str">
            <v>WO0000000207465</v>
          </cell>
          <cell r="C546" t="str">
            <v>DIRECTORIO ACTIVO</v>
          </cell>
          <cell r="G546">
            <v>43853</v>
          </cell>
        </row>
        <row r="547">
          <cell r="A547" t="str">
            <v>WO0000000207478</v>
          </cell>
          <cell r="C547" t="str">
            <v>DIRECTORIO ACTIVO</v>
          </cell>
          <cell r="G547">
            <v>43853</v>
          </cell>
        </row>
        <row r="548">
          <cell r="A548" t="str">
            <v>WO0000000207488</v>
          </cell>
          <cell r="C548" t="str">
            <v>DIRECTORIO ACTIVO</v>
          </cell>
          <cell r="G548">
            <v>43853</v>
          </cell>
        </row>
        <row r="549">
          <cell r="A549" t="str">
            <v>WO0000000207494</v>
          </cell>
          <cell r="C549" t="str">
            <v>DIRECTORIO ACTIVO</v>
          </cell>
          <cell r="G549">
            <v>43853</v>
          </cell>
        </row>
        <row r="550">
          <cell r="A550" t="str">
            <v>WO0000000207504</v>
          </cell>
          <cell r="C550" t="str">
            <v>CONECTIVIDAD LAN</v>
          </cell>
          <cell r="G550">
            <v>43852</v>
          </cell>
        </row>
        <row r="551">
          <cell r="A551" t="str">
            <v>WO0000000207565</v>
          </cell>
          <cell r="C551" t="str">
            <v>CONECTIVIDAD LAN</v>
          </cell>
          <cell r="G551">
            <v>43852</v>
          </cell>
        </row>
        <row r="552">
          <cell r="A552" t="str">
            <v>WO0000000207571</v>
          </cell>
          <cell r="C552" t="str">
            <v>CONECTIVIDAD LAN</v>
          </cell>
          <cell r="G552">
            <v>43852</v>
          </cell>
        </row>
        <row r="553">
          <cell r="A553" t="str">
            <v>WO0000000207574</v>
          </cell>
          <cell r="C553" t="str">
            <v>VPN SSL</v>
          </cell>
          <cell r="G553">
            <v>43852</v>
          </cell>
        </row>
        <row r="554">
          <cell r="A554" t="str">
            <v>WO0000000207605</v>
          </cell>
          <cell r="C554" t="str">
            <v>CONECTIVIDAD LAN</v>
          </cell>
          <cell r="G554">
            <v>43852</v>
          </cell>
        </row>
        <row r="555">
          <cell r="A555" t="str">
            <v>WO0000000207612</v>
          </cell>
          <cell r="C555" t="str">
            <v>DIRECTORIO ACTIVO</v>
          </cell>
          <cell r="G555">
            <v>43852</v>
          </cell>
        </row>
        <row r="556">
          <cell r="A556" t="str">
            <v>WO0000000207633</v>
          </cell>
          <cell r="C556" t="str">
            <v>DIRECTORIO ACTIVO</v>
          </cell>
          <cell r="G556">
            <v>43852</v>
          </cell>
        </row>
        <row r="557">
          <cell r="A557" t="str">
            <v>WO0000000207671</v>
          </cell>
          <cell r="C557" t="str">
            <v>DIRECTORIO ACTIVO</v>
          </cell>
          <cell r="G557">
            <v>43853</v>
          </cell>
        </row>
        <row r="558">
          <cell r="A558" t="str">
            <v>WO0000000207722</v>
          </cell>
          <cell r="C558" t="str">
            <v>CORREO ELECTRÓNICO</v>
          </cell>
          <cell r="G558">
            <v>43853</v>
          </cell>
        </row>
        <row r="559">
          <cell r="A559" t="str">
            <v>WO0000000207732</v>
          </cell>
          <cell r="C559" t="str">
            <v>DIRECTORIO ACTIVO</v>
          </cell>
          <cell r="G559">
            <v>43853</v>
          </cell>
        </row>
        <row r="560">
          <cell r="A560" t="str">
            <v>WO0000000207736</v>
          </cell>
          <cell r="C560" t="str">
            <v>CONECTIVIDAD LAN</v>
          </cell>
          <cell r="G560">
            <v>43853</v>
          </cell>
        </row>
        <row r="561">
          <cell r="A561" t="str">
            <v>WO0000000207757</v>
          </cell>
          <cell r="C561" t="str">
            <v>DIRECTORIO ACTIVO</v>
          </cell>
          <cell r="G561">
            <v>43853</v>
          </cell>
        </row>
        <row r="562">
          <cell r="A562" t="str">
            <v>WO0000000207800</v>
          </cell>
          <cell r="C562" t="str">
            <v>DIRECTORIO ACTIVO</v>
          </cell>
          <cell r="G562">
            <v>43853</v>
          </cell>
        </row>
        <row r="563">
          <cell r="A563" t="str">
            <v>WO0000000207817</v>
          </cell>
          <cell r="C563" t="str">
            <v>DIRECTORIO ACTIVO</v>
          </cell>
          <cell r="G563">
            <v>43853</v>
          </cell>
        </row>
        <row r="564">
          <cell r="A564" t="str">
            <v>WO0000000207829</v>
          </cell>
          <cell r="C564" t="str">
            <v>VPN SSL</v>
          </cell>
          <cell r="G564">
            <v>43853</v>
          </cell>
        </row>
        <row r="565">
          <cell r="A565" t="str">
            <v>WO0000000207918</v>
          </cell>
          <cell r="C565" t="str">
            <v>CONECTIVIDAD LAN</v>
          </cell>
          <cell r="G565">
            <v>43853</v>
          </cell>
        </row>
        <row r="566">
          <cell r="A566" t="str">
            <v>WO0000000207982</v>
          </cell>
          <cell r="C566" t="str">
            <v>CONECTIVIDAD LAN</v>
          </cell>
          <cell r="G566">
            <v>43853</v>
          </cell>
        </row>
        <row r="567">
          <cell r="A567" t="str">
            <v>WO0000000208006</v>
          </cell>
          <cell r="C567" t="str">
            <v>DIRECTORIO ACTIVO</v>
          </cell>
          <cell r="G567">
            <v>43853</v>
          </cell>
        </row>
        <row r="568">
          <cell r="A568" t="str">
            <v>WO0000000208023</v>
          </cell>
          <cell r="C568" t="str">
            <v>CONECTIVIDAD LAN</v>
          </cell>
          <cell r="G568">
            <v>43853</v>
          </cell>
        </row>
        <row r="569">
          <cell r="A569" t="str">
            <v>WO0000000208032</v>
          </cell>
          <cell r="C569" t="str">
            <v>SOPORTE INFRAESTRUCTURA</v>
          </cell>
          <cell r="G569">
            <v>43853</v>
          </cell>
        </row>
        <row r="570">
          <cell r="A570" t="str">
            <v>WO0000000208036</v>
          </cell>
          <cell r="C570" t="str">
            <v>CONECTIVIDAD LAN</v>
          </cell>
          <cell r="G570">
            <v>43853</v>
          </cell>
        </row>
        <row r="571">
          <cell r="A571" t="str">
            <v>WO0000000208107</v>
          </cell>
          <cell r="C571" t="str">
            <v>CONECTIVIDAD WAN</v>
          </cell>
          <cell r="G571">
            <v>43853</v>
          </cell>
        </row>
        <row r="572">
          <cell r="A572" t="str">
            <v>WO0000000208142</v>
          </cell>
          <cell r="C572" t="str">
            <v>CONECTIVIDAD LAN</v>
          </cell>
          <cell r="G572">
            <v>43853</v>
          </cell>
        </row>
        <row r="573">
          <cell r="A573" t="str">
            <v>WO0000000208147</v>
          </cell>
          <cell r="C573" t="str">
            <v>TELEFONÍA IP</v>
          </cell>
          <cell r="G573">
            <v>43853</v>
          </cell>
        </row>
        <row r="574">
          <cell r="A574" t="str">
            <v>WO0000000208159</v>
          </cell>
          <cell r="C574" t="str">
            <v>DIRECTORIO ACTIVO</v>
          </cell>
          <cell r="G574">
            <v>43853</v>
          </cell>
        </row>
        <row r="575">
          <cell r="A575" t="str">
            <v>WO0000000208161</v>
          </cell>
          <cell r="C575" t="str">
            <v>CONECTIVIDAD LAN</v>
          </cell>
          <cell r="G575">
            <v>43853</v>
          </cell>
        </row>
        <row r="576">
          <cell r="A576" t="str">
            <v>WO0000000208173</v>
          </cell>
          <cell r="C576" t="str">
            <v>VPN SSL</v>
          </cell>
          <cell r="G576">
            <v>43853</v>
          </cell>
        </row>
        <row r="577">
          <cell r="A577" t="str">
            <v>WO0000000208201</v>
          </cell>
          <cell r="C577" t="str">
            <v>DIRECTORIO ACTIVO</v>
          </cell>
          <cell r="G577">
            <v>43853</v>
          </cell>
        </row>
        <row r="578">
          <cell r="A578" t="str">
            <v>WO0000000208236</v>
          </cell>
          <cell r="C578" t="str">
            <v>DIRECTORIO ACTIVO</v>
          </cell>
          <cell r="G578">
            <v>43853</v>
          </cell>
        </row>
        <row r="579">
          <cell r="A579" t="str">
            <v>WO0000000208247</v>
          </cell>
          <cell r="C579" t="str">
            <v>VPN SSL</v>
          </cell>
          <cell r="G579">
            <v>43853</v>
          </cell>
        </row>
        <row r="580">
          <cell r="A580" t="str">
            <v>WO0000000208264</v>
          </cell>
          <cell r="C580" t="str">
            <v>VIDEOCONFERENCIA</v>
          </cell>
          <cell r="G580">
            <v>43854</v>
          </cell>
        </row>
        <row r="581">
          <cell r="A581" t="str">
            <v>WO0000000208290</v>
          </cell>
          <cell r="C581" t="str">
            <v>CONECTIVIDAD LAN</v>
          </cell>
          <cell r="G581">
            <v>43854</v>
          </cell>
        </row>
        <row r="582">
          <cell r="A582" t="str">
            <v>WO0000000208302</v>
          </cell>
          <cell r="C582" t="str">
            <v>CONECTIVIDAD LAN</v>
          </cell>
          <cell r="G582">
            <v>43853</v>
          </cell>
        </row>
        <row r="583">
          <cell r="A583" t="str">
            <v>WO0000000208322</v>
          </cell>
          <cell r="C583" t="str">
            <v>DIRECTORIO ACTIVO</v>
          </cell>
          <cell r="G583">
            <v>43854</v>
          </cell>
        </row>
        <row r="584">
          <cell r="A584" t="str">
            <v>WO0000000208342</v>
          </cell>
          <cell r="C584" t="str">
            <v>DIRECTORIO ACTIVO</v>
          </cell>
          <cell r="G584">
            <v>43854</v>
          </cell>
        </row>
        <row r="585">
          <cell r="A585" t="str">
            <v>WO0000000208374</v>
          </cell>
          <cell r="C585" t="str">
            <v>DIRECTORIO ACTIVO</v>
          </cell>
          <cell r="G585">
            <v>43854</v>
          </cell>
        </row>
        <row r="586">
          <cell r="A586" t="str">
            <v>WO0000000208481</v>
          </cell>
          <cell r="C586" t="str">
            <v>SOPORTE INFRAESTRUCTURA</v>
          </cell>
          <cell r="G586">
            <v>43854</v>
          </cell>
        </row>
        <row r="587">
          <cell r="A587" t="str">
            <v>WO0000000208505</v>
          </cell>
          <cell r="C587" t="str">
            <v>CONECTIVIDAD LAN</v>
          </cell>
          <cell r="G587">
            <v>43854</v>
          </cell>
        </row>
        <row r="588">
          <cell r="A588" t="str">
            <v>WO0000000208667</v>
          </cell>
          <cell r="C588" t="str">
            <v>DIRECTORIO ACTIVO</v>
          </cell>
          <cell r="G588">
            <v>43854</v>
          </cell>
        </row>
        <row r="589">
          <cell r="A589" t="str">
            <v>WO0000000208718</v>
          </cell>
          <cell r="C589" t="str">
            <v>DIRECTORIO ACTIVO</v>
          </cell>
          <cell r="G589">
            <v>43854</v>
          </cell>
        </row>
        <row r="590">
          <cell r="A590" t="str">
            <v>WO0000000208785</v>
          </cell>
          <cell r="C590" t="str">
            <v>DIRECTORIO ACTIVO</v>
          </cell>
          <cell r="G590">
            <v>43854</v>
          </cell>
        </row>
        <row r="591">
          <cell r="A591" t="str">
            <v>WO0000000208808</v>
          </cell>
          <cell r="C591" t="str">
            <v>DIRECTORIO ACTIVO</v>
          </cell>
          <cell r="G591">
            <v>43854</v>
          </cell>
        </row>
        <row r="592">
          <cell r="A592" t="str">
            <v>WO0000000208850</v>
          </cell>
          <cell r="C592" t="str">
            <v>SOPORTE INFRAESTRUCTURA</v>
          </cell>
          <cell r="G592">
            <v>43854</v>
          </cell>
        </row>
        <row r="593">
          <cell r="A593" t="str">
            <v>WO0000000208881</v>
          </cell>
          <cell r="C593" t="str">
            <v>CONECTIVIDAD WAN</v>
          </cell>
          <cell r="G593">
            <v>43854</v>
          </cell>
        </row>
        <row r="594">
          <cell r="A594" t="str">
            <v>WO0000000208958</v>
          </cell>
          <cell r="C594" t="str">
            <v>CONECTIVIDAD LAN</v>
          </cell>
          <cell r="G594">
            <v>43854</v>
          </cell>
        </row>
        <row r="595">
          <cell r="A595" t="str">
            <v>WO0000000209039</v>
          </cell>
          <cell r="C595" t="str">
            <v>CONECTIVIDAD LAN</v>
          </cell>
          <cell r="G595">
            <v>43854</v>
          </cell>
        </row>
        <row r="596">
          <cell r="A596" t="str">
            <v>WO0000000209107</v>
          </cell>
          <cell r="C596" t="str">
            <v>CONECTIVIDAD LAN</v>
          </cell>
          <cell r="G596">
            <v>43854</v>
          </cell>
        </row>
        <row r="597">
          <cell r="A597" t="str">
            <v>WO0000000209127</v>
          </cell>
          <cell r="C597" t="str">
            <v>VPN SSL</v>
          </cell>
          <cell r="G597">
            <v>43854</v>
          </cell>
        </row>
        <row r="598">
          <cell r="A598" t="str">
            <v>WO0000000209137</v>
          </cell>
          <cell r="C598" t="str">
            <v>CONECTIVIDAD LAN</v>
          </cell>
          <cell r="G598">
            <v>43854</v>
          </cell>
        </row>
        <row r="599">
          <cell r="A599" t="str">
            <v>WO0000000209146</v>
          </cell>
          <cell r="C599" t="str">
            <v>CONECTIVIDAD LAN</v>
          </cell>
          <cell r="G599">
            <v>43854</v>
          </cell>
        </row>
        <row r="600">
          <cell r="A600" t="str">
            <v>WO0000000209344</v>
          </cell>
          <cell r="C600" t="str">
            <v>VIDEOCONFERENCIA</v>
          </cell>
          <cell r="G600">
            <v>43857</v>
          </cell>
        </row>
        <row r="601">
          <cell r="A601" t="str">
            <v>WO0000000209362</v>
          </cell>
          <cell r="C601" t="str">
            <v>DIRECTORIO ACTIVO</v>
          </cell>
          <cell r="G601">
            <v>43857</v>
          </cell>
        </row>
        <row r="602">
          <cell r="A602" t="str">
            <v>WO0000000209373</v>
          </cell>
          <cell r="C602" t="str">
            <v>DIRECTORIO ACTIVO</v>
          </cell>
          <cell r="G602">
            <v>43857</v>
          </cell>
        </row>
        <row r="603">
          <cell r="A603" t="str">
            <v>WO0000000209377</v>
          </cell>
          <cell r="C603" t="str">
            <v>VPN SSL</v>
          </cell>
          <cell r="G603">
            <v>43857</v>
          </cell>
        </row>
        <row r="604">
          <cell r="A604" t="str">
            <v>WO0000000209382</v>
          </cell>
          <cell r="C604" t="str">
            <v>DIRECTORIO ACTIVO</v>
          </cell>
          <cell r="G604">
            <v>43857</v>
          </cell>
        </row>
        <row r="605">
          <cell r="A605" t="str">
            <v>WO0000000209387</v>
          </cell>
          <cell r="C605" t="str">
            <v>SOPORTE INFRAESTRUCTURA</v>
          </cell>
          <cell r="G605">
            <v>43857</v>
          </cell>
        </row>
        <row r="606">
          <cell r="A606" t="str">
            <v>WO0000000209388</v>
          </cell>
          <cell r="C606" t="str">
            <v>CONECTIVIDAD LAN</v>
          </cell>
          <cell r="G606">
            <v>43857</v>
          </cell>
        </row>
        <row r="607">
          <cell r="A607" t="str">
            <v>WO0000000209400</v>
          </cell>
          <cell r="C607" t="str">
            <v>CONECTIVIDAD WAN</v>
          </cell>
          <cell r="G607">
            <v>43857</v>
          </cell>
        </row>
        <row r="608">
          <cell r="A608" t="str">
            <v>WO0000000209450</v>
          </cell>
          <cell r="C608" t="str">
            <v>DIRECTORIO ACTIVO</v>
          </cell>
          <cell r="G608">
            <v>43857</v>
          </cell>
        </row>
        <row r="609">
          <cell r="A609" t="str">
            <v>WO0000000209462</v>
          </cell>
          <cell r="C609" t="str">
            <v>DIRECTORIO ACTIVO</v>
          </cell>
          <cell r="G609">
            <v>43857</v>
          </cell>
        </row>
        <row r="610">
          <cell r="A610" t="str">
            <v>WO0000000209463</v>
          </cell>
          <cell r="C610" t="str">
            <v>DIRECTORIO ACTIVO</v>
          </cell>
          <cell r="G610">
            <v>43857</v>
          </cell>
        </row>
        <row r="611">
          <cell r="A611" t="str">
            <v>WO0000000209475</v>
          </cell>
          <cell r="C611" t="str">
            <v>CONECTIVIDAD LAN</v>
          </cell>
          <cell r="G611">
            <v>43857</v>
          </cell>
        </row>
        <row r="612">
          <cell r="A612" t="str">
            <v>WO0000000209477</v>
          </cell>
          <cell r="C612" t="str">
            <v>DIRECTORIO ACTIVO</v>
          </cell>
          <cell r="G612">
            <v>43857</v>
          </cell>
        </row>
        <row r="613">
          <cell r="A613" t="str">
            <v>WO0000000209510</v>
          </cell>
          <cell r="C613" t="str">
            <v>CONECTIVIDAD WAN</v>
          </cell>
          <cell r="G613">
            <v>43857</v>
          </cell>
        </row>
        <row r="614">
          <cell r="A614" t="str">
            <v>WO0000000209532</v>
          </cell>
          <cell r="C614" t="str">
            <v>CONECTIVIDAD LAN</v>
          </cell>
          <cell r="G614">
            <v>43857</v>
          </cell>
        </row>
        <row r="615">
          <cell r="A615" t="str">
            <v>WO0000000209533</v>
          </cell>
          <cell r="C615" t="str">
            <v>DIRECTORIO ACTIVO</v>
          </cell>
          <cell r="G615">
            <v>43857</v>
          </cell>
        </row>
        <row r="616">
          <cell r="A616" t="str">
            <v>WO0000000209535</v>
          </cell>
          <cell r="C616" t="str">
            <v>DIRECTORIO ACTIVO</v>
          </cell>
          <cell r="G616">
            <v>43857</v>
          </cell>
        </row>
        <row r="617">
          <cell r="A617" t="str">
            <v>WO0000000209546</v>
          </cell>
          <cell r="C617" t="str">
            <v>DIRECTORIO ACTIVO</v>
          </cell>
          <cell r="G617">
            <v>43857</v>
          </cell>
        </row>
        <row r="618">
          <cell r="A618" t="str">
            <v>WO0000000209561</v>
          </cell>
          <cell r="C618" t="str">
            <v>DIRECTORIO ACTIVO</v>
          </cell>
          <cell r="G618">
            <v>43857</v>
          </cell>
        </row>
        <row r="619">
          <cell r="A619" t="str">
            <v>WO0000000209573</v>
          </cell>
          <cell r="C619" t="str">
            <v>DIRECTORIO ACTIVO</v>
          </cell>
          <cell r="G619">
            <v>43857</v>
          </cell>
        </row>
        <row r="620">
          <cell r="A620" t="str">
            <v>WO0000000209603</v>
          </cell>
          <cell r="C620" t="str">
            <v>DIRECTORIO ACTIVO</v>
          </cell>
          <cell r="G620">
            <v>43857</v>
          </cell>
        </row>
        <row r="621">
          <cell r="A621" t="str">
            <v>WO0000000209642</v>
          </cell>
          <cell r="C621" t="str">
            <v>CONECTIVIDAD LAN</v>
          </cell>
          <cell r="G621">
            <v>43857</v>
          </cell>
        </row>
        <row r="622">
          <cell r="A622" t="str">
            <v>WO0000000209650</v>
          </cell>
          <cell r="C622" t="str">
            <v>INTERNET MÓVIL</v>
          </cell>
          <cell r="G622">
            <v>43857</v>
          </cell>
        </row>
        <row r="623">
          <cell r="A623" t="str">
            <v>WO0000000209783</v>
          </cell>
          <cell r="C623" t="str">
            <v>CONECTIVIDAD LAN</v>
          </cell>
          <cell r="G623">
            <v>43857</v>
          </cell>
        </row>
        <row r="624">
          <cell r="A624" t="str">
            <v>WO0000000209784</v>
          </cell>
          <cell r="C624" t="str">
            <v>CONECTIVIDAD LAN</v>
          </cell>
          <cell r="G624">
            <v>43857</v>
          </cell>
        </row>
        <row r="625">
          <cell r="A625" t="str">
            <v>WO0000000209785</v>
          </cell>
          <cell r="C625" t="str">
            <v>CONECTIVIDAD LAN</v>
          </cell>
          <cell r="G625">
            <v>43857</v>
          </cell>
        </row>
        <row r="626">
          <cell r="A626" t="str">
            <v>WO0000000209786</v>
          </cell>
          <cell r="C626" t="str">
            <v>CONECTIVIDAD LAN</v>
          </cell>
          <cell r="G626">
            <v>43857</v>
          </cell>
        </row>
        <row r="627">
          <cell r="A627" t="str">
            <v>WO0000000209800</v>
          </cell>
          <cell r="C627" t="str">
            <v>CORREO ELECTRÓNICO</v>
          </cell>
          <cell r="G627">
            <v>43857</v>
          </cell>
        </row>
        <row r="628">
          <cell r="A628" t="str">
            <v>WO0000000209855</v>
          </cell>
          <cell r="C628" t="str">
            <v>CONECTIVIDAD WAN</v>
          </cell>
          <cell r="G628">
            <v>43857</v>
          </cell>
        </row>
        <row r="629">
          <cell r="A629" t="str">
            <v>WO0000000209858</v>
          </cell>
          <cell r="C629" t="str">
            <v>CONECTIVIDAD LAN</v>
          </cell>
          <cell r="G629">
            <v>43857</v>
          </cell>
        </row>
        <row r="630">
          <cell r="A630" t="str">
            <v>WO0000000209893</v>
          </cell>
          <cell r="C630" t="str">
            <v>CORREO ELECTRÓNICO</v>
          </cell>
          <cell r="G630">
            <v>43857</v>
          </cell>
        </row>
        <row r="631">
          <cell r="A631" t="str">
            <v>WO0000000210134</v>
          </cell>
          <cell r="C631" t="str">
            <v>CONECTIVIDAD WAN</v>
          </cell>
          <cell r="G631">
            <v>43857</v>
          </cell>
        </row>
        <row r="632">
          <cell r="A632" t="str">
            <v>WO0000000210161</v>
          </cell>
          <cell r="C632" t="str">
            <v>VPN SSL</v>
          </cell>
          <cell r="G632">
            <v>43858</v>
          </cell>
        </row>
        <row r="633">
          <cell r="A633" t="str">
            <v>WO0000000210170</v>
          </cell>
          <cell r="C633" t="str">
            <v>DIRECTORIO ACTIVO</v>
          </cell>
          <cell r="G633">
            <v>43858</v>
          </cell>
        </row>
        <row r="634">
          <cell r="A634" t="str">
            <v>WO0000000210196</v>
          </cell>
          <cell r="C634" t="str">
            <v>DIRECTORIO ACTIVO</v>
          </cell>
          <cell r="G634">
            <v>43858</v>
          </cell>
        </row>
        <row r="635">
          <cell r="A635" t="str">
            <v>WO0000000210197</v>
          </cell>
          <cell r="C635" t="str">
            <v>SERVIDORES WINDOWS</v>
          </cell>
          <cell r="G635">
            <v>43858</v>
          </cell>
        </row>
        <row r="636">
          <cell r="A636" t="str">
            <v>WO0000000210217</v>
          </cell>
          <cell r="C636" t="str">
            <v>CORREO ELECTRÓNICO</v>
          </cell>
          <cell r="G636">
            <v>43858</v>
          </cell>
        </row>
        <row r="637">
          <cell r="A637" t="str">
            <v>WO0000000210220</v>
          </cell>
          <cell r="C637" t="str">
            <v>DIRECTORIO ACTIVO</v>
          </cell>
          <cell r="G637">
            <v>43858</v>
          </cell>
        </row>
        <row r="638">
          <cell r="A638" t="str">
            <v>WO0000000210228</v>
          </cell>
          <cell r="C638" t="str">
            <v>CONECTIVIDAD LAN</v>
          </cell>
          <cell r="G638">
            <v>43858</v>
          </cell>
        </row>
        <row r="639">
          <cell r="A639" t="str">
            <v>WO0000000210237</v>
          </cell>
          <cell r="C639" t="str">
            <v>SOPORTE INFRAESTRUCTURA</v>
          </cell>
          <cell r="G639">
            <v>43858</v>
          </cell>
        </row>
        <row r="640">
          <cell r="A640" t="str">
            <v>WO0000000210270</v>
          </cell>
          <cell r="C640" t="str">
            <v>DIRECTORIO ACTIVO</v>
          </cell>
          <cell r="G640">
            <v>43858</v>
          </cell>
        </row>
        <row r="641">
          <cell r="A641" t="str">
            <v>WO0000000210273</v>
          </cell>
          <cell r="C641" t="str">
            <v>DIRECTORIO ACTIVO</v>
          </cell>
          <cell r="G641">
            <v>43858</v>
          </cell>
        </row>
        <row r="642">
          <cell r="A642" t="str">
            <v>WO0000000210276</v>
          </cell>
          <cell r="C642" t="str">
            <v>DIRECTORIO ACTIVO</v>
          </cell>
          <cell r="G642">
            <v>43858</v>
          </cell>
        </row>
        <row r="643">
          <cell r="A643" t="str">
            <v>WO0000000210326</v>
          </cell>
          <cell r="C643" t="str">
            <v>DIRECTORIO ACTIVO</v>
          </cell>
          <cell r="G643">
            <v>43858</v>
          </cell>
        </row>
        <row r="644">
          <cell r="A644" t="str">
            <v>WO0000000210330</v>
          </cell>
          <cell r="C644" t="str">
            <v>CORREO ELECTRÓNICO</v>
          </cell>
          <cell r="G644">
            <v>43858</v>
          </cell>
        </row>
        <row r="645">
          <cell r="A645" t="str">
            <v>WO0000000210335</v>
          </cell>
          <cell r="C645" t="str">
            <v>CONECTIVIDAD LAN</v>
          </cell>
          <cell r="G645">
            <v>43858</v>
          </cell>
        </row>
        <row r="646">
          <cell r="A646" t="str">
            <v>WO0000000210347</v>
          </cell>
          <cell r="C646" t="str">
            <v>CORREO ELECTRÓNICO</v>
          </cell>
          <cell r="G646">
            <v>43858</v>
          </cell>
        </row>
        <row r="647">
          <cell r="A647" t="str">
            <v>WO0000000210348</v>
          </cell>
          <cell r="C647" t="str">
            <v>CORREO ELECTRÓNICO</v>
          </cell>
          <cell r="G647">
            <v>43858</v>
          </cell>
        </row>
        <row r="648">
          <cell r="A648" t="str">
            <v>WO0000000210357</v>
          </cell>
          <cell r="C648" t="str">
            <v>CONECTIVIDAD LAN</v>
          </cell>
          <cell r="G648">
            <v>43858</v>
          </cell>
        </row>
        <row r="649">
          <cell r="A649" t="str">
            <v>WO0000000210420</v>
          </cell>
          <cell r="C649" t="str">
            <v>DIRECTORIO ACTIVO</v>
          </cell>
          <cell r="G649">
            <v>43858</v>
          </cell>
        </row>
        <row r="650">
          <cell r="A650" t="str">
            <v>WO0000000210501</v>
          </cell>
          <cell r="C650" t="str">
            <v>CORREO ELECTRÓNICO</v>
          </cell>
          <cell r="G650">
            <v>43858</v>
          </cell>
        </row>
        <row r="651">
          <cell r="A651" t="str">
            <v>WO0000000210513</v>
          </cell>
          <cell r="C651" t="str">
            <v>TELEFONÍA IP</v>
          </cell>
          <cell r="G651">
            <v>43858</v>
          </cell>
        </row>
        <row r="652">
          <cell r="A652" t="str">
            <v>WO0000000210567</v>
          </cell>
          <cell r="C652" t="str">
            <v>SEGURIDAD INFORMÁTICA</v>
          </cell>
          <cell r="G652">
            <v>43858</v>
          </cell>
        </row>
        <row r="653">
          <cell r="A653" t="str">
            <v>WO0000000210568</v>
          </cell>
          <cell r="C653" t="str">
            <v>DIRECTORIO ACTIVO</v>
          </cell>
          <cell r="G653">
            <v>43858</v>
          </cell>
        </row>
        <row r="654">
          <cell r="A654" t="str">
            <v>WO0000000210593</v>
          </cell>
          <cell r="C654" t="str">
            <v>DIRECTORIO ACTIVO</v>
          </cell>
          <cell r="G654">
            <v>43859</v>
          </cell>
        </row>
        <row r="655">
          <cell r="A655" t="str">
            <v>WO0000000210627</v>
          </cell>
          <cell r="C655" t="str">
            <v>DIRECTORIO ACTIVO</v>
          </cell>
          <cell r="G655">
            <v>43858</v>
          </cell>
        </row>
        <row r="656">
          <cell r="A656" t="str">
            <v>WO0000000210652</v>
          </cell>
          <cell r="C656" t="str">
            <v>DIRECTORIO ACTIVO</v>
          </cell>
          <cell r="G656">
            <v>43858</v>
          </cell>
        </row>
        <row r="657">
          <cell r="A657" t="str">
            <v>WO0000000210658</v>
          </cell>
          <cell r="C657" t="str">
            <v>DIRECTORIO ACTIVO</v>
          </cell>
          <cell r="G657">
            <v>43858</v>
          </cell>
        </row>
        <row r="658">
          <cell r="A658" t="str">
            <v>WO0000000210703</v>
          </cell>
          <cell r="C658" t="str">
            <v>DIRECTORIO ACTIVO</v>
          </cell>
          <cell r="G658">
            <v>43858</v>
          </cell>
        </row>
        <row r="659">
          <cell r="A659" t="str">
            <v>WO0000000210722</v>
          </cell>
          <cell r="C659" t="str">
            <v>DIRECTORIO ACTIVO</v>
          </cell>
          <cell r="G659">
            <v>43858</v>
          </cell>
        </row>
        <row r="660">
          <cell r="A660" t="str">
            <v>WO0000000210725</v>
          </cell>
          <cell r="C660" t="str">
            <v>DIRECTORIO ACTIVO</v>
          </cell>
          <cell r="G660">
            <v>43858</v>
          </cell>
        </row>
        <row r="661">
          <cell r="A661" t="str">
            <v>WO0000000210753</v>
          </cell>
          <cell r="C661" t="str">
            <v>DIRECTORIO ACTIVO</v>
          </cell>
          <cell r="G661">
            <v>43858</v>
          </cell>
        </row>
        <row r="662">
          <cell r="A662" t="str">
            <v>WO0000000210806</v>
          </cell>
          <cell r="C662" t="str">
            <v>DIRECTORIO ACTIVO</v>
          </cell>
          <cell r="G662">
            <v>43859</v>
          </cell>
        </row>
        <row r="663">
          <cell r="A663" t="str">
            <v>WO0000000210810</v>
          </cell>
          <cell r="C663" t="str">
            <v>TELEFONÍA IP</v>
          </cell>
          <cell r="G663">
            <v>43859</v>
          </cell>
        </row>
        <row r="664">
          <cell r="A664" t="str">
            <v>WO0000000210813</v>
          </cell>
          <cell r="C664" t="str">
            <v>DIRECTORIO ACTIVO</v>
          </cell>
          <cell r="G664">
            <v>43859</v>
          </cell>
        </row>
        <row r="665">
          <cell r="A665" t="str">
            <v>WO0000000210819</v>
          </cell>
          <cell r="C665" t="str">
            <v>DIRECTORIO ACTIVO</v>
          </cell>
          <cell r="G665">
            <v>43859</v>
          </cell>
        </row>
        <row r="666">
          <cell r="A666" t="str">
            <v>WO0000000210838</v>
          </cell>
          <cell r="C666" t="str">
            <v>DIRECTORIO ACTIVO</v>
          </cell>
          <cell r="G666">
            <v>43859</v>
          </cell>
        </row>
        <row r="667">
          <cell r="A667" t="str">
            <v>WO0000000210936</v>
          </cell>
          <cell r="C667" t="str">
            <v>CONECTIVIDAD LAN</v>
          </cell>
          <cell r="G667">
            <v>43859</v>
          </cell>
        </row>
        <row r="668">
          <cell r="A668" t="str">
            <v>WO0000000210945</v>
          </cell>
          <cell r="C668" t="str">
            <v>DIRECTORIO ACTIVO</v>
          </cell>
          <cell r="G668">
            <v>43859</v>
          </cell>
        </row>
        <row r="669">
          <cell r="A669" t="str">
            <v>WO0000000210949</v>
          </cell>
          <cell r="C669" t="str">
            <v>CORREO ELECTRÓNICO</v>
          </cell>
          <cell r="G669">
            <v>43859</v>
          </cell>
        </row>
        <row r="670">
          <cell r="A670" t="str">
            <v>WO0000000210960</v>
          </cell>
          <cell r="C670" t="str">
            <v>DIRECTORIO ACTIVO</v>
          </cell>
          <cell r="G670">
            <v>43859</v>
          </cell>
        </row>
        <row r="671">
          <cell r="A671" t="str">
            <v>WO0000000210962</v>
          </cell>
          <cell r="C671" t="str">
            <v>DIRECTORIO ACTIVO</v>
          </cell>
          <cell r="G671">
            <v>43859</v>
          </cell>
        </row>
        <row r="672">
          <cell r="A672" t="str">
            <v>WO0000000210989</v>
          </cell>
          <cell r="C672" t="str">
            <v>DIRECTORIO ACTIVO</v>
          </cell>
          <cell r="G672">
            <v>43859</v>
          </cell>
        </row>
        <row r="673">
          <cell r="A673" t="str">
            <v>WO0000000211051</v>
          </cell>
          <cell r="C673" t="str">
            <v>CONECTIVIDAD LAN</v>
          </cell>
          <cell r="G673">
            <v>43859</v>
          </cell>
        </row>
        <row r="674">
          <cell r="A674" t="str">
            <v>WO0000000211058</v>
          </cell>
          <cell r="C674" t="str">
            <v>DIRECTORIO ACTIVO</v>
          </cell>
          <cell r="G674">
            <v>43859</v>
          </cell>
        </row>
        <row r="675">
          <cell r="A675" t="str">
            <v>WO0000000211093</v>
          </cell>
          <cell r="C675" t="str">
            <v>VPN SSL</v>
          </cell>
          <cell r="G675">
            <v>43859</v>
          </cell>
        </row>
        <row r="676">
          <cell r="A676" t="str">
            <v>WO0000000211140</v>
          </cell>
          <cell r="C676" t="str">
            <v>SOPORTE INFRAESTRUCTURA</v>
          </cell>
          <cell r="G676">
            <v>43859</v>
          </cell>
        </row>
        <row r="677">
          <cell r="A677" t="str">
            <v>WO0000000211149</v>
          </cell>
          <cell r="C677" t="str">
            <v>DIRECTORIO ACTIVO</v>
          </cell>
          <cell r="G677">
            <v>43859</v>
          </cell>
        </row>
        <row r="678">
          <cell r="A678" t="str">
            <v>WO0000000211152</v>
          </cell>
          <cell r="C678" t="str">
            <v>CONECTIVIDAD LAN</v>
          </cell>
          <cell r="G678">
            <v>43859</v>
          </cell>
        </row>
        <row r="679">
          <cell r="A679" t="str">
            <v>WO0000000211156</v>
          </cell>
          <cell r="C679" t="str">
            <v>SOPORTE INFRAESTRUCTURA</v>
          </cell>
          <cell r="G679">
            <v>43859</v>
          </cell>
        </row>
        <row r="680">
          <cell r="A680" t="str">
            <v>WO0000000211173</v>
          </cell>
          <cell r="C680" t="str">
            <v>DNS INTERNO</v>
          </cell>
          <cell r="G680">
            <v>43859</v>
          </cell>
        </row>
        <row r="681">
          <cell r="A681" t="str">
            <v>WO0000000211184</v>
          </cell>
          <cell r="C681" t="str">
            <v>DIRECTORIO ACTIVO</v>
          </cell>
          <cell r="G681">
            <v>43859</v>
          </cell>
        </row>
        <row r="682">
          <cell r="A682" t="str">
            <v>WO0000000211208</v>
          </cell>
          <cell r="C682" t="str">
            <v>DIRECTORIO ACTIVO</v>
          </cell>
          <cell r="G682">
            <v>43859</v>
          </cell>
        </row>
        <row r="683">
          <cell r="A683" t="str">
            <v>WO0000000211215</v>
          </cell>
          <cell r="C683" t="str">
            <v>DIRECTORIO ACTIVO</v>
          </cell>
          <cell r="G683">
            <v>43859</v>
          </cell>
        </row>
        <row r="684">
          <cell r="A684" t="str">
            <v>WO0000000211233</v>
          </cell>
          <cell r="C684" t="str">
            <v>DIRECTORIO ACTIVO</v>
          </cell>
          <cell r="G684">
            <v>43859</v>
          </cell>
        </row>
        <row r="685">
          <cell r="A685" t="str">
            <v>WO0000000211235</v>
          </cell>
          <cell r="C685" t="str">
            <v>DIRECTORIO ACTIVO</v>
          </cell>
          <cell r="G685">
            <v>43859</v>
          </cell>
        </row>
        <row r="686">
          <cell r="A686" t="str">
            <v>WO0000000211261</v>
          </cell>
          <cell r="C686" t="str">
            <v>DIRECTORIO ACTIVO</v>
          </cell>
          <cell r="G686">
            <v>43859</v>
          </cell>
        </row>
        <row r="687">
          <cell r="A687" t="str">
            <v>WO0000000211272</v>
          </cell>
          <cell r="C687" t="str">
            <v>SOPORTE INFRAESTRUCTURA</v>
          </cell>
          <cell r="G687">
            <v>43859</v>
          </cell>
        </row>
        <row r="688">
          <cell r="A688" t="str">
            <v>WO0000000211298</v>
          </cell>
          <cell r="C688" t="str">
            <v>VIDEOCONFERENCIA</v>
          </cell>
          <cell r="G688">
            <v>43860</v>
          </cell>
        </row>
        <row r="689">
          <cell r="A689" t="str">
            <v>WO0000000211307</v>
          </cell>
          <cell r="C689" t="str">
            <v>CORREO ELECTRÓNICO</v>
          </cell>
          <cell r="G689">
            <v>43859</v>
          </cell>
        </row>
        <row r="690">
          <cell r="A690" t="str">
            <v>WO0000000211333</v>
          </cell>
          <cell r="C690" t="str">
            <v>SERVIDORES WINDOWS</v>
          </cell>
          <cell r="G690">
            <v>43859</v>
          </cell>
        </row>
        <row r="691">
          <cell r="A691" t="str">
            <v>WO0000000211345</v>
          </cell>
          <cell r="C691" t="str">
            <v>DIRECTORIO ACTIVO</v>
          </cell>
          <cell r="G691">
            <v>43859</v>
          </cell>
        </row>
        <row r="692">
          <cell r="A692" t="str">
            <v>WO0000000211466</v>
          </cell>
          <cell r="C692" t="str">
            <v>CONECTIVIDAD LAN</v>
          </cell>
          <cell r="G692">
            <v>43860</v>
          </cell>
        </row>
        <row r="693">
          <cell r="A693" t="str">
            <v>WO0000000211497</v>
          </cell>
          <cell r="C693" t="str">
            <v>DIRECTORIO ACTIVO</v>
          </cell>
          <cell r="G693">
            <v>43860</v>
          </cell>
        </row>
        <row r="694">
          <cell r="A694" t="str">
            <v>WO0000000211506</v>
          </cell>
          <cell r="C694" t="str">
            <v>CONECTIVIDAD LAN</v>
          </cell>
          <cell r="G694">
            <v>43860</v>
          </cell>
        </row>
        <row r="695">
          <cell r="A695" t="str">
            <v>WO0000000211510</v>
          </cell>
          <cell r="C695" t="str">
            <v>SOPORTE OFIMÁTICO</v>
          </cell>
          <cell r="G695">
            <v>43860</v>
          </cell>
        </row>
        <row r="696">
          <cell r="A696" t="str">
            <v>WO0000000211515</v>
          </cell>
          <cell r="C696" t="str">
            <v>DIRECTORIO ACTIVO</v>
          </cell>
          <cell r="G696">
            <v>43860</v>
          </cell>
        </row>
        <row r="697">
          <cell r="A697" t="str">
            <v>WO0000000211527</v>
          </cell>
          <cell r="C697" t="str">
            <v>VPN SSL</v>
          </cell>
          <cell r="G697">
            <v>43860</v>
          </cell>
        </row>
        <row r="698">
          <cell r="A698" t="str">
            <v>WO0000000211555</v>
          </cell>
          <cell r="C698" t="str">
            <v>DIRECTORIO ACTIVO</v>
          </cell>
          <cell r="G698">
            <v>43860</v>
          </cell>
        </row>
        <row r="699">
          <cell r="A699" t="str">
            <v>WO0000000211578</v>
          </cell>
          <cell r="C699" t="str">
            <v>DIRECTORIO ACTIVO</v>
          </cell>
          <cell r="G699">
            <v>43860</v>
          </cell>
        </row>
        <row r="700">
          <cell r="A700" t="str">
            <v>WO0000000211639</v>
          </cell>
          <cell r="C700" t="str">
            <v>DIRECTORIO ACTIVO</v>
          </cell>
          <cell r="G700">
            <v>43860</v>
          </cell>
        </row>
        <row r="701">
          <cell r="A701" t="str">
            <v>WO0000000211647</v>
          </cell>
          <cell r="C701" t="str">
            <v>DIRECTORIO ACTIVO</v>
          </cell>
          <cell r="G701">
            <v>43860</v>
          </cell>
        </row>
        <row r="702">
          <cell r="A702" t="str">
            <v>WO0000000211715</v>
          </cell>
          <cell r="C702" t="str">
            <v>DIRECTORIO ACTIVO</v>
          </cell>
          <cell r="G702">
            <v>43860</v>
          </cell>
        </row>
        <row r="703">
          <cell r="A703" t="str">
            <v>WO0000000211723</v>
          </cell>
          <cell r="C703" t="str">
            <v>DIRECTORIO ACTIVO</v>
          </cell>
          <cell r="G703">
            <v>43860</v>
          </cell>
        </row>
        <row r="704">
          <cell r="A704" t="str">
            <v>WO0000000211770</v>
          </cell>
          <cell r="C704" t="str">
            <v>DIRECTORIO ACTIVO</v>
          </cell>
          <cell r="G704">
            <v>43860</v>
          </cell>
        </row>
        <row r="705">
          <cell r="A705" t="str">
            <v>WO0000000211794</v>
          </cell>
          <cell r="C705" t="str">
            <v>DIRECTORIO ACTIVO</v>
          </cell>
          <cell r="G705">
            <v>43860</v>
          </cell>
        </row>
        <row r="706">
          <cell r="A706" t="str">
            <v>WO0000000211797</v>
          </cell>
          <cell r="C706" t="str">
            <v>DIRECTORIO ACTIVO</v>
          </cell>
          <cell r="G706">
            <v>43860</v>
          </cell>
        </row>
        <row r="707">
          <cell r="A707" t="str">
            <v>WO0000000211827</v>
          </cell>
          <cell r="C707" t="str">
            <v>SERVIDORES WINDOWS</v>
          </cell>
          <cell r="G707">
            <v>43860</v>
          </cell>
        </row>
        <row r="708">
          <cell r="A708" t="str">
            <v>WO0000000211828</v>
          </cell>
          <cell r="C708" t="str">
            <v>DIRECTORIO ACTIVO</v>
          </cell>
          <cell r="G708">
            <v>43860</v>
          </cell>
        </row>
        <row r="709">
          <cell r="A709" t="str">
            <v>WO0000000211829</v>
          </cell>
          <cell r="C709" t="str">
            <v>VPN SSL</v>
          </cell>
          <cell r="G709">
            <v>43860</v>
          </cell>
        </row>
        <row r="710">
          <cell r="A710" t="str">
            <v>WO0000000211834</v>
          </cell>
          <cell r="C710" t="str">
            <v>DIRECTORIO ACTIVO</v>
          </cell>
          <cell r="G710">
            <v>43860</v>
          </cell>
        </row>
        <row r="711">
          <cell r="A711" t="str">
            <v>WO0000000211839</v>
          </cell>
          <cell r="C711" t="str">
            <v>DIRECTORIO ACTIVO</v>
          </cell>
          <cell r="G711">
            <v>43860</v>
          </cell>
        </row>
        <row r="712">
          <cell r="A712" t="str">
            <v>WO0000000211847</v>
          </cell>
          <cell r="C712" t="str">
            <v>DIRECTORIO ACTIVO</v>
          </cell>
          <cell r="G712">
            <v>43860</v>
          </cell>
        </row>
        <row r="713">
          <cell r="A713" t="str">
            <v>WO0000000211857</v>
          </cell>
          <cell r="C713" t="str">
            <v>DIRECTORIO ACTIVO</v>
          </cell>
          <cell r="G713">
            <v>43860</v>
          </cell>
        </row>
        <row r="714">
          <cell r="A714" t="str">
            <v>WO0000000211862</v>
          </cell>
          <cell r="C714" t="str">
            <v>DIRECTORIO ACTIVO</v>
          </cell>
          <cell r="G714">
            <v>43860</v>
          </cell>
        </row>
        <row r="715">
          <cell r="A715" t="str">
            <v>WO0000000211902</v>
          </cell>
          <cell r="C715" t="str">
            <v>DIRECTORIO ACTIVO</v>
          </cell>
          <cell r="G715">
            <v>43860</v>
          </cell>
        </row>
        <row r="716">
          <cell r="A716" t="str">
            <v>WO0000000211906</v>
          </cell>
          <cell r="C716" t="str">
            <v>CORREO ELECTRÓNICO</v>
          </cell>
          <cell r="G716">
            <v>43860</v>
          </cell>
        </row>
        <row r="717">
          <cell r="A717" t="str">
            <v>WO0000000211919</v>
          </cell>
          <cell r="C717" t="str">
            <v>DIRECTORIO ACTIVO</v>
          </cell>
          <cell r="G717">
            <v>43860</v>
          </cell>
        </row>
        <row r="718">
          <cell r="A718" t="str">
            <v>WO0000000211941</v>
          </cell>
          <cell r="C718" t="str">
            <v>DIRECTORIO ACTIVO</v>
          </cell>
          <cell r="G718">
            <v>43860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s Fernando Prieto Jimenez" refreshedDate="43873.628844675928" createdVersion="6" refreshedVersion="6" minRefreshableVersion="3" recordCount="717" xr:uid="{9C2C0FCF-D11B-4E33-A522-E6FF4FCEC80E}">
  <cacheSource type="worksheet">
    <worksheetSource name="TablaRequerimientos"/>
  </cacheSource>
  <cacheFields count="31">
    <cacheField name="ID de orden de trabajo+" numFmtId="0">
      <sharedItems count="717">
        <s v="WO0000000090183"/>
        <s v="WO0000000090305"/>
        <s v="WO0000000114618"/>
        <s v="WO0000000153267"/>
        <s v="WO0000000187340"/>
        <s v="WO0000000187532"/>
        <s v="WO0000000187748"/>
        <s v="WO0000000187968"/>
        <s v="WO0000000188153"/>
        <s v="WO0000000188348"/>
        <s v="WO0000000188766"/>
        <s v="WO0000000189520"/>
        <s v="WO0000000193450"/>
        <s v="WO0000000193923"/>
        <s v="WO0000000196221"/>
        <s v="WO0000000197119"/>
        <s v="WO0000000197204"/>
        <s v="WO0000000197675"/>
        <s v="WO0000000198320"/>
        <s v="WO0000000198330"/>
        <s v="WO0000000198348"/>
        <s v="WO0000000198378"/>
        <s v="WO0000000198380"/>
        <s v="WO0000000198384"/>
        <s v="WO0000000198390"/>
        <s v="WO0000000198392"/>
        <s v="WO0000000198397"/>
        <s v="WO0000000198398"/>
        <s v="WO0000000198403"/>
        <s v="WO0000000198440"/>
        <s v="WO0000000198483"/>
        <s v="WO0000000198486"/>
        <s v="WO0000000198575"/>
        <s v="WO0000000198591"/>
        <s v="WO0000000198636"/>
        <s v="WO0000000198654"/>
        <s v="WO0000000198656"/>
        <s v="WO0000000198657"/>
        <s v="WO0000000198664"/>
        <s v="WO0000000198671"/>
        <s v="WO0000000198672"/>
        <s v="WO0000000198679"/>
        <s v="WO0000000198682"/>
        <s v="WO0000000198686"/>
        <s v="WO0000000198687"/>
        <s v="WO0000000198695"/>
        <s v="WO0000000198699"/>
        <s v="WO0000000198717"/>
        <s v="WO0000000198765"/>
        <s v="WO0000000198768"/>
        <s v="WO0000000198770"/>
        <s v="WO0000000198773"/>
        <s v="WO0000000198777"/>
        <s v="WO0000000198778"/>
        <s v="WO0000000198779"/>
        <s v="WO0000000198781"/>
        <s v="WO0000000198784"/>
        <s v="WO0000000198824"/>
        <s v="WO0000000198844"/>
        <s v="WO0000000198845"/>
        <s v="WO0000000198849"/>
        <s v="WO0000000198850"/>
        <s v="WO0000000198851"/>
        <s v="WO0000000198852"/>
        <s v="WO0000000198853"/>
        <s v="WO0000000198854"/>
        <s v="WO0000000198861"/>
        <s v="WO0000000198871"/>
        <s v="WO0000000198873"/>
        <s v="WO0000000198879"/>
        <s v="WO0000000198885"/>
        <s v="WO0000000198886"/>
        <s v="WO0000000198901"/>
        <s v="WO0000000198908"/>
        <s v="WO0000000198915"/>
        <s v="WO0000000198918"/>
        <s v="WO0000000198954"/>
        <s v="WO0000000198957"/>
        <s v="WO0000000198962"/>
        <s v="WO0000000198983"/>
        <s v="WO0000000198988"/>
        <s v="WO0000000198998"/>
        <s v="WO0000000199000"/>
        <s v="WO0000000199012"/>
        <s v="WO0000000199016"/>
        <s v="WO0000000199040"/>
        <s v="WO0000000199041"/>
        <s v="WO0000000199048"/>
        <s v="WO0000000199078"/>
        <s v="WO0000000199103"/>
        <s v="WO0000000199120"/>
        <s v="WO0000000199126"/>
        <s v="WO0000000199137"/>
        <s v="WO0000000199160"/>
        <s v="WO0000000199185"/>
        <s v="WO0000000199189"/>
        <s v="WO0000000199210"/>
        <s v="WO0000000199231"/>
        <s v="WO0000000199237"/>
        <s v="WO0000000199238"/>
        <s v="WO0000000199310"/>
        <s v="WO0000000199344"/>
        <s v="WO0000000199346"/>
        <s v="WO0000000199374"/>
        <s v="WO0000000199377"/>
        <s v="WO0000000199379"/>
        <s v="WO0000000199557"/>
        <s v="WO0000000199572"/>
        <s v="WO0000000199595"/>
        <s v="WO0000000199598"/>
        <s v="WO0000000199669"/>
        <s v="WO0000000199693"/>
        <s v="WO0000000199696"/>
        <s v="WO0000000199732"/>
        <s v="WO0000000199743"/>
        <s v="WO0000000199751"/>
        <s v="WO0000000199787"/>
        <s v="WO0000000199789"/>
        <s v="WO0000000199793"/>
        <s v="WO0000000199812"/>
        <s v="WO0000000199826"/>
        <s v="WO0000000199846"/>
        <s v="WO0000000199849"/>
        <s v="WO0000000199856"/>
        <s v="WO0000000199878"/>
        <s v="WO0000000199880"/>
        <s v="WO0000000199883"/>
        <s v="WO0000000199906"/>
        <s v="WO0000000199911"/>
        <s v="WO0000000199920"/>
        <s v="WO0000000199933"/>
        <s v="WO0000000199952"/>
        <s v="WO0000000199955"/>
        <s v="WO0000000199957"/>
        <s v="WO0000000199977"/>
        <s v="WO0000000199978"/>
        <s v="WO0000000199981"/>
        <s v="WO0000000199987"/>
        <s v="WO0000000199998"/>
        <s v="WO0000000200000"/>
        <s v="WO0000000200008"/>
        <s v="WO0000000200012"/>
        <s v="WO0000000200013"/>
        <s v="WO0000000200016"/>
        <s v="WO0000000200017"/>
        <s v="WO0000000200035"/>
        <s v="WO0000000200038"/>
        <s v="WO0000000200046"/>
        <s v="WO0000000200053"/>
        <s v="WO0000000200058"/>
        <s v="WO0000000200095"/>
        <s v="WO0000000200102"/>
        <s v="WO0000000200108"/>
        <s v="WO0000000200124"/>
        <s v="WO0000000200130"/>
        <s v="WO0000000200134"/>
        <s v="WO0000000200135"/>
        <s v="WO0000000200138"/>
        <s v="WO0000000200139"/>
        <s v="WO0000000200175"/>
        <s v="WO0000000200202"/>
        <s v="WO0000000200214"/>
        <s v="WO0000000200241"/>
        <s v="WO0000000200244"/>
        <s v="WO0000000200245"/>
        <s v="WO0000000200251"/>
        <s v="WO0000000200252"/>
        <s v="WO0000000200255"/>
        <s v="WO0000000200296"/>
        <s v="WO0000000200308"/>
        <s v="WO0000000200309"/>
        <s v="WO0000000200320"/>
        <s v="WO0000000200328"/>
        <s v="WO0000000200349"/>
        <s v="WO0000000200392"/>
        <s v="WO0000000200399"/>
        <s v="WO0000000200404"/>
        <s v="WO0000000200409"/>
        <s v="WO0000000200424"/>
        <s v="WO0000000200425"/>
        <s v="WO0000000200444"/>
        <s v="WO0000000200451"/>
        <s v="WO0000000200474"/>
        <s v="WO0000000200485"/>
        <s v="WO0000000200489"/>
        <s v="WO0000000200526"/>
        <s v="WO0000000200527"/>
        <s v="WO0000000200528"/>
        <s v="WO0000000200529"/>
        <s v="WO0000000200590"/>
        <s v="WO0000000200593"/>
        <s v="WO0000000200624"/>
        <s v="WO0000000200648"/>
        <s v="WO0000000200652"/>
        <s v="WO0000000200656"/>
        <s v="WO0000000200671"/>
        <s v="WO0000000200676"/>
        <s v="WO0000000200683"/>
        <s v="WO0000000200687"/>
        <s v="WO0000000200691"/>
        <s v="WO0000000200695"/>
        <s v="WO0000000200696"/>
        <s v="WO0000000200697"/>
        <s v="WO0000000200706"/>
        <s v="WO0000000200716"/>
        <s v="WO0000000200727"/>
        <s v="WO0000000200734"/>
        <s v="WO0000000200744"/>
        <s v="WO0000000200745"/>
        <s v="WO0000000200747"/>
        <s v="WO0000000200749"/>
        <s v="WO0000000200753"/>
        <s v="WO0000000200754"/>
        <s v="WO0000000200758"/>
        <s v="WO0000000200778"/>
        <s v="WO0000000200785"/>
        <s v="WO0000000200816"/>
        <s v="WO0000000200828"/>
        <s v="WO0000000200830"/>
        <s v="WO0000000200840"/>
        <s v="WO0000000200842"/>
        <s v="WO0000000200848"/>
        <s v="WO0000000200852"/>
        <s v="WO0000000200863"/>
        <s v="WO0000000200866"/>
        <s v="WO0000000200870"/>
        <s v="WO0000000200871"/>
        <s v="WO0000000200907"/>
        <s v="WO0000000200918"/>
        <s v="WO0000000200926"/>
        <s v="WO0000000200941"/>
        <s v="WO0000000200944"/>
        <s v="WO0000000200945"/>
        <s v="WO0000000200946"/>
        <s v="WO0000000201040"/>
        <s v="WO0000000201048"/>
        <s v="WO0000000201055"/>
        <s v="WO0000000201080"/>
        <s v="WO0000000201084"/>
        <s v="WO0000000201088"/>
        <s v="WO0000000201094"/>
        <s v="WO0000000201115"/>
        <s v="WO0000000201161"/>
        <s v="WO0000000201209"/>
        <s v="WO0000000201246"/>
        <s v="WO0000000201259"/>
        <s v="WO0000000201261"/>
        <s v="WO0000000201262"/>
        <s v="WO0000000201263"/>
        <s v="WO0000000201283"/>
        <s v="WO0000000201360"/>
        <s v="WO0000000201363"/>
        <s v="WO0000000201376"/>
        <s v="WO0000000201387"/>
        <s v="WO0000000201420"/>
        <s v="WO0000000201421"/>
        <s v="WO0000000201426"/>
        <s v="WO0000000201427"/>
        <s v="WO0000000201437"/>
        <s v="WO0000000201450"/>
        <s v="WO0000000201470"/>
        <s v="WO0000000201473"/>
        <s v="WO0000000201474"/>
        <s v="WO0000000201475"/>
        <s v="WO0000000201562"/>
        <s v="WO0000000201570"/>
        <s v="WO0000000201571"/>
        <s v="WO0000000201582"/>
        <s v="WO0000000201584"/>
        <s v="WO0000000201620"/>
        <s v="WO0000000201622"/>
        <s v="WO0000000201639"/>
        <s v="WO0000000201647"/>
        <s v="WO0000000201751"/>
        <s v="WO0000000201754"/>
        <s v="WO0000000201765"/>
        <s v="WO0000000201772"/>
        <s v="WO0000000201793"/>
        <s v="WO0000000201808"/>
        <s v="WO0000000201813"/>
        <s v="WO0000000201844"/>
        <s v="WO0000000201870"/>
        <s v="WO0000000201876"/>
        <s v="WO0000000201878"/>
        <s v="WO0000000201888"/>
        <s v="WO0000000201928"/>
        <s v="WO0000000201935"/>
        <s v="WO0000000201937"/>
        <s v="WO0000000201941"/>
        <s v="WO0000000201942"/>
        <s v="WO0000000201943"/>
        <s v="WO0000000202008"/>
        <s v="WO0000000202049"/>
        <s v="WO0000000202061"/>
        <s v="WO0000000202065"/>
        <s v="WO0000000202066"/>
        <s v="WO0000000202068"/>
        <s v="WO0000000202071"/>
        <s v="WO0000000202196"/>
        <s v="WO0000000202251"/>
        <s v="WO0000000202282"/>
        <s v="WO0000000202292"/>
        <s v="WO0000000202348"/>
        <s v="WO0000000202373"/>
        <s v="WO0000000202381"/>
        <s v="WO0000000202389"/>
        <s v="WO0000000202411"/>
        <s v="WO0000000202429"/>
        <s v="WO0000000202432"/>
        <s v="WO0000000202463"/>
        <s v="WO0000000202501"/>
        <s v="WO0000000202504"/>
        <s v="WO0000000202571"/>
        <s v="WO0000000202580"/>
        <s v="WO0000000202584"/>
        <s v="WO0000000202691"/>
        <s v="WO0000000202692"/>
        <s v="WO0000000202727"/>
        <s v="WO0000000202737"/>
        <s v="WO0000000202750"/>
        <s v="WO0000000202759"/>
        <s v="WO0000000202798"/>
        <s v="WO0000000202829"/>
        <s v="WO0000000202831"/>
        <s v="WO0000000202836"/>
        <s v="WO0000000202845"/>
        <s v="WO0000000202853"/>
        <s v="WO0000000202943"/>
        <s v="WO0000000202952"/>
        <s v="WO0000000202954"/>
        <s v="WO0000000202963"/>
        <s v="WO0000000202966"/>
        <s v="WO0000000202971"/>
        <s v="WO0000000203011"/>
        <s v="WO0000000203028"/>
        <s v="WO0000000203034"/>
        <s v="WO0000000203038"/>
        <s v="WO0000000203046"/>
        <s v="WO0000000203100"/>
        <s v="WO0000000203110"/>
        <s v="WO0000000203118"/>
        <s v="WO0000000203123"/>
        <s v="WO0000000203125"/>
        <s v="WO0000000203129"/>
        <s v="WO0000000203146"/>
        <s v="WO0000000203156"/>
        <s v="WO0000000203195"/>
        <s v="WO0000000203257"/>
        <s v="WO0000000203259"/>
        <s v="WO0000000203267"/>
        <s v="WO0000000203269"/>
        <s v="WO0000000203276"/>
        <s v="WO0000000203277"/>
        <s v="WO0000000203278"/>
        <s v="WO0000000203319"/>
        <s v="WO0000000203332"/>
        <s v="WO0000000203371"/>
        <s v="WO0000000203377"/>
        <s v="WO0000000203393"/>
        <s v="WO0000000203399"/>
        <s v="WO0000000203430"/>
        <s v="WO0000000203451"/>
        <s v="WO0000000203454"/>
        <s v="WO0000000203467"/>
        <s v="WO0000000203516"/>
        <s v="WO0000000203530"/>
        <s v="WO0000000203534"/>
        <s v="WO0000000203565"/>
        <s v="WO0000000203567"/>
        <s v="WO0000000203569"/>
        <s v="WO0000000203571"/>
        <s v="WO0000000203589"/>
        <s v="WO0000000203621"/>
        <s v="WO0000000203632"/>
        <s v="WO0000000203638"/>
        <s v="WO0000000203652"/>
        <s v="WO0000000203686"/>
        <s v="WO0000000203690"/>
        <s v="WO0000000203703"/>
        <s v="WO0000000203718"/>
        <s v="WO0000000203746"/>
        <s v="WO0000000203859"/>
        <s v="WO0000000203890"/>
        <s v="WO0000000203938"/>
        <s v="WO0000000203950"/>
        <s v="WO0000000204008"/>
        <s v="WO0000000204023"/>
        <s v="WO0000000204046"/>
        <s v="WO0000000204047"/>
        <s v="WO0000000204085"/>
        <s v="WO0000000204144"/>
        <s v="WO0000000204148"/>
        <s v="WO0000000204153"/>
        <s v="WO0000000204160"/>
        <s v="WO0000000204163"/>
        <s v="WO0000000204169"/>
        <s v="WO0000000204182"/>
        <s v="WO0000000204183"/>
        <s v="WO0000000204184"/>
        <s v="WO0000000204204"/>
        <s v="WO0000000204265"/>
        <s v="WO0000000204267"/>
        <s v="WO0000000204270"/>
        <s v="WO0000000204275"/>
        <s v="WO0000000204316"/>
        <s v="WO0000000204321"/>
        <s v="WO0000000204359"/>
        <s v="WO0000000204376"/>
        <s v="WO0000000204402"/>
        <s v="WO0000000204411"/>
        <s v="WO0000000204481"/>
        <s v="WO0000000204482"/>
        <s v="WO0000000204484"/>
        <s v="WO0000000204491"/>
        <s v="WO0000000204494"/>
        <s v="WO0000000204497"/>
        <s v="WO0000000204503"/>
        <s v="WO0000000204565"/>
        <s v="WO0000000204574"/>
        <s v="WO0000000204597"/>
        <s v="WO0000000204638"/>
        <s v="WO0000000204649"/>
        <s v="WO0000000204661"/>
        <s v="WO0000000204704"/>
        <s v="WO0000000204737"/>
        <s v="WO0000000204739"/>
        <s v="WO0000000204754"/>
        <s v="WO0000000204794"/>
        <s v="WO0000000204797"/>
        <s v="WO0000000204803"/>
        <s v="WO0000000204810"/>
        <s v="WO0000000204813"/>
        <s v="WO0000000204864"/>
        <s v="WO0000000204888"/>
        <s v="WO0000000204900"/>
        <s v="WO0000000204902"/>
        <s v="WO0000000204913"/>
        <s v="WO0000000204934"/>
        <s v="WO0000000204946"/>
        <s v="WO0000000204947"/>
        <s v="WO0000000204971"/>
        <s v="WO0000000205016"/>
        <s v="WO0000000205029"/>
        <s v="WO0000000205037"/>
        <s v="WO0000000205076"/>
        <s v="WO0000000205080"/>
        <s v="WO0000000205088"/>
        <s v="WO0000000205100"/>
        <s v="WO0000000205135"/>
        <s v="WO0000000205221"/>
        <s v="WO0000000205263"/>
        <s v="WO0000000205276"/>
        <s v="WO0000000205288"/>
        <s v="WO0000000205315"/>
        <s v="WO0000000205333"/>
        <s v="WO0000000205353"/>
        <s v="WO0000000205356"/>
        <s v="WO0000000205358"/>
        <s v="WO0000000205558"/>
        <s v="WO0000000205654"/>
        <s v="WO0000000205671"/>
        <s v="WO0000000205679"/>
        <s v="WO0000000205700"/>
        <s v="WO0000000205715"/>
        <s v="WO0000000205721"/>
        <s v="WO0000000205750"/>
        <s v="WO0000000205751"/>
        <s v="WO0000000205778"/>
        <s v="WO0000000205798"/>
        <s v="WO0000000205808"/>
        <s v="WO0000000205820"/>
        <s v="WO0000000205829"/>
        <s v="WO0000000205833"/>
        <s v="WO0000000205846"/>
        <s v="WO0000000205852"/>
        <s v="WO0000000205860"/>
        <s v="WO0000000205873"/>
        <s v="WO0000000205876"/>
        <s v="WO0000000205881"/>
        <s v="WO0000000205883"/>
        <s v="WO0000000205889"/>
        <s v="WO0000000205892"/>
        <s v="WO0000000205902"/>
        <s v="WO0000000205909"/>
        <s v="WO0000000205920"/>
        <s v="WO0000000205926"/>
        <s v="WO0000000205932"/>
        <s v="WO0000000205933"/>
        <s v="WO0000000205934"/>
        <s v="WO0000000205939"/>
        <s v="WO0000000205956"/>
        <s v="WO0000000205966"/>
        <s v="WO0000000206011"/>
        <s v="WO0000000206055"/>
        <s v="WO0000000206060"/>
        <s v="WO0000000206067"/>
        <s v="WO0000000206075"/>
        <s v="WO0000000206081"/>
        <s v="WO0000000206096"/>
        <s v="WO0000000206106"/>
        <s v="WO0000000206107"/>
        <s v="WO0000000206109"/>
        <s v="WO0000000206143"/>
        <s v="WO0000000206152"/>
        <s v="WO0000000206239"/>
        <s v="WO0000000206243"/>
        <s v="WO0000000206289"/>
        <s v="WO0000000206297"/>
        <s v="WO0000000206315"/>
        <s v="WO0000000206357"/>
        <s v="WO0000000206360"/>
        <s v="WO0000000206367"/>
        <s v="WO0000000206377"/>
        <s v="WO0000000206410"/>
        <s v="WO0000000206445"/>
        <s v="WO0000000206482"/>
        <s v="WO0000000206524"/>
        <s v="WO0000000206626"/>
        <s v="WO0000000206664"/>
        <s v="WO0000000206813"/>
        <s v="WO0000000206940"/>
        <s v="WO0000000206945"/>
        <s v="WO0000000206980"/>
        <s v="WO0000000206982"/>
        <s v="WO0000000206990"/>
        <s v="WO0000000207083"/>
        <s v="WO0000000207121"/>
        <s v="WO0000000207131"/>
        <s v="WO0000000207132"/>
        <s v="WO0000000207144"/>
        <s v="WO0000000207156"/>
        <s v="WO0000000207197"/>
        <s v="WO0000000207203"/>
        <s v="WO0000000207204"/>
        <s v="WO0000000207218"/>
        <s v="WO0000000207221"/>
        <s v="WO0000000207242"/>
        <s v="WO0000000207262"/>
        <s v="WO0000000207268"/>
        <s v="WO0000000207287"/>
        <s v="WO0000000207309"/>
        <s v="WO0000000207317"/>
        <s v="WO0000000207348"/>
        <s v="WO0000000207410"/>
        <s v="WO0000000207465"/>
        <s v="WO0000000207478"/>
        <s v="WO0000000207488"/>
        <s v="WO0000000207494"/>
        <s v="WO0000000207504"/>
        <s v="WO0000000207565"/>
        <s v="WO0000000207571"/>
        <s v="WO0000000207574"/>
        <s v="WO0000000207605"/>
        <s v="WO0000000207612"/>
        <s v="WO0000000207633"/>
        <s v="WO0000000207671"/>
        <s v="WO0000000207722"/>
        <s v="WO0000000207732"/>
        <s v="WO0000000207736"/>
        <s v="WO0000000207757"/>
        <s v="WO0000000207800"/>
        <s v="WO0000000207817"/>
        <s v="WO0000000207829"/>
        <s v="WO0000000207918"/>
        <s v="WO0000000207982"/>
        <s v="WO0000000208006"/>
        <s v="WO0000000208023"/>
        <s v="WO0000000208032"/>
        <s v="WO0000000208036"/>
        <s v="WO0000000208107"/>
        <s v="WO0000000208142"/>
        <s v="WO0000000208147"/>
        <s v="WO0000000208159"/>
        <s v="WO0000000208161"/>
        <s v="WO0000000208173"/>
        <s v="WO0000000208201"/>
        <s v="WO0000000208236"/>
        <s v="WO0000000208247"/>
        <s v="WO0000000208264"/>
        <s v="WO0000000208290"/>
        <s v="WO0000000208302"/>
        <s v="WO0000000208322"/>
        <s v="WO0000000208342"/>
        <s v="WO0000000208374"/>
        <s v="WO0000000208481"/>
        <s v="WO0000000208505"/>
        <s v="WO0000000208667"/>
        <s v="WO0000000208718"/>
        <s v="WO0000000208785"/>
        <s v="WO0000000208808"/>
        <s v="WO0000000208850"/>
        <s v="WO0000000208881"/>
        <s v="WO0000000208958"/>
        <s v="WO0000000209039"/>
        <s v="WO0000000209107"/>
        <s v="WO0000000209127"/>
        <s v="WO0000000209137"/>
        <s v="WO0000000209146"/>
        <s v="WO0000000209344"/>
        <s v="WO0000000209362"/>
        <s v="WO0000000209373"/>
        <s v="WO0000000209377"/>
        <s v="WO0000000209382"/>
        <s v="WO0000000209387"/>
        <s v="WO0000000209388"/>
        <s v="WO0000000209400"/>
        <s v="WO0000000209450"/>
        <s v="WO0000000209462"/>
        <s v="WO0000000209463"/>
        <s v="WO0000000209475"/>
        <s v="WO0000000209477"/>
        <s v="WO0000000209510"/>
        <s v="WO0000000209532"/>
        <s v="WO0000000209533"/>
        <s v="WO0000000209535"/>
        <s v="WO0000000209546"/>
        <s v="WO0000000209561"/>
        <s v="WO0000000209573"/>
        <s v="WO0000000209603"/>
        <s v="WO0000000209642"/>
        <s v="WO0000000209650"/>
        <s v="WO0000000209783"/>
        <s v="WO0000000209784"/>
        <s v="WO0000000209785"/>
        <s v="WO0000000209786"/>
        <s v="WO0000000209800"/>
        <s v="WO0000000209855"/>
        <s v="WO0000000209858"/>
        <s v="WO0000000209893"/>
        <s v="WO0000000210134"/>
        <s v="WO0000000210161"/>
        <s v="WO0000000210170"/>
        <s v="WO0000000210196"/>
        <s v="WO0000000210197"/>
        <s v="WO0000000210217"/>
        <s v="WO0000000210220"/>
        <s v="WO0000000210228"/>
        <s v="WO0000000210237"/>
        <s v="WO0000000210270"/>
        <s v="WO0000000210273"/>
        <s v="WO0000000210276"/>
        <s v="WO0000000210326"/>
        <s v="WO0000000210330"/>
        <s v="WO0000000210335"/>
        <s v="WO0000000210347"/>
        <s v="WO0000000210348"/>
        <s v="WO0000000210357"/>
        <s v="WO0000000210420"/>
        <s v="WO0000000210501"/>
        <s v="WO0000000210513"/>
        <s v="WO0000000210567"/>
        <s v="WO0000000210568"/>
        <s v="WO0000000210593"/>
        <s v="WO0000000210627"/>
        <s v="WO0000000210652"/>
        <s v="WO0000000210658"/>
        <s v="WO0000000210703"/>
        <s v="WO0000000210722"/>
        <s v="WO0000000210725"/>
        <s v="WO0000000210753"/>
        <s v="WO0000000210806"/>
        <s v="WO0000000210810"/>
        <s v="WO0000000210813"/>
        <s v="WO0000000210819"/>
        <s v="WO0000000210838"/>
        <s v="WO0000000210936"/>
        <s v="WO0000000210945"/>
        <s v="WO0000000210949"/>
        <s v="WO0000000210960"/>
        <s v="WO0000000210962"/>
        <s v="WO0000000210989"/>
        <s v="WO0000000211051"/>
        <s v="WO0000000211058"/>
        <s v="WO0000000211093"/>
        <s v="WO0000000211140"/>
        <s v="WO0000000211149"/>
        <s v="WO0000000211152"/>
        <s v="WO0000000211156"/>
        <s v="WO0000000211173"/>
        <s v="WO0000000211184"/>
        <s v="WO0000000211208"/>
        <s v="WO0000000211215"/>
        <s v="WO0000000211233"/>
        <s v="WO0000000211235"/>
        <s v="WO0000000211261"/>
        <s v="WO0000000211272"/>
        <s v="WO0000000211298"/>
        <s v="WO0000000211307"/>
        <s v="WO0000000211333"/>
        <s v="WO0000000211345"/>
        <s v="WO0000000211466"/>
        <s v="WO0000000211497"/>
        <s v="WO0000000211506"/>
        <s v="WO0000000211510"/>
        <s v="WO0000000211515"/>
        <s v="WO0000000211527"/>
        <s v="WO0000000211555"/>
        <s v="WO0000000211578"/>
        <s v="WO0000000211639"/>
        <s v="WO0000000211647"/>
        <s v="WO0000000211715"/>
        <s v="WO0000000211723"/>
        <s v="WO0000000211770"/>
        <s v="WO0000000211794"/>
        <s v="WO0000000211797"/>
        <s v="WO0000000211827"/>
        <s v="WO0000000211828"/>
        <s v="WO0000000211829"/>
        <s v="WO0000000211834"/>
        <s v="WO0000000211839"/>
        <s v="WO0000000211847"/>
        <s v="WO0000000211857"/>
        <s v="WO0000000211862"/>
        <s v="WO0000000211902"/>
        <s v="WO0000000211906"/>
        <s v="WO0000000211919"/>
        <s v="WO0000000211941"/>
      </sharedItems>
    </cacheField>
    <cacheField name="Resumen*" numFmtId="0">
      <sharedItems/>
    </cacheField>
    <cacheField name="Servicio*+" numFmtId="0">
      <sharedItems count="17">
        <s v="SHAREPOINT"/>
        <s v="RESPALDO DE INFORMACIÓN"/>
        <s v="SERVIDORES WINDOWS"/>
        <s v="DIRECTORIO ACTIVO"/>
        <s v="CONECTIVIDAD WAN"/>
        <s v="VPN SSL"/>
        <s v="SOPORTE INFRAESTRUCTURA"/>
        <s v="CONECTIVIDAD LAN"/>
        <s v="CORREO ELECTRÓNICO"/>
        <s v="PÁGINA WEB - RNEC"/>
        <s v="SYSTEM CENTER"/>
        <s v="TELEFONÍA IP"/>
        <s v="VIDEOCONFERENCIA"/>
        <s v="SOPORTE OFIMÁTICO"/>
        <s v="SEGURIDAD INFORMÁTICA"/>
        <s v="INTERNET MÓVIL"/>
        <s v="DNS INTERNO"/>
      </sharedItems>
    </cacheField>
    <cacheField name="Prioridad" numFmtId="0">
      <sharedItems count="2">
        <s v="Baja"/>
        <s v="Media"/>
      </sharedItems>
    </cacheField>
    <cacheField name="Estado*" numFmtId="0">
      <sharedItems/>
    </cacheField>
    <cacheField name="Nombre de grupo de soporte de usuario asignado+" numFmtId="0">
      <sharedItems/>
    </cacheField>
    <cacheField name="Fecha de envío" numFmtId="14">
      <sharedItems containsSemiMixedTypes="0" containsNonDate="0" containsDate="1" containsString="0" minDate="2019-05-24T00:00:00" maxDate="2020-01-31T00:00:00" count="35">
        <d v="2019-05-24T00:00:00"/>
        <d v="2019-07-16T00:00:00"/>
        <d v="2019-09-30T00:00:00"/>
        <d v="2019-12-03T00:00:00"/>
        <d v="2019-12-04T00:00:00"/>
        <d v="2019-12-05T00:00:00"/>
        <d v="2019-12-06T00:00:00"/>
        <d v="2019-12-09T00:00:00"/>
        <d v="2019-12-18T00:00:00"/>
        <d v="2019-12-23T00:00:00"/>
        <d v="2019-12-26T00:00:00"/>
        <d v="2019-12-27T00:00:00"/>
        <d v="2019-12-30T00:00:00"/>
        <d v="2019-12-31T00:00:00"/>
        <d v="2020-01-02T00:00:00"/>
        <d v="2020-01-03T00:00:00"/>
        <d v="2020-01-07T00:00:00"/>
        <d v="2020-01-08T00:00:00"/>
        <d v="2020-01-09T00:00:00"/>
        <d v="2020-01-10T00:00:00"/>
        <d v="2020-01-13T00:00:00"/>
        <d v="2020-01-14T00:00:00"/>
        <d v="2020-01-15T00:00:00"/>
        <d v="2020-01-16T00:00:00"/>
        <d v="2020-01-17T00:00:00"/>
        <d v="2020-01-18T00:00:00"/>
        <d v="2020-01-20T00:00:00"/>
        <d v="2020-01-21T00:00:00"/>
        <d v="2020-01-22T00:00:00"/>
        <d v="2020-01-23T00:00:00"/>
        <d v="2020-01-24T00:00:00"/>
        <d v="2020-01-27T00:00:00"/>
        <d v="2020-01-28T00:00:00"/>
        <d v="2020-01-29T00:00:00"/>
        <d v="2020-01-30T00:00:00"/>
      </sharedItems>
    </cacheField>
    <cacheField name="Hora de envío" numFmtId="21">
      <sharedItems containsSemiMixedTypes="0" containsNonDate="0" containsDate="1" containsString="0" minDate="1899-12-30T03:41:59" maxDate="1899-12-30T21:50:05" count="716">
        <d v="1899-12-30T12:08:35"/>
        <d v="1899-12-30T12:50:47"/>
        <d v="1899-12-30T12:55:50"/>
        <d v="1899-12-30T11:34:49"/>
        <d v="1899-12-30T15:21:28"/>
        <d v="1899-12-30T10:12:41"/>
        <d v="1899-12-30T15:42:21"/>
        <d v="1899-12-30T10:28:34"/>
        <d v="1899-12-30T12:46:22"/>
        <d v="1899-12-30T15:25:27"/>
        <d v="1899-12-30T15:23:08"/>
        <d v="1899-12-30T12:03:21"/>
        <d v="1899-12-30T09:14:58"/>
        <d v="1899-12-30T17:24:56"/>
        <d v="1899-12-30T17:14:29"/>
        <d v="1899-12-30T15:54:51"/>
        <d v="1899-12-30T16:21:06"/>
        <d v="1899-12-30T16:05:50"/>
        <d v="1899-12-30T16:46:00"/>
        <d v="1899-12-30T17:18:24"/>
        <d v="1899-12-30T08:36:46"/>
        <d v="1899-12-30T12:33:35"/>
        <d v="1899-12-30T12:57:26"/>
        <d v="1899-12-30T13:08:45"/>
        <d v="1899-12-30T13:24:00"/>
        <d v="1899-12-30T14:10:22"/>
        <d v="1899-12-30T15:28:21"/>
        <d v="1899-12-30T15:35:04"/>
        <d v="1899-12-30T14:42:27"/>
        <d v="1899-12-30T17:21:51"/>
        <d v="1899-12-30T13:33:00"/>
        <d v="1899-12-30T15:21:25"/>
        <d v="1899-12-30T15:09:04"/>
        <d v="1899-12-30T08:32:16"/>
        <d v="1899-12-30T10:02:48"/>
        <d v="1899-12-30T11:41:31"/>
        <d v="1899-12-30T11:41:52"/>
        <d v="1899-12-30T11:44:31"/>
        <d v="1899-12-30T11:57:30"/>
        <d v="1899-12-30T12:17:30"/>
        <d v="1899-12-30T12:21:45"/>
        <d v="1899-12-30T13:32:12"/>
        <d v="1899-12-30T13:49:04"/>
        <d v="1899-12-30T13:59:02"/>
        <d v="1899-12-30T14:17:04"/>
        <d v="1899-12-30T14:39:33"/>
        <d v="1899-12-30T15:04:02"/>
        <d v="1899-12-30T08:32:58"/>
        <d v="1899-12-30T11:16:27"/>
        <d v="1899-12-30T11:20:54"/>
        <d v="1899-12-30T11:23:44"/>
        <d v="1899-12-30T11:36:50"/>
        <d v="1899-12-30T11:45:31"/>
        <d v="1899-12-30T11:46:38"/>
        <d v="1899-12-30T11:49:53"/>
        <d v="1899-12-30T11:57:46"/>
        <d v="1899-12-30T12:14:17"/>
        <d v="1899-12-30T09:59:11"/>
        <d v="1899-12-30T11:11:36"/>
        <d v="1899-12-30T11:12:39"/>
        <d v="1899-12-30T11:49:59"/>
        <d v="1899-12-30T11:51:31"/>
        <d v="1899-12-30T11:54:59"/>
        <d v="1899-12-30T11:54:48"/>
        <d v="1899-12-30T11:59:50"/>
        <d v="1899-12-30T12:02:58"/>
        <d v="1899-12-30T12:35:31"/>
        <d v="1899-12-30T14:06:36"/>
        <d v="1899-12-30T14:28:30"/>
        <d v="1899-12-30T14:45:16"/>
        <d v="1899-12-30T15:34:14"/>
        <d v="1899-12-30T15:40:53"/>
        <d v="1899-12-30T14:51:05"/>
        <d v="1899-12-30T15:13:12"/>
        <d v="1899-12-30T15:49:57"/>
        <d v="1899-12-30T16:10:30"/>
        <d v="1899-12-30T08:45:56"/>
        <d v="1899-12-30T08:53:04"/>
        <d v="1899-12-30T09:23:20"/>
        <d v="1899-12-30T10:30:41"/>
        <d v="1899-12-30T10:41:01"/>
        <d v="1899-12-30T11:12:19"/>
        <d v="1899-12-30T11:18:36"/>
        <d v="1899-12-30T16:54:27"/>
        <d v="1899-12-30T17:08:45"/>
        <d v="1899-12-30T08:59:06"/>
        <d v="1899-12-30T09:02:02"/>
        <d v="1899-12-30T09:20:36"/>
        <d v="1899-12-30T12:08:13"/>
        <d v="1899-12-30T16:40:54"/>
        <d v="1899-12-30T17:00:12"/>
        <d v="1899-12-30T17:10:19"/>
        <d v="1899-12-30T07:18:43"/>
        <d v="1899-12-30T09:08:49"/>
        <d v="1899-12-30T10:56:17"/>
        <d v="1899-12-30T11:16:40"/>
        <d v="1899-12-30T12:16:30"/>
        <d v="1899-12-30T14:57:18"/>
        <d v="1899-12-30T15:19:18"/>
        <d v="1899-12-30T15:29:11"/>
        <d v="1899-12-30T12:12:19"/>
        <d v="1899-12-30T15:37:38"/>
        <d v="1899-12-30T15:43:47"/>
        <d v="1899-12-30T17:12:26"/>
        <d v="1899-12-30T17:20:22"/>
        <d v="1899-12-30T17:28:05"/>
        <d v="1899-12-30T06:18:10"/>
        <d v="1899-12-30T09:12:14"/>
        <d v="1899-12-30T10:11:09"/>
        <d v="1899-12-30T10:28:25"/>
        <d v="1899-12-30T09:54:56"/>
        <d v="1899-12-30T10:30:05"/>
        <d v="1899-12-30T10:32:03"/>
        <d v="1899-12-30T09:44:29"/>
        <d v="1899-12-30T10:10:53"/>
        <d v="1899-12-30T10:40:49"/>
        <d v="1899-12-30T12:46:19"/>
        <d v="1899-12-30T12:51:38"/>
        <d v="1899-12-30T13:10:36"/>
        <d v="1899-12-30T10:54:52"/>
        <d v="1899-12-30T11:27:31"/>
        <d v="1899-12-30T12:48:49"/>
        <d v="1899-12-30T13:02:32"/>
        <d v="1899-12-30T13:40:16"/>
        <d v="1899-12-30T14:35:08"/>
        <d v="1899-12-30T14:37:54"/>
        <d v="1899-12-30T14:48:17"/>
        <d v="1899-12-30T10:58:51"/>
        <d v="1899-12-30T11:11:10"/>
        <d v="1899-12-30T11:32:04"/>
        <d v="1899-12-30T12:07:36"/>
        <d v="1899-12-30T12:43:24"/>
        <d v="1899-12-30T12:53:43"/>
        <d v="1899-12-30T12:59:44"/>
        <d v="1899-12-30T14:25:35"/>
        <d v="1899-12-30T14:32:22"/>
        <d v="1899-12-30T14:40:21"/>
        <d v="1899-12-30T15:12:42"/>
        <d v="1899-12-30T15:25:36"/>
        <d v="1899-12-30T15:28:08"/>
        <d v="1899-12-30T13:44:07"/>
        <d v="1899-12-30T13:46:51"/>
        <d v="1899-12-30T13:54:30"/>
        <d v="1899-12-30T14:01:04"/>
        <d v="1899-12-30T14:19:16"/>
        <d v="1899-12-30T14:58:25"/>
        <d v="1899-12-30T15:03:06"/>
        <d v="1899-12-30T15:18:17"/>
        <d v="1899-12-30T15:33:39"/>
        <d v="1899-12-30T15:42:53"/>
        <d v="1899-12-30T17:56:43"/>
        <d v="1899-12-30T15:36:30"/>
        <d v="1899-12-30T16:15:36"/>
        <d v="1899-12-30T16:54:43"/>
        <d v="1899-12-30T17:04:25"/>
        <d v="1899-12-30T17:24:41"/>
        <d v="1899-12-30T17:27:59"/>
        <d v="1899-12-30T17:56:55"/>
        <d v="1899-12-30T17:56:40"/>
        <d v="1899-12-30T08:45:52"/>
        <d v="1899-12-30T15:30:28"/>
        <d v="1899-12-30T15:53:52"/>
        <d v="1899-12-30T17:06:53"/>
        <d v="1899-12-30T17:19:30"/>
        <d v="1899-12-30T17:40:03"/>
        <d v="1899-12-30T17:43:58"/>
        <d v="1899-12-30T17:43:56"/>
        <d v="1899-12-30T17:49:02"/>
        <d v="1899-12-30T10:03:57"/>
        <d v="1899-12-30T06:29:46"/>
        <d v="1899-12-30T06:34:39"/>
        <d v="1899-12-30T08:37:40"/>
        <d v="1899-12-30T08:54:24"/>
        <d v="1899-12-30T10:09:32"/>
        <d v="1899-12-30T12:21:27"/>
        <d v="1899-12-30T12:47:15"/>
        <d v="1899-12-30T10:04:52"/>
        <d v="1899-12-30T10:17:45"/>
        <d v="1899-12-30T11:16:25"/>
        <d v="1899-12-30T11:11:07"/>
        <d v="1899-12-30T11:45:32"/>
        <d v="1899-12-30T12:07:42"/>
        <d v="1899-12-30T13:09:49"/>
        <d v="1899-12-30T14:20:42"/>
        <d v="1899-12-30T14:35:13"/>
        <d v="1899-12-30T11:04:49"/>
        <d v="1899-12-30T11:10:36"/>
        <d v="1899-12-30T11:10:56"/>
        <d v="1899-12-30T11:11:16"/>
        <d v="1899-12-30T14:31:40"/>
        <d v="1899-12-30T14:39:37"/>
        <d v="1899-12-30T14:44:09"/>
        <d v="1899-12-30T15:32:27"/>
        <d v="1899-12-30T15:47:36"/>
        <d v="1899-12-30T15:49:50"/>
        <d v="1899-12-30T16:52:10"/>
        <d v="1899-12-30T17:47:33"/>
        <d v="1899-12-30T18:01:02"/>
        <d v="1899-12-30T18:29:00"/>
        <d v="1899-12-30T19:05:02"/>
        <d v="1899-12-30T19:32:56"/>
        <d v="1899-12-30T19:36:43"/>
        <d v="1899-12-30T19:52:30"/>
        <d v="1899-12-30T15:20:22"/>
        <d v="1899-12-30T15:57:33"/>
        <d v="1899-12-30T16:45:51"/>
        <d v="1899-12-30T17:08:13"/>
        <d v="1899-12-30T17:59:43"/>
        <d v="1899-12-30T18:02:33"/>
        <d v="1899-12-30T18:12:44"/>
        <d v="1899-12-30T18:18:37"/>
        <d v="1899-12-30T19:12:44"/>
        <d v="1899-12-30T19:27:35"/>
        <d v="1899-12-30T20:57:09"/>
        <d v="1899-12-30T08:25:07"/>
        <d v="1899-12-30T08:55:54"/>
        <d v="1899-12-30T15:24:57"/>
        <d v="1899-12-30T15:53:11"/>
        <d v="1899-12-30T16:00:08"/>
        <d v="1899-12-30T16:31:01"/>
        <d v="1899-12-30T16:41:02"/>
        <d v="1899-12-30T16:48:47"/>
        <d v="1899-12-30T16:59:10"/>
        <d v="1899-12-30T17:57:01"/>
        <d v="1899-12-30T18:03:53"/>
        <d v="1899-12-30T18:44:26"/>
        <d v="1899-12-30T18:51:22"/>
        <d v="1899-12-30T06:30:17"/>
        <d v="1899-12-30T08:45:16"/>
        <d v="1899-12-30T09:08:48"/>
        <d v="1899-12-30T09:46:50"/>
        <d v="1899-12-30T09:55:16"/>
        <d v="1899-12-30T09:55:29"/>
        <d v="1899-12-30T09:55:43"/>
        <d v="1899-12-30T11:08:54"/>
        <d v="1899-12-30T11:28:17"/>
        <d v="1899-12-30T11:36:22"/>
        <d v="1899-12-30T12:09:39"/>
        <d v="1899-12-30T12:21:05"/>
        <d v="1899-12-30T12:26:22"/>
        <d v="1899-12-30T12:35:25"/>
        <d v="1899-12-30T10:20:48"/>
        <d v="1899-12-30T11:31:16"/>
        <d v="1899-12-30T13:08:54"/>
        <d v="1899-12-30T16:03:45"/>
        <d v="1899-12-30T17:17:27"/>
        <d v="1899-12-30T17:21:02"/>
        <d v="1899-12-30T17:30:33"/>
        <d v="1899-12-30T17:25:31"/>
        <d v="1899-12-30T08:03:25"/>
        <d v="1899-12-30T15:39:42"/>
        <d v="1899-12-30T15:42:32"/>
        <d v="1899-12-30T16:00:34"/>
        <d v="1899-12-30T16:25:43"/>
        <d v="1899-12-30T14:52:32"/>
        <d v="1899-12-30T14:34:38"/>
        <d v="1899-12-30T14:38:51"/>
        <d v="1899-12-30T14:39:44"/>
        <d v="1899-12-30T15:17:12"/>
        <d v="1899-12-30T15:45:24"/>
        <d v="1899-12-30T17:12:57"/>
        <d v="1899-12-30T17:17:32"/>
        <d v="1899-12-30T17:22:12"/>
        <d v="1899-12-30T17:21:03"/>
        <d v="1899-12-30T09:50:14"/>
        <d v="1899-12-30T10:18:48"/>
        <d v="1899-12-30T10:23:34"/>
        <d v="1899-12-30T11:03:58"/>
        <d v="1899-12-30T11:11:04"/>
        <d v="1899-12-30T09:16:43"/>
        <d v="1899-12-30T09:27:40"/>
        <d v="1899-12-30T10:00:16"/>
        <d v="1899-12-30T10:40:09"/>
        <d v="1899-12-30T11:44:40"/>
        <d v="1899-12-30T11:52:11"/>
        <d v="1899-12-30T12:02:59"/>
        <d v="1899-12-30T12:28:04"/>
        <d v="1899-12-30T14:19:32"/>
        <d v="1899-12-30T12:35:16"/>
        <d v="1899-12-30T12:44:03"/>
        <d v="1899-12-30T14:48:47"/>
        <d v="1899-12-30T16:39:04"/>
        <d v="1899-12-30T16:59:33"/>
        <d v="1899-12-30T17:11:01"/>
        <d v="1899-12-30T18:22:53"/>
        <d v="1899-12-30T16:57:18"/>
        <d v="1899-12-30T17:45:05"/>
        <d v="1899-12-30T17:57:58"/>
        <d v="1899-12-30T18:19:00"/>
        <d v="1899-12-30T18:27:57"/>
        <d v="1899-12-30T18:42:55"/>
        <d v="1899-12-30T15:33:05"/>
        <d v="1899-12-30T17:10:05"/>
        <d v="1899-12-30T17:41:15"/>
        <d v="1899-12-30T17:47:55"/>
        <d v="1899-12-30T17:48:46"/>
        <d v="1899-12-30T17:55:34"/>
        <d v="1899-12-30T18:24:53"/>
        <d v="1899-12-30T09:42:50"/>
        <d v="1899-12-30T04:36:12"/>
        <d v="1899-12-30T09:02:10"/>
        <d v="1899-12-30T09:41:47"/>
        <d v="1899-12-30T10:08:32"/>
        <d v="1899-12-30T11:15:00"/>
        <d v="1899-12-30T11:25:35"/>
        <d v="1899-12-30T11:46:28"/>
        <d v="1899-12-30T10:08:04"/>
        <d v="1899-12-30T10:53:29"/>
        <d v="1899-12-30T11:02:28"/>
        <d v="1899-12-30T11:20:56"/>
        <d v="1899-12-30T10:11:05"/>
        <d v="1899-12-30T10:18:13"/>
        <d v="1899-12-30T11:37:42"/>
        <d v="1899-12-30T11:57:58"/>
        <d v="1899-12-30T12:07:10"/>
        <d v="1899-12-30T06:25:46"/>
        <d v="1899-12-30T06:31:02"/>
        <d v="1899-12-30T14:46:50"/>
        <d v="1899-12-30T15:41:09"/>
        <d v="1899-12-30T16:38:17"/>
        <d v="1899-12-30T17:13:10"/>
        <d v="1899-12-30T08:28:12"/>
        <d v="1899-12-30T15:23:01"/>
        <d v="1899-12-30T15:32:34"/>
        <d v="1899-12-30T15:42:10"/>
        <d v="1899-12-30T16:35:54"/>
        <d v="1899-12-30T17:53:13"/>
        <d v="1899-12-30T09:58:53"/>
        <d v="1899-12-30T10:18:39"/>
        <d v="1899-12-30T10:22:48"/>
        <d v="1899-12-30T10:46:42"/>
        <d v="1899-12-30T10:52:05"/>
        <d v="1899-12-30T11:04:57"/>
        <d v="1899-12-30T09:28:19"/>
        <d v="1899-12-30T10:05:14"/>
        <d v="1899-12-30T10:27:03"/>
        <d v="1899-12-30T10:34:39"/>
        <d v="1899-12-30T10:45:42"/>
        <d v="1899-12-30T11:54:57"/>
        <d v="1899-12-30T09:41:34"/>
        <d v="1899-12-30T09:59:51"/>
        <d v="1899-12-30T10:15:14"/>
        <d v="1899-12-30T10:19:25"/>
        <d v="1899-12-30T10:26:34"/>
        <d v="1899-12-30T10:56:44"/>
        <d v="1899-12-30T11:09:20"/>
        <d v="1899-12-30T13:08:10"/>
        <d v="1899-12-30T12:02:17"/>
        <d v="1899-12-30T12:05:45"/>
        <d v="1899-12-30T12:45:16"/>
        <d v="1899-12-30T12:49:10"/>
        <d v="1899-12-30T13:18:26"/>
        <d v="1899-12-30T13:32:13"/>
        <d v="1899-12-30T13:31:20"/>
        <d v="1899-12-30T13:30:59"/>
        <d v="1899-12-30T14:24:48"/>
        <d v="1899-12-30T15:54:59"/>
        <d v="1899-12-30T16:10:22"/>
        <d v="1899-12-30T17:11:25"/>
        <d v="1899-12-30T18:36:56"/>
        <d v="1899-12-30T15:31:00"/>
        <d v="1899-12-30T16:50:13"/>
        <d v="1899-12-30T17:15:48"/>
        <d v="1899-12-30T19:02:30"/>
        <d v="1899-12-30T16:03:41"/>
        <d v="1899-12-30T17:21:44"/>
        <d v="1899-12-30T17:40:15"/>
        <d v="1899-12-30T08:46:18"/>
        <d v="1899-12-30T08:51:28"/>
        <d v="1899-12-30T09:00:41"/>
        <d v="1899-12-30T09:11:07"/>
        <d v="1899-12-30T09:55:36"/>
        <d v="1899-12-30T08:53:41"/>
        <d v="1899-12-30T09:41:02"/>
        <d v="1899-12-30T09:59:03"/>
        <d v="1899-12-30T10:37:00"/>
        <d v="1899-12-30T11:31:33"/>
        <d v="1899-12-30T11:34:53"/>
        <d v="1899-12-30T08:57:34"/>
        <d v="1899-12-30T09:28:39"/>
        <d v="1899-12-30T11:06:13"/>
        <d v="1899-12-30T14:08:00"/>
        <d v="1899-12-30T16:17:17"/>
        <d v="1899-12-30T14:24:18"/>
        <d v="1899-12-30T14:51:33"/>
        <d v="1899-12-30T15:47:42"/>
        <d v="1899-12-30T16:11:52"/>
        <d v="1899-12-30T17:20:41"/>
        <d v="1899-12-30T17:23:03"/>
        <d v="1899-12-30T08:31:01"/>
        <d v="1899-12-30T08:39:44"/>
        <d v="1899-12-30T08:56:09"/>
        <d v="1899-12-30T09:13:51"/>
        <d v="1899-12-30T09:33:45"/>
        <d v="1899-12-30T09:43:26"/>
        <d v="1899-12-30T09:53:43"/>
        <d v="1899-12-30T10:27:46"/>
        <d v="1899-12-30T10:25:15"/>
        <d v="1899-12-30T10:38:03"/>
        <d v="1899-12-30T17:18:12"/>
        <d v="1899-12-30T09:46:09"/>
        <d v="1899-12-30T10:04:56"/>
        <d v="1899-12-30T10:18:26"/>
        <d v="1899-12-30T10:29:28"/>
        <d v="1899-12-30T10:34:31"/>
        <d v="1899-12-30T10:39:10"/>
        <d v="1899-12-30T11:56:18"/>
        <d v="1899-12-30T12:37:05"/>
        <d v="1899-12-30T11:19:44"/>
        <d v="1899-12-30T11:39:07"/>
        <d v="1899-12-30T15:33:42"/>
        <d v="1899-12-30T15:33:46"/>
        <d v="1899-12-30T15:33:52"/>
        <d v="1899-12-30T16:16:00"/>
        <d v="1899-12-30T16:28:45"/>
        <d v="1899-12-30T16:37:39"/>
        <d v="1899-12-30T11:23:32"/>
        <d v="1899-12-30T14:59:51"/>
        <d v="1899-12-30T15:16:32"/>
        <d v="1899-12-30T15:47:53"/>
        <d v="1899-12-30T16:02:24"/>
        <d v="1899-12-30T16:11:51"/>
        <d v="1899-12-30T16:42:07"/>
        <d v="1899-12-30T16:08:09"/>
        <d v="1899-12-30T03:41:59"/>
        <d v="1899-12-30T07:11:27"/>
        <d v="1899-12-30T08:52:20"/>
        <d v="1899-12-30T10:32:19"/>
        <d v="1899-12-30T10:35:11"/>
        <d v="1899-12-30T16:43:23"/>
        <d v="1899-12-30T16:51:20"/>
        <d v="1899-12-30T16:57:11"/>
        <d v="1899-12-30T08:55:24"/>
        <d v="1899-12-30T09:42:02"/>
        <d v="1899-12-30T10:06:24"/>
        <d v="1899-12-30T08:11:23"/>
        <d v="1899-12-30T08:49:51"/>
        <d v="1899-12-30T10:01:33"/>
        <d v="1899-12-30T10:24:15"/>
        <d v="1899-12-30T10:28:58"/>
        <d v="1899-12-30T11:31:30"/>
        <d v="1899-12-30T10:45:20"/>
        <d v="1899-12-30T11:12:00"/>
        <d v="1899-12-30T11:34:58"/>
        <d v="1899-12-30T14:37:31"/>
        <d v="1899-12-30T14:41:35"/>
        <d v="1899-12-30T15:11:41"/>
        <d v="1899-12-30T15:28:31"/>
        <d v="1899-12-30T12:13:29"/>
        <d v="1899-12-30T14:16:40"/>
        <d v="1899-12-30T16:21:04"/>
        <d v="1899-12-30T17:12:43"/>
        <d v="1899-12-30T19:30:57"/>
        <d v="1899-12-30T16:08:32"/>
        <d v="1899-12-30T16:48:31"/>
        <d v="1899-12-30T19:35:19"/>
        <d v="1899-12-30T20:20:15"/>
        <d v="1899-12-30T20:39:35"/>
        <d v="1899-12-30T19:15:50"/>
        <d v="1899-12-30T08:39:39"/>
        <d v="1899-12-30T09:17:11"/>
        <d v="1899-12-30T09:50:36"/>
        <d v="1899-12-30T10:21:26"/>
        <d v="1899-12-30T09:18:48"/>
        <d v="1899-12-30T09:28:38"/>
        <d v="1899-12-30T11:08:28"/>
        <d v="1899-12-30T11:08:04"/>
        <d v="1899-12-30T13:03:29"/>
        <d v="1899-12-30T14:36:02"/>
        <d v="1899-12-30T09:42:03"/>
        <d v="1899-12-30T10:04:57"/>
        <d v="1899-12-30T10:29:29"/>
        <d v="1899-12-30T10:33:21"/>
        <d v="1899-12-30T11:07:54"/>
        <d v="1899-12-30T11:22:31"/>
        <d v="1899-12-30T11:36:25"/>
        <d v="1899-12-30T12:04:50"/>
        <d v="1899-12-30T12:14:02"/>
        <d v="1899-12-30T12:37:16"/>
        <d v="1899-12-30T12:49:26"/>
        <d v="1899-12-30T13:01:38"/>
        <d v="1899-12-30T13:07:21"/>
        <d v="1899-12-30T10:24:16"/>
        <d v="1899-12-30T10:38:20"/>
        <d v="1899-12-30T10:55:27"/>
        <d v="1899-12-30T10:57:34"/>
        <d v="1899-12-30T11:03:00"/>
        <d v="1899-12-30T11:03:02"/>
        <d v="1899-12-30T11:03:04"/>
        <d v="1899-12-30T11:09:29"/>
        <d v="1899-12-30T11:50:51"/>
        <d v="1899-12-30T12:26:53"/>
        <d v="1899-12-30T14:19:08"/>
        <d v="1899-12-30T16:17:56"/>
        <d v="1899-12-30T16:21:26"/>
        <d v="1899-12-30T16:33:47"/>
        <d v="1899-12-30T16:46:21"/>
        <d v="1899-12-30T16:53:18"/>
        <d v="1899-12-30T17:38:25"/>
        <d v="1899-12-30T15:06:50"/>
        <d v="1899-12-30T15:10:35"/>
        <d v="1899-12-30T15:21:35"/>
        <d v="1899-12-30T16:58:53"/>
        <d v="1899-12-30T17:38:56"/>
        <d v="1899-12-30T17:36:47"/>
        <d v="1899-12-30T17:32:15"/>
        <d v="1899-12-30T09:22:23"/>
        <d v="1899-12-30T10:00:40"/>
        <d v="1899-12-30T21:50:05"/>
        <d v="1899-12-30T09:35:16"/>
        <d v="1899-12-30T09:38:11"/>
        <d v="1899-12-30T09:50:44"/>
        <d v="1899-12-30T10:04:04"/>
        <d v="1899-12-30T09:48:17"/>
        <d v="1899-12-30T11:28:44"/>
        <d v="1899-12-30T12:30:53"/>
        <d v="1899-12-30T11:05:03"/>
        <d v="1899-12-30T11:10:25"/>
        <d v="1899-12-30T12:11:26"/>
        <d v="1899-12-30T14:16:31"/>
        <d v="1899-12-30T08:58:49"/>
        <d v="1899-12-30T09:10:42"/>
        <d v="1899-12-30T10:37:09"/>
        <d v="1899-12-30T10:41:13"/>
        <d v="1899-12-30T10:53:04"/>
        <d v="1899-12-30T07:59:22"/>
        <d v="1899-12-30T09:32:51"/>
        <d v="1899-12-30T10:25:05"/>
        <d v="1899-12-30T10:33:06"/>
        <d v="1899-12-30T11:01:45"/>
        <d v="1899-12-30T11:41:30"/>
        <d v="1899-12-30T14:15:39"/>
        <d v="1899-12-30T09:14:08"/>
        <d v="1899-12-30T09:17:57"/>
        <d v="1899-12-30T10:08:21"/>
        <d v="1899-12-30T10:19:45"/>
        <d v="1899-12-30T11:20:55"/>
        <d v="1899-12-30T12:23:59"/>
        <d v="1899-12-30T12:45:33"/>
        <d v="1899-12-30T13:41:11"/>
        <d v="1899-12-30T11:40:46"/>
        <d v="1899-12-30T11:46:04"/>
        <d v="1899-12-30T12:55:05"/>
        <d v="1899-12-30T14:51:03"/>
        <d v="1899-12-30T07:53:57"/>
        <d v="1899-12-30T08:47:59"/>
        <d v="1899-12-30T09:00:28"/>
        <d v="1899-12-30T14:36:56"/>
        <d v="1899-12-30T17:06:32"/>
        <d v="1899-12-30T17:11:20"/>
        <d v="1899-12-30T17:46:49"/>
        <d v="1899-12-30T16:07:20"/>
        <d v="1899-12-30T16:26:38"/>
        <d v="1899-12-30T17:54:15"/>
        <d v="1899-12-30T09:12:54"/>
        <d v="1899-12-30T09:08:04"/>
        <d v="1899-12-30T09:28:53"/>
        <d v="1899-12-30T09:39:52"/>
        <d v="1899-12-30T10:25:21"/>
        <d v="1899-12-30T11:27:24"/>
        <d v="1899-12-30T10:12:34"/>
        <d v="1899-12-30T10:55:10"/>
        <d v="1899-12-30T11:40:10"/>
        <d v="1899-12-30T15:43:16"/>
        <d v="1899-12-30T11:52:45"/>
        <d v="1899-12-30T12:24:10"/>
        <d v="1899-12-30T12:35:56"/>
        <d v="1899-12-30T12:46:57"/>
        <d v="1899-12-30T14:36:08"/>
        <d v="1899-12-30T16:16:26"/>
        <d v="1899-12-30T16:14:25"/>
        <d v="1899-12-30T16:33:41"/>
        <d v="1899-12-30T16:38:28"/>
        <d v="1899-12-30T17:35:49"/>
        <d v="1899-12-30T15:36:34"/>
        <d v="1899-12-30T16:55:28"/>
        <d v="1899-12-30T17:39:07"/>
        <d v="1899-12-30T07:40:42"/>
        <d v="1899-12-30T09:23:50"/>
        <d v="1899-12-30T17:10:44"/>
        <d v="1899-12-30T06:22:51"/>
        <d v="1899-12-30T09:13:52"/>
        <d v="1899-12-30T11:06:47"/>
        <d v="1899-12-30T11:00:48"/>
        <d v="1899-12-30T09:52:45"/>
        <d v="1899-12-30T12:04:31"/>
        <d v="1899-12-30T11:11:40"/>
        <d v="1899-12-30T12:59:33"/>
        <d v="1899-12-30T12:33:27"/>
        <d v="1899-12-30T12:28:45"/>
        <d v="1899-12-30T14:31:44"/>
        <d v="1899-12-30T16:11:31"/>
        <d v="1899-12-30T17:07:12"/>
        <d v="1899-12-30T15:58:57"/>
        <d v="1899-12-30T16:50:59"/>
        <d v="1899-12-30T17:46:37"/>
        <d v="1899-12-30T18:13:56"/>
        <d v="1899-12-30T06:36:39"/>
        <d v="1899-12-30T08:42:07"/>
        <d v="1899-12-30T09:04:55"/>
        <d v="1899-12-30T09:19:39"/>
        <d v="1899-12-30T09:37:57"/>
        <d v="1899-12-30T09:59:29"/>
        <d v="1899-12-30T10:09:19"/>
        <d v="1899-12-30T10:48:08"/>
        <d v="1899-12-30T07:16:40"/>
        <d v="1899-12-30T09:00:44"/>
        <d v="1899-12-30T09:01:28"/>
        <d v="1899-12-30T09:17:56"/>
        <d v="1899-12-30T09:30:02"/>
        <d v="1899-12-30T05:20:16"/>
        <d v="1899-12-30T08:30:56"/>
        <d v="1899-12-30T08:37:34"/>
        <d v="1899-12-30T08:41:35"/>
        <d v="1899-12-30T09:41:31"/>
        <d v="1899-12-30T10:39:50"/>
        <d v="1899-12-30T11:25:10"/>
        <d v="1899-12-30T10:15:09"/>
        <d v="1899-12-30T11:35:21"/>
        <d v="1899-12-30T12:05:47"/>
        <d v="1899-12-30T15:05:50"/>
        <d v="1899-12-30T15:06:03"/>
        <d v="1899-12-30T15:06:14"/>
        <d v="1899-12-30T15:06:37"/>
        <d v="1899-12-30T15:29:39"/>
        <d v="1899-12-30T14:56:54"/>
        <d v="1899-12-30T15:06:26"/>
        <d v="1899-12-30T16:36:16"/>
        <d v="1899-12-30T19:19:48"/>
        <d v="1899-12-30T08:29:55"/>
        <d v="1899-12-30T08:48:08"/>
        <d v="1899-12-30T10:02:01"/>
        <d v="1899-12-30T10:07:46"/>
        <d v="1899-12-30T09:16:54"/>
        <d v="1899-12-30T09:21:28"/>
        <d v="1899-12-30T09:49:50"/>
        <d v="1899-12-30T10:11:37"/>
        <d v="1899-12-30T11:37:08"/>
        <d v="1899-12-30T11:44:30"/>
        <d v="1899-12-30T11:49:10"/>
        <d v="1899-12-30T10:49:24"/>
        <d v="1899-12-30T11:04:23"/>
        <d v="1899-12-30T11:27:11"/>
        <d v="1899-12-30T11:46:06"/>
        <d v="1899-12-30T11:53:05"/>
        <d v="1899-12-30T12:16:03"/>
        <d v="1899-12-30T11:00:02"/>
        <d v="1899-12-30T14:16:44"/>
        <d v="1899-12-30T14:43:29"/>
        <d v="1899-12-30T16:48:18"/>
        <d v="1899-12-30T16:51:46"/>
        <d v="1899-12-30T08:29:33"/>
        <d v="1899-12-30T15:53:13"/>
        <d v="1899-12-30T16:59:59"/>
        <d v="1899-12-30T17:14:11"/>
        <d v="1899-12-30T15:47:35"/>
        <d v="1899-12-30T16:39:56"/>
        <d v="1899-12-30T16:44:17"/>
        <d v="1899-12-30T18:33:26"/>
        <d v="1899-12-30T08:48:44"/>
        <d v="1899-12-30T09:10:18"/>
        <d v="1899-12-30T09:40:53"/>
        <d v="1899-12-30T09:55:15"/>
        <d v="1899-12-30T10:38:39"/>
        <d v="1899-12-30T10:56:50"/>
        <d v="1899-12-30T11:12:08"/>
        <d v="1899-12-30T11:17:22"/>
        <d v="1899-12-30T11:24:46"/>
        <d v="1899-12-30T11:25:44"/>
        <d v="1899-12-30T12:29:48"/>
        <d v="1899-12-30T11:37:51"/>
        <d v="1899-12-30T11:45:57"/>
        <d v="1899-12-30T14:14:22"/>
        <d v="1899-12-30T15:22:47"/>
        <d v="1899-12-30T15:39:35"/>
        <d v="1899-12-30T15:45:15"/>
        <d v="1899-12-30T15:52:50"/>
        <d v="1899-12-30T16:24:17"/>
        <d v="1899-12-30T16:41:44"/>
        <d v="1899-12-30T13:41:02"/>
        <d v="1899-12-30T13:49:57"/>
        <d v="1899-12-30T15:30:47"/>
        <d v="1899-12-30T15:36:41"/>
        <d v="1899-12-30T16:56:02"/>
        <d v="1899-12-30T17:20:05"/>
        <d v="1899-12-30T07:36:03"/>
        <d v="1899-12-30T15:09:41"/>
        <d v="1899-12-30T16:16:29"/>
        <d v="1899-12-30T16:45:03"/>
        <d v="1899-12-30T09:50:58"/>
        <d v="1899-12-30T11:06:20"/>
        <d v="1899-12-30T08:28:21"/>
        <d v="1899-12-30T08:42:23"/>
        <d v="1899-12-30T08:55:02"/>
        <d v="1899-12-30T09:36:12"/>
        <d v="1899-12-30T10:28:52"/>
        <d v="1899-12-30T11:26:10"/>
        <d v="1899-12-30T11:18:29"/>
        <d v="1899-12-30T11:28:28"/>
        <d v="1899-12-30T11:35:46"/>
        <d v="1899-12-30T11:49:08"/>
        <d v="1899-12-30T14:32:57"/>
        <d v="1899-12-30T15:15:08"/>
        <d v="1899-12-30T15:15:07"/>
        <d v="1899-12-30T14:30:35"/>
        <d v="1899-12-30T14:38:10"/>
        <d v="1899-12-30T14:38:52"/>
        <d v="1899-12-30T14:46:40"/>
        <d v="1899-12-30T14:53:37"/>
        <d v="1899-12-30T15:34:59"/>
        <d v="1899-12-30T16:10:50"/>
        <d v="1899-12-30T16:44:56"/>
        <d v="1899-12-30T14:44:58"/>
        <d v="1899-12-30T14:50:20"/>
        <d v="1899-12-30T15:28:36"/>
        <d v="1899-12-30T16:17:53"/>
      </sharedItems>
      <fieldGroup par="30" base="7">
        <rangePr groupBy="seconds" startDate="1899-12-30T03:41:59" endDate="1899-12-30T21:50:05"/>
        <groupItems count="62">
          <s v="&lt;00/01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/01/1900"/>
        </groupItems>
      </fieldGroup>
    </cacheField>
    <cacheField name="Fecha completada" numFmtId="14">
      <sharedItems containsSemiMixedTypes="0" containsNonDate="0" containsDate="1" containsString="0" minDate="2019-12-31T00:00:00" maxDate="2020-01-31T00:00:00" count="22">
        <d v="2020-01-02T00:00:00"/>
        <d v="2020-01-03T00:00:00"/>
        <d v="2020-01-20T00:00:00"/>
        <d v="2020-01-07T00:00:00"/>
        <d v="2020-01-16T00:00:00"/>
        <d v="2020-01-15T00:00:00"/>
        <d v="2020-01-09T00:00:00"/>
        <d v="2019-12-31T00:00:00"/>
        <d v="2020-01-13T00:00:00"/>
        <d v="2020-01-08T00:00:00"/>
        <d v="2020-01-24T00:00:00"/>
        <d v="2020-01-10T00:00:00"/>
        <d v="2020-01-14T00:00:00"/>
        <d v="2020-01-17T00:00:00"/>
        <d v="2020-01-23T00:00:00"/>
        <d v="2020-01-21T00:00:00"/>
        <d v="2020-01-27T00:00:00"/>
        <d v="2020-01-22T00:00:00"/>
        <d v="2020-01-29T00:00:00"/>
        <d v="2020-01-30T00:00:00"/>
        <d v="2020-01-28T00:00:00"/>
        <d v="2020-01-25T00:00:00"/>
      </sharedItems>
    </cacheField>
    <cacheField name="Hora completada" numFmtId="21">
      <sharedItems containsSemiMixedTypes="0" containsNonDate="0" containsDate="1" containsString="0" minDate="1899-12-30T01:30:15" maxDate="1899-12-30T23:12:10" count="709">
        <d v="1899-12-30T10:13:42"/>
        <d v="1899-12-30T10:12:56"/>
        <d v="1899-12-30T15:45:16"/>
        <d v="1899-12-30T11:52:56"/>
        <d v="1899-12-30T15:51:14"/>
        <d v="1899-12-30T16:07:27"/>
        <d v="1899-12-30T18:04:59"/>
        <d v="1899-12-30T15:45:05"/>
        <d v="1899-12-30T15:56:56"/>
        <d v="1899-12-30T17:04:29"/>
        <d v="1899-12-30T17:31:21"/>
        <d v="1899-12-30T17:54:26"/>
        <d v="1899-12-30T12:53:41"/>
        <d v="1899-12-30T17:27:17"/>
        <d v="1899-12-30T12:43:00"/>
        <d v="1899-12-30T16:04:25"/>
        <d v="1899-12-30T17:08:51"/>
        <d v="1899-12-30T11:01:15"/>
        <d v="1899-12-30T11:19:02"/>
        <d v="1899-12-30T11:39:45"/>
        <d v="1899-12-30T10:09:43"/>
        <d v="1899-12-30T10:02:42"/>
        <d v="1899-12-30T10:22:31"/>
        <d v="1899-12-30T12:18:48"/>
        <d v="1899-12-30T16:40:29"/>
        <d v="1899-12-30T14:57:26"/>
        <d v="1899-12-30T09:58:49"/>
        <d v="1899-12-30T08:57:46"/>
        <d v="1899-12-30T16:46:24"/>
        <d v="1899-12-30T10:27:09"/>
        <d v="1899-12-30T13:45:05"/>
        <d v="1899-12-30T15:24:39"/>
        <d v="1899-12-30T09:54:07"/>
        <d v="1899-12-30T08:41:27"/>
        <d v="1899-12-30T17:57:12"/>
        <d v="1899-12-30T14:32:23"/>
        <d v="1899-12-30T13:09:34"/>
        <d v="1899-12-30T12:25:58"/>
        <d v="1899-12-30T16:03:48"/>
        <d v="1899-12-30T17:19:41"/>
        <d v="1899-12-30T14:14:22"/>
        <d v="1899-12-30T16:09:14"/>
        <d v="1899-12-30T17:59:40"/>
        <d v="1899-12-30T14:45:33"/>
        <d v="1899-12-30T14:26:18"/>
        <d v="1899-12-30T11:58:48"/>
        <d v="1899-12-30T15:25:10"/>
        <d v="1899-12-30T14:48:30"/>
        <d v="1899-12-30T14:47:35"/>
        <d v="1899-12-30T16:21:04"/>
        <d v="1899-12-30T10:54:29"/>
        <d v="1899-12-30T13:06:56"/>
        <d v="1899-12-30T13:30:15"/>
        <d v="1899-12-30T16:35:57"/>
        <d v="1899-12-30T13:04:13"/>
        <d v="1899-12-30T16:30:28"/>
        <d v="1899-12-30T09:46:21"/>
        <d v="1899-12-30T11:47:44"/>
        <d v="1899-12-30T11:45:55"/>
        <d v="1899-12-30T17:58:10"/>
        <d v="1899-12-30T16:40:35"/>
        <d v="1899-12-30T14:48:27"/>
        <d v="1899-12-30T14:38:19"/>
        <d v="1899-12-30T13:01:19"/>
        <d v="1899-12-30T12:58:19"/>
        <d v="1899-12-30T14:52:24"/>
        <d v="1899-12-30T15:18:45"/>
        <d v="1899-12-30T17:05:47"/>
        <d v="1899-12-30T18:02:23"/>
        <d v="1899-12-30T17:39:06"/>
        <d v="1899-12-30T16:33:45"/>
        <d v="1899-12-30T16:45:19"/>
        <d v="1899-12-30T15:18:46"/>
        <d v="1899-12-30T15:48:26"/>
        <d v="1899-12-30T17:23:22"/>
        <d v="1899-12-30T17:00:23"/>
        <d v="1899-12-30T09:54:17"/>
        <d v="1899-12-30T11:16:33"/>
        <d v="1899-12-30T11:21:16"/>
        <d v="1899-12-30T09:26:04"/>
        <d v="1899-12-30T10:42:15"/>
        <d v="1899-12-30T11:38:47"/>
        <d v="1899-12-30T16:30:45"/>
        <d v="1899-12-30T17:15:08"/>
        <d v="1899-12-30T10:40:48"/>
        <d v="1899-12-30T10:57:03"/>
        <d v="1899-12-30T10:50:52"/>
        <d v="1899-12-30T10:59:45"/>
        <d v="1899-12-30T16:52:56"/>
        <d v="1899-12-30T17:31:04"/>
        <d v="1899-12-30T17:23:51"/>
        <d v="1899-12-30T17:53:59"/>
        <d v="1899-12-30T11:42:01"/>
        <d v="1899-12-30T11:58:36"/>
        <d v="1899-12-30T11:00:38"/>
        <d v="1899-12-30T11:17:24"/>
        <d v="1899-12-30T18:01:23"/>
        <d v="1899-12-30T17:18:04"/>
        <d v="1899-12-30T12:37:51"/>
        <d v="1899-12-30T16:52:29"/>
        <d v="1899-12-30T17:36:47"/>
        <d v="1899-12-30T17:38:48"/>
        <d v="1899-12-30T17:50:24"/>
        <d v="1899-12-30T17:35:09"/>
        <d v="1899-12-30T12:24:31"/>
        <d v="1899-12-30T12:51:50"/>
        <d v="1899-12-30T12:32:15"/>
        <d v="1899-12-30T10:43:38"/>
        <d v="1899-12-30T17:31:48"/>
        <d v="1899-12-30T12:03:53"/>
        <d v="1899-12-30T12:50:01"/>
        <d v="1899-12-30T10:46:21"/>
        <d v="1899-12-30T10:51:42"/>
        <d v="1899-12-30T11:45:19"/>
        <d v="1899-12-30T12:31:37"/>
        <d v="1899-12-30T11:10:48"/>
        <d v="1899-12-30T13:05:07"/>
        <d v="1899-12-30T13:04:22"/>
        <d v="1899-12-30T18:04:18"/>
        <d v="1899-12-30T12:36:44"/>
        <d v="1899-12-30T12:01:40"/>
        <d v="1899-12-30T17:37:37"/>
        <d v="1899-12-30T15:55:17"/>
        <d v="1899-12-30T16:01:11"/>
        <d v="1899-12-30T08:56:35"/>
        <d v="1899-12-30T16:00:35"/>
        <d v="1899-12-30T15:19:42"/>
        <d v="1899-12-30T12:48:34"/>
        <d v="1899-12-30T11:48:11"/>
        <d v="1899-12-30T12:41:02"/>
        <d v="1899-12-30T17:24:45"/>
        <d v="1899-12-30T13:10:03"/>
        <d v="1899-12-30T15:58:01"/>
        <d v="1899-12-30T18:00:15"/>
        <d v="1899-12-30T15:56:24"/>
        <d v="1899-12-30T15:54:35"/>
        <d v="1899-12-30T07:27:52"/>
        <d v="1899-12-30T16:07:03"/>
        <d v="1899-12-30T16:20:40"/>
        <d v="1899-12-30T15:53:06"/>
        <d v="1899-12-30T16:50:10"/>
        <d v="1899-12-30T13:51:26"/>
        <d v="1899-12-30T08:17:22"/>
        <d v="1899-12-30T16:57:02"/>
        <d v="1899-12-30T14:31:17"/>
        <d v="1899-12-30T15:37:12"/>
        <d v="1899-12-30T15:51:32"/>
        <d v="1899-12-30T09:09:55"/>
        <d v="1899-12-30T10:13:52"/>
        <d v="1899-12-30T15:59:04"/>
        <d v="1899-12-30T09:23:49"/>
        <d v="1899-12-30T17:14:43"/>
        <d v="1899-12-30T17:18:03"/>
        <d v="1899-12-30T08:27:29"/>
        <d v="1899-12-30T18:02:06"/>
        <d v="1899-12-30T10:24:03"/>
        <d v="1899-12-30T16:26:02"/>
        <d v="1899-12-30T14:44:17"/>
        <d v="1899-12-30T08:26:13"/>
        <d v="1899-12-30T17:36:37"/>
        <d v="1899-12-30T15:39:14"/>
        <d v="1899-12-30T08:50:45"/>
        <d v="1899-12-30T17:36:23"/>
        <d v="1899-12-30T08:17:31"/>
        <d v="1899-12-30T08:13:10"/>
        <d v="1899-12-30T09:20:01"/>
        <d v="1899-12-30T08:22:17"/>
        <d v="1899-12-30T08:09:54"/>
        <d v="1899-12-30T10:18:41"/>
        <d v="1899-12-30T13:21:38"/>
        <d v="1899-12-30T07:57:26"/>
        <d v="1899-12-30T11:06:19"/>
        <d v="1899-12-30T10:00:38"/>
        <d v="1899-12-30T10:21:20"/>
        <d v="1899-12-30T16:38:29"/>
        <d v="1899-12-30T08:27:55"/>
        <d v="1899-12-30T11:07:25"/>
        <d v="1899-12-30T10:23:26"/>
        <d v="1899-12-30T17:44:12"/>
        <d v="1899-12-30T16:22:18"/>
        <d v="1899-12-30T15:20:34"/>
        <d v="1899-12-30T14:57:20"/>
        <d v="1899-12-30T16:06:28"/>
        <d v="1899-12-30T14:37:22"/>
        <d v="1899-12-30T16:47:56"/>
        <d v="1899-12-30T11:05:37"/>
        <d v="1899-12-30T16:31:28"/>
        <d v="1899-12-30T15:12:40"/>
        <d v="1899-12-30T17:49:57"/>
        <d v="1899-12-30T16:32:18"/>
        <d v="1899-12-30T16:33:19"/>
        <d v="1899-12-30T17:59:21"/>
        <d v="1899-12-30T17:51:43"/>
        <d v="1899-12-30T17:37:10"/>
        <d v="1899-12-30T16:58:28"/>
        <d v="1899-12-30T17:34:45"/>
        <d v="1899-12-30T11:24:49"/>
        <d v="1899-12-30T12:21:09"/>
        <d v="1899-12-30T12:10:18"/>
        <d v="1899-12-30T12:50:41"/>
        <d v="1899-12-30T14:04:31"/>
        <d v="1899-12-30T10:25:22"/>
        <d v="1899-12-30T11:55:09"/>
        <d v="1899-12-30T08:58:38"/>
        <d v="1899-12-30T17:42:24"/>
        <d v="1899-12-30T17:40:31"/>
        <d v="1899-12-30T17:36:02"/>
        <d v="1899-12-30T10:36:50"/>
        <d v="1899-12-30T10:11:14"/>
        <d v="1899-12-30T12:05:16"/>
        <d v="1899-12-30T10:35:05"/>
        <d v="1899-12-30T13:35:20"/>
        <d v="1899-12-30T09:59:59"/>
        <d v="1899-12-30T17:00:45"/>
        <d v="1899-12-30T14:17:13"/>
        <d v="1899-12-30T10:36:27"/>
        <d v="1899-12-30T16:15:33"/>
        <d v="1899-12-30T14:21:13"/>
        <d v="1899-12-30T14:08:04"/>
        <d v="1899-12-30T17:38:17"/>
        <d v="1899-12-30T14:25:50"/>
        <d v="1899-12-30T17:16:54"/>
        <d v="1899-12-30T17:34:37"/>
        <d v="1899-12-30T09:56:56"/>
        <d v="1899-12-30T11:07:28"/>
        <d v="1899-12-30T09:14:43"/>
        <d v="1899-12-30T14:07:38"/>
        <d v="1899-12-30T16:12:00"/>
        <d v="1899-12-30T14:11:11"/>
        <d v="1899-12-30T09:21:28"/>
        <d v="1899-12-30T09:53:55"/>
        <d v="1899-12-30T13:33:00"/>
        <d v="1899-12-30T16:42:50"/>
        <d v="1899-12-30T16:48:07"/>
        <d v="1899-12-30T08:54:53"/>
        <d v="1899-12-30T10:11:58"/>
        <d v="1899-12-30T12:28:39"/>
        <d v="1899-12-30T13:20:35"/>
        <d v="1899-12-30T12:36:21"/>
        <d v="1899-12-30T12:56:32"/>
        <d v="1899-12-30T14:32:58"/>
        <d v="1899-12-30T13:30:02"/>
        <d v="1899-12-30T17:09:42"/>
        <d v="1899-12-30T16:29:50"/>
        <d v="1899-12-30T16:57:11"/>
        <d v="1899-12-30T17:41:14"/>
        <d v="1899-12-30T10:44:59"/>
        <d v="1899-12-30T17:39:20"/>
        <d v="1899-12-30T10:04:12"/>
        <d v="1899-12-30T10:46:34"/>
        <d v="1899-12-30T17:14:48"/>
        <d v="1899-12-30T11:09:31"/>
        <d v="1899-12-30T16:43:21"/>
        <d v="1899-12-30T16:53:13"/>
        <d v="1899-12-30T16:57:23"/>
        <d v="1899-12-30T16:55:37"/>
        <d v="1899-12-30T15:54:53"/>
        <d v="1899-12-30T17:09:46"/>
        <d v="1899-12-30T08:59:09"/>
        <d v="1899-12-30T16:56:00"/>
        <d v="1899-12-30T09:33:56"/>
        <d v="1899-12-30T14:45:03"/>
        <d v="1899-12-30T09:35:07"/>
        <d v="1899-12-30T17:52:20"/>
        <d v="1899-12-30T18:09:46"/>
        <d v="1899-12-30T12:07:25"/>
        <d v="1899-12-30T11:12:17"/>
        <d v="1899-12-30T12:56:41"/>
        <d v="1899-12-30T17:14:46"/>
        <d v="1899-12-30T08:33:18"/>
        <d v="1899-12-30T16:55:52"/>
        <d v="1899-12-30T10:01:53"/>
        <d v="1899-12-30T16:48:54"/>
        <d v="1899-12-30T17:29:41"/>
        <d v="1899-12-30T11:55:02"/>
        <d v="1899-12-30T15:42:49"/>
        <d v="1899-12-30T15:04:11"/>
        <d v="1899-12-30T14:50:21"/>
        <d v="1899-12-30T13:16:16"/>
        <d v="1899-12-30T11:36:50"/>
        <d v="1899-12-30T16:22:55"/>
        <d v="1899-12-30T16:44:04"/>
        <d v="1899-12-30T17:18:53"/>
        <d v="1899-12-30T12:51:02"/>
        <d v="1899-12-30T09:35:21"/>
        <d v="1899-12-30T17:59:05"/>
        <d v="1899-12-30T18:02:54"/>
        <d v="1899-12-30T18:06:48"/>
        <d v="1899-12-30T14:55:24"/>
        <d v="1899-12-30T11:52:46"/>
        <d v="1899-12-30T15:38:01"/>
        <d v="1899-12-30T12:41:10"/>
        <d v="1899-12-30T18:08:18"/>
        <d v="1899-12-30T08:35:05"/>
        <d v="1899-12-30T08:23:34"/>
        <d v="1899-12-30T18:14:48"/>
        <d v="1899-12-30T18:18:17"/>
        <d v="1899-12-30T09:40:40"/>
        <d v="1899-12-30T09:43:26"/>
        <d v="1899-12-30T09:46:39"/>
        <d v="1899-12-30T17:35:10"/>
        <d v="1899-12-30T11:43:38"/>
        <d v="1899-12-30T10:28:47"/>
        <d v="1899-12-30T15:45:30"/>
        <d v="1899-12-30T12:32:57"/>
        <d v="1899-12-30T12:52:51"/>
        <d v="1899-12-30T11:47:33"/>
        <d v="1899-12-30T10:53:43"/>
        <d v="1899-12-30T12:22:15"/>
        <d v="1899-12-30T16:54:31"/>
        <d v="1899-12-30T16:33:48"/>
        <d v="1899-12-30T13:06:48"/>
        <d v="1899-12-30T15:58:40"/>
        <d v="1899-12-30T16:43:47"/>
        <d v="1899-12-30T14:26:03"/>
        <d v="1899-12-30T15:36:53"/>
        <d v="1899-12-30T11:27:43"/>
        <d v="1899-12-30T17:07:04"/>
        <d v="1899-12-30T12:20:48"/>
        <d v="1899-12-30T11:52:11"/>
        <d v="1899-12-30T17:17:13"/>
        <d v="1899-12-30T08:30:37"/>
        <d v="1899-12-30T09:05:21"/>
        <d v="1899-12-30T16:32:35"/>
        <d v="1899-12-30T17:10:36"/>
        <d v="1899-12-30T17:33:19"/>
        <d v="1899-12-30T08:39:15"/>
        <d v="1899-12-30T15:58:57"/>
        <d v="1899-12-30T11:57:11"/>
        <d v="1899-12-30T14:22:20"/>
        <d v="1899-12-30T17:51:03"/>
        <d v="1899-12-30T15:42:34"/>
        <d v="1899-12-30T11:51:38"/>
        <d v="1899-12-30T13:51:32"/>
        <d v="1899-12-30T15:41:03"/>
        <d v="1899-12-30T16:08:27"/>
        <d v="1899-12-30T11:18:03"/>
        <d v="1899-12-30T14:58:26"/>
        <d v="1899-12-30T10:36:46"/>
        <d v="1899-12-30T11:08:11"/>
        <d v="1899-12-30T16:04:19"/>
        <d v="1899-12-30T10:19:53"/>
        <d v="1899-12-30T10:40:59"/>
        <d v="1899-12-30T11:25:05"/>
        <d v="1899-12-30T11:20:33"/>
        <d v="1899-12-30T09:37:45"/>
        <d v="1899-12-30T16:29:21"/>
        <d v="1899-12-30T14:52:02"/>
        <d v="1899-12-30T10:43:11"/>
        <d v="1899-12-30T10:36:47"/>
        <d v="1899-12-30T09:40:08"/>
        <d v="1899-12-30T14:52:20"/>
        <d v="1899-12-30T14:56:54"/>
        <d v="1899-12-30T15:02:59"/>
        <d v="1899-12-30T15:09:30"/>
        <d v="1899-12-30T16:19:31"/>
        <d v="1899-12-30T15:07:49"/>
        <d v="1899-12-30T17:58:00"/>
        <d v="1899-12-30T10:06:38"/>
        <d v="1899-12-30T15:42:57"/>
        <d v="1899-12-30T17:19:59"/>
        <d v="1899-12-30T15:44:18"/>
        <d v="1899-12-30T08:42:10"/>
        <d v="1899-12-30T10:00:37"/>
        <d v="1899-12-30T15:10:41"/>
        <d v="1899-12-30T17:52:18"/>
        <d v="1899-12-30T10:01:59"/>
        <d v="1899-12-30T08:54:55"/>
        <d v="1899-12-30T14:15:24"/>
        <d v="1899-12-30T10:28:38"/>
        <d v="1899-12-30T15:13:36"/>
        <d v="1899-12-30T10:39:26"/>
        <d v="1899-12-30T16:21:01"/>
        <d v="1899-12-30T11:27:56"/>
        <d v="1899-12-30T15:26:05"/>
        <d v="1899-12-30T16:12:36"/>
        <d v="1899-12-30T16:29:38"/>
        <d v="1899-12-30T17:02:11"/>
        <d v="1899-12-30T15:09:39"/>
        <d v="1899-12-30T17:10:26"/>
        <d v="1899-12-30T16:56:59"/>
        <d v="1899-12-30T16:15:11"/>
        <d v="1899-12-30T16:55:31"/>
        <d v="1899-12-30T08:49:31"/>
        <d v="1899-12-30T15:27:57"/>
        <d v="1899-12-30T17:55:57"/>
        <d v="1899-12-30T08:31:39"/>
        <d v="1899-12-30T08:40:32"/>
        <d v="1899-12-30T15:55:57"/>
        <d v="1899-12-30T11:01:27"/>
        <d v="1899-12-30T16:26:30"/>
        <d v="1899-12-30T08:48:23"/>
        <d v="1899-12-30T16:19:16"/>
        <d v="1899-12-30T10:40:00"/>
        <d v="1899-12-30T11:29:16"/>
        <d v="1899-12-30T10:39:52"/>
        <d v="1899-12-30T13:10:26"/>
        <d v="1899-12-30T15:38:42"/>
        <d v="1899-12-30T11:15:50"/>
        <d v="1899-12-30T12:47:34"/>
        <d v="1899-12-30T12:20:44"/>
        <d v="1899-12-30T11:46:56"/>
        <d v="1899-12-30T14:40:02"/>
        <d v="1899-12-30T14:15:03"/>
        <d v="1899-12-30T17:39:35"/>
        <d v="1899-12-30T11:20:13"/>
        <d v="1899-12-30T09:21:21"/>
        <d v="1899-12-30T17:53:13"/>
        <d v="1899-12-30T16:38:43"/>
        <d v="1899-12-30T15:00:10"/>
        <d v="1899-12-30T17:13:26"/>
        <d v="1899-12-30T08:17:33"/>
        <d v="1899-12-30T16:09:38"/>
        <d v="1899-12-30T11:28:33"/>
        <d v="1899-12-30T16:16:15"/>
        <d v="1899-12-30T15:17:38"/>
        <d v="1899-12-30T16:49:09"/>
        <d v="1899-12-30T18:05:42"/>
        <d v="1899-12-30T17:36:25"/>
        <d v="1899-12-30T16:46:18"/>
        <d v="1899-12-30T17:16:51"/>
        <d v="1899-12-30T23:12:10"/>
        <d v="1899-12-30T09:59:28"/>
        <d v="1899-12-30T18:37:28"/>
        <d v="1899-12-30T10:32:34"/>
        <d v="1899-12-30T11:29:01"/>
        <d v="1899-12-30T17:12:19"/>
        <d v="1899-12-30T14:31:34"/>
        <d v="1899-12-30T08:40:59"/>
        <d v="1899-12-30T09:02:56"/>
        <d v="1899-12-30T12:41:18"/>
        <d v="1899-12-30T11:24:06"/>
        <d v="1899-12-30T08:15:00"/>
        <d v="1899-12-30T18:40:22"/>
        <d v="1899-12-30T10:48:14"/>
        <d v="1899-12-30T16:52:10"/>
        <d v="1899-12-30T17:23:34"/>
        <d v="1899-12-30T11:49:20"/>
        <d v="1899-12-30T10:46:49"/>
        <d v="1899-12-30T17:49:17"/>
        <d v="1899-12-30T14:33:38"/>
        <d v="1899-12-30T16:03:34"/>
        <d v="1899-12-30T16:20:29"/>
        <d v="1899-12-30T16:42:38"/>
        <d v="1899-12-30T16:16:20"/>
        <d v="1899-12-30T16:43:25"/>
        <d v="1899-12-30T15:18:38"/>
        <d v="1899-12-30T17:55:19"/>
        <d v="1899-12-30T17:35:02"/>
        <d v="1899-12-30T11:24:30"/>
        <d v="1899-12-30T18:04:28"/>
        <d v="1899-12-30T15:39:37"/>
        <d v="1899-12-30T18:08:25"/>
        <d v="1899-12-30T16:37:53"/>
        <d v="1899-12-30T15:18:06"/>
        <d v="1899-12-30T15:58:29"/>
        <d v="1899-12-30T11:30:30"/>
        <d v="1899-12-30T09:21:51"/>
        <d v="1899-12-30T11:20:29"/>
        <d v="1899-12-30T16:09:22"/>
        <d v="1899-12-30T10:43:05"/>
        <d v="1899-12-30T09:44:42"/>
        <d v="1899-12-30T17:21:46"/>
        <d v="1899-12-30T17:21:28"/>
        <d v="1899-12-30T16:32:46"/>
        <d v="1899-12-30T17:15:51"/>
        <d v="1899-12-30T15:45:57"/>
        <d v="1899-12-30T11:21:21"/>
        <d v="1899-12-30T12:11:03"/>
        <d v="1899-12-30T15:33:45"/>
        <d v="1899-12-30T11:08:27"/>
        <d v="1899-12-30T15:10:20"/>
        <d v="1899-12-30T16:35:21"/>
        <d v="1899-12-30T13:34:57"/>
        <d v="1899-12-30T13:31:30"/>
        <d v="1899-12-30T14:56:20"/>
        <d v="1899-12-30T13:33:28"/>
        <d v="1899-12-30T13:38:15"/>
        <d v="1899-12-30T15:19:31"/>
        <d v="1899-12-30T11:30:53"/>
        <d v="1899-12-30T11:18:39"/>
        <d v="1899-12-30T16:55:05"/>
        <d v="1899-12-30T12:45:10"/>
        <d v="1899-12-30T17:23:46"/>
        <d v="1899-12-30T17:22:34"/>
        <d v="1899-12-30T17:22:19"/>
        <d v="1899-12-30T17:22:03"/>
        <d v="1899-12-30T11:51:18"/>
        <d v="1899-12-30T15:16:14"/>
        <d v="1899-12-30T14:45:58"/>
        <d v="1899-12-30T17:13:04"/>
        <d v="1899-12-30T13:12:25"/>
        <d v="1899-12-30T09:49:55"/>
        <d v="1899-12-30T11:17:45"/>
        <d v="1899-12-30T18:03:32"/>
        <d v="1899-12-30T14:05:33"/>
        <d v="1899-12-30T15:41:44"/>
        <d v="1899-12-30T13:08:59"/>
        <d v="1899-12-30T16:02:30"/>
        <d v="1899-12-30T07:59:14"/>
        <d v="1899-12-30T16:12:43"/>
        <d v="1899-12-30T16:23:32"/>
        <d v="1899-12-30T10:31:50"/>
        <d v="1899-12-30T09:25:55"/>
        <d v="1899-12-30T12:02:33"/>
        <d v="1899-12-30T10:52:42"/>
        <d v="1899-12-30T11:52:26"/>
        <d v="1899-12-30T15:15:31"/>
        <d v="1899-12-30T09:36:23"/>
        <d v="1899-12-30T11:53:29"/>
        <d v="1899-12-30T12:07:11"/>
        <d v="1899-12-30T12:05:38"/>
        <d v="1899-12-30T14:14:43"/>
        <d v="1899-12-30T12:18:53"/>
        <d v="1899-12-30T09:41:44"/>
        <d v="1899-12-30T15:07:02"/>
        <d v="1899-12-30T15:11:04"/>
        <d v="1899-12-30T18:04:34"/>
        <d v="1899-12-30T11:33:53"/>
        <d v="1899-12-30T11:49:33"/>
        <d v="1899-12-30T11:45:33"/>
        <d v="1899-12-30T16:14:24"/>
        <d v="1899-12-30T16:42:08"/>
        <d v="1899-12-30T10:34:25"/>
        <d v="1899-12-30T12:14:07"/>
        <d v="1899-12-30T11:52:23"/>
        <d v="1899-12-30T12:40:52"/>
        <d v="1899-12-30T12:07:09"/>
        <d v="1899-12-30T16:18:16"/>
        <d v="1899-12-30T10:46:15"/>
        <d v="1899-12-30T11:32:31"/>
        <d v="1899-12-30T14:31:43"/>
        <d v="1899-12-30T11:45:32"/>
        <d v="1899-12-30T14:58:27"/>
        <d v="1899-12-30T13:45:10"/>
        <d v="1899-12-30T15:29:32"/>
        <d v="1899-12-30T12:06:33"/>
        <d v="1899-12-30T14:50:41"/>
        <d v="1899-12-30T17:30:05"/>
        <d v="1899-12-30T16:30:31"/>
        <d v="1899-12-30T10:26:49"/>
        <d v="1899-12-30T10:43:29"/>
        <d v="1899-12-30T10:31:33"/>
        <d v="1899-12-30T15:19:40"/>
        <d v="1899-12-30T10:55:02"/>
        <d v="1899-12-30T10:47:54"/>
        <d v="1899-12-30T11:16:11"/>
        <d v="1899-12-30T16:45:13"/>
        <d v="1899-12-30T17:13:31"/>
        <d v="1899-12-30T15:52:04"/>
        <d v="1899-12-30T09:13:19"/>
        <d v="1899-12-30T15:28:28"/>
        <d v="1899-12-30T09:29:57"/>
        <d v="1899-12-30T17:30:13"/>
        <d v="1899-12-30T10:27:39"/>
        <d v="1899-12-30T11:55:14"/>
        <d v="1899-12-30T11:07:13"/>
        <d v="1899-12-30T10:58:36"/>
        <d v="1899-12-30T14:36:19"/>
        <d v="1899-12-30T16:49:40"/>
        <d v="1899-12-30T11:53:35"/>
        <d v="1899-12-30T12:45:07"/>
        <d v="1899-12-30T17:59:57"/>
        <d v="1899-12-30T16:01:32"/>
        <d v="1899-12-30T11:41:48"/>
        <d v="1899-12-30T17:07:38"/>
        <d v="1899-12-30T17:59:13"/>
        <d v="1899-12-30T17:53:03"/>
        <d v="1899-12-30T17:14:54"/>
        <d v="1899-12-30T15:34:26"/>
        <d v="1899-12-30T17:51:47"/>
        <d v="1899-12-30T17:54:08"/>
        <d v="1899-12-30T16:04:03"/>
        <d v="1899-12-30T11:54:50"/>
        <d v="1899-12-30T11:25:08"/>
        <d v="1899-12-30T18:05:13"/>
        <d v="1899-12-30T09:06:30"/>
        <d v="1899-12-30T09:16:00"/>
        <d v="1899-12-30T11:08:24"/>
        <d v="1899-12-30T12:30:03"/>
        <d v="1899-12-30T15:19:06"/>
        <d v="1899-12-30T17:40:48"/>
        <d v="1899-12-30T11:15:29"/>
        <d v="1899-12-30T14:03:09"/>
        <d v="1899-12-30T12:34:13"/>
        <d v="1899-12-30T17:19:11"/>
        <d v="1899-12-30T14:57:02"/>
        <d v="1899-12-30T11:47:15"/>
        <d v="1899-12-30T17:37:01"/>
        <d v="1899-12-30T17:27:48"/>
        <d v="1899-12-30T17:01:17"/>
        <d v="1899-12-30T01:30:15"/>
        <d v="1899-12-30T15:59:16"/>
        <d v="1899-12-30T15:43:59"/>
        <d v="1899-12-30T08:43:20"/>
        <d v="1899-12-30T13:16:07"/>
        <d v="1899-12-30T09:36:08"/>
        <d v="1899-12-30T09:38:30"/>
        <d v="1899-12-30T11:54:13"/>
        <d v="1899-12-30T15:51:29"/>
        <d v="1899-12-30T13:10:37"/>
        <d v="1899-12-30T17:13:08"/>
        <d v="1899-12-30T09:02:01"/>
        <d v="1899-12-30T12:10:25"/>
        <d v="1899-12-30T09:34:43"/>
        <d v="1899-12-30T15:41:42"/>
        <d v="1899-12-30T11:56:25"/>
        <d v="1899-12-30T08:43:32"/>
        <d v="1899-12-30T08:43:41"/>
        <d v="1899-12-30T09:42:24"/>
        <d v="1899-12-30T10:41:02"/>
        <d v="1899-12-30T11:44:38"/>
        <d v="1899-12-30T10:17:08"/>
        <d v="1899-12-30T16:22:21"/>
        <d v="1899-12-30T14:28:58"/>
        <d v="1899-12-30T16:03:20"/>
        <d v="1899-12-30T16:02:35"/>
        <d v="1899-12-30T16:02:09"/>
        <d v="1899-12-30T16:00:11"/>
        <d v="1899-12-30T17:14:44"/>
        <d v="1899-12-30T16:43:30"/>
        <d v="1899-12-30T15:59:43"/>
        <d v="1899-12-30T16:56:26"/>
        <d v="1899-12-30T14:53:45"/>
        <d v="1899-12-30T08:31:59"/>
        <d v="1899-12-30T08:48:55"/>
        <d v="1899-12-30T11:38:10"/>
        <d v="1899-12-30T11:40:45"/>
        <d v="1899-12-30T09:22:35"/>
        <d v="1899-12-30T09:21:45"/>
        <d v="1899-12-30T11:24:20"/>
        <d v="1899-12-30T10:34:43"/>
        <d v="1899-12-30T11:37:40"/>
        <d v="1899-12-30T14:24:12"/>
        <d v="1899-12-30T11:54:11"/>
        <d v="1899-12-30T15:49:59"/>
        <d v="1899-12-30T16:47:53"/>
        <d v="1899-12-30T15:08:39"/>
        <d v="1899-12-30T15:02:31"/>
        <d v="1899-12-30T14:14:31"/>
        <d v="1899-12-30T14:49:31"/>
        <d v="1899-12-30T11:01:07"/>
        <d v="1899-12-30T15:38:46"/>
        <d v="1899-12-30T16:18:05"/>
        <d v="1899-12-30T17:57:37"/>
        <d v="1899-12-30T17:35:44"/>
        <d v="1899-12-30T10:49:10"/>
        <d v="1899-12-30T16:18:56"/>
        <d v="1899-12-30T17:59:15"/>
        <d v="1899-12-30T09:31:25"/>
        <d v="1899-12-30T15:48:49"/>
        <d v="1899-12-30T18:00:47"/>
        <d v="1899-12-30T09:17:44"/>
        <d v="1899-12-30T13:11:12"/>
        <d v="1899-12-30T09:42:50"/>
        <d v="1899-12-30T09:10:47"/>
        <d v="1899-12-30T09:41:54"/>
        <d v="1899-12-30T08:44:29"/>
        <d v="1899-12-30T14:31:21"/>
        <d v="1899-12-30T13:36:24"/>
        <d v="1899-12-30T08:45:13"/>
        <d v="1899-12-30T12:32:05"/>
        <d v="1899-12-30T11:25:15"/>
        <d v="1899-12-30T12:01:22"/>
        <d v="1899-12-30T12:30:22"/>
        <d v="1899-12-30T17:25:16"/>
        <d v="1899-12-30T11:46:41"/>
        <d v="1899-12-30T15:46:53"/>
        <d v="1899-12-30T17:54:23"/>
        <d v="1899-12-30T15:54:33"/>
        <d v="1899-12-30T16:02:43"/>
        <d v="1899-12-30T16:34:50"/>
        <d v="1899-12-30T08:24:17"/>
        <d v="1899-12-30T10:59:42"/>
        <d v="1899-12-30T13:41:30"/>
        <d v="1899-12-30T13:50:12"/>
        <d v="1899-12-30T17:06:41"/>
        <d v="1899-12-30T16:53:59"/>
        <d v="1899-12-30T08:39:35"/>
        <d v="1899-12-30T10:56:18"/>
        <d v="1899-12-30T17:44:43"/>
        <d v="1899-12-30T15:11:19"/>
        <d v="1899-12-30T18:03:15"/>
        <d v="1899-12-30T17:55:46"/>
        <d v="1899-12-30T11:21:06"/>
        <d v="1899-12-30T14:35:41"/>
        <d v="1899-12-30T13:08:34"/>
        <d v="1899-12-30T12:00:34"/>
        <d v="1899-12-30T09:00:42"/>
        <d v="1899-12-30T09:37:38"/>
        <d v="1899-12-30T16:01:18"/>
        <d v="1899-12-30T14:56:13"/>
        <d v="1899-12-30T12:09:27"/>
        <d v="1899-12-30T13:34:51"/>
        <d v="1899-12-30T14:32:43"/>
        <d v="1899-12-30T15:03:05"/>
        <d v="1899-12-30T15:16:40"/>
        <d v="1899-12-30T14:40:32"/>
        <d v="1899-12-30T16:56:47"/>
        <d v="1899-12-30T14:42:35"/>
        <d v="1899-12-30T14:48:52"/>
        <d v="1899-12-30T14:53:46"/>
        <d v="1899-12-30T15:37:27"/>
        <d v="1899-12-30T17:20:24"/>
        <d v="1899-12-30T16:45:22"/>
        <d v="1899-12-30T15:58:56"/>
        <d v="1899-12-30T14:59:15"/>
        <d v="1899-12-30T15:29:05"/>
        <d v="1899-12-30T17:51:37"/>
      </sharedItems>
      <fieldGroup par="28" base="9">
        <rangePr groupBy="seconds" startDate="1899-12-30T01:30:15" endDate="1899-12-30T23:12:10"/>
        <groupItems count="62">
          <s v="&lt;00/01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/01/1900"/>
        </groupItems>
      </fieldGroup>
    </cacheField>
    <cacheField name="Fecha de finalización real+" numFmtId="165">
      <sharedItems containsSemiMixedTypes="0" containsNonDate="0" containsDate="1" containsString="0" minDate="2020-01-01T10:46:18" maxDate="2020-01-31T18:52:48"/>
    </cacheField>
    <cacheField name="Fecha de inicio real+" numFmtId="0">
      <sharedItems containsNonDate="0" containsString="0" containsBlank="1"/>
    </cacheField>
    <cacheField name="Fecha de última modificación" numFmtId="0">
      <sharedItems containsNonDate="0" containsString="0" containsBlank="1"/>
    </cacheField>
    <cacheField name="Estado de SLM" numFmtId="0">
      <sharedItems containsNonDate="0" containsString="0" containsBlank="1"/>
    </cacheField>
    <cacheField name="Tiempo Total Gestión" numFmtId="0">
      <sharedItems/>
    </cacheField>
    <cacheField name="Estado SLM en tiempo real" numFmtId="0">
      <sharedItems count="3">
        <s v="Cumplido"/>
        <s v="Incumplido"/>
        <s v=""/>
      </sharedItems>
    </cacheField>
    <cacheField name="ContactFullName" numFmtId="0">
      <sharedItems containsNonDate="0" containsString="0" containsBlank="1"/>
    </cacheField>
    <cacheField name="Correo electrónico de contacto" numFmtId="0">
      <sharedItems containsNonDate="0" containsString="0" containsBlank="1" count="1">
        <m/>
      </sharedItems>
    </cacheField>
    <cacheField name="Gestor de Peticiones" numFmtId="0">
      <sharedItems containsNonDate="0" containsString="0" containsBlank="1" count="1">
        <m/>
      </sharedItems>
    </cacheField>
    <cacheField name="Motivo del estado" numFmtId="0">
      <sharedItems containsNonDate="0" containsString="0" containsBlank="1" count="1">
        <m/>
      </sharedItems>
    </cacheField>
    <cacheField name="Nombre de grupo de soporte de gestor*" numFmtId="0">
      <sharedItems containsNonDate="0" containsString="0" containsBlank="1" count="1">
        <m/>
      </sharedItems>
    </cacheField>
    <cacheField name="Tipo Cuidad*" numFmtId="0">
      <sharedItems containsNonDate="0" containsString="0" containsBlank="1"/>
    </cacheField>
    <cacheField name="Usuario asignado a petición" numFmtId="0">
      <sharedItems containsNonDate="0" containsString="0" containsBlank="1"/>
    </cacheField>
    <cacheField name="Tiempo Creación (HH:mm)" numFmtId="20">
      <sharedItems/>
    </cacheField>
    <cacheField name="ANS Creación Requerimiento" numFmtId="0">
      <sharedItems/>
    </cacheField>
    <cacheField name="Tiempo Avance Incidente" numFmtId="0">
      <sharedItems containsDate="1" containsMixedTypes="1" minDate="1900-01-01T17:08:11" maxDate="1900-01-01T13:58:03"/>
    </cacheField>
    <cacheField name="ANS Avance Incidente" numFmtId="0">
      <sharedItems/>
    </cacheField>
    <cacheField name="Minutos" numFmtId="0" databaseField="0">
      <fieldGroup base="9">
        <rangePr groupBy="minutes" startDate="1899-12-30T01:30:15" endDate="1899-12-30T23:12:10"/>
        <groupItems count="62">
          <s v="&lt;00/01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/01/1900"/>
        </groupItems>
      </fieldGroup>
    </cacheField>
    <cacheField name="Horas" numFmtId="0" databaseField="0">
      <fieldGroup base="9">
        <rangePr groupBy="hours" startDate="1899-12-30T01:30:15" endDate="1899-12-30T23:12:10"/>
        <groupItems count="26">
          <s v="&lt;00/01/1900"/>
          <s v="0"/>
          <s v="1"/>
          <s v="2"/>
          <s v="3"/>
          <s v="4"/>
          <s v="5"/>
          <s v="6"/>
          <s v="7"/>
          <s v="8"/>
          <s v="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0/01/1900"/>
        </groupItems>
      </fieldGroup>
    </cacheField>
    <cacheField name="Minutos2" numFmtId="0" databaseField="0">
      <fieldGroup base="7">
        <rangePr groupBy="minutes" startDate="1899-12-30T03:41:59" endDate="1899-12-30T21:50:05"/>
        <groupItems count="62">
          <s v="&lt;00/01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/01/1900"/>
        </groupItems>
      </fieldGroup>
    </cacheField>
    <cacheField name="Horas2" numFmtId="0" databaseField="0">
      <fieldGroup base="7">
        <rangePr groupBy="hours" startDate="1899-12-30T03:41:59" endDate="1899-12-30T21:50:05"/>
        <groupItems count="26">
          <s v="&lt;00/01/1900"/>
          <s v="0"/>
          <s v="1"/>
          <s v="2"/>
          <s v="3"/>
          <s v="4"/>
          <s v="5"/>
          <s v="6"/>
          <s v="7"/>
          <s v="8"/>
          <s v="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0/01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uis Fernando Prieto Jimenez" refreshedDate="43873.61716134259" backgroundQuery="1" createdVersion="6" refreshedVersion="6" minRefreshableVersion="3" recordCount="0" supportSubquery="1" supportAdvancedDrill="1" xr:uid="{8213656E-17D5-4462-ACB0-18977C01B3FD}">
  <cacheSource type="external" connectionId="1"/>
  <cacheFields count="4">
    <cacheField name="[Measures].[Recuento de Servicio*+]" caption="Recuento de Servicio*+" numFmtId="0" hierarchy="91" level="32767"/>
    <cacheField name="[Tabla1].[Servicio*+].[Servicio*+]" caption="Servicio*+" numFmtId="0" hierarchy="2" level="1">
      <sharedItems count="15">
        <s v="CONECTIVIDAD LAN"/>
        <s v="CORRELACIONADOR DE EVENTOS"/>
        <s v="CORREO ELECTRÓNICO"/>
        <s v="DIRECTORIO ACTIVO"/>
        <s v="HOSTING - CORREO ELECTRÓNICO"/>
        <s v="INTERNET MÓVIL"/>
        <s v="IPTV"/>
        <s v="RESPALDO DE INFORMACIÓN"/>
        <s v="SEGURIDAD INFORMÁTICA"/>
        <s v="SERVIDORES WINDOWS"/>
        <s v="SOPORTE INFRAESTRUCTURA"/>
        <s v="SOPORTE OFIMÁTICO"/>
        <s v="TELEFONÍA IP"/>
        <s v="TELEFONÍA MÓVIL"/>
        <s v="VPN SSL"/>
      </sharedItems>
    </cacheField>
    <cacheField name="Dummy0" numFmtId="0" hierarchy="96" level="32767">
      <extLst>
        <ext xmlns:x14="http://schemas.microsoft.com/office/spreadsheetml/2009/9/main" uri="{63CAB8AC-B538-458d-9737-405883B0398D}">
          <x14:cacheField ignore="1"/>
        </ext>
      </extLst>
    </cacheField>
    <cacheField name="Dummy1" numFmtId="0" hierarchy="97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98">
    <cacheHierarchy uniqueName="[Tabla1].[ID de la incidencia*+]" caption="ID de la incidencia*+" attribute="1" defaultMemberUniqueName="[Tabla1].[ID de la incidencia*+].[All]" allUniqueName="[Tabla1].[ID de la incidencia*+].[All]" dimensionUniqueName="[Tabla1]" displayFolder="" count="0" memberValueDatatype="130" unbalanced="0"/>
    <cacheHierarchy uniqueName="[Tabla1].[Resumen*]" caption="Resumen*" attribute="1" defaultMemberUniqueName="[Tabla1].[Resumen*].[All]" allUniqueName="[Tabla1].[Resumen*].[All]" dimensionUniqueName="[Tabla1]" displayFolder="" count="0" memberValueDatatype="130" unbalanced="0"/>
    <cacheHierarchy uniqueName="[Tabla1].[Servicio*+]" caption="Servicio*+" attribute="1" defaultMemberUniqueName="[Tabla1].[Servicio*+].[All]" allUniqueName="[Tabla1].[Servicio*+].[All]" dimensionUniqueName="[Tabla1]" displayFolder="" count="2" memberValueDatatype="130" unbalanced="0">
      <fieldsUsage count="2">
        <fieldUsage x="-1"/>
        <fieldUsage x="1"/>
      </fieldsUsage>
    </cacheHierarchy>
    <cacheHierarchy uniqueName="[Tabla1].[Prioridad*]" caption="Prioridad*" attribute="1" defaultMemberUniqueName="[Tabla1].[Prioridad*].[All]" allUniqueName="[Tabla1].[Prioridad*].[All]" dimensionUniqueName="[Tabla1]" displayFolder="" count="0" memberValueDatatype="130" unbalanced="0"/>
    <cacheHierarchy uniqueName="[Tabla1].[Estado*]" caption="Estado*" attribute="1" defaultMemberUniqueName="[Tabla1].[Estado*].[All]" allUniqueName="[Tabla1].[Estado*].[All]" dimensionUniqueName="[Tabla1]" displayFolder="" count="0" memberValueDatatype="130" unbalanced="0"/>
    <cacheHierarchy uniqueName="[Tabla1].[Grupo asignado*+]" caption="Grupo asignado*+" attribute="1" defaultMemberUniqueName="[Tabla1].[Grupo asignado*+].[All]" allUniqueName="[Tabla1].[Grupo asignado*+].[All]" dimensionUniqueName="[Tabla1]" displayFolder="" count="0" memberValueDatatype="130" unbalanced="0"/>
    <cacheHierarchy uniqueName="[Tabla1].[Usuario asignado+]" caption="Usuario asignado+" attribute="1" defaultMemberUniqueName="[Tabla1].[Usuario asignado+].[All]" allUniqueName="[Tabla1].[Usuario asignado+].[All]" dimensionUniqueName="[Tabla1]" displayFolder="" count="0" memberValueDatatype="130" unbalanced="0"/>
    <cacheHierarchy uniqueName="[Tabla1].[Grupo de propietarios+]" caption="Grupo de propietarios+" attribute="1" defaultMemberUniqueName="[Tabla1].[Grupo de propietarios+].[All]" allUniqueName="[Tabla1].[Grupo de propietarios+].[All]" dimensionUniqueName="[Tabla1]" displayFolder="" count="0" memberValueDatatype="130" unbalanced="0"/>
    <cacheHierarchy uniqueName="[Tabla1].[Propietario]" caption="Propietario" attribute="1" defaultMemberUniqueName="[Tabla1].[Propietario].[All]" allUniqueName="[Tabla1].[Propietario].[All]" dimensionUniqueName="[Tabla1]" displayFolder="" count="0" memberValueDatatype="130" unbalanced="0"/>
    <cacheHierarchy uniqueName="[Tabla1].[Fecha de notificación+]" caption="Fecha de notificación+" attribute="1" time="1" defaultMemberUniqueName="[Tabla1].[Fecha de notificación+].[All]" allUniqueName="[Tabla1].[Fecha de notificación+].[All]" dimensionUniqueName="[Tabla1]" displayFolder="" count="0" memberValueDatatype="7" unbalanced="0"/>
    <cacheHierarchy uniqueName="[Tabla1].[Hora de notificación]" caption="Hora de notificación" attribute="1" time="1" defaultMemberUniqueName="[Tabla1].[Hora de notificación].[All]" allUniqueName="[Tabla1].[Hora de notificación].[All]" dimensionUniqueName="[Tabla1]" displayFolder="" count="0" memberValueDatatype="7" unbalanced="0"/>
    <cacheHierarchy uniqueName="[Tabla1].[Fecha de envío]" caption="Fecha de envío" attribute="1" time="1" defaultMemberUniqueName="[Tabla1].[Fecha de envío].[All]" allUniqueName="[Tabla1].[Fecha de envío].[All]" dimensionUniqueName="[Tabla1]" displayFolder="" count="0" memberValueDatatype="7" unbalanced="0"/>
    <cacheHierarchy uniqueName="[Tabla1].[Hora de envío]" caption="Hora de envío" attribute="1" time="1" defaultMemberUniqueName="[Tabla1].[Hora de envío].[All]" allUniqueName="[Tabla1].[Hora de envío].[All]" dimensionUniqueName="[Tabla1]" displayFolder="" count="0" memberValueDatatype="7" unbalanced="0"/>
    <cacheHierarchy uniqueName="[Tabla1].[Last Resolved Date]" caption="Last Resolved Date" attribute="1" time="1" defaultMemberUniqueName="[Tabla1].[Last Resolved Date].[All]" allUniqueName="[Tabla1].[Last Resolved Date].[All]" dimensionUniqueName="[Tabla1]" displayFolder="" count="0" memberValueDatatype="7" unbalanced="0"/>
    <cacheHierarchy uniqueName="[Tabla1].[Last Resolved Hour]" caption="Last Resolved Hour" attribute="1" time="1" defaultMemberUniqueName="[Tabla1].[Last Resolved Hour].[All]" allUniqueName="[Tabla1].[Last Resolved Hour].[All]" dimensionUniqueName="[Tabla1]" displayFolder="" count="0" memberValueDatatype="7" unbalanced="0"/>
    <cacheHierarchy uniqueName="[Tabla1].[Fecha de cierre]" caption="Fecha de cierre" attribute="1" time="1" defaultMemberUniqueName="[Tabla1].[Fecha de cierre].[All]" allUniqueName="[Tabla1].[Fecha de cierre].[All]" dimensionUniqueName="[Tabla1]" displayFolder="" count="0" memberValueDatatype="7" unbalanced="0"/>
    <cacheHierarchy uniqueName="[Tabla1].[Estado SLM en tiempo real]" caption="Estado SLM en tiempo real" attribute="1" defaultMemberUniqueName="[Tabla1].[Estado SLM en tiempo real].[All]" allUniqueName="[Tabla1].[Estado SLM en tiempo real].[All]" dimensionUniqueName="[Tabla1]" displayFolder="" count="0" memberValueDatatype="130" unbalanced="0"/>
    <cacheHierarchy uniqueName="[Tabla1].[Tiempo Total Gestión]" caption="Tiempo Total Gestión" attribute="1" defaultMemberUniqueName="[Tabla1].[Tiempo Total Gestión].[All]" allUniqueName="[Tabla1].[Tiempo Total Gestión].[All]" dimensionUniqueName="[Tabla1]" displayFolder="" count="0" memberValueDatatype="130" unbalanced="0"/>
    <cacheHierarchy uniqueName="[Tabla1].[Fuente reportada*]" caption="Fuente reportada*" attribute="1" defaultMemberUniqueName="[Tabla1].[Fuente reportada*].[All]" allUniqueName="[Tabla1].[Fuente reportada*].[All]" dimensionUniqueName="[Tabla1]" displayFolder="" count="0" memberValueDatatype="130" unbalanced="0"/>
    <cacheHierarchy uniqueName="[Tabla1].[Tiempo Creación (HH:mm)]" caption="Tiempo Creación (HH:mm)" attribute="1" defaultMemberUniqueName="[Tabla1].[Tiempo Creación (HH:mm)].[All]" allUniqueName="[Tabla1].[Tiempo Creación (HH:mm)].[All]" dimensionUniqueName="[Tabla1]" displayFolder="" count="0" memberValueDatatype="130" unbalanced="0"/>
    <cacheHierarchy uniqueName="[Tabla1].[ANS Creación Incidente]" caption="ANS Creación Incidente" attribute="1" defaultMemberUniqueName="[Tabla1].[ANS Creación Incidente].[All]" allUniqueName="[Tabla1].[ANS Creación Incidente].[All]" dimensionUniqueName="[Tabla1]" displayFolder="" count="0" memberValueDatatype="130" unbalanced="0"/>
    <cacheHierarchy uniqueName="[Tabla1].[Tiempo Avance Incidente]" caption="Tiempo Avance Incidente" attribute="1" time="1" defaultMemberUniqueName="[Tabla1].[Tiempo Avance Incidente].[All]" allUniqueName="[Tabla1].[Tiempo Avance Incidente].[All]" dimensionUniqueName="[Tabla1]" displayFolder="" count="0" memberValueDatatype="7" unbalanced="0"/>
    <cacheHierarchy uniqueName="[Tabla1].[ANS Avance Incidente]" caption="ANS Avance Incidente" attribute="1" defaultMemberUniqueName="[Tabla1].[ANS Avance Incidente].[All]" allUniqueName="[Tabla1].[ANS Avance Incidente].[All]" dimensionUniqueName="[Tabla1]" displayFolder="" count="0" memberValueDatatype="130" unbalanced="0"/>
    <cacheHierarchy uniqueName="[TablaCanales].[# NÚMERO DE TICKET]" caption="# NÚMERO DE TICKET" attribute="1" defaultMemberUniqueName="[TablaCanales].[# NÚMERO DE TICKET].[All]" allUniqueName="[TablaCanales].[# NÚMERO DE TICKET].[All]" dimensionUniqueName="[TablaCanales]" displayFolder="" count="0" memberValueDatatype="130" unbalanced="0"/>
    <cacheHierarchy uniqueName="[TablaCanales].[TIPO DE ALERTA]" caption="TIPO DE ALERTA" attribute="1" defaultMemberUniqueName="[TablaCanales].[TIPO DE ALERTA].[All]" allUniqueName="[TablaCanales].[TIPO DE ALERTA].[All]" dimensionUniqueName="[TablaCanales]" displayFolder="" count="0" memberValueDatatype="130" unbalanced="0"/>
    <cacheHierarchy uniqueName="[TablaCanales].[TIPO DE SEDE]" caption="TIPO DE SEDE" attribute="1" defaultMemberUniqueName="[TablaCanales].[TIPO DE SEDE].[All]" allUniqueName="[TablaCanales].[TIPO DE SEDE].[All]" dimensionUniqueName="[TablaCanales]" displayFolder="" count="0" memberValueDatatype="130" unbalanced="0"/>
    <cacheHierarchy uniqueName="[TablaCanales].[DEPARTAMENTO]" caption="DEPARTAMENTO" attribute="1" defaultMemberUniqueName="[TablaCanales].[DEPARTAMENTO].[All]" allUniqueName="[TablaCanales].[DEPARTAMENTO].[All]" dimensionUniqueName="[TablaCanales]" displayFolder="" count="0" memberValueDatatype="130" unbalanced="0"/>
    <cacheHierarchy uniqueName="[TablaCanales].[MUNICIPIO]" caption="MUNICIPIO" attribute="1" defaultMemberUniqueName="[TablaCanales].[MUNICIPIO].[All]" allUniqueName="[TablaCanales].[MUNICIPIO].[All]" dimensionUniqueName="[TablaCanales]" displayFolder="" count="0" memberValueDatatype="130" unbalanced="0"/>
    <cacheHierarchy uniqueName="[TablaCanales].[SEDE]" caption="SEDE" attribute="1" defaultMemberUniqueName="[TablaCanales].[SEDE].[All]" allUniqueName="[TablaCanales].[SEDE].[All]" dimensionUniqueName="[TablaCanales]" displayFolder="" count="0" memberValueDatatype="130" unbalanced="0"/>
    <cacheHierarchy uniqueName="[TablaCanales].[FECHA DE CREACIÒN]" caption="FECHA DE CREACIÒN" attribute="1" defaultMemberUniqueName="[TablaCanales].[FECHA DE CREACIÒN].[All]" allUniqueName="[TablaCanales].[FECHA DE CREACIÒN].[All]" dimensionUniqueName="[TablaCanales]" displayFolder="" count="0" memberValueDatatype="130" unbalanced="0"/>
    <cacheHierarchy uniqueName="[TablaCanales].[FECHA DE CIERRE]" caption="FECHA DE CIERRE" attribute="1" time="1" defaultMemberUniqueName="[TablaCanales].[FECHA DE CIERRE].[All]" allUniqueName="[TablaCanales].[FECHA DE CIERRE].[All]" dimensionUniqueName="[TablaCanales]" displayFolder="" count="0" memberValueDatatype="7" unbalanced="0"/>
    <cacheHierarchy uniqueName="[TablaCanales].[Cola]" caption="Cola" attribute="1" defaultMemberUniqueName="[TablaCanales].[Cola].[All]" allUniqueName="[TablaCanales].[Cola].[All]" dimensionUniqueName="[TablaCanales]" displayFolder="" count="0" memberValueDatatype="130" unbalanced="0"/>
    <cacheHierarchy uniqueName="[TablaCanales].[ESTADO]" caption="ESTADO" attribute="1" defaultMemberUniqueName="[TablaCanales].[ESTADO].[All]" allUniqueName="[TablaCanales].[ESTADO].[All]" dimensionUniqueName="[TablaCanales]" displayFolder="" count="0" memberValueDatatype="130" unbalanced="0"/>
    <cacheHierarchy uniqueName="[TablaCanales].[CLIENTE]" caption="CLIENTE" attribute="1" defaultMemberUniqueName="[TablaCanales].[CLIENTE].[All]" allUniqueName="[TablaCanales].[CLIENTE].[All]" dimensionUniqueName="[TablaCanales]" displayFolder="" count="0" memberValueDatatype="130" unbalanced="0"/>
    <cacheHierarchy uniqueName="[TablaCanales].[TIPO]" caption="TIPO" attribute="1" defaultMemberUniqueName="[TablaCanales].[TIPO].[All]" allUniqueName="[TablaCanales].[TIPO].[All]" dimensionUniqueName="[TablaCanales]" displayFolder="" count="0" memberValueDatatype="130" unbalanced="0"/>
    <cacheHierarchy uniqueName="[TablaCanales].[FALLA]" caption="FALLA" attribute="1" defaultMemberUniqueName="[TablaCanales].[FALLA].[All]" allUniqueName="[TablaCanales].[FALLA].[All]" dimensionUniqueName="[TablaCanales]" displayFolder="" count="0" memberValueDatatype="130" unbalanced="0"/>
    <cacheHierarchy uniqueName="[TablaCanales].[PROVEEDOR]" caption="PROVEEDOR" attribute="1" defaultMemberUniqueName="[TablaCanales].[PROVEEDOR].[All]" allUniqueName="[TablaCanales].[PROVEEDOR].[All]" dimensionUniqueName="[TablaCanales]" displayFolder="" count="0" memberValueDatatype="130" unbalanced="0"/>
    <cacheHierarchy uniqueName="[TablaCanales].[TICKET PROVEEDOR]" caption="TICKET PROVEEDOR" attribute="1" defaultMemberUniqueName="[TablaCanales].[TICKET PROVEEDOR].[All]" allUniqueName="[TablaCanales].[TICKET PROVEEDOR].[All]" dimensionUniqueName="[TablaCanales]" displayFolder="" count="0" memberValueDatatype="130" unbalanced="0"/>
    <cacheHierarchy uniqueName="[TablaCanales].[FECHA CREACION PROVEEDOR]" caption="FECHA CREACION PROVEEDOR" attribute="1" time="1" defaultMemberUniqueName="[TablaCanales].[FECHA CREACION PROVEEDOR].[All]" allUniqueName="[TablaCanales].[FECHA CREACION PROVEEDOR].[All]" dimensionUniqueName="[TablaCanales]" displayFolder="" count="0" memberValueDatatype="7" unbalanced="0"/>
    <cacheHierarchy uniqueName="[TablaCanales].[FECHA SOLUCIÓN PROVEEDOR]" caption="FECHA SOLUCIÓN PROVEEDOR" attribute="1" time="1" defaultMemberUniqueName="[TablaCanales].[FECHA SOLUCIÓN PROVEEDOR].[All]" allUniqueName="[TablaCanales].[FECHA SOLUCIÓN PROVEEDOR].[All]" dimensionUniqueName="[TablaCanales]" displayFolder="" count="0" memberValueDatatype="7" unbalanced="0"/>
    <cacheHierarchy uniqueName="[TablaCanales].[RESPONSABILIDAD]" caption="RESPONSABILIDAD" attribute="1" defaultMemberUniqueName="[TablaCanales].[RESPONSABILIDAD].[All]" allUniqueName="[TablaCanales].[RESPONSABILIDAD].[All]" dimensionUniqueName="[TablaCanales]" displayFolder="" count="0" memberValueDatatype="130" unbalanced="0"/>
    <cacheHierarchy uniqueName="[TablaCanales].[OBSERVACIÒN]" caption="OBSERVACIÒN" attribute="1" defaultMemberUniqueName="[TablaCanales].[OBSERVACIÒN].[All]" allUniqueName="[TablaCanales].[OBSERVACIÒN].[All]" dimensionUniqueName="[TablaCanales]" displayFolder="" count="0" memberValueDatatype="130" unbalanced="0"/>
    <cacheHierarchy uniqueName="[TablaCanales].[FECHA SOLUCIÓN]" caption="FECHA SOLUCIÓN" attribute="1" defaultMemberUniqueName="[TablaCanales].[FECHA SOLUCIÓN].[All]" allUniqueName="[TablaCanales].[FECHA SOLUCIÓN].[All]" dimensionUniqueName="[TablaCanales]" displayFolder="" count="0" memberValueDatatype="130" unbalanced="0"/>
    <cacheHierarchy uniqueName="[TablaCanales].[MINUTOS UNE]" caption="MINUTOS UNE" attribute="1" defaultMemberUniqueName="[TablaCanales].[MINUTOS UNE].[All]" allUniqueName="[TablaCanales].[MINUTOS UNE].[All]" dimensionUniqueName="[TablaCanales]" displayFolder="" count="0" memberValueDatatype="20" unbalanced="0"/>
    <cacheHierarchy uniqueName="[TablaCanales].[INDISPONIBILIDAD % UNE]" caption="INDISPONIBILIDAD % UNE" attribute="1" defaultMemberUniqueName="[TablaCanales].[INDISPONIBILIDAD % UNE].[All]" allUniqueName="[TablaCanales].[INDISPONIBILIDAD % UNE].[All]" dimensionUniqueName="[TablaCanales]" displayFolder="" count="0" memberValueDatatype="130" unbalanced="0"/>
    <cacheHierarchy uniqueName="[TablaCanales].[FALLA % UNE]" caption="FALLA % UNE" attribute="1" defaultMemberUniqueName="[TablaCanales].[FALLA % UNE].[All]" allUniqueName="[TablaCanales].[FALLA % UNE].[All]" dimensionUniqueName="[TablaCanales]" displayFolder="" count="0" memberValueDatatype="130" unbalanced="0"/>
    <cacheHierarchy uniqueName="[TablaCanales].[MINUTOS REGISTRADURIA]" caption="MINUTOS REGISTRADURIA" attribute="1" defaultMemberUniqueName="[TablaCanales].[MINUTOS REGISTRADURIA].[All]" allUniqueName="[TablaCanales].[MINUTOS REGISTRADURIA].[All]" dimensionUniqueName="[TablaCanales]" displayFolder="" count="0" memberValueDatatype="20" unbalanced="0"/>
    <cacheHierarchy uniqueName="[TablaCanales].[INDISPONIBILIDAD % REGISTRADURIA]" caption="INDISPONIBILIDAD % REGISTRADURIA" attribute="1" defaultMemberUniqueName="[TablaCanales].[INDISPONIBILIDAD % REGISTRADURIA].[All]" allUniqueName="[TablaCanales].[INDISPONIBILIDAD % REGISTRADURIA].[All]" dimensionUniqueName="[TablaCanales]" displayFolder="" count="0" memberValueDatatype="130" unbalanced="0"/>
    <cacheHierarchy uniqueName="[TablaCanales].[FALLA % REGISTRADURIA]" caption="FALLA % REGISTRADURIA" attribute="1" defaultMemberUniqueName="[TablaCanales].[FALLA % REGISTRADURIA].[All]" allUniqueName="[TablaCanales].[FALLA % REGISTRADURIA].[All]" dimensionUniqueName="[TablaCanales]" displayFolder="" count="0" memberValueDatatype="130" unbalanced="0"/>
    <cacheHierarchy uniqueName="[TablaCanales].[MINUTOS OTROS]" caption="MINUTOS OTROS" attribute="1" defaultMemberUniqueName="[TablaCanales].[MINUTOS OTROS].[All]" allUniqueName="[TablaCanales].[MINUTOS OTROS].[All]" dimensionUniqueName="[TablaCanales]" displayFolder="" count="0" memberValueDatatype="20" unbalanced="0"/>
    <cacheHierarchy uniqueName="[TablaCanales].[INDISPONIBILIDAD % OTROS]" caption="INDISPONIBILIDAD % OTROS" attribute="1" defaultMemberUniqueName="[TablaCanales].[INDISPONIBILIDAD % OTROS].[All]" allUniqueName="[TablaCanales].[INDISPONIBILIDAD % OTROS].[All]" dimensionUniqueName="[TablaCanales]" displayFolder="" count="0" memberValueDatatype="130" unbalanced="0"/>
    <cacheHierarchy uniqueName="[TablaCanales].[FALLA % OTROS]" caption="FALLA % OTROS" attribute="1" defaultMemberUniqueName="[TablaCanales].[FALLA % OTROS].[All]" allUniqueName="[TablaCanales].[FALLA % OTROS].[All]" dimensionUniqueName="[TablaCanales]" displayFolder="" count="0" memberValueDatatype="130" unbalanced="0"/>
    <cacheHierarchy uniqueName="[TablaDepartamentos].[Departamento]" caption="Departamento" attribute="1" defaultMemberUniqueName="[TablaDepartamentos].[Departamento].[All]" allUniqueName="[TablaDepartamentos].[Departamento].[All]" dimensionUniqueName="[TablaDepartamentos]" displayFolder="" count="0" memberValueDatatype="130" unbalanced="0"/>
    <cacheHierarchy uniqueName="[TablaDepartamentos].[Municipios]" caption="Municipios" attribute="1" defaultMemberUniqueName="[TablaDepartamentos].[Municipios].[All]" allUniqueName="[TablaDepartamentos].[Municipios].[All]" dimensionUniqueName="[TablaDepartamentos]" displayFolder="" count="0" memberValueDatatype="20" unbalanced="0"/>
    <cacheHierarchy uniqueName="[TablaDepartamentos].[Capital]" caption="Capital" attribute="1" defaultMemberUniqueName="[TablaDepartamentos].[Capital].[All]" allUniqueName="[TablaDepartamentos].[Capital].[All]" dimensionUniqueName="[TablaDepartamentos]" displayFolder="" count="0" memberValueDatatype="130" unbalanced="0"/>
    <cacheHierarchy uniqueName="[TablaRequerimientos].[ID de orden de trabajo+]" caption="ID de orden de trabajo+" attribute="1" defaultMemberUniqueName="[TablaRequerimientos].[ID de orden de trabajo+].[All]" allUniqueName="[TablaRequerimientos].[ID de orden de trabajo+].[All]" dimensionUniqueName="[TablaRequerimientos]" displayFolder="" count="0" memberValueDatatype="130" unbalanced="0"/>
    <cacheHierarchy uniqueName="[TablaRequerimientos].[Resumen*]" caption="Resumen*" attribute="1" defaultMemberUniqueName="[TablaRequerimientos].[Resumen*].[All]" allUniqueName="[TablaRequerimientos].[Resumen*].[All]" dimensionUniqueName="[TablaRequerimientos]" displayFolder="" count="0" memberValueDatatype="130" unbalanced="0"/>
    <cacheHierarchy uniqueName="[TablaRequerimientos].[Servicio*+]" caption="Servicio*+" attribute="1" defaultMemberUniqueName="[TablaRequerimientos].[Servicio*+].[All]" allUniqueName="[TablaRequerimientos].[Servicio*+].[All]" dimensionUniqueName="[TablaRequerimientos]" displayFolder="" count="0" memberValueDatatype="130" unbalanced="0"/>
    <cacheHierarchy uniqueName="[TablaRequerimientos].[Prioridad]" caption="Prioridad" attribute="1" defaultMemberUniqueName="[TablaRequerimientos].[Prioridad].[All]" allUniqueName="[TablaRequerimientos].[Prioridad].[All]" dimensionUniqueName="[TablaRequerimientos]" displayFolder="" count="0" memberValueDatatype="130" unbalanced="0"/>
    <cacheHierarchy uniqueName="[TablaRequerimientos].[Estado*]" caption="Estado*" attribute="1" defaultMemberUniqueName="[TablaRequerimientos].[Estado*].[All]" allUniqueName="[TablaRequerimientos].[Estado*].[All]" dimensionUniqueName="[TablaRequerimientos]" displayFolder="" count="0" memberValueDatatype="130" unbalanced="0"/>
    <cacheHierarchy uniqueName="[TablaRequerimientos].[Nombre de grupo de soporte de usuario asignado+]" caption="Nombre de grupo de soporte de usuario asignado+" attribute="1" defaultMemberUniqueName="[TablaRequerimientos].[Nombre de grupo de soporte de usuario asignado+].[All]" allUniqueName="[TablaRequerimientos].[Nombre de grupo de soporte de usuario asignado+].[All]" dimensionUniqueName="[TablaRequerimientos]" displayFolder="" count="0" memberValueDatatype="130" unbalanced="0"/>
    <cacheHierarchy uniqueName="[TablaRequerimientos].[Fecha de envío]" caption="Fecha de envío" attribute="1" time="1" defaultMemberUniqueName="[TablaRequerimientos].[Fecha de envío].[All]" allUniqueName="[TablaRequerimientos].[Fecha de envío].[All]" dimensionUniqueName="[TablaRequerimientos]" displayFolder="" count="0" memberValueDatatype="7" unbalanced="0"/>
    <cacheHierarchy uniqueName="[TablaRequerimientos].[Hora de envío]" caption="Hora de envío" attribute="1" time="1" defaultMemberUniqueName="[TablaRequerimientos].[Hora de envío].[All]" allUniqueName="[TablaRequerimientos].[Hora de envío].[All]" dimensionUniqueName="[TablaRequerimientos]" displayFolder="" count="0" memberValueDatatype="7" unbalanced="0"/>
    <cacheHierarchy uniqueName="[TablaRequerimientos].[Fecha completada]" caption="Fecha completada" attribute="1" time="1" defaultMemberUniqueName="[TablaRequerimientos].[Fecha completada].[All]" allUniqueName="[TablaRequerimientos].[Fecha completada].[All]" dimensionUniqueName="[TablaRequerimientos]" displayFolder="" count="0" memberValueDatatype="7" unbalanced="0"/>
    <cacheHierarchy uniqueName="[TablaRequerimientos].[Hora completada]" caption="Hora completada" attribute="1" time="1" defaultMemberUniqueName="[TablaRequerimientos].[Hora completada].[All]" allUniqueName="[TablaRequerimientos].[Hora completada].[All]" dimensionUniqueName="[TablaRequerimientos]" displayFolder="" count="0" memberValueDatatype="7" unbalanced="0"/>
    <cacheHierarchy uniqueName="[TablaRequerimientos].[Fecha de finalización real+]" caption="Fecha de finalización real+" attribute="1" time="1" defaultMemberUniqueName="[TablaRequerimientos].[Fecha de finalización real+].[All]" allUniqueName="[TablaRequerimientos].[Fecha de finalización real+].[All]" dimensionUniqueName="[TablaRequerimientos]" displayFolder="" count="0" memberValueDatatype="7" unbalanced="0"/>
    <cacheHierarchy uniqueName="[TablaRequerimientos].[Fecha de inicio real+]" caption="Fecha de inicio real+" attribute="1" defaultMemberUniqueName="[TablaRequerimientos].[Fecha de inicio real+].[All]" allUniqueName="[TablaRequerimientos].[Fecha de inicio real+].[All]" dimensionUniqueName="[TablaRequerimientos]" displayFolder="" count="0" memberValueDatatype="130" unbalanced="0"/>
    <cacheHierarchy uniqueName="[TablaRequerimientos].[Fecha de última modificación]" caption="Fecha de última modificación" attribute="1" defaultMemberUniqueName="[TablaRequerimientos].[Fecha de última modificación].[All]" allUniqueName="[TablaRequerimientos].[Fecha de última modificación].[All]" dimensionUniqueName="[TablaRequerimientos]" displayFolder="" count="0" memberValueDatatype="130" unbalanced="0"/>
    <cacheHierarchy uniqueName="[TablaRequerimientos].[Estado de SLM]" caption="Estado de SLM" attribute="1" defaultMemberUniqueName="[TablaRequerimientos].[Estado de SLM].[All]" allUniqueName="[TablaRequerimientos].[Estado de SLM].[All]" dimensionUniqueName="[TablaRequerimientos]" displayFolder="" count="0" memberValueDatatype="130" unbalanced="0"/>
    <cacheHierarchy uniqueName="[TablaRequerimientos].[Tiempo Total Gestión]" caption="Tiempo Total Gestión" attribute="1" defaultMemberUniqueName="[TablaRequerimientos].[Tiempo Total Gestión].[All]" allUniqueName="[TablaRequerimientos].[Tiempo Total Gestión].[All]" dimensionUniqueName="[TablaRequerimientos]" displayFolder="" count="0" memberValueDatatype="130" unbalanced="0"/>
    <cacheHierarchy uniqueName="[TablaRequerimientos].[Estado SLM en tiempo real]" caption="Estado SLM en tiempo real" attribute="1" defaultMemberUniqueName="[TablaRequerimientos].[Estado SLM en tiempo real].[All]" allUniqueName="[TablaRequerimientos].[Estado SLM en tiempo real].[All]" dimensionUniqueName="[TablaRequerimientos]" displayFolder="" count="0" memberValueDatatype="130" unbalanced="0"/>
    <cacheHierarchy uniqueName="[TablaRequerimientos].[ContactFullName]" caption="ContactFullName" attribute="1" defaultMemberUniqueName="[TablaRequerimientos].[ContactFullName].[All]" allUniqueName="[TablaRequerimientos].[ContactFullName].[All]" dimensionUniqueName="[TablaRequerimientos]" displayFolder="" count="0" memberValueDatatype="130" unbalanced="0"/>
    <cacheHierarchy uniqueName="[TablaRequerimientos].[Correo electrónico de contacto]" caption="Correo electrónico de contacto" attribute="1" defaultMemberUniqueName="[TablaRequerimientos].[Correo electrónico de contacto].[All]" allUniqueName="[TablaRequerimientos].[Correo electrónico de contacto].[All]" dimensionUniqueName="[TablaRequerimientos]" displayFolder="" count="0" memberValueDatatype="130" unbalanced="0"/>
    <cacheHierarchy uniqueName="[TablaRequerimientos].[Gestor de Peticiones]" caption="Gestor de Peticiones" attribute="1" defaultMemberUniqueName="[TablaRequerimientos].[Gestor de Peticiones].[All]" allUniqueName="[TablaRequerimientos].[Gestor de Peticiones].[All]" dimensionUniqueName="[TablaRequerimientos]" displayFolder="" count="0" memberValueDatatype="130" unbalanced="0"/>
    <cacheHierarchy uniqueName="[TablaRequerimientos].[Motivo del estado]" caption="Motivo del estado" attribute="1" defaultMemberUniqueName="[TablaRequerimientos].[Motivo del estado].[All]" allUniqueName="[TablaRequerimientos].[Motivo del estado].[All]" dimensionUniqueName="[TablaRequerimientos]" displayFolder="" count="0" memberValueDatatype="130" unbalanced="0"/>
    <cacheHierarchy uniqueName="[TablaRequerimientos].[Nombre de grupo de soporte de gestor*]" caption="Nombre de grupo de soporte de gestor*" attribute="1" defaultMemberUniqueName="[TablaRequerimientos].[Nombre de grupo de soporte de gestor*].[All]" allUniqueName="[TablaRequerimientos].[Nombre de grupo de soporte de gestor*].[All]" dimensionUniqueName="[TablaRequerimientos]" displayFolder="" count="0" memberValueDatatype="130" unbalanced="0"/>
    <cacheHierarchy uniqueName="[TablaRequerimientos].[Tipo Cuidad*]" caption="Tipo Cuidad*" attribute="1" defaultMemberUniqueName="[TablaRequerimientos].[Tipo Cuidad*].[All]" allUniqueName="[TablaRequerimientos].[Tipo Cuidad*].[All]" dimensionUniqueName="[TablaRequerimientos]" displayFolder="" count="0" memberValueDatatype="130" unbalanced="0"/>
    <cacheHierarchy uniqueName="[TablaRequerimientos].[Usuario asignado a petición]" caption="Usuario asignado a petición" attribute="1" defaultMemberUniqueName="[TablaRequerimientos].[Usuario asignado a petición].[All]" allUniqueName="[TablaRequerimientos].[Usuario asignado a petición].[All]" dimensionUniqueName="[TablaRequerimientos]" displayFolder="" count="0" memberValueDatatype="130" unbalanced="0"/>
    <cacheHierarchy uniqueName="[TablaRequerimientos].[Tiempo Creación (HH:mm)]" caption="Tiempo Creación (HH:mm)" attribute="1" defaultMemberUniqueName="[TablaRequerimientos].[Tiempo Creación (HH:mm)].[All]" allUniqueName="[TablaRequerimientos].[Tiempo Creación (HH:mm)].[All]" dimensionUniqueName="[TablaRequerimientos]" displayFolder="" count="0" memberValueDatatype="130" unbalanced="0"/>
    <cacheHierarchy uniqueName="[TablaRequerimientos].[ANS Creación Requerimiento]" caption="ANS Creación Requerimiento" attribute="1" defaultMemberUniqueName="[TablaRequerimientos].[ANS Creación Requerimiento].[All]" allUniqueName="[TablaRequerimientos].[ANS Creación Requerimiento].[All]" dimensionUniqueName="[TablaRequerimientos]" displayFolder="" count="0" memberValueDatatype="130" unbalanced="0"/>
    <cacheHierarchy uniqueName="[TablaRequerimientos].[Tiempo Avance Incidente]" caption="Tiempo Avance Incidente" attribute="1" defaultMemberUniqueName="[TablaRequerimientos].[Tiempo Avance Incidente].[All]" allUniqueName="[TablaRequerimientos].[Tiempo Avance Incidente].[All]" dimensionUniqueName="[TablaRequerimientos]" displayFolder="" count="0" memberValueDatatype="130" unbalanced="0"/>
    <cacheHierarchy uniqueName="[TablaRequerimientos].[ANS Avance Incidente]" caption="ANS Avance Incidente" attribute="1" defaultMemberUniqueName="[TablaRequerimientos].[ANS Avance Incidente].[All]" allUniqueName="[TablaRequerimientos].[ANS Avance Incidente].[All]" dimensionUniqueName="[TablaRequerimientos]" displayFolder="" count="0" memberValueDatatype="130" unbalanced="0"/>
    <cacheHierarchy uniqueName="[Measures].[__XL_Count Tabla1]" caption="__XL_Count Tabla1" measure="1" displayFolder="" measureGroup="Tabla1" count="0" hidden="1"/>
    <cacheHierarchy uniqueName="[Measures].[__XL_Count TablaRequerimientos]" caption="__XL_Count TablaRequerimientos" measure="1" displayFolder="" measureGroup="TablaRequerimientos" count="0" hidden="1"/>
    <cacheHierarchy uniqueName="[Measures].[__XL_Count TablaCanales]" caption="__XL_Count TablaCanales" measure="1" displayFolder="" measureGroup="TablaCanales" count="0" hidden="1"/>
    <cacheHierarchy uniqueName="[Measures].[__XL_Count TablaDepartamentos]" caption="__XL_Count TablaDepartamentos" measure="1" displayFolder="" measureGroup="TablaDepartamentos" count="0" hidden="1"/>
    <cacheHierarchy uniqueName="[Measures].[__No measures defined]" caption="__No measures defined" measure="1" displayFolder="" count="0" hidden="1"/>
    <cacheHierarchy uniqueName="[Measures].[Recuento de Prioridad*]" caption="Recuento de Prioridad*" measure="1" displayFolder="" measureGroup="Tabla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ID de la incidencia*+]" caption="Recuento de ID de la incidencia*+" measure="1" displayFolder="" measureGroup="Tabla1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ID de orden de trabajo+]" caption="Recuento de ID de orden de trabajo+" measure="1" displayFolder="" measureGroup="TablaRequerimientos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Recuento de Prioridad]" caption="Recuento de Prioridad" measure="1" displayFolder="" measureGroup="TablaRequerimientos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Servicio*+]" caption="Recuento de Servicio*+" measure="1" displayFolder="" measureGroup="Tabla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Servicio*+ 2]" caption="Recuento de Servicio*+ 2" measure="1" displayFolder="" measureGroup="TablaRequerimientos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Recuento de DEPARTAMENTO]" caption="Recuento de DEPARTAMENTO" measure="1" displayFolder="" measureGroup="TablaCanal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e Departamento 2]" caption="Recuento de Departamento 2" measure="1" displayFolder="" measureGroup="TablaDepartamento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a de Municipios]" caption="Suma de Municipios" measure="1" displayFolder="" measureGroup="TablaDepartamento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Dummy0" caption="ID de la incidencia*+" measure="1" count="0">
      <extLst>
        <ext xmlns:x14="http://schemas.microsoft.com/office/spreadsheetml/2009/9/main" uri="{8CF416AD-EC4C-4aba-99F5-12A058AE0983}">
          <x14:cacheHierarchy ignore="1"/>
        </ext>
      </extLst>
    </cacheHierarchy>
    <cacheHierarchy uniqueName="Dummy1" caption="ID de la incidencia*+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5">
    <dimension measure="1" name="Measures" uniqueName="[Measures]" caption="Measures"/>
    <dimension name="Tabla1" uniqueName="[Tabla1]" caption="Tabla1"/>
    <dimension name="TablaCanales" uniqueName="[TablaCanales]" caption="TablaCanales"/>
    <dimension name="TablaDepartamentos" uniqueName="[TablaDepartamentos]" caption="TablaDepartamentos"/>
    <dimension name="TablaRequerimientos" uniqueName="[TablaRequerimientos]" caption="TablaRequerimientos"/>
  </dimensions>
  <measureGroups count="4">
    <measureGroup name="Tabla1" caption="Tabla1"/>
    <measureGroup name="TablaCanales" caption="TablaCanales"/>
    <measureGroup name="TablaDepartamentos" caption="TablaDepartamentos"/>
    <measureGroup name="TablaRequerimientos" caption="TablaRequerimientos"/>
  </measureGroups>
  <maps count="4">
    <map measureGroup="0" dimension="1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uis Fernando Prieto Jimenez" refreshedDate="43873.584510995373" backgroundQuery="1" createdVersion="6" refreshedVersion="6" minRefreshableVersion="3" recordCount="0" supportSubquery="1" supportAdvancedDrill="1" xr:uid="{BE03B6E4-FAF6-40CB-B016-98C1EE00C9C9}">
  <cacheSource type="external" connectionId="1"/>
  <cacheFields count="3">
    <cacheField name="[Measures].[Recuento de Servicio*+ 2]" caption="Recuento de Servicio*+ 2" numFmtId="0" hierarchy="92" level="32767"/>
    <cacheField name="[TablaRequerimientos].[Servicio*+].[Servicio*+]" caption="Servicio*+" numFmtId="0" hierarchy="57" level="1">
      <sharedItems count="10">
        <s v="CONECTIVIDAD LAN"/>
        <s v="CONECTIVIDAD WAN"/>
        <s v="CORREO ELECTRÓNICO"/>
        <s v="DIRECTORIO ACTIVO"/>
        <s v="SEGURIDAD INFORMÁTICA"/>
        <s v="SHAREPOINT"/>
        <s v="SOPORTE INFRAESTRUCTURA"/>
        <s v="TELEFONÍA IP"/>
        <s v="VIDEOCONFERENCIA"/>
        <s v="VPN SSL"/>
      </sharedItems>
    </cacheField>
    <cacheField name="Dummy0" numFmtId="0" hierarchy="96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97">
    <cacheHierarchy uniqueName="[Tabla1].[ID de la incidencia*+]" caption="ID de la incidencia*+" attribute="1" defaultMemberUniqueName="[Tabla1].[ID de la incidencia*+].[All]" allUniqueName="[Tabla1].[ID de la incidencia*+].[All]" dimensionUniqueName="[Tabla1]" displayFolder="" count="0" memberValueDatatype="130" unbalanced="0"/>
    <cacheHierarchy uniqueName="[Tabla1].[Resumen*]" caption="Resumen*" attribute="1" defaultMemberUniqueName="[Tabla1].[Resumen*].[All]" allUniqueName="[Tabla1].[Resumen*].[All]" dimensionUniqueName="[Tabla1]" displayFolder="" count="0" memberValueDatatype="130" unbalanced="0"/>
    <cacheHierarchy uniqueName="[Tabla1].[Servicio*+]" caption="Servicio*+" attribute="1" defaultMemberUniqueName="[Tabla1].[Servicio*+].[All]" allUniqueName="[Tabla1].[Servicio*+].[All]" dimensionUniqueName="[Tabla1]" displayFolder="" count="0" memberValueDatatype="130" unbalanced="0"/>
    <cacheHierarchy uniqueName="[Tabla1].[Prioridad*]" caption="Prioridad*" attribute="1" defaultMemberUniqueName="[Tabla1].[Prioridad*].[All]" allUniqueName="[Tabla1].[Prioridad*].[All]" dimensionUniqueName="[Tabla1]" displayFolder="" count="0" memberValueDatatype="130" unbalanced="0"/>
    <cacheHierarchy uniqueName="[Tabla1].[Estado*]" caption="Estado*" attribute="1" defaultMemberUniqueName="[Tabla1].[Estado*].[All]" allUniqueName="[Tabla1].[Estado*].[All]" dimensionUniqueName="[Tabla1]" displayFolder="" count="0" memberValueDatatype="130" unbalanced="0"/>
    <cacheHierarchy uniqueName="[Tabla1].[Grupo asignado*+]" caption="Grupo asignado*+" attribute="1" defaultMemberUniqueName="[Tabla1].[Grupo asignado*+].[All]" allUniqueName="[Tabla1].[Grupo asignado*+].[All]" dimensionUniqueName="[Tabla1]" displayFolder="" count="0" memberValueDatatype="130" unbalanced="0"/>
    <cacheHierarchy uniqueName="[Tabla1].[Usuario asignado+]" caption="Usuario asignado+" attribute="1" defaultMemberUniqueName="[Tabla1].[Usuario asignado+].[All]" allUniqueName="[Tabla1].[Usuario asignado+].[All]" dimensionUniqueName="[Tabla1]" displayFolder="" count="0" memberValueDatatype="130" unbalanced="0"/>
    <cacheHierarchy uniqueName="[Tabla1].[Grupo de propietarios+]" caption="Grupo de propietarios+" attribute="1" defaultMemberUniqueName="[Tabla1].[Grupo de propietarios+].[All]" allUniqueName="[Tabla1].[Grupo de propietarios+].[All]" dimensionUniqueName="[Tabla1]" displayFolder="" count="0" memberValueDatatype="130" unbalanced="0"/>
    <cacheHierarchy uniqueName="[Tabla1].[Propietario]" caption="Propietario" attribute="1" defaultMemberUniqueName="[Tabla1].[Propietario].[All]" allUniqueName="[Tabla1].[Propietario].[All]" dimensionUniqueName="[Tabla1]" displayFolder="" count="0" memberValueDatatype="130" unbalanced="0"/>
    <cacheHierarchy uniqueName="[Tabla1].[Fecha de notificación+]" caption="Fecha de notificación+" attribute="1" time="1" defaultMemberUniqueName="[Tabla1].[Fecha de notificación+].[All]" allUniqueName="[Tabla1].[Fecha de notificación+].[All]" dimensionUniqueName="[Tabla1]" displayFolder="" count="0" memberValueDatatype="7" unbalanced="0"/>
    <cacheHierarchy uniqueName="[Tabla1].[Hora de notificación]" caption="Hora de notificación" attribute="1" time="1" defaultMemberUniqueName="[Tabla1].[Hora de notificación].[All]" allUniqueName="[Tabla1].[Hora de notificación].[All]" dimensionUniqueName="[Tabla1]" displayFolder="" count="0" memberValueDatatype="7" unbalanced="0"/>
    <cacheHierarchy uniqueName="[Tabla1].[Fecha de envío]" caption="Fecha de envío" attribute="1" time="1" defaultMemberUniqueName="[Tabla1].[Fecha de envío].[All]" allUniqueName="[Tabla1].[Fecha de envío].[All]" dimensionUniqueName="[Tabla1]" displayFolder="" count="0" memberValueDatatype="7" unbalanced="0"/>
    <cacheHierarchy uniqueName="[Tabla1].[Hora de envío]" caption="Hora de envío" attribute="1" time="1" defaultMemberUniqueName="[Tabla1].[Hora de envío].[All]" allUniqueName="[Tabla1].[Hora de envío].[All]" dimensionUniqueName="[Tabla1]" displayFolder="" count="0" memberValueDatatype="7" unbalanced="0"/>
    <cacheHierarchy uniqueName="[Tabla1].[Last Resolved Date]" caption="Last Resolved Date" attribute="1" time="1" defaultMemberUniqueName="[Tabla1].[Last Resolved Date].[All]" allUniqueName="[Tabla1].[Last Resolved Date].[All]" dimensionUniqueName="[Tabla1]" displayFolder="" count="0" memberValueDatatype="7" unbalanced="0"/>
    <cacheHierarchy uniqueName="[Tabla1].[Last Resolved Hour]" caption="Last Resolved Hour" attribute="1" time="1" defaultMemberUniqueName="[Tabla1].[Last Resolved Hour].[All]" allUniqueName="[Tabla1].[Last Resolved Hour].[All]" dimensionUniqueName="[Tabla1]" displayFolder="" count="0" memberValueDatatype="7" unbalanced="0"/>
    <cacheHierarchy uniqueName="[Tabla1].[Fecha de cierre]" caption="Fecha de cierre" attribute="1" time="1" defaultMemberUniqueName="[Tabla1].[Fecha de cierre].[All]" allUniqueName="[Tabla1].[Fecha de cierre].[All]" dimensionUniqueName="[Tabla1]" displayFolder="" count="0" memberValueDatatype="7" unbalanced="0"/>
    <cacheHierarchy uniqueName="[Tabla1].[Estado SLM en tiempo real]" caption="Estado SLM en tiempo real" attribute="1" defaultMemberUniqueName="[Tabla1].[Estado SLM en tiempo real].[All]" allUniqueName="[Tabla1].[Estado SLM en tiempo real].[All]" dimensionUniqueName="[Tabla1]" displayFolder="" count="0" memberValueDatatype="130" unbalanced="0"/>
    <cacheHierarchy uniqueName="[Tabla1].[Tiempo Total Gestión]" caption="Tiempo Total Gestión" attribute="1" defaultMemberUniqueName="[Tabla1].[Tiempo Total Gestión].[All]" allUniqueName="[Tabla1].[Tiempo Total Gestión].[All]" dimensionUniqueName="[Tabla1]" displayFolder="" count="0" memberValueDatatype="130" unbalanced="0"/>
    <cacheHierarchy uniqueName="[Tabla1].[Fuente reportada*]" caption="Fuente reportada*" attribute="1" defaultMemberUniqueName="[Tabla1].[Fuente reportada*].[All]" allUniqueName="[Tabla1].[Fuente reportada*].[All]" dimensionUniqueName="[Tabla1]" displayFolder="" count="0" memberValueDatatype="130" unbalanced="0"/>
    <cacheHierarchy uniqueName="[Tabla1].[Tiempo Creación (HH:mm)]" caption="Tiempo Creación (HH:mm)" attribute="1" defaultMemberUniqueName="[Tabla1].[Tiempo Creación (HH:mm)].[All]" allUniqueName="[Tabla1].[Tiempo Creación (HH:mm)].[All]" dimensionUniqueName="[Tabla1]" displayFolder="" count="0" memberValueDatatype="130" unbalanced="0"/>
    <cacheHierarchy uniqueName="[Tabla1].[ANS Creación Incidente]" caption="ANS Creación Incidente" attribute="1" defaultMemberUniqueName="[Tabla1].[ANS Creación Incidente].[All]" allUniqueName="[Tabla1].[ANS Creación Incidente].[All]" dimensionUniqueName="[Tabla1]" displayFolder="" count="0" memberValueDatatype="130" unbalanced="0"/>
    <cacheHierarchy uniqueName="[Tabla1].[Tiempo Avance Incidente]" caption="Tiempo Avance Incidente" attribute="1" time="1" defaultMemberUniqueName="[Tabla1].[Tiempo Avance Incidente].[All]" allUniqueName="[Tabla1].[Tiempo Avance Incidente].[All]" dimensionUniqueName="[Tabla1]" displayFolder="" count="0" memberValueDatatype="7" unbalanced="0"/>
    <cacheHierarchy uniqueName="[Tabla1].[ANS Avance Incidente]" caption="ANS Avance Incidente" attribute="1" defaultMemberUniqueName="[Tabla1].[ANS Avance Incidente].[All]" allUniqueName="[Tabla1].[ANS Avance Incidente].[All]" dimensionUniqueName="[Tabla1]" displayFolder="" count="0" memberValueDatatype="130" unbalanced="0"/>
    <cacheHierarchy uniqueName="[TablaCanales].[# NÚMERO DE TICKET]" caption="# NÚMERO DE TICKET" attribute="1" defaultMemberUniqueName="[TablaCanales].[# NÚMERO DE TICKET].[All]" allUniqueName="[TablaCanales].[# NÚMERO DE TICKET].[All]" dimensionUniqueName="[TablaCanales]" displayFolder="" count="0" memberValueDatatype="130" unbalanced="0"/>
    <cacheHierarchy uniqueName="[TablaCanales].[TIPO DE ALERTA]" caption="TIPO DE ALERTA" attribute="1" defaultMemberUniqueName="[TablaCanales].[TIPO DE ALERTA].[All]" allUniqueName="[TablaCanales].[TIPO DE ALERTA].[All]" dimensionUniqueName="[TablaCanales]" displayFolder="" count="0" memberValueDatatype="130" unbalanced="0"/>
    <cacheHierarchy uniqueName="[TablaCanales].[TIPO DE SEDE]" caption="TIPO DE SEDE" attribute="1" defaultMemberUniqueName="[TablaCanales].[TIPO DE SEDE].[All]" allUniqueName="[TablaCanales].[TIPO DE SEDE].[All]" dimensionUniqueName="[TablaCanales]" displayFolder="" count="0" memberValueDatatype="130" unbalanced="0"/>
    <cacheHierarchy uniqueName="[TablaCanales].[DEPARTAMENTO]" caption="DEPARTAMENTO" attribute="1" defaultMemberUniqueName="[TablaCanales].[DEPARTAMENTO].[All]" allUniqueName="[TablaCanales].[DEPARTAMENTO].[All]" dimensionUniqueName="[TablaCanales]" displayFolder="" count="0" memberValueDatatype="130" unbalanced="0"/>
    <cacheHierarchy uniqueName="[TablaCanales].[MUNICIPIO]" caption="MUNICIPIO" attribute="1" defaultMemberUniqueName="[TablaCanales].[MUNICIPIO].[All]" allUniqueName="[TablaCanales].[MUNICIPIO].[All]" dimensionUniqueName="[TablaCanales]" displayFolder="" count="0" memberValueDatatype="130" unbalanced="0"/>
    <cacheHierarchy uniqueName="[TablaCanales].[SEDE]" caption="SEDE" attribute="1" defaultMemberUniqueName="[TablaCanales].[SEDE].[All]" allUniqueName="[TablaCanales].[SEDE].[All]" dimensionUniqueName="[TablaCanales]" displayFolder="" count="0" memberValueDatatype="130" unbalanced="0"/>
    <cacheHierarchy uniqueName="[TablaCanales].[FECHA DE CREACIÒN]" caption="FECHA DE CREACIÒN" attribute="1" defaultMemberUniqueName="[TablaCanales].[FECHA DE CREACIÒN].[All]" allUniqueName="[TablaCanales].[FECHA DE CREACIÒN].[All]" dimensionUniqueName="[TablaCanales]" displayFolder="" count="0" memberValueDatatype="130" unbalanced="0"/>
    <cacheHierarchy uniqueName="[TablaCanales].[FECHA DE CIERRE]" caption="FECHA DE CIERRE" attribute="1" time="1" defaultMemberUniqueName="[TablaCanales].[FECHA DE CIERRE].[All]" allUniqueName="[TablaCanales].[FECHA DE CIERRE].[All]" dimensionUniqueName="[TablaCanales]" displayFolder="" count="0" memberValueDatatype="7" unbalanced="0"/>
    <cacheHierarchy uniqueName="[TablaCanales].[Cola]" caption="Cola" attribute="1" defaultMemberUniqueName="[TablaCanales].[Cola].[All]" allUniqueName="[TablaCanales].[Cola].[All]" dimensionUniqueName="[TablaCanales]" displayFolder="" count="0" memberValueDatatype="130" unbalanced="0"/>
    <cacheHierarchy uniqueName="[TablaCanales].[ESTADO]" caption="ESTADO" attribute="1" defaultMemberUniqueName="[TablaCanales].[ESTADO].[All]" allUniqueName="[TablaCanales].[ESTADO].[All]" dimensionUniqueName="[TablaCanales]" displayFolder="" count="0" memberValueDatatype="130" unbalanced="0"/>
    <cacheHierarchy uniqueName="[TablaCanales].[CLIENTE]" caption="CLIENTE" attribute="1" defaultMemberUniqueName="[TablaCanales].[CLIENTE].[All]" allUniqueName="[TablaCanales].[CLIENTE].[All]" dimensionUniqueName="[TablaCanales]" displayFolder="" count="0" memberValueDatatype="130" unbalanced="0"/>
    <cacheHierarchy uniqueName="[TablaCanales].[TIPO]" caption="TIPO" attribute="1" defaultMemberUniqueName="[TablaCanales].[TIPO].[All]" allUniqueName="[TablaCanales].[TIPO].[All]" dimensionUniqueName="[TablaCanales]" displayFolder="" count="0" memberValueDatatype="130" unbalanced="0"/>
    <cacheHierarchy uniqueName="[TablaCanales].[FALLA]" caption="FALLA" attribute="1" defaultMemberUniqueName="[TablaCanales].[FALLA].[All]" allUniqueName="[TablaCanales].[FALLA].[All]" dimensionUniqueName="[TablaCanales]" displayFolder="" count="0" memberValueDatatype="130" unbalanced="0"/>
    <cacheHierarchy uniqueName="[TablaCanales].[PROVEEDOR]" caption="PROVEEDOR" attribute="1" defaultMemberUniqueName="[TablaCanales].[PROVEEDOR].[All]" allUniqueName="[TablaCanales].[PROVEEDOR].[All]" dimensionUniqueName="[TablaCanales]" displayFolder="" count="0" memberValueDatatype="130" unbalanced="0"/>
    <cacheHierarchy uniqueName="[TablaCanales].[TICKET PROVEEDOR]" caption="TICKET PROVEEDOR" attribute="1" defaultMemberUniqueName="[TablaCanales].[TICKET PROVEEDOR].[All]" allUniqueName="[TablaCanales].[TICKET PROVEEDOR].[All]" dimensionUniqueName="[TablaCanales]" displayFolder="" count="0" memberValueDatatype="130" unbalanced="0"/>
    <cacheHierarchy uniqueName="[TablaCanales].[FECHA CREACION PROVEEDOR]" caption="FECHA CREACION PROVEEDOR" attribute="1" time="1" defaultMemberUniqueName="[TablaCanales].[FECHA CREACION PROVEEDOR].[All]" allUniqueName="[TablaCanales].[FECHA CREACION PROVEEDOR].[All]" dimensionUniqueName="[TablaCanales]" displayFolder="" count="0" memberValueDatatype="7" unbalanced="0"/>
    <cacheHierarchy uniqueName="[TablaCanales].[FECHA SOLUCIÓN PROVEEDOR]" caption="FECHA SOLUCIÓN PROVEEDOR" attribute="1" time="1" defaultMemberUniqueName="[TablaCanales].[FECHA SOLUCIÓN PROVEEDOR].[All]" allUniqueName="[TablaCanales].[FECHA SOLUCIÓN PROVEEDOR].[All]" dimensionUniqueName="[TablaCanales]" displayFolder="" count="0" memberValueDatatype="7" unbalanced="0"/>
    <cacheHierarchy uniqueName="[TablaCanales].[RESPONSABILIDAD]" caption="RESPONSABILIDAD" attribute="1" defaultMemberUniqueName="[TablaCanales].[RESPONSABILIDAD].[All]" allUniqueName="[TablaCanales].[RESPONSABILIDAD].[All]" dimensionUniqueName="[TablaCanales]" displayFolder="" count="0" memberValueDatatype="130" unbalanced="0"/>
    <cacheHierarchy uniqueName="[TablaCanales].[OBSERVACIÒN]" caption="OBSERVACIÒN" attribute="1" defaultMemberUniqueName="[TablaCanales].[OBSERVACIÒN].[All]" allUniqueName="[TablaCanales].[OBSERVACIÒN].[All]" dimensionUniqueName="[TablaCanales]" displayFolder="" count="0" memberValueDatatype="130" unbalanced="0"/>
    <cacheHierarchy uniqueName="[TablaCanales].[FECHA SOLUCIÓN]" caption="FECHA SOLUCIÓN" attribute="1" defaultMemberUniqueName="[TablaCanales].[FECHA SOLUCIÓN].[All]" allUniqueName="[TablaCanales].[FECHA SOLUCIÓN].[All]" dimensionUniqueName="[TablaCanales]" displayFolder="" count="0" memberValueDatatype="130" unbalanced="0"/>
    <cacheHierarchy uniqueName="[TablaCanales].[MINUTOS UNE]" caption="MINUTOS UNE" attribute="1" defaultMemberUniqueName="[TablaCanales].[MINUTOS UNE].[All]" allUniqueName="[TablaCanales].[MINUTOS UNE].[All]" dimensionUniqueName="[TablaCanales]" displayFolder="" count="0" memberValueDatatype="20" unbalanced="0"/>
    <cacheHierarchy uniqueName="[TablaCanales].[INDISPONIBILIDAD % UNE]" caption="INDISPONIBILIDAD % UNE" attribute="1" defaultMemberUniqueName="[TablaCanales].[INDISPONIBILIDAD % UNE].[All]" allUniqueName="[TablaCanales].[INDISPONIBILIDAD % UNE].[All]" dimensionUniqueName="[TablaCanales]" displayFolder="" count="0" memberValueDatatype="130" unbalanced="0"/>
    <cacheHierarchy uniqueName="[TablaCanales].[FALLA % UNE]" caption="FALLA % UNE" attribute="1" defaultMemberUniqueName="[TablaCanales].[FALLA % UNE].[All]" allUniqueName="[TablaCanales].[FALLA % UNE].[All]" dimensionUniqueName="[TablaCanales]" displayFolder="" count="0" memberValueDatatype="130" unbalanced="0"/>
    <cacheHierarchy uniqueName="[TablaCanales].[MINUTOS REGISTRADURIA]" caption="MINUTOS REGISTRADURIA" attribute="1" defaultMemberUniqueName="[TablaCanales].[MINUTOS REGISTRADURIA].[All]" allUniqueName="[TablaCanales].[MINUTOS REGISTRADURIA].[All]" dimensionUniqueName="[TablaCanales]" displayFolder="" count="0" memberValueDatatype="20" unbalanced="0"/>
    <cacheHierarchy uniqueName="[TablaCanales].[INDISPONIBILIDAD % REGISTRADURIA]" caption="INDISPONIBILIDAD % REGISTRADURIA" attribute="1" defaultMemberUniqueName="[TablaCanales].[INDISPONIBILIDAD % REGISTRADURIA].[All]" allUniqueName="[TablaCanales].[INDISPONIBILIDAD % REGISTRADURIA].[All]" dimensionUniqueName="[TablaCanales]" displayFolder="" count="0" memberValueDatatype="130" unbalanced="0"/>
    <cacheHierarchy uniqueName="[TablaCanales].[FALLA % REGISTRADURIA]" caption="FALLA % REGISTRADURIA" attribute="1" defaultMemberUniqueName="[TablaCanales].[FALLA % REGISTRADURIA].[All]" allUniqueName="[TablaCanales].[FALLA % REGISTRADURIA].[All]" dimensionUniqueName="[TablaCanales]" displayFolder="" count="0" memberValueDatatype="130" unbalanced="0"/>
    <cacheHierarchy uniqueName="[TablaCanales].[MINUTOS OTROS]" caption="MINUTOS OTROS" attribute="1" defaultMemberUniqueName="[TablaCanales].[MINUTOS OTROS].[All]" allUniqueName="[TablaCanales].[MINUTOS OTROS].[All]" dimensionUniqueName="[TablaCanales]" displayFolder="" count="0" memberValueDatatype="20" unbalanced="0"/>
    <cacheHierarchy uniqueName="[TablaCanales].[INDISPONIBILIDAD % OTROS]" caption="INDISPONIBILIDAD % OTROS" attribute="1" defaultMemberUniqueName="[TablaCanales].[INDISPONIBILIDAD % OTROS].[All]" allUniqueName="[TablaCanales].[INDISPONIBILIDAD % OTROS].[All]" dimensionUniqueName="[TablaCanales]" displayFolder="" count="0" memberValueDatatype="130" unbalanced="0"/>
    <cacheHierarchy uniqueName="[TablaCanales].[FALLA % OTROS]" caption="FALLA % OTROS" attribute="1" defaultMemberUniqueName="[TablaCanales].[FALLA % OTROS].[All]" allUniqueName="[TablaCanales].[FALLA % OTROS].[All]" dimensionUniqueName="[TablaCanales]" displayFolder="" count="0" memberValueDatatype="130" unbalanced="0"/>
    <cacheHierarchy uniqueName="[TablaDepartamentos].[Departamento]" caption="Departamento" attribute="1" defaultMemberUniqueName="[TablaDepartamentos].[Departamento].[All]" allUniqueName="[TablaDepartamentos].[Departamento].[All]" dimensionUniqueName="[TablaDepartamentos]" displayFolder="" count="0" memberValueDatatype="130" unbalanced="0"/>
    <cacheHierarchy uniqueName="[TablaDepartamentos].[Municipios]" caption="Municipios" attribute="1" defaultMemberUniqueName="[TablaDepartamentos].[Municipios].[All]" allUniqueName="[TablaDepartamentos].[Municipios].[All]" dimensionUniqueName="[TablaDepartamentos]" displayFolder="" count="0" memberValueDatatype="20" unbalanced="0"/>
    <cacheHierarchy uniqueName="[TablaDepartamentos].[Capital]" caption="Capital" attribute="1" defaultMemberUniqueName="[TablaDepartamentos].[Capital].[All]" allUniqueName="[TablaDepartamentos].[Capital].[All]" dimensionUniqueName="[TablaDepartamentos]" displayFolder="" count="0" memberValueDatatype="130" unbalanced="0"/>
    <cacheHierarchy uniqueName="[TablaRequerimientos].[ID de orden de trabajo+]" caption="ID de orden de trabajo+" attribute="1" defaultMemberUniqueName="[TablaRequerimientos].[ID de orden de trabajo+].[All]" allUniqueName="[TablaRequerimientos].[ID de orden de trabajo+].[All]" dimensionUniqueName="[TablaRequerimientos]" displayFolder="" count="0" memberValueDatatype="130" unbalanced="0"/>
    <cacheHierarchy uniqueName="[TablaRequerimientos].[Resumen*]" caption="Resumen*" attribute="1" defaultMemberUniqueName="[TablaRequerimientos].[Resumen*].[All]" allUniqueName="[TablaRequerimientos].[Resumen*].[All]" dimensionUniqueName="[TablaRequerimientos]" displayFolder="" count="0" memberValueDatatype="130" unbalanced="0"/>
    <cacheHierarchy uniqueName="[TablaRequerimientos].[Servicio*+]" caption="Servicio*+" attribute="1" defaultMemberUniqueName="[TablaRequerimientos].[Servicio*+].[All]" allUniqueName="[TablaRequerimientos].[Servicio*+].[All]" dimensionUniqueName="[TablaRequerimientos]" displayFolder="" count="2" memberValueDatatype="130" unbalanced="0">
      <fieldsUsage count="2">
        <fieldUsage x="-1"/>
        <fieldUsage x="1"/>
      </fieldsUsage>
    </cacheHierarchy>
    <cacheHierarchy uniqueName="[TablaRequerimientos].[Prioridad]" caption="Prioridad" attribute="1" defaultMemberUniqueName="[TablaRequerimientos].[Prioridad].[All]" allUniqueName="[TablaRequerimientos].[Prioridad].[All]" dimensionUniqueName="[TablaRequerimientos]" displayFolder="" count="0" memberValueDatatype="130" unbalanced="0"/>
    <cacheHierarchy uniqueName="[TablaRequerimientos].[Estado*]" caption="Estado*" attribute="1" defaultMemberUniqueName="[TablaRequerimientos].[Estado*].[All]" allUniqueName="[TablaRequerimientos].[Estado*].[All]" dimensionUniqueName="[TablaRequerimientos]" displayFolder="" count="0" memberValueDatatype="130" unbalanced="0"/>
    <cacheHierarchy uniqueName="[TablaRequerimientos].[Nombre de grupo de soporte de usuario asignado+]" caption="Nombre de grupo de soporte de usuario asignado+" attribute="1" defaultMemberUniqueName="[TablaRequerimientos].[Nombre de grupo de soporte de usuario asignado+].[All]" allUniqueName="[TablaRequerimientos].[Nombre de grupo de soporte de usuario asignado+].[All]" dimensionUniqueName="[TablaRequerimientos]" displayFolder="" count="0" memberValueDatatype="130" unbalanced="0"/>
    <cacheHierarchy uniqueName="[TablaRequerimientos].[Fecha de envío]" caption="Fecha de envío" attribute="1" time="1" defaultMemberUniqueName="[TablaRequerimientos].[Fecha de envío].[All]" allUniqueName="[TablaRequerimientos].[Fecha de envío].[All]" dimensionUniqueName="[TablaRequerimientos]" displayFolder="" count="0" memberValueDatatype="7" unbalanced="0"/>
    <cacheHierarchy uniqueName="[TablaRequerimientos].[Hora de envío]" caption="Hora de envío" attribute="1" time="1" defaultMemberUniqueName="[TablaRequerimientos].[Hora de envío].[All]" allUniqueName="[TablaRequerimientos].[Hora de envío].[All]" dimensionUniqueName="[TablaRequerimientos]" displayFolder="" count="0" memberValueDatatype="7" unbalanced="0"/>
    <cacheHierarchy uniqueName="[TablaRequerimientos].[Fecha completada]" caption="Fecha completada" attribute="1" time="1" defaultMemberUniqueName="[TablaRequerimientos].[Fecha completada].[All]" allUniqueName="[TablaRequerimientos].[Fecha completada].[All]" dimensionUniqueName="[TablaRequerimientos]" displayFolder="" count="0" memberValueDatatype="7" unbalanced="0"/>
    <cacheHierarchy uniqueName="[TablaRequerimientos].[Hora completada]" caption="Hora completada" attribute="1" time="1" defaultMemberUniqueName="[TablaRequerimientos].[Hora completada].[All]" allUniqueName="[TablaRequerimientos].[Hora completada].[All]" dimensionUniqueName="[TablaRequerimientos]" displayFolder="" count="0" memberValueDatatype="7" unbalanced="0"/>
    <cacheHierarchy uniqueName="[TablaRequerimientos].[Fecha de finalización real+]" caption="Fecha de finalización real+" attribute="1" time="1" defaultMemberUniqueName="[TablaRequerimientos].[Fecha de finalización real+].[All]" allUniqueName="[TablaRequerimientos].[Fecha de finalización real+].[All]" dimensionUniqueName="[TablaRequerimientos]" displayFolder="" count="0" memberValueDatatype="7" unbalanced="0"/>
    <cacheHierarchy uniqueName="[TablaRequerimientos].[Fecha de inicio real+]" caption="Fecha de inicio real+" attribute="1" defaultMemberUniqueName="[TablaRequerimientos].[Fecha de inicio real+].[All]" allUniqueName="[TablaRequerimientos].[Fecha de inicio real+].[All]" dimensionUniqueName="[TablaRequerimientos]" displayFolder="" count="0" memberValueDatatype="130" unbalanced="0"/>
    <cacheHierarchy uniqueName="[TablaRequerimientos].[Fecha de última modificación]" caption="Fecha de última modificación" attribute="1" defaultMemberUniqueName="[TablaRequerimientos].[Fecha de última modificación].[All]" allUniqueName="[TablaRequerimientos].[Fecha de última modificación].[All]" dimensionUniqueName="[TablaRequerimientos]" displayFolder="" count="0" memberValueDatatype="130" unbalanced="0"/>
    <cacheHierarchy uniqueName="[TablaRequerimientos].[Estado de SLM]" caption="Estado de SLM" attribute="1" defaultMemberUniqueName="[TablaRequerimientos].[Estado de SLM].[All]" allUniqueName="[TablaRequerimientos].[Estado de SLM].[All]" dimensionUniqueName="[TablaRequerimientos]" displayFolder="" count="0" memberValueDatatype="130" unbalanced="0"/>
    <cacheHierarchy uniqueName="[TablaRequerimientos].[Tiempo Total Gestión]" caption="Tiempo Total Gestión" attribute="1" defaultMemberUniqueName="[TablaRequerimientos].[Tiempo Total Gestión].[All]" allUniqueName="[TablaRequerimientos].[Tiempo Total Gestión].[All]" dimensionUniqueName="[TablaRequerimientos]" displayFolder="" count="0" memberValueDatatype="130" unbalanced="0"/>
    <cacheHierarchy uniqueName="[TablaRequerimientos].[Estado SLM en tiempo real]" caption="Estado SLM en tiempo real" attribute="1" defaultMemberUniqueName="[TablaRequerimientos].[Estado SLM en tiempo real].[All]" allUniqueName="[TablaRequerimientos].[Estado SLM en tiempo real].[All]" dimensionUniqueName="[TablaRequerimientos]" displayFolder="" count="0" memberValueDatatype="130" unbalanced="0"/>
    <cacheHierarchy uniqueName="[TablaRequerimientos].[ContactFullName]" caption="ContactFullName" attribute="1" defaultMemberUniqueName="[TablaRequerimientos].[ContactFullName].[All]" allUniqueName="[TablaRequerimientos].[ContactFullName].[All]" dimensionUniqueName="[TablaRequerimientos]" displayFolder="" count="0" memberValueDatatype="130" unbalanced="0"/>
    <cacheHierarchy uniqueName="[TablaRequerimientos].[Correo electrónico de contacto]" caption="Correo electrónico de contacto" attribute="1" defaultMemberUniqueName="[TablaRequerimientos].[Correo electrónico de contacto].[All]" allUniqueName="[TablaRequerimientos].[Correo electrónico de contacto].[All]" dimensionUniqueName="[TablaRequerimientos]" displayFolder="" count="0" memberValueDatatype="130" unbalanced="0"/>
    <cacheHierarchy uniqueName="[TablaRequerimientos].[Gestor de Peticiones]" caption="Gestor de Peticiones" attribute="1" defaultMemberUniqueName="[TablaRequerimientos].[Gestor de Peticiones].[All]" allUniqueName="[TablaRequerimientos].[Gestor de Peticiones].[All]" dimensionUniqueName="[TablaRequerimientos]" displayFolder="" count="0" memberValueDatatype="130" unbalanced="0"/>
    <cacheHierarchy uniqueName="[TablaRequerimientos].[Motivo del estado]" caption="Motivo del estado" attribute="1" defaultMemberUniqueName="[TablaRequerimientos].[Motivo del estado].[All]" allUniqueName="[TablaRequerimientos].[Motivo del estado].[All]" dimensionUniqueName="[TablaRequerimientos]" displayFolder="" count="0" memberValueDatatype="130" unbalanced="0"/>
    <cacheHierarchy uniqueName="[TablaRequerimientos].[Nombre de grupo de soporte de gestor*]" caption="Nombre de grupo de soporte de gestor*" attribute="1" defaultMemberUniqueName="[TablaRequerimientos].[Nombre de grupo de soporte de gestor*].[All]" allUniqueName="[TablaRequerimientos].[Nombre de grupo de soporte de gestor*].[All]" dimensionUniqueName="[TablaRequerimientos]" displayFolder="" count="0" memberValueDatatype="130" unbalanced="0"/>
    <cacheHierarchy uniqueName="[TablaRequerimientos].[Tipo Cuidad*]" caption="Tipo Cuidad*" attribute="1" defaultMemberUniqueName="[TablaRequerimientos].[Tipo Cuidad*].[All]" allUniqueName="[TablaRequerimientos].[Tipo Cuidad*].[All]" dimensionUniqueName="[TablaRequerimientos]" displayFolder="" count="0" memberValueDatatype="130" unbalanced="0"/>
    <cacheHierarchy uniqueName="[TablaRequerimientos].[Usuario asignado a petición]" caption="Usuario asignado a petición" attribute="1" defaultMemberUniqueName="[TablaRequerimientos].[Usuario asignado a petición].[All]" allUniqueName="[TablaRequerimientos].[Usuario asignado a petición].[All]" dimensionUniqueName="[TablaRequerimientos]" displayFolder="" count="0" memberValueDatatype="130" unbalanced="0"/>
    <cacheHierarchy uniqueName="[TablaRequerimientos].[Tiempo Creación (HH:mm)]" caption="Tiempo Creación (HH:mm)" attribute="1" defaultMemberUniqueName="[TablaRequerimientos].[Tiempo Creación (HH:mm)].[All]" allUniqueName="[TablaRequerimientos].[Tiempo Creación (HH:mm)].[All]" dimensionUniqueName="[TablaRequerimientos]" displayFolder="" count="0" memberValueDatatype="130" unbalanced="0"/>
    <cacheHierarchy uniqueName="[TablaRequerimientos].[ANS Creación Requerimiento]" caption="ANS Creación Requerimiento" attribute="1" defaultMemberUniqueName="[TablaRequerimientos].[ANS Creación Requerimiento].[All]" allUniqueName="[TablaRequerimientos].[ANS Creación Requerimiento].[All]" dimensionUniqueName="[TablaRequerimientos]" displayFolder="" count="0" memberValueDatatype="130" unbalanced="0"/>
    <cacheHierarchy uniqueName="[TablaRequerimientos].[Tiempo Avance Incidente]" caption="Tiempo Avance Incidente" attribute="1" defaultMemberUniqueName="[TablaRequerimientos].[Tiempo Avance Incidente].[All]" allUniqueName="[TablaRequerimientos].[Tiempo Avance Incidente].[All]" dimensionUniqueName="[TablaRequerimientos]" displayFolder="" count="0" memberValueDatatype="130" unbalanced="0"/>
    <cacheHierarchy uniqueName="[TablaRequerimientos].[ANS Avance Incidente]" caption="ANS Avance Incidente" attribute="1" defaultMemberUniqueName="[TablaRequerimientos].[ANS Avance Incidente].[All]" allUniqueName="[TablaRequerimientos].[ANS Avance Incidente].[All]" dimensionUniqueName="[TablaRequerimientos]" displayFolder="" count="0" memberValueDatatype="130" unbalanced="0"/>
    <cacheHierarchy uniqueName="[Measures].[__XL_Count Tabla1]" caption="__XL_Count Tabla1" measure="1" displayFolder="" measureGroup="Tabla1" count="0" hidden="1"/>
    <cacheHierarchy uniqueName="[Measures].[__XL_Count TablaRequerimientos]" caption="__XL_Count TablaRequerimientos" measure="1" displayFolder="" measureGroup="TablaRequerimientos" count="0" hidden="1"/>
    <cacheHierarchy uniqueName="[Measures].[__XL_Count TablaCanales]" caption="__XL_Count TablaCanales" measure="1" displayFolder="" measureGroup="TablaCanales" count="0" hidden="1"/>
    <cacheHierarchy uniqueName="[Measures].[__XL_Count TablaDepartamentos]" caption="__XL_Count TablaDepartamentos" measure="1" displayFolder="" measureGroup="TablaDepartamentos" count="0" hidden="1"/>
    <cacheHierarchy uniqueName="[Measures].[__No measures defined]" caption="__No measures defined" measure="1" displayFolder="" count="0" hidden="1"/>
    <cacheHierarchy uniqueName="[Measures].[Recuento de Prioridad*]" caption="Recuento de Prioridad*" measure="1" displayFolder="" measureGroup="Tabla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ID de la incidencia*+]" caption="Recuento de ID de la incidencia*+" measure="1" displayFolder="" measureGroup="Tabla1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ID de orden de trabajo+]" caption="Recuento de ID de orden de trabajo+" measure="1" displayFolder="" measureGroup="TablaRequerimientos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Recuento de Prioridad]" caption="Recuento de Prioridad" measure="1" displayFolder="" measureGroup="TablaRequerimientos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Servicio*+]" caption="Recuento de Servicio*+" measure="1" displayFolder="" measureGroup="Tabla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Servicio*+ 2]" caption="Recuento de Servicio*+ 2" measure="1" displayFolder="" measureGroup="TablaRequerimiento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Recuento de DEPARTAMENTO]" caption="Recuento de DEPARTAMENTO" measure="1" displayFolder="" measureGroup="TablaCanal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e Departamento 2]" caption="Recuento de Departamento 2" measure="1" displayFolder="" measureGroup="TablaDepartamento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a de Municipios]" caption="Suma de Municipios" measure="1" displayFolder="" measureGroup="TablaDepartamento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Dummy0" caption="ID de la incidencia*+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5">
    <dimension measure="1" name="Measures" uniqueName="[Measures]" caption="Measures"/>
    <dimension name="Tabla1" uniqueName="[Tabla1]" caption="Tabla1"/>
    <dimension name="TablaCanales" uniqueName="[TablaCanales]" caption="TablaCanales"/>
    <dimension name="TablaDepartamentos" uniqueName="[TablaDepartamentos]" caption="TablaDepartamentos"/>
    <dimension name="TablaRequerimientos" uniqueName="[TablaRequerimientos]" caption="TablaRequerimientos"/>
  </dimensions>
  <measureGroups count="4">
    <measureGroup name="Tabla1" caption="Tabla1"/>
    <measureGroup name="TablaCanales" caption="TablaCanales"/>
    <measureGroup name="TablaDepartamentos" caption="TablaDepartamentos"/>
    <measureGroup name="TablaRequerimientos" caption="TablaRequerimientos"/>
  </measureGroups>
  <maps count="4">
    <map measureGroup="0" dimension="1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uis Fernando Prieto Jimenez" refreshedDate="43873.584386458337" backgroundQuery="1" createdVersion="6" refreshedVersion="6" minRefreshableVersion="3" recordCount="0" supportSubquery="1" supportAdvancedDrill="1" xr:uid="{8BB69F23-F427-4766-BA61-AF7234A1ED89}">
  <cacheSource type="external" connectionId="1"/>
  <cacheFields count="3">
    <cacheField name="[Measures].[Recuento de Servicio*+]" caption="Recuento de Servicio*+" numFmtId="0" hierarchy="91" level="32767"/>
    <cacheField name="[Tabla1].[Servicio*+].[Servicio*+]" caption="Servicio*+" numFmtId="0" hierarchy="2" level="1">
      <sharedItems count="10">
        <s v="CONECTIVIDAD LAN"/>
        <s v="CONECTIVIDAD WAN"/>
        <s v="CORREO ELECTRÓNICO"/>
        <s v="DIRECTORIO ACTIVO"/>
        <s v="INTERNET MÓVIL"/>
        <s v="SOPORTE INFRAESTRUCTURA"/>
        <s v="SOPORTE OFIMÁTICO"/>
        <s v="TELEFONÍA IP"/>
        <s v="TELEFONÍA MÓVIL"/>
        <s v="VPN SSL"/>
      </sharedItems>
    </cacheField>
    <cacheField name="Dummy0" numFmtId="0" hierarchy="96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97">
    <cacheHierarchy uniqueName="[Tabla1].[ID de la incidencia*+]" caption="ID de la incidencia*+" attribute="1" defaultMemberUniqueName="[Tabla1].[ID de la incidencia*+].[All]" allUniqueName="[Tabla1].[ID de la incidencia*+].[All]" dimensionUniqueName="[Tabla1]" displayFolder="" count="0" memberValueDatatype="130" unbalanced="0"/>
    <cacheHierarchy uniqueName="[Tabla1].[Resumen*]" caption="Resumen*" attribute="1" defaultMemberUniqueName="[Tabla1].[Resumen*].[All]" allUniqueName="[Tabla1].[Resumen*].[All]" dimensionUniqueName="[Tabla1]" displayFolder="" count="0" memberValueDatatype="130" unbalanced="0"/>
    <cacheHierarchy uniqueName="[Tabla1].[Servicio*+]" caption="Servicio*+" attribute="1" defaultMemberUniqueName="[Tabla1].[Servicio*+].[All]" allUniqueName="[Tabla1].[Servicio*+].[All]" dimensionUniqueName="[Tabla1]" displayFolder="" count="2" memberValueDatatype="130" unbalanced="0">
      <fieldsUsage count="2">
        <fieldUsage x="-1"/>
        <fieldUsage x="1"/>
      </fieldsUsage>
    </cacheHierarchy>
    <cacheHierarchy uniqueName="[Tabla1].[Prioridad*]" caption="Prioridad*" attribute="1" defaultMemberUniqueName="[Tabla1].[Prioridad*].[All]" allUniqueName="[Tabla1].[Prioridad*].[All]" dimensionUniqueName="[Tabla1]" displayFolder="" count="0" memberValueDatatype="130" unbalanced="0"/>
    <cacheHierarchy uniqueName="[Tabla1].[Estado*]" caption="Estado*" attribute="1" defaultMemberUniqueName="[Tabla1].[Estado*].[All]" allUniqueName="[Tabla1].[Estado*].[All]" dimensionUniqueName="[Tabla1]" displayFolder="" count="0" memberValueDatatype="130" unbalanced="0"/>
    <cacheHierarchy uniqueName="[Tabla1].[Grupo asignado*+]" caption="Grupo asignado*+" attribute="1" defaultMemberUniqueName="[Tabla1].[Grupo asignado*+].[All]" allUniqueName="[Tabla1].[Grupo asignado*+].[All]" dimensionUniqueName="[Tabla1]" displayFolder="" count="0" memberValueDatatype="130" unbalanced="0"/>
    <cacheHierarchy uniqueName="[Tabla1].[Usuario asignado+]" caption="Usuario asignado+" attribute="1" defaultMemberUniqueName="[Tabla1].[Usuario asignado+].[All]" allUniqueName="[Tabla1].[Usuario asignado+].[All]" dimensionUniqueName="[Tabla1]" displayFolder="" count="0" memberValueDatatype="130" unbalanced="0"/>
    <cacheHierarchy uniqueName="[Tabla1].[Grupo de propietarios+]" caption="Grupo de propietarios+" attribute="1" defaultMemberUniqueName="[Tabla1].[Grupo de propietarios+].[All]" allUniqueName="[Tabla1].[Grupo de propietarios+].[All]" dimensionUniqueName="[Tabla1]" displayFolder="" count="0" memberValueDatatype="130" unbalanced="0"/>
    <cacheHierarchy uniqueName="[Tabla1].[Propietario]" caption="Propietario" attribute="1" defaultMemberUniqueName="[Tabla1].[Propietario].[All]" allUniqueName="[Tabla1].[Propietario].[All]" dimensionUniqueName="[Tabla1]" displayFolder="" count="0" memberValueDatatype="130" unbalanced="0"/>
    <cacheHierarchy uniqueName="[Tabla1].[Fecha de notificación+]" caption="Fecha de notificación+" attribute="1" time="1" defaultMemberUniqueName="[Tabla1].[Fecha de notificación+].[All]" allUniqueName="[Tabla1].[Fecha de notificación+].[All]" dimensionUniqueName="[Tabla1]" displayFolder="" count="0" memberValueDatatype="7" unbalanced="0"/>
    <cacheHierarchy uniqueName="[Tabla1].[Hora de notificación]" caption="Hora de notificación" attribute="1" time="1" defaultMemberUniqueName="[Tabla1].[Hora de notificación].[All]" allUniqueName="[Tabla1].[Hora de notificación].[All]" dimensionUniqueName="[Tabla1]" displayFolder="" count="0" memberValueDatatype="7" unbalanced="0"/>
    <cacheHierarchy uniqueName="[Tabla1].[Fecha de envío]" caption="Fecha de envío" attribute="1" time="1" defaultMemberUniqueName="[Tabla1].[Fecha de envío].[All]" allUniqueName="[Tabla1].[Fecha de envío].[All]" dimensionUniqueName="[Tabla1]" displayFolder="" count="0" memberValueDatatype="7" unbalanced="0"/>
    <cacheHierarchy uniqueName="[Tabla1].[Hora de envío]" caption="Hora de envío" attribute="1" time="1" defaultMemberUniqueName="[Tabla1].[Hora de envío].[All]" allUniqueName="[Tabla1].[Hora de envío].[All]" dimensionUniqueName="[Tabla1]" displayFolder="" count="0" memberValueDatatype="7" unbalanced="0"/>
    <cacheHierarchy uniqueName="[Tabla1].[Last Resolved Date]" caption="Last Resolved Date" attribute="1" time="1" defaultMemberUniqueName="[Tabla1].[Last Resolved Date].[All]" allUniqueName="[Tabla1].[Last Resolved Date].[All]" dimensionUniqueName="[Tabla1]" displayFolder="" count="0" memberValueDatatype="7" unbalanced="0"/>
    <cacheHierarchy uniqueName="[Tabla1].[Last Resolved Hour]" caption="Last Resolved Hour" attribute="1" time="1" defaultMemberUniqueName="[Tabla1].[Last Resolved Hour].[All]" allUniqueName="[Tabla1].[Last Resolved Hour].[All]" dimensionUniqueName="[Tabla1]" displayFolder="" count="0" memberValueDatatype="7" unbalanced="0"/>
    <cacheHierarchy uniqueName="[Tabla1].[Fecha de cierre]" caption="Fecha de cierre" attribute="1" time="1" defaultMemberUniqueName="[Tabla1].[Fecha de cierre].[All]" allUniqueName="[Tabla1].[Fecha de cierre].[All]" dimensionUniqueName="[Tabla1]" displayFolder="" count="0" memberValueDatatype="7" unbalanced="0"/>
    <cacheHierarchy uniqueName="[Tabla1].[Estado SLM en tiempo real]" caption="Estado SLM en tiempo real" attribute="1" defaultMemberUniqueName="[Tabla1].[Estado SLM en tiempo real].[All]" allUniqueName="[Tabla1].[Estado SLM en tiempo real].[All]" dimensionUniqueName="[Tabla1]" displayFolder="" count="0" memberValueDatatype="130" unbalanced="0"/>
    <cacheHierarchy uniqueName="[Tabla1].[Tiempo Total Gestión]" caption="Tiempo Total Gestión" attribute="1" defaultMemberUniqueName="[Tabla1].[Tiempo Total Gestión].[All]" allUniqueName="[Tabla1].[Tiempo Total Gestión].[All]" dimensionUniqueName="[Tabla1]" displayFolder="" count="0" memberValueDatatype="130" unbalanced="0"/>
    <cacheHierarchy uniqueName="[Tabla1].[Fuente reportada*]" caption="Fuente reportada*" attribute="1" defaultMemberUniqueName="[Tabla1].[Fuente reportada*].[All]" allUniqueName="[Tabla1].[Fuente reportada*].[All]" dimensionUniqueName="[Tabla1]" displayFolder="" count="0" memberValueDatatype="130" unbalanced="0"/>
    <cacheHierarchy uniqueName="[Tabla1].[Tiempo Creación (HH:mm)]" caption="Tiempo Creación (HH:mm)" attribute="1" defaultMemberUniqueName="[Tabla1].[Tiempo Creación (HH:mm)].[All]" allUniqueName="[Tabla1].[Tiempo Creación (HH:mm)].[All]" dimensionUniqueName="[Tabla1]" displayFolder="" count="0" memberValueDatatype="130" unbalanced="0"/>
    <cacheHierarchy uniqueName="[Tabla1].[ANS Creación Incidente]" caption="ANS Creación Incidente" attribute="1" defaultMemberUniqueName="[Tabla1].[ANS Creación Incidente].[All]" allUniqueName="[Tabla1].[ANS Creación Incidente].[All]" dimensionUniqueName="[Tabla1]" displayFolder="" count="0" memberValueDatatype="130" unbalanced="0"/>
    <cacheHierarchy uniqueName="[Tabla1].[Tiempo Avance Incidente]" caption="Tiempo Avance Incidente" attribute="1" time="1" defaultMemberUniqueName="[Tabla1].[Tiempo Avance Incidente].[All]" allUniqueName="[Tabla1].[Tiempo Avance Incidente].[All]" dimensionUniqueName="[Tabla1]" displayFolder="" count="0" memberValueDatatype="7" unbalanced="0"/>
    <cacheHierarchy uniqueName="[Tabla1].[ANS Avance Incidente]" caption="ANS Avance Incidente" attribute="1" defaultMemberUniqueName="[Tabla1].[ANS Avance Incidente].[All]" allUniqueName="[Tabla1].[ANS Avance Incidente].[All]" dimensionUniqueName="[Tabla1]" displayFolder="" count="0" memberValueDatatype="130" unbalanced="0"/>
    <cacheHierarchy uniqueName="[TablaCanales].[# NÚMERO DE TICKET]" caption="# NÚMERO DE TICKET" attribute="1" defaultMemberUniqueName="[TablaCanales].[# NÚMERO DE TICKET].[All]" allUniqueName="[TablaCanales].[# NÚMERO DE TICKET].[All]" dimensionUniqueName="[TablaCanales]" displayFolder="" count="0" memberValueDatatype="130" unbalanced="0"/>
    <cacheHierarchy uniqueName="[TablaCanales].[TIPO DE ALERTA]" caption="TIPO DE ALERTA" attribute="1" defaultMemberUniqueName="[TablaCanales].[TIPO DE ALERTA].[All]" allUniqueName="[TablaCanales].[TIPO DE ALERTA].[All]" dimensionUniqueName="[TablaCanales]" displayFolder="" count="0" memberValueDatatype="130" unbalanced="0"/>
    <cacheHierarchy uniqueName="[TablaCanales].[TIPO DE SEDE]" caption="TIPO DE SEDE" attribute="1" defaultMemberUniqueName="[TablaCanales].[TIPO DE SEDE].[All]" allUniqueName="[TablaCanales].[TIPO DE SEDE].[All]" dimensionUniqueName="[TablaCanales]" displayFolder="" count="0" memberValueDatatype="130" unbalanced="0"/>
    <cacheHierarchy uniqueName="[TablaCanales].[DEPARTAMENTO]" caption="DEPARTAMENTO" attribute="1" defaultMemberUniqueName="[TablaCanales].[DEPARTAMENTO].[All]" allUniqueName="[TablaCanales].[DEPARTAMENTO].[All]" dimensionUniqueName="[TablaCanales]" displayFolder="" count="0" memberValueDatatype="130" unbalanced="0"/>
    <cacheHierarchy uniqueName="[TablaCanales].[MUNICIPIO]" caption="MUNICIPIO" attribute="1" defaultMemberUniqueName="[TablaCanales].[MUNICIPIO].[All]" allUniqueName="[TablaCanales].[MUNICIPIO].[All]" dimensionUniqueName="[TablaCanales]" displayFolder="" count="0" memberValueDatatype="130" unbalanced="0"/>
    <cacheHierarchy uniqueName="[TablaCanales].[SEDE]" caption="SEDE" attribute="1" defaultMemberUniqueName="[TablaCanales].[SEDE].[All]" allUniqueName="[TablaCanales].[SEDE].[All]" dimensionUniqueName="[TablaCanales]" displayFolder="" count="0" memberValueDatatype="130" unbalanced="0"/>
    <cacheHierarchy uniqueName="[TablaCanales].[FECHA DE CREACIÒN]" caption="FECHA DE CREACIÒN" attribute="1" defaultMemberUniqueName="[TablaCanales].[FECHA DE CREACIÒN].[All]" allUniqueName="[TablaCanales].[FECHA DE CREACIÒN].[All]" dimensionUniqueName="[TablaCanales]" displayFolder="" count="0" memberValueDatatype="130" unbalanced="0"/>
    <cacheHierarchy uniqueName="[TablaCanales].[FECHA DE CIERRE]" caption="FECHA DE CIERRE" attribute="1" time="1" defaultMemberUniqueName="[TablaCanales].[FECHA DE CIERRE].[All]" allUniqueName="[TablaCanales].[FECHA DE CIERRE].[All]" dimensionUniqueName="[TablaCanales]" displayFolder="" count="0" memberValueDatatype="7" unbalanced="0"/>
    <cacheHierarchy uniqueName="[TablaCanales].[Cola]" caption="Cola" attribute="1" defaultMemberUniqueName="[TablaCanales].[Cola].[All]" allUniqueName="[TablaCanales].[Cola].[All]" dimensionUniqueName="[TablaCanales]" displayFolder="" count="0" memberValueDatatype="130" unbalanced="0"/>
    <cacheHierarchy uniqueName="[TablaCanales].[ESTADO]" caption="ESTADO" attribute="1" defaultMemberUniqueName="[TablaCanales].[ESTADO].[All]" allUniqueName="[TablaCanales].[ESTADO].[All]" dimensionUniqueName="[TablaCanales]" displayFolder="" count="0" memberValueDatatype="130" unbalanced="0"/>
    <cacheHierarchy uniqueName="[TablaCanales].[CLIENTE]" caption="CLIENTE" attribute="1" defaultMemberUniqueName="[TablaCanales].[CLIENTE].[All]" allUniqueName="[TablaCanales].[CLIENTE].[All]" dimensionUniqueName="[TablaCanales]" displayFolder="" count="0" memberValueDatatype="130" unbalanced="0"/>
    <cacheHierarchy uniqueName="[TablaCanales].[TIPO]" caption="TIPO" attribute="1" defaultMemberUniqueName="[TablaCanales].[TIPO].[All]" allUniqueName="[TablaCanales].[TIPO].[All]" dimensionUniqueName="[TablaCanales]" displayFolder="" count="0" memberValueDatatype="130" unbalanced="0"/>
    <cacheHierarchy uniqueName="[TablaCanales].[FALLA]" caption="FALLA" attribute="1" defaultMemberUniqueName="[TablaCanales].[FALLA].[All]" allUniqueName="[TablaCanales].[FALLA].[All]" dimensionUniqueName="[TablaCanales]" displayFolder="" count="0" memberValueDatatype="130" unbalanced="0"/>
    <cacheHierarchy uniqueName="[TablaCanales].[PROVEEDOR]" caption="PROVEEDOR" attribute="1" defaultMemberUniqueName="[TablaCanales].[PROVEEDOR].[All]" allUniqueName="[TablaCanales].[PROVEEDOR].[All]" dimensionUniqueName="[TablaCanales]" displayFolder="" count="0" memberValueDatatype="130" unbalanced="0"/>
    <cacheHierarchy uniqueName="[TablaCanales].[TICKET PROVEEDOR]" caption="TICKET PROVEEDOR" attribute="1" defaultMemberUniqueName="[TablaCanales].[TICKET PROVEEDOR].[All]" allUniqueName="[TablaCanales].[TICKET PROVEEDOR].[All]" dimensionUniqueName="[TablaCanales]" displayFolder="" count="0" memberValueDatatype="130" unbalanced="0"/>
    <cacheHierarchy uniqueName="[TablaCanales].[FECHA CREACION PROVEEDOR]" caption="FECHA CREACION PROVEEDOR" attribute="1" time="1" defaultMemberUniqueName="[TablaCanales].[FECHA CREACION PROVEEDOR].[All]" allUniqueName="[TablaCanales].[FECHA CREACION PROVEEDOR].[All]" dimensionUniqueName="[TablaCanales]" displayFolder="" count="0" memberValueDatatype="7" unbalanced="0"/>
    <cacheHierarchy uniqueName="[TablaCanales].[FECHA SOLUCIÓN PROVEEDOR]" caption="FECHA SOLUCIÓN PROVEEDOR" attribute="1" time="1" defaultMemberUniqueName="[TablaCanales].[FECHA SOLUCIÓN PROVEEDOR].[All]" allUniqueName="[TablaCanales].[FECHA SOLUCIÓN PROVEEDOR].[All]" dimensionUniqueName="[TablaCanales]" displayFolder="" count="0" memberValueDatatype="7" unbalanced="0"/>
    <cacheHierarchy uniqueName="[TablaCanales].[RESPONSABILIDAD]" caption="RESPONSABILIDAD" attribute="1" defaultMemberUniqueName="[TablaCanales].[RESPONSABILIDAD].[All]" allUniqueName="[TablaCanales].[RESPONSABILIDAD].[All]" dimensionUniqueName="[TablaCanales]" displayFolder="" count="0" memberValueDatatype="130" unbalanced="0"/>
    <cacheHierarchy uniqueName="[TablaCanales].[OBSERVACIÒN]" caption="OBSERVACIÒN" attribute="1" defaultMemberUniqueName="[TablaCanales].[OBSERVACIÒN].[All]" allUniqueName="[TablaCanales].[OBSERVACIÒN].[All]" dimensionUniqueName="[TablaCanales]" displayFolder="" count="0" memberValueDatatype="130" unbalanced="0"/>
    <cacheHierarchy uniqueName="[TablaCanales].[FECHA SOLUCIÓN]" caption="FECHA SOLUCIÓN" attribute="1" defaultMemberUniqueName="[TablaCanales].[FECHA SOLUCIÓN].[All]" allUniqueName="[TablaCanales].[FECHA SOLUCIÓN].[All]" dimensionUniqueName="[TablaCanales]" displayFolder="" count="0" memberValueDatatype="130" unbalanced="0"/>
    <cacheHierarchy uniqueName="[TablaCanales].[MINUTOS UNE]" caption="MINUTOS UNE" attribute="1" defaultMemberUniqueName="[TablaCanales].[MINUTOS UNE].[All]" allUniqueName="[TablaCanales].[MINUTOS UNE].[All]" dimensionUniqueName="[TablaCanales]" displayFolder="" count="0" memberValueDatatype="20" unbalanced="0"/>
    <cacheHierarchy uniqueName="[TablaCanales].[INDISPONIBILIDAD % UNE]" caption="INDISPONIBILIDAD % UNE" attribute="1" defaultMemberUniqueName="[TablaCanales].[INDISPONIBILIDAD % UNE].[All]" allUniqueName="[TablaCanales].[INDISPONIBILIDAD % UNE].[All]" dimensionUniqueName="[TablaCanales]" displayFolder="" count="0" memberValueDatatype="130" unbalanced="0"/>
    <cacheHierarchy uniqueName="[TablaCanales].[FALLA % UNE]" caption="FALLA % UNE" attribute="1" defaultMemberUniqueName="[TablaCanales].[FALLA % UNE].[All]" allUniqueName="[TablaCanales].[FALLA % UNE].[All]" dimensionUniqueName="[TablaCanales]" displayFolder="" count="0" memberValueDatatype="130" unbalanced="0"/>
    <cacheHierarchy uniqueName="[TablaCanales].[MINUTOS REGISTRADURIA]" caption="MINUTOS REGISTRADURIA" attribute="1" defaultMemberUniqueName="[TablaCanales].[MINUTOS REGISTRADURIA].[All]" allUniqueName="[TablaCanales].[MINUTOS REGISTRADURIA].[All]" dimensionUniqueName="[TablaCanales]" displayFolder="" count="0" memberValueDatatype="20" unbalanced="0"/>
    <cacheHierarchy uniqueName="[TablaCanales].[INDISPONIBILIDAD % REGISTRADURIA]" caption="INDISPONIBILIDAD % REGISTRADURIA" attribute="1" defaultMemberUniqueName="[TablaCanales].[INDISPONIBILIDAD % REGISTRADURIA].[All]" allUniqueName="[TablaCanales].[INDISPONIBILIDAD % REGISTRADURIA].[All]" dimensionUniqueName="[TablaCanales]" displayFolder="" count="0" memberValueDatatype="130" unbalanced="0"/>
    <cacheHierarchy uniqueName="[TablaCanales].[FALLA % REGISTRADURIA]" caption="FALLA % REGISTRADURIA" attribute="1" defaultMemberUniqueName="[TablaCanales].[FALLA % REGISTRADURIA].[All]" allUniqueName="[TablaCanales].[FALLA % REGISTRADURIA].[All]" dimensionUniqueName="[TablaCanales]" displayFolder="" count="0" memberValueDatatype="130" unbalanced="0"/>
    <cacheHierarchy uniqueName="[TablaCanales].[MINUTOS OTROS]" caption="MINUTOS OTROS" attribute="1" defaultMemberUniqueName="[TablaCanales].[MINUTOS OTROS].[All]" allUniqueName="[TablaCanales].[MINUTOS OTROS].[All]" dimensionUniqueName="[TablaCanales]" displayFolder="" count="0" memberValueDatatype="20" unbalanced="0"/>
    <cacheHierarchy uniqueName="[TablaCanales].[INDISPONIBILIDAD % OTROS]" caption="INDISPONIBILIDAD % OTROS" attribute="1" defaultMemberUniqueName="[TablaCanales].[INDISPONIBILIDAD % OTROS].[All]" allUniqueName="[TablaCanales].[INDISPONIBILIDAD % OTROS].[All]" dimensionUniqueName="[TablaCanales]" displayFolder="" count="0" memberValueDatatype="130" unbalanced="0"/>
    <cacheHierarchy uniqueName="[TablaCanales].[FALLA % OTROS]" caption="FALLA % OTROS" attribute="1" defaultMemberUniqueName="[TablaCanales].[FALLA % OTROS].[All]" allUniqueName="[TablaCanales].[FALLA % OTROS].[All]" dimensionUniqueName="[TablaCanales]" displayFolder="" count="0" memberValueDatatype="130" unbalanced="0"/>
    <cacheHierarchy uniqueName="[TablaDepartamentos].[Departamento]" caption="Departamento" attribute="1" defaultMemberUniqueName="[TablaDepartamentos].[Departamento].[All]" allUniqueName="[TablaDepartamentos].[Departamento].[All]" dimensionUniqueName="[TablaDepartamentos]" displayFolder="" count="0" memberValueDatatype="130" unbalanced="0"/>
    <cacheHierarchy uniqueName="[TablaDepartamentos].[Municipios]" caption="Municipios" attribute="1" defaultMemberUniqueName="[TablaDepartamentos].[Municipios].[All]" allUniqueName="[TablaDepartamentos].[Municipios].[All]" dimensionUniqueName="[TablaDepartamentos]" displayFolder="" count="0" memberValueDatatype="20" unbalanced="0"/>
    <cacheHierarchy uniqueName="[TablaDepartamentos].[Capital]" caption="Capital" attribute="1" defaultMemberUniqueName="[TablaDepartamentos].[Capital].[All]" allUniqueName="[TablaDepartamentos].[Capital].[All]" dimensionUniqueName="[TablaDepartamentos]" displayFolder="" count="0" memberValueDatatype="130" unbalanced="0"/>
    <cacheHierarchy uniqueName="[TablaRequerimientos].[ID de orden de trabajo+]" caption="ID de orden de trabajo+" attribute="1" defaultMemberUniqueName="[TablaRequerimientos].[ID de orden de trabajo+].[All]" allUniqueName="[TablaRequerimientos].[ID de orden de trabajo+].[All]" dimensionUniqueName="[TablaRequerimientos]" displayFolder="" count="0" memberValueDatatype="130" unbalanced="0"/>
    <cacheHierarchy uniqueName="[TablaRequerimientos].[Resumen*]" caption="Resumen*" attribute="1" defaultMemberUniqueName="[TablaRequerimientos].[Resumen*].[All]" allUniqueName="[TablaRequerimientos].[Resumen*].[All]" dimensionUniqueName="[TablaRequerimientos]" displayFolder="" count="0" memberValueDatatype="130" unbalanced="0"/>
    <cacheHierarchy uniqueName="[TablaRequerimientos].[Servicio*+]" caption="Servicio*+" attribute="1" defaultMemberUniqueName="[TablaRequerimientos].[Servicio*+].[All]" allUniqueName="[TablaRequerimientos].[Servicio*+].[All]" dimensionUniqueName="[TablaRequerimientos]" displayFolder="" count="0" memberValueDatatype="130" unbalanced="0"/>
    <cacheHierarchy uniqueName="[TablaRequerimientos].[Prioridad]" caption="Prioridad" attribute="1" defaultMemberUniqueName="[TablaRequerimientos].[Prioridad].[All]" allUniqueName="[TablaRequerimientos].[Prioridad].[All]" dimensionUniqueName="[TablaRequerimientos]" displayFolder="" count="0" memberValueDatatype="130" unbalanced="0"/>
    <cacheHierarchy uniqueName="[TablaRequerimientos].[Estado*]" caption="Estado*" attribute="1" defaultMemberUniqueName="[TablaRequerimientos].[Estado*].[All]" allUniqueName="[TablaRequerimientos].[Estado*].[All]" dimensionUniqueName="[TablaRequerimientos]" displayFolder="" count="0" memberValueDatatype="130" unbalanced="0"/>
    <cacheHierarchy uniqueName="[TablaRequerimientos].[Nombre de grupo de soporte de usuario asignado+]" caption="Nombre de grupo de soporte de usuario asignado+" attribute="1" defaultMemberUniqueName="[TablaRequerimientos].[Nombre de grupo de soporte de usuario asignado+].[All]" allUniqueName="[TablaRequerimientos].[Nombre de grupo de soporte de usuario asignado+].[All]" dimensionUniqueName="[TablaRequerimientos]" displayFolder="" count="0" memberValueDatatype="130" unbalanced="0"/>
    <cacheHierarchy uniqueName="[TablaRequerimientos].[Fecha de envío]" caption="Fecha de envío" attribute="1" time="1" defaultMemberUniqueName="[TablaRequerimientos].[Fecha de envío].[All]" allUniqueName="[TablaRequerimientos].[Fecha de envío].[All]" dimensionUniqueName="[TablaRequerimientos]" displayFolder="" count="0" memberValueDatatype="7" unbalanced="0"/>
    <cacheHierarchy uniqueName="[TablaRequerimientos].[Hora de envío]" caption="Hora de envío" attribute="1" time="1" defaultMemberUniqueName="[TablaRequerimientos].[Hora de envío].[All]" allUniqueName="[TablaRequerimientos].[Hora de envío].[All]" dimensionUniqueName="[TablaRequerimientos]" displayFolder="" count="0" memberValueDatatype="7" unbalanced="0"/>
    <cacheHierarchy uniqueName="[TablaRequerimientos].[Fecha completada]" caption="Fecha completada" attribute="1" time="1" defaultMemberUniqueName="[TablaRequerimientos].[Fecha completada].[All]" allUniqueName="[TablaRequerimientos].[Fecha completada].[All]" dimensionUniqueName="[TablaRequerimientos]" displayFolder="" count="0" memberValueDatatype="7" unbalanced="0"/>
    <cacheHierarchy uniqueName="[TablaRequerimientos].[Hora completada]" caption="Hora completada" attribute="1" time="1" defaultMemberUniqueName="[TablaRequerimientos].[Hora completada].[All]" allUniqueName="[TablaRequerimientos].[Hora completada].[All]" dimensionUniqueName="[TablaRequerimientos]" displayFolder="" count="0" memberValueDatatype="7" unbalanced="0"/>
    <cacheHierarchy uniqueName="[TablaRequerimientos].[Fecha de finalización real+]" caption="Fecha de finalización real+" attribute="1" time="1" defaultMemberUniqueName="[TablaRequerimientos].[Fecha de finalización real+].[All]" allUniqueName="[TablaRequerimientos].[Fecha de finalización real+].[All]" dimensionUniqueName="[TablaRequerimientos]" displayFolder="" count="0" memberValueDatatype="7" unbalanced="0"/>
    <cacheHierarchy uniqueName="[TablaRequerimientos].[Fecha de inicio real+]" caption="Fecha de inicio real+" attribute="1" defaultMemberUniqueName="[TablaRequerimientos].[Fecha de inicio real+].[All]" allUniqueName="[TablaRequerimientos].[Fecha de inicio real+].[All]" dimensionUniqueName="[TablaRequerimientos]" displayFolder="" count="0" memberValueDatatype="130" unbalanced="0"/>
    <cacheHierarchy uniqueName="[TablaRequerimientos].[Fecha de última modificación]" caption="Fecha de última modificación" attribute="1" defaultMemberUniqueName="[TablaRequerimientos].[Fecha de última modificación].[All]" allUniqueName="[TablaRequerimientos].[Fecha de última modificación].[All]" dimensionUniqueName="[TablaRequerimientos]" displayFolder="" count="0" memberValueDatatype="130" unbalanced="0"/>
    <cacheHierarchy uniqueName="[TablaRequerimientos].[Estado de SLM]" caption="Estado de SLM" attribute="1" defaultMemberUniqueName="[TablaRequerimientos].[Estado de SLM].[All]" allUniqueName="[TablaRequerimientos].[Estado de SLM].[All]" dimensionUniqueName="[TablaRequerimientos]" displayFolder="" count="0" memberValueDatatype="130" unbalanced="0"/>
    <cacheHierarchy uniqueName="[TablaRequerimientos].[Tiempo Total Gestión]" caption="Tiempo Total Gestión" attribute="1" defaultMemberUniqueName="[TablaRequerimientos].[Tiempo Total Gestión].[All]" allUniqueName="[TablaRequerimientos].[Tiempo Total Gestión].[All]" dimensionUniqueName="[TablaRequerimientos]" displayFolder="" count="0" memberValueDatatype="130" unbalanced="0"/>
    <cacheHierarchy uniqueName="[TablaRequerimientos].[Estado SLM en tiempo real]" caption="Estado SLM en tiempo real" attribute="1" defaultMemberUniqueName="[TablaRequerimientos].[Estado SLM en tiempo real].[All]" allUniqueName="[TablaRequerimientos].[Estado SLM en tiempo real].[All]" dimensionUniqueName="[TablaRequerimientos]" displayFolder="" count="0" memberValueDatatype="130" unbalanced="0"/>
    <cacheHierarchy uniqueName="[TablaRequerimientos].[ContactFullName]" caption="ContactFullName" attribute="1" defaultMemberUniqueName="[TablaRequerimientos].[ContactFullName].[All]" allUniqueName="[TablaRequerimientos].[ContactFullName].[All]" dimensionUniqueName="[TablaRequerimientos]" displayFolder="" count="0" memberValueDatatype="130" unbalanced="0"/>
    <cacheHierarchy uniqueName="[TablaRequerimientos].[Correo electrónico de contacto]" caption="Correo electrónico de contacto" attribute="1" defaultMemberUniqueName="[TablaRequerimientos].[Correo electrónico de contacto].[All]" allUniqueName="[TablaRequerimientos].[Correo electrónico de contacto].[All]" dimensionUniqueName="[TablaRequerimientos]" displayFolder="" count="0" memberValueDatatype="130" unbalanced="0"/>
    <cacheHierarchy uniqueName="[TablaRequerimientos].[Gestor de Peticiones]" caption="Gestor de Peticiones" attribute="1" defaultMemberUniqueName="[TablaRequerimientos].[Gestor de Peticiones].[All]" allUniqueName="[TablaRequerimientos].[Gestor de Peticiones].[All]" dimensionUniqueName="[TablaRequerimientos]" displayFolder="" count="0" memberValueDatatype="130" unbalanced="0"/>
    <cacheHierarchy uniqueName="[TablaRequerimientos].[Motivo del estado]" caption="Motivo del estado" attribute="1" defaultMemberUniqueName="[TablaRequerimientos].[Motivo del estado].[All]" allUniqueName="[TablaRequerimientos].[Motivo del estado].[All]" dimensionUniqueName="[TablaRequerimientos]" displayFolder="" count="0" memberValueDatatype="130" unbalanced="0"/>
    <cacheHierarchy uniqueName="[TablaRequerimientos].[Nombre de grupo de soporte de gestor*]" caption="Nombre de grupo de soporte de gestor*" attribute="1" defaultMemberUniqueName="[TablaRequerimientos].[Nombre de grupo de soporte de gestor*].[All]" allUniqueName="[TablaRequerimientos].[Nombre de grupo de soporte de gestor*].[All]" dimensionUniqueName="[TablaRequerimientos]" displayFolder="" count="0" memberValueDatatype="130" unbalanced="0"/>
    <cacheHierarchy uniqueName="[TablaRequerimientos].[Tipo Cuidad*]" caption="Tipo Cuidad*" attribute="1" defaultMemberUniqueName="[TablaRequerimientos].[Tipo Cuidad*].[All]" allUniqueName="[TablaRequerimientos].[Tipo Cuidad*].[All]" dimensionUniqueName="[TablaRequerimientos]" displayFolder="" count="0" memberValueDatatype="130" unbalanced="0"/>
    <cacheHierarchy uniqueName="[TablaRequerimientos].[Usuario asignado a petición]" caption="Usuario asignado a petición" attribute="1" defaultMemberUniqueName="[TablaRequerimientos].[Usuario asignado a petición].[All]" allUniqueName="[TablaRequerimientos].[Usuario asignado a petición].[All]" dimensionUniqueName="[TablaRequerimientos]" displayFolder="" count="0" memberValueDatatype="130" unbalanced="0"/>
    <cacheHierarchy uniqueName="[TablaRequerimientos].[Tiempo Creación (HH:mm)]" caption="Tiempo Creación (HH:mm)" attribute="1" defaultMemberUniqueName="[TablaRequerimientos].[Tiempo Creación (HH:mm)].[All]" allUniqueName="[TablaRequerimientos].[Tiempo Creación (HH:mm)].[All]" dimensionUniqueName="[TablaRequerimientos]" displayFolder="" count="0" memberValueDatatype="130" unbalanced="0"/>
    <cacheHierarchy uniqueName="[TablaRequerimientos].[ANS Creación Requerimiento]" caption="ANS Creación Requerimiento" attribute="1" defaultMemberUniqueName="[TablaRequerimientos].[ANS Creación Requerimiento].[All]" allUniqueName="[TablaRequerimientos].[ANS Creación Requerimiento].[All]" dimensionUniqueName="[TablaRequerimientos]" displayFolder="" count="0" memberValueDatatype="130" unbalanced="0"/>
    <cacheHierarchy uniqueName="[TablaRequerimientos].[Tiempo Avance Incidente]" caption="Tiempo Avance Incidente" attribute="1" defaultMemberUniqueName="[TablaRequerimientos].[Tiempo Avance Incidente].[All]" allUniqueName="[TablaRequerimientos].[Tiempo Avance Incidente].[All]" dimensionUniqueName="[TablaRequerimientos]" displayFolder="" count="0" memberValueDatatype="130" unbalanced="0"/>
    <cacheHierarchy uniqueName="[TablaRequerimientos].[ANS Avance Incidente]" caption="ANS Avance Incidente" attribute="1" defaultMemberUniqueName="[TablaRequerimientos].[ANS Avance Incidente].[All]" allUniqueName="[TablaRequerimientos].[ANS Avance Incidente].[All]" dimensionUniqueName="[TablaRequerimientos]" displayFolder="" count="0" memberValueDatatype="130" unbalanced="0"/>
    <cacheHierarchy uniqueName="[Measures].[__XL_Count Tabla1]" caption="__XL_Count Tabla1" measure="1" displayFolder="" measureGroup="Tabla1" count="0" hidden="1"/>
    <cacheHierarchy uniqueName="[Measures].[__XL_Count TablaRequerimientos]" caption="__XL_Count TablaRequerimientos" measure="1" displayFolder="" measureGroup="TablaRequerimientos" count="0" hidden="1"/>
    <cacheHierarchy uniqueName="[Measures].[__XL_Count TablaCanales]" caption="__XL_Count TablaCanales" measure="1" displayFolder="" measureGroup="TablaCanales" count="0" hidden="1"/>
    <cacheHierarchy uniqueName="[Measures].[__XL_Count TablaDepartamentos]" caption="__XL_Count TablaDepartamentos" measure="1" displayFolder="" measureGroup="TablaDepartamentos" count="0" hidden="1"/>
    <cacheHierarchy uniqueName="[Measures].[__No measures defined]" caption="__No measures defined" measure="1" displayFolder="" count="0" hidden="1"/>
    <cacheHierarchy uniqueName="[Measures].[Recuento de Prioridad*]" caption="Recuento de Prioridad*" measure="1" displayFolder="" measureGroup="Tabla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ID de la incidencia*+]" caption="Recuento de ID de la incidencia*+" measure="1" displayFolder="" measureGroup="Tabla1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ID de orden de trabajo+]" caption="Recuento de ID de orden de trabajo+" measure="1" displayFolder="" measureGroup="TablaRequerimientos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Recuento de Prioridad]" caption="Recuento de Prioridad" measure="1" displayFolder="" measureGroup="TablaRequerimientos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Servicio*+]" caption="Recuento de Servicio*+" measure="1" displayFolder="" measureGroup="Tabla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Servicio*+ 2]" caption="Recuento de Servicio*+ 2" measure="1" displayFolder="" measureGroup="TablaRequerimientos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Recuento de DEPARTAMENTO]" caption="Recuento de DEPARTAMENTO" measure="1" displayFolder="" measureGroup="TablaCanal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e Departamento 2]" caption="Recuento de Departamento 2" measure="1" displayFolder="" measureGroup="TablaDepartamento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a de Municipios]" caption="Suma de Municipios" measure="1" displayFolder="" measureGroup="TablaDepartamento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Dummy0" caption="ID de la incidencia*+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5">
    <dimension measure="1" name="Measures" uniqueName="[Measures]" caption="Measures"/>
    <dimension name="Tabla1" uniqueName="[Tabla1]" caption="Tabla1"/>
    <dimension name="TablaCanales" uniqueName="[TablaCanales]" caption="TablaCanales"/>
    <dimension name="TablaDepartamentos" uniqueName="[TablaDepartamentos]" caption="TablaDepartamentos"/>
    <dimension name="TablaRequerimientos" uniqueName="[TablaRequerimientos]" caption="TablaRequerimientos"/>
  </dimensions>
  <measureGroups count="4">
    <measureGroup name="Tabla1" caption="Tabla1"/>
    <measureGroup name="TablaCanales" caption="TablaCanales"/>
    <measureGroup name="TablaDepartamentos" caption="TablaDepartamentos"/>
    <measureGroup name="TablaRequerimientos" caption="TablaRequerimientos"/>
  </measureGroups>
  <maps count="4">
    <map measureGroup="0" dimension="1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uis Fernando Prieto Jimenez" refreshedDate="43873.532852546297" backgroundQuery="1" createdVersion="6" refreshedVersion="6" minRefreshableVersion="3" recordCount="0" supportSubquery="1" supportAdvancedDrill="1" xr:uid="{B705B477-B0E6-4248-9839-0F2FF5432ECF}">
  <cacheSource type="external" connectionId="1"/>
  <cacheFields count="3">
    <cacheField name="[Measures].[Recuento de ID de orden de trabajo+]" caption="Recuento de ID de orden de trabajo+" numFmtId="0" hierarchy="89" level="32767"/>
    <cacheField name="[TablaRequerimientos].[Prioridad].[Prioridad]" caption="Prioridad" numFmtId="0" hierarchy="58" level="1">
      <sharedItems count="2">
        <s v="Baja"/>
        <s v="Media"/>
      </sharedItems>
    </cacheField>
    <cacheField name="[Measures].[Recuento de Prioridad]" caption="Recuento de Prioridad" numFmtId="0" hierarchy="90" level="32767"/>
  </cacheFields>
  <cacheHierarchies count="96">
    <cacheHierarchy uniqueName="[Tabla1].[ID de la incidencia*+]" caption="ID de la incidencia*+" attribute="1" defaultMemberUniqueName="[Tabla1].[ID de la incidencia*+].[All]" allUniqueName="[Tabla1].[ID de la incidencia*+].[All]" dimensionUniqueName="[Tabla1]" displayFolder="" count="0" memberValueDatatype="130" unbalanced="0"/>
    <cacheHierarchy uniqueName="[Tabla1].[Resumen*]" caption="Resumen*" attribute="1" defaultMemberUniqueName="[Tabla1].[Resumen*].[All]" allUniqueName="[Tabla1].[Resumen*].[All]" dimensionUniqueName="[Tabla1]" displayFolder="" count="0" memberValueDatatype="130" unbalanced="0"/>
    <cacheHierarchy uniqueName="[Tabla1].[Servicio*+]" caption="Servicio*+" attribute="1" defaultMemberUniqueName="[Tabla1].[Servicio*+].[All]" allUniqueName="[Tabla1].[Servicio*+].[All]" dimensionUniqueName="[Tabla1]" displayFolder="" count="0" memberValueDatatype="130" unbalanced="0"/>
    <cacheHierarchy uniqueName="[Tabla1].[Prioridad*]" caption="Prioridad*" attribute="1" defaultMemberUniqueName="[Tabla1].[Prioridad*].[All]" allUniqueName="[Tabla1].[Prioridad*].[All]" dimensionUniqueName="[Tabla1]" displayFolder="" count="0" memberValueDatatype="130" unbalanced="0"/>
    <cacheHierarchy uniqueName="[Tabla1].[Estado*]" caption="Estado*" attribute="1" defaultMemberUniqueName="[Tabla1].[Estado*].[All]" allUniqueName="[Tabla1].[Estado*].[All]" dimensionUniqueName="[Tabla1]" displayFolder="" count="0" memberValueDatatype="130" unbalanced="0"/>
    <cacheHierarchy uniqueName="[Tabla1].[Grupo asignado*+]" caption="Grupo asignado*+" attribute="1" defaultMemberUniqueName="[Tabla1].[Grupo asignado*+].[All]" allUniqueName="[Tabla1].[Grupo asignado*+].[All]" dimensionUniqueName="[Tabla1]" displayFolder="" count="0" memberValueDatatype="130" unbalanced="0"/>
    <cacheHierarchy uniqueName="[Tabla1].[Usuario asignado+]" caption="Usuario asignado+" attribute="1" defaultMemberUniqueName="[Tabla1].[Usuario asignado+].[All]" allUniqueName="[Tabla1].[Usuario asignado+].[All]" dimensionUniqueName="[Tabla1]" displayFolder="" count="0" memberValueDatatype="130" unbalanced="0"/>
    <cacheHierarchy uniqueName="[Tabla1].[Grupo de propietarios+]" caption="Grupo de propietarios+" attribute="1" defaultMemberUniqueName="[Tabla1].[Grupo de propietarios+].[All]" allUniqueName="[Tabla1].[Grupo de propietarios+].[All]" dimensionUniqueName="[Tabla1]" displayFolder="" count="0" memberValueDatatype="130" unbalanced="0"/>
    <cacheHierarchy uniqueName="[Tabla1].[Propietario]" caption="Propietario" attribute="1" defaultMemberUniqueName="[Tabla1].[Propietario].[All]" allUniqueName="[Tabla1].[Propietario].[All]" dimensionUniqueName="[Tabla1]" displayFolder="" count="0" memberValueDatatype="130" unbalanced="0"/>
    <cacheHierarchy uniqueName="[Tabla1].[Fecha de notificación+]" caption="Fecha de notificación+" attribute="1" time="1" defaultMemberUniqueName="[Tabla1].[Fecha de notificación+].[All]" allUniqueName="[Tabla1].[Fecha de notificación+].[All]" dimensionUniqueName="[Tabla1]" displayFolder="" count="0" memberValueDatatype="7" unbalanced="0"/>
    <cacheHierarchy uniqueName="[Tabla1].[Hora de notificación]" caption="Hora de notificación" attribute="1" time="1" defaultMemberUniqueName="[Tabla1].[Hora de notificación].[All]" allUniqueName="[Tabla1].[Hora de notificación].[All]" dimensionUniqueName="[Tabla1]" displayFolder="" count="0" memberValueDatatype="7" unbalanced="0"/>
    <cacheHierarchy uniqueName="[Tabla1].[Fecha de envío]" caption="Fecha de envío" attribute="1" time="1" defaultMemberUniqueName="[Tabla1].[Fecha de envío].[All]" allUniqueName="[Tabla1].[Fecha de envío].[All]" dimensionUniqueName="[Tabla1]" displayFolder="" count="0" memberValueDatatype="7" unbalanced="0"/>
    <cacheHierarchy uniqueName="[Tabla1].[Hora de envío]" caption="Hora de envío" attribute="1" time="1" defaultMemberUniqueName="[Tabla1].[Hora de envío].[All]" allUniqueName="[Tabla1].[Hora de envío].[All]" dimensionUniqueName="[Tabla1]" displayFolder="" count="0" memberValueDatatype="7" unbalanced="0"/>
    <cacheHierarchy uniqueName="[Tabla1].[Last Resolved Date]" caption="Last Resolved Date" attribute="1" time="1" defaultMemberUniqueName="[Tabla1].[Last Resolved Date].[All]" allUniqueName="[Tabla1].[Last Resolved Date].[All]" dimensionUniqueName="[Tabla1]" displayFolder="" count="0" memberValueDatatype="7" unbalanced="0"/>
    <cacheHierarchy uniqueName="[Tabla1].[Last Resolved Hour]" caption="Last Resolved Hour" attribute="1" time="1" defaultMemberUniqueName="[Tabla1].[Last Resolved Hour].[All]" allUniqueName="[Tabla1].[Last Resolved Hour].[All]" dimensionUniqueName="[Tabla1]" displayFolder="" count="0" memberValueDatatype="7" unbalanced="0"/>
    <cacheHierarchy uniqueName="[Tabla1].[Fecha de cierre]" caption="Fecha de cierre" attribute="1" time="1" defaultMemberUniqueName="[Tabla1].[Fecha de cierre].[All]" allUniqueName="[Tabla1].[Fecha de cierre].[All]" dimensionUniqueName="[Tabla1]" displayFolder="" count="0" memberValueDatatype="7" unbalanced="0"/>
    <cacheHierarchy uniqueName="[Tabla1].[Estado SLM en tiempo real]" caption="Estado SLM en tiempo real" attribute="1" defaultMemberUniqueName="[Tabla1].[Estado SLM en tiempo real].[All]" allUniqueName="[Tabla1].[Estado SLM en tiempo real].[All]" dimensionUniqueName="[Tabla1]" displayFolder="" count="0" memberValueDatatype="130" unbalanced="0"/>
    <cacheHierarchy uniqueName="[Tabla1].[Tiempo Total Gestión]" caption="Tiempo Total Gestión" attribute="1" defaultMemberUniqueName="[Tabla1].[Tiempo Total Gestión].[All]" allUniqueName="[Tabla1].[Tiempo Total Gestión].[All]" dimensionUniqueName="[Tabla1]" displayFolder="" count="0" memberValueDatatype="130" unbalanced="0"/>
    <cacheHierarchy uniqueName="[Tabla1].[Fuente reportada*]" caption="Fuente reportada*" attribute="1" defaultMemberUniqueName="[Tabla1].[Fuente reportada*].[All]" allUniqueName="[Tabla1].[Fuente reportada*].[All]" dimensionUniqueName="[Tabla1]" displayFolder="" count="0" memberValueDatatype="130" unbalanced="0"/>
    <cacheHierarchy uniqueName="[Tabla1].[Tiempo Creación (HH:mm)]" caption="Tiempo Creación (HH:mm)" attribute="1" defaultMemberUniqueName="[Tabla1].[Tiempo Creación (HH:mm)].[All]" allUniqueName="[Tabla1].[Tiempo Creación (HH:mm)].[All]" dimensionUniqueName="[Tabla1]" displayFolder="" count="0" memberValueDatatype="130" unbalanced="0"/>
    <cacheHierarchy uniqueName="[Tabla1].[ANS Creación Incidente]" caption="ANS Creación Incidente" attribute="1" defaultMemberUniqueName="[Tabla1].[ANS Creación Incidente].[All]" allUniqueName="[Tabla1].[ANS Creación Incidente].[All]" dimensionUniqueName="[Tabla1]" displayFolder="" count="0" memberValueDatatype="130" unbalanced="0"/>
    <cacheHierarchy uniqueName="[Tabla1].[Tiempo Avance Incidente]" caption="Tiempo Avance Incidente" attribute="1" time="1" defaultMemberUniqueName="[Tabla1].[Tiempo Avance Incidente].[All]" allUniqueName="[Tabla1].[Tiempo Avance Incidente].[All]" dimensionUniqueName="[Tabla1]" displayFolder="" count="0" memberValueDatatype="7" unbalanced="0"/>
    <cacheHierarchy uniqueName="[Tabla1].[ANS Avance Incidente]" caption="ANS Avance Incidente" attribute="1" defaultMemberUniqueName="[Tabla1].[ANS Avance Incidente].[All]" allUniqueName="[Tabla1].[ANS Avance Incidente].[All]" dimensionUniqueName="[Tabla1]" displayFolder="" count="0" memberValueDatatype="130" unbalanced="0"/>
    <cacheHierarchy uniqueName="[TablaCanales].[# NÚMERO DE TICKET]" caption="# NÚMERO DE TICKET" attribute="1" defaultMemberUniqueName="[TablaCanales].[# NÚMERO DE TICKET].[All]" allUniqueName="[TablaCanales].[# NÚMERO DE TICKET].[All]" dimensionUniqueName="[TablaCanales]" displayFolder="" count="0" memberValueDatatype="130" unbalanced="0"/>
    <cacheHierarchy uniqueName="[TablaCanales].[TIPO DE ALERTA]" caption="TIPO DE ALERTA" attribute="1" defaultMemberUniqueName="[TablaCanales].[TIPO DE ALERTA].[All]" allUniqueName="[TablaCanales].[TIPO DE ALERTA].[All]" dimensionUniqueName="[TablaCanales]" displayFolder="" count="0" memberValueDatatype="130" unbalanced="0"/>
    <cacheHierarchy uniqueName="[TablaCanales].[TIPO DE SEDE]" caption="TIPO DE SEDE" attribute="1" defaultMemberUniqueName="[TablaCanales].[TIPO DE SEDE].[All]" allUniqueName="[TablaCanales].[TIPO DE SEDE].[All]" dimensionUniqueName="[TablaCanales]" displayFolder="" count="0" memberValueDatatype="130" unbalanced="0"/>
    <cacheHierarchy uniqueName="[TablaCanales].[DEPARTAMENTO]" caption="DEPARTAMENTO" attribute="1" defaultMemberUniqueName="[TablaCanales].[DEPARTAMENTO].[All]" allUniqueName="[TablaCanales].[DEPARTAMENTO].[All]" dimensionUniqueName="[TablaCanales]" displayFolder="" count="0" memberValueDatatype="130" unbalanced="0"/>
    <cacheHierarchy uniqueName="[TablaCanales].[MUNICIPIO]" caption="MUNICIPIO" attribute="1" defaultMemberUniqueName="[TablaCanales].[MUNICIPIO].[All]" allUniqueName="[TablaCanales].[MUNICIPIO].[All]" dimensionUniqueName="[TablaCanales]" displayFolder="" count="0" memberValueDatatype="130" unbalanced="0"/>
    <cacheHierarchy uniqueName="[TablaCanales].[SEDE]" caption="SEDE" attribute="1" defaultMemberUniqueName="[TablaCanales].[SEDE].[All]" allUniqueName="[TablaCanales].[SEDE].[All]" dimensionUniqueName="[TablaCanales]" displayFolder="" count="0" memberValueDatatype="130" unbalanced="0"/>
    <cacheHierarchy uniqueName="[TablaCanales].[FECHA DE CREACIÒN]" caption="FECHA DE CREACIÒN" attribute="1" defaultMemberUniqueName="[TablaCanales].[FECHA DE CREACIÒN].[All]" allUniqueName="[TablaCanales].[FECHA DE CREACIÒN].[All]" dimensionUniqueName="[TablaCanales]" displayFolder="" count="0" memberValueDatatype="130" unbalanced="0"/>
    <cacheHierarchy uniqueName="[TablaCanales].[FECHA DE CIERRE]" caption="FECHA DE CIERRE" attribute="1" time="1" defaultMemberUniqueName="[TablaCanales].[FECHA DE CIERRE].[All]" allUniqueName="[TablaCanales].[FECHA DE CIERRE].[All]" dimensionUniqueName="[TablaCanales]" displayFolder="" count="0" memberValueDatatype="7" unbalanced="0"/>
    <cacheHierarchy uniqueName="[TablaCanales].[Cola]" caption="Cola" attribute="1" defaultMemberUniqueName="[TablaCanales].[Cola].[All]" allUniqueName="[TablaCanales].[Cola].[All]" dimensionUniqueName="[TablaCanales]" displayFolder="" count="0" memberValueDatatype="130" unbalanced="0"/>
    <cacheHierarchy uniqueName="[TablaCanales].[ESTADO]" caption="ESTADO" attribute="1" defaultMemberUniqueName="[TablaCanales].[ESTADO].[All]" allUniqueName="[TablaCanales].[ESTADO].[All]" dimensionUniqueName="[TablaCanales]" displayFolder="" count="0" memberValueDatatype="130" unbalanced="0"/>
    <cacheHierarchy uniqueName="[TablaCanales].[CLIENTE]" caption="CLIENTE" attribute="1" defaultMemberUniqueName="[TablaCanales].[CLIENTE].[All]" allUniqueName="[TablaCanales].[CLIENTE].[All]" dimensionUniqueName="[TablaCanales]" displayFolder="" count="0" memberValueDatatype="130" unbalanced="0"/>
    <cacheHierarchy uniqueName="[TablaCanales].[TIPO]" caption="TIPO" attribute="1" defaultMemberUniqueName="[TablaCanales].[TIPO].[All]" allUniqueName="[TablaCanales].[TIPO].[All]" dimensionUniqueName="[TablaCanales]" displayFolder="" count="0" memberValueDatatype="130" unbalanced="0"/>
    <cacheHierarchy uniqueName="[TablaCanales].[FALLA]" caption="FALLA" attribute="1" defaultMemberUniqueName="[TablaCanales].[FALLA].[All]" allUniqueName="[TablaCanales].[FALLA].[All]" dimensionUniqueName="[TablaCanales]" displayFolder="" count="0" memberValueDatatype="130" unbalanced="0"/>
    <cacheHierarchy uniqueName="[TablaCanales].[PROVEEDOR]" caption="PROVEEDOR" attribute="1" defaultMemberUniqueName="[TablaCanales].[PROVEEDOR].[All]" allUniqueName="[TablaCanales].[PROVEEDOR].[All]" dimensionUniqueName="[TablaCanales]" displayFolder="" count="0" memberValueDatatype="130" unbalanced="0"/>
    <cacheHierarchy uniqueName="[TablaCanales].[TICKET PROVEEDOR]" caption="TICKET PROVEEDOR" attribute="1" defaultMemberUniqueName="[TablaCanales].[TICKET PROVEEDOR].[All]" allUniqueName="[TablaCanales].[TICKET PROVEEDOR].[All]" dimensionUniqueName="[TablaCanales]" displayFolder="" count="0" memberValueDatatype="130" unbalanced="0"/>
    <cacheHierarchy uniqueName="[TablaCanales].[FECHA CREACION PROVEEDOR]" caption="FECHA CREACION PROVEEDOR" attribute="1" time="1" defaultMemberUniqueName="[TablaCanales].[FECHA CREACION PROVEEDOR].[All]" allUniqueName="[TablaCanales].[FECHA CREACION PROVEEDOR].[All]" dimensionUniqueName="[TablaCanales]" displayFolder="" count="0" memberValueDatatype="7" unbalanced="0"/>
    <cacheHierarchy uniqueName="[TablaCanales].[FECHA SOLUCIÓN PROVEEDOR]" caption="FECHA SOLUCIÓN PROVEEDOR" attribute="1" time="1" defaultMemberUniqueName="[TablaCanales].[FECHA SOLUCIÓN PROVEEDOR].[All]" allUniqueName="[TablaCanales].[FECHA SOLUCIÓN PROVEEDOR].[All]" dimensionUniqueName="[TablaCanales]" displayFolder="" count="0" memberValueDatatype="7" unbalanced="0"/>
    <cacheHierarchy uniqueName="[TablaCanales].[RESPONSABILIDAD]" caption="RESPONSABILIDAD" attribute="1" defaultMemberUniqueName="[TablaCanales].[RESPONSABILIDAD].[All]" allUniqueName="[TablaCanales].[RESPONSABILIDAD].[All]" dimensionUniqueName="[TablaCanales]" displayFolder="" count="0" memberValueDatatype="130" unbalanced="0"/>
    <cacheHierarchy uniqueName="[TablaCanales].[OBSERVACIÒN]" caption="OBSERVACIÒN" attribute="1" defaultMemberUniqueName="[TablaCanales].[OBSERVACIÒN].[All]" allUniqueName="[TablaCanales].[OBSERVACIÒN].[All]" dimensionUniqueName="[TablaCanales]" displayFolder="" count="0" memberValueDatatype="130" unbalanced="0"/>
    <cacheHierarchy uniqueName="[TablaCanales].[FECHA SOLUCIÓN]" caption="FECHA SOLUCIÓN" attribute="1" defaultMemberUniqueName="[TablaCanales].[FECHA SOLUCIÓN].[All]" allUniqueName="[TablaCanales].[FECHA SOLUCIÓN].[All]" dimensionUniqueName="[TablaCanales]" displayFolder="" count="0" memberValueDatatype="130" unbalanced="0"/>
    <cacheHierarchy uniqueName="[TablaCanales].[MINUTOS UNE]" caption="MINUTOS UNE" attribute="1" defaultMemberUniqueName="[TablaCanales].[MINUTOS UNE].[All]" allUniqueName="[TablaCanales].[MINUTOS UNE].[All]" dimensionUniqueName="[TablaCanales]" displayFolder="" count="0" memberValueDatatype="20" unbalanced="0"/>
    <cacheHierarchy uniqueName="[TablaCanales].[INDISPONIBILIDAD % UNE]" caption="INDISPONIBILIDAD % UNE" attribute="1" defaultMemberUniqueName="[TablaCanales].[INDISPONIBILIDAD % UNE].[All]" allUniqueName="[TablaCanales].[INDISPONIBILIDAD % UNE].[All]" dimensionUniqueName="[TablaCanales]" displayFolder="" count="0" memberValueDatatype="130" unbalanced="0"/>
    <cacheHierarchy uniqueName="[TablaCanales].[FALLA % UNE]" caption="FALLA % UNE" attribute="1" defaultMemberUniqueName="[TablaCanales].[FALLA % UNE].[All]" allUniqueName="[TablaCanales].[FALLA % UNE].[All]" dimensionUniqueName="[TablaCanales]" displayFolder="" count="0" memberValueDatatype="130" unbalanced="0"/>
    <cacheHierarchy uniqueName="[TablaCanales].[MINUTOS REGISTRADURIA]" caption="MINUTOS REGISTRADURIA" attribute="1" defaultMemberUniqueName="[TablaCanales].[MINUTOS REGISTRADURIA].[All]" allUniqueName="[TablaCanales].[MINUTOS REGISTRADURIA].[All]" dimensionUniqueName="[TablaCanales]" displayFolder="" count="0" memberValueDatatype="20" unbalanced="0"/>
    <cacheHierarchy uniqueName="[TablaCanales].[INDISPONIBILIDAD % REGISTRADURIA]" caption="INDISPONIBILIDAD % REGISTRADURIA" attribute="1" defaultMemberUniqueName="[TablaCanales].[INDISPONIBILIDAD % REGISTRADURIA].[All]" allUniqueName="[TablaCanales].[INDISPONIBILIDAD % REGISTRADURIA].[All]" dimensionUniqueName="[TablaCanales]" displayFolder="" count="0" memberValueDatatype="130" unbalanced="0"/>
    <cacheHierarchy uniqueName="[TablaCanales].[FALLA % REGISTRADURIA]" caption="FALLA % REGISTRADURIA" attribute="1" defaultMemberUniqueName="[TablaCanales].[FALLA % REGISTRADURIA].[All]" allUniqueName="[TablaCanales].[FALLA % REGISTRADURIA].[All]" dimensionUniqueName="[TablaCanales]" displayFolder="" count="0" memberValueDatatype="130" unbalanced="0"/>
    <cacheHierarchy uniqueName="[TablaCanales].[MINUTOS OTROS]" caption="MINUTOS OTROS" attribute="1" defaultMemberUniqueName="[TablaCanales].[MINUTOS OTROS].[All]" allUniqueName="[TablaCanales].[MINUTOS OTROS].[All]" dimensionUniqueName="[TablaCanales]" displayFolder="" count="0" memberValueDatatype="20" unbalanced="0"/>
    <cacheHierarchy uniqueName="[TablaCanales].[INDISPONIBILIDAD % OTROS]" caption="INDISPONIBILIDAD % OTROS" attribute="1" defaultMemberUniqueName="[TablaCanales].[INDISPONIBILIDAD % OTROS].[All]" allUniqueName="[TablaCanales].[INDISPONIBILIDAD % OTROS].[All]" dimensionUniqueName="[TablaCanales]" displayFolder="" count="0" memberValueDatatype="130" unbalanced="0"/>
    <cacheHierarchy uniqueName="[TablaCanales].[FALLA % OTROS]" caption="FALLA % OTROS" attribute="1" defaultMemberUniqueName="[TablaCanales].[FALLA % OTROS].[All]" allUniqueName="[TablaCanales].[FALLA % OTROS].[All]" dimensionUniqueName="[TablaCanales]" displayFolder="" count="0" memberValueDatatype="130" unbalanced="0"/>
    <cacheHierarchy uniqueName="[TablaDepartamentos].[Departamento]" caption="Departamento" attribute="1" defaultMemberUniqueName="[TablaDepartamentos].[Departamento].[All]" allUniqueName="[TablaDepartamentos].[Departamento].[All]" dimensionUniqueName="[TablaDepartamentos]" displayFolder="" count="0" memberValueDatatype="130" unbalanced="0"/>
    <cacheHierarchy uniqueName="[TablaDepartamentos].[Municipios]" caption="Municipios" attribute="1" defaultMemberUniqueName="[TablaDepartamentos].[Municipios].[All]" allUniqueName="[TablaDepartamentos].[Municipios].[All]" dimensionUniqueName="[TablaDepartamentos]" displayFolder="" count="0" memberValueDatatype="20" unbalanced="0"/>
    <cacheHierarchy uniqueName="[TablaDepartamentos].[Capital]" caption="Capital" attribute="1" defaultMemberUniqueName="[TablaDepartamentos].[Capital].[All]" allUniqueName="[TablaDepartamentos].[Capital].[All]" dimensionUniqueName="[TablaDepartamentos]" displayFolder="" count="0" memberValueDatatype="130" unbalanced="0"/>
    <cacheHierarchy uniqueName="[TablaRequerimientos].[ID de orden de trabajo+]" caption="ID de orden de trabajo+" attribute="1" defaultMemberUniqueName="[TablaRequerimientos].[ID de orden de trabajo+].[All]" allUniqueName="[TablaRequerimientos].[ID de orden de trabajo+].[All]" dimensionUniqueName="[TablaRequerimientos]" displayFolder="" count="0" memberValueDatatype="130" unbalanced="0"/>
    <cacheHierarchy uniqueName="[TablaRequerimientos].[Resumen*]" caption="Resumen*" attribute="1" defaultMemberUniqueName="[TablaRequerimientos].[Resumen*].[All]" allUniqueName="[TablaRequerimientos].[Resumen*].[All]" dimensionUniqueName="[TablaRequerimientos]" displayFolder="" count="0" memberValueDatatype="130" unbalanced="0"/>
    <cacheHierarchy uniqueName="[TablaRequerimientos].[Servicio*+]" caption="Servicio*+" attribute="1" defaultMemberUniqueName="[TablaRequerimientos].[Servicio*+].[All]" allUniqueName="[TablaRequerimientos].[Servicio*+].[All]" dimensionUniqueName="[TablaRequerimientos]" displayFolder="" count="0" memberValueDatatype="130" unbalanced="0"/>
    <cacheHierarchy uniqueName="[TablaRequerimientos].[Prioridad]" caption="Prioridad" attribute="1" defaultMemberUniqueName="[TablaRequerimientos].[Prioridad].[All]" allUniqueName="[TablaRequerimientos].[Prioridad].[All]" dimensionUniqueName="[TablaRequerimientos]" displayFolder="" count="2" memberValueDatatype="130" unbalanced="0">
      <fieldsUsage count="2">
        <fieldUsage x="-1"/>
        <fieldUsage x="1"/>
      </fieldsUsage>
    </cacheHierarchy>
    <cacheHierarchy uniqueName="[TablaRequerimientos].[Estado*]" caption="Estado*" attribute="1" defaultMemberUniqueName="[TablaRequerimientos].[Estado*].[All]" allUniqueName="[TablaRequerimientos].[Estado*].[All]" dimensionUniqueName="[TablaRequerimientos]" displayFolder="" count="0" memberValueDatatype="130" unbalanced="0"/>
    <cacheHierarchy uniqueName="[TablaRequerimientos].[Nombre de grupo de soporte de usuario asignado+]" caption="Nombre de grupo de soporte de usuario asignado+" attribute="1" defaultMemberUniqueName="[TablaRequerimientos].[Nombre de grupo de soporte de usuario asignado+].[All]" allUniqueName="[TablaRequerimientos].[Nombre de grupo de soporte de usuario asignado+].[All]" dimensionUniqueName="[TablaRequerimientos]" displayFolder="" count="0" memberValueDatatype="130" unbalanced="0"/>
    <cacheHierarchy uniqueName="[TablaRequerimientos].[Fecha de envío]" caption="Fecha de envío" attribute="1" time="1" defaultMemberUniqueName="[TablaRequerimientos].[Fecha de envío].[All]" allUniqueName="[TablaRequerimientos].[Fecha de envío].[All]" dimensionUniqueName="[TablaRequerimientos]" displayFolder="" count="0" memberValueDatatype="7" unbalanced="0"/>
    <cacheHierarchy uniqueName="[TablaRequerimientos].[Hora de envío]" caption="Hora de envío" attribute="1" time="1" defaultMemberUniqueName="[TablaRequerimientos].[Hora de envío].[All]" allUniqueName="[TablaRequerimientos].[Hora de envío].[All]" dimensionUniqueName="[TablaRequerimientos]" displayFolder="" count="0" memberValueDatatype="7" unbalanced="0"/>
    <cacheHierarchy uniqueName="[TablaRequerimientos].[Fecha completada]" caption="Fecha completada" attribute="1" time="1" defaultMemberUniqueName="[TablaRequerimientos].[Fecha completada].[All]" allUniqueName="[TablaRequerimientos].[Fecha completada].[All]" dimensionUniqueName="[TablaRequerimientos]" displayFolder="" count="0" memberValueDatatype="7" unbalanced="0"/>
    <cacheHierarchy uniqueName="[TablaRequerimientos].[Hora completada]" caption="Hora completada" attribute="1" time="1" defaultMemberUniqueName="[TablaRequerimientos].[Hora completada].[All]" allUniqueName="[TablaRequerimientos].[Hora completada].[All]" dimensionUniqueName="[TablaRequerimientos]" displayFolder="" count="0" memberValueDatatype="7" unbalanced="0"/>
    <cacheHierarchy uniqueName="[TablaRequerimientos].[Fecha de finalización real+]" caption="Fecha de finalización real+" attribute="1" time="1" defaultMemberUniqueName="[TablaRequerimientos].[Fecha de finalización real+].[All]" allUniqueName="[TablaRequerimientos].[Fecha de finalización real+].[All]" dimensionUniqueName="[TablaRequerimientos]" displayFolder="" count="0" memberValueDatatype="7" unbalanced="0"/>
    <cacheHierarchy uniqueName="[TablaRequerimientos].[Fecha de inicio real+]" caption="Fecha de inicio real+" attribute="1" defaultMemberUniqueName="[TablaRequerimientos].[Fecha de inicio real+].[All]" allUniqueName="[TablaRequerimientos].[Fecha de inicio real+].[All]" dimensionUniqueName="[TablaRequerimientos]" displayFolder="" count="0" memberValueDatatype="130" unbalanced="0"/>
    <cacheHierarchy uniqueName="[TablaRequerimientos].[Fecha de última modificación]" caption="Fecha de última modificación" attribute="1" defaultMemberUniqueName="[TablaRequerimientos].[Fecha de última modificación].[All]" allUniqueName="[TablaRequerimientos].[Fecha de última modificación].[All]" dimensionUniqueName="[TablaRequerimientos]" displayFolder="" count="0" memberValueDatatype="130" unbalanced="0"/>
    <cacheHierarchy uniqueName="[TablaRequerimientos].[Estado de SLM]" caption="Estado de SLM" attribute="1" defaultMemberUniqueName="[TablaRequerimientos].[Estado de SLM].[All]" allUniqueName="[TablaRequerimientos].[Estado de SLM].[All]" dimensionUniqueName="[TablaRequerimientos]" displayFolder="" count="0" memberValueDatatype="130" unbalanced="0"/>
    <cacheHierarchy uniqueName="[TablaRequerimientos].[Tiempo Total Gestión]" caption="Tiempo Total Gestión" attribute="1" defaultMemberUniqueName="[TablaRequerimientos].[Tiempo Total Gestión].[All]" allUniqueName="[TablaRequerimientos].[Tiempo Total Gestión].[All]" dimensionUniqueName="[TablaRequerimientos]" displayFolder="" count="0" memberValueDatatype="130" unbalanced="0"/>
    <cacheHierarchy uniqueName="[TablaRequerimientos].[Estado SLM en tiempo real]" caption="Estado SLM en tiempo real" attribute="1" defaultMemberUniqueName="[TablaRequerimientos].[Estado SLM en tiempo real].[All]" allUniqueName="[TablaRequerimientos].[Estado SLM en tiempo real].[All]" dimensionUniqueName="[TablaRequerimientos]" displayFolder="" count="0" memberValueDatatype="130" unbalanced="0"/>
    <cacheHierarchy uniqueName="[TablaRequerimientos].[ContactFullName]" caption="ContactFullName" attribute="1" defaultMemberUniqueName="[TablaRequerimientos].[ContactFullName].[All]" allUniqueName="[TablaRequerimientos].[ContactFullName].[All]" dimensionUniqueName="[TablaRequerimientos]" displayFolder="" count="0" memberValueDatatype="130" unbalanced="0"/>
    <cacheHierarchy uniqueName="[TablaRequerimientos].[Correo electrónico de contacto]" caption="Correo electrónico de contacto" attribute="1" defaultMemberUniqueName="[TablaRequerimientos].[Correo electrónico de contacto].[All]" allUniqueName="[TablaRequerimientos].[Correo electrónico de contacto].[All]" dimensionUniqueName="[TablaRequerimientos]" displayFolder="" count="0" memberValueDatatype="130" unbalanced="0"/>
    <cacheHierarchy uniqueName="[TablaRequerimientos].[Gestor de Peticiones]" caption="Gestor de Peticiones" attribute="1" defaultMemberUniqueName="[TablaRequerimientos].[Gestor de Peticiones].[All]" allUniqueName="[TablaRequerimientos].[Gestor de Peticiones].[All]" dimensionUniqueName="[TablaRequerimientos]" displayFolder="" count="0" memberValueDatatype="130" unbalanced="0"/>
    <cacheHierarchy uniqueName="[TablaRequerimientos].[Motivo del estado]" caption="Motivo del estado" attribute="1" defaultMemberUniqueName="[TablaRequerimientos].[Motivo del estado].[All]" allUniqueName="[TablaRequerimientos].[Motivo del estado].[All]" dimensionUniqueName="[TablaRequerimientos]" displayFolder="" count="0" memberValueDatatype="130" unbalanced="0"/>
    <cacheHierarchy uniqueName="[TablaRequerimientos].[Nombre de grupo de soporte de gestor*]" caption="Nombre de grupo de soporte de gestor*" attribute="1" defaultMemberUniqueName="[TablaRequerimientos].[Nombre de grupo de soporte de gestor*].[All]" allUniqueName="[TablaRequerimientos].[Nombre de grupo de soporte de gestor*].[All]" dimensionUniqueName="[TablaRequerimientos]" displayFolder="" count="0" memberValueDatatype="130" unbalanced="0"/>
    <cacheHierarchy uniqueName="[TablaRequerimientos].[Tipo Cuidad*]" caption="Tipo Cuidad*" attribute="1" defaultMemberUniqueName="[TablaRequerimientos].[Tipo Cuidad*].[All]" allUniqueName="[TablaRequerimientos].[Tipo Cuidad*].[All]" dimensionUniqueName="[TablaRequerimientos]" displayFolder="" count="0" memberValueDatatype="130" unbalanced="0"/>
    <cacheHierarchy uniqueName="[TablaRequerimientos].[Usuario asignado a petición]" caption="Usuario asignado a petición" attribute="1" defaultMemberUniqueName="[TablaRequerimientos].[Usuario asignado a petición].[All]" allUniqueName="[TablaRequerimientos].[Usuario asignado a petición].[All]" dimensionUniqueName="[TablaRequerimientos]" displayFolder="" count="0" memberValueDatatype="130" unbalanced="0"/>
    <cacheHierarchy uniqueName="[TablaRequerimientos].[Tiempo Creación (HH:mm)]" caption="Tiempo Creación (HH:mm)" attribute="1" defaultMemberUniqueName="[TablaRequerimientos].[Tiempo Creación (HH:mm)].[All]" allUniqueName="[TablaRequerimientos].[Tiempo Creación (HH:mm)].[All]" dimensionUniqueName="[TablaRequerimientos]" displayFolder="" count="0" memberValueDatatype="130" unbalanced="0"/>
    <cacheHierarchy uniqueName="[TablaRequerimientos].[ANS Creación Requerimiento]" caption="ANS Creación Requerimiento" attribute="1" defaultMemberUniqueName="[TablaRequerimientos].[ANS Creación Requerimiento].[All]" allUniqueName="[TablaRequerimientos].[ANS Creación Requerimiento].[All]" dimensionUniqueName="[TablaRequerimientos]" displayFolder="" count="0" memberValueDatatype="130" unbalanced="0"/>
    <cacheHierarchy uniqueName="[TablaRequerimientos].[Tiempo Avance Incidente]" caption="Tiempo Avance Incidente" attribute="1" defaultMemberUniqueName="[TablaRequerimientos].[Tiempo Avance Incidente].[All]" allUniqueName="[TablaRequerimientos].[Tiempo Avance Incidente].[All]" dimensionUniqueName="[TablaRequerimientos]" displayFolder="" count="0" memberValueDatatype="130" unbalanced="0"/>
    <cacheHierarchy uniqueName="[TablaRequerimientos].[ANS Avance Incidente]" caption="ANS Avance Incidente" attribute="1" defaultMemberUniqueName="[TablaRequerimientos].[ANS Avance Incidente].[All]" allUniqueName="[TablaRequerimientos].[ANS Avance Incidente].[All]" dimensionUniqueName="[TablaRequerimientos]" displayFolder="" count="0" memberValueDatatype="130" unbalanced="0"/>
    <cacheHierarchy uniqueName="[Measures].[__XL_Count Tabla1]" caption="__XL_Count Tabla1" measure="1" displayFolder="" measureGroup="Tabla1" count="0" hidden="1"/>
    <cacheHierarchy uniqueName="[Measures].[__XL_Count TablaRequerimientos]" caption="__XL_Count TablaRequerimientos" measure="1" displayFolder="" measureGroup="TablaRequerimientos" count="0" hidden="1"/>
    <cacheHierarchy uniqueName="[Measures].[__XL_Count TablaCanales]" caption="__XL_Count TablaCanales" measure="1" displayFolder="" measureGroup="TablaCanales" count="0" hidden="1"/>
    <cacheHierarchy uniqueName="[Measures].[__XL_Count TablaDepartamentos]" caption="__XL_Count TablaDepartamentos" measure="1" displayFolder="" measureGroup="TablaDepartamentos" count="0" hidden="1"/>
    <cacheHierarchy uniqueName="[Measures].[__No measures defined]" caption="__No measures defined" measure="1" displayFolder="" count="0" hidden="1"/>
    <cacheHierarchy uniqueName="[Measures].[Recuento de Prioridad*]" caption="Recuento de Prioridad*" measure="1" displayFolder="" measureGroup="Tabla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ID de la incidencia*+]" caption="Recuento de ID de la incidencia*+" measure="1" displayFolder="" measureGroup="Tabla1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ID de orden de trabajo+]" caption="Recuento de ID de orden de trabajo+" measure="1" displayFolder="" measureGroup="TablaRequerimiento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Recuento de Prioridad]" caption="Recuento de Prioridad" measure="1" displayFolder="" measureGroup="TablaRequerimient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Servicio*+]" caption="Recuento de Servicio*+" measure="1" displayFolder="" measureGroup="Tabla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Servicio*+ 2]" caption="Recuento de Servicio*+ 2" measure="1" displayFolder="" measureGroup="TablaRequerimientos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Recuento de DEPARTAMENTO]" caption="Recuento de DEPARTAMENTO" measure="1" displayFolder="" measureGroup="TablaCanal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e Departamento 2]" caption="Recuento de Departamento 2" measure="1" displayFolder="" measureGroup="TablaDepartamento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a de Municipios]" caption="Suma de Municipios" measure="1" displayFolder="" measureGroup="TablaDepartamento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</cacheHierarchies>
  <kpis count="0"/>
  <dimensions count="5">
    <dimension measure="1" name="Measures" uniqueName="[Measures]" caption="Measures"/>
    <dimension name="Tabla1" uniqueName="[Tabla1]" caption="Tabla1"/>
    <dimension name="TablaCanales" uniqueName="[TablaCanales]" caption="TablaCanales"/>
    <dimension name="TablaDepartamentos" uniqueName="[TablaDepartamentos]" caption="TablaDepartamentos"/>
    <dimension name="TablaRequerimientos" uniqueName="[TablaRequerimientos]" caption="TablaRequerimientos"/>
  </dimensions>
  <measureGroups count="4">
    <measureGroup name="Tabla1" caption="Tabla1"/>
    <measureGroup name="TablaCanales" caption="TablaCanales"/>
    <measureGroup name="TablaDepartamentos" caption="TablaDepartamentos"/>
    <measureGroup name="TablaRequerimientos" caption="TablaRequerimientos"/>
  </measureGroups>
  <maps count="4">
    <map measureGroup="0" dimension="1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uis Fernando Prieto Jimenez" refreshedDate="43873.532738194444" backgroundQuery="1" createdVersion="6" refreshedVersion="6" minRefreshableVersion="3" recordCount="0" supportSubquery="1" supportAdvancedDrill="1" xr:uid="{6CB9128F-4873-4055-9690-3E8335878A99}">
  <cacheSource type="external" connectionId="1"/>
  <cacheFields count="3">
    <cacheField name="[Measures].[Recuento de ID de la incidencia*+]" caption="Recuento de ID de la incidencia*+" numFmtId="0" hierarchy="88" level="32767"/>
    <cacheField name="[Tabla1].[Prioridad*].[Prioridad*]" caption="Prioridad*" numFmtId="0" hierarchy="3" level="1">
      <sharedItems count="3">
        <s v="Alta"/>
        <s v="Baja"/>
        <s v="Media"/>
      </sharedItems>
    </cacheField>
    <cacheField name="[Measures].[Recuento de Prioridad*]" caption="Recuento de Prioridad*" numFmtId="0" hierarchy="87" level="32767"/>
  </cacheFields>
  <cacheHierarchies count="96">
    <cacheHierarchy uniqueName="[Tabla1].[ID de la incidencia*+]" caption="ID de la incidencia*+" attribute="1" defaultMemberUniqueName="[Tabla1].[ID de la incidencia*+].[All]" allUniqueName="[Tabla1].[ID de la incidencia*+].[All]" dimensionUniqueName="[Tabla1]" displayFolder="" count="0" memberValueDatatype="130" unbalanced="0"/>
    <cacheHierarchy uniqueName="[Tabla1].[Resumen*]" caption="Resumen*" attribute="1" defaultMemberUniqueName="[Tabla1].[Resumen*].[All]" allUniqueName="[Tabla1].[Resumen*].[All]" dimensionUniqueName="[Tabla1]" displayFolder="" count="0" memberValueDatatype="130" unbalanced="0"/>
    <cacheHierarchy uniqueName="[Tabla1].[Servicio*+]" caption="Servicio*+" attribute="1" defaultMemberUniqueName="[Tabla1].[Servicio*+].[All]" allUniqueName="[Tabla1].[Servicio*+].[All]" dimensionUniqueName="[Tabla1]" displayFolder="" count="0" memberValueDatatype="130" unbalanced="0"/>
    <cacheHierarchy uniqueName="[Tabla1].[Prioridad*]" caption="Prioridad*" attribute="1" defaultMemberUniqueName="[Tabla1].[Prioridad*].[All]" allUniqueName="[Tabla1].[Prioridad*].[All]" dimensionUniqueName="[Tabla1]" displayFolder="" count="2" memberValueDatatype="130" unbalanced="0">
      <fieldsUsage count="2">
        <fieldUsage x="-1"/>
        <fieldUsage x="1"/>
      </fieldsUsage>
    </cacheHierarchy>
    <cacheHierarchy uniqueName="[Tabla1].[Estado*]" caption="Estado*" attribute="1" defaultMemberUniqueName="[Tabla1].[Estado*].[All]" allUniqueName="[Tabla1].[Estado*].[All]" dimensionUniqueName="[Tabla1]" displayFolder="" count="0" memberValueDatatype="130" unbalanced="0"/>
    <cacheHierarchy uniqueName="[Tabla1].[Grupo asignado*+]" caption="Grupo asignado*+" attribute="1" defaultMemberUniqueName="[Tabla1].[Grupo asignado*+].[All]" allUniqueName="[Tabla1].[Grupo asignado*+].[All]" dimensionUniqueName="[Tabla1]" displayFolder="" count="0" memberValueDatatype="130" unbalanced="0"/>
    <cacheHierarchy uniqueName="[Tabla1].[Usuario asignado+]" caption="Usuario asignado+" attribute="1" defaultMemberUniqueName="[Tabla1].[Usuario asignado+].[All]" allUniqueName="[Tabla1].[Usuario asignado+].[All]" dimensionUniqueName="[Tabla1]" displayFolder="" count="0" memberValueDatatype="130" unbalanced="0"/>
    <cacheHierarchy uniqueName="[Tabla1].[Grupo de propietarios+]" caption="Grupo de propietarios+" attribute="1" defaultMemberUniqueName="[Tabla1].[Grupo de propietarios+].[All]" allUniqueName="[Tabla1].[Grupo de propietarios+].[All]" dimensionUniqueName="[Tabla1]" displayFolder="" count="0" memberValueDatatype="130" unbalanced="0"/>
    <cacheHierarchy uniqueName="[Tabla1].[Propietario]" caption="Propietario" attribute="1" defaultMemberUniqueName="[Tabla1].[Propietario].[All]" allUniqueName="[Tabla1].[Propietario].[All]" dimensionUniqueName="[Tabla1]" displayFolder="" count="0" memberValueDatatype="130" unbalanced="0"/>
    <cacheHierarchy uniqueName="[Tabla1].[Fecha de notificación+]" caption="Fecha de notificación+" attribute="1" time="1" defaultMemberUniqueName="[Tabla1].[Fecha de notificación+].[All]" allUniqueName="[Tabla1].[Fecha de notificación+].[All]" dimensionUniqueName="[Tabla1]" displayFolder="" count="0" memberValueDatatype="7" unbalanced="0"/>
    <cacheHierarchy uniqueName="[Tabla1].[Hora de notificación]" caption="Hora de notificación" attribute="1" time="1" defaultMemberUniqueName="[Tabla1].[Hora de notificación].[All]" allUniqueName="[Tabla1].[Hora de notificación].[All]" dimensionUniqueName="[Tabla1]" displayFolder="" count="0" memberValueDatatype="7" unbalanced="0"/>
    <cacheHierarchy uniqueName="[Tabla1].[Fecha de envío]" caption="Fecha de envío" attribute="1" time="1" defaultMemberUniqueName="[Tabla1].[Fecha de envío].[All]" allUniqueName="[Tabla1].[Fecha de envío].[All]" dimensionUniqueName="[Tabla1]" displayFolder="" count="0" memberValueDatatype="7" unbalanced="0"/>
    <cacheHierarchy uniqueName="[Tabla1].[Hora de envío]" caption="Hora de envío" attribute="1" time="1" defaultMemberUniqueName="[Tabla1].[Hora de envío].[All]" allUniqueName="[Tabla1].[Hora de envío].[All]" dimensionUniqueName="[Tabla1]" displayFolder="" count="0" memberValueDatatype="7" unbalanced="0"/>
    <cacheHierarchy uniqueName="[Tabla1].[Last Resolved Date]" caption="Last Resolved Date" attribute="1" time="1" defaultMemberUniqueName="[Tabla1].[Last Resolved Date].[All]" allUniqueName="[Tabla1].[Last Resolved Date].[All]" dimensionUniqueName="[Tabla1]" displayFolder="" count="0" memberValueDatatype="7" unbalanced="0"/>
    <cacheHierarchy uniqueName="[Tabla1].[Last Resolved Hour]" caption="Last Resolved Hour" attribute="1" time="1" defaultMemberUniqueName="[Tabla1].[Last Resolved Hour].[All]" allUniqueName="[Tabla1].[Last Resolved Hour].[All]" dimensionUniqueName="[Tabla1]" displayFolder="" count="0" memberValueDatatype="7" unbalanced="0"/>
    <cacheHierarchy uniqueName="[Tabla1].[Fecha de cierre]" caption="Fecha de cierre" attribute="1" time="1" defaultMemberUniqueName="[Tabla1].[Fecha de cierre].[All]" allUniqueName="[Tabla1].[Fecha de cierre].[All]" dimensionUniqueName="[Tabla1]" displayFolder="" count="0" memberValueDatatype="7" unbalanced="0"/>
    <cacheHierarchy uniqueName="[Tabla1].[Estado SLM en tiempo real]" caption="Estado SLM en tiempo real" attribute="1" defaultMemberUniqueName="[Tabla1].[Estado SLM en tiempo real].[All]" allUniqueName="[Tabla1].[Estado SLM en tiempo real].[All]" dimensionUniqueName="[Tabla1]" displayFolder="" count="0" memberValueDatatype="130" unbalanced="0"/>
    <cacheHierarchy uniqueName="[Tabla1].[Tiempo Total Gestión]" caption="Tiempo Total Gestión" attribute="1" defaultMemberUniqueName="[Tabla1].[Tiempo Total Gestión].[All]" allUniqueName="[Tabla1].[Tiempo Total Gestión].[All]" dimensionUniqueName="[Tabla1]" displayFolder="" count="0" memberValueDatatype="130" unbalanced="0"/>
    <cacheHierarchy uniqueName="[Tabla1].[Fuente reportada*]" caption="Fuente reportada*" attribute="1" defaultMemberUniqueName="[Tabla1].[Fuente reportada*].[All]" allUniqueName="[Tabla1].[Fuente reportada*].[All]" dimensionUniqueName="[Tabla1]" displayFolder="" count="0" memberValueDatatype="130" unbalanced="0"/>
    <cacheHierarchy uniqueName="[Tabla1].[Tiempo Creación (HH:mm)]" caption="Tiempo Creación (HH:mm)" attribute="1" defaultMemberUniqueName="[Tabla1].[Tiempo Creación (HH:mm)].[All]" allUniqueName="[Tabla1].[Tiempo Creación (HH:mm)].[All]" dimensionUniqueName="[Tabla1]" displayFolder="" count="0" memberValueDatatype="130" unbalanced="0"/>
    <cacheHierarchy uniqueName="[Tabla1].[ANS Creación Incidente]" caption="ANS Creación Incidente" attribute="1" defaultMemberUniqueName="[Tabla1].[ANS Creación Incidente].[All]" allUniqueName="[Tabla1].[ANS Creación Incidente].[All]" dimensionUniqueName="[Tabla1]" displayFolder="" count="0" memberValueDatatype="130" unbalanced="0"/>
    <cacheHierarchy uniqueName="[Tabla1].[Tiempo Avance Incidente]" caption="Tiempo Avance Incidente" attribute="1" time="1" defaultMemberUniqueName="[Tabla1].[Tiempo Avance Incidente].[All]" allUniqueName="[Tabla1].[Tiempo Avance Incidente].[All]" dimensionUniqueName="[Tabla1]" displayFolder="" count="0" memberValueDatatype="7" unbalanced="0"/>
    <cacheHierarchy uniqueName="[Tabla1].[ANS Avance Incidente]" caption="ANS Avance Incidente" attribute="1" defaultMemberUniqueName="[Tabla1].[ANS Avance Incidente].[All]" allUniqueName="[Tabla1].[ANS Avance Incidente].[All]" dimensionUniqueName="[Tabla1]" displayFolder="" count="0" memberValueDatatype="130" unbalanced="0"/>
    <cacheHierarchy uniqueName="[TablaCanales].[# NÚMERO DE TICKET]" caption="# NÚMERO DE TICKET" attribute="1" defaultMemberUniqueName="[TablaCanales].[# NÚMERO DE TICKET].[All]" allUniqueName="[TablaCanales].[# NÚMERO DE TICKET].[All]" dimensionUniqueName="[TablaCanales]" displayFolder="" count="0" memberValueDatatype="130" unbalanced="0"/>
    <cacheHierarchy uniqueName="[TablaCanales].[TIPO DE ALERTA]" caption="TIPO DE ALERTA" attribute="1" defaultMemberUniqueName="[TablaCanales].[TIPO DE ALERTA].[All]" allUniqueName="[TablaCanales].[TIPO DE ALERTA].[All]" dimensionUniqueName="[TablaCanales]" displayFolder="" count="0" memberValueDatatype="130" unbalanced="0"/>
    <cacheHierarchy uniqueName="[TablaCanales].[TIPO DE SEDE]" caption="TIPO DE SEDE" attribute="1" defaultMemberUniqueName="[TablaCanales].[TIPO DE SEDE].[All]" allUniqueName="[TablaCanales].[TIPO DE SEDE].[All]" dimensionUniqueName="[TablaCanales]" displayFolder="" count="0" memberValueDatatype="130" unbalanced="0"/>
    <cacheHierarchy uniqueName="[TablaCanales].[DEPARTAMENTO]" caption="DEPARTAMENTO" attribute="1" defaultMemberUniqueName="[TablaCanales].[DEPARTAMENTO].[All]" allUniqueName="[TablaCanales].[DEPARTAMENTO].[All]" dimensionUniqueName="[TablaCanales]" displayFolder="" count="0" memberValueDatatype="130" unbalanced="0"/>
    <cacheHierarchy uniqueName="[TablaCanales].[MUNICIPIO]" caption="MUNICIPIO" attribute="1" defaultMemberUniqueName="[TablaCanales].[MUNICIPIO].[All]" allUniqueName="[TablaCanales].[MUNICIPIO].[All]" dimensionUniqueName="[TablaCanales]" displayFolder="" count="0" memberValueDatatype="130" unbalanced="0"/>
    <cacheHierarchy uniqueName="[TablaCanales].[SEDE]" caption="SEDE" attribute="1" defaultMemberUniqueName="[TablaCanales].[SEDE].[All]" allUniqueName="[TablaCanales].[SEDE].[All]" dimensionUniqueName="[TablaCanales]" displayFolder="" count="0" memberValueDatatype="130" unbalanced="0"/>
    <cacheHierarchy uniqueName="[TablaCanales].[FECHA DE CREACIÒN]" caption="FECHA DE CREACIÒN" attribute="1" defaultMemberUniqueName="[TablaCanales].[FECHA DE CREACIÒN].[All]" allUniqueName="[TablaCanales].[FECHA DE CREACIÒN].[All]" dimensionUniqueName="[TablaCanales]" displayFolder="" count="0" memberValueDatatype="130" unbalanced="0"/>
    <cacheHierarchy uniqueName="[TablaCanales].[FECHA DE CIERRE]" caption="FECHA DE CIERRE" attribute="1" time="1" defaultMemberUniqueName="[TablaCanales].[FECHA DE CIERRE].[All]" allUniqueName="[TablaCanales].[FECHA DE CIERRE].[All]" dimensionUniqueName="[TablaCanales]" displayFolder="" count="0" memberValueDatatype="7" unbalanced="0"/>
    <cacheHierarchy uniqueName="[TablaCanales].[Cola]" caption="Cola" attribute="1" defaultMemberUniqueName="[TablaCanales].[Cola].[All]" allUniqueName="[TablaCanales].[Cola].[All]" dimensionUniqueName="[TablaCanales]" displayFolder="" count="0" memberValueDatatype="130" unbalanced="0"/>
    <cacheHierarchy uniqueName="[TablaCanales].[ESTADO]" caption="ESTADO" attribute="1" defaultMemberUniqueName="[TablaCanales].[ESTADO].[All]" allUniqueName="[TablaCanales].[ESTADO].[All]" dimensionUniqueName="[TablaCanales]" displayFolder="" count="0" memberValueDatatype="130" unbalanced="0"/>
    <cacheHierarchy uniqueName="[TablaCanales].[CLIENTE]" caption="CLIENTE" attribute="1" defaultMemberUniqueName="[TablaCanales].[CLIENTE].[All]" allUniqueName="[TablaCanales].[CLIENTE].[All]" dimensionUniqueName="[TablaCanales]" displayFolder="" count="0" memberValueDatatype="130" unbalanced="0"/>
    <cacheHierarchy uniqueName="[TablaCanales].[TIPO]" caption="TIPO" attribute="1" defaultMemberUniqueName="[TablaCanales].[TIPO].[All]" allUniqueName="[TablaCanales].[TIPO].[All]" dimensionUniqueName="[TablaCanales]" displayFolder="" count="0" memberValueDatatype="130" unbalanced="0"/>
    <cacheHierarchy uniqueName="[TablaCanales].[FALLA]" caption="FALLA" attribute="1" defaultMemberUniqueName="[TablaCanales].[FALLA].[All]" allUniqueName="[TablaCanales].[FALLA].[All]" dimensionUniqueName="[TablaCanales]" displayFolder="" count="0" memberValueDatatype="130" unbalanced="0"/>
    <cacheHierarchy uniqueName="[TablaCanales].[PROVEEDOR]" caption="PROVEEDOR" attribute="1" defaultMemberUniqueName="[TablaCanales].[PROVEEDOR].[All]" allUniqueName="[TablaCanales].[PROVEEDOR].[All]" dimensionUniqueName="[TablaCanales]" displayFolder="" count="0" memberValueDatatype="130" unbalanced="0"/>
    <cacheHierarchy uniqueName="[TablaCanales].[TICKET PROVEEDOR]" caption="TICKET PROVEEDOR" attribute="1" defaultMemberUniqueName="[TablaCanales].[TICKET PROVEEDOR].[All]" allUniqueName="[TablaCanales].[TICKET PROVEEDOR].[All]" dimensionUniqueName="[TablaCanales]" displayFolder="" count="0" memberValueDatatype="130" unbalanced="0"/>
    <cacheHierarchy uniqueName="[TablaCanales].[FECHA CREACION PROVEEDOR]" caption="FECHA CREACION PROVEEDOR" attribute="1" time="1" defaultMemberUniqueName="[TablaCanales].[FECHA CREACION PROVEEDOR].[All]" allUniqueName="[TablaCanales].[FECHA CREACION PROVEEDOR].[All]" dimensionUniqueName="[TablaCanales]" displayFolder="" count="0" memberValueDatatype="7" unbalanced="0"/>
    <cacheHierarchy uniqueName="[TablaCanales].[FECHA SOLUCIÓN PROVEEDOR]" caption="FECHA SOLUCIÓN PROVEEDOR" attribute="1" time="1" defaultMemberUniqueName="[TablaCanales].[FECHA SOLUCIÓN PROVEEDOR].[All]" allUniqueName="[TablaCanales].[FECHA SOLUCIÓN PROVEEDOR].[All]" dimensionUniqueName="[TablaCanales]" displayFolder="" count="0" memberValueDatatype="7" unbalanced="0"/>
    <cacheHierarchy uniqueName="[TablaCanales].[RESPONSABILIDAD]" caption="RESPONSABILIDAD" attribute="1" defaultMemberUniqueName="[TablaCanales].[RESPONSABILIDAD].[All]" allUniqueName="[TablaCanales].[RESPONSABILIDAD].[All]" dimensionUniqueName="[TablaCanales]" displayFolder="" count="0" memberValueDatatype="130" unbalanced="0"/>
    <cacheHierarchy uniqueName="[TablaCanales].[OBSERVACIÒN]" caption="OBSERVACIÒN" attribute="1" defaultMemberUniqueName="[TablaCanales].[OBSERVACIÒN].[All]" allUniqueName="[TablaCanales].[OBSERVACIÒN].[All]" dimensionUniqueName="[TablaCanales]" displayFolder="" count="0" memberValueDatatype="130" unbalanced="0"/>
    <cacheHierarchy uniqueName="[TablaCanales].[FECHA SOLUCIÓN]" caption="FECHA SOLUCIÓN" attribute="1" defaultMemberUniqueName="[TablaCanales].[FECHA SOLUCIÓN].[All]" allUniqueName="[TablaCanales].[FECHA SOLUCIÓN].[All]" dimensionUniqueName="[TablaCanales]" displayFolder="" count="0" memberValueDatatype="130" unbalanced="0"/>
    <cacheHierarchy uniqueName="[TablaCanales].[MINUTOS UNE]" caption="MINUTOS UNE" attribute="1" defaultMemberUniqueName="[TablaCanales].[MINUTOS UNE].[All]" allUniqueName="[TablaCanales].[MINUTOS UNE].[All]" dimensionUniqueName="[TablaCanales]" displayFolder="" count="0" memberValueDatatype="20" unbalanced="0"/>
    <cacheHierarchy uniqueName="[TablaCanales].[INDISPONIBILIDAD % UNE]" caption="INDISPONIBILIDAD % UNE" attribute="1" defaultMemberUniqueName="[TablaCanales].[INDISPONIBILIDAD % UNE].[All]" allUniqueName="[TablaCanales].[INDISPONIBILIDAD % UNE].[All]" dimensionUniqueName="[TablaCanales]" displayFolder="" count="0" memberValueDatatype="130" unbalanced="0"/>
    <cacheHierarchy uniqueName="[TablaCanales].[FALLA % UNE]" caption="FALLA % UNE" attribute="1" defaultMemberUniqueName="[TablaCanales].[FALLA % UNE].[All]" allUniqueName="[TablaCanales].[FALLA % UNE].[All]" dimensionUniqueName="[TablaCanales]" displayFolder="" count="0" memberValueDatatype="130" unbalanced="0"/>
    <cacheHierarchy uniqueName="[TablaCanales].[MINUTOS REGISTRADURIA]" caption="MINUTOS REGISTRADURIA" attribute="1" defaultMemberUniqueName="[TablaCanales].[MINUTOS REGISTRADURIA].[All]" allUniqueName="[TablaCanales].[MINUTOS REGISTRADURIA].[All]" dimensionUniqueName="[TablaCanales]" displayFolder="" count="0" memberValueDatatype="20" unbalanced="0"/>
    <cacheHierarchy uniqueName="[TablaCanales].[INDISPONIBILIDAD % REGISTRADURIA]" caption="INDISPONIBILIDAD % REGISTRADURIA" attribute="1" defaultMemberUniqueName="[TablaCanales].[INDISPONIBILIDAD % REGISTRADURIA].[All]" allUniqueName="[TablaCanales].[INDISPONIBILIDAD % REGISTRADURIA].[All]" dimensionUniqueName="[TablaCanales]" displayFolder="" count="0" memberValueDatatype="130" unbalanced="0"/>
    <cacheHierarchy uniqueName="[TablaCanales].[FALLA % REGISTRADURIA]" caption="FALLA % REGISTRADURIA" attribute="1" defaultMemberUniqueName="[TablaCanales].[FALLA % REGISTRADURIA].[All]" allUniqueName="[TablaCanales].[FALLA % REGISTRADURIA].[All]" dimensionUniqueName="[TablaCanales]" displayFolder="" count="0" memberValueDatatype="130" unbalanced="0"/>
    <cacheHierarchy uniqueName="[TablaCanales].[MINUTOS OTROS]" caption="MINUTOS OTROS" attribute="1" defaultMemberUniqueName="[TablaCanales].[MINUTOS OTROS].[All]" allUniqueName="[TablaCanales].[MINUTOS OTROS].[All]" dimensionUniqueName="[TablaCanales]" displayFolder="" count="0" memberValueDatatype="20" unbalanced="0"/>
    <cacheHierarchy uniqueName="[TablaCanales].[INDISPONIBILIDAD % OTROS]" caption="INDISPONIBILIDAD % OTROS" attribute="1" defaultMemberUniqueName="[TablaCanales].[INDISPONIBILIDAD % OTROS].[All]" allUniqueName="[TablaCanales].[INDISPONIBILIDAD % OTROS].[All]" dimensionUniqueName="[TablaCanales]" displayFolder="" count="0" memberValueDatatype="130" unbalanced="0"/>
    <cacheHierarchy uniqueName="[TablaCanales].[FALLA % OTROS]" caption="FALLA % OTROS" attribute="1" defaultMemberUniqueName="[TablaCanales].[FALLA % OTROS].[All]" allUniqueName="[TablaCanales].[FALLA % OTROS].[All]" dimensionUniqueName="[TablaCanales]" displayFolder="" count="0" memberValueDatatype="130" unbalanced="0"/>
    <cacheHierarchy uniqueName="[TablaDepartamentos].[Departamento]" caption="Departamento" attribute="1" defaultMemberUniqueName="[TablaDepartamentos].[Departamento].[All]" allUniqueName="[TablaDepartamentos].[Departamento].[All]" dimensionUniqueName="[TablaDepartamentos]" displayFolder="" count="0" memberValueDatatype="130" unbalanced="0"/>
    <cacheHierarchy uniqueName="[TablaDepartamentos].[Municipios]" caption="Municipios" attribute="1" defaultMemberUniqueName="[TablaDepartamentos].[Municipios].[All]" allUniqueName="[TablaDepartamentos].[Municipios].[All]" dimensionUniqueName="[TablaDepartamentos]" displayFolder="" count="0" memberValueDatatype="20" unbalanced="0"/>
    <cacheHierarchy uniqueName="[TablaDepartamentos].[Capital]" caption="Capital" attribute="1" defaultMemberUniqueName="[TablaDepartamentos].[Capital].[All]" allUniqueName="[TablaDepartamentos].[Capital].[All]" dimensionUniqueName="[TablaDepartamentos]" displayFolder="" count="0" memberValueDatatype="130" unbalanced="0"/>
    <cacheHierarchy uniqueName="[TablaRequerimientos].[ID de orden de trabajo+]" caption="ID de orden de trabajo+" attribute="1" defaultMemberUniqueName="[TablaRequerimientos].[ID de orden de trabajo+].[All]" allUniqueName="[TablaRequerimientos].[ID de orden de trabajo+].[All]" dimensionUniqueName="[TablaRequerimientos]" displayFolder="" count="0" memberValueDatatype="130" unbalanced="0"/>
    <cacheHierarchy uniqueName="[TablaRequerimientos].[Resumen*]" caption="Resumen*" attribute="1" defaultMemberUniqueName="[TablaRequerimientos].[Resumen*].[All]" allUniqueName="[TablaRequerimientos].[Resumen*].[All]" dimensionUniqueName="[TablaRequerimientos]" displayFolder="" count="0" memberValueDatatype="130" unbalanced="0"/>
    <cacheHierarchy uniqueName="[TablaRequerimientos].[Servicio*+]" caption="Servicio*+" attribute="1" defaultMemberUniqueName="[TablaRequerimientos].[Servicio*+].[All]" allUniqueName="[TablaRequerimientos].[Servicio*+].[All]" dimensionUniqueName="[TablaRequerimientos]" displayFolder="" count="0" memberValueDatatype="130" unbalanced="0"/>
    <cacheHierarchy uniqueName="[TablaRequerimientos].[Prioridad]" caption="Prioridad" attribute="1" defaultMemberUniqueName="[TablaRequerimientos].[Prioridad].[All]" allUniqueName="[TablaRequerimientos].[Prioridad].[All]" dimensionUniqueName="[TablaRequerimientos]" displayFolder="" count="0" memberValueDatatype="130" unbalanced="0"/>
    <cacheHierarchy uniqueName="[TablaRequerimientos].[Estado*]" caption="Estado*" attribute="1" defaultMemberUniqueName="[TablaRequerimientos].[Estado*].[All]" allUniqueName="[TablaRequerimientos].[Estado*].[All]" dimensionUniqueName="[TablaRequerimientos]" displayFolder="" count="0" memberValueDatatype="130" unbalanced="0"/>
    <cacheHierarchy uniqueName="[TablaRequerimientos].[Nombre de grupo de soporte de usuario asignado+]" caption="Nombre de grupo de soporte de usuario asignado+" attribute="1" defaultMemberUniqueName="[TablaRequerimientos].[Nombre de grupo de soporte de usuario asignado+].[All]" allUniqueName="[TablaRequerimientos].[Nombre de grupo de soporte de usuario asignado+].[All]" dimensionUniqueName="[TablaRequerimientos]" displayFolder="" count="0" memberValueDatatype="130" unbalanced="0"/>
    <cacheHierarchy uniqueName="[TablaRequerimientos].[Fecha de envío]" caption="Fecha de envío" attribute="1" time="1" defaultMemberUniqueName="[TablaRequerimientos].[Fecha de envío].[All]" allUniqueName="[TablaRequerimientos].[Fecha de envío].[All]" dimensionUniqueName="[TablaRequerimientos]" displayFolder="" count="0" memberValueDatatype="7" unbalanced="0"/>
    <cacheHierarchy uniqueName="[TablaRequerimientos].[Hora de envío]" caption="Hora de envío" attribute="1" time="1" defaultMemberUniqueName="[TablaRequerimientos].[Hora de envío].[All]" allUniqueName="[TablaRequerimientos].[Hora de envío].[All]" dimensionUniqueName="[TablaRequerimientos]" displayFolder="" count="0" memberValueDatatype="7" unbalanced="0"/>
    <cacheHierarchy uniqueName="[TablaRequerimientos].[Fecha completada]" caption="Fecha completada" attribute="1" time="1" defaultMemberUniqueName="[TablaRequerimientos].[Fecha completada].[All]" allUniqueName="[TablaRequerimientos].[Fecha completada].[All]" dimensionUniqueName="[TablaRequerimientos]" displayFolder="" count="0" memberValueDatatype="7" unbalanced="0"/>
    <cacheHierarchy uniqueName="[TablaRequerimientos].[Hora completada]" caption="Hora completada" attribute="1" time="1" defaultMemberUniqueName="[TablaRequerimientos].[Hora completada].[All]" allUniqueName="[TablaRequerimientos].[Hora completada].[All]" dimensionUniqueName="[TablaRequerimientos]" displayFolder="" count="0" memberValueDatatype="7" unbalanced="0"/>
    <cacheHierarchy uniqueName="[TablaRequerimientos].[Fecha de finalización real+]" caption="Fecha de finalización real+" attribute="1" time="1" defaultMemberUniqueName="[TablaRequerimientos].[Fecha de finalización real+].[All]" allUniqueName="[TablaRequerimientos].[Fecha de finalización real+].[All]" dimensionUniqueName="[TablaRequerimientos]" displayFolder="" count="0" memberValueDatatype="7" unbalanced="0"/>
    <cacheHierarchy uniqueName="[TablaRequerimientos].[Fecha de inicio real+]" caption="Fecha de inicio real+" attribute="1" defaultMemberUniqueName="[TablaRequerimientos].[Fecha de inicio real+].[All]" allUniqueName="[TablaRequerimientos].[Fecha de inicio real+].[All]" dimensionUniqueName="[TablaRequerimientos]" displayFolder="" count="0" memberValueDatatype="130" unbalanced="0"/>
    <cacheHierarchy uniqueName="[TablaRequerimientos].[Fecha de última modificación]" caption="Fecha de última modificación" attribute="1" defaultMemberUniqueName="[TablaRequerimientos].[Fecha de última modificación].[All]" allUniqueName="[TablaRequerimientos].[Fecha de última modificación].[All]" dimensionUniqueName="[TablaRequerimientos]" displayFolder="" count="0" memberValueDatatype="130" unbalanced="0"/>
    <cacheHierarchy uniqueName="[TablaRequerimientos].[Estado de SLM]" caption="Estado de SLM" attribute="1" defaultMemberUniqueName="[TablaRequerimientos].[Estado de SLM].[All]" allUniqueName="[TablaRequerimientos].[Estado de SLM].[All]" dimensionUniqueName="[TablaRequerimientos]" displayFolder="" count="0" memberValueDatatype="130" unbalanced="0"/>
    <cacheHierarchy uniqueName="[TablaRequerimientos].[Tiempo Total Gestión]" caption="Tiempo Total Gestión" attribute="1" defaultMemberUniqueName="[TablaRequerimientos].[Tiempo Total Gestión].[All]" allUniqueName="[TablaRequerimientos].[Tiempo Total Gestión].[All]" dimensionUniqueName="[TablaRequerimientos]" displayFolder="" count="0" memberValueDatatype="130" unbalanced="0"/>
    <cacheHierarchy uniqueName="[TablaRequerimientos].[Estado SLM en tiempo real]" caption="Estado SLM en tiempo real" attribute="1" defaultMemberUniqueName="[TablaRequerimientos].[Estado SLM en tiempo real].[All]" allUniqueName="[TablaRequerimientos].[Estado SLM en tiempo real].[All]" dimensionUniqueName="[TablaRequerimientos]" displayFolder="" count="0" memberValueDatatype="130" unbalanced="0"/>
    <cacheHierarchy uniqueName="[TablaRequerimientos].[ContactFullName]" caption="ContactFullName" attribute="1" defaultMemberUniqueName="[TablaRequerimientos].[ContactFullName].[All]" allUniqueName="[TablaRequerimientos].[ContactFullName].[All]" dimensionUniqueName="[TablaRequerimientos]" displayFolder="" count="0" memberValueDatatype="130" unbalanced="0"/>
    <cacheHierarchy uniqueName="[TablaRequerimientos].[Correo electrónico de contacto]" caption="Correo electrónico de contacto" attribute="1" defaultMemberUniqueName="[TablaRequerimientos].[Correo electrónico de contacto].[All]" allUniqueName="[TablaRequerimientos].[Correo electrónico de contacto].[All]" dimensionUniqueName="[TablaRequerimientos]" displayFolder="" count="0" memberValueDatatype="130" unbalanced="0"/>
    <cacheHierarchy uniqueName="[TablaRequerimientos].[Gestor de Peticiones]" caption="Gestor de Peticiones" attribute="1" defaultMemberUniqueName="[TablaRequerimientos].[Gestor de Peticiones].[All]" allUniqueName="[TablaRequerimientos].[Gestor de Peticiones].[All]" dimensionUniqueName="[TablaRequerimientos]" displayFolder="" count="0" memberValueDatatype="130" unbalanced="0"/>
    <cacheHierarchy uniqueName="[TablaRequerimientos].[Motivo del estado]" caption="Motivo del estado" attribute="1" defaultMemberUniqueName="[TablaRequerimientos].[Motivo del estado].[All]" allUniqueName="[TablaRequerimientos].[Motivo del estado].[All]" dimensionUniqueName="[TablaRequerimientos]" displayFolder="" count="0" memberValueDatatype="130" unbalanced="0"/>
    <cacheHierarchy uniqueName="[TablaRequerimientos].[Nombre de grupo de soporte de gestor*]" caption="Nombre de grupo de soporte de gestor*" attribute="1" defaultMemberUniqueName="[TablaRequerimientos].[Nombre de grupo de soporte de gestor*].[All]" allUniqueName="[TablaRequerimientos].[Nombre de grupo de soporte de gestor*].[All]" dimensionUniqueName="[TablaRequerimientos]" displayFolder="" count="0" memberValueDatatype="130" unbalanced="0"/>
    <cacheHierarchy uniqueName="[TablaRequerimientos].[Tipo Cuidad*]" caption="Tipo Cuidad*" attribute="1" defaultMemberUniqueName="[TablaRequerimientos].[Tipo Cuidad*].[All]" allUniqueName="[TablaRequerimientos].[Tipo Cuidad*].[All]" dimensionUniqueName="[TablaRequerimientos]" displayFolder="" count="0" memberValueDatatype="130" unbalanced="0"/>
    <cacheHierarchy uniqueName="[TablaRequerimientos].[Usuario asignado a petición]" caption="Usuario asignado a petición" attribute="1" defaultMemberUniqueName="[TablaRequerimientos].[Usuario asignado a petición].[All]" allUniqueName="[TablaRequerimientos].[Usuario asignado a petición].[All]" dimensionUniqueName="[TablaRequerimientos]" displayFolder="" count="0" memberValueDatatype="130" unbalanced="0"/>
    <cacheHierarchy uniqueName="[TablaRequerimientos].[Tiempo Creación (HH:mm)]" caption="Tiempo Creación (HH:mm)" attribute="1" defaultMemberUniqueName="[TablaRequerimientos].[Tiempo Creación (HH:mm)].[All]" allUniqueName="[TablaRequerimientos].[Tiempo Creación (HH:mm)].[All]" dimensionUniqueName="[TablaRequerimientos]" displayFolder="" count="0" memberValueDatatype="130" unbalanced="0"/>
    <cacheHierarchy uniqueName="[TablaRequerimientos].[ANS Creación Requerimiento]" caption="ANS Creación Requerimiento" attribute="1" defaultMemberUniqueName="[TablaRequerimientos].[ANS Creación Requerimiento].[All]" allUniqueName="[TablaRequerimientos].[ANS Creación Requerimiento].[All]" dimensionUniqueName="[TablaRequerimientos]" displayFolder="" count="0" memberValueDatatype="130" unbalanced="0"/>
    <cacheHierarchy uniqueName="[TablaRequerimientos].[Tiempo Avance Incidente]" caption="Tiempo Avance Incidente" attribute="1" defaultMemberUniqueName="[TablaRequerimientos].[Tiempo Avance Incidente].[All]" allUniqueName="[TablaRequerimientos].[Tiempo Avance Incidente].[All]" dimensionUniqueName="[TablaRequerimientos]" displayFolder="" count="0" memberValueDatatype="130" unbalanced="0"/>
    <cacheHierarchy uniqueName="[TablaRequerimientos].[ANS Avance Incidente]" caption="ANS Avance Incidente" attribute="1" defaultMemberUniqueName="[TablaRequerimientos].[ANS Avance Incidente].[All]" allUniqueName="[TablaRequerimientos].[ANS Avance Incidente].[All]" dimensionUniqueName="[TablaRequerimientos]" displayFolder="" count="0" memberValueDatatype="130" unbalanced="0"/>
    <cacheHierarchy uniqueName="[Measures].[__XL_Count Tabla1]" caption="__XL_Count Tabla1" measure="1" displayFolder="" measureGroup="Tabla1" count="0" hidden="1"/>
    <cacheHierarchy uniqueName="[Measures].[__XL_Count TablaRequerimientos]" caption="__XL_Count TablaRequerimientos" measure="1" displayFolder="" measureGroup="TablaRequerimientos" count="0" hidden="1"/>
    <cacheHierarchy uniqueName="[Measures].[__XL_Count TablaCanales]" caption="__XL_Count TablaCanales" measure="1" displayFolder="" measureGroup="TablaCanales" count="0" hidden="1"/>
    <cacheHierarchy uniqueName="[Measures].[__XL_Count TablaDepartamentos]" caption="__XL_Count TablaDepartamentos" measure="1" displayFolder="" measureGroup="TablaDepartamentos" count="0" hidden="1"/>
    <cacheHierarchy uniqueName="[Measures].[__No measures defined]" caption="__No measures defined" measure="1" displayFolder="" count="0" hidden="1"/>
    <cacheHierarchy uniqueName="[Measures].[Recuento de Prioridad*]" caption="Recuento de Prioridad*" measure="1" displayFolder="" measureGroup="Tabla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ID de la incidencia*+]" caption="Recuento de ID de la incidencia*+" measure="1" displayFolder="" measureGroup="Tabla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ID de orden de trabajo+]" caption="Recuento de ID de orden de trabajo+" measure="1" displayFolder="" measureGroup="TablaRequerimientos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Recuento de Prioridad]" caption="Recuento de Prioridad" measure="1" displayFolder="" measureGroup="TablaRequerimientos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Servicio*+]" caption="Recuento de Servicio*+" measure="1" displayFolder="" measureGroup="Tabla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Servicio*+ 2]" caption="Recuento de Servicio*+ 2" measure="1" displayFolder="" measureGroup="TablaRequerimientos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Recuento de DEPARTAMENTO]" caption="Recuento de DEPARTAMENTO" measure="1" displayFolder="" measureGroup="TablaCanal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e Departamento 2]" caption="Recuento de Departamento 2" measure="1" displayFolder="" measureGroup="TablaDepartamento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a de Municipios]" caption="Suma de Municipios" measure="1" displayFolder="" measureGroup="TablaDepartamento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</cacheHierarchies>
  <kpis count="0"/>
  <dimensions count="5">
    <dimension measure="1" name="Measures" uniqueName="[Measures]" caption="Measures"/>
    <dimension name="Tabla1" uniqueName="[Tabla1]" caption="Tabla1"/>
    <dimension name="TablaCanales" uniqueName="[TablaCanales]" caption="TablaCanales"/>
    <dimension name="TablaDepartamentos" uniqueName="[TablaDepartamentos]" caption="TablaDepartamentos"/>
    <dimension name="TablaRequerimientos" uniqueName="[TablaRequerimientos]" caption="TablaRequerimientos"/>
  </dimensions>
  <measureGroups count="4">
    <measureGroup name="Tabla1" caption="Tabla1"/>
    <measureGroup name="TablaCanales" caption="TablaCanales"/>
    <measureGroup name="TablaDepartamentos" caption="TablaDepartamentos"/>
    <measureGroup name="TablaRequerimientos" caption="TablaRequerimientos"/>
  </measureGroups>
  <maps count="4">
    <map measureGroup="0" dimension="1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s Fernando Prieto Jimenez" refreshedDate="43873.719970833336" createdVersion="6" refreshedVersion="6" minRefreshableVersion="3" recordCount="1705" xr:uid="{576B45FD-7633-4432-A652-6649729121B0}">
  <cacheSource type="worksheet">
    <worksheetSource name="TablaCanales"/>
  </cacheSource>
  <cacheFields count="30">
    <cacheField name="# NÚMERO DE TICKET" numFmtId="0">
      <sharedItems/>
    </cacheField>
    <cacheField name="TIPO DE ALERTA" numFmtId="0">
      <sharedItems/>
    </cacheField>
    <cacheField name="TIPO DE SEDE" numFmtId="0">
      <sharedItems count="5">
        <s v="DELEGACIÓN DEPARTAMENTAL"/>
        <s v="MUNICIPAL"/>
        <s v="AUXILIAR"/>
        <s v="ESPECIAL"/>
        <s v="AUXILIAR BOGOTA"/>
      </sharedItems>
    </cacheField>
    <cacheField name="DEPARTAMENTO" numFmtId="0">
      <sharedItems/>
    </cacheField>
    <cacheField name="MUNICIPIO" numFmtId="0">
      <sharedItems count="624">
        <s v="LETICIA"/>
        <s v="PUERTO NARIÑO"/>
        <s v="ABRIAQUI"/>
        <s v="AMALFI"/>
        <s v="ANDES"/>
        <s v="ANGOSTURA"/>
        <s v="ANZA"/>
        <s v="ARMENIA"/>
        <s v="BELMIRA"/>
        <s v="BETULIA"/>
        <s v="BURITICA"/>
        <s v="CACERES"/>
        <s v="CAMPAMENTO"/>
        <s v="CAREPA"/>
        <s v="CHIGORODO"/>
        <s v="CISNEROS"/>
        <s v="COCORNA"/>
        <s v="COPACABANA"/>
        <s v="DABEIBA"/>
        <s v="EBEJICO"/>
        <s v="EL BAGRE"/>
        <s v="EL RETIRO"/>
        <s v="ENTRERIOS"/>
        <s v="GIRALDO"/>
        <s v="GIRARDOTA"/>
        <s v="GRANADA"/>
        <s v="ITUANGO"/>
        <s v="JARDIN"/>
        <s v="LA CEJA"/>
        <s v="LIBORINA"/>
        <s v="MURINDO"/>
        <s v="NARIÑO"/>
        <s v="PEÑOL"/>
        <s v="PUERTO BERRIO"/>
        <s v="REMEDIOS"/>
        <s v="SABANALARGA"/>
        <s v="SALGAR"/>
        <s v="SAN CARLOS"/>
        <s v="SAN FRANCISCO"/>
        <s v="SAN LUIS"/>
        <s v="SAN VICENTE"/>
        <s v="SANTA BARBARA"/>
        <s v="SANTAFÉ ANTIOQUIA"/>
        <s v="SONSON"/>
        <s v="SOPETRAN"/>
        <s v="TAMESIS"/>
        <s v="TARAZA"/>
        <s v="TITIRIBI"/>
        <s v="URAMITA"/>
        <s v="VEGACHI"/>
        <s v="VIGIA DEL FUERTE"/>
        <s v="YALI"/>
        <s v="YARUMAL"/>
        <s v="ZARAGOZA"/>
        <s v="ARAUCA"/>
        <s v="ARAUQUITA"/>
        <s v="CRAVO NORTE"/>
        <s v="FORTUL"/>
        <s v="PUERTO RONDON"/>
        <s v="SARAVENA"/>
        <s v="TAME"/>
        <s v="BARANOA"/>
        <s v="BARRANQUILLA"/>
        <s v="CAMPO DE LA CRUZ"/>
        <s v="CANDELARIA"/>
        <s v="EL PIOJO"/>
        <s v="JUAN DE ACOSTA"/>
        <s v="LA PAZ"/>
        <s v="LAS NIEVES"/>
        <s v="PALMAR DE VARELA"/>
        <s v="POLONUEVO"/>
        <s v="PONEDERA"/>
        <s v="REPELON"/>
        <s v="SABANAGRANDE"/>
        <s v="SANTA LUCIA"/>
        <s v="SANTO TOMAS"/>
        <s v="SUAN"/>
        <s v="TUBARA"/>
        <s v="AMERICAS PUENTE ARANDA"/>
        <s v="BARRIOS UNIDOS"/>
        <s v="BOSA"/>
        <s v="FONTIBON"/>
        <s v="MARTIRES"/>
        <s v="SUMAPAZ"/>
        <s v="ACHI"/>
        <s v="ALTO DEL ROSARIO"/>
        <s v="ARENAL"/>
        <s v="ARJONA"/>
        <s v="ARROYO HONDO"/>
        <s v="BARRANCO DE LOBA"/>
        <s v="CALAMAR"/>
        <s v="CANTAGALLO"/>
        <s v="CICUCO"/>
        <s v="CLEMENCIA"/>
        <s v="CORDOBA"/>
        <s v="EL GUAMO"/>
        <s v="EL PEÑON"/>
        <s v="HATILLO DE LOBA"/>
        <s v="MAGANGUE"/>
        <s v="MAHATES"/>
        <s v="MARGARITA"/>
        <s v="MONTECRISTO"/>
        <s v="MORALES"/>
        <s v="NOROSI"/>
        <s v="PINILLOS"/>
        <s v="REGIDOR"/>
        <s v="RIO VIEJO"/>
        <s v="SAN CRISTÓBAL"/>
        <s v="SAN ESTANISLAO"/>
        <s v="SAN FERNANDO"/>
        <s v="SAN JACINTO DEL CAUCA"/>
        <s v="SAN JACINTO"/>
        <s v="SAN JUAN NEPOMUCENO"/>
        <s v="SAN MARTIN DE LOBA"/>
        <s v="SAN PABLO"/>
        <s v="SANTA CATALINA"/>
        <s v="SANTA ROSA DEL SUR"/>
        <s v="SANTA ROSA"/>
        <s v="SIMITI"/>
        <s v="SOPLAVIENTO"/>
        <s v="TALAIGUANUEVO"/>
        <s v="TIQUISIO"/>
        <s v="TURBACO"/>
        <s v="TURBANA"/>
        <s v="VILLANUEVA"/>
        <s v="ZAMBRANO"/>
        <s v="CARTAGENA N3"/>
        <s v="BELÉN"/>
        <s v="BERBEO"/>
        <s v="BOYACA"/>
        <s v="BUENAVISTA"/>
        <s v="CAMPOHERMOSO"/>
        <s v="CERINZA"/>
        <s v="CHINAVITA"/>
        <s v="CHISCAS"/>
        <s v="CHITA"/>
        <s v="CHITARAQUE"/>
        <s v="CHIVATA"/>
        <s v="CHIVOR"/>
        <s v="COMBITA"/>
        <s v="COPER"/>
        <s v="COVARACHIA"/>
        <s v="CUBARA"/>
        <s v="CUCAITA"/>
        <s v="CUITIVA"/>
        <s v="FLORESTA"/>
        <s v="GACHANTIVA"/>
        <s v="GAMEZA"/>
        <s v="GARAGOA"/>
        <s v="GUACAMAYAS"/>
        <s v="GUAYATA"/>
        <s v="GUICAN"/>
        <s v="IZA"/>
        <s v="LA VICTORIA"/>
        <s v="MARIPI"/>
        <s v="MONIQUIRA"/>
        <s v="MUZO"/>
        <s v="OICATA"/>
        <s v="PAEZ"/>
        <s v="PAYA"/>
        <s v="PAZ DE RIO"/>
        <s v="PISBA"/>
        <s v="RAQUIRA"/>
        <s v="RONDON"/>
        <s v="SACHICA"/>
        <s v="SAMACA"/>
        <s v="SAN LUIS DE GACENO"/>
        <s v="SAN MATEO"/>
        <s v="SAN MIGUEL DE SEMA"/>
        <s v="SAN PABLO DE BORBUR"/>
        <s v="SANTA SOFIA"/>
        <s v="SATIVANORTE"/>
        <s v="SATIVASUR"/>
        <s v="SOCHA"/>
        <s v="SOCOTA"/>
        <s v="SORACA"/>
        <s v="SOTAQUIRA"/>
        <s v="TIBANA"/>
        <s v="TOGUI"/>
        <s v="TOPAGA"/>
        <s v="TOTA"/>
        <s v="VIRACACHA"/>
        <s v="ZETAQUIRA"/>
        <s v="BELALCAZAR"/>
        <s v="MARMATO"/>
        <s v="NORCASIA"/>
        <s v="PACORA"/>
        <s v="PALESTINA"/>
        <s v="PENSILVANIA"/>
        <s v="SUPIA"/>
        <s v="BELEN DE LOS ANDAQUIES"/>
        <s v="CARTAGENA DEL CHAIRA"/>
        <s v="CURILLO"/>
        <s v="EL DONCELLO"/>
        <s v="LA MONTANITA"/>
        <s v="MILAN"/>
        <s v="MORELIA"/>
        <s v="PUERTO RICO"/>
        <s v="SOLANO"/>
        <s v="VALPARAISO"/>
        <s v="AGUAZUL"/>
        <s v="HATO COROZAL"/>
        <s v="LA SALINA"/>
        <s v="MANI"/>
        <s v="MONTERREY"/>
        <s v="NUNCHIA"/>
        <s v="OROCUE"/>
        <s v="PAZ DE ARIPORO"/>
        <s v="PORE"/>
        <s v="SAN LUIS DE PALENQUE"/>
        <s v="TAMARA"/>
        <s v="TRINIDAD"/>
        <s v="YOPAL"/>
        <s v="ALMAGUER"/>
        <s v="BALBOA"/>
        <s v="BUENOS AIRES"/>
        <s v="CAJIBIO"/>
        <s v="CALDONO"/>
        <s v="CALOTO"/>
        <s v="EL TAMBO"/>
        <s v="FLORENCIA"/>
        <s v="GUAPI"/>
        <s v="INZA"/>
        <s v="JAMBALO"/>
        <s v="LA SIERRA"/>
        <s v="LA VEGA"/>
        <s v="LOPEZ MICAY"/>
        <s v="MERCADERES"/>
        <s v="MIRANDA"/>
        <s v="PADILLA"/>
        <s v="PIAMONTE"/>
        <s v="PIENDAMO"/>
        <s v="PURACE COCONUCO"/>
        <s v="ROSAS"/>
        <s v="SAN SEBASTIAN"/>
        <s v="SILVIA"/>
        <s v="SOTARA (PAISPAMBA)"/>
        <s v="SUCRE"/>
        <s v="TIMBIO"/>
        <s v="TIMBIQUI"/>
        <s v="TORIBIO"/>
        <s v="TOTORO"/>
        <s v="VILLARICA"/>
        <s v="AGUACHICA"/>
        <s v="BECERRIL"/>
        <s v="BOSCONIA"/>
        <s v="CHIMICHAGUA"/>
        <s v="CHIRIGUANA"/>
        <s v="CODAZZI"/>
        <s v="CURUMANI"/>
        <s v="EL COPEY"/>
        <s v="EL PASO"/>
        <s v="GONZALEZ"/>
        <s v="LA GLORIA"/>
        <s v="PAILITAS"/>
        <s v="PELAYA"/>
        <s v="SAN ALBERTO"/>
        <s v="TAMALAMEQUE"/>
        <s v="VALLEDUPAR"/>
        <s v="NABUSIMAKE"/>
        <s v="ACANDI"/>
        <s v="ALTO BAUDO"/>
        <s v="ATRATO"/>
        <s v="BAGADO"/>
        <s v="BAHIA SOLANO"/>
        <s v="BAJO BAUDO"/>
        <s v="BOJAYA"/>
        <s v="CANTON SAN PABLO"/>
        <s v="CARMEN DEL DARIEN"/>
        <s v="CONDOTO"/>
        <s v="EL LITORAL DEL SAN JUAN"/>
        <s v="JURADO"/>
        <s v="LLORO"/>
        <s v="MEDIO ATRATO"/>
        <s v="MEDIO BAUDO"/>
        <s v="NOVITA"/>
        <s v="NUQUI"/>
        <s v="QUIBDÓ"/>
        <s v="RIO IRO"/>
        <s v="RIO QUITO"/>
        <s v="RIOSUCIO"/>
        <s v="SAN JOSE DEL PALMAR"/>
        <s v="SIPI"/>
        <s v="UNGUIA"/>
        <s v="AYAPEL"/>
        <s v="CANALETE"/>
        <s v="CHIMA"/>
        <s v="CIENAGA DE ORO"/>
        <s v="COTORRA"/>
        <s v="LA APARTADA"/>
        <s v="LORICA"/>
        <s v="LOS CORDOBAS"/>
        <s v="MOMIL"/>
        <s v="MOÑITOS"/>
        <s v="PUEBLO NUEVO"/>
        <s v="PUERTO ESCONDIDO"/>
        <s v="PUERTO LIBERTADOR"/>
        <s v="PURISIMA"/>
        <s v="SAHAGUN"/>
        <s v="SAN ANDRES SOTAVENTO"/>
        <s v="SAN ANTERO"/>
        <s v="SAN BERNARDO DEL VIENTO"/>
        <s v="SAN JOSE DE URE"/>
        <s v="SAN PELAYO"/>
        <s v="ANAPOIMA"/>
        <s v="APULO"/>
        <s v="BELTRAN"/>
        <s v="BOJACA"/>
        <s v="CABRERA"/>
        <s v="CACHIPAY"/>
        <s v="CHIA"/>
        <s v="CHIPAQUE"/>
        <s v="COTA"/>
        <s v="CUCUNUBA"/>
        <s v="EL COLEGIO"/>
        <s v="FOMEQUE"/>
        <s v="FOSCA"/>
        <s v="GACHALA"/>
        <s v="GACHETA"/>
        <s v="GAMA"/>
        <s v="GUACHETA"/>
        <s v="GUADUAS"/>
        <s v="GUASCA"/>
        <s v="GUATAQUI"/>
        <s v="GUATAVITA"/>
        <s v="GUAYABETAL"/>
        <s v="GUTIERREZ"/>
        <s v="JERUSALEN"/>
        <s v="JUNIN"/>
        <s v="LA MESA"/>
        <s v="MACHETA"/>
        <s v="MANTA"/>
        <s v="MEDINA"/>
        <s v="MOSQUERA"/>
        <s v="NILO"/>
        <s v="PACHO"/>
        <s v="PAIME"/>
        <s v="PANDI"/>
        <s v="PASCA"/>
        <s v="QUEBRADA NEGRA"/>
        <s v="QUETAME"/>
        <s v="SAN CAYETANO"/>
        <s v="SESQUILE"/>
        <s v="SIBATE"/>
        <s v="SILVANIA"/>
        <s v="SOACHA"/>
        <s v="SUBACHOQUE"/>
        <s v="SUPATA"/>
        <s v="TABIO"/>
        <s v="TAUSA"/>
        <s v="TENJO"/>
        <s v="TIBACUY"/>
        <s v="TIBIRITA"/>
        <s v="TOCAIMA"/>
        <s v="TOPAIPI"/>
        <s v="UBALA"/>
        <s v="UNE"/>
        <s v="VERGARA"/>
        <s v="VILLAGOMEZ"/>
        <s v="VILLETA"/>
        <s v="VIOTA"/>
        <s v="YACOPI"/>
        <s v="ZIPACON"/>
        <s v="PUERTO INIRIDA"/>
        <s v="ALBANIA"/>
        <s v="DIBULLA"/>
        <s v="DISTRACCION"/>
        <s v="EL MOLINO"/>
        <s v="HATONUEVO"/>
        <s v="LA JAGUA DEL PILAR"/>
        <s v="MANAURE"/>
        <s v="RIOHACHA"/>
        <s v="SAN JUAN DEL CESAR"/>
        <s v="URIBIA"/>
        <s v="URUMITA"/>
        <s v="MIRAFLORES"/>
        <s v="AIPE"/>
        <s v="BARAYA"/>
        <s v="CAMPOALEGRE"/>
        <s v="COLOMBIA"/>
        <s v="ELIAS"/>
        <s v="GARZON"/>
        <s v="IQUIRA"/>
        <s v="ISNOS"/>
        <s v="LA ARGENTINA"/>
        <s v="PITALITO"/>
        <s v="SALADOBLANCO"/>
        <s v="SAN AGUSTIN"/>
        <s v="TELLO"/>
        <s v="TERUEL"/>
        <s v="TIMANA"/>
        <s v="YAGUARA"/>
        <s v="ALGARROBO"/>
        <s v="ARACATACA"/>
        <s v="ARIGUANI"/>
        <s v="CERRO DE SAN ANTONIO"/>
        <s v="CHIVOLO"/>
        <s v="CIENAGA"/>
        <s v="CONCORDIA"/>
        <s v="EL BANCO"/>
        <s v="EL PIÑON"/>
        <s v="GUAMAL"/>
        <s v="NUEVA GRANADA"/>
        <s v="PEDRAZA"/>
        <s v="PIJIÑO DEL CARMEN"/>
        <s v="PLATO"/>
        <s v="PUEBLO VIEJO"/>
        <s v="REMOLINO"/>
        <s v="SABANAS DE SAN ANGEL"/>
        <s v="SANTA ANA"/>
        <s v="SANTA BARBARA DE PINTO"/>
        <s v="SANTA MARTA"/>
        <s v="TENERIFE"/>
        <s v="ZAPAYAN"/>
        <s v="ZONA BANANERA SEVILLA"/>
        <s v="BARRANCA DE UPIA"/>
        <s v="CABUYARO"/>
        <s v="CASTILLA LA NUEVA"/>
        <s v="CUBARRAL"/>
        <s v="EL CALVARIO"/>
        <s v="EL CASTILLO"/>
        <s v="EL DORADO"/>
        <s v="LA URIBE"/>
        <s v="LEJANIAS"/>
        <s v="MACARENA"/>
        <s v="MAPIRIPAN"/>
        <s v="MESETAS"/>
        <s v="PUERTO GAITAN"/>
        <s v="PUERTO LLERAS"/>
        <s v="PUERTO LOPEZ"/>
        <s v="RESTREPO"/>
        <s v="SAN CARLOS DE GUAROA"/>
        <s v="SAN JUAN DE ARAMA"/>
        <s v="SAN JUANITO"/>
        <s v="SAN MARTIN "/>
        <s v="VILLAVICENCIO"/>
        <s v="VISTA HERMOSA"/>
        <s v="ALDANA"/>
        <s v="ANCUYA"/>
        <s v="ARBOLEDA (BERRUECOS)"/>
        <s v="BARBACOAS"/>
        <s v="BUESACO"/>
        <s v="CHACHAGUI"/>
        <s v="CONSACA"/>
        <s v="CONTADERO"/>
        <s v="CUASPUD (CARLOSAMA)"/>
        <s v="CUMBAL"/>
        <s v="CUMBITARRA"/>
        <s v="EL CHARCO"/>
        <s v="EL PEÑOL"/>
        <s v="EL ROSARIO"/>
        <s v="EL TABLON"/>
        <s v="FRANCISCO PIZARRO"/>
        <s v="FUNES"/>
        <s v="GUACHUCAL"/>
        <s v="GUAITARILLA"/>
        <s v="ILES"/>
        <s v="IMUES"/>
        <s v="LA FLORIDA"/>
        <s v="LA LLANADA"/>
        <s v="LA UNION"/>
        <s v="LEIVA"/>
        <s v="LINARES"/>
        <s v="LOS ANDES (SOTOMAYOR)"/>
        <s v="MAGUI"/>
        <s v="MALLAMA"/>
        <s v="OLAYA HERRERA"/>
        <s v="POLICARPA"/>
        <s v="POTOSI"/>
        <s v="PUERRES"/>
        <s v="PUPIALES"/>
        <s v="RICAURTE"/>
        <s v="ROBERTO PAYAN"/>
        <s v="SAMANIEGO"/>
        <s v="SAN BERNARDO"/>
        <s v="SAN LORENZO"/>
        <s v="SAN PEDRO DE CARTAGO"/>
        <s v="SANDONA"/>
        <s v="SANTA BARBARA (ISCUANDE)"/>
        <s v="SANTA CRUZ"/>
        <s v="TAMINANGO"/>
        <s v="TUMACO"/>
        <s v="TUQUERRES"/>
        <s v="YACUANQUER"/>
        <s v="ABREGO"/>
        <s v="ARBOLEDAS"/>
        <s v="BUCARASICA"/>
        <s v="CACHIRA"/>
        <s v="CACOTA"/>
        <s v="CHITAGA"/>
        <s v="CONVENCION"/>
        <s v="CUCUTA"/>
        <s v="CUCUTILLA"/>
        <s v="EL CARMEN"/>
        <s v="EL TARRA"/>
        <s v="EL ZULIA"/>
        <s v="GRAMALOTE"/>
        <s v="HACARI"/>
        <s v="HERRAN"/>
        <s v="LABATECA"/>
        <s v="LOURDES"/>
        <s v="RAGONVALIA"/>
        <s v="SALAZAR"/>
        <s v="SANTIAGO"/>
        <s v="SARDINATA"/>
        <s v="TEORAMA"/>
        <s v="TOLEDO"/>
        <s v="VILLA CARO"/>
        <s v="COLON"/>
        <s v="MOCOA"/>
        <s v="PUERTO GUZMAN"/>
        <s v="VALLE DEL GUAMUEZ"/>
        <s v="VILLA GARZON"/>
        <s v="FILANDIA"/>
        <s v="MONTENEGRO"/>
        <s v="SALENTO"/>
        <s v="APIA"/>
        <s v="BELÉN DE UMBRÍA"/>
        <s v="LA VIRGINIA"/>
        <s v="MARSELLA"/>
        <s v="PROVIDENCIA"/>
        <s v="SAN ANDRES Y PROVIDENCIA"/>
        <s v="BARICHARA"/>
        <s v="BARRANCABERMEJA"/>
        <s v="BOLIVAR"/>
        <s v="BUCARAMANGA"/>
        <s v="CARCASI"/>
        <s v="CEPITA"/>
        <s v="CERRITO"/>
        <s v="CHIPATA"/>
        <s v="CIMITARRA"/>
        <s v="CONCEPCION"/>
        <s v="CONFINES"/>
        <s v="CONTRATACION"/>
        <s v="EL CARMEN DEL CHUCURI"/>
        <s v="EL GUACAMAYO"/>
        <s v="ENCISO"/>
        <s v="FLORIAN"/>
        <s v="GALAN"/>
        <s v="GUAPOTA"/>
        <s v="GUAVATA"/>
        <s v="GUEPSA"/>
        <s v="HATO"/>
        <s v="JESUS MARIA"/>
        <s v="JORDAN"/>
        <s v="LA BELLEZA"/>
        <s v="LANDAZURI"/>
        <s v="LOS SANTOS"/>
        <s v="MACARAVITA"/>
        <s v="MOGOTES"/>
        <s v="OIBA"/>
        <s v="ONZAGA"/>
        <s v="PALMAR"/>
        <s v="PALMAS DEL SOCORRO"/>
        <s v="PARAMO"/>
        <s v="PUENTE NACIONAL"/>
        <s v="PUERTO PARRA"/>
        <s v="RIONEGRO"/>
        <s v="SAN ANDRES"/>
        <s v="SAN BENITO"/>
        <s v="SAN MIGUEL"/>
        <s v="SAN VICENTE DE CHUCURI"/>
        <s v="SIMACOTA"/>
        <s v="SUAITA"/>
        <s v="VALLE DE SAN JOSE"/>
        <s v="VELEZ"/>
        <s v="ZAPATOCA"/>
        <s v="CAIMITO"/>
        <s v="CHALAN"/>
        <s v="COROZAL"/>
        <s v="COVENAS"/>
        <s v="EL ROBLE"/>
        <s v="GUARANDA"/>
        <s v="LOS PALMITOS"/>
        <s v="MAJAGUAL"/>
        <s v="MORROA"/>
        <s v="OVEJAS"/>
        <s v="PALMITO"/>
        <s v="SAMPUEZ"/>
        <s v="SAN MARCOS"/>
        <s v="SAN ONOFRE"/>
        <s v="SAN PEDRO"/>
        <s v="TOLU VIEJO"/>
        <s v="TOLU"/>
        <s v="ALPUJARRA"/>
        <s v="ALVARADO"/>
        <s v="AMBALEMA"/>
        <s v="ARMERO"/>
        <s v="ATACO"/>
        <s v="CARMEN DE APICALA"/>
        <s v="CASABIANCA"/>
        <s v="CHAPARRAL"/>
        <s v="COELLO"/>
        <s v="DOLORES"/>
        <s v="FLANDES"/>
        <s v="HERVEO"/>
        <s v="IBAGUÉ"/>
        <s v="LIBANO"/>
        <s v="MURILLO"/>
        <s v="PALOCABILDO"/>
        <s v="PIEDRAS"/>
        <s v="PLANADAS"/>
        <s v="RIOBLANCO"/>
        <s v="RONCESVALLES"/>
        <s v="SAN ANTONIO"/>
        <s v="SANTA ISABEL"/>
        <s v="VENADILLO"/>
        <s v="VILLA HERMOSA"/>
        <s v="ANDALUCIA"/>
        <s v="CALI BUENAVENTURA"/>
        <s v="DAGUA"/>
        <s v="EL CAIRO"/>
        <s v="EL DOVIO"/>
        <s v="GINEBRA"/>
        <s v="ROLDANILLO"/>
        <s v="ULLOA"/>
        <s v="VERSALLES"/>
        <s v="VIPASA"/>
        <s v="CARURU"/>
        <s v="MITÚ"/>
        <s v="TARAIRA"/>
        <s v="CUMARIBO"/>
        <s v="LA PRIMAVERA"/>
        <s v="PUERTO CARREÑO"/>
      </sharedItems>
    </cacheField>
    <cacheField name="SEDE" numFmtId="0">
      <sharedItems containsNonDate="0" containsString="0" containsBlank="1"/>
    </cacheField>
    <cacheField name="FECHA DE CREACIÒN" numFmtId="0">
      <sharedItems containsDate="1" containsMixedTypes="1" minDate="2019-11-14T15:04:00" maxDate="2020-02-03T15:33:17"/>
    </cacheField>
    <cacheField name="FECHA DE CIERRE" numFmtId="14">
      <sharedItems containsSemiMixedTypes="0" containsNonDate="0" containsDate="1" containsString="0" minDate="2020-01-01T00:00:00" maxDate="2020-02-04T00:00:00"/>
    </cacheField>
    <cacheField name="Cola" numFmtId="0">
      <sharedItems containsNonDate="0" containsString="0" containsBlank="1"/>
    </cacheField>
    <cacheField name="ESTADO" numFmtId="0">
      <sharedItems/>
    </cacheField>
    <cacheField name="CLIENTE" numFmtId="0">
      <sharedItems containsBlank="1" containsMixedTypes="1" containsNumber="1" containsInteger="1" minValue="1095941" maxValue="1095941"/>
    </cacheField>
    <cacheField name="TIPO" numFmtId="0">
      <sharedItems/>
    </cacheField>
    <cacheField name="FALLA" numFmtId="0">
      <sharedItems containsNonDate="0" containsString="0" containsBlank="1"/>
    </cacheField>
    <cacheField name="PROVEEDOR" numFmtId="0">
      <sharedItems containsBlank="1" count="16">
        <s v="AXESAT"/>
        <s v="EDATEL"/>
        <s v="UNE"/>
        <m/>
        <s v="MEDIA COMMERCE"/>
        <s v="IP TECHNOLOGIES"/>
        <s v="AZTECA"/>
        <s v="UFINET"/>
        <s v="METROTEL"/>
        <s v="TELEFONICA"/>
        <s v="MERCANET"/>
        <s v="NETBEAM"/>
        <s v="ETB"/>
        <s v="SOL CABLE"/>
        <s v="ETP"/>
        <s v="EMCALI"/>
      </sharedItems>
    </cacheField>
    <cacheField name="TICKET PROVEEDOR" numFmtId="0">
      <sharedItems containsBlank="1" containsMixedTypes="1" containsNumber="1" containsInteger="1" minValue="12546" maxValue="2020012848000220"/>
    </cacheField>
    <cacheField name="FECHA CREACION PROVEEDOR" numFmtId="0">
      <sharedItems containsNonDate="0" containsDate="1" containsString="0" containsBlank="1" minDate="2019-11-14T15:05:00" maxDate="2020-01-31T16:01:00"/>
    </cacheField>
    <cacheField name="FECHA SOLUCIÓN PROVEEDOR" numFmtId="0">
      <sharedItems containsNonDate="0" containsDate="1" containsString="0" containsBlank="1" minDate="2019-12-31T08:44:00" maxDate="2020-02-02T10:45:00"/>
    </cacheField>
    <cacheField name="RESPONSABILIDAD" numFmtId="0">
      <sharedItems containsNonDate="0" containsString="0" containsBlank="1"/>
    </cacheField>
    <cacheField name="OBSERVACIÒN" numFmtId="0">
      <sharedItems containsNonDate="0" containsString="0" containsBlank="1" count="1">
        <m/>
      </sharedItems>
    </cacheField>
    <cacheField name="FECHA SOLUCIÓN" numFmtId="0">
      <sharedItems containsDate="1" containsMixedTypes="1" minDate="2019-12-13T09:11:00" maxDate="2020-02-03T09:34:00"/>
    </cacheField>
    <cacheField name="MINUTOS UNE" numFmtId="0">
      <sharedItems containsString="0" containsBlank="1" containsNumber="1" containsInteger="1" minValue="0" maxValue="96099"/>
    </cacheField>
    <cacheField name="INDISPONIBILIDAD % UNE" numFmtId="0">
      <sharedItems containsMixedTypes="1" containsNumber="1" minValue="0" maxValue="22245138888889"/>
    </cacheField>
    <cacheField name="FALLA % UNE" numFmtId="0">
      <sharedItems containsBlank="1" count="9">
        <m/>
        <s v="Daño de red Última Milla"/>
        <s v="Falla Equipo Ultima Milla"/>
        <s v="Falla Masiva UM ( Corte de fibra, falla en RX/TX, Satelite sin asimetria, Energía en Nodos)"/>
        <s v="Alimentación eléctrica (WAN) por falla en el Medio de TX de UM en el nodo"/>
        <s v="Inicio verificación causa de falla"/>
        <s v="Intermitencias en el servicio"/>
        <s v="Canal Monitoreo ( Intermitencias o Lentitud ) en Medio TX"/>
        <s v="Alimentación eléctrica (LAN) con UPS propiedad Tigo-UNE"/>
      </sharedItems>
    </cacheField>
    <cacheField name="MINUTOS REGISTRADURIA" numFmtId="0">
      <sharedItems containsString="0" containsBlank="1" containsNumber="1" containsInteger="1" minValue="0" maxValue="50487"/>
    </cacheField>
    <cacheField name="INDISPONIBILIDAD % REGISTRADURIA" numFmtId="0">
      <sharedItems containsMixedTypes="1" containsNumber="1" minValue="0" maxValue="11686805555556"/>
    </cacheField>
    <cacheField name="FALLA % REGISTRADURIA" numFmtId="0">
      <sharedItems containsBlank="1" count="17">
        <m/>
        <s v="No se encuentra personal en la sede"/>
        <s v="Apagado de Equipos en la Sede"/>
        <s v="Inicio Verificación causa de falla ( Sede o TX)"/>
        <s v="Bloqueo de Equipos UM en la sede por picos de voltaje"/>
        <s v="Alimentación eléctrica en la Sede"/>
        <s v="Falla de Equipos UM por condiciones eléctricas en la sede"/>
        <s v="Registrador no contesta – Apagado equipos en sede"/>
        <s v="Cambio de Equipos UM por condiciones eléctricas en la sede"/>
        <s v="Intermitencia por conexiones en red LAN"/>
        <s v="Adecuaciones Físicas y Mantenimientos interno"/>
        <s v="Malas condiciones en Red LAN (Conexiones)"/>
        <s v="Alimentación eléctrica (LAN) con UPS de propiedad RNEC"/>
        <s v="Saturación en red LAN"/>
        <s v="Si contacto (Registrador en Vacaciones o no hay Registrador en la sede)"/>
        <s v="Alimentación eléctrica (Zona Geográfica)"/>
        <s v="Registrador o formador solicita aplazamiento de trabajos en la sede"/>
      </sharedItems>
    </cacheField>
    <cacheField name="MINUTOS OTROS" numFmtId="0">
      <sharedItems containsString="0" containsBlank="1" containsNumber="1" containsInteger="1" minValue="0" maxValue="88076"/>
    </cacheField>
    <cacheField name="INDISPONIBILIDAD % OTROS" numFmtId="0">
      <sharedItems containsMixedTypes="1" containsNumber="1" minValue="0" maxValue="20387962962963"/>
    </cacheField>
    <cacheField name="FALLA % OTROS" numFmtId="0">
      <sharedItems containsBlank="1" count="8">
        <s v="Condiciones Climática (Satelital, Nubosidad, Lluvias, Tormentas eléctricas)"/>
        <m/>
        <s v="Alimentación eléctrica (Zona Geográfica)"/>
        <s v="Inicio Verificación causa de falla ( Sede o TX)"/>
        <s v="Canal Monitoreo ( Intermitencias o Lentitud ) en Medio TX"/>
        <s v="Falla Masiva por Vandalismo (Hurto del medio trasmisión)"/>
        <s v="Falla fortuita ( Inundación, siniestro, quema de equipos, hurto, orden público)"/>
        <s v="Daño de red Última Milla"/>
      </sharedItems>
    </cacheField>
    <cacheField name="totales" numFmtId="0" formula=" COUNT('FALLA % UNE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uis Fernando Prieto Jimenez" refreshedDate="43874.618699537037" backgroundQuery="1" createdVersion="6" refreshedVersion="6" minRefreshableVersion="3" recordCount="0" supportSubquery="1" supportAdvancedDrill="1" xr:uid="{77080941-69F4-4A29-8435-7E1BF7AEFAA5}">
  <cacheSource type="external" connectionId="1"/>
  <cacheFields count="3">
    <cacheField name="[TablaCanales].[DEPARTAMENTO].[DEPARTAMENTO]" caption="DEPARTAMENTO" numFmtId="0" hierarchy="26" level="1">
      <sharedItems count="10">
        <s v="ANTIOQUIA"/>
        <s v="BOLIVAR"/>
        <s v="BOYACA"/>
        <s v="CAUCA"/>
        <s v="CHOCO"/>
        <s v="CORDOBA"/>
        <s v="CUNDINAMARCA"/>
        <s v="MAGDALENA"/>
        <s v="NARIÑO"/>
        <s v="SANTANDER"/>
      </sharedItems>
    </cacheField>
    <cacheField name="[Measures].[Recuento de DEPARTAMENTO]" caption="Recuento de DEPARTAMENTO" numFmtId="0" hierarchy="93" level="32767"/>
    <cacheField name="Dummy0" numFmtId="0" hierarchy="96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97">
    <cacheHierarchy uniqueName="[Tabla1].[ID de la incidencia*+]" caption="ID de la incidencia*+" attribute="1" defaultMemberUniqueName="[Tabla1].[ID de la incidencia*+].[All]" allUniqueName="[Tabla1].[ID de la incidencia*+].[All]" dimensionUniqueName="[Tabla1]" displayFolder="" count="0" memberValueDatatype="130" unbalanced="0"/>
    <cacheHierarchy uniqueName="[Tabla1].[Resumen*]" caption="Resumen*" attribute="1" defaultMemberUniqueName="[Tabla1].[Resumen*].[All]" allUniqueName="[Tabla1].[Resumen*].[All]" dimensionUniqueName="[Tabla1]" displayFolder="" count="0" memberValueDatatype="130" unbalanced="0"/>
    <cacheHierarchy uniqueName="[Tabla1].[Servicio*+]" caption="Servicio*+" attribute="1" defaultMemberUniqueName="[Tabla1].[Servicio*+].[All]" allUniqueName="[Tabla1].[Servicio*+].[All]" dimensionUniqueName="[Tabla1]" displayFolder="" count="0" memberValueDatatype="130" unbalanced="0"/>
    <cacheHierarchy uniqueName="[Tabla1].[Prioridad*]" caption="Prioridad*" attribute="1" defaultMemberUniqueName="[Tabla1].[Prioridad*].[All]" allUniqueName="[Tabla1].[Prioridad*].[All]" dimensionUniqueName="[Tabla1]" displayFolder="" count="0" memberValueDatatype="130" unbalanced="0"/>
    <cacheHierarchy uniqueName="[Tabla1].[Estado*]" caption="Estado*" attribute="1" defaultMemberUniqueName="[Tabla1].[Estado*].[All]" allUniqueName="[Tabla1].[Estado*].[All]" dimensionUniqueName="[Tabla1]" displayFolder="" count="0" memberValueDatatype="130" unbalanced="0"/>
    <cacheHierarchy uniqueName="[Tabla1].[Grupo asignado*+]" caption="Grupo asignado*+" attribute="1" defaultMemberUniqueName="[Tabla1].[Grupo asignado*+].[All]" allUniqueName="[Tabla1].[Grupo asignado*+].[All]" dimensionUniqueName="[Tabla1]" displayFolder="" count="0" memberValueDatatype="130" unbalanced="0"/>
    <cacheHierarchy uniqueName="[Tabla1].[Usuario asignado+]" caption="Usuario asignado+" attribute="1" defaultMemberUniqueName="[Tabla1].[Usuario asignado+].[All]" allUniqueName="[Tabla1].[Usuario asignado+].[All]" dimensionUniqueName="[Tabla1]" displayFolder="" count="0" memberValueDatatype="130" unbalanced="0"/>
    <cacheHierarchy uniqueName="[Tabla1].[Grupo de propietarios+]" caption="Grupo de propietarios+" attribute="1" defaultMemberUniqueName="[Tabla1].[Grupo de propietarios+].[All]" allUniqueName="[Tabla1].[Grupo de propietarios+].[All]" dimensionUniqueName="[Tabla1]" displayFolder="" count="0" memberValueDatatype="130" unbalanced="0"/>
    <cacheHierarchy uniqueName="[Tabla1].[Propietario]" caption="Propietario" attribute="1" defaultMemberUniqueName="[Tabla1].[Propietario].[All]" allUniqueName="[Tabla1].[Propietario].[All]" dimensionUniqueName="[Tabla1]" displayFolder="" count="0" memberValueDatatype="130" unbalanced="0"/>
    <cacheHierarchy uniqueName="[Tabla1].[Fecha de notificación+]" caption="Fecha de notificación+" attribute="1" time="1" defaultMemberUniqueName="[Tabla1].[Fecha de notificación+].[All]" allUniqueName="[Tabla1].[Fecha de notificación+].[All]" dimensionUniqueName="[Tabla1]" displayFolder="" count="0" memberValueDatatype="7" unbalanced="0"/>
    <cacheHierarchy uniqueName="[Tabla1].[Hora de notificación]" caption="Hora de notificación" attribute="1" time="1" defaultMemberUniqueName="[Tabla1].[Hora de notificación].[All]" allUniqueName="[Tabla1].[Hora de notificación].[All]" dimensionUniqueName="[Tabla1]" displayFolder="" count="0" memberValueDatatype="7" unbalanced="0"/>
    <cacheHierarchy uniqueName="[Tabla1].[Fecha de envío]" caption="Fecha de envío" attribute="1" time="1" defaultMemberUniqueName="[Tabla1].[Fecha de envío].[All]" allUniqueName="[Tabla1].[Fecha de envío].[All]" dimensionUniqueName="[Tabla1]" displayFolder="" count="0" memberValueDatatype="7" unbalanced="0"/>
    <cacheHierarchy uniqueName="[Tabla1].[Hora de envío]" caption="Hora de envío" attribute="1" time="1" defaultMemberUniqueName="[Tabla1].[Hora de envío].[All]" allUniqueName="[Tabla1].[Hora de envío].[All]" dimensionUniqueName="[Tabla1]" displayFolder="" count="0" memberValueDatatype="7" unbalanced="0"/>
    <cacheHierarchy uniqueName="[Tabla1].[Last Resolved Date]" caption="Last Resolved Date" attribute="1" time="1" defaultMemberUniqueName="[Tabla1].[Last Resolved Date].[All]" allUniqueName="[Tabla1].[Last Resolved Date].[All]" dimensionUniqueName="[Tabla1]" displayFolder="" count="0" memberValueDatatype="7" unbalanced="0"/>
    <cacheHierarchy uniqueName="[Tabla1].[Last Resolved Hour]" caption="Last Resolved Hour" attribute="1" time="1" defaultMemberUniqueName="[Tabla1].[Last Resolved Hour].[All]" allUniqueName="[Tabla1].[Last Resolved Hour].[All]" dimensionUniqueName="[Tabla1]" displayFolder="" count="0" memberValueDatatype="7" unbalanced="0"/>
    <cacheHierarchy uniqueName="[Tabla1].[Fecha de cierre]" caption="Fecha de cierre" attribute="1" time="1" defaultMemberUniqueName="[Tabla1].[Fecha de cierre].[All]" allUniqueName="[Tabla1].[Fecha de cierre].[All]" dimensionUniqueName="[Tabla1]" displayFolder="" count="0" memberValueDatatype="7" unbalanced="0"/>
    <cacheHierarchy uniqueName="[Tabla1].[Estado SLM en tiempo real]" caption="Estado SLM en tiempo real" attribute="1" defaultMemberUniqueName="[Tabla1].[Estado SLM en tiempo real].[All]" allUniqueName="[Tabla1].[Estado SLM en tiempo real].[All]" dimensionUniqueName="[Tabla1]" displayFolder="" count="0" memberValueDatatype="130" unbalanced="0"/>
    <cacheHierarchy uniqueName="[Tabla1].[Tiempo Total Gestión]" caption="Tiempo Total Gestión" attribute="1" defaultMemberUniqueName="[Tabla1].[Tiempo Total Gestión].[All]" allUniqueName="[Tabla1].[Tiempo Total Gestión].[All]" dimensionUniqueName="[Tabla1]" displayFolder="" count="0" memberValueDatatype="130" unbalanced="0"/>
    <cacheHierarchy uniqueName="[Tabla1].[Fuente reportada*]" caption="Fuente reportada*" attribute="1" defaultMemberUniqueName="[Tabla1].[Fuente reportada*].[All]" allUniqueName="[Tabla1].[Fuente reportada*].[All]" dimensionUniqueName="[Tabla1]" displayFolder="" count="0" memberValueDatatype="130" unbalanced="0"/>
    <cacheHierarchy uniqueName="[Tabla1].[Tiempo Creación (HH:mm)]" caption="Tiempo Creación (HH:mm)" attribute="1" defaultMemberUniqueName="[Tabla1].[Tiempo Creación (HH:mm)].[All]" allUniqueName="[Tabla1].[Tiempo Creación (HH:mm)].[All]" dimensionUniqueName="[Tabla1]" displayFolder="" count="0" memberValueDatatype="130" unbalanced="0"/>
    <cacheHierarchy uniqueName="[Tabla1].[ANS Creación Incidente]" caption="ANS Creación Incidente" attribute="1" defaultMemberUniqueName="[Tabla1].[ANS Creación Incidente].[All]" allUniqueName="[Tabla1].[ANS Creación Incidente].[All]" dimensionUniqueName="[Tabla1]" displayFolder="" count="0" memberValueDatatype="130" unbalanced="0"/>
    <cacheHierarchy uniqueName="[Tabla1].[Tiempo Avance Incidente]" caption="Tiempo Avance Incidente" attribute="1" time="1" defaultMemberUniqueName="[Tabla1].[Tiempo Avance Incidente].[All]" allUniqueName="[Tabla1].[Tiempo Avance Incidente].[All]" dimensionUniqueName="[Tabla1]" displayFolder="" count="0" memberValueDatatype="7" unbalanced="0"/>
    <cacheHierarchy uniqueName="[Tabla1].[ANS Avance Incidente]" caption="ANS Avance Incidente" attribute="1" defaultMemberUniqueName="[Tabla1].[ANS Avance Incidente].[All]" allUniqueName="[Tabla1].[ANS Avance Incidente].[All]" dimensionUniqueName="[Tabla1]" displayFolder="" count="0" memberValueDatatype="130" unbalanced="0"/>
    <cacheHierarchy uniqueName="[TablaCanales].[# NÚMERO DE TICKET]" caption="# NÚMERO DE TICKET" attribute="1" defaultMemberUniqueName="[TablaCanales].[# NÚMERO DE TICKET].[All]" allUniqueName="[TablaCanales].[# NÚMERO DE TICKET].[All]" dimensionUniqueName="[TablaCanales]" displayFolder="" count="0" memberValueDatatype="130" unbalanced="0"/>
    <cacheHierarchy uniqueName="[TablaCanales].[TIPO DE ALERTA]" caption="TIPO DE ALERTA" attribute="1" defaultMemberUniqueName="[TablaCanales].[TIPO DE ALERTA].[All]" allUniqueName="[TablaCanales].[TIPO DE ALERTA].[All]" dimensionUniqueName="[TablaCanales]" displayFolder="" count="0" memberValueDatatype="130" unbalanced="0"/>
    <cacheHierarchy uniqueName="[TablaCanales].[TIPO DE SEDE]" caption="TIPO DE SEDE" attribute="1" defaultMemberUniqueName="[TablaCanales].[TIPO DE SEDE].[All]" allUniqueName="[TablaCanales].[TIPO DE SEDE].[All]" dimensionUniqueName="[TablaCanales]" displayFolder="" count="0" memberValueDatatype="130" unbalanced="0"/>
    <cacheHierarchy uniqueName="[TablaCanales].[DEPARTAMENTO]" caption="DEPARTAMENTO" attribute="1" defaultMemberUniqueName="[TablaCanales].[DEPARTAMENTO].[All]" allUniqueName="[TablaCanales].[DEPARTAMENTO].[All]" dimensionUniqueName="[TablaCanales]" displayFolder="" count="2" memberValueDatatype="130" unbalanced="0">
      <fieldsUsage count="2">
        <fieldUsage x="-1"/>
        <fieldUsage x="0"/>
      </fieldsUsage>
    </cacheHierarchy>
    <cacheHierarchy uniqueName="[TablaCanales].[MUNICIPIO]" caption="MUNICIPIO" attribute="1" defaultMemberUniqueName="[TablaCanales].[MUNICIPIO].[All]" allUniqueName="[TablaCanales].[MUNICIPIO].[All]" dimensionUniqueName="[TablaCanales]" displayFolder="" count="0" memberValueDatatype="130" unbalanced="0"/>
    <cacheHierarchy uniqueName="[TablaCanales].[SEDE]" caption="SEDE" attribute="1" defaultMemberUniqueName="[TablaCanales].[SEDE].[All]" allUniqueName="[TablaCanales].[SEDE].[All]" dimensionUniqueName="[TablaCanales]" displayFolder="" count="0" memberValueDatatype="130" unbalanced="0"/>
    <cacheHierarchy uniqueName="[TablaCanales].[FECHA DE CREACIÒN]" caption="FECHA DE CREACIÒN" attribute="1" defaultMemberUniqueName="[TablaCanales].[FECHA DE CREACIÒN].[All]" allUniqueName="[TablaCanales].[FECHA DE CREACIÒN].[All]" dimensionUniqueName="[TablaCanales]" displayFolder="" count="0" memberValueDatatype="130" unbalanced="0"/>
    <cacheHierarchy uniqueName="[TablaCanales].[FECHA DE CIERRE]" caption="FECHA DE CIERRE" attribute="1" time="1" defaultMemberUniqueName="[TablaCanales].[FECHA DE CIERRE].[All]" allUniqueName="[TablaCanales].[FECHA DE CIERRE].[All]" dimensionUniqueName="[TablaCanales]" displayFolder="" count="0" memberValueDatatype="7" unbalanced="0"/>
    <cacheHierarchy uniqueName="[TablaCanales].[Cola]" caption="Cola" attribute="1" defaultMemberUniqueName="[TablaCanales].[Cola].[All]" allUniqueName="[TablaCanales].[Cola].[All]" dimensionUniqueName="[TablaCanales]" displayFolder="" count="0" memberValueDatatype="130" unbalanced="0"/>
    <cacheHierarchy uniqueName="[TablaCanales].[ESTADO]" caption="ESTADO" attribute="1" defaultMemberUniqueName="[TablaCanales].[ESTADO].[All]" allUniqueName="[TablaCanales].[ESTADO].[All]" dimensionUniqueName="[TablaCanales]" displayFolder="" count="0" memberValueDatatype="130" unbalanced="0"/>
    <cacheHierarchy uniqueName="[TablaCanales].[CLIENTE]" caption="CLIENTE" attribute="1" defaultMemberUniqueName="[TablaCanales].[CLIENTE].[All]" allUniqueName="[TablaCanales].[CLIENTE].[All]" dimensionUniqueName="[TablaCanales]" displayFolder="" count="0" memberValueDatatype="130" unbalanced="0"/>
    <cacheHierarchy uniqueName="[TablaCanales].[TIPO]" caption="TIPO" attribute="1" defaultMemberUniqueName="[TablaCanales].[TIPO].[All]" allUniqueName="[TablaCanales].[TIPO].[All]" dimensionUniqueName="[TablaCanales]" displayFolder="" count="0" memberValueDatatype="130" unbalanced="0"/>
    <cacheHierarchy uniqueName="[TablaCanales].[FALLA]" caption="FALLA" attribute="1" defaultMemberUniqueName="[TablaCanales].[FALLA].[All]" allUniqueName="[TablaCanales].[FALLA].[All]" dimensionUniqueName="[TablaCanales]" displayFolder="" count="0" memberValueDatatype="130" unbalanced="0"/>
    <cacheHierarchy uniqueName="[TablaCanales].[PROVEEDOR]" caption="PROVEEDOR" attribute="1" defaultMemberUniqueName="[TablaCanales].[PROVEEDOR].[All]" allUniqueName="[TablaCanales].[PROVEEDOR].[All]" dimensionUniqueName="[TablaCanales]" displayFolder="" count="0" memberValueDatatype="130" unbalanced="0"/>
    <cacheHierarchy uniqueName="[TablaCanales].[TICKET PROVEEDOR]" caption="TICKET PROVEEDOR" attribute="1" defaultMemberUniqueName="[TablaCanales].[TICKET PROVEEDOR].[All]" allUniqueName="[TablaCanales].[TICKET PROVEEDOR].[All]" dimensionUniqueName="[TablaCanales]" displayFolder="" count="0" memberValueDatatype="130" unbalanced="0"/>
    <cacheHierarchy uniqueName="[TablaCanales].[FECHA CREACION PROVEEDOR]" caption="FECHA CREACION PROVEEDOR" attribute="1" time="1" defaultMemberUniqueName="[TablaCanales].[FECHA CREACION PROVEEDOR].[All]" allUniqueName="[TablaCanales].[FECHA CREACION PROVEEDOR].[All]" dimensionUniqueName="[TablaCanales]" displayFolder="" count="0" memberValueDatatype="7" unbalanced="0"/>
    <cacheHierarchy uniqueName="[TablaCanales].[FECHA SOLUCIÓN PROVEEDOR]" caption="FECHA SOLUCIÓN PROVEEDOR" attribute="1" time="1" defaultMemberUniqueName="[TablaCanales].[FECHA SOLUCIÓN PROVEEDOR].[All]" allUniqueName="[TablaCanales].[FECHA SOLUCIÓN PROVEEDOR].[All]" dimensionUniqueName="[TablaCanales]" displayFolder="" count="0" memberValueDatatype="7" unbalanced="0"/>
    <cacheHierarchy uniqueName="[TablaCanales].[RESPONSABILIDAD]" caption="RESPONSABILIDAD" attribute="1" defaultMemberUniqueName="[TablaCanales].[RESPONSABILIDAD].[All]" allUniqueName="[TablaCanales].[RESPONSABILIDAD].[All]" dimensionUniqueName="[TablaCanales]" displayFolder="" count="0" memberValueDatatype="130" unbalanced="0"/>
    <cacheHierarchy uniqueName="[TablaCanales].[OBSERVACIÒN]" caption="OBSERVACIÒN" attribute="1" defaultMemberUniqueName="[TablaCanales].[OBSERVACIÒN].[All]" allUniqueName="[TablaCanales].[OBSERVACIÒN].[All]" dimensionUniqueName="[TablaCanales]" displayFolder="" count="0" memberValueDatatype="130" unbalanced="0"/>
    <cacheHierarchy uniqueName="[TablaCanales].[FECHA SOLUCIÓN]" caption="FECHA SOLUCIÓN" attribute="1" defaultMemberUniqueName="[TablaCanales].[FECHA SOLUCIÓN].[All]" allUniqueName="[TablaCanales].[FECHA SOLUCIÓN].[All]" dimensionUniqueName="[TablaCanales]" displayFolder="" count="0" memberValueDatatype="130" unbalanced="0"/>
    <cacheHierarchy uniqueName="[TablaCanales].[MINUTOS UNE]" caption="MINUTOS UNE" attribute="1" defaultMemberUniqueName="[TablaCanales].[MINUTOS UNE].[All]" allUniqueName="[TablaCanales].[MINUTOS UNE].[All]" dimensionUniqueName="[TablaCanales]" displayFolder="" count="0" memberValueDatatype="20" unbalanced="0"/>
    <cacheHierarchy uniqueName="[TablaCanales].[INDISPONIBILIDAD % UNE]" caption="INDISPONIBILIDAD % UNE" attribute="1" defaultMemberUniqueName="[TablaCanales].[INDISPONIBILIDAD % UNE].[All]" allUniqueName="[TablaCanales].[INDISPONIBILIDAD % UNE].[All]" dimensionUniqueName="[TablaCanales]" displayFolder="" count="0" memberValueDatatype="130" unbalanced="0"/>
    <cacheHierarchy uniqueName="[TablaCanales].[FALLA % UNE]" caption="FALLA % UNE" attribute="1" defaultMemberUniqueName="[TablaCanales].[FALLA % UNE].[All]" allUniqueName="[TablaCanales].[FALLA % UNE].[All]" dimensionUniqueName="[TablaCanales]" displayFolder="" count="0" memberValueDatatype="130" unbalanced="0"/>
    <cacheHierarchy uniqueName="[TablaCanales].[MINUTOS REGISTRADURIA]" caption="MINUTOS REGISTRADURIA" attribute="1" defaultMemberUniqueName="[TablaCanales].[MINUTOS REGISTRADURIA].[All]" allUniqueName="[TablaCanales].[MINUTOS REGISTRADURIA].[All]" dimensionUniqueName="[TablaCanales]" displayFolder="" count="0" memberValueDatatype="20" unbalanced="0"/>
    <cacheHierarchy uniqueName="[TablaCanales].[INDISPONIBILIDAD % REGISTRADURIA]" caption="INDISPONIBILIDAD % REGISTRADURIA" attribute="1" defaultMemberUniqueName="[TablaCanales].[INDISPONIBILIDAD % REGISTRADURIA].[All]" allUniqueName="[TablaCanales].[INDISPONIBILIDAD % REGISTRADURIA].[All]" dimensionUniqueName="[TablaCanales]" displayFolder="" count="0" memberValueDatatype="130" unbalanced="0"/>
    <cacheHierarchy uniqueName="[TablaCanales].[FALLA % REGISTRADURIA]" caption="FALLA % REGISTRADURIA" attribute="1" defaultMemberUniqueName="[TablaCanales].[FALLA % REGISTRADURIA].[All]" allUniqueName="[TablaCanales].[FALLA % REGISTRADURIA].[All]" dimensionUniqueName="[TablaCanales]" displayFolder="" count="0" memberValueDatatype="130" unbalanced="0"/>
    <cacheHierarchy uniqueName="[TablaCanales].[MINUTOS OTROS]" caption="MINUTOS OTROS" attribute="1" defaultMemberUniqueName="[TablaCanales].[MINUTOS OTROS].[All]" allUniqueName="[TablaCanales].[MINUTOS OTROS].[All]" dimensionUniqueName="[TablaCanales]" displayFolder="" count="0" memberValueDatatype="20" unbalanced="0"/>
    <cacheHierarchy uniqueName="[TablaCanales].[INDISPONIBILIDAD % OTROS]" caption="INDISPONIBILIDAD % OTROS" attribute="1" defaultMemberUniqueName="[TablaCanales].[INDISPONIBILIDAD % OTROS].[All]" allUniqueName="[TablaCanales].[INDISPONIBILIDAD % OTROS].[All]" dimensionUniqueName="[TablaCanales]" displayFolder="" count="0" memberValueDatatype="130" unbalanced="0"/>
    <cacheHierarchy uniqueName="[TablaCanales].[FALLA % OTROS]" caption="FALLA % OTROS" attribute="1" defaultMemberUniqueName="[TablaCanales].[FALLA % OTROS].[All]" allUniqueName="[TablaCanales].[FALLA % OTROS].[All]" dimensionUniqueName="[TablaCanales]" displayFolder="" count="0" memberValueDatatype="130" unbalanced="0"/>
    <cacheHierarchy uniqueName="[TablaDepartamentos].[Departamento]" caption="Departamento" attribute="1" defaultMemberUniqueName="[TablaDepartamentos].[Departamento].[All]" allUniqueName="[TablaDepartamentos].[Departamento].[All]" dimensionUniqueName="[TablaDepartamentos]" displayFolder="" count="0" memberValueDatatype="130" unbalanced="0"/>
    <cacheHierarchy uniqueName="[TablaDepartamentos].[Municipios]" caption="Municipios" attribute="1" defaultMemberUniqueName="[TablaDepartamentos].[Municipios].[All]" allUniqueName="[TablaDepartamentos].[Municipios].[All]" dimensionUniqueName="[TablaDepartamentos]" displayFolder="" count="0" memberValueDatatype="20" unbalanced="0"/>
    <cacheHierarchy uniqueName="[TablaDepartamentos].[Capital]" caption="Capital" attribute="1" defaultMemberUniqueName="[TablaDepartamentos].[Capital].[All]" allUniqueName="[TablaDepartamentos].[Capital].[All]" dimensionUniqueName="[TablaDepartamentos]" displayFolder="" count="0" memberValueDatatype="130" unbalanced="0"/>
    <cacheHierarchy uniqueName="[TablaRequerimientos].[ID de orden de trabajo+]" caption="ID de orden de trabajo+" attribute="1" defaultMemberUniqueName="[TablaRequerimientos].[ID de orden de trabajo+].[All]" allUniqueName="[TablaRequerimientos].[ID de orden de trabajo+].[All]" dimensionUniqueName="[TablaRequerimientos]" displayFolder="" count="0" memberValueDatatype="130" unbalanced="0"/>
    <cacheHierarchy uniqueName="[TablaRequerimientos].[Resumen*]" caption="Resumen*" attribute="1" defaultMemberUniqueName="[TablaRequerimientos].[Resumen*].[All]" allUniqueName="[TablaRequerimientos].[Resumen*].[All]" dimensionUniqueName="[TablaRequerimientos]" displayFolder="" count="0" memberValueDatatype="130" unbalanced="0"/>
    <cacheHierarchy uniqueName="[TablaRequerimientos].[Servicio*+]" caption="Servicio*+" attribute="1" defaultMemberUniqueName="[TablaRequerimientos].[Servicio*+].[All]" allUniqueName="[TablaRequerimientos].[Servicio*+].[All]" dimensionUniqueName="[TablaRequerimientos]" displayFolder="" count="0" memberValueDatatype="130" unbalanced="0"/>
    <cacheHierarchy uniqueName="[TablaRequerimientos].[Prioridad]" caption="Prioridad" attribute="1" defaultMemberUniqueName="[TablaRequerimientos].[Prioridad].[All]" allUniqueName="[TablaRequerimientos].[Prioridad].[All]" dimensionUniqueName="[TablaRequerimientos]" displayFolder="" count="0" memberValueDatatype="130" unbalanced="0"/>
    <cacheHierarchy uniqueName="[TablaRequerimientos].[Estado*]" caption="Estado*" attribute="1" defaultMemberUniqueName="[TablaRequerimientos].[Estado*].[All]" allUniqueName="[TablaRequerimientos].[Estado*].[All]" dimensionUniqueName="[TablaRequerimientos]" displayFolder="" count="0" memberValueDatatype="130" unbalanced="0"/>
    <cacheHierarchy uniqueName="[TablaRequerimientos].[Nombre de grupo de soporte de usuario asignado+]" caption="Nombre de grupo de soporte de usuario asignado+" attribute="1" defaultMemberUniqueName="[TablaRequerimientos].[Nombre de grupo de soporte de usuario asignado+].[All]" allUniqueName="[TablaRequerimientos].[Nombre de grupo de soporte de usuario asignado+].[All]" dimensionUniqueName="[TablaRequerimientos]" displayFolder="" count="0" memberValueDatatype="130" unbalanced="0"/>
    <cacheHierarchy uniqueName="[TablaRequerimientos].[Fecha de envío]" caption="Fecha de envío" attribute="1" time="1" defaultMemberUniqueName="[TablaRequerimientos].[Fecha de envío].[All]" allUniqueName="[TablaRequerimientos].[Fecha de envío].[All]" dimensionUniqueName="[TablaRequerimientos]" displayFolder="" count="0" memberValueDatatype="7" unbalanced="0"/>
    <cacheHierarchy uniqueName="[TablaRequerimientos].[Hora de envío]" caption="Hora de envío" attribute="1" time="1" defaultMemberUniqueName="[TablaRequerimientos].[Hora de envío].[All]" allUniqueName="[TablaRequerimientos].[Hora de envío].[All]" dimensionUniqueName="[TablaRequerimientos]" displayFolder="" count="0" memberValueDatatype="7" unbalanced="0"/>
    <cacheHierarchy uniqueName="[TablaRequerimientos].[Fecha completada]" caption="Fecha completada" attribute="1" time="1" defaultMemberUniqueName="[TablaRequerimientos].[Fecha completada].[All]" allUniqueName="[TablaRequerimientos].[Fecha completada].[All]" dimensionUniqueName="[TablaRequerimientos]" displayFolder="" count="0" memberValueDatatype="7" unbalanced="0"/>
    <cacheHierarchy uniqueName="[TablaRequerimientos].[Hora completada]" caption="Hora completada" attribute="1" time="1" defaultMemberUniqueName="[TablaRequerimientos].[Hora completada].[All]" allUniqueName="[TablaRequerimientos].[Hora completada].[All]" dimensionUniqueName="[TablaRequerimientos]" displayFolder="" count="0" memberValueDatatype="7" unbalanced="0"/>
    <cacheHierarchy uniqueName="[TablaRequerimientos].[Fecha de finalización real+]" caption="Fecha de finalización real+" attribute="1" time="1" defaultMemberUniqueName="[TablaRequerimientos].[Fecha de finalización real+].[All]" allUniqueName="[TablaRequerimientos].[Fecha de finalización real+].[All]" dimensionUniqueName="[TablaRequerimientos]" displayFolder="" count="0" memberValueDatatype="7" unbalanced="0"/>
    <cacheHierarchy uniqueName="[TablaRequerimientos].[Fecha de inicio real+]" caption="Fecha de inicio real+" attribute="1" defaultMemberUniqueName="[TablaRequerimientos].[Fecha de inicio real+].[All]" allUniqueName="[TablaRequerimientos].[Fecha de inicio real+].[All]" dimensionUniqueName="[TablaRequerimientos]" displayFolder="" count="0" memberValueDatatype="130" unbalanced="0"/>
    <cacheHierarchy uniqueName="[TablaRequerimientos].[Fecha de última modificación]" caption="Fecha de última modificación" attribute="1" defaultMemberUniqueName="[TablaRequerimientos].[Fecha de última modificación].[All]" allUniqueName="[TablaRequerimientos].[Fecha de última modificación].[All]" dimensionUniqueName="[TablaRequerimientos]" displayFolder="" count="0" memberValueDatatype="130" unbalanced="0"/>
    <cacheHierarchy uniqueName="[TablaRequerimientos].[Estado de SLM]" caption="Estado de SLM" attribute="1" defaultMemberUniqueName="[TablaRequerimientos].[Estado de SLM].[All]" allUniqueName="[TablaRequerimientos].[Estado de SLM].[All]" dimensionUniqueName="[TablaRequerimientos]" displayFolder="" count="0" memberValueDatatype="130" unbalanced="0"/>
    <cacheHierarchy uniqueName="[TablaRequerimientos].[Tiempo Total Gestión]" caption="Tiempo Total Gestión" attribute="1" defaultMemberUniqueName="[TablaRequerimientos].[Tiempo Total Gestión].[All]" allUniqueName="[TablaRequerimientos].[Tiempo Total Gestión].[All]" dimensionUniqueName="[TablaRequerimientos]" displayFolder="" count="0" memberValueDatatype="130" unbalanced="0"/>
    <cacheHierarchy uniqueName="[TablaRequerimientos].[Estado SLM en tiempo real]" caption="Estado SLM en tiempo real" attribute="1" defaultMemberUniqueName="[TablaRequerimientos].[Estado SLM en tiempo real].[All]" allUniqueName="[TablaRequerimientos].[Estado SLM en tiempo real].[All]" dimensionUniqueName="[TablaRequerimientos]" displayFolder="" count="0" memberValueDatatype="130" unbalanced="0"/>
    <cacheHierarchy uniqueName="[TablaRequerimientos].[ContactFullName]" caption="ContactFullName" attribute="1" defaultMemberUniqueName="[TablaRequerimientos].[ContactFullName].[All]" allUniqueName="[TablaRequerimientos].[ContactFullName].[All]" dimensionUniqueName="[TablaRequerimientos]" displayFolder="" count="0" memberValueDatatype="130" unbalanced="0"/>
    <cacheHierarchy uniqueName="[TablaRequerimientos].[Correo electrónico de contacto]" caption="Correo electrónico de contacto" attribute="1" defaultMemberUniqueName="[TablaRequerimientos].[Correo electrónico de contacto].[All]" allUniqueName="[TablaRequerimientos].[Correo electrónico de contacto].[All]" dimensionUniqueName="[TablaRequerimientos]" displayFolder="" count="0" memberValueDatatype="130" unbalanced="0"/>
    <cacheHierarchy uniqueName="[TablaRequerimientos].[Gestor de Peticiones]" caption="Gestor de Peticiones" attribute="1" defaultMemberUniqueName="[TablaRequerimientos].[Gestor de Peticiones].[All]" allUniqueName="[TablaRequerimientos].[Gestor de Peticiones].[All]" dimensionUniqueName="[TablaRequerimientos]" displayFolder="" count="0" memberValueDatatype="130" unbalanced="0"/>
    <cacheHierarchy uniqueName="[TablaRequerimientos].[Motivo del estado]" caption="Motivo del estado" attribute="1" defaultMemberUniqueName="[TablaRequerimientos].[Motivo del estado].[All]" allUniqueName="[TablaRequerimientos].[Motivo del estado].[All]" dimensionUniqueName="[TablaRequerimientos]" displayFolder="" count="0" memberValueDatatype="130" unbalanced="0"/>
    <cacheHierarchy uniqueName="[TablaRequerimientos].[Nombre de grupo de soporte de gestor*]" caption="Nombre de grupo de soporte de gestor*" attribute="1" defaultMemberUniqueName="[TablaRequerimientos].[Nombre de grupo de soporte de gestor*].[All]" allUniqueName="[TablaRequerimientos].[Nombre de grupo de soporte de gestor*].[All]" dimensionUniqueName="[TablaRequerimientos]" displayFolder="" count="0" memberValueDatatype="130" unbalanced="0"/>
    <cacheHierarchy uniqueName="[TablaRequerimientos].[Tipo Cuidad*]" caption="Tipo Cuidad*" attribute="1" defaultMemberUniqueName="[TablaRequerimientos].[Tipo Cuidad*].[All]" allUniqueName="[TablaRequerimientos].[Tipo Cuidad*].[All]" dimensionUniqueName="[TablaRequerimientos]" displayFolder="" count="0" memberValueDatatype="130" unbalanced="0"/>
    <cacheHierarchy uniqueName="[TablaRequerimientos].[Usuario asignado a petición]" caption="Usuario asignado a petición" attribute="1" defaultMemberUniqueName="[TablaRequerimientos].[Usuario asignado a petición].[All]" allUniqueName="[TablaRequerimientos].[Usuario asignado a petición].[All]" dimensionUniqueName="[TablaRequerimientos]" displayFolder="" count="0" memberValueDatatype="130" unbalanced="0"/>
    <cacheHierarchy uniqueName="[TablaRequerimientos].[Tiempo Creación (HH:mm)]" caption="Tiempo Creación (HH:mm)" attribute="1" defaultMemberUniqueName="[TablaRequerimientos].[Tiempo Creación (HH:mm)].[All]" allUniqueName="[TablaRequerimientos].[Tiempo Creación (HH:mm)].[All]" dimensionUniqueName="[TablaRequerimientos]" displayFolder="" count="0" memberValueDatatype="130" unbalanced="0"/>
    <cacheHierarchy uniqueName="[TablaRequerimientos].[ANS Creación Requerimiento]" caption="ANS Creación Requerimiento" attribute="1" defaultMemberUniqueName="[TablaRequerimientos].[ANS Creación Requerimiento].[All]" allUniqueName="[TablaRequerimientos].[ANS Creación Requerimiento].[All]" dimensionUniqueName="[TablaRequerimientos]" displayFolder="" count="0" memberValueDatatype="130" unbalanced="0"/>
    <cacheHierarchy uniqueName="[TablaRequerimientos].[Tiempo Avance Incidente]" caption="Tiempo Avance Incidente" attribute="1" defaultMemberUniqueName="[TablaRequerimientos].[Tiempo Avance Incidente].[All]" allUniqueName="[TablaRequerimientos].[Tiempo Avance Incidente].[All]" dimensionUniqueName="[TablaRequerimientos]" displayFolder="" count="0" memberValueDatatype="130" unbalanced="0"/>
    <cacheHierarchy uniqueName="[TablaRequerimientos].[ANS Avance Incidente]" caption="ANS Avance Incidente" attribute="1" defaultMemberUniqueName="[TablaRequerimientos].[ANS Avance Incidente].[All]" allUniqueName="[TablaRequerimientos].[ANS Avance Incidente].[All]" dimensionUniqueName="[TablaRequerimientos]" displayFolder="" count="0" memberValueDatatype="130" unbalanced="0"/>
    <cacheHierarchy uniqueName="[Measures].[__XL_Count Tabla1]" caption="__XL_Count Tabla1" measure="1" displayFolder="" measureGroup="Tabla1" count="0" hidden="1"/>
    <cacheHierarchy uniqueName="[Measures].[__XL_Count TablaRequerimientos]" caption="__XL_Count TablaRequerimientos" measure="1" displayFolder="" measureGroup="TablaRequerimientos" count="0" hidden="1"/>
    <cacheHierarchy uniqueName="[Measures].[__XL_Count TablaCanales]" caption="__XL_Count TablaCanales" measure="1" displayFolder="" measureGroup="TablaCanales" count="0" hidden="1"/>
    <cacheHierarchy uniqueName="[Measures].[__XL_Count TablaDepartamentos]" caption="__XL_Count TablaDepartamentos" measure="1" displayFolder="" measureGroup="TablaDepartamentos" count="0" hidden="1"/>
    <cacheHierarchy uniqueName="[Measures].[__No measures defined]" caption="__No measures defined" measure="1" displayFolder="" count="0" hidden="1"/>
    <cacheHierarchy uniqueName="[Measures].[Recuento de Prioridad*]" caption="Recuento de Prioridad*" measure="1" displayFolder="" measureGroup="Tabla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ID de la incidencia*+]" caption="Recuento de ID de la incidencia*+" measure="1" displayFolder="" measureGroup="Tabla1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ID de orden de trabajo+]" caption="Recuento de ID de orden de trabajo+" measure="1" displayFolder="" measureGroup="TablaRequerimientos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Recuento de Prioridad]" caption="Recuento de Prioridad" measure="1" displayFolder="" measureGroup="TablaRequerimientos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Servicio*+]" caption="Recuento de Servicio*+" measure="1" displayFolder="" measureGroup="Tabla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Servicio*+ 2]" caption="Recuento de Servicio*+ 2" measure="1" displayFolder="" measureGroup="TablaRequerimientos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Recuento de DEPARTAMENTO]" caption="Recuento de DEPARTAMENTO" measure="1" displayFolder="" measureGroup="TablaCanal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e Departamento 2]" caption="Recuento de Departamento 2" measure="1" displayFolder="" measureGroup="TablaDepartamentos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a de Municipios]" caption="Suma de Municipios" measure="1" displayFolder="" measureGroup="TablaDepartamento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Dummy0" caption="ID de la incidencia*+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5">
    <dimension measure="1" name="Measures" uniqueName="[Measures]" caption="Measures"/>
    <dimension name="Tabla1" uniqueName="[Tabla1]" caption="Tabla1"/>
    <dimension name="TablaCanales" uniqueName="[TablaCanales]" caption="TablaCanales"/>
    <dimension name="TablaDepartamentos" uniqueName="[TablaDepartamentos]" caption="TablaDepartamentos"/>
    <dimension name="TablaRequerimientos" uniqueName="[TablaRequerimientos]" caption="TablaRequerimientos"/>
  </dimensions>
  <measureGroups count="4">
    <measureGroup name="Tabla1" caption="Tabla1"/>
    <measureGroup name="TablaCanales" caption="TablaCanales"/>
    <measureGroup name="TablaDepartamentos" caption="TablaDepartamentos"/>
    <measureGroup name="TablaRequerimientos" caption="TablaRequerimientos"/>
  </measureGroups>
  <maps count="5">
    <map measureGroup="0" dimension="1"/>
    <map measureGroup="1" dimension="2"/>
    <map measureGroup="1" dimension="3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s Fernando Prieto Jimenez" refreshedDate="43874.750366203705" createdVersion="6" refreshedVersion="6" minRefreshableVersion="3" recordCount="2107" xr:uid="{53FA01E8-65BD-44BE-A1C2-5259A743280E}">
  <cacheSource type="worksheet">
    <worksheetSource name="TablaIncidentes"/>
  </cacheSource>
  <cacheFields count="27">
    <cacheField name="ID de la incidencia*+" numFmtId="0">
      <sharedItems/>
    </cacheField>
    <cacheField name="Resumen*" numFmtId="0">
      <sharedItems/>
    </cacheField>
    <cacheField name="Servicio*+" numFmtId="0">
      <sharedItems/>
    </cacheField>
    <cacheField name="Prioridad*" numFmtId="0">
      <sharedItems/>
    </cacheField>
    <cacheField name="Estado*" numFmtId="0">
      <sharedItems/>
    </cacheField>
    <cacheField name="Grupo asignado*+" numFmtId="0">
      <sharedItems/>
    </cacheField>
    <cacheField name="Usuario asignado+" numFmtId="0">
      <sharedItems/>
    </cacheField>
    <cacheField name="Grupo de propietarios+" numFmtId="0">
      <sharedItems containsNonDate="0" containsString="0" containsBlank="1"/>
    </cacheField>
    <cacheField name="Propietario" numFmtId="0">
      <sharedItems containsNonDate="0" containsString="0" containsBlank="1"/>
    </cacheField>
    <cacheField name="Fecha de notificación+" numFmtId="14">
      <sharedItems containsSemiMixedTypes="0" containsNonDate="0" containsDate="1" containsString="0" minDate="2019-11-14T00:00:00" maxDate="2020-01-31T00:00:00" count="31">
        <d v="2019-11-14T00:00:00"/>
        <d v="2019-12-02T00:00:00"/>
        <d v="2019-12-06T00:00:00"/>
        <d v="2019-12-18T00:00:00"/>
        <d v="2019-12-20T00:00:00"/>
        <d v="2019-12-27T00:00:00"/>
        <d v="2019-12-30T00:00:00"/>
        <d v="2019-12-31T00:00:00"/>
        <d v="2020-01-02T00:00:00"/>
        <d v="2020-01-03T00:00:00"/>
        <d v="2020-01-07T00:00:00"/>
        <d v="2020-01-08T00:00:00"/>
        <d v="2020-01-09T00:00:00"/>
        <d v="2020-01-10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6T00:00:00"/>
        <d v="2020-01-27T00:00:00"/>
        <d v="2020-01-28T00:00:00"/>
        <d v="2020-01-29T00:00:00"/>
        <d v="2020-01-30T00:00:00"/>
      </sharedItems>
    </cacheField>
    <cacheField name="Hora de notificación" numFmtId="21">
      <sharedItems containsSemiMixedTypes="0" containsNonDate="0" containsDate="1" containsString="0" minDate="1899-12-30T00:03:50" maxDate="1899-12-30T23:52:50" count="1566">
        <d v="1899-12-30T15:03:04"/>
        <d v="1899-12-30T08:57:22"/>
        <d v="1899-12-30T15:58:02"/>
        <d v="1899-12-30T16:34:39"/>
        <d v="1899-12-30T13:33:19"/>
        <d v="1899-12-30T08:38:25"/>
        <d v="1899-12-30T16:17:56"/>
        <d v="1899-12-30T09:33:52"/>
        <d v="1899-12-30T09:51:16"/>
        <d v="1899-12-30T09:59:58"/>
        <d v="1899-12-30T10:16:38"/>
        <d v="1899-12-30T11:05:19"/>
        <d v="1899-12-30T11:13:53"/>
        <d v="1899-12-30T11:37:30"/>
        <d v="1899-12-30T11:09:01"/>
        <d v="1899-12-30T11:21:57"/>
        <d v="1899-12-30T11:31:13"/>
        <d v="1899-12-30T14:30:56"/>
        <d v="1899-12-30T14:43:40"/>
        <d v="1899-12-30T16:11:07"/>
        <d v="1899-12-30T14:50:48"/>
        <d v="1899-12-30T14:57:40"/>
        <d v="1899-12-30T15:10:32"/>
        <d v="1899-12-30T15:16:17"/>
        <d v="1899-12-30T17:32:43"/>
        <d v="1899-12-30T09:23:27"/>
        <d v="1899-12-30T09:50:22"/>
        <d v="1899-12-30T10:08:20"/>
        <d v="1899-12-30T10:43:11"/>
        <d v="1899-12-30T10:54:04"/>
        <d v="1899-12-30T10:57:56"/>
        <d v="1899-12-30T11:01:32"/>
        <d v="1899-12-30T11:22:50"/>
        <d v="1899-12-30T08:59:12"/>
        <d v="1899-12-30T10:16:18"/>
        <d v="1899-12-30T10:27:27"/>
        <d v="1899-12-30T12:22:02"/>
        <d v="1899-12-30T09:04:51"/>
        <d v="1899-12-30T09:08:21"/>
        <d v="1899-12-30T09:09:41"/>
        <d v="1899-12-30T09:36:52"/>
        <d v="1899-12-30T09:56:04"/>
        <d v="1899-12-30T07:59:14"/>
        <d v="1899-12-30T09:07:32"/>
        <d v="1899-12-30T09:45:28"/>
        <d v="1899-12-30T08:39:15"/>
        <d v="1899-12-30T09:59:29"/>
        <d v="1899-12-30T10:21:21"/>
        <d v="1899-12-30T10:25:47"/>
        <d v="1899-12-30T11:29:05"/>
        <d v="1899-12-30T11:31:56"/>
        <d v="1899-12-30T11:39:35"/>
        <d v="1899-12-30T11:44:35"/>
        <d v="1899-12-30T09:26:13"/>
        <d v="1899-12-30T09:29:23"/>
        <d v="1899-12-30T09:29:55"/>
        <d v="1899-12-30T09:49:12"/>
        <d v="1899-12-30T09:56:03"/>
        <d v="1899-12-30T10:22:44"/>
        <d v="1899-12-30T10:25:00"/>
        <d v="1899-12-30T10:35:50"/>
        <d v="1899-12-30T10:40:12"/>
        <d v="1899-12-30T10:46:12"/>
        <d v="1899-12-30T10:50:28"/>
        <d v="1899-12-30T10:57:19"/>
        <d v="1899-12-30T11:06:04"/>
        <d v="1899-12-30T11:50:59"/>
        <d v="1899-12-30T11:14:18"/>
        <d v="1899-12-30T11:31:59"/>
        <d v="1899-12-30T11:56:48"/>
        <d v="1899-12-30T14:26:13"/>
        <d v="1899-12-30T14:29:22"/>
        <d v="1899-12-30T14:34:43"/>
        <d v="1899-12-30T14:55:42"/>
        <d v="1899-12-30T15:20:58"/>
        <d v="1899-12-30T15:35:57"/>
        <d v="1899-12-30T14:39:32"/>
        <d v="1899-12-30T15:06:45"/>
        <d v="1899-12-30T15:28:35"/>
        <d v="1899-12-30T15:50:51"/>
        <d v="1899-12-30T16:00:03"/>
        <d v="1899-12-30T16:22:17"/>
        <d v="1899-12-30T09:13:00"/>
        <d v="1899-12-30T09:16:52"/>
        <d v="1899-12-30T09:27:38"/>
        <d v="1899-12-30T09:42:38"/>
        <d v="1899-12-30T10:43:52"/>
        <d v="1899-12-30T09:23:30"/>
        <d v="1899-12-30T09:34:08"/>
        <d v="1899-12-30T10:32:38"/>
        <d v="1899-12-30T10:48:04"/>
        <d v="1899-12-30T10:51:20"/>
        <d v="1899-12-30T10:57:21"/>
        <d v="1899-12-30T11:00:00"/>
        <d v="1899-12-30T10:36:24"/>
        <d v="1899-12-30T11:24:05"/>
        <d v="1899-12-30T14:07:35"/>
        <d v="1899-12-30T14:42:59"/>
        <d v="1899-12-30T14:51:03"/>
        <d v="1899-12-30T14:17:25"/>
        <d v="1899-12-30T14:59:30"/>
        <d v="1899-12-30T15:14:07"/>
        <d v="1899-12-30T15:23:20"/>
        <d v="1899-12-30T15:29:26"/>
        <d v="1899-12-30T15:38:09"/>
        <d v="1899-12-30T15:58:44"/>
        <d v="1899-12-30T16:06:25"/>
        <d v="1899-12-30T16:11:48"/>
        <d v="1899-12-30T16:19:43"/>
        <d v="1899-12-30T14:09:30"/>
        <d v="1899-12-30T14:38:09"/>
        <d v="1899-12-30T14:54:27"/>
        <d v="1899-12-30T15:01:53"/>
        <d v="1899-12-30T15:19:01"/>
        <d v="1899-12-30T15:06:07"/>
        <d v="1899-12-30T08:17:32"/>
        <d v="1899-12-30T08:47:57"/>
        <d v="1899-12-30T08:32:37"/>
        <d v="1899-12-30T08:31:09"/>
        <d v="1899-12-30T08:50:13"/>
        <d v="1899-12-30T08:08:23"/>
        <d v="1899-12-30T09:20:16"/>
        <d v="1899-12-30T09:30:13"/>
        <d v="1899-12-30T10:23:28"/>
        <d v="1899-12-30T10:31:10"/>
        <d v="1899-12-30T10:31:03"/>
        <d v="1899-12-30T10:41:06"/>
        <d v="1899-12-30T10:48:53"/>
        <d v="1899-12-30T09:08:54"/>
        <d v="1899-12-30T09:29:54"/>
        <d v="1899-12-30T09:34:17"/>
        <d v="1899-12-30T10:03:53"/>
        <d v="1899-12-30T10:10:18"/>
        <d v="1899-12-30T10:38:24"/>
        <d v="1899-12-30T10:38:47"/>
        <d v="1899-12-30T11:20:06"/>
        <d v="1899-12-30T12:00:11"/>
        <d v="1899-12-30T12:48:49"/>
        <d v="1899-12-30T11:10:46"/>
        <d v="1899-12-30T12:10:29"/>
        <d v="1899-12-30T14:15:20"/>
        <d v="1899-12-30T14:18:58"/>
        <d v="1899-12-30T15:24:38"/>
        <d v="1899-12-30T16:21:36"/>
        <d v="1899-12-30T14:03:43"/>
        <d v="1899-12-30T14:27:05"/>
        <d v="1899-12-30T14:39:26"/>
        <d v="1899-12-30T14:42:13"/>
        <d v="1899-12-30T14:46:48"/>
        <d v="1899-12-30T14:55:46"/>
        <d v="1899-12-30T15:11:01"/>
        <d v="1899-12-30T15:41:46"/>
        <d v="1899-12-30T16:13:21"/>
        <d v="1899-12-30T16:26:54"/>
        <d v="1899-12-30T16:44:10"/>
        <d v="1899-12-30T16:52:23"/>
        <d v="1899-12-30T14:23:22"/>
        <d v="1899-12-30T14:29:45"/>
        <d v="1899-12-30T14:40:12"/>
        <d v="1899-12-30T14:52:13"/>
        <d v="1899-12-30T14:56:36"/>
        <d v="1899-12-30T15:19:56"/>
        <d v="1899-12-30T15:48:54"/>
        <d v="1899-12-30T16:06:59"/>
        <d v="1899-12-30T16:20:31"/>
        <d v="1899-12-30T16:37:19"/>
        <d v="1899-12-30T17:08:47"/>
        <d v="1899-12-30T16:59:33"/>
        <d v="1899-12-30T17:16:44"/>
        <d v="1899-12-30T09:09:57"/>
        <d v="1899-12-30T08:09:33"/>
        <d v="1899-12-30T08:18:01"/>
        <d v="1899-12-30T08:41:51"/>
        <d v="1899-12-30T08:43:54"/>
        <d v="1899-12-30T08:52:37"/>
        <d v="1899-12-30T08:57:48"/>
        <d v="1899-12-30T09:01:21"/>
        <d v="1899-12-30T09:00:44"/>
        <d v="1899-12-30T09:02:53"/>
        <d v="1899-12-30T09:03:48"/>
        <d v="1899-12-30T09:06:51"/>
        <d v="1899-12-30T09:33:37"/>
        <d v="1899-12-30T09:37:08"/>
        <d v="1899-12-30T09:40:41"/>
        <d v="1899-12-30T09:57:11"/>
        <d v="1899-12-30T09:57:52"/>
        <d v="1899-12-30T09:19:50"/>
        <d v="1899-12-30T10:15:10"/>
        <d v="1899-12-30T11:30:42"/>
        <d v="1899-12-30T11:36:44"/>
        <d v="1899-12-30T11:38:42"/>
        <d v="1899-12-30T11:57:22"/>
        <d v="1899-12-30T12:06:22"/>
        <d v="1899-12-30T12:10:43"/>
        <d v="1899-12-30T09:38:55"/>
        <d v="1899-12-30T10:08:32"/>
        <d v="1899-12-30T10:17:33"/>
        <d v="1899-12-30T11:44:32"/>
        <d v="1899-12-30T13:30:28"/>
        <d v="1899-12-30T14:07:23"/>
        <d v="1899-12-30T14:14:33"/>
        <d v="1899-12-30T14:36:41"/>
        <d v="1899-12-30T14:25:27"/>
        <d v="1899-12-30T14:44:08"/>
        <d v="1899-12-30T14:47:45"/>
        <d v="1899-12-30T15:11:30"/>
        <d v="1899-12-30T15:37:50"/>
        <d v="1899-12-30T15:05:07"/>
        <d v="1899-12-30T15:49:04"/>
        <d v="1899-12-30T16:15:47"/>
        <d v="1899-12-30T14:51:38"/>
        <d v="1899-12-30T15:30:48"/>
        <d v="1899-12-30T15:36:56"/>
        <d v="1899-12-30T15:55:50"/>
        <d v="1899-12-30T16:10:50"/>
        <d v="1899-12-30T16:23:57"/>
        <d v="1899-12-30T16:36:52"/>
        <d v="1899-12-30T16:57:00"/>
        <d v="1899-12-30T16:32:34"/>
        <d v="1899-12-30T17:02:14"/>
        <d v="1899-12-30T17:46:19"/>
        <d v="1899-12-30T08:43:16"/>
        <d v="1899-12-30T08:44:31"/>
        <d v="1899-12-30T08:54:55"/>
        <d v="1899-12-30T09:08:22"/>
        <d v="1899-12-30T09:28:11"/>
        <d v="1899-12-30T08:34:59"/>
        <d v="1899-12-30T08:38:39"/>
        <d v="1899-12-30T08:39:42"/>
        <d v="1899-12-30T08:52:23"/>
        <d v="1899-12-30T09:16:13"/>
        <d v="1899-12-30T09:15:00"/>
        <d v="1899-12-30T08:17:06"/>
        <d v="1899-12-30T08:43:02"/>
        <d v="1899-12-30T08:54:31"/>
        <d v="1899-12-30T08:57:29"/>
        <d v="1899-12-30T09:00:46"/>
        <d v="1899-12-30T09:05:46"/>
        <d v="1899-12-30T09:39:13"/>
        <d v="1899-12-30T09:21:08"/>
        <d v="1899-12-30T09:34:53"/>
        <d v="1899-12-30T09:52:22"/>
        <d v="1899-12-30T10:26:58"/>
        <d v="1899-12-30T10:29:58"/>
        <d v="1899-12-30T10:41:30"/>
        <d v="1899-12-30T10:48:02"/>
        <d v="1899-12-30T09:59:27"/>
        <d v="1899-12-30T10:02:53"/>
        <d v="1899-12-30T10:53:01"/>
        <d v="1899-12-30T11:33:54"/>
        <d v="1899-12-30T12:12:23"/>
        <d v="1899-12-30T12:26:34"/>
        <d v="1899-12-30T10:17:06"/>
        <d v="1899-12-30T10:19:17"/>
        <d v="1899-12-30T10:35:38"/>
        <d v="1899-12-30T11:06:26"/>
        <d v="1899-12-30T11:12:11"/>
        <d v="1899-12-30T11:20:19"/>
        <d v="1899-12-30T11:27:53"/>
        <d v="1899-12-30T11:43:08"/>
        <d v="1899-12-30T11:48:20"/>
        <d v="1899-12-30T12:08:21"/>
        <d v="1899-12-30T11:40:23"/>
        <d v="1899-12-30T11:43:38"/>
        <d v="1899-12-30T11:45:26"/>
        <d v="1899-12-30T11:48:12"/>
        <d v="1899-12-30T11:51:02"/>
        <d v="1899-12-30T11:53:54"/>
        <d v="1899-12-30T11:58:12"/>
        <d v="1899-12-30T12:03:34"/>
        <d v="1899-12-30T12:24:09"/>
        <d v="1899-12-30T12:30:12"/>
        <d v="1899-12-30T14:19:00"/>
        <d v="1899-12-30T15:31:16"/>
        <d v="1899-12-30T15:36:10"/>
        <d v="1899-12-30T16:16:02"/>
        <d v="1899-12-30T16:40:30"/>
        <d v="1899-12-30T15:02:13"/>
        <d v="1899-12-30T15:09:39"/>
        <d v="1899-12-30T15:23:30"/>
        <d v="1899-12-30T15:41:34"/>
        <d v="1899-12-30T16:06:35"/>
        <d v="1899-12-30T16:29:56"/>
        <d v="1899-12-30T14:10:50"/>
        <d v="1899-12-30T14:40:08"/>
        <d v="1899-12-30T14:47:28"/>
        <d v="1899-12-30T14:55:16"/>
        <d v="1899-12-30T15:01:31"/>
        <d v="1899-12-30T15:46:39"/>
        <d v="1899-12-30T18:00:32"/>
        <d v="1899-12-30T16:47:21"/>
        <d v="1899-12-30T17:51:09"/>
        <d v="1899-12-30T17:54:32"/>
        <d v="1899-12-30T17:45:40"/>
        <d v="1899-12-30T09:40:54"/>
        <d v="1899-12-30T08:59:03"/>
        <d v="1899-12-30T09:09:02"/>
        <d v="1899-12-30T09:18:48"/>
        <d v="1899-12-30T09:23:46"/>
        <d v="1899-12-30T09:29:43"/>
        <d v="1899-12-30T08:53:42"/>
        <d v="1899-12-30T09:00:30"/>
        <d v="1899-12-30T09:14:13"/>
        <d v="1899-12-30T09:19:23"/>
        <d v="1899-12-30T09:23:26"/>
        <d v="1899-12-30T09:50:27"/>
        <d v="1899-12-30T10:11:48"/>
        <d v="1899-12-30T10:34:11"/>
        <d v="1899-12-30T09:33:46"/>
        <d v="1899-12-30T09:39:10"/>
        <d v="1899-12-30T10:24:06"/>
        <d v="1899-12-30T10:32:19"/>
        <d v="1899-12-30T10:39:03"/>
        <d v="1899-12-30T10:45:09"/>
        <d v="1899-12-30T10:53:33"/>
        <d v="1899-12-30T10:59:48"/>
        <d v="1899-12-30T11:23:39"/>
        <d v="1899-12-30T10:08:19"/>
        <d v="1899-12-30T10:21:19"/>
        <d v="1899-12-30T10:26:03"/>
        <d v="1899-12-30T10:56:58"/>
        <d v="1899-12-30T11:01:14"/>
        <d v="1899-12-30T11:02:57"/>
        <d v="1899-12-30T11:05:55"/>
        <d v="1899-12-30T11:18:07"/>
        <d v="1899-12-30T11:41:19"/>
        <d v="1899-12-30T12:35:58"/>
        <d v="1899-12-30T11:12:03"/>
        <d v="1899-12-30T11:12:49"/>
        <d v="1899-12-30T11:50:26"/>
        <d v="1899-12-30T11:54:39"/>
        <d v="1899-12-30T12:45:40"/>
        <d v="1899-12-30T12:00:50"/>
        <d v="1899-12-30T14:45:00"/>
        <d v="1899-12-30T15:23:52"/>
        <d v="1899-12-30T15:50:21"/>
        <d v="1899-12-30T14:24:45"/>
        <d v="1899-12-30T16:03:54"/>
        <d v="1899-12-30T16:07:51"/>
        <d v="1899-12-30T16:12:49"/>
        <d v="1899-12-30T16:18:51"/>
        <d v="1899-12-30T16:34:26"/>
        <d v="1899-12-30T16:46:17"/>
        <d v="1899-12-30T14:53:11"/>
        <d v="1899-12-30T15:05:42"/>
        <d v="1899-12-30T15:41:21"/>
        <d v="1899-12-30T16:23:30"/>
        <d v="1899-12-30T16:38:10"/>
        <d v="1899-12-30T16:41:07"/>
        <d v="1899-12-30T17:44:29"/>
        <d v="1899-12-30T08:28:45"/>
        <d v="1899-12-30T09:02:05"/>
        <d v="1899-12-30T09:11:23"/>
        <d v="1899-12-30T09:11:28"/>
        <d v="1899-12-30T09:11:30"/>
        <d v="1899-12-30T09:11:40"/>
        <d v="1899-12-30T09:13:21"/>
        <d v="1899-12-30T09:24:02"/>
        <d v="1899-12-30T09:23:47"/>
        <d v="1899-12-30T09:11:42"/>
        <d v="1899-12-30T09:13:22"/>
        <d v="1899-12-30T09:13:25"/>
        <d v="1899-12-30T09:17:25"/>
        <d v="1899-12-30T09:33:00"/>
        <d v="1899-12-30T09:38:10"/>
        <d v="1899-12-30T09:44:32"/>
        <d v="1899-12-30T09:56:26"/>
        <d v="1899-12-30T09:11:25"/>
        <d v="1899-12-30T09:16:36"/>
        <d v="1899-12-30T09:32:59"/>
        <d v="1899-12-30T09:37:14"/>
        <d v="1899-12-30T09:38:11"/>
        <d v="1899-12-30T09:51:23"/>
        <d v="1899-12-30T10:00:18"/>
        <d v="1899-12-30T10:57:40"/>
        <d v="1899-12-30T10:38:09"/>
        <d v="1899-12-30T11:35:58"/>
        <d v="1899-12-30T10:47:39"/>
        <d v="1899-12-30T11:52:59"/>
        <d v="1899-12-30T11:09:21"/>
        <d v="1899-12-30T12:25:51"/>
        <d v="1899-12-30T11:59:15"/>
        <d v="1899-12-30T14:58:35"/>
        <d v="1899-12-30T15:07:51"/>
        <d v="1899-12-30T15:06:42"/>
        <d v="1899-12-30T15:11:28"/>
        <d v="1899-12-30T15:16:22"/>
        <d v="1899-12-30T13:58:59"/>
        <d v="1899-12-30T14:54:49"/>
        <d v="1899-12-30T15:25:41"/>
        <d v="1899-12-30T15:49:36"/>
        <d v="1899-12-30T14:49:40"/>
        <d v="1899-12-30T15:14:37"/>
        <d v="1899-12-30T15:31:39"/>
        <d v="1899-12-30T15:32:09"/>
        <d v="1899-12-30T15:43:37"/>
        <d v="1899-12-30T16:32:30"/>
        <d v="1899-12-30T16:14:55"/>
        <d v="1899-12-30T16:24:43"/>
        <d v="1899-12-30T08:18:24"/>
        <d v="1899-12-30T08:18:56"/>
        <d v="1899-12-30T08:18:57"/>
        <d v="1899-12-30T08:18:59"/>
        <d v="1899-12-30T08:19:00"/>
        <d v="1899-12-30T08:19:01"/>
        <d v="1899-12-30T08:19:02"/>
        <d v="1899-12-30T08:19:03"/>
        <d v="1899-12-30T08:22:56"/>
        <d v="1899-12-30T08:22:57"/>
        <d v="1899-12-30T08:23:59"/>
        <d v="1899-12-30T08:16:30"/>
        <d v="1899-12-30T08:18:58"/>
        <d v="1899-12-30T08:23:58"/>
        <d v="1899-12-30T08:24:00"/>
        <d v="1899-12-30T08:19:04"/>
        <d v="1899-12-30T08:19:05"/>
        <d v="1899-12-30T08:33:01"/>
        <d v="1899-12-30T08:51:15"/>
        <d v="1899-12-30T09:23:20"/>
        <d v="1899-12-30T09:35:24"/>
        <d v="1899-12-30T09:39:25"/>
        <d v="1899-12-30T09:49:30"/>
        <d v="1899-12-30T10:03:34"/>
        <d v="1899-12-30T08:54:02"/>
        <d v="1899-12-30T09:33:23"/>
        <d v="1899-12-30T09:40:26"/>
        <d v="1899-12-30T09:53:32"/>
        <d v="1899-12-30T10:24:57"/>
        <d v="1899-12-30T10:52:47"/>
        <d v="1899-12-30T09:08:17"/>
        <d v="1899-12-30T10:01:00"/>
        <d v="1899-12-30T10:36:17"/>
        <d v="1899-12-30T10:37:44"/>
        <d v="1899-12-30T10:35:42"/>
        <d v="1899-12-30T11:05:51"/>
        <d v="1899-12-30T11:07:51"/>
        <d v="1899-12-30T11:11:53"/>
        <d v="1899-12-30T11:47:04"/>
        <d v="1899-12-30T11:58:06"/>
        <d v="1899-12-30T11:10:52"/>
        <d v="1899-12-30T11:35:00"/>
        <d v="1899-12-30T11:36:00"/>
        <d v="1899-12-30T11:42:02"/>
        <d v="1899-12-30T12:33:22"/>
        <d v="1899-12-30T12:54:27"/>
        <d v="1899-12-30T11:17:53"/>
        <d v="1899-12-30T12:10:14"/>
        <d v="1899-12-30T12:16:20"/>
        <d v="1899-12-30T12:22:19"/>
        <d v="1899-12-30T12:42:26"/>
        <d v="1899-12-30T12:23:19"/>
        <d v="1899-12-30T12:31:21"/>
        <d v="1899-12-30T13:42:40"/>
        <d v="1899-12-30T14:13:47"/>
        <d v="1899-12-30T14:20:49"/>
        <d v="1899-12-30T14:29:54"/>
        <d v="1899-12-30T14:29:55"/>
        <d v="1899-12-30T14:30:06"/>
        <d v="1899-12-30T14:30:57"/>
        <d v="1899-12-30T14:30:58"/>
        <d v="1899-12-30T13:40:40"/>
        <d v="1899-12-30T14:22:32"/>
        <d v="1899-12-30T14:33:59"/>
        <d v="1899-12-30T14:34:00"/>
        <d v="1899-12-30T14:34:01"/>
        <d v="1899-12-30T14:34:03"/>
        <d v="1899-12-30T14:35:11"/>
        <d v="1899-12-30T14:35:12"/>
        <d v="1899-12-30T15:19:04"/>
        <d v="1899-12-30T13:51:41"/>
        <d v="1899-12-30T13:56:53"/>
        <d v="1899-12-30T14:16:57"/>
        <d v="1899-12-30T14:35:14"/>
        <d v="1899-12-30T14:35:15"/>
        <d v="1899-12-30T14:35:17"/>
        <d v="1899-12-30T14:35:18"/>
        <d v="1899-12-30T14:32:57"/>
        <d v="1899-12-30T14:34:02"/>
        <d v="1899-12-30T14:35:13"/>
        <d v="1899-12-30T14:35:19"/>
        <d v="1899-12-30T14:51:39"/>
        <d v="1899-12-30T15:03:51"/>
        <d v="1899-12-30T15:04:43"/>
        <d v="1899-12-30T15:15:19"/>
        <d v="1899-12-30T16:02:38"/>
        <d v="1899-12-30T16:17:42"/>
        <d v="1899-12-30T16:20:44"/>
        <d v="1899-12-30T16:41:43"/>
        <d v="1899-12-30T16:04:39"/>
        <d v="1899-12-30T16:06:40"/>
        <d v="1899-12-30T16:25:46"/>
        <d v="1899-12-30T16:28:47"/>
        <d v="1899-12-30T16:32:48"/>
        <d v="1899-12-30T16:51:54"/>
        <d v="1899-12-30T16:59:57"/>
        <d v="1899-12-30T16:01:37"/>
        <d v="1899-12-30T16:36:03"/>
        <d v="1899-12-30T16:45:52"/>
        <d v="1899-12-30T16:48:52"/>
        <d v="1899-12-30T17:19:04"/>
        <d v="1899-12-30T17:21:05"/>
        <d v="1899-12-30T17:23:05"/>
        <d v="1899-12-30T17:26:07"/>
        <d v="1899-12-30T17:27:08"/>
        <d v="1899-12-30T17:28:08"/>
        <d v="1899-12-30T17:30:08"/>
        <d v="1899-12-30T17:32:10"/>
        <d v="1899-12-30T17:00:57"/>
        <d v="1899-12-30T17:12:01"/>
        <d v="1899-12-30T17:38:14"/>
        <d v="1899-12-30T17:44:16"/>
        <d v="1899-12-30T17:47:16"/>
        <d v="1899-12-30T17:55:20"/>
        <d v="1899-12-30T18:15:28"/>
        <d v="1899-12-30T18:29:31"/>
        <d v="1899-12-30T18:35:33"/>
        <d v="1899-12-30T18:54:38"/>
        <d v="1899-12-30T19:00:40"/>
        <d v="1899-12-30T17:13:01"/>
        <d v="1899-12-30T17:14:00"/>
        <d v="1899-12-30T17:22:05"/>
        <d v="1899-12-30T17:25:06"/>
        <d v="1899-12-30T18:05:23"/>
        <d v="1899-12-30T18:20:29"/>
        <d v="1899-12-30T18:24:29"/>
        <d v="1899-12-30T18:25:29"/>
        <d v="1899-12-30T18:48:36"/>
        <d v="1899-12-30T19:49:56"/>
        <d v="1899-12-30T21:42:30"/>
        <d v="1899-12-30T22:38:41"/>
        <d v="1899-12-30T17:54:20"/>
        <d v="1899-12-30T18:10:26"/>
        <d v="1899-12-30T19:26:47"/>
        <d v="1899-12-30T19:57:58"/>
        <d v="1899-12-30T01:29:18"/>
        <d v="1899-12-30T03:19:41"/>
        <d v="1899-12-30T08:22:15"/>
        <d v="1899-12-30T08:23:15"/>
        <d v="1899-12-30T08:24:17"/>
        <d v="1899-12-30T01:47:23"/>
        <d v="1899-12-30T04:08:51"/>
        <d v="1899-12-30T06:07:20"/>
        <d v="1899-12-30T06:31:25"/>
        <d v="1899-12-30T08:22:13"/>
        <d v="1899-12-30T08:39:43"/>
        <d v="1899-12-30T08:24:18"/>
        <d v="1899-12-30T08:24:20"/>
        <d v="1899-12-30T08:49:55"/>
        <d v="1899-12-30T08:57:58"/>
        <d v="1899-12-30T09:38:14"/>
        <d v="1899-12-30T08:25:16"/>
        <d v="1899-12-30T08:28:21"/>
        <d v="1899-12-30T08:46:50"/>
        <d v="1899-12-30T08:59:59"/>
        <d v="1899-12-30T09:17:44"/>
        <d v="1899-12-30T09:19:06"/>
        <d v="1899-12-30T09:32:37"/>
        <d v="1899-12-30T09:39:14"/>
        <d v="1899-12-30T08:59:00"/>
        <d v="1899-12-30T09:20:59"/>
        <d v="1899-12-30T09:27:20"/>
        <d v="1899-12-30T09:32:13"/>
        <d v="1899-12-30T10:15:29"/>
        <d v="1899-12-30T11:00:59"/>
        <d v="1899-12-30T10:44:38"/>
        <d v="1899-12-30T11:53:05"/>
        <d v="1899-12-30T11:35:49"/>
        <d v="1899-12-30T12:29:20"/>
        <d v="1899-12-30T12:41:39"/>
        <d v="1899-12-30T12:42:35"/>
        <d v="1899-12-30T12:05:10"/>
        <d v="1899-12-30T12:17:18"/>
        <d v="1899-12-30T12:26:21"/>
        <d v="1899-12-30T12:49:38"/>
        <d v="1899-12-30T12:50:40"/>
        <d v="1899-12-30T13:12:48"/>
        <d v="1899-12-30T12:56:41"/>
        <d v="1899-12-30T15:35:41"/>
        <d v="1899-12-30T13:20:52"/>
        <d v="1899-12-30T14:22:14"/>
        <d v="1899-12-30T15:21:36"/>
        <d v="1899-12-30T16:04:30"/>
        <d v="1899-12-30T16:23:16"/>
        <d v="1899-12-30T16:28:06"/>
        <d v="1899-12-30T16:35:07"/>
        <d v="1899-12-30T16:45:08"/>
        <d v="1899-12-30T17:10:11"/>
        <d v="1899-12-30T17:18:12"/>
        <d v="1899-12-30T17:21:13"/>
        <d v="1899-12-30T17:22:13"/>
        <d v="1899-12-30T17:24:13"/>
        <d v="1899-12-30T17:30:14"/>
        <d v="1899-12-30T17:33:14"/>
        <d v="1899-12-30T17:34:14"/>
        <d v="1899-12-30T14:04:05"/>
        <d v="1899-12-30T14:22:13"/>
        <d v="1899-12-30T14:59:03"/>
        <d v="1899-12-30T15:41:06"/>
        <d v="1899-12-30T15:54:14"/>
        <d v="1899-12-30T16:07:34"/>
        <d v="1899-12-30T16:27:06"/>
        <d v="1899-12-30T16:30:06"/>
        <d v="1899-12-30T16:54:13"/>
        <d v="1899-12-30T17:07:11"/>
        <d v="1899-12-30T17:08:11"/>
        <d v="1899-12-30T17:11:11"/>
        <d v="1899-12-30T16:33:07"/>
        <d v="1899-12-30T16:51:09"/>
        <d v="1899-12-30T16:59:10"/>
        <d v="1899-12-30T17:00:10"/>
        <d v="1899-12-30T17:01:10"/>
        <d v="1899-12-30T17:06:10"/>
        <d v="1899-12-30T17:20:12"/>
        <d v="1899-12-30T17:28:13"/>
        <d v="1899-12-30T17:41:16"/>
        <d v="1899-12-30T17:42:16"/>
        <d v="1899-12-30T17:43:16"/>
        <d v="1899-12-30T17:45:16"/>
        <d v="1899-12-30T17:52:17"/>
        <d v="1899-12-30T18:00:18"/>
        <d v="1899-12-30T18:02:18"/>
        <d v="1899-12-30T18:05:21"/>
        <d v="1899-12-30T18:16:20"/>
        <d v="1899-12-30T18:21:20"/>
        <d v="1899-12-30T18:25:21"/>
        <d v="1899-12-30T18:34:22"/>
        <d v="1899-12-30T18:42:23"/>
        <d v="1899-12-30T18:45:23"/>
        <d v="1899-12-30T18:50:23"/>
        <d v="1899-12-30T20:28:31"/>
        <d v="1899-12-30T21:14:36"/>
        <d v="1899-12-30T17:15:11"/>
        <d v="1899-12-30T17:26:13"/>
        <d v="1899-12-30T17:27:13"/>
        <d v="1899-12-30T17:38:15"/>
        <d v="1899-12-30T17:53:17"/>
        <d v="1899-12-30T17:59:18"/>
        <d v="1899-12-30T18:06:19"/>
        <d v="1899-12-30T18:09:19"/>
        <d v="1899-12-30T18:18:20"/>
        <d v="1899-12-30T18:20:20"/>
        <d v="1899-12-30T18:41:22"/>
        <d v="1899-12-30T19:31:28"/>
        <d v="1899-12-30T21:52:38"/>
        <d v="1899-12-30T21:53:39"/>
        <d v="1899-12-30T21:54:39"/>
        <d v="1899-12-30T17:36:15"/>
        <d v="1899-12-30T18:22:20"/>
        <d v="1899-12-30T18:28:21"/>
        <d v="1899-12-30T18:33:22"/>
        <d v="1899-12-30T18:53:24"/>
        <d v="1899-12-30T19:01:25"/>
        <d v="1899-12-30T19:22:27"/>
        <d v="1899-12-30T19:58:30"/>
        <d v="1899-12-30T20:40:32"/>
        <d v="1899-12-30T20:42:32"/>
        <d v="1899-12-30T21:20:36"/>
        <d v="1899-12-30T21:56:39"/>
        <d v="1899-12-30T22:03:40"/>
        <d v="1899-12-30T00:03:50"/>
        <d v="1899-12-30T00:40:52"/>
        <d v="1899-12-30T21:55:39"/>
        <d v="1899-12-30T22:27:42"/>
        <d v="1899-12-30T22:28:42"/>
        <d v="1899-12-30T23:52:50"/>
        <d v="1899-12-30T02:25:06"/>
        <d v="1899-12-30T00:11:55"/>
        <d v="1899-12-30T00:17:52"/>
        <d v="1899-12-30T01:15:02"/>
        <d v="1899-12-30T07:33:34"/>
        <d v="1899-12-30T05:43:23"/>
        <d v="1899-12-30T07:17:32"/>
        <d v="1899-12-30T08:52:55"/>
        <d v="1899-12-30T09:01:28"/>
        <d v="1899-12-30T09:04:05"/>
        <d v="1899-12-30T09:32:04"/>
        <d v="1899-12-30T09:46:06"/>
        <d v="1899-12-30T09:46:31"/>
        <d v="1899-12-30T09:56:09"/>
        <d v="1899-12-30T10:03:11"/>
        <d v="1899-12-30T08:17:42"/>
        <d v="1899-12-30T08:42:53"/>
        <d v="1899-12-30T08:46:53"/>
        <d v="1899-12-30T08:47:54"/>
        <d v="1899-12-30T08:51:54"/>
        <d v="1899-12-30T08:53:55"/>
        <d v="1899-12-30T09:41:05"/>
        <d v="1899-12-30T09:51:49"/>
        <d v="1899-12-30T08:49:54"/>
        <d v="1899-12-30T09:21:00"/>
        <d v="1899-12-30T09:30:03"/>
        <d v="1899-12-30T09:45:06"/>
        <d v="1899-12-30T10:05:11"/>
        <d v="1899-12-30T10:13:03"/>
        <d v="1899-12-30T10:20:04"/>
        <d v="1899-12-30T10:20:14"/>
        <d v="1899-12-30T10:23:42"/>
        <d v="1899-12-30T10:49:17"/>
        <d v="1899-12-30T11:10:20"/>
        <d v="1899-12-30T11:11:59"/>
        <d v="1899-12-30T11:29:24"/>
        <d v="1899-12-30T11:41:23"/>
        <d v="1899-12-30T11:47:27"/>
        <d v="1899-12-30T10:52:17"/>
        <d v="1899-12-30T10:53:18"/>
        <d v="1899-12-30T10:33:06"/>
        <d v="1899-12-30T10:40:11"/>
        <d v="1899-12-30T11:26:14"/>
        <d v="1899-12-30T11:46:27"/>
        <d v="1899-12-30T12:00:31"/>
        <d v="1899-12-30T12:11:34"/>
        <d v="1899-12-30T12:14:33"/>
        <d v="1899-12-30T12:39:41"/>
        <d v="1899-12-30T12:08:57"/>
        <d v="1899-12-30T12:33:38"/>
        <d v="1899-12-30T12:34:39"/>
        <d v="1899-12-30T13:10:45"/>
        <d v="1899-12-30T12:24:36"/>
        <d v="1899-12-30T12:30:38"/>
        <d v="1899-12-30T12:32:38"/>
        <d v="1899-12-30T12:51:42"/>
        <d v="1899-12-30T12:57:44"/>
        <d v="1899-12-30T15:35:16"/>
        <d v="1899-12-30T16:12:52"/>
        <d v="1899-12-30T08:07:20"/>
        <d v="1899-12-30T08:07:24"/>
        <d v="1899-12-30T08:07:26"/>
        <d v="1899-12-30T08:07:29"/>
        <d v="1899-12-30T08:07:31"/>
        <d v="1899-12-30T08:07:34"/>
        <d v="1899-12-30T08:07:36"/>
        <d v="1899-12-30T08:07:38"/>
        <d v="1899-12-30T08:07:39"/>
        <d v="1899-12-30T08:28:30"/>
        <d v="1899-12-30T08:07:18"/>
        <d v="1899-12-30T08:07:19"/>
        <d v="1899-12-30T08:07:30"/>
        <d v="1899-12-30T08:07:35"/>
        <d v="1899-12-30T08:07:21"/>
        <d v="1899-12-30T08:07:27"/>
        <d v="1899-12-30T08:16:23"/>
        <d v="1899-12-30T08:34:04"/>
        <d v="1899-12-30T08:50:40"/>
        <d v="1899-12-30T09:16:51"/>
        <d v="1899-12-30T09:21:54"/>
        <d v="1899-12-30T09:24:56"/>
        <d v="1899-12-30T08:33:32"/>
        <d v="1899-12-30T08:51:41"/>
        <d v="1899-12-30T09:03:45"/>
        <d v="1899-12-30T09:10:36"/>
        <d v="1899-12-30T09:40:04"/>
        <d v="1899-12-30T09:58:12"/>
        <d v="1899-12-30T09:59:12"/>
        <d v="1899-12-30T10:08:21"/>
        <d v="1899-12-30T10:13:17"/>
        <d v="1899-12-30T08:52:41"/>
        <d v="1899-12-30T08:58:44"/>
        <d v="1899-12-30T09:23:54"/>
        <d v="1899-12-30T09:25:56"/>
        <d v="1899-12-30T09:48:06"/>
        <d v="1899-12-30T09:53:08"/>
        <d v="1899-12-30T10:19:32"/>
        <d v="1899-12-30T10:26:23"/>
        <d v="1899-12-30T11:56:53"/>
        <d v="1899-12-30T12:11:07"/>
        <d v="1899-12-30T12:12:00"/>
        <d v="1899-12-30T10:37:26"/>
        <d v="1899-12-30T10:39:32"/>
        <d v="1899-12-30T10:52:31"/>
        <d v="1899-12-30T11:05:36"/>
        <d v="1899-12-30T11:55:52"/>
        <d v="1899-12-30T12:14:00"/>
        <d v="1899-12-30T12:32:06"/>
        <d v="1899-12-30T13:02:24"/>
        <d v="1899-12-30T13:07:26"/>
        <d v="1899-12-30T13:12:28"/>
        <d v="1899-12-30T10:24:43"/>
        <d v="1899-12-30T10:56:33"/>
        <d v="1899-12-30T10:58:33"/>
        <d v="1899-12-30T11:11:38"/>
        <d v="1899-12-30T12:24:06"/>
        <d v="1899-12-30T12:19:03"/>
        <d v="1899-12-30T12:23:03"/>
        <d v="1899-12-30T12:43:16"/>
        <d v="1899-12-30T12:58:22"/>
        <d v="1899-12-30T13:01:25"/>
        <d v="1899-12-30T13:04:25"/>
        <d v="1899-12-30T13:11:27"/>
        <d v="1899-12-30T13:50:45"/>
        <d v="1899-12-30T14:05:55"/>
        <d v="1899-12-30T14:54:16"/>
        <d v="1899-12-30T15:01:21"/>
        <d v="1899-12-30T12:36:07"/>
        <d v="1899-12-30T12:39:51"/>
        <d v="1899-12-30T12:40:17"/>
        <d v="1899-12-30T12:42:16"/>
        <d v="1899-12-30T13:17:31"/>
        <d v="1899-12-30T14:18:02"/>
        <d v="1899-12-30T14:23:04"/>
        <d v="1899-12-30T14:49:15"/>
        <d v="1899-12-30T14:58:19"/>
        <d v="1899-12-30T13:43:45"/>
        <d v="1899-12-30T14:04:55"/>
        <d v="1899-12-30T14:07:57"/>
        <d v="1899-12-30T14:35:08"/>
        <d v="1899-12-30T14:37:11"/>
        <d v="1899-12-30T15:12:29"/>
        <d v="1899-12-30T15:16:27"/>
        <d v="1899-12-30T15:19:09"/>
        <d v="1899-12-30T15:49:52"/>
        <d v="1899-12-30T15:57:23"/>
        <d v="1899-12-30T15:58:23"/>
        <d v="1899-12-30T16:12:29"/>
        <d v="1899-12-30T16:15:25"/>
        <d v="1899-12-30T15:02:25"/>
        <d v="1899-12-30T15:36:21"/>
        <d v="1899-12-30T16:20:25"/>
        <d v="1899-12-30T16:21:26"/>
        <d v="1899-12-30T16:24:29"/>
        <d v="1899-12-30T16:33:28"/>
        <d v="1899-12-30T16:35:28"/>
        <d v="1899-12-30T15:28:20"/>
        <d v="1899-12-30T15:47:25"/>
        <d v="1899-12-30T16:17:25"/>
        <d v="1899-12-30T16:27:27"/>
        <d v="1899-12-30T16:31:27"/>
        <d v="1899-12-30T16:32:28"/>
        <d v="1899-12-30T17:26:32"/>
        <d v="1899-12-30T18:50:56"/>
        <d v="1899-12-30T22:48:03"/>
        <d v="1899-12-30T01:41:13"/>
        <d v="1899-12-30T06:53:03"/>
        <d v="1899-12-30T07:20:54"/>
        <d v="1899-12-30T08:20:04"/>
        <d v="1899-12-30T08:21:07"/>
        <d v="1899-12-30T08:21:08"/>
        <d v="1899-12-30T08:22:12"/>
        <d v="1899-12-30T08:21:06"/>
        <d v="1899-12-30T08:22:11"/>
        <d v="1899-12-30T08:22:16"/>
        <d v="1899-12-30T08:22:20"/>
        <d v="1899-12-30T08:22:21"/>
        <d v="1899-12-30T08:21:59"/>
        <d v="1899-12-30T08:22:14"/>
        <d v="1899-12-30T08:23:09"/>
        <d v="1899-12-30T08:51:49"/>
        <d v="1899-12-30T08:53:46"/>
        <d v="1899-12-30T09:11:31"/>
        <d v="1899-12-30T09:18:19"/>
        <d v="1899-12-30T08:32:57"/>
        <d v="1899-12-30T08:34:43"/>
        <d v="1899-12-30T08:45:13"/>
        <d v="1899-12-30T08:52:14"/>
        <d v="1899-12-30T09:31:43"/>
        <d v="1899-12-30T09:42:17"/>
        <d v="1899-12-30T09:58:39"/>
        <d v="1899-12-30T10:09:41"/>
        <d v="1899-12-30T08:22:22"/>
        <d v="1899-12-30T08:22:23"/>
        <d v="1899-12-30T08:27:23"/>
        <d v="1899-12-30T08:57:21"/>
        <d v="1899-12-30T09:04:16"/>
        <d v="1899-12-30T09:07:04"/>
        <d v="1899-12-30T09:09:31"/>
        <d v="1899-12-30T09:19:33"/>
        <d v="1899-12-30T09:24:34"/>
        <d v="1899-12-30T09:38:38"/>
        <d v="1899-12-30T09:49:38"/>
        <d v="1899-12-30T09:41:37"/>
        <d v="1899-12-30T10:19:43"/>
        <d v="1899-12-30T10:26:43"/>
        <d v="1899-12-30T10:30:17"/>
        <d v="1899-12-30T11:06:46"/>
        <d v="1899-12-30T11:07:46"/>
        <d v="1899-12-30T10:00:40"/>
        <d v="1899-12-30T10:17:42"/>
        <d v="1899-12-30T10:18:43"/>
        <d v="1899-12-30T10:45:45"/>
        <d v="1899-12-30T12:04:52"/>
        <d v="1899-12-30T12:37:56"/>
        <d v="1899-12-30T12:40:57"/>
        <d v="1899-12-30T12:50:58"/>
        <d v="1899-12-30T12:51:59"/>
        <d v="1899-12-30T11:40:49"/>
        <d v="1899-12-30T12:11:53"/>
        <d v="1899-12-30T12:21:55"/>
        <d v="1899-12-30T12:27:55"/>
        <d v="1899-12-30T12:59:00"/>
        <d v="1899-12-30T11:41:16"/>
        <d v="1899-12-30T12:10:52"/>
        <d v="1899-12-30T12:18:54"/>
        <d v="1899-12-30T12:24:55"/>
        <d v="1899-12-30T12:26:55"/>
        <d v="1899-12-30T12:57:00"/>
        <d v="1899-12-30T13:32:04"/>
        <d v="1899-12-30T12:59:03"/>
        <d v="1899-12-30T13:00:00"/>
        <d v="1899-12-30T14:15:23"/>
        <d v="1899-12-30T14:43:12"/>
        <d v="1899-12-30T15:04:18"/>
        <d v="1899-12-30T15:47:43"/>
        <d v="1899-12-30T13:41:05"/>
        <d v="1899-12-30T13:49:50"/>
        <d v="1899-12-30T14:04:07"/>
        <d v="1899-12-30T14:49:06"/>
        <d v="1899-12-30T14:53:13"/>
        <d v="1899-12-30T14:54:13"/>
        <d v="1899-12-30T15:09:15"/>
        <d v="1899-12-30T15:15:33"/>
        <d v="1899-12-30T14:20:09"/>
        <d v="1899-12-30T15:46:36"/>
        <d v="1899-12-30T15:54:50"/>
        <d v="1899-12-30T15:56:38"/>
        <d v="1899-12-30T16:20:43"/>
        <d v="1899-12-30T16:22:54"/>
        <d v="1899-12-30T16:23:45"/>
        <d v="1899-12-30T16:24:45"/>
        <d v="1899-12-30T16:27:57"/>
        <d v="1899-12-30T16:04:45"/>
        <d v="1899-12-30T16:21:44"/>
        <d v="1899-12-30T16:08:27"/>
        <d v="1899-12-30T16:12:41"/>
        <d v="1899-12-30T16:15:52"/>
        <d v="1899-12-30T16:15:42"/>
        <d v="1899-12-30T16:29:57"/>
        <d v="1899-12-30T18:25:12"/>
        <d v="1899-12-30T08:43:01"/>
        <d v="1899-12-30T08:50:35"/>
        <d v="1899-12-30T08:51:37"/>
        <d v="1899-12-30T08:51:39"/>
        <d v="1899-12-30T08:52:40"/>
        <d v="1899-12-30T08:51:38"/>
        <d v="1899-12-30T09:05:42"/>
        <d v="1899-12-30T09:25:53"/>
        <d v="1899-12-30T09:26:53"/>
        <d v="1899-12-30T09:41:40"/>
        <d v="1899-12-30T09:46:46"/>
        <d v="1899-12-30T10:00:29"/>
        <d v="1899-12-30T08:52:42"/>
        <d v="1899-12-30T08:56:40"/>
        <d v="1899-12-30T09:11:41"/>
        <d v="1899-12-30T09:11:48"/>
        <d v="1899-12-30T09:36:56"/>
        <d v="1899-12-30T09:57:49"/>
        <d v="1899-12-30T09:58:34"/>
        <d v="1899-12-30T09:59:59"/>
        <d v="1899-12-30T10:32:52"/>
        <d v="1899-12-30T09:54:09"/>
        <d v="1899-12-30T10:10:35"/>
        <d v="1899-12-30T10:27:12"/>
        <d v="1899-12-30T10:43:54"/>
        <d v="1899-12-30T10:49:54"/>
        <d v="1899-12-30T10:52:55"/>
        <d v="1899-12-30T10:36:53"/>
        <d v="1899-12-30T11:08:02"/>
        <d v="1899-12-30T11:10:56"/>
        <d v="1899-12-30T11:14:57"/>
        <d v="1899-12-30T11:25:58"/>
        <d v="1899-12-30T12:07:01"/>
        <d v="1899-12-30T12:13:07"/>
        <d v="1899-12-30T12:15:02"/>
        <d v="1899-12-30T12:24:03"/>
        <d v="1899-12-30T12:27:03"/>
        <d v="1899-12-30T12:28:04"/>
        <d v="1899-12-30T12:30:04"/>
        <d v="1899-12-30T12:31:04"/>
        <d v="1899-12-30T10:41:58"/>
        <d v="1899-12-30T11:15:57"/>
        <d v="1899-12-30T11:31:58"/>
        <d v="1899-12-30T11:47:44"/>
        <d v="1899-12-30T11:52:00"/>
        <d v="1899-12-30T12:25:03"/>
        <d v="1899-12-30T12:26:03"/>
        <d v="1899-12-30T11:10:57"/>
        <d v="1899-12-30T11:54:16"/>
        <d v="1899-12-30T11:51:00"/>
        <d v="1899-12-30T12:20:02"/>
        <d v="1899-12-30T12:32:05"/>
        <d v="1899-12-30T12:36:05"/>
        <d v="1899-12-30T12:29:04"/>
        <d v="1899-12-30T12:41:06"/>
        <d v="1899-12-30T14:51:19"/>
        <d v="1899-12-30T14:54:19"/>
        <d v="1899-12-30T14:36:17"/>
        <d v="1899-12-30T14:46:18"/>
        <d v="1899-12-30T15:10:22"/>
        <d v="1899-12-30T15:34:25"/>
        <d v="1899-12-30T14:45:18"/>
        <d v="1899-12-30T15:05:19"/>
        <d v="1899-12-30T15:19:23"/>
        <d v="1899-12-30T15:30:24"/>
        <d v="1899-12-30T15:48:26"/>
        <d v="1899-12-30T15:56:27"/>
        <d v="1899-12-30T16:22:31"/>
        <d v="1899-12-30T16:23:32"/>
        <d v="1899-12-30T16:30:32"/>
        <d v="1899-12-30T15:49:27"/>
        <d v="1899-12-30T15:55:27"/>
        <d v="1899-12-30T16:09:29"/>
        <d v="1899-12-30T16:14:30"/>
        <d v="1899-12-30T16:16:11"/>
        <d v="1899-12-30T16:35:33"/>
        <d v="1899-12-30T15:37:25"/>
        <d v="1899-12-30T15:54:27"/>
        <d v="1899-12-30T16:21:31"/>
        <d v="1899-12-30T16:28:36"/>
        <d v="1899-12-30T16:32:33"/>
        <d v="1899-12-30T18:35:41"/>
        <d v="1899-12-30T23:23:00"/>
        <d v="1899-12-30T08:26:54"/>
        <d v="1899-12-30T08:51:09"/>
        <d v="1899-12-30T08:51:10"/>
        <d v="1899-12-30T08:52:13"/>
        <d v="1899-12-30T08:52:15"/>
        <d v="1899-12-30T08:52:16"/>
        <d v="1899-12-30T09:10:18"/>
        <d v="1899-12-30T09:10:19"/>
        <d v="1899-12-30T08:47:03"/>
        <d v="1899-12-30T08:48:08"/>
        <d v="1899-12-30T08:52:17"/>
        <d v="1899-12-30T09:27:29"/>
        <d v="1899-12-30T09:32:39"/>
        <d v="1899-12-30T09:32:27"/>
        <d v="1899-12-30T09:14:29"/>
        <d v="1899-12-30T09:25:51"/>
        <d v="1899-12-30T09:42:32"/>
        <d v="1899-12-30T09:52:34"/>
        <d v="1899-12-30T10:02:06"/>
        <d v="1899-12-30T10:04:37"/>
        <d v="1899-12-30T10:08:39"/>
        <d v="1899-12-30T10:10:40"/>
        <d v="1899-12-30T10:15:47"/>
        <d v="1899-12-30T10:32:45"/>
        <d v="1899-12-30T10:41:49"/>
        <d v="1899-12-30T11:19:01"/>
        <d v="1899-12-30T10:20:41"/>
        <d v="1899-12-30T10:52:53"/>
        <d v="1899-12-30T11:51:39"/>
        <d v="1899-12-30T10:19:21"/>
        <d v="1899-12-30T10:28:43"/>
        <d v="1899-12-30T10:29:44"/>
        <d v="1899-12-30T10:35:45"/>
        <d v="1899-12-30T10:36:45"/>
        <d v="1899-12-30T10:39:46"/>
        <d v="1899-12-30T10:42:49"/>
        <d v="1899-12-30T10:49:16"/>
        <d v="1899-12-30T11:16:01"/>
        <d v="1899-12-30T11:20:03"/>
        <d v="1899-12-30T11:28:54"/>
        <d v="1899-12-30T11:34:52"/>
        <d v="1899-12-30T11:46:39"/>
        <d v="1899-12-30T11:56:40"/>
        <d v="1899-12-30T12:02:41"/>
        <d v="1899-12-30T12:12:41"/>
        <d v="1899-12-30T12:15:10"/>
        <d v="1899-12-30T12:15:41"/>
        <d v="1899-12-30T12:22:42"/>
        <d v="1899-12-30T12:23:42"/>
        <d v="1899-12-30T12:29:43"/>
        <d v="1899-12-30T12:38:44"/>
        <d v="1899-12-30T12:53:45"/>
        <d v="1899-12-30T13:10:47"/>
        <d v="1899-12-30T13:16:47"/>
        <d v="1899-12-30T13:20:48"/>
        <d v="1899-12-30T13:21:48"/>
        <d v="1899-12-30T13:58:51"/>
        <d v="1899-12-30T14:26:54"/>
        <d v="1899-12-30T14:28:54"/>
        <d v="1899-12-30T12:11:41"/>
        <d v="1899-12-30T12:20:42"/>
        <d v="1899-12-30T12:36:44"/>
        <d v="1899-12-30T13:02:46"/>
        <d v="1899-12-30T14:05:20"/>
        <d v="1899-12-30T14:27:54"/>
        <d v="1899-12-30T14:29:50"/>
        <d v="1899-12-30T12:29:44"/>
        <d v="1899-12-30T12:37:44"/>
        <d v="1899-12-30T13:03:46"/>
        <d v="1899-12-30T13:48:51"/>
        <d v="1899-12-30T13:49:51"/>
        <d v="1899-12-30T14:20:53"/>
        <d v="1899-12-30T14:47:56"/>
        <d v="1899-12-30T14:50:57"/>
        <d v="1899-12-30T14:34:55"/>
        <d v="1899-12-30T15:02:58"/>
        <d v="1899-12-30T15:10:59"/>
        <d v="1899-12-30T15:37:34"/>
        <d v="1899-12-30T15:49:14"/>
        <d v="1899-12-30T16:01:51"/>
        <d v="1899-12-30T16:06:05"/>
        <d v="1899-12-30T16:19:10"/>
        <d v="1899-12-30T16:25:13"/>
        <d v="1899-12-30T16:33:18"/>
        <d v="1899-12-30T14:32:55"/>
        <d v="1899-12-30T14:47:03"/>
        <d v="1899-12-30T14:56:58"/>
        <d v="1899-12-30T14:58:58"/>
        <d v="1899-12-30T15:21:05"/>
        <d v="1899-12-30T15:55:03"/>
        <d v="1899-12-30T16:08:05"/>
        <d v="1899-12-30T16:15:07"/>
        <d v="1899-12-30T16:29:14"/>
        <d v="1899-12-30T16:45:15"/>
        <d v="1899-12-30T16:59:50"/>
        <d v="1899-12-30T15:51:03"/>
        <d v="1899-12-30T16:04:31"/>
        <d v="1899-12-30T16:12:06"/>
        <d v="1899-12-30T16:13:05"/>
        <d v="1899-12-30T16:23:12"/>
        <d v="1899-12-30T16:31:16"/>
        <d v="1899-12-30T16:32:17"/>
        <d v="1899-12-30T17:57:03"/>
        <d v="1899-12-30T00:14:53"/>
        <d v="1899-12-30T08:51:46"/>
        <d v="1899-12-30T08:53:48"/>
        <d v="1899-12-30T08:51:45"/>
        <d v="1899-12-30T08:51:44"/>
        <d v="1899-12-30T08:50:08"/>
        <d v="1899-12-30T08:52:43"/>
        <d v="1899-12-30T08:53:41"/>
        <d v="1899-12-30T08:52:44"/>
        <d v="1899-12-30T09:10:15"/>
        <d v="1899-12-30T09:18:49"/>
        <d v="1899-12-30T10:11:23"/>
        <d v="1899-12-30T10:16:35"/>
        <d v="1899-12-30T09:27:15"/>
        <d v="1899-12-30T09:28:52"/>
        <d v="1899-12-30T09:29:53"/>
        <d v="1899-12-30T09:30:41"/>
        <d v="1899-12-30T09:37:40"/>
        <d v="1899-12-30T09:41:57"/>
        <d v="1899-12-30T09:48:18"/>
        <d v="1899-12-30T09:55:29"/>
        <d v="1899-12-30T10:02:21"/>
        <d v="1899-12-30T10:10:57"/>
        <d v="1899-12-30T10:22:25"/>
        <d v="1899-12-30T10:31:27"/>
        <d v="1899-12-30T10:32:27"/>
        <d v="1899-12-30T11:11:33"/>
        <d v="1899-12-30T11:14:56"/>
        <d v="1899-12-30T10:47:08"/>
        <d v="1899-12-30T11:16:06"/>
        <d v="1899-12-30T11:18:34"/>
        <d v="1899-12-30T11:29:37"/>
        <d v="1899-12-30T11:53:43"/>
        <d v="1899-12-30T10:40:20"/>
        <d v="1899-12-30T11:03:32"/>
        <d v="1899-12-30T11:30:37"/>
        <d v="1899-12-30T11:37:14"/>
        <d v="1899-12-30T11:42:49"/>
        <d v="1899-12-30T12:02:45"/>
        <d v="1899-12-30T11:36:07"/>
        <d v="1899-12-30T11:47:41"/>
        <d v="1899-12-30T11:53:44"/>
        <d v="1899-12-30T12:23:50"/>
        <d v="1899-12-30T12:36:56"/>
        <d v="1899-12-30T12:55:25"/>
        <d v="1899-12-30T13:01:02"/>
        <d v="1899-12-30T13:05:03"/>
        <d v="1899-12-30T13:13:04"/>
        <d v="1899-12-30T13:20:06"/>
        <d v="1899-12-30T13:26:08"/>
        <d v="1899-12-30T13:31:21"/>
        <d v="1899-12-30T13:31:08"/>
        <d v="1899-12-30T13:44:12"/>
        <d v="1899-12-30T12:32:54"/>
        <d v="1899-12-30T13:04:02"/>
        <d v="1899-12-30T13:19:07"/>
        <d v="1899-12-30T13:43:11"/>
        <d v="1899-12-30T14:10:38"/>
        <d v="1899-12-30T14:20:12"/>
        <d v="1899-12-30T14:33:32"/>
        <d v="1899-12-30T15:01:37"/>
        <d v="1899-12-30T15:08:39"/>
        <d v="1899-12-30T12:16:48"/>
        <d v="1899-12-30T12:26:53"/>
        <d v="1899-12-30T12:30:53"/>
        <d v="1899-12-30T12:31:54"/>
        <d v="1899-12-30T12:34:56"/>
        <d v="1899-12-30T12:35:55"/>
        <d v="1899-12-30T12:39:59"/>
        <d v="1899-12-30T12:53:59"/>
        <d v="1899-12-30T14:13:30"/>
        <d v="1899-12-30T14:49:14"/>
        <d v="1899-12-30T15:05:38"/>
        <d v="1899-12-30T15:03:52"/>
        <d v="1899-12-30T15:17:43"/>
        <d v="1899-12-30T15:36:51"/>
        <d v="1899-12-30T15:40:51"/>
        <d v="1899-12-30T16:03:57"/>
        <d v="1899-12-30T16:12:00"/>
        <d v="1899-12-30T16:13:01"/>
        <d v="1899-12-30T16:28:52"/>
        <d v="1899-12-30T16:29:52"/>
        <d v="1899-12-30T16:30:53"/>
        <d v="1899-12-30T16:31:53"/>
        <d v="1899-12-30T15:39:51"/>
        <d v="1899-12-30T15:57:57"/>
        <d v="1899-12-30T18:26:57"/>
        <d v="1899-12-30T15:35:49"/>
        <d v="1899-12-30T15:36:50"/>
        <d v="1899-12-30T15:41:04"/>
        <d v="1899-12-30T16:17:02"/>
        <d v="1899-12-30T16:18:03"/>
        <d v="1899-12-30T16:21:03"/>
        <d v="1899-12-30T16:27:56"/>
        <d v="1899-12-30T08:34:11"/>
        <d v="1899-12-30T08:51:57"/>
        <d v="1899-12-30T08:51:58"/>
        <d v="1899-12-30T08:52:56"/>
        <d v="1899-12-30T09:05:57"/>
        <d v="1899-12-30T08:27:32"/>
        <d v="1899-12-30T08:46:52"/>
        <d v="1899-12-30T08:50:52"/>
        <d v="1899-12-30T08:51:55"/>
        <d v="1899-12-30T09:46:29"/>
        <d v="1899-12-30T08:35:59"/>
        <d v="1899-12-30T08:50:53"/>
        <d v="1899-12-30T08:56:18"/>
        <d v="1899-12-30T09:16:59"/>
        <d v="1899-12-30T09:28:02"/>
        <d v="1899-12-30T09:48:05"/>
        <d v="1899-12-30T09:50:06"/>
        <d v="1899-12-30T10:01:08"/>
        <d v="1899-12-30T10:35:15"/>
        <d v="1899-12-30T10:46:51"/>
        <d v="1899-12-30T10:57:41"/>
        <d v="1899-12-30T11:08:53"/>
        <d v="1899-12-30T11:11:50"/>
        <d v="1899-12-30T11:12:40"/>
        <d v="1899-12-30T11:23:23"/>
        <d v="1899-12-30T11:36:25"/>
        <d v="1899-12-30T11:46:16"/>
        <d v="1899-12-30T10:34:15"/>
        <d v="1899-12-30T10:53:17"/>
        <d v="1899-12-30T11:09:46"/>
        <d v="1899-12-30T11:15:26"/>
        <d v="1899-12-30T11:25:23"/>
        <d v="1899-12-30T11:29:16"/>
        <d v="1899-12-30T11:34:16"/>
        <d v="1899-12-30T12:02:18"/>
        <d v="1899-12-30T11:04:20"/>
        <d v="1899-12-30T11:21:09"/>
        <d v="1899-12-30T12:30:21"/>
        <d v="1899-12-30T13:12:24"/>
        <d v="1899-12-30T13:16:24"/>
        <d v="1899-12-30T13:35:36"/>
        <d v="1899-12-30T12:04:19"/>
        <d v="1899-12-30T12:05:19"/>
        <d v="1899-12-30T12:22:20"/>
        <d v="1899-12-30T12:24:20"/>
        <d v="1899-12-30T12:34:22"/>
        <d v="1899-12-30T12:42:22"/>
        <d v="1899-12-30T13:30:26"/>
        <d v="1899-12-30T13:50:27"/>
        <d v="1899-12-30T14:26:29"/>
        <d v="1899-12-30T14:37:30"/>
        <d v="1899-12-30T14:53:39"/>
        <d v="1899-12-30T12:26:18"/>
        <d v="1899-12-30T12:29:21"/>
        <d v="1899-12-30T12:45:22"/>
        <d v="1899-12-30T12:56:34"/>
        <d v="1899-12-30T12:59:18"/>
        <d v="1899-12-30T15:00:43"/>
        <d v="1899-12-30T15:52:45"/>
        <d v="1899-12-30T15:56:46"/>
        <d v="1899-12-30T16:09:47"/>
        <d v="1899-12-30T16:11:47"/>
        <d v="1899-12-30T16:12:47"/>
        <d v="1899-12-30T15:19:42"/>
        <d v="1899-12-30T15:21:42"/>
        <d v="1899-12-30T15:26:42"/>
        <d v="1899-12-30T15:39:31"/>
        <d v="1899-12-30T16:06:46"/>
        <d v="1899-12-30T16:20:49"/>
        <d v="1899-12-30T16:27:50"/>
        <d v="1899-12-30T16:28:50"/>
        <d v="1899-12-30T16:32:51"/>
        <d v="1899-12-30T16:40:56"/>
        <d v="1899-12-30T15:47:45"/>
        <d v="1899-12-30T15:49:45"/>
        <d v="1899-12-30T16:14:05"/>
        <d v="1899-12-30T16:21:49"/>
        <d v="1899-12-30T16:23:49"/>
        <d v="1899-12-30T16:24:50"/>
        <d v="1899-12-30T16:26:50"/>
        <d v="1899-12-30T16:34:51"/>
        <d v="1899-12-30T16:22:49"/>
        <d v="1899-12-30T16:35:52"/>
        <d v="1899-12-30T17:28:48"/>
        <d v="1899-12-30T18:08:08"/>
        <d v="1899-12-30T20:18:10"/>
        <d v="1899-12-30T12:31:38"/>
        <d v="1899-12-30T08:16:08"/>
        <d v="1899-12-30T08:49:02"/>
        <d v="1899-12-30T08:34:53"/>
        <d v="1899-12-30T08:49:03"/>
        <d v="1899-12-30T08:49:04"/>
        <d v="1899-12-30T08:49:05"/>
        <d v="1899-12-30T08:49:06"/>
        <d v="1899-12-30T08:49:07"/>
        <d v="1899-12-30T08:49:08"/>
        <d v="1899-12-30T09:24:05"/>
        <d v="1899-12-30T09:44:08"/>
        <d v="1899-12-30T09:46:08"/>
        <d v="1899-12-30T08:57:00"/>
        <d v="1899-12-30T08:59:01"/>
        <d v="1899-12-30T09:42:07"/>
        <d v="1899-12-30T09:43:46"/>
        <d v="1899-12-30T09:48:08"/>
        <d v="1899-12-30T10:04:09"/>
        <d v="1899-12-30T10:10:10"/>
        <d v="1899-12-30T10:31:11"/>
        <d v="1899-12-30T10:46:13"/>
        <d v="1899-12-30T09:13:52"/>
        <d v="1899-12-30T09:35:05"/>
        <d v="1899-12-30T10:08:09"/>
        <d v="1899-12-30T10:11:10"/>
        <d v="1899-12-30T10:35:12"/>
        <d v="1899-12-30T10:55:13"/>
        <d v="1899-12-30T11:03:14"/>
        <d v="1899-12-30T11:08:54"/>
        <d v="1899-12-30T12:12:19"/>
        <d v="1899-12-30T12:15:19"/>
        <d v="1899-12-30T12:28:21"/>
        <d v="1899-12-30T11:04:14"/>
        <d v="1899-12-30T11:34:14"/>
        <d v="1899-12-30T12:04:18"/>
        <d v="1899-12-30T12:05:18"/>
        <d v="1899-12-30T12:18:06"/>
        <d v="1899-12-30T12:18:10"/>
        <d v="1899-12-30T12:27:21"/>
        <d v="1899-12-30T12:29:45"/>
        <d v="1899-12-30T11:14:14"/>
        <d v="1899-12-30T11:54:18"/>
        <d v="1899-12-30T12:40:01"/>
        <d v="1899-12-30T12:39:22"/>
        <d v="1899-12-30T12:47:48"/>
        <d v="1899-12-30T12:46:27"/>
        <d v="1899-12-30T12:33:36"/>
        <d v="1899-12-30T14:38:10"/>
        <d v="1899-12-30T14:51:44"/>
        <d v="1899-12-30T14:55:48"/>
        <d v="1899-12-30T12:33:32"/>
        <d v="1899-12-30T12:47:44"/>
        <d v="1899-12-30T12:47:27"/>
        <d v="1899-12-30T12:53:28"/>
        <d v="1899-12-30T12:56:18"/>
        <d v="1899-12-30T12:57:29"/>
        <d v="1899-12-30T12:58:29"/>
        <d v="1899-12-30T14:05:36"/>
        <d v="1899-12-30T14:08:36"/>
        <d v="1899-12-30T12:56:15"/>
        <d v="1899-12-30T14:10:22"/>
        <d v="1899-12-30T14:10:39"/>
        <d v="1899-12-30T14:59:40"/>
        <d v="1899-12-30T15:01:43"/>
        <d v="1899-12-30T15:17:44"/>
        <d v="1899-12-30T15:34:46"/>
        <d v="1899-12-30T16:23:50"/>
        <d v="1899-12-30T15:22:44"/>
        <d v="1899-12-30T15:51:47"/>
        <d v="1899-12-30T16:15:49"/>
        <d v="1899-12-30T16:16:49"/>
        <d v="1899-12-30T16:27:51"/>
        <d v="1899-12-30T16:30:51"/>
        <d v="1899-12-30T16:31:51"/>
        <d v="1899-12-30T16:33:52"/>
        <d v="1899-12-30T15:46:47"/>
        <d v="1899-12-30T18:01:59"/>
        <d v="1899-12-30T18:36:01"/>
        <d v="1899-12-30T19:13:03"/>
        <d v="1899-12-30T08:37:41"/>
        <d v="1899-12-30T08:36:40"/>
        <d v="1899-12-30T08:47:22"/>
        <d v="1899-12-30T08:51:28"/>
        <d v="1899-12-30T08:51:29"/>
        <d v="1899-12-30T08:51:27"/>
        <d v="1899-12-30T08:52:28"/>
        <d v="1899-12-30T08:52:31"/>
        <d v="1899-12-30T09:19:41"/>
        <d v="1899-12-30T09:23:37"/>
        <d v="1899-12-30T09:24:38"/>
        <d v="1899-12-30T09:25:32"/>
        <d v="1899-12-30T09:51:44"/>
        <d v="1899-12-30T08:52:29"/>
        <d v="1899-12-30T08:52:30"/>
        <d v="1899-12-30T08:53:27"/>
        <d v="1899-12-30T09:24:37"/>
        <d v="1899-12-30T09:36:40"/>
        <d v="1899-12-30T09:58:10"/>
        <d v="1899-12-30T10:24:47"/>
        <d v="1899-12-30T09:28:39"/>
        <d v="1899-12-30T10:37:04"/>
        <d v="1899-12-30T10:51:06"/>
        <d v="1899-12-30T11:16:45"/>
        <d v="1899-12-30T11:55:25"/>
        <d v="1899-12-30T12:17:01"/>
        <d v="1899-12-30T12:21:02"/>
        <d v="1899-12-30T12:34:23"/>
        <d v="1899-12-30T11:02:30"/>
        <d v="1899-12-30T11:16:13"/>
        <d v="1899-12-30T11:49:18"/>
        <d v="1899-12-30T12:03:16"/>
        <d v="1899-12-30T12:03:05"/>
        <d v="1899-12-30T12:09:00"/>
        <d v="1899-12-30T12:13:01"/>
        <d v="1899-12-30T12:33:03"/>
        <d v="1899-12-30T12:45:04"/>
        <d v="1899-12-30T13:00:05"/>
        <d v="1899-12-30T10:47:54"/>
        <d v="1899-12-30T11:23:14"/>
        <d v="1899-12-30T11:26:17"/>
        <d v="1899-12-30T12:09:01"/>
        <d v="1899-12-30T12:12:01"/>
        <d v="1899-12-30T12:34:03"/>
        <d v="1899-12-30T12:46:04"/>
        <d v="1899-12-30T14:11:23"/>
        <d v="1899-12-30T14:10:04"/>
        <d v="1899-12-30T14:34:26"/>
        <d v="1899-12-30T15:21:30"/>
        <d v="1899-12-30T15:33:31"/>
        <d v="1899-12-30T14:22:25"/>
        <d v="1899-12-30T14:24:25"/>
        <d v="1899-12-30T14:33:26"/>
        <d v="1899-12-30T14:48:44"/>
        <d v="1899-12-30T14:52:28"/>
        <d v="1899-12-30T15:19:45"/>
        <d v="1899-12-30T15:22:30"/>
        <d v="1899-12-30T15:54:38"/>
        <d v="1899-12-30T16:20:35"/>
        <d v="1899-12-30T14:58:28"/>
        <d v="1899-12-30T15:57:33"/>
        <d v="1899-12-30T16:11:34"/>
        <d v="1899-12-30T16:13:34"/>
        <d v="1899-12-30T16:22:35"/>
        <d v="1899-12-30T16:27:36"/>
        <d v="1899-12-30T16:29:36"/>
        <d v="1899-12-30T15:47:32"/>
        <d v="1899-12-30T15:59:33"/>
        <d v="1899-12-30T16:43:00"/>
        <d v="1899-12-30T16:46:43"/>
        <d v="1899-12-30T16:21:35"/>
        <d v="1899-12-30T16:23:35"/>
        <d v="1899-12-30T16:25:36"/>
        <d v="1899-12-30T16:33:37"/>
        <d v="1899-12-30T16:34:37"/>
        <d v="1899-12-30T16:36:38"/>
        <d v="1899-12-30T19:51:50"/>
        <d v="1899-12-30T16:35:37"/>
        <d v="1899-12-30T08:13:44"/>
        <d v="1899-12-30T08:51:34"/>
        <d v="1899-12-30T08:52:34"/>
        <d v="1899-12-30T08:52:35"/>
        <d v="1899-12-30T08:26:59"/>
        <d v="1899-12-30T08:51:33"/>
        <d v="1899-12-30T08:52:36"/>
        <d v="1899-12-30T08:52:59"/>
        <d v="1899-12-30T08:53:38"/>
        <d v="1899-12-30T08:55:57"/>
        <d v="1899-12-30T09:10:35"/>
        <d v="1899-12-30T09:19:36"/>
        <d v="1899-12-30T09:21:37"/>
        <d v="1899-12-30T09:29:38"/>
        <d v="1899-12-30T09:55:40"/>
        <d v="1899-12-30T10:11:42"/>
        <d v="1899-12-30T10:12:42"/>
        <d v="1899-12-30T10:13:44"/>
        <d v="1899-12-30T08:57:33"/>
        <d v="1899-12-30T08:59:33"/>
        <d v="1899-12-30T09:34:38"/>
        <d v="1899-12-30T10:16:43"/>
        <d v="1899-12-30T10:24:44"/>
        <d v="1899-12-30T10:38:44"/>
        <d v="1899-12-30T10:53:44"/>
        <d v="1899-12-30T09:07:35"/>
        <d v="1899-12-30T09:15:36"/>
        <d v="1899-12-30T10:03:41"/>
        <d v="1899-12-30T10:18:30"/>
        <d v="1899-12-30T10:20:10"/>
        <d v="1899-12-30T10:21:13"/>
        <d v="1899-12-30T10:33:32"/>
        <d v="1899-12-30T10:49:45"/>
        <d v="1899-12-30T10:59:00"/>
        <d v="1899-12-30T11:34:51"/>
        <d v="1899-12-30T12:10:55"/>
        <d v="1899-12-30T12:20:56"/>
        <d v="1899-12-30T12:49:59"/>
        <d v="1899-12-30T11:22:30"/>
        <d v="1899-12-30T11:25:50"/>
        <d v="1899-12-30T11:42:52"/>
        <d v="1899-12-30T11:58:54"/>
        <d v="1899-12-30T12:08:55"/>
        <d v="1899-12-30T12:30:57"/>
        <d v="1899-12-30T12:42:58"/>
        <d v="1899-12-30T12:45:59"/>
        <d v="1899-12-30T11:43:52"/>
        <d v="1899-12-30T11:49:52"/>
        <d v="1899-12-30T11:50:52"/>
        <d v="1899-12-30T11:54:53"/>
        <d v="1899-12-30T12:13:56"/>
        <d v="1899-12-30T13:13:01"/>
        <d v="1899-12-30T13:30:09"/>
        <d v="1899-12-30T13:41:02"/>
        <d v="1899-12-30T14:35:07"/>
        <d v="1899-12-30T14:38:59"/>
        <d v="1899-12-30T15:06:14"/>
        <d v="1899-12-30T16:09:22"/>
        <d v="1899-12-30T16:10:22"/>
        <d v="1899-12-30T14:21:06"/>
        <d v="1899-12-30T15:11:15"/>
        <d v="1899-12-30T15:32:17"/>
        <d v="1899-12-30T15:47:19"/>
        <d v="1899-12-30T16:23:24"/>
        <d v="1899-12-30T16:28:25"/>
        <d v="1899-12-30T16:43:31"/>
        <d v="1899-12-30T15:36:19"/>
        <d v="1899-12-30T16:12:22"/>
        <d v="1899-12-30T16:14:09"/>
        <d v="1899-12-30T16:31:45"/>
        <d v="1899-12-30T16:36:28"/>
        <d v="1899-12-30T16:18:22"/>
        <d v="1899-12-30T16:19:23"/>
        <d v="1899-12-30T16:26:25"/>
        <d v="1899-12-30T16:30:25"/>
        <d v="1899-12-30T17:53:35"/>
        <d v="1899-12-30T18:19:37"/>
        <d v="1899-12-30T08:12:07"/>
        <d v="1899-12-30T08:33:35"/>
        <d v="1899-12-30T08:53:01"/>
        <d v="1899-12-30T08:53:04"/>
        <d v="1899-12-30T08:53:05"/>
        <d v="1899-12-30T08:53:59"/>
        <d v="1899-12-30T09:19:08"/>
        <d v="1899-12-30T09:36:13"/>
        <d v="1899-12-30T08:53:00"/>
        <d v="1899-12-30T08:58:01"/>
        <d v="1899-12-30T09:14:55"/>
        <d v="1899-12-30T10:36:51"/>
        <d v="1899-12-30T10:00:49"/>
        <d v="1899-12-30T10:27:13"/>
        <d v="1899-12-30T12:21:00"/>
        <d v="1899-12-30T11:36:56"/>
        <d v="1899-12-30T13:03:04"/>
        <d v="1899-12-30T13:43:07"/>
        <d v="1899-12-30T13:24:03"/>
        <d v="1899-12-30T13:33:06"/>
        <d v="1899-12-30T13:37:07"/>
        <d v="1899-12-30T14:40:58"/>
        <d v="1899-12-30T14:41:30"/>
        <d v="1899-12-30T12:31:01"/>
        <d v="1899-12-30T12:39:01"/>
        <d v="1899-12-30T13:09:04"/>
        <d v="1899-12-30T13:36:06"/>
        <d v="1899-12-30T14:03:08"/>
        <d v="1899-12-30T14:24:10"/>
        <d v="1899-12-30T14:36:02"/>
        <d v="1899-12-30T14:39:12"/>
        <d v="1899-12-30T15:00:16"/>
        <d v="1899-12-30T15:32:31"/>
        <d v="1899-12-30T15:51:42"/>
        <d v="1899-12-30T16:30:26"/>
        <d v="1899-12-30T14:51:21"/>
        <d v="1899-12-30T15:31:18"/>
        <d v="1899-12-30T16:33:31"/>
        <d v="1899-12-30T16:59:07"/>
      </sharedItems>
      <fieldGroup par="26" base="10">
        <rangePr groupBy="minutes" startDate="1899-12-30T00:03:50" endDate="1899-12-30T23:52:50"/>
        <groupItems count="62">
          <s v="&lt;00/01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/01/1900"/>
        </groupItems>
      </fieldGroup>
    </cacheField>
    <cacheField name="Fecha de envío" numFmtId="14">
      <sharedItems containsSemiMixedTypes="0" containsNonDate="0" containsDate="1" containsString="0" minDate="2019-11-14T00:00:00" maxDate="2020-01-31T00:00:00"/>
    </cacheField>
    <cacheField name="Hora de envío" numFmtId="21">
      <sharedItems containsSemiMixedTypes="0" containsNonDate="0" containsDate="1" containsString="0" minDate="1899-12-30T00:03:50" maxDate="1899-12-30T23:52:50"/>
    </cacheField>
    <cacheField name="Last Resolved Date" numFmtId="14">
      <sharedItems containsSemiMixedTypes="0" containsNonDate="0" containsDate="1" containsString="0" minDate="2019-12-30T00:00:00" maxDate="2020-01-31T00:00:00"/>
    </cacheField>
    <cacheField name="Last Resolved Hour" numFmtId="21">
      <sharedItems containsSemiMixedTypes="0" containsNonDate="0" containsDate="1" containsString="0" minDate="1899-12-30T00:00:15" maxDate="1899-12-30T23:58:32"/>
    </cacheField>
    <cacheField name="Fecha de cierre" numFmtId="22">
      <sharedItems containsSemiMixedTypes="0" containsNonDate="0" containsDate="1" containsString="0" minDate="2020-01-01T00:00:00" maxDate="2020-01-31T20:35:58" count="136">
        <d v="2020-01-22T14:04:12"/>
        <d v="2020-01-04T10:20:42"/>
        <d v="2020-01-08T18:23:52"/>
        <d v="2020-01-10T08:44:36"/>
        <d v="2020-01-29T18:12:06"/>
        <d v="2020-01-03T08:46:19"/>
        <d v="2020-01-01T10:00:00"/>
        <d v="2020-01-03T10:37:23"/>
        <d v="2020-01-09T18:16:21"/>
        <d v="2020-01-01T00:00:00"/>
        <d v="2020-01-01T12:25:57"/>
        <d v="2020-01-09T10:46:27"/>
        <d v="2020-01-03T18:25:18"/>
        <d v="2020-01-01T16:27:17"/>
        <d v="2020-01-08T12:36:27"/>
        <d v="2020-01-03T14:15:30"/>
        <d v="2020-01-10T10:29:53"/>
        <d v="2020-01-09T12:29:51"/>
        <d v="2020-01-03T12:31:28"/>
        <d v="2020-01-03T16:00:00"/>
        <d v="2020-01-08T10:04:50"/>
        <d v="2020-01-04T16:21:44"/>
        <d v="2020-01-04T12:38:18"/>
        <d v="2020-01-08T14:16:31"/>
        <d v="2020-01-11T18:17:20"/>
        <d v="2020-01-04T18:28:31"/>
        <d v="2020-01-16T10:52:42"/>
        <d v="2020-01-10T16:21:22"/>
        <d v="2020-01-08T16:00:00"/>
        <d v="2020-01-15T10:23:33"/>
        <d v="2020-01-14T10:29:57"/>
        <d v="2020-01-11T10:37:57"/>
        <d v="2020-01-11T12:09:48"/>
        <d v="2020-01-25T14:29:02"/>
        <d v="2020-01-09T14:11:06"/>
        <d v="2020-01-14T14:15:16"/>
        <d v="2020-01-09T16:41:59"/>
        <d v="2020-01-10T12:08:34"/>
        <d v="2020-01-10T14:36:03"/>
        <d v="2020-01-10T18:03:18"/>
        <d v="2020-01-14T16:10:32"/>
        <d v="2020-01-14T12:21:08"/>
        <d v="2020-01-11T14:27:33"/>
        <d v="2020-01-11T16:00:48"/>
        <d v="2020-01-14T08:16:43"/>
        <d v="2020-01-17T18:41:55"/>
        <d v="2020-01-14T18:00:00"/>
        <d v="2020-01-15T08:36:05"/>
        <d v="2020-01-15T12:10:28"/>
        <d v="2020-01-15T18:10:19"/>
        <d v="2020-01-16T18:33:04"/>
        <d v="2020-01-21T18:37:49"/>
        <d v="2020-01-17T16:14:11"/>
        <d v="2020-01-15T14:43:49"/>
        <d v="2020-01-21T14:02:23"/>
        <d v="2020-01-16T14:04:00"/>
        <d v="2020-01-16T12:04:41"/>
        <d v="2020-01-25T18:20:17"/>
        <d v="2020-01-15T16:27:56"/>
        <d v="2020-01-24T12:16:36"/>
        <d v="2020-01-16T04:14:06"/>
        <d v="2020-01-29T16:18:36"/>
        <d v="2020-01-18T16:34:34"/>
        <d v="2020-01-17T12:46:52"/>
        <d v="2020-01-17T10:11:14"/>
        <d v="2020-01-16T02:46:16"/>
        <d v="2020-01-16T16:47:42"/>
        <d v="2020-01-16T06:31:31"/>
        <d v="2020-01-15T20:32:19"/>
        <d v="2020-01-15T22:05:04"/>
        <d v="2020-01-18T02:54:07"/>
        <d v="2020-01-17T14:25:37"/>
        <d v="2020-01-16T20:07:18"/>
        <d v="2020-01-16T22:23:36"/>
        <d v="2020-01-17T06:00:00"/>
        <d v="2020-01-25T10:34:24"/>
        <d v="2020-01-17T00:39:06"/>
        <d v="2020-01-18T10:18:25"/>
        <d v="2020-01-21T10:19:03"/>
        <d v="2020-01-18T18:03:00"/>
        <d v="2020-01-18T12:41:34"/>
        <d v="2020-01-18T14:17:07"/>
        <d v="2020-01-19T16:19:04"/>
        <d v="2020-01-19T18:34:46"/>
        <d v="2020-01-21T16:49:34"/>
        <d v="2020-01-19T14:00:27"/>
        <d v="2020-01-21T12:15:58"/>
        <d v="2020-01-23T18:11:12"/>
        <d v="2020-01-19T12:25:57"/>
        <d v="2020-01-20T16:14:02"/>
        <d v="2020-01-22T12:09:01"/>
        <d v="2020-01-22T10:03:11"/>
        <d v="2020-01-24T14:05:39"/>
        <d v="2020-01-22T00:28:21"/>
        <d v="2020-01-22T16:49:44"/>
        <d v="2020-01-22T18:33:37"/>
        <d v="2020-01-29T10:26:11"/>
        <d v="2020-01-23T10:51:36"/>
        <d v="2020-01-23T02:34:06"/>
        <d v="2020-01-23T00:08:39"/>
        <d v="2020-01-23T12:02:56"/>
        <d v="2020-01-28T10:24:47"/>
        <d v="2020-01-23T15:08:42"/>
        <d v="2020-01-24T18:27:41"/>
        <d v="2020-01-24T00:29:04"/>
        <d v="2020-01-24T10:15:52"/>
        <d v="2020-01-29T12:23:00"/>
        <d v="2020-01-28T18:05:47"/>
        <d v="2020-01-23T16:21:19"/>
        <d v="2020-01-24T16:46:35"/>
        <d v="2020-01-25T12:07:31"/>
        <d v="2020-01-23T20:36:59"/>
        <d v="2020-01-24T08:23:50"/>
        <d v="2020-01-25T00:38:25"/>
        <d v="2020-01-24T20:03:53"/>
        <d v="2020-01-25T16:03:58"/>
        <d v="2020-01-28T08:22:00"/>
        <d v="2020-01-28T13:13:48"/>
        <d v="2020-01-25T20:36:56"/>
        <d v="2020-01-28T14:14:55"/>
        <d v="2020-01-30T14:54:11"/>
        <d v="2020-01-27T14:13:31"/>
        <d v="2020-01-28T16:12:29"/>
        <d v="2020-01-30T12:51:05"/>
        <d v="2020-01-30T10:50:53"/>
        <d v="2020-01-30T08:53:29"/>
        <d v="2020-01-29T08:30:20"/>
        <d v="2020-01-28T20:34:46"/>
        <d v="2020-01-29T14:14:45"/>
        <d v="2020-01-30T16:52:38"/>
        <d v="2020-01-30T18:47:17"/>
        <d v="2020-01-31T12:46:20"/>
        <d v="2020-01-31T14:55:43"/>
        <d v="2020-01-31T16:04:42"/>
        <d v="2020-01-31T18:00:35"/>
        <d v="2020-01-31T20:35:58"/>
      </sharedItems>
      <fieldGroup par="25" base="15">
        <rangePr groupBy="seconds" startDate="2020-01-01T00:00:00" endDate="2020-01-31T20:35:58"/>
        <groupItems count="62">
          <s v="&lt;01/01/202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31/01/2020"/>
        </groupItems>
      </fieldGroup>
    </cacheField>
    <cacheField name="Estado SLM en tiempo real" numFmtId="0">
      <sharedItems/>
    </cacheField>
    <cacheField name="Tiempo Total Gestión" numFmtId="0">
      <sharedItems/>
    </cacheField>
    <cacheField name="Fuente reportada*" numFmtId="0">
      <sharedItems count="4">
        <s v="Escalación externa"/>
        <s v="Teléfono"/>
        <s v="Correo electrónico"/>
        <s v="Presencial"/>
      </sharedItems>
    </cacheField>
    <cacheField name="Tiempo Creación (HH:mm)" numFmtId="0">
      <sharedItems/>
    </cacheField>
    <cacheField name="ANS Creación Incidente" numFmtId="0">
      <sharedItems/>
    </cacheField>
    <cacheField name="Tiempo Avance Incidente" numFmtId="20">
      <sharedItems containsSemiMixedTypes="0" containsNonDate="0" containsDate="1" containsString="0" minDate="1899-12-30T00:00:00" maxDate="1899-12-30T02:34:07"/>
    </cacheField>
    <cacheField name="ANS Avance Incidente" numFmtId="0">
      <sharedItems/>
    </cacheField>
    <cacheField name="Minutos" numFmtId="0" databaseField="0">
      <fieldGroup base="15">
        <rangePr groupBy="minutes" startDate="2020-01-01T00:00:00" endDate="2020-01-31T20:35:58"/>
        <groupItems count="62">
          <s v="&lt;01/01/202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31/01/2020"/>
        </groupItems>
      </fieldGroup>
    </cacheField>
    <cacheField name="Horas" numFmtId="0" databaseField="0">
      <fieldGroup base="15">
        <rangePr groupBy="hours" startDate="2020-01-01T00:00:00" endDate="2020-01-31T20:35:58"/>
        <groupItems count="26">
          <s v="&lt;01/01/2020"/>
          <s v="0"/>
          <s v="1"/>
          <s v="2"/>
          <s v="3"/>
          <s v="4"/>
          <s v="5"/>
          <s v="6"/>
          <s v="7"/>
          <s v="8"/>
          <s v="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31/01/2020"/>
        </groupItems>
      </fieldGroup>
    </cacheField>
    <cacheField name="Días" numFmtId="0" databaseField="0">
      <fieldGroup base="15">
        <rangePr groupBy="days" startDate="2020-01-01T00:00:00" endDate="2020-01-31T20:35:58"/>
        <groupItems count="368">
          <s v="&lt;01/01/2020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31/01/2020"/>
        </groupItems>
      </fieldGroup>
    </cacheField>
    <cacheField name="Horas2" numFmtId="0" databaseField="0">
      <fieldGroup base="10">
        <rangePr groupBy="hours" startDate="1899-12-30T00:03:50" endDate="1899-12-30T23:52:50"/>
        <groupItems count="26">
          <s v="&lt;00/01/1900"/>
          <s v="0"/>
          <s v="1"/>
          <s v="2"/>
          <s v="3"/>
          <s v="4"/>
          <s v="5"/>
          <s v="6"/>
          <s v="7"/>
          <s v="8"/>
          <s v="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0/01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17">
  <r>
    <x v="0"/>
    <s v="elementos subsitio Carrera Administrativa para ser trasladados"/>
    <x v="0"/>
    <x v="0"/>
    <s v="Cumplido"/>
    <s v="RNEC-MESA NIVEL 1"/>
    <x v="0"/>
    <x v="0"/>
    <x v="0"/>
    <x v="0"/>
    <d v="2020-01-03T11:38:37"/>
    <m/>
    <m/>
    <m/>
    <s v="00:00"/>
    <x v="0"/>
    <m/>
    <x v="0"/>
    <x v="0"/>
    <x v="0"/>
    <x v="0"/>
    <m/>
    <m/>
    <s v="Por validar"/>
    <s v="Por validar"/>
    <n v="9.2592592409346253E-5"/>
    <s v="Cumplido"/>
  </r>
  <r>
    <x v="1"/>
    <s v="elementos subsitio Carrera Administrativa para ser trasladados"/>
    <x v="0"/>
    <x v="0"/>
    <s v="Cumplido"/>
    <s v="RNEC-MESA NIVEL 1"/>
    <x v="0"/>
    <x v="1"/>
    <x v="0"/>
    <x v="1"/>
    <d v="2020-01-03T11:38:37"/>
    <m/>
    <m/>
    <m/>
    <s v="00:03"/>
    <x v="0"/>
    <m/>
    <x v="0"/>
    <x v="0"/>
    <x v="0"/>
    <x v="0"/>
    <m/>
    <m/>
    <s v="Por validar"/>
    <s v="Por validar"/>
    <n v="2.314814628334716E-5"/>
    <s v="Cumplido"/>
  </r>
  <r>
    <x v="2"/>
    <s v="MODULOS DNI DETALLADO"/>
    <x v="0"/>
    <x v="0"/>
    <s v="Cumplido"/>
    <s v="RNEC-MESA NIVEL 1"/>
    <x v="1"/>
    <x v="2"/>
    <x v="1"/>
    <x v="2"/>
    <d v="2020-01-04T17:04:23"/>
    <m/>
    <m/>
    <m/>
    <s v="05:26"/>
    <x v="0"/>
    <m/>
    <x v="0"/>
    <x v="0"/>
    <x v="0"/>
    <x v="0"/>
    <m/>
    <m/>
    <s v="Por validar"/>
    <s v="Por validar"/>
    <n v="0"/>
    <s v="Cumplido"/>
  </r>
  <r>
    <x v="3"/>
    <s v="RE: PROPUESTA OPTIMIZACION TRAMITES DE DOCUMENTOS DE IDENTIDAD"/>
    <x v="0"/>
    <x v="0"/>
    <s v="Incumplido"/>
    <s v="RNEC-MESA NIVEL 1"/>
    <x v="2"/>
    <x v="3"/>
    <x v="1"/>
    <x v="3"/>
    <d v="2020-01-04T13:21:51"/>
    <m/>
    <m/>
    <m/>
    <s v="168:10"/>
    <x v="1"/>
    <m/>
    <x v="0"/>
    <x v="0"/>
    <x v="0"/>
    <x v="0"/>
    <m/>
    <m/>
    <s v="Por validar"/>
    <s v="Por validar"/>
    <n v="9.2592592409346253E-5"/>
    <s v="Cumplido"/>
  </r>
  <r>
    <x v="4"/>
    <s v="URGENTE solicitud CERTIFICACION - UNE"/>
    <x v="1"/>
    <x v="0"/>
    <s v="Cumplido"/>
    <s v="RNEC-MESA NIVEL 1"/>
    <x v="3"/>
    <x v="4"/>
    <x v="2"/>
    <x v="4"/>
    <d v="2020-01-21T16:52:40"/>
    <m/>
    <m/>
    <m/>
    <s v="05:02"/>
    <x v="0"/>
    <m/>
    <x v="0"/>
    <x v="0"/>
    <x v="0"/>
    <x v="0"/>
    <m/>
    <m/>
    <s v="Por validar"/>
    <s v="Por validar"/>
    <n v="1.0995370394084603E-3"/>
    <s v="Cumplido"/>
  </r>
  <r>
    <x v="5"/>
    <s v="RE: URL SHARE POINT"/>
    <x v="0"/>
    <x v="0"/>
    <s v="Incumplido"/>
    <s v="RNEC-MESA NIVEL 1"/>
    <x v="4"/>
    <x v="5"/>
    <x v="3"/>
    <x v="5"/>
    <d v="2020-01-08T16:49:47"/>
    <m/>
    <m/>
    <m/>
    <s v="56:34"/>
    <x v="1"/>
    <m/>
    <x v="0"/>
    <x v="0"/>
    <x v="0"/>
    <x v="0"/>
    <m/>
    <m/>
    <s v="Por validar"/>
    <s v="Por validar"/>
    <n v="2.314814628334716E-5"/>
    <s v="Cumplido"/>
  </r>
  <r>
    <x v="6"/>
    <s v="RE: SOLICITUD DE INFORMACION"/>
    <x v="2"/>
    <x v="1"/>
    <s v="Cumplido"/>
    <s v="RNEC-MESA NIVEL 1"/>
    <x v="4"/>
    <x v="6"/>
    <x v="4"/>
    <x v="6"/>
    <d v="2020-01-17T18:45:00"/>
    <m/>
    <m/>
    <m/>
    <s v="03:10"/>
    <x v="0"/>
    <m/>
    <x v="0"/>
    <x v="0"/>
    <x v="0"/>
    <x v="0"/>
    <m/>
    <m/>
    <s v="Por validar"/>
    <s v="Por validar"/>
    <n v="7.6388888555811718E-4"/>
    <s v="Cumplido"/>
  </r>
  <r>
    <x v="7"/>
    <s v="RE: Solicitud cancelación usuario por retiro"/>
    <x v="3"/>
    <x v="0"/>
    <s v="Cumplido"/>
    <s v="RNEC-MESA NIVEL 1"/>
    <x v="5"/>
    <x v="7"/>
    <x v="5"/>
    <x v="7"/>
    <d v="2020-01-16T16:54:23"/>
    <m/>
    <m/>
    <m/>
    <s v="00:12"/>
    <x v="0"/>
    <m/>
    <x v="0"/>
    <x v="0"/>
    <x v="0"/>
    <x v="0"/>
    <m/>
    <m/>
    <s v="Por validar"/>
    <s v="Por validar"/>
    <n v="-2.8935185400769114E-4"/>
    <s v="Cumplido"/>
  </r>
  <r>
    <x v="8"/>
    <s v="Cancelacion de cuentas"/>
    <x v="3"/>
    <x v="0"/>
    <s v="Cumplido"/>
    <s v="RNEC-MESA NIVEL 1"/>
    <x v="5"/>
    <x v="8"/>
    <x v="5"/>
    <x v="8"/>
    <d v="2020-01-16T16:54:23"/>
    <m/>
    <m/>
    <m/>
    <s v="02:16"/>
    <x v="0"/>
    <m/>
    <x v="0"/>
    <x v="0"/>
    <x v="0"/>
    <x v="0"/>
    <m/>
    <m/>
    <s v="Por validar"/>
    <s v="Por validar"/>
    <n v="1.1574076779652387E-5"/>
    <s v="Cumplido"/>
  </r>
  <r>
    <x v="9"/>
    <s v="RE: CANCELACION CUENTA DE USUARIO DEL SIC"/>
    <x v="3"/>
    <x v="0"/>
    <s v="Cumplido"/>
    <s v="RNEC-MESA NIVEL 1"/>
    <x v="5"/>
    <x v="9"/>
    <x v="5"/>
    <x v="9"/>
    <d v="2020-01-16T19:20:21"/>
    <m/>
    <m/>
    <m/>
    <s v="02:03"/>
    <x v="0"/>
    <m/>
    <x v="0"/>
    <x v="0"/>
    <x v="0"/>
    <x v="0"/>
    <m/>
    <m/>
    <s v="Por validar"/>
    <s v="Por validar"/>
    <n v="4.0509259270038456E-4"/>
    <s v="Cumplido"/>
  </r>
  <r>
    <x v="10"/>
    <s v="RE: Cancelación Cuentas"/>
    <x v="3"/>
    <x v="0"/>
    <s v="Cumplido"/>
    <s v="RNEC-MESA NIVEL 1"/>
    <x v="6"/>
    <x v="10"/>
    <x v="5"/>
    <x v="10"/>
    <d v="2020-01-16T19:20:21"/>
    <m/>
    <m/>
    <m/>
    <s v="20:14"/>
    <x v="0"/>
    <m/>
    <x v="0"/>
    <x v="0"/>
    <x v="0"/>
    <x v="0"/>
    <m/>
    <m/>
    <s v="Por validar"/>
    <s v="Por validar"/>
    <n v="1.1574076779652387E-5"/>
    <s v="Cumplido"/>
  </r>
  <r>
    <x v="11"/>
    <s v="RE: Solicitud eliminación cuentas"/>
    <x v="3"/>
    <x v="0"/>
    <s v="Cumplido"/>
    <s v="RNEC-MESA NIVEL 1"/>
    <x v="7"/>
    <x v="11"/>
    <x v="5"/>
    <x v="11"/>
    <d v="2020-01-16T19:20:21"/>
    <m/>
    <m/>
    <m/>
    <s v="02:30"/>
    <x v="0"/>
    <m/>
    <x v="0"/>
    <x v="0"/>
    <x v="0"/>
    <x v="0"/>
    <m/>
    <m/>
    <s v="Por validar"/>
    <s v="Por validar"/>
    <n v="4.0509259270038456E-4"/>
    <s v="Cumplido"/>
  </r>
  <r>
    <x v="12"/>
    <s v="problema de  conectividad en los municipios"/>
    <x v="4"/>
    <x v="0"/>
    <s v=""/>
    <s v="RNEC-MESA NIVEL 1"/>
    <x v="8"/>
    <x v="12"/>
    <x v="1"/>
    <x v="12"/>
    <d v="2020-01-04T13:21:51"/>
    <m/>
    <m/>
    <m/>
    <s v=""/>
    <x v="2"/>
    <m/>
    <x v="0"/>
    <x v="0"/>
    <x v="0"/>
    <x v="0"/>
    <m/>
    <m/>
    <s v="Por validar"/>
    <s v="Por validar"/>
    <n v="4.6296292566694319E-5"/>
    <s v="Cumplido"/>
  </r>
  <r>
    <x v="13"/>
    <s v="SOLICITUD PRIORITARIA"/>
    <x v="3"/>
    <x v="0"/>
    <s v=""/>
    <s v="RNEC-MESA NIVEL 1"/>
    <x v="8"/>
    <x v="13"/>
    <x v="5"/>
    <x v="13"/>
    <d v="2020-01-16T19:20:21"/>
    <m/>
    <m/>
    <m/>
    <s v=""/>
    <x v="2"/>
    <m/>
    <x v="0"/>
    <x v="0"/>
    <x v="0"/>
    <x v="0"/>
    <m/>
    <m/>
    <s v="Por validar"/>
    <s v="Por validar"/>
    <n v="9.2592592409346253E-5"/>
    <s v="Cumplido"/>
  </r>
  <r>
    <x v="14"/>
    <s v="WEBSERVICE ANI 2.0 - Olimpia IT"/>
    <x v="5"/>
    <x v="0"/>
    <s v=""/>
    <s v="RNEC-MESA NIVEL 1"/>
    <x v="9"/>
    <x v="14"/>
    <x v="5"/>
    <x v="14"/>
    <d v="2020-01-16T13:07:01"/>
    <m/>
    <m/>
    <m/>
    <s v=""/>
    <x v="2"/>
    <m/>
    <x v="0"/>
    <x v="0"/>
    <x v="0"/>
    <x v="0"/>
    <m/>
    <m/>
    <s v="Por validar"/>
    <s v="Por validar"/>
    <n v="1.1574074596865103E-4"/>
    <s v="Cumplido"/>
  </r>
  <r>
    <x v="15"/>
    <s v="WEBSERVICE 2.0 - Gear Electric SAS"/>
    <x v="5"/>
    <x v="0"/>
    <s v=""/>
    <s v="RNEC-MESA NIVEL 1"/>
    <x v="10"/>
    <x v="15"/>
    <x v="0"/>
    <x v="15"/>
    <d v="2020-01-03T16:47:55"/>
    <m/>
    <m/>
    <m/>
    <s v=""/>
    <x v="2"/>
    <m/>
    <x v="0"/>
    <x v="0"/>
    <x v="0"/>
    <x v="0"/>
    <m/>
    <m/>
    <s v="Por validar"/>
    <s v="Por validar"/>
    <n v="5.3124999976716936E-3"/>
    <s v="Cumplido"/>
  </r>
  <r>
    <x v="16"/>
    <s v="RE: FORMATO VPN S2S FIDUPREVISORA FOMAG"/>
    <x v="5"/>
    <x v="0"/>
    <s v=""/>
    <s v="RNEC-MESA NIVEL 1"/>
    <x v="10"/>
    <x v="16"/>
    <x v="6"/>
    <x v="16"/>
    <d v="2020-01-10T17:14:07"/>
    <m/>
    <m/>
    <m/>
    <s v=""/>
    <x v="2"/>
    <m/>
    <x v="0"/>
    <x v="0"/>
    <x v="0"/>
    <x v="0"/>
    <m/>
    <m/>
    <s v="Por validar"/>
    <s v="Por validar"/>
    <n v="8.101852290565148E-5"/>
    <s v="Cumplido"/>
  </r>
  <r>
    <x v="17"/>
    <s v="Registraduria conectividad//RV: Actualización contactos//RV: REACTIVACION VPN SITE TO SITE/REGISTRAD"/>
    <x v="5"/>
    <x v="0"/>
    <s v=""/>
    <s v="RNEC-MESA NIVEL 1"/>
    <x v="11"/>
    <x v="17"/>
    <x v="0"/>
    <x v="17"/>
    <d v="2020-01-03T11:38:37"/>
    <m/>
    <m/>
    <m/>
    <s v=""/>
    <x v="2"/>
    <m/>
    <x v="0"/>
    <x v="0"/>
    <x v="0"/>
    <x v="0"/>
    <m/>
    <m/>
    <s v="Por validar"/>
    <s v="Por validar"/>
    <n v="-2.1990740788169205E-4"/>
    <s v="Cumplido"/>
  </r>
  <r>
    <x v="18"/>
    <s v="Creación Buzones correos Quindio"/>
    <x v="3"/>
    <x v="0"/>
    <s v=""/>
    <s v="RNEC-MESA NIVEL 1"/>
    <x v="12"/>
    <x v="18"/>
    <x v="7"/>
    <x v="18"/>
    <d v="2020-01-01T13:14:18"/>
    <m/>
    <m/>
    <m/>
    <s v=""/>
    <x v="2"/>
    <m/>
    <x v="0"/>
    <x v="0"/>
    <x v="0"/>
    <x v="0"/>
    <m/>
    <m/>
    <s v="Por validar"/>
    <s v="Por validar"/>
    <n v="3.7037037036498077E-3"/>
    <s v="Cumplido"/>
  </r>
  <r>
    <x v="19"/>
    <s v="RE: Entrega Cintas - Backup del 13 al 19 de Diciembre del 2019"/>
    <x v="6"/>
    <x v="0"/>
    <s v=""/>
    <s v="RNEC-MESA NIVEL 1"/>
    <x v="12"/>
    <x v="19"/>
    <x v="1"/>
    <x v="19"/>
    <d v="2020-01-04T13:21:51"/>
    <m/>
    <m/>
    <m/>
    <s v=""/>
    <x v="2"/>
    <m/>
    <x v="0"/>
    <x v="0"/>
    <x v="0"/>
    <x v="0"/>
    <m/>
    <m/>
    <s v="Por validar"/>
    <s v="Por validar"/>
    <n v="1.1574069503694773E-5"/>
    <s v="Cumplido"/>
  </r>
  <r>
    <x v="20"/>
    <s v="Movimiento de estaciones"/>
    <x v="3"/>
    <x v="0"/>
    <s v=""/>
    <s v="RNEC-MESA NIVEL 1"/>
    <x v="13"/>
    <x v="20"/>
    <x v="7"/>
    <x v="20"/>
    <d v="2020-01-01T10:46:18"/>
    <m/>
    <m/>
    <m/>
    <s v=""/>
    <x v="2"/>
    <m/>
    <x v="0"/>
    <x v="0"/>
    <x v="0"/>
    <x v="0"/>
    <m/>
    <m/>
    <s v="Por validar"/>
    <s v="Por validar"/>
    <n v="-1.1689814855344594E-3"/>
    <s v="Cumplido"/>
  </r>
  <r>
    <x v="21"/>
    <s v="RE: Creación y/o Actualización cuenta VPN SSL"/>
    <x v="5"/>
    <x v="0"/>
    <s v=""/>
    <s v="RNEC-MESA NIVEL 1"/>
    <x v="13"/>
    <x v="21"/>
    <x v="0"/>
    <x v="21"/>
    <d v="2020-01-03T11:38:37"/>
    <m/>
    <m/>
    <m/>
    <s v=""/>
    <x v="2"/>
    <m/>
    <x v="0"/>
    <x v="0"/>
    <x v="0"/>
    <x v="0"/>
    <m/>
    <m/>
    <s v="Por validar"/>
    <s v="Por validar"/>
    <n v="6.4814814686542377E-4"/>
    <s v="Cumplido"/>
  </r>
  <r>
    <x v="22"/>
    <s v="RE: Creación VPN SSL - Seccional Fiscalía HUILA"/>
    <x v="5"/>
    <x v="0"/>
    <s v=""/>
    <s v="RNEC-MESA NIVEL 1"/>
    <x v="13"/>
    <x v="22"/>
    <x v="0"/>
    <x v="22"/>
    <d v="2020-01-03T11:38:37"/>
    <m/>
    <m/>
    <m/>
    <s v=""/>
    <x v="2"/>
    <m/>
    <x v="0"/>
    <x v="0"/>
    <x v="0"/>
    <x v="0"/>
    <m/>
    <m/>
    <s v="Por validar"/>
    <s v="Por validar"/>
    <n v="9.0277777781011537E-4"/>
    <s v="Cumplido"/>
  </r>
  <r>
    <x v="23"/>
    <s v="RE: RV: Fwd: documento aplicación personalización virtual - VPN S2S Recaudo Bogotá - PRUEBAS"/>
    <x v="5"/>
    <x v="0"/>
    <s v=""/>
    <s v="RNEC-MESA NIVEL 1"/>
    <x v="13"/>
    <x v="23"/>
    <x v="6"/>
    <x v="23"/>
    <d v="2020-01-10T12:58:32"/>
    <m/>
    <m/>
    <m/>
    <s v=""/>
    <x v="2"/>
    <m/>
    <x v="0"/>
    <x v="0"/>
    <x v="0"/>
    <x v="0"/>
    <m/>
    <m/>
    <s v="Por validar"/>
    <s v="Por validar"/>
    <n v="1.8518518481869251E-4"/>
    <s v="Cumplido"/>
  </r>
  <r>
    <x v="24"/>
    <s v="RE: RV: Fwd: documento aplicación personalización virtual - VPN S2S Recaudo Bogotá - Produccion"/>
    <x v="5"/>
    <x v="0"/>
    <s v=""/>
    <s v="RNEC-MESA NIVEL 1"/>
    <x v="13"/>
    <x v="24"/>
    <x v="6"/>
    <x v="24"/>
    <d v="2020-01-10T17:14:07"/>
    <m/>
    <m/>
    <m/>
    <s v=""/>
    <x v="2"/>
    <m/>
    <x v="0"/>
    <x v="0"/>
    <x v="0"/>
    <x v="0"/>
    <m/>
    <m/>
    <s v="Por validar"/>
    <s v="Por validar"/>
    <n v="7.1759259299142286E-4"/>
    <s v="Cumplido"/>
  </r>
  <r>
    <x v="25"/>
    <s v="20191231-Acceso-remoto-escritorio-VPN-CC19385027-SANCHEZ NAVARRO GUSTAVO ADOLFO-20201231"/>
    <x v="5"/>
    <x v="0"/>
    <s v=""/>
    <s v="RNEC-MESA NIVEL 1"/>
    <x v="13"/>
    <x v="25"/>
    <x v="7"/>
    <x v="25"/>
    <d v="2020-01-01T17:13:18"/>
    <m/>
    <m/>
    <m/>
    <s v=""/>
    <x v="2"/>
    <m/>
    <x v="0"/>
    <x v="0"/>
    <x v="0"/>
    <x v="0"/>
    <m/>
    <m/>
    <s v="Por validar"/>
    <s v="Por validar"/>
    <n v="-3.819444464170374E-4"/>
    <s v="Cumplido"/>
  </r>
  <r>
    <x v="26"/>
    <s v="RE: [Soporte Software - #0002125]"/>
    <x v="3"/>
    <x v="0"/>
    <s v=""/>
    <s v="RNEC-MESA NIVEL 1"/>
    <x v="13"/>
    <x v="26"/>
    <x v="0"/>
    <x v="26"/>
    <d v="2020-01-03T11:38:37"/>
    <m/>
    <m/>
    <m/>
    <s v=""/>
    <x v="2"/>
    <m/>
    <x v="0"/>
    <x v="0"/>
    <x v="0"/>
    <x v="0"/>
    <m/>
    <m/>
    <s v="Por validar"/>
    <s v="Por validar"/>
    <n v="1.0416666191304103E-4"/>
    <s v="Cumplido"/>
  </r>
  <r>
    <x v="27"/>
    <s v="RE: REACTIVACIÒN CUENTA INSTITUCIONAL COORDINADOR ELECTORAL"/>
    <x v="3"/>
    <x v="0"/>
    <s v=""/>
    <s v="RNEC-MESA NIVEL 1"/>
    <x v="13"/>
    <x v="27"/>
    <x v="0"/>
    <x v="27"/>
    <d v="2020-01-03T11:38:37"/>
    <m/>
    <m/>
    <m/>
    <s v=""/>
    <x v="2"/>
    <m/>
    <x v="0"/>
    <x v="0"/>
    <x v="0"/>
    <x v="0"/>
    <m/>
    <m/>
    <s v="Por validar"/>
    <s v="Por validar"/>
    <n v="4.6296299842651933E-5"/>
    <s v="Cumplido"/>
  </r>
  <r>
    <x v="28"/>
    <s v="SOLICITUD"/>
    <x v="3"/>
    <x v="0"/>
    <s v=""/>
    <s v="RNEC-MESA NIVEL 1"/>
    <x v="12"/>
    <x v="28"/>
    <x v="0"/>
    <x v="28"/>
    <d v="2020-01-03T16:47:55"/>
    <m/>
    <m/>
    <m/>
    <s v=""/>
    <x v="2"/>
    <m/>
    <x v="0"/>
    <x v="0"/>
    <x v="0"/>
    <x v="0"/>
    <m/>
    <m/>
    <s v="Por validar"/>
    <s v="Por validar"/>
    <n v="2.3148153559304774E-5"/>
    <s v="Cumplido"/>
  </r>
  <r>
    <x v="29"/>
    <s v="RE: Activacion escritorio Remoto www2."/>
    <x v="7"/>
    <x v="0"/>
    <s v=""/>
    <s v="RNEC-MESA NIVEL 1"/>
    <x v="12"/>
    <x v="29"/>
    <x v="7"/>
    <x v="29"/>
    <d v="2020-01-01T10:46:18"/>
    <m/>
    <m/>
    <m/>
    <s v=""/>
    <x v="2"/>
    <m/>
    <x v="0"/>
    <x v="0"/>
    <x v="0"/>
    <x v="0"/>
    <m/>
    <m/>
    <s v="Por validar"/>
    <s v="Por validar"/>
    <n v="5.9027777751907706E-4"/>
    <s v="Cumplido"/>
  </r>
  <r>
    <x v="30"/>
    <s v="RE: Creación y/o Actualización cuenta VPN SSL"/>
    <x v="5"/>
    <x v="0"/>
    <s v=""/>
    <s v="RNEC-NIVEL 2 LAN"/>
    <x v="13"/>
    <x v="30"/>
    <x v="7"/>
    <x v="30"/>
    <d v="2020-01-01T14:51:35"/>
    <m/>
    <m/>
    <m/>
    <s v=""/>
    <x v="2"/>
    <m/>
    <x v="0"/>
    <x v="0"/>
    <x v="0"/>
    <x v="0"/>
    <m/>
    <m/>
    <s v="Por validar"/>
    <s v="Por validar"/>
    <n v="0"/>
    <s v="Cumplido"/>
  </r>
  <r>
    <x v="31"/>
    <s v="RE: SOLICITUD"/>
    <x v="3"/>
    <x v="0"/>
    <s v=""/>
    <s v="RNEC-MESA NIVEL 1"/>
    <x v="13"/>
    <x v="31"/>
    <x v="0"/>
    <x v="31"/>
    <d v="2020-01-03T16:47:55"/>
    <m/>
    <m/>
    <m/>
    <s v=""/>
    <x v="2"/>
    <m/>
    <x v="0"/>
    <x v="0"/>
    <x v="0"/>
    <x v="0"/>
    <m/>
    <m/>
    <s v="Por validar"/>
    <s v="Por validar"/>
    <n v="3.125000002910383E-4"/>
    <s v="Cumplido"/>
  </r>
  <r>
    <x v="32"/>
    <s v="RE: DESHABILITAR USUARIOS DE EQUIPO, CORREO Y SIC - SERVIENTREGA"/>
    <x v="3"/>
    <x v="0"/>
    <s v=""/>
    <s v="RNEC-MESA NIVEL 1"/>
    <x v="13"/>
    <x v="32"/>
    <x v="0"/>
    <x v="32"/>
    <d v="2020-01-03T11:38:37"/>
    <m/>
    <m/>
    <m/>
    <s v=""/>
    <x v="2"/>
    <m/>
    <x v="0"/>
    <x v="0"/>
    <x v="0"/>
    <x v="0"/>
    <m/>
    <m/>
    <s v="Por validar"/>
    <s v="Por validar"/>
    <n v="5.7870369346346706E-5"/>
    <s v="Cumplido"/>
  </r>
  <r>
    <x v="33"/>
    <s v="DESBLOQUEO USUARIO"/>
    <x v="3"/>
    <x v="0"/>
    <s v=""/>
    <s v="RNEC-MESA NIVEL 1"/>
    <x v="14"/>
    <x v="33"/>
    <x v="0"/>
    <x v="33"/>
    <d v="2020-01-03T08:47:33"/>
    <m/>
    <m/>
    <m/>
    <s v=""/>
    <x v="2"/>
    <m/>
    <x v="0"/>
    <x v="0"/>
    <x v="0"/>
    <x v="0"/>
    <m/>
    <m/>
    <s v="Por validar"/>
    <s v="Por validar"/>
    <n v="1.1574076779652387E-5"/>
    <s v="Cumplido"/>
  </r>
  <r>
    <x v="34"/>
    <s v="Solicitud"/>
    <x v="3"/>
    <x v="0"/>
    <s v=""/>
    <s v="RNEC-MESA NIVEL 1"/>
    <x v="14"/>
    <x v="34"/>
    <x v="0"/>
    <x v="34"/>
    <d v="2020-01-03T19:11:16"/>
    <m/>
    <m/>
    <m/>
    <s v=""/>
    <x v="2"/>
    <m/>
    <x v="0"/>
    <x v="0"/>
    <x v="0"/>
    <x v="0"/>
    <m/>
    <m/>
    <s v="Por validar"/>
    <s v="Por validar"/>
    <n v="-2.7777777722803876E-4"/>
    <s v="Cumplido"/>
  </r>
  <r>
    <x v="35"/>
    <s v="Renovación Vigencia Correo Electrónico Primero la Niñez"/>
    <x v="3"/>
    <x v="0"/>
    <s v=""/>
    <s v="RNEC-MESA NIVEL 1"/>
    <x v="14"/>
    <x v="35"/>
    <x v="0"/>
    <x v="35"/>
    <d v="2020-01-03T15:10:39"/>
    <m/>
    <m/>
    <m/>
    <s v=""/>
    <x v="2"/>
    <m/>
    <x v="0"/>
    <x v="0"/>
    <x v="0"/>
    <x v="0"/>
    <m/>
    <m/>
    <s v="Por validar"/>
    <s v="Por validar"/>
    <n v="3.4722223062999547E-5"/>
    <s v="Cumplido"/>
  </r>
  <r>
    <x v="36"/>
    <s v="RE: activar usuario"/>
    <x v="3"/>
    <x v="0"/>
    <s v=""/>
    <s v="RNEC-NIVEL 2 SERVIDORES"/>
    <x v="14"/>
    <x v="36"/>
    <x v="0"/>
    <x v="36"/>
    <d v="2020-01-03T13:24:48"/>
    <m/>
    <m/>
    <m/>
    <s v=""/>
    <x v="2"/>
    <m/>
    <x v="0"/>
    <x v="0"/>
    <x v="0"/>
    <x v="0"/>
    <m/>
    <m/>
    <s v="Por validar"/>
    <s v="Por validar"/>
    <n v="9.3750000087311491E-4"/>
    <s v="Cumplido"/>
  </r>
  <r>
    <x v="37"/>
    <s v="RE: SOLICITUD REACTIVACION CUENTAS DE USUARIO SUPERNUMERARIOS TALENTO HUMANO"/>
    <x v="3"/>
    <x v="0"/>
    <s v=""/>
    <s v="RNEC-MESA NIVEL 1"/>
    <x v="14"/>
    <x v="37"/>
    <x v="0"/>
    <x v="37"/>
    <d v="2020-01-03T13:24:48"/>
    <m/>
    <m/>
    <m/>
    <s v=""/>
    <x v="2"/>
    <m/>
    <x v="0"/>
    <x v="0"/>
    <x v="0"/>
    <x v="0"/>
    <m/>
    <m/>
    <s v="Por validar"/>
    <s v="Por validar"/>
    <n v="4.0509259270038456E-4"/>
    <s v="Cumplido"/>
  </r>
  <r>
    <x v="38"/>
    <s v="Solicitud - Habilitar cuenta de usuario"/>
    <x v="3"/>
    <x v="0"/>
    <s v=""/>
    <s v="RNEC-MESA NIVEL 1"/>
    <x v="14"/>
    <x v="38"/>
    <x v="0"/>
    <x v="38"/>
    <d v="2020-01-03T16:47:55"/>
    <m/>
    <m/>
    <m/>
    <s v=""/>
    <x v="2"/>
    <m/>
    <x v="0"/>
    <x v="0"/>
    <x v="0"/>
    <x v="0"/>
    <m/>
    <m/>
    <s v="Por validar"/>
    <s v="Por validar"/>
    <n v="2.314814628334716E-5"/>
    <s v="Cumplido"/>
  </r>
  <r>
    <x v="39"/>
    <s v="SOLICITUD ACTIVACIÓN USUARIOS"/>
    <x v="3"/>
    <x v="0"/>
    <s v=""/>
    <s v="RNEC-MESA NIVEL 1"/>
    <x v="14"/>
    <x v="39"/>
    <x v="0"/>
    <x v="39"/>
    <d v="2020-01-03T19:11:16"/>
    <m/>
    <m/>
    <m/>
    <s v=""/>
    <x v="2"/>
    <m/>
    <x v="0"/>
    <x v="0"/>
    <x v="0"/>
    <x v="0"/>
    <m/>
    <m/>
    <s v="Por validar"/>
    <s v="Por validar"/>
    <n v="4.6296299842651933E-5"/>
    <s v="Cumplido"/>
  </r>
  <r>
    <x v="40"/>
    <s v="Solicitud Cuenta correo electrónico Delegada Quindio"/>
    <x v="3"/>
    <x v="0"/>
    <s v=""/>
    <s v="RNEC-MESA NIVEL 1"/>
    <x v="14"/>
    <x v="40"/>
    <x v="0"/>
    <x v="40"/>
    <d v="2020-01-03T15:10:39"/>
    <m/>
    <m/>
    <m/>
    <s v=""/>
    <x v="2"/>
    <m/>
    <x v="0"/>
    <x v="0"/>
    <x v="0"/>
    <x v="0"/>
    <m/>
    <m/>
    <s v="Por validar"/>
    <s v="Por validar"/>
    <n v="0"/>
    <s v="Cumplido"/>
  </r>
  <r>
    <x v="41"/>
    <s v="RE: REACTIVACIÒN CUENTA INSTITUCIONAL AREA DE TALENTO HUMANO"/>
    <x v="3"/>
    <x v="0"/>
    <s v=""/>
    <s v="RNEC-MESA NIVEL 1"/>
    <x v="14"/>
    <x v="41"/>
    <x v="0"/>
    <x v="41"/>
    <d v="2020-01-03T16:47:55"/>
    <m/>
    <m/>
    <m/>
    <s v=""/>
    <x v="2"/>
    <m/>
    <x v="0"/>
    <x v="0"/>
    <x v="0"/>
    <x v="0"/>
    <m/>
    <m/>
    <s v="Por validar"/>
    <s v="Por validar"/>
    <n v="-1.1921296318178065E-3"/>
    <s v="Cumplido"/>
  </r>
  <r>
    <x v="42"/>
    <s v="Ampliacion de Vigencia"/>
    <x v="3"/>
    <x v="0"/>
    <s v=""/>
    <s v="RNEC-MESA NIVEL 1"/>
    <x v="14"/>
    <x v="42"/>
    <x v="0"/>
    <x v="42"/>
    <d v="2020-01-03T19:11:16"/>
    <m/>
    <m/>
    <m/>
    <s v=""/>
    <x v="2"/>
    <m/>
    <x v="0"/>
    <x v="0"/>
    <x v="0"/>
    <x v="0"/>
    <m/>
    <m/>
    <s v="Por validar"/>
    <s v="Por validar"/>
    <n v="1.5625000014551915E-3"/>
    <s v="Cumplido"/>
  </r>
  <r>
    <x v="43"/>
    <s v="RE: REACTIVACION DE USUARIO /Sergio Alberto Rojas Vélez /  Juan Guillermo Muñoz Osorio / Ruby Daniel"/>
    <x v="3"/>
    <x v="0"/>
    <s v=""/>
    <s v="RNEC-MESA NIVEL 1"/>
    <x v="14"/>
    <x v="43"/>
    <x v="0"/>
    <x v="43"/>
    <d v="2020-01-03T15:10:39"/>
    <m/>
    <m/>
    <m/>
    <s v=""/>
    <x v="2"/>
    <m/>
    <x v="0"/>
    <x v="0"/>
    <x v="0"/>
    <x v="0"/>
    <m/>
    <m/>
    <s v="Por validar"/>
    <s v="Por validar"/>
    <n v="0"/>
    <s v="Cumplido"/>
  </r>
  <r>
    <x v="44"/>
    <s v="Ampliacion de Vigencia"/>
    <x v="3"/>
    <x v="0"/>
    <s v=""/>
    <s v="RNEC-MESA NIVEL 1"/>
    <x v="14"/>
    <x v="44"/>
    <x v="0"/>
    <x v="44"/>
    <d v="2020-01-03T15:10:39"/>
    <m/>
    <m/>
    <m/>
    <s v=""/>
    <x v="2"/>
    <m/>
    <x v="0"/>
    <x v="0"/>
    <x v="0"/>
    <x v="0"/>
    <m/>
    <m/>
    <s v="Por validar"/>
    <s v="Por validar"/>
    <n v="1.8634259249665774E-3"/>
    <s v="Cumplido"/>
  </r>
  <r>
    <x v="45"/>
    <s v="RV: Reactivar Cuenta de Usuarios"/>
    <x v="3"/>
    <x v="0"/>
    <s v=""/>
    <s v="RNEC-MESA NIVEL 1"/>
    <x v="14"/>
    <x v="45"/>
    <x v="1"/>
    <x v="45"/>
    <d v="2020-01-04T13:21:51"/>
    <m/>
    <m/>
    <m/>
    <s v=""/>
    <x v="2"/>
    <m/>
    <x v="0"/>
    <x v="0"/>
    <x v="0"/>
    <x v="0"/>
    <m/>
    <m/>
    <s v="Por validar"/>
    <s v="Por validar"/>
    <n v="5.7870369346346706E-5"/>
    <s v="Cumplido"/>
  </r>
  <r>
    <x v="46"/>
    <s v="RE: URGENTE!!! REACTIVACION USUARIO"/>
    <x v="3"/>
    <x v="0"/>
    <s v=""/>
    <s v="RNEC-MESA NIVEL 1"/>
    <x v="14"/>
    <x v="46"/>
    <x v="0"/>
    <x v="46"/>
    <d v="2020-01-03T16:47:55"/>
    <m/>
    <m/>
    <m/>
    <s v=""/>
    <x v="2"/>
    <m/>
    <x v="0"/>
    <x v="0"/>
    <x v="0"/>
    <x v="0"/>
    <m/>
    <m/>
    <s v="Por validar"/>
    <s v="Por validar"/>
    <n v="8.217592621804215E-4"/>
    <s v="Cumplido"/>
  </r>
  <r>
    <x v="47"/>
    <s v="movimiento de estaciones"/>
    <x v="3"/>
    <x v="0"/>
    <s v=""/>
    <s v="RNEC-MESA NIVEL 1"/>
    <x v="14"/>
    <x v="47"/>
    <x v="3"/>
    <x v="47"/>
    <d v="2020-01-08T15:04:49"/>
    <m/>
    <m/>
    <m/>
    <s v=""/>
    <x v="2"/>
    <m/>
    <x v="0"/>
    <x v="0"/>
    <x v="0"/>
    <x v="0"/>
    <m/>
    <m/>
    <s v="Por validar"/>
    <s v="Por validar"/>
    <n v="1.1574069503694773E-5"/>
    <s v="Cumplido"/>
  </r>
  <r>
    <x v="48"/>
    <s v="REACTIVACIÒN CUENTA INSTITUCIONAL AREA DE CORRESPONDENCIA"/>
    <x v="3"/>
    <x v="0"/>
    <s v=""/>
    <s v="RNEC-MESA NIVEL 1"/>
    <x v="14"/>
    <x v="48"/>
    <x v="0"/>
    <x v="48"/>
    <d v="2020-01-03T15:10:39"/>
    <m/>
    <m/>
    <m/>
    <s v=""/>
    <x v="2"/>
    <m/>
    <x v="0"/>
    <x v="0"/>
    <x v="0"/>
    <x v="0"/>
    <m/>
    <m/>
    <s v="Por validar"/>
    <s v="Por validar"/>
    <n v="6.9444446125999093E-5"/>
    <s v="Cumplido"/>
  </r>
  <r>
    <x v="49"/>
    <s v="RE: REACTIVACIÒN CUENTA INSTITUCIONAL AREA DE ELECTORAL"/>
    <x v="3"/>
    <x v="0"/>
    <s v=""/>
    <s v="RNEC-MESA NIVEL 1"/>
    <x v="14"/>
    <x v="49"/>
    <x v="0"/>
    <x v="49"/>
    <d v="2020-01-03T16:47:55"/>
    <m/>
    <m/>
    <m/>
    <s v=""/>
    <x v="2"/>
    <m/>
    <x v="0"/>
    <x v="0"/>
    <x v="0"/>
    <x v="0"/>
    <m/>
    <m/>
    <s v="Por validar"/>
    <s v="Por validar"/>
    <n v="5.9027777751907706E-4"/>
    <s v="Cumplido"/>
  </r>
  <r>
    <x v="50"/>
    <s v="RV: REACTIVACIÒN CUENTA INSTITUCIONAL AREA DE ELECTORAL"/>
    <x v="3"/>
    <x v="0"/>
    <s v=""/>
    <s v="RNEC-MESA NIVEL 1"/>
    <x v="14"/>
    <x v="50"/>
    <x v="1"/>
    <x v="50"/>
    <d v="2020-01-04T11:06:32"/>
    <m/>
    <m/>
    <m/>
    <s v=""/>
    <x v="2"/>
    <m/>
    <x v="0"/>
    <x v="0"/>
    <x v="0"/>
    <x v="0"/>
    <m/>
    <m/>
    <s v="Por validar"/>
    <s v="Por validar"/>
    <n v="4.0509259270038456E-4"/>
    <s v="Cumplido"/>
  </r>
  <r>
    <x v="51"/>
    <s v="REACTIVACIÒN CUENTA INSTITUCIONAL COORDINADOR ELECTORAL"/>
    <x v="3"/>
    <x v="0"/>
    <s v=""/>
    <s v="RNEC-NIVEL 2 SERVIDORES"/>
    <x v="14"/>
    <x v="51"/>
    <x v="0"/>
    <x v="51"/>
    <d v="2020-01-03T13:24:48"/>
    <m/>
    <m/>
    <m/>
    <s v=""/>
    <x v="2"/>
    <m/>
    <x v="0"/>
    <x v="0"/>
    <x v="0"/>
    <x v="0"/>
    <m/>
    <m/>
    <s v="Por validar"/>
    <s v="Por validar"/>
    <n v="9.2592592409346253E-5"/>
    <s v="Cumplido"/>
  </r>
  <r>
    <x v="52"/>
    <s v="Creación de PST"/>
    <x v="8"/>
    <x v="0"/>
    <s v=""/>
    <s v="RNEC-SOPORTE SITIO NIVEL 1"/>
    <x v="14"/>
    <x v="52"/>
    <x v="0"/>
    <x v="52"/>
    <d v="2020-01-03T15:10:39"/>
    <m/>
    <m/>
    <m/>
    <s v=""/>
    <x v="2"/>
    <m/>
    <x v="0"/>
    <x v="0"/>
    <x v="0"/>
    <x v="0"/>
    <m/>
    <m/>
    <s v="Por validar"/>
    <s v="Por validar"/>
    <n v="2.4305555416503921E-4"/>
    <s v="Cumplido"/>
  </r>
  <r>
    <x v="53"/>
    <s v="solicitud ampliación vigencia cuenta"/>
    <x v="3"/>
    <x v="0"/>
    <s v=""/>
    <s v="RNEC-MESA NIVEL 1"/>
    <x v="14"/>
    <x v="53"/>
    <x v="0"/>
    <x v="53"/>
    <d v="2020-01-03T16:47:55"/>
    <m/>
    <m/>
    <m/>
    <s v=""/>
    <x v="2"/>
    <m/>
    <x v="0"/>
    <x v="0"/>
    <x v="0"/>
    <x v="0"/>
    <m/>
    <m/>
    <s v="Por validar"/>
    <s v="Por validar"/>
    <n v="2.314814628334716E-5"/>
    <s v="Cumplido"/>
  </r>
  <r>
    <x v="54"/>
    <s v="REACTIVACIÒN CUENTA INSTITUCIONAL AREA DE RECAUDOS"/>
    <x v="3"/>
    <x v="0"/>
    <s v=""/>
    <s v="RNEC-MESA NIVEL 1"/>
    <x v="14"/>
    <x v="54"/>
    <x v="0"/>
    <x v="54"/>
    <d v="2020-01-03T13:24:48"/>
    <m/>
    <m/>
    <m/>
    <s v=""/>
    <x v="2"/>
    <m/>
    <x v="0"/>
    <x v="0"/>
    <x v="0"/>
    <x v="0"/>
    <m/>
    <m/>
    <s v="Por validar"/>
    <s v="Por validar"/>
    <n v="1.1574076779652387E-5"/>
    <s v="Cumplido"/>
  </r>
  <r>
    <x v="55"/>
    <s v="RE: Configuración de Port Security"/>
    <x v="7"/>
    <x v="0"/>
    <s v=""/>
    <s v="RNEC-SOPORTE SITIO NIVEL 1"/>
    <x v="14"/>
    <x v="55"/>
    <x v="0"/>
    <x v="55"/>
    <d v="2020-01-03T16:47:55"/>
    <m/>
    <m/>
    <m/>
    <s v=""/>
    <x v="2"/>
    <m/>
    <x v="0"/>
    <x v="0"/>
    <x v="0"/>
    <x v="0"/>
    <m/>
    <m/>
    <s v="Por validar"/>
    <s v="Por validar"/>
    <n v="1.7361111531499773E-4"/>
    <s v="Cumplido"/>
  </r>
  <r>
    <x v="56"/>
    <s v="RE: Ampliación vigencia correo Dennise Gisella Beltran Rodriguez"/>
    <x v="3"/>
    <x v="0"/>
    <s v=""/>
    <s v="RNEC-MESA NIVEL 1"/>
    <x v="14"/>
    <x v="56"/>
    <x v="1"/>
    <x v="56"/>
    <d v="2020-01-04T11:06:32"/>
    <m/>
    <m/>
    <m/>
    <s v=""/>
    <x v="2"/>
    <m/>
    <x v="0"/>
    <x v="0"/>
    <x v="0"/>
    <x v="0"/>
    <m/>
    <m/>
    <s v="Por validar"/>
    <s v="Por validar"/>
    <n v="1.9675925432238728E-4"/>
    <s v="Cumplido"/>
  </r>
  <r>
    <x v="57"/>
    <s v="RE: Cuenta oficina juridica"/>
    <x v="3"/>
    <x v="0"/>
    <s v=""/>
    <s v="RNEC-MESA NIVEL 1"/>
    <x v="14"/>
    <x v="57"/>
    <x v="1"/>
    <x v="57"/>
    <d v="2020-01-04T13:21:51"/>
    <m/>
    <m/>
    <m/>
    <s v=""/>
    <x v="2"/>
    <m/>
    <x v="0"/>
    <x v="0"/>
    <x v="0"/>
    <x v="0"/>
    <m/>
    <m/>
    <s v="Por validar"/>
    <s v="Por validar"/>
    <n v="2.546296309446916E-4"/>
    <s v="Cumplido"/>
  </r>
  <r>
    <x v="58"/>
    <s v="RE: Solicitud Urgente.....!!!!!!"/>
    <x v="3"/>
    <x v="0"/>
    <s v=""/>
    <s v="RNEC-MESA NIVEL 1"/>
    <x v="14"/>
    <x v="58"/>
    <x v="0"/>
    <x v="58"/>
    <d v="2020-01-03T13:24:48"/>
    <m/>
    <m/>
    <m/>
    <s v=""/>
    <x v="2"/>
    <m/>
    <x v="0"/>
    <x v="0"/>
    <x v="0"/>
    <x v="0"/>
    <m/>
    <m/>
    <s v="Por validar"/>
    <s v="Por validar"/>
    <n v="6.36574077361729E-4"/>
    <s v="Cumplido"/>
  </r>
  <r>
    <x v="59"/>
    <s v="Activación vigencia Usuarios"/>
    <x v="3"/>
    <x v="0"/>
    <s v=""/>
    <s v="RNEC-MESA NIVEL 1"/>
    <x v="14"/>
    <x v="59"/>
    <x v="0"/>
    <x v="59"/>
    <d v="2020-01-03T19:11:16"/>
    <m/>
    <m/>
    <m/>
    <s v=""/>
    <x v="2"/>
    <m/>
    <x v="0"/>
    <x v="0"/>
    <x v="0"/>
    <x v="0"/>
    <m/>
    <m/>
    <s v="Por validar"/>
    <s v="Por validar"/>
    <n v="1.1574069503694773E-5"/>
    <s v="Cumplido"/>
  </r>
  <r>
    <x v="60"/>
    <s v="RV: REACTIVACIÒN CUENTA INSTITUCIONAL AREA DE RECAUDOS"/>
    <x v="3"/>
    <x v="0"/>
    <s v=""/>
    <s v="RNEC-MESA NIVEL 1"/>
    <x v="14"/>
    <x v="60"/>
    <x v="0"/>
    <x v="60"/>
    <d v="2020-01-03T16:47:55"/>
    <m/>
    <m/>
    <m/>
    <s v=""/>
    <x v="2"/>
    <m/>
    <x v="0"/>
    <x v="0"/>
    <x v="0"/>
    <x v="0"/>
    <m/>
    <m/>
    <s v="Por validar"/>
    <s v="Por validar"/>
    <n v="3.4722215787041932E-5"/>
    <s v="Cumplido"/>
  </r>
  <r>
    <x v="61"/>
    <s v="SOLICITUD ACTIVACION CUENTAS CORREO INSTITUCIONAL - REMUN ANSERMA CALDAS"/>
    <x v="3"/>
    <x v="0"/>
    <s v=""/>
    <s v="RNEC-MESA NIVEL 1"/>
    <x v="14"/>
    <x v="61"/>
    <x v="0"/>
    <x v="61"/>
    <d v="2020-01-03T15:10:39"/>
    <m/>
    <m/>
    <m/>
    <s v=""/>
    <x v="2"/>
    <m/>
    <x v="0"/>
    <x v="0"/>
    <x v="0"/>
    <x v="0"/>
    <m/>
    <m/>
    <s v="Por validar"/>
    <s v="Por validar"/>
    <n v="2.314814628334716E-5"/>
    <s v="Cumplido"/>
  </r>
  <r>
    <x v="62"/>
    <s v="Ampliacion de viogencia"/>
    <x v="3"/>
    <x v="0"/>
    <s v=""/>
    <s v="RNEC-MESA NIVEL 1"/>
    <x v="14"/>
    <x v="62"/>
    <x v="0"/>
    <x v="62"/>
    <d v="2020-01-03T15:10:39"/>
    <m/>
    <m/>
    <m/>
    <s v=""/>
    <x v="2"/>
    <m/>
    <x v="0"/>
    <x v="0"/>
    <x v="0"/>
    <x v="0"/>
    <m/>
    <m/>
    <s v="Por validar"/>
    <s v="Por validar"/>
    <n v="8.4490740846376866E-4"/>
    <s v="Cumplido"/>
  </r>
  <r>
    <x v="63"/>
    <s v="REACTIVACIÒN CUENTA INSTITUCIONAL AREA DE RECAUDOS"/>
    <x v="3"/>
    <x v="0"/>
    <s v=""/>
    <s v="RNEC-NIVEL 2 SERVIDORES"/>
    <x v="14"/>
    <x v="63"/>
    <x v="0"/>
    <x v="63"/>
    <d v="2020-01-03T13:24:48"/>
    <m/>
    <m/>
    <m/>
    <s v=""/>
    <x v="2"/>
    <m/>
    <x v="0"/>
    <x v="0"/>
    <x v="0"/>
    <x v="0"/>
    <m/>
    <m/>
    <s v="Por validar"/>
    <s v="Por validar"/>
    <n v="4.5138888526707888E-4"/>
    <s v="Cumplido"/>
  </r>
  <r>
    <x v="64"/>
    <s v="RE: renovación usuario"/>
    <x v="3"/>
    <x v="0"/>
    <s v=""/>
    <s v="RNEC-MESA NIVEL 1"/>
    <x v="14"/>
    <x v="64"/>
    <x v="0"/>
    <x v="64"/>
    <d v="2020-01-03T13:24:48"/>
    <m/>
    <m/>
    <m/>
    <s v=""/>
    <x v="2"/>
    <m/>
    <x v="0"/>
    <x v="0"/>
    <x v="0"/>
    <x v="0"/>
    <m/>
    <m/>
    <s v="Por validar"/>
    <s v="Por validar"/>
    <n v="1.1226851856918074E-3"/>
    <s v="Cumplido"/>
  </r>
  <r>
    <x v="65"/>
    <s v="Protección anti-defacement servidor RNEC-AGENDA-01"/>
    <x v="9"/>
    <x v="0"/>
    <s v=""/>
    <s v="RNEC-MESA NIVEL 1"/>
    <x v="14"/>
    <x v="65"/>
    <x v="0"/>
    <x v="65"/>
    <d v="2020-01-03T15:10:39"/>
    <m/>
    <m/>
    <m/>
    <s v=""/>
    <x v="2"/>
    <m/>
    <x v="0"/>
    <x v="0"/>
    <x v="0"/>
    <x v="0"/>
    <m/>
    <m/>
    <s v="Por validar"/>
    <s v="Por validar"/>
    <n v="5.2083333139307797E-4"/>
    <s v="Cumplido"/>
  </r>
  <r>
    <x v="66"/>
    <s v="RE: REACTIVACIÒN CUENTA INSTITUCIONAL AREA DE RECAUDOS"/>
    <x v="3"/>
    <x v="0"/>
    <s v=""/>
    <s v="RNEC-MESA NIVEL 1"/>
    <x v="14"/>
    <x v="66"/>
    <x v="0"/>
    <x v="66"/>
    <d v="2020-01-03T16:47:55"/>
    <m/>
    <m/>
    <m/>
    <s v=""/>
    <x v="2"/>
    <m/>
    <x v="0"/>
    <x v="0"/>
    <x v="0"/>
    <x v="0"/>
    <m/>
    <m/>
    <s v="Por validar"/>
    <s v="Por validar"/>
    <n v="4.8611111560603604E-4"/>
    <s v="Cumplido"/>
  </r>
  <r>
    <x v="67"/>
    <s v="RE: REACTIVACION DE USUARIO /Sergio Alberto Rojas Vélez /  Juan Guillermo Muñoz Osorio / Ruby Daniel"/>
    <x v="3"/>
    <x v="0"/>
    <s v=""/>
    <s v="RNEC-MESA NIVEL 1"/>
    <x v="14"/>
    <x v="67"/>
    <x v="0"/>
    <x v="67"/>
    <d v="2020-01-03T19:11:16"/>
    <m/>
    <m/>
    <m/>
    <s v=""/>
    <x v="2"/>
    <m/>
    <x v="0"/>
    <x v="0"/>
    <x v="0"/>
    <x v="0"/>
    <m/>
    <m/>
    <s v="Por validar"/>
    <s v="Por validar"/>
    <n v="0"/>
    <s v="Cumplido"/>
  </r>
  <r>
    <x v="68"/>
    <s v="Ampliacion de Vigencia"/>
    <x v="3"/>
    <x v="0"/>
    <s v=""/>
    <s v="RNEC-MESA NIVEL 1"/>
    <x v="14"/>
    <x v="68"/>
    <x v="0"/>
    <x v="68"/>
    <d v="2020-01-03T19:11:16"/>
    <m/>
    <m/>
    <m/>
    <s v=""/>
    <x v="2"/>
    <m/>
    <x v="0"/>
    <x v="0"/>
    <x v="0"/>
    <x v="0"/>
    <m/>
    <m/>
    <s v="Por validar"/>
    <s v="Por validar"/>
    <n v="1.2037037085974589E-3"/>
    <s v="Cumplido"/>
  </r>
  <r>
    <x v="69"/>
    <s v="Reporte SIRECI"/>
    <x v="0"/>
    <x v="0"/>
    <s v=""/>
    <s v="RNEC-MESA NIVEL 1"/>
    <x v="14"/>
    <x v="69"/>
    <x v="0"/>
    <x v="69"/>
    <d v="2020-01-03T19:11:16"/>
    <m/>
    <m/>
    <m/>
    <s v=""/>
    <x v="2"/>
    <m/>
    <x v="0"/>
    <x v="0"/>
    <x v="0"/>
    <x v="0"/>
    <m/>
    <m/>
    <s v="Por validar"/>
    <s v="Por validar"/>
    <n v="-3.7037036963738501E-4"/>
    <s v="Cumplido"/>
  </r>
  <r>
    <x v="70"/>
    <s v="Solicitud"/>
    <x v="7"/>
    <x v="0"/>
    <s v=""/>
    <s v="RNEC-SOPORTE SITIO NIVEL 1"/>
    <x v="14"/>
    <x v="70"/>
    <x v="0"/>
    <x v="70"/>
    <d v="2020-01-03T16:47:55"/>
    <m/>
    <m/>
    <m/>
    <s v=""/>
    <x v="2"/>
    <m/>
    <x v="0"/>
    <x v="0"/>
    <x v="0"/>
    <x v="0"/>
    <m/>
    <m/>
    <s v="Por validar"/>
    <s v="Por validar"/>
    <n v="5.7870369346346706E-5"/>
    <s v="Cumplido"/>
  </r>
  <r>
    <x v="71"/>
    <s v="RE: REACTIVACIÒN CUENTA INSTITUCIONAL AREA DE TALENTO HUMANO"/>
    <x v="3"/>
    <x v="0"/>
    <s v=""/>
    <s v="RNEC-MESA NIVEL 1"/>
    <x v="14"/>
    <x v="71"/>
    <x v="0"/>
    <x v="71"/>
    <d v="2020-01-03T16:47:55"/>
    <m/>
    <m/>
    <m/>
    <s v=""/>
    <x v="2"/>
    <m/>
    <x v="0"/>
    <x v="0"/>
    <x v="0"/>
    <x v="0"/>
    <m/>
    <m/>
    <s v="Por validar"/>
    <s v="Por validar"/>
    <n v="3.9351852319668978E-4"/>
    <s v="Cumplido"/>
  </r>
  <r>
    <x v="72"/>
    <s v="RE:  Reactivacion cuentas de usuario"/>
    <x v="3"/>
    <x v="0"/>
    <s v=""/>
    <s v="RNEC-MESA NIVEL 1"/>
    <x v="14"/>
    <x v="72"/>
    <x v="0"/>
    <x v="72"/>
    <d v="2020-01-03T16:47:55"/>
    <m/>
    <m/>
    <m/>
    <s v=""/>
    <x v="2"/>
    <m/>
    <x v="0"/>
    <x v="0"/>
    <x v="0"/>
    <x v="0"/>
    <m/>
    <m/>
    <s v="Por validar"/>
    <s v="Por validar"/>
    <n v="1.5046296175569296E-4"/>
    <s v="Cumplido"/>
  </r>
  <r>
    <x v="73"/>
    <s v="ACTIVACION DE USUARIOS"/>
    <x v="3"/>
    <x v="0"/>
    <s v=""/>
    <s v="RNEC-MESA NIVEL 1"/>
    <x v="14"/>
    <x v="73"/>
    <x v="0"/>
    <x v="73"/>
    <d v="2020-01-03T16:47:55"/>
    <m/>
    <m/>
    <m/>
    <s v=""/>
    <x v="2"/>
    <m/>
    <x v="0"/>
    <x v="0"/>
    <x v="0"/>
    <x v="0"/>
    <m/>
    <m/>
    <s v="Por validar"/>
    <s v="Por validar"/>
    <n v="7.0601851621177047E-4"/>
    <s v="Cumplido"/>
  </r>
  <r>
    <x v="74"/>
    <s v="RE: Solicitud urgente"/>
    <x v="3"/>
    <x v="0"/>
    <s v=""/>
    <s v="RNEC-MESA NIVEL 1"/>
    <x v="14"/>
    <x v="74"/>
    <x v="0"/>
    <x v="74"/>
    <d v="2020-01-03T19:11:16"/>
    <m/>
    <m/>
    <m/>
    <s v=""/>
    <x v="2"/>
    <m/>
    <x v="0"/>
    <x v="0"/>
    <x v="0"/>
    <x v="0"/>
    <m/>
    <m/>
    <s v="Por validar"/>
    <s v="Por validar"/>
    <d v="1899-12-30T00:00:04"/>
    <s v="Cumplido"/>
  </r>
  <r>
    <x v="75"/>
    <s v="RE: Navegación sin proxy"/>
    <x v="3"/>
    <x v="0"/>
    <s v=""/>
    <s v="RNEC-MESA NIVEL 1"/>
    <x v="14"/>
    <x v="75"/>
    <x v="0"/>
    <x v="75"/>
    <d v="2020-01-03T19:11:16"/>
    <m/>
    <m/>
    <m/>
    <s v=""/>
    <x v="2"/>
    <m/>
    <x v="0"/>
    <x v="0"/>
    <x v="0"/>
    <x v="0"/>
    <m/>
    <m/>
    <s v="Por validar"/>
    <s v="Por validar"/>
    <n v="-2.8935185400769114E-4"/>
    <s v="Cumplido"/>
  </r>
  <r>
    <x v="76"/>
    <s v="RE: Cuentas Inactivas"/>
    <x v="3"/>
    <x v="0"/>
    <s v=""/>
    <s v="RNEC-MESA NIVEL 1"/>
    <x v="15"/>
    <x v="76"/>
    <x v="1"/>
    <x v="76"/>
    <d v="2020-01-04T11:06:32"/>
    <m/>
    <m/>
    <m/>
    <s v=""/>
    <x v="2"/>
    <m/>
    <x v="0"/>
    <x v="0"/>
    <x v="0"/>
    <x v="0"/>
    <m/>
    <m/>
    <s v="Por validar"/>
    <s v="Por validar"/>
    <n v="2.546296309446916E-4"/>
    <s v="Cumplido"/>
  </r>
  <r>
    <x v="77"/>
    <s v="RV: solicitud ampliación vigencia"/>
    <x v="3"/>
    <x v="0"/>
    <s v=""/>
    <s v="RNEC-MESA NIVEL 1"/>
    <x v="15"/>
    <x v="77"/>
    <x v="1"/>
    <x v="77"/>
    <d v="2020-01-04T13:21:51"/>
    <m/>
    <m/>
    <m/>
    <s v=""/>
    <x v="2"/>
    <m/>
    <x v="0"/>
    <x v="0"/>
    <x v="0"/>
    <x v="0"/>
    <m/>
    <m/>
    <s v="Por validar"/>
    <s v="Por validar"/>
    <n v="8.4490740846376866E-4"/>
    <s v="Cumplido"/>
  </r>
  <r>
    <x v="78"/>
    <s v="Cuenta Inactiva"/>
    <x v="3"/>
    <x v="0"/>
    <s v=""/>
    <s v="RNEC-MESA NIVEL 1"/>
    <x v="15"/>
    <x v="78"/>
    <x v="1"/>
    <x v="78"/>
    <d v="2020-01-04T13:21:51"/>
    <m/>
    <m/>
    <m/>
    <s v=""/>
    <x v="2"/>
    <m/>
    <x v="0"/>
    <x v="0"/>
    <x v="0"/>
    <x v="0"/>
    <m/>
    <m/>
    <s v="Por validar"/>
    <s v="Por validar"/>
    <n v="2.5462962366873398E-4"/>
    <s v="Cumplido"/>
  </r>
  <r>
    <x v="79"/>
    <s v="RV: Servidor fuera de servicio HDREGVM-PANIDB01 (10.240.9.16)"/>
    <x v="6"/>
    <x v="0"/>
    <s v=""/>
    <s v="RNEC-MESA NIVEL 1"/>
    <x v="15"/>
    <x v="79"/>
    <x v="3"/>
    <x v="79"/>
    <d v="2020-01-08T10:55:08"/>
    <m/>
    <m/>
    <m/>
    <s v=""/>
    <x v="2"/>
    <m/>
    <x v="0"/>
    <x v="0"/>
    <x v="0"/>
    <x v="0"/>
    <m/>
    <m/>
    <s v="Por validar"/>
    <s v="Por validar"/>
    <n v="1.1574076779652387E-5"/>
    <s v="Cumplido"/>
  </r>
  <r>
    <x v="80"/>
    <s v="Cambiar Contraseña"/>
    <x v="3"/>
    <x v="0"/>
    <s v=""/>
    <s v="RNEC-MESA NIVEL 1"/>
    <x v="15"/>
    <x v="80"/>
    <x v="1"/>
    <x v="80"/>
    <d v="2020-01-04T11:06:32"/>
    <m/>
    <m/>
    <m/>
    <s v=""/>
    <x v="2"/>
    <m/>
    <x v="0"/>
    <x v="0"/>
    <x v="0"/>
    <x v="0"/>
    <m/>
    <m/>
    <s v="Por validar"/>
    <s v="Por validar"/>
    <s v="POR VALIDAR"/>
    <s v="POR VALIDAR"/>
  </r>
  <r>
    <x v="81"/>
    <s v="Configuración de Port Security"/>
    <x v="7"/>
    <x v="0"/>
    <s v=""/>
    <s v="RNEC-SOPORTE SITIO NIVEL 1"/>
    <x v="15"/>
    <x v="81"/>
    <x v="1"/>
    <x v="81"/>
    <d v="2020-01-04T13:21:51"/>
    <m/>
    <m/>
    <m/>
    <s v=""/>
    <x v="2"/>
    <m/>
    <x v="0"/>
    <x v="0"/>
    <x v="0"/>
    <x v="0"/>
    <m/>
    <m/>
    <s v="Por validar"/>
    <s v="Por validar"/>
    <n v="2.314814628334716E-5"/>
    <s v="Cumplido"/>
  </r>
  <r>
    <x v="82"/>
    <s v="RE: Configuración de Port Security"/>
    <x v="7"/>
    <x v="0"/>
    <s v=""/>
    <s v="RNEC-SOPORTE SITIO NIVEL 1"/>
    <x v="15"/>
    <x v="82"/>
    <x v="1"/>
    <x v="82"/>
    <d v="2020-01-04T17:04:23"/>
    <m/>
    <m/>
    <m/>
    <s v=""/>
    <x v="2"/>
    <m/>
    <x v="0"/>
    <x v="0"/>
    <x v="0"/>
    <x v="0"/>
    <m/>
    <m/>
    <s v="Por validar"/>
    <s v="Por validar"/>
    <n v="1.1574074596865103E-4"/>
    <s v="Cumplido"/>
  </r>
  <r>
    <x v="83"/>
    <s v="resolución prorroga"/>
    <x v="3"/>
    <x v="0"/>
    <s v=""/>
    <s v="RNEC-MESA NIVEL 1"/>
    <x v="14"/>
    <x v="83"/>
    <x v="0"/>
    <x v="83"/>
    <d v="2020-01-03T19:11:16"/>
    <m/>
    <m/>
    <m/>
    <s v=""/>
    <x v="2"/>
    <m/>
    <x v="0"/>
    <x v="0"/>
    <x v="0"/>
    <x v="0"/>
    <m/>
    <m/>
    <s v="Por validar"/>
    <s v="Por validar"/>
    <n v="6.9444443943211809E-4"/>
    <s v="Cumplido"/>
  </r>
  <r>
    <x v="84"/>
    <s v="RE: ampliación de usuario por prórroga"/>
    <x v="3"/>
    <x v="0"/>
    <s v=""/>
    <s v="RNEC-MESA NIVEL 1"/>
    <x v="14"/>
    <x v="84"/>
    <x v="1"/>
    <x v="84"/>
    <d v="2020-01-04T11:06:32"/>
    <m/>
    <m/>
    <m/>
    <s v=""/>
    <x v="2"/>
    <m/>
    <x v="0"/>
    <x v="0"/>
    <x v="0"/>
    <x v="0"/>
    <m/>
    <m/>
    <s v="Por validar"/>
    <s v="Por validar"/>
    <n v="1.1574069503694773E-5"/>
    <s v="Cumplido"/>
  </r>
  <r>
    <x v="85"/>
    <s v="Reactivacion cuentas de usuario"/>
    <x v="3"/>
    <x v="0"/>
    <s v=""/>
    <s v="RNEC-MESA NIVEL 1"/>
    <x v="15"/>
    <x v="85"/>
    <x v="1"/>
    <x v="85"/>
    <d v="2020-01-04T11:06:32"/>
    <m/>
    <m/>
    <m/>
    <s v=""/>
    <x v="2"/>
    <m/>
    <x v="0"/>
    <x v="0"/>
    <x v="0"/>
    <x v="0"/>
    <m/>
    <m/>
    <s v="Por validar"/>
    <s v="Por validar"/>
    <n v="6.3657407008577138E-4"/>
    <s v="Cumplido"/>
  </r>
  <r>
    <x v="86"/>
    <s v="ACTIVACION USUARIO"/>
    <x v="3"/>
    <x v="0"/>
    <s v=""/>
    <s v="RNEC-MESA NIVEL 1"/>
    <x v="15"/>
    <x v="86"/>
    <x v="1"/>
    <x v="86"/>
    <d v="2020-01-04T11:06:32"/>
    <m/>
    <m/>
    <m/>
    <s v=""/>
    <x v="2"/>
    <m/>
    <x v="0"/>
    <x v="0"/>
    <x v="0"/>
    <x v="0"/>
    <m/>
    <m/>
    <s v="Por validar"/>
    <s v="Por validar"/>
    <n v="2.3148153559304774E-5"/>
    <s v="Cumplido"/>
  </r>
  <r>
    <x v="87"/>
    <s v="RV: ampliación de usuario por prórroga"/>
    <x v="3"/>
    <x v="0"/>
    <s v=""/>
    <s v="RNEC-MESA NIVEL 1"/>
    <x v="15"/>
    <x v="87"/>
    <x v="1"/>
    <x v="87"/>
    <d v="2020-01-04T11:06:32"/>
    <m/>
    <m/>
    <m/>
    <s v=""/>
    <x v="2"/>
    <m/>
    <x v="0"/>
    <x v="0"/>
    <x v="0"/>
    <x v="0"/>
    <m/>
    <m/>
    <s v="Por validar"/>
    <s v="Por validar"/>
    <n v="3.8194443914107978E-4"/>
    <s v="Cumplido"/>
  </r>
  <r>
    <x v="88"/>
    <s v="RE: ACTIVACION USUARIO"/>
    <x v="3"/>
    <x v="0"/>
    <s v=""/>
    <s v="RNEC-MESA NIVEL 1"/>
    <x v="15"/>
    <x v="88"/>
    <x v="1"/>
    <x v="88"/>
    <d v="2020-01-04T17:04:23"/>
    <m/>
    <m/>
    <m/>
    <s v=""/>
    <x v="2"/>
    <m/>
    <x v="0"/>
    <x v="0"/>
    <x v="0"/>
    <x v="0"/>
    <m/>
    <m/>
    <s v="Por validar"/>
    <s v="Por validar"/>
    <n v="1.1342592624714598E-3"/>
    <s v="Cumplido"/>
  </r>
  <r>
    <x v="89"/>
    <s v="Solicitud de actualización de usuario."/>
    <x v="3"/>
    <x v="0"/>
    <s v=""/>
    <s v="RNEC-MESA NIVEL 1"/>
    <x v="14"/>
    <x v="89"/>
    <x v="0"/>
    <x v="89"/>
    <d v="2020-01-03T19:11:16"/>
    <m/>
    <m/>
    <m/>
    <s v=""/>
    <x v="2"/>
    <m/>
    <x v="0"/>
    <x v="0"/>
    <x v="0"/>
    <x v="0"/>
    <m/>
    <m/>
    <s v="Por validar"/>
    <s v="Por validar"/>
    <n v="5.671296312357299E-4"/>
    <s v="Cumplido"/>
  </r>
  <r>
    <x v="90"/>
    <s v="Activación cuenta de usuario"/>
    <x v="3"/>
    <x v="0"/>
    <s v=""/>
    <s v="RNEC-MESA NIVEL 1"/>
    <x v="14"/>
    <x v="90"/>
    <x v="0"/>
    <x v="90"/>
    <d v="2020-01-03T19:11:16"/>
    <m/>
    <m/>
    <m/>
    <s v=""/>
    <x v="2"/>
    <m/>
    <x v="0"/>
    <x v="0"/>
    <x v="0"/>
    <x v="0"/>
    <m/>
    <m/>
    <s v="Por validar"/>
    <s v="Por validar"/>
    <n v="1.1342592551955022E-3"/>
    <s v="Cumplido"/>
  </r>
  <r>
    <x v="91"/>
    <s v="Solicitud activacion cuentas de usuarios"/>
    <x v="3"/>
    <x v="0"/>
    <s v=""/>
    <s v="RNEC-MESA NIVEL 1"/>
    <x v="14"/>
    <x v="91"/>
    <x v="0"/>
    <x v="91"/>
    <d v="2020-01-03T19:11:16"/>
    <m/>
    <m/>
    <m/>
    <s v=""/>
    <x v="2"/>
    <m/>
    <x v="0"/>
    <x v="0"/>
    <x v="0"/>
    <x v="0"/>
    <m/>
    <m/>
    <s v="Por validar"/>
    <s v="Por validar"/>
    <n v="0"/>
    <s v="Cumplido"/>
  </r>
  <r>
    <x v="92"/>
    <s v="movimiento de estaciones"/>
    <x v="3"/>
    <x v="0"/>
    <s v=""/>
    <s v="RNEC-MESA NIVEL 1"/>
    <x v="15"/>
    <x v="92"/>
    <x v="3"/>
    <x v="92"/>
    <d v="2020-01-08T13:26:17"/>
    <m/>
    <m/>
    <m/>
    <s v=""/>
    <x v="2"/>
    <m/>
    <x v="0"/>
    <x v="0"/>
    <x v="0"/>
    <x v="0"/>
    <m/>
    <m/>
    <s v="Por validar"/>
    <s v="Por validar"/>
    <n v="0"/>
    <s v="Cumplido"/>
  </r>
  <r>
    <x v="93"/>
    <s v="RE: Activación Usuario"/>
    <x v="3"/>
    <x v="0"/>
    <s v=""/>
    <s v="RNEC-MESA NIVEL 1"/>
    <x v="15"/>
    <x v="93"/>
    <x v="1"/>
    <x v="93"/>
    <d v="2020-01-04T13:21:51"/>
    <m/>
    <m/>
    <m/>
    <s v=""/>
    <x v="2"/>
    <m/>
    <x v="0"/>
    <x v="0"/>
    <x v="0"/>
    <x v="0"/>
    <m/>
    <m/>
    <s v="Por validar"/>
    <s v="Por validar"/>
    <n v="7.1759259299142286E-4"/>
    <s v="Cumplido"/>
  </r>
  <r>
    <x v="94"/>
    <s v="RE: Hola es urgente lee este correo por favor te estan poniendo los cuernos"/>
    <x v="3"/>
    <x v="0"/>
    <s v=""/>
    <s v="RNEC-MESA NIVEL 1"/>
    <x v="15"/>
    <x v="94"/>
    <x v="3"/>
    <x v="94"/>
    <d v="2020-01-08T13:26:17"/>
    <m/>
    <m/>
    <m/>
    <s v=""/>
    <x v="2"/>
    <m/>
    <x v="0"/>
    <x v="0"/>
    <x v="0"/>
    <x v="0"/>
    <m/>
    <m/>
    <s v="Por validar"/>
    <s v="Por validar"/>
    <n v="2.6620370772434399E-4"/>
    <s v="Cumplido"/>
  </r>
  <r>
    <x v="95"/>
    <s v="Cambiar Contraseña  de red"/>
    <x v="3"/>
    <x v="0"/>
    <s v=""/>
    <s v="RNEC-MESA NIVEL 1"/>
    <x v="15"/>
    <x v="95"/>
    <x v="1"/>
    <x v="95"/>
    <d v="2020-01-04T13:21:51"/>
    <m/>
    <m/>
    <m/>
    <s v=""/>
    <x v="2"/>
    <m/>
    <x v="0"/>
    <x v="0"/>
    <x v="0"/>
    <x v="0"/>
    <m/>
    <m/>
    <s v="Por validar"/>
    <s v="Por validar"/>
    <s v="POR VALIDAR"/>
    <s v="POR VALIDAR"/>
  </r>
  <r>
    <x v="96"/>
    <s v="Solicitud reactivación cuenta institucional"/>
    <x v="3"/>
    <x v="0"/>
    <s v=""/>
    <s v="RNEC-MESA NIVEL 1"/>
    <x v="15"/>
    <x v="96"/>
    <x v="1"/>
    <x v="96"/>
    <d v="2020-01-04T19:10:35"/>
    <m/>
    <m/>
    <m/>
    <s v=""/>
    <x v="2"/>
    <m/>
    <x v="0"/>
    <x v="0"/>
    <x v="0"/>
    <x v="0"/>
    <m/>
    <m/>
    <s v="Por validar"/>
    <s v="Por validar"/>
    <n v="2.314814628334716E-5"/>
    <s v="Cumplido"/>
  </r>
  <r>
    <x v="97"/>
    <s v="RE: solicitud inclusión grupo Registradores Municipales caldas - Buzon cmuribe - Registradora Auxili"/>
    <x v="3"/>
    <x v="0"/>
    <s v=""/>
    <s v="RNEC-MESA NIVEL 1"/>
    <x v="15"/>
    <x v="97"/>
    <x v="1"/>
    <x v="97"/>
    <d v="2020-01-04T19:10:35"/>
    <m/>
    <m/>
    <m/>
    <s v=""/>
    <x v="2"/>
    <m/>
    <x v="0"/>
    <x v="0"/>
    <x v="0"/>
    <x v="0"/>
    <m/>
    <m/>
    <s v="Por validar"/>
    <s v="Por validar"/>
    <n v="1.377314816636499E-3"/>
    <s v="Cumplido"/>
  </r>
  <r>
    <x v="98"/>
    <s v="Solicitud de activación de usuarios"/>
    <x v="3"/>
    <x v="0"/>
    <s v=""/>
    <s v="RNEC-MESA NIVEL 1"/>
    <x v="15"/>
    <x v="98"/>
    <x v="3"/>
    <x v="98"/>
    <d v="2020-01-08T13:26:17"/>
    <m/>
    <m/>
    <m/>
    <s v=""/>
    <x v="2"/>
    <m/>
    <x v="0"/>
    <x v="0"/>
    <x v="0"/>
    <x v="0"/>
    <m/>
    <m/>
    <s v="Por validar"/>
    <s v="Por validar"/>
    <n v="2.314814628334716E-5"/>
    <s v="Cumplido"/>
  </r>
  <r>
    <x v="99"/>
    <s v="activación  usuarios"/>
    <x v="3"/>
    <x v="0"/>
    <s v=""/>
    <s v="RNEC-MESA NIVEL 1"/>
    <x v="15"/>
    <x v="99"/>
    <x v="1"/>
    <x v="99"/>
    <d v="2020-01-04T17:04:23"/>
    <m/>
    <m/>
    <m/>
    <s v=""/>
    <x v="2"/>
    <m/>
    <x v="0"/>
    <x v="0"/>
    <x v="0"/>
    <x v="0"/>
    <m/>
    <m/>
    <s v="Por validar"/>
    <s v="Por validar"/>
    <n v="1.1458333319751546E-3"/>
    <s v="Cumplido"/>
  </r>
  <r>
    <x v="100"/>
    <s v="RE: REITERACIÓN: Solicitud habilitación cuentas de usuario institucional y cuentas de correo supernu"/>
    <x v="3"/>
    <x v="0"/>
    <s v=""/>
    <s v="RNEC-MESA NIVEL 1"/>
    <x v="15"/>
    <x v="100"/>
    <x v="1"/>
    <x v="100"/>
    <d v="2020-01-04T19:10:35"/>
    <m/>
    <m/>
    <m/>
    <s v=""/>
    <x v="2"/>
    <m/>
    <x v="0"/>
    <x v="0"/>
    <x v="0"/>
    <x v="0"/>
    <m/>
    <m/>
    <s v="Por validar"/>
    <s v="Por validar"/>
    <n v="2.314814628334716E-5"/>
    <s v="Cumplido"/>
  </r>
  <r>
    <x v="101"/>
    <s v="activacion usuarios"/>
    <x v="3"/>
    <x v="0"/>
    <s v=""/>
    <s v="RNEC-MESA NIVEL 1"/>
    <x v="15"/>
    <x v="101"/>
    <x v="1"/>
    <x v="101"/>
    <d v="2020-01-04T19:10:35"/>
    <m/>
    <m/>
    <m/>
    <s v=""/>
    <x v="2"/>
    <m/>
    <x v="0"/>
    <x v="0"/>
    <x v="0"/>
    <x v="0"/>
    <m/>
    <m/>
    <s v="Por validar"/>
    <s v="Por validar"/>
    <n v="1.782407402060926E-3"/>
    <s v="Cumplido"/>
  </r>
  <r>
    <x v="102"/>
    <s v="RE: activación usuario"/>
    <x v="3"/>
    <x v="0"/>
    <s v=""/>
    <s v="RNEC-MESA NIVEL 1"/>
    <x v="15"/>
    <x v="102"/>
    <x v="1"/>
    <x v="102"/>
    <d v="2020-01-04T19:10:35"/>
    <m/>
    <m/>
    <m/>
    <s v=""/>
    <x v="2"/>
    <m/>
    <x v="0"/>
    <x v="0"/>
    <x v="0"/>
    <x v="0"/>
    <m/>
    <m/>
    <s v="Por validar"/>
    <s v="Por validar"/>
    <n v="1.1689814782585017E-3"/>
    <s v="Cumplido"/>
  </r>
  <r>
    <x v="103"/>
    <s v="RE: activación usuario"/>
    <x v="3"/>
    <x v="0"/>
    <s v=""/>
    <s v="RNEC-MESA NIVEL 1"/>
    <x v="15"/>
    <x v="103"/>
    <x v="1"/>
    <x v="103"/>
    <d v="2020-01-04T19:10:35"/>
    <m/>
    <m/>
    <m/>
    <s v=""/>
    <x v="2"/>
    <m/>
    <x v="0"/>
    <x v="0"/>
    <x v="0"/>
    <x v="0"/>
    <m/>
    <m/>
    <s v="Por validar"/>
    <s v="Por validar"/>
    <n v="2.314814628334716E-5"/>
    <s v="Cumplido"/>
  </r>
  <r>
    <x v="104"/>
    <s v="RE: REACTIVACIÒN CUENTA INSTITUCIONAL AREA DE RECAUDOS"/>
    <x v="3"/>
    <x v="0"/>
    <s v=""/>
    <s v="RNEC-MESA NIVEL 1"/>
    <x v="15"/>
    <x v="104"/>
    <x v="3"/>
    <x v="104"/>
    <d v="2020-01-08T13:26:17"/>
    <m/>
    <m/>
    <m/>
    <s v=""/>
    <x v="2"/>
    <m/>
    <x v="0"/>
    <x v="0"/>
    <x v="0"/>
    <x v="0"/>
    <m/>
    <m/>
    <s v="Por validar"/>
    <s v="Por validar"/>
    <n v="2.314814628334716E-5"/>
    <s v="Cumplido"/>
  </r>
  <r>
    <x v="105"/>
    <s v="RE: REACTIVACIÒN CUENTA INSTITUCIONAL AREA DE RECAUDOS"/>
    <x v="3"/>
    <x v="0"/>
    <s v=""/>
    <s v="RNEC-MESA NIVEL 1"/>
    <x v="15"/>
    <x v="105"/>
    <x v="3"/>
    <x v="105"/>
    <d v="2020-01-08T13:26:17"/>
    <m/>
    <m/>
    <m/>
    <s v=""/>
    <x v="2"/>
    <m/>
    <x v="0"/>
    <x v="0"/>
    <x v="0"/>
    <x v="0"/>
    <m/>
    <m/>
    <s v="Por validar"/>
    <s v="Por validar"/>
    <n v="1.1574076779652387E-5"/>
    <s v="Cumplido"/>
  </r>
  <r>
    <x v="106"/>
    <s v="movimiento de estaciones"/>
    <x v="3"/>
    <x v="0"/>
    <s v=""/>
    <s v="RNEC-MESA NIVEL 1"/>
    <x v="16"/>
    <x v="106"/>
    <x v="3"/>
    <x v="106"/>
    <d v="2020-01-08T13:26:17"/>
    <m/>
    <m/>
    <m/>
    <s v=""/>
    <x v="2"/>
    <m/>
    <x v="0"/>
    <x v="0"/>
    <x v="0"/>
    <x v="0"/>
    <m/>
    <m/>
    <s v="Por validar"/>
    <s v="Por validar"/>
    <n v="0"/>
    <s v="Cumplido"/>
  </r>
  <r>
    <x v="107"/>
    <s v="Creacion de usuario"/>
    <x v="3"/>
    <x v="0"/>
    <s v=""/>
    <s v="RNEC-MESA NIVEL 1"/>
    <x v="16"/>
    <x v="107"/>
    <x v="3"/>
    <x v="107"/>
    <d v="2020-01-08T10:55:08"/>
    <m/>
    <m/>
    <m/>
    <s v=""/>
    <x v="2"/>
    <m/>
    <x v="0"/>
    <x v="0"/>
    <x v="0"/>
    <x v="0"/>
    <m/>
    <m/>
    <s v="Por validar"/>
    <s v="Por validar"/>
    <n v="2.1990740788169205E-4"/>
    <s v="Cumplido"/>
  </r>
  <r>
    <x v="108"/>
    <s v="RE: Creación y/o actualización VPN SSL - AUCKLAND-ANTOFAGASTA-COLÓN"/>
    <x v="5"/>
    <x v="0"/>
    <s v=""/>
    <s v="RNEC-MESA NIVEL 1"/>
    <x v="16"/>
    <x v="108"/>
    <x v="3"/>
    <x v="108"/>
    <d v="2020-01-08T19:07:25"/>
    <m/>
    <m/>
    <m/>
    <s v=""/>
    <x v="2"/>
    <m/>
    <x v="0"/>
    <x v="0"/>
    <x v="0"/>
    <x v="0"/>
    <m/>
    <m/>
    <s v="Por validar"/>
    <s v="Por validar"/>
    <n v="4.7453703882638365E-4"/>
    <s v="Cumplido"/>
  </r>
  <r>
    <x v="109"/>
    <s v="RE: WEBSERVICE 2.0 - Gear Electric SAS"/>
    <x v="5"/>
    <x v="0"/>
    <s v=""/>
    <s v="RNEC-MESA NIVEL 1"/>
    <x v="16"/>
    <x v="109"/>
    <x v="3"/>
    <x v="109"/>
    <d v="2020-01-08T13:26:17"/>
    <m/>
    <m/>
    <m/>
    <s v=""/>
    <x v="2"/>
    <m/>
    <x v="0"/>
    <x v="0"/>
    <x v="0"/>
    <x v="0"/>
    <m/>
    <m/>
    <s v="Por validar"/>
    <s v="Por validar"/>
    <n v="6.5972221636911854E-4"/>
    <s v="Cumplido"/>
  </r>
  <r>
    <x v="110"/>
    <s v="RE: Reiteración Activación Cuenta Dominio John Fredy Franco Munera"/>
    <x v="3"/>
    <x v="0"/>
    <s v=""/>
    <s v="RNEC-MESA NIVEL 1"/>
    <x v="16"/>
    <x v="110"/>
    <x v="3"/>
    <x v="110"/>
    <d v="2020-01-08T13:26:17"/>
    <m/>
    <m/>
    <m/>
    <s v=""/>
    <x v="2"/>
    <m/>
    <x v="0"/>
    <x v="0"/>
    <x v="0"/>
    <x v="0"/>
    <m/>
    <m/>
    <s v="Por validar"/>
    <s v="Por validar"/>
    <n v="-1.8518518481869251E-4"/>
    <s v="Cumplido"/>
  </r>
  <r>
    <x v="111"/>
    <s v="RE: Solicitud"/>
    <x v="3"/>
    <x v="0"/>
    <s v=""/>
    <s v="RNEC-MESA NIVEL 1"/>
    <x v="16"/>
    <x v="111"/>
    <x v="3"/>
    <x v="111"/>
    <d v="2020-01-08T10:55:08"/>
    <m/>
    <m/>
    <m/>
    <s v=""/>
    <x v="2"/>
    <m/>
    <x v="0"/>
    <x v="0"/>
    <x v="0"/>
    <x v="0"/>
    <m/>
    <m/>
    <s v="Por validar"/>
    <s v="Por validar"/>
    <n v="6.7129629314877093E-4"/>
    <s v="Cumplido"/>
  </r>
  <r>
    <x v="112"/>
    <s v="RE: Solicitud cambio de contraseña correo"/>
    <x v="3"/>
    <x v="0"/>
    <s v=""/>
    <s v="RNEC-SOPORTE SITIO NIVEL 1"/>
    <x v="16"/>
    <x v="112"/>
    <x v="3"/>
    <x v="112"/>
    <d v="2020-01-08T10:55:08"/>
    <m/>
    <m/>
    <m/>
    <s v=""/>
    <x v="2"/>
    <m/>
    <x v="0"/>
    <x v="0"/>
    <x v="0"/>
    <x v="0"/>
    <m/>
    <m/>
    <s v="Por validar"/>
    <s v="Por validar"/>
    <n v="1.1574069503694773E-5"/>
    <s v="Cumplido"/>
  </r>
  <r>
    <x v="113"/>
    <s v="HABILITAR USUARIO"/>
    <x v="3"/>
    <x v="0"/>
    <s v=""/>
    <s v="RNEC-MESA NIVEL 1"/>
    <x v="16"/>
    <x v="113"/>
    <x v="3"/>
    <x v="113"/>
    <d v="2020-01-08T13:26:17"/>
    <m/>
    <m/>
    <m/>
    <s v=""/>
    <x v="2"/>
    <m/>
    <x v="0"/>
    <x v="0"/>
    <x v="0"/>
    <x v="0"/>
    <m/>
    <m/>
    <s v="Por validar"/>
    <s v="Por validar"/>
    <n v="3.4722223062999547E-5"/>
    <s v="Cumplido"/>
  </r>
  <r>
    <x v="114"/>
    <s v="RE: Creación y/o actualización VPN SSL - AUCKLAND-ANTOFAGASTA-COLÓN"/>
    <x v="5"/>
    <x v="0"/>
    <s v=""/>
    <s v="RNEC-MESA NIVEL 1"/>
    <x v="16"/>
    <x v="114"/>
    <x v="3"/>
    <x v="114"/>
    <d v="2020-01-08T13:26:17"/>
    <m/>
    <m/>
    <m/>
    <s v=""/>
    <x v="2"/>
    <m/>
    <x v="0"/>
    <x v="0"/>
    <x v="0"/>
    <x v="0"/>
    <m/>
    <m/>
    <s v="Por validar"/>
    <s v="Por validar"/>
    <n v="4.0509259270038456E-4"/>
    <s v="Cumplido"/>
  </r>
  <r>
    <x v="115"/>
    <s v="reactivación usuario"/>
    <x v="3"/>
    <x v="0"/>
    <s v=""/>
    <s v="RNEC-MESA NIVEL 1"/>
    <x v="16"/>
    <x v="115"/>
    <x v="3"/>
    <x v="115"/>
    <d v="2020-01-08T13:26:17"/>
    <m/>
    <m/>
    <m/>
    <s v=""/>
    <x v="2"/>
    <m/>
    <x v="0"/>
    <x v="0"/>
    <x v="0"/>
    <x v="0"/>
    <m/>
    <m/>
    <s v="Por validar"/>
    <s v="Por validar"/>
    <n v="1.1574076779652387E-5"/>
    <s v="Cumplido"/>
  </r>
  <r>
    <x v="116"/>
    <s v="RE: Extensión vigencia Lady Dayan Del Castillo Vargas"/>
    <x v="3"/>
    <x v="0"/>
    <s v=""/>
    <s v="RNEC-MESA NIVEL 1"/>
    <x v="16"/>
    <x v="116"/>
    <x v="3"/>
    <x v="116"/>
    <d v="2020-01-08T13:26:17"/>
    <m/>
    <m/>
    <m/>
    <s v=""/>
    <x v="2"/>
    <m/>
    <x v="0"/>
    <x v="0"/>
    <x v="0"/>
    <x v="0"/>
    <m/>
    <m/>
    <s v="Por validar"/>
    <s v="Por validar"/>
    <n v="2.7777777722803876E-4"/>
    <s v="Cumplido"/>
  </r>
  <r>
    <x v="117"/>
    <s v="RE: Solicitud activación usuario"/>
    <x v="3"/>
    <x v="0"/>
    <s v=""/>
    <s v="RNEC-MESA NIVEL 1"/>
    <x v="16"/>
    <x v="117"/>
    <x v="3"/>
    <x v="117"/>
    <d v="2020-01-08T13:26:17"/>
    <m/>
    <m/>
    <m/>
    <s v=""/>
    <x v="2"/>
    <m/>
    <x v="0"/>
    <x v="0"/>
    <x v="0"/>
    <x v="0"/>
    <m/>
    <m/>
    <s v="Por validar"/>
    <s v="Por validar"/>
    <n v="3.3564814657438546E-4"/>
    <s v="Cumplido"/>
  </r>
  <r>
    <x v="118"/>
    <s v="RE: equipos con sistemas operativos sin soporte"/>
    <x v="3"/>
    <x v="0"/>
    <s v=""/>
    <s v="RNEC-MESA NIVEL 1"/>
    <x v="16"/>
    <x v="118"/>
    <x v="3"/>
    <x v="118"/>
    <d v="2020-01-08T19:07:25"/>
    <m/>
    <m/>
    <m/>
    <s v=""/>
    <x v="2"/>
    <m/>
    <x v="0"/>
    <x v="0"/>
    <x v="0"/>
    <x v="0"/>
    <m/>
    <m/>
    <s v="Por validar"/>
    <s v="Por validar"/>
    <n v="3.3564814657438546E-4"/>
    <s v="Cumplido"/>
  </r>
  <r>
    <x v="119"/>
    <s v="RV: CONFIGURACION KACTUS"/>
    <x v="10"/>
    <x v="0"/>
    <s v=""/>
    <s v="RNEC-MESA NIVEL 1"/>
    <x v="16"/>
    <x v="119"/>
    <x v="8"/>
    <x v="119"/>
    <d v="2020-01-14T13:17:20"/>
    <m/>
    <m/>
    <m/>
    <s v=""/>
    <x v="2"/>
    <m/>
    <x v="0"/>
    <x v="0"/>
    <x v="0"/>
    <x v="0"/>
    <m/>
    <m/>
    <s v="Por validar"/>
    <s v="Por validar"/>
    <n v="2.314814628334716E-5"/>
    <s v="Cumplido"/>
  </r>
  <r>
    <x v="120"/>
    <s v="RE: creación cuenta Registrador Distrital"/>
    <x v="3"/>
    <x v="0"/>
    <s v=""/>
    <s v="RNEC-MESA NIVEL 1"/>
    <x v="16"/>
    <x v="120"/>
    <x v="3"/>
    <x v="120"/>
    <d v="2020-01-08T13:26:17"/>
    <m/>
    <m/>
    <m/>
    <s v=""/>
    <x v="2"/>
    <m/>
    <x v="0"/>
    <x v="0"/>
    <x v="0"/>
    <x v="0"/>
    <m/>
    <m/>
    <s v="Por validar"/>
    <s v="Por validar"/>
    <n v="2.0833333837799728E-4"/>
    <s v="Cumplido"/>
  </r>
  <r>
    <x v="121"/>
    <s v="RE: revisar usuario"/>
    <x v="3"/>
    <x v="0"/>
    <s v=""/>
    <s v="RNEC-MESA NIVEL 1"/>
    <x v="16"/>
    <x v="121"/>
    <x v="3"/>
    <x v="121"/>
    <d v="2020-01-08T19:07:25"/>
    <m/>
    <m/>
    <m/>
    <s v=""/>
    <x v="2"/>
    <m/>
    <x v="0"/>
    <x v="0"/>
    <x v="0"/>
    <x v="0"/>
    <m/>
    <m/>
    <s v="Por validar"/>
    <s v="Por validar"/>
    <n v="5.092592618893832E-4"/>
    <s v="Cumplido"/>
  </r>
  <r>
    <x v="122"/>
    <s v="RE: Activar cuenta de usuario"/>
    <x v="3"/>
    <x v="0"/>
    <s v=""/>
    <s v="RNEC-MESA NIVEL 1"/>
    <x v="16"/>
    <x v="122"/>
    <x v="3"/>
    <x v="122"/>
    <d v="2020-01-08T16:49:47"/>
    <m/>
    <m/>
    <m/>
    <s v=""/>
    <x v="2"/>
    <m/>
    <x v="0"/>
    <x v="0"/>
    <x v="0"/>
    <x v="0"/>
    <m/>
    <m/>
    <s v="Por validar"/>
    <s v="Por validar"/>
    <n v="5.5555555445607752E-4"/>
    <s v="Cumplido"/>
  </r>
  <r>
    <x v="123"/>
    <s v="RE: Activar cuentas de usuario"/>
    <x v="3"/>
    <x v="0"/>
    <s v=""/>
    <s v="RNEC-MESA NIVEL 1"/>
    <x v="16"/>
    <x v="123"/>
    <x v="3"/>
    <x v="123"/>
    <d v="2020-01-08T16:49:47"/>
    <m/>
    <m/>
    <m/>
    <s v=""/>
    <x v="2"/>
    <m/>
    <x v="0"/>
    <x v="0"/>
    <x v="0"/>
    <x v="0"/>
    <m/>
    <m/>
    <s v="Por validar"/>
    <s v="Por validar"/>
    <n v="1.1574076779652387E-5"/>
    <s v="Cumplido"/>
  </r>
  <r>
    <x v="124"/>
    <s v="RE: ACTIVACION USURARIO"/>
    <x v="3"/>
    <x v="0"/>
    <s v=""/>
    <s v="RNEC-MESA NIVEL 1"/>
    <x v="16"/>
    <x v="124"/>
    <x v="9"/>
    <x v="124"/>
    <d v="2020-01-09T09:04:37"/>
    <m/>
    <m/>
    <m/>
    <s v=""/>
    <x v="2"/>
    <m/>
    <x v="0"/>
    <x v="0"/>
    <x v="0"/>
    <x v="0"/>
    <m/>
    <m/>
    <s v="Por validar"/>
    <s v="Por validar"/>
    <n v="2.8935185400769114E-4"/>
    <s v="Cumplido"/>
  </r>
  <r>
    <x v="125"/>
    <s v="RE: habilitar correo institucional"/>
    <x v="3"/>
    <x v="0"/>
    <s v=""/>
    <s v="RNEC-MESA NIVEL 1"/>
    <x v="16"/>
    <x v="125"/>
    <x v="3"/>
    <x v="125"/>
    <d v="2020-01-08T16:49:47"/>
    <m/>
    <m/>
    <m/>
    <s v=""/>
    <x v="2"/>
    <m/>
    <x v="0"/>
    <x v="0"/>
    <x v="0"/>
    <x v="0"/>
    <m/>
    <m/>
    <s v="Por validar"/>
    <s v="Por validar"/>
    <n v="5.671296312357299E-4"/>
    <s v="Cumplido"/>
  </r>
  <r>
    <x v="126"/>
    <s v="RE: PRÓRROGA COMO SUPERNUMERARIO DICIEMBRE 2019 CESAR SANABRIA"/>
    <x v="3"/>
    <x v="0"/>
    <s v=""/>
    <s v="RNEC-MESA NIVEL 1"/>
    <x v="16"/>
    <x v="126"/>
    <x v="3"/>
    <x v="126"/>
    <d v="2020-01-08T16:49:47"/>
    <m/>
    <m/>
    <m/>
    <s v=""/>
    <x v="2"/>
    <m/>
    <x v="0"/>
    <x v="0"/>
    <x v="0"/>
    <x v="0"/>
    <m/>
    <m/>
    <s v="Por validar"/>
    <s v="Por validar"/>
    <n v="5.0925925461342558E-4"/>
    <s v="Cumplido"/>
  </r>
  <r>
    <x v="127"/>
    <s v="RE: Solicitud habilitación cuentas de usuario institucional y cuentas de correo - CALDAS"/>
    <x v="3"/>
    <x v="0"/>
    <s v=""/>
    <s v="RNEC-MESA NIVEL 1"/>
    <x v="16"/>
    <x v="127"/>
    <x v="3"/>
    <x v="127"/>
    <d v="2020-01-08T13:26:17"/>
    <m/>
    <m/>
    <m/>
    <s v=""/>
    <x v="2"/>
    <m/>
    <x v="0"/>
    <x v="0"/>
    <x v="0"/>
    <x v="0"/>
    <m/>
    <m/>
    <s v="Por validar"/>
    <s v="Por validar"/>
    <n v="5.3240740817273036E-4"/>
    <s v="Cumplido"/>
  </r>
  <r>
    <x v="128"/>
    <s v="reactivación  cuenta funcionario"/>
    <x v="3"/>
    <x v="0"/>
    <s v=""/>
    <s v="RNEC-MESA NIVEL 1"/>
    <x v="16"/>
    <x v="128"/>
    <x v="3"/>
    <x v="128"/>
    <d v="2020-01-08T13:26:17"/>
    <m/>
    <m/>
    <m/>
    <s v=""/>
    <x v="2"/>
    <m/>
    <x v="0"/>
    <x v="0"/>
    <x v="0"/>
    <x v="0"/>
    <m/>
    <m/>
    <s v="Por validar"/>
    <s v="Por validar"/>
    <n v="1.8865740785258822E-3"/>
    <s v="Cumplido"/>
  </r>
  <r>
    <x v="129"/>
    <s v="RE: Solicitud habilitación cuentas de usuario institucional y cuentas de correo - CALDAS_DIEGO GARCÍ"/>
    <x v="3"/>
    <x v="0"/>
    <s v=""/>
    <s v="RNEC-MESA NIVEL 1"/>
    <x v="16"/>
    <x v="129"/>
    <x v="3"/>
    <x v="129"/>
    <d v="2020-01-08T13:26:17"/>
    <m/>
    <m/>
    <m/>
    <s v=""/>
    <x v="2"/>
    <m/>
    <x v="0"/>
    <x v="0"/>
    <x v="0"/>
    <x v="0"/>
    <m/>
    <m/>
    <s v="Por validar"/>
    <s v="Por validar"/>
    <n v="6.3657407008577138E-4"/>
    <s v="Cumplido"/>
  </r>
  <r>
    <x v="130"/>
    <s v="Fallo Decodificador"/>
    <x v="7"/>
    <x v="0"/>
    <s v="Cumplido"/>
    <s v="RNEC-SOPORTE SITIO NIVEL 1"/>
    <x v="16"/>
    <x v="130"/>
    <x v="10"/>
    <x v="130"/>
    <d v="2020-01-25T19:06:56"/>
    <m/>
    <m/>
    <m/>
    <s v=""/>
    <x v="0"/>
    <m/>
    <x v="0"/>
    <x v="0"/>
    <x v="0"/>
    <x v="0"/>
    <m/>
    <m/>
    <s v="Por validar"/>
    <s v="Por validar"/>
    <n v="-1.9583333334594499E-2"/>
    <s v="Cumplido"/>
  </r>
  <r>
    <x v="131"/>
    <s v="VIGENCIA USUARIO 16287263HAROLDAVILA"/>
    <x v="3"/>
    <x v="0"/>
    <s v=""/>
    <s v="RNEC-MESA NIVEL 1"/>
    <x v="16"/>
    <x v="131"/>
    <x v="3"/>
    <x v="131"/>
    <d v="2020-01-08T13:26:17"/>
    <m/>
    <m/>
    <m/>
    <s v=""/>
    <x v="2"/>
    <m/>
    <x v="0"/>
    <x v="0"/>
    <x v="0"/>
    <x v="0"/>
    <m/>
    <m/>
    <s v="Por validar"/>
    <s v="Por validar"/>
    <n v="6.9444446125999093E-5"/>
    <s v="Cumplido"/>
  </r>
  <r>
    <x v="132"/>
    <s v="RE: solicutud renovacion usuario"/>
    <x v="3"/>
    <x v="0"/>
    <s v=""/>
    <s v="RNEC-MESA NIVEL 1"/>
    <x v="16"/>
    <x v="132"/>
    <x v="3"/>
    <x v="132"/>
    <d v="2020-01-08T16:49:47"/>
    <m/>
    <m/>
    <m/>
    <s v=""/>
    <x v="2"/>
    <m/>
    <x v="0"/>
    <x v="0"/>
    <x v="0"/>
    <x v="0"/>
    <m/>
    <m/>
    <s v="Por validar"/>
    <s v="Por validar"/>
    <n v="2.3148153559304774E-5"/>
    <s v="Cumplido"/>
  </r>
  <r>
    <x v="133"/>
    <s v="RE: SOLICITID REACTIVACION USUARIO Y BUZON DE /  Bibiana Rivera Salazar &lt;brivera@registraduria.gov.c"/>
    <x v="3"/>
    <x v="0"/>
    <s v=""/>
    <s v="RNEC-MESA NIVEL 1"/>
    <x v="16"/>
    <x v="133"/>
    <x v="3"/>
    <x v="133"/>
    <d v="2020-01-08T19:07:25"/>
    <m/>
    <m/>
    <m/>
    <s v=""/>
    <x v="2"/>
    <m/>
    <x v="0"/>
    <x v="0"/>
    <x v="0"/>
    <x v="0"/>
    <m/>
    <m/>
    <s v="Por validar"/>
    <s v="Por validar"/>
    <n v="5.6712962395977229E-4"/>
    <s v="Cumplido"/>
  </r>
  <r>
    <x v="134"/>
    <s v="RE: Solicitud domino bloqueado"/>
    <x v="8"/>
    <x v="0"/>
    <s v=""/>
    <s v="RNEC-MESA NIVEL 1"/>
    <x v="16"/>
    <x v="134"/>
    <x v="3"/>
    <x v="134"/>
    <d v="2020-01-08T16:49:47"/>
    <m/>
    <m/>
    <m/>
    <s v=""/>
    <x v="2"/>
    <m/>
    <x v="0"/>
    <x v="0"/>
    <x v="0"/>
    <x v="0"/>
    <m/>
    <m/>
    <s v="Por validar"/>
    <s v="Por validar"/>
    <n v="1.1574076779652387E-5"/>
    <s v="Cumplido"/>
  </r>
  <r>
    <x v="135"/>
    <s v="RE: activación de usuario"/>
    <x v="3"/>
    <x v="0"/>
    <s v=""/>
    <s v="RNEC-MESA NIVEL 1"/>
    <x v="16"/>
    <x v="135"/>
    <x v="3"/>
    <x v="135"/>
    <d v="2020-01-08T16:49:47"/>
    <m/>
    <m/>
    <m/>
    <s v=""/>
    <x v="2"/>
    <m/>
    <x v="0"/>
    <x v="0"/>
    <x v="0"/>
    <x v="0"/>
    <m/>
    <m/>
    <s v="Por validar"/>
    <s v="Por validar"/>
    <n v="1.0532407468417659E-3"/>
    <s v="Cumplido"/>
  </r>
  <r>
    <x v="136"/>
    <s v="RE: Reactivacion cuentas de usuario"/>
    <x v="3"/>
    <x v="0"/>
    <s v=""/>
    <s v="RNEC-MESA NIVEL 1"/>
    <x v="16"/>
    <x v="136"/>
    <x v="9"/>
    <x v="136"/>
    <d v="2020-01-09T07:28:07"/>
    <m/>
    <m/>
    <m/>
    <s v=""/>
    <x v="2"/>
    <m/>
    <x v="0"/>
    <x v="0"/>
    <x v="0"/>
    <x v="0"/>
    <m/>
    <m/>
    <s v="Por validar"/>
    <s v="Por validar"/>
    <n v="2.7777777722803876E-4"/>
    <s v="Cumplido"/>
  </r>
  <r>
    <x v="137"/>
    <s v="RE: Ampliación vigencia cuenta de usuario"/>
    <x v="3"/>
    <x v="0"/>
    <s v=""/>
    <s v="RNEC-MESA NIVEL 1"/>
    <x v="16"/>
    <x v="137"/>
    <x v="3"/>
    <x v="137"/>
    <d v="2020-01-08T16:49:47"/>
    <m/>
    <m/>
    <m/>
    <s v=""/>
    <x v="2"/>
    <m/>
    <x v="0"/>
    <x v="0"/>
    <x v="0"/>
    <x v="0"/>
    <m/>
    <m/>
    <s v="Por validar"/>
    <s v="Por validar"/>
    <n v="1.5856481477385387E-3"/>
    <s v="Cumplido"/>
  </r>
  <r>
    <x v="138"/>
    <s v="RE: SOLICITUD REACTIVACIÓN CUENTA DE CORREO INSTITUCIONAL - IMPORTANTE"/>
    <x v="3"/>
    <x v="0"/>
    <s v=""/>
    <s v="RNEC-MESA NIVEL 1"/>
    <x v="16"/>
    <x v="138"/>
    <x v="3"/>
    <x v="138"/>
    <d v="2020-01-08T16:49:47"/>
    <m/>
    <m/>
    <m/>
    <s v=""/>
    <x v="2"/>
    <m/>
    <x v="0"/>
    <x v="0"/>
    <x v="0"/>
    <x v="0"/>
    <m/>
    <m/>
    <s v="Por validar"/>
    <s v="Por validar"/>
    <n v="4.2824073898373172E-4"/>
    <s v="Cumplido"/>
  </r>
  <r>
    <x v="139"/>
    <s v="RE: SOLICITUD REACTIVACIÓN CUENTA DE CORREO INSTITUCIONAL - IMPORTANTE"/>
    <x v="3"/>
    <x v="0"/>
    <s v=""/>
    <s v="RNEC-MESA NIVEL 1"/>
    <x v="16"/>
    <x v="139"/>
    <x v="3"/>
    <x v="139"/>
    <d v="2020-01-08T16:49:47"/>
    <m/>
    <m/>
    <m/>
    <s v=""/>
    <x v="2"/>
    <m/>
    <x v="0"/>
    <x v="0"/>
    <x v="0"/>
    <x v="0"/>
    <m/>
    <m/>
    <s v="Por validar"/>
    <s v="Por validar"/>
    <n v="2.7777777722803876E-4"/>
    <s v="Cumplido"/>
  </r>
  <r>
    <x v="140"/>
    <s v="RE: restablecer correo y usuario"/>
    <x v="3"/>
    <x v="0"/>
    <s v=""/>
    <s v="RNEC-MESA NIVEL 1"/>
    <x v="16"/>
    <x v="140"/>
    <x v="3"/>
    <x v="140"/>
    <d v="2020-01-08T19:07:25"/>
    <m/>
    <m/>
    <m/>
    <s v=""/>
    <x v="2"/>
    <m/>
    <x v="0"/>
    <x v="0"/>
    <x v="0"/>
    <x v="0"/>
    <m/>
    <m/>
    <s v="Por validar"/>
    <s v="Por validar"/>
    <n v="4.1666666948003694E-4"/>
    <s v="Cumplido"/>
  </r>
  <r>
    <x v="141"/>
    <s v="RE: Reactivación Usuario"/>
    <x v="3"/>
    <x v="0"/>
    <s v=""/>
    <s v="RNEC-MESA NIVEL 1"/>
    <x v="16"/>
    <x v="141"/>
    <x v="3"/>
    <x v="141"/>
    <d v="2020-01-08T15:04:49"/>
    <m/>
    <m/>
    <m/>
    <s v=""/>
    <x v="2"/>
    <m/>
    <x v="0"/>
    <x v="0"/>
    <x v="0"/>
    <x v="0"/>
    <m/>
    <m/>
    <s v="Por validar"/>
    <s v="Por validar"/>
    <n v="3.3564814657438546E-4"/>
    <s v="Cumplido"/>
  </r>
  <r>
    <x v="142"/>
    <s v="Ampliación de vigencia"/>
    <x v="3"/>
    <x v="0"/>
    <s v=""/>
    <s v="RNEC-MESA NIVEL 1"/>
    <x v="16"/>
    <x v="142"/>
    <x v="9"/>
    <x v="142"/>
    <d v="2020-01-09T09:04:37"/>
    <m/>
    <m/>
    <m/>
    <s v=""/>
    <x v="2"/>
    <m/>
    <x v="0"/>
    <x v="0"/>
    <x v="0"/>
    <x v="0"/>
    <m/>
    <m/>
    <s v="Por validar"/>
    <s v="Por validar"/>
    <n v="9.2592592409346253E-4"/>
    <s v="Cumplido"/>
  </r>
  <r>
    <x v="143"/>
    <s v="RE: Ampliación de vigencia en cuenta de usuario"/>
    <x v="3"/>
    <x v="0"/>
    <s v=""/>
    <s v="RNEC-MESA NIVEL 1"/>
    <x v="16"/>
    <x v="143"/>
    <x v="3"/>
    <x v="143"/>
    <d v="2020-01-08T19:07:25"/>
    <m/>
    <m/>
    <m/>
    <s v=""/>
    <x v="2"/>
    <m/>
    <x v="0"/>
    <x v="0"/>
    <x v="0"/>
    <x v="0"/>
    <m/>
    <m/>
    <s v="Por validar"/>
    <s v="Por validar"/>
    <n v="8.3333333168411627E-4"/>
    <s v="Cumplido"/>
  </r>
  <r>
    <x v="144"/>
    <s v="Actualización de grupo"/>
    <x v="3"/>
    <x v="0"/>
    <s v=""/>
    <s v="RNEC-MESA NIVEL 1"/>
    <x v="16"/>
    <x v="144"/>
    <x v="3"/>
    <x v="144"/>
    <d v="2020-01-08T15:04:49"/>
    <m/>
    <m/>
    <m/>
    <s v=""/>
    <x v="2"/>
    <m/>
    <x v="0"/>
    <x v="0"/>
    <x v="0"/>
    <x v="0"/>
    <m/>
    <m/>
    <s v="Por validar"/>
    <s v="Por validar"/>
    <n v="2.3032407407299615E-3"/>
    <s v="Cumplido"/>
  </r>
  <r>
    <x v="145"/>
    <s v="RE: Solicitud activación usuario"/>
    <x v="3"/>
    <x v="0"/>
    <s v=""/>
    <s v="RNEC-MESA NIVEL 1"/>
    <x v="16"/>
    <x v="145"/>
    <x v="3"/>
    <x v="145"/>
    <d v="2020-01-08T16:49:47"/>
    <m/>
    <m/>
    <m/>
    <s v=""/>
    <x v="2"/>
    <m/>
    <x v="0"/>
    <x v="0"/>
    <x v="0"/>
    <x v="0"/>
    <m/>
    <m/>
    <s v="Por validar"/>
    <s v="Por validar"/>
    <n v="4.8611110833007842E-4"/>
    <s v="Cumplido"/>
  </r>
  <r>
    <x v="146"/>
    <s v="RE: Solicitud Prorroga Dora Mabel Vargas"/>
    <x v="3"/>
    <x v="0"/>
    <s v=""/>
    <s v="RNEC-MESA NIVEL 1"/>
    <x v="16"/>
    <x v="146"/>
    <x v="3"/>
    <x v="146"/>
    <d v="2020-01-08T16:49:47"/>
    <m/>
    <m/>
    <m/>
    <s v=""/>
    <x v="2"/>
    <m/>
    <x v="0"/>
    <x v="0"/>
    <x v="0"/>
    <x v="0"/>
    <m/>
    <m/>
    <s v="Por validar"/>
    <s v="Por validar"/>
    <n v="3.4722222335403785E-4"/>
    <s v="Cumplido"/>
  </r>
  <r>
    <x v="147"/>
    <s v="RE: SOLICITUD ACTIVAR CUENTA PARA ENTREGA DE FUNCIONES"/>
    <x v="3"/>
    <x v="0"/>
    <s v=""/>
    <s v="RNEC-MESA NIVEL 1"/>
    <x v="16"/>
    <x v="147"/>
    <x v="9"/>
    <x v="147"/>
    <d v="2020-01-09T10:51:02"/>
    <m/>
    <m/>
    <m/>
    <s v=""/>
    <x v="2"/>
    <m/>
    <x v="0"/>
    <x v="0"/>
    <x v="0"/>
    <x v="0"/>
    <m/>
    <m/>
    <s v="Por validar"/>
    <s v="Por validar"/>
    <n v="1.8402777786832303E-3"/>
    <s v="Cumplido"/>
  </r>
  <r>
    <x v="148"/>
    <s v="RE: RESTABLECIMIENTO CORREO ELECTRÓNICO"/>
    <x v="3"/>
    <x v="0"/>
    <s v=""/>
    <s v="RNEC-MESA NIVEL 1"/>
    <x v="16"/>
    <x v="148"/>
    <x v="9"/>
    <x v="148"/>
    <d v="2020-01-09T10:51:02"/>
    <m/>
    <m/>
    <m/>
    <s v=""/>
    <x v="2"/>
    <m/>
    <x v="0"/>
    <x v="0"/>
    <x v="0"/>
    <x v="0"/>
    <m/>
    <m/>
    <s v="Por validar"/>
    <s v="Por validar"/>
    <n v="5.2083333139307797E-4"/>
    <s v="Cumplido"/>
  </r>
  <r>
    <x v="149"/>
    <s v="RE: Activación usuario"/>
    <x v="3"/>
    <x v="0"/>
    <s v=""/>
    <s v="RNEC-MESA NIVEL 1"/>
    <x v="16"/>
    <x v="149"/>
    <x v="3"/>
    <x v="149"/>
    <d v="2020-01-08T16:49:47"/>
    <m/>
    <m/>
    <m/>
    <s v=""/>
    <x v="2"/>
    <m/>
    <x v="0"/>
    <x v="0"/>
    <x v="0"/>
    <x v="0"/>
    <m/>
    <m/>
    <s v="Por validar"/>
    <s v="Por validar"/>
    <n v="4.8611110833007842E-4"/>
    <s v="Cumplido"/>
  </r>
  <r>
    <x v="150"/>
    <s v="RE: Reseteo de Contraseña VPN"/>
    <x v="5"/>
    <x v="0"/>
    <s v=""/>
    <s v="RNEC-MESA NIVEL 1"/>
    <x v="16"/>
    <x v="150"/>
    <x v="9"/>
    <x v="150"/>
    <d v="2020-01-09T10:51:02"/>
    <m/>
    <m/>
    <m/>
    <s v=""/>
    <x v="2"/>
    <m/>
    <x v="0"/>
    <x v="0"/>
    <x v="0"/>
    <x v="0"/>
    <m/>
    <m/>
    <s v="Por validar"/>
    <s v="Por validar"/>
    <n v="1.1574069503694773E-5"/>
    <s v="Cumplido"/>
  </r>
  <r>
    <x v="151"/>
    <s v="RE: Habilitar cuenta de usuario"/>
    <x v="3"/>
    <x v="0"/>
    <s v=""/>
    <s v="RNEC-MESA NIVEL 1"/>
    <x v="16"/>
    <x v="151"/>
    <x v="3"/>
    <x v="151"/>
    <d v="2020-01-08T19:07:25"/>
    <m/>
    <m/>
    <m/>
    <s v=""/>
    <x v="2"/>
    <m/>
    <x v="0"/>
    <x v="0"/>
    <x v="0"/>
    <x v="0"/>
    <m/>
    <m/>
    <s v="Por validar"/>
    <s v="Por validar"/>
    <n v="6.0185185429872945E-4"/>
    <s v="Cumplido"/>
  </r>
  <r>
    <x v="152"/>
    <s v="RE: SOLICITUD REACTIVACIÓN CUENTA DE CORREO INSTITUCIONAL - IMPORTANTE"/>
    <x v="3"/>
    <x v="0"/>
    <s v=""/>
    <s v="RNEC-MESA NIVEL 1"/>
    <x v="16"/>
    <x v="152"/>
    <x v="3"/>
    <x v="152"/>
    <d v="2020-01-08T19:07:25"/>
    <m/>
    <m/>
    <m/>
    <s v=""/>
    <x v="2"/>
    <m/>
    <x v="0"/>
    <x v="0"/>
    <x v="0"/>
    <x v="0"/>
    <m/>
    <m/>
    <s v="Por validar"/>
    <s v="Por validar"/>
    <n v="1.1805555550381541E-3"/>
    <s v="Cumplido"/>
  </r>
  <r>
    <x v="153"/>
    <s v="RE: Reestablecer usuario"/>
    <x v="3"/>
    <x v="0"/>
    <s v=""/>
    <s v="RNEC-MESA NIVEL 1"/>
    <x v="16"/>
    <x v="153"/>
    <x v="9"/>
    <x v="153"/>
    <d v="2020-01-09T09:04:37"/>
    <m/>
    <m/>
    <m/>
    <s v=""/>
    <x v="2"/>
    <m/>
    <x v="0"/>
    <x v="0"/>
    <x v="0"/>
    <x v="0"/>
    <m/>
    <m/>
    <s v="Por validar"/>
    <s v="Por validar"/>
    <n v="5.4398148495238274E-4"/>
    <s v="Cumplido"/>
  </r>
  <r>
    <x v="154"/>
    <s v="RE: inclusión grupo de correspondencia"/>
    <x v="3"/>
    <x v="0"/>
    <s v=""/>
    <s v="RNEC-MESA NIVEL 1"/>
    <x v="16"/>
    <x v="154"/>
    <x v="3"/>
    <x v="154"/>
    <d v="2020-01-08T19:07:25"/>
    <m/>
    <m/>
    <m/>
    <s v=""/>
    <x v="2"/>
    <m/>
    <x v="0"/>
    <x v="0"/>
    <x v="0"/>
    <x v="0"/>
    <m/>
    <m/>
    <s v="Por validar"/>
    <s v="Por validar"/>
    <n v="6.0185185429872945E-4"/>
    <s v="Cumplido"/>
  </r>
  <r>
    <x v="155"/>
    <s v="RE: ACTIVACIÓN DE LA CUENTA"/>
    <x v="3"/>
    <x v="0"/>
    <s v=""/>
    <s v="RNEC-MESA NIVEL 1"/>
    <x v="16"/>
    <x v="155"/>
    <x v="9"/>
    <x v="155"/>
    <d v="2020-01-09T10:51:02"/>
    <m/>
    <m/>
    <m/>
    <s v=""/>
    <x v="2"/>
    <m/>
    <x v="0"/>
    <x v="0"/>
    <x v="0"/>
    <x v="0"/>
    <m/>
    <m/>
    <s v="Por validar"/>
    <s v="Por validar"/>
    <n v="4.2824073898373172E-4"/>
    <s v="Cumplido"/>
  </r>
  <r>
    <x v="156"/>
    <s v="Creacion de Cuenta"/>
    <x v="3"/>
    <x v="0"/>
    <s v=""/>
    <s v="RNEC-MESA NIVEL 1"/>
    <x v="16"/>
    <x v="156"/>
    <x v="9"/>
    <x v="156"/>
    <d v="2020-01-09T17:27:39"/>
    <m/>
    <m/>
    <m/>
    <s v=""/>
    <x v="2"/>
    <m/>
    <x v="0"/>
    <x v="0"/>
    <x v="0"/>
    <x v="0"/>
    <m/>
    <m/>
    <s v="Por validar"/>
    <s v="Por validar"/>
    <n v="5.0925925461342558E-4"/>
    <s v="Cumplido"/>
  </r>
  <r>
    <x v="157"/>
    <s v="RE: Solicitud cambios nombres teléfonos IP"/>
    <x v="11"/>
    <x v="0"/>
    <s v=""/>
    <s v="RNEC-MESA NIVEL 1"/>
    <x v="16"/>
    <x v="157"/>
    <x v="11"/>
    <x v="157"/>
    <d v="2020-01-11T15:15:05"/>
    <m/>
    <m/>
    <m/>
    <s v=""/>
    <x v="2"/>
    <m/>
    <x v="0"/>
    <x v="0"/>
    <x v="0"/>
    <x v="0"/>
    <m/>
    <m/>
    <s v="Por validar"/>
    <s v="Por validar"/>
    <n v="-2.1990740788169205E-4"/>
    <s v="Cumplido"/>
  </r>
  <r>
    <x v="158"/>
    <s v="RE: Reseteo de Contraseña VPN"/>
    <x v="5"/>
    <x v="0"/>
    <s v=""/>
    <s v="RNEC-MESA NIVEL 1"/>
    <x v="16"/>
    <x v="158"/>
    <x v="9"/>
    <x v="158"/>
    <d v="2020-01-09T09:04:37"/>
    <m/>
    <m/>
    <m/>
    <s v=""/>
    <x v="2"/>
    <m/>
    <x v="0"/>
    <x v="0"/>
    <x v="0"/>
    <x v="0"/>
    <m/>
    <m/>
    <s v="Por validar"/>
    <s v="Por validar"/>
    <n v="2.314814628334716E-5"/>
    <s v="Cumplido"/>
  </r>
  <r>
    <x v="159"/>
    <s v="RE: revisar puntos de red y ext. telefonica"/>
    <x v="7"/>
    <x v="0"/>
    <s v=""/>
    <s v="RNEC-SOPORTE SITIO NIVEL 1"/>
    <x v="17"/>
    <x v="159"/>
    <x v="6"/>
    <x v="159"/>
    <d v="2020-01-10T18:49:52"/>
    <m/>
    <m/>
    <m/>
    <s v=""/>
    <x v="2"/>
    <m/>
    <x v="0"/>
    <x v="0"/>
    <x v="0"/>
    <x v="0"/>
    <m/>
    <m/>
    <s v="Por validar"/>
    <s v="Por validar"/>
    <n v="1.7361110803904012E-4"/>
    <s v="Cumplido"/>
  </r>
  <r>
    <x v="160"/>
    <s v="RE: SOLICITUD REACTIVACIÓN CUENTA DE CORREO INSTITUCIONAL - IMPORTANTE"/>
    <x v="3"/>
    <x v="0"/>
    <s v=""/>
    <s v="RNEC-MESA NIVEL 1"/>
    <x v="16"/>
    <x v="160"/>
    <x v="3"/>
    <x v="160"/>
    <d v="2020-01-08T16:49:47"/>
    <m/>
    <m/>
    <m/>
    <s v=""/>
    <x v="2"/>
    <m/>
    <x v="0"/>
    <x v="0"/>
    <x v="0"/>
    <x v="0"/>
    <m/>
    <m/>
    <s v="Por validar"/>
    <s v="Por validar"/>
    <n v="2.6620370044838637E-4"/>
    <s v="Cumplido"/>
  </r>
  <r>
    <x v="161"/>
    <s v="RE: reactivación  cuenta funcionario"/>
    <x v="3"/>
    <x v="0"/>
    <s v=""/>
    <s v="RNEC-MESA NIVEL 1"/>
    <x v="16"/>
    <x v="161"/>
    <x v="9"/>
    <x v="161"/>
    <d v="2020-01-09T09:04:37"/>
    <m/>
    <m/>
    <m/>
    <s v=""/>
    <x v="2"/>
    <m/>
    <x v="0"/>
    <x v="0"/>
    <x v="0"/>
    <x v="0"/>
    <m/>
    <m/>
    <s v="Por validar"/>
    <s v="Por validar"/>
    <n v="6.944444467080757E-4"/>
    <s v="Cumplido"/>
  </r>
  <r>
    <x v="162"/>
    <s v="RE: generación permisos navegación internet cuenta Registrador Distrital"/>
    <x v="3"/>
    <x v="0"/>
    <s v=""/>
    <s v="RNEC-MESA NIVEL 1"/>
    <x v="16"/>
    <x v="162"/>
    <x v="3"/>
    <x v="162"/>
    <d v="2020-01-08T19:07:25"/>
    <m/>
    <m/>
    <m/>
    <s v=""/>
    <x v="2"/>
    <m/>
    <x v="0"/>
    <x v="0"/>
    <x v="0"/>
    <x v="0"/>
    <m/>
    <m/>
    <s v="Por validar"/>
    <s v="Por validar"/>
    <n v="1.1574073869269341E-4"/>
    <s v="Cumplido"/>
  </r>
  <r>
    <x v="163"/>
    <s v="RE: ACTIVACIÓN DE LA CUENTA"/>
    <x v="3"/>
    <x v="0"/>
    <s v=""/>
    <s v="RNEC-MESA NIVEL 1"/>
    <x v="16"/>
    <x v="163"/>
    <x v="9"/>
    <x v="163"/>
    <d v="2020-01-09T09:04:37"/>
    <m/>
    <m/>
    <m/>
    <s v=""/>
    <x v="2"/>
    <m/>
    <x v="0"/>
    <x v="0"/>
    <x v="0"/>
    <x v="0"/>
    <m/>
    <m/>
    <s v="Por validar"/>
    <s v="Por validar"/>
    <n v="3.819444464170374E-4"/>
    <s v="Cumplido"/>
  </r>
  <r>
    <x v="164"/>
    <s v="RE: Activación Usuarios"/>
    <x v="8"/>
    <x v="0"/>
    <s v=""/>
    <s v="RNEC-MESA NIVEL 1"/>
    <x v="16"/>
    <x v="164"/>
    <x v="9"/>
    <x v="164"/>
    <d v="2020-01-09T09:04:37"/>
    <m/>
    <m/>
    <m/>
    <s v=""/>
    <x v="2"/>
    <m/>
    <x v="0"/>
    <x v="0"/>
    <x v="0"/>
    <x v="0"/>
    <m/>
    <m/>
    <s v="Por validar"/>
    <s v="Por validar"/>
    <n v="1.1574076779652387E-5"/>
    <s v="Cumplido"/>
  </r>
  <r>
    <x v="165"/>
    <s v="RE: Solicitud de Cuentas"/>
    <x v="3"/>
    <x v="0"/>
    <s v=""/>
    <s v="RNEC-MESA NIVEL 1"/>
    <x v="16"/>
    <x v="165"/>
    <x v="9"/>
    <x v="165"/>
    <d v="2020-01-09T10:51:02"/>
    <m/>
    <m/>
    <m/>
    <s v=""/>
    <x v="2"/>
    <m/>
    <x v="0"/>
    <x v="0"/>
    <x v="0"/>
    <x v="0"/>
    <m/>
    <m/>
    <s v="Por validar"/>
    <s v="Por validar"/>
    <n v="4.0509259270038456E-4"/>
    <s v="Cumplido"/>
  </r>
  <r>
    <x v="166"/>
    <s v="RE: Solicitud de Cuentas"/>
    <x v="3"/>
    <x v="0"/>
    <s v=""/>
    <s v="RNEC-MESA NIVEL 1"/>
    <x v="16"/>
    <x v="166"/>
    <x v="9"/>
    <x v="166"/>
    <d v="2020-01-09T09:04:37"/>
    <m/>
    <m/>
    <m/>
    <s v=""/>
    <x v="2"/>
    <m/>
    <x v="0"/>
    <x v="0"/>
    <x v="0"/>
    <x v="0"/>
    <m/>
    <m/>
    <s v="Por validar"/>
    <s v="Por validar"/>
    <n v="2.7777777722803876E-4"/>
    <s v="Cumplido"/>
  </r>
  <r>
    <x v="167"/>
    <s v="RE: activación usuario correo electrónico"/>
    <x v="3"/>
    <x v="0"/>
    <s v=""/>
    <s v="RNEC-MESA NIVEL 1"/>
    <x v="16"/>
    <x v="167"/>
    <x v="9"/>
    <x v="167"/>
    <d v="2020-01-09T09:04:37"/>
    <m/>
    <m/>
    <m/>
    <s v=""/>
    <x v="2"/>
    <m/>
    <x v="0"/>
    <x v="0"/>
    <x v="0"/>
    <x v="0"/>
    <m/>
    <m/>
    <s v="Por validar"/>
    <s v="Por validar"/>
    <n v="3.7037036963738501E-4"/>
    <s v="Cumplido"/>
  </r>
  <r>
    <x v="168"/>
    <s v="RE: Activación usuario"/>
    <x v="3"/>
    <x v="0"/>
    <s v=""/>
    <s v="RNEC-MESA NIVEL 1"/>
    <x v="17"/>
    <x v="168"/>
    <x v="9"/>
    <x v="168"/>
    <d v="2020-01-09T10:51:02"/>
    <m/>
    <m/>
    <m/>
    <s v=""/>
    <x v="2"/>
    <m/>
    <x v="0"/>
    <x v="0"/>
    <x v="0"/>
    <x v="0"/>
    <m/>
    <m/>
    <s v="Por validar"/>
    <s v="Por validar"/>
    <n v="5.1620370359160006E-3"/>
    <s v="Cumplido"/>
  </r>
  <r>
    <x v="169"/>
    <s v="movimiento de estaciones"/>
    <x v="3"/>
    <x v="0"/>
    <s v=""/>
    <s v="RNEC-MESA NIVEL 1"/>
    <x v="17"/>
    <x v="169"/>
    <x v="6"/>
    <x v="169"/>
    <d v="2020-01-10T15:25:55"/>
    <m/>
    <m/>
    <m/>
    <s v=""/>
    <x v="2"/>
    <m/>
    <x v="0"/>
    <x v="0"/>
    <x v="0"/>
    <x v="0"/>
    <m/>
    <m/>
    <s v="Por validar"/>
    <s v="Por validar"/>
    <n v="0"/>
    <s v="Cumplido"/>
  </r>
  <r>
    <x v="170"/>
    <s v="sala de videoconferencia"/>
    <x v="12"/>
    <x v="0"/>
    <s v=""/>
    <s v="RNEC-NIVEL 2 WAN"/>
    <x v="17"/>
    <x v="170"/>
    <x v="9"/>
    <x v="170"/>
    <d v="2020-01-09T09:04:37"/>
    <m/>
    <m/>
    <m/>
    <s v=""/>
    <x v="2"/>
    <m/>
    <x v="0"/>
    <x v="0"/>
    <x v="0"/>
    <x v="0"/>
    <m/>
    <m/>
    <s v="Por validar"/>
    <s v="Por validar"/>
    <n v="0"/>
    <s v="Cumplido"/>
  </r>
  <r>
    <x v="171"/>
    <s v="RE: SOLICITUD HABILITACION SERVICIO CONEXION EN REMOTO - DELEGACION CAUCA"/>
    <x v="7"/>
    <x v="0"/>
    <s v=""/>
    <s v="RNEC-MESA NIVEL 1"/>
    <x v="17"/>
    <x v="171"/>
    <x v="9"/>
    <x v="171"/>
    <d v="2020-01-09T13:20:27"/>
    <m/>
    <m/>
    <m/>
    <s v=""/>
    <x v="2"/>
    <m/>
    <x v="0"/>
    <x v="0"/>
    <x v="0"/>
    <x v="0"/>
    <m/>
    <m/>
    <s v="Por validar"/>
    <s v="Por validar"/>
    <n v="1.2037037013215013E-3"/>
    <s v="Cumplido"/>
  </r>
  <r>
    <x v="172"/>
    <s v="RE: Creación usuario - Nidia Milena Hernández"/>
    <x v="3"/>
    <x v="0"/>
    <s v=""/>
    <s v="RNEC-MESA NIVEL 1"/>
    <x v="17"/>
    <x v="172"/>
    <x v="9"/>
    <x v="172"/>
    <d v="2020-01-09T10:51:02"/>
    <m/>
    <m/>
    <m/>
    <s v=""/>
    <x v="2"/>
    <m/>
    <x v="0"/>
    <x v="0"/>
    <x v="0"/>
    <x v="0"/>
    <m/>
    <m/>
    <s v="Por validar"/>
    <s v="Por validar"/>
    <n v="2.546296309446916E-4"/>
    <s v="Cumplido"/>
  </r>
  <r>
    <x v="173"/>
    <s v="RE: ampliacion de cuentas"/>
    <x v="3"/>
    <x v="0"/>
    <s v=""/>
    <s v="RNEC-MESA NIVEL 1"/>
    <x v="17"/>
    <x v="173"/>
    <x v="9"/>
    <x v="173"/>
    <d v="2020-01-09T10:51:02"/>
    <m/>
    <m/>
    <m/>
    <s v=""/>
    <x v="2"/>
    <m/>
    <x v="0"/>
    <x v="0"/>
    <x v="0"/>
    <x v="0"/>
    <m/>
    <m/>
    <s v="Por validar"/>
    <s v="Por validar"/>
    <n v="1.1574076779652387E-5"/>
    <s v="Cumplido"/>
  </r>
  <r>
    <x v="174"/>
    <s v="RE: SOLICITUID CUENTAS DE CORREO - TIENDA VIERTUAL DELE STADO COLOMBIANO"/>
    <x v="3"/>
    <x v="0"/>
    <s v=""/>
    <s v="RNEC-MESA NIVEL 1"/>
    <x v="17"/>
    <x v="174"/>
    <x v="9"/>
    <x v="174"/>
    <d v="2020-01-09T17:27:39"/>
    <m/>
    <m/>
    <m/>
    <s v=""/>
    <x v="2"/>
    <m/>
    <x v="0"/>
    <x v="0"/>
    <x v="0"/>
    <x v="0"/>
    <m/>
    <m/>
    <s v="Por validar"/>
    <s v="Por validar"/>
    <n v="2.3495370332966559E-3"/>
    <s v="Cumplido"/>
  </r>
  <r>
    <x v="175"/>
    <s v="RV: Solicitud carpeta compartida"/>
    <x v="6"/>
    <x v="0"/>
    <s v=""/>
    <s v="RNEC-MESA NIVEL 1"/>
    <x v="17"/>
    <x v="175"/>
    <x v="6"/>
    <x v="175"/>
    <d v="2020-01-10T08:45:06"/>
    <m/>
    <m/>
    <m/>
    <s v=""/>
    <x v="2"/>
    <m/>
    <x v="0"/>
    <x v="0"/>
    <x v="0"/>
    <x v="0"/>
    <m/>
    <m/>
    <s v="Por validar"/>
    <s v="Por validar"/>
    <n v="9.3750000087311491E-4"/>
    <s v="Cumplido"/>
  </r>
  <r>
    <x v="176"/>
    <s v="Revisar punto de red"/>
    <x v="7"/>
    <x v="0"/>
    <s v=""/>
    <s v="RNEC-SOPORTE SITIO NIVEL 1"/>
    <x v="17"/>
    <x v="176"/>
    <x v="9"/>
    <x v="176"/>
    <d v="2020-01-09T13:20:27"/>
    <m/>
    <m/>
    <m/>
    <s v=""/>
    <x v="2"/>
    <m/>
    <x v="0"/>
    <x v="0"/>
    <x v="0"/>
    <x v="0"/>
    <m/>
    <m/>
    <s v="Por validar"/>
    <s v="Por validar"/>
    <n v="2.3148153559304774E-5"/>
    <s v="Cumplido"/>
  </r>
  <r>
    <x v="177"/>
    <s v="RE: Activación Usuario"/>
    <x v="3"/>
    <x v="0"/>
    <s v=""/>
    <s v="RNEC-MESA NIVEL 1"/>
    <x v="17"/>
    <x v="177"/>
    <x v="9"/>
    <x v="177"/>
    <d v="2020-01-09T10:51:02"/>
    <m/>
    <m/>
    <m/>
    <s v=""/>
    <x v="2"/>
    <m/>
    <x v="0"/>
    <x v="0"/>
    <x v="0"/>
    <x v="0"/>
    <m/>
    <m/>
    <s v="Por validar"/>
    <s v="Por validar"/>
    <n v="2.7777777722803876E-4"/>
    <s v="Cumplido"/>
  </r>
  <r>
    <x v="178"/>
    <s v="Creación usuarios"/>
    <x v="3"/>
    <x v="0"/>
    <s v=""/>
    <s v="RNEC-MESA NIVEL 1"/>
    <x v="17"/>
    <x v="178"/>
    <x v="9"/>
    <x v="178"/>
    <d v="2020-01-09T18:59:54"/>
    <m/>
    <m/>
    <m/>
    <s v=""/>
    <x v="2"/>
    <m/>
    <x v="0"/>
    <x v="0"/>
    <x v="0"/>
    <x v="0"/>
    <m/>
    <m/>
    <s v="Por validar"/>
    <s v="Por validar"/>
    <n v="4.9652777743176557E-3"/>
    <s v="Cumplido"/>
  </r>
  <r>
    <x v="179"/>
    <s v="Creación usuarios"/>
    <x v="3"/>
    <x v="0"/>
    <s v=""/>
    <s v="RNEC-MESA NIVEL 1"/>
    <x v="17"/>
    <x v="179"/>
    <x v="9"/>
    <x v="179"/>
    <d v="2020-01-09T17:27:39"/>
    <m/>
    <m/>
    <m/>
    <s v=""/>
    <x v="2"/>
    <m/>
    <x v="0"/>
    <x v="0"/>
    <x v="0"/>
    <x v="0"/>
    <m/>
    <m/>
    <s v="Por validar"/>
    <s v="Por validar"/>
    <n v="5.671296312357299E-4"/>
    <s v="Cumplido"/>
  </r>
  <r>
    <x v="180"/>
    <s v="RE: Activacion Usuario"/>
    <x v="3"/>
    <x v="0"/>
    <s v=""/>
    <s v="RNEC-MESA NIVEL 1"/>
    <x v="17"/>
    <x v="180"/>
    <x v="9"/>
    <x v="180"/>
    <d v="2020-01-09T17:27:39"/>
    <m/>
    <m/>
    <m/>
    <s v=""/>
    <x v="2"/>
    <m/>
    <x v="0"/>
    <x v="0"/>
    <x v="0"/>
    <x v="0"/>
    <m/>
    <m/>
    <s v="Por validar"/>
    <s v="Por validar"/>
    <n v="1.1574076779652387E-5"/>
    <s v="Cumplido"/>
  </r>
  <r>
    <x v="181"/>
    <s v="Ampliacion de vigencia"/>
    <x v="3"/>
    <x v="0"/>
    <s v=""/>
    <s v="RNEC-MESA NIVEL 1"/>
    <x v="17"/>
    <x v="181"/>
    <x v="9"/>
    <x v="181"/>
    <d v="2020-01-09T15:05:27"/>
    <m/>
    <m/>
    <m/>
    <s v=""/>
    <x v="2"/>
    <m/>
    <x v="0"/>
    <x v="0"/>
    <x v="0"/>
    <x v="0"/>
    <m/>
    <m/>
    <s v="Por validar"/>
    <s v="Por validar"/>
    <n v="3.0671296262880787E-3"/>
    <s v="Cumplido"/>
  </r>
  <r>
    <x v="182"/>
    <s v="RE: ERROR_IRG_WEB"/>
    <x v="3"/>
    <x v="0"/>
    <s v=""/>
    <s v="RNEC-MESA NIVEL 1"/>
    <x v="17"/>
    <x v="182"/>
    <x v="9"/>
    <x v="182"/>
    <d v="2020-01-09T17:27:39"/>
    <m/>
    <m/>
    <m/>
    <s v=""/>
    <x v="2"/>
    <m/>
    <x v="0"/>
    <x v="0"/>
    <x v="0"/>
    <x v="0"/>
    <m/>
    <m/>
    <s v="Por validar"/>
    <s v="Por validar"/>
    <n v="2.4074074026430026E-3"/>
    <s v="Cumplido"/>
  </r>
  <r>
    <x v="183"/>
    <s v="ACTIVACION USUARIO"/>
    <x v="3"/>
    <x v="0"/>
    <s v=""/>
    <s v="RNEC-MESA NIVEL 1"/>
    <x v="17"/>
    <x v="183"/>
    <x v="9"/>
    <x v="183"/>
    <d v="2020-01-09T15:05:27"/>
    <m/>
    <m/>
    <m/>
    <s v=""/>
    <x v="2"/>
    <m/>
    <x v="0"/>
    <x v="0"/>
    <x v="0"/>
    <x v="0"/>
    <m/>
    <m/>
    <s v="Por validar"/>
    <s v="Por validar"/>
    <n v="1.1574076779652387E-5"/>
    <s v="Cumplido"/>
  </r>
  <r>
    <x v="184"/>
    <s v="RE: REACTIVACIÓN DE USUARIO"/>
    <x v="3"/>
    <x v="0"/>
    <s v=""/>
    <s v="RNEC-MESA NIVEL 1"/>
    <x v="17"/>
    <x v="184"/>
    <x v="6"/>
    <x v="184"/>
    <d v="2020-01-10T17:14:07"/>
    <m/>
    <m/>
    <m/>
    <s v=""/>
    <x v="2"/>
    <m/>
    <x v="0"/>
    <x v="0"/>
    <x v="0"/>
    <x v="0"/>
    <m/>
    <m/>
    <s v="Por validar"/>
    <s v="Por validar"/>
    <n v="5.2083333139307797E-4"/>
    <s v="Cumplido"/>
  </r>
  <r>
    <x v="185"/>
    <s v="Cambiar Contraseña"/>
    <x v="3"/>
    <x v="0"/>
    <s v=""/>
    <s v="RNEC-MESA NIVEL 1"/>
    <x v="17"/>
    <x v="185"/>
    <x v="9"/>
    <x v="185"/>
    <d v="2020-01-09T13:20:27"/>
    <m/>
    <m/>
    <m/>
    <s v=""/>
    <x v="2"/>
    <m/>
    <x v="0"/>
    <x v="0"/>
    <x v="0"/>
    <x v="0"/>
    <m/>
    <m/>
    <s v="Por validar"/>
    <s v="Por validar"/>
    <s v="POR VALIDAR"/>
    <s v="POR VALIDAR"/>
  </r>
  <r>
    <x v="186"/>
    <s v="Creación usuarios"/>
    <x v="3"/>
    <x v="0"/>
    <s v=""/>
    <s v="RNEC-MESA NIVEL 1"/>
    <x v="17"/>
    <x v="186"/>
    <x v="6"/>
    <x v="186"/>
    <d v="2020-01-10T17:14:07"/>
    <m/>
    <m/>
    <m/>
    <s v=""/>
    <x v="2"/>
    <m/>
    <x v="0"/>
    <x v="0"/>
    <x v="0"/>
    <x v="0"/>
    <m/>
    <m/>
    <s v="Por validar"/>
    <s v="Por validar"/>
    <n v="1.0763888858491555E-3"/>
    <s v="Cumplido"/>
  </r>
  <r>
    <x v="187"/>
    <s v="Creación usuarios"/>
    <x v="3"/>
    <x v="0"/>
    <s v=""/>
    <s v="RNEC-MESA NIVEL 1"/>
    <x v="17"/>
    <x v="187"/>
    <x v="9"/>
    <x v="187"/>
    <d v="2020-01-09T17:27:39"/>
    <m/>
    <m/>
    <m/>
    <s v=""/>
    <x v="2"/>
    <m/>
    <x v="0"/>
    <x v="0"/>
    <x v="0"/>
    <x v="0"/>
    <m/>
    <m/>
    <s v="Por validar"/>
    <s v="Por validar"/>
    <n v="1.0532407395658083E-3"/>
    <s v="Cumplido"/>
  </r>
  <r>
    <x v="188"/>
    <s v="Creación usuarios"/>
    <x v="3"/>
    <x v="0"/>
    <s v=""/>
    <s v="RNEC-MESA NIVEL 1"/>
    <x v="17"/>
    <x v="188"/>
    <x v="9"/>
    <x v="188"/>
    <d v="2020-01-09T18:59:54"/>
    <m/>
    <m/>
    <m/>
    <s v=""/>
    <x v="2"/>
    <m/>
    <x v="0"/>
    <x v="0"/>
    <x v="0"/>
    <x v="0"/>
    <m/>
    <m/>
    <s v="Por validar"/>
    <s v="Por validar"/>
    <n v="1.0879629626288079E-3"/>
    <s v="Cumplido"/>
  </r>
  <r>
    <x v="189"/>
    <s v="RE: Solicitud Habilitación Puntos de Red CC-1B-RE-D207; CC-1B-RE-D217"/>
    <x v="7"/>
    <x v="0"/>
    <s v=""/>
    <s v="RNEC-SOPORTE SITIO NIVEL 1"/>
    <x v="17"/>
    <x v="189"/>
    <x v="9"/>
    <x v="189"/>
    <d v="2020-01-09T17:27:39"/>
    <m/>
    <m/>
    <m/>
    <s v=""/>
    <x v="2"/>
    <m/>
    <x v="0"/>
    <x v="0"/>
    <x v="0"/>
    <x v="0"/>
    <m/>
    <m/>
    <s v="Por validar"/>
    <s v="Por validar"/>
    <n v="3.0092592351138592E-4"/>
    <s v="Cumplido"/>
  </r>
  <r>
    <x v="190"/>
    <s v="Configuración Port Security al Puerto V 12"/>
    <x v="7"/>
    <x v="0"/>
    <s v=""/>
    <s v="RNEC-SOPORTE SITIO NIVEL 1"/>
    <x v="17"/>
    <x v="190"/>
    <x v="9"/>
    <x v="190"/>
    <d v="2020-01-09T17:27:39"/>
    <m/>
    <m/>
    <m/>
    <s v=""/>
    <x v="2"/>
    <m/>
    <x v="0"/>
    <x v="0"/>
    <x v="0"/>
    <x v="0"/>
    <m/>
    <m/>
    <s v="Por validar"/>
    <s v="Por validar"/>
    <n v="2.314814628334716E-5"/>
    <s v="Cumplido"/>
  </r>
  <r>
    <x v="191"/>
    <s v="RE: SOLICITUD CIERRE USUARIO Y CORREO INSTITUCIONAL"/>
    <x v="3"/>
    <x v="0"/>
    <s v=""/>
    <s v="RNEC-MESA NIVEL 1"/>
    <x v="17"/>
    <x v="191"/>
    <x v="5"/>
    <x v="191"/>
    <d v="2020-01-16T19:20:21"/>
    <m/>
    <m/>
    <m/>
    <s v=""/>
    <x v="2"/>
    <m/>
    <x v="0"/>
    <x v="0"/>
    <x v="0"/>
    <x v="0"/>
    <m/>
    <m/>
    <s v="Por validar"/>
    <s v="Por validar"/>
    <n v="3.4722222335403785E-4"/>
    <s v="Cumplido"/>
  </r>
  <r>
    <x v="192"/>
    <s v="RE: Inconvenientes con EIS Candelaria"/>
    <x v="7"/>
    <x v="0"/>
    <s v=""/>
    <s v="RNEC-MESA NIVEL 1"/>
    <x v="17"/>
    <x v="192"/>
    <x v="6"/>
    <x v="192"/>
    <d v="2020-01-10T18:49:52"/>
    <m/>
    <m/>
    <m/>
    <s v=""/>
    <x v="2"/>
    <m/>
    <x v="0"/>
    <x v="0"/>
    <x v="0"/>
    <x v="0"/>
    <m/>
    <m/>
    <s v="Por validar"/>
    <s v="Por validar"/>
    <n v="1.1574076779652387E-5"/>
    <s v="Cumplido"/>
  </r>
  <r>
    <x v="193"/>
    <s v="RE: AMPLIACIÓN VIGENCIA DE USUARIO"/>
    <x v="3"/>
    <x v="0"/>
    <s v=""/>
    <s v="RNEC-MESA NIVEL 1"/>
    <x v="17"/>
    <x v="193"/>
    <x v="9"/>
    <x v="193"/>
    <d v="2020-01-09T18:59:54"/>
    <m/>
    <m/>
    <m/>
    <s v=""/>
    <x v="2"/>
    <m/>
    <x v="0"/>
    <x v="0"/>
    <x v="0"/>
    <x v="0"/>
    <m/>
    <m/>
    <s v="Por validar"/>
    <s v="Por validar"/>
    <n v="5.2083333139307797E-4"/>
    <s v="Cumplido"/>
  </r>
  <r>
    <x v="194"/>
    <s v="RE: Solicitud habilitación Punto de Red P1-PPC-D230"/>
    <x v="7"/>
    <x v="0"/>
    <s v=""/>
    <s v="RNEC-SOPORTE SITIO NIVEL 1"/>
    <x v="17"/>
    <x v="194"/>
    <x v="9"/>
    <x v="194"/>
    <d v="2020-01-09T17:27:39"/>
    <m/>
    <m/>
    <m/>
    <s v=""/>
    <x v="2"/>
    <m/>
    <x v="0"/>
    <x v="0"/>
    <x v="0"/>
    <x v="0"/>
    <m/>
    <m/>
    <s v="Por validar"/>
    <s v="Por validar"/>
    <n v="1.1574069503694773E-5"/>
    <s v="Cumplido"/>
  </r>
  <r>
    <x v="195"/>
    <s v="RE: Configuración de Port Security"/>
    <x v="7"/>
    <x v="0"/>
    <s v=""/>
    <s v="RNEC-SOPORTE SITIO NIVEL 1"/>
    <x v="17"/>
    <x v="195"/>
    <x v="9"/>
    <x v="195"/>
    <d v="2020-01-09T18:59:54"/>
    <m/>
    <m/>
    <m/>
    <s v=""/>
    <x v="2"/>
    <m/>
    <x v="0"/>
    <x v="0"/>
    <x v="0"/>
    <x v="0"/>
    <m/>
    <m/>
    <s v="Por validar"/>
    <s v="Por validar"/>
    <n v="9.2592592409346253E-5"/>
    <s v="Cumplido"/>
  </r>
  <r>
    <x v="196"/>
    <s v="CAMBIO RESPONSABLE REGISTRADURIA TIBIRITA - IMPORTANTE"/>
    <x v="3"/>
    <x v="0"/>
    <s v=""/>
    <s v="RNEC-MESA NIVEL 1"/>
    <x v="17"/>
    <x v="196"/>
    <x v="6"/>
    <x v="196"/>
    <d v="2020-01-10T12:58:32"/>
    <m/>
    <m/>
    <m/>
    <s v=""/>
    <x v="2"/>
    <m/>
    <x v="0"/>
    <x v="0"/>
    <x v="0"/>
    <x v="0"/>
    <m/>
    <m/>
    <s v="Por validar"/>
    <s v="Por validar"/>
    <n v="1.6203703708015382E-3"/>
    <s v="Cumplido"/>
  </r>
  <r>
    <x v="197"/>
    <s v="RE: Solicitud activación de usuario"/>
    <x v="3"/>
    <x v="0"/>
    <s v=""/>
    <s v="RNEC-MESA NIVEL 1"/>
    <x v="17"/>
    <x v="197"/>
    <x v="6"/>
    <x v="197"/>
    <d v="2020-01-10T12:58:32"/>
    <m/>
    <m/>
    <m/>
    <s v=""/>
    <x v="2"/>
    <m/>
    <x v="0"/>
    <x v="0"/>
    <x v="0"/>
    <x v="0"/>
    <m/>
    <m/>
    <s v="Por validar"/>
    <s v="Por validar"/>
    <n v="0"/>
    <s v="Cumplido"/>
  </r>
  <r>
    <x v="198"/>
    <s v="Activación cuenta de usuario"/>
    <x v="3"/>
    <x v="0"/>
    <s v=""/>
    <s v="RNEC-MESA NIVEL 1"/>
    <x v="17"/>
    <x v="198"/>
    <x v="6"/>
    <x v="198"/>
    <d v="2020-01-10T12:58:32"/>
    <m/>
    <m/>
    <m/>
    <s v=""/>
    <x v="2"/>
    <m/>
    <x v="0"/>
    <x v="0"/>
    <x v="0"/>
    <x v="0"/>
    <m/>
    <m/>
    <s v="Por validar"/>
    <s v="Por validar"/>
    <n v="0"/>
    <s v="Cumplido"/>
  </r>
  <r>
    <x v="199"/>
    <s v="Activación cuenta de usuario"/>
    <x v="3"/>
    <x v="0"/>
    <s v=""/>
    <s v="RNEC-MESA NIVEL 1"/>
    <x v="17"/>
    <x v="199"/>
    <x v="6"/>
    <x v="199"/>
    <d v="2020-01-10T12:58:32"/>
    <m/>
    <m/>
    <m/>
    <s v=""/>
    <x v="2"/>
    <m/>
    <x v="0"/>
    <x v="0"/>
    <x v="0"/>
    <x v="0"/>
    <m/>
    <m/>
    <s v="Por validar"/>
    <s v="Por validar"/>
    <n v="1.1574076779652387E-5"/>
    <s v="Cumplido"/>
  </r>
  <r>
    <x v="200"/>
    <s v="Solicitud reactivación correo Elizabeth Palacios - Riosucio-Chocó"/>
    <x v="3"/>
    <x v="0"/>
    <s v=""/>
    <s v="RNEC-MESA NIVEL 1"/>
    <x v="17"/>
    <x v="200"/>
    <x v="6"/>
    <x v="200"/>
    <d v="2020-01-10T15:25:55"/>
    <m/>
    <m/>
    <m/>
    <s v=""/>
    <x v="2"/>
    <m/>
    <x v="0"/>
    <x v="0"/>
    <x v="0"/>
    <x v="0"/>
    <m/>
    <m/>
    <s v="Por validar"/>
    <s v="Por validar"/>
    <n v="1.1574076779652387E-5"/>
    <s v="Cumplido"/>
  </r>
  <r>
    <x v="201"/>
    <s v="Activación de Usuario"/>
    <x v="3"/>
    <x v="0"/>
    <s v=""/>
    <s v="RNEC-MESA NIVEL 1"/>
    <x v="17"/>
    <x v="201"/>
    <x v="6"/>
    <x v="201"/>
    <d v="2020-01-10T11:18:45"/>
    <m/>
    <m/>
    <m/>
    <s v=""/>
    <x v="2"/>
    <m/>
    <x v="0"/>
    <x v="0"/>
    <x v="0"/>
    <x v="0"/>
    <m/>
    <m/>
    <s v="Por validar"/>
    <s v="Por validar"/>
    <n v="3.7037036963738501E-4"/>
    <s v="Cumplido"/>
  </r>
  <r>
    <x v="202"/>
    <s v="Reconexxion de Cuenta Expirada"/>
    <x v="3"/>
    <x v="0"/>
    <s v=""/>
    <s v="RNEC-MESA NIVEL 1"/>
    <x v="17"/>
    <x v="202"/>
    <x v="6"/>
    <x v="202"/>
    <d v="2020-01-10T12:58:32"/>
    <m/>
    <m/>
    <m/>
    <s v=""/>
    <x v="2"/>
    <m/>
    <x v="0"/>
    <x v="0"/>
    <x v="0"/>
    <x v="0"/>
    <m/>
    <m/>
    <s v="Por validar"/>
    <s v="Por validar"/>
    <n v="0"/>
    <s v="Cumplido"/>
  </r>
  <r>
    <x v="203"/>
    <s v="RE: Solicitud Cuenta Dominio"/>
    <x v="3"/>
    <x v="0"/>
    <s v=""/>
    <s v="RNEC-MESA NIVEL 1"/>
    <x v="17"/>
    <x v="203"/>
    <x v="11"/>
    <x v="203"/>
    <d v="2020-01-11T09:05:13"/>
    <m/>
    <m/>
    <m/>
    <s v=""/>
    <x v="2"/>
    <m/>
    <x v="0"/>
    <x v="0"/>
    <x v="0"/>
    <x v="0"/>
    <m/>
    <m/>
    <s v="Por validar"/>
    <s v="Por validar"/>
    <n v="3.2407407707069069E-4"/>
    <s v="Cumplido"/>
  </r>
  <r>
    <x v="204"/>
    <s v="Activación de cuenta"/>
    <x v="3"/>
    <x v="0"/>
    <s v=""/>
    <s v="RNEC-MESA NIVEL 1"/>
    <x v="17"/>
    <x v="204"/>
    <x v="9"/>
    <x v="204"/>
    <d v="2020-01-09T18:59:54"/>
    <m/>
    <m/>
    <m/>
    <s v=""/>
    <x v="2"/>
    <m/>
    <x v="0"/>
    <x v="0"/>
    <x v="0"/>
    <x v="0"/>
    <m/>
    <m/>
    <s v="Por validar"/>
    <s v="Por validar"/>
    <n v="5.092592618893832E-4"/>
    <s v="Cumplido"/>
  </r>
  <r>
    <x v="205"/>
    <s v="RE: SOLICITUD CORREO MASIVO"/>
    <x v="3"/>
    <x v="0"/>
    <s v=""/>
    <s v="RNEC-MESA NIVEL 1"/>
    <x v="17"/>
    <x v="205"/>
    <x v="9"/>
    <x v="205"/>
    <d v="2020-01-09T18:59:54"/>
    <m/>
    <m/>
    <m/>
    <s v=""/>
    <x v="2"/>
    <m/>
    <x v="0"/>
    <x v="0"/>
    <x v="0"/>
    <x v="0"/>
    <m/>
    <m/>
    <s v="Por validar"/>
    <s v="Por validar"/>
    <n v="1.1574069503694773E-5"/>
    <s v="Cumplido"/>
  </r>
  <r>
    <x v="206"/>
    <s v="RE: SOLICITUD AMPLIACIÓN DE BUZÓN"/>
    <x v="8"/>
    <x v="0"/>
    <s v=""/>
    <s v="RNEC-MESA NIVEL 1"/>
    <x v="17"/>
    <x v="206"/>
    <x v="9"/>
    <x v="206"/>
    <d v="2020-01-09T18:59:54"/>
    <m/>
    <m/>
    <m/>
    <s v=""/>
    <x v="2"/>
    <m/>
    <x v="0"/>
    <x v="0"/>
    <x v="0"/>
    <x v="0"/>
    <m/>
    <m/>
    <s v="Por validar"/>
    <s v="Por validar"/>
    <n v="2.6620370044838637E-4"/>
    <s v="Cumplido"/>
  </r>
  <r>
    <x v="207"/>
    <s v="Actualizacion de Vigencia"/>
    <x v="3"/>
    <x v="0"/>
    <s v=""/>
    <s v="RNEC-MESA NIVEL 1"/>
    <x v="17"/>
    <x v="207"/>
    <x v="6"/>
    <x v="207"/>
    <d v="2020-01-10T11:18:45"/>
    <m/>
    <m/>
    <m/>
    <s v=""/>
    <x v="2"/>
    <m/>
    <x v="0"/>
    <x v="0"/>
    <x v="0"/>
    <x v="0"/>
    <m/>
    <m/>
    <s v="Por validar"/>
    <s v="Por validar"/>
    <n v="6.0185184702277184E-4"/>
    <s v="Cumplido"/>
  </r>
  <r>
    <x v="208"/>
    <s v="RV: SOLICITUD REACTIVACIÓN CUENTA DE CORREO INSTITUCIONAL - IMPORTANTE"/>
    <x v="3"/>
    <x v="0"/>
    <s v=""/>
    <s v="RNEC-MESA NIVEL 1"/>
    <x v="17"/>
    <x v="208"/>
    <x v="6"/>
    <x v="208"/>
    <d v="2020-01-10T11:18:45"/>
    <m/>
    <m/>
    <m/>
    <s v=""/>
    <x v="2"/>
    <m/>
    <x v="0"/>
    <x v="0"/>
    <x v="0"/>
    <x v="0"/>
    <m/>
    <m/>
    <s v="Por validar"/>
    <s v="Por validar"/>
    <n v="1.1574076779652387E-5"/>
    <s v="Cumplido"/>
  </r>
  <r>
    <x v="209"/>
    <s v="RV: Activación de usuarios"/>
    <x v="3"/>
    <x v="0"/>
    <s v=""/>
    <s v="RNEC-MESA NIVEL 1"/>
    <x v="17"/>
    <x v="209"/>
    <x v="6"/>
    <x v="209"/>
    <d v="2020-01-10T12:58:32"/>
    <m/>
    <m/>
    <m/>
    <s v=""/>
    <x v="2"/>
    <m/>
    <x v="0"/>
    <x v="0"/>
    <x v="0"/>
    <x v="0"/>
    <m/>
    <m/>
    <s v="Por validar"/>
    <s v="Por validar"/>
    <n v="1.1574076779652387E-5"/>
    <s v="Cumplido"/>
  </r>
  <r>
    <x v="210"/>
    <s v="Ampliacion de Vigencia"/>
    <x v="3"/>
    <x v="0"/>
    <s v=""/>
    <s v="RNEC-MESA NIVEL 1"/>
    <x v="17"/>
    <x v="210"/>
    <x v="6"/>
    <x v="210"/>
    <d v="2020-01-10T11:18:45"/>
    <m/>
    <m/>
    <m/>
    <s v=""/>
    <x v="2"/>
    <m/>
    <x v="0"/>
    <x v="0"/>
    <x v="0"/>
    <x v="0"/>
    <m/>
    <m/>
    <s v="Por validar"/>
    <s v="Por validar"/>
    <n v="2.0254629635019228E-3"/>
    <s v="Cumplido"/>
  </r>
  <r>
    <x v="211"/>
    <s v="CAMBIO RESPONSABLE REGISTRADURIA TIBIRITA - IMPORTANTE"/>
    <x v="3"/>
    <x v="0"/>
    <s v=""/>
    <s v="RNEC-MESA NIVEL 1"/>
    <x v="17"/>
    <x v="211"/>
    <x v="6"/>
    <x v="211"/>
    <d v="2020-01-10T15:25:55"/>
    <m/>
    <m/>
    <m/>
    <s v=""/>
    <x v="2"/>
    <m/>
    <x v="0"/>
    <x v="0"/>
    <x v="0"/>
    <x v="0"/>
    <m/>
    <m/>
    <s v="Por validar"/>
    <s v="Por validar"/>
    <n v="0"/>
    <s v="Cumplido"/>
  </r>
  <r>
    <x v="212"/>
    <s v="ACTIVACION CUENTA ANDREA PAOLA CASTRO LOPEZ"/>
    <x v="3"/>
    <x v="0"/>
    <s v=""/>
    <s v="RNEC-MESA NIVEL 1"/>
    <x v="17"/>
    <x v="212"/>
    <x v="6"/>
    <x v="212"/>
    <d v="2020-01-10T11:18:45"/>
    <m/>
    <m/>
    <m/>
    <s v=""/>
    <x v="2"/>
    <m/>
    <x v="0"/>
    <x v="0"/>
    <x v="0"/>
    <x v="0"/>
    <m/>
    <m/>
    <s v="Por validar"/>
    <s v="Por validar"/>
    <n v="0"/>
    <s v="Cumplido"/>
  </r>
  <r>
    <x v="213"/>
    <s v="reación usuario Víctor Ramírez"/>
    <x v="3"/>
    <x v="0"/>
    <s v=""/>
    <s v="RNEC-MESA NIVEL 1"/>
    <x v="17"/>
    <x v="213"/>
    <x v="6"/>
    <x v="213"/>
    <d v="2020-01-10T17:14:07"/>
    <m/>
    <m/>
    <m/>
    <s v=""/>
    <x v="2"/>
    <m/>
    <x v="0"/>
    <x v="0"/>
    <x v="0"/>
    <x v="0"/>
    <m/>
    <m/>
    <s v="Por validar"/>
    <s v="Por validar"/>
    <n v="0"/>
    <s v="Cumplido"/>
  </r>
  <r>
    <x v="214"/>
    <s v="Modificación Grupo delegadosrisaralda"/>
    <x v="3"/>
    <x v="0"/>
    <s v=""/>
    <s v="RNEC-MESA NIVEL 1"/>
    <x v="18"/>
    <x v="214"/>
    <x v="6"/>
    <x v="214"/>
    <d v="2020-01-10T15:25:55"/>
    <m/>
    <m/>
    <m/>
    <s v=""/>
    <x v="2"/>
    <m/>
    <x v="0"/>
    <x v="0"/>
    <x v="0"/>
    <x v="0"/>
    <m/>
    <m/>
    <s v="Por validar"/>
    <s v="Por validar"/>
    <n v="1.1574069503694773E-5"/>
    <s v="Cumplido"/>
  </r>
  <r>
    <x v="215"/>
    <s v="RE: ACTIVACION CUENTA ANDREA PAOLA CASTRO LOPEZ"/>
    <x v="3"/>
    <x v="0"/>
    <s v=""/>
    <s v="RNEC-MESA NIVEL 1"/>
    <x v="18"/>
    <x v="215"/>
    <x v="6"/>
    <x v="215"/>
    <d v="2020-01-10T11:18:45"/>
    <m/>
    <m/>
    <m/>
    <s v=""/>
    <x v="2"/>
    <m/>
    <x v="0"/>
    <x v="0"/>
    <x v="0"/>
    <x v="0"/>
    <m/>
    <m/>
    <s v="Por validar"/>
    <s v="Por validar"/>
    <n v="1.1574069503694773E-5"/>
    <s v="Cumplido"/>
  </r>
  <r>
    <x v="216"/>
    <s v="RE: Solicitud Correo"/>
    <x v="3"/>
    <x v="0"/>
    <s v=""/>
    <s v="RNEC-MESA NIVEL 1"/>
    <x v="17"/>
    <x v="216"/>
    <x v="9"/>
    <x v="216"/>
    <d v="2020-01-09T17:27:39"/>
    <m/>
    <m/>
    <m/>
    <s v=""/>
    <x v="2"/>
    <m/>
    <x v="0"/>
    <x v="0"/>
    <x v="0"/>
    <x v="0"/>
    <m/>
    <m/>
    <s v="Por validar"/>
    <s v="Por validar"/>
    <n v="4.8611110833007842E-4"/>
    <s v="Cumplido"/>
  </r>
  <r>
    <x v="217"/>
    <s v="RE: AMPLIACIÓN VIGENCIA DE USUARIO."/>
    <x v="3"/>
    <x v="0"/>
    <s v=""/>
    <s v="RNEC-MESA NIVEL 1"/>
    <x v="17"/>
    <x v="217"/>
    <x v="6"/>
    <x v="217"/>
    <d v="2020-01-10T15:25:55"/>
    <m/>
    <m/>
    <m/>
    <s v=""/>
    <x v="2"/>
    <m/>
    <x v="0"/>
    <x v="0"/>
    <x v="0"/>
    <x v="0"/>
    <m/>
    <m/>
    <s v="Por validar"/>
    <s v="Por validar"/>
    <n v="2.7777777722803876E-4"/>
    <s v="Cumplido"/>
  </r>
  <r>
    <x v="218"/>
    <s v="RE: Habilitar cuenta de funcionaria Yuleth Guzman"/>
    <x v="3"/>
    <x v="0"/>
    <s v=""/>
    <s v="RNEC-MESA NIVEL 1"/>
    <x v="17"/>
    <x v="218"/>
    <x v="6"/>
    <x v="218"/>
    <d v="2020-01-10T15:25:55"/>
    <m/>
    <m/>
    <m/>
    <s v=""/>
    <x v="2"/>
    <m/>
    <x v="0"/>
    <x v="0"/>
    <x v="0"/>
    <x v="0"/>
    <m/>
    <m/>
    <s v="Por validar"/>
    <s v="Por validar"/>
    <n v="1.1574069503694773E-5"/>
    <s v="Cumplido"/>
  </r>
  <r>
    <x v="219"/>
    <s v="RE: hola"/>
    <x v="3"/>
    <x v="0"/>
    <s v=""/>
    <s v="RNEC-MESA NIVEL 1"/>
    <x v="17"/>
    <x v="219"/>
    <x v="9"/>
    <x v="219"/>
    <d v="2020-01-09T18:59:54"/>
    <m/>
    <m/>
    <m/>
    <s v=""/>
    <x v="2"/>
    <m/>
    <x v="0"/>
    <x v="0"/>
    <x v="0"/>
    <x v="0"/>
    <m/>
    <m/>
    <s v="Por validar"/>
    <s v="Por validar"/>
    <n v="0"/>
    <s v="Cumplido"/>
  </r>
  <r>
    <x v="220"/>
    <s v="RE: activación de usuario"/>
    <x v="3"/>
    <x v="0"/>
    <s v=""/>
    <s v="RNEC-MESA NIVEL 1"/>
    <x v="17"/>
    <x v="220"/>
    <x v="6"/>
    <x v="220"/>
    <d v="2020-01-10T15:25:55"/>
    <m/>
    <m/>
    <m/>
    <s v=""/>
    <x v="2"/>
    <m/>
    <x v="0"/>
    <x v="0"/>
    <x v="0"/>
    <x v="0"/>
    <m/>
    <m/>
    <s v="Por validar"/>
    <s v="Por validar"/>
    <n v="8.3333333168411627E-4"/>
    <s v="Cumplido"/>
  </r>
  <r>
    <x v="221"/>
    <s v="RE: Solicitud habilitación Puntos de Red D12"/>
    <x v="7"/>
    <x v="0"/>
    <s v=""/>
    <s v="RNEC-SOPORTE SITIO NIVEL 1"/>
    <x v="17"/>
    <x v="221"/>
    <x v="9"/>
    <x v="221"/>
    <d v="2020-01-09T17:27:39"/>
    <m/>
    <m/>
    <m/>
    <s v=""/>
    <x v="2"/>
    <m/>
    <x v="0"/>
    <x v="0"/>
    <x v="0"/>
    <x v="0"/>
    <m/>
    <m/>
    <s v="Por validar"/>
    <s v="Por validar"/>
    <n v="1.273148154723458E-4"/>
    <s v="Cumplido"/>
  </r>
  <r>
    <x v="222"/>
    <s v="RE: Activación de usuarios"/>
    <x v="3"/>
    <x v="0"/>
    <s v=""/>
    <s v="RNEC-MESA NIVEL 1"/>
    <x v="17"/>
    <x v="222"/>
    <x v="9"/>
    <x v="222"/>
    <d v="2020-01-09T18:59:54"/>
    <m/>
    <m/>
    <m/>
    <s v=""/>
    <x v="2"/>
    <m/>
    <x v="0"/>
    <x v="0"/>
    <x v="0"/>
    <x v="0"/>
    <m/>
    <m/>
    <s v="Por validar"/>
    <s v="Por validar"/>
    <n v="1.4467592554865405E-3"/>
    <s v="Cumplido"/>
  </r>
  <r>
    <x v="223"/>
    <s v="SOLICITUD DE CAMBIO DE RESPONSABLE"/>
    <x v="3"/>
    <x v="0"/>
    <s v=""/>
    <s v="RNEC-MESA NIVEL 1"/>
    <x v="17"/>
    <x v="223"/>
    <x v="6"/>
    <x v="223"/>
    <d v="2020-01-10T11:18:45"/>
    <m/>
    <m/>
    <m/>
    <s v=""/>
    <x v="2"/>
    <m/>
    <x v="0"/>
    <x v="0"/>
    <x v="0"/>
    <x v="0"/>
    <m/>
    <m/>
    <s v="Por validar"/>
    <s v="Por validar"/>
    <n v="5.671296312357299E-4"/>
    <s v="Cumplido"/>
  </r>
  <r>
    <x v="224"/>
    <s v="SOLICITUD"/>
    <x v="6"/>
    <x v="0"/>
    <s v=""/>
    <s v="RNEC-MESA NIVEL 1"/>
    <x v="17"/>
    <x v="224"/>
    <x v="6"/>
    <x v="224"/>
    <d v="2020-01-10T11:18:45"/>
    <m/>
    <m/>
    <m/>
    <s v=""/>
    <x v="2"/>
    <m/>
    <x v="0"/>
    <x v="0"/>
    <x v="0"/>
    <x v="0"/>
    <m/>
    <m/>
    <s v="Por validar"/>
    <s v="Por validar"/>
    <n v="4.6296292566694319E-5"/>
    <s v="Cumplido"/>
  </r>
  <r>
    <x v="225"/>
    <s v="Activacion Usuario"/>
    <x v="3"/>
    <x v="0"/>
    <s v=""/>
    <s v="RNEC-MESA NIVEL 1"/>
    <x v="17"/>
    <x v="225"/>
    <x v="6"/>
    <x v="225"/>
    <d v="2020-01-10T11:18:45"/>
    <m/>
    <m/>
    <m/>
    <s v=""/>
    <x v="2"/>
    <m/>
    <x v="0"/>
    <x v="0"/>
    <x v="0"/>
    <x v="0"/>
    <m/>
    <m/>
    <s v="Por validar"/>
    <s v="Por validar"/>
    <n v="0"/>
    <s v="Cumplido"/>
  </r>
  <r>
    <x v="226"/>
    <s v="Activación de usuarios"/>
    <x v="3"/>
    <x v="0"/>
    <s v=""/>
    <s v="RNEC-MESA NIVEL 1"/>
    <x v="17"/>
    <x v="226"/>
    <x v="6"/>
    <x v="226"/>
    <d v="2020-01-10T15:25:55"/>
    <m/>
    <m/>
    <m/>
    <s v=""/>
    <x v="2"/>
    <m/>
    <x v="0"/>
    <x v="0"/>
    <x v="0"/>
    <x v="0"/>
    <m/>
    <m/>
    <s v="Por validar"/>
    <s v="Por validar"/>
    <n v="0"/>
    <s v="Cumplido"/>
  </r>
  <r>
    <x v="227"/>
    <s v="movimiento de estaciones"/>
    <x v="3"/>
    <x v="0"/>
    <s v=""/>
    <s v="RNEC-MESA NIVEL 1"/>
    <x v="18"/>
    <x v="227"/>
    <x v="6"/>
    <x v="227"/>
    <d v="2020-01-10T17:14:07"/>
    <m/>
    <m/>
    <m/>
    <s v=""/>
    <x v="2"/>
    <m/>
    <x v="0"/>
    <x v="0"/>
    <x v="0"/>
    <x v="0"/>
    <m/>
    <m/>
    <s v="Por validar"/>
    <s v="Por validar"/>
    <n v="0"/>
    <s v="Cumplido"/>
  </r>
  <r>
    <x v="228"/>
    <s v="RE: SOLICITUD AMPLIACION VIGENCIA USUARIO"/>
    <x v="3"/>
    <x v="0"/>
    <s v=""/>
    <s v="RNEC-MESA NIVEL 1"/>
    <x v="18"/>
    <x v="228"/>
    <x v="6"/>
    <x v="228"/>
    <d v="2020-01-10T15:25:55"/>
    <m/>
    <m/>
    <m/>
    <s v=""/>
    <x v="2"/>
    <m/>
    <x v="0"/>
    <x v="0"/>
    <x v="0"/>
    <x v="0"/>
    <m/>
    <m/>
    <s v="Por validar"/>
    <s v="Por validar"/>
    <n v="5.092592618893832E-4"/>
    <s v="Cumplido"/>
  </r>
  <r>
    <x v="229"/>
    <s v="RE: Habilitar usuario inactivo"/>
    <x v="3"/>
    <x v="0"/>
    <s v=""/>
    <s v="RNEC-MESA NIVEL 1"/>
    <x v="18"/>
    <x v="229"/>
    <x v="6"/>
    <x v="229"/>
    <d v="2020-01-10T11:18:45"/>
    <m/>
    <m/>
    <m/>
    <s v=""/>
    <x v="2"/>
    <m/>
    <x v="0"/>
    <x v="0"/>
    <x v="0"/>
    <x v="0"/>
    <m/>
    <m/>
    <s v="Por validar"/>
    <s v="Por validar"/>
    <n v="0"/>
    <s v="Cumplido"/>
  </r>
  <r>
    <x v="230"/>
    <s v="Falla de correo"/>
    <x v="8"/>
    <x v="0"/>
    <s v=""/>
    <s v="RNEC-MESA NIVEL 1"/>
    <x v="18"/>
    <x v="230"/>
    <x v="6"/>
    <x v="230"/>
    <d v="2020-01-10T11:18:45"/>
    <m/>
    <m/>
    <m/>
    <s v=""/>
    <x v="2"/>
    <m/>
    <x v="0"/>
    <x v="0"/>
    <x v="0"/>
    <x v="0"/>
    <m/>
    <m/>
    <s v="Por validar"/>
    <s v="Por validar"/>
    <n v="8.1018515629693866E-5"/>
    <s v="Cumplido"/>
  </r>
  <r>
    <x v="231"/>
    <s v="RE: Creacion de usuarios"/>
    <x v="3"/>
    <x v="0"/>
    <s v=""/>
    <s v="RNEC-MESA NIVEL 1"/>
    <x v="18"/>
    <x v="231"/>
    <x v="6"/>
    <x v="231"/>
    <d v="2020-01-10T15:25:55"/>
    <m/>
    <m/>
    <m/>
    <s v=""/>
    <x v="2"/>
    <m/>
    <x v="0"/>
    <x v="0"/>
    <x v="0"/>
    <x v="0"/>
    <m/>
    <m/>
    <s v="Por validar"/>
    <s v="Por validar"/>
    <n v="7.5231481605442241E-4"/>
    <s v="Cumplido"/>
  </r>
  <r>
    <x v="232"/>
    <s v="RE: Creacion de usuarios"/>
    <x v="3"/>
    <x v="0"/>
    <s v=""/>
    <s v="RNEC-MESA NIVEL 1"/>
    <x v="18"/>
    <x v="232"/>
    <x v="6"/>
    <x v="232"/>
    <d v="2020-01-10T17:14:07"/>
    <m/>
    <m/>
    <m/>
    <s v=""/>
    <x v="2"/>
    <m/>
    <x v="0"/>
    <x v="0"/>
    <x v="0"/>
    <x v="0"/>
    <m/>
    <m/>
    <s v="Por validar"/>
    <s v="Por validar"/>
    <n v="7.7546296233776957E-4"/>
    <s v="Cumplido"/>
  </r>
  <r>
    <x v="233"/>
    <s v="RE: Creacion de usuarios"/>
    <x v="3"/>
    <x v="0"/>
    <s v=""/>
    <s v="RNEC-MESA NIVEL 1"/>
    <x v="18"/>
    <x v="233"/>
    <x v="6"/>
    <x v="233"/>
    <d v="2020-01-10T17:14:07"/>
    <m/>
    <m/>
    <m/>
    <s v=""/>
    <x v="2"/>
    <m/>
    <x v="0"/>
    <x v="0"/>
    <x v="0"/>
    <x v="0"/>
    <m/>
    <m/>
    <s v="Por validar"/>
    <s v="Por validar"/>
    <n v="8.3333333168411627E-4"/>
    <s v="Cumplido"/>
  </r>
  <r>
    <x v="234"/>
    <s v="RE: VPN-S2S RNEC y Fiscalía Regla Acceso IFDNI"/>
    <x v="7"/>
    <x v="0"/>
    <s v=""/>
    <s v="RNEC-SOPORTE SITIO NIVEL 1"/>
    <x v="18"/>
    <x v="234"/>
    <x v="11"/>
    <x v="234"/>
    <d v="2020-01-11T09:05:13"/>
    <m/>
    <m/>
    <m/>
    <s v=""/>
    <x v="2"/>
    <m/>
    <x v="0"/>
    <x v="0"/>
    <x v="0"/>
    <x v="0"/>
    <m/>
    <m/>
    <s v="Por validar"/>
    <s v="Por validar"/>
    <n v="-2.7777777722803876E-4"/>
    <s v="Cumplido"/>
  </r>
  <r>
    <x v="235"/>
    <s v="RE: Entrega Cintas - Backup del 20 al 26 de Diciembre del 2019"/>
    <x v="6"/>
    <x v="0"/>
    <s v=""/>
    <s v="RNEC-MESA NIVEL 1"/>
    <x v="18"/>
    <x v="235"/>
    <x v="4"/>
    <x v="235"/>
    <d v="2020-01-17T11:03:47"/>
    <m/>
    <m/>
    <m/>
    <s v=""/>
    <x v="2"/>
    <m/>
    <x v="0"/>
    <x v="0"/>
    <x v="0"/>
    <x v="0"/>
    <m/>
    <m/>
    <s v="Por validar"/>
    <s v="Por validar"/>
    <n v="2.7777777795563452E-3"/>
    <s v="Cumplido"/>
  </r>
  <r>
    <x v="236"/>
    <s v="RE: GESTIÓN TIC. SOLICITUD ACTIVACIÓN DE USUARIOS. Servidores Grupo de Peticiones, Quejas y Reclamos"/>
    <x v="3"/>
    <x v="0"/>
    <s v=""/>
    <s v="RNEC-MESA NIVEL 1"/>
    <x v="18"/>
    <x v="236"/>
    <x v="6"/>
    <x v="236"/>
    <d v="2020-01-10T12:58:32"/>
    <m/>
    <m/>
    <m/>
    <s v=""/>
    <x v="2"/>
    <m/>
    <x v="0"/>
    <x v="0"/>
    <x v="0"/>
    <x v="0"/>
    <m/>
    <m/>
    <s v="Por validar"/>
    <s v="Por validar"/>
    <n v="1.0185185165028088E-3"/>
    <s v="Cumplido"/>
  </r>
  <r>
    <x v="237"/>
    <s v="RE: Solicitud carpeta compartida"/>
    <x v="8"/>
    <x v="0"/>
    <s v=""/>
    <s v="RNEC-MESA NIVEL 1"/>
    <x v="18"/>
    <x v="237"/>
    <x v="6"/>
    <x v="237"/>
    <d v="2020-01-10T15:25:55"/>
    <m/>
    <m/>
    <m/>
    <s v=""/>
    <x v="2"/>
    <m/>
    <x v="0"/>
    <x v="0"/>
    <x v="0"/>
    <x v="0"/>
    <m/>
    <m/>
    <s v="Por validar"/>
    <s v="Por validar"/>
    <n v="1.006944446999114E-3"/>
    <s v="Cumplido"/>
  </r>
  <r>
    <x v="238"/>
    <s v="RE: PRORROGA DE FUNCIONARIA DIANA PATRICIA QUINTERO  HASTA EL 30 DE SEPTIEMBRE DE 2020"/>
    <x v="3"/>
    <x v="0"/>
    <s v=""/>
    <s v="RNEC-MESA NIVEL 1"/>
    <x v="18"/>
    <x v="238"/>
    <x v="6"/>
    <x v="238"/>
    <d v="2020-01-10T12:58:32"/>
    <m/>
    <m/>
    <m/>
    <s v=""/>
    <x v="2"/>
    <m/>
    <x v="0"/>
    <x v="0"/>
    <x v="0"/>
    <x v="0"/>
    <m/>
    <m/>
    <s v="Por validar"/>
    <s v="Por validar"/>
    <n v="3.9351852319668978E-4"/>
    <s v="Cumplido"/>
  </r>
  <r>
    <x v="239"/>
    <s v="RE: SOLICITUD URGENTE"/>
    <x v="3"/>
    <x v="0"/>
    <s v=""/>
    <s v="RNEC-MESA NIVEL 1"/>
    <x v="18"/>
    <x v="239"/>
    <x v="6"/>
    <x v="239"/>
    <d v="2020-01-10T12:58:32"/>
    <m/>
    <m/>
    <m/>
    <s v=""/>
    <x v="2"/>
    <m/>
    <x v="0"/>
    <x v="0"/>
    <x v="0"/>
    <x v="0"/>
    <m/>
    <m/>
    <s v="Por validar"/>
    <s v="Por validar"/>
    <n v="1.1574076779652387E-5"/>
    <s v="Cumplido"/>
  </r>
  <r>
    <x v="240"/>
    <s v="RE: Solicitud de REACTIVACIÓN usuario de red  y correo"/>
    <x v="3"/>
    <x v="0"/>
    <s v=""/>
    <s v="RNEC-MESA NIVEL 1"/>
    <x v="18"/>
    <x v="240"/>
    <x v="6"/>
    <x v="240"/>
    <d v="2020-01-10T15:25:55"/>
    <m/>
    <m/>
    <m/>
    <s v=""/>
    <x v="2"/>
    <m/>
    <x v="0"/>
    <x v="0"/>
    <x v="0"/>
    <x v="0"/>
    <m/>
    <m/>
    <s v="Por validar"/>
    <s v="Por validar"/>
    <n v="2.314814628334716E-5"/>
    <s v="Cumplido"/>
  </r>
  <r>
    <x v="241"/>
    <s v="RE: ampliación de cuenta jcbaptista y eliminar perfil jcbautista"/>
    <x v="3"/>
    <x v="0"/>
    <s v=""/>
    <s v="RNEC-MESA NIVEL 1"/>
    <x v="18"/>
    <x v="241"/>
    <x v="6"/>
    <x v="241"/>
    <d v="2020-01-10T15:25:55"/>
    <m/>
    <m/>
    <m/>
    <s v=""/>
    <x v="2"/>
    <m/>
    <x v="0"/>
    <x v="0"/>
    <x v="0"/>
    <x v="0"/>
    <m/>
    <m/>
    <s v="Por validar"/>
    <s v="Por validar"/>
    <n v="9.2592592409346253E-5"/>
    <s v="Cumplido"/>
  </r>
  <r>
    <x v="242"/>
    <s v="RE: SOLICITUD ACTIVACIÓN USUARIOS"/>
    <x v="3"/>
    <x v="0"/>
    <s v=""/>
    <s v="RNEC-MESA NIVEL 1"/>
    <x v="18"/>
    <x v="242"/>
    <x v="6"/>
    <x v="242"/>
    <d v="2020-01-10T17:14:07"/>
    <m/>
    <m/>
    <m/>
    <s v=""/>
    <x v="2"/>
    <m/>
    <x v="0"/>
    <x v="0"/>
    <x v="0"/>
    <x v="0"/>
    <m/>
    <m/>
    <s v="Por validar"/>
    <s v="Por validar"/>
    <n v="2.1990740788169205E-4"/>
    <s v="Cumplido"/>
  </r>
  <r>
    <x v="243"/>
    <s v="RE: reactivación de usuario Urgente"/>
    <x v="7"/>
    <x v="0"/>
    <s v=""/>
    <s v="RNEC-SOPORTE SITIO NIVEL 1"/>
    <x v="18"/>
    <x v="243"/>
    <x v="6"/>
    <x v="243"/>
    <d v="2020-01-10T17:14:07"/>
    <m/>
    <m/>
    <m/>
    <s v=""/>
    <x v="2"/>
    <m/>
    <x v="0"/>
    <x v="0"/>
    <x v="0"/>
    <x v="0"/>
    <m/>
    <m/>
    <s v="Por validar"/>
    <s v="Por validar"/>
    <n v="1.1574076779652387E-5"/>
    <s v="Cumplido"/>
  </r>
  <r>
    <x v="244"/>
    <s v="RE: SOLICITUD ACCESO CARPETA COMPARTIDA"/>
    <x v="3"/>
    <x v="0"/>
    <s v=""/>
    <s v="RNEC-MESA NIVEL 1"/>
    <x v="18"/>
    <x v="244"/>
    <x v="6"/>
    <x v="244"/>
    <d v="2020-01-10T17:14:07"/>
    <m/>
    <m/>
    <m/>
    <s v=""/>
    <x v="2"/>
    <m/>
    <x v="0"/>
    <x v="0"/>
    <x v="0"/>
    <x v="0"/>
    <m/>
    <m/>
    <s v="Por validar"/>
    <s v="Por validar"/>
    <n v="1.1574076779652387E-5"/>
    <s v="Cumplido"/>
  </r>
  <r>
    <x v="245"/>
    <s v="Activacion usuarios"/>
    <x v="3"/>
    <x v="0"/>
    <s v=""/>
    <s v="RNEC-MESA NIVEL 1"/>
    <x v="18"/>
    <x v="245"/>
    <x v="6"/>
    <x v="245"/>
    <d v="2020-01-10T18:49:52"/>
    <m/>
    <m/>
    <m/>
    <s v=""/>
    <x v="2"/>
    <m/>
    <x v="0"/>
    <x v="0"/>
    <x v="0"/>
    <x v="0"/>
    <m/>
    <m/>
    <s v="Por validar"/>
    <s v="Por validar"/>
    <n v="1.5624999941792339E-3"/>
    <s v="Cumplido"/>
  </r>
  <r>
    <x v="246"/>
    <s v="RE: Creación cuentas de usuario"/>
    <x v="3"/>
    <x v="0"/>
    <s v=""/>
    <s v="RNEC-MESA NIVEL 1"/>
    <x v="18"/>
    <x v="246"/>
    <x v="11"/>
    <x v="246"/>
    <d v="2020-01-11T11:24:39"/>
    <m/>
    <m/>
    <m/>
    <s v=""/>
    <x v="2"/>
    <m/>
    <x v="0"/>
    <x v="0"/>
    <x v="0"/>
    <x v="0"/>
    <m/>
    <m/>
    <s v="Por validar"/>
    <s v="Por validar"/>
    <n v="1.1574069503694773E-5"/>
    <s v="Cumplido"/>
  </r>
  <r>
    <x v="247"/>
    <s v="Ampliacion de Vigencia"/>
    <x v="3"/>
    <x v="0"/>
    <s v=""/>
    <s v="RNEC-MESA NIVEL 1"/>
    <x v="18"/>
    <x v="247"/>
    <x v="6"/>
    <x v="247"/>
    <d v="2020-01-10T18:49:52"/>
    <m/>
    <m/>
    <m/>
    <s v=""/>
    <x v="2"/>
    <m/>
    <x v="0"/>
    <x v="0"/>
    <x v="0"/>
    <x v="0"/>
    <m/>
    <m/>
    <s v="Por validar"/>
    <s v="Por validar"/>
    <n v="3.7847222192795016E-3"/>
    <s v="Cumplido"/>
  </r>
  <r>
    <x v="248"/>
    <s v="RE: EXCLUSION DE USUARIO DEL BUZON Y/O CORREO compras@registraduria.gov.co"/>
    <x v="3"/>
    <x v="0"/>
    <s v=""/>
    <s v="RNEC-MESA NIVEL 1"/>
    <x v="18"/>
    <x v="248"/>
    <x v="11"/>
    <x v="248"/>
    <d v="2020-01-11T11:24:39"/>
    <m/>
    <m/>
    <m/>
    <s v=""/>
    <x v="2"/>
    <m/>
    <x v="0"/>
    <x v="0"/>
    <x v="0"/>
    <x v="0"/>
    <m/>
    <m/>
    <s v="Por validar"/>
    <s v="Por validar"/>
    <n v="0"/>
    <s v="Cumplido"/>
  </r>
  <r>
    <x v="249"/>
    <s v="Movimiento de Estaciones"/>
    <x v="3"/>
    <x v="0"/>
    <s v=""/>
    <s v="RNEC-MESA NIVEL 1"/>
    <x v="19"/>
    <x v="249"/>
    <x v="11"/>
    <x v="249"/>
    <d v="2020-01-11T11:24:39"/>
    <m/>
    <m/>
    <m/>
    <s v=""/>
    <x v="2"/>
    <m/>
    <x v="0"/>
    <x v="0"/>
    <x v="0"/>
    <x v="0"/>
    <m/>
    <m/>
    <s v="Por validar"/>
    <s v="Por validar"/>
    <n v="3.4722215787041932E-5"/>
    <s v="Cumplido"/>
  </r>
  <r>
    <x v="250"/>
    <s v="RE: Habilitación de Puntos de Red VOZ-No.22; DAT-No 20"/>
    <x v="7"/>
    <x v="0"/>
    <s v=""/>
    <s v="RNEC-SOPORTE SITIO NIVEL 1"/>
    <x v="18"/>
    <x v="250"/>
    <x v="6"/>
    <x v="250"/>
    <d v="2020-01-10T18:49:52"/>
    <m/>
    <m/>
    <m/>
    <s v=""/>
    <x v="2"/>
    <m/>
    <x v="0"/>
    <x v="0"/>
    <x v="0"/>
    <x v="0"/>
    <m/>
    <m/>
    <s v="Por validar"/>
    <s v="Por validar"/>
    <n v="1.1574069503694773E-5"/>
    <s v="Cumplido"/>
  </r>
  <r>
    <x v="251"/>
    <s v="desactivacion de cuenta de usuario"/>
    <x v="3"/>
    <x v="0"/>
    <s v=""/>
    <s v="RNEC-MESA NIVEL 1"/>
    <x v="18"/>
    <x v="251"/>
    <x v="11"/>
    <x v="251"/>
    <d v="2020-01-11T11:24:39"/>
    <m/>
    <m/>
    <m/>
    <s v=""/>
    <x v="2"/>
    <m/>
    <x v="0"/>
    <x v="0"/>
    <x v="0"/>
    <x v="0"/>
    <m/>
    <m/>
    <s v="Por validar"/>
    <s v="Por validar"/>
    <n v="2.4305555416503921E-4"/>
    <s v="Cumplido"/>
  </r>
  <r>
    <x v="252"/>
    <s v="RE: CREACION DE USUARIO"/>
    <x v="3"/>
    <x v="0"/>
    <s v=""/>
    <s v="RNEC-MESA NIVEL 1"/>
    <x v="18"/>
    <x v="252"/>
    <x v="6"/>
    <x v="252"/>
    <d v="2020-01-10T17:14:07"/>
    <m/>
    <m/>
    <m/>
    <s v=""/>
    <x v="2"/>
    <m/>
    <x v="0"/>
    <x v="0"/>
    <x v="0"/>
    <x v="0"/>
    <m/>
    <m/>
    <s v="Por validar"/>
    <s v="Por validar"/>
    <n v="2.546296309446916E-4"/>
    <s v="Cumplido"/>
  </r>
  <r>
    <x v="253"/>
    <s v="RE:  Actualización Grupo Delegados Guainía"/>
    <x v="3"/>
    <x v="0"/>
    <s v=""/>
    <s v="RNEC-MESA NIVEL 1"/>
    <x v="18"/>
    <x v="253"/>
    <x v="6"/>
    <x v="253"/>
    <d v="2020-01-10T17:14:07"/>
    <m/>
    <m/>
    <m/>
    <s v=""/>
    <x v="2"/>
    <m/>
    <x v="0"/>
    <x v="0"/>
    <x v="0"/>
    <x v="0"/>
    <m/>
    <m/>
    <s v="Por validar"/>
    <s v="Por validar"/>
    <n v="4.9768518510973081E-4"/>
    <s v="Cumplido"/>
  </r>
  <r>
    <x v="254"/>
    <s v="Ampliacion de Vigencia"/>
    <x v="3"/>
    <x v="0"/>
    <s v=""/>
    <s v="RNEC-MESA NIVEL 1"/>
    <x v="18"/>
    <x v="254"/>
    <x v="6"/>
    <x v="254"/>
    <d v="2020-01-10T17:14:07"/>
    <m/>
    <m/>
    <m/>
    <s v=""/>
    <x v="2"/>
    <m/>
    <x v="0"/>
    <x v="0"/>
    <x v="0"/>
    <x v="0"/>
    <m/>
    <m/>
    <s v="Por validar"/>
    <s v="Por validar"/>
    <n v="1.5856481477385387E-3"/>
    <s v="Cumplido"/>
  </r>
  <r>
    <x v="255"/>
    <s v="RE: hablitar punto de red"/>
    <x v="7"/>
    <x v="0"/>
    <s v=""/>
    <s v="RNEC-SOPORTE SITIO NIVEL 1"/>
    <x v="18"/>
    <x v="255"/>
    <x v="6"/>
    <x v="255"/>
    <d v="2020-01-10T17:14:07"/>
    <m/>
    <m/>
    <m/>
    <s v=""/>
    <x v="2"/>
    <m/>
    <x v="0"/>
    <x v="0"/>
    <x v="0"/>
    <x v="0"/>
    <m/>
    <m/>
    <s v="Por validar"/>
    <s v="Por validar"/>
    <n v="-2.3148148466134444E-4"/>
    <s v="Cumplido"/>
  </r>
  <r>
    <x v="256"/>
    <s v="RE: Activación  de usuarios"/>
    <x v="3"/>
    <x v="0"/>
    <s v=""/>
    <s v="RNEC-MESA NIVEL 1"/>
    <x v="18"/>
    <x v="256"/>
    <x v="6"/>
    <x v="256"/>
    <d v="2020-01-10T17:14:07"/>
    <m/>
    <m/>
    <m/>
    <s v=""/>
    <x v="2"/>
    <m/>
    <x v="0"/>
    <x v="0"/>
    <x v="0"/>
    <x v="0"/>
    <m/>
    <m/>
    <s v="Por validar"/>
    <s v="Por validar"/>
    <n v="2.314814628334716E-5"/>
    <s v="Cumplido"/>
  </r>
  <r>
    <x v="257"/>
    <s v="RE: bloquear el ingreso de Correos Electronicos"/>
    <x v="3"/>
    <x v="0"/>
    <s v=""/>
    <s v="RNEC-MESA NIVEL 1"/>
    <x v="18"/>
    <x v="257"/>
    <x v="6"/>
    <x v="257"/>
    <d v="2020-01-10T17:14:07"/>
    <m/>
    <m/>
    <m/>
    <s v=""/>
    <x v="2"/>
    <m/>
    <x v="0"/>
    <x v="0"/>
    <x v="0"/>
    <x v="0"/>
    <m/>
    <m/>
    <s v="Por validar"/>
    <s v="Por validar"/>
    <n v="5.7870370073942468E-4"/>
    <s v="Cumplido"/>
  </r>
  <r>
    <x v="258"/>
    <s v="RE: Creacion de usuario"/>
    <x v="3"/>
    <x v="0"/>
    <s v=""/>
    <s v="RNEC-MESA NIVEL 1"/>
    <x v="18"/>
    <x v="258"/>
    <x v="11"/>
    <x v="258"/>
    <d v="2020-01-11T09:05:13"/>
    <m/>
    <m/>
    <m/>
    <s v=""/>
    <x v="2"/>
    <m/>
    <x v="0"/>
    <x v="0"/>
    <x v="0"/>
    <x v="0"/>
    <m/>
    <m/>
    <s v="Por validar"/>
    <s v="Por validar"/>
    <n v="-1.9675925941555761E-3"/>
    <s v="Cumplido"/>
  </r>
  <r>
    <x v="259"/>
    <s v="RE: usuario"/>
    <x v="3"/>
    <x v="0"/>
    <s v=""/>
    <s v="RNEC-MESA NIVEL 1"/>
    <x v="18"/>
    <x v="259"/>
    <x v="6"/>
    <x v="259"/>
    <d v="2020-01-10T17:14:07"/>
    <m/>
    <m/>
    <m/>
    <s v=""/>
    <x v="2"/>
    <m/>
    <x v="0"/>
    <x v="0"/>
    <x v="0"/>
    <x v="0"/>
    <m/>
    <m/>
    <s v="Por validar"/>
    <s v="Por validar"/>
    <n v="1.6203703853534535E-4"/>
    <s v="Cumplido"/>
  </r>
  <r>
    <x v="260"/>
    <s v="RV: ACTIVACION DE CORREO ELECTRONICO"/>
    <x v="3"/>
    <x v="0"/>
    <s v=""/>
    <s v="RNEC-MESA NIVEL 1"/>
    <x v="18"/>
    <x v="260"/>
    <x v="11"/>
    <x v="260"/>
    <d v="2020-01-11T11:24:39"/>
    <m/>
    <m/>
    <m/>
    <s v=""/>
    <x v="2"/>
    <m/>
    <x v="0"/>
    <x v="0"/>
    <x v="0"/>
    <x v="0"/>
    <m/>
    <m/>
    <s v="Por validar"/>
    <s v="Por validar"/>
    <n v="7.638888928340748E-4"/>
    <s v="Cumplido"/>
  </r>
  <r>
    <x v="261"/>
    <s v="RE: ACCESO Y CONFIGURACION NUEVA VPN S2S ANI 2.0 - Unidad de Victimas UARIV"/>
    <x v="3"/>
    <x v="0"/>
    <s v=""/>
    <s v="RNEC-MESA NIVEL 1"/>
    <x v="18"/>
    <x v="261"/>
    <x v="8"/>
    <x v="261"/>
    <d v="2020-01-14T15:13:57"/>
    <m/>
    <m/>
    <m/>
    <s v=""/>
    <x v="2"/>
    <m/>
    <x v="0"/>
    <x v="0"/>
    <x v="0"/>
    <x v="0"/>
    <m/>
    <m/>
    <s v="Por validar"/>
    <s v="Por validar"/>
    <n v="7.9861110862111673E-4"/>
    <s v="Cumplido"/>
  </r>
  <r>
    <x v="262"/>
    <s v="RE: SOLICITUD DE PERMISOS"/>
    <x v="3"/>
    <x v="0"/>
    <s v=""/>
    <s v="RNEC-MESA NIVEL 1"/>
    <x v="18"/>
    <x v="262"/>
    <x v="11"/>
    <x v="262"/>
    <d v="2020-01-11T11:24:39"/>
    <m/>
    <m/>
    <m/>
    <s v=""/>
    <x v="2"/>
    <m/>
    <x v="0"/>
    <x v="0"/>
    <x v="0"/>
    <x v="0"/>
    <m/>
    <m/>
    <s v="Por validar"/>
    <s v="Por validar"/>
    <n v="1.1574069503694773E-5"/>
    <s v="Cumplido"/>
  </r>
  <r>
    <x v="263"/>
    <s v="RE: Creación cuentas de usuario"/>
    <x v="3"/>
    <x v="0"/>
    <s v=""/>
    <s v="RNEC-MESA NIVEL 1"/>
    <x v="18"/>
    <x v="263"/>
    <x v="6"/>
    <x v="263"/>
    <d v="2020-01-10T18:49:52"/>
    <m/>
    <m/>
    <m/>
    <s v=""/>
    <x v="2"/>
    <m/>
    <x v="0"/>
    <x v="0"/>
    <x v="0"/>
    <x v="0"/>
    <m/>
    <m/>
    <s v="Por validar"/>
    <s v="Por validar"/>
    <n v="1.6203703853534535E-4"/>
    <s v="Cumplido"/>
  </r>
  <r>
    <x v="264"/>
    <s v="Solicitud Videoconferencia"/>
    <x v="12"/>
    <x v="0"/>
    <s v=""/>
    <s v="RNEC-NIVEL 2 WAN"/>
    <x v="19"/>
    <x v="264"/>
    <x v="11"/>
    <x v="264"/>
    <d v="2020-01-11T19:01:19"/>
    <m/>
    <m/>
    <m/>
    <s v=""/>
    <x v="2"/>
    <m/>
    <x v="0"/>
    <x v="0"/>
    <x v="0"/>
    <x v="0"/>
    <m/>
    <m/>
    <s v="Por validar"/>
    <s v="Por validar"/>
    <n v="9.2592592409346253E-5"/>
    <s v="Cumplido"/>
  </r>
  <r>
    <x v="265"/>
    <s v="RE: SOLICITUD ACTIVACIÓN USUARIOS"/>
    <x v="7"/>
    <x v="0"/>
    <s v=""/>
    <s v="RNEC-MESA NIVEL 1"/>
    <x v="19"/>
    <x v="265"/>
    <x v="11"/>
    <x v="265"/>
    <d v="2020-01-11T12:55:21"/>
    <m/>
    <m/>
    <m/>
    <s v=""/>
    <x v="2"/>
    <m/>
    <x v="0"/>
    <x v="0"/>
    <x v="0"/>
    <x v="0"/>
    <m/>
    <m/>
    <s v="Por validar"/>
    <s v="Por validar"/>
    <n v="1.1574073869269341E-4"/>
    <s v="Cumplido"/>
  </r>
  <r>
    <x v="266"/>
    <s v="RE: Solicitud permisos web"/>
    <x v="7"/>
    <x v="0"/>
    <s v=""/>
    <s v="RNEC-MESA NIVEL 1"/>
    <x v="19"/>
    <x v="266"/>
    <x v="11"/>
    <x v="266"/>
    <d v="2020-01-11T11:24:39"/>
    <m/>
    <m/>
    <m/>
    <s v=""/>
    <x v="2"/>
    <m/>
    <x v="0"/>
    <x v="0"/>
    <x v="0"/>
    <x v="0"/>
    <m/>
    <m/>
    <s v="Por validar"/>
    <s v="Por validar"/>
    <n v="4.398148157633841E-4"/>
    <s v="Cumplido"/>
  </r>
  <r>
    <x v="267"/>
    <s v="Habilitación de Puntos de Red DAT - 22"/>
    <x v="7"/>
    <x v="0"/>
    <s v=""/>
    <s v="RNEC-SOPORTE SITIO NIVEL 1"/>
    <x v="19"/>
    <x v="267"/>
    <x v="11"/>
    <x v="267"/>
    <d v="2020-01-11T15:15:05"/>
    <m/>
    <m/>
    <m/>
    <s v=""/>
    <x v="2"/>
    <m/>
    <x v="0"/>
    <x v="0"/>
    <x v="0"/>
    <x v="0"/>
    <m/>
    <m/>
    <s v="Por validar"/>
    <s v="Por validar"/>
    <n v="1.1574073869269341E-4"/>
    <s v="Cumplido"/>
  </r>
  <r>
    <x v="268"/>
    <s v="RE: Solicitud permisos usuario SharePoint"/>
    <x v="0"/>
    <x v="0"/>
    <s v=""/>
    <s v="RNEC-MESA NIVEL 1"/>
    <x v="19"/>
    <x v="268"/>
    <x v="11"/>
    <x v="268"/>
    <d v="2020-01-11T19:01:19"/>
    <m/>
    <m/>
    <m/>
    <s v=""/>
    <x v="2"/>
    <m/>
    <x v="0"/>
    <x v="0"/>
    <x v="0"/>
    <x v="0"/>
    <m/>
    <m/>
    <s v="Por validar"/>
    <s v="Por validar"/>
    <n v="1.1574076779652387E-5"/>
    <s v="Cumplido"/>
  </r>
  <r>
    <x v="269"/>
    <s v="RE: cancelación cuentas"/>
    <x v="3"/>
    <x v="0"/>
    <s v=""/>
    <s v="RNEC-MESA NIVEL 1"/>
    <x v="19"/>
    <x v="269"/>
    <x v="4"/>
    <x v="269"/>
    <d v="2020-01-17T09:18:23"/>
    <m/>
    <m/>
    <m/>
    <s v=""/>
    <x v="2"/>
    <m/>
    <x v="0"/>
    <x v="0"/>
    <x v="0"/>
    <x v="0"/>
    <m/>
    <m/>
    <s v="Por validar"/>
    <s v="Por validar"/>
    <n v="-2.8935185400769114E-4"/>
    <s v="Cumplido"/>
  </r>
  <r>
    <x v="270"/>
    <s v="RE: Conexión equipo red WiFi NAVEGACION"/>
    <x v="7"/>
    <x v="0"/>
    <s v=""/>
    <s v="RNEC-SOPORTE SITIO NIVEL 1"/>
    <x v="19"/>
    <x v="270"/>
    <x v="11"/>
    <x v="270"/>
    <d v="2020-01-11T19:01:19"/>
    <m/>
    <m/>
    <m/>
    <s v=""/>
    <x v="2"/>
    <m/>
    <x v="0"/>
    <x v="0"/>
    <x v="0"/>
    <x v="0"/>
    <m/>
    <m/>
    <s v="Por validar"/>
    <s v="Por validar"/>
    <n v="2.3148153559304774E-5"/>
    <s v="Cumplido"/>
  </r>
  <r>
    <x v="271"/>
    <s v="Cambiar Contraseña"/>
    <x v="3"/>
    <x v="0"/>
    <s v=""/>
    <s v="RNEC-MESA NIVEL 1"/>
    <x v="19"/>
    <x v="271"/>
    <x v="11"/>
    <x v="271"/>
    <d v="2020-01-11T11:24:39"/>
    <m/>
    <m/>
    <m/>
    <s v=""/>
    <x v="2"/>
    <m/>
    <x v="0"/>
    <x v="0"/>
    <x v="0"/>
    <x v="0"/>
    <m/>
    <m/>
    <s v="Por validar"/>
    <s v="Por validar"/>
    <n v="-6.4814815414138138E-4"/>
    <s v="Cumplido"/>
  </r>
  <r>
    <x v="272"/>
    <s v="RE: Solicitud activación de dominio en el perfil Registrador Distrital cacoronel"/>
    <x v="3"/>
    <x v="0"/>
    <s v=""/>
    <s v="RNEC-MESA NIVEL 1"/>
    <x v="19"/>
    <x v="272"/>
    <x v="11"/>
    <x v="272"/>
    <d v="2020-01-11T19:01:19"/>
    <m/>
    <m/>
    <m/>
    <s v=""/>
    <x v="2"/>
    <m/>
    <x v="0"/>
    <x v="0"/>
    <x v="0"/>
    <x v="0"/>
    <m/>
    <m/>
    <s v="Por validar"/>
    <s v="Por validar"/>
    <n v="6.4814815414138138E-4"/>
    <s v="Cumplido"/>
  </r>
  <r>
    <x v="273"/>
    <s v="RE: CREACION CORREO INSTITUCIONAL Y CUENTAS DE USUARIO REGISTRADOR ESPECIAL DE TUNJA funcionario JUL"/>
    <x v="3"/>
    <x v="0"/>
    <s v=""/>
    <s v="RNEC-MESA NIVEL 1"/>
    <x v="19"/>
    <x v="273"/>
    <x v="11"/>
    <x v="273"/>
    <d v="2020-01-11T19:01:19"/>
    <m/>
    <m/>
    <m/>
    <s v=""/>
    <x v="2"/>
    <m/>
    <x v="0"/>
    <x v="0"/>
    <x v="0"/>
    <x v="0"/>
    <m/>
    <m/>
    <s v="Por validar"/>
    <s v="Por validar"/>
    <n v="3.3564814657438546E-4"/>
    <s v="Cumplido"/>
  </r>
  <r>
    <x v="274"/>
    <s v="RV: CREACION CORREO INSTITUCIONAL Y CUENTAS DE USUARIO REGISTRADOR ESPECIAL DE TUNJA funcionario JUL"/>
    <x v="3"/>
    <x v="0"/>
    <s v="Cumplido"/>
    <s v="RNEC-MESA NIVEL 1"/>
    <x v="19"/>
    <x v="274"/>
    <x v="4"/>
    <x v="274"/>
    <d v="2020-01-17T12:48:56"/>
    <m/>
    <m/>
    <m/>
    <s v="00:00"/>
    <x v="0"/>
    <m/>
    <x v="0"/>
    <x v="0"/>
    <x v="0"/>
    <x v="0"/>
    <m/>
    <m/>
    <s v="Por validar"/>
    <s v="Por validar"/>
    <n v="2.8935185182490386E-3"/>
    <s v="Cumplido"/>
  </r>
  <r>
    <x v="275"/>
    <s v="RE: Reactivación de Usuario."/>
    <x v="3"/>
    <x v="0"/>
    <s v=""/>
    <s v="RNEC-MESA NIVEL 1"/>
    <x v="19"/>
    <x v="275"/>
    <x v="11"/>
    <x v="275"/>
    <d v="2020-01-11T16:45:34"/>
    <m/>
    <m/>
    <m/>
    <s v=""/>
    <x v="2"/>
    <m/>
    <x v="0"/>
    <x v="0"/>
    <x v="0"/>
    <x v="0"/>
    <m/>
    <m/>
    <s v="Por validar"/>
    <s v="Por validar"/>
    <n v="-3.7037037691334262E-4"/>
    <s v="Cumplido"/>
  </r>
  <r>
    <x v="276"/>
    <s v="RE: Reactivación de Usuario."/>
    <x v="3"/>
    <x v="0"/>
    <s v=""/>
    <s v="RNEC-MESA NIVEL 1"/>
    <x v="19"/>
    <x v="276"/>
    <x v="11"/>
    <x v="276"/>
    <d v="2020-01-11T15:15:05"/>
    <m/>
    <m/>
    <m/>
    <s v=""/>
    <x v="2"/>
    <m/>
    <x v="0"/>
    <x v="0"/>
    <x v="0"/>
    <x v="0"/>
    <m/>
    <m/>
    <s v="Por validar"/>
    <s v="Por validar"/>
    <n v="9.2592592409346253E-5"/>
    <s v="Cumplido"/>
  </r>
  <r>
    <x v="277"/>
    <s v="RE: Solicitud Creación usuario"/>
    <x v="3"/>
    <x v="0"/>
    <s v=""/>
    <s v="RNEC-NIVEL 2 MOVILIDAD"/>
    <x v="19"/>
    <x v="277"/>
    <x v="11"/>
    <x v="277"/>
    <d v="2020-01-11T15:15:05"/>
    <m/>
    <m/>
    <m/>
    <s v=""/>
    <x v="2"/>
    <m/>
    <x v="0"/>
    <x v="0"/>
    <x v="0"/>
    <x v="0"/>
    <m/>
    <m/>
    <s v="Por validar"/>
    <s v="Por validar"/>
    <n v="8.6805555474711582E-4"/>
    <s v="Cumplido"/>
  </r>
  <r>
    <x v="278"/>
    <s v="RE: Activacion usuario"/>
    <x v="3"/>
    <x v="0"/>
    <s v=""/>
    <s v="RNEC-MESA NIVEL 1"/>
    <x v="19"/>
    <x v="278"/>
    <x v="11"/>
    <x v="278"/>
    <d v="2020-01-11T15:15:05"/>
    <m/>
    <m/>
    <m/>
    <s v=""/>
    <x v="2"/>
    <m/>
    <x v="0"/>
    <x v="0"/>
    <x v="0"/>
    <x v="0"/>
    <m/>
    <m/>
    <s v="Por validar"/>
    <s v="Por validar"/>
    <n v="5.0925925461342558E-4"/>
    <s v="Cumplido"/>
  </r>
  <r>
    <x v="279"/>
    <s v="RE: Retiro funcionario"/>
    <x v="3"/>
    <x v="0"/>
    <s v="Cumplido"/>
    <s v="RNEC-MESA NIVEL 1"/>
    <x v="19"/>
    <x v="279"/>
    <x v="4"/>
    <x v="279"/>
    <d v="2020-01-17T12:48:56"/>
    <m/>
    <m/>
    <m/>
    <s v="00:00"/>
    <x v="0"/>
    <m/>
    <x v="0"/>
    <x v="0"/>
    <x v="0"/>
    <x v="0"/>
    <m/>
    <m/>
    <s v="Por validar"/>
    <s v="Por validar"/>
    <n v="1.0648148163454607E-3"/>
    <s v="Cumplido"/>
  </r>
  <r>
    <x v="280"/>
    <s v="RE: Solicitud ampliación vigencia cuenta inducción@registraduria.gov.co"/>
    <x v="3"/>
    <x v="0"/>
    <s v=""/>
    <s v="RNEC-MESA NIVEL 1"/>
    <x v="19"/>
    <x v="280"/>
    <x v="11"/>
    <x v="280"/>
    <d v="2020-01-11T16:45:34"/>
    <m/>
    <m/>
    <m/>
    <s v=""/>
    <x v="2"/>
    <m/>
    <x v="0"/>
    <x v="0"/>
    <x v="0"/>
    <x v="0"/>
    <m/>
    <m/>
    <s v="Por validar"/>
    <s v="Por validar"/>
    <n v="5.2083333139307797E-4"/>
    <s v="Cumplido"/>
  </r>
  <r>
    <x v="281"/>
    <s v="Cambiar contraseña"/>
    <x v="3"/>
    <x v="0"/>
    <s v=""/>
    <s v="RNEC-MESA NIVEL 1"/>
    <x v="19"/>
    <x v="281"/>
    <x v="11"/>
    <x v="281"/>
    <d v="2020-01-11T16:45:34"/>
    <m/>
    <m/>
    <m/>
    <s v=""/>
    <x v="2"/>
    <m/>
    <x v="0"/>
    <x v="0"/>
    <x v="0"/>
    <x v="0"/>
    <m/>
    <m/>
    <s v="Por validar"/>
    <s v="Por validar"/>
    <s v="POR VALIDAR"/>
    <s v="POR VALIDAR"/>
  </r>
  <r>
    <x v="282"/>
    <s v="RE: RE ESPECIAL IBAGUE SOL ACTIVACION VIGENCIA USUARIOS CC 14105146-28551936 HUGO ENRIQUE LOZANO SAN"/>
    <x v="3"/>
    <x v="0"/>
    <s v=""/>
    <s v="RNEC-MESA NIVEL 1"/>
    <x v="19"/>
    <x v="282"/>
    <x v="11"/>
    <x v="282"/>
    <d v="2020-01-11T19:01:19"/>
    <m/>
    <m/>
    <m/>
    <s v=""/>
    <x v="2"/>
    <m/>
    <x v="0"/>
    <x v="0"/>
    <x v="0"/>
    <x v="0"/>
    <m/>
    <m/>
    <s v="Por validar"/>
    <s v="Por validar"/>
    <n v="4.6296296204673126E-4"/>
    <s v="Cumplido"/>
  </r>
  <r>
    <x v="283"/>
    <s v="RE: Cancelar usuario de correo"/>
    <x v="3"/>
    <x v="0"/>
    <s v=""/>
    <s v="RNEC-MESA NIVEL 1"/>
    <x v="19"/>
    <x v="283"/>
    <x v="8"/>
    <x v="283"/>
    <d v="2020-01-14T13:17:20"/>
    <m/>
    <m/>
    <m/>
    <s v=""/>
    <x v="2"/>
    <m/>
    <x v="0"/>
    <x v="0"/>
    <x v="0"/>
    <x v="0"/>
    <m/>
    <m/>
    <s v="Por validar"/>
    <s v="Por validar"/>
    <n v="1.9675926159834489E-4"/>
    <s v="Cumplido"/>
  </r>
  <r>
    <x v="284"/>
    <s v="RE: Actualizacion de Usuario"/>
    <x v="3"/>
    <x v="0"/>
    <s v=""/>
    <s v="RNEC-MESA NIVEL 1"/>
    <x v="19"/>
    <x v="284"/>
    <x v="8"/>
    <x v="284"/>
    <d v="2020-01-14T11:27:51"/>
    <m/>
    <m/>
    <m/>
    <s v=""/>
    <x v="2"/>
    <m/>
    <x v="0"/>
    <x v="0"/>
    <x v="0"/>
    <x v="0"/>
    <m/>
    <m/>
    <s v="Por validar"/>
    <s v="Por validar"/>
    <n v="5.2083333139307797E-4"/>
    <s v="Cumplido"/>
  </r>
  <r>
    <x v="285"/>
    <s v="RE: RE ESPECIAL IBAGUE SOL ACTIVACION VIGENCIA USUARIOS CC 14105146-28551936 HUGO ENRIQUE LOZANO SAN"/>
    <x v="3"/>
    <x v="0"/>
    <s v=""/>
    <s v="RNEC-MESA NIVEL 1"/>
    <x v="19"/>
    <x v="285"/>
    <x v="11"/>
    <x v="285"/>
    <d v="2020-01-11T19:01:19"/>
    <m/>
    <m/>
    <m/>
    <s v=""/>
    <x v="2"/>
    <m/>
    <x v="0"/>
    <x v="0"/>
    <x v="0"/>
    <x v="0"/>
    <m/>
    <m/>
    <s v="Por validar"/>
    <s v="Por validar"/>
    <n v="1.4351851859828457E-3"/>
    <s v="Cumplido"/>
  </r>
  <r>
    <x v="286"/>
    <s v="RV: creación cuentas vpn"/>
    <x v="5"/>
    <x v="0"/>
    <s v=""/>
    <s v="RNEC-MESA NIVEL 1"/>
    <x v="19"/>
    <x v="286"/>
    <x v="11"/>
    <x v="286"/>
    <d v="2020-01-11T19:01:19"/>
    <m/>
    <m/>
    <m/>
    <s v=""/>
    <x v="2"/>
    <m/>
    <x v="0"/>
    <x v="0"/>
    <x v="0"/>
    <x v="0"/>
    <m/>
    <m/>
    <s v="Por validar"/>
    <s v="Por validar"/>
    <n v="3.4722222335403785E-4"/>
    <s v="Cumplido"/>
  </r>
  <r>
    <x v="287"/>
    <s v="RE: creación cuentas vpn"/>
    <x v="5"/>
    <x v="0"/>
    <s v=""/>
    <s v="RNEC-MESA NIVEL 1"/>
    <x v="19"/>
    <x v="287"/>
    <x v="11"/>
    <x v="287"/>
    <d v="2020-01-11T19:01:19"/>
    <m/>
    <m/>
    <m/>
    <s v=""/>
    <x v="2"/>
    <m/>
    <x v="0"/>
    <x v="0"/>
    <x v="0"/>
    <x v="0"/>
    <m/>
    <m/>
    <s v="Por validar"/>
    <s v="Por validar"/>
    <n v="1.1574069503694773E-5"/>
    <s v="Cumplido"/>
  </r>
  <r>
    <x v="288"/>
    <s v="RE: Activación de Ip para Mac en Oficina de Prensa"/>
    <x v="3"/>
    <x v="0"/>
    <s v=""/>
    <s v="RNEC-MESA NIVEL 1"/>
    <x v="19"/>
    <x v="288"/>
    <x v="8"/>
    <x v="288"/>
    <d v="2020-01-14T15:13:57"/>
    <m/>
    <m/>
    <m/>
    <s v=""/>
    <x v="2"/>
    <m/>
    <x v="0"/>
    <x v="0"/>
    <x v="0"/>
    <x v="0"/>
    <m/>
    <m/>
    <s v="Por validar"/>
    <s v="Por validar"/>
    <n v="1.157407408754807E-3"/>
    <s v="Cumplido"/>
  </r>
  <r>
    <x v="289"/>
    <s v="RE: Error generado por posibles Actualizaciones"/>
    <x v="13"/>
    <x v="0"/>
    <s v=""/>
    <s v="RNEC-MESA NIVEL 1"/>
    <x v="19"/>
    <x v="289"/>
    <x v="8"/>
    <x v="289"/>
    <d v="2020-01-14T13:17:20"/>
    <m/>
    <m/>
    <m/>
    <s v=""/>
    <x v="2"/>
    <m/>
    <x v="0"/>
    <x v="0"/>
    <x v="0"/>
    <x v="0"/>
    <m/>
    <m/>
    <s v="Por validar"/>
    <s v="Por validar"/>
    <n v="-1.8518518481869251E-4"/>
    <s v="Cumplido"/>
  </r>
  <r>
    <x v="290"/>
    <s v="Creación usuario"/>
    <x v="3"/>
    <x v="0"/>
    <s v=""/>
    <s v="RNEC-MESA NIVEL 1"/>
    <x v="19"/>
    <x v="290"/>
    <x v="8"/>
    <x v="290"/>
    <d v="2020-01-14T17:08:22"/>
    <m/>
    <m/>
    <m/>
    <s v=""/>
    <x v="2"/>
    <m/>
    <x v="0"/>
    <x v="0"/>
    <x v="0"/>
    <x v="0"/>
    <m/>
    <m/>
    <s v="Por validar"/>
    <s v="Por validar"/>
    <n v="0"/>
    <s v="Cumplido"/>
  </r>
  <r>
    <x v="291"/>
    <s v="RV: Cancelación cuentas de usuario y correo institucional"/>
    <x v="3"/>
    <x v="0"/>
    <s v="Cumplido"/>
    <s v="RNEC-MESA NIVEL 1"/>
    <x v="19"/>
    <x v="291"/>
    <x v="4"/>
    <x v="291"/>
    <d v="2020-01-17T12:48:56"/>
    <m/>
    <m/>
    <m/>
    <s v="00:00"/>
    <x v="0"/>
    <m/>
    <x v="0"/>
    <x v="0"/>
    <x v="0"/>
    <x v="0"/>
    <m/>
    <m/>
    <s v="Por validar"/>
    <s v="Por validar"/>
    <n v="7.4074073927477002E-4"/>
    <s v="Cumplido"/>
  </r>
  <r>
    <x v="292"/>
    <s v="RE: creación cuentas vpn"/>
    <x v="5"/>
    <x v="0"/>
    <s v=""/>
    <s v="RNEC-MESA NIVEL 1"/>
    <x v="19"/>
    <x v="292"/>
    <x v="11"/>
    <x v="292"/>
    <d v="2020-01-11T19:01:19"/>
    <m/>
    <m/>
    <m/>
    <s v=""/>
    <x v="2"/>
    <m/>
    <x v="0"/>
    <x v="0"/>
    <x v="0"/>
    <x v="0"/>
    <m/>
    <m/>
    <s v="Por validar"/>
    <s v="Por validar"/>
    <n v="1.1574076779652387E-5"/>
    <s v="Cumplido"/>
  </r>
  <r>
    <x v="293"/>
    <s v="RV: creación cuentas vpn"/>
    <x v="5"/>
    <x v="0"/>
    <s v=""/>
    <s v="RNEC-MESA NIVEL 1"/>
    <x v="19"/>
    <x v="293"/>
    <x v="8"/>
    <x v="293"/>
    <d v="2020-01-14T09:25:22"/>
    <m/>
    <m/>
    <m/>
    <s v=""/>
    <x v="2"/>
    <m/>
    <x v="0"/>
    <x v="0"/>
    <x v="0"/>
    <x v="0"/>
    <m/>
    <m/>
    <s v="Por validar"/>
    <s v="Por validar"/>
    <n v="4.6296296204673126E-4"/>
    <s v="Cumplido"/>
  </r>
  <r>
    <x v="294"/>
    <s v="RE: creación cuentas vpn"/>
    <x v="5"/>
    <x v="0"/>
    <s v=""/>
    <s v="RNEC-MESA NIVEL 1"/>
    <x v="19"/>
    <x v="294"/>
    <x v="8"/>
    <x v="294"/>
    <d v="2020-01-14T09:25:22"/>
    <m/>
    <m/>
    <m/>
    <s v=""/>
    <x v="2"/>
    <m/>
    <x v="0"/>
    <x v="0"/>
    <x v="0"/>
    <x v="0"/>
    <m/>
    <m/>
    <s v="Por validar"/>
    <s v="Por validar"/>
    <n v="1.1574076779652387E-5"/>
    <s v="Cumplido"/>
  </r>
  <r>
    <x v="295"/>
    <s v="RV: creación cuentas vpn"/>
    <x v="5"/>
    <x v="0"/>
    <s v=""/>
    <s v="RNEC-MESA NIVEL 1"/>
    <x v="19"/>
    <x v="295"/>
    <x v="11"/>
    <x v="295"/>
    <d v="2020-01-11T19:01:19"/>
    <m/>
    <m/>
    <m/>
    <s v=""/>
    <x v="2"/>
    <m/>
    <x v="0"/>
    <x v="0"/>
    <x v="0"/>
    <x v="0"/>
    <m/>
    <m/>
    <s v="Por validar"/>
    <s v="Por validar"/>
    <n v="1.7361111531499773E-4"/>
    <s v="Cumplido"/>
  </r>
  <r>
    <x v="296"/>
    <s v="RV: creación cuentas vpn"/>
    <x v="5"/>
    <x v="0"/>
    <s v=""/>
    <s v="RNEC-MESA NIVEL 1"/>
    <x v="19"/>
    <x v="296"/>
    <x v="11"/>
    <x v="296"/>
    <d v="2020-01-11T19:01:19"/>
    <m/>
    <m/>
    <m/>
    <s v=""/>
    <x v="2"/>
    <m/>
    <x v="0"/>
    <x v="0"/>
    <x v="0"/>
    <x v="0"/>
    <m/>
    <m/>
    <s v="Por validar"/>
    <s v="Por validar"/>
    <n v="2.1527777789742686E-3"/>
    <s v="Cumplido"/>
  </r>
  <r>
    <x v="297"/>
    <s v="RE: ACTIVACIÓN DE LA CUENTA"/>
    <x v="3"/>
    <x v="0"/>
    <s v=""/>
    <s v="RNEC-MESA NIVEL 1"/>
    <x v="19"/>
    <x v="297"/>
    <x v="8"/>
    <x v="297"/>
    <d v="2020-01-14T11:27:51"/>
    <m/>
    <m/>
    <m/>
    <s v=""/>
    <x v="2"/>
    <m/>
    <x v="0"/>
    <x v="0"/>
    <x v="0"/>
    <x v="0"/>
    <m/>
    <m/>
    <s v="Por validar"/>
    <s v="Por validar"/>
    <n v="-3.2407406979473308E-4"/>
    <s v="Cumplido"/>
  </r>
  <r>
    <x v="298"/>
    <s v="Cambiar Contraseña_x000a_Cambiar Contraseña"/>
    <x v="3"/>
    <x v="0"/>
    <s v=""/>
    <s v="RNEC-MESA NIVEL 1"/>
    <x v="20"/>
    <x v="298"/>
    <x v="8"/>
    <x v="298"/>
    <d v="2020-01-14T11:27:51"/>
    <m/>
    <m/>
    <m/>
    <s v=""/>
    <x v="2"/>
    <m/>
    <x v="0"/>
    <x v="0"/>
    <x v="0"/>
    <x v="0"/>
    <m/>
    <m/>
    <s v="Por validar"/>
    <s v="Por validar"/>
    <n v="-2.3148148466134444E-4"/>
    <s v="Cumplido"/>
  </r>
  <r>
    <x v="299"/>
    <s v="RE: Solicitud sala de videoconferencia"/>
    <x v="4"/>
    <x v="0"/>
    <s v=""/>
    <s v="RNEC-NIVEL 2 WAN"/>
    <x v="20"/>
    <x v="299"/>
    <x v="4"/>
    <x v="299"/>
    <d v="2020-01-17T11:03:47"/>
    <m/>
    <m/>
    <m/>
    <s v=""/>
    <x v="2"/>
    <m/>
    <x v="0"/>
    <x v="0"/>
    <x v="0"/>
    <x v="0"/>
    <m/>
    <m/>
    <s v="Por validar"/>
    <s v="Por validar"/>
    <n v="0"/>
    <s v="Cumplido"/>
  </r>
  <r>
    <x v="300"/>
    <s v="RV: Compensación de $ 3,000,000 por su esfuerzo"/>
    <x v="14"/>
    <x v="0"/>
    <s v=""/>
    <s v="RNEC-MESA NIVEL 1"/>
    <x v="20"/>
    <x v="300"/>
    <x v="8"/>
    <x v="300"/>
    <d v="2020-01-14T18:47:34"/>
    <m/>
    <m/>
    <m/>
    <s v=""/>
    <x v="2"/>
    <m/>
    <x v="0"/>
    <x v="0"/>
    <x v="0"/>
    <x v="0"/>
    <m/>
    <m/>
    <s v="Por validar"/>
    <s v="Por validar"/>
    <n v="2.3148153559304774E-5"/>
    <s v="Cumplido"/>
  </r>
  <r>
    <x v="301"/>
    <s v="RE: Activación puntos"/>
    <x v="7"/>
    <x v="0"/>
    <s v=""/>
    <s v="RNEC-SOPORTE SITIO NIVEL 1"/>
    <x v="20"/>
    <x v="301"/>
    <x v="8"/>
    <x v="301"/>
    <d v="2020-01-14T13:17:20"/>
    <m/>
    <m/>
    <m/>
    <s v=""/>
    <x v="2"/>
    <m/>
    <x v="0"/>
    <x v="0"/>
    <x v="0"/>
    <x v="0"/>
    <m/>
    <m/>
    <s v="Por validar"/>
    <s v="Por validar"/>
    <n v="1.5046296175569296E-4"/>
    <s v="Cumplido"/>
  </r>
  <r>
    <x v="302"/>
    <s v="Verificacion de punto de red - Planeacion"/>
    <x v="7"/>
    <x v="0"/>
    <s v=""/>
    <s v="RNEC-SOPORTE SITIO NIVEL 1"/>
    <x v="20"/>
    <x v="302"/>
    <x v="8"/>
    <x v="302"/>
    <d v="2020-01-14T11:27:51"/>
    <m/>
    <m/>
    <m/>
    <s v=""/>
    <x v="2"/>
    <m/>
    <x v="0"/>
    <x v="0"/>
    <x v="0"/>
    <x v="0"/>
    <m/>
    <m/>
    <s v="Por validar"/>
    <s v="Por validar"/>
    <n v="1.1574076779652387E-5"/>
    <s v="Cumplido"/>
  </r>
  <r>
    <x v="303"/>
    <s v="RE: SOLICITUD CUENTA USUARIO/CORREO FUNCIONARIA DELEINE VENCE"/>
    <x v="3"/>
    <x v="0"/>
    <s v=""/>
    <s v="RNEC-MESA NIVEL 1"/>
    <x v="20"/>
    <x v="303"/>
    <x v="8"/>
    <x v="303"/>
    <d v="2020-01-14T17:08:22"/>
    <m/>
    <m/>
    <m/>
    <s v=""/>
    <x v="2"/>
    <m/>
    <x v="0"/>
    <x v="0"/>
    <x v="0"/>
    <x v="0"/>
    <m/>
    <m/>
    <s v="Por validar"/>
    <s v="Por validar"/>
    <n v="1.9675926159834489E-4"/>
    <s v="Cumplido"/>
  </r>
  <r>
    <x v="304"/>
    <s v="RE: SOLICIUD MODIFICAR CORREO"/>
    <x v="8"/>
    <x v="0"/>
    <s v=""/>
    <s v="RNEC-SOPORTE SITIO NIVEL 1"/>
    <x v="20"/>
    <x v="304"/>
    <x v="8"/>
    <x v="304"/>
    <d v="2020-01-14T13:17:20"/>
    <m/>
    <m/>
    <m/>
    <s v=""/>
    <x v="2"/>
    <m/>
    <x v="0"/>
    <x v="0"/>
    <x v="0"/>
    <x v="0"/>
    <m/>
    <m/>
    <s v="Por validar"/>
    <s v="Por validar"/>
    <n v="-1.7361110803904012E-4"/>
    <s v="Cumplido"/>
  </r>
  <r>
    <x v="305"/>
    <s v="RE: ACTIVACIÓN DE USUARIO ASESOR SAMIR BEDOYA PIRAQUIVE"/>
    <x v="3"/>
    <x v="0"/>
    <s v=""/>
    <s v="RNEC-MESA NIVEL 1"/>
    <x v="20"/>
    <x v="305"/>
    <x v="8"/>
    <x v="305"/>
    <d v="2020-01-14T13:17:20"/>
    <m/>
    <m/>
    <m/>
    <s v=""/>
    <x v="2"/>
    <m/>
    <x v="0"/>
    <x v="0"/>
    <x v="0"/>
    <x v="0"/>
    <m/>
    <m/>
    <s v="Por validar"/>
    <s v="Por validar"/>
    <n v="5.092592618893832E-4"/>
    <s v="Cumplido"/>
  </r>
  <r>
    <x v="306"/>
    <s v="RE: Acta de posesion"/>
    <x v="3"/>
    <x v="0"/>
    <s v=""/>
    <s v="RNEC-MESA NIVEL 1"/>
    <x v="20"/>
    <x v="306"/>
    <x v="8"/>
    <x v="306"/>
    <d v="2020-01-14T13:17:20"/>
    <m/>
    <m/>
    <m/>
    <s v=""/>
    <x v="2"/>
    <m/>
    <x v="0"/>
    <x v="0"/>
    <x v="0"/>
    <x v="0"/>
    <m/>
    <m/>
    <s v="Por validar"/>
    <s v="Por validar"/>
    <n v="2.0833333110203966E-4"/>
    <s v="Cumplido"/>
  </r>
  <r>
    <x v="307"/>
    <s v="Cambiar Contraseña"/>
    <x v="3"/>
    <x v="0"/>
    <s v=""/>
    <s v="RNEC-MESA NIVEL 1"/>
    <x v="20"/>
    <x v="307"/>
    <x v="8"/>
    <x v="307"/>
    <d v="2020-01-14T11:27:51"/>
    <m/>
    <m/>
    <m/>
    <s v=""/>
    <x v="2"/>
    <m/>
    <x v="0"/>
    <x v="0"/>
    <x v="0"/>
    <x v="0"/>
    <m/>
    <m/>
    <s v="Por validar"/>
    <s v="Por validar"/>
    <s v="POR VALIDAR"/>
    <s v="POR VALIDAR"/>
  </r>
  <r>
    <x v="308"/>
    <s v="RE: Usuario msmarin"/>
    <x v="3"/>
    <x v="0"/>
    <s v=""/>
    <s v="RNEC-MESA NIVEL 1"/>
    <x v="20"/>
    <x v="308"/>
    <x v="8"/>
    <x v="308"/>
    <d v="2020-01-14T13:17:20"/>
    <m/>
    <m/>
    <m/>
    <s v=""/>
    <x v="2"/>
    <m/>
    <x v="0"/>
    <x v="0"/>
    <x v="0"/>
    <x v="0"/>
    <m/>
    <m/>
    <s v="Por validar"/>
    <s v="Por validar"/>
    <n v="5.671296312357299E-4"/>
    <s v="Cumplido"/>
  </r>
  <r>
    <x v="309"/>
    <s v="RE: CREACION USUARIO INSTITUCIONAL - LA GUAJIRA"/>
    <x v="3"/>
    <x v="0"/>
    <s v=""/>
    <s v="RNEC-MESA NIVEL 1"/>
    <x v="20"/>
    <x v="309"/>
    <x v="8"/>
    <x v="309"/>
    <d v="2020-01-14T17:08:22"/>
    <m/>
    <m/>
    <m/>
    <s v=""/>
    <x v="2"/>
    <m/>
    <x v="0"/>
    <x v="0"/>
    <x v="0"/>
    <x v="0"/>
    <m/>
    <m/>
    <s v="Por validar"/>
    <s v="Por validar"/>
    <n v="4.1666666948003694E-4"/>
    <s v="Cumplido"/>
  </r>
  <r>
    <x v="310"/>
    <s v="RE: Fwd:desbloqueo ingreso usuario regís especial popayan  Resolucion"/>
    <x v="3"/>
    <x v="0"/>
    <s v=""/>
    <s v="RNEC-MESA NIVEL 1"/>
    <x v="20"/>
    <x v="310"/>
    <x v="8"/>
    <x v="310"/>
    <d v="2020-01-14T17:08:22"/>
    <m/>
    <m/>
    <m/>
    <s v=""/>
    <x v="2"/>
    <m/>
    <x v="0"/>
    <x v="0"/>
    <x v="0"/>
    <x v="0"/>
    <m/>
    <m/>
    <s v="Por validar"/>
    <s v="Por validar"/>
    <n v="3.3564814657438546E-4"/>
    <s v="Cumplido"/>
  </r>
  <r>
    <x v="311"/>
    <s v="RE: Conexión escritorio remoto - jfflorez"/>
    <x v="7"/>
    <x v="0"/>
    <s v=""/>
    <s v="RNEC-MESA NIVEL 1"/>
    <x v="20"/>
    <x v="311"/>
    <x v="8"/>
    <x v="311"/>
    <d v="2020-01-14T13:17:20"/>
    <m/>
    <m/>
    <m/>
    <s v=""/>
    <x v="2"/>
    <m/>
    <x v="0"/>
    <x v="0"/>
    <x v="0"/>
    <x v="0"/>
    <m/>
    <m/>
    <s v="Por validar"/>
    <s v="Por validar"/>
    <n v="8.5648148524342105E-4"/>
    <s v="Cumplido"/>
  </r>
  <r>
    <x v="312"/>
    <s v="RE: Activación Usuario"/>
    <x v="3"/>
    <x v="0"/>
    <s v=""/>
    <s v="RNEC-MESA NIVEL 1"/>
    <x v="20"/>
    <x v="312"/>
    <x v="8"/>
    <x v="312"/>
    <d v="2020-01-14T17:08:22"/>
    <m/>
    <m/>
    <m/>
    <s v=""/>
    <x v="2"/>
    <m/>
    <x v="0"/>
    <x v="0"/>
    <x v="0"/>
    <x v="0"/>
    <m/>
    <m/>
    <s v="Por validar"/>
    <s v="Por validar"/>
    <n v="3.7037037691334262E-4"/>
    <s v="Cumplido"/>
  </r>
  <r>
    <x v="313"/>
    <s v="movimiento de estaciones"/>
    <x v="3"/>
    <x v="0"/>
    <s v=""/>
    <s v="RNEC-MESA NIVEL 1"/>
    <x v="20"/>
    <x v="313"/>
    <x v="12"/>
    <x v="313"/>
    <d v="2020-01-15T17:20:04"/>
    <m/>
    <m/>
    <m/>
    <s v=""/>
    <x v="2"/>
    <m/>
    <x v="0"/>
    <x v="0"/>
    <x v="0"/>
    <x v="0"/>
    <m/>
    <m/>
    <s v="Por validar"/>
    <s v="Por validar"/>
    <n v="0"/>
    <s v="Cumplido"/>
  </r>
  <r>
    <x v="314"/>
    <s v="RE: Habilitación de Puntos de Red P1-PPC-D195"/>
    <x v="3"/>
    <x v="0"/>
    <s v=""/>
    <s v="RNEC-SOPORTE SITIO NIVEL 1"/>
    <x v="20"/>
    <x v="314"/>
    <x v="8"/>
    <x v="314"/>
    <d v="2020-01-14T15:13:57"/>
    <m/>
    <m/>
    <m/>
    <s v=""/>
    <x v="2"/>
    <m/>
    <x v="0"/>
    <x v="0"/>
    <x v="0"/>
    <x v="0"/>
    <m/>
    <m/>
    <s v="Por validar"/>
    <s v="Por validar"/>
    <n v="1.273148154723458E-4"/>
    <s v="Cumplido"/>
  </r>
  <r>
    <x v="315"/>
    <s v="movimiento de estaciones"/>
    <x v="3"/>
    <x v="0"/>
    <s v=""/>
    <s v="RNEC-MESA NIVEL 1"/>
    <x v="21"/>
    <x v="315"/>
    <x v="12"/>
    <x v="315"/>
    <d v="2020-01-15T17:20:04"/>
    <m/>
    <m/>
    <m/>
    <s v=""/>
    <x v="2"/>
    <m/>
    <x v="0"/>
    <x v="0"/>
    <x v="0"/>
    <x v="0"/>
    <m/>
    <m/>
    <s v="Por validar"/>
    <s v="Por validar"/>
    <n v="-4.7453703882638365E-4"/>
    <s v="Cumplido"/>
  </r>
  <r>
    <x v="316"/>
    <s v="Solicitud permisos navegación"/>
    <x v="7"/>
    <x v="0"/>
    <s v=""/>
    <s v="RNEC-MESA NIVEL 1"/>
    <x v="21"/>
    <x v="316"/>
    <x v="12"/>
    <x v="316"/>
    <d v="2020-01-15T13:02:32"/>
    <m/>
    <m/>
    <m/>
    <s v=""/>
    <x v="2"/>
    <m/>
    <x v="0"/>
    <x v="0"/>
    <x v="0"/>
    <x v="0"/>
    <m/>
    <m/>
    <s v="Por validar"/>
    <s v="Por validar"/>
    <n v="0"/>
    <s v="Cumplido"/>
  </r>
  <r>
    <x v="317"/>
    <s v="RE: Para  su revisión y aprobación     RV: SOLICITUD DE ACTUALIZACION DE  USURIOS CON PERMISO DE ESC"/>
    <x v="6"/>
    <x v="0"/>
    <s v=""/>
    <s v="RNEC-MESA NIVEL 1"/>
    <x v="20"/>
    <x v="317"/>
    <x v="8"/>
    <x v="317"/>
    <d v="2020-01-14T17:08:22"/>
    <m/>
    <m/>
    <m/>
    <s v=""/>
    <x v="2"/>
    <m/>
    <x v="0"/>
    <x v="0"/>
    <x v="0"/>
    <x v="0"/>
    <m/>
    <m/>
    <s v="Por validar"/>
    <s v="Por validar"/>
    <n v="5.9027777751907706E-4"/>
    <s v="Cumplido"/>
  </r>
  <r>
    <x v="318"/>
    <s v="RE: Adobe Genuine - Servicio de Integrida de de Software"/>
    <x v="14"/>
    <x v="0"/>
    <s v=""/>
    <s v="RNEC-MESA NIVEL 1"/>
    <x v="20"/>
    <x v="318"/>
    <x v="12"/>
    <x v="318"/>
    <d v="2020-01-15T13:02:32"/>
    <m/>
    <m/>
    <m/>
    <s v=""/>
    <x v="2"/>
    <m/>
    <x v="0"/>
    <x v="0"/>
    <x v="0"/>
    <x v="0"/>
    <m/>
    <m/>
    <s v="Por validar"/>
    <s v="Por validar"/>
    <n v="1.7361111531499773E-4"/>
    <s v="Cumplido"/>
  </r>
  <r>
    <x v="319"/>
    <s v="RE: administración de usuarios"/>
    <x v="3"/>
    <x v="0"/>
    <s v="Cumplido"/>
    <s v="RNEC-MESA NIVEL 1"/>
    <x v="20"/>
    <x v="319"/>
    <x v="4"/>
    <x v="319"/>
    <d v="2020-01-17T12:48:56"/>
    <m/>
    <m/>
    <m/>
    <s v="00:00"/>
    <x v="0"/>
    <m/>
    <x v="0"/>
    <x v="0"/>
    <x v="0"/>
    <x v="0"/>
    <m/>
    <m/>
    <s v="Por validar"/>
    <s v="Por validar"/>
    <n v="1.1574069503694773E-5"/>
    <s v="Cumplido"/>
  </r>
  <r>
    <x v="320"/>
    <s v="RE: recuperación contraseña"/>
    <x v="3"/>
    <x v="0"/>
    <s v=""/>
    <s v="RNEC-MESA NIVEL 1"/>
    <x v="20"/>
    <x v="320"/>
    <x v="8"/>
    <x v="320"/>
    <d v="2020-01-14T18:47:34"/>
    <m/>
    <m/>
    <m/>
    <s v=""/>
    <x v="2"/>
    <m/>
    <x v="0"/>
    <x v="0"/>
    <x v="0"/>
    <x v="0"/>
    <m/>
    <m/>
    <s v="Por validar"/>
    <s v="Por validar"/>
    <n v="-1.6203703853534535E-4"/>
    <s v="Cumplido"/>
  </r>
  <r>
    <x v="321"/>
    <s v="Cambio de contraseña"/>
    <x v="3"/>
    <x v="0"/>
    <s v=""/>
    <s v="RNEC-MESA NIVEL 1"/>
    <x v="21"/>
    <x v="321"/>
    <x v="12"/>
    <x v="321"/>
    <d v="2020-01-15T09:27:50"/>
    <m/>
    <m/>
    <m/>
    <s v=""/>
    <x v="2"/>
    <m/>
    <x v="0"/>
    <x v="0"/>
    <x v="0"/>
    <x v="0"/>
    <m/>
    <m/>
    <s v="Por validar"/>
    <s v="Por validar"/>
    <n v="1.1574069503694773E-5"/>
    <s v="Cumplido"/>
  </r>
  <r>
    <x v="322"/>
    <s v="RE: Solicitud creación de usuario"/>
    <x v="3"/>
    <x v="0"/>
    <s v=""/>
    <s v="RNEC-MESA NIVEL 1"/>
    <x v="20"/>
    <x v="322"/>
    <x v="12"/>
    <x v="322"/>
    <d v="2020-01-15T09:27:50"/>
    <m/>
    <m/>
    <m/>
    <s v=""/>
    <x v="2"/>
    <m/>
    <x v="0"/>
    <x v="0"/>
    <x v="0"/>
    <x v="0"/>
    <m/>
    <m/>
    <s v="Por validar"/>
    <s v="Por validar"/>
    <n v="2.0833333110203966E-4"/>
    <s v="Cumplido"/>
  </r>
  <r>
    <x v="323"/>
    <s v="RE: USUARIO"/>
    <x v="3"/>
    <x v="0"/>
    <s v=""/>
    <s v="RNEC-MESA NIVEL 1"/>
    <x v="20"/>
    <x v="323"/>
    <x v="8"/>
    <x v="323"/>
    <d v="2020-01-14T17:08:22"/>
    <m/>
    <m/>
    <m/>
    <s v=""/>
    <x v="2"/>
    <m/>
    <x v="0"/>
    <x v="0"/>
    <x v="0"/>
    <x v="0"/>
    <m/>
    <m/>
    <s v="Por validar"/>
    <s v="Por validar"/>
    <n v="1.2037037013215013E-3"/>
    <s v="Cumplido"/>
  </r>
  <r>
    <x v="324"/>
    <s v="Configuracion segunda cuenta - Oficina 222 - Piso 2"/>
    <x v="8"/>
    <x v="0"/>
    <s v=""/>
    <s v="RNEC-SOPORTE SITIO NIVEL 1"/>
    <x v="20"/>
    <x v="324"/>
    <x v="8"/>
    <x v="324"/>
    <d v="2020-01-14T18:47:34"/>
    <m/>
    <m/>
    <m/>
    <s v=""/>
    <x v="2"/>
    <m/>
    <x v="0"/>
    <x v="0"/>
    <x v="0"/>
    <x v="0"/>
    <m/>
    <m/>
    <s v="Por validar"/>
    <s v="Por validar"/>
    <n v="1.1574069503694773E-5"/>
    <s v="Cumplido"/>
  </r>
  <r>
    <x v="325"/>
    <s v="RE: Habilitación de Puntos de Red 2F-DAT-40"/>
    <x v="7"/>
    <x v="0"/>
    <s v=""/>
    <s v="RNEC-SOPORTE SITIO NIVEL 1"/>
    <x v="20"/>
    <x v="325"/>
    <x v="8"/>
    <x v="325"/>
    <d v="2020-01-14T18:47:34"/>
    <m/>
    <m/>
    <m/>
    <s v=""/>
    <x v="2"/>
    <m/>
    <x v="0"/>
    <x v="0"/>
    <x v="0"/>
    <x v="0"/>
    <m/>
    <m/>
    <s v="Por validar"/>
    <s v="Por validar"/>
    <n v="1.273148154723458E-4"/>
    <s v="Cumplido"/>
  </r>
  <r>
    <x v="326"/>
    <s v="RE: Creación usuario Andrés Rivera"/>
    <x v="3"/>
    <x v="0"/>
    <s v=""/>
    <s v="RNEC-MESA NIVEL 1"/>
    <x v="20"/>
    <x v="326"/>
    <x v="12"/>
    <x v="326"/>
    <d v="2020-01-15T09:27:50"/>
    <m/>
    <m/>
    <m/>
    <s v=""/>
    <x v="2"/>
    <m/>
    <x v="0"/>
    <x v="0"/>
    <x v="0"/>
    <x v="0"/>
    <m/>
    <m/>
    <s v="Por validar"/>
    <s v="Por validar"/>
    <n v="1.1574069503694773E-5"/>
    <s v="Cumplido"/>
  </r>
  <r>
    <x v="327"/>
    <s v="RE: SANTANDER CREACIÓN DE USUARIO PARA DELEGADA"/>
    <x v="3"/>
    <x v="0"/>
    <s v=""/>
    <s v="RNEC-MESA NIVEL 1"/>
    <x v="21"/>
    <x v="327"/>
    <x v="12"/>
    <x v="327"/>
    <d v="2020-01-15T17:20:04"/>
    <m/>
    <m/>
    <m/>
    <s v=""/>
    <x v="2"/>
    <m/>
    <x v="0"/>
    <x v="0"/>
    <x v="0"/>
    <x v="0"/>
    <m/>
    <m/>
    <s v="Por validar"/>
    <s v="Por validar"/>
    <n v="2.314814628334716E-5"/>
    <s v="Cumplido"/>
  </r>
  <r>
    <x v="328"/>
    <s v="ELIMINACIÓN USUARIO"/>
    <x v="3"/>
    <x v="0"/>
    <s v="Cumplido"/>
    <s v="RNEC-MESA NIVEL 1"/>
    <x v="21"/>
    <x v="328"/>
    <x v="4"/>
    <x v="328"/>
    <d v="2020-01-17T12:48:56"/>
    <m/>
    <m/>
    <m/>
    <s v="00:00"/>
    <x v="0"/>
    <m/>
    <x v="0"/>
    <x v="0"/>
    <x v="0"/>
    <x v="0"/>
    <m/>
    <m/>
    <s v="Por validar"/>
    <s v="Por validar"/>
    <n v="3.5879629285773262E-4"/>
    <s v="Cumplido"/>
  </r>
  <r>
    <x v="329"/>
    <s v="RE: CREACIÓN USUARIO"/>
    <x v="3"/>
    <x v="0"/>
    <s v=""/>
    <s v="RNEC-MESA NIVEL 1"/>
    <x v="21"/>
    <x v="329"/>
    <x v="12"/>
    <x v="329"/>
    <d v="2020-01-15T14:45:27"/>
    <m/>
    <m/>
    <m/>
    <s v=""/>
    <x v="2"/>
    <m/>
    <x v="0"/>
    <x v="0"/>
    <x v="0"/>
    <x v="0"/>
    <m/>
    <m/>
    <s v="Por validar"/>
    <s v="Por validar"/>
    <n v="9.0277777781011537E-4"/>
    <s v="Cumplido"/>
  </r>
  <r>
    <x v="330"/>
    <s v="RE: CREACION CORREO INSTITUCIONAL REG. ESPECIAL ARAUCA"/>
    <x v="3"/>
    <x v="0"/>
    <s v=""/>
    <s v="RNEC-MESA NIVEL 1"/>
    <x v="21"/>
    <x v="330"/>
    <x v="12"/>
    <x v="330"/>
    <d v="2020-01-15T18:59:05"/>
    <m/>
    <m/>
    <m/>
    <s v=""/>
    <x v="2"/>
    <m/>
    <x v="0"/>
    <x v="0"/>
    <x v="0"/>
    <x v="0"/>
    <m/>
    <m/>
    <s v="Por validar"/>
    <s v="Por validar"/>
    <n v="1.1574069503694773E-5"/>
    <s v="Cumplido"/>
  </r>
  <r>
    <x v="331"/>
    <s v="RE: Solicitud Instalación"/>
    <x v="11"/>
    <x v="0"/>
    <s v="Cumplido"/>
    <s v="RNEC-MESA NIVEL 1"/>
    <x v="21"/>
    <x v="331"/>
    <x v="4"/>
    <x v="331"/>
    <d v="2020-01-17T17:08:04"/>
    <m/>
    <m/>
    <m/>
    <s v="00:00"/>
    <x v="0"/>
    <m/>
    <x v="0"/>
    <x v="0"/>
    <x v="0"/>
    <x v="0"/>
    <m/>
    <m/>
    <s v="Por validar"/>
    <s v="Por validar"/>
    <n v="1.1574069503694773E-5"/>
    <s v="Cumplido"/>
  </r>
  <r>
    <x v="332"/>
    <s v="RE: SOLICITUD CORREO Y USUARIO"/>
    <x v="3"/>
    <x v="0"/>
    <s v=""/>
    <s v="RNEC-MESA NIVEL 1"/>
    <x v="21"/>
    <x v="332"/>
    <x v="12"/>
    <x v="332"/>
    <d v="2020-01-15T13:02:32"/>
    <m/>
    <m/>
    <m/>
    <s v=""/>
    <x v="2"/>
    <m/>
    <x v="0"/>
    <x v="0"/>
    <x v="0"/>
    <x v="0"/>
    <m/>
    <m/>
    <s v="Por validar"/>
    <s v="Por validar"/>
    <n v="4.9768518510973081E-4"/>
    <s v="Cumplido"/>
  </r>
  <r>
    <x v="333"/>
    <s v="RE: ingreso data center personal INDRA"/>
    <x v="6"/>
    <x v="0"/>
    <s v=""/>
    <s v="RNEC-MESA NIVEL 1"/>
    <x v="21"/>
    <x v="333"/>
    <x v="12"/>
    <x v="333"/>
    <d v="2020-01-15T14:45:27"/>
    <m/>
    <m/>
    <m/>
    <s v=""/>
    <x v="2"/>
    <m/>
    <x v="0"/>
    <x v="0"/>
    <x v="0"/>
    <x v="0"/>
    <m/>
    <m/>
    <s v="Por validar"/>
    <s v="Por validar"/>
    <n v="0"/>
    <s v="Cumplido"/>
  </r>
  <r>
    <x v="334"/>
    <s v="RE: Solicitud de ampliación de cuenta de usuario deavendano."/>
    <x v="3"/>
    <x v="0"/>
    <s v=""/>
    <s v="RNEC-MESA NIVEL 1"/>
    <x v="21"/>
    <x v="334"/>
    <x v="12"/>
    <x v="334"/>
    <d v="2020-01-15T17:20:04"/>
    <m/>
    <m/>
    <m/>
    <s v=""/>
    <x v="2"/>
    <m/>
    <x v="0"/>
    <x v="0"/>
    <x v="0"/>
    <x v="0"/>
    <m/>
    <m/>
    <s v="Por validar"/>
    <s v="Por validar"/>
    <n v="9.9537037021946162E-4"/>
    <s v="Cumplido"/>
  </r>
  <r>
    <x v="335"/>
    <s v="CREACIÓN USUARIO"/>
    <x v="3"/>
    <x v="0"/>
    <s v=""/>
    <s v="RNEC-MESA NIVEL 1"/>
    <x v="21"/>
    <x v="335"/>
    <x v="12"/>
    <x v="335"/>
    <d v="2020-01-15T17:20:04"/>
    <m/>
    <m/>
    <m/>
    <s v=""/>
    <x v="2"/>
    <m/>
    <x v="0"/>
    <x v="0"/>
    <x v="0"/>
    <x v="0"/>
    <m/>
    <m/>
    <s v="Por validar"/>
    <s v="Por validar"/>
    <n v="3.9351852319668978E-4"/>
    <s v="Cumplido"/>
  </r>
  <r>
    <x v="336"/>
    <s v="OLICITUD AMPLIACION VIGENCIA DE USUARIO DE CORREO ELECTRONICO"/>
    <x v="3"/>
    <x v="0"/>
    <s v=""/>
    <s v="RNEC-MESA NIVEL 1"/>
    <x v="21"/>
    <x v="336"/>
    <x v="12"/>
    <x v="336"/>
    <d v="2020-01-15T13:02:32"/>
    <m/>
    <m/>
    <m/>
    <s v=""/>
    <x v="2"/>
    <m/>
    <x v="0"/>
    <x v="0"/>
    <x v="0"/>
    <x v="0"/>
    <m/>
    <m/>
    <s v="Por validar"/>
    <s v="Por validar"/>
    <n v="6.0185184702277184E-4"/>
    <s v="Cumplido"/>
  </r>
  <r>
    <x v="337"/>
    <s v="Creación Usuario_CARLOS ALBERTO ARIAS MONCALEANO"/>
    <x v="3"/>
    <x v="0"/>
    <s v=""/>
    <s v="RNEC-MESA NIVEL 1"/>
    <x v="21"/>
    <x v="337"/>
    <x v="5"/>
    <x v="177"/>
    <d v="2020-01-16T11:00:02"/>
    <m/>
    <m/>
    <m/>
    <s v=""/>
    <x v="2"/>
    <m/>
    <x v="0"/>
    <x v="0"/>
    <x v="0"/>
    <x v="0"/>
    <m/>
    <m/>
    <s v="Por validar"/>
    <s v="Por validar"/>
    <n v="5.092592618893832E-4"/>
    <s v="Cumplido"/>
  </r>
  <r>
    <x v="338"/>
    <s v="RE: CONFIGURACION PORT SECURITY"/>
    <x v="7"/>
    <x v="0"/>
    <s v=""/>
    <s v="RNEC-SOPORTE SITIO NIVEL 1"/>
    <x v="21"/>
    <x v="338"/>
    <x v="12"/>
    <x v="337"/>
    <d v="2020-01-15T17:20:04"/>
    <m/>
    <m/>
    <m/>
    <s v=""/>
    <x v="2"/>
    <m/>
    <x v="0"/>
    <x v="0"/>
    <x v="0"/>
    <x v="0"/>
    <m/>
    <m/>
    <s v="Por validar"/>
    <s v="Por validar"/>
    <n v="0"/>
    <s v="Cumplido"/>
  </r>
  <r>
    <x v="339"/>
    <s v="Creación cuenta de usuario y correo"/>
    <x v="3"/>
    <x v="0"/>
    <s v=""/>
    <s v="RNEC-MESA NIVEL 1"/>
    <x v="21"/>
    <x v="339"/>
    <x v="12"/>
    <x v="338"/>
    <d v="2020-01-15T11:14:35"/>
    <m/>
    <m/>
    <m/>
    <s v=""/>
    <x v="2"/>
    <m/>
    <x v="0"/>
    <x v="0"/>
    <x v="0"/>
    <x v="0"/>
    <m/>
    <m/>
    <s v="Por validar"/>
    <s v="Por validar"/>
    <n v="1.3657407471328042E-3"/>
    <s v="Cumplido"/>
  </r>
  <r>
    <x v="340"/>
    <s v="reactivación cuenta correo electrónico"/>
    <x v="3"/>
    <x v="0"/>
    <s v=""/>
    <s v="RNEC-MESA NIVEL 1"/>
    <x v="21"/>
    <x v="340"/>
    <x v="12"/>
    <x v="339"/>
    <d v="2020-01-15T11:14:35"/>
    <m/>
    <m/>
    <m/>
    <s v=""/>
    <x v="2"/>
    <m/>
    <x v="0"/>
    <x v="0"/>
    <x v="0"/>
    <x v="0"/>
    <m/>
    <m/>
    <s v="Por validar"/>
    <s v="Por validar"/>
    <n v="1.3541666703531519E-3"/>
    <s v="Cumplido"/>
  </r>
  <r>
    <x v="341"/>
    <s v="RE: CREACION CORREO INSTITUCIONAL funcionario FABIAN BULLA SANCHEZ CC 74363140 como Registrador Espe"/>
    <x v="3"/>
    <x v="0"/>
    <s v=""/>
    <s v="RNEC-MESA NIVEL 1"/>
    <x v="21"/>
    <x v="341"/>
    <x v="12"/>
    <x v="340"/>
    <d v="2020-01-15T17:20:04"/>
    <m/>
    <m/>
    <m/>
    <s v=""/>
    <x v="2"/>
    <m/>
    <x v="0"/>
    <x v="0"/>
    <x v="0"/>
    <x v="0"/>
    <m/>
    <m/>
    <s v="Por validar"/>
    <s v="Por validar"/>
    <n v="6.0185184702277184E-4"/>
    <s v="Cumplido"/>
  </r>
  <r>
    <x v="342"/>
    <s v="Cambio de contraseña"/>
    <x v="3"/>
    <x v="0"/>
    <s v=""/>
    <s v="RNEC-MESA NIVEL 1"/>
    <x v="21"/>
    <x v="342"/>
    <x v="12"/>
    <x v="341"/>
    <d v="2020-01-15T11:14:35"/>
    <m/>
    <m/>
    <m/>
    <s v=""/>
    <x v="2"/>
    <m/>
    <x v="0"/>
    <x v="0"/>
    <x v="0"/>
    <x v="0"/>
    <m/>
    <m/>
    <s v="Por validar"/>
    <s v="Por validar"/>
    <n v="2.314814628334716E-5"/>
    <s v="Cumplido"/>
  </r>
  <r>
    <x v="343"/>
    <s v="RE: Solicitud permisos web"/>
    <x v="7"/>
    <x v="0"/>
    <s v=""/>
    <s v="RNEC-MESA NIVEL 1"/>
    <x v="21"/>
    <x v="343"/>
    <x v="12"/>
    <x v="342"/>
    <d v="2020-01-15T11:14:35"/>
    <m/>
    <m/>
    <m/>
    <s v=""/>
    <x v="2"/>
    <m/>
    <x v="0"/>
    <x v="0"/>
    <x v="0"/>
    <x v="0"/>
    <m/>
    <m/>
    <s v="Por validar"/>
    <s v="Por validar"/>
    <n v="1.1574076779652387E-5"/>
    <s v="Cumplido"/>
  </r>
  <r>
    <x v="344"/>
    <s v="Falla de Navegación"/>
    <x v="7"/>
    <x v="0"/>
    <s v=""/>
    <s v="RNEC-SOPORTE SITIO NIVEL 1"/>
    <x v="21"/>
    <x v="344"/>
    <x v="12"/>
    <x v="343"/>
    <d v="2020-01-15T13:02:32"/>
    <m/>
    <m/>
    <m/>
    <s v=""/>
    <x v="2"/>
    <m/>
    <x v="0"/>
    <x v="0"/>
    <x v="0"/>
    <x v="0"/>
    <m/>
    <m/>
    <s v="Por validar"/>
    <s v="Por validar"/>
    <n v="0"/>
    <s v="Cumplido"/>
  </r>
  <r>
    <x v="345"/>
    <s v="RE: Solicitud"/>
    <x v="6"/>
    <x v="0"/>
    <s v=""/>
    <s v="RNEC-MESA NIVEL 1"/>
    <x v="21"/>
    <x v="345"/>
    <x v="12"/>
    <x v="344"/>
    <d v="2020-01-15T13:02:32"/>
    <m/>
    <m/>
    <m/>
    <s v=""/>
    <x v="2"/>
    <m/>
    <x v="0"/>
    <x v="0"/>
    <x v="0"/>
    <x v="0"/>
    <m/>
    <m/>
    <s v="Por validar"/>
    <s v="Por validar"/>
    <n v="1.1574069503694773E-5"/>
    <s v="Cumplido"/>
  </r>
  <r>
    <x v="346"/>
    <s v="RE: link sheraponti"/>
    <x v="0"/>
    <x v="0"/>
    <s v=""/>
    <s v="RNEC-MESA NIVEL 1"/>
    <x v="21"/>
    <x v="346"/>
    <x v="5"/>
    <x v="345"/>
    <d v="2020-01-16T11:00:02"/>
    <m/>
    <m/>
    <m/>
    <s v=""/>
    <x v="2"/>
    <m/>
    <x v="0"/>
    <x v="0"/>
    <x v="0"/>
    <x v="0"/>
    <m/>
    <m/>
    <s v="Por validar"/>
    <s v="Por validar"/>
    <n v="7.7546296233776957E-4"/>
    <s v="Cumplido"/>
  </r>
  <r>
    <x v="347"/>
    <s v="RE: Solicitud creación y activación usuario"/>
    <x v="3"/>
    <x v="0"/>
    <s v=""/>
    <s v="RNEC-MESA NIVEL 1"/>
    <x v="21"/>
    <x v="347"/>
    <x v="12"/>
    <x v="346"/>
    <d v="2020-01-15T17:20:04"/>
    <m/>
    <m/>
    <m/>
    <s v=""/>
    <x v="2"/>
    <m/>
    <x v="0"/>
    <x v="0"/>
    <x v="0"/>
    <x v="0"/>
    <m/>
    <m/>
    <s v="Por validar"/>
    <s v="Por validar"/>
    <n v="0"/>
    <s v="Cumplido"/>
  </r>
  <r>
    <x v="348"/>
    <s v="RE: activación punto de red pmt (2F-VOZ-27) cedulación en el exterior"/>
    <x v="7"/>
    <x v="0"/>
    <s v=""/>
    <s v="RNEC-SOPORTE SITIO NIVEL 1"/>
    <x v="21"/>
    <x v="348"/>
    <x v="12"/>
    <x v="347"/>
    <d v="2020-01-15T17:20:04"/>
    <m/>
    <m/>
    <m/>
    <s v=""/>
    <x v="2"/>
    <m/>
    <x v="0"/>
    <x v="0"/>
    <x v="0"/>
    <x v="0"/>
    <m/>
    <m/>
    <s v="Por validar"/>
    <s v="Por validar"/>
    <n v="5.7870369346346706E-5"/>
    <s v="Cumplido"/>
  </r>
  <r>
    <x v="349"/>
    <s v="RE: Solicitud permisos usuario SharePoint"/>
    <x v="0"/>
    <x v="0"/>
    <s v=""/>
    <s v="RNEC-MESA NIVEL 1"/>
    <x v="21"/>
    <x v="349"/>
    <x v="5"/>
    <x v="348"/>
    <d v="2020-01-16T11:00:02"/>
    <m/>
    <m/>
    <m/>
    <s v=""/>
    <x v="2"/>
    <m/>
    <x v="0"/>
    <x v="0"/>
    <x v="0"/>
    <x v="0"/>
    <m/>
    <m/>
    <s v="Por validar"/>
    <s v="Por validar"/>
    <n v="1.1574076779652387E-5"/>
    <s v="Cumplido"/>
  </r>
  <r>
    <x v="350"/>
    <s v="RE: Permiso para ingresar al share poing"/>
    <x v="0"/>
    <x v="0"/>
    <s v=""/>
    <s v="RNEC-MESA NIVEL 1"/>
    <x v="21"/>
    <x v="350"/>
    <x v="5"/>
    <x v="349"/>
    <d v="2020-01-16T11:00:02"/>
    <m/>
    <m/>
    <m/>
    <s v=""/>
    <x v="2"/>
    <m/>
    <x v="0"/>
    <x v="0"/>
    <x v="0"/>
    <x v="0"/>
    <m/>
    <m/>
    <s v="Por validar"/>
    <s v="Por validar"/>
    <n v="3.4722222335403785E-4"/>
    <s v="Cumplido"/>
  </r>
  <r>
    <x v="351"/>
    <s v="URL SHARE POINT"/>
    <x v="0"/>
    <x v="0"/>
    <s v=""/>
    <s v="RNEC-MESA NIVEL 1"/>
    <x v="21"/>
    <x v="351"/>
    <x v="5"/>
    <x v="350"/>
    <d v="2020-01-16T11:00:02"/>
    <m/>
    <m/>
    <m/>
    <s v=""/>
    <x v="2"/>
    <m/>
    <x v="0"/>
    <x v="0"/>
    <x v="0"/>
    <x v="0"/>
    <m/>
    <m/>
    <s v="Por validar"/>
    <s v="Por validar"/>
    <n v="1.1574073869269341E-4"/>
    <s v="Cumplido"/>
  </r>
  <r>
    <x v="352"/>
    <s v="habilitación en  link de permisos Sharepoint"/>
    <x v="0"/>
    <x v="0"/>
    <s v=""/>
    <s v="RNEC-MESA NIVEL 1"/>
    <x v="21"/>
    <x v="352"/>
    <x v="5"/>
    <x v="351"/>
    <d v="2020-01-16T15:04:16"/>
    <m/>
    <m/>
    <m/>
    <s v=""/>
    <x v="2"/>
    <m/>
    <x v="0"/>
    <x v="0"/>
    <x v="0"/>
    <x v="0"/>
    <m/>
    <m/>
    <s v="Por validar"/>
    <s v="Por validar"/>
    <n v="3.4722223062999547E-5"/>
    <s v="Cumplido"/>
  </r>
  <r>
    <x v="353"/>
    <s v="RV: Registraduria La Jagua de Ibirico - Cesar quiere obtener acceso a 'CAIC'"/>
    <x v="0"/>
    <x v="0"/>
    <s v=""/>
    <s v="RNEC-MESA NIVEL 1"/>
    <x v="21"/>
    <x v="353"/>
    <x v="5"/>
    <x v="352"/>
    <d v="2020-01-16T15:04:16"/>
    <m/>
    <m/>
    <m/>
    <s v=""/>
    <x v="2"/>
    <m/>
    <x v="0"/>
    <x v="0"/>
    <x v="0"/>
    <x v="0"/>
    <m/>
    <m/>
    <s v="Por validar"/>
    <s v="Por validar"/>
    <n v="0"/>
    <s v="Cumplido"/>
  </r>
  <r>
    <x v="354"/>
    <s v="PERMISOS"/>
    <x v="0"/>
    <x v="0"/>
    <s v=""/>
    <s v="RNEC-MESA NIVEL 1"/>
    <x v="21"/>
    <x v="354"/>
    <x v="5"/>
    <x v="353"/>
    <d v="2020-01-16T15:04:16"/>
    <m/>
    <m/>
    <m/>
    <s v=""/>
    <x v="2"/>
    <m/>
    <x v="0"/>
    <x v="0"/>
    <x v="0"/>
    <x v="0"/>
    <m/>
    <m/>
    <s v="Por validar"/>
    <s v="Por validar"/>
    <n v="2.314814628334716E-5"/>
    <s v="Cumplido"/>
  </r>
  <r>
    <x v="355"/>
    <s v="RE: Para  su revisión y aprobación     RV: SOLICITUD DE ACTUALIZACION DE  USURIOS CON PERMISO DE ESC"/>
    <x v="3"/>
    <x v="0"/>
    <s v=""/>
    <s v="RNEC-MESA NIVEL 1"/>
    <x v="21"/>
    <x v="355"/>
    <x v="12"/>
    <x v="354"/>
    <d v="2020-01-15T17:20:04"/>
    <m/>
    <m/>
    <m/>
    <s v=""/>
    <x v="2"/>
    <m/>
    <x v="0"/>
    <x v="0"/>
    <x v="0"/>
    <x v="0"/>
    <m/>
    <m/>
    <s v="Por validar"/>
    <s v="Por validar"/>
    <n v="1.1574069503694773E-5"/>
    <s v="Cumplido"/>
  </r>
  <r>
    <x v="356"/>
    <s v="RE: ACTIVACIÓN CORREO ELECTRONICO - GRUPO CONTRATOS"/>
    <x v="3"/>
    <x v="0"/>
    <s v=""/>
    <s v="RNEC-MESA NIVEL 1"/>
    <x v="21"/>
    <x v="356"/>
    <x v="12"/>
    <x v="355"/>
    <d v="2020-01-15T17:20:04"/>
    <m/>
    <m/>
    <m/>
    <s v=""/>
    <x v="2"/>
    <m/>
    <x v="0"/>
    <x v="0"/>
    <x v="0"/>
    <x v="0"/>
    <m/>
    <m/>
    <s v="Por validar"/>
    <s v="Por validar"/>
    <n v="2.314814628334716E-5"/>
    <s v="Cumplido"/>
  </r>
  <r>
    <x v="357"/>
    <s v="RV: AJUSTE BUZÓN DE CORREO NELLY BENAVIDES GONZÁLEZ Y DESHABILITACIÓN BUZÓN FABIO ANDRES HERNÁNDEZ C"/>
    <x v="3"/>
    <x v="0"/>
    <s v=""/>
    <s v="RNEC-MESA NIVEL 1"/>
    <x v="21"/>
    <x v="357"/>
    <x v="5"/>
    <x v="356"/>
    <d v="2020-01-16T16:54:23"/>
    <m/>
    <m/>
    <m/>
    <s v=""/>
    <x v="2"/>
    <m/>
    <x v="0"/>
    <x v="0"/>
    <x v="0"/>
    <x v="0"/>
    <m/>
    <m/>
    <s v="Por validar"/>
    <s v="Por validar"/>
    <n v="1.1574073869269341E-4"/>
    <s v="Cumplido"/>
  </r>
  <r>
    <x v="358"/>
    <s v="RE: Solicitud reactivación cuentas"/>
    <x v="3"/>
    <x v="0"/>
    <s v=""/>
    <s v="RNEC-MESA NIVEL 1"/>
    <x v="21"/>
    <x v="358"/>
    <x v="12"/>
    <x v="357"/>
    <d v="2020-01-15T18:59:05"/>
    <m/>
    <m/>
    <m/>
    <s v=""/>
    <x v="2"/>
    <m/>
    <x v="0"/>
    <x v="0"/>
    <x v="0"/>
    <x v="0"/>
    <m/>
    <m/>
    <s v="Por validar"/>
    <s v="Por validar"/>
    <n v="2.0833333110203966E-4"/>
    <s v="Cumplido"/>
  </r>
  <r>
    <x v="359"/>
    <s v="Creación usuario - Lili Rosa"/>
    <x v="3"/>
    <x v="0"/>
    <s v=""/>
    <s v="RNEC-MESA NIVEL 1"/>
    <x v="21"/>
    <x v="359"/>
    <x v="5"/>
    <x v="358"/>
    <d v="2020-01-16T11:00:02"/>
    <m/>
    <m/>
    <m/>
    <s v=""/>
    <x v="2"/>
    <m/>
    <x v="0"/>
    <x v="0"/>
    <x v="0"/>
    <x v="0"/>
    <m/>
    <m/>
    <s v="Por validar"/>
    <s v="Por validar"/>
    <n v="3.9351851592073217E-4"/>
    <s v="Cumplido"/>
  </r>
  <r>
    <x v="360"/>
    <s v="Verificacion punto red - Piso 5 despacho registrador"/>
    <x v="7"/>
    <x v="0"/>
    <s v=""/>
    <s v="RNEC-SOPORTE SITIO NIVEL 1"/>
    <x v="21"/>
    <x v="360"/>
    <x v="12"/>
    <x v="359"/>
    <d v="2020-01-15T17:20:04"/>
    <m/>
    <m/>
    <m/>
    <s v=""/>
    <x v="2"/>
    <m/>
    <x v="0"/>
    <x v="0"/>
    <x v="0"/>
    <x v="0"/>
    <m/>
    <m/>
    <s v="Por validar"/>
    <s v="Por validar"/>
    <n v="3.4722223062999547E-5"/>
    <s v="Cumplido"/>
  </r>
  <r>
    <x v="361"/>
    <s v="RE: desactivar WAF"/>
    <x v="3"/>
    <x v="0"/>
    <s v=""/>
    <s v="RNEC-MESA NIVEL 1"/>
    <x v="21"/>
    <x v="361"/>
    <x v="12"/>
    <x v="360"/>
    <d v="2020-01-15T17:20:04"/>
    <m/>
    <m/>
    <m/>
    <s v=""/>
    <x v="2"/>
    <m/>
    <x v="0"/>
    <x v="0"/>
    <x v="0"/>
    <x v="0"/>
    <m/>
    <m/>
    <s v="Por validar"/>
    <s v="Por validar"/>
    <n v="2.314814628334716E-5"/>
    <s v="Cumplido"/>
  </r>
  <r>
    <x v="362"/>
    <s v="RE: FORMATO VPN S2S FIDUPREVISORA FOMAG"/>
    <x v="5"/>
    <x v="0"/>
    <s v="Cumplido"/>
    <s v="RNEC-MESA NIVEL 1"/>
    <x v="21"/>
    <x v="362"/>
    <x v="4"/>
    <x v="361"/>
    <d v="2020-01-17T17:08:04"/>
    <m/>
    <m/>
    <m/>
    <s v="00:00"/>
    <x v="0"/>
    <m/>
    <x v="0"/>
    <x v="0"/>
    <x v="0"/>
    <x v="0"/>
    <m/>
    <m/>
    <s v="Por validar"/>
    <s v="Por validar"/>
    <n v="3.3564814657438546E-4"/>
    <s v="Cumplido"/>
  </r>
  <r>
    <x v="363"/>
    <s v="Creación usuario - Leivis"/>
    <x v="3"/>
    <x v="0"/>
    <s v="Cumplido"/>
    <s v="RNEC-MESA NIVEL 1"/>
    <x v="21"/>
    <x v="363"/>
    <x v="13"/>
    <x v="362"/>
    <d v="2020-01-18T08:45:00"/>
    <m/>
    <m/>
    <m/>
    <s v="00:00"/>
    <x v="0"/>
    <m/>
    <x v="0"/>
    <x v="0"/>
    <x v="0"/>
    <x v="0"/>
    <m/>
    <m/>
    <s v="Por validar"/>
    <s v="Por validar"/>
    <n v="3.4722222335403785E-4"/>
    <s v="Cumplido"/>
  </r>
  <r>
    <x v="364"/>
    <s v="RE: AJUSTE BUZÓN DE CORREO NELLY BENAVIDES GONZÁLEZ Y DESHABILITACIÓN BUZÓN FABIO ANDRES HERNÁNDEZ C"/>
    <x v="3"/>
    <x v="0"/>
    <s v=""/>
    <s v="RNEC-MESA NIVEL 1"/>
    <x v="21"/>
    <x v="364"/>
    <x v="5"/>
    <x v="363"/>
    <d v="2020-01-16T11:00:02"/>
    <m/>
    <m/>
    <m/>
    <s v=""/>
    <x v="2"/>
    <m/>
    <x v="0"/>
    <x v="0"/>
    <x v="0"/>
    <x v="0"/>
    <m/>
    <m/>
    <s v="Por validar"/>
    <s v="Por validar"/>
    <n v="1.1574069503694773E-5"/>
    <s v="Cumplido"/>
  </r>
  <r>
    <x v="365"/>
    <s v="RE: Edwin Andres Grajales Grisales quiere obtener acceso a 'Acuerdos'"/>
    <x v="0"/>
    <x v="0"/>
    <s v=""/>
    <s v="RNEC-MESA NIVEL 1"/>
    <x v="21"/>
    <x v="365"/>
    <x v="5"/>
    <x v="364"/>
    <d v="2020-01-16T16:54:23"/>
    <m/>
    <m/>
    <m/>
    <s v=""/>
    <x v="2"/>
    <m/>
    <x v="0"/>
    <x v="0"/>
    <x v="0"/>
    <x v="0"/>
    <m/>
    <m/>
    <s v="Por validar"/>
    <s v="Por validar"/>
    <n v="-1.5046296175569296E-4"/>
    <s v="Cumplido"/>
  </r>
  <r>
    <x v="366"/>
    <s v="RE: Creación usuario - Santiago García"/>
    <x v="3"/>
    <x v="0"/>
    <s v=""/>
    <s v="RNEC-MESA NIVEL 1"/>
    <x v="21"/>
    <x v="366"/>
    <x v="12"/>
    <x v="365"/>
    <d v="2020-01-15T18:59:05"/>
    <m/>
    <m/>
    <m/>
    <s v=""/>
    <x v="2"/>
    <m/>
    <x v="0"/>
    <x v="0"/>
    <x v="0"/>
    <x v="0"/>
    <m/>
    <m/>
    <s v="Por validar"/>
    <s v="Por validar"/>
    <n v="1.1574076779652387E-5"/>
    <s v="Cumplido"/>
  </r>
  <r>
    <x v="367"/>
    <s v="RE: Creación usuario - Leivis"/>
    <x v="3"/>
    <x v="0"/>
    <s v=""/>
    <s v="RNEC-MESA NIVEL 1"/>
    <x v="22"/>
    <x v="367"/>
    <x v="5"/>
    <x v="366"/>
    <d v="2020-01-16T11:00:02"/>
    <m/>
    <m/>
    <m/>
    <s v=""/>
    <x v="2"/>
    <m/>
    <x v="0"/>
    <x v="0"/>
    <x v="0"/>
    <x v="0"/>
    <m/>
    <m/>
    <s v="Por validar"/>
    <s v="Por validar"/>
    <n v="2.3148153559304774E-5"/>
    <s v="Cumplido"/>
  </r>
  <r>
    <x v="368"/>
    <s v="Cambio de contraseña"/>
    <x v="3"/>
    <x v="0"/>
    <s v=""/>
    <s v="RNEC-MESA NIVEL 1"/>
    <x v="22"/>
    <x v="368"/>
    <x v="5"/>
    <x v="367"/>
    <d v="2020-01-16T09:04:02"/>
    <m/>
    <m/>
    <m/>
    <s v=""/>
    <x v="2"/>
    <m/>
    <x v="0"/>
    <x v="0"/>
    <x v="0"/>
    <x v="0"/>
    <m/>
    <m/>
    <s v="Por validar"/>
    <s v="Por validar"/>
    <n v="1.1574069503694773E-5"/>
    <s v="Cumplido"/>
  </r>
  <r>
    <x v="369"/>
    <s v="RE: RV: Fwd: documento aplicación personalización virtual - VPN S2S Recaudo Bogotá - Produccion"/>
    <x v="5"/>
    <x v="0"/>
    <s v=""/>
    <s v="RNEC-MESA NIVEL 1"/>
    <x v="22"/>
    <x v="369"/>
    <x v="5"/>
    <x v="368"/>
    <d v="2020-01-16T15:04:16"/>
    <m/>
    <m/>
    <m/>
    <s v=""/>
    <x v="2"/>
    <m/>
    <x v="0"/>
    <x v="0"/>
    <x v="0"/>
    <x v="0"/>
    <m/>
    <m/>
    <s v="Por validar"/>
    <s v="Por validar"/>
    <n v="-2.3148147738538682E-4"/>
    <s v="Cumplido"/>
  </r>
  <r>
    <x v="370"/>
    <s v="RE: Solicitud Inclusión Grupo de Correspondencia"/>
    <x v="3"/>
    <x v="0"/>
    <s v=""/>
    <s v="RNEC-MESA NIVEL 1"/>
    <x v="22"/>
    <x v="370"/>
    <x v="5"/>
    <x v="369"/>
    <d v="2020-01-16T11:00:02"/>
    <m/>
    <m/>
    <m/>
    <s v=""/>
    <x v="2"/>
    <m/>
    <x v="0"/>
    <x v="0"/>
    <x v="0"/>
    <x v="0"/>
    <m/>
    <m/>
    <s v="Por validar"/>
    <s v="Por validar"/>
    <n v="9.3750000087311491E-4"/>
    <s v="Cumplido"/>
  </r>
  <r>
    <x v="371"/>
    <s v="RE: SOLICITUD REACTIVACIÓN CUENTA DE CORREO INSTITUCIONAL - IMPORTANTE"/>
    <x v="3"/>
    <x v="0"/>
    <s v=""/>
    <s v="RNEC-MESA NIVEL 1"/>
    <x v="22"/>
    <x v="371"/>
    <x v="5"/>
    <x v="370"/>
    <d v="2020-01-16T16:54:23"/>
    <m/>
    <m/>
    <m/>
    <s v=""/>
    <x v="2"/>
    <m/>
    <x v="0"/>
    <x v="0"/>
    <x v="0"/>
    <x v="0"/>
    <m/>
    <m/>
    <s v="Por validar"/>
    <s v="Por validar"/>
    <n v="3.5879630013369024E-4"/>
    <s v="Cumplido"/>
  </r>
  <r>
    <x v="372"/>
    <s v="RE: POSIBLE SPAM"/>
    <x v="14"/>
    <x v="0"/>
    <s v=""/>
    <s v="RNEC-MESA NIVEL 1"/>
    <x v="22"/>
    <x v="372"/>
    <x v="5"/>
    <x v="178"/>
    <d v="2020-01-16T19:20:21"/>
    <m/>
    <m/>
    <m/>
    <s v=""/>
    <x v="2"/>
    <m/>
    <x v="0"/>
    <x v="0"/>
    <x v="0"/>
    <x v="0"/>
    <m/>
    <m/>
    <s v="Por validar"/>
    <s v="Por validar"/>
    <n v="1.1574076779652387E-5"/>
    <s v="Cumplido"/>
  </r>
  <r>
    <x v="373"/>
    <s v="RE: Solicitud"/>
    <x v="3"/>
    <x v="0"/>
    <s v=""/>
    <s v="RNEC-MESA NIVEL 1"/>
    <x v="22"/>
    <x v="373"/>
    <x v="5"/>
    <x v="371"/>
    <d v="2020-01-16T11:00:02"/>
    <m/>
    <m/>
    <m/>
    <s v=""/>
    <x v="2"/>
    <m/>
    <x v="0"/>
    <x v="0"/>
    <x v="0"/>
    <x v="0"/>
    <m/>
    <m/>
    <s v="Por validar"/>
    <s v="Por validar"/>
    <n v="2.3148153559304774E-5"/>
    <s v="Cumplido"/>
  </r>
  <r>
    <x v="374"/>
    <s v="RE: desactivación WAF"/>
    <x v="7"/>
    <x v="0"/>
    <s v=""/>
    <s v="RNEC-MESA NIVEL 1"/>
    <x v="22"/>
    <x v="374"/>
    <x v="5"/>
    <x v="372"/>
    <d v="2020-01-16T16:54:23"/>
    <m/>
    <m/>
    <m/>
    <s v=""/>
    <x v="2"/>
    <m/>
    <x v="0"/>
    <x v="0"/>
    <x v="0"/>
    <x v="0"/>
    <m/>
    <m/>
    <s v="Por validar"/>
    <s v="Por validar"/>
    <n v="2.3148153559304774E-5"/>
    <s v="Cumplido"/>
  </r>
  <r>
    <x v="375"/>
    <s v="RE: Aumento de disco FTP"/>
    <x v="6"/>
    <x v="0"/>
    <s v=""/>
    <s v="RNEC-MESA NIVEL 1"/>
    <x v="22"/>
    <x v="375"/>
    <x v="5"/>
    <x v="373"/>
    <d v="2020-01-16T13:07:01"/>
    <m/>
    <m/>
    <m/>
    <s v=""/>
    <x v="2"/>
    <m/>
    <x v="0"/>
    <x v="0"/>
    <x v="0"/>
    <x v="0"/>
    <m/>
    <m/>
    <s v="Por validar"/>
    <s v="Por validar"/>
    <n v="1.7361111531499773E-4"/>
    <s v="Cumplido"/>
  </r>
  <r>
    <x v="376"/>
    <s v="RE: Inclusión Funcionario"/>
    <x v="3"/>
    <x v="0"/>
    <s v="Cumplido"/>
    <s v="RNEC-MESA NIVEL 1"/>
    <x v="22"/>
    <x v="376"/>
    <x v="4"/>
    <x v="374"/>
    <d v="2020-01-17T17:08:04"/>
    <m/>
    <m/>
    <m/>
    <s v="00:00"/>
    <x v="0"/>
    <m/>
    <x v="0"/>
    <x v="0"/>
    <x v="0"/>
    <x v="0"/>
    <m/>
    <m/>
    <s v="Por validar"/>
    <s v="Por validar"/>
    <n v="4.6296299842651933E-5"/>
    <s v="Cumplido"/>
  </r>
  <r>
    <x v="377"/>
    <s v="RE: Ampliación vigencia Elba Liliana Urquijo Rivera"/>
    <x v="3"/>
    <x v="0"/>
    <s v=""/>
    <s v="RNEC-MESA NIVEL 1"/>
    <x v="22"/>
    <x v="377"/>
    <x v="5"/>
    <x v="375"/>
    <d v="2020-01-16T16:54:23"/>
    <m/>
    <m/>
    <m/>
    <s v=""/>
    <x v="2"/>
    <m/>
    <x v="0"/>
    <x v="0"/>
    <x v="0"/>
    <x v="0"/>
    <m/>
    <m/>
    <s v="Por validar"/>
    <s v="Por validar"/>
    <n v="2.314814628334716E-5"/>
    <s v="Cumplido"/>
  </r>
  <r>
    <x v="378"/>
    <s v="Habilitación de Puntos de Red CC-2A-V38"/>
    <x v="7"/>
    <x v="0"/>
    <s v=""/>
    <s v="RNEC-SOPORTE SITIO NIVEL 1"/>
    <x v="22"/>
    <x v="378"/>
    <x v="5"/>
    <x v="376"/>
    <d v="2020-01-16T16:54:23"/>
    <m/>
    <m/>
    <m/>
    <s v=""/>
    <x v="2"/>
    <m/>
    <x v="0"/>
    <x v="0"/>
    <x v="0"/>
    <x v="0"/>
    <m/>
    <m/>
    <s v="Por validar"/>
    <s v="Por validar"/>
    <n v="3.0092592351138592E-4"/>
    <s v="Cumplido"/>
  </r>
  <r>
    <x v="379"/>
    <s v="movimiento de estaciones"/>
    <x v="3"/>
    <x v="0"/>
    <s v=""/>
    <s v="RNEC-MESA NIVEL 1"/>
    <x v="22"/>
    <x v="379"/>
    <x v="5"/>
    <x v="377"/>
    <d v="2020-01-16T19:20:21"/>
    <m/>
    <m/>
    <m/>
    <s v=""/>
    <x v="2"/>
    <m/>
    <x v="0"/>
    <x v="0"/>
    <x v="0"/>
    <x v="0"/>
    <m/>
    <m/>
    <s v="Por validar"/>
    <s v="Por validar"/>
    <n v="1.1574076779652387E-5"/>
    <s v="Cumplido"/>
  </r>
  <r>
    <x v="380"/>
    <s v="RE: Ampliación Vigencia de Usuario"/>
    <x v="3"/>
    <x v="0"/>
    <s v=""/>
    <s v="RNEC-MESA NIVEL 1"/>
    <x v="22"/>
    <x v="380"/>
    <x v="5"/>
    <x v="378"/>
    <d v="2020-01-16T16:54:23"/>
    <m/>
    <m/>
    <m/>
    <s v=""/>
    <x v="2"/>
    <m/>
    <x v="0"/>
    <x v="0"/>
    <x v="0"/>
    <x v="0"/>
    <m/>
    <m/>
    <s v="Por validar"/>
    <s v="Por validar"/>
    <n v="1.1574076779652387E-5"/>
    <s v="Cumplido"/>
  </r>
  <r>
    <x v="381"/>
    <s v="RE: Solicitud Inclusión Grupo de Correspondencia"/>
    <x v="3"/>
    <x v="0"/>
    <s v=""/>
    <s v="RNEC-MESA NIVEL 1"/>
    <x v="22"/>
    <x v="381"/>
    <x v="5"/>
    <x v="379"/>
    <d v="2020-01-16T19:20:21"/>
    <m/>
    <m/>
    <m/>
    <s v=""/>
    <x v="2"/>
    <m/>
    <x v="0"/>
    <x v="0"/>
    <x v="0"/>
    <x v="0"/>
    <m/>
    <m/>
    <s v="Por validar"/>
    <s v="Por validar"/>
    <n v="4.7453703882638365E-4"/>
    <s v="Cumplido"/>
  </r>
  <r>
    <x v="382"/>
    <s v="RE: Usuarios bloqueados"/>
    <x v="3"/>
    <x v="0"/>
    <s v=""/>
    <s v="RNEC-MESA NIVEL 1"/>
    <x v="22"/>
    <x v="382"/>
    <x v="5"/>
    <x v="380"/>
    <d v="2020-01-16T19:20:21"/>
    <m/>
    <m/>
    <m/>
    <s v=""/>
    <x v="2"/>
    <m/>
    <x v="0"/>
    <x v="0"/>
    <x v="0"/>
    <x v="0"/>
    <m/>
    <m/>
    <s v="Por validar"/>
    <s v="Por validar"/>
    <n v="-3.3564814657438546E-4"/>
    <s v="Cumplido"/>
  </r>
  <r>
    <x v="383"/>
    <s v="RE: Solicitud creación usuario SIC"/>
    <x v="3"/>
    <x v="0"/>
    <s v=""/>
    <s v="RNEC-MESA NIVEL 1"/>
    <x v="22"/>
    <x v="383"/>
    <x v="5"/>
    <x v="381"/>
    <d v="2020-01-16T16:54:23"/>
    <m/>
    <m/>
    <m/>
    <s v=""/>
    <x v="2"/>
    <m/>
    <x v="0"/>
    <x v="0"/>
    <x v="0"/>
    <x v="0"/>
    <m/>
    <m/>
    <s v="Por validar"/>
    <s v="Por validar"/>
    <n v="1.3310185240698047E-3"/>
    <s v="Cumplido"/>
  </r>
  <r>
    <x v="384"/>
    <s v="verificación espacio servidor de Backups"/>
    <x v="6"/>
    <x v="0"/>
    <s v=""/>
    <s v="RNEC-MESA NIVEL 1"/>
    <x v="22"/>
    <x v="384"/>
    <x v="5"/>
    <x v="382"/>
    <d v="2020-01-16T19:20:21"/>
    <m/>
    <m/>
    <m/>
    <s v=""/>
    <x v="2"/>
    <m/>
    <x v="0"/>
    <x v="0"/>
    <x v="0"/>
    <x v="0"/>
    <m/>
    <m/>
    <s v="Por validar"/>
    <s v="Por validar"/>
    <n v="-2.0833333110203966E-4"/>
    <s v="Cumplido"/>
  </r>
  <r>
    <x v="385"/>
    <s v="RE: solicitar permiso para enviar mi correo masivo de despedida con ocasión a mi pensión al grupo li"/>
    <x v="3"/>
    <x v="0"/>
    <s v=""/>
    <s v="RNEC-MESA NIVEL 1"/>
    <x v="22"/>
    <x v="385"/>
    <x v="4"/>
    <x v="383"/>
    <d v="2020-01-17T09:18:23"/>
    <m/>
    <m/>
    <m/>
    <s v=""/>
    <x v="2"/>
    <m/>
    <x v="0"/>
    <x v="0"/>
    <x v="0"/>
    <x v="0"/>
    <m/>
    <m/>
    <s v="Por validar"/>
    <s v="Por validar"/>
    <n v="3.7037036963738501E-4"/>
    <s v="Cumplido"/>
  </r>
  <r>
    <x v="386"/>
    <s v="RE: Listado correos electrónicos - Dirección Financiera"/>
    <x v="6"/>
    <x v="0"/>
    <s v="Cumplido"/>
    <s v="RNEC-MESA NIVEL 1"/>
    <x v="22"/>
    <x v="386"/>
    <x v="2"/>
    <x v="384"/>
    <d v="2020-01-21T16:52:40"/>
    <m/>
    <m/>
    <m/>
    <s v="00:04"/>
    <x v="0"/>
    <m/>
    <x v="0"/>
    <x v="0"/>
    <x v="0"/>
    <x v="0"/>
    <m/>
    <m/>
    <s v="Por validar"/>
    <s v="Por validar"/>
    <n v="1.7361111531499773E-4"/>
    <s v="Cumplido"/>
  </r>
  <r>
    <x v="387"/>
    <s v="RE: Formato VPN S2S entre RNEC e INCOCRÉDITO"/>
    <x v="5"/>
    <x v="0"/>
    <s v=""/>
    <s v="RNEC-MESA NIVEL 1"/>
    <x v="22"/>
    <x v="387"/>
    <x v="5"/>
    <x v="385"/>
    <d v="2020-01-16T19:20:21"/>
    <m/>
    <m/>
    <m/>
    <s v=""/>
    <x v="2"/>
    <m/>
    <x v="0"/>
    <x v="0"/>
    <x v="0"/>
    <x v="0"/>
    <m/>
    <m/>
    <s v="Por validar"/>
    <s v="Por validar"/>
    <n v="1.3888888497604057E-4"/>
    <s v="Cumplido"/>
  </r>
  <r>
    <x v="388"/>
    <s v="RE: VPN S2S WS 2.0 entre RNEC - Contraloría General de la República"/>
    <x v="5"/>
    <x v="0"/>
    <s v="Cumplido"/>
    <s v="RNEC-MESA NIVEL 1"/>
    <x v="22"/>
    <x v="388"/>
    <x v="13"/>
    <x v="323"/>
    <d v="2020-01-18T17:19:10"/>
    <m/>
    <m/>
    <m/>
    <s v="00:00"/>
    <x v="0"/>
    <m/>
    <x v="0"/>
    <x v="0"/>
    <x v="0"/>
    <x v="0"/>
    <m/>
    <m/>
    <s v="Por validar"/>
    <s v="Por validar"/>
    <n v="-1.6203703853534535E-4"/>
    <s v="Cumplido"/>
  </r>
  <r>
    <x v="389"/>
    <s v="Cambiar Contraseña"/>
    <x v="3"/>
    <x v="0"/>
    <s v=""/>
    <s v="RNEC-MESA NIVEL 1"/>
    <x v="23"/>
    <x v="389"/>
    <x v="4"/>
    <x v="386"/>
    <d v="2020-01-17T09:18:23"/>
    <m/>
    <m/>
    <m/>
    <s v=""/>
    <x v="2"/>
    <m/>
    <x v="0"/>
    <x v="0"/>
    <x v="0"/>
    <x v="0"/>
    <m/>
    <m/>
    <s v="Por validar"/>
    <s v="Por validar"/>
    <s v="POR VALIDAR"/>
    <s v="POR VALIDAR"/>
  </r>
  <r>
    <x v="390"/>
    <s v="Cambiar Contraseña_x000a_Cambiar Contraseña"/>
    <x v="3"/>
    <x v="0"/>
    <s v=""/>
    <s v="RNEC-MESA NIVEL 1"/>
    <x v="23"/>
    <x v="390"/>
    <x v="4"/>
    <x v="387"/>
    <d v="2020-01-17T09:18:23"/>
    <m/>
    <m/>
    <m/>
    <s v=""/>
    <x v="2"/>
    <m/>
    <x v="0"/>
    <x v="0"/>
    <x v="0"/>
    <x v="0"/>
    <m/>
    <m/>
    <s v="Por validar"/>
    <s v="Por validar"/>
    <s v="POR VALIDAR"/>
    <s v="POR VALIDAR"/>
  </r>
  <r>
    <x v="391"/>
    <s v="RE: PRUEBA DE CONECTIVIDAD DATACENTER POLICIA NACIONAL"/>
    <x v="5"/>
    <x v="0"/>
    <s v="Cumplido"/>
    <s v="RNEC-MESA NIVEL 1"/>
    <x v="23"/>
    <x v="391"/>
    <x v="14"/>
    <x v="388"/>
    <d v="2020-01-24T16:49:12"/>
    <m/>
    <m/>
    <m/>
    <s v="01:44"/>
    <x v="0"/>
    <m/>
    <x v="0"/>
    <x v="0"/>
    <x v="0"/>
    <x v="0"/>
    <m/>
    <m/>
    <s v="Por validar"/>
    <s v="Por validar"/>
    <n v="1.9907407404389232E-3"/>
    <s v="Cumplido"/>
  </r>
  <r>
    <x v="392"/>
    <s v="RE: Entrega Cintas - Backup del 27 de Diciembre al 02 de enero del 2020"/>
    <x v="6"/>
    <x v="0"/>
    <s v=""/>
    <s v="RNEC-MESA NIVEL 1"/>
    <x v="23"/>
    <x v="392"/>
    <x v="4"/>
    <x v="389"/>
    <d v="2020-01-17T11:03:47"/>
    <m/>
    <m/>
    <m/>
    <s v=""/>
    <x v="2"/>
    <m/>
    <x v="0"/>
    <x v="0"/>
    <x v="0"/>
    <x v="0"/>
    <m/>
    <m/>
    <s v="Por validar"/>
    <s v="Por validar"/>
    <n v="2.314814628334716E-5"/>
    <s v="Cumplido"/>
  </r>
  <r>
    <x v="393"/>
    <s v="RE: VPN S2S WebService ANI 2.0 entre RNEC y KONFIRMA S.A.S"/>
    <x v="3"/>
    <x v="0"/>
    <s v="Cumplido"/>
    <s v="RNEC-MESA NIVEL 1"/>
    <x v="23"/>
    <x v="393"/>
    <x v="13"/>
    <x v="390"/>
    <d v="2020-01-18T17:19:10"/>
    <m/>
    <m/>
    <m/>
    <s v="00:44"/>
    <x v="0"/>
    <m/>
    <x v="0"/>
    <x v="0"/>
    <x v="0"/>
    <x v="0"/>
    <m/>
    <m/>
    <s v="Por validar"/>
    <s v="Por validar"/>
    <n v="2.1990740788169205E-4"/>
    <s v="Cumplido"/>
  </r>
  <r>
    <x v="394"/>
    <s v="RE: Estadísticas de visita en Intranet"/>
    <x v="7"/>
    <x v="0"/>
    <s v="Cumplido"/>
    <s v="RNEC-MESA NIVEL 1"/>
    <x v="23"/>
    <x v="394"/>
    <x v="2"/>
    <x v="391"/>
    <d v="2020-01-21T09:18:40"/>
    <m/>
    <m/>
    <m/>
    <s v=""/>
    <x v="0"/>
    <m/>
    <x v="0"/>
    <x v="0"/>
    <x v="0"/>
    <x v="0"/>
    <m/>
    <m/>
    <s v="Por validar"/>
    <s v="Por validar"/>
    <n v="1.7361110803904012E-4"/>
    <s v="Cumplido"/>
  </r>
  <r>
    <x v="395"/>
    <s v="RE: Consulta ATDP Banco AV Villas VPN S2S"/>
    <x v="5"/>
    <x v="0"/>
    <s v="Cumplido"/>
    <s v="RNEC-MESA NIVEL 1"/>
    <x v="23"/>
    <x v="395"/>
    <x v="10"/>
    <x v="392"/>
    <d v="2020-01-25T16:51:52"/>
    <m/>
    <m/>
    <m/>
    <s v="01:56"/>
    <x v="0"/>
    <m/>
    <x v="0"/>
    <x v="0"/>
    <x v="0"/>
    <x v="0"/>
    <m/>
    <m/>
    <s v="Por validar"/>
    <s v="Por validar"/>
    <n v="-1.6203703125938773E-4"/>
    <s v="Cumplido"/>
  </r>
  <r>
    <x v="396"/>
    <s v="Cambio de Contraseña"/>
    <x v="5"/>
    <x v="0"/>
    <s v=""/>
    <s v="RNEC-MESA NIVEL 1"/>
    <x v="23"/>
    <x v="396"/>
    <x v="4"/>
    <x v="393"/>
    <d v="2020-01-17T11:03:47"/>
    <m/>
    <m/>
    <m/>
    <s v=""/>
    <x v="2"/>
    <m/>
    <x v="0"/>
    <x v="0"/>
    <x v="0"/>
    <x v="0"/>
    <m/>
    <m/>
    <s v="Por validar"/>
    <s v="Por validar"/>
    <n v="1.0648148163454607E-3"/>
    <s v="Cumplido"/>
  </r>
  <r>
    <x v="397"/>
    <s v="movimiento de estaciones"/>
    <x v="3"/>
    <x v="0"/>
    <s v="Cumplido"/>
    <s v="RNEC-MESA NIVEL 1"/>
    <x v="23"/>
    <x v="397"/>
    <x v="4"/>
    <x v="394"/>
    <d v="2020-01-17T12:48:56"/>
    <m/>
    <m/>
    <m/>
    <s v="00:00"/>
    <x v="0"/>
    <m/>
    <x v="0"/>
    <x v="0"/>
    <x v="0"/>
    <x v="0"/>
    <m/>
    <m/>
    <s v="Por validar"/>
    <s v="Por validar"/>
    <n v="0"/>
    <s v="Cumplido"/>
  </r>
  <r>
    <x v="398"/>
    <s v="Cambiar Contraseña"/>
    <x v="8"/>
    <x v="0"/>
    <s v=""/>
    <s v="RNEC-MESA NIVEL 1"/>
    <x v="23"/>
    <x v="398"/>
    <x v="4"/>
    <x v="395"/>
    <d v="2020-01-17T11:03:47"/>
    <m/>
    <m/>
    <m/>
    <s v=""/>
    <x v="2"/>
    <m/>
    <x v="0"/>
    <x v="0"/>
    <x v="0"/>
    <x v="0"/>
    <m/>
    <m/>
    <s v="Por validar"/>
    <s v="Por validar"/>
    <s v="POR VALIDAR"/>
    <s v="POR VALIDAR"/>
  </r>
  <r>
    <x v="399"/>
    <s v="RE: Solicitud"/>
    <x v="3"/>
    <x v="0"/>
    <s v="Cumplido"/>
    <s v="RNEC-MESA NIVEL 1"/>
    <x v="22"/>
    <x v="399"/>
    <x v="4"/>
    <x v="396"/>
    <d v="2020-01-17T15:18:45"/>
    <m/>
    <m/>
    <m/>
    <s v="00:00"/>
    <x v="0"/>
    <m/>
    <x v="0"/>
    <x v="0"/>
    <x v="0"/>
    <x v="0"/>
    <m/>
    <m/>
    <s v="Por validar"/>
    <s v="Por validar"/>
    <n v="3.5879630013369024E-4"/>
    <s v="Cumplido"/>
  </r>
  <r>
    <x v="400"/>
    <s v="RE: desactivar WAF"/>
    <x v="14"/>
    <x v="0"/>
    <s v="Cumplido"/>
    <s v="RNEC-MESA NIVEL 1"/>
    <x v="23"/>
    <x v="400"/>
    <x v="4"/>
    <x v="397"/>
    <d v="2020-01-17T17:08:04"/>
    <m/>
    <m/>
    <m/>
    <s v="00:00"/>
    <x v="0"/>
    <m/>
    <x v="0"/>
    <x v="0"/>
    <x v="0"/>
    <x v="0"/>
    <m/>
    <m/>
    <s v="Por validar"/>
    <s v="Por validar"/>
    <n v="-1.8518518481869251E-4"/>
    <s v="Cumplido"/>
  </r>
  <r>
    <x v="401"/>
    <s v="RE: INFORMACIÓN ACCESO AL SERVIDOR SAPIENS"/>
    <x v="6"/>
    <x v="0"/>
    <s v="Cumplido"/>
    <s v="RNEC-MESA NIVEL 1"/>
    <x v="23"/>
    <x v="401"/>
    <x v="4"/>
    <x v="398"/>
    <d v="2020-01-17T12:48:56"/>
    <m/>
    <m/>
    <m/>
    <s v="00:00"/>
    <x v="0"/>
    <m/>
    <x v="0"/>
    <x v="0"/>
    <x v="0"/>
    <x v="0"/>
    <m/>
    <m/>
    <s v="Por validar"/>
    <s v="Por validar"/>
    <n v="2.546296309446916E-4"/>
    <s v="Cumplido"/>
  </r>
  <r>
    <x v="402"/>
    <s v="RE: CREACION CORREO INSTITUCIONAL"/>
    <x v="3"/>
    <x v="0"/>
    <s v="Cumplido"/>
    <s v="RNEC-MESA NIVEL 1"/>
    <x v="23"/>
    <x v="402"/>
    <x v="4"/>
    <x v="399"/>
    <d v="2020-01-17T12:48:56"/>
    <m/>
    <m/>
    <m/>
    <s v="00:00"/>
    <x v="0"/>
    <m/>
    <x v="0"/>
    <x v="0"/>
    <x v="0"/>
    <x v="0"/>
    <m/>
    <m/>
    <s v="Por validar"/>
    <s v="Por validar"/>
    <n v="2.314814628334716E-5"/>
    <s v="Cumplido"/>
  </r>
  <r>
    <x v="403"/>
    <s v="RE: activación de usuario"/>
    <x v="3"/>
    <x v="0"/>
    <s v="Cumplido"/>
    <s v="RNEC-MESA NIVEL 1"/>
    <x v="23"/>
    <x v="403"/>
    <x v="4"/>
    <x v="400"/>
    <d v="2020-01-17T12:48:56"/>
    <m/>
    <m/>
    <m/>
    <s v="00:00"/>
    <x v="0"/>
    <m/>
    <x v="0"/>
    <x v="0"/>
    <x v="0"/>
    <x v="0"/>
    <m/>
    <m/>
    <s v="Por validar"/>
    <s v="Por validar"/>
    <n v="6.4814814686542377E-4"/>
    <s v="Cumplido"/>
  </r>
  <r>
    <x v="404"/>
    <s v="RE: HABILITAR USUARIOS DE EQUIPO - SERVIENTREGA"/>
    <x v="3"/>
    <x v="0"/>
    <s v="Cumplido"/>
    <s v="RNEC-MESA NIVEL 1"/>
    <x v="23"/>
    <x v="404"/>
    <x v="4"/>
    <x v="401"/>
    <d v="2020-01-17T12:48:56"/>
    <m/>
    <m/>
    <m/>
    <s v="00:00"/>
    <x v="0"/>
    <m/>
    <x v="0"/>
    <x v="0"/>
    <x v="0"/>
    <x v="0"/>
    <m/>
    <m/>
    <s v="Por validar"/>
    <s v="Por validar"/>
    <n v="2.314814628334716E-5"/>
    <s v="Cumplido"/>
  </r>
  <r>
    <x v="405"/>
    <s v="RE: tratamiento cuentas de correo funcionarios"/>
    <x v="3"/>
    <x v="0"/>
    <s v="Cumplido"/>
    <s v="RNEC-MESA NIVEL 1"/>
    <x v="23"/>
    <x v="405"/>
    <x v="4"/>
    <x v="402"/>
    <d v="2020-01-17T15:18:45"/>
    <m/>
    <m/>
    <m/>
    <s v="00:00"/>
    <x v="0"/>
    <m/>
    <x v="0"/>
    <x v="0"/>
    <x v="0"/>
    <x v="0"/>
    <m/>
    <m/>
    <s v="Por validar"/>
    <s v="Por validar"/>
    <n v="3.4722215787041932E-5"/>
    <s v="Cumplido"/>
  </r>
  <r>
    <x v="406"/>
    <s v="RE: ELIMINACION USUARIO Y CUENTA DE CORREO"/>
    <x v="3"/>
    <x v="0"/>
    <s v="Cumplido"/>
    <s v="RNEC-MESA NIVEL 1"/>
    <x v="23"/>
    <x v="406"/>
    <x v="4"/>
    <x v="403"/>
    <d v="2020-01-17T15:18:45"/>
    <m/>
    <m/>
    <m/>
    <s v="00:00"/>
    <x v="0"/>
    <m/>
    <x v="0"/>
    <x v="0"/>
    <x v="0"/>
    <x v="0"/>
    <m/>
    <m/>
    <s v="Por validar"/>
    <s v="Por validar"/>
    <n v="3.0092593078734353E-4"/>
    <s v="Cumplido"/>
  </r>
  <r>
    <x v="407"/>
    <s v="RE: Configuración de Port Security"/>
    <x v="7"/>
    <x v="0"/>
    <s v="Cumplido"/>
    <s v="RNEC-MESA NIVEL 1"/>
    <x v="23"/>
    <x v="407"/>
    <x v="4"/>
    <x v="404"/>
    <d v="2020-01-17T18:45:00"/>
    <m/>
    <m/>
    <m/>
    <s v="00:00"/>
    <x v="0"/>
    <m/>
    <x v="0"/>
    <x v="0"/>
    <x v="0"/>
    <x v="0"/>
    <m/>
    <m/>
    <s v="Por validar"/>
    <s v="Por validar"/>
    <n v="2.3148153559304774E-5"/>
    <s v="Cumplido"/>
  </r>
  <r>
    <x v="408"/>
    <s v="Cambiar Contraseña"/>
    <x v="3"/>
    <x v="0"/>
    <s v="Cumplido"/>
    <s v="RNEC-MESA NIVEL 1"/>
    <x v="23"/>
    <x v="408"/>
    <x v="4"/>
    <x v="405"/>
    <d v="2020-01-17T12:48:56"/>
    <m/>
    <m/>
    <m/>
    <s v="00:00"/>
    <x v="0"/>
    <m/>
    <x v="0"/>
    <x v="0"/>
    <x v="0"/>
    <x v="0"/>
    <m/>
    <m/>
    <s v="Por validar"/>
    <s v="Por validar"/>
    <n v="3.4722215787041932E-5"/>
    <s v="Cumplido"/>
  </r>
  <r>
    <x v="409"/>
    <s v="RE: Creación usuario - Fabio Castillo"/>
    <x v="3"/>
    <x v="0"/>
    <s v="Cumplido"/>
    <s v="RNEC-MESA NIVEL 1"/>
    <x v="23"/>
    <x v="409"/>
    <x v="13"/>
    <x v="406"/>
    <d v="2020-01-18T11:05:35"/>
    <m/>
    <m/>
    <m/>
    <s v="00:00"/>
    <x v="0"/>
    <m/>
    <x v="0"/>
    <x v="0"/>
    <x v="0"/>
    <x v="0"/>
    <m/>
    <m/>
    <s v="Por validar"/>
    <s v="Por validar"/>
    <n v="3.125000002910383E-4"/>
    <s v="Cumplido"/>
  </r>
  <r>
    <x v="410"/>
    <s v="RE: Vigencias VPN Locales"/>
    <x v="5"/>
    <x v="0"/>
    <s v="Cumplido"/>
    <s v="RNEC-MESA NIVEL 1"/>
    <x v="23"/>
    <x v="410"/>
    <x v="2"/>
    <x v="407"/>
    <d v="2020-01-21T19:28:16"/>
    <m/>
    <m/>
    <m/>
    <s v="03:10"/>
    <x v="0"/>
    <m/>
    <x v="0"/>
    <x v="0"/>
    <x v="0"/>
    <x v="0"/>
    <m/>
    <m/>
    <s v="Por validar"/>
    <s v="Por validar"/>
    <n v="-3.819444464170374E-4"/>
    <s v="Cumplido"/>
  </r>
  <r>
    <x v="411"/>
    <s v="RE: Vigencias VPN Locales"/>
    <x v="5"/>
    <x v="0"/>
    <s v="Cumplido"/>
    <s v="RNEC-MESA NIVEL 1"/>
    <x v="23"/>
    <x v="411"/>
    <x v="13"/>
    <x v="408"/>
    <d v="2020-01-18T17:19:10"/>
    <m/>
    <m/>
    <m/>
    <s v="00:15"/>
    <x v="0"/>
    <m/>
    <x v="0"/>
    <x v="0"/>
    <x v="0"/>
    <x v="0"/>
    <m/>
    <m/>
    <s v="Por validar"/>
    <s v="Por validar"/>
    <n v="-5.9027777751907706E-4"/>
    <s v="Cumplido"/>
  </r>
  <r>
    <x v="412"/>
    <s v="RE: Vigencias VPN Locales"/>
    <x v="5"/>
    <x v="0"/>
    <s v="Cumplido"/>
    <s v="RNEC-MESA NIVEL 1"/>
    <x v="23"/>
    <x v="412"/>
    <x v="2"/>
    <x v="409"/>
    <d v="2020-01-21T16:52:40"/>
    <m/>
    <m/>
    <m/>
    <s v="00:43"/>
    <x v="0"/>
    <m/>
    <x v="0"/>
    <x v="0"/>
    <x v="0"/>
    <x v="0"/>
    <m/>
    <m/>
    <s v="Por validar"/>
    <s v="Por validar"/>
    <n v="-6.36574077361729E-4"/>
    <s v="Cumplido"/>
  </r>
  <r>
    <x v="413"/>
    <s v="RE: solicitud activacion correo institucional"/>
    <x v="3"/>
    <x v="0"/>
    <s v="Cumplido"/>
    <s v="RNEC-MESA NIVEL 1"/>
    <x v="23"/>
    <x v="413"/>
    <x v="4"/>
    <x v="410"/>
    <d v="2020-01-17T18:45:00"/>
    <m/>
    <m/>
    <m/>
    <s v="00:00"/>
    <x v="0"/>
    <m/>
    <x v="0"/>
    <x v="0"/>
    <x v="0"/>
    <x v="0"/>
    <m/>
    <m/>
    <s v="Por validar"/>
    <s v="Por validar"/>
    <n v="3.4722223062999547E-5"/>
    <s v="Cumplido"/>
  </r>
  <r>
    <x v="414"/>
    <s v="RE: SOLICITUD CAMBIO NOMBRES TELEFONO IP"/>
    <x v="11"/>
    <x v="0"/>
    <s v="Cumplido"/>
    <s v="RNEC-MESA NIVEL 1"/>
    <x v="23"/>
    <x v="414"/>
    <x v="15"/>
    <x v="411"/>
    <d v="2020-01-22T09:04:59"/>
    <m/>
    <m/>
    <m/>
    <s v="00:01"/>
    <x v="0"/>
    <m/>
    <x v="0"/>
    <x v="0"/>
    <x v="0"/>
    <x v="0"/>
    <m/>
    <m/>
    <s v="Por validar"/>
    <s v="Por validar"/>
    <n v="-7.7546296233776957E-4"/>
    <s v="Cumplido"/>
  </r>
  <r>
    <x v="415"/>
    <s v="Creación usuario - Cristian Bastidas"/>
    <x v="3"/>
    <x v="0"/>
    <s v="Cumplido"/>
    <s v="RNEC-MESA NIVEL 1"/>
    <x v="23"/>
    <x v="415"/>
    <x v="13"/>
    <x v="412"/>
    <d v="2020-01-18T17:19:10"/>
    <m/>
    <m/>
    <m/>
    <s v="00:00"/>
    <x v="0"/>
    <m/>
    <x v="0"/>
    <x v="0"/>
    <x v="0"/>
    <x v="0"/>
    <m/>
    <m/>
    <s v="Por validar"/>
    <s v="Por validar"/>
    <n v="3.5879629285773262E-4"/>
    <s v="Cumplido"/>
  </r>
  <r>
    <x v="416"/>
    <s v="Cambiar Contraseña"/>
    <x v="3"/>
    <x v="0"/>
    <s v="Cumplido"/>
    <s v="RNEC-MESA NIVEL 1"/>
    <x v="23"/>
    <x v="416"/>
    <x v="4"/>
    <x v="413"/>
    <d v="2020-01-17T12:48:56"/>
    <m/>
    <m/>
    <m/>
    <s v="00:00"/>
    <x v="0"/>
    <m/>
    <x v="0"/>
    <x v="0"/>
    <x v="0"/>
    <x v="0"/>
    <m/>
    <m/>
    <s v="Por validar"/>
    <s v="Por validar"/>
    <s v="POR VALIDAR"/>
    <s v="POR VALIDAR"/>
  </r>
  <r>
    <x v="417"/>
    <s v="RE: CREACION CORREO INSTITUCIONAL"/>
    <x v="3"/>
    <x v="0"/>
    <s v="Cumplido"/>
    <s v="RNEC-MESA NIVEL 1"/>
    <x v="23"/>
    <x v="417"/>
    <x v="4"/>
    <x v="414"/>
    <d v="2020-01-17T17:08:04"/>
    <m/>
    <m/>
    <m/>
    <s v="00:00"/>
    <x v="0"/>
    <m/>
    <x v="0"/>
    <x v="0"/>
    <x v="0"/>
    <x v="0"/>
    <m/>
    <m/>
    <s v="Por validar"/>
    <s v="Por validar"/>
    <n v="1.273148154723458E-4"/>
    <s v="Cumplido"/>
  </r>
  <r>
    <x v="418"/>
    <s v="Cambiar Contraseña"/>
    <x v="3"/>
    <x v="0"/>
    <s v="Cumplido"/>
    <s v="RNEC-MESA NIVEL 1"/>
    <x v="23"/>
    <x v="418"/>
    <x v="4"/>
    <x v="415"/>
    <d v="2020-01-17T15:18:45"/>
    <m/>
    <m/>
    <m/>
    <s v="00:00"/>
    <x v="0"/>
    <m/>
    <x v="0"/>
    <x v="0"/>
    <x v="0"/>
    <x v="0"/>
    <m/>
    <m/>
    <s v="Por validar"/>
    <s v="Por validar"/>
    <s v="POR VALIDAR"/>
    <s v="POR VALIDAR"/>
  </r>
  <r>
    <x v="419"/>
    <s v="RE: INFORMACIÓN ACCESO AL SERVIDOR SAPIENS"/>
    <x v="3"/>
    <x v="0"/>
    <s v="Cumplido"/>
    <s v="RNEC-MESA NIVEL 1"/>
    <x v="23"/>
    <x v="419"/>
    <x v="4"/>
    <x v="416"/>
    <d v="2020-01-17T17:08:04"/>
    <m/>
    <m/>
    <m/>
    <s v="00:00"/>
    <x v="0"/>
    <m/>
    <x v="0"/>
    <x v="0"/>
    <x v="0"/>
    <x v="0"/>
    <m/>
    <m/>
    <s v="Por validar"/>
    <s v="Por validar"/>
    <n v="3.819444464170374E-4"/>
    <s v="Cumplido"/>
  </r>
  <r>
    <x v="420"/>
    <s v="CAMBIO DE RESPONSABLE CORREO INSTITUCIONAL"/>
    <x v="3"/>
    <x v="0"/>
    <s v="Cumplido"/>
    <s v="RNEC-MESA NIVEL 1"/>
    <x v="23"/>
    <x v="420"/>
    <x v="4"/>
    <x v="417"/>
    <d v="2020-01-17T18:45:00"/>
    <m/>
    <m/>
    <m/>
    <s v="00:00"/>
    <x v="0"/>
    <m/>
    <x v="0"/>
    <x v="0"/>
    <x v="0"/>
    <x v="0"/>
    <m/>
    <m/>
    <s v="Por validar"/>
    <s v="Por validar"/>
    <n v="4.5486111121135764E-3"/>
    <s v="Cumplido"/>
  </r>
  <r>
    <x v="421"/>
    <s v="RE: Configurar Port Security"/>
    <x v="7"/>
    <x v="0"/>
    <s v="Cumplido"/>
    <s v="RNEC-SOPORTE SITIO NIVEL 1"/>
    <x v="23"/>
    <x v="421"/>
    <x v="4"/>
    <x v="418"/>
    <d v="2020-01-17T18:45:00"/>
    <m/>
    <m/>
    <m/>
    <s v="00:00"/>
    <x v="0"/>
    <m/>
    <x v="0"/>
    <x v="0"/>
    <x v="0"/>
    <x v="0"/>
    <m/>
    <m/>
    <s v="Por validar"/>
    <s v="Por validar"/>
    <n v="-2.8935185400769114E-4"/>
    <s v="Cumplido"/>
  </r>
  <r>
    <x v="422"/>
    <s v="Cambio de contraseña"/>
    <x v="3"/>
    <x v="0"/>
    <s v="Cumplido"/>
    <s v="RNEC-MESA NIVEL 1"/>
    <x v="23"/>
    <x v="422"/>
    <x v="4"/>
    <x v="419"/>
    <d v="2020-01-17T17:08:04"/>
    <m/>
    <m/>
    <m/>
    <s v="00:00"/>
    <x v="0"/>
    <m/>
    <x v="0"/>
    <x v="0"/>
    <x v="0"/>
    <x v="0"/>
    <m/>
    <m/>
    <s v="Por validar"/>
    <s v="Por validar"/>
    <n v="1.8518518481869251E-4"/>
    <s v="Cumplido"/>
  </r>
  <r>
    <x v="423"/>
    <s v="CAMBIO DE RESPONSABLE CORREO INSTITUCIONAL"/>
    <x v="3"/>
    <x v="0"/>
    <s v="Cumplido"/>
    <s v="RNEC-MESA NIVEL 1"/>
    <x v="23"/>
    <x v="423"/>
    <x v="4"/>
    <x v="420"/>
    <d v="2020-01-17T18:45:00"/>
    <m/>
    <m/>
    <m/>
    <s v="00:00"/>
    <x v="0"/>
    <m/>
    <x v="0"/>
    <x v="0"/>
    <x v="0"/>
    <x v="0"/>
    <m/>
    <m/>
    <s v="Por validar"/>
    <s v="Por validar"/>
    <n v="2.2453703641076572E-3"/>
    <s v="Cumplido"/>
  </r>
  <r>
    <x v="424"/>
    <s v="RE: ADECUACIÓN 5 PUNTOS DE RED SEDE CAN"/>
    <x v="7"/>
    <x v="0"/>
    <s v="Cumplido"/>
    <s v="RNEC-MESA NIVEL 1"/>
    <x v="24"/>
    <x v="424"/>
    <x v="14"/>
    <x v="421"/>
    <d v="2020-01-25T02:57:23"/>
    <m/>
    <m/>
    <m/>
    <s v=""/>
    <x v="0"/>
    <m/>
    <x v="0"/>
    <x v="0"/>
    <x v="0"/>
    <x v="0"/>
    <m/>
    <m/>
    <s v="Por validar"/>
    <s v="Por validar"/>
    <n v="0"/>
    <s v="Cumplido"/>
  </r>
  <r>
    <x v="425"/>
    <s v="movimiento de estaciones"/>
    <x v="8"/>
    <x v="0"/>
    <s v="Cumplido"/>
    <s v="RNEC-MESA NIVEL 1"/>
    <x v="24"/>
    <x v="425"/>
    <x v="13"/>
    <x v="422"/>
    <d v="2020-01-18T11:05:35"/>
    <m/>
    <m/>
    <m/>
    <s v="00:00"/>
    <x v="0"/>
    <m/>
    <x v="0"/>
    <x v="0"/>
    <x v="0"/>
    <x v="0"/>
    <m/>
    <m/>
    <s v="Por validar"/>
    <s v="Por validar"/>
    <n v="6.1342592380242422E-4"/>
    <s v="Cumplido"/>
  </r>
  <r>
    <x v="426"/>
    <s v="RE: Vigencias VPN Locales"/>
    <x v="5"/>
    <x v="0"/>
    <s v="Cumplido"/>
    <s v="RNEC-NIVEL 2 LAN"/>
    <x v="24"/>
    <x v="426"/>
    <x v="13"/>
    <x v="423"/>
    <d v="2020-01-18T18:48:12"/>
    <m/>
    <m/>
    <m/>
    <s v="06:46"/>
    <x v="0"/>
    <m/>
    <x v="0"/>
    <x v="0"/>
    <x v="0"/>
    <x v="0"/>
    <m/>
    <m/>
    <s v="Por validar"/>
    <s v="Por validar"/>
    <n v="2.314814628334716E-5"/>
    <s v="Cumplido"/>
  </r>
  <r>
    <x v="427"/>
    <s v="Cambiar contraseña"/>
    <x v="3"/>
    <x v="0"/>
    <s v="Cumplido"/>
    <s v="RNEC-MESA NIVEL 1"/>
    <x v="24"/>
    <x v="427"/>
    <x v="13"/>
    <x v="424"/>
    <d v="2020-01-18T11:05:35"/>
    <m/>
    <m/>
    <m/>
    <s v="00:00"/>
    <x v="0"/>
    <m/>
    <x v="0"/>
    <x v="0"/>
    <x v="0"/>
    <x v="0"/>
    <m/>
    <m/>
    <s v="Por validar"/>
    <s v="Por validar"/>
    <s v="POR VALIDAR"/>
    <s v="POR VALIDAR"/>
  </r>
  <r>
    <x v="428"/>
    <s v="RE: Validación usuario Daniel Augusto Sánchez Morales"/>
    <x v="3"/>
    <x v="0"/>
    <s v="Cumplido"/>
    <s v="RNEC-MESA NIVEL 1"/>
    <x v="24"/>
    <x v="428"/>
    <x v="13"/>
    <x v="425"/>
    <d v="2020-01-18T13:26:30"/>
    <m/>
    <m/>
    <m/>
    <s v="00:00"/>
    <x v="0"/>
    <m/>
    <x v="0"/>
    <x v="0"/>
    <x v="0"/>
    <x v="0"/>
    <m/>
    <m/>
    <s v="Por validar"/>
    <s v="Por validar"/>
    <n v="3.4722223062999547E-5"/>
    <s v="Cumplido"/>
  </r>
  <r>
    <x v="429"/>
    <s v="RE: Creación usuario - Camila Bessolo"/>
    <x v="3"/>
    <x v="0"/>
    <s v="Cumplido"/>
    <s v="RNEC-MESA NIVEL 1"/>
    <x v="23"/>
    <x v="429"/>
    <x v="4"/>
    <x v="426"/>
    <d v="2020-01-17T18:45:00"/>
    <m/>
    <m/>
    <m/>
    <s v="00:00"/>
    <x v="0"/>
    <m/>
    <x v="0"/>
    <x v="0"/>
    <x v="0"/>
    <x v="0"/>
    <m/>
    <m/>
    <s v="Por validar"/>
    <s v="Por validar"/>
    <n v="3.0092592351138592E-4"/>
    <s v="Cumplido"/>
  </r>
  <r>
    <x v="430"/>
    <s v="RE: solicitud habilitar puntos de red"/>
    <x v="7"/>
    <x v="0"/>
    <s v="Cumplido"/>
    <s v="RNEC-SOPORTE SITIO NIVEL 1"/>
    <x v="23"/>
    <x v="430"/>
    <x v="13"/>
    <x v="427"/>
    <d v="2020-01-18T15:04:16"/>
    <m/>
    <m/>
    <m/>
    <s v="00:00"/>
    <x v="0"/>
    <m/>
    <x v="0"/>
    <x v="0"/>
    <x v="0"/>
    <x v="0"/>
    <m/>
    <m/>
    <s v="Por validar"/>
    <s v="Por validar"/>
    <n v="2.314814628334716E-5"/>
    <s v="Cumplido"/>
  </r>
  <r>
    <x v="431"/>
    <s v="Creación usuario Andrés Garay"/>
    <x v="3"/>
    <x v="0"/>
    <s v="Cumplido"/>
    <s v="RNEC-MESA NIVEL 1"/>
    <x v="23"/>
    <x v="431"/>
    <x v="13"/>
    <x v="428"/>
    <d v="2020-01-18T08:45:00"/>
    <m/>
    <m/>
    <m/>
    <s v="00:00"/>
    <x v="0"/>
    <m/>
    <x v="0"/>
    <x v="0"/>
    <x v="0"/>
    <x v="0"/>
    <m/>
    <m/>
    <s v="Por validar"/>
    <s v="Por validar"/>
    <n v="2.0023148172185756E-3"/>
    <s v="Cumplido"/>
  </r>
  <r>
    <x v="432"/>
    <s v="Cambiar contraseña"/>
    <x v="3"/>
    <x v="0"/>
    <s v="Cumplido"/>
    <s v="RNEC-MESA NIVEL 1"/>
    <x v="24"/>
    <x v="432"/>
    <x v="13"/>
    <x v="429"/>
    <d v="2020-01-18T11:05:35"/>
    <m/>
    <m/>
    <m/>
    <s v="00:00"/>
    <x v="0"/>
    <m/>
    <x v="0"/>
    <x v="0"/>
    <x v="0"/>
    <x v="0"/>
    <m/>
    <m/>
    <s v="Por validar"/>
    <s v="Por validar"/>
    <s v="POR VALIDAR"/>
    <s v="POR VALIDAR"/>
  </r>
  <r>
    <x v="433"/>
    <s v="RV: SOLICITUD"/>
    <x v="8"/>
    <x v="0"/>
    <s v="Cumplido"/>
    <s v="RNEC-MESA NIVEL 1"/>
    <x v="24"/>
    <x v="433"/>
    <x v="13"/>
    <x v="430"/>
    <d v="2020-01-18T13:26:30"/>
    <m/>
    <m/>
    <m/>
    <s v="00:02"/>
    <x v="0"/>
    <m/>
    <x v="0"/>
    <x v="0"/>
    <x v="0"/>
    <x v="0"/>
    <m/>
    <m/>
    <s v="Por validar"/>
    <s v="Por validar"/>
    <n v="1.1574069503694773E-5"/>
    <s v="Cumplido"/>
  </r>
  <r>
    <x v="434"/>
    <s v="RE: Cambio Delegados Departamentales SANTANDER"/>
    <x v="3"/>
    <x v="0"/>
    <s v="Cumplido"/>
    <s v="RNEC-MESA NIVEL 1"/>
    <x v="24"/>
    <x v="434"/>
    <x v="13"/>
    <x v="431"/>
    <d v="2020-01-18T13:26:30"/>
    <m/>
    <m/>
    <m/>
    <s v="00:00"/>
    <x v="0"/>
    <m/>
    <x v="0"/>
    <x v="0"/>
    <x v="0"/>
    <x v="0"/>
    <m/>
    <m/>
    <s v="Por validar"/>
    <s v="Por validar"/>
    <n v="2.3148153559304774E-5"/>
    <s v="Cumplido"/>
  </r>
  <r>
    <x v="435"/>
    <s v="Cambiar contraseña"/>
    <x v="3"/>
    <x v="0"/>
    <s v="Cumplido"/>
    <s v="RNEC-MESA NIVEL 1"/>
    <x v="24"/>
    <x v="435"/>
    <x v="13"/>
    <x v="432"/>
    <d v="2020-01-18T08:45:00"/>
    <m/>
    <m/>
    <m/>
    <s v="00:00"/>
    <x v="0"/>
    <m/>
    <x v="0"/>
    <x v="0"/>
    <x v="0"/>
    <x v="0"/>
    <m/>
    <m/>
    <s v="Por validar"/>
    <s v="Por validar"/>
    <n v="-5.4398147767642513E-4"/>
    <s v="Cumplido"/>
  </r>
  <r>
    <x v="436"/>
    <s v="RE: Vigencias VPN Locales"/>
    <x v="5"/>
    <x v="0"/>
    <s v="Cumplido"/>
    <s v="RNEC-NIVEL 2 LAN"/>
    <x v="24"/>
    <x v="436"/>
    <x v="13"/>
    <x v="433"/>
    <d v="2020-01-18T18:48:12"/>
    <m/>
    <m/>
    <m/>
    <s v="06:48"/>
    <x v="0"/>
    <m/>
    <x v="0"/>
    <x v="0"/>
    <x v="0"/>
    <x v="0"/>
    <m/>
    <m/>
    <s v="Por validar"/>
    <s v="Por validar"/>
    <n v="-2.4305556144099683E-4"/>
    <s v="Cumplido"/>
  </r>
  <r>
    <x v="437"/>
    <s v="RE: ACTIVACIÓN USUARIO"/>
    <x v="3"/>
    <x v="0"/>
    <s v="Cumplido"/>
    <s v="RNEC-MESA NIVEL 1"/>
    <x v="24"/>
    <x v="437"/>
    <x v="13"/>
    <x v="434"/>
    <d v="2020-01-18T11:05:35"/>
    <m/>
    <m/>
    <m/>
    <s v="00:00"/>
    <x v="0"/>
    <m/>
    <x v="0"/>
    <x v="0"/>
    <x v="0"/>
    <x v="0"/>
    <m/>
    <m/>
    <s v="Por validar"/>
    <s v="Por validar"/>
    <n v="3.4722223062999547E-5"/>
    <s v="Cumplido"/>
  </r>
  <r>
    <x v="438"/>
    <s v="RE: actualización datos funcionario,  pasarlo de CAN a Distrito"/>
    <x v="3"/>
    <x v="0"/>
    <s v="Cumplido"/>
    <s v="RNEC-MESA NIVEL 1"/>
    <x v="24"/>
    <x v="438"/>
    <x v="13"/>
    <x v="435"/>
    <d v="2020-01-18T17:19:10"/>
    <m/>
    <m/>
    <m/>
    <s v="00:00"/>
    <x v="0"/>
    <m/>
    <x v="0"/>
    <x v="0"/>
    <x v="0"/>
    <x v="0"/>
    <m/>
    <m/>
    <s v="Por validar"/>
    <s v="Por validar"/>
    <n v="4.1666666220407933E-4"/>
    <s v="Cumplido"/>
  </r>
  <r>
    <x v="439"/>
    <s v="RE: actualización datos funcionario,  pasarlo de CAN a Distrito"/>
    <x v="3"/>
    <x v="0"/>
    <s v="Cumplido"/>
    <s v="RNEC-MESA NIVEL 1"/>
    <x v="24"/>
    <x v="439"/>
    <x v="13"/>
    <x v="436"/>
    <d v="2020-01-18T18:48:12"/>
    <m/>
    <m/>
    <m/>
    <s v="00:11"/>
    <x v="0"/>
    <m/>
    <x v="0"/>
    <x v="0"/>
    <x v="0"/>
    <x v="0"/>
    <m/>
    <m/>
    <s v="Por validar"/>
    <s v="Por validar"/>
    <n v="2.8935185400769114E-4"/>
    <s v="Cumplido"/>
  </r>
  <r>
    <x v="440"/>
    <s v="RE: Creación usuario Andrés Garay"/>
    <x v="7"/>
    <x v="0"/>
    <s v="Cumplido"/>
    <s v="RNEC-MESA NIVEL 1"/>
    <x v="24"/>
    <x v="440"/>
    <x v="13"/>
    <x v="437"/>
    <d v="2020-01-18T13:26:30"/>
    <m/>
    <m/>
    <m/>
    <s v="00:17"/>
    <x v="0"/>
    <m/>
    <x v="0"/>
    <x v="0"/>
    <x v="0"/>
    <x v="0"/>
    <m/>
    <m/>
    <s v="Por validar"/>
    <s v="Por validar"/>
    <n v="3.4722223062999547E-5"/>
    <s v="Cumplido"/>
  </r>
  <r>
    <x v="441"/>
    <s v="Cambiar contraseña"/>
    <x v="3"/>
    <x v="0"/>
    <s v="Cumplido"/>
    <s v="RNEC-MESA NIVEL 1"/>
    <x v="24"/>
    <x v="441"/>
    <x v="13"/>
    <x v="438"/>
    <d v="2020-01-18T11:05:35"/>
    <m/>
    <m/>
    <m/>
    <s v="00:00"/>
    <x v="0"/>
    <m/>
    <x v="0"/>
    <x v="0"/>
    <x v="0"/>
    <x v="0"/>
    <m/>
    <m/>
    <s v="Por validar"/>
    <s v="Por validar"/>
    <n v="-4.7453703882638365E-4"/>
    <s v="Cumplido"/>
  </r>
  <r>
    <x v="442"/>
    <s v="RE: Solicitud creación cuenta de usuario institucional (Guainía)."/>
    <x v="3"/>
    <x v="0"/>
    <s v="Cumplido"/>
    <s v="RNEC-MESA NIVEL 1"/>
    <x v="24"/>
    <x v="442"/>
    <x v="13"/>
    <x v="439"/>
    <d v="2020-01-18T18:48:12"/>
    <m/>
    <m/>
    <m/>
    <s v="00:00"/>
    <x v="0"/>
    <m/>
    <x v="0"/>
    <x v="0"/>
    <x v="0"/>
    <x v="0"/>
    <m/>
    <m/>
    <s v="Por validar"/>
    <s v="Por validar"/>
    <n v="2.314814628334716E-5"/>
    <s v="Cumplido"/>
  </r>
  <r>
    <x v="443"/>
    <s v="RE: ACCESO Y CONFIGURACION NUEVA VPN S2S ANI 2.0 - Unidad de Victimas UARIV"/>
    <x v="5"/>
    <x v="0"/>
    <s v="Cumplido"/>
    <s v="RNEC-MESA NIVEL 1"/>
    <x v="24"/>
    <x v="443"/>
    <x v="13"/>
    <x v="440"/>
    <d v="2020-01-18T15:04:16"/>
    <m/>
    <m/>
    <m/>
    <s v="02:33"/>
    <x v="0"/>
    <m/>
    <x v="0"/>
    <x v="0"/>
    <x v="0"/>
    <x v="0"/>
    <m/>
    <m/>
    <s v="Por validar"/>
    <s v="Por validar"/>
    <n v="5.787037662230432E-5"/>
    <s v="Cumplido"/>
  </r>
  <r>
    <x v="444"/>
    <s v="RE: ANI - SOLICITUD DE PERMISOS DE COMUNICACIÓN"/>
    <x v="7"/>
    <x v="0"/>
    <s v="Cumplido"/>
    <s v="RNEC-MESA NIVEL 1"/>
    <x v="24"/>
    <x v="444"/>
    <x v="13"/>
    <x v="441"/>
    <d v="2020-01-18T17:19:10"/>
    <m/>
    <m/>
    <m/>
    <s v="01:26"/>
    <x v="0"/>
    <m/>
    <x v="0"/>
    <x v="0"/>
    <x v="0"/>
    <x v="0"/>
    <m/>
    <m/>
    <s v="Por validar"/>
    <s v="Por validar"/>
    <n v="2.3148153559304774E-5"/>
    <s v="Cumplido"/>
  </r>
  <r>
    <x v="445"/>
    <s v="RE: Puertos consulta E-11 2019"/>
    <x v="7"/>
    <x v="0"/>
    <s v="Cumplido"/>
    <s v="RNEC-MESA NIVEL 1"/>
    <x v="24"/>
    <x v="445"/>
    <x v="13"/>
    <x v="442"/>
    <d v="2020-01-18T17:19:10"/>
    <m/>
    <m/>
    <m/>
    <s v="01:38"/>
    <x v="0"/>
    <m/>
    <x v="0"/>
    <x v="0"/>
    <x v="0"/>
    <x v="0"/>
    <m/>
    <m/>
    <s v="Por validar"/>
    <s v="Por validar"/>
    <n v="-3.7037036963738501E-4"/>
    <s v="Cumplido"/>
  </r>
  <r>
    <x v="446"/>
    <s v="RE: Creación usuario - Vanessa Pedreros"/>
    <x v="3"/>
    <x v="0"/>
    <s v="Cumplido"/>
    <s v="RNEC-MESA NIVEL 1"/>
    <x v="24"/>
    <x v="446"/>
    <x v="13"/>
    <x v="443"/>
    <d v="2020-01-18T17:19:10"/>
    <m/>
    <m/>
    <m/>
    <s v="01:12"/>
    <x v="0"/>
    <m/>
    <x v="0"/>
    <x v="0"/>
    <x v="0"/>
    <x v="0"/>
    <m/>
    <m/>
    <s v="Por validar"/>
    <s v="Por validar"/>
    <n v="2.0833333110203966E-4"/>
    <s v="Cumplido"/>
  </r>
  <r>
    <x v="447"/>
    <s v="RE: CAMBIAR PUNTOS"/>
    <x v="7"/>
    <x v="0"/>
    <s v="Cumplido"/>
    <s v="RNEC-SOPORTE SITIO NIVEL 1"/>
    <x v="24"/>
    <x v="447"/>
    <x v="13"/>
    <x v="444"/>
    <d v="2020-01-18T17:19:10"/>
    <m/>
    <m/>
    <m/>
    <s v="00:47"/>
    <x v="0"/>
    <m/>
    <x v="0"/>
    <x v="0"/>
    <x v="0"/>
    <x v="0"/>
    <m/>
    <m/>
    <s v="Por validar"/>
    <s v="Por validar"/>
    <n v="2.314814628334716E-5"/>
    <s v="Cumplido"/>
  </r>
  <r>
    <x v="448"/>
    <s v="RE:  Solicitud creación usuario SIC"/>
    <x v="3"/>
    <x v="0"/>
    <s v="Cumplido"/>
    <s v="RNEC-MESA NIVEL 1"/>
    <x v="24"/>
    <x v="448"/>
    <x v="13"/>
    <x v="445"/>
    <d v="2020-01-18T17:19:10"/>
    <m/>
    <m/>
    <m/>
    <s v="00:26"/>
    <x v="0"/>
    <m/>
    <x v="0"/>
    <x v="0"/>
    <x v="0"/>
    <x v="0"/>
    <m/>
    <m/>
    <s v="Por validar"/>
    <s v="Por validar"/>
    <n v="1.1574069503694773E-5"/>
    <s v="Cumplido"/>
  </r>
  <r>
    <x v="449"/>
    <s v="RE: Solicitud revisión VPN - Equipo Dr. José Fernando Florez"/>
    <x v="5"/>
    <x v="0"/>
    <s v="Cumplido"/>
    <s v="RNEC-SOPORTE SITIO NIVEL 1"/>
    <x v="24"/>
    <x v="449"/>
    <x v="13"/>
    <x v="446"/>
    <d v="2020-01-18T17:19:10"/>
    <m/>
    <m/>
    <m/>
    <s v="00:15"/>
    <x v="0"/>
    <m/>
    <x v="0"/>
    <x v="0"/>
    <x v="0"/>
    <x v="0"/>
    <m/>
    <m/>
    <s v="Por validar"/>
    <s v="Por validar"/>
    <n v="3.4722223062999547E-5"/>
    <s v="Cumplido"/>
  </r>
  <r>
    <x v="450"/>
    <s v="RE: Solicitud creación correo electrónico Registrador Armenia Quindio"/>
    <x v="3"/>
    <x v="0"/>
    <s v="Cumplido"/>
    <s v="RNEC-MESA NIVEL 1"/>
    <x v="24"/>
    <x v="450"/>
    <x v="13"/>
    <x v="447"/>
    <d v="2020-01-18T18:48:12"/>
    <m/>
    <m/>
    <m/>
    <s v="00:01"/>
    <x v="0"/>
    <m/>
    <x v="0"/>
    <x v="0"/>
    <x v="0"/>
    <x v="0"/>
    <m/>
    <m/>
    <s v="Por validar"/>
    <s v="Por validar"/>
    <n v="2.314814628334716E-5"/>
    <s v="Cumplido"/>
  </r>
  <r>
    <x v="451"/>
    <s v="RE:  Solicitud creación usuario SIC"/>
    <x v="3"/>
    <x v="0"/>
    <s v="Cumplido"/>
    <s v="RNEC-MESA NIVEL 1"/>
    <x v="24"/>
    <x v="451"/>
    <x v="13"/>
    <x v="448"/>
    <d v="2020-01-18T18:48:12"/>
    <m/>
    <m/>
    <m/>
    <s v="00:07"/>
    <x v="0"/>
    <m/>
    <x v="0"/>
    <x v="0"/>
    <x v="0"/>
    <x v="0"/>
    <m/>
    <m/>
    <s v="Por validar"/>
    <s v="Por validar"/>
    <n v="2.546296309446916E-4"/>
    <s v="Cumplido"/>
  </r>
  <r>
    <x v="452"/>
    <s v="RE: creación cuenta vpn ssl _ COMPARTA EPS"/>
    <x v="5"/>
    <x v="0"/>
    <s v="Cumplido"/>
    <s v="RNEC-MESA NIVEL 1"/>
    <x v="24"/>
    <x v="452"/>
    <x v="2"/>
    <x v="449"/>
    <d v="2020-01-21T13:11:56"/>
    <m/>
    <m/>
    <m/>
    <s v="01:50"/>
    <x v="0"/>
    <m/>
    <x v="0"/>
    <x v="0"/>
    <x v="0"/>
    <x v="0"/>
    <m/>
    <m/>
    <s v="Por validar"/>
    <s v="Por validar"/>
    <n v="1.9675926159834489E-4"/>
    <s v="Cumplido"/>
  </r>
  <r>
    <x v="453"/>
    <s v="RE: Solicitud creación cuenta de usuario institucional (Guainía)."/>
    <x v="3"/>
    <x v="0"/>
    <s v="Cumplido"/>
    <s v="RNEC-MESA NIVEL 1"/>
    <x v="24"/>
    <x v="453"/>
    <x v="13"/>
    <x v="450"/>
    <d v="2020-01-18T18:48:12"/>
    <m/>
    <m/>
    <m/>
    <s v="00:12"/>
    <x v="0"/>
    <m/>
    <x v="0"/>
    <x v="0"/>
    <x v="0"/>
    <x v="0"/>
    <m/>
    <m/>
    <s v="Por validar"/>
    <s v="Por validar"/>
    <n v="2.7777777722803876E-4"/>
    <s v="Cumplido"/>
  </r>
  <r>
    <x v="454"/>
    <s v="RE: Tr: SINCERO SALUDO"/>
    <x v="14"/>
    <x v="0"/>
    <s v="Cumplido"/>
    <s v="RNEC-MESA NIVEL 1"/>
    <x v="24"/>
    <x v="454"/>
    <x v="2"/>
    <x v="451"/>
    <d v="2020-01-21T16:52:40"/>
    <m/>
    <m/>
    <m/>
    <s v="01:45"/>
    <x v="0"/>
    <m/>
    <x v="0"/>
    <x v="0"/>
    <x v="0"/>
    <x v="0"/>
    <m/>
    <m/>
    <s v="Por validar"/>
    <s v="Por validar"/>
    <n v="2.314814628334716E-5"/>
    <s v="Cumplido"/>
  </r>
  <r>
    <x v="455"/>
    <s v="RE: creación cuenta vpn ssl _ DIRECCION NACIONAL DE INTELIGENCIA"/>
    <x v="5"/>
    <x v="0"/>
    <s v="Cumplido"/>
    <s v="RNEC-MESA NIVEL 1"/>
    <x v="24"/>
    <x v="455"/>
    <x v="2"/>
    <x v="452"/>
    <d v="2020-01-21T19:28:16"/>
    <m/>
    <m/>
    <m/>
    <s v="08:30"/>
    <x v="0"/>
    <m/>
    <x v="0"/>
    <x v="0"/>
    <x v="0"/>
    <x v="0"/>
    <m/>
    <m/>
    <s v="Por validar"/>
    <s v="Por validar"/>
    <n v="6.9444438850041479E-5"/>
    <s v="Cumplido"/>
  </r>
  <r>
    <x v="456"/>
    <s v="RE: Actualización equipos de seguridad WAF y FortiDDoS"/>
    <x v="7"/>
    <x v="0"/>
    <s v="Cumplido"/>
    <s v="RNEC-MESA NIVEL 1"/>
    <x v="24"/>
    <x v="456"/>
    <x v="2"/>
    <x v="453"/>
    <d v="2020-01-21T16:52:40"/>
    <m/>
    <m/>
    <m/>
    <s v="00:00"/>
    <x v="0"/>
    <m/>
    <x v="0"/>
    <x v="0"/>
    <x v="0"/>
    <x v="0"/>
    <m/>
    <m/>
    <s v="Por validar"/>
    <s v="Por validar"/>
    <n v="6.9444446125999093E-5"/>
    <s v="Cumplido"/>
  </r>
  <r>
    <x v="457"/>
    <s v="RE: RV: Fwd: documento aplicación personalización virtual - VPN S2S Recaudo Bogotá - Produccion"/>
    <x v="5"/>
    <x v="0"/>
    <s v="Cumplido"/>
    <s v="RNEC-MESA NIVEL 1"/>
    <x v="24"/>
    <x v="457"/>
    <x v="2"/>
    <x v="454"/>
    <d v="2020-01-21T16:52:40"/>
    <m/>
    <m/>
    <m/>
    <s v="00:53"/>
    <x v="0"/>
    <m/>
    <x v="0"/>
    <x v="0"/>
    <x v="0"/>
    <x v="0"/>
    <m/>
    <m/>
    <s v="Por validar"/>
    <s v="Por validar"/>
    <n v="5.787037662230432E-5"/>
    <s v="Cumplido"/>
  </r>
  <r>
    <x v="458"/>
    <s v="apoyo monitoreo Canal Reg Bosa . Sábado 18 enero"/>
    <x v="4"/>
    <x v="0"/>
    <s v="Cumplido"/>
    <s v="RNEC-MESA NIVEL 1"/>
    <x v="25"/>
    <x v="458"/>
    <x v="2"/>
    <x v="455"/>
    <d v="2020-01-21T16:52:40"/>
    <m/>
    <m/>
    <m/>
    <s v="00:04"/>
    <x v="0"/>
    <m/>
    <x v="0"/>
    <x v="0"/>
    <x v="0"/>
    <x v="0"/>
    <m/>
    <m/>
    <s v="Por validar"/>
    <s v="Por validar"/>
    <n v="3.4722223062999547E-5"/>
    <s v="Cumplido"/>
  </r>
  <r>
    <x v="459"/>
    <s v="Movimiento de Estaciones"/>
    <x v="3"/>
    <x v="0"/>
    <s v="Cumplido"/>
    <s v="RNEC-MESA NIVEL 1"/>
    <x v="26"/>
    <x v="459"/>
    <x v="2"/>
    <x v="456"/>
    <d v="2020-01-21T13:11:56"/>
    <m/>
    <m/>
    <m/>
    <s v="01:56"/>
    <x v="0"/>
    <m/>
    <x v="0"/>
    <x v="0"/>
    <x v="0"/>
    <x v="0"/>
    <m/>
    <m/>
    <s v="Por validar"/>
    <s v="Por validar"/>
    <n v="1.1574076779652387E-5"/>
    <s v="Cumplido"/>
  </r>
  <r>
    <x v="460"/>
    <s v="Cambiar Contraseña_x000a_Cambiar Contraseña"/>
    <x v="3"/>
    <x v="0"/>
    <s v="Cumplido"/>
    <s v="RNEC-MESA NIVEL 1"/>
    <x v="26"/>
    <x v="460"/>
    <x v="2"/>
    <x v="457"/>
    <d v="2020-01-21T11:18:18"/>
    <m/>
    <m/>
    <m/>
    <s v="00:04"/>
    <x v="0"/>
    <m/>
    <x v="0"/>
    <x v="0"/>
    <x v="0"/>
    <x v="0"/>
    <m/>
    <m/>
    <s v="Por validar"/>
    <s v="Por validar"/>
    <s v="POR VALIDAR"/>
    <s v="POR VALIDAR"/>
  </r>
  <r>
    <x v="461"/>
    <s v="RE:  Solicitud creación usuarios SIC"/>
    <x v="3"/>
    <x v="0"/>
    <s v="Cumplido"/>
    <s v="RNEC-MESA NIVEL 1"/>
    <x v="26"/>
    <x v="461"/>
    <x v="2"/>
    <x v="458"/>
    <d v="2020-01-21T13:11:56"/>
    <m/>
    <m/>
    <m/>
    <s v="01:23"/>
    <x v="0"/>
    <m/>
    <x v="0"/>
    <x v="0"/>
    <x v="0"/>
    <x v="0"/>
    <m/>
    <m/>
    <s v="Por validar"/>
    <s v="Por validar"/>
    <n v="5.1157407433493063E-3"/>
    <s v="Cumplido"/>
  </r>
  <r>
    <x v="462"/>
    <s v="RE: Informe de servidores retirados - Período: del 18 de diciembre de 2019 al 18 de enero de 2020"/>
    <x v="3"/>
    <x v="0"/>
    <s v="Cumplido"/>
    <s v="RNEC-MESA NIVEL 1"/>
    <x v="26"/>
    <x v="462"/>
    <x v="15"/>
    <x v="459"/>
    <d v="2020-01-22T16:51:58"/>
    <m/>
    <m/>
    <m/>
    <s v="00:02"/>
    <x v="0"/>
    <m/>
    <x v="0"/>
    <x v="0"/>
    <x v="0"/>
    <x v="0"/>
    <m/>
    <m/>
    <s v="Por validar"/>
    <s v="Por validar"/>
    <n v="1.1805555550381541E-3"/>
    <s v="Cumplido"/>
  </r>
  <r>
    <x v="463"/>
    <s v="RE: Creación usuario - Mauricio Yandar"/>
    <x v="3"/>
    <x v="0"/>
    <s v="Cumplido"/>
    <s v="RNEC-MESA NIVEL 1"/>
    <x v="26"/>
    <x v="463"/>
    <x v="2"/>
    <x v="460"/>
    <d v="2020-01-21T11:18:18"/>
    <m/>
    <m/>
    <m/>
    <s v="01:12"/>
    <x v="0"/>
    <m/>
    <x v="0"/>
    <x v="0"/>
    <x v="0"/>
    <x v="0"/>
    <m/>
    <m/>
    <s v="Por validar"/>
    <s v="Por validar"/>
    <n v="3.819444464170374E-4"/>
    <s v="Cumplido"/>
  </r>
  <r>
    <x v="464"/>
    <s v="RE: Entrega Cintas - Backup del 03 al 09 de enero del 2020"/>
    <x v="6"/>
    <x v="0"/>
    <s v="Cumplido"/>
    <s v="RNEC-MESA NIVEL 1"/>
    <x v="26"/>
    <x v="464"/>
    <x v="16"/>
    <x v="461"/>
    <d v="2020-01-28T11:23:31"/>
    <m/>
    <m/>
    <m/>
    <s v="09:20"/>
    <x v="0"/>
    <m/>
    <x v="0"/>
    <x v="0"/>
    <x v="0"/>
    <x v="0"/>
    <m/>
    <m/>
    <s v="Por validar"/>
    <s v="Por validar"/>
    <n v="2.314814628334716E-5"/>
    <s v="Cumplido"/>
  </r>
  <r>
    <x v="465"/>
    <s v="Habilitar puntos para fotocopiado"/>
    <x v="7"/>
    <x v="0"/>
    <s v="Cumplido"/>
    <s v="RNEC-SOPORTE SITIO NIVEL 1"/>
    <x v="26"/>
    <x v="465"/>
    <x v="2"/>
    <x v="462"/>
    <d v="2020-01-21T19:28:16"/>
    <m/>
    <m/>
    <m/>
    <s v="00:22"/>
    <x v="0"/>
    <m/>
    <x v="0"/>
    <x v="0"/>
    <x v="0"/>
    <x v="0"/>
    <m/>
    <m/>
    <s v="Por validar"/>
    <s v="Por validar"/>
    <n v="1.1574076779652387E-5"/>
    <s v="Cumplido"/>
  </r>
  <r>
    <x v="466"/>
    <s v="Habilitar puntos para fotocopiado"/>
    <x v="3"/>
    <x v="0"/>
    <s v="Cumplido"/>
    <s v="RNEC-SOPORTE SITIO NIVEL 1"/>
    <x v="26"/>
    <x v="466"/>
    <x v="2"/>
    <x v="463"/>
    <d v="2020-01-21T19:28:16"/>
    <m/>
    <m/>
    <m/>
    <s v="00:22"/>
    <x v="0"/>
    <m/>
    <x v="0"/>
    <x v="0"/>
    <x v="0"/>
    <x v="0"/>
    <m/>
    <m/>
    <s v="Por validar"/>
    <s v="Por validar"/>
    <n v="2.3148153559304774E-5"/>
    <s v="Cumplido"/>
  </r>
  <r>
    <x v="467"/>
    <s v="RE: Creación usuario Cristian Beltrán"/>
    <x v="3"/>
    <x v="0"/>
    <s v="Cumplido"/>
    <s v="RNEC-MESA NIVEL 1"/>
    <x v="26"/>
    <x v="467"/>
    <x v="2"/>
    <x v="464"/>
    <d v="2020-01-21T16:52:40"/>
    <m/>
    <m/>
    <m/>
    <s v="00:24"/>
    <x v="0"/>
    <m/>
    <x v="0"/>
    <x v="0"/>
    <x v="0"/>
    <x v="0"/>
    <m/>
    <m/>
    <s v="Por validar"/>
    <s v="Por validar"/>
    <n v="0"/>
    <s v="Cumplido"/>
  </r>
  <r>
    <x v="468"/>
    <s v="RE: VPN S2S WebService ANI 2.0 - Banco Agrario"/>
    <x v="5"/>
    <x v="0"/>
    <s v="Cumplido"/>
    <s v="RNEC-MESA NIVEL 1"/>
    <x v="26"/>
    <x v="468"/>
    <x v="17"/>
    <x v="465"/>
    <d v="2020-01-23T17:17:21"/>
    <m/>
    <m/>
    <m/>
    <s v="02:37"/>
    <x v="0"/>
    <m/>
    <x v="0"/>
    <x v="0"/>
    <x v="0"/>
    <x v="0"/>
    <m/>
    <m/>
    <s v="Por validar"/>
    <s v="Por validar"/>
    <n v="2.3148153559304774E-5"/>
    <s v="Cumplido"/>
  </r>
  <r>
    <x v="469"/>
    <s v="RE: Habilitar punto"/>
    <x v="7"/>
    <x v="0"/>
    <s v="Cumplido"/>
    <s v="RNEC-SOPORTE SITIO NIVEL 1"/>
    <x v="26"/>
    <x v="469"/>
    <x v="2"/>
    <x v="466"/>
    <d v="2020-01-21T16:52:40"/>
    <m/>
    <m/>
    <m/>
    <s v="03:06"/>
    <x v="0"/>
    <m/>
    <x v="0"/>
    <x v="0"/>
    <x v="0"/>
    <x v="0"/>
    <m/>
    <m/>
    <s v="Por validar"/>
    <s v="Por validar"/>
    <n v="0"/>
    <s v="Cumplido"/>
  </r>
  <r>
    <x v="470"/>
    <s v="RE: Creación usuario - Lilia Romero"/>
    <x v="3"/>
    <x v="0"/>
    <s v="Cumplido"/>
    <s v="RNEC-MESA NIVEL 1"/>
    <x v="26"/>
    <x v="470"/>
    <x v="2"/>
    <x v="467"/>
    <d v="2020-01-21T13:11:56"/>
    <m/>
    <m/>
    <m/>
    <s v="00:42"/>
    <x v="0"/>
    <m/>
    <x v="0"/>
    <x v="0"/>
    <x v="0"/>
    <x v="0"/>
    <m/>
    <m/>
    <s v="Por validar"/>
    <s v="Por validar"/>
    <n v="1.1574076779652387E-5"/>
    <s v="Cumplido"/>
  </r>
  <r>
    <x v="471"/>
    <s v="RE: Restablecimiento correo institucional Kennedy Central"/>
    <x v="3"/>
    <x v="0"/>
    <s v="Cumplido"/>
    <s v="RNEC-MESA NIVEL 1"/>
    <x v="26"/>
    <x v="471"/>
    <x v="2"/>
    <x v="468"/>
    <d v="2020-01-21T13:11:56"/>
    <m/>
    <m/>
    <m/>
    <s v="01:32"/>
    <x v="0"/>
    <m/>
    <x v="0"/>
    <x v="0"/>
    <x v="0"/>
    <x v="0"/>
    <m/>
    <m/>
    <s v="Por validar"/>
    <s v="Por validar"/>
    <n v="-4.8611110833007842E-4"/>
    <s v="Cumplido"/>
  </r>
  <r>
    <x v="472"/>
    <s v="RE: CERRAR CUENTA POSTCONFLICTOUDAPV"/>
    <x v="3"/>
    <x v="0"/>
    <s v="Cumplido"/>
    <s v="RNEC-MESA NIVEL 1"/>
    <x v="26"/>
    <x v="472"/>
    <x v="2"/>
    <x v="469"/>
    <d v="2020-01-21T16:52:40"/>
    <m/>
    <m/>
    <m/>
    <s v="01:31"/>
    <x v="0"/>
    <m/>
    <x v="0"/>
    <x v="0"/>
    <x v="0"/>
    <x v="0"/>
    <m/>
    <m/>
    <s v="Por validar"/>
    <s v="Por validar"/>
    <n v="1.9675925432238728E-4"/>
    <s v="Cumplido"/>
  </r>
  <r>
    <x v="473"/>
    <s v="Cambiar Contraseña"/>
    <x v="3"/>
    <x v="0"/>
    <s v="Cumplido"/>
    <s v="RNEC-MESA NIVEL 1"/>
    <x v="26"/>
    <x v="473"/>
    <x v="2"/>
    <x v="470"/>
    <d v="2020-01-21T11:18:18"/>
    <m/>
    <m/>
    <m/>
    <s v="00:00"/>
    <x v="0"/>
    <m/>
    <x v="0"/>
    <x v="0"/>
    <x v="0"/>
    <x v="0"/>
    <m/>
    <m/>
    <s v="Por validar"/>
    <s v="Por validar"/>
    <s v="POR VALIDAR"/>
    <s v="POR VALIDAR"/>
  </r>
  <r>
    <x v="474"/>
    <s v="RE: Configuración Port Security"/>
    <x v="7"/>
    <x v="0"/>
    <s v="Cumplido"/>
    <s v="RNEC-SOPORTE SITIO NIVEL 1"/>
    <x v="26"/>
    <x v="474"/>
    <x v="2"/>
    <x v="471"/>
    <d v="2020-01-21T16:52:40"/>
    <m/>
    <m/>
    <m/>
    <s v="00:09"/>
    <x v="0"/>
    <m/>
    <x v="0"/>
    <x v="0"/>
    <x v="0"/>
    <x v="0"/>
    <m/>
    <m/>
    <s v="Por validar"/>
    <s v="Por validar"/>
    <n v="1.0416666191304103E-4"/>
    <s v="Cumplido"/>
  </r>
  <r>
    <x v="475"/>
    <s v="RE: Optional Alert for your HPE MSL Tape Library Drive Options, HPE StoreEver MSL Tape Libraries and"/>
    <x v="6"/>
    <x v="0"/>
    <s v="Cumplido"/>
    <s v="RNEC-MESA NIVEL 1"/>
    <x v="26"/>
    <x v="475"/>
    <x v="16"/>
    <x v="472"/>
    <d v="2020-01-28T17:10:23"/>
    <m/>
    <m/>
    <m/>
    <s v="07:36"/>
    <x v="0"/>
    <m/>
    <x v="0"/>
    <x v="0"/>
    <x v="0"/>
    <x v="0"/>
    <m/>
    <m/>
    <s v="Por validar"/>
    <s v="Por validar"/>
    <n v="2.8935185400769114E-4"/>
    <s v="Cumplido"/>
  </r>
  <r>
    <x v="476"/>
    <s v="RE: CREACIÓN USUARIO"/>
    <x v="3"/>
    <x v="0"/>
    <s v="Cumplido"/>
    <s v="RNEC-MESA NIVEL 1"/>
    <x v="26"/>
    <x v="476"/>
    <x v="2"/>
    <x v="473"/>
    <d v="2020-01-21T14:55:34"/>
    <m/>
    <m/>
    <m/>
    <s v="00:20"/>
    <x v="0"/>
    <m/>
    <x v="0"/>
    <x v="0"/>
    <x v="0"/>
    <x v="0"/>
    <m/>
    <m/>
    <s v="Por validar"/>
    <s v="Por validar"/>
    <n v="1.1574069503694773E-5"/>
    <s v="Cumplido"/>
  </r>
  <r>
    <x v="477"/>
    <s v="RE: Solicitud de Usuario de Correo"/>
    <x v="3"/>
    <x v="0"/>
    <s v="Cumplido"/>
    <s v="RNEC-MESA NIVEL 1"/>
    <x v="26"/>
    <x v="477"/>
    <x v="2"/>
    <x v="474"/>
    <d v="2020-01-21T14:55:34"/>
    <m/>
    <m/>
    <m/>
    <s v="00:03"/>
    <x v="0"/>
    <m/>
    <x v="0"/>
    <x v="0"/>
    <x v="0"/>
    <x v="0"/>
    <m/>
    <m/>
    <s v="Por validar"/>
    <s v="Por validar"/>
    <n v="-1.6203703853534535E-4"/>
    <s v="Cumplido"/>
  </r>
  <r>
    <x v="478"/>
    <s v="RE: Creación cuenta - Yesenia Flórez"/>
    <x v="3"/>
    <x v="0"/>
    <s v="Cumplido"/>
    <s v="RNEC-MESA NIVEL 1"/>
    <x v="26"/>
    <x v="478"/>
    <x v="2"/>
    <x v="475"/>
    <d v="2020-01-21T16:52:40"/>
    <m/>
    <m/>
    <m/>
    <s v="00:08"/>
    <x v="0"/>
    <m/>
    <x v="0"/>
    <x v="0"/>
    <x v="0"/>
    <x v="0"/>
    <m/>
    <m/>
    <s v="Por validar"/>
    <s v="Por validar"/>
    <n v="1.1574076779652387E-5"/>
    <s v="Cumplido"/>
  </r>
  <r>
    <x v="479"/>
    <s v="Creación usuario - Yeimy Molina"/>
    <x v="3"/>
    <x v="0"/>
    <s v="Cumplido"/>
    <s v="RNEC-MESA NIVEL 1"/>
    <x v="26"/>
    <x v="479"/>
    <x v="2"/>
    <x v="476"/>
    <d v="2020-01-21T14:55:34"/>
    <m/>
    <m/>
    <m/>
    <s v="00:02"/>
    <x v="0"/>
    <m/>
    <x v="0"/>
    <x v="0"/>
    <x v="0"/>
    <x v="0"/>
    <m/>
    <m/>
    <s v="Por validar"/>
    <s v="Por validar"/>
    <n v="1.1574076779652387E-5"/>
    <s v="Cumplido"/>
  </r>
  <r>
    <x v="480"/>
    <s v="RE: CREACION DE USUARIO Y BUZON DE CORREO"/>
    <x v="3"/>
    <x v="0"/>
    <s v="Cumplido"/>
    <s v="RNEC-MESA NIVEL 1"/>
    <x v="26"/>
    <x v="480"/>
    <x v="2"/>
    <x v="477"/>
    <d v="2020-01-21T14:55:34"/>
    <m/>
    <m/>
    <m/>
    <s v="00:22"/>
    <x v="0"/>
    <m/>
    <x v="0"/>
    <x v="0"/>
    <x v="0"/>
    <x v="0"/>
    <m/>
    <m/>
    <s v="Por validar"/>
    <s v="Por validar"/>
    <n v="2.314814628334716E-5"/>
    <s v="Cumplido"/>
  </r>
  <r>
    <x v="481"/>
    <s v="RE: SOLICITUD DE INGRESO A PAGINAS Y SERVICIOS WEB"/>
    <x v="7"/>
    <x v="0"/>
    <s v="Cumplido"/>
    <s v="RNEC-MESA NIVEL 1"/>
    <x v="26"/>
    <x v="481"/>
    <x v="2"/>
    <x v="478"/>
    <d v="2020-01-21T16:52:40"/>
    <m/>
    <m/>
    <m/>
    <s v="02:12"/>
    <x v="0"/>
    <m/>
    <x v="0"/>
    <x v="0"/>
    <x v="0"/>
    <x v="0"/>
    <m/>
    <m/>
    <s v="Por validar"/>
    <s v="Por validar"/>
    <n v="1.1574069503694773E-5"/>
    <s v="Cumplido"/>
  </r>
  <r>
    <x v="482"/>
    <s v="RE: TELEFONIA IP"/>
    <x v="11"/>
    <x v="0"/>
    <s v="Cumplido"/>
    <s v="RNEC-SOPORTE SITIO NIVEL 1"/>
    <x v="26"/>
    <x v="482"/>
    <x v="2"/>
    <x v="479"/>
    <d v="2020-01-21T13:11:56"/>
    <m/>
    <m/>
    <m/>
    <s v="01:06"/>
    <x v="0"/>
    <m/>
    <x v="0"/>
    <x v="0"/>
    <x v="0"/>
    <x v="0"/>
    <m/>
    <m/>
    <s v="Por validar"/>
    <s v="Por validar"/>
    <n v="1.1574076779652387E-5"/>
    <s v="Cumplido"/>
  </r>
  <r>
    <x v="483"/>
    <s v="RE: RESOLUCION MARIANA"/>
    <x v="3"/>
    <x v="0"/>
    <s v="Cumplido"/>
    <s v="RNEC-MESA NIVEL 1"/>
    <x v="26"/>
    <x v="483"/>
    <x v="2"/>
    <x v="480"/>
    <d v="2020-01-21T13:11:56"/>
    <m/>
    <m/>
    <m/>
    <s v="00:25"/>
    <x v="0"/>
    <m/>
    <x v="0"/>
    <x v="0"/>
    <x v="0"/>
    <x v="0"/>
    <m/>
    <m/>
    <s v="Por validar"/>
    <s v="Por validar"/>
    <n v="1.7361110803904012E-4"/>
    <s v="Cumplido"/>
  </r>
  <r>
    <x v="484"/>
    <s v="RE: SOLICITUD SOPORTE TÉCNICO. (Revisión de puntos de red para conexión de un equipo PMT)"/>
    <x v="7"/>
    <x v="0"/>
    <s v="Cumplido"/>
    <s v="RNEC-SOPORTE SITIO NIVEL 1"/>
    <x v="26"/>
    <x v="484"/>
    <x v="2"/>
    <x v="481"/>
    <d v="2020-01-21T19:28:16"/>
    <m/>
    <m/>
    <m/>
    <s v="00:34"/>
    <x v="0"/>
    <m/>
    <x v="0"/>
    <x v="0"/>
    <x v="0"/>
    <x v="0"/>
    <m/>
    <m/>
    <s v="Por validar"/>
    <s v="Por validar"/>
    <n v="2.4305555416503921E-4"/>
    <s v="Cumplido"/>
  </r>
  <r>
    <x v="485"/>
    <s v="RE: SOLICITUD ACTIVACION DE LA VLAN 43"/>
    <x v="7"/>
    <x v="0"/>
    <s v="Cumplido"/>
    <s v="RNEC-SOPORTE SITIO NIVEL 1"/>
    <x v="26"/>
    <x v="485"/>
    <x v="2"/>
    <x v="482"/>
    <d v="2020-01-21T13:11:56"/>
    <m/>
    <m/>
    <m/>
    <s v="00:30"/>
    <x v="0"/>
    <m/>
    <x v="0"/>
    <x v="0"/>
    <x v="0"/>
    <x v="0"/>
    <m/>
    <m/>
    <s v="Por validar"/>
    <s v="Por validar"/>
    <n v="-1.7361110803904012E-4"/>
    <s v="Cumplido"/>
  </r>
  <r>
    <x v="486"/>
    <s v="RE: Habilitar puntos para fotocopiado"/>
    <x v="7"/>
    <x v="0"/>
    <s v="Cumplido"/>
    <s v="RNEC-SOPORTE SITIO NIVEL 1"/>
    <x v="26"/>
    <x v="486"/>
    <x v="2"/>
    <x v="483"/>
    <d v="2020-01-21T19:28:16"/>
    <m/>
    <m/>
    <m/>
    <s v="00:24"/>
    <x v="0"/>
    <m/>
    <x v="0"/>
    <x v="0"/>
    <x v="0"/>
    <x v="0"/>
    <m/>
    <m/>
    <s v="Por validar"/>
    <s v="Por validar"/>
    <n v="-1.0995370321325026E-3"/>
    <s v="Cumplido"/>
  </r>
  <r>
    <x v="487"/>
    <s v="RE: Habilitar puntos para fotocopiado"/>
    <x v="7"/>
    <x v="0"/>
    <s v="Cumplido"/>
    <s v="RNEC-SOPORTE SITIO NIVEL 1"/>
    <x v="26"/>
    <x v="487"/>
    <x v="2"/>
    <x v="484"/>
    <d v="2020-01-21T19:28:16"/>
    <m/>
    <m/>
    <m/>
    <s v="00:22"/>
    <x v="0"/>
    <m/>
    <x v="0"/>
    <x v="0"/>
    <x v="0"/>
    <x v="0"/>
    <m/>
    <m/>
    <s v="Por validar"/>
    <s v="Por validar"/>
    <n v="-1.1921296318178065E-3"/>
    <s v="Cumplido"/>
  </r>
  <r>
    <x v="488"/>
    <s v="RE: Habilitar puntos para fotocopiado"/>
    <x v="7"/>
    <x v="0"/>
    <s v="Cumplido"/>
    <s v="RNEC-SOPORTE SITIO NIVEL 1"/>
    <x v="26"/>
    <x v="488"/>
    <x v="2"/>
    <x v="485"/>
    <d v="2020-01-21T19:28:16"/>
    <m/>
    <m/>
    <m/>
    <s v="00:21"/>
    <x v="0"/>
    <m/>
    <x v="0"/>
    <x v="0"/>
    <x v="0"/>
    <x v="0"/>
    <m/>
    <m/>
    <s v="Por validar"/>
    <s v="Por validar"/>
    <n v="-1.3425925935734995E-3"/>
    <s v="Cumplido"/>
  </r>
  <r>
    <x v="489"/>
    <s v="Habilitar puntos para fotocopiado"/>
    <x v="7"/>
    <x v="0"/>
    <s v="Cumplido"/>
    <s v="RNEC-SOPORTE SITIO NIVEL 1"/>
    <x v="26"/>
    <x v="489"/>
    <x v="2"/>
    <x v="486"/>
    <d v="2020-01-21T19:28:16"/>
    <m/>
    <m/>
    <m/>
    <s v="00:15"/>
    <x v="0"/>
    <m/>
    <x v="0"/>
    <x v="0"/>
    <x v="0"/>
    <x v="0"/>
    <m/>
    <m/>
    <s v="Por validar"/>
    <s v="Por validar"/>
    <n v="2.314814628334716E-5"/>
    <s v="Cumplido"/>
  </r>
  <r>
    <x v="490"/>
    <s v="Cambiar Contraseña"/>
    <x v="3"/>
    <x v="0"/>
    <s v="Cumplido"/>
    <s v="RNEC-MESA NIVEL 1"/>
    <x v="26"/>
    <x v="490"/>
    <x v="2"/>
    <x v="487"/>
    <d v="2020-01-21T13:11:56"/>
    <m/>
    <m/>
    <m/>
    <s v="00:00"/>
    <x v="0"/>
    <m/>
    <x v="0"/>
    <x v="0"/>
    <x v="0"/>
    <x v="0"/>
    <m/>
    <m/>
    <s v="Por validar"/>
    <s v="Por validar"/>
    <n v="-1.273148154723458E-4"/>
    <s v="Cumplido"/>
  </r>
  <r>
    <x v="491"/>
    <s v="RE: Cambio dominio - Eduardo Sastoque"/>
    <x v="3"/>
    <x v="0"/>
    <s v="Cumplido"/>
    <s v="RNEC-MESA NIVEL 1"/>
    <x v="26"/>
    <x v="491"/>
    <x v="2"/>
    <x v="488"/>
    <d v="2020-01-21T16:52:40"/>
    <m/>
    <m/>
    <m/>
    <s v="00:12"/>
    <x v="0"/>
    <m/>
    <x v="0"/>
    <x v="0"/>
    <x v="0"/>
    <x v="0"/>
    <m/>
    <m/>
    <s v="Por validar"/>
    <s v="Por validar"/>
    <n v="1.1574069503694773E-5"/>
    <s v="Cumplido"/>
  </r>
  <r>
    <x v="492"/>
    <s v="RE: creación de la cuenta del asesor del despacho del registrador"/>
    <x v="3"/>
    <x v="0"/>
    <s v="Cumplido"/>
    <s v="RNEC-MESA NIVEL 1"/>
    <x v="26"/>
    <x v="492"/>
    <x v="2"/>
    <x v="489"/>
    <d v="2020-01-21T14:55:34"/>
    <m/>
    <m/>
    <m/>
    <s v="00:06"/>
    <x v="0"/>
    <m/>
    <x v="0"/>
    <x v="0"/>
    <x v="0"/>
    <x v="0"/>
    <m/>
    <m/>
    <s v="Por validar"/>
    <s v="Por validar"/>
    <n v="2.7777777722803876E-4"/>
    <s v="Cumplido"/>
  </r>
  <r>
    <x v="493"/>
    <s v="SOLICITUD DE REACTIVACION DE USUARIO Y CONFIGURACION DE EQUIPO"/>
    <x v="3"/>
    <x v="0"/>
    <s v="Cumplido"/>
    <s v="RNEC-MESA NIVEL 1"/>
    <x v="26"/>
    <x v="493"/>
    <x v="2"/>
    <x v="490"/>
    <d v="2020-01-21T19:28:16"/>
    <m/>
    <m/>
    <m/>
    <s v="00:55"/>
    <x v="0"/>
    <m/>
    <x v="0"/>
    <x v="0"/>
    <x v="0"/>
    <x v="0"/>
    <m/>
    <m/>
    <s v="Por validar"/>
    <s v="Por validar"/>
    <n v="1.0416666191304103E-4"/>
    <s v="Cumplido"/>
  </r>
  <r>
    <x v="494"/>
    <s v="RE: Creación de usuario"/>
    <x v="3"/>
    <x v="0"/>
    <s v="Cumplido"/>
    <s v="RNEC-MESA NIVEL 1"/>
    <x v="26"/>
    <x v="494"/>
    <x v="15"/>
    <x v="491"/>
    <d v="2020-01-22T14:59:35"/>
    <m/>
    <m/>
    <m/>
    <s v="01:48"/>
    <x v="0"/>
    <m/>
    <x v="0"/>
    <x v="0"/>
    <x v="0"/>
    <x v="0"/>
    <m/>
    <m/>
    <s v="Por validar"/>
    <s v="Por validar"/>
    <n v="1.1574069503694773E-5"/>
    <s v="Cumplido"/>
  </r>
  <r>
    <x v="495"/>
    <s v="RE: Creación usuario Edison Gaspar"/>
    <x v="3"/>
    <x v="0"/>
    <s v="Cumplido"/>
    <s v="RNEC-MESA NIVEL 1"/>
    <x v="26"/>
    <x v="495"/>
    <x v="15"/>
    <x v="492"/>
    <d v="2020-01-22T11:05:29"/>
    <m/>
    <m/>
    <m/>
    <s v="02:03"/>
    <x v="0"/>
    <m/>
    <x v="0"/>
    <x v="0"/>
    <x v="0"/>
    <x v="0"/>
    <m/>
    <m/>
    <s v="Por validar"/>
    <s v="Por validar"/>
    <n v="-1.5046296175569296E-4"/>
    <s v="Cumplido"/>
  </r>
  <r>
    <x v="496"/>
    <s v="RE: Cambio responsable correo Sindicato Distrital"/>
    <x v="3"/>
    <x v="0"/>
    <s v="Cumplido"/>
    <s v="RNEC-MESA NIVEL 1"/>
    <x v="26"/>
    <x v="496"/>
    <x v="15"/>
    <x v="493"/>
    <d v="2020-01-22T13:08:40"/>
    <m/>
    <m/>
    <m/>
    <s v="01:45"/>
    <x v="0"/>
    <m/>
    <x v="0"/>
    <x v="0"/>
    <x v="0"/>
    <x v="0"/>
    <m/>
    <m/>
    <s v="Por validar"/>
    <s v="Por validar"/>
    <n v="2.546296309446916E-4"/>
    <s v="Cumplido"/>
  </r>
  <r>
    <x v="497"/>
    <s v="RE: Yudy Ximena Prado Pisso quiere obtener acceso a 'Recepcion'"/>
    <x v="0"/>
    <x v="0"/>
    <s v="Cumplido"/>
    <s v="RNEC-MESA NIVEL 1"/>
    <x v="26"/>
    <x v="497"/>
    <x v="2"/>
    <x v="494"/>
    <d v="2020-01-21T19:28:16"/>
    <m/>
    <m/>
    <m/>
    <s v="01:05"/>
    <x v="0"/>
    <m/>
    <x v="0"/>
    <x v="0"/>
    <x v="0"/>
    <x v="0"/>
    <m/>
    <m/>
    <s v="Por validar"/>
    <s v="Por validar"/>
    <n v="-3.2407407707069069E-4"/>
    <s v="Cumplido"/>
  </r>
  <r>
    <x v="498"/>
    <s v="Direccionamiento Apia - Risaralda"/>
    <x v="15"/>
    <x v="0"/>
    <s v="Cumplido"/>
    <s v="RNEC-MESA NIVEL 1"/>
    <x v="26"/>
    <x v="498"/>
    <x v="15"/>
    <x v="495"/>
    <d v="2020-01-22T14:59:35"/>
    <m/>
    <m/>
    <m/>
    <s v="01:19"/>
    <x v="0"/>
    <m/>
    <x v="0"/>
    <x v="0"/>
    <x v="0"/>
    <x v="0"/>
    <m/>
    <m/>
    <s v="Por validar"/>
    <s v="Por validar"/>
    <n v="1.8055555556202307E-3"/>
    <s v="Cumplido"/>
  </r>
  <r>
    <x v="499"/>
    <s v="RE: Cambio Delegados Departamentales SANTANDER"/>
    <x v="3"/>
    <x v="0"/>
    <s v="Cumplido"/>
    <s v="RNEC-MESA NIVEL 1"/>
    <x v="26"/>
    <x v="499"/>
    <x v="2"/>
    <x v="496"/>
    <d v="2020-01-21T16:52:40"/>
    <m/>
    <m/>
    <m/>
    <s v="00:34"/>
    <x v="0"/>
    <m/>
    <x v="0"/>
    <x v="0"/>
    <x v="0"/>
    <x v="0"/>
    <m/>
    <m/>
    <s v="Por validar"/>
    <s v="Por validar"/>
    <n v="1.1574076779652387E-5"/>
    <s v="Cumplido"/>
  </r>
  <r>
    <x v="500"/>
    <s v="RE: Cambio de Delegado"/>
    <x v="3"/>
    <x v="0"/>
    <s v="Cumplido"/>
    <s v="RNEC-MESA NIVEL 1"/>
    <x v="26"/>
    <x v="500"/>
    <x v="15"/>
    <x v="497"/>
    <d v="2020-01-22T14:59:35"/>
    <m/>
    <m/>
    <m/>
    <s v="04:41"/>
    <x v="0"/>
    <m/>
    <x v="0"/>
    <x v="0"/>
    <x v="0"/>
    <x v="0"/>
    <m/>
    <m/>
    <s v="Por validar"/>
    <s v="Por validar"/>
    <n v="-1.1805555550381541E-3"/>
    <s v="Cumplido"/>
  </r>
  <r>
    <x v="501"/>
    <s v="RV: SOLICITUD DE REACTIVACION DE USUARIO Y CONFIGURACION DE EQUIPO"/>
    <x v="3"/>
    <x v="0"/>
    <s v="Cumplido"/>
    <s v="RNEC-MESA NIVEL 1"/>
    <x v="26"/>
    <x v="501"/>
    <x v="2"/>
    <x v="498"/>
    <d v="2020-01-21T16:52:40"/>
    <m/>
    <m/>
    <m/>
    <s v="00:11"/>
    <x v="0"/>
    <m/>
    <x v="0"/>
    <x v="0"/>
    <x v="0"/>
    <x v="0"/>
    <m/>
    <m/>
    <s v="Por validar"/>
    <s v="Por validar"/>
    <n v="2.314814628334716E-5"/>
    <s v="Cumplido"/>
  </r>
  <r>
    <x v="502"/>
    <s v="RE: Creación de usuario"/>
    <x v="3"/>
    <x v="0"/>
    <s v="Cumplido"/>
    <s v="RNEC-MESA NIVEL 1"/>
    <x v="26"/>
    <x v="502"/>
    <x v="15"/>
    <x v="499"/>
    <d v="2020-01-22T09:04:59"/>
    <m/>
    <m/>
    <m/>
    <s v="00:54"/>
    <x v="0"/>
    <m/>
    <x v="0"/>
    <x v="0"/>
    <x v="0"/>
    <x v="0"/>
    <m/>
    <m/>
    <s v="Por validar"/>
    <s v="Por validar"/>
    <n v="0"/>
    <s v="Cumplido"/>
  </r>
  <r>
    <x v="503"/>
    <s v="RE: VPN S2S WebService ANI 2.0 entre RNEC e INCOCREDITO"/>
    <x v="7"/>
    <x v="0"/>
    <s v="Cumplido"/>
    <s v="RNEC-MESA NIVEL 1"/>
    <x v="26"/>
    <x v="503"/>
    <x v="18"/>
    <x v="500"/>
    <d v="2020-01-30T16:54:40"/>
    <m/>
    <m/>
    <m/>
    <s v="05:50"/>
    <x v="0"/>
    <m/>
    <x v="0"/>
    <x v="0"/>
    <x v="0"/>
    <x v="0"/>
    <m/>
    <m/>
    <s v="Por validar"/>
    <s v="Por validar"/>
    <n v="-3.0092592351138592E-4"/>
    <s v="Cumplido"/>
  </r>
  <r>
    <x v="504"/>
    <s v="Solicitud navegación web"/>
    <x v="3"/>
    <x v="0"/>
    <s v="Cumplido"/>
    <s v="RNEC-MESA NIVEL 1"/>
    <x v="26"/>
    <x v="504"/>
    <x v="15"/>
    <x v="501"/>
    <d v="2020-01-22T16:51:58"/>
    <m/>
    <m/>
    <m/>
    <s v="03:08"/>
    <x v="0"/>
    <m/>
    <x v="0"/>
    <x v="0"/>
    <x v="0"/>
    <x v="0"/>
    <m/>
    <m/>
    <s v="Por validar"/>
    <s v="Por validar"/>
    <n v="2.314814628334716E-5"/>
    <s v="Cumplido"/>
  </r>
  <r>
    <x v="505"/>
    <s v="RE: VPN S2S WebService ANI 2.0 entre RNEC y ENTER ID ambiente PRODUCTIVO"/>
    <x v="5"/>
    <x v="0"/>
    <s v="Cumplido"/>
    <s v="RNEC-MESA NIVEL 1"/>
    <x v="26"/>
    <x v="505"/>
    <x v="14"/>
    <x v="502"/>
    <d v="2020-01-24T11:12:38"/>
    <m/>
    <m/>
    <m/>
    <s v="00:36"/>
    <x v="0"/>
    <m/>
    <x v="0"/>
    <x v="0"/>
    <x v="0"/>
    <x v="0"/>
    <m/>
    <m/>
    <s v="Por validar"/>
    <s v="Por validar"/>
    <n v="1.1574069503694773E-5"/>
    <s v="Cumplido"/>
  </r>
  <r>
    <x v="506"/>
    <s v="Cambiar Contraseña"/>
    <x v="3"/>
    <x v="0"/>
    <s v="Cumplido"/>
    <s v="RNEC-MESA NIVEL 1"/>
    <x v="27"/>
    <x v="506"/>
    <x v="15"/>
    <x v="503"/>
    <d v="2020-01-22T11:05:29"/>
    <m/>
    <m/>
    <m/>
    <s v="00:03"/>
    <x v="0"/>
    <m/>
    <x v="0"/>
    <x v="0"/>
    <x v="0"/>
    <x v="0"/>
    <m/>
    <m/>
    <s v="Por validar"/>
    <s v="Por validar"/>
    <s v="POR VALIDAR"/>
    <s v="POR VALIDAR"/>
  </r>
  <r>
    <x v="507"/>
    <s v="RE: Creación Usuario Amazonas"/>
    <x v="3"/>
    <x v="0"/>
    <s v="Cumplido"/>
    <s v="RNEC-MESA NIVEL 1"/>
    <x v="27"/>
    <x v="507"/>
    <x v="15"/>
    <x v="504"/>
    <d v="2020-01-22T13:08:40"/>
    <m/>
    <m/>
    <m/>
    <s v="01:29"/>
    <x v="0"/>
    <m/>
    <x v="0"/>
    <x v="0"/>
    <x v="0"/>
    <x v="0"/>
    <m/>
    <m/>
    <s v="Por validar"/>
    <s v="Por validar"/>
    <n v="1.8518518481869251E-4"/>
    <s v="Cumplido"/>
  </r>
  <r>
    <x v="508"/>
    <s v="Solicitud instalación equipo Mac en la Oficina de Planeación"/>
    <x v="7"/>
    <x v="0"/>
    <s v="Cumplido"/>
    <s v="RNEC-SOPORTE SITIO NIVEL 1"/>
    <x v="26"/>
    <x v="508"/>
    <x v="15"/>
    <x v="505"/>
    <d v="2020-01-22T11:05:29"/>
    <m/>
    <m/>
    <m/>
    <s v="01:18"/>
    <x v="0"/>
    <m/>
    <x v="0"/>
    <x v="0"/>
    <x v="0"/>
    <x v="0"/>
    <m/>
    <m/>
    <s v="Por validar"/>
    <s v="Por validar"/>
    <n v="3.4722223062999547E-5"/>
    <s v="Cumplido"/>
  </r>
  <r>
    <x v="509"/>
    <s v="Movimiento de Estaciones"/>
    <x v="3"/>
    <x v="0"/>
    <s v="Cumplido"/>
    <s v="RNEC-MESA NIVEL 1"/>
    <x v="27"/>
    <x v="509"/>
    <x v="15"/>
    <x v="506"/>
    <d v="2020-01-22T13:08:40"/>
    <m/>
    <m/>
    <m/>
    <s v="02:08"/>
    <x v="0"/>
    <m/>
    <x v="0"/>
    <x v="0"/>
    <x v="0"/>
    <x v="0"/>
    <m/>
    <m/>
    <s v="Por validar"/>
    <s v="Por validar"/>
    <n v="0"/>
    <s v="Cumplido"/>
  </r>
  <r>
    <x v="510"/>
    <s v="RE: SOLICITUD DESBLOQUEO"/>
    <x v="7"/>
    <x v="0"/>
    <s v="Cumplido"/>
    <s v="RNEC-MESA NIVEL 1"/>
    <x v="27"/>
    <x v="510"/>
    <x v="15"/>
    <x v="507"/>
    <d v="2020-01-22T16:51:58"/>
    <m/>
    <m/>
    <m/>
    <s v="05:37"/>
    <x v="0"/>
    <m/>
    <x v="0"/>
    <x v="0"/>
    <x v="0"/>
    <x v="0"/>
    <m/>
    <m/>
    <s v="Por validar"/>
    <s v="Por validar"/>
    <n v="2.1990740788169205E-4"/>
    <s v="Cumplido"/>
  </r>
  <r>
    <x v="511"/>
    <s v="RE: Habilitar punto"/>
    <x v="7"/>
    <x v="0"/>
    <s v="Cumplido"/>
    <s v="RNEC-SOPORTE SITIO NIVEL 1"/>
    <x v="27"/>
    <x v="511"/>
    <x v="17"/>
    <x v="508"/>
    <d v="2020-01-23T10:54:39"/>
    <m/>
    <m/>
    <m/>
    <s v="02:24"/>
    <x v="0"/>
    <m/>
    <x v="0"/>
    <x v="0"/>
    <x v="0"/>
    <x v="0"/>
    <m/>
    <m/>
    <s v="Por validar"/>
    <s v="Por validar"/>
    <n v="-3.2407407707069069E-4"/>
    <s v="Cumplido"/>
  </r>
  <r>
    <x v="512"/>
    <s v="RE: Solicitud carpeta compartida"/>
    <x v="6"/>
    <x v="0"/>
    <s v="Cumplido"/>
    <s v="RNEC-MESA NIVEL 1"/>
    <x v="27"/>
    <x v="512"/>
    <x v="15"/>
    <x v="509"/>
    <d v="2020-01-22T13:08:40"/>
    <m/>
    <m/>
    <m/>
    <s v="01:49"/>
    <x v="0"/>
    <m/>
    <x v="0"/>
    <x v="0"/>
    <x v="0"/>
    <x v="0"/>
    <m/>
    <m/>
    <s v="Por validar"/>
    <s v="Por validar"/>
    <n v="2.3148148466134444E-4"/>
    <s v="Cumplido"/>
  </r>
  <r>
    <x v="513"/>
    <s v="RE: activacion usuario"/>
    <x v="3"/>
    <x v="0"/>
    <s v="Cumplido"/>
    <s v="RNEC-MESA NIVEL 1"/>
    <x v="27"/>
    <x v="513"/>
    <x v="15"/>
    <x v="510"/>
    <d v="2020-01-22T13:08:40"/>
    <m/>
    <m/>
    <m/>
    <s v="02:12"/>
    <x v="0"/>
    <m/>
    <x v="0"/>
    <x v="0"/>
    <x v="0"/>
    <x v="0"/>
    <m/>
    <m/>
    <s v="Por validar"/>
    <s v="Por validar"/>
    <n v="1.1574076779652387E-5"/>
    <s v="Cumplido"/>
  </r>
  <r>
    <x v="514"/>
    <s v="RE: Creación Usuario - Magdalena Cantillo"/>
    <x v="3"/>
    <x v="0"/>
    <s v="Cumplido"/>
    <s v="RNEC-MESA NIVEL 1"/>
    <x v="27"/>
    <x v="514"/>
    <x v="15"/>
    <x v="511"/>
    <d v="2020-01-22T13:08:40"/>
    <m/>
    <m/>
    <m/>
    <s v="00:17"/>
    <x v="0"/>
    <m/>
    <x v="0"/>
    <x v="0"/>
    <x v="0"/>
    <x v="0"/>
    <m/>
    <m/>
    <s v="Por validar"/>
    <s v="Por validar"/>
    <n v="0"/>
    <s v="Cumplido"/>
  </r>
  <r>
    <x v="515"/>
    <s v="RE: Solicitud"/>
    <x v="7"/>
    <x v="0"/>
    <s v="Cumplido"/>
    <s v="RNEC-MESA NIVEL 1"/>
    <x v="27"/>
    <x v="515"/>
    <x v="15"/>
    <x v="512"/>
    <d v="2020-01-22T14:59:35"/>
    <m/>
    <m/>
    <m/>
    <s v="01:43"/>
    <x v="0"/>
    <m/>
    <x v="0"/>
    <x v="0"/>
    <x v="0"/>
    <x v="0"/>
    <m/>
    <m/>
    <s v="Por validar"/>
    <s v="Por validar"/>
    <n v="1.1574076779652387E-5"/>
    <s v="Cumplido"/>
  </r>
  <r>
    <x v="516"/>
    <s v="RE:  Configuración Port Security de los puertos P1-PPA-D66 y P1-PPA-D67"/>
    <x v="7"/>
    <x v="0"/>
    <s v="Cumplido"/>
    <s v="RNEC-SOPORTE SITIO NIVEL 1"/>
    <x v="27"/>
    <x v="516"/>
    <x v="15"/>
    <x v="513"/>
    <d v="2020-01-22T13:08:40"/>
    <m/>
    <m/>
    <m/>
    <s v="01:13"/>
    <x v="0"/>
    <m/>
    <x v="0"/>
    <x v="0"/>
    <x v="0"/>
    <x v="0"/>
    <m/>
    <m/>
    <s v="Por validar"/>
    <s v="Por validar"/>
    <n v="1.1574076779652387E-5"/>
    <s v="Cumplido"/>
  </r>
  <r>
    <x v="517"/>
    <s v="RE: habilitar punto de red"/>
    <x v="7"/>
    <x v="0"/>
    <s v="Cumplido"/>
    <s v="RNEC-SOPORTE SITIO NIVEL 1"/>
    <x v="27"/>
    <x v="517"/>
    <x v="17"/>
    <x v="514"/>
    <d v="2020-01-23T10:54:39"/>
    <m/>
    <m/>
    <m/>
    <s v="01:18"/>
    <x v="0"/>
    <m/>
    <x v="0"/>
    <x v="0"/>
    <x v="0"/>
    <x v="0"/>
    <m/>
    <m/>
    <s v="Por validar"/>
    <s v="Por validar"/>
    <n v="1.1574069503694773E-5"/>
    <s v="Cumplido"/>
  </r>
  <r>
    <x v="518"/>
    <s v="RE: Activacion usuario"/>
    <x v="3"/>
    <x v="0"/>
    <s v="Cumplido"/>
    <s v="RNEC-MESA NIVEL 1"/>
    <x v="27"/>
    <x v="518"/>
    <x v="15"/>
    <x v="515"/>
    <d v="2020-01-22T16:51:58"/>
    <m/>
    <m/>
    <m/>
    <s v="02:30"/>
    <x v="0"/>
    <m/>
    <x v="0"/>
    <x v="0"/>
    <x v="0"/>
    <x v="0"/>
    <m/>
    <m/>
    <s v="Por validar"/>
    <s v="Por validar"/>
    <n v="-1.6203703853534535E-4"/>
    <s v="Cumplido"/>
  </r>
  <r>
    <x v="519"/>
    <s v="RE: activación de usuario"/>
    <x v="3"/>
    <x v="0"/>
    <s v="Cumplido"/>
    <s v="RNEC-MESA NIVEL 1"/>
    <x v="27"/>
    <x v="519"/>
    <x v="15"/>
    <x v="516"/>
    <d v="2020-01-22T16:51:58"/>
    <m/>
    <m/>
    <m/>
    <s v="00:25"/>
    <x v="0"/>
    <m/>
    <x v="0"/>
    <x v="0"/>
    <x v="0"/>
    <x v="0"/>
    <m/>
    <m/>
    <s v="Por validar"/>
    <s v="Por validar"/>
    <n v="1.1574069503694773E-5"/>
    <s v="Cumplido"/>
  </r>
  <r>
    <x v="520"/>
    <s v="RE: funcionarios compras.xlsx"/>
    <x v="10"/>
    <x v="0"/>
    <s v="Cumplido"/>
    <s v="RNEC-MESA NIVEL 1"/>
    <x v="28"/>
    <x v="520"/>
    <x v="14"/>
    <x v="517"/>
    <d v="2020-01-24T19:15:04"/>
    <m/>
    <m/>
    <m/>
    <s v="09:20"/>
    <x v="0"/>
    <m/>
    <x v="0"/>
    <x v="0"/>
    <x v="0"/>
    <x v="0"/>
    <m/>
    <m/>
    <s v="Por validar"/>
    <s v="Por validar"/>
    <n v="-3.7037037691334262E-4"/>
    <s v="Cumplido"/>
  </r>
  <r>
    <x v="521"/>
    <s v="RE: cancelacion usuario"/>
    <x v="3"/>
    <x v="0"/>
    <s v="Cumplido"/>
    <s v="RNEC-MESA NIVEL 1"/>
    <x v="28"/>
    <x v="521"/>
    <x v="10"/>
    <x v="518"/>
    <d v="2020-01-25T12:54:55"/>
    <m/>
    <m/>
    <m/>
    <s v="11:23"/>
    <x v="0"/>
    <m/>
    <x v="0"/>
    <x v="0"/>
    <x v="0"/>
    <x v="0"/>
    <m/>
    <m/>
    <s v="Por validar"/>
    <s v="Por validar"/>
    <n v="3.4722223062999547E-5"/>
    <s v="Cumplido"/>
  </r>
  <r>
    <x v="522"/>
    <s v="RE: Creación usuario - Adrián Carmona"/>
    <x v="3"/>
    <x v="0"/>
    <s v="Cumplido"/>
    <s v="RNEC-MESA NIVEL 1"/>
    <x v="28"/>
    <x v="522"/>
    <x v="17"/>
    <x v="519"/>
    <d v="2020-01-23T13:03:24"/>
    <m/>
    <m/>
    <m/>
    <s v="01:12"/>
    <x v="0"/>
    <m/>
    <x v="0"/>
    <x v="0"/>
    <x v="0"/>
    <x v="0"/>
    <m/>
    <m/>
    <s v="Por validar"/>
    <s v="Por validar"/>
    <n v="3.4722215787041932E-5"/>
    <s v="Cumplido"/>
  </r>
  <r>
    <x v="523"/>
    <s v="Solicitud Activación Usuario"/>
    <x v="3"/>
    <x v="0"/>
    <s v="Cumplido"/>
    <s v="RNEC-MESA NIVEL 1"/>
    <x v="28"/>
    <x v="523"/>
    <x v="17"/>
    <x v="520"/>
    <d v="2020-01-23T13:03:24"/>
    <m/>
    <m/>
    <m/>
    <s v="00:09"/>
    <x v="0"/>
    <m/>
    <x v="0"/>
    <x v="0"/>
    <x v="0"/>
    <x v="0"/>
    <m/>
    <m/>
    <s v="Por validar"/>
    <s v="Por validar"/>
    <n v="3.4722223062999547E-5"/>
    <s v="Cumplido"/>
  </r>
  <r>
    <x v="524"/>
    <s v="RE: RETIRO E INGRESO DE FUNCIONARIOS"/>
    <x v="3"/>
    <x v="0"/>
    <s v="Cumplido"/>
    <s v="RNEC-MESA NIVEL 1"/>
    <x v="28"/>
    <x v="524"/>
    <x v="10"/>
    <x v="521"/>
    <d v="2020-01-25T16:51:52"/>
    <m/>
    <m/>
    <m/>
    <s v="13:50"/>
    <x v="0"/>
    <m/>
    <x v="0"/>
    <x v="0"/>
    <x v="0"/>
    <x v="0"/>
    <m/>
    <m/>
    <s v="Por validar"/>
    <s v="Por validar"/>
    <n v="3.4722223062999547E-5"/>
    <s v="Cumplido"/>
  </r>
  <r>
    <x v="525"/>
    <s v="Movimiento de Estaciones"/>
    <x v="3"/>
    <x v="0"/>
    <s v="Cumplido"/>
    <s v="RNEC-MESA NIVEL 1"/>
    <x v="28"/>
    <x v="525"/>
    <x v="17"/>
    <x v="522"/>
    <d v="2020-01-23T17:17:21"/>
    <m/>
    <m/>
    <m/>
    <s v="00:39"/>
    <x v="0"/>
    <m/>
    <x v="0"/>
    <x v="0"/>
    <x v="0"/>
    <x v="0"/>
    <m/>
    <m/>
    <s v="Por validar"/>
    <s v="Por validar"/>
    <n v="1.1574076779652387E-5"/>
    <s v="Cumplido"/>
  </r>
  <r>
    <x v="526"/>
    <s v="RE: Solicitud navegación web - Yesenia Trujillo"/>
    <x v="7"/>
    <x v="0"/>
    <s v="Cumplido"/>
    <s v="RNEC-MESA NIVEL 1"/>
    <x v="28"/>
    <x v="526"/>
    <x v="17"/>
    <x v="523"/>
    <d v="2020-01-23T10:54:39"/>
    <m/>
    <m/>
    <m/>
    <s v="00:35"/>
    <x v="0"/>
    <m/>
    <x v="0"/>
    <x v="0"/>
    <x v="0"/>
    <x v="0"/>
    <m/>
    <m/>
    <s v="Por validar"/>
    <s v="Por validar"/>
    <n v="-1.0532407395658083E-3"/>
    <s v="Cumplido"/>
  </r>
  <r>
    <x v="527"/>
    <s v="RE: SOLICITUD CREACION DE USUAIRO Y BUZON DE CORREO / Dr. Raúl Nicolas Gómez Giraldo"/>
    <x v="3"/>
    <x v="0"/>
    <s v="Cumplido"/>
    <s v="RNEC-MESA NIVEL 1"/>
    <x v="28"/>
    <x v="527"/>
    <x v="17"/>
    <x v="524"/>
    <d v="2020-01-23T13:03:24"/>
    <m/>
    <m/>
    <m/>
    <s v="00:13"/>
    <x v="0"/>
    <m/>
    <x v="0"/>
    <x v="0"/>
    <x v="0"/>
    <x v="0"/>
    <m/>
    <m/>
    <s v="Por validar"/>
    <s v="Por validar"/>
    <n v="3.4722223062999547E-5"/>
    <s v="Cumplido"/>
  </r>
  <r>
    <x v="528"/>
    <s v="RE: Solicitud creación usuario SIC"/>
    <x v="3"/>
    <x v="0"/>
    <s v="Cumplido"/>
    <s v="RNEC-MESA NIVEL 1"/>
    <x v="28"/>
    <x v="528"/>
    <x v="17"/>
    <x v="525"/>
    <d v="2020-01-23T13:03:24"/>
    <m/>
    <m/>
    <m/>
    <s v="00:41"/>
    <x v="0"/>
    <m/>
    <x v="0"/>
    <x v="0"/>
    <x v="0"/>
    <x v="0"/>
    <m/>
    <m/>
    <s v="Por validar"/>
    <s v="Por validar"/>
    <n v="5.7870369346346706E-5"/>
    <s v="Cumplido"/>
  </r>
  <r>
    <x v="529"/>
    <s v="RE: Creación usuario y navegación -Sandra Ávila"/>
    <x v="3"/>
    <x v="0"/>
    <s v="Cumplido"/>
    <s v="RNEC-MESA NIVEL 1"/>
    <x v="28"/>
    <x v="529"/>
    <x v="17"/>
    <x v="526"/>
    <d v="2020-01-23T13:03:24"/>
    <m/>
    <m/>
    <m/>
    <s v="00:05"/>
    <x v="0"/>
    <m/>
    <x v="0"/>
    <x v="0"/>
    <x v="0"/>
    <x v="0"/>
    <m/>
    <m/>
    <s v="Por validar"/>
    <s v="Por validar"/>
    <n v="-1.5046296175569296E-4"/>
    <s v="Cumplido"/>
  </r>
  <r>
    <x v="530"/>
    <s v="RE: activaciion puntos"/>
    <x v="7"/>
    <x v="0"/>
    <s v="Cumplido"/>
    <s v="RNEC-SOPORTE SITIO NIVEL 1"/>
    <x v="28"/>
    <x v="530"/>
    <x v="17"/>
    <x v="527"/>
    <d v="2020-01-23T13:03:24"/>
    <m/>
    <m/>
    <m/>
    <s v="00:25"/>
    <x v="0"/>
    <m/>
    <x v="0"/>
    <x v="0"/>
    <x v="0"/>
    <x v="0"/>
    <m/>
    <m/>
    <s v="Por validar"/>
    <s v="Por validar"/>
    <n v="5.671296312357299E-4"/>
    <s v="Cumplido"/>
  </r>
  <r>
    <x v="531"/>
    <s v="RE: RV: Fwd: documento aplicación personalización virtual - VPN S2S Recaudo Bogotá - Produccion"/>
    <x v="5"/>
    <x v="0"/>
    <s v="Cumplido"/>
    <s v="RNEC-MESA NIVEL 1"/>
    <x v="28"/>
    <x v="531"/>
    <x v="17"/>
    <x v="528"/>
    <d v="2020-01-23T17:17:21"/>
    <m/>
    <m/>
    <m/>
    <s v="02:02"/>
    <x v="0"/>
    <m/>
    <x v="0"/>
    <x v="0"/>
    <x v="0"/>
    <x v="0"/>
    <m/>
    <m/>
    <s v="Por validar"/>
    <s v="Por validar"/>
    <n v="-2.4305556144099683E-4"/>
    <s v="Cumplido"/>
  </r>
  <r>
    <x v="532"/>
    <s v="RE: VERIFICACIÒN"/>
    <x v="3"/>
    <x v="0"/>
    <s v="Cumplido"/>
    <s v="RNEC-MESA NIVEL 1"/>
    <x v="28"/>
    <x v="532"/>
    <x v="17"/>
    <x v="529"/>
    <d v="2020-01-23T10:54:39"/>
    <m/>
    <m/>
    <m/>
    <s v="00:39"/>
    <x v="0"/>
    <m/>
    <x v="0"/>
    <x v="0"/>
    <x v="0"/>
    <x v="0"/>
    <m/>
    <m/>
    <s v="Por validar"/>
    <s v="Por validar"/>
    <n v="6.9444446125999093E-5"/>
    <s v="Cumplido"/>
  </r>
  <r>
    <x v="533"/>
    <s v="RE: Correo institucional - Daniel Buitrago - ReMunicipal Piedecuesta-Sdr"/>
    <x v="3"/>
    <x v="0"/>
    <s v="Cumplido"/>
    <s v="RNEC-MESA NIVEL 1"/>
    <x v="28"/>
    <x v="533"/>
    <x v="17"/>
    <x v="530"/>
    <d v="2020-01-23T13:03:24"/>
    <m/>
    <m/>
    <m/>
    <s v="01:57"/>
    <x v="0"/>
    <m/>
    <x v="0"/>
    <x v="0"/>
    <x v="0"/>
    <x v="0"/>
    <m/>
    <m/>
    <s v="Por validar"/>
    <s v="Por validar"/>
    <n v="4.6296299842651933E-5"/>
    <s v="Cumplido"/>
  </r>
  <r>
    <x v="534"/>
    <s v="RE: Creación usuario - Lina Ordóñez"/>
    <x v="3"/>
    <x v="0"/>
    <s v="Cumplido"/>
    <s v="RNEC-MESA NIVEL 1"/>
    <x v="28"/>
    <x v="534"/>
    <x v="17"/>
    <x v="531"/>
    <d v="2020-01-23T15:11:44"/>
    <m/>
    <m/>
    <m/>
    <s v="00:53"/>
    <x v="0"/>
    <m/>
    <x v="0"/>
    <x v="0"/>
    <x v="0"/>
    <x v="0"/>
    <m/>
    <m/>
    <s v="Por validar"/>
    <s v="Por validar"/>
    <n v="3.4722223062999547E-5"/>
    <s v="Cumplido"/>
  </r>
  <r>
    <x v="535"/>
    <s v="RE: Creación usuario y navegación - Víctor Forero"/>
    <x v="3"/>
    <x v="0"/>
    <s v="Cumplido"/>
    <s v="RNEC-MESA NIVEL 1"/>
    <x v="28"/>
    <x v="535"/>
    <x v="17"/>
    <x v="532"/>
    <d v="2020-01-23T13:03:24"/>
    <m/>
    <m/>
    <m/>
    <s v="00:56"/>
    <x v="0"/>
    <m/>
    <x v="0"/>
    <x v="0"/>
    <x v="0"/>
    <x v="0"/>
    <m/>
    <m/>
    <s v="Por validar"/>
    <s v="Por validar"/>
    <n v="1.3657407398568466E-3"/>
    <s v="Cumplido"/>
  </r>
  <r>
    <x v="536"/>
    <s v="RE: Acceso a Youtube"/>
    <x v="3"/>
    <x v="0"/>
    <s v="Cumplido"/>
    <s v="RNEC-SOPORTE SITIO NIVEL 1"/>
    <x v="28"/>
    <x v="536"/>
    <x v="17"/>
    <x v="533"/>
    <d v="2020-01-23T15:11:44"/>
    <m/>
    <m/>
    <m/>
    <s v="00:51"/>
    <x v="0"/>
    <m/>
    <x v="0"/>
    <x v="0"/>
    <x v="0"/>
    <x v="0"/>
    <m/>
    <m/>
    <s v="Por validar"/>
    <s v="Por validar"/>
    <n v="4.7916666662786156E-3"/>
    <s v="Cumplido"/>
  </r>
  <r>
    <x v="537"/>
    <s v="RV: solicitud PRENSA PLUS"/>
    <x v="3"/>
    <x v="0"/>
    <s v="Cumplido"/>
    <s v="RNEC-MESA NIVEL 1"/>
    <x v="28"/>
    <x v="537"/>
    <x v="17"/>
    <x v="534"/>
    <d v="2020-01-23T15:11:44"/>
    <m/>
    <m/>
    <m/>
    <s v="00:43"/>
    <x v="0"/>
    <m/>
    <x v="0"/>
    <x v="0"/>
    <x v="0"/>
    <x v="0"/>
    <m/>
    <m/>
    <s v="Por validar"/>
    <s v="Por validar"/>
    <n v="-6.7129629314877093E-4"/>
    <s v="Cumplido"/>
  </r>
  <r>
    <x v="538"/>
    <s v="RE: SOLICITUD DE TRASLADO DE CABLE DATOS"/>
    <x v="7"/>
    <x v="0"/>
    <s v="Cumplido"/>
    <s v="RNEC-SOPORTE SITIO NIVEL 1"/>
    <x v="28"/>
    <x v="538"/>
    <x v="17"/>
    <x v="535"/>
    <d v="2020-01-23T17:17:21"/>
    <m/>
    <m/>
    <m/>
    <s v="00:03"/>
    <x v="0"/>
    <m/>
    <x v="0"/>
    <x v="0"/>
    <x v="0"/>
    <x v="0"/>
    <m/>
    <m/>
    <s v="Por validar"/>
    <s v="Por validar"/>
    <n v="-4.1666666220407933E-4"/>
    <s v="Cumplido"/>
  </r>
  <r>
    <x v="539"/>
    <s v="ACTIVACION PUNTO DE RED  PMT CC-2A-RB-D19 cedulación en el exterior"/>
    <x v="7"/>
    <x v="0"/>
    <s v="Cumplido"/>
    <s v="RNEC-SOPORTE SITIO NIVEL 1"/>
    <x v="28"/>
    <x v="539"/>
    <x v="17"/>
    <x v="7"/>
    <d v="2020-01-23T17:17:21"/>
    <m/>
    <m/>
    <m/>
    <s v="02:03"/>
    <x v="0"/>
    <m/>
    <x v="0"/>
    <x v="0"/>
    <x v="0"/>
    <x v="0"/>
    <m/>
    <m/>
    <s v="Por validar"/>
    <s v="Por validar"/>
    <n v="6.0185184702277184E-4"/>
    <s v="Cumplido"/>
  </r>
  <r>
    <x v="540"/>
    <s v="RE: activaciion puntos"/>
    <x v="7"/>
    <x v="0"/>
    <s v="Cumplido"/>
    <s v="RNEC-SOPORTE SITIO NIVEL 1"/>
    <x v="28"/>
    <x v="540"/>
    <x v="17"/>
    <x v="536"/>
    <d v="2020-01-23T13:03:24"/>
    <m/>
    <m/>
    <m/>
    <s v="00:25"/>
    <x v="0"/>
    <m/>
    <x v="0"/>
    <x v="0"/>
    <x v="0"/>
    <x v="0"/>
    <m/>
    <m/>
    <s v="Por validar"/>
    <s v="Por validar"/>
    <n v="7.9861110862111673E-4"/>
    <s v="Cumplido"/>
  </r>
  <r>
    <x v="541"/>
    <s v="RE: Configuración de Port Security"/>
    <x v="7"/>
    <x v="0"/>
    <s v="Cumplido"/>
    <s v="RNEC-SOPORTE SITIO NIVEL 1"/>
    <x v="28"/>
    <x v="541"/>
    <x v="17"/>
    <x v="537"/>
    <d v="2020-01-23T15:11:44"/>
    <m/>
    <m/>
    <m/>
    <s v="00:16"/>
    <x v="0"/>
    <m/>
    <x v="0"/>
    <x v="0"/>
    <x v="0"/>
    <x v="0"/>
    <m/>
    <m/>
    <s v="Por validar"/>
    <s v="Por validar"/>
    <n v="3.4722223062999547E-5"/>
    <s v="Cumplido"/>
  </r>
  <r>
    <x v="542"/>
    <s v="RE: ACTUALIZACIÓN GRUPO CUNDINAMARCA Y DELEGADOS- IMPORTANTE"/>
    <x v="3"/>
    <x v="0"/>
    <s v="Cumplido"/>
    <s v="RNEC-MESA NIVEL 1"/>
    <x v="28"/>
    <x v="542"/>
    <x v="17"/>
    <x v="538"/>
    <d v="2020-01-23T19:01:05"/>
    <m/>
    <m/>
    <m/>
    <s v="01:00"/>
    <x v="0"/>
    <m/>
    <x v="0"/>
    <x v="0"/>
    <x v="0"/>
    <x v="0"/>
    <m/>
    <m/>
    <s v="Por validar"/>
    <s v="Por validar"/>
    <n v="2.314814628334716E-5"/>
    <s v="Cumplido"/>
  </r>
  <r>
    <x v="543"/>
    <s v="RE: cuenta de correo instituciuonal"/>
    <x v="3"/>
    <x v="0"/>
    <s v="Cumplido"/>
    <s v="RNEC-MESA NIVEL 1"/>
    <x v="28"/>
    <x v="543"/>
    <x v="17"/>
    <x v="539"/>
    <d v="2020-01-23T17:17:21"/>
    <m/>
    <m/>
    <m/>
    <s v="01:20"/>
    <x v="0"/>
    <m/>
    <x v="0"/>
    <x v="0"/>
    <x v="0"/>
    <x v="0"/>
    <m/>
    <m/>
    <s v="Por validar"/>
    <s v="Por validar"/>
    <n v="4.6296299842651933E-5"/>
    <s v="Cumplido"/>
  </r>
  <r>
    <x v="544"/>
    <s v="Movimiento de Estaciones"/>
    <x v="3"/>
    <x v="0"/>
    <s v="Cumplido"/>
    <s v="RNEC-MESA NIVEL 1"/>
    <x v="29"/>
    <x v="544"/>
    <x v="14"/>
    <x v="229"/>
    <d v="2020-01-24T11:12:38"/>
    <m/>
    <m/>
    <m/>
    <s v="00:56"/>
    <x v="0"/>
    <m/>
    <x v="0"/>
    <x v="0"/>
    <x v="0"/>
    <x v="0"/>
    <m/>
    <m/>
    <s v="Por validar"/>
    <s v="Por validar"/>
    <n v="5.7870369346346706E-5"/>
    <s v="Cumplido"/>
  </r>
  <r>
    <x v="545"/>
    <s v="RE: SOLICITUD CREACION DE USUAIRO Y BUZON DE CORREO / Dr. Diego Vargas Jimenez"/>
    <x v="3"/>
    <x v="0"/>
    <s v="Cumplido"/>
    <s v="RNEC-MESA NIVEL 1"/>
    <x v="29"/>
    <x v="545"/>
    <x v="14"/>
    <x v="540"/>
    <d v="2020-01-24T11:12:38"/>
    <m/>
    <m/>
    <m/>
    <s v="00:15"/>
    <x v="0"/>
    <m/>
    <x v="0"/>
    <x v="0"/>
    <x v="0"/>
    <x v="0"/>
    <m/>
    <m/>
    <s v="Por validar"/>
    <s v="Por validar"/>
    <n v="7.7546296233776957E-4"/>
    <s v="Cumplido"/>
  </r>
  <r>
    <x v="546"/>
    <s v="RE: actualización datos funcionario,  pasarlo de CAN a Distrito"/>
    <x v="3"/>
    <x v="0"/>
    <s v="Cumplido"/>
    <s v="RNEC-MESA NIVEL 1"/>
    <x v="29"/>
    <x v="546"/>
    <x v="14"/>
    <x v="541"/>
    <d v="2020-01-24T11:12:38"/>
    <m/>
    <m/>
    <m/>
    <s v="01:25"/>
    <x v="0"/>
    <m/>
    <x v="0"/>
    <x v="0"/>
    <x v="0"/>
    <x v="0"/>
    <m/>
    <m/>
    <s v="Por validar"/>
    <s v="Por validar"/>
    <n v="1.1574074596865103E-4"/>
    <s v="Cumplido"/>
  </r>
  <r>
    <x v="547"/>
    <s v="RE:  Solicitud creación usuario SIC"/>
    <x v="3"/>
    <x v="0"/>
    <s v="Cumplido"/>
    <s v="RNEC-MESA NIVEL 1"/>
    <x v="29"/>
    <x v="532"/>
    <x v="14"/>
    <x v="542"/>
    <d v="2020-01-24T11:12:38"/>
    <m/>
    <m/>
    <m/>
    <s v="01:11"/>
    <x v="0"/>
    <m/>
    <x v="0"/>
    <x v="0"/>
    <x v="0"/>
    <x v="0"/>
    <m/>
    <m/>
    <s v="Por validar"/>
    <s v="Por validar"/>
    <n v="1.1574076779652387E-5"/>
    <s v="Cumplido"/>
  </r>
  <r>
    <x v="548"/>
    <s v="RE: APLICATIVO kactus"/>
    <x v="7"/>
    <x v="0"/>
    <s v="Cumplido"/>
    <s v="RNEC-MESA NIVEL 1"/>
    <x v="28"/>
    <x v="547"/>
    <x v="17"/>
    <x v="543"/>
    <d v="2020-01-23T17:17:21"/>
    <m/>
    <m/>
    <m/>
    <s v="00:42"/>
    <x v="0"/>
    <m/>
    <x v="0"/>
    <x v="0"/>
    <x v="0"/>
    <x v="0"/>
    <m/>
    <m/>
    <s v="Por validar"/>
    <s v="Por validar"/>
    <n v="2.1990740788169205E-4"/>
    <s v="Cumplido"/>
  </r>
  <r>
    <x v="549"/>
    <s v="Permiso de ingreso a URL"/>
    <x v="7"/>
    <x v="0"/>
    <s v="Cumplido"/>
    <s v="RNEC-SOPORTE SITIO NIVEL 1"/>
    <x v="28"/>
    <x v="548"/>
    <x v="14"/>
    <x v="544"/>
    <d v="2020-01-24T11:12:38"/>
    <m/>
    <m/>
    <m/>
    <s v="00:21"/>
    <x v="0"/>
    <m/>
    <x v="0"/>
    <x v="0"/>
    <x v="0"/>
    <x v="0"/>
    <m/>
    <m/>
    <s v="Por validar"/>
    <s v="Por validar"/>
    <n v="2.314814628334716E-5"/>
    <s v="Cumplido"/>
  </r>
  <r>
    <x v="550"/>
    <s v="RE: Configuración de Port Security"/>
    <x v="7"/>
    <x v="0"/>
    <s v="Cumplido"/>
    <s v="RNEC-SOPORTE SITIO NIVEL 1"/>
    <x v="28"/>
    <x v="549"/>
    <x v="14"/>
    <x v="545"/>
    <d v="2020-01-24T11:12:38"/>
    <m/>
    <m/>
    <m/>
    <s v="00:19"/>
    <x v="0"/>
    <m/>
    <x v="0"/>
    <x v="0"/>
    <x v="0"/>
    <x v="0"/>
    <m/>
    <m/>
    <s v="Por validar"/>
    <s v="Por validar"/>
    <n v="1.1574076779652387E-5"/>
    <s v="Cumplido"/>
  </r>
  <r>
    <x v="551"/>
    <s v="RV: Requerimiento PreShareKey y conexión VPN Alcaldía Bogotá - Registraduría"/>
    <x v="5"/>
    <x v="0"/>
    <s v="Cumplido"/>
    <s v="RNEC-MESA NIVEL 1"/>
    <x v="28"/>
    <x v="550"/>
    <x v="19"/>
    <x v="546"/>
    <d v="2020-01-31T12:51:17"/>
    <m/>
    <m/>
    <m/>
    <s v="01:37"/>
    <x v="0"/>
    <m/>
    <x v="0"/>
    <x v="0"/>
    <x v="0"/>
    <x v="0"/>
    <m/>
    <m/>
    <s v="Por validar"/>
    <s v="Por validar"/>
    <n v="4.3055555579485372E-3"/>
    <s v="Cumplido"/>
  </r>
  <r>
    <x v="552"/>
    <s v="RE: Solicitud habilitación Punto de Red P1-PPC-D124"/>
    <x v="7"/>
    <x v="0"/>
    <s v="Cumplido"/>
    <s v="RNEC-SOPORTE SITIO NIVEL 1"/>
    <x v="28"/>
    <x v="551"/>
    <x v="17"/>
    <x v="547"/>
    <d v="2020-01-23T17:17:21"/>
    <m/>
    <m/>
    <m/>
    <s v="00:37"/>
    <x v="0"/>
    <m/>
    <x v="0"/>
    <x v="0"/>
    <x v="0"/>
    <x v="0"/>
    <m/>
    <m/>
    <s v="Por validar"/>
    <s v="Por validar"/>
    <n v="-5.9027777751907706E-4"/>
    <s v="Cumplido"/>
  </r>
  <r>
    <x v="553"/>
    <s v="RE: ACTIVACION DE USUARIO"/>
    <x v="3"/>
    <x v="0"/>
    <s v="Cumplido"/>
    <s v="RNEC-MESA NIVEL 1"/>
    <x v="28"/>
    <x v="552"/>
    <x v="17"/>
    <x v="548"/>
    <d v="2020-01-23T17:17:21"/>
    <m/>
    <m/>
    <m/>
    <s v="00:10"/>
    <x v="0"/>
    <m/>
    <x v="0"/>
    <x v="0"/>
    <x v="0"/>
    <x v="0"/>
    <m/>
    <m/>
    <s v="Por validar"/>
    <s v="Por validar"/>
    <n v="1.273148154723458E-4"/>
    <s v="Cumplido"/>
  </r>
  <r>
    <x v="554"/>
    <s v="RE: CREACION DE USUARIO Y BUZON DE CORREO  ReEspecial Floridablanca"/>
    <x v="3"/>
    <x v="0"/>
    <s v="Cumplido"/>
    <s v="RNEC-MESA NIVEL 1"/>
    <x v="28"/>
    <x v="553"/>
    <x v="20"/>
    <x v="549"/>
    <d v="2020-01-29T17:19:03"/>
    <m/>
    <m/>
    <m/>
    <s v="00:03"/>
    <x v="0"/>
    <m/>
    <x v="0"/>
    <x v="0"/>
    <x v="0"/>
    <x v="0"/>
    <m/>
    <m/>
    <s v="Por validar"/>
    <s v="Por validar"/>
    <n v="-6.1342593107838184E-4"/>
    <s v="Cumplido"/>
  </r>
  <r>
    <x v="555"/>
    <s v="Cambiar Contraseña"/>
    <x v="3"/>
    <x v="0"/>
    <s v="Cumplido"/>
    <s v="RNEC-MESA NIVEL 1"/>
    <x v="29"/>
    <x v="554"/>
    <x v="14"/>
    <x v="550"/>
    <d v="2020-01-24T09:20:00"/>
    <m/>
    <m/>
    <m/>
    <s v="00:00"/>
    <x v="0"/>
    <m/>
    <x v="0"/>
    <x v="0"/>
    <x v="0"/>
    <x v="0"/>
    <m/>
    <m/>
    <s v="Por validar"/>
    <s v="Por validar"/>
    <s v="POR VALIDAR"/>
    <s v="POR VALIDAR"/>
  </r>
  <r>
    <x v="556"/>
    <s v="RE: Ampliacion de  capacidad  para recibo  de  archivos adjuntos"/>
    <x v="8"/>
    <x v="0"/>
    <s v="Cumplido"/>
    <s v="RNEC-MESA NIVEL 1"/>
    <x v="29"/>
    <x v="555"/>
    <x v="10"/>
    <x v="551"/>
    <d v="2020-01-25T16:51:52"/>
    <m/>
    <m/>
    <m/>
    <s v="01:36"/>
    <x v="0"/>
    <m/>
    <x v="0"/>
    <x v="0"/>
    <x v="0"/>
    <x v="0"/>
    <m/>
    <m/>
    <s v="Por validar"/>
    <s v="Por validar"/>
    <n v="1.1574076779652387E-5"/>
    <s v="Cumplido"/>
  </r>
  <r>
    <x v="557"/>
    <s v="Cambiar Contraseña_x000a_Cambiar Contraseña"/>
    <x v="3"/>
    <x v="0"/>
    <s v="Cumplido"/>
    <s v="RNEC-MESA NIVEL 1"/>
    <x v="29"/>
    <x v="556"/>
    <x v="14"/>
    <x v="552"/>
    <d v="2020-01-24T11:12:38"/>
    <m/>
    <m/>
    <m/>
    <s v="00:01"/>
    <x v="0"/>
    <m/>
    <x v="0"/>
    <x v="0"/>
    <x v="0"/>
    <x v="0"/>
    <m/>
    <m/>
    <s v="Por validar"/>
    <s v="Por validar"/>
    <s v="POR VALIDAR"/>
    <s v="POR VALIDAR"/>
  </r>
  <r>
    <x v="558"/>
    <s v="RE: Actualización y cierre de vulnerabilidades servidores de virtualización."/>
    <x v="7"/>
    <x v="0"/>
    <s v="Cumplido"/>
    <s v="RNEC-MESA NIVEL 1"/>
    <x v="29"/>
    <x v="557"/>
    <x v="16"/>
    <x v="553"/>
    <d v="2020-01-28T18:56:05"/>
    <m/>
    <m/>
    <m/>
    <s v="23:21"/>
    <x v="0"/>
    <m/>
    <x v="0"/>
    <x v="0"/>
    <x v="0"/>
    <x v="0"/>
    <m/>
    <m/>
    <s v="Por validar"/>
    <s v="Por validar"/>
    <n v="1.1574076779652387E-5"/>
    <s v="Cumplido"/>
  </r>
  <r>
    <x v="559"/>
    <s v="Cambio de Contraseña"/>
    <x v="3"/>
    <x v="0"/>
    <s v="Cumplido"/>
    <s v="RNEC-MESA NIVEL 1"/>
    <x v="29"/>
    <x v="558"/>
    <x v="14"/>
    <x v="554"/>
    <d v="2020-01-24T11:12:38"/>
    <m/>
    <m/>
    <m/>
    <s v="00:02"/>
    <x v="0"/>
    <m/>
    <x v="0"/>
    <x v="0"/>
    <x v="0"/>
    <x v="0"/>
    <m/>
    <m/>
    <s v="Por validar"/>
    <s v="Por validar"/>
    <n v="2.3148153559304774E-5"/>
    <s v="Cumplido"/>
  </r>
  <r>
    <x v="560"/>
    <s v="Cambiar Contraseña"/>
    <x v="3"/>
    <x v="0"/>
    <s v="Cumplido"/>
    <s v="RNEC-MESA NIVEL 1"/>
    <x v="29"/>
    <x v="559"/>
    <x v="14"/>
    <x v="555"/>
    <d v="2020-01-24T13:12:36"/>
    <m/>
    <m/>
    <m/>
    <s v="00:27"/>
    <x v="0"/>
    <m/>
    <x v="0"/>
    <x v="0"/>
    <x v="0"/>
    <x v="0"/>
    <m/>
    <m/>
    <s v="Por validar"/>
    <s v="Por validar"/>
    <s v="POR VALIDAR"/>
    <s v="POR VALIDAR"/>
  </r>
  <r>
    <x v="561"/>
    <s v="RE: Deshabilitacion usuario exfuncionarios TIGO"/>
    <x v="3"/>
    <x v="0"/>
    <s v="Cumplido"/>
    <s v="RNEC-MESA NIVEL 1"/>
    <x v="29"/>
    <x v="560"/>
    <x v="14"/>
    <x v="556"/>
    <d v="2020-01-24T11:12:38"/>
    <m/>
    <m/>
    <m/>
    <s v="00:14"/>
    <x v="0"/>
    <m/>
    <x v="0"/>
    <x v="0"/>
    <x v="0"/>
    <x v="0"/>
    <m/>
    <m/>
    <s v="Por validar"/>
    <s v="Por validar"/>
    <n v="1.1574076779652387E-5"/>
    <s v="Cumplido"/>
  </r>
  <r>
    <x v="562"/>
    <s v="Instalación VPN"/>
    <x v="5"/>
    <x v="0"/>
    <s v="Cumplido"/>
    <s v="RNEC-MESA NIVEL 1"/>
    <x v="29"/>
    <x v="561"/>
    <x v="14"/>
    <x v="557"/>
    <d v="2020-01-24T11:12:38"/>
    <m/>
    <m/>
    <m/>
    <s v="00:03"/>
    <x v="0"/>
    <m/>
    <x v="0"/>
    <x v="0"/>
    <x v="0"/>
    <x v="0"/>
    <m/>
    <m/>
    <s v="Por validar"/>
    <s v="Por validar"/>
    <n v="6.2500000058207661E-4"/>
    <s v="Cumplido"/>
  </r>
  <r>
    <x v="563"/>
    <s v="RE: MONITOREO TRAFICO VPN MINISTERIO DE RELACIONES EXTERIORES"/>
    <x v="7"/>
    <x v="0"/>
    <s v="Cumplido"/>
    <s v="RNEC-MESA NIVEL 1"/>
    <x v="29"/>
    <x v="562"/>
    <x v="14"/>
    <x v="558"/>
    <d v="2020-01-24T15:00:24"/>
    <m/>
    <m/>
    <m/>
    <s v="02:56"/>
    <x v="0"/>
    <m/>
    <x v="0"/>
    <x v="0"/>
    <x v="0"/>
    <x v="0"/>
    <m/>
    <m/>
    <s v="Por validar"/>
    <s v="Por validar"/>
    <n v="2.3148153559304774E-5"/>
    <s v="Cumplido"/>
  </r>
  <r>
    <x v="564"/>
    <s v="RE: Php"/>
    <x v="7"/>
    <x v="0"/>
    <s v="Cumplido"/>
    <s v="RNEC-MESA NIVEL 1"/>
    <x v="29"/>
    <x v="563"/>
    <x v="14"/>
    <x v="559"/>
    <d v="2020-01-24T19:15:04"/>
    <m/>
    <m/>
    <m/>
    <s v="01:06"/>
    <x v="0"/>
    <m/>
    <x v="0"/>
    <x v="0"/>
    <x v="0"/>
    <x v="0"/>
    <m/>
    <m/>
    <s v="Por validar"/>
    <s v="Por validar"/>
    <n v="1.1574076779652387E-5"/>
    <s v="Cumplido"/>
  </r>
  <r>
    <x v="565"/>
    <s v="Cambio de Contraseña"/>
    <x v="3"/>
    <x v="0"/>
    <s v="Cumplido"/>
    <s v="RNEC-MESA NIVEL 1"/>
    <x v="29"/>
    <x v="564"/>
    <x v="14"/>
    <x v="560"/>
    <d v="2020-01-24T13:12:36"/>
    <m/>
    <m/>
    <m/>
    <s v="00:00"/>
    <x v="0"/>
    <m/>
    <x v="0"/>
    <x v="0"/>
    <x v="0"/>
    <x v="0"/>
    <m/>
    <m/>
    <s v="Por validar"/>
    <s v="Por validar"/>
    <n v="4.6296299842651933E-5"/>
    <s v="Cumplido"/>
  </r>
  <r>
    <x v="566"/>
    <s v="RE: Configuración VM"/>
    <x v="7"/>
    <x v="0"/>
    <s v="Cumplido"/>
    <s v="RNEC-SOPORTE SITIO NIVEL 1"/>
    <x v="29"/>
    <x v="565"/>
    <x v="14"/>
    <x v="561"/>
    <d v="2020-01-24T13:12:36"/>
    <m/>
    <m/>
    <m/>
    <s v="00:20"/>
    <x v="0"/>
    <m/>
    <x v="0"/>
    <x v="0"/>
    <x v="0"/>
    <x v="0"/>
    <m/>
    <m/>
    <s v="Por validar"/>
    <s v="Por validar"/>
    <n v="-9.1435184731381014E-4"/>
    <s v="Cumplido"/>
  </r>
  <r>
    <x v="567"/>
    <s v="RE: Solicitud carpeta compartida"/>
    <x v="6"/>
    <x v="0"/>
    <s v="Cumplido"/>
    <s v="RNEC-MESA NIVEL 1"/>
    <x v="29"/>
    <x v="566"/>
    <x v="14"/>
    <x v="562"/>
    <d v="2020-01-24T19:15:04"/>
    <m/>
    <m/>
    <m/>
    <s v="05:24"/>
    <x v="0"/>
    <m/>
    <x v="0"/>
    <x v="0"/>
    <x v="0"/>
    <x v="0"/>
    <m/>
    <m/>
    <s v="Por validar"/>
    <s v="Por validar"/>
    <n v="1.3310185167938471E-3"/>
    <s v="Cumplido"/>
  </r>
  <r>
    <x v="568"/>
    <s v="RE: Solicitud habilitación Punto de Red D26 PRENSA REGIS"/>
    <x v="7"/>
    <x v="0"/>
    <s v="Cumplido"/>
    <s v="RNEC-SOPORTE SITIO NIVEL 1"/>
    <x v="29"/>
    <x v="567"/>
    <x v="14"/>
    <x v="563"/>
    <d v="2020-01-24T16:49:12"/>
    <m/>
    <m/>
    <m/>
    <s v="01:01"/>
    <x v="0"/>
    <m/>
    <x v="0"/>
    <x v="0"/>
    <x v="0"/>
    <x v="0"/>
    <m/>
    <m/>
    <s v="Por validar"/>
    <s v="Por validar"/>
    <n v="1.7361110803904012E-4"/>
    <s v="Cumplido"/>
  </r>
  <r>
    <x v="569"/>
    <s v="RE: Apoyo Videoconferencia Sala 2 Piso"/>
    <x v="4"/>
    <x v="0"/>
    <s v="Cumplido"/>
    <s v="RNEC-NIVEL 2 WAN"/>
    <x v="29"/>
    <x v="568"/>
    <x v="10"/>
    <x v="564"/>
    <d v="2020-01-25T12:54:55"/>
    <m/>
    <m/>
    <m/>
    <s v="03:24"/>
    <x v="0"/>
    <m/>
    <x v="0"/>
    <x v="0"/>
    <x v="0"/>
    <x v="0"/>
    <m/>
    <m/>
    <s v="Por validar"/>
    <s v="Por validar"/>
    <n v="2.0833333110203966E-4"/>
    <s v="Cumplido"/>
  </r>
  <r>
    <x v="570"/>
    <s v="RE: Solicitud permisos navegación web - Fabián Hoyos"/>
    <x v="7"/>
    <x v="0"/>
    <s v="Cumplido"/>
    <s v="RNEC-MESA NIVEL 1"/>
    <x v="29"/>
    <x v="569"/>
    <x v="14"/>
    <x v="565"/>
    <d v="2020-01-24T19:15:04"/>
    <m/>
    <m/>
    <m/>
    <s v="00:51"/>
    <x v="0"/>
    <m/>
    <x v="0"/>
    <x v="0"/>
    <x v="0"/>
    <x v="0"/>
    <m/>
    <m/>
    <s v="Por validar"/>
    <s v="Por validar"/>
    <n v="0"/>
    <s v="Cumplido"/>
  </r>
  <r>
    <x v="571"/>
    <s v="RE: Revisión Teléfono IP -"/>
    <x v="11"/>
    <x v="0"/>
    <s v="Cumplido"/>
    <s v="RNEC-SOPORTE SITIO NIVEL 1"/>
    <x v="29"/>
    <x v="570"/>
    <x v="14"/>
    <x v="566"/>
    <d v="2020-01-24T19:15:04"/>
    <m/>
    <m/>
    <m/>
    <s v="00:12"/>
    <x v="0"/>
    <m/>
    <x v="0"/>
    <x v="0"/>
    <x v="0"/>
    <x v="0"/>
    <m/>
    <m/>
    <s v="Por validar"/>
    <s v="Por validar"/>
    <n v="-8.2175925490446389E-4"/>
    <s v="Cumplido"/>
  </r>
  <r>
    <x v="572"/>
    <s v="RE: Creación usuario - Nelsy Navarro"/>
    <x v="3"/>
    <x v="0"/>
    <s v="Cumplido"/>
    <s v="RNEC-MESA NIVEL 1"/>
    <x v="29"/>
    <x v="571"/>
    <x v="14"/>
    <x v="567"/>
    <d v="2020-01-24T19:15:04"/>
    <m/>
    <m/>
    <m/>
    <s v="00:20"/>
    <x v="0"/>
    <m/>
    <x v="0"/>
    <x v="0"/>
    <x v="0"/>
    <x v="0"/>
    <m/>
    <m/>
    <s v="Por validar"/>
    <s v="Por validar"/>
    <n v="0"/>
    <s v="Cumplido"/>
  </r>
  <r>
    <x v="573"/>
    <s v="RE: Permisos navegación web - Erwin Arias"/>
    <x v="7"/>
    <x v="0"/>
    <s v="Cumplido"/>
    <s v="RNEC-MESA NIVEL 1"/>
    <x v="29"/>
    <x v="572"/>
    <x v="14"/>
    <x v="568"/>
    <d v="2020-01-24T19:15:04"/>
    <m/>
    <m/>
    <m/>
    <s v="00:36"/>
    <x v="0"/>
    <m/>
    <x v="0"/>
    <x v="0"/>
    <x v="0"/>
    <x v="0"/>
    <m/>
    <m/>
    <s v="Por validar"/>
    <s v="Por validar"/>
    <n v="2.0833333110203966E-4"/>
    <s v="Cumplido"/>
  </r>
  <r>
    <x v="574"/>
    <s v="RE: Formatos VPN servicio ANI 2.0 entre RNEC y ENTER ID Ambiente de PRUEBAS"/>
    <x v="5"/>
    <x v="0"/>
    <s v="Cumplido"/>
    <s v="RNEC-MESA NIVEL 1"/>
    <x v="29"/>
    <x v="573"/>
    <x v="18"/>
    <x v="569"/>
    <d v="2020-01-30T16:54:40"/>
    <m/>
    <m/>
    <m/>
    <s v="00:56"/>
    <x v="0"/>
    <m/>
    <x v="0"/>
    <x v="0"/>
    <x v="0"/>
    <x v="0"/>
    <m/>
    <m/>
    <s v="Por validar"/>
    <s v="Por validar"/>
    <n v="2.3148153559304774E-5"/>
    <s v="Cumplido"/>
  </r>
  <r>
    <x v="575"/>
    <s v="RE: Solicitud Creación cuenta de Correo"/>
    <x v="3"/>
    <x v="0"/>
    <s v="Cumplido"/>
    <s v="RNEC-MESA NIVEL 1"/>
    <x v="29"/>
    <x v="574"/>
    <x v="14"/>
    <x v="570"/>
    <d v="2020-01-24T19:15:04"/>
    <m/>
    <m/>
    <m/>
    <s v="01:15"/>
    <x v="0"/>
    <m/>
    <x v="0"/>
    <x v="0"/>
    <x v="0"/>
    <x v="0"/>
    <m/>
    <m/>
    <s v="Por validar"/>
    <s v="Por validar"/>
    <n v="1.6203703853534535E-4"/>
    <s v="Cumplido"/>
  </r>
  <r>
    <x v="576"/>
    <s v="RE: Cambio de dominio - Osvaldo Sanjuan"/>
    <x v="3"/>
    <x v="0"/>
    <s v="Cumplido"/>
    <s v="RNEC-MESA NIVEL 1"/>
    <x v="29"/>
    <x v="575"/>
    <x v="14"/>
    <x v="571"/>
    <d v="2020-01-24T19:15:04"/>
    <m/>
    <m/>
    <m/>
    <s v="00:16"/>
    <x v="0"/>
    <m/>
    <x v="0"/>
    <x v="0"/>
    <x v="0"/>
    <x v="0"/>
    <m/>
    <m/>
    <s v="Por validar"/>
    <s v="Por validar"/>
    <n v="1.1574076779652387E-5"/>
    <s v="Cumplido"/>
  </r>
  <r>
    <x v="577"/>
    <s v="RE: Formatos VPN servicio ANI 2.0 entre RNEC y ENTER ID Ambiente PRODUCTIVO"/>
    <x v="5"/>
    <x v="0"/>
    <s v="Cumplido"/>
    <s v="RNEC-MESA NIVEL 1"/>
    <x v="29"/>
    <x v="576"/>
    <x v="18"/>
    <x v="572"/>
    <d v="2020-01-30T16:54:40"/>
    <m/>
    <m/>
    <m/>
    <s v="01:40"/>
    <x v="0"/>
    <m/>
    <x v="0"/>
    <x v="0"/>
    <x v="0"/>
    <x v="0"/>
    <m/>
    <m/>
    <s v="Por validar"/>
    <s v="Por validar"/>
    <n v="2.314814628334716E-5"/>
    <s v="Cumplido"/>
  </r>
  <r>
    <x v="578"/>
    <s v="RE: SOLICITUD SALA VIDEO CONFERENCIA"/>
    <x v="12"/>
    <x v="0"/>
    <s v="Cumplido"/>
    <s v="RNEC-NIVEL 2 WAN"/>
    <x v="30"/>
    <x v="577"/>
    <x v="10"/>
    <x v="573"/>
    <d v="2020-01-25T12:54:55"/>
    <m/>
    <m/>
    <m/>
    <s v="00:00"/>
    <x v="0"/>
    <m/>
    <x v="0"/>
    <x v="0"/>
    <x v="0"/>
    <x v="0"/>
    <m/>
    <m/>
    <s v="Por validar"/>
    <s v="Por validar"/>
    <n v="9.2592592409346253E-5"/>
    <s v="Cumplido"/>
  </r>
  <r>
    <x v="579"/>
    <s v="Acompañamiento"/>
    <x v="7"/>
    <x v="0"/>
    <s v="Cumplido"/>
    <s v="RNEC-SOPORTE SITIO NIVEL 1"/>
    <x v="30"/>
    <x v="578"/>
    <x v="10"/>
    <x v="574"/>
    <d v="2020-01-25T12:54:55"/>
    <m/>
    <m/>
    <m/>
    <s v="02:01"/>
    <x v="0"/>
    <m/>
    <x v="0"/>
    <x v="0"/>
    <x v="0"/>
    <x v="0"/>
    <m/>
    <m/>
    <s v="Por validar"/>
    <s v="Por validar"/>
    <n v="0"/>
    <s v="Cumplido"/>
  </r>
  <r>
    <x v="580"/>
    <s v="RE: solicitud verificación activación puntos"/>
    <x v="7"/>
    <x v="0"/>
    <s v="Cumplido"/>
    <s v="RNEC-SOPORTE SITIO NIVEL 1"/>
    <x v="29"/>
    <x v="579"/>
    <x v="14"/>
    <x v="575"/>
    <d v="2020-01-24T19:15:04"/>
    <m/>
    <m/>
    <m/>
    <s v="00:54"/>
    <x v="0"/>
    <m/>
    <x v="0"/>
    <x v="0"/>
    <x v="0"/>
    <x v="0"/>
    <m/>
    <m/>
    <s v="Por validar"/>
    <s v="Por validar"/>
    <n v="1.377314816636499E-3"/>
    <s v="Cumplido"/>
  </r>
  <r>
    <x v="581"/>
    <s v="Movimiento de Estaciones"/>
    <x v="3"/>
    <x v="0"/>
    <s v="Cumplido"/>
    <s v="RNEC-MESA NIVEL 1"/>
    <x v="30"/>
    <x v="580"/>
    <x v="10"/>
    <x v="576"/>
    <d v="2020-01-25T11:22:11"/>
    <m/>
    <m/>
    <m/>
    <s v="00:01"/>
    <x v="0"/>
    <m/>
    <x v="0"/>
    <x v="0"/>
    <x v="0"/>
    <x v="0"/>
    <m/>
    <m/>
    <s v="Por validar"/>
    <s v="Por validar"/>
    <n v="-9.824074074276723E-2"/>
    <s v="Cumplido"/>
  </r>
  <r>
    <x v="582"/>
    <s v="Cambio de Contraseña"/>
    <x v="3"/>
    <x v="0"/>
    <s v="Cumplido"/>
    <s v="RNEC-MESA NIVEL 1"/>
    <x v="30"/>
    <x v="581"/>
    <x v="10"/>
    <x v="577"/>
    <d v="2020-01-25T11:22:11"/>
    <m/>
    <m/>
    <m/>
    <s v="00:02"/>
    <x v="0"/>
    <m/>
    <x v="0"/>
    <x v="0"/>
    <x v="0"/>
    <x v="0"/>
    <m/>
    <m/>
    <s v="Por validar"/>
    <s v="Por validar"/>
    <n v="0"/>
    <s v="Cumplido"/>
  </r>
  <r>
    <x v="583"/>
    <s v="RE:  Solicitud creación usuario SIC"/>
    <x v="3"/>
    <x v="0"/>
    <s v="Cumplido"/>
    <s v="RNEC-MESA NIVEL 1"/>
    <x v="30"/>
    <x v="582"/>
    <x v="16"/>
    <x v="578"/>
    <d v="2020-01-28T11:23:31"/>
    <m/>
    <m/>
    <m/>
    <s v="03:05"/>
    <x v="0"/>
    <m/>
    <x v="0"/>
    <x v="0"/>
    <x v="0"/>
    <x v="0"/>
    <m/>
    <m/>
    <s v="Por validar"/>
    <s v="Por validar"/>
    <n v="4.6296292566694319E-5"/>
    <s v="Cumplido"/>
  </r>
  <r>
    <x v="584"/>
    <s v="RE: SOLICITUD AMPLIACION ESPACIO EN SERVIDOR"/>
    <x v="6"/>
    <x v="0"/>
    <s v="Incumplido"/>
    <s v="RNEC-MESA NIVEL 1"/>
    <x v="30"/>
    <x v="583"/>
    <x v="16"/>
    <x v="579"/>
    <d v="2020-01-28T13:17:05"/>
    <m/>
    <m/>
    <m/>
    <s v="71:08"/>
    <x v="1"/>
    <m/>
    <x v="0"/>
    <x v="0"/>
    <x v="0"/>
    <x v="0"/>
    <m/>
    <m/>
    <s v="Por validar"/>
    <s v="Por validar"/>
    <n v="2.314814628334716E-5"/>
    <s v="Cumplido"/>
  </r>
  <r>
    <x v="585"/>
    <s v="RE: Configuración Port Security de los puertos V29  y D29"/>
    <x v="7"/>
    <x v="0"/>
    <s v="Cumplido"/>
    <s v="RNEC-SOPORTE SITIO NIVEL 1"/>
    <x v="30"/>
    <x v="584"/>
    <x v="10"/>
    <x v="580"/>
    <d v="2020-01-25T16:51:52"/>
    <m/>
    <m/>
    <m/>
    <s v="02:07"/>
    <x v="0"/>
    <m/>
    <x v="0"/>
    <x v="0"/>
    <x v="0"/>
    <x v="0"/>
    <m/>
    <m/>
    <s v="Por validar"/>
    <s v="Por validar"/>
    <n v="2.314814628334716E-5"/>
    <s v="Cumplido"/>
  </r>
  <r>
    <x v="586"/>
    <s v="RE: creacopm correo electronico"/>
    <x v="3"/>
    <x v="0"/>
    <s v="Cumplido"/>
    <s v="RNEC-MESA NIVEL 1"/>
    <x v="30"/>
    <x v="585"/>
    <x v="10"/>
    <x v="581"/>
    <d v="2020-01-25T19:06:56"/>
    <m/>
    <m/>
    <m/>
    <s v="03:19"/>
    <x v="0"/>
    <m/>
    <x v="0"/>
    <x v="0"/>
    <x v="0"/>
    <x v="0"/>
    <m/>
    <m/>
    <s v="Por validar"/>
    <s v="Por validar"/>
    <n v="-2.3148148466134444E-4"/>
    <s v="Cumplido"/>
  </r>
  <r>
    <x v="587"/>
    <s v="Cambiar Contraseña"/>
    <x v="3"/>
    <x v="0"/>
    <s v="Cumplido"/>
    <s v="RNEC-MESA NIVEL 1"/>
    <x v="30"/>
    <x v="586"/>
    <x v="10"/>
    <x v="582"/>
    <d v="2020-01-25T11:22:11"/>
    <m/>
    <m/>
    <m/>
    <s v="00:03"/>
    <x v="0"/>
    <m/>
    <x v="0"/>
    <x v="0"/>
    <x v="0"/>
    <x v="0"/>
    <m/>
    <m/>
    <s v="Por validar"/>
    <s v="Por validar"/>
    <s v="POR VALIDAR"/>
    <s v="POR VALIDAR"/>
  </r>
  <r>
    <x v="588"/>
    <s v="RE:  creación cuenta Registrador auxiliar San cristobal"/>
    <x v="3"/>
    <x v="0"/>
    <s v="Cumplido"/>
    <s v="RNEC-MESA NIVEL 1"/>
    <x v="30"/>
    <x v="587"/>
    <x v="10"/>
    <x v="583"/>
    <d v="2020-01-25T15:15:46"/>
    <m/>
    <m/>
    <m/>
    <s v="00:39"/>
    <x v="0"/>
    <m/>
    <x v="0"/>
    <x v="0"/>
    <x v="0"/>
    <x v="0"/>
    <m/>
    <m/>
    <s v="Por validar"/>
    <s v="Por validar"/>
    <n v="1.1574069503694773E-5"/>
    <s v="Cumplido"/>
  </r>
  <r>
    <x v="589"/>
    <s v="Cambiar Contraseña"/>
    <x v="3"/>
    <x v="0"/>
    <s v="Cumplido"/>
    <s v="RNEC-MESA NIVEL 1"/>
    <x v="30"/>
    <x v="588"/>
    <x v="10"/>
    <x v="584"/>
    <d v="2020-01-25T12:54:55"/>
    <m/>
    <m/>
    <m/>
    <s v="00:00"/>
    <x v="0"/>
    <m/>
    <x v="0"/>
    <x v="0"/>
    <x v="0"/>
    <x v="0"/>
    <m/>
    <m/>
    <s v="Por validar"/>
    <s v="Por validar"/>
    <s v="POR VALIDAR"/>
    <s v="POR VALIDAR"/>
  </r>
  <r>
    <x v="590"/>
    <s v="RE: Actualización y cierre de vulnerabilidades servidores de virtualización."/>
    <x v="6"/>
    <x v="0"/>
    <s v="Cumplido"/>
    <s v="RNEC-MESA NIVEL 1"/>
    <x v="30"/>
    <x v="589"/>
    <x v="16"/>
    <x v="585"/>
    <d v="2020-01-28T18:56:05"/>
    <m/>
    <m/>
    <m/>
    <s v="04:56"/>
    <x v="0"/>
    <m/>
    <x v="0"/>
    <x v="0"/>
    <x v="0"/>
    <x v="0"/>
    <m/>
    <m/>
    <s v="Por validar"/>
    <s v="Por validar"/>
    <n v="2.3148153559304774E-5"/>
    <s v="Cumplido"/>
  </r>
  <r>
    <x v="591"/>
    <s v="RE: REPORTE REG ESPECIAL DE SOACHA SIN SERVICIO DE INTERNET"/>
    <x v="4"/>
    <x v="0"/>
    <s v="Cumplido"/>
    <s v="RNEC-MESA NIVEL 1"/>
    <x v="30"/>
    <x v="590"/>
    <x v="20"/>
    <x v="586"/>
    <d v="2020-01-29T15:20:19"/>
    <m/>
    <m/>
    <m/>
    <s v="03:39"/>
    <x v="0"/>
    <m/>
    <x v="0"/>
    <x v="0"/>
    <x v="0"/>
    <x v="0"/>
    <m/>
    <m/>
    <s v="Por validar"/>
    <s v="Por validar"/>
    <n v="4.6296299842651933E-5"/>
    <s v="Cumplido"/>
  </r>
  <r>
    <x v="592"/>
    <s v="RE: POSIBLE SPAM"/>
    <x v="7"/>
    <x v="0"/>
    <s v="Cumplido"/>
    <s v="RNEC-MESA NIVEL 1"/>
    <x v="30"/>
    <x v="591"/>
    <x v="16"/>
    <x v="587"/>
    <d v="2020-01-28T13:17:05"/>
    <m/>
    <m/>
    <m/>
    <s v="01:16"/>
    <x v="0"/>
    <m/>
    <x v="0"/>
    <x v="0"/>
    <x v="0"/>
    <x v="0"/>
    <m/>
    <m/>
    <s v="Por validar"/>
    <s v="Por validar"/>
    <n v="-2.5694444484543055E-3"/>
    <s v="Cumplido"/>
  </r>
  <r>
    <x v="593"/>
    <s v="Configuración de Port Security"/>
    <x v="7"/>
    <x v="0"/>
    <s v="Cumplido"/>
    <s v="RNEC-SOPORTE SITIO NIVEL 1"/>
    <x v="30"/>
    <x v="592"/>
    <x v="10"/>
    <x v="588"/>
    <d v="2020-01-25T19:06:56"/>
    <m/>
    <m/>
    <m/>
    <s v="00:29"/>
    <x v="0"/>
    <m/>
    <x v="0"/>
    <x v="0"/>
    <x v="0"/>
    <x v="0"/>
    <m/>
    <m/>
    <s v="Por validar"/>
    <s v="Por validar"/>
    <n v="2.314814628334716E-5"/>
    <s v="Cumplido"/>
  </r>
  <r>
    <x v="594"/>
    <s v="RE: desactivar port security"/>
    <x v="7"/>
    <x v="0"/>
    <s v="Cumplido"/>
    <s v="RNEC-SOPORTE SITIO NIVEL 1"/>
    <x v="30"/>
    <x v="593"/>
    <x v="10"/>
    <x v="589"/>
    <d v="2020-01-25T19:06:56"/>
    <m/>
    <m/>
    <m/>
    <s v="01:28"/>
    <x v="0"/>
    <m/>
    <x v="0"/>
    <x v="0"/>
    <x v="0"/>
    <x v="0"/>
    <m/>
    <m/>
    <s v="Por validar"/>
    <s v="Por validar"/>
    <n v="2.314814628334716E-5"/>
    <s v="Cumplido"/>
  </r>
  <r>
    <x v="595"/>
    <s v="RE: Formato VPN V2S Biometría RNEC - Certicámara"/>
    <x v="5"/>
    <x v="0"/>
    <s v="Cumplido"/>
    <s v="RNEC-MESA NIVEL 1"/>
    <x v="30"/>
    <x v="594"/>
    <x v="16"/>
    <x v="590"/>
    <d v="2020-01-28T17:10:23"/>
    <m/>
    <m/>
    <m/>
    <s v="00:25"/>
    <x v="0"/>
    <m/>
    <x v="0"/>
    <x v="0"/>
    <x v="0"/>
    <x v="0"/>
    <m/>
    <m/>
    <s v="Por validar"/>
    <s v="Por validar"/>
    <n v="2.314814628334716E-5"/>
    <s v="Cumplido"/>
  </r>
  <r>
    <x v="596"/>
    <s v="RE: WEBSERVICE ANI 2.0 - Olimpia IT"/>
    <x v="7"/>
    <x v="0"/>
    <s v="Cumplido"/>
    <s v="RNEC-MESA NIVEL 1"/>
    <x v="30"/>
    <x v="595"/>
    <x v="21"/>
    <x v="591"/>
    <d v="2020-01-26T03:04:30"/>
    <m/>
    <m/>
    <m/>
    <s v="00:01"/>
    <x v="0"/>
    <m/>
    <x v="0"/>
    <x v="0"/>
    <x v="0"/>
    <x v="0"/>
    <m/>
    <m/>
    <s v="Por validar"/>
    <s v="Por validar"/>
    <n v="1.1342592624714598E-3"/>
    <s v="Cumplido"/>
  </r>
  <r>
    <x v="597"/>
    <s v="RE: Solicitud información estado y permisos de navegación"/>
    <x v="7"/>
    <x v="0"/>
    <s v="Cumplido"/>
    <s v="RNEC-MESA NIVEL 1"/>
    <x v="30"/>
    <x v="596"/>
    <x v="18"/>
    <x v="592"/>
    <d v="2020-01-30T16:54:40"/>
    <m/>
    <m/>
    <m/>
    <s v="09:57"/>
    <x v="0"/>
    <m/>
    <x v="0"/>
    <x v="0"/>
    <x v="0"/>
    <x v="0"/>
    <m/>
    <m/>
    <s v="Por validar"/>
    <s v="Por validar"/>
    <n v="-4.9768518510973081E-4"/>
    <s v="Cumplido"/>
  </r>
  <r>
    <x v="598"/>
    <s v="solicitud de apoyo"/>
    <x v="12"/>
    <x v="0"/>
    <s v="Cumplido"/>
    <s v="RNEC-NIVEL 2 WAN"/>
    <x v="31"/>
    <x v="597"/>
    <x v="16"/>
    <x v="593"/>
    <d v="2020-01-28T17:10:23"/>
    <m/>
    <m/>
    <m/>
    <s v="09:07"/>
    <x v="0"/>
    <m/>
    <x v="0"/>
    <x v="0"/>
    <x v="0"/>
    <x v="0"/>
    <m/>
    <m/>
    <s v="Por validar"/>
    <s v="Por validar"/>
    <n v="0"/>
    <s v="Cumplido"/>
  </r>
  <r>
    <x v="599"/>
    <s v="Cambio de contraseña"/>
    <x v="3"/>
    <x v="1"/>
    <s v="Cumplido"/>
    <s v="RNEC-MESA NIVEL 1"/>
    <x v="31"/>
    <x v="598"/>
    <x v="16"/>
    <x v="594"/>
    <d v="2020-01-28T09:27:15"/>
    <m/>
    <m/>
    <m/>
    <s v="00:00"/>
    <x v="0"/>
    <m/>
    <x v="0"/>
    <x v="0"/>
    <x v="0"/>
    <x v="0"/>
    <m/>
    <m/>
    <s v="Por validar"/>
    <s v="Por validar"/>
    <s v="POR VALIDAR"/>
    <s v="POR VALIDAR"/>
  </r>
  <r>
    <x v="600"/>
    <s v="RE: Sebastian Buitrago"/>
    <x v="3"/>
    <x v="1"/>
    <s v="Cumplido"/>
    <s v="RNEC-MESA NIVEL 1"/>
    <x v="31"/>
    <x v="599"/>
    <x v="16"/>
    <x v="595"/>
    <d v="2020-01-28T13:17:05"/>
    <m/>
    <m/>
    <m/>
    <s v="01:22"/>
    <x v="0"/>
    <m/>
    <x v="0"/>
    <x v="0"/>
    <x v="0"/>
    <x v="0"/>
    <m/>
    <m/>
    <s v="Por validar"/>
    <s v="Por validar"/>
    <n v="2.314814628334716E-5"/>
    <s v="Cumplido"/>
  </r>
  <r>
    <x v="601"/>
    <s v="No ingresa a la VPN"/>
    <x v="5"/>
    <x v="0"/>
    <s v="Cumplido"/>
    <s v="RNEC-MESA NIVEL 1"/>
    <x v="31"/>
    <x v="600"/>
    <x v="16"/>
    <x v="596"/>
    <d v="2020-01-28T11:23:31"/>
    <m/>
    <m/>
    <m/>
    <s v="00:16"/>
    <x v="0"/>
    <m/>
    <x v="0"/>
    <x v="0"/>
    <x v="0"/>
    <x v="0"/>
    <m/>
    <m/>
    <s v="Por validar"/>
    <s v="Por validar"/>
    <n v="1.1805555550381541E-3"/>
    <s v="Cumplido"/>
  </r>
  <r>
    <x v="602"/>
    <s v="Cambio de Contraseña"/>
    <x v="3"/>
    <x v="0"/>
    <s v="Cumplido"/>
    <s v="RNEC-MESA NIVEL 1"/>
    <x v="31"/>
    <x v="601"/>
    <x v="16"/>
    <x v="597"/>
    <d v="2020-01-28T11:23:31"/>
    <m/>
    <m/>
    <m/>
    <s v="00:00"/>
    <x v="0"/>
    <m/>
    <x v="0"/>
    <x v="0"/>
    <x v="0"/>
    <x v="0"/>
    <m/>
    <m/>
    <s v="Por validar"/>
    <s v="Por validar"/>
    <n v="0"/>
    <s v="Cumplido"/>
  </r>
  <r>
    <x v="603"/>
    <s v="RE: restore a kactus7"/>
    <x v="6"/>
    <x v="0"/>
    <s v="Cumplido"/>
    <s v="RNEC-MESA NIVEL 1"/>
    <x v="31"/>
    <x v="602"/>
    <x v="16"/>
    <x v="160"/>
    <d v="2020-01-28T17:10:23"/>
    <m/>
    <m/>
    <m/>
    <s v="05:03"/>
    <x v="0"/>
    <m/>
    <x v="0"/>
    <x v="0"/>
    <x v="0"/>
    <x v="0"/>
    <m/>
    <m/>
    <s v="Por validar"/>
    <s v="Por validar"/>
    <n v="1.1574076779652387E-5"/>
    <s v="Cumplido"/>
  </r>
  <r>
    <x v="604"/>
    <s v="RV: mejoramiento arquitectura de red"/>
    <x v="7"/>
    <x v="0"/>
    <s v="Cumplido"/>
    <s v="RNEC-MESA NIVEL 1"/>
    <x v="31"/>
    <x v="603"/>
    <x v="16"/>
    <x v="598"/>
    <d v="2020-01-28T13:17:05"/>
    <m/>
    <m/>
    <m/>
    <s v="01:44"/>
    <x v="0"/>
    <m/>
    <x v="0"/>
    <x v="0"/>
    <x v="0"/>
    <x v="0"/>
    <m/>
    <m/>
    <s v="Por validar"/>
    <s v="Por validar"/>
    <n v="9.2592592409346253E-5"/>
    <s v="Cumplido"/>
  </r>
  <r>
    <x v="605"/>
    <s v="RE: Comité de Coordinación de Control Interno - 28 ENERO de 2020"/>
    <x v="4"/>
    <x v="0"/>
    <s v="Cumplido"/>
    <s v="RNEC-NIVEL 2 WAN"/>
    <x v="31"/>
    <x v="604"/>
    <x v="16"/>
    <x v="599"/>
    <d v="2020-01-28T17:10:23"/>
    <m/>
    <m/>
    <m/>
    <s v="00:17"/>
    <x v="0"/>
    <m/>
    <x v="0"/>
    <x v="0"/>
    <x v="0"/>
    <x v="0"/>
    <m/>
    <m/>
    <s v="Por validar"/>
    <s v="Por validar"/>
    <n v="1.1574069503694773E-5"/>
    <s v="Cumplido"/>
  </r>
  <r>
    <x v="606"/>
    <s v="Movimiento de Estaciones"/>
    <x v="3"/>
    <x v="0"/>
    <s v="Cumplido"/>
    <s v="RNEC-MESA NIVEL 1"/>
    <x v="31"/>
    <x v="605"/>
    <x v="16"/>
    <x v="600"/>
    <d v="2020-01-28T13:17:05"/>
    <m/>
    <m/>
    <m/>
    <s v="00:00"/>
    <x v="0"/>
    <m/>
    <x v="0"/>
    <x v="0"/>
    <x v="0"/>
    <x v="0"/>
    <m/>
    <m/>
    <s v="Por validar"/>
    <s v="Por validar"/>
    <n v="1.1574069503694773E-5"/>
    <s v="Cumplido"/>
  </r>
  <r>
    <x v="607"/>
    <s v="RE: SOLICITUD CUENTA USUARIO INSTITUCIONAL"/>
    <x v="3"/>
    <x v="0"/>
    <s v="Cumplido"/>
    <s v="RNEC-MESA NIVEL 1"/>
    <x v="31"/>
    <x v="606"/>
    <x v="16"/>
    <x v="601"/>
    <d v="2020-01-28T18:56:05"/>
    <m/>
    <m/>
    <m/>
    <s v="08:12"/>
    <x v="0"/>
    <m/>
    <x v="0"/>
    <x v="0"/>
    <x v="0"/>
    <x v="0"/>
    <m/>
    <m/>
    <s v="Por validar"/>
    <s v="Por validar"/>
    <n v="2.3148153559304774E-5"/>
    <s v="Cumplido"/>
  </r>
  <r>
    <x v="608"/>
    <s v="Cambio de Contraseña"/>
    <x v="3"/>
    <x v="0"/>
    <s v="Cumplido"/>
    <s v="RNEC-MESA NIVEL 1"/>
    <x v="31"/>
    <x v="607"/>
    <x v="16"/>
    <x v="602"/>
    <d v="2020-01-28T09:27:15"/>
    <m/>
    <m/>
    <m/>
    <s v="00:00"/>
    <x v="0"/>
    <m/>
    <x v="0"/>
    <x v="0"/>
    <x v="0"/>
    <x v="0"/>
    <m/>
    <m/>
    <s v="Por validar"/>
    <s v="Por validar"/>
    <n v="5.3240740817273036E-4"/>
    <s v="Cumplido"/>
  </r>
  <r>
    <x v="609"/>
    <s v="RE: habilitar punto PMT P01-01"/>
    <x v="7"/>
    <x v="0"/>
    <s v="Cumplido"/>
    <s v="RNEC-SOPORTE SITIO NIVEL 1"/>
    <x v="31"/>
    <x v="608"/>
    <x v="16"/>
    <x v="603"/>
    <d v="2020-01-28T13:17:05"/>
    <m/>
    <m/>
    <m/>
    <s v="00:23"/>
    <x v="0"/>
    <m/>
    <x v="0"/>
    <x v="0"/>
    <x v="0"/>
    <x v="0"/>
    <m/>
    <m/>
    <s v="Por validar"/>
    <s v="Por validar"/>
    <n v="-1.8518518481869251E-4"/>
    <s v="Cumplido"/>
  </r>
  <r>
    <x v="610"/>
    <s v="Cambio de contraseña"/>
    <x v="3"/>
    <x v="1"/>
    <s v="Cumplido"/>
    <s v="RNEC-MESA NIVEL 1"/>
    <x v="31"/>
    <x v="609"/>
    <x v="16"/>
    <x v="604"/>
    <d v="2020-01-28T11:23:31"/>
    <m/>
    <m/>
    <m/>
    <s v="00:04"/>
    <x v="0"/>
    <m/>
    <x v="0"/>
    <x v="0"/>
    <x v="0"/>
    <x v="0"/>
    <m/>
    <m/>
    <s v="Por validar"/>
    <s v="Por validar"/>
    <s v="POR VALIDAR"/>
    <s v="POR VALIDAR"/>
  </r>
  <r>
    <x v="611"/>
    <s v="RE: Solicitud sala de videoconferencia"/>
    <x v="4"/>
    <x v="0"/>
    <s v="Cumplido"/>
    <s v="RNEC-NIVEL 2 WAN"/>
    <x v="31"/>
    <x v="610"/>
    <x v="16"/>
    <x v="605"/>
    <d v="2020-01-28T17:10:23"/>
    <m/>
    <m/>
    <m/>
    <s v="02:35"/>
    <x v="0"/>
    <m/>
    <x v="0"/>
    <x v="0"/>
    <x v="0"/>
    <x v="0"/>
    <m/>
    <m/>
    <s v="Por validar"/>
    <s v="Por validar"/>
    <n v="6.9444438850041479E-5"/>
    <s v="Cumplido"/>
  </r>
  <r>
    <x v="612"/>
    <s v="RV: Solicitud IP´s para nuevos servidores en segmento de RED ANI/SIRWEB"/>
    <x v="7"/>
    <x v="0"/>
    <s v="Cumplido"/>
    <s v="RNEC-MESA NIVEL 1"/>
    <x v="31"/>
    <x v="611"/>
    <x v="16"/>
    <x v="606"/>
    <d v="2020-01-28T13:17:05"/>
    <m/>
    <m/>
    <m/>
    <s v="03:25"/>
    <x v="0"/>
    <m/>
    <x v="0"/>
    <x v="0"/>
    <x v="0"/>
    <x v="0"/>
    <m/>
    <m/>
    <s v="Por validar"/>
    <s v="Por validar"/>
    <n v="1.1574076779652387E-5"/>
    <s v="Cumplido"/>
  </r>
  <r>
    <x v="613"/>
    <s v="Cambio de contraseña"/>
    <x v="3"/>
    <x v="1"/>
    <s v="Cumplido"/>
    <s v="RNEC-MESA NIVEL 1"/>
    <x v="31"/>
    <x v="612"/>
    <x v="16"/>
    <x v="607"/>
    <d v="2020-01-28T09:27:15"/>
    <m/>
    <m/>
    <m/>
    <s v="00:00"/>
    <x v="0"/>
    <m/>
    <x v="0"/>
    <x v="0"/>
    <x v="0"/>
    <x v="0"/>
    <m/>
    <m/>
    <s v="Por validar"/>
    <s v="Por validar"/>
    <s v="POR VALIDAR"/>
    <s v="POR VALIDAR"/>
  </r>
  <r>
    <x v="614"/>
    <s v="Cambio de Contraseña"/>
    <x v="3"/>
    <x v="0"/>
    <s v="Cumplido"/>
    <s v="RNEC-MESA NIVEL 1"/>
    <x v="31"/>
    <x v="613"/>
    <x v="16"/>
    <x v="608"/>
    <d v="2020-01-28T09:27:15"/>
    <m/>
    <m/>
    <m/>
    <s v="00:02"/>
    <x v="0"/>
    <m/>
    <x v="0"/>
    <x v="0"/>
    <x v="0"/>
    <x v="0"/>
    <m/>
    <m/>
    <s v="Por validar"/>
    <s v="Por validar"/>
    <n v="0"/>
    <s v="Cumplido"/>
  </r>
  <r>
    <x v="615"/>
    <s v="Cambio de contraseña"/>
    <x v="3"/>
    <x v="0"/>
    <s v="Cumplido"/>
    <s v="RNEC-MESA NIVEL 1"/>
    <x v="31"/>
    <x v="614"/>
    <x v="16"/>
    <x v="609"/>
    <d v="2020-01-28T11:23:31"/>
    <m/>
    <m/>
    <m/>
    <s v="00:00"/>
    <x v="0"/>
    <m/>
    <x v="0"/>
    <x v="0"/>
    <x v="0"/>
    <x v="0"/>
    <m/>
    <m/>
    <s v="Por validar"/>
    <s v="Por validar"/>
    <s v="POR VALIDAR"/>
    <s v="POR VALIDAR"/>
  </r>
  <r>
    <x v="616"/>
    <s v="Cambio de contraseña"/>
    <x v="3"/>
    <x v="0"/>
    <s v="Cumplido"/>
    <s v="RNEC-MESA NIVEL 1"/>
    <x v="31"/>
    <x v="615"/>
    <x v="16"/>
    <x v="610"/>
    <d v="2020-01-28T11:23:31"/>
    <m/>
    <m/>
    <m/>
    <s v="00:01"/>
    <x v="0"/>
    <m/>
    <x v="0"/>
    <x v="0"/>
    <x v="0"/>
    <x v="0"/>
    <m/>
    <m/>
    <s v="Por validar"/>
    <s v="Por validar"/>
    <s v="POR VALIDAR"/>
    <s v="POR VALIDAR"/>
  </r>
  <r>
    <x v="617"/>
    <s v="Cambio de contraseña"/>
    <x v="3"/>
    <x v="0"/>
    <s v="Cumplido"/>
    <s v="RNEC-MESA NIVEL 1"/>
    <x v="31"/>
    <x v="616"/>
    <x v="16"/>
    <x v="611"/>
    <d v="2020-01-28T13:17:05"/>
    <m/>
    <m/>
    <m/>
    <s v="00:19"/>
    <x v="0"/>
    <m/>
    <x v="0"/>
    <x v="0"/>
    <x v="0"/>
    <x v="0"/>
    <m/>
    <m/>
    <s v="Por validar"/>
    <s v="Por validar"/>
    <s v="POR VALIDAR"/>
    <s v="POR VALIDAR"/>
  </r>
  <r>
    <x v="618"/>
    <s v="Cambio de Contraseña"/>
    <x v="3"/>
    <x v="0"/>
    <s v="Cumplido"/>
    <s v="RNEC-MESA NIVEL 1"/>
    <x v="31"/>
    <x v="617"/>
    <x v="16"/>
    <x v="612"/>
    <d v="2020-01-28T11:23:31"/>
    <m/>
    <m/>
    <m/>
    <s v="00:01"/>
    <x v="0"/>
    <m/>
    <x v="0"/>
    <x v="0"/>
    <x v="0"/>
    <x v="0"/>
    <m/>
    <m/>
    <s v="Por validar"/>
    <s v="Por validar"/>
    <n v="1.1574069503694773E-5"/>
    <s v="Cumplido"/>
  </r>
  <r>
    <x v="619"/>
    <s v="RE: desactivar port security VLAN ADMINISTRATIVO C-2C-RA-D73"/>
    <x v="7"/>
    <x v="0"/>
    <s v="Cumplido"/>
    <s v="RNEC-SOPORTE SITIO NIVEL 1"/>
    <x v="31"/>
    <x v="618"/>
    <x v="16"/>
    <x v="613"/>
    <d v="2020-01-28T17:10:23"/>
    <m/>
    <m/>
    <m/>
    <s v="00:19"/>
    <x v="0"/>
    <m/>
    <x v="0"/>
    <x v="0"/>
    <x v="0"/>
    <x v="0"/>
    <m/>
    <m/>
    <s v="Por validar"/>
    <s v="Por validar"/>
    <n v="1.1574076779652387E-5"/>
    <s v="Cumplido"/>
  </r>
  <r>
    <x v="620"/>
    <s v="RE: Entregas VS Consumos"/>
    <x v="15"/>
    <x v="1"/>
    <s v="Cumplido"/>
    <s v="RNEC-MESA NIVEL 1"/>
    <x v="31"/>
    <x v="619"/>
    <x v="20"/>
    <x v="614"/>
    <d v="2020-01-29T15:20:19"/>
    <m/>
    <m/>
    <m/>
    <s v="00:32"/>
    <x v="0"/>
    <m/>
    <x v="0"/>
    <x v="0"/>
    <x v="0"/>
    <x v="0"/>
    <m/>
    <m/>
    <s v="Por validar"/>
    <s v="Por validar"/>
    <n v="1.1574076779652387E-5"/>
    <s v="Cumplido"/>
  </r>
  <r>
    <x v="621"/>
    <s v="RE: Configuración de Port Security"/>
    <x v="7"/>
    <x v="0"/>
    <s v="Cumplido"/>
    <s v="RNEC-SOPORTE SITIO NIVEL 1"/>
    <x v="31"/>
    <x v="620"/>
    <x v="16"/>
    <x v="615"/>
    <d v="2020-01-28T17:10:23"/>
    <m/>
    <m/>
    <m/>
    <s v="00:08"/>
    <x v="0"/>
    <m/>
    <x v="0"/>
    <x v="0"/>
    <x v="0"/>
    <x v="0"/>
    <m/>
    <m/>
    <s v="Por validar"/>
    <s v="Por validar"/>
    <n v="1.1574076779652387E-5"/>
    <s v="Cumplido"/>
  </r>
  <r>
    <x v="622"/>
    <s v="RE: Configuración de Port Security"/>
    <x v="7"/>
    <x v="0"/>
    <s v="Cumplido"/>
    <s v="RNEC-SOPORTE SITIO NIVEL 1"/>
    <x v="31"/>
    <x v="621"/>
    <x v="16"/>
    <x v="616"/>
    <d v="2020-01-28T17:10:23"/>
    <m/>
    <m/>
    <m/>
    <s v="00:06"/>
    <x v="0"/>
    <m/>
    <x v="0"/>
    <x v="0"/>
    <x v="0"/>
    <x v="0"/>
    <m/>
    <m/>
    <s v="Por validar"/>
    <s v="Por validar"/>
    <n v="2.314814628334716E-5"/>
    <s v="Cumplido"/>
  </r>
  <r>
    <x v="623"/>
    <s v="RE: Configuración de Port Security"/>
    <x v="7"/>
    <x v="0"/>
    <s v="Cumplido"/>
    <s v="RNEC-SOPORTE SITIO NIVEL 1"/>
    <x v="31"/>
    <x v="622"/>
    <x v="16"/>
    <x v="617"/>
    <d v="2020-01-28T17:10:23"/>
    <m/>
    <m/>
    <m/>
    <s v="00:06"/>
    <x v="0"/>
    <m/>
    <x v="0"/>
    <x v="0"/>
    <x v="0"/>
    <x v="0"/>
    <m/>
    <m/>
    <s v="Por validar"/>
    <s v="Por validar"/>
    <n v="0"/>
    <s v="Cumplido"/>
  </r>
  <r>
    <x v="624"/>
    <s v="RE: Configuración de Port Security"/>
    <x v="7"/>
    <x v="0"/>
    <s v="Cumplido"/>
    <s v="RNEC-SOPORTE SITIO NIVEL 1"/>
    <x v="31"/>
    <x v="623"/>
    <x v="16"/>
    <x v="618"/>
    <d v="2020-01-28T17:10:23"/>
    <m/>
    <m/>
    <m/>
    <s v="00:05"/>
    <x v="0"/>
    <m/>
    <x v="0"/>
    <x v="0"/>
    <x v="0"/>
    <x v="0"/>
    <m/>
    <m/>
    <s v="Por validar"/>
    <s v="Por validar"/>
    <n v="1.1574069503694773E-5"/>
    <s v="Cumplido"/>
  </r>
  <r>
    <x v="625"/>
    <s v="Configurar buzon"/>
    <x v="8"/>
    <x v="0"/>
    <s v="Cumplido"/>
    <s v="RNEC-SOPORTE SITIO NIVEL 1"/>
    <x v="31"/>
    <x v="624"/>
    <x v="16"/>
    <x v="619"/>
    <d v="2020-01-28T18:56:05"/>
    <m/>
    <m/>
    <m/>
    <s v="01:45"/>
    <x v="0"/>
    <m/>
    <x v="0"/>
    <x v="0"/>
    <x v="0"/>
    <x v="0"/>
    <m/>
    <m/>
    <s v="Por validar"/>
    <s v="Por validar"/>
    <n v="2.314814628334716E-5"/>
    <s v="Cumplido"/>
  </r>
  <r>
    <x v="626"/>
    <s v="RE: Solicitud sala primer piso"/>
    <x v="4"/>
    <x v="0"/>
    <s v="Cumplido"/>
    <s v="RNEC-NIVEL 2 WAN"/>
    <x v="31"/>
    <x v="625"/>
    <x v="20"/>
    <x v="620"/>
    <d v="2020-01-29T17:19:03"/>
    <m/>
    <m/>
    <m/>
    <s v="00:41"/>
    <x v="0"/>
    <m/>
    <x v="0"/>
    <x v="0"/>
    <x v="0"/>
    <x v="0"/>
    <m/>
    <m/>
    <s v="Por validar"/>
    <s v="Por validar"/>
    <n v="2.314814628334716E-5"/>
    <s v="Cumplido"/>
  </r>
  <r>
    <x v="627"/>
    <s v="RE: Configuración de Port Security"/>
    <x v="7"/>
    <x v="0"/>
    <s v="Cumplido"/>
    <s v="RNEC-SOPORTE SITIO NIVEL 1"/>
    <x v="31"/>
    <x v="626"/>
    <x v="16"/>
    <x v="621"/>
    <d v="2020-01-28T17:10:23"/>
    <m/>
    <m/>
    <m/>
    <s v="00:04"/>
    <x v="0"/>
    <m/>
    <x v="0"/>
    <x v="0"/>
    <x v="0"/>
    <x v="0"/>
    <m/>
    <m/>
    <s v="Por validar"/>
    <s v="Por validar"/>
    <n v="0"/>
    <s v="Cumplido"/>
  </r>
  <r>
    <x v="628"/>
    <s v="RE: AMPLIACION PARA ENVIO CORREO MASIVO CUENTA SALARIOS Y PRESTACIONES"/>
    <x v="8"/>
    <x v="1"/>
    <s v="Cumplido"/>
    <s v="RNEC-MESA NIVEL 1"/>
    <x v="31"/>
    <x v="627"/>
    <x v="16"/>
    <x v="622"/>
    <d v="2020-01-28T17:10:23"/>
    <m/>
    <m/>
    <m/>
    <s v="00:18"/>
    <x v="0"/>
    <m/>
    <x v="0"/>
    <x v="0"/>
    <x v="0"/>
    <x v="0"/>
    <m/>
    <m/>
    <s v="Por validar"/>
    <s v="Por validar"/>
    <n v="2.314814628334716E-5"/>
    <s v="Cumplido"/>
  </r>
  <r>
    <x v="629"/>
    <s v="RE: Reunión técnica Plan de Trabajo Cambio de Balanceadores RNEC"/>
    <x v="4"/>
    <x v="0"/>
    <s v="Cumplido"/>
    <s v="RNEC-MESA NIVEL 1"/>
    <x v="31"/>
    <x v="628"/>
    <x v="20"/>
    <x v="623"/>
    <d v="2020-01-29T15:20:19"/>
    <m/>
    <m/>
    <m/>
    <s v="01:09"/>
    <x v="0"/>
    <m/>
    <x v="0"/>
    <x v="0"/>
    <x v="0"/>
    <x v="0"/>
    <m/>
    <m/>
    <s v="Por validar"/>
    <s v="Por validar"/>
    <n v="0"/>
    <s v="Cumplido"/>
  </r>
  <r>
    <x v="630"/>
    <s v="Cambio de contraseña VPN"/>
    <x v="5"/>
    <x v="0"/>
    <s v="Cumplido"/>
    <s v="RNEC-MESA NIVEL 1"/>
    <x v="32"/>
    <x v="629"/>
    <x v="20"/>
    <x v="624"/>
    <d v="2020-01-29T09:27:09"/>
    <m/>
    <m/>
    <m/>
    <s v="00:02"/>
    <x v="0"/>
    <m/>
    <x v="0"/>
    <x v="0"/>
    <x v="0"/>
    <x v="0"/>
    <m/>
    <m/>
    <s v="Por validar"/>
    <s v="Por validar"/>
    <s v="POR VALIDAR"/>
    <s v="POR VALIDAR"/>
  </r>
  <r>
    <x v="631"/>
    <s v="Cambio contraseña correo"/>
    <x v="3"/>
    <x v="0"/>
    <s v="Cumplido"/>
    <s v="RNEC-MESA NIVEL 1"/>
    <x v="32"/>
    <x v="630"/>
    <x v="20"/>
    <x v="625"/>
    <d v="2020-01-29T09:27:09"/>
    <m/>
    <m/>
    <m/>
    <s v="00:00"/>
    <x v="0"/>
    <m/>
    <x v="0"/>
    <x v="0"/>
    <x v="0"/>
    <x v="0"/>
    <m/>
    <m/>
    <s v="Por validar"/>
    <s v="Por validar"/>
    <n v="1.1574076779652387E-5"/>
    <s v="Cumplido"/>
  </r>
  <r>
    <x v="632"/>
    <s v="RV: GESTIÓN TIC. SOLICITUD ACTIVACIÓN DE USUARIOS. Servidores Grupo de Peticiones, Quejas y Reclamos"/>
    <x v="3"/>
    <x v="1"/>
    <s v="Cumplido"/>
    <s v="RNEC-MESA NIVEL 1"/>
    <x v="32"/>
    <x v="631"/>
    <x v="20"/>
    <x v="626"/>
    <d v="2020-01-29T13:19:20"/>
    <m/>
    <m/>
    <m/>
    <s v="01:30"/>
    <x v="0"/>
    <m/>
    <x v="0"/>
    <x v="0"/>
    <x v="0"/>
    <x v="0"/>
    <m/>
    <m/>
    <s v="Por validar"/>
    <s v="Por validar"/>
    <n v="1.1574069503694773E-5"/>
    <s v="Cumplido"/>
  </r>
  <r>
    <x v="633"/>
    <s v="RV: SOLICITUD INGRESO A DATACENTER - 28/01/2020 - 10:00am - 12:00m"/>
    <x v="2"/>
    <x v="0"/>
    <s v="Cumplido"/>
    <s v="RNEC-MESA NIVEL 1"/>
    <x v="32"/>
    <x v="632"/>
    <x v="20"/>
    <x v="627"/>
    <d v="2020-01-29T13:19:20"/>
    <m/>
    <m/>
    <m/>
    <s v="00:01"/>
    <x v="0"/>
    <m/>
    <x v="0"/>
    <x v="0"/>
    <x v="0"/>
    <x v="0"/>
    <m/>
    <m/>
    <s v="Por validar"/>
    <s v="Por validar"/>
    <n v="2.1643518484779634E-3"/>
    <s v="Cumplido"/>
  </r>
  <r>
    <x v="634"/>
    <s v="Configurar buzon"/>
    <x v="8"/>
    <x v="0"/>
    <s v="Cumplido"/>
    <s v="RNEC-MESA NIVEL 1"/>
    <x v="32"/>
    <x v="633"/>
    <x v="20"/>
    <x v="628"/>
    <d v="2020-01-29T09:27:09"/>
    <m/>
    <m/>
    <m/>
    <s v="00:05"/>
    <x v="0"/>
    <m/>
    <x v="0"/>
    <x v="0"/>
    <x v="0"/>
    <x v="0"/>
    <m/>
    <m/>
    <s v="Por validar"/>
    <s v="Por validar"/>
    <s v="POR VALIDAR"/>
    <s v="POR VALIDAR"/>
  </r>
  <r>
    <x v="635"/>
    <s v="Cambio de contraseña"/>
    <x v="3"/>
    <x v="0"/>
    <s v="Cumplido"/>
    <s v="RNEC-MESA NIVEL 1"/>
    <x v="32"/>
    <x v="634"/>
    <x v="20"/>
    <x v="629"/>
    <d v="2020-01-29T09:27:09"/>
    <m/>
    <m/>
    <m/>
    <s v="00:00"/>
    <x v="0"/>
    <m/>
    <x v="0"/>
    <x v="0"/>
    <x v="0"/>
    <x v="0"/>
    <m/>
    <m/>
    <s v="Por validar"/>
    <s v="Por validar"/>
    <s v="POR VALIDAR"/>
    <s v="POR VALIDAR"/>
  </r>
  <r>
    <x v="636"/>
    <s v="RE: RV: Actividades martes 28-01-2020"/>
    <x v="7"/>
    <x v="0"/>
    <s v="Cumplido"/>
    <s v="RNEC-MESA NIVEL 1"/>
    <x v="32"/>
    <x v="635"/>
    <x v="20"/>
    <x v="630"/>
    <d v="2020-01-29T11:25:13"/>
    <m/>
    <m/>
    <m/>
    <s v="00:27"/>
    <x v="0"/>
    <m/>
    <x v="0"/>
    <x v="0"/>
    <x v="0"/>
    <x v="0"/>
    <m/>
    <m/>
    <s v="Por validar"/>
    <s v="Por validar"/>
    <n v="1.1574069503694773E-5"/>
    <s v="Cumplido"/>
  </r>
  <r>
    <x v="637"/>
    <s v="RV: Solicitud de autorización de acceso a data center"/>
    <x v="6"/>
    <x v="0"/>
    <s v="Cumplido"/>
    <s v="RNEC-MESA NIVEL 1"/>
    <x v="32"/>
    <x v="636"/>
    <x v="20"/>
    <x v="631"/>
    <d v="2020-01-29T11:25:13"/>
    <m/>
    <m/>
    <m/>
    <s v="00:02"/>
    <x v="0"/>
    <m/>
    <x v="0"/>
    <x v="0"/>
    <x v="0"/>
    <x v="0"/>
    <m/>
    <m/>
    <s v="Por validar"/>
    <s v="Por validar"/>
    <n v="6.9444446125999093E-5"/>
    <s v="Cumplido"/>
  </r>
  <r>
    <x v="638"/>
    <s v="cambio de contraseña"/>
    <x v="3"/>
    <x v="1"/>
    <s v="Cumplido"/>
    <s v="RNEC-MESA NIVEL 1"/>
    <x v="32"/>
    <x v="637"/>
    <x v="20"/>
    <x v="632"/>
    <d v="2020-01-29T13:19:20"/>
    <m/>
    <m/>
    <m/>
    <s v="00:00"/>
    <x v="0"/>
    <m/>
    <x v="0"/>
    <x v="0"/>
    <x v="0"/>
    <x v="0"/>
    <m/>
    <m/>
    <s v="Por validar"/>
    <s v="Por validar"/>
    <s v="POR VALIDAR"/>
    <s v="POR VALIDAR"/>
  </r>
  <r>
    <x v="639"/>
    <s v="RE: Reactivación usuario y contraseña"/>
    <x v="3"/>
    <x v="1"/>
    <s v="Cumplido"/>
    <s v="RNEC-MESA NIVEL 1"/>
    <x v="32"/>
    <x v="638"/>
    <x v="20"/>
    <x v="633"/>
    <d v="2020-01-29T15:20:19"/>
    <m/>
    <m/>
    <m/>
    <s v="02:01"/>
    <x v="0"/>
    <m/>
    <x v="0"/>
    <x v="0"/>
    <x v="0"/>
    <x v="0"/>
    <m/>
    <m/>
    <s v="Por validar"/>
    <s v="Por validar"/>
    <n v="-2.3148147738538682E-4"/>
    <s v="Cumplido"/>
  </r>
  <r>
    <x v="640"/>
    <s v="RE: Derecho de petición"/>
    <x v="3"/>
    <x v="1"/>
    <s v="Cumplido"/>
    <s v="RNEC-MESA NIVEL 1"/>
    <x v="32"/>
    <x v="639"/>
    <x v="20"/>
    <x v="634"/>
    <d v="2020-01-29T13:19:20"/>
    <m/>
    <m/>
    <m/>
    <s v="00:00"/>
    <x v="0"/>
    <m/>
    <x v="0"/>
    <x v="0"/>
    <x v="0"/>
    <x v="0"/>
    <m/>
    <m/>
    <s v="Por validar"/>
    <s v="Por validar"/>
    <n v="6.9444446125999093E-5"/>
    <s v="Cumplido"/>
  </r>
  <r>
    <x v="641"/>
    <s v="RE: ACTIVACION USUARIO"/>
    <x v="3"/>
    <x v="1"/>
    <s v="Cumplido"/>
    <s v="RNEC-MESA NIVEL 1"/>
    <x v="32"/>
    <x v="640"/>
    <x v="20"/>
    <x v="635"/>
    <d v="2020-01-29T17:19:03"/>
    <m/>
    <m/>
    <m/>
    <s v="02:05"/>
    <x v="0"/>
    <m/>
    <x v="0"/>
    <x v="0"/>
    <x v="0"/>
    <x v="0"/>
    <m/>
    <m/>
    <s v="Por validar"/>
    <s v="Por validar"/>
    <n v="1.1574069503694773E-5"/>
    <s v="Cumplido"/>
  </r>
  <r>
    <x v="642"/>
    <s v="Configurar buzon"/>
    <x v="8"/>
    <x v="0"/>
    <s v="Cumplido"/>
    <s v="RNEC-SOPORTE SITIO NIVEL 1"/>
    <x v="32"/>
    <x v="641"/>
    <x v="20"/>
    <x v="636"/>
    <d v="2020-01-29T17:19:03"/>
    <m/>
    <m/>
    <m/>
    <s v="01:19"/>
    <x v="0"/>
    <m/>
    <x v="0"/>
    <x v="0"/>
    <x v="0"/>
    <x v="0"/>
    <m/>
    <m/>
    <s v="Por validar"/>
    <s v="Por validar"/>
    <n v="-1.8518518481869251E-4"/>
    <s v="Cumplido"/>
  </r>
  <r>
    <x v="643"/>
    <s v="RE: SOLICITUD - PANTALLA VIDEOCONFERENCIA - OAI"/>
    <x v="7"/>
    <x v="0"/>
    <s v="Cumplido"/>
    <s v="RNEC-SOPORTE SITIO NIVEL 1"/>
    <x v="32"/>
    <x v="642"/>
    <x v="20"/>
    <x v="637"/>
    <d v="2020-01-29T15:20:19"/>
    <m/>
    <m/>
    <m/>
    <s v="02:37"/>
    <x v="0"/>
    <m/>
    <x v="0"/>
    <x v="0"/>
    <x v="0"/>
    <x v="0"/>
    <m/>
    <m/>
    <s v="Por validar"/>
    <s v="Por validar"/>
    <n v="4.6296292566694319E-5"/>
    <s v="Cumplido"/>
  </r>
  <r>
    <x v="644"/>
    <s v="Configurar buzon"/>
    <x v="8"/>
    <x v="0"/>
    <s v="Cumplido"/>
    <s v="RNEC-SOPORTE SITIO NIVEL 1"/>
    <x v="32"/>
    <x v="643"/>
    <x v="20"/>
    <x v="638"/>
    <d v="2020-01-29T15:20:19"/>
    <m/>
    <m/>
    <m/>
    <s v="01:25"/>
    <x v="0"/>
    <m/>
    <x v="0"/>
    <x v="0"/>
    <x v="0"/>
    <x v="0"/>
    <m/>
    <m/>
    <s v="Por validar"/>
    <s v="Por validar"/>
    <n v="-2.8935185400769114E-4"/>
    <s v="Cumplido"/>
  </r>
  <r>
    <x v="645"/>
    <s v="Configurar buzón"/>
    <x v="8"/>
    <x v="0"/>
    <s v="Cumplido"/>
    <s v="RNEC-SOPORTE SITIO NIVEL 1"/>
    <x v="32"/>
    <x v="644"/>
    <x v="20"/>
    <x v="639"/>
    <d v="2020-01-29T15:20:19"/>
    <m/>
    <m/>
    <m/>
    <s v="02:21"/>
    <x v="0"/>
    <m/>
    <x v="0"/>
    <x v="0"/>
    <x v="0"/>
    <x v="0"/>
    <m/>
    <m/>
    <s v="Por validar"/>
    <s v="Por validar"/>
    <n v="1.2731481474475004E-3"/>
    <s v="Cumplido"/>
  </r>
  <r>
    <x v="646"/>
    <s v="RE: Actualización proyecto contactenos servidor RNEC-APP-00"/>
    <x v="7"/>
    <x v="0"/>
    <s v="Cumplido"/>
    <s v="RNEC-MESA NIVEL 1"/>
    <x v="32"/>
    <x v="645"/>
    <x v="20"/>
    <x v="640"/>
    <d v="2020-01-29T15:20:19"/>
    <m/>
    <m/>
    <m/>
    <s v="01:44"/>
    <x v="0"/>
    <m/>
    <x v="0"/>
    <x v="0"/>
    <x v="0"/>
    <x v="0"/>
    <m/>
    <m/>
    <s v="Por validar"/>
    <s v="Por validar"/>
    <n v="5.7870369346346706E-5"/>
    <s v="Cumplido"/>
  </r>
  <r>
    <x v="647"/>
    <s v="Cambio de conttraseña"/>
    <x v="3"/>
    <x v="1"/>
    <s v="Cumplido"/>
    <s v="RNEC-MESA NIVEL 1"/>
    <x v="32"/>
    <x v="646"/>
    <x v="20"/>
    <x v="641"/>
    <d v="2020-01-29T11:25:13"/>
    <m/>
    <m/>
    <m/>
    <s v="00:00"/>
    <x v="0"/>
    <m/>
    <x v="0"/>
    <x v="0"/>
    <x v="0"/>
    <x v="0"/>
    <m/>
    <m/>
    <s v="Por validar"/>
    <s v="Por validar"/>
    <n v="-1.9675926159834489E-4"/>
    <s v="Cumplido"/>
  </r>
  <r>
    <x v="648"/>
    <s v="Cambio de contraseña"/>
    <x v="8"/>
    <x v="0"/>
    <s v="Cumplido"/>
    <s v="RNEC-SOPORTE SITIO NIVEL 1"/>
    <x v="32"/>
    <x v="647"/>
    <x v="20"/>
    <x v="642"/>
    <d v="2020-01-29T17:19:03"/>
    <m/>
    <m/>
    <m/>
    <s v="01:03"/>
    <x v="0"/>
    <m/>
    <x v="0"/>
    <x v="0"/>
    <x v="0"/>
    <x v="0"/>
    <m/>
    <m/>
    <s v="Por validar"/>
    <s v="Por validar"/>
    <n v="2.314814628334716E-5"/>
    <s v="Cumplido"/>
  </r>
  <r>
    <x v="649"/>
    <s v="RE: Configuración Teléfono IP"/>
    <x v="11"/>
    <x v="0"/>
    <s v="Cumplido"/>
    <s v="RNEC-SOPORTE SITIO NIVEL 1"/>
    <x v="32"/>
    <x v="648"/>
    <x v="18"/>
    <x v="643"/>
    <d v="2020-01-30T16:54:40"/>
    <m/>
    <m/>
    <m/>
    <s v="01:44"/>
    <x v="0"/>
    <m/>
    <x v="0"/>
    <x v="0"/>
    <x v="0"/>
    <x v="0"/>
    <m/>
    <m/>
    <s v="Por validar"/>
    <s v="Por validar"/>
    <n v="3.4722223062999547E-5"/>
    <s v="Cumplido"/>
  </r>
  <r>
    <x v="650"/>
    <s v="RE: Correo sospechoso"/>
    <x v="14"/>
    <x v="0"/>
    <s v="Cumplido"/>
    <s v="RNEC-MESA NIVEL 1"/>
    <x v="32"/>
    <x v="649"/>
    <x v="20"/>
    <x v="644"/>
    <d v="2020-01-29T19:02:08"/>
    <m/>
    <m/>
    <m/>
    <s v="00:52"/>
    <x v="0"/>
    <m/>
    <x v="0"/>
    <x v="0"/>
    <x v="0"/>
    <x v="0"/>
    <m/>
    <m/>
    <s v="Por validar"/>
    <s v="Por validar"/>
    <n v="-1.6203703853534535E-4"/>
    <s v="Cumplido"/>
  </r>
  <r>
    <x v="651"/>
    <s v="RE: Solicitud activación cuenta Usuario ldcastillo"/>
    <x v="3"/>
    <x v="0"/>
    <s v="Cumplido"/>
    <s v="RNEC-MESA NIVEL 1"/>
    <x v="32"/>
    <x v="650"/>
    <x v="20"/>
    <x v="645"/>
    <d v="2020-01-29T19:02:08"/>
    <m/>
    <m/>
    <m/>
    <s v="00:14"/>
    <x v="0"/>
    <m/>
    <x v="0"/>
    <x v="0"/>
    <x v="0"/>
    <x v="0"/>
    <m/>
    <m/>
    <s v="Por validar"/>
    <s v="Por validar"/>
    <n v="2.314814628334716E-5"/>
    <s v="Cumplido"/>
  </r>
  <r>
    <x v="652"/>
    <s v="Cambiar Contraseña"/>
    <x v="3"/>
    <x v="0"/>
    <s v="Cumplido"/>
    <s v="RNEC-SOPORTE SITIO NIVEL 1"/>
    <x v="33"/>
    <x v="651"/>
    <x v="18"/>
    <x v="646"/>
    <d v="2020-01-30T10:52:33"/>
    <m/>
    <m/>
    <m/>
    <s v="00:22"/>
    <x v="0"/>
    <m/>
    <x v="0"/>
    <x v="0"/>
    <x v="0"/>
    <x v="0"/>
    <m/>
    <m/>
    <s v="Por validar"/>
    <s v="Por validar"/>
    <n v="-2.1759259252576157E-3"/>
    <s v="Cumplido"/>
  </r>
  <r>
    <x v="653"/>
    <s v="RE: Activación de usuario"/>
    <x v="3"/>
    <x v="1"/>
    <s v="Cumplido"/>
    <s v="RNEC-MESA NIVEL 1"/>
    <x v="32"/>
    <x v="652"/>
    <x v="20"/>
    <x v="647"/>
    <d v="2020-01-29T17:19:03"/>
    <m/>
    <m/>
    <m/>
    <s v="00:25"/>
    <x v="0"/>
    <m/>
    <x v="0"/>
    <x v="0"/>
    <x v="0"/>
    <x v="0"/>
    <m/>
    <m/>
    <s v="Por validar"/>
    <s v="Por validar"/>
    <n v="2.3148153559304774E-5"/>
    <s v="Cumplido"/>
  </r>
  <r>
    <x v="654"/>
    <s v="RE: Ampliación Vigencia Usuario"/>
    <x v="3"/>
    <x v="0"/>
    <s v="Cumplido"/>
    <s v="RNEC-MESA NIVEL 1"/>
    <x v="32"/>
    <x v="653"/>
    <x v="20"/>
    <x v="648"/>
    <d v="2020-01-29T19:02:08"/>
    <m/>
    <m/>
    <m/>
    <s v="00:10"/>
    <x v="0"/>
    <m/>
    <x v="0"/>
    <x v="0"/>
    <x v="0"/>
    <x v="0"/>
    <m/>
    <m/>
    <s v="Por validar"/>
    <s v="Por validar"/>
    <n v="4.7453703882638365E-4"/>
    <s v="Cumplido"/>
  </r>
  <r>
    <x v="655"/>
    <s v="RE: link"/>
    <x v="3"/>
    <x v="0"/>
    <s v="Cumplido"/>
    <s v="RNEC-MESA NIVEL 1"/>
    <x v="32"/>
    <x v="654"/>
    <x v="18"/>
    <x v="649"/>
    <d v="2020-01-30T10:52:33"/>
    <m/>
    <m/>
    <m/>
    <s v="00:00"/>
    <x v="0"/>
    <m/>
    <x v="0"/>
    <x v="0"/>
    <x v="0"/>
    <x v="0"/>
    <m/>
    <m/>
    <s v="Por validar"/>
    <s v="Por validar"/>
    <n v="2.314814628334716E-5"/>
    <s v="Cumplido"/>
  </r>
  <r>
    <x v="656"/>
    <s v="Cambio de contraseña"/>
    <x v="3"/>
    <x v="0"/>
    <s v="Cumplido"/>
    <s v="RNEC-MESA NIVEL 1"/>
    <x v="32"/>
    <x v="655"/>
    <x v="20"/>
    <x v="650"/>
    <d v="2020-01-29T17:19:03"/>
    <m/>
    <m/>
    <m/>
    <s v="00:01"/>
    <x v="0"/>
    <m/>
    <x v="0"/>
    <x v="0"/>
    <x v="0"/>
    <x v="0"/>
    <m/>
    <m/>
    <s v="Por validar"/>
    <s v="Por validar"/>
    <s v="POR VALIDAR"/>
    <s v="POR VALIDAR"/>
  </r>
  <r>
    <x v="657"/>
    <s v="RE: Solicitud habilitar Usuarios"/>
    <x v="3"/>
    <x v="0"/>
    <s v="Cumplido"/>
    <s v="RNEC-MESA NIVEL 1"/>
    <x v="32"/>
    <x v="656"/>
    <x v="20"/>
    <x v="651"/>
    <d v="2020-01-29T19:02:08"/>
    <m/>
    <m/>
    <m/>
    <s v="00:28"/>
    <x v="0"/>
    <m/>
    <x v="0"/>
    <x v="0"/>
    <x v="0"/>
    <x v="0"/>
    <m/>
    <m/>
    <s v="Por validar"/>
    <s v="Por validar"/>
    <n v="5.3240740817273036E-4"/>
    <s v="Cumplido"/>
  </r>
  <r>
    <x v="658"/>
    <s v="RE: SOLICITUD AMPLIACION VIGENCIA CUENTA CORREO INSTITUCIONAL"/>
    <x v="3"/>
    <x v="0"/>
    <s v="Cumplido"/>
    <s v="RNEC-MESA NIVEL 1"/>
    <x v="32"/>
    <x v="657"/>
    <x v="18"/>
    <x v="652"/>
    <d v="2020-01-30T10:52:33"/>
    <m/>
    <m/>
    <m/>
    <s v="00:19"/>
    <x v="0"/>
    <m/>
    <x v="0"/>
    <x v="0"/>
    <x v="0"/>
    <x v="0"/>
    <m/>
    <m/>
    <s v="Por validar"/>
    <s v="Por validar"/>
    <n v="2.314814628334716E-5"/>
    <s v="Cumplido"/>
  </r>
  <r>
    <x v="659"/>
    <s v="RV: Escaneo 013634"/>
    <x v="3"/>
    <x v="0"/>
    <s v="Cumplido"/>
    <s v="RNEC-MESA NIVEL 1"/>
    <x v="32"/>
    <x v="658"/>
    <x v="19"/>
    <x v="653"/>
    <d v="2020-01-31T14:57:23"/>
    <m/>
    <m/>
    <m/>
    <s v="00:42"/>
    <x v="0"/>
    <m/>
    <x v="0"/>
    <x v="0"/>
    <x v="0"/>
    <x v="0"/>
    <m/>
    <m/>
    <s v="Por validar"/>
    <s v="Por validar"/>
    <n v="0"/>
    <s v="Cumplido"/>
  </r>
  <r>
    <x v="660"/>
    <s v="RE: solicitud para correo masivo"/>
    <x v="3"/>
    <x v="0"/>
    <s v="Cumplido"/>
    <s v="RNEC-MESA NIVEL 1"/>
    <x v="33"/>
    <x v="659"/>
    <x v="18"/>
    <x v="654"/>
    <d v="2020-01-30T10:52:33"/>
    <m/>
    <m/>
    <m/>
    <s v="00:18"/>
    <x v="0"/>
    <m/>
    <x v="0"/>
    <x v="0"/>
    <x v="0"/>
    <x v="0"/>
    <m/>
    <m/>
    <s v="Por validar"/>
    <s v="Por validar"/>
    <n v="1.1574069503694773E-5"/>
    <s v="Cumplido"/>
  </r>
  <r>
    <x v="661"/>
    <s v="RE: Solicitud cambio nombre teléfono IP"/>
    <x v="11"/>
    <x v="0"/>
    <s v="Cumplido"/>
    <s v="RNEC-MESA NIVEL 1"/>
    <x v="33"/>
    <x v="660"/>
    <x v="19"/>
    <x v="655"/>
    <d v="2020-01-31T12:51:17"/>
    <m/>
    <m/>
    <m/>
    <s v="00:15"/>
    <x v="0"/>
    <m/>
    <x v="0"/>
    <x v="0"/>
    <x v="0"/>
    <x v="0"/>
    <m/>
    <m/>
    <s v="Por validar"/>
    <s v="Por validar"/>
    <n v="1.1574069503694773E-5"/>
    <s v="Cumplido"/>
  </r>
  <r>
    <x v="662"/>
    <s v="Cambiar Contraseña"/>
    <x v="3"/>
    <x v="0"/>
    <s v="Cumplido"/>
    <s v="RNEC-MESA NIVEL 1"/>
    <x v="33"/>
    <x v="661"/>
    <x v="18"/>
    <x v="656"/>
    <d v="2020-01-30T10:52:33"/>
    <m/>
    <m/>
    <m/>
    <s v="00:01"/>
    <x v="0"/>
    <m/>
    <x v="0"/>
    <x v="0"/>
    <x v="0"/>
    <x v="0"/>
    <m/>
    <m/>
    <s v="Por validar"/>
    <s v="Por validar"/>
    <s v="POR VALIDAR"/>
    <s v="POR VALIDAR"/>
  </r>
  <r>
    <x v="663"/>
    <s v="RE: Creación de usuario Registraduria Auxiliar"/>
    <x v="3"/>
    <x v="0"/>
    <s v="Cumplido"/>
    <s v="RNEC-MESA NIVEL 1"/>
    <x v="33"/>
    <x v="662"/>
    <x v="19"/>
    <x v="657"/>
    <d v="2020-01-31T12:51:17"/>
    <m/>
    <m/>
    <m/>
    <s v="00:06"/>
    <x v="0"/>
    <m/>
    <x v="0"/>
    <x v="0"/>
    <x v="0"/>
    <x v="0"/>
    <m/>
    <m/>
    <s v="Por validar"/>
    <s v="Por validar"/>
    <n v="1.7361110803904012E-4"/>
    <s v="Cumplido"/>
  </r>
  <r>
    <x v="664"/>
    <s v="Verificar carpeta compartida:"/>
    <x v="3"/>
    <x v="0"/>
    <s v="Cumplido"/>
    <s v="RNEC-SOPORTE SITIO NIVEL 1"/>
    <x v="33"/>
    <x v="663"/>
    <x v="18"/>
    <x v="658"/>
    <d v="2020-01-30T14:56:04"/>
    <m/>
    <m/>
    <m/>
    <s v="03:52"/>
    <x v="0"/>
    <m/>
    <x v="0"/>
    <x v="0"/>
    <x v="0"/>
    <x v="0"/>
    <m/>
    <m/>
    <s v="Por validar"/>
    <s v="Por validar"/>
    <n v="2.314814628334716E-5"/>
    <s v="Cumplido"/>
  </r>
  <r>
    <x v="665"/>
    <s v="RE: Permisos Navegación - Miguel Sastoque"/>
    <x v="7"/>
    <x v="0"/>
    <s v="Cumplido"/>
    <s v="RNEC-MESA NIVEL 1"/>
    <x v="33"/>
    <x v="664"/>
    <x v="18"/>
    <x v="659"/>
    <d v="2020-01-30T14:56:04"/>
    <m/>
    <m/>
    <m/>
    <s v="02:39"/>
    <x v="0"/>
    <m/>
    <x v="0"/>
    <x v="0"/>
    <x v="0"/>
    <x v="0"/>
    <m/>
    <m/>
    <s v="Por validar"/>
    <s v="Por validar"/>
    <n v="4.6296296204673126E-4"/>
    <s v="Cumplido"/>
  </r>
  <r>
    <x v="666"/>
    <s v="Creación usuario - Juliana Barón"/>
    <x v="3"/>
    <x v="0"/>
    <s v="Cumplido"/>
    <s v="RNEC-MESA NIVEL 1"/>
    <x v="33"/>
    <x v="665"/>
    <x v="19"/>
    <x v="660"/>
    <d v="2020-01-31T12:51:17"/>
    <m/>
    <m/>
    <m/>
    <s v="00:42"/>
    <x v="0"/>
    <m/>
    <x v="0"/>
    <x v="0"/>
    <x v="0"/>
    <x v="0"/>
    <m/>
    <m/>
    <s v="Por validar"/>
    <s v="Por validar"/>
    <n v="2.4305555416503921E-4"/>
    <s v="Cumplido"/>
  </r>
  <r>
    <x v="667"/>
    <s v="Configuración de PST"/>
    <x v="8"/>
    <x v="0"/>
    <s v="Cumplido"/>
    <s v="RNEC-SOPORTE SITIO NIVEL 1"/>
    <x v="33"/>
    <x v="666"/>
    <x v="18"/>
    <x v="661"/>
    <d v="2020-01-30T13:02:06"/>
    <m/>
    <m/>
    <m/>
    <s v="01:14"/>
    <x v="0"/>
    <m/>
    <x v="0"/>
    <x v="0"/>
    <x v="0"/>
    <x v="0"/>
    <m/>
    <m/>
    <s v="Por validar"/>
    <s v="Por validar"/>
    <n v="1.1574069503694773E-5"/>
    <s v="Cumplido"/>
  </r>
  <r>
    <x v="668"/>
    <s v="Cambiar Contraseña"/>
    <x v="3"/>
    <x v="0"/>
    <s v="Cumplido"/>
    <s v="RNEC-MESA NIVEL 1"/>
    <x v="33"/>
    <x v="667"/>
    <x v="18"/>
    <x v="662"/>
    <d v="2020-01-30T13:02:06"/>
    <m/>
    <m/>
    <m/>
    <s v="00:00"/>
    <x v="0"/>
    <m/>
    <x v="0"/>
    <x v="0"/>
    <x v="0"/>
    <x v="0"/>
    <m/>
    <m/>
    <s v="Por validar"/>
    <s v="Por validar"/>
    <s v="POR VALIDAR"/>
    <s v="POR VALIDAR"/>
  </r>
  <r>
    <x v="669"/>
    <s v="RE: Creación usuario y permisos navegación - Andrés González"/>
    <x v="3"/>
    <x v="0"/>
    <s v="Cumplido"/>
    <s v="RNEC-MESA NIVEL 1"/>
    <x v="33"/>
    <x v="668"/>
    <x v="18"/>
    <x v="663"/>
    <d v="2020-01-30T13:02:06"/>
    <m/>
    <m/>
    <m/>
    <s v="00:24"/>
    <x v="0"/>
    <m/>
    <x v="0"/>
    <x v="0"/>
    <x v="0"/>
    <x v="0"/>
    <m/>
    <m/>
    <s v="Por validar"/>
    <s v="Por validar"/>
    <n v="2.3148153559304774E-5"/>
    <s v="Cumplido"/>
  </r>
  <r>
    <x v="670"/>
    <s v="Cambio de contraseña"/>
    <x v="3"/>
    <x v="0"/>
    <s v="Cumplido"/>
    <s v="RNEC-MESA NIVEL 1"/>
    <x v="33"/>
    <x v="669"/>
    <x v="18"/>
    <x v="664"/>
    <d v="2020-01-30T13:02:06"/>
    <m/>
    <m/>
    <m/>
    <s v="00:00"/>
    <x v="0"/>
    <m/>
    <x v="0"/>
    <x v="0"/>
    <x v="0"/>
    <x v="0"/>
    <m/>
    <m/>
    <s v="Por validar"/>
    <s v="Por validar"/>
    <s v="POR VALIDAR"/>
    <s v="POR VALIDAR"/>
  </r>
  <r>
    <x v="671"/>
    <s v="RE: Solicitud Sala 1"/>
    <x v="7"/>
    <x v="0"/>
    <s v="Cumplido"/>
    <s v="RNEC-NIVEL 2 WAN"/>
    <x v="33"/>
    <x v="670"/>
    <x v="18"/>
    <x v="665"/>
    <d v="2020-01-30T18:49:23"/>
    <m/>
    <m/>
    <m/>
    <s v="00:07"/>
    <x v="0"/>
    <m/>
    <x v="0"/>
    <x v="0"/>
    <x v="0"/>
    <x v="0"/>
    <m/>
    <m/>
    <s v="Por validar"/>
    <s v="Por validar"/>
    <n v="1.1574069503694773E-5"/>
    <s v="Cumplido"/>
  </r>
  <r>
    <x v="672"/>
    <s v="Cambio de contraseña"/>
    <x v="3"/>
    <x v="0"/>
    <s v="Cumplido"/>
    <s v="RNEC-MESA NIVEL 1"/>
    <x v="33"/>
    <x v="671"/>
    <x v="18"/>
    <x v="666"/>
    <d v="2020-01-30T13:02:06"/>
    <m/>
    <m/>
    <m/>
    <s v="00:00"/>
    <x v="0"/>
    <m/>
    <x v="0"/>
    <x v="0"/>
    <x v="0"/>
    <x v="0"/>
    <m/>
    <m/>
    <s v="Por validar"/>
    <s v="Por validar"/>
    <s v="POR VALIDAR"/>
    <s v="POR VALIDAR"/>
  </r>
  <r>
    <x v="673"/>
    <s v="RE: WS SIRC"/>
    <x v="5"/>
    <x v="0"/>
    <s v="Cumplido"/>
    <s v="RNEC-MESA NIVEL 1"/>
    <x v="33"/>
    <x v="672"/>
    <x v="18"/>
    <x v="667"/>
    <d v="2020-01-30T16:54:40"/>
    <m/>
    <m/>
    <m/>
    <s v="01:32"/>
    <x v="0"/>
    <m/>
    <x v="0"/>
    <x v="0"/>
    <x v="0"/>
    <x v="0"/>
    <m/>
    <m/>
    <s v="Por validar"/>
    <s v="Por validar"/>
    <n v="1.5046296175569296E-4"/>
    <s v="Cumplido"/>
  </r>
  <r>
    <x v="674"/>
    <s v="RE: Recurso compartido \\rnec-fs-00\Coord-Recep-DNI"/>
    <x v="6"/>
    <x v="0"/>
    <s v="Cumplido"/>
    <s v="RNEC-MESA NIVEL 1"/>
    <x v="33"/>
    <x v="673"/>
    <x v="19"/>
    <x v="668"/>
    <d v="2020-01-31T18:52:48"/>
    <m/>
    <m/>
    <m/>
    <s v="03:09"/>
    <x v="0"/>
    <m/>
    <x v="0"/>
    <x v="0"/>
    <x v="0"/>
    <x v="0"/>
    <m/>
    <m/>
    <s v="Por validar"/>
    <s v="Por validar"/>
    <n v="4.6296299842651933E-5"/>
    <s v="Cumplido"/>
  </r>
  <r>
    <x v="675"/>
    <s v="RE: SOLICITUD REACTIVACIÓN CUENTA DE CORREO INSTITUCIONAL - IMPORTANTE"/>
    <x v="3"/>
    <x v="0"/>
    <s v="Cumplido"/>
    <s v="RNEC-MESA NIVEL 1"/>
    <x v="33"/>
    <x v="674"/>
    <x v="18"/>
    <x v="669"/>
    <d v="2020-01-30T16:54:40"/>
    <m/>
    <m/>
    <m/>
    <s v="00:04"/>
    <x v="0"/>
    <m/>
    <x v="0"/>
    <x v="0"/>
    <x v="0"/>
    <x v="0"/>
    <m/>
    <m/>
    <s v="Por validar"/>
    <s v="Por validar"/>
    <n v="4.6296299842651933E-5"/>
    <s v="Cumplido"/>
  </r>
  <r>
    <x v="676"/>
    <s v="RE: habilitar para bajar php"/>
    <x v="7"/>
    <x v="0"/>
    <s v="Cumplido"/>
    <s v="RNEC-MESA NIVEL 1"/>
    <x v="33"/>
    <x v="675"/>
    <x v="18"/>
    <x v="670"/>
    <d v="2020-01-30T16:54:40"/>
    <m/>
    <m/>
    <m/>
    <s v="00:17"/>
    <x v="0"/>
    <m/>
    <x v="0"/>
    <x v="0"/>
    <x v="0"/>
    <x v="0"/>
    <m/>
    <m/>
    <s v="Por validar"/>
    <s v="Por validar"/>
    <n v="6.9444438850041479E-5"/>
    <s v="Cumplido"/>
  </r>
  <r>
    <x v="677"/>
    <s v="RE: SOLICITUD"/>
    <x v="6"/>
    <x v="0"/>
    <s v="Cumplido"/>
    <s v="RNEC-MESA NIVEL 1"/>
    <x v="33"/>
    <x v="676"/>
    <x v="18"/>
    <x v="671"/>
    <d v="2020-01-30T16:54:40"/>
    <m/>
    <m/>
    <m/>
    <s v="00:19"/>
    <x v="0"/>
    <m/>
    <x v="0"/>
    <x v="0"/>
    <x v="0"/>
    <x v="0"/>
    <m/>
    <m/>
    <s v="Por validar"/>
    <s v="Por validar"/>
    <n v="4.6296292566694319E-5"/>
    <s v="Cumplido"/>
  </r>
  <r>
    <x v="678"/>
    <s v="RE: Direccionamiento ip para cne.gov.co"/>
    <x v="16"/>
    <x v="0"/>
    <s v="Cumplido"/>
    <s v="RNEC-MESA NIVEL 1"/>
    <x v="33"/>
    <x v="677"/>
    <x v="19"/>
    <x v="672"/>
    <d v="2020-01-31T12:51:17"/>
    <m/>
    <m/>
    <m/>
    <s v="00:08"/>
    <x v="0"/>
    <m/>
    <x v="0"/>
    <x v="0"/>
    <x v="0"/>
    <x v="0"/>
    <m/>
    <m/>
    <s v="Por validar"/>
    <s v="Por validar"/>
    <n v="1.0416666918899864E-4"/>
    <s v="Cumplido"/>
  </r>
  <r>
    <x v="679"/>
    <s v="RE: solicitud creación usuario institucional y cuentas de correo funcionario Registraduria Especial"/>
    <x v="3"/>
    <x v="0"/>
    <s v="Cumplido"/>
    <s v="RNEC-MESA NIVEL 1"/>
    <x v="33"/>
    <x v="678"/>
    <x v="19"/>
    <x v="673"/>
    <d v="2020-01-31T12:51:17"/>
    <m/>
    <m/>
    <m/>
    <s v="18:17"/>
    <x v="0"/>
    <m/>
    <x v="0"/>
    <x v="0"/>
    <x v="0"/>
    <x v="0"/>
    <m/>
    <m/>
    <s v="Por validar"/>
    <s v="Por validar"/>
    <n v="3.4722223062999547E-5"/>
    <s v="Cumplido"/>
  </r>
  <r>
    <x v="680"/>
    <s v="Cambiar Contraseña"/>
    <x v="3"/>
    <x v="0"/>
    <s v="Cumplido"/>
    <s v="RNEC-MESA NIVEL 1"/>
    <x v="33"/>
    <x v="679"/>
    <x v="18"/>
    <x v="674"/>
    <d v="2020-01-30T14:56:04"/>
    <m/>
    <m/>
    <m/>
    <s v="00:00"/>
    <x v="0"/>
    <m/>
    <x v="0"/>
    <x v="0"/>
    <x v="0"/>
    <x v="0"/>
    <m/>
    <m/>
    <s v="Por validar"/>
    <s v="Por validar"/>
    <s v="POR VALIDAR"/>
    <s v="POR VALIDAR"/>
  </r>
  <r>
    <x v="681"/>
    <s v="Cambio de Contraseña"/>
    <x v="3"/>
    <x v="0"/>
    <s v="Cumplido"/>
    <s v="RNEC-MESA NIVEL 1"/>
    <x v="33"/>
    <x v="680"/>
    <x v="18"/>
    <x v="675"/>
    <d v="2020-01-30T14:56:04"/>
    <m/>
    <m/>
    <m/>
    <s v="00:00"/>
    <x v="0"/>
    <m/>
    <x v="0"/>
    <x v="0"/>
    <x v="0"/>
    <x v="0"/>
    <m/>
    <m/>
    <s v="Por validar"/>
    <s v="Por validar"/>
    <n v="1.2037037013215013E-3"/>
    <s v="Cumplido"/>
  </r>
  <r>
    <x v="682"/>
    <s v="RE: reactivación correo"/>
    <x v="3"/>
    <x v="0"/>
    <s v="Cumplido"/>
    <s v="RNEC-MESA NIVEL 1"/>
    <x v="33"/>
    <x v="681"/>
    <x v="18"/>
    <x v="676"/>
    <d v="2020-01-30T18:49:23"/>
    <m/>
    <m/>
    <m/>
    <s v="00:03"/>
    <x v="0"/>
    <m/>
    <x v="0"/>
    <x v="0"/>
    <x v="0"/>
    <x v="0"/>
    <m/>
    <m/>
    <s v="Por validar"/>
    <s v="Por validar"/>
    <n v="4.6296292566694319E-5"/>
    <s v="Cumplido"/>
  </r>
  <r>
    <x v="683"/>
    <s v="RE: SOLICITUD CREACION DE USUARIO Y BUZON DE CORREO  / MARIO ANTONIO PATIÑO URIBE"/>
    <x v="3"/>
    <x v="0"/>
    <s v="Cumplido"/>
    <s v="RNEC-MESA NIVEL 1"/>
    <x v="33"/>
    <x v="682"/>
    <x v="18"/>
    <x v="677"/>
    <d v="2020-01-30T16:54:40"/>
    <m/>
    <m/>
    <m/>
    <s v="00:01"/>
    <x v="0"/>
    <m/>
    <x v="0"/>
    <x v="0"/>
    <x v="0"/>
    <x v="0"/>
    <m/>
    <m/>
    <s v="Por validar"/>
    <s v="Por validar"/>
    <n v="4.6296299842651933E-5"/>
    <s v="Cumplido"/>
  </r>
  <r>
    <x v="684"/>
    <s v="RE: CREACION DE USUARIO"/>
    <x v="3"/>
    <x v="0"/>
    <s v="Cumplido"/>
    <s v="RNEC-MESA NIVEL 1"/>
    <x v="33"/>
    <x v="683"/>
    <x v="19"/>
    <x v="678"/>
    <d v="2020-01-31T12:51:17"/>
    <m/>
    <m/>
    <m/>
    <s v="00:10"/>
    <x v="0"/>
    <m/>
    <x v="0"/>
    <x v="0"/>
    <x v="0"/>
    <x v="0"/>
    <m/>
    <m/>
    <s v="Por validar"/>
    <s v="Por validar"/>
    <n v="1.1574069503694773E-5"/>
    <s v="Cumplido"/>
  </r>
  <r>
    <x v="685"/>
    <s v="RE: SOLICITUD"/>
    <x v="6"/>
    <x v="0"/>
    <s v="Cumplido"/>
    <s v="RNEC-SOPORTE SITIO NIVEL 1"/>
    <x v="33"/>
    <x v="684"/>
    <x v="19"/>
    <x v="679"/>
    <d v="2020-01-31T12:51:17"/>
    <m/>
    <m/>
    <m/>
    <s v="00:12"/>
    <x v="0"/>
    <m/>
    <x v="0"/>
    <x v="0"/>
    <x v="0"/>
    <x v="0"/>
    <m/>
    <m/>
    <s v="Por validar"/>
    <s v="Por validar"/>
    <n v="1.1574076779652387E-5"/>
    <s v="Cumplido"/>
  </r>
  <r>
    <x v="686"/>
    <s v="SOLICITUD PRESTAMO AULA VIRTUAL"/>
    <x v="12"/>
    <x v="0"/>
    <s v="Cumplido"/>
    <s v="RNEC-NIVEL 2 WAN"/>
    <x v="34"/>
    <x v="685"/>
    <x v="19"/>
    <x v="680"/>
    <d v="2020-01-31T18:52:48"/>
    <m/>
    <m/>
    <m/>
    <s v="00:04"/>
    <x v="0"/>
    <m/>
    <x v="0"/>
    <x v="0"/>
    <x v="0"/>
    <x v="0"/>
    <m/>
    <m/>
    <s v="Por validar"/>
    <s v="Por validar"/>
    <n v="0"/>
    <s v="Cumplido"/>
  </r>
  <r>
    <x v="687"/>
    <s v="Configurar cuenta"/>
    <x v="8"/>
    <x v="0"/>
    <s v="Cumplido"/>
    <s v="RNEC-MESA NIVEL 1"/>
    <x v="33"/>
    <x v="686"/>
    <x v="18"/>
    <x v="681"/>
    <d v="2020-01-30T16:54:40"/>
    <m/>
    <m/>
    <m/>
    <s v="00:01"/>
    <x v="0"/>
    <m/>
    <x v="0"/>
    <x v="0"/>
    <x v="0"/>
    <x v="0"/>
    <m/>
    <m/>
    <s v="Por validar"/>
    <s v="Por validar"/>
    <s v="POR VALIDAR"/>
    <s v="POR VALIDAR"/>
  </r>
  <r>
    <x v="688"/>
    <s v="RE: SOLICITUD INGRESO A DATACENTER - 29/01/2020 - 02:30pm - 5:00pm"/>
    <x v="2"/>
    <x v="0"/>
    <s v="Cumplido"/>
    <s v="RNEC-MESA NIVEL 1"/>
    <x v="33"/>
    <x v="687"/>
    <x v="18"/>
    <x v="682"/>
    <d v="2020-01-30T18:49:23"/>
    <m/>
    <m/>
    <m/>
    <s v="00:00"/>
    <x v="0"/>
    <m/>
    <x v="0"/>
    <x v="0"/>
    <x v="0"/>
    <x v="0"/>
    <m/>
    <m/>
    <s v="Por validar"/>
    <s v="Por validar"/>
    <n v="2.3148153559304774E-5"/>
    <s v="Cumplido"/>
  </r>
  <r>
    <x v="689"/>
    <s v="RE: SOLICITUD ACTIVACIÓN CORREO INSTITUCIONAL"/>
    <x v="3"/>
    <x v="0"/>
    <s v="Cumplido"/>
    <s v="RNEC-MESA NIVEL 1"/>
    <x v="33"/>
    <x v="688"/>
    <x v="18"/>
    <x v="683"/>
    <d v="2020-01-30T18:49:23"/>
    <m/>
    <m/>
    <m/>
    <s v="00:45"/>
    <x v="0"/>
    <m/>
    <x v="0"/>
    <x v="0"/>
    <x v="0"/>
    <x v="0"/>
    <m/>
    <m/>
    <s v="Por validar"/>
    <s v="Por validar"/>
    <n v="2.314814628334716E-5"/>
    <s v="Cumplido"/>
  </r>
  <r>
    <x v="690"/>
    <s v="RE: creación cuenta vpn ssl - Instituto Nacional Medicina Legal y Ciencias Forenses"/>
    <x v="7"/>
    <x v="0"/>
    <s v="Cumplido"/>
    <s v="RNEC-MESA NIVEL 1"/>
    <x v="34"/>
    <x v="689"/>
    <x v="19"/>
    <x v="684"/>
    <d v="2020-01-31T12:51:17"/>
    <m/>
    <m/>
    <m/>
    <s v="01:30"/>
    <x v="0"/>
    <m/>
    <x v="0"/>
    <x v="0"/>
    <x v="0"/>
    <x v="0"/>
    <m/>
    <m/>
    <s v="Por validar"/>
    <s v="Por validar"/>
    <n v="6.9444446125999093E-5"/>
    <s v="Cumplido"/>
  </r>
  <r>
    <x v="691"/>
    <s v="RE: Creación usuario - Paola Escobar"/>
    <x v="3"/>
    <x v="0"/>
    <s v="Cumplido"/>
    <s v="RNEC-MESA NIVEL 1"/>
    <x v="34"/>
    <x v="690"/>
    <x v="19"/>
    <x v="685"/>
    <d v="2020-01-31T14:57:23"/>
    <m/>
    <m/>
    <m/>
    <s v="00:01"/>
    <x v="0"/>
    <m/>
    <x v="0"/>
    <x v="0"/>
    <x v="0"/>
    <x v="0"/>
    <m/>
    <m/>
    <s v="Por validar"/>
    <s v="Por validar"/>
    <n v="5.7870369346346706E-5"/>
    <s v="Cumplido"/>
  </r>
  <r>
    <x v="692"/>
    <s v="RE: REvision de ip publicas"/>
    <x v="7"/>
    <x v="0"/>
    <s v="Cumplido"/>
    <s v="RNEC-MESA NIVEL 1"/>
    <x v="34"/>
    <x v="691"/>
    <x v="19"/>
    <x v="686"/>
    <d v="2020-01-31T14:57:23"/>
    <m/>
    <m/>
    <m/>
    <s v="04:40"/>
    <x v="0"/>
    <m/>
    <x v="0"/>
    <x v="0"/>
    <x v="0"/>
    <x v="0"/>
    <m/>
    <m/>
    <s v="Por validar"/>
    <s v="Por validar"/>
    <n v="-2.1990740788169205E-4"/>
    <s v="Cumplido"/>
  </r>
  <r>
    <x v="693"/>
    <s v="Instalación de antivirus"/>
    <x v="13"/>
    <x v="0"/>
    <s v="Cumplido"/>
    <s v="RNEC-MESA NIVEL 1"/>
    <x v="34"/>
    <x v="692"/>
    <x v="19"/>
    <x v="687"/>
    <d v="2020-01-31T12:51:17"/>
    <m/>
    <m/>
    <m/>
    <s v="00:30"/>
    <x v="0"/>
    <m/>
    <x v="0"/>
    <x v="0"/>
    <x v="0"/>
    <x v="0"/>
    <m/>
    <m/>
    <s v="Por validar"/>
    <s v="Por validar"/>
    <n v="0"/>
    <s v="Cumplido"/>
  </r>
  <r>
    <x v="694"/>
    <s v="Cambiar contraseña"/>
    <x v="3"/>
    <x v="0"/>
    <s v="Cumplido"/>
    <s v="RNEC-MESA NIVEL 1"/>
    <x v="34"/>
    <x v="693"/>
    <x v="19"/>
    <x v="688"/>
    <d v="2020-01-31T12:51:17"/>
    <m/>
    <m/>
    <m/>
    <s v="00:05"/>
    <x v="0"/>
    <m/>
    <x v="0"/>
    <x v="0"/>
    <x v="0"/>
    <x v="0"/>
    <m/>
    <m/>
    <s v="Por validar"/>
    <s v="Por validar"/>
    <s v="POR VALIDAR"/>
    <s v="POR VALIDAR"/>
  </r>
  <r>
    <x v="695"/>
    <s v="Cambiar Contraseña Vpn"/>
    <x v="5"/>
    <x v="0"/>
    <s v="Cumplido"/>
    <s v="RNEC-MESA NIVEL 1"/>
    <x v="34"/>
    <x v="694"/>
    <x v="19"/>
    <x v="689"/>
    <d v="2020-01-31T12:51:17"/>
    <m/>
    <m/>
    <m/>
    <s v="00:01"/>
    <x v="0"/>
    <m/>
    <x v="0"/>
    <x v="0"/>
    <x v="0"/>
    <x v="0"/>
    <m/>
    <m/>
    <s v="Por validar"/>
    <s v="Por validar"/>
    <s v="POR VALIDAR"/>
    <s v="POR VALIDAR"/>
  </r>
  <r>
    <x v="696"/>
    <s v="Cambio de contraseña"/>
    <x v="3"/>
    <x v="0"/>
    <s v="Cumplido"/>
    <s v="RNEC-MESA NIVEL 1"/>
    <x v="34"/>
    <x v="695"/>
    <x v="19"/>
    <x v="542"/>
    <d v="2020-01-31T12:51:17"/>
    <m/>
    <m/>
    <m/>
    <s v="00:02"/>
    <x v="0"/>
    <m/>
    <x v="0"/>
    <x v="0"/>
    <x v="0"/>
    <x v="0"/>
    <m/>
    <m/>
    <s v="Por validar"/>
    <s v="Por validar"/>
    <s v="POR VALIDAR"/>
    <s v="POR VALIDAR"/>
  </r>
  <r>
    <x v="697"/>
    <s v="RE: Creación usuario - Rodrigo Rivera"/>
    <x v="3"/>
    <x v="0"/>
    <s v="Cumplido"/>
    <s v="RNEC-MESA NIVEL 1"/>
    <x v="34"/>
    <x v="696"/>
    <x v="19"/>
    <x v="690"/>
    <d v="2020-01-31T17:04:28"/>
    <m/>
    <m/>
    <m/>
    <s v="01:17"/>
    <x v="0"/>
    <m/>
    <x v="0"/>
    <x v="0"/>
    <x v="0"/>
    <x v="0"/>
    <m/>
    <m/>
    <s v="Por validar"/>
    <s v="Por validar"/>
    <n v="1.9560185173759237E-3"/>
    <s v="Cumplido"/>
  </r>
  <r>
    <x v="698"/>
    <s v="RE: Creación usuario - Fernanda Buriticá"/>
    <x v="3"/>
    <x v="0"/>
    <s v="Cumplido"/>
    <s v="RNEC-MESA NIVEL 1"/>
    <x v="34"/>
    <x v="697"/>
    <x v="19"/>
    <x v="691"/>
    <d v="2020-01-31T14:57:23"/>
    <m/>
    <m/>
    <m/>
    <s v="01:31"/>
    <x v="0"/>
    <m/>
    <x v="0"/>
    <x v="0"/>
    <x v="0"/>
    <x v="0"/>
    <m/>
    <m/>
    <s v="Por validar"/>
    <s v="Por validar"/>
    <n v="3.4722223062999547E-5"/>
    <s v="Cumplido"/>
  </r>
  <r>
    <x v="699"/>
    <s v="RE: ACTIVACION USUARIO 27281330"/>
    <x v="3"/>
    <x v="0"/>
    <s v="Cumplido"/>
    <s v="RNEC-MESA NIVEL 1"/>
    <x v="34"/>
    <x v="698"/>
    <x v="19"/>
    <x v="692"/>
    <d v="2020-01-31T12:51:17"/>
    <m/>
    <m/>
    <m/>
    <s v="00:10"/>
    <x v="0"/>
    <m/>
    <x v="0"/>
    <x v="0"/>
    <x v="0"/>
    <x v="0"/>
    <m/>
    <m/>
    <s v="Por validar"/>
    <s v="Por validar"/>
    <n v="4.6296299842651933E-5"/>
    <s v="Cumplido"/>
  </r>
  <r>
    <x v="700"/>
    <s v="RE: Creación usuario - Sara Giraldo"/>
    <x v="3"/>
    <x v="0"/>
    <s v="Cumplido"/>
    <s v="RNEC-MESA NIVEL 1"/>
    <x v="34"/>
    <x v="699"/>
    <x v="19"/>
    <x v="693"/>
    <d v="2020-01-31T14:57:23"/>
    <m/>
    <m/>
    <m/>
    <s v="00:43"/>
    <x v="0"/>
    <m/>
    <x v="0"/>
    <x v="0"/>
    <x v="0"/>
    <x v="0"/>
    <m/>
    <m/>
    <s v="Por validar"/>
    <s v="Por validar"/>
    <n v="-6.1342592380242422E-4"/>
    <s v="Cumplido"/>
  </r>
  <r>
    <x v="701"/>
    <s v="Solicitud activación de usuarios."/>
    <x v="3"/>
    <x v="0"/>
    <s v="Cumplido"/>
    <s v="RNEC-MESA NIVEL 1"/>
    <x v="34"/>
    <x v="700"/>
    <x v="19"/>
    <x v="694"/>
    <d v="2020-01-31T14:57:23"/>
    <m/>
    <m/>
    <m/>
    <s v="00:52"/>
    <x v="0"/>
    <m/>
    <x v="0"/>
    <x v="0"/>
    <x v="0"/>
    <x v="0"/>
    <m/>
    <m/>
    <s v="Por validar"/>
    <s v="Por validar"/>
    <n v="3.4722215787041932E-5"/>
    <s v="Cumplido"/>
  </r>
  <r>
    <x v="702"/>
    <s v="RV: Solicitud activación usuario"/>
    <x v="3"/>
    <x v="0"/>
    <s v="Cumplido"/>
    <s v="RNEC-MESA NIVEL 1"/>
    <x v="34"/>
    <x v="701"/>
    <x v="19"/>
    <x v="695"/>
    <d v="2020-01-31T17:04:28"/>
    <m/>
    <m/>
    <m/>
    <s v="00:11"/>
    <x v="0"/>
    <m/>
    <x v="0"/>
    <x v="0"/>
    <x v="0"/>
    <x v="0"/>
    <m/>
    <m/>
    <s v="Por validar"/>
    <s v="Por validar"/>
    <n v="8.101852290565148E-5"/>
    <s v="Cumplido"/>
  </r>
  <r>
    <x v="703"/>
    <s v="Cambio de contraseña"/>
    <x v="3"/>
    <x v="0"/>
    <s v="Cumplido"/>
    <s v="RNEC-MESA NIVEL 1"/>
    <x v="34"/>
    <x v="702"/>
    <x v="19"/>
    <x v="696"/>
    <d v="2020-01-31T17:04:28"/>
    <m/>
    <m/>
    <m/>
    <s v="00:01"/>
    <x v="0"/>
    <m/>
    <x v="0"/>
    <x v="0"/>
    <x v="0"/>
    <x v="0"/>
    <m/>
    <m/>
    <s v="Por validar"/>
    <s v="Por validar"/>
    <s v="POR VALIDAR"/>
    <s v="POR VALIDAR"/>
  </r>
  <r>
    <x v="704"/>
    <s v="RE: permisos para ingreso al correo administrativo y escritorio"/>
    <x v="3"/>
    <x v="0"/>
    <s v="Cumplido"/>
    <s v="RNEC-MESA NIVEL 1"/>
    <x v="34"/>
    <x v="703"/>
    <x v="19"/>
    <x v="11"/>
    <d v="2020-01-31T18:52:48"/>
    <m/>
    <m/>
    <m/>
    <s v="02:26"/>
    <x v="0"/>
    <m/>
    <x v="0"/>
    <x v="0"/>
    <x v="0"/>
    <x v="0"/>
    <m/>
    <m/>
    <s v="Por validar"/>
    <s v="Por validar"/>
    <n v="2.3148153559304774E-5"/>
    <s v="Cumplido"/>
  </r>
  <r>
    <x v="705"/>
    <s v="RV: Solicitud acceso a data center"/>
    <x v="2"/>
    <x v="0"/>
    <s v="Cumplido"/>
    <s v="RNEC-MESA NIVEL 1"/>
    <x v="34"/>
    <x v="704"/>
    <x v="19"/>
    <x v="697"/>
    <d v="2020-01-31T14:57:23"/>
    <m/>
    <m/>
    <m/>
    <s v="00:05"/>
    <x v="0"/>
    <m/>
    <x v="0"/>
    <x v="0"/>
    <x v="0"/>
    <x v="0"/>
    <m/>
    <m/>
    <s v="Por validar"/>
    <s v="Por validar"/>
    <n v="1.1574069503694773E-5"/>
    <s v="Cumplido"/>
  </r>
  <r>
    <x v="706"/>
    <s v="RE: habilitar claves"/>
    <x v="3"/>
    <x v="0"/>
    <s v="Cumplido"/>
    <s v="RNEC-MESA NIVEL 1"/>
    <x v="34"/>
    <x v="705"/>
    <x v="19"/>
    <x v="698"/>
    <d v="2020-01-31T17:04:28"/>
    <m/>
    <m/>
    <m/>
    <s v="02:18"/>
    <x v="0"/>
    <m/>
    <x v="0"/>
    <x v="0"/>
    <x v="0"/>
    <x v="0"/>
    <m/>
    <m/>
    <s v="Por validar"/>
    <s v="Por validar"/>
    <n v="3.4722222335403785E-4"/>
    <s v="Cumplido"/>
  </r>
  <r>
    <x v="707"/>
    <s v="Instalación de VPN"/>
    <x v="5"/>
    <x v="0"/>
    <s v="Cumplido"/>
    <s v="RNEC-MESA NIVEL 1"/>
    <x v="34"/>
    <x v="706"/>
    <x v="19"/>
    <x v="699"/>
    <d v="2020-01-31T14:57:23"/>
    <m/>
    <m/>
    <m/>
    <s v="00:03"/>
    <x v="0"/>
    <m/>
    <x v="0"/>
    <x v="0"/>
    <x v="0"/>
    <x v="0"/>
    <m/>
    <m/>
    <s v="Por validar"/>
    <s v="Por validar"/>
    <n v="9.2592599685303867E-5"/>
    <s v="Cumplido"/>
  </r>
  <r>
    <x v="708"/>
    <s v="Cambio de Contraseña"/>
    <x v="3"/>
    <x v="0"/>
    <s v="Cumplido"/>
    <s v="RNEC-MESA NIVEL 1"/>
    <x v="34"/>
    <x v="707"/>
    <x v="19"/>
    <x v="700"/>
    <d v="2020-01-31T14:57:23"/>
    <m/>
    <m/>
    <m/>
    <s v="00:02"/>
    <x v="0"/>
    <m/>
    <x v="0"/>
    <x v="0"/>
    <x v="0"/>
    <x v="0"/>
    <m/>
    <m/>
    <s v="Por validar"/>
    <s v="Por validar"/>
    <n v="2.314814628334716E-5"/>
    <s v="Cumplido"/>
  </r>
  <r>
    <x v="709"/>
    <s v="Cambio de Contraseña"/>
    <x v="3"/>
    <x v="0"/>
    <s v="Cumplido"/>
    <s v="RNEC-MESA NIVEL 1"/>
    <x v="34"/>
    <x v="708"/>
    <x v="19"/>
    <x v="701"/>
    <d v="2020-01-31T14:57:23"/>
    <m/>
    <m/>
    <m/>
    <s v="00:00"/>
    <x v="0"/>
    <m/>
    <x v="0"/>
    <x v="0"/>
    <x v="0"/>
    <x v="0"/>
    <m/>
    <m/>
    <s v="Por validar"/>
    <s v="Por validar"/>
    <n v="7.4074073927477002E-4"/>
    <s v="Cumplido"/>
  </r>
  <r>
    <x v="710"/>
    <s v="Cambio de Contraseña"/>
    <x v="3"/>
    <x v="0"/>
    <s v="Cumplido"/>
    <s v="RNEC-MESA NIVEL 1"/>
    <x v="34"/>
    <x v="709"/>
    <x v="19"/>
    <x v="702"/>
    <d v="2020-01-31T17:04:28"/>
    <m/>
    <m/>
    <m/>
    <s v="00:02"/>
    <x v="0"/>
    <m/>
    <x v="0"/>
    <x v="0"/>
    <x v="0"/>
    <x v="0"/>
    <m/>
    <m/>
    <s v="Por validar"/>
    <s v="Por validar"/>
    <n v="3.4722215787041932E-5"/>
    <s v="Cumplido"/>
  </r>
  <r>
    <x v="711"/>
    <s v="RE: Creación de Usuario Delegado Sucre"/>
    <x v="3"/>
    <x v="0"/>
    <s v="Cumplido"/>
    <s v="RNEC-MESA NIVEL 1"/>
    <x v="34"/>
    <x v="710"/>
    <x v="19"/>
    <x v="703"/>
    <d v="2020-01-31T18:52:48"/>
    <m/>
    <m/>
    <m/>
    <s v="00:57"/>
    <x v="0"/>
    <m/>
    <x v="0"/>
    <x v="0"/>
    <x v="0"/>
    <x v="0"/>
    <m/>
    <m/>
    <s v="Por validar"/>
    <s v="Por validar"/>
    <n v="4.6296299842651933E-5"/>
    <s v="Cumplido"/>
  </r>
  <r>
    <x v="712"/>
    <s v="Cambio de contraseña"/>
    <x v="3"/>
    <x v="0"/>
    <s v="Cumplido"/>
    <s v="RNEC-MESA NIVEL 1"/>
    <x v="34"/>
    <x v="711"/>
    <x v="19"/>
    <x v="704"/>
    <d v="2020-01-31T17:04:28"/>
    <m/>
    <m/>
    <m/>
    <s v="00:00"/>
    <x v="0"/>
    <m/>
    <x v="0"/>
    <x v="0"/>
    <x v="0"/>
    <x v="0"/>
    <m/>
    <m/>
    <s v="Por validar"/>
    <s v="Por validar"/>
    <s v="POR VALIDAR"/>
    <s v="POR VALIDAR"/>
  </r>
  <r>
    <x v="713"/>
    <s v="Problemas con carpeta compartida"/>
    <x v="3"/>
    <x v="0"/>
    <s v="Cumplido"/>
    <s v="RNEC-SOPORTE SITIO NIVEL 1"/>
    <x v="34"/>
    <x v="712"/>
    <x v="19"/>
    <x v="705"/>
    <d v="2020-01-31T17:04:28"/>
    <m/>
    <m/>
    <m/>
    <s v="01:13"/>
    <x v="0"/>
    <m/>
    <x v="0"/>
    <x v="0"/>
    <x v="0"/>
    <x v="0"/>
    <m/>
    <m/>
    <s v="Por validar"/>
    <s v="Por validar"/>
    <n v="4.6296292566694319E-5"/>
    <s v="Cumplido"/>
  </r>
  <r>
    <x v="714"/>
    <s v="Cambio de contraseña"/>
    <x v="8"/>
    <x v="1"/>
    <s v="Cumplido"/>
    <s v="RNEC-MESA NIVEL 1"/>
    <x v="34"/>
    <x v="713"/>
    <x v="19"/>
    <x v="706"/>
    <d v="2020-01-31T17:04:28"/>
    <m/>
    <m/>
    <m/>
    <s v="00:08"/>
    <x v="0"/>
    <m/>
    <x v="0"/>
    <x v="0"/>
    <x v="0"/>
    <x v="0"/>
    <m/>
    <m/>
    <s v="Por validar"/>
    <s v="Por validar"/>
    <s v="POR VALIDAR"/>
    <s v="POR VALIDAR"/>
  </r>
  <r>
    <x v="715"/>
    <s v="Cambio de contraseña"/>
    <x v="3"/>
    <x v="1"/>
    <s v="Cumplido"/>
    <s v="RNEC-MESA NIVEL 1"/>
    <x v="34"/>
    <x v="714"/>
    <x v="19"/>
    <x v="707"/>
    <d v="2020-01-31T17:04:28"/>
    <m/>
    <m/>
    <m/>
    <s v="00:00"/>
    <x v="0"/>
    <m/>
    <x v="0"/>
    <x v="0"/>
    <x v="0"/>
    <x v="0"/>
    <m/>
    <m/>
    <s v="Por validar"/>
    <s v="Por validar"/>
    <s v="POR VALIDAR"/>
    <s v="POR VALIDAR"/>
  </r>
  <r>
    <x v="716"/>
    <s v="RE: Creación usuario - Pablo Serrano"/>
    <x v="3"/>
    <x v="0"/>
    <s v="Cumplido"/>
    <s v="RNEC-MESA NIVEL 1"/>
    <x v="34"/>
    <x v="715"/>
    <x v="19"/>
    <x v="708"/>
    <d v="2020-01-31T18:52:48"/>
    <m/>
    <m/>
    <m/>
    <s v="01:06"/>
    <x v="0"/>
    <m/>
    <x v="0"/>
    <x v="0"/>
    <x v="0"/>
    <x v="0"/>
    <m/>
    <m/>
    <s v="Por validar"/>
    <s v="Por validar"/>
    <n v="3.8194443914107978E-4"/>
    <s v="Cumplid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5">
  <r>
    <s v="INC000000495008"/>
    <s v="SATELITAL"/>
    <x v="0"/>
    <s v="AMAZONAS"/>
    <x v="0"/>
    <m/>
    <d v="2020-01-10T17:46:00"/>
    <d v="2020-01-13T00:00:00"/>
    <m/>
    <s v="Cerrado"/>
    <s v="EMMANUEL CAMILO GUZMÁN RIOS"/>
    <s v="Monitoreo_IM"/>
    <m/>
    <x v="0"/>
    <m/>
    <m/>
    <m/>
    <m/>
    <x v="0"/>
    <d v="2020-01-10T18:27:00"/>
    <m/>
    <n v="0"/>
    <x v="0"/>
    <m/>
    <n v="0"/>
    <x v="0"/>
    <n v="41"/>
    <s v="0.00094907407407407"/>
    <x v="0"/>
  </r>
  <r>
    <s v="INC000000511956"/>
    <s v="SATELITAL"/>
    <x v="0"/>
    <s v="AMAZONAS"/>
    <x v="0"/>
    <m/>
    <d v="2020-01-23T12:14:00"/>
    <d v="2020-01-23T00:00:00"/>
    <m/>
    <s v="Cerrado"/>
    <s v="EMMANUEL CAMILO GUZMÁN RIOS"/>
    <s v="Automatico"/>
    <m/>
    <x v="0"/>
    <m/>
    <m/>
    <m/>
    <m/>
    <x v="0"/>
    <d v="2020-01-23T15:41:00"/>
    <m/>
    <n v="0"/>
    <x v="0"/>
    <n v="207"/>
    <s v="0.0047916666666667"/>
    <x v="1"/>
    <m/>
    <n v="0"/>
    <x v="1"/>
  </r>
  <r>
    <s v="INC000000492276"/>
    <s v="SATELITAL"/>
    <x v="1"/>
    <s v="AMAZONAS"/>
    <x v="1"/>
    <m/>
    <d v="2020-01-08T16:25:00"/>
    <d v="2020-01-08T00:00:00"/>
    <m/>
    <s v="Cerrado"/>
    <s v="Esperanza Mora Bautista"/>
    <s v="Monitoreo_IM"/>
    <m/>
    <x v="0"/>
    <m/>
    <m/>
    <m/>
    <m/>
    <x v="0"/>
    <d v="2020-01-08T16:39:00"/>
    <m/>
    <n v="0"/>
    <x v="0"/>
    <m/>
    <n v="0"/>
    <x v="0"/>
    <n v="14"/>
    <s v="0.00032407407407407"/>
    <x v="2"/>
  </r>
  <r>
    <s v="INC000000494869"/>
    <s v="TERRESTRE"/>
    <x v="1"/>
    <s v="ANTIOQUIA"/>
    <x v="2"/>
    <m/>
    <d v="2020-01-10T16:09:00"/>
    <d v="2020-01-10T00:00:00"/>
    <m/>
    <s v="Cerrado"/>
    <s v="Sonia rodriguez"/>
    <s v="Monitoreo_IM"/>
    <m/>
    <x v="1"/>
    <m/>
    <m/>
    <m/>
    <m/>
    <x v="0"/>
    <d v="2020-01-10T16:17:00"/>
    <m/>
    <n v="0"/>
    <x v="0"/>
    <m/>
    <n v="0"/>
    <x v="0"/>
    <n v="8"/>
    <s v="0.00018518518518519"/>
    <x v="2"/>
  </r>
  <r>
    <s v="INC000000498777"/>
    <s v="TERRESTRE"/>
    <x v="1"/>
    <s v="ANTIOQUIA"/>
    <x v="3"/>
    <m/>
    <d v="2020-01-14T08:23:00"/>
    <d v="2020-01-15T00:00:00"/>
    <m/>
    <s v="Cerrado"/>
    <s v="Orlando Bran Mesa"/>
    <s v="Monitoreo_IM"/>
    <m/>
    <x v="1"/>
    <m/>
    <m/>
    <m/>
    <m/>
    <x v="0"/>
    <d v="2020-01-15T08:20:00"/>
    <m/>
    <n v="0"/>
    <x v="0"/>
    <n v="1437"/>
    <s v="0.033263888888889"/>
    <x v="2"/>
    <m/>
    <n v="0"/>
    <x v="1"/>
  </r>
  <r>
    <s v="INC000000506936"/>
    <s v="TERRESTRE"/>
    <x v="1"/>
    <s v="ANTIOQUIA"/>
    <x v="3"/>
    <m/>
    <d v="2020-01-20T08:16:00"/>
    <d v="2020-01-20T00:00:00"/>
    <m/>
    <s v="Cerrado"/>
    <s v="Orlando Bran Mesa"/>
    <s v="Monitoreo_IM"/>
    <m/>
    <x v="1"/>
    <m/>
    <m/>
    <m/>
    <m/>
    <x v="0"/>
    <d v="2020-01-20T09:00:00"/>
    <m/>
    <n v="0"/>
    <x v="0"/>
    <n v="44"/>
    <s v="0.0010185185185185"/>
    <x v="2"/>
    <m/>
    <n v="0"/>
    <x v="1"/>
  </r>
  <r>
    <s v="INC000000518805"/>
    <s v="TERRESTRE"/>
    <x v="1"/>
    <s v="ANTIOQUIA"/>
    <x v="3"/>
    <m/>
    <d v="2020-01-28T08:51:00"/>
    <d v="2020-01-28T00:00:00"/>
    <m/>
    <s v="Cerrado"/>
    <s v="Orlando Bran Mesa"/>
    <s v="Monitoreo_IM"/>
    <m/>
    <x v="1"/>
    <m/>
    <m/>
    <m/>
    <m/>
    <x v="0"/>
    <d v="2020-01-28T09:10:00"/>
    <m/>
    <n v="0"/>
    <x v="0"/>
    <m/>
    <n v="0"/>
    <x v="0"/>
    <n v="19"/>
    <s v="0.00043981481481481"/>
    <x v="3"/>
  </r>
  <r>
    <s v="INC000000520383"/>
    <s v="TERRESTRE"/>
    <x v="1"/>
    <s v="ANTIOQUIA"/>
    <x v="3"/>
    <m/>
    <d v="2020-01-29T08:52:00"/>
    <d v="2020-01-29T00:00:00"/>
    <m/>
    <s v="Cerrado"/>
    <s v="Orlando Bran Mesa"/>
    <s v="Monitoreo_IM"/>
    <m/>
    <x v="1"/>
    <m/>
    <m/>
    <m/>
    <m/>
    <x v="0"/>
    <d v="2020-01-29T09:00:00"/>
    <m/>
    <n v="0"/>
    <x v="0"/>
    <n v="0"/>
    <n v="0"/>
    <x v="2"/>
    <n v="8"/>
    <s v="0.00018518518518519"/>
    <x v="3"/>
  </r>
  <r>
    <s v="INC000000521252"/>
    <s v="TERRESTRE"/>
    <x v="1"/>
    <s v="ANTIOQUIA"/>
    <x v="3"/>
    <m/>
    <d v="2020-01-29T15:32:00"/>
    <d v="2020-01-30T00:00:00"/>
    <m/>
    <s v="Cerrado"/>
    <s v="Orlando Bran Mesa"/>
    <s v="Monitoreo_IM"/>
    <m/>
    <x v="1"/>
    <m/>
    <m/>
    <m/>
    <m/>
    <x v="0"/>
    <d v="2020-01-30T09:35:00"/>
    <m/>
    <n v="0"/>
    <x v="0"/>
    <n v="1057"/>
    <s v="0.024467592592593"/>
    <x v="2"/>
    <n v="26"/>
    <s v="0.00060185185185185"/>
    <x v="3"/>
  </r>
  <r>
    <s v="INC000000522625"/>
    <s v="TERRESTRE"/>
    <x v="1"/>
    <s v="ANTIOQUIA"/>
    <x v="3"/>
    <m/>
    <d v="2020-01-30T12:14:00"/>
    <d v="2020-01-31T00:00:00"/>
    <m/>
    <s v="Cerrado"/>
    <s v="Orlando Bran Mesa"/>
    <s v="Monitoreo_IM"/>
    <m/>
    <x v="1"/>
    <m/>
    <m/>
    <m/>
    <m/>
    <x v="0"/>
    <d v="2020-01-31T08:07:00"/>
    <m/>
    <n v="0"/>
    <x v="0"/>
    <n v="1018"/>
    <s v="0.023564814814815"/>
    <x v="2"/>
    <n v="175"/>
    <s v="0.0040509259259259"/>
    <x v="2"/>
  </r>
  <r>
    <s v="INC000000524590"/>
    <s v="TERRESTRE"/>
    <x v="1"/>
    <s v="ANTIOQUIA"/>
    <x v="3"/>
    <m/>
    <d v="2020-01-31T15:55:00"/>
    <d v="2020-02-03T00:00:00"/>
    <m/>
    <s v="Cerrado"/>
    <s v="Orlando Bran Mesa"/>
    <s v="Monitoreo_IM"/>
    <m/>
    <x v="1"/>
    <m/>
    <m/>
    <m/>
    <m/>
    <x v="0"/>
    <d v="2020-02-03T07:55:00"/>
    <m/>
    <n v="0"/>
    <x v="0"/>
    <n v="3840"/>
    <s v="0.088888888888889"/>
    <x v="1"/>
    <m/>
    <n v="0"/>
    <x v="1"/>
  </r>
  <r>
    <s v="INC000000510580"/>
    <s v="TERRESTRE"/>
    <x v="1"/>
    <s v="ANTIOQUIA"/>
    <x v="4"/>
    <m/>
    <d v="2020-01-22T09:10:00"/>
    <d v="2020-01-28T00:00:00"/>
    <m/>
    <s v="Cerrado"/>
    <s v="Carlos Mario Montoya"/>
    <s v="Monitoreo_IM"/>
    <m/>
    <x v="1"/>
    <s v="INC514796"/>
    <d v="2020-01-24T17:41:00"/>
    <d v="2020-01-27T14:34:00"/>
    <m/>
    <x v="0"/>
    <d v="2020-01-27T14:34:00"/>
    <n v="4133"/>
    <s v="0.095671296296296"/>
    <x v="1"/>
    <n v="3360"/>
    <s v="0.077777777777778"/>
    <x v="2"/>
    <n v="31"/>
    <s v="0.00071759259259259"/>
    <x v="3"/>
  </r>
  <r>
    <s v="INC000000499471"/>
    <s v="TERRESTRE"/>
    <x v="1"/>
    <s v="ANTIOQUIA"/>
    <x v="5"/>
    <m/>
    <d v="2020-01-14T14:13:00"/>
    <d v="2020-01-15T00:00:00"/>
    <m/>
    <s v="Cerrado"/>
    <s v="David Andres Rios Molano"/>
    <s v="Monitoreo_IM"/>
    <m/>
    <x v="1"/>
    <m/>
    <m/>
    <m/>
    <m/>
    <x v="0"/>
    <d v="2020-01-14T14:28:00"/>
    <m/>
    <n v="0"/>
    <x v="0"/>
    <m/>
    <n v="0"/>
    <x v="0"/>
    <n v="15"/>
    <s v="0.00034722222222222"/>
    <x v="2"/>
  </r>
  <r>
    <s v="INC000000520563"/>
    <s v="TERRESTRE"/>
    <x v="1"/>
    <s v="ANTIOQUIA"/>
    <x v="6"/>
    <m/>
    <d v="2020-01-29T10:16:00"/>
    <d v="2020-01-29T00:00:00"/>
    <m/>
    <s v="Cerrado"/>
    <s v="Migdonia Maria Montoya"/>
    <s v="Monitoreo_IM"/>
    <m/>
    <x v="1"/>
    <m/>
    <m/>
    <m/>
    <m/>
    <x v="0"/>
    <d v="2020-01-29T10:17:00"/>
    <m/>
    <n v="0"/>
    <x v="0"/>
    <m/>
    <n v="0"/>
    <x v="0"/>
    <n v="1"/>
    <n v="231481481.48148"/>
    <x v="2"/>
  </r>
  <r>
    <s v="INC000000511077"/>
    <s v="TERRESTRE"/>
    <x v="1"/>
    <s v="ANTIOQUIA"/>
    <x v="7"/>
    <m/>
    <d v="2020-01-22T11:20:00"/>
    <d v="2020-01-22T00:00:00"/>
    <m/>
    <s v="Cerrado"/>
    <s v="Luis Alveiro Galvis"/>
    <s v="Monitoreo_IM"/>
    <m/>
    <x v="1"/>
    <m/>
    <m/>
    <m/>
    <m/>
    <x v="0"/>
    <d v="2020-01-22T11:49:00"/>
    <m/>
    <n v="0"/>
    <x v="0"/>
    <m/>
    <n v="0"/>
    <x v="0"/>
    <n v="29"/>
    <s v="0.0006712962962963"/>
    <x v="2"/>
  </r>
  <r>
    <s v="INC000000523567"/>
    <s v="TERRESTRE"/>
    <x v="1"/>
    <s v="ANTIOQUIA"/>
    <x v="8"/>
    <m/>
    <d v="2020-01-31T08:52:00"/>
    <d v="2020-01-31T00:00:00"/>
    <m/>
    <s v="Cerrado"/>
    <s v="Jairo Antonio Osorio Montoya"/>
    <s v="Monitoreo_IM"/>
    <m/>
    <x v="1"/>
    <m/>
    <m/>
    <m/>
    <m/>
    <x v="0"/>
    <d v="2020-01-31T08:55:00"/>
    <m/>
    <n v="0"/>
    <x v="0"/>
    <m/>
    <n v="0"/>
    <x v="0"/>
    <n v="3"/>
    <n v="694444444.44444001"/>
    <x v="3"/>
  </r>
  <r>
    <s v="INC000000490818"/>
    <s v="TERRESTRE"/>
    <x v="1"/>
    <s v="ANTIOQUIA"/>
    <x v="9"/>
    <m/>
    <d v="2020-01-07T14:24:00"/>
    <d v="2020-01-07T00:00:00"/>
    <m/>
    <s v="Cerrado"/>
    <s v="Zeraida Marin Paya"/>
    <s v="Monitoreo_IM"/>
    <m/>
    <x v="1"/>
    <m/>
    <m/>
    <m/>
    <m/>
    <x v="0"/>
    <d v="2020-01-07T15:50:00"/>
    <m/>
    <n v="0"/>
    <x v="0"/>
    <n v="86"/>
    <s v="0.0019907407407407"/>
    <x v="2"/>
    <m/>
    <n v="0"/>
    <x v="1"/>
  </r>
  <r>
    <s v="INC000000503681"/>
    <s v="TERRESTRE"/>
    <x v="1"/>
    <s v="ANTIOQUIA"/>
    <x v="9"/>
    <m/>
    <d v="2020-01-17T08:07:00"/>
    <d v="2020-01-17T00:00:00"/>
    <m/>
    <s v="Cerrado"/>
    <s v="Zeraida Marin Paya"/>
    <s v="Monitoreo_IM"/>
    <m/>
    <x v="1"/>
    <m/>
    <m/>
    <m/>
    <m/>
    <x v="0"/>
    <d v="2020-01-17T11:21:00"/>
    <m/>
    <n v="0"/>
    <x v="0"/>
    <m/>
    <n v="0"/>
    <x v="0"/>
    <n v="194"/>
    <s v="0.0044907407407407"/>
    <x v="3"/>
  </r>
  <r>
    <s v="INC000000499310"/>
    <s v="TERRESTRE"/>
    <x v="1"/>
    <s v="ANTIOQUIA"/>
    <x v="10"/>
    <m/>
    <d v="2020-01-14T11:17:00"/>
    <d v="2020-01-14T00:00:00"/>
    <m/>
    <s v="Cerrado"/>
    <s v="Jorge alejandro maya giron"/>
    <s v="Monitoreo_IM"/>
    <m/>
    <x v="1"/>
    <m/>
    <m/>
    <m/>
    <m/>
    <x v="0"/>
    <d v="2020-01-14T11:29:00"/>
    <m/>
    <n v="0"/>
    <x v="0"/>
    <m/>
    <n v="0"/>
    <x v="0"/>
    <n v="12"/>
    <s v="0.00027777777777778"/>
    <x v="2"/>
  </r>
  <r>
    <s v="INC000000484031"/>
    <s v="TERRESTRE"/>
    <x v="1"/>
    <s v="ANTIOQUIA"/>
    <x v="11"/>
    <m/>
    <d v="2019-12-31T10:17:00"/>
    <d v="2020-01-02T00:00:00"/>
    <m/>
    <s v="Cerrado"/>
    <s v="Orlando Contreras Castro"/>
    <s v="Monitoreo_IM"/>
    <m/>
    <x v="1"/>
    <m/>
    <m/>
    <m/>
    <m/>
    <x v="0"/>
    <d v="2020-01-02T07:59:00"/>
    <m/>
    <n v="0"/>
    <x v="0"/>
    <n v="2742"/>
    <s v="0.063472222222222"/>
    <x v="2"/>
    <m/>
    <n v="0"/>
    <x v="1"/>
  </r>
  <r>
    <s v="INC000000489894"/>
    <s v="TERRESTRE"/>
    <x v="1"/>
    <s v="ANTIOQUIA"/>
    <x v="12"/>
    <m/>
    <d v="2020-01-07T08:49:00"/>
    <d v="2020-01-09T00:00:00"/>
    <m/>
    <s v="Cerrado"/>
    <s v="Luis Antonio Olaya"/>
    <s v="Monitoreo_IM"/>
    <m/>
    <x v="1"/>
    <s v="INC490316"/>
    <d v="2020-01-07T11:15:00"/>
    <d v="2020-01-09T10:08:00"/>
    <m/>
    <x v="0"/>
    <d v="2020-01-09T10:08:00"/>
    <n v="2959"/>
    <s v="0.06849537037037"/>
    <x v="2"/>
    <m/>
    <n v="0"/>
    <x v="0"/>
    <m/>
    <n v="0"/>
    <x v="1"/>
  </r>
  <r>
    <s v="INC000000493340"/>
    <s v="TERRESTRE"/>
    <x v="1"/>
    <s v="ANTIOQUIA"/>
    <x v="12"/>
    <m/>
    <d v="2020-01-09T14:20:00"/>
    <d v="2020-01-13T00:00:00"/>
    <m/>
    <s v="Cerrado"/>
    <s v="Luis Antonio Olaya"/>
    <s v="Monitoreo_IM"/>
    <m/>
    <x v="1"/>
    <s v="INC490316"/>
    <d v="2020-01-09T14:59:00"/>
    <d v="2020-01-10T08:51:00"/>
    <m/>
    <x v="0"/>
    <d v="2020-01-10T08:51:00"/>
    <n v="1111"/>
    <s v="0.025717592592593"/>
    <x v="1"/>
    <m/>
    <n v="0"/>
    <x v="0"/>
    <m/>
    <n v="0"/>
    <x v="1"/>
  </r>
  <r>
    <s v="INC000000506932"/>
    <s v="TERRESTRE"/>
    <x v="1"/>
    <s v="ANTIOQUIA"/>
    <x v="13"/>
    <m/>
    <d v="2020-01-20T08:16:00"/>
    <d v="2020-01-20T00:00:00"/>
    <m/>
    <s v="Cerrado"/>
    <s v="Rubiela Moreno Gonzalez"/>
    <s v="Monitoreo_IM"/>
    <m/>
    <x v="1"/>
    <m/>
    <m/>
    <m/>
    <m/>
    <x v="0"/>
    <d v="2020-01-20T08:54:00"/>
    <m/>
    <n v="0"/>
    <x v="0"/>
    <n v="38"/>
    <s v="0.00087962962962963"/>
    <x v="2"/>
    <m/>
    <n v="0"/>
    <x v="1"/>
  </r>
  <r>
    <s v="INC000000511174"/>
    <s v="TERRESTRE"/>
    <x v="1"/>
    <s v="ANTIOQUIA"/>
    <x v="14"/>
    <m/>
    <d v="2020-01-22T13:21:00"/>
    <d v="2020-01-22T00:00:00"/>
    <m/>
    <s v="Cerrado"/>
    <s v="Anselmo De Arco Camargo"/>
    <s v="Monitoreo_IM"/>
    <m/>
    <x v="1"/>
    <m/>
    <m/>
    <m/>
    <m/>
    <x v="0"/>
    <d v="2020-01-22T13:21:00"/>
    <m/>
    <n v="0"/>
    <x v="0"/>
    <m/>
    <n v="0"/>
    <x v="0"/>
    <n v="0"/>
    <n v="0"/>
    <x v="2"/>
  </r>
  <r>
    <s v="INC000000485581"/>
    <s v="TERRESTRE"/>
    <x v="1"/>
    <s v="ANTIOQUIA"/>
    <x v="15"/>
    <m/>
    <d v="2020-01-02T10:24:00"/>
    <d v="2020-01-02T00:00:00"/>
    <m/>
    <s v="Cerrado"/>
    <s v="Yudy Adriana Yarce Osorio"/>
    <s v="Monitoreo_IM"/>
    <m/>
    <x v="1"/>
    <m/>
    <m/>
    <m/>
    <m/>
    <x v="0"/>
    <d v="2020-01-02T10:35:00"/>
    <m/>
    <n v="0"/>
    <x v="0"/>
    <m/>
    <n v="0"/>
    <x v="0"/>
    <n v="11"/>
    <s v="0.00025462962962963"/>
    <x v="2"/>
  </r>
  <r>
    <s v="INC000000524702"/>
    <s v="TERRESTRE"/>
    <x v="1"/>
    <s v="ANTIOQUIA"/>
    <x v="15"/>
    <m/>
    <d v="2020-01-31T16:14:00"/>
    <d v="2020-02-03T00:00:00"/>
    <m/>
    <s v="Cerrado"/>
    <s v="Yudy Adriana Yarce Osorio"/>
    <s v="Monitoreo_IM"/>
    <m/>
    <x v="1"/>
    <m/>
    <m/>
    <m/>
    <m/>
    <x v="0"/>
    <d v="2020-02-03T08:07:00"/>
    <m/>
    <n v="0"/>
    <x v="0"/>
    <n v="3833"/>
    <s v="0.088726851851852"/>
    <x v="1"/>
    <m/>
    <n v="0"/>
    <x v="1"/>
  </r>
  <r>
    <s v="INC000000509194"/>
    <s v="TERRESTRE"/>
    <x v="1"/>
    <s v="ANTIOQUIA"/>
    <x v="16"/>
    <m/>
    <d v="2020-01-21T12:24:00"/>
    <d v="2020-01-22T00:00:00"/>
    <m/>
    <s v="Cerrado"/>
    <s v="Hernando Andres Alzate Giraldo"/>
    <s v="Monitoreo_IM"/>
    <m/>
    <x v="1"/>
    <m/>
    <m/>
    <m/>
    <m/>
    <x v="0"/>
    <d v="2020-01-22T00:00:00"/>
    <m/>
    <n v="0"/>
    <x v="0"/>
    <m/>
    <n v="0"/>
    <x v="0"/>
    <n v="696"/>
    <s v="0.016111111111111"/>
    <x v="2"/>
  </r>
  <r>
    <s v="INC000000513670"/>
    <s v="TERRESTRE"/>
    <x v="1"/>
    <s v="ANTIOQUIA"/>
    <x v="16"/>
    <m/>
    <d v="2020-01-24T08:51:00"/>
    <d v="2020-01-24T00:00:00"/>
    <m/>
    <s v="Cerrado"/>
    <s v="Hernando Andres Alzate Giraldo"/>
    <s v="Monitoreo_IM"/>
    <m/>
    <x v="1"/>
    <s v="INC514300"/>
    <d v="2020-01-24T13:45:00"/>
    <d v="2020-01-24T17:11:00"/>
    <m/>
    <x v="0"/>
    <d v="2020-01-24T17:11:00"/>
    <n v="206"/>
    <s v="0.0047685185185185"/>
    <x v="1"/>
    <n v="234"/>
    <s v="0.0054166666666667"/>
    <x v="3"/>
    <n v="60"/>
    <s v="0.0013888888888889"/>
    <x v="1"/>
  </r>
  <r>
    <s v="INC000000520930"/>
    <s v="TERRESTRE"/>
    <x v="1"/>
    <s v="ANTIOQUIA"/>
    <x v="17"/>
    <m/>
    <d v="2020-01-29T11:43:00"/>
    <d v="2020-01-30T00:00:00"/>
    <m/>
    <s v="Cerrado"/>
    <s v="Juan David Cardenas"/>
    <s v="Monitoreo_IM"/>
    <m/>
    <x v="2"/>
    <m/>
    <m/>
    <m/>
    <m/>
    <x v="0"/>
    <d v="2020-01-29T12:01:00"/>
    <m/>
    <n v="0"/>
    <x v="0"/>
    <m/>
    <n v="0"/>
    <x v="0"/>
    <n v="18"/>
    <s v="0.00041666666666667"/>
    <x v="2"/>
  </r>
  <r>
    <s v="INC000000494871"/>
    <s v="TERRESTRE"/>
    <x v="1"/>
    <s v="ANTIOQUIA"/>
    <x v="18"/>
    <m/>
    <d v="2020-01-10T16:14:00"/>
    <d v="2020-01-10T00:00:00"/>
    <m/>
    <s v="Cerrado"/>
    <s v="Sandra Milena Nanclares Durango"/>
    <s v="Monitoreo_IM"/>
    <m/>
    <x v="1"/>
    <m/>
    <m/>
    <m/>
    <m/>
    <x v="0"/>
    <d v="2020-01-10T16:30:00"/>
    <m/>
    <n v="0"/>
    <x v="0"/>
    <m/>
    <n v="0"/>
    <x v="0"/>
    <n v="16"/>
    <s v="0.00037037037037037"/>
    <x v="2"/>
  </r>
  <r>
    <s v="INC000000498157"/>
    <s v="TERRESTRE"/>
    <x v="1"/>
    <s v="ANTIOQUIA"/>
    <x v="18"/>
    <m/>
    <d v="2020-01-13T16:25:00"/>
    <d v="2020-01-14T00:00:00"/>
    <m/>
    <s v="Cerrado"/>
    <s v="Sandra Milena Nanclares Durango"/>
    <s v="Monitoreo_IM"/>
    <m/>
    <x v="1"/>
    <m/>
    <m/>
    <m/>
    <m/>
    <x v="0"/>
    <d v="2020-01-14T08:16:00"/>
    <m/>
    <n v="0"/>
    <x v="0"/>
    <n v="951"/>
    <s v="0.022013888888889"/>
    <x v="2"/>
    <m/>
    <n v="0"/>
    <x v="1"/>
  </r>
  <r>
    <s v="INC000000498781"/>
    <s v="TERRESTRE"/>
    <x v="1"/>
    <s v="ANTIOQUIA"/>
    <x v="18"/>
    <m/>
    <d v="2020-01-14T08:23:00"/>
    <d v="2020-01-14T00:00:00"/>
    <m/>
    <s v="Cerrado"/>
    <s v="Sandra Milena Nanclares Durango"/>
    <s v="Monitoreo_IM"/>
    <m/>
    <x v="1"/>
    <m/>
    <m/>
    <m/>
    <m/>
    <x v="0"/>
    <d v="2020-01-14T08:30:00"/>
    <m/>
    <n v="0"/>
    <x v="0"/>
    <n v="7"/>
    <s v="0.00016203703703704"/>
    <x v="2"/>
    <m/>
    <n v="0"/>
    <x v="1"/>
  </r>
  <r>
    <s v="INC000000520704"/>
    <s v="TERRESTRE"/>
    <x v="1"/>
    <s v="ANTIOQUIA"/>
    <x v="19"/>
    <m/>
    <d v="2020-01-29T10:16:00"/>
    <d v="2020-01-29T00:00:00"/>
    <m/>
    <s v="Cerrado"/>
    <s v="Dario Antonio Velasquez Ortiz"/>
    <s v="Monitoreo_IM"/>
    <m/>
    <x v="1"/>
    <m/>
    <m/>
    <m/>
    <m/>
    <x v="0"/>
    <d v="2020-01-29T10:46:00"/>
    <m/>
    <n v="0"/>
    <x v="0"/>
    <n v="30"/>
    <s v="0.00069444444444444"/>
    <x v="4"/>
    <m/>
    <n v="0"/>
    <x v="1"/>
  </r>
  <r>
    <s v="INC000000490194"/>
    <s v="TERRESTRE"/>
    <x v="1"/>
    <s v="ANTIOQUIA"/>
    <x v="20"/>
    <m/>
    <d v="2020-01-07T10:50:00"/>
    <d v="2020-01-13T00:00:00"/>
    <m/>
    <s v="Cerrado"/>
    <s v="Luis Gonzaga Gil Orozco"/>
    <s v="Monitoreo_IM"/>
    <m/>
    <x v="1"/>
    <s v="INC000000491634"/>
    <d v="2020-01-07T11:30:00"/>
    <d v="2020-01-10T14:43:00"/>
    <m/>
    <x v="0"/>
    <d v="2020-01-10T14:43:00"/>
    <n v="4553"/>
    <s v="0.10539351851852"/>
    <x v="1"/>
    <m/>
    <n v="0"/>
    <x v="0"/>
    <m/>
    <n v="0"/>
    <x v="1"/>
  </r>
  <r>
    <s v="INC000000498764"/>
    <s v="TERRESTRE"/>
    <x v="1"/>
    <s v="ANTIOQUIA"/>
    <x v="20"/>
    <m/>
    <d v="2020-01-14T08:19:00"/>
    <d v="2020-01-14T00:00:00"/>
    <m/>
    <s v="Cerrado"/>
    <s v="Luis Gonzaga Gil Orozco"/>
    <s v="Monitoreo_IM"/>
    <m/>
    <x v="1"/>
    <m/>
    <m/>
    <m/>
    <m/>
    <x v="0"/>
    <d v="2020-01-15T08:21:00"/>
    <m/>
    <n v="0"/>
    <x v="0"/>
    <n v="1442"/>
    <s v="0.03337962962963"/>
    <x v="2"/>
    <m/>
    <n v="0"/>
    <x v="1"/>
  </r>
  <r>
    <s v="INC000000514076"/>
    <s v="TERRESTRE"/>
    <x v="1"/>
    <s v="ANTIOQUIA"/>
    <x v="20"/>
    <m/>
    <d v="2020-01-24T11:23:00"/>
    <d v="2020-01-24T00:00:00"/>
    <m/>
    <s v="Cerrado"/>
    <s v="Luis Gonzaga Gil Orozco"/>
    <s v="Monitoreo_IM"/>
    <m/>
    <x v="1"/>
    <m/>
    <m/>
    <m/>
    <m/>
    <x v="0"/>
    <d v="2020-01-24T11:24:00"/>
    <m/>
    <n v="0"/>
    <x v="0"/>
    <m/>
    <n v="0"/>
    <x v="0"/>
    <n v="1"/>
    <n v="231481481.48148"/>
    <x v="2"/>
  </r>
  <r>
    <s v="INC000000520376"/>
    <s v="TERRESTRE"/>
    <x v="1"/>
    <s v="ANTIOQUIA"/>
    <x v="21"/>
    <m/>
    <d v="2020-01-29T08:51:00"/>
    <d v="2020-01-29T00:00:00"/>
    <m/>
    <s v="Cerrado"/>
    <s v="Luis Guillermo Zuluaga Vargas"/>
    <s v="Monitoreo_IM"/>
    <m/>
    <x v="2"/>
    <m/>
    <m/>
    <m/>
    <m/>
    <x v="0"/>
    <d v="2020-01-29T09:10:00"/>
    <m/>
    <n v="0"/>
    <x v="0"/>
    <m/>
    <n v="0"/>
    <x v="0"/>
    <n v="19"/>
    <s v="0.00043981481481481"/>
    <x v="3"/>
  </r>
  <r>
    <s v="INC000000512288"/>
    <s v="TERRESTRE"/>
    <x v="1"/>
    <s v="ANTIOQUIA"/>
    <x v="22"/>
    <m/>
    <d v="2020-01-23T08:53:00"/>
    <d v="2020-01-23T00:00:00"/>
    <m/>
    <s v="Cerrado"/>
    <s v="Willington Eduardo Hernandez Giraldo"/>
    <s v="Monitoreo_IM"/>
    <m/>
    <x v="1"/>
    <m/>
    <m/>
    <m/>
    <m/>
    <x v="0"/>
    <d v="2020-01-23T08:58:00"/>
    <m/>
    <n v="0"/>
    <x v="0"/>
    <m/>
    <n v="0"/>
    <x v="0"/>
    <n v="5"/>
    <s v="0.00011574074074074"/>
    <x v="2"/>
  </r>
  <r>
    <s v="INC000000498889"/>
    <s v="TERRESTRE"/>
    <x v="1"/>
    <s v="ANTIOQUIA"/>
    <x v="23"/>
    <m/>
    <d v="2020-01-14T10:03:00"/>
    <d v="2020-01-14T00:00:00"/>
    <m/>
    <s v="Cerrado"/>
    <s v="Adalgiza tapia"/>
    <s v="Monitoreo_IM"/>
    <m/>
    <x v="1"/>
    <m/>
    <m/>
    <m/>
    <m/>
    <x v="0"/>
    <d v="2020-01-14T11:27:00"/>
    <m/>
    <n v="0"/>
    <x v="0"/>
    <m/>
    <n v="0"/>
    <x v="0"/>
    <n v="84"/>
    <s v="0.0019444444444444"/>
    <x v="2"/>
  </r>
  <r>
    <s v="INC000000492245"/>
    <s v="TERRESTRE"/>
    <x v="1"/>
    <s v="ANTIOQUIA"/>
    <x v="24"/>
    <m/>
    <d v="2020-01-08T15:30:00"/>
    <d v="2020-01-08T00:00:00"/>
    <m/>
    <s v="Cerrado"/>
    <s v="Eliana Marcela Osorno"/>
    <s v="Monitoreo_IM"/>
    <m/>
    <x v="2"/>
    <m/>
    <m/>
    <m/>
    <m/>
    <x v="0"/>
    <d v="2020-01-08T15:40:00"/>
    <m/>
    <n v="0"/>
    <x v="0"/>
    <n v="10"/>
    <s v="0.00023148148148148"/>
    <x v="5"/>
    <m/>
    <n v="0"/>
    <x v="1"/>
  </r>
  <r>
    <s v="INC000000500338"/>
    <s v="TERRESTRE"/>
    <x v="1"/>
    <s v="ANTIOQUIA"/>
    <x v="24"/>
    <m/>
    <d v="2020-01-15T07:57:00"/>
    <d v="2020-01-15T00:00:00"/>
    <m/>
    <s v="Cerrado"/>
    <s v="Eliana Marcela Osorno"/>
    <s v="Monitoreo_IM"/>
    <m/>
    <x v="2"/>
    <m/>
    <m/>
    <m/>
    <m/>
    <x v="0"/>
    <d v="2020-01-15T10:20:00"/>
    <m/>
    <n v="0"/>
    <x v="0"/>
    <n v="143"/>
    <s v="0.0033101851851852"/>
    <x v="5"/>
    <m/>
    <n v="0"/>
    <x v="1"/>
  </r>
  <r>
    <s v="INC000000512389"/>
    <s v="TERRESTRE"/>
    <x v="1"/>
    <s v="ANTIOQUIA"/>
    <x v="24"/>
    <m/>
    <d v="2020-01-23T10:11:00"/>
    <d v="2020-01-23T00:00:00"/>
    <m/>
    <s v="Cerrado"/>
    <s v="Eliana Marcela Osorno"/>
    <s v="Monitoreo_IM"/>
    <m/>
    <x v="2"/>
    <m/>
    <m/>
    <m/>
    <m/>
    <x v="0"/>
    <d v="2020-01-23T11:17:00"/>
    <m/>
    <n v="0"/>
    <x v="0"/>
    <m/>
    <n v="0"/>
    <x v="0"/>
    <n v="66"/>
    <s v="0.0015277777777778"/>
    <x v="2"/>
  </r>
  <r>
    <s v="INC000000509198"/>
    <s v="TERRESTRE"/>
    <x v="1"/>
    <s v="ANTIOQUIA"/>
    <x v="25"/>
    <m/>
    <d v="2020-01-21T12:25:00"/>
    <d v="2020-01-22T00:00:00"/>
    <m/>
    <s v="Cerrado"/>
    <s v="Jose Efrain Piedrahita Montes"/>
    <s v="Monitoreo_IM"/>
    <m/>
    <x v="1"/>
    <m/>
    <m/>
    <m/>
    <m/>
    <x v="0"/>
    <d v="2020-01-22T07:28:00"/>
    <n v="904"/>
    <s v="0.020925925925926"/>
    <x v="1"/>
    <n v="0"/>
    <n v="0"/>
    <x v="4"/>
    <n v="239"/>
    <s v="0.0055324074074074"/>
    <x v="3"/>
  </r>
  <r>
    <s v="INC000000518818"/>
    <s v="TERRESTRE"/>
    <x v="1"/>
    <s v="ANTIOQUIA"/>
    <x v="25"/>
    <m/>
    <d v="2020-01-28T08:52:00"/>
    <d v="2020-01-29T00:00:00"/>
    <m/>
    <s v="Cerrado"/>
    <s v="Jose Efrain Piedrahita Montes"/>
    <s v="Monitoreo_IM"/>
    <m/>
    <x v="1"/>
    <m/>
    <m/>
    <m/>
    <m/>
    <x v="0"/>
    <d v="2020-01-29T07:55:00"/>
    <m/>
    <n v="0"/>
    <x v="0"/>
    <n v="1191"/>
    <s v="0.027569444444444"/>
    <x v="1"/>
    <n v="192"/>
    <s v="0.0044444444444444"/>
    <x v="3"/>
  </r>
  <r>
    <s v="INC000000511341"/>
    <s v="TERRESTRE"/>
    <x v="1"/>
    <s v="ANTIOQUIA"/>
    <x v="26"/>
    <m/>
    <d v="2020-01-22T13:49:00"/>
    <d v="2020-01-22T00:00:00"/>
    <m/>
    <s v="Cerrado"/>
    <s v="Diego Alberto Querubin"/>
    <s v="Monitoreo_IM"/>
    <m/>
    <x v="1"/>
    <m/>
    <m/>
    <m/>
    <m/>
    <x v="0"/>
    <d v="2020-01-22T13:54:00"/>
    <m/>
    <n v="0"/>
    <x v="0"/>
    <m/>
    <n v="0"/>
    <x v="0"/>
    <n v="5"/>
    <s v="0.00011574074074074"/>
    <x v="2"/>
  </r>
  <r>
    <s v="INC000000500245"/>
    <s v="TERRESTRE"/>
    <x v="1"/>
    <s v="ANTIOQUIA"/>
    <x v="27"/>
    <m/>
    <d v="2020-01-14T18:54:00"/>
    <d v="2020-01-15T00:00:00"/>
    <m/>
    <s v="Cerrado"/>
    <s v="Luis Eduardo Carrillo Rodriguez"/>
    <s v="Monitoreo_IM"/>
    <m/>
    <x v="1"/>
    <m/>
    <m/>
    <m/>
    <m/>
    <x v="0"/>
    <d v="2020-01-15T07:46:00"/>
    <m/>
    <n v="0"/>
    <x v="0"/>
    <n v="772"/>
    <s v="0.01787037037037"/>
    <x v="5"/>
    <m/>
    <n v="0"/>
    <x v="1"/>
  </r>
  <r>
    <s v="INC000000501734"/>
    <s v="TERRESTRE"/>
    <x v="1"/>
    <s v="ANTIOQUIA"/>
    <x v="27"/>
    <m/>
    <d v="2020-01-15T13:13:00"/>
    <d v="2020-01-16T00:00:00"/>
    <m/>
    <s v="Cerrado"/>
    <s v="Luis Eduardo Carrillo Rodriguez"/>
    <s v="Monitoreo_IM"/>
    <m/>
    <x v="1"/>
    <m/>
    <m/>
    <m/>
    <m/>
    <x v="0"/>
    <d v="2020-01-16T07:40:00"/>
    <m/>
    <n v="0"/>
    <x v="0"/>
    <n v="1107"/>
    <s v="0.025625"/>
    <x v="2"/>
    <m/>
    <n v="0"/>
    <x v="1"/>
  </r>
  <r>
    <s v="INC000000501637"/>
    <s v="TERRESTRE"/>
    <x v="1"/>
    <s v="ANTIOQUIA"/>
    <x v="28"/>
    <m/>
    <d v="2020-01-15T17:01:00"/>
    <d v="2020-01-16T00:00:00"/>
    <m/>
    <s v="Cerrado"/>
    <s v="Miguel Augusto Salazar Gallego"/>
    <s v="Monitoreo_IM"/>
    <m/>
    <x v="2"/>
    <m/>
    <m/>
    <m/>
    <m/>
    <x v="0"/>
    <d v="2020-01-15T18:15:00"/>
    <m/>
    <n v="0"/>
    <x v="0"/>
    <m/>
    <n v="0"/>
    <x v="0"/>
    <n v="74"/>
    <s v="0.001712962962963"/>
    <x v="2"/>
  </r>
  <r>
    <s v="INC000000509087"/>
    <s v="TERRESTRE"/>
    <x v="1"/>
    <s v="ANTIOQUIA"/>
    <x v="29"/>
    <m/>
    <d v="2019-11-21T12:28:00"/>
    <d v="2020-01-22T00:00:00"/>
    <m/>
    <s v="Cerrado"/>
    <s v="Fabian Enrique Cuadros Guzman"/>
    <s v="Monitoreo_IM"/>
    <m/>
    <x v="1"/>
    <m/>
    <m/>
    <m/>
    <m/>
    <x v="0"/>
    <d v="2020-01-22T16:25:00"/>
    <n v="1441"/>
    <s v="0.033356481481481"/>
    <x v="1"/>
    <m/>
    <n v="0"/>
    <x v="0"/>
    <n v="88076"/>
    <n v="20387962962963"/>
    <x v="3"/>
  </r>
  <r>
    <s v="INC000000500552"/>
    <s v="TERRESTRE"/>
    <x v="1"/>
    <s v="ANTIOQUIA"/>
    <x v="30"/>
    <m/>
    <d v="2020-01-15T06:31:00"/>
    <d v="2020-01-15T00:00:00"/>
    <m/>
    <s v="Cerrado"/>
    <s v="Franklin Cesar Caicedo"/>
    <s v="Monitoreo_IM"/>
    <m/>
    <x v="1"/>
    <m/>
    <m/>
    <m/>
    <m/>
    <x v="0"/>
    <d v="2020-01-15T09:16:00"/>
    <m/>
    <n v="0"/>
    <x v="0"/>
    <m/>
    <n v="0"/>
    <x v="0"/>
    <n v="165"/>
    <s v="0.0038194444444444"/>
    <x v="2"/>
  </r>
  <r>
    <s v="INC000000502168"/>
    <s v="TERRESTRE"/>
    <x v="1"/>
    <s v="ANTIOQUIA"/>
    <x v="30"/>
    <m/>
    <d v="2020-01-16T07:17:00"/>
    <d v="2020-01-16T00:00:00"/>
    <m/>
    <s v="Cerrado"/>
    <s v="Franklin Cesar Caicedo"/>
    <s v="Monitoreo_IM"/>
    <m/>
    <x v="1"/>
    <m/>
    <m/>
    <m/>
    <m/>
    <x v="0"/>
    <d v="2020-01-16T20:13:00"/>
    <m/>
    <n v="0"/>
    <x v="0"/>
    <n v="776"/>
    <s v="0.017962962962963"/>
    <x v="2"/>
    <m/>
    <n v="0"/>
    <x v="1"/>
  </r>
  <r>
    <s v="INC000000507320"/>
    <s v="TERRESTRE"/>
    <x v="1"/>
    <s v="ANTIOQUIA"/>
    <x v="30"/>
    <m/>
    <d v="2020-01-20T10:18:00"/>
    <d v="2020-01-21T00:00:00"/>
    <m/>
    <s v="Cerrado"/>
    <s v="Franklin Cesar Caicedo"/>
    <s v="Monitoreo_IM"/>
    <m/>
    <x v="1"/>
    <m/>
    <m/>
    <m/>
    <m/>
    <x v="0"/>
    <d v="2020-01-20T19:14:00"/>
    <m/>
    <n v="0"/>
    <x v="0"/>
    <m/>
    <n v="0"/>
    <x v="0"/>
    <n v="536"/>
    <s v="0.012407407407407"/>
    <x v="2"/>
  </r>
  <r>
    <s v="INC000000510650"/>
    <s v="TERRESTRE"/>
    <x v="1"/>
    <s v="ANTIOQUIA"/>
    <x v="30"/>
    <m/>
    <d v="2020-01-22T08:51:00"/>
    <d v="2020-01-22T00:00:00"/>
    <m/>
    <s v="Cerrado"/>
    <s v="Franklin Cesar Caicedo"/>
    <s v="Monitoreo_IM"/>
    <m/>
    <x v="1"/>
    <m/>
    <m/>
    <m/>
    <m/>
    <x v="0"/>
    <d v="2020-01-22T18:19:00"/>
    <m/>
    <n v="0"/>
    <x v="0"/>
    <n v="468"/>
    <s v="0.010833333333333"/>
    <x v="2"/>
    <n v="100"/>
    <s v="0.0023148148148148"/>
    <x v="3"/>
  </r>
  <r>
    <s v="INC000000512982"/>
    <s v="TERRESTRE"/>
    <x v="1"/>
    <s v="ANTIOQUIA"/>
    <x v="30"/>
    <m/>
    <d v="2020-01-23T15:05:00"/>
    <d v="2020-01-23T00:00:00"/>
    <m/>
    <s v="Cerrado"/>
    <s v="Franklin Cesar Caicedo"/>
    <s v="Monitoreo_IM"/>
    <m/>
    <x v="1"/>
    <m/>
    <m/>
    <m/>
    <m/>
    <x v="0"/>
    <d v="2020-01-23T15:07:00"/>
    <m/>
    <n v="0"/>
    <x v="0"/>
    <m/>
    <n v="0"/>
    <x v="0"/>
    <n v="2"/>
    <n v="462962962.96296"/>
    <x v="2"/>
  </r>
  <r>
    <s v="INC000000513679"/>
    <s v="TERRESTRE"/>
    <x v="1"/>
    <s v="ANTIOQUIA"/>
    <x v="30"/>
    <m/>
    <d v="2020-01-24T08:52:00"/>
    <d v="2020-01-24T00:00:00"/>
    <m/>
    <s v="Cerrado"/>
    <s v="Franklin Cesar Caicedo"/>
    <s v="Monitoreo_IM"/>
    <m/>
    <x v="1"/>
    <m/>
    <m/>
    <m/>
    <m/>
    <x v="0"/>
    <d v="2020-01-24T16:37:00"/>
    <m/>
    <n v="0"/>
    <x v="0"/>
    <m/>
    <n v="0"/>
    <x v="0"/>
    <n v="465"/>
    <s v="0.010763888888889"/>
    <x v="2"/>
  </r>
  <r>
    <s v="INC000000517012"/>
    <s v="TERRESTRE"/>
    <x v="1"/>
    <s v="ANTIOQUIA"/>
    <x v="30"/>
    <m/>
    <d v="2020-01-27T08:49:00"/>
    <d v="2020-01-27T00:00:00"/>
    <m/>
    <s v="Cerrado"/>
    <s v="Franklin Cesar Caicedo"/>
    <s v="Monitoreo_IM"/>
    <m/>
    <x v="1"/>
    <m/>
    <m/>
    <m/>
    <m/>
    <x v="0"/>
    <d v="2020-01-27T16:44:00"/>
    <m/>
    <n v="0"/>
    <x v="0"/>
    <m/>
    <n v="0"/>
    <x v="0"/>
    <n v="475"/>
    <s v="0.01099537037037"/>
    <x v="2"/>
  </r>
  <r>
    <s v="INC000000520414"/>
    <s v="TERRESTRE"/>
    <x v="1"/>
    <s v="ANTIOQUIA"/>
    <x v="30"/>
    <m/>
    <d v="2020-01-29T08:52:00"/>
    <d v="2020-01-29T00:00:00"/>
    <m/>
    <s v="Cerrado"/>
    <s v="Franklin Cesar Caicedo"/>
    <s v="Monitoreo_IM"/>
    <m/>
    <x v="1"/>
    <m/>
    <m/>
    <m/>
    <m/>
    <x v="0"/>
    <d v="2020-01-29T17:44:00"/>
    <m/>
    <n v="0"/>
    <x v="0"/>
    <m/>
    <n v="0"/>
    <x v="0"/>
    <n v="532"/>
    <s v="0.012314814814815"/>
    <x v="2"/>
  </r>
  <r>
    <s v="INC000000523479"/>
    <s v="TERRESTRE"/>
    <x v="1"/>
    <s v="ANTIOQUIA"/>
    <x v="30"/>
    <m/>
    <d v="2020-01-31T08:52:00"/>
    <d v="2020-01-31T00:00:00"/>
    <m/>
    <s v="Cerrado"/>
    <s v="Franklin Cesar Caicedo"/>
    <s v="Monitoreo_IM"/>
    <m/>
    <x v="1"/>
    <m/>
    <m/>
    <m/>
    <m/>
    <x v="0"/>
    <d v="2020-01-31T15:11:00"/>
    <m/>
    <n v="0"/>
    <x v="0"/>
    <m/>
    <n v="0"/>
    <x v="0"/>
    <n v="379"/>
    <s v="0.0087731481481481"/>
    <x v="2"/>
  </r>
  <r>
    <s v="INC000000507183"/>
    <s v="TERRESTRE"/>
    <x v="1"/>
    <s v="ANTIOQUIA"/>
    <x v="31"/>
    <m/>
    <d v="2020-01-20T09:38:00"/>
    <d v="2020-01-20T00:00:00"/>
    <m/>
    <s v="Cerrado"/>
    <s v="Albaro de Jesus Ferraro Piedraita"/>
    <s v="Monitoreo_IM"/>
    <m/>
    <x v="1"/>
    <s v="INC507277"/>
    <d v="2020-01-20T10:13:00"/>
    <d v="2020-01-20T17:11:00"/>
    <m/>
    <x v="0"/>
    <d v="2020-01-20T17:11:00"/>
    <n v="418"/>
    <s v="0.0096759259259259"/>
    <x v="1"/>
    <m/>
    <n v="0"/>
    <x v="0"/>
    <n v="35"/>
    <s v="0.00081018518518519"/>
    <x v="3"/>
  </r>
  <r>
    <s v="INC000000517719"/>
    <s v="TERRESTRE"/>
    <x v="1"/>
    <s v="ANTIOQUIA"/>
    <x v="32"/>
    <m/>
    <d v="2020-01-27T12:53:00"/>
    <d v="2020-01-27T00:00:00"/>
    <m/>
    <s v="Cerrado"/>
    <s v="Piedad Cecilia Londoño Arango"/>
    <s v="Phone"/>
    <m/>
    <x v="1"/>
    <m/>
    <m/>
    <m/>
    <m/>
    <x v="0"/>
    <d v="2020-01-27T13:20:00"/>
    <m/>
    <n v="0"/>
    <x v="0"/>
    <n v="27"/>
    <s v="0.000625"/>
    <x v="6"/>
    <m/>
    <n v="0"/>
    <x v="1"/>
  </r>
  <r>
    <s v="INC000000500548"/>
    <s v="TERRESTRE"/>
    <x v="1"/>
    <s v="ANTIOQUIA"/>
    <x v="33"/>
    <m/>
    <d v="2020-01-15T06:07:00"/>
    <d v="2020-01-15T00:00:00"/>
    <m/>
    <s v="Cerrado"/>
    <s v="Diana Marcela Gomez Pico"/>
    <s v="Monitoreo_IM"/>
    <m/>
    <x v="1"/>
    <m/>
    <m/>
    <m/>
    <m/>
    <x v="0"/>
    <d v="2020-01-15T06:31:00"/>
    <m/>
    <n v="0"/>
    <x v="0"/>
    <n v="24"/>
    <s v="0.00055555555555556"/>
    <x v="2"/>
    <m/>
    <n v="0"/>
    <x v="1"/>
  </r>
  <r>
    <s v="INC000000501724"/>
    <s v="TERRESTRE"/>
    <x v="1"/>
    <s v="ANTIOQUIA"/>
    <x v="33"/>
    <m/>
    <d v="2020-01-15T18:06:00"/>
    <d v="2020-01-16T00:00:00"/>
    <m/>
    <s v="Cerrado"/>
    <s v="Diana Marcela Gomez Pico"/>
    <s v="Monitoreo_IM"/>
    <m/>
    <x v="1"/>
    <m/>
    <m/>
    <m/>
    <m/>
    <x v="0"/>
    <d v="2020-01-15T18:12:00"/>
    <m/>
    <n v="0"/>
    <x v="0"/>
    <m/>
    <n v="0"/>
    <x v="0"/>
    <n v="6"/>
    <s v="0.00013888888888889"/>
    <x v="2"/>
  </r>
  <r>
    <s v="INC000000504073"/>
    <s v="TERRESTRE"/>
    <x v="1"/>
    <s v="ANTIOQUIA"/>
    <x v="34"/>
    <m/>
    <d v="2020-01-17T09:53:00"/>
    <d v="2020-01-17T00:00:00"/>
    <m/>
    <s v="Cerrado"/>
    <s v="Maria Isabel Restrepo"/>
    <s v="Monitoreo_IM"/>
    <m/>
    <x v="1"/>
    <m/>
    <m/>
    <m/>
    <m/>
    <x v="0"/>
    <d v="2020-01-17T09:56:00"/>
    <m/>
    <n v="0"/>
    <x v="0"/>
    <m/>
    <n v="0"/>
    <x v="0"/>
    <n v="3"/>
    <n v="694444444.44444001"/>
    <x v="2"/>
  </r>
  <r>
    <s v="INC000000502290"/>
    <s v="TERRESTRE"/>
    <x v="1"/>
    <s v="ANTIOQUIA"/>
    <x v="35"/>
    <m/>
    <d v="2020-01-16T09:46:00"/>
    <d v="2020-01-17T00:00:00"/>
    <m/>
    <s v="Cerrado"/>
    <s v="Lina Marcela Arenas"/>
    <s v="Monitoreo_IM"/>
    <m/>
    <x v="1"/>
    <s v="INC502694"/>
    <d v="2020-01-16T12:10:00"/>
    <d v="2020-01-17T18:00:00"/>
    <m/>
    <x v="0"/>
    <d v="2020-01-17T18:00:00"/>
    <n v="1901"/>
    <s v="0.04400462962963"/>
    <x v="1"/>
    <m/>
    <n v="0"/>
    <x v="0"/>
    <n v="33"/>
    <s v="0.00076388888888889"/>
    <x v="3"/>
  </r>
  <r>
    <s v="INC000000520536"/>
    <s v="TERRESTRE"/>
    <x v="1"/>
    <s v="ANTIOQUIA"/>
    <x v="35"/>
    <m/>
    <d v="2020-01-29T09:34:00"/>
    <d v="2020-01-29T00:00:00"/>
    <m/>
    <s v="Cerrado"/>
    <s v="Lina Marcela Arenas"/>
    <s v="Monitoreo_IM"/>
    <m/>
    <x v="1"/>
    <m/>
    <m/>
    <m/>
    <m/>
    <x v="0"/>
    <d v="2020-01-29T09:40:00"/>
    <m/>
    <n v="0"/>
    <x v="0"/>
    <m/>
    <n v="0"/>
    <x v="0"/>
    <n v="6"/>
    <s v="0.00013888888888889"/>
    <x v="3"/>
  </r>
  <r>
    <s v="INC000000503878"/>
    <s v="TERRESTRE"/>
    <x v="1"/>
    <s v="ANTIOQUIA"/>
    <x v="36"/>
    <m/>
    <d v="2020-01-17T09:21:00"/>
    <d v="2020-01-17T00:00:00"/>
    <m/>
    <s v="Cerrado"/>
    <s v="Juan Carlos"/>
    <s v="Monitoreo_IM"/>
    <m/>
    <x v="1"/>
    <m/>
    <m/>
    <m/>
    <m/>
    <x v="0"/>
    <d v="2020-01-17T11:26:00"/>
    <m/>
    <n v="0"/>
    <x v="0"/>
    <n v="125"/>
    <s v="0.0028935185185185"/>
    <x v="5"/>
    <m/>
    <n v="0"/>
    <x v="1"/>
  </r>
  <r>
    <s v="INC000000491551"/>
    <s v="TERRESTRE"/>
    <x v="1"/>
    <s v="ANTIOQUIA"/>
    <x v="37"/>
    <m/>
    <d v="2020-01-08T09:04:00"/>
    <d v="2020-01-08T00:00:00"/>
    <m/>
    <s v="Cerrado"/>
    <s v="Jaime Eduardo Escobar"/>
    <s v="Monitoreo_IM"/>
    <m/>
    <x v="1"/>
    <m/>
    <m/>
    <m/>
    <m/>
    <x v="0"/>
    <d v="2020-01-08T09:05:00"/>
    <m/>
    <n v="0"/>
    <x v="0"/>
    <n v="1"/>
    <n v="231481481.48148"/>
    <x v="2"/>
    <m/>
    <n v="0"/>
    <x v="1"/>
  </r>
  <r>
    <s v="INC000000524243"/>
    <s v="TERRESTRE"/>
    <x v="1"/>
    <s v="ANTIOQUIA"/>
    <x v="37"/>
    <m/>
    <d v="2020-01-31T11:55:00"/>
    <d v="2020-02-03T00:00:00"/>
    <m/>
    <s v="Cerrado"/>
    <s v="Jaime Eduardo Escobar"/>
    <s v="Monitoreo_IM"/>
    <m/>
    <x v="1"/>
    <m/>
    <m/>
    <m/>
    <m/>
    <x v="0"/>
    <d v="2020-02-03T07:58:00"/>
    <m/>
    <n v="0"/>
    <x v="0"/>
    <n v="3859"/>
    <s v="0.089328703703704"/>
    <x v="2"/>
    <n v="224"/>
    <s v="0.0051851851851852"/>
    <x v="3"/>
  </r>
  <r>
    <s v="INC000000508855"/>
    <s v="TERRESTRE"/>
    <x v="1"/>
    <s v="ANTIOQUIA"/>
    <x v="38"/>
    <m/>
    <d v="2020-01-21T09:36:00"/>
    <d v="2020-01-22T00:00:00"/>
    <m/>
    <s v="Cerrado"/>
    <s v="Nancy Zabala Silva"/>
    <s v="Monitoreo_IM"/>
    <m/>
    <x v="1"/>
    <m/>
    <m/>
    <m/>
    <m/>
    <x v="0"/>
    <d v="2020-01-22T00:00:00"/>
    <m/>
    <n v="0"/>
    <x v="0"/>
    <m/>
    <n v="0"/>
    <x v="0"/>
    <n v="864"/>
    <s v="0.02"/>
    <x v="2"/>
  </r>
  <r>
    <s v="INC000000509078"/>
    <s v="TERRESTRE"/>
    <x v="1"/>
    <s v="ANTIOQUIA"/>
    <x v="39"/>
    <m/>
    <d v="2020-01-21T12:24:00"/>
    <d v="2020-01-22T00:00:00"/>
    <m/>
    <s v="Cerrado"/>
    <s v="Oscar de Jesús gomez gomez"/>
    <s v="Monitoreo_IM"/>
    <m/>
    <x v="1"/>
    <m/>
    <m/>
    <m/>
    <m/>
    <x v="0"/>
    <d v="2020-01-22T00:00:00"/>
    <m/>
    <n v="0"/>
    <x v="0"/>
    <m/>
    <n v="0"/>
    <x v="0"/>
    <n v="696"/>
    <s v="0.016111111111111"/>
    <x v="2"/>
  </r>
  <r>
    <s v="INC000000500316"/>
    <s v="TERRESTRE"/>
    <x v="1"/>
    <s v="ANTIOQUIA"/>
    <x v="40"/>
    <m/>
    <d v="2020-01-14T18:10:00"/>
    <d v="2020-01-15T00:00:00"/>
    <m/>
    <s v="Cerrado"/>
    <s v="Rodrigo Alba"/>
    <s v="Monitoreo_IM"/>
    <m/>
    <x v="1"/>
    <m/>
    <m/>
    <m/>
    <m/>
    <x v="0"/>
    <d v="2020-01-15T07:25:00"/>
    <m/>
    <n v="0"/>
    <x v="0"/>
    <n v="795"/>
    <s v="0.018402777777778"/>
    <x v="2"/>
    <m/>
    <n v="0"/>
    <x v="1"/>
  </r>
  <r>
    <s v="INC000000501657"/>
    <s v="TERRESTRE"/>
    <x v="1"/>
    <s v="ANTIOQUIA"/>
    <x v="40"/>
    <m/>
    <d v="2020-01-15T17:42:00"/>
    <d v="2020-01-16T00:00:00"/>
    <m/>
    <s v="Cerrado"/>
    <s v="Rodrigo Alba"/>
    <s v="Monitoreo_IM"/>
    <m/>
    <x v="1"/>
    <m/>
    <m/>
    <m/>
    <m/>
    <x v="0"/>
    <d v="2020-01-16T08:00:00"/>
    <m/>
    <n v="0"/>
    <x v="0"/>
    <n v="858"/>
    <s v="0.019861111111111"/>
    <x v="5"/>
    <m/>
    <n v="0"/>
    <x v="1"/>
  </r>
  <r>
    <s v="INC000000519490"/>
    <s v="TERRESTRE"/>
    <x v="1"/>
    <s v="ANTIOQUIA"/>
    <x v="40"/>
    <m/>
    <d v="2020-01-28T15:33:00"/>
    <d v="2020-01-29T00:00:00"/>
    <m/>
    <s v="Cerrado"/>
    <s v="Rodrigo Alba"/>
    <s v="Monitoreo_IM"/>
    <m/>
    <x v="1"/>
    <m/>
    <m/>
    <m/>
    <m/>
    <x v="0"/>
    <d v="2020-01-28T17:26:00"/>
    <m/>
    <n v="0"/>
    <x v="0"/>
    <m/>
    <n v="0"/>
    <x v="0"/>
    <n v="113"/>
    <s v="0.0026157407407407"/>
    <x v="2"/>
  </r>
  <r>
    <s v="INC000000518816"/>
    <s v="TERRESTRE"/>
    <x v="1"/>
    <s v="ANTIOQUIA"/>
    <x v="41"/>
    <m/>
    <d v="2020-01-28T08:52:00"/>
    <d v="2020-01-28T00:00:00"/>
    <m/>
    <s v="Cerrado"/>
    <s v="Pascual Restrepo"/>
    <s v="Monitoreo_IM"/>
    <m/>
    <x v="1"/>
    <m/>
    <m/>
    <m/>
    <m/>
    <x v="0"/>
    <d v="2020-01-28T13:33:00"/>
    <m/>
    <n v="0"/>
    <x v="0"/>
    <n v="200"/>
    <s v="0.0046296296296296"/>
    <x v="2"/>
    <n v="81"/>
    <s v="0.001875"/>
    <x v="3"/>
  </r>
  <r>
    <s v="INC000000520408"/>
    <s v="TERRESTRE"/>
    <x v="1"/>
    <s v="ANTIOQUIA"/>
    <x v="42"/>
    <m/>
    <d v="2020-01-29T08:51:00"/>
    <d v="2020-01-30T00:00:00"/>
    <m/>
    <s v="Cerrado"/>
    <s v="Karen Juliana Gonzalez"/>
    <s v="Monitoreo_IM"/>
    <m/>
    <x v="1"/>
    <m/>
    <m/>
    <m/>
    <m/>
    <x v="0"/>
    <d v="2020-01-29T21:06:00"/>
    <m/>
    <n v="0"/>
    <x v="0"/>
    <m/>
    <n v="0"/>
    <x v="0"/>
    <n v="735"/>
    <s v="0.017013888888889"/>
    <x v="2"/>
  </r>
  <r>
    <s v="INC000000524600"/>
    <s v="TERRESTRE"/>
    <x v="1"/>
    <s v="ANTIOQUIA"/>
    <x v="43"/>
    <m/>
    <d v="2020-01-31T16:11:00"/>
    <d v="2020-02-03T00:00:00"/>
    <m/>
    <s v="Cerrado"/>
    <s v="Blanca Cecilia Londoño"/>
    <s v="Monitoreo_IM"/>
    <m/>
    <x v="1"/>
    <m/>
    <m/>
    <m/>
    <m/>
    <x v="0"/>
    <d v="2020-02-03T07:52:00"/>
    <m/>
    <n v="0"/>
    <x v="0"/>
    <m/>
    <n v="0"/>
    <x v="0"/>
    <n v="3821"/>
    <s v="0.088449074074074"/>
    <x v="2"/>
  </r>
  <r>
    <s v="INC000000497870"/>
    <s v="TERRESTRE"/>
    <x v="1"/>
    <s v="ANTIOQUIA"/>
    <x v="44"/>
    <m/>
    <d v="2020-01-13T14:51:00"/>
    <d v="2020-01-14T00:00:00"/>
    <m/>
    <s v="Cerrado"/>
    <s v="Wilfredo Torres Ramos"/>
    <s v="Monitoreo_IM"/>
    <m/>
    <x v="1"/>
    <m/>
    <m/>
    <m/>
    <m/>
    <x v="0"/>
    <d v="2020-01-14T08:29:00"/>
    <m/>
    <n v="0"/>
    <x v="0"/>
    <n v="1058"/>
    <s v="0.024490740740741"/>
    <x v="2"/>
    <m/>
    <n v="0"/>
    <x v="1"/>
  </r>
  <r>
    <s v="INC000000498550"/>
    <s v="TERRESTRE"/>
    <x v="1"/>
    <s v="ANTIOQUIA"/>
    <x v="44"/>
    <m/>
    <d v="2020-01-14T08:19:00"/>
    <d v="2020-01-14T00:00:00"/>
    <m/>
    <s v="Cerrado"/>
    <s v="Wilfredo Torres Ramos"/>
    <s v="Monitoreo_IM"/>
    <m/>
    <x v="1"/>
    <m/>
    <m/>
    <m/>
    <m/>
    <x v="0"/>
    <d v="2020-01-14T11:35:00"/>
    <m/>
    <n v="0"/>
    <x v="0"/>
    <m/>
    <n v="0"/>
    <x v="0"/>
    <n v="196"/>
    <s v="0.004537037037037"/>
    <x v="3"/>
  </r>
  <r>
    <s v="INC000000503783"/>
    <s v="TERRESTRE"/>
    <x v="1"/>
    <s v="ANTIOQUIA"/>
    <x v="44"/>
    <m/>
    <d v="2020-01-17T08:07:00"/>
    <d v="2020-01-17T00:00:00"/>
    <m/>
    <s v="Cerrado"/>
    <s v="Wilfredo Torres Ramos"/>
    <s v="Monitoreo_IM"/>
    <m/>
    <x v="1"/>
    <m/>
    <m/>
    <m/>
    <m/>
    <x v="0"/>
    <d v="2020-01-17T08:22:00"/>
    <m/>
    <n v="0"/>
    <x v="0"/>
    <n v="15"/>
    <s v="0.00034722222222222"/>
    <x v="2"/>
    <m/>
    <n v="0"/>
    <x v="1"/>
  </r>
  <r>
    <s v="INC000000510654"/>
    <s v="TERRESTRE"/>
    <x v="1"/>
    <s v="ANTIOQUIA"/>
    <x v="44"/>
    <m/>
    <d v="2020-01-22T08:52:00"/>
    <d v="2020-01-22T00:00:00"/>
    <m/>
    <s v="Cerrado"/>
    <s v="Wilfredo Torres Ramos"/>
    <s v="Monitoreo_IM"/>
    <m/>
    <x v="1"/>
    <m/>
    <m/>
    <m/>
    <m/>
    <x v="0"/>
    <d v="2020-01-22T09:53:00"/>
    <m/>
    <n v="0"/>
    <x v="0"/>
    <m/>
    <n v="0"/>
    <x v="0"/>
    <n v="61"/>
    <s v="0.001412037037037"/>
    <x v="2"/>
  </r>
  <r>
    <s v="INC000000521370"/>
    <s v="TERRESTRE"/>
    <x v="1"/>
    <s v="ANTIOQUIA"/>
    <x v="44"/>
    <m/>
    <d v="2020-01-29T16:36:00"/>
    <d v="2020-01-30T00:00:00"/>
    <m/>
    <s v="Cerrado"/>
    <s v="Wilfredo Torres Ramos"/>
    <s v="Monitoreo_IM"/>
    <m/>
    <x v="1"/>
    <m/>
    <m/>
    <m/>
    <m/>
    <x v="0"/>
    <d v="2020-01-30T07:48:00"/>
    <m/>
    <n v="0"/>
    <x v="0"/>
    <m/>
    <n v="0"/>
    <x v="0"/>
    <n v="912"/>
    <s v="0.021111111111111"/>
    <x v="2"/>
  </r>
  <r>
    <s v="INC000000523556"/>
    <s v="TERRESTRE"/>
    <x v="1"/>
    <s v="ANTIOQUIA"/>
    <x v="44"/>
    <m/>
    <d v="2020-01-31T08:51:00"/>
    <d v="2020-01-31T00:00:00"/>
    <m/>
    <s v="Cerrado"/>
    <s v="Wilfredo Torres Ramos"/>
    <s v="Monitoreo_IM"/>
    <m/>
    <x v="1"/>
    <m/>
    <m/>
    <m/>
    <m/>
    <x v="0"/>
    <d v="2020-01-31T08:52:00"/>
    <m/>
    <n v="0"/>
    <x v="0"/>
    <m/>
    <n v="0"/>
    <x v="0"/>
    <n v="1"/>
    <n v="231481481.48148"/>
    <x v="3"/>
  </r>
  <r>
    <s v="INC000000498694"/>
    <s v="TERRESTRE"/>
    <x v="1"/>
    <s v="ANTIOQUIA"/>
    <x v="45"/>
    <m/>
    <d v="2020-01-14T08:19:00"/>
    <d v="2020-01-14T00:00:00"/>
    <m/>
    <s v="Cerrado"/>
    <s v="Genaro de Jesús Rodriguez Arango"/>
    <s v="Monitoreo_IM"/>
    <m/>
    <x v="1"/>
    <m/>
    <m/>
    <m/>
    <m/>
    <x v="0"/>
    <d v="2020-01-14T08:24:00"/>
    <m/>
    <n v="0"/>
    <x v="0"/>
    <n v="5"/>
    <s v="0.00011574074074074"/>
    <x v="2"/>
    <m/>
    <n v="0"/>
    <x v="1"/>
  </r>
  <r>
    <s v="INC000000501651"/>
    <s v="TERRESTRE"/>
    <x v="1"/>
    <s v="ANTIOQUIA"/>
    <x v="45"/>
    <m/>
    <d v="2020-01-15T17:28:00"/>
    <d v="2020-01-16T00:00:00"/>
    <m/>
    <s v="Cerrado"/>
    <s v="Genaro de Jesús Rodriguez Arango"/>
    <s v="Monitoreo_IM"/>
    <m/>
    <x v="1"/>
    <m/>
    <m/>
    <m/>
    <m/>
    <x v="0"/>
    <d v="2020-01-16T08:10:00"/>
    <m/>
    <n v="0"/>
    <x v="0"/>
    <n v="882"/>
    <s v="0.020416666666667"/>
    <x v="2"/>
    <m/>
    <n v="0"/>
    <x v="1"/>
  </r>
  <r>
    <s v="INC000000523687"/>
    <s v="TERRESTRE"/>
    <x v="1"/>
    <s v="ANTIOQUIA"/>
    <x v="45"/>
    <m/>
    <d v="2020-01-31T08:53:00"/>
    <d v="2020-01-31T00:00:00"/>
    <m/>
    <s v="Cerrado"/>
    <s v="Genaro de Jesús Rodriguez Arango"/>
    <s v="Monitoreo_IM"/>
    <m/>
    <x v="1"/>
    <m/>
    <m/>
    <m/>
    <m/>
    <x v="0"/>
    <d v="2020-01-31T09:06:00"/>
    <m/>
    <n v="0"/>
    <x v="0"/>
    <n v="13"/>
    <s v="0.00030092592592593"/>
    <x v="4"/>
    <m/>
    <n v="0"/>
    <x v="1"/>
  </r>
  <r>
    <s v="INC000000522724"/>
    <s v="TERRESTRE"/>
    <x v="1"/>
    <s v="ANTIOQUIA"/>
    <x v="46"/>
    <m/>
    <d v="2020-01-30T12:44:00"/>
    <d v="2020-01-31T00:00:00"/>
    <m/>
    <s v="Cerrado"/>
    <s v="Eulices Rafael Santosa"/>
    <s v="Phone"/>
    <m/>
    <x v="1"/>
    <s v="INC522896"/>
    <d v="2020-01-30T17:13:00"/>
    <d v="2020-01-31T14:51:00"/>
    <m/>
    <x v="0"/>
    <d v="2020-01-31T14:51:00"/>
    <n v="1567"/>
    <s v="0.036273148148148"/>
    <x v="1"/>
    <m/>
    <n v="0"/>
    <x v="0"/>
    <m/>
    <n v="0"/>
    <x v="1"/>
  </r>
  <r>
    <s v="INC000000520299"/>
    <s v="TERRESTRE"/>
    <x v="1"/>
    <s v="ANTIOQUIA"/>
    <x v="47"/>
    <m/>
    <d v="2020-01-29T08:52:00"/>
    <d v="2020-01-29T00:00:00"/>
    <m/>
    <s v="Cerrado"/>
    <s v="Juan Ignacio Franco"/>
    <s v="Monitoreo_IM"/>
    <m/>
    <x v="1"/>
    <m/>
    <m/>
    <m/>
    <m/>
    <x v="0"/>
    <d v="2020-01-29T11:00:00"/>
    <m/>
    <n v="0"/>
    <x v="0"/>
    <n v="53"/>
    <s v="0.0012268518518519"/>
    <x v="2"/>
    <n v="75"/>
    <s v="0.0017361111111111"/>
    <x v="3"/>
  </r>
  <r>
    <s v="INC000000522081"/>
    <s v="TERRESTRE"/>
    <x v="1"/>
    <s v="ANTIOQUIA"/>
    <x v="47"/>
    <m/>
    <d v="2020-01-30T08:51:00"/>
    <d v="2020-01-30T00:00:00"/>
    <m/>
    <s v="Cerrado"/>
    <s v="Juan Ignacio Franco"/>
    <s v="Monitoreo_IM"/>
    <m/>
    <x v="1"/>
    <m/>
    <m/>
    <m/>
    <m/>
    <x v="0"/>
    <d v="2020-01-30T09:06:00"/>
    <m/>
    <n v="0"/>
    <x v="0"/>
    <m/>
    <n v="0"/>
    <x v="0"/>
    <n v="15"/>
    <s v="0.00034722222222222"/>
    <x v="2"/>
  </r>
  <r>
    <s v="INC000000490267"/>
    <s v="TERRESTRE"/>
    <x v="1"/>
    <s v="ANTIOQUIA"/>
    <x v="48"/>
    <m/>
    <d v="2020-01-07T10:40:00"/>
    <d v="2020-01-07T00:00:00"/>
    <m/>
    <s v="Cerrado"/>
    <s v="Rafael Antonio Roldan"/>
    <s v="Monitoreo_IM"/>
    <m/>
    <x v="1"/>
    <s v="INC490318"/>
    <d v="2020-01-07T11:47:00"/>
    <d v="2020-01-07T11:50:00"/>
    <m/>
    <x v="0"/>
    <d v="2020-01-07T11:50:00"/>
    <n v="70"/>
    <s v="0.0016203703703704"/>
    <x v="3"/>
    <m/>
    <n v="0"/>
    <x v="0"/>
    <m/>
    <n v="0"/>
    <x v="1"/>
  </r>
  <r>
    <s v="INC000000492293"/>
    <s v="TERRESTRE"/>
    <x v="1"/>
    <s v="ANTIOQUIA"/>
    <x v="48"/>
    <m/>
    <d v="2020-01-08T16:58:00"/>
    <d v="2020-01-09T00:00:00"/>
    <m/>
    <s v="Cerrado"/>
    <s v="Rafael Antonio Roldan"/>
    <s v="Monitoreo_IM"/>
    <m/>
    <x v="1"/>
    <m/>
    <m/>
    <m/>
    <m/>
    <x v="0"/>
    <d v="2020-01-09T08:04:00"/>
    <m/>
    <n v="0"/>
    <x v="0"/>
    <n v="906"/>
    <s v="0.020972222222222"/>
    <x v="1"/>
    <m/>
    <n v="0"/>
    <x v="1"/>
  </r>
  <r>
    <s v="INC000000493399"/>
    <s v="TERRESTRE"/>
    <x v="1"/>
    <s v="ANTIOQUIA"/>
    <x v="48"/>
    <m/>
    <d v="2020-01-09T16:42:00"/>
    <d v="2020-01-10T00:00:00"/>
    <m/>
    <s v="Cerrado"/>
    <s v="Rafael Antonio Roldan"/>
    <s v="Monitoreo_IM"/>
    <m/>
    <x v="1"/>
    <m/>
    <m/>
    <m/>
    <m/>
    <x v="0"/>
    <d v="2020-01-10T08:00:00"/>
    <m/>
    <n v="0"/>
    <x v="0"/>
    <n v="918"/>
    <s v="0.02125"/>
    <x v="1"/>
    <m/>
    <n v="0"/>
    <x v="1"/>
  </r>
  <r>
    <s v="INC000000501580"/>
    <s v="TERRESTRE"/>
    <x v="1"/>
    <s v="ANTIOQUIA"/>
    <x v="48"/>
    <m/>
    <d v="2020-01-15T16:30:00"/>
    <d v="2020-01-16T00:00:00"/>
    <m/>
    <s v="Cerrado"/>
    <s v="Rafael Antonio Roldan"/>
    <s v="Monitoreo_IM"/>
    <m/>
    <x v="1"/>
    <m/>
    <m/>
    <m/>
    <m/>
    <x v="0"/>
    <d v="2020-01-16T08:04:00"/>
    <m/>
    <n v="0"/>
    <x v="0"/>
    <m/>
    <n v="0"/>
    <x v="0"/>
    <n v="934"/>
    <s v="0.02162037037037"/>
    <x v="3"/>
  </r>
  <r>
    <s v="INC000000508009"/>
    <s v="TERRESTRE"/>
    <x v="1"/>
    <s v="ANTIOQUIA"/>
    <x v="48"/>
    <m/>
    <d v="2020-01-20T16:21:00"/>
    <d v="2020-01-21T00:00:00"/>
    <m/>
    <s v="Cerrado"/>
    <s v="Rafael Antonio Roldan"/>
    <s v="Automatico"/>
    <m/>
    <x v="1"/>
    <m/>
    <m/>
    <m/>
    <m/>
    <x v="0"/>
    <d v="2020-01-21T08:14:00"/>
    <m/>
    <n v="0"/>
    <x v="0"/>
    <n v="953"/>
    <s v="0.022060185185185"/>
    <x v="2"/>
    <m/>
    <n v="0"/>
    <x v="1"/>
  </r>
  <r>
    <s v="INC000000509688"/>
    <s v="TERRESTRE"/>
    <x v="1"/>
    <s v="ANTIOQUIA"/>
    <x v="48"/>
    <m/>
    <d v="2020-01-21T16:25:00"/>
    <d v="2020-01-22T00:00:00"/>
    <m/>
    <s v="Cerrado"/>
    <s v="Rafael Antonio Roldan"/>
    <s v="Monitoreo_IM"/>
    <m/>
    <x v="1"/>
    <m/>
    <m/>
    <m/>
    <m/>
    <x v="0"/>
    <d v="2020-01-22T08:00:00"/>
    <m/>
    <n v="0"/>
    <x v="0"/>
    <n v="935"/>
    <s v="0.021643518518519"/>
    <x v="1"/>
    <m/>
    <n v="0"/>
    <x v="1"/>
  </r>
  <r>
    <s v="INC000000511470"/>
    <s v="TERRESTRE"/>
    <x v="1"/>
    <s v="ANTIOQUIA"/>
    <x v="48"/>
    <m/>
    <d v="2020-01-22T16:19:00"/>
    <d v="2020-01-23T00:00:00"/>
    <m/>
    <s v="Cerrado"/>
    <s v="Rafael Antonio Roldan"/>
    <s v="Monitoreo_IM"/>
    <m/>
    <x v="1"/>
    <m/>
    <m/>
    <m/>
    <m/>
    <x v="0"/>
    <d v="2020-01-23T08:12:00"/>
    <m/>
    <n v="0"/>
    <x v="0"/>
    <n v="860"/>
    <s v="0.019907407407407"/>
    <x v="1"/>
    <n v="93"/>
    <s v="0.0021527777777778"/>
    <x v="3"/>
  </r>
  <r>
    <s v="INC000000513228"/>
    <s v="TERRESTRE"/>
    <x v="1"/>
    <s v="ANTIOQUIA"/>
    <x v="48"/>
    <m/>
    <d v="2020-01-23T16:17:00"/>
    <d v="2020-01-24T00:00:00"/>
    <m/>
    <s v="Cerrado"/>
    <s v="Rafael Antonio Roldan"/>
    <s v="Monitoreo_IM"/>
    <m/>
    <x v="1"/>
    <m/>
    <m/>
    <m/>
    <m/>
    <x v="0"/>
    <d v="2020-01-24T08:09:00"/>
    <m/>
    <n v="0"/>
    <x v="0"/>
    <n v="943"/>
    <s v="0.021828703703704"/>
    <x v="2"/>
    <n v="9"/>
    <s v="0.00020833333333333"/>
    <x v="3"/>
  </r>
  <r>
    <s v="INC000000514751"/>
    <s v="TERRESTRE"/>
    <x v="1"/>
    <s v="ANTIOQUIA"/>
    <x v="48"/>
    <m/>
    <d v="2020-01-24T16:21:00"/>
    <d v="2020-01-27T00:00:00"/>
    <m/>
    <s v="Cerrado"/>
    <s v="Rafael Antonio Roldan"/>
    <s v="Monitoreo_IM"/>
    <m/>
    <x v="1"/>
    <m/>
    <m/>
    <m/>
    <m/>
    <x v="0"/>
    <d v="2020-01-27T08:05:00"/>
    <m/>
    <n v="0"/>
    <x v="0"/>
    <n v="3752"/>
    <s v="0.086851851851852"/>
    <x v="2"/>
    <n v="72"/>
    <s v="0.0016666666666667"/>
    <x v="3"/>
  </r>
  <r>
    <s v="INC000000518142"/>
    <s v="TERRESTRE"/>
    <x v="1"/>
    <s v="ANTIOQUIA"/>
    <x v="48"/>
    <m/>
    <d v="2020-01-27T16:23:00"/>
    <d v="2020-01-28T00:00:00"/>
    <m/>
    <s v="Cerrado"/>
    <s v="Rafael Antonio Roldan"/>
    <s v="Monitoreo_IM"/>
    <m/>
    <x v="1"/>
    <m/>
    <m/>
    <m/>
    <m/>
    <x v="0"/>
    <d v="2020-01-28T08:26:00"/>
    <m/>
    <n v="0"/>
    <x v="0"/>
    <m/>
    <n v="0"/>
    <x v="0"/>
    <n v="963"/>
    <s v="0.022291666666667"/>
    <x v="3"/>
  </r>
  <r>
    <s v="INC000000521409"/>
    <s v="TERRESTRE"/>
    <x v="1"/>
    <s v="ANTIOQUIA"/>
    <x v="48"/>
    <m/>
    <d v="2020-01-29T16:18:00"/>
    <d v="2020-01-30T00:00:00"/>
    <m/>
    <s v="Cerrado"/>
    <s v="Rafael Antonio Roldan"/>
    <s v="Monitoreo_IM"/>
    <m/>
    <x v="1"/>
    <m/>
    <m/>
    <m/>
    <m/>
    <x v="0"/>
    <d v="2020-01-30T08:14:00"/>
    <m/>
    <n v="0"/>
    <x v="0"/>
    <n v="862"/>
    <s v="0.019953703703704"/>
    <x v="1"/>
    <n v="94"/>
    <s v="0.0021759259259259"/>
    <x v="3"/>
  </r>
  <r>
    <s v="INC000000523061"/>
    <s v="TERRESTRE"/>
    <x v="1"/>
    <s v="ANTIOQUIA"/>
    <x v="48"/>
    <m/>
    <d v="2020-01-30T16:15:00"/>
    <d v="2020-01-31T00:00:00"/>
    <m/>
    <s v="Cerrado"/>
    <s v="Rafael Antonio Roldan"/>
    <s v="Monitoreo_IM"/>
    <m/>
    <x v="1"/>
    <m/>
    <m/>
    <m/>
    <m/>
    <x v="0"/>
    <d v="2020-01-31T08:10:00"/>
    <m/>
    <n v="0"/>
    <x v="0"/>
    <n v="878"/>
    <s v="0.020324074074074"/>
    <x v="7"/>
    <n v="77"/>
    <s v="0.0017824074074074"/>
    <x v="3"/>
  </r>
  <r>
    <s v="INC000000524438"/>
    <s v="TERRESTRE"/>
    <x v="1"/>
    <s v="ANTIOQUIA"/>
    <x v="48"/>
    <m/>
    <d v="2020-01-31T14:21:00"/>
    <d v="2020-02-03T00:00:00"/>
    <m/>
    <s v="Cerrado"/>
    <s v="Rafael Antonio Roldan"/>
    <s v="Monitoreo_IM"/>
    <m/>
    <x v="1"/>
    <m/>
    <m/>
    <m/>
    <m/>
    <x v="0"/>
    <d v="2020-02-03T08:16:00"/>
    <m/>
    <n v="0"/>
    <x v="0"/>
    <n v="3785"/>
    <s v="0.087615740740741"/>
    <x v="2"/>
    <n v="170"/>
    <s v="0.0039351851851852"/>
    <x v="3"/>
  </r>
  <r>
    <s v="INC000000490309"/>
    <s v="TERRESTRE"/>
    <x v="1"/>
    <s v="ANTIOQUIA"/>
    <x v="49"/>
    <m/>
    <d v="2020-01-07T10:38:00"/>
    <d v="2020-01-07T00:00:00"/>
    <m/>
    <s v="Cerrado"/>
    <s v="Ivan Dario Granada"/>
    <s v="Phone"/>
    <m/>
    <x v="1"/>
    <m/>
    <m/>
    <m/>
    <m/>
    <x v="0"/>
    <d v="2020-01-07T10:43:00"/>
    <m/>
    <n v="0"/>
    <x v="0"/>
    <n v="5"/>
    <s v="0.00011574074074074"/>
    <x v="4"/>
    <m/>
    <n v="0"/>
    <x v="1"/>
  </r>
  <r>
    <s v="INC000000490705"/>
    <s v="TERRESTRE"/>
    <x v="1"/>
    <s v="ANTIOQUIA"/>
    <x v="50"/>
    <m/>
    <d v="2020-01-07T14:05:00"/>
    <d v="2020-01-08T00:00:00"/>
    <m/>
    <s v="Cerrado"/>
    <s v="Tulio Cesar Chala Santos"/>
    <s v="Monitoreo_IM"/>
    <m/>
    <x v="1"/>
    <s v="INC490737"/>
    <d v="2020-01-07T14:53:00"/>
    <d v="2020-01-08T18:41:00"/>
    <m/>
    <x v="0"/>
    <d v="2020-01-08T18:41:00"/>
    <n v="1716"/>
    <s v="0.039722222222222"/>
    <x v="1"/>
    <m/>
    <n v="0"/>
    <x v="0"/>
    <m/>
    <n v="0"/>
    <x v="1"/>
  </r>
  <r>
    <s v="INC000000508817"/>
    <s v="TERRESTRE"/>
    <x v="1"/>
    <s v="ANTIOQUIA"/>
    <x v="50"/>
    <m/>
    <d v="2020-01-21T08:52:00"/>
    <d v="2020-01-23T00:00:00"/>
    <m/>
    <s v="Cerrado"/>
    <s v="Tulio Cesar Chala Santos"/>
    <s v="Monitoreo_IM"/>
    <m/>
    <x v="1"/>
    <m/>
    <m/>
    <m/>
    <m/>
    <x v="0"/>
    <d v="2020-01-23T10:45:00"/>
    <m/>
    <n v="0"/>
    <x v="0"/>
    <m/>
    <n v="0"/>
    <x v="0"/>
    <n v="2993"/>
    <s v="0.069282407407407"/>
    <x v="2"/>
  </r>
  <r>
    <s v="INC000000512908"/>
    <s v="TERRESTRE"/>
    <x v="1"/>
    <s v="ANTIOQUIA"/>
    <x v="50"/>
    <m/>
    <d v="2020-01-23T12:16:00"/>
    <d v="2020-01-24T00:00:00"/>
    <m/>
    <s v="Cerrado"/>
    <s v="Tulio Cesar Chala Santos"/>
    <s v="Monitoreo_IM"/>
    <m/>
    <x v="1"/>
    <m/>
    <m/>
    <m/>
    <m/>
    <x v="0"/>
    <d v="2020-01-24T08:57:00"/>
    <m/>
    <n v="0"/>
    <x v="0"/>
    <m/>
    <n v="0"/>
    <x v="0"/>
    <n v="1241"/>
    <s v="0.028726851851852"/>
    <x v="2"/>
  </r>
  <r>
    <s v="INC000000516878"/>
    <s v="TERRESTRE"/>
    <x v="1"/>
    <s v="ANTIOQUIA"/>
    <x v="50"/>
    <m/>
    <d v="2020-01-27T08:49:00"/>
    <d v="2020-01-27T00:00:00"/>
    <m/>
    <s v="Cerrado"/>
    <s v="Tulio Cesar Chala Santos"/>
    <s v="Monitoreo_IM"/>
    <m/>
    <x v="1"/>
    <m/>
    <m/>
    <m/>
    <m/>
    <x v="0"/>
    <d v="2020-01-27T12:06:00"/>
    <m/>
    <n v="0"/>
    <x v="0"/>
    <m/>
    <n v="0"/>
    <x v="0"/>
    <n v="197"/>
    <s v="0.0045601851851852"/>
    <x v="2"/>
  </r>
  <r>
    <s v="INC000000518006"/>
    <s v="TERRESTRE"/>
    <x v="1"/>
    <s v="ANTIOQUIA"/>
    <x v="50"/>
    <m/>
    <d v="2020-01-27T15:22:00"/>
    <d v="2020-01-29T00:00:00"/>
    <m/>
    <s v="Cerrado"/>
    <s v="Tulio Cesar Chala Santos"/>
    <s v="Monitoreo_IM"/>
    <m/>
    <x v="1"/>
    <m/>
    <m/>
    <m/>
    <m/>
    <x v="0"/>
    <d v="2020-01-27T16:37:00"/>
    <m/>
    <n v="0"/>
    <x v="0"/>
    <m/>
    <n v="0"/>
    <x v="0"/>
    <n v="75"/>
    <s v="0.0017361111111111"/>
    <x v="2"/>
  </r>
  <r>
    <s v="INC000000520377"/>
    <s v="TERRESTRE"/>
    <x v="1"/>
    <s v="ANTIOQUIA"/>
    <x v="50"/>
    <m/>
    <d v="2020-01-29T08:51:00"/>
    <d v="2020-01-29T00:00:00"/>
    <m/>
    <s v="Cerrado"/>
    <s v="Tulio Cesar Chala Santos"/>
    <s v="Monitoreo_IM"/>
    <m/>
    <x v="1"/>
    <m/>
    <m/>
    <m/>
    <m/>
    <x v="0"/>
    <d v="2020-01-29T12:42:00"/>
    <m/>
    <n v="0"/>
    <x v="0"/>
    <m/>
    <n v="0"/>
    <x v="0"/>
    <n v="231"/>
    <s v="0.0053472222222222"/>
    <x v="2"/>
  </r>
  <r>
    <s v="INC000000521261"/>
    <s v="TERRESTRE"/>
    <x v="1"/>
    <s v="ANTIOQUIA"/>
    <x v="50"/>
    <m/>
    <d v="2020-01-29T15:47:00"/>
    <d v="2020-01-30T00:00:00"/>
    <m/>
    <s v="Cerrado"/>
    <s v="Tulio Cesar Chala Santos"/>
    <s v="Monitoreo_IM"/>
    <m/>
    <x v="1"/>
    <m/>
    <m/>
    <m/>
    <m/>
    <x v="0"/>
    <d v="2020-01-30T12:00:00"/>
    <m/>
    <n v="0"/>
    <x v="0"/>
    <m/>
    <n v="0"/>
    <x v="0"/>
    <n v="1213"/>
    <s v="0.028078703703704"/>
    <x v="2"/>
  </r>
  <r>
    <s v="INC000000523566"/>
    <s v="TERRESTRE"/>
    <x v="1"/>
    <s v="ANTIOQUIA"/>
    <x v="50"/>
    <m/>
    <d v="2020-01-31T08:52:00"/>
    <d v="2020-01-31T00:00:00"/>
    <m/>
    <s v="Cerrado"/>
    <s v="Tulio Cesar Chala Santos"/>
    <s v="Monitoreo_IM"/>
    <m/>
    <x v="1"/>
    <m/>
    <m/>
    <m/>
    <m/>
    <x v="0"/>
    <d v="2020-01-31T10:39:00"/>
    <m/>
    <n v="0"/>
    <x v="0"/>
    <m/>
    <n v="0"/>
    <x v="0"/>
    <n v="107"/>
    <s v="0.0024768518518519"/>
    <x v="2"/>
  </r>
  <r>
    <s v="INC000000526582"/>
    <s v="TERRESTRE"/>
    <x v="1"/>
    <s v="ANTIOQUIA"/>
    <x v="50"/>
    <m/>
    <d v="2020-02-03T08:42:00"/>
    <d v="2020-02-03T00:00:00"/>
    <m/>
    <s v="Cerrado"/>
    <s v="Tulio Cesar Chala Santos"/>
    <s v="Monitoreo_IM"/>
    <m/>
    <x v="1"/>
    <m/>
    <m/>
    <m/>
    <m/>
    <x v="0"/>
    <d v="2020-02-03T08:44:00"/>
    <m/>
    <n v="0"/>
    <x v="0"/>
    <m/>
    <n v="0"/>
    <x v="0"/>
    <n v="2"/>
    <n v="462962962.96296"/>
    <x v="2"/>
  </r>
  <r>
    <s v="INC000000514754"/>
    <s v="TERRESTRE"/>
    <x v="1"/>
    <s v="ANTIOQUIA"/>
    <x v="50"/>
    <m/>
    <d v="2020-02-03T15:33:17"/>
    <d v="2020-01-24T00:00:00"/>
    <m/>
    <s v="Cerrado"/>
    <m/>
    <s v="Automatico"/>
    <m/>
    <x v="3"/>
    <m/>
    <m/>
    <m/>
    <m/>
    <x v="0"/>
    <d v="2020-01-24T16:39:00"/>
    <m/>
    <n v="0"/>
    <x v="0"/>
    <n v="0"/>
    <n v="0"/>
    <x v="5"/>
    <m/>
    <n v="0"/>
    <x v="1"/>
  </r>
  <r>
    <s v="INC000000507319"/>
    <s v="TERRESTRE"/>
    <x v="1"/>
    <s v="ANTIOQUIA"/>
    <x v="51"/>
    <m/>
    <d v="2020-01-20T10:17:00"/>
    <d v="2020-01-20T00:00:00"/>
    <m/>
    <s v="Cerrado"/>
    <s v="Carlos Alberto Calderon Araque"/>
    <s v="Monitoreo_IM"/>
    <m/>
    <x v="1"/>
    <m/>
    <m/>
    <m/>
    <m/>
    <x v="0"/>
    <d v="2020-01-20T10:21:00"/>
    <m/>
    <n v="0"/>
    <x v="0"/>
    <m/>
    <n v="0"/>
    <x v="0"/>
    <n v="4"/>
    <n v="925925925.92593002"/>
    <x v="2"/>
  </r>
  <r>
    <s v="INC000000501815"/>
    <s v="TERRESTRE"/>
    <x v="1"/>
    <s v="ANTIOQUIA"/>
    <x v="52"/>
    <m/>
    <d v="2020-01-15T18:17:00"/>
    <d v="2020-01-16T00:00:00"/>
    <m/>
    <s v="Cerrado"/>
    <s v="yaneth liliana arboleda tayaque"/>
    <s v="Monitoreo_IM"/>
    <m/>
    <x v="1"/>
    <m/>
    <m/>
    <m/>
    <m/>
    <x v="0"/>
    <d v="2020-01-16T08:10:00"/>
    <m/>
    <n v="0"/>
    <x v="0"/>
    <n v="833"/>
    <s v="0.019282407407407"/>
    <x v="2"/>
    <m/>
    <n v="0"/>
    <x v="1"/>
  </r>
  <r>
    <s v="INC000000503777"/>
    <s v="TERRESTRE"/>
    <x v="1"/>
    <s v="ANTIOQUIA"/>
    <x v="52"/>
    <m/>
    <d v="2020-01-17T08:07:00"/>
    <d v="2020-01-17T00:00:00"/>
    <m/>
    <s v="Cerrado"/>
    <s v="yaneth liliana arboleda tayaque"/>
    <s v="Monitoreo_IM"/>
    <m/>
    <x v="1"/>
    <m/>
    <m/>
    <m/>
    <m/>
    <x v="0"/>
    <d v="2020-01-17T08:10:00"/>
    <m/>
    <n v="0"/>
    <x v="0"/>
    <n v="3"/>
    <n v="694444444.44444001"/>
    <x v="2"/>
    <m/>
    <n v="0"/>
    <x v="1"/>
  </r>
  <r>
    <s v="INC000000491688"/>
    <s v="TERRESTRE"/>
    <x v="1"/>
    <s v="ANTIOQUIA"/>
    <x v="53"/>
    <m/>
    <d v="2020-01-08T12:09:00"/>
    <d v="2020-01-10T00:00:00"/>
    <m/>
    <s v="Cerrado"/>
    <s v="Carlos Nicolas Calle"/>
    <s v="Monitoreo_IM"/>
    <m/>
    <x v="1"/>
    <s v="INC000000491807"/>
    <d v="2020-01-08T13:16:00"/>
    <d v="2020-01-10T08:31:00"/>
    <m/>
    <x v="0"/>
    <d v="2020-01-10T08:31:00"/>
    <n v="2662"/>
    <s v="0.06162037037037"/>
    <x v="1"/>
    <m/>
    <n v="0"/>
    <x v="0"/>
    <m/>
    <n v="0"/>
    <x v="1"/>
  </r>
  <r>
    <s v="INC000000518795"/>
    <s v="TERRESTRE"/>
    <x v="1"/>
    <s v="ANTIOQUIA"/>
    <x v="53"/>
    <m/>
    <d v="2020-01-28T08:51:00"/>
    <d v="2020-01-28T00:00:00"/>
    <m/>
    <s v="Cerrado"/>
    <s v="Carlos Nicolas Calle"/>
    <s v="Monitoreo_IM"/>
    <m/>
    <x v="1"/>
    <s v="INC519341"/>
    <d v="2020-01-28T11:42:00"/>
    <d v="2020-01-28T11:33:00"/>
    <m/>
    <x v="0"/>
    <d v="2020-01-28T11:33:00"/>
    <n v="23"/>
    <s v="0.00053240740740741"/>
    <x v="1"/>
    <m/>
    <n v="0"/>
    <x v="0"/>
    <n v="139"/>
    <s v="0.0032175925925926"/>
    <x v="3"/>
  </r>
  <r>
    <s v="INC000000501554"/>
    <s v="TERRESTRE"/>
    <x v="0"/>
    <s v="ARAUCA"/>
    <x v="54"/>
    <m/>
    <d v="2020-01-15T16:09:00"/>
    <d v="2020-01-15T00:00:00"/>
    <m/>
    <s v="Cerrado"/>
    <s v="Luis Omar Lopez"/>
    <s v="Monitoreo_IM"/>
    <m/>
    <x v="4"/>
    <m/>
    <m/>
    <m/>
    <m/>
    <x v="0"/>
    <d v="2020-01-15T16:26:00"/>
    <m/>
    <n v="0"/>
    <x v="0"/>
    <n v="17"/>
    <s v="0.00039351851851852"/>
    <x v="4"/>
    <m/>
    <n v="0"/>
    <x v="1"/>
  </r>
  <r>
    <s v="INC000000511130"/>
    <s v="TERRESTRE"/>
    <x v="0"/>
    <s v="ARAUCA"/>
    <x v="54"/>
    <m/>
    <d v="2020-01-22T12:15:00"/>
    <d v="2020-01-22T00:00:00"/>
    <m/>
    <s v="Cerrado"/>
    <s v="Luis Omar Lopez"/>
    <s v="Monitoreo_IM"/>
    <m/>
    <x v="4"/>
    <m/>
    <m/>
    <m/>
    <m/>
    <x v="0"/>
    <d v="2020-01-22T17:50:00"/>
    <m/>
    <n v="0"/>
    <x v="0"/>
    <n v="301"/>
    <s v="0.0069675925925926"/>
    <x v="5"/>
    <n v="34"/>
    <s v="0.00078703703703704"/>
    <x v="3"/>
  </r>
  <r>
    <s v="INC000000512768"/>
    <s v="TERRESTRE"/>
    <x v="0"/>
    <s v="ARAUCA"/>
    <x v="54"/>
    <m/>
    <d v="2020-01-23T13:31:00"/>
    <d v="2020-01-23T00:00:00"/>
    <m/>
    <s v="Cerrado"/>
    <s v="Luis Omar Lopez"/>
    <s v="Monitoreo_IM"/>
    <m/>
    <x v="4"/>
    <m/>
    <m/>
    <m/>
    <m/>
    <x v="0"/>
    <d v="2020-01-23T17:41:00"/>
    <m/>
    <n v="0"/>
    <x v="0"/>
    <m/>
    <n v="0"/>
    <x v="0"/>
    <n v="250"/>
    <s v="0.005787037037037"/>
    <x v="2"/>
  </r>
  <r>
    <s v="INC000000511242"/>
    <s v="TERRESTRE"/>
    <x v="1"/>
    <s v="ARAUCA"/>
    <x v="55"/>
    <m/>
    <d v="2020-01-22T12:36:00"/>
    <d v="2020-01-22T00:00:00"/>
    <m/>
    <s v="Cerrado"/>
    <s v="Maribel Puerta"/>
    <s v="Monitoreo_IM"/>
    <m/>
    <x v="5"/>
    <m/>
    <m/>
    <m/>
    <m/>
    <x v="0"/>
    <d v="2020-01-22T14:03:00"/>
    <m/>
    <n v="0"/>
    <x v="0"/>
    <m/>
    <n v="0"/>
    <x v="0"/>
    <n v="87"/>
    <s v="0.0020138888888889"/>
    <x v="2"/>
  </r>
  <r>
    <s v="INC000000512907"/>
    <s v="TERRESTRE"/>
    <x v="1"/>
    <s v="ARAUCA"/>
    <x v="55"/>
    <m/>
    <d v="2020-01-23T12:16:00"/>
    <d v="2020-01-24T00:00:00"/>
    <m/>
    <s v="Cerrado"/>
    <s v="Maribel Puerta"/>
    <s v="Monitoreo_IM"/>
    <m/>
    <x v="5"/>
    <m/>
    <m/>
    <m/>
    <m/>
    <x v="0"/>
    <d v="2020-01-23T13:14:00"/>
    <m/>
    <n v="0"/>
    <x v="0"/>
    <m/>
    <n v="0"/>
    <x v="0"/>
    <n v="58"/>
    <s v="0.0013425925925926"/>
    <x v="2"/>
  </r>
  <r>
    <s v="INC000000504697"/>
    <s v="SATELITAL"/>
    <x v="1"/>
    <s v="ARAUCA"/>
    <x v="56"/>
    <m/>
    <d v="2020-01-17T16:12:00"/>
    <d v="2020-01-20T00:00:00"/>
    <m/>
    <s v="Cerrado"/>
    <s v="Oscar Armando Davila Gonzalez"/>
    <s v="Monitoreo_IM"/>
    <m/>
    <x v="0"/>
    <m/>
    <m/>
    <m/>
    <m/>
    <x v="0"/>
    <d v="2020-01-20T07:38:00"/>
    <m/>
    <n v="0"/>
    <x v="0"/>
    <n v="3806"/>
    <s v="0.088101851851852"/>
    <x v="1"/>
    <m/>
    <n v="0"/>
    <x v="1"/>
  </r>
  <r>
    <s v="INC000000510719"/>
    <s v="SATELITAL"/>
    <x v="1"/>
    <s v="ARAUCA"/>
    <x v="56"/>
    <m/>
    <d v="2020-01-22T08:52:00"/>
    <d v="2020-01-24T00:00:00"/>
    <m/>
    <s v="Cerrado"/>
    <s v="Oscar Armando Davila Gonzalez"/>
    <s v="Monitoreo_IM"/>
    <m/>
    <x v="0"/>
    <m/>
    <m/>
    <m/>
    <m/>
    <x v="0"/>
    <d v="2020-01-24T07:31:00"/>
    <m/>
    <n v="0"/>
    <x v="0"/>
    <m/>
    <n v="0"/>
    <x v="0"/>
    <n v="2799"/>
    <s v="0.064791666666667"/>
    <x v="2"/>
  </r>
  <r>
    <s v="INC000000502542"/>
    <s v="TERRESTRE"/>
    <x v="1"/>
    <s v="ARAUCA"/>
    <x v="57"/>
    <m/>
    <d v="2020-01-16T10:49:00"/>
    <d v="2020-01-16T00:00:00"/>
    <m/>
    <s v="Cerrado"/>
    <s v="Nini Johana"/>
    <s v="Monitoreo_IM"/>
    <m/>
    <x v="6"/>
    <m/>
    <m/>
    <m/>
    <m/>
    <x v="0"/>
    <d v="2020-01-16T10:50:00"/>
    <m/>
    <n v="0"/>
    <x v="0"/>
    <m/>
    <n v="0"/>
    <x v="0"/>
    <n v="1"/>
    <n v="231481481.48148"/>
    <x v="2"/>
  </r>
  <r>
    <s v="INC000000510552"/>
    <s v="TERRESTRE"/>
    <x v="1"/>
    <s v="ARAUCA"/>
    <x v="57"/>
    <m/>
    <d v="2020-01-22T08:51:00"/>
    <d v="2020-01-22T00:00:00"/>
    <m/>
    <s v="Cerrado"/>
    <s v="Nini Johana"/>
    <s v="Monitoreo_IM"/>
    <m/>
    <x v="6"/>
    <m/>
    <m/>
    <m/>
    <m/>
    <x v="0"/>
    <d v="2020-01-22T17:57:00"/>
    <m/>
    <n v="0"/>
    <x v="0"/>
    <m/>
    <n v="0"/>
    <x v="0"/>
    <n v="546"/>
    <s v="0.012638888888889"/>
    <x v="2"/>
  </r>
  <r>
    <s v="INC000000512311"/>
    <s v="TERRESTRE"/>
    <x v="1"/>
    <s v="ARAUCA"/>
    <x v="57"/>
    <m/>
    <d v="2020-01-23T08:52:00"/>
    <d v="2020-01-23T00:00:00"/>
    <m/>
    <s v="Cerrado"/>
    <s v="Nini Johana"/>
    <s v="Monitoreo_IM"/>
    <m/>
    <x v="6"/>
    <m/>
    <m/>
    <m/>
    <m/>
    <x v="0"/>
    <d v="2020-01-23T17:36:00"/>
    <m/>
    <n v="0"/>
    <x v="0"/>
    <m/>
    <n v="0"/>
    <x v="0"/>
    <n v="524"/>
    <s v="0.01212962962963"/>
    <x v="2"/>
  </r>
  <r>
    <s v="INC000000510793"/>
    <s v="TERRESTRE"/>
    <x v="1"/>
    <s v="ARAUCA"/>
    <x v="58"/>
    <m/>
    <d v="2020-01-22T10:08:00"/>
    <d v="2020-01-22T00:00:00"/>
    <m/>
    <s v="Cerrado"/>
    <s v="Zayda Julietny Suescun Acosta"/>
    <s v="Monitoreo_IM"/>
    <m/>
    <x v="5"/>
    <m/>
    <m/>
    <m/>
    <m/>
    <x v="0"/>
    <d v="2020-01-22T17:43:00"/>
    <m/>
    <n v="0"/>
    <x v="0"/>
    <m/>
    <n v="0"/>
    <x v="0"/>
    <n v="455"/>
    <s v="0.010532407407407"/>
    <x v="2"/>
  </r>
  <r>
    <s v="INC000000512445"/>
    <s v="TERRESTRE"/>
    <x v="1"/>
    <s v="ARAUCA"/>
    <x v="58"/>
    <m/>
    <d v="2020-01-23T10:02:00"/>
    <d v="2020-01-23T00:00:00"/>
    <m/>
    <s v="Cerrado"/>
    <s v="Zayda Julietny Suescun Acosta"/>
    <s v="Monitoreo_IM"/>
    <m/>
    <x v="5"/>
    <m/>
    <m/>
    <m/>
    <m/>
    <x v="0"/>
    <d v="2020-01-23T17:39:00"/>
    <m/>
    <n v="0"/>
    <x v="0"/>
    <n v="406"/>
    <s v="0.0093981481481481"/>
    <x v="5"/>
    <n v="51"/>
    <s v="0.0011805555555556"/>
    <x v="3"/>
  </r>
  <r>
    <s v="INC000000510559"/>
    <s v="TERRESTRE"/>
    <x v="1"/>
    <s v="ARAUCA"/>
    <x v="59"/>
    <m/>
    <d v="2020-01-22T08:52:00"/>
    <d v="2020-01-24T00:00:00"/>
    <m/>
    <s v="Cerrado"/>
    <s v="Edgar Eduardo Nieto"/>
    <s v="Monitoreo_IM"/>
    <m/>
    <x v="6"/>
    <m/>
    <m/>
    <m/>
    <m/>
    <x v="0"/>
    <d v="2020-01-24T07:29:00"/>
    <m/>
    <n v="0"/>
    <x v="0"/>
    <m/>
    <n v="0"/>
    <x v="0"/>
    <n v="2797"/>
    <s v="0.06474537037037"/>
    <x v="2"/>
  </r>
  <r>
    <s v="INC000000511311"/>
    <s v="TERRESTRE"/>
    <x v="1"/>
    <s v="ARAUCA"/>
    <x v="60"/>
    <m/>
    <d v="2020-01-22T12:37:00"/>
    <d v="2020-01-22T00:00:00"/>
    <m/>
    <s v="Cerrado"/>
    <s v="Judith Manrrique Peña"/>
    <s v="Monitoreo_IM"/>
    <m/>
    <x v="5"/>
    <m/>
    <m/>
    <m/>
    <m/>
    <x v="0"/>
    <d v="2020-01-22T17:39:00"/>
    <m/>
    <n v="0"/>
    <x v="0"/>
    <m/>
    <n v="0"/>
    <x v="0"/>
    <n v="302"/>
    <s v="0.0069907407407407"/>
    <x v="3"/>
  </r>
  <r>
    <s v="INC000000512754"/>
    <s v="TERRESTRE"/>
    <x v="1"/>
    <s v="ARAUCA"/>
    <x v="60"/>
    <m/>
    <d v="2020-01-23T13:13:00"/>
    <d v="2020-01-23T00:00:00"/>
    <m/>
    <s v="Cerrado"/>
    <s v="Judith Manrrique Peña"/>
    <s v="Monitoreo_IM"/>
    <m/>
    <x v="5"/>
    <m/>
    <m/>
    <m/>
    <m/>
    <x v="0"/>
    <d v="2020-01-23T17:36:00"/>
    <m/>
    <n v="0"/>
    <x v="0"/>
    <m/>
    <n v="0"/>
    <x v="0"/>
    <n v="263"/>
    <s v="0.006087962962963"/>
    <x v="2"/>
  </r>
  <r>
    <s v="INC000000520830"/>
    <s v="TERRESTRE"/>
    <x v="1"/>
    <s v="ATLÁNTICO"/>
    <x v="61"/>
    <m/>
    <d v="2020-01-29T11:25:00"/>
    <d v="2020-01-30T00:00:00"/>
    <m/>
    <s v="Cerrado"/>
    <s v="Margarita Alvarado"/>
    <s v="Monitoreo_IM"/>
    <m/>
    <x v="7"/>
    <m/>
    <m/>
    <m/>
    <m/>
    <x v="0"/>
    <d v="2020-01-29T16:33:00"/>
    <m/>
    <n v="0"/>
    <x v="0"/>
    <m/>
    <n v="0"/>
    <x v="0"/>
    <n v="308"/>
    <s v="0.0071296296296296"/>
    <x v="2"/>
  </r>
  <r>
    <s v="INC000000498698"/>
    <s v="TERRESTRE"/>
    <x v="2"/>
    <s v="ATLÁNTICO"/>
    <x v="62"/>
    <m/>
    <d v="2020-01-14T14:14:00"/>
    <d v="2020-01-14T00:00:00"/>
    <m/>
    <s v="Cerrado"/>
    <s v="Maria Helena Miranda"/>
    <s v="Monitoreo_IM"/>
    <m/>
    <x v="2"/>
    <m/>
    <m/>
    <m/>
    <m/>
    <x v="0"/>
    <d v="2020-01-14T14:15:00"/>
    <m/>
    <n v="0"/>
    <x v="0"/>
    <n v="1"/>
    <n v="231481481.48148"/>
    <x v="2"/>
    <m/>
    <n v="0"/>
    <x v="1"/>
  </r>
  <r>
    <s v="INC000000507971"/>
    <s v="TERRESTRE"/>
    <x v="2"/>
    <s v="ATLÁNTICO"/>
    <x v="62"/>
    <m/>
    <d v="2020-01-20T15:54:00"/>
    <d v="2020-01-21T00:00:00"/>
    <m/>
    <s v="Cerrado"/>
    <s v="Maria Helena Miranda"/>
    <s v="Monitoreo_IM"/>
    <m/>
    <x v="2"/>
    <s v="INC508132"/>
    <d v="2020-01-20T16:41:00"/>
    <d v="2020-01-21T13:10:00"/>
    <m/>
    <x v="0"/>
    <d v="2020-01-21T13:10:00"/>
    <m/>
    <n v="0"/>
    <x v="0"/>
    <n v="1276"/>
    <s v="0.029537037037037"/>
    <x v="8"/>
    <m/>
    <n v="0"/>
    <x v="1"/>
  </r>
  <r>
    <s v="INC000000512940"/>
    <s v="TERRESTRE"/>
    <x v="2"/>
    <s v="ATLÁNTICO"/>
    <x v="62"/>
    <m/>
    <d v="2020-01-23T12:39:00"/>
    <d v="2020-01-24T00:00:00"/>
    <m/>
    <s v="Cerrado"/>
    <s v="Maria Helena Miranda"/>
    <s v="Automatico"/>
    <m/>
    <x v="2"/>
    <s v="INC000000513024"/>
    <d v="2020-01-23T15:30:00"/>
    <d v="2020-01-24T15:07:00"/>
    <m/>
    <x v="0"/>
    <d v="2020-01-24T15:07:00"/>
    <n v="1573"/>
    <s v="0.036412037037037"/>
    <x v="2"/>
    <n v="0"/>
    <n v="0"/>
    <x v="8"/>
    <n v="15"/>
    <s v="0.00034722222222222"/>
    <x v="2"/>
  </r>
  <r>
    <s v="INC000000510311"/>
    <s v="TERRESTRE"/>
    <x v="0"/>
    <s v="ATLÁNTICO"/>
    <x v="62"/>
    <m/>
    <d v="2020-01-21T23:23:00"/>
    <d v="2020-01-22T00:00:00"/>
    <m/>
    <s v="Cerrado"/>
    <s v="MARGARITA MARIA MEJIA GIL"/>
    <s v="Monitoreo_IM"/>
    <m/>
    <x v="2"/>
    <m/>
    <m/>
    <m/>
    <m/>
    <x v="0"/>
    <d v="2020-01-22T00:30:00"/>
    <m/>
    <n v="0"/>
    <x v="0"/>
    <m/>
    <n v="0"/>
    <x v="0"/>
    <n v="67"/>
    <s v="0.0015509259259259"/>
    <x v="2"/>
  </r>
  <r>
    <s v="INC000000511631"/>
    <s v="TERRESTRE"/>
    <x v="3"/>
    <s v="ATLÁNTICO"/>
    <x v="62"/>
    <m/>
    <d v="2020-01-22T16:31:00"/>
    <d v="2020-01-24T00:00:00"/>
    <m/>
    <s v="Cerrado"/>
    <s v="Gabriel Rapalino"/>
    <s v="Automatico"/>
    <m/>
    <x v="2"/>
    <s v="INC512457"/>
    <d v="2020-01-23T10:29:00"/>
    <d v="2020-01-23T15:50:00"/>
    <m/>
    <x v="0"/>
    <d v="2020-01-23T15:50:00"/>
    <n v="1399"/>
    <s v="0.032384259259259"/>
    <x v="1"/>
    <m/>
    <n v="0"/>
    <x v="0"/>
    <m/>
    <n v="0"/>
    <x v="1"/>
  </r>
  <r>
    <s v="INC000000492880"/>
    <s v="TERRESTRE"/>
    <x v="1"/>
    <s v="ATLÁNTICO"/>
    <x v="63"/>
    <m/>
    <d v="2020-01-09T09:41:00"/>
    <d v="2020-01-14T00:00:00"/>
    <m/>
    <s v="Cerrado"/>
    <s v="Jose Fernando Mercado Hemer"/>
    <s v="Monitoreo_IM"/>
    <m/>
    <x v="8"/>
    <m/>
    <m/>
    <m/>
    <m/>
    <x v="0"/>
    <d v="2020-01-09T10:10:00"/>
    <m/>
    <n v="0"/>
    <x v="0"/>
    <m/>
    <n v="0"/>
    <x v="0"/>
    <n v="29"/>
    <s v="0.0006712962962963"/>
    <x v="2"/>
  </r>
  <r>
    <s v="INC000000502337"/>
    <s v="TERRESTRE"/>
    <x v="1"/>
    <s v="ATLÁNTICO"/>
    <x v="63"/>
    <m/>
    <d v="2020-01-16T08:47:00"/>
    <d v="2020-01-17T00:00:00"/>
    <m/>
    <s v="Cerrado"/>
    <s v="Jose Fernando Mercado Hemer"/>
    <s v="Monitoreo_IM"/>
    <m/>
    <x v="8"/>
    <n v="1418463"/>
    <d v="2020-01-16T10:00:00"/>
    <d v="2020-01-17T00:40:00"/>
    <m/>
    <x v="0"/>
    <d v="2020-01-17T00:40:00"/>
    <n v="905"/>
    <s v="0.020949074074074"/>
    <x v="3"/>
    <m/>
    <n v="0"/>
    <x v="0"/>
    <n v="48"/>
    <s v="0.0011111111111111"/>
    <x v="3"/>
  </r>
  <r>
    <s v="INC000000510565"/>
    <s v="TERRESTRE"/>
    <x v="1"/>
    <s v="ATLÁNTICO"/>
    <x v="63"/>
    <m/>
    <d v="2020-01-22T08:52:00"/>
    <d v="2020-01-23T00:00:00"/>
    <m/>
    <s v="Cerrado"/>
    <s v="Jose Fernando Mercado Hemer"/>
    <s v="Monitoreo_IM"/>
    <m/>
    <x v="8"/>
    <m/>
    <m/>
    <m/>
    <m/>
    <x v="0"/>
    <d v="2020-01-23T08:36:00"/>
    <n v="1410"/>
    <s v="0.032638888888889"/>
    <x v="1"/>
    <m/>
    <n v="0"/>
    <x v="0"/>
    <n v="14"/>
    <s v="0.00032407407407407"/>
    <x v="3"/>
  </r>
  <r>
    <s v="INC000000510658"/>
    <s v="TERRESTRE"/>
    <x v="1"/>
    <s v="ATLÁNTICO"/>
    <x v="64"/>
    <m/>
    <d v="2020-01-22T08:52:00"/>
    <d v="2020-01-23T00:00:00"/>
    <m/>
    <s v="Cerrado"/>
    <s v="Elcy judith Ariza"/>
    <s v="Phone"/>
    <m/>
    <x v="9"/>
    <n v="1423572"/>
    <d v="2020-01-22T10:16:00"/>
    <d v="2020-01-22T15:53:00"/>
    <m/>
    <x v="0"/>
    <d v="2020-01-22T15:53:00"/>
    <n v="421"/>
    <s v="0.0097453703703704"/>
    <x v="3"/>
    <m/>
    <n v="0"/>
    <x v="0"/>
    <m/>
    <n v="0"/>
    <x v="1"/>
  </r>
  <r>
    <s v="INC000000524140"/>
    <s v="TERRESTRE"/>
    <x v="1"/>
    <s v="ATLÁNTICO"/>
    <x v="64"/>
    <m/>
    <d v="2020-01-31T11:33:00"/>
    <d v="2020-02-03T00:00:00"/>
    <m/>
    <s v="Cerrado"/>
    <s v="Elcy judith Ariza"/>
    <s v="Monitoreo_IM"/>
    <m/>
    <x v="9"/>
    <m/>
    <m/>
    <m/>
    <m/>
    <x v="0"/>
    <d v="2020-02-03T07:49:00"/>
    <m/>
    <n v="0"/>
    <x v="0"/>
    <m/>
    <n v="0"/>
    <x v="0"/>
    <n v="4096"/>
    <s v="0.094814814814815"/>
    <x v="2"/>
  </r>
  <r>
    <s v="INC000000508007"/>
    <s v="TERRESTRE"/>
    <x v="1"/>
    <s v="ATLÁNTICO"/>
    <x v="65"/>
    <m/>
    <d v="2020-01-20T16:04:00"/>
    <d v="2020-01-20T00:00:00"/>
    <m/>
    <s v="Cerrado"/>
    <s v="Nicolas Gonzalez / Zulay Goenaga"/>
    <s v="Monitoreo_IM"/>
    <m/>
    <x v="7"/>
    <m/>
    <m/>
    <m/>
    <m/>
    <x v="0"/>
    <d v="2020-01-20T16:12:00"/>
    <m/>
    <n v="0"/>
    <x v="0"/>
    <m/>
    <n v="0"/>
    <x v="0"/>
    <n v="8"/>
    <s v="0.00018518518518519"/>
    <x v="2"/>
  </r>
  <r>
    <s v="INC000000490716"/>
    <s v="TERRESTRE"/>
    <x v="1"/>
    <s v="ATLÁNTICO"/>
    <x v="66"/>
    <m/>
    <d v="2020-01-07T14:27:00"/>
    <d v="2020-01-07T00:00:00"/>
    <m/>
    <s v="Cerrado"/>
    <s v="Rocio del Carmen Jimenez Saltarin"/>
    <s v="Monitoreo_IM"/>
    <m/>
    <x v="7"/>
    <m/>
    <m/>
    <m/>
    <m/>
    <x v="0"/>
    <d v="2020-01-07T14:48:00"/>
    <m/>
    <n v="0"/>
    <x v="0"/>
    <m/>
    <n v="0"/>
    <x v="0"/>
    <n v="21"/>
    <s v="0.00048611111111111"/>
    <x v="2"/>
  </r>
  <r>
    <s v="INC000000507701"/>
    <s v="TERRESTRE"/>
    <x v="1"/>
    <s v="ATLÁNTICO"/>
    <x v="66"/>
    <m/>
    <d v="2020-01-20T12:59:00"/>
    <d v="2020-01-21T00:00:00"/>
    <m/>
    <s v="Cerrado"/>
    <s v="Rocio del Carmen Jimenez Saltarin"/>
    <s v="Automatico"/>
    <m/>
    <x v="7"/>
    <m/>
    <m/>
    <m/>
    <m/>
    <x v="0"/>
    <d v="2020-01-21T08:30:00"/>
    <m/>
    <n v="0"/>
    <x v="0"/>
    <n v="1171"/>
    <s v="0.027106481481481"/>
    <x v="2"/>
    <m/>
    <n v="0"/>
    <x v="1"/>
  </r>
  <r>
    <s v="INC000000521235"/>
    <s v="TERRESTRE"/>
    <x v="2"/>
    <s v="ATLÁNTICO"/>
    <x v="67"/>
    <m/>
    <d v="2020-01-29T15:11:00"/>
    <d v="2020-01-29T00:00:00"/>
    <m/>
    <s v="Cerrado"/>
    <s v="Eduardo Príncipe Torres"/>
    <s v="Monitoreo_IM"/>
    <m/>
    <x v="2"/>
    <m/>
    <m/>
    <m/>
    <m/>
    <x v="0"/>
    <d v="2020-01-29T15:12:00"/>
    <m/>
    <n v="0"/>
    <x v="0"/>
    <m/>
    <n v="0"/>
    <x v="0"/>
    <n v="1"/>
    <n v="231481481.48148"/>
    <x v="2"/>
  </r>
  <r>
    <s v="INC000000524237"/>
    <s v="TERRESTRE"/>
    <x v="2"/>
    <s v="ATLÁNTICO"/>
    <x v="68"/>
    <m/>
    <d v="2020-01-31T11:50:00"/>
    <d v="2020-01-31T00:00:00"/>
    <m/>
    <s v="Cerrado"/>
    <s v="Rafael Antonio Insginares Muothon"/>
    <s v="Monitoreo_IM"/>
    <m/>
    <x v="2"/>
    <s v="INC524425"/>
    <d v="2020-01-31T11:50:00"/>
    <d v="2020-01-31T18:46:00"/>
    <m/>
    <x v="0"/>
    <d v="2020-01-31T18:46:00"/>
    <n v="416"/>
    <s v="0.0096296296296296"/>
    <x v="1"/>
    <m/>
    <n v="0"/>
    <x v="0"/>
    <m/>
    <n v="0"/>
    <x v="1"/>
  </r>
  <r>
    <s v="INC000000511149"/>
    <s v="TERRESTRE"/>
    <x v="1"/>
    <s v="ATLÁNTICO"/>
    <x v="69"/>
    <m/>
    <d v="2020-01-22T12:29:00"/>
    <d v="2020-01-22T00:00:00"/>
    <m/>
    <s v="Cerrado"/>
    <s v="Humberto Cesar Barrera Badillo"/>
    <s v="Monitoreo_IM"/>
    <m/>
    <x v="7"/>
    <m/>
    <m/>
    <m/>
    <m/>
    <x v="0"/>
    <d v="2020-01-22T12:58:00"/>
    <m/>
    <n v="0"/>
    <x v="0"/>
    <m/>
    <n v="0"/>
    <x v="0"/>
    <n v="29"/>
    <s v="0.0006712962962963"/>
    <x v="3"/>
  </r>
  <r>
    <s v="INC000000504491"/>
    <s v="TERRESTRE"/>
    <x v="1"/>
    <s v="ATLÁNTICO"/>
    <x v="70"/>
    <m/>
    <d v="2020-01-17T14:54:00"/>
    <d v="2020-01-20T00:00:00"/>
    <m/>
    <s v="Cerrado"/>
    <s v="Donaldo Rivera"/>
    <s v="Phone"/>
    <m/>
    <x v="8"/>
    <n v="1420093"/>
    <d v="2020-01-17T15:56:00"/>
    <d v="2020-01-18T11:14:00"/>
    <m/>
    <x v="0"/>
    <d v="2020-01-18T11:14:00"/>
    <n v="1220"/>
    <s v="0.028240740740741"/>
    <x v="1"/>
    <m/>
    <n v="0"/>
    <x v="0"/>
    <m/>
    <n v="0"/>
    <x v="1"/>
  </r>
  <r>
    <s v="INC000000498818"/>
    <s v="TERRESTRE"/>
    <x v="1"/>
    <s v="ATLÁNTICO"/>
    <x v="71"/>
    <m/>
    <d v="2020-01-14T08:23:00"/>
    <d v="2020-01-14T00:00:00"/>
    <m/>
    <s v="Cerrado"/>
    <s v="Egone Manuel Medina Iriarte"/>
    <s v="Monitoreo_IM"/>
    <m/>
    <x v="7"/>
    <m/>
    <m/>
    <m/>
    <m/>
    <x v="0"/>
    <d v="2020-01-14T08:26:00"/>
    <m/>
    <n v="0"/>
    <x v="0"/>
    <n v="3"/>
    <n v="694444444.44444001"/>
    <x v="2"/>
    <m/>
    <n v="0"/>
    <x v="1"/>
  </r>
  <r>
    <s v="INC000000503791"/>
    <s v="TERRESTRE"/>
    <x v="1"/>
    <s v="ATLÁNTICO"/>
    <x v="71"/>
    <m/>
    <d v="2020-01-17T08:07:00"/>
    <d v="2020-01-17T00:00:00"/>
    <m/>
    <s v="Cerrado"/>
    <s v="Egone Manuel Medina Iriarte"/>
    <s v="Monitoreo_IM"/>
    <m/>
    <x v="7"/>
    <m/>
    <m/>
    <m/>
    <m/>
    <x v="0"/>
    <d v="2020-01-17T08:24:00"/>
    <m/>
    <n v="0"/>
    <x v="0"/>
    <n v="17"/>
    <s v="0.00039351851851852"/>
    <x v="5"/>
    <m/>
    <n v="0"/>
    <x v="1"/>
  </r>
  <r>
    <s v="INC000000504642"/>
    <s v="TERRESTRE"/>
    <x v="1"/>
    <s v="ATLÁNTICO"/>
    <x v="71"/>
    <m/>
    <d v="2020-01-17T15:16:00"/>
    <d v="2020-01-19T00:00:00"/>
    <m/>
    <s v="Cerrado"/>
    <s v="Egone Manuel Medina Iriarte"/>
    <s v="Monitoreo_IM"/>
    <m/>
    <x v="7"/>
    <m/>
    <m/>
    <m/>
    <m/>
    <x v="0"/>
    <d v="2020-01-19T11:47:00"/>
    <m/>
    <n v="0"/>
    <x v="0"/>
    <n v="2485"/>
    <s v="0.057523148148148"/>
    <x v="1"/>
    <n v="186"/>
    <s v="0.0043055555555556"/>
    <x v="3"/>
  </r>
  <r>
    <s v="INC000000518798"/>
    <s v="TERRESTRE"/>
    <x v="1"/>
    <s v="ATLÁNTICO"/>
    <x v="71"/>
    <m/>
    <d v="2020-01-28T08:51:00"/>
    <d v="2020-01-29T00:00:00"/>
    <m/>
    <s v="Cerrado"/>
    <s v="Egone Manuel Medina Iriarte"/>
    <s v="Monitoreo_IM"/>
    <m/>
    <x v="7"/>
    <m/>
    <m/>
    <m/>
    <m/>
    <x v="0"/>
    <d v="2020-01-29T08:14:00"/>
    <m/>
    <n v="0"/>
    <x v="0"/>
    <n v="1276"/>
    <s v="0.029537037037037"/>
    <x v="2"/>
    <n v="127"/>
    <s v="0.0029398148148148"/>
    <x v="3"/>
  </r>
  <r>
    <s v="INC000000522209"/>
    <s v="TERRESTRE"/>
    <x v="1"/>
    <s v="ATLÁNTICO"/>
    <x v="71"/>
    <m/>
    <d v="2020-01-30T08:51:00"/>
    <d v="2020-01-30T00:00:00"/>
    <m/>
    <s v="Cerrado"/>
    <s v="Egone Manuel Medina Iriarte"/>
    <s v="Monitoreo_IM"/>
    <m/>
    <x v="7"/>
    <m/>
    <m/>
    <m/>
    <m/>
    <x v="0"/>
    <d v="2020-01-30T09:52:00"/>
    <m/>
    <n v="0"/>
    <x v="0"/>
    <m/>
    <n v="0"/>
    <x v="0"/>
    <n v="61"/>
    <s v="0.001412037037037"/>
    <x v="3"/>
  </r>
  <r>
    <s v="INC000000507151"/>
    <s v="TERRESTRE"/>
    <x v="1"/>
    <s v="ATLÁNTICO"/>
    <x v="72"/>
    <m/>
    <d v="2020-01-20T09:26:00"/>
    <d v="2020-01-20T00:00:00"/>
    <m/>
    <s v="Cerrado"/>
    <s v="Miriam Carrillo"/>
    <s v="Monitoreo_IM"/>
    <m/>
    <x v="7"/>
    <m/>
    <m/>
    <m/>
    <m/>
    <x v="0"/>
    <d v="2020-01-20T09:36:00"/>
    <m/>
    <n v="0"/>
    <x v="0"/>
    <m/>
    <n v="0"/>
    <x v="0"/>
    <n v="10"/>
    <s v="0.00023148148148148"/>
    <x v="2"/>
  </r>
  <r>
    <s v="INC000000517375"/>
    <s v="TERRESTRE"/>
    <x v="1"/>
    <s v="ATLÁNTICO"/>
    <x v="72"/>
    <m/>
    <d v="2020-01-27T12:15:00"/>
    <d v="2020-01-28T00:00:00"/>
    <m/>
    <s v="Cerrado"/>
    <s v="Miriam Carrillo"/>
    <s v="Monitoreo_IM"/>
    <m/>
    <x v="7"/>
    <n v="131716"/>
    <d v="2020-01-27T16:14:00"/>
    <d v="2020-01-27T16:22:00"/>
    <m/>
    <x v="0"/>
    <d v="2020-01-27T16:22:00"/>
    <n v="8"/>
    <s v="0.00018518518518519"/>
    <x v="1"/>
    <m/>
    <n v="0"/>
    <x v="0"/>
    <n v="239"/>
    <s v="0.0055324074074074"/>
    <x v="4"/>
  </r>
  <r>
    <s v="INC000000520850"/>
    <s v="TERRESTRE"/>
    <x v="1"/>
    <s v="ATLÁNTICO"/>
    <x v="72"/>
    <m/>
    <d v="2020-01-29T11:58:00"/>
    <d v="2020-01-29T00:00:00"/>
    <m/>
    <s v="Cerrado"/>
    <s v="Miriam Carrillo"/>
    <s v="Monitoreo_IM"/>
    <m/>
    <x v="7"/>
    <m/>
    <m/>
    <m/>
    <m/>
    <x v="0"/>
    <d v="2020-01-29T12:02:00"/>
    <m/>
    <n v="0"/>
    <x v="0"/>
    <m/>
    <n v="0"/>
    <x v="0"/>
    <n v="4"/>
    <n v="925925925.92593002"/>
    <x v="2"/>
  </r>
  <r>
    <s v="INC000000491572"/>
    <s v="TERRESTRE"/>
    <x v="1"/>
    <s v="ATLÁNTICO"/>
    <x v="73"/>
    <m/>
    <d v="2020-01-08T09:37:00"/>
    <d v="2020-01-08T00:00:00"/>
    <m/>
    <s v="Cerrado"/>
    <s v="Carmen Ibarra"/>
    <s v="Phone"/>
    <m/>
    <x v="7"/>
    <n v="129244"/>
    <d v="2020-01-08T11:38:00"/>
    <d v="2020-01-08T16:13:00"/>
    <m/>
    <x v="0"/>
    <d v="2020-01-08T16:13:00"/>
    <n v="396"/>
    <s v="0.0091666666666667"/>
    <x v="1"/>
    <m/>
    <n v="0"/>
    <x v="0"/>
    <m/>
    <n v="0"/>
    <x v="1"/>
  </r>
  <r>
    <s v="INC000000510987"/>
    <s v="TERRESTRE"/>
    <x v="1"/>
    <s v="ATLÁNTICO"/>
    <x v="73"/>
    <m/>
    <d v="2020-01-22T11:51:00"/>
    <d v="2020-01-22T00:00:00"/>
    <m/>
    <s v="Cerrado"/>
    <s v="Carmen Ibarra"/>
    <s v="Monitoreo_IM"/>
    <m/>
    <x v="7"/>
    <m/>
    <m/>
    <m/>
    <m/>
    <x v="0"/>
    <d v="2020-01-22T12:58:00"/>
    <m/>
    <n v="0"/>
    <x v="0"/>
    <m/>
    <n v="0"/>
    <x v="0"/>
    <n v="67"/>
    <s v="0.0015509259259259"/>
    <x v="2"/>
  </r>
  <r>
    <s v="INC000000517166"/>
    <s v="TERRESTRE"/>
    <x v="1"/>
    <s v="ATLÁNTICO"/>
    <x v="73"/>
    <m/>
    <d v="2020-01-27T10:10:00"/>
    <d v="2020-01-27T00:00:00"/>
    <m/>
    <s v="Cerrado"/>
    <s v="Carmen Ibarra"/>
    <s v="Monitoreo_IM"/>
    <m/>
    <x v="7"/>
    <m/>
    <m/>
    <m/>
    <m/>
    <x v="0"/>
    <d v="2020-01-27T10:28:00"/>
    <m/>
    <n v="0"/>
    <x v="0"/>
    <m/>
    <n v="0"/>
    <x v="0"/>
    <n v="18"/>
    <s v="0.00041666666666667"/>
    <x v="3"/>
  </r>
  <r>
    <s v="INC000000510715"/>
    <s v="TERRESTRE"/>
    <x v="1"/>
    <s v="ATLÁNTICO"/>
    <x v="74"/>
    <m/>
    <d v="2020-01-22T08:46:00"/>
    <d v="2020-01-23T00:00:00"/>
    <m/>
    <s v="Cerrado"/>
    <s v="Donaldo Olivo Cabrera"/>
    <s v="Monitoreo_IM"/>
    <m/>
    <x v="9"/>
    <m/>
    <m/>
    <m/>
    <m/>
    <x v="0"/>
    <d v="2020-01-23T09:16:00"/>
    <n v="1470"/>
    <s v="0.034027777777778"/>
    <x v="3"/>
    <m/>
    <n v="0"/>
    <x v="0"/>
    <m/>
    <n v="0"/>
    <x v="1"/>
  </r>
  <r>
    <s v="INC000000497014"/>
    <s v="TERRESTRE"/>
    <x v="1"/>
    <s v="ATLÁNTICO"/>
    <x v="75"/>
    <m/>
    <d v="2020-01-13T09:11:00"/>
    <d v="2020-01-14T00:00:00"/>
    <m/>
    <s v="Cerrado"/>
    <s v="Francisco Florian Dominguez"/>
    <s v="Monitoreo_IM"/>
    <m/>
    <x v="7"/>
    <m/>
    <m/>
    <m/>
    <m/>
    <x v="0"/>
    <d v="2020-01-13T12:00:00"/>
    <m/>
    <n v="0"/>
    <x v="0"/>
    <n v="169"/>
    <s v="0.003912037037037"/>
    <x v="2"/>
    <m/>
    <n v="0"/>
    <x v="1"/>
  </r>
  <r>
    <s v="INC000000511305"/>
    <s v="TERRESTRE"/>
    <x v="1"/>
    <s v="ATLÁNTICO"/>
    <x v="75"/>
    <m/>
    <d v="2020-01-22T12:29:00"/>
    <d v="2020-01-22T00:00:00"/>
    <m/>
    <s v="Cerrado"/>
    <s v="Francisco Florian Dominguez"/>
    <s v="Monitoreo_IM"/>
    <m/>
    <x v="7"/>
    <m/>
    <m/>
    <m/>
    <m/>
    <x v="0"/>
    <d v="2020-01-22T13:00:00"/>
    <m/>
    <n v="0"/>
    <x v="0"/>
    <m/>
    <n v="0"/>
    <x v="0"/>
    <n v="31"/>
    <s v="0.00071759259259259"/>
    <x v="2"/>
  </r>
  <r>
    <s v="INC000000510716"/>
    <s v="TERRESTRE"/>
    <x v="1"/>
    <s v="ATLÁNTICO"/>
    <x v="76"/>
    <m/>
    <d v="2020-02-03T15:33:17"/>
    <d v="2020-01-24T00:00:00"/>
    <m/>
    <s v="Cerrado"/>
    <m/>
    <s v="Automatico"/>
    <m/>
    <x v="3"/>
    <m/>
    <m/>
    <m/>
    <m/>
    <x v="0"/>
    <d v="2020-01-22T09:08:00"/>
    <m/>
    <n v="0"/>
    <x v="0"/>
    <m/>
    <n v="0"/>
    <x v="0"/>
    <n v="17665"/>
    <s v="0.40891203703704"/>
    <x v="5"/>
  </r>
  <r>
    <s v="INC000000487326"/>
    <s v="TERRESTRE"/>
    <x v="1"/>
    <s v="ATLÁNTICO"/>
    <x v="77"/>
    <m/>
    <d v="2020-01-03T15:55:00"/>
    <d v="2020-01-07T00:00:00"/>
    <m/>
    <s v="Cerrado"/>
    <s v="Martin Emilio Echeverria"/>
    <s v="Monitoreo_IM"/>
    <m/>
    <x v="8"/>
    <m/>
    <m/>
    <m/>
    <m/>
    <x v="0"/>
    <d v="2020-01-03T18:29:00"/>
    <m/>
    <n v="0"/>
    <x v="0"/>
    <m/>
    <n v="0"/>
    <x v="0"/>
    <n v="154"/>
    <s v="0.0035648148148148"/>
    <x v="2"/>
  </r>
  <r>
    <s v="INC000000491739"/>
    <s v="TERRESTRE"/>
    <x v="1"/>
    <s v="ATLÁNTICO"/>
    <x v="77"/>
    <m/>
    <d v="2020-01-08T10:19:00"/>
    <d v="2020-01-10T00:00:00"/>
    <m/>
    <s v="Cerrado"/>
    <s v="Martin Emilio Echeverria"/>
    <s v="Monitoreo_IM"/>
    <m/>
    <x v="8"/>
    <n v="1410828"/>
    <d v="2020-01-08T11:35:00"/>
    <d v="2020-01-09T12:37:00"/>
    <m/>
    <x v="0"/>
    <d v="2020-01-09T12:37:00"/>
    <n v="1578"/>
    <s v="0.036527777777778"/>
    <x v="3"/>
    <m/>
    <n v="0"/>
    <x v="0"/>
    <m/>
    <n v="0"/>
    <x v="1"/>
  </r>
  <r>
    <s v="INC000000501716"/>
    <s v="TERRESTRE"/>
    <x v="1"/>
    <s v="ATLÁNTICO"/>
    <x v="77"/>
    <m/>
    <d v="2020-01-15T17:53:00"/>
    <d v="2020-01-16T00:00:00"/>
    <m/>
    <s v="Cerrado"/>
    <s v="Martin Emilio Echeverria"/>
    <s v="Monitoreo_IM"/>
    <m/>
    <x v="8"/>
    <m/>
    <m/>
    <m/>
    <m/>
    <x v="0"/>
    <d v="2020-01-16T16:29:00"/>
    <m/>
    <n v="0"/>
    <x v="0"/>
    <n v="1356"/>
    <s v="0.031388888888889"/>
    <x v="2"/>
    <m/>
    <n v="0"/>
    <x v="1"/>
  </r>
  <r>
    <s v="INC000000491691"/>
    <s v="TERRESTRE"/>
    <x v="4"/>
    <s v="BOGOTÁ"/>
    <x v="78"/>
    <m/>
    <d v="2020-01-08T12:10:00"/>
    <d v="2020-01-08T00:00:00"/>
    <m/>
    <s v="Cerrado"/>
    <s v="ANDRES FELIPE LONDOÑO"/>
    <s v="Phone"/>
    <m/>
    <x v="2"/>
    <s v="INC491886"/>
    <d v="2020-01-08T12:10:00"/>
    <d v="2020-01-08T20:26:00"/>
    <m/>
    <x v="0"/>
    <d v="2020-01-08T20:26:00"/>
    <n v="496"/>
    <s v="0.011481481481481"/>
    <x v="1"/>
    <m/>
    <n v="0"/>
    <x v="0"/>
    <m/>
    <n v="0"/>
    <x v="1"/>
  </r>
  <r>
    <s v="INC000000493017"/>
    <s v="TERRESTRE"/>
    <x v="4"/>
    <s v="BOGOTÁ"/>
    <x v="78"/>
    <m/>
    <d v="2020-01-09T09:59:00"/>
    <d v="2020-01-10T00:00:00"/>
    <m/>
    <s v="Cerrado"/>
    <s v="ANDRES FELIPE LONDOÑO"/>
    <s v="Phone"/>
    <m/>
    <x v="2"/>
    <s v="INC491886"/>
    <d v="2020-01-09T10:30:00"/>
    <d v="2020-01-09T15:54:00"/>
    <m/>
    <x v="0"/>
    <d v="2020-01-09T15:54:00"/>
    <n v="355"/>
    <s v="0.0082175925925926"/>
    <x v="1"/>
    <m/>
    <n v="0"/>
    <x v="0"/>
    <m/>
    <n v="0"/>
    <x v="1"/>
  </r>
  <r>
    <s v="INC000000490165"/>
    <s v="TERRESTRE"/>
    <x v="4"/>
    <s v="BOGOTÁ"/>
    <x v="79"/>
    <m/>
    <d v="2020-01-07T10:32:00"/>
    <d v="2020-01-08T00:00:00"/>
    <m/>
    <s v="Cerrado"/>
    <s v="Laura Alvarez"/>
    <s v="Monitoreo_IM"/>
    <m/>
    <x v="2"/>
    <m/>
    <m/>
    <m/>
    <m/>
    <x v="0"/>
    <d v="2020-01-07T17:43:00"/>
    <m/>
    <n v="0"/>
    <x v="0"/>
    <n v="431"/>
    <s v="0.0099768518518519"/>
    <x v="9"/>
    <m/>
    <n v="0"/>
    <x v="1"/>
  </r>
  <r>
    <s v="INC000000507138"/>
    <s v="TERRESTRE"/>
    <x v="4"/>
    <s v="BOGOTÁ"/>
    <x v="80"/>
    <m/>
    <d v="2020-01-20T09:00:00"/>
    <d v="2020-01-20T00:00:00"/>
    <m/>
    <s v="Cerrado"/>
    <s v="Juan Carlos Torres Parada"/>
    <s v="Monitoreo_IM"/>
    <m/>
    <x v="2"/>
    <m/>
    <m/>
    <m/>
    <m/>
    <x v="0"/>
    <d v="2020-01-20T09:01:00"/>
    <m/>
    <n v="0"/>
    <x v="0"/>
    <n v="1"/>
    <n v="231481481.48148"/>
    <x v="10"/>
    <m/>
    <n v="0"/>
    <x v="1"/>
  </r>
  <r>
    <s v="INC000000519330"/>
    <s v="TERRESTRE"/>
    <x v="4"/>
    <s v="BOGOTÁ"/>
    <x v="64"/>
    <m/>
    <d v="2020-01-28T11:23:00"/>
    <d v="2020-01-29T00:00:00"/>
    <m/>
    <s v="Cerrado"/>
    <s v="Jose Arley Ramirez"/>
    <s v="Monitoreo_IM"/>
    <m/>
    <x v="2"/>
    <m/>
    <m/>
    <m/>
    <m/>
    <x v="0"/>
    <d v="2020-01-28T13:08:00"/>
    <m/>
    <n v="0"/>
    <x v="0"/>
    <m/>
    <n v="0"/>
    <x v="0"/>
    <n v="105"/>
    <s v="0.0024305555555556"/>
    <x v="2"/>
  </r>
  <r>
    <s v="INC000000503830"/>
    <s v="TERRESTRE"/>
    <x v="4"/>
    <s v="BOGOTÁ"/>
    <x v="81"/>
    <m/>
    <d v="2020-01-17T08:07:00"/>
    <d v="2020-01-17T00:00:00"/>
    <m/>
    <s v="Cerrado"/>
    <s v="Alejandro Rios Dimate"/>
    <s v="Monitoreo_IM"/>
    <m/>
    <x v="2"/>
    <m/>
    <m/>
    <m/>
    <m/>
    <x v="0"/>
    <d v="2020-01-17T08:10:00"/>
    <m/>
    <n v="0"/>
    <x v="0"/>
    <n v="3"/>
    <n v="694444444.44444001"/>
    <x v="5"/>
    <m/>
    <n v="0"/>
    <x v="1"/>
  </r>
  <r>
    <s v="INC000000517728"/>
    <s v="TERRESTRE"/>
    <x v="4"/>
    <s v="BOGOTÁ"/>
    <x v="81"/>
    <m/>
    <d v="2020-01-27T12:58:00"/>
    <d v="2020-01-27T00:00:00"/>
    <m/>
    <s v="Cerrado"/>
    <s v="Alejandro Rios Dimate"/>
    <s v="Monitoreo_IM"/>
    <m/>
    <x v="2"/>
    <m/>
    <m/>
    <m/>
    <m/>
    <x v="0"/>
    <d v="2020-01-27T13:00:00"/>
    <m/>
    <n v="0"/>
    <x v="0"/>
    <m/>
    <n v="0"/>
    <x v="0"/>
    <n v="2"/>
    <n v="462962962.96296"/>
    <x v="2"/>
  </r>
  <r>
    <s v="INC000000493139"/>
    <s v="TERRESTRE"/>
    <x v="4"/>
    <s v="BOGOTÁ"/>
    <x v="82"/>
    <m/>
    <d v="2020-01-09T11:14:00"/>
    <d v="2020-01-13T00:00:00"/>
    <m/>
    <s v="Cerrado"/>
    <s v="Andrew Alberto Neira Arango"/>
    <s v="Monitoreo_IM"/>
    <m/>
    <x v="2"/>
    <s v="INC493255"/>
    <d v="2020-01-09T12:10:00"/>
    <d v="2020-01-10T16:03:00"/>
    <m/>
    <x v="0"/>
    <d v="2020-01-10T16:03:00"/>
    <n v="1729"/>
    <s v="0.040023148148148"/>
    <x v="1"/>
    <m/>
    <n v="0"/>
    <x v="0"/>
    <m/>
    <n v="0"/>
    <x v="1"/>
  </r>
  <r>
    <s v="INC000000490751"/>
    <s v="SATELITAL"/>
    <x v="4"/>
    <s v="BOGOTÁ"/>
    <x v="83"/>
    <m/>
    <d v="2020-01-07T15:12:00"/>
    <d v="2020-01-08T00:00:00"/>
    <m/>
    <s v="Cerrado"/>
    <s v="Jose Armando Castrillon Lozano"/>
    <s v="Monitoreo_IM"/>
    <m/>
    <x v="0"/>
    <m/>
    <m/>
    <m/>
    <m/>
    <x v="0"/>
    <d v="2020-01-08T08:00:00"/>
    <m/>
    <n v="0"/>
    <x v="0"/>
    <n v="1008"/>
    <s v="0.023333333333333"/>
    <x v="2"/>
    <m/>
    <n v="0"/>
    <x v="1"/>
  </r>
  <r>
    <s v="INC000000499981"/>
    <s v="SATELITAL"/>
    <x v="4"/>
    <s v="BOGOTÁ"/>
    <x v="83"/>
    <m/>
    <d v="2020-01-14T16:25:00"/>
    <d v="2020-01-15T00:00:00"/>
    <m/>
    <s v="Cerrado"/>
    <s v="Jose Armando Castrillon Lozano"/>
    <s v="Monitoreo_IM"/>
    <m/>
    <x v="0"/>
    <m/>
    <m/>
    <m/>
    <m/>
    <x v="0"/>
    <d v="2020-01-14T17:34:00"/>
    <m/>
    <n v="0"/>
    <x v="0"/>
    <m/>
    <n v="0"/>
    <x v="0"/>
    <n v="69"/>
    <s v="0.0015972222222222"/>
    <x v="2"/>
  </r>
  <r>
    <s v="INC000000490933"/>
    <s v="TERRESTRE"/>
    <x v="1"/>
    <s v="BOLIVAR"/>
    <x v="84"/>
    <m/>
    <d v="2020-01-07T16:08:00"/>
    <d v="2020-01-08T00:00:00"/>
    <m/>
    <s v="Cerrado"/>
    <s v="Lenis Gonzalez Ruiz"/>
    <s v="Monitoreo_IM"/>
    <m/>
    <x v="9"/>
    <m/>
    <m/>
    <m/>
    <m/>
    <x v="0"/>
    <d v="2020-01-07T18:58:00"/>
    <m/>
    <n v="0"/>
    <x v="0"/>
    <m/>
    <n v="0"/>
    <x v="0"/>
    <n v="170"/>
    <s v="0.0039351851851852"/>
    <x v="2"/>
  </r>
  <r>
    <s v="INC000000500090"/>
    <s v="TERRESTRE"/>
    <x v="1"/>
    <s v="BOLIVAR"/>
    <x v="84"/>
    <m/>
    <d v="2020-01-14T17:27:00"/>
    <d v="2020-01-16T00:00:00"/>
    <m/>
    <s v="Cerrado"/>
    <s v="Lenis Gonzalez Ruiz"/>
    <s v="Monitoreo_IM"/>
    <m/>
    <x v="9"/>
    <m/>
    <m/>
    <m/>
    <m/>
    <x v="0"/>
    <d v="2020-01-16T04:57:00"/>
    <m/>
    <n v="0"/>
    <x v="0"/>
    <n v="2130"/>
    <s v="0.049305555555556"/>
    <x v="5"/>
    <m/>
    <n v="0"/>
    <x v="1"/>
  </r>
  <r>
    <s v="INC000000502631"/>
    <s v="TERRESTRE"/>
    <x v="1"/>
    <s v="BOLIVAR"/>
    <x v="84"/>
    <m/>
    <d v="2020-01-16T10:52:00"/>
    <d v="2020-01-17T00:00:00"/>
    <m/>
    <s v="Cerrado"/>
    <s v="Lenis Gonzalez Ruiz"/>
    <s v="Monitoreo_IM"/>
    <m/>
    <x v="9"/>
    <m/>
    <m/>
    <m/>
    <m/>
    <x v="0"/>
    <d v="2020-01-16T13:30:00"/>
    <m/>
    <n v="0"/>
    <x v="0"/>
    <m/>
    <n v="0"/>
    <x v="0"/>
    <n v="158"/>
    <s v="0.0036574074074074"/>
    <x v="2"/>
  </r>
  <r>
    <s v="INC000000504039"/>
    <s v="TERRESTRE"/>
    <x v="1"/>
    <s v="BOLIVAR"/>
    <x v="84"/>
    <m/>
    <d v="2020-01-17T09:23:00"/>
    <d v="2020-01-17T00:00:00"/>
    <m/>
    <s v="Cerrado"/>
    <s v="Lenis Gonzalez Ruiz"/>
    <s v="Monitoreo_IM"/>
    <m/>
    <x v="9"/>
    <m/>
    <m/>
    <m/>
    <m/>
    <x v="0"/>
    <d v="2020-01-17T09:40:00"/>
    <m/>
    <n v="0"/>
    <x v="0"/>
    <n v="17"/>
    <s v="0.00039351851851852"/>
    <x v="2"/>
    <m/>
    <n v="0"/>
    <x v="1"/>
  </r>
  <r>
    <s v="INC000000494526"/>
    <s v="TERRESTRE"/>
    <x v="1"/>
    <s v="BOLIVAR"/>
    <x v="85"/>
    <m/>
    <d v="2020-01-10T11:55:00"/>
    <d v="2020-01-10T00:00:00"/>
    <m/>
    <s v="Cerrado"/>
    <s v="Lliana del Carmen Cabarcas Castro"/>
    <s v="Monitoreo_IM"/>
    <m/>
    <x v="6"/>
    <m/>
    <m/>
    <m/>
    <m/>
    <x v="0"/>
    <d v="2020-01-10T11:56:00"/>
    <m/>
    <n v="0"/>
    <x v="0"/>
    <m/>
    <n v="0"/>
    <x v="0"/>
    <n v="1"/>
    <n v="231481481.48148"/>
    <x v="2"/>
  </r>
  <r>
    <s v="INC000000494969"/>
    <s v="TERRESTRE"/>
    <x v="1"/>
    <s v="BOLIVAR"/>
    <x v="85"/>
    <m/>
    <d v="2020-01-10T16:42:00"/>
    <d v="2020-01-13T00:00:00"/>
    <m/>
    <s v="Cerrado"/>
    <s v="Lliana del Carmen Cabarcas Castro"/>
    <s v="Monitoreo_IM"/>
    <m/>
    <x v="6"/>
    <m/>
    <m/>
    <m/>
    <m/>
    <x v="0"/>
    <d v="2020-01-13T08:10:00"/>
    <m/>
    <n v="0"/>
    <x v="0"/>
    <m/>
    <n v="0"/>
    <x v="0"/>
    <n v="3808"/>
    <s v="0.088148148148148"/>
    <x v="2"/>
  </r>
  <r>
    <s v="INC000000501467"/>
    <s v="TERRESTRE"/>
    <x v="1"/>
    <s v="BOLIVAR"/>
    <x v="85"/>
    <m/>
    <d v="2020-01-15T16:23:00"/>
    <d v="2020-01-16T00:00:00"/>
    <m/>
    <s v="Cerrado"/>
    <s v="Lliana del Carmen Cabarcas Castro"/>
    <s v="Monitoreo_IM"/>
    <m/>
    <x v="6"/>
    <m/>
    <m/>
    <m/>
    <m/>
    <x v="0"/>
    <d v="2020-01-16T08:01:00"/>
    <m/>
    <n v="0"/>
    <x v="0"/>
    <n v="938"/>
    <s v="0.021712962962963"/>
    <x v="2"/>
    <m/>
    <n v="0"/>
    <x v="1"/>
  </r>
  <r>
    <s v="INC000000504815"/>
    <s v="TERRESTRE"/>
    <x v="1"/>
    <s v="BOLIVAR"/>
    <x v="85"/>
    <m/>
    <d v="2020-01-17T15:28:00"/>
    <d v="2020-01-20T00:00:00"/>
    <m/>
    <s v="Cerrado"/>
    <s v="Lliana del Carmen Cabarcas Castro"/>
    <s v="Monitoreo_IM"/>
    <m/>
    <x v="6"/>
    <m/>
    <m/>
    <m/>
    <m/>
    <x v="0"/>
    <d v="2020-01-20T08:09:00"/>
    <m/>
    <n v="0"/>
    <x v="0"/>
    <m/>
    <n v="0"/>
    <x v="0"/>
    <n v="3881"/>
    <s v="0.089837962962963"/>
    <x v="2"/>
  </r>
  <r>
    <s v="INC000000512284"/>
    <s v="TERRESTRE"/>
    <x v="1"/>
    <s v="BOLIVAR"/>
    <x v="85"/>
    <m/>
    <d v="2020-01-23T08:52:00"/>
    <d v="2020-01-23T00:00:00"/>
    <m/>
    <s v="Cerrado"/>
    <s v="Lliana del Carmen Cabarcas Castro"/>
    <s v="Monitoreo_IM"/>
    <m/>
    <x v="6"/>
    <m/>
    <m/>
    <m/>
    <m/>
    <x v="0"/>
    <d v="2020-01-23T11:53:00"/>
    <m/>
    <n v="0"/>
    <x v="0"/>
    <m/>
    <n v="0"/>
    <x v="0"/>
    <n v="181"/>
    <s v="0.0041898148148148"/>
    <x v="2"/>
  </r>
  <r>
    <s v="INC000000517404"/>
    <s v="TERRESTRE"/>
    <x v="1"/>
    <s v="BOLIVAR"/>
    <x v="85"/>
    <m/>
    <d v="2020-01-27T10:46:00"/>
    <d v="2020-01-27T00:00:00"/>
    <m/>
    <s v="Cerrado"/>
    <s v="Lliana del Carmen Cabarcas Castro"/>
    <s v="Monitoreo_IM"/>
    <m/>
    <x v="6"/>
    <m/>
    <m/>
    <m/>
    <m/>
    <x v="0"/>
    <d v="2020-01-27T11:18:00"/>
    <m/>
    <n v="0"/>
    <x v="0"/>
    <m/>
    <n v="0"/>
    <x v="0"/>
    <n v="32"/>
    <s v="0.00074074074074074"/>
    <x v="2"/>
  </r>
  <r>
    <s v="INC000000519711"/>
    <s v="TERRESTRE"/>
    <x v="1"/>
    <s v="BOLIVAR"/>
    <x v="85"/>
    <m/>
    <d v="2020-01-28T15:47:00"/>
    <d v="2020-01-29T00:00:00"/>
    <m/>
    <s v="Cerrado"/>
    <s v="Lliana del Carmen Cabarcas Castro"/>
    <s v="Monitoreo_IM"/>
    <m/>
    <x v="6"/>
    <m/>
    <m/>
    <m/>
    <m/>
    <x v="0"/>
    <d v="2020-01-29T08:22:00"/>
    <m/>
    <n v="0"/>
    <x v="0"/>
    <m/>
    <n v="0"/>
    <x v="0"/>
    <n v="995"/>
    <s v="0.023032407407407"/>
    <x v="2"/>
  </r>
  <r>
    <s v="INC000000485598"/>
    <s v="TERRESTRE"/>
    <x v="1"/>
    <s v="BOLIVAR"/>
    <x v="86"/>
    <m/>
    <d v="2020-01-02T10:37:00"/>
    <d v="2020-01-03T00:00:00"/>
    <m/>
    <s v="Cerrado"/>
    <s v="Álvaro Mendoza Peda"/>
    <s v="Monitoreo_IM"/>
    <m/>
    <x v="6"/>
    <m/>
    <m/>
    <m/>
    <m/>
    <x v="0"/>
    <d v="2020-01-03T08:12:00"/>
    <m/>
    <n v="0"/>
    <x v="0"/>
    <n v="1295"/>
    <s v="0.029976851851852"/>
    <x v="2"/>
    <m/>
    <n v="0"/>
    <x v="1"/>
  </r>
  <r>
    <s v="INC000000487402"/>
    <s v="TERRESTRE"/>
    <x v="1"/>
    <s v="BOLIVAR"/>
    <x v="86"/>
    <m/>
    <d v="2020-01-03T15:08:00"/>
    <d v="2020-01-07T00:00:00"/>
    <m/>
    <s v="Cerrado"/>
    <s v="Álvaro Mendoza Peda"/>
    <s v="Monitoreo_IM"/>
    <m/>
    <x v="6"/>
    <m/>
    <m/>
    <m/>
    <m/>
    <x v="0"/>
    <d v="2020-01-07T08:05:00"/>
    <m/>
    <n v="0"/>
    <x v="0"/>
    <n v="5337"/>
    <s v="0.12354166666667"/>
    <x v="2"/>
    <m/>
    <n v="0"/>
    <x v="1"/>
  </r>
  <r>
    <s v="INC000000492799"/>
    <s v="TERRESTRE"/>
    <x v="1"/>
    <s v="BOLIVAR"/>
    <x v="86"/>
    <m/>
    <d v="2020-01-09T09:16:00"/>
    <d v="2020-01-10T00:00:00"/>
    <m/>
    <s v="Cerrado"/>
    <s v="Álvaro Mendoza Peda"/>
    <s v="Monitoreo_IM"/>
    <m/>
    <x v="6"/>
    <m/>
    <m/>
    <m/>
    <m/>
    <x v="0"/>
    <d v="2020-01-10T14:36:00"/>
    <m/>
    <n v="0"/>
    <x v="0"/>
    <n v="1760"/>
    <s v="0.040740740740741"/>
    <x v="2"/>
    <m/>
    <n v="0"/>
    <x v="1"/>
  </r>
  <r>
    <s v="INC000000497016"/>
    <s v="TERRESTRE"/>
    <x v="1"/>
    <s v="BOLIVAR"/>
    <x v="86"/>
    <m/>
    <d v="2020-01-13T09:13:00"/>
    <d v="2020-01-13T00:00:00"/>
    <m/>
    <s v="Cerrado"/>
    <s v="Álvaro Mendoza Peda"/>
    <s v="Monitoreo_IM"/>
    <m/>
    <x v="6"/>
    <m/>
    <m/>
    <m/>
    <m/>
    <x v="0"/>
    <d v="2020-01-13T14:20:00"/>
    <m/>
    <n v="0"/>
    <x v="0"/>
    <n v="307"/>
    <s v="0.0071064814814815"/>
    <x v="2"/>
    <m/>
    <n v="0"/>
    <x v="1"/>
  </r>
  <r>
    <s v="INC000000502373"/>
    <s v="TERRESTRE"/>
    <x v="1"/>
    <s v="BOLIVAR"/>
    <x v="86"/>
    <m/>
    <d v="2020-01-16T09:32:00"/>
    <d v="2020-01-16T00:00:00"/>
    <m/>
    <s v="Cerrado"/>
    <s v="Álvaro Mendoza Peda"/>
    <s v="Monitoreo_IM"/>
    <m/>
    <x v="6"/>
    <m/>
    <m/>
    <m/>
    <m/>
    <x v="0"/>
    <d v="2020-01-16T10:02:00"/>
    <m/>
    <n v="0"/>
    <x v="0"/>
    <n v="30"/>
    <s v="0.00069444444444444"/>
    <x v="5"/>
    <m/>
    <n v="0"/>
    <x v="1"/>
  </r>
  <r>
    <s v="INC000000507109"/>
    <s v="TERRESTRE"/>
    <x v="1"/>
    <s v="BOLIVAR"/>
    <x v="86"/>
    <m/>
    <d v="2020-01-20T08:17:00"/>
    <d v="2020-01-20T00:00:00"/>
    <m/>
    <s v="Cerrado"/>
    <s v="Álvaro Mendoza Peda"/>
    <s v="Monitoreo_IM"/>
    <m/>
    <x v="6"/>
    <m/>
    <m/>
    <m/>
    <m/>
    <x v="0"/>
    <d v="2020-01-20T08:39:00"/>
    <m/>
    <n v="0"/>
    <x v="0"/>
    <n v="22"/>
    <s v="0.00050925925925926"/>
    <x v="2"/>
    <m/>
    <n v="0"/>
    <x v="1"/>
  </r>
  <r>
    <s v="INC000000508664"/>
    <s v="TERRESTRE"/>
    <x v="1"/>
    <s v="BOLIVAR"/>
    <x v="86"/>
    <m/>
    <d v="2020-01-21T08:52:00"/>
    <d v="2020-01-22T00:00:00"/>
    <m/>
    <s v="Cerrado"/>
    <s v="Álvaro Mendoza Peda"/>
    <s v="Monitoreo_IM"/>
    <m/>
    <x v="6"/>
    <m/>
    <m/>
    <m/>
    <m/>
    <x v="0"/>
    <d v="2020-01-22T07:59:00"/>
    <m/>
    <n v="0"/>
    <x v="0"/>
    <m/>
    <n v="0"/>
    <x v="0"/>
    <n v="1387"/>
    <s v="0.032106481481481"/>
    <x v="2"/>
  </r>
  <r>
    <s v="INC000000511030"/>
    <s v="TERRESTRE"/>
    <x v="1"/>
    <s v="BOLIVAR"/>
    <x v="86"/>
    <m/>
    <d v="2020-01-22T10:29:00"/>
    <d v="2020-01-22T00:00:00"/>
    <m/>
    <s v="Cerrado"/>
    <s v="Álvaro Mendoza Peda"/>
    <s v="Monitoreo_IM"/>
    <m/>
    <x v="6"/>
    <m/>
    <m/>
    <m/>
    <m/>
    <x v="0"/>
    <d v="2020-01-22T10:43:00"/>
    <m/>
    <n v="0"/>
    <x v="0"/>
    <m/>
    <n v="0"/>
    <x v="0"/>
    <n v="14"/>
    <s v="0.00032407407407407"/>
    <x v="2"/>
  </r>
  <r>
    <s v="INC000000490129"/>
    <s v="TERRESTRE"/>
    <x v="1"/>
    <s v="BOLIVAR"/>
    <x v="87"/>
    <m/>
    <d v="2020-01-07T09:31:00"/>
    <d v="2020-01-08T00:00:00"/>
    <m/>
    <s v="Cerrado"/>
    <s v="Carlos Segundo Paternina Beltran"/>
    <s v="Phone"/>
    <m/>
    <x v="6"/>
    <n v="391834"/>
    <d v="2020-01-07T09:54:00"/>
    <d v="2020-01-08T16:27:00"/>
    <m/>
    <x v="0"/>
    <d v="2020-01-08T16:27:00"/>
    <m/>
    <n v="0"/>
    <x v="0"/>
    <m/>
    <n v="0"/>
    <x v="0"/>
    <n v="1856"/>
    <s v="0.042962962962963"/>
    <x v="5"/>
  </r>
  <r>
    <s v="INC000000507763"/>
    <s v="TERRESTRE"/>
    <x v="1"/>
    <s v="BOLIVAR"/>
    <x v="87"/>
    <m/>
    <d v="2020-01-20T15:04:00"/>
    <d v="2020-01-20T00:00:00"/>
    <m/>
    <s v="Cerrado"/>
    <s v="Carlos Segundo Paternina Beltran"/>
    <s v="Monitoreo_IM"/>
    <m/>
    <x v="6"/>
    <m/>
    <m/>
    <m/>
    <m/>
    <x v="0"/>
    <d v="2020-01-20T16:05:00"/>
    <m/>
    <n v="0"/>
    <x v="0"/>
    <m/>
    <n v="0"/>
    <x v="0"/>
    <n v="61"/>
    <s v="0.001412037037037"/>
    <x v="2"/>
  </r>
  <r>
    <s v="INC000000510796"/>
    <s v="TERRESTRE"/>
    <x v="1"/>
    <s v="BOLIVAR"/>
    <x v="87"/>
    <m/>
    <d v="2020-01-22T10:10:00"/>
    <d v="2020-01-22T00:00:00"/>
    <m/>
    <s v="Cerrado"/>
    <s v="Carlos Segundo Paternina Beltran"/>
    <s v="Monitoreo_IM"/>
    <m/>
    <x v="6"/>
    <m/>
    <m/>
    <m/>
    <m/>
    <x v="0"/>
    <d v="2020-01-22T10:44:00"/>
    <m/>
    <n v="0"/>
    <x v="0"/>
    <m/>
    <n v="0"/>
    <x v="0"/>
    <n v="34"/>
    <s v="0.00078703703703704"/>
    <x v="2"/>
  </r>
  <r>
    <s v="INC000000499979"/>
    <s v="TERRESTRE"/>
    <x v="1"/>
    <s v="BOLIVAR"/>
    <x v="88"/>
    <m/>
    <d v="2020-01-14T16:19:00"/>
    <d v="2020-01-15T00:00:00"/>
    <m/>
    <s v="Cerrado"/>
    <s v="Marco Antonio Llach"/>
    <s v="Monitoreo_IM"/>
    <m/>
    <x v="6"/>
    <m/>
    <m/>
    <m/>
    <m/>
    <x v="0"/>
    <d v="2020-01-14T17:49:00"/>
    <m/>
    <n v="0"/>
    <x v="0"/>
    <m/>
    <n v="0"/>
    <x v="0"/>
    <n v="90"/>
    <s v="0.0020833333333333"/>
    <x v="2"/>
  </r>
  <r>
    <s v="INC000000504611"/>
    <s v="TERRESTRE"/>
    <x v="1"/>
    <s v="BOLIVAR"/>
    <x v="89"/>
    <m/>
    <d v="2020-01-17T14:05:00"/>
    <d v="2020-01-20T00:00:00"/>
    <m/>
    <s v="Cerrado"/>
    <s v="Nidia isabel fonseca"/>
    <s v="Monitoreo_IM"/>
    <m/>
    <x v="6"/>
    <m/>
    <m/>
    <m/>
    <m/>
    <x v="0"/>
    <d v="2020-01-20T07:52:00"/>
    <m/>
    <n v="0"/>
    <x v="0"/>
    <n v="3686"/>
    <s v="0.085324074074074"/>
    <x v="1"/>
    <n v="261"/>
    <s v="0.0060416666666667"/>
    <x v="3"/>
  </r>
  <r>
    <s v="INC000000508839"/>
    <s v="TERRESTRE"/>
    <x v="1"/>
    <s v="BOLIVAR"/>
    <x v="89"/>
    <m/>
    <d v="2020-01-21T09:11:00"/>
    <d v="2020-01-21T00:00:00"/>
    <m/>
    <s v="Cerrado"/>
    <s v="Nidia isabel fonseca"/>
    <s v="Monitoreo_IM"/>
    <m/>
    <x v="6"/>
    <m/>
    <m/>
    <m/>
    <m/>
    <x v="0"/>
    <d v="2020-01-21T09:12:00"/>
    <m/>
    <n v="0"/>
    <x v="0"/>
    <m/>
    <n v="0"/>
    <x v="0"/>
    <n v="1"/>
    <n v="231481481.48148"/>
    <x v="2"/>
  </r>
  <r>
    <s v="INC000000509864"/>
    <s v="TERRESTRE"/>
    <x v="1"/>
    <s v="BOLIVAR"/>
    <x v="89"/>
    <m/>
    <d v="2020-01-21T16:23:00"/>
    <d v="2020-01-22T00:00:00"/>
    <m/>
    <s v="Cerrado"/>
    <s v="Nidia isabel fonseca"/>
    <s v="Monitoreo_IM"/>
    <m/>
    <x v="6"/>
    <m/>
    <m/>
    <m/>
    <m/>
    <x v="0"/>
    <d v="2020-01-22T08:06:00"/>
    <m/>
    <n v="0"/>
    <x v="0"/>
    <n v="943"/>
    <s v="0.021828703703704"/>
    <x v="1"/>
    <m/>
    <n v="0"/>
    <x v="1"/>
  </r>
  <r>
    <s v="INC000000513237"/>
    <s v="TERRESTRE"/>
    <x v="1"/>
    <s v="BOLIVAR"/>
    <x v="89"/>
    <m/>
    <d v="2020-01-23T16:27:00"/>
    <d v="2020-01-24T00:00:00"/>
    <m/>
    <s v="Cerrado"/>
    <s v="Nidia isabel fonseca"/>
    <s v="Monitoreo_IM"/>
    <m/>
    <x v="6"/>
    <m/>
    <m/>
    <m/>
    <m/>
    <x v="0"/>
    <d v="2020-01-24T08:06:00"/>
    <m/>
    <n v="0"/>
    <x v="0"/>
    <n v="933"/>
    <s v="0.021597222222222"/>
    <x v="2"/>
    <n v="6"/>
    <s v="0.00013888888888889"/>
    <x v="3"/>
  </r>
  <r>
    <s v="INC000000514653"/>
    <s v="TERRESTRE"/>
    <x v="1"/>
    <s v="BOLIVAR"/>
    <x v="89"/>
    <m/>
    <d v="2020-01-24T16:27:00"/>
    <d v="2020-01-27T00:00:00"/>
    <m/>
    <s v="Cerrado"/>
    <s v="Nidia isabel fonseca"/>
    <s v="Monitoreo_IM"/>
    <m/>
    <x v="6"/>
    <m/>
    <m/>
    <m/>
    <m/>
    <x v="0"/>
    <d v="2020-01-27T07:47:00"/>
    <m/>
    <n v="0"/>
    <x v="0"/>
    <m/>
    <n v="0"/>
    <x v="0"/>
    <n v="3800"/>
    <s v="0.087962962962963"/>
    <x v="3"/>
  </r>
  <r>
    <s v="INC000000517048"/>
    <s v="TERRESTRE"/>
    <x v="1"/>
    <s v="BOLIVAR"/>
    <x v="89"/>
    <m/>
    <d v="2020-01-27T09:46:00"/>
    <d v="2020-01-27T00:00:00"/>
    <m/>
    <s v="Cerrado"/>
    <s v="Nidia isabel fonseca"/>
    <s v="Monitoreo_IM"/>
    <m/>
    <x v="6"/>
    <m/>
    <m/>
    <m/>
    <m/>
    <x v="0"/>
    <d v="2020-01-27T11:17:00"/>
    <m/>
    <n v="0"/>
    <x v="0"/>
    <m/>
    <n v="0"/>
    <x v="0"/>
    <n v="91"/>
    <s v="0.0021064814814815"/>
    <x v="2"/>
  </r>
  <r>
    <s v="INC000000519479"/>
    <s v="TERRESTRE"/>
    <x v="1"/>
    <s v="BOLIVAR"/>
    <x v="89"/>
    <m/>
    <d v="2020-01-28T15:21:00"/>
    <d v="2020-01-28T00:00:00"/>
    <m/>
    <s v="Cerrado"/>
    <s v="Nidia isabel fonseca"/>
    <s v="Monitoreo_IM"/>
    <m/>
    <x v="6"/>
    <m/>
    <m/>
    <m/>
    <m/>
    <x v="0"/>
    <d v="2020-01-28T16:35:00"/>
    <m/>
    <n v="0"/>
    <x v="0"/>
    <m/>
    <n v="0"/>
    <x v="0"/>
    <n v="74"/>
    <s v="0.001712962962963"/>
    <x v="2"/>
  </r>
  <r>
    <s v="INC000000521292"/>
    <s v="TERRESTRE"/>
    <x v="1"/>
    <s v="BOLIVAR"/>
    <x v="89"/>
    <m/>
    <d v="2020-01-29T16:34:00"/>
    <d v="2020-01-30T00:00:00"/>
    <m/>
    <s v="Cerrado"/>
    <s v="Nidia isabel fonseca"/>
    <s v="Monitoreo_IM"/>
    <m/>
    <x v="6"/>
    <m/>
    <m/>
    <m/>
    <m/>
    <x v="0"/>
    <d v="2020-01-30T07:53:00"/>
    <m/>
    <n v="0"/>
    <x v="0"/>
    <m/>
    <n v="0"/>
    <x v="0"/>
    <n v="919"/>
    <s v="0.021273148148148"/>
    <x v="2"/>
  </r>
  <r>
    <s v="INC000000523488"/>
    <s v="TERRESTRE"/>
    <x v="1"/>
    <s v="BOLIVAR"/>
    <x v="89"/>
    <m/>
    <d v="2020-01-31T08:53:00"/>
    <d v="2020-01-31T00:00:00"/>
    <m/>
    <s v="Cerrado"/>
    <s v="Nidia isabel fonseca"/>
    <s v="Monitoreo_IM"/>
    <m/>
    <x v="6"/>
    <m/>
    <m/>
    <m/>
    <m/>
    <x v="0"/>
    <d v="2020-01-31T10:48:00"/>
    <m/>
    <n v="0"/>
    <x v="0"/>
    <m/>
    <n v="0"/>
    <x v="0"/>
    <n v="115"/>
    <s v="0.002662037037037"/>
    <x v="3"/>
  </r>
  <r>
    <s v="INC000000493115"/>
    <s v="TERRESTRE"/>
    <x v="1"/>
    <s v="BOLIVAR"/>
    <x v="90"/>
    <m/>
    <d v="2020-01-09T10:36:00"/>
    <d v="2020-01-09T00:00:00"/>
    <m/>
    <s v="Cerrado"/>
    <s v="Belizario Manuel Asuero Sara"/>
    <s v="Monitoreo_IM"/>
    <m/>
    <x v="6"/>
    <m/>
    <m/>
    <m/>
    <m/>
    <x v="0"/>
    <d v="2020-01-09T13:06:00"/>
    <m/>
    <n v="0"/>
    <x v="0"/>
    <m/>
    <n v="0"/>
    <x v="0"/>
    <n v="150"/>
    <s v="0.0034722222222222"/>
    <x v="2"/>
  </r>
  <r>
    <s v="INC000000493527"/>
    <s v="TERRESTRE"/>
    <x v="1"/>
    <s v="BOLIVAR"/>
    <x v="90"/>
    <m/>
    <d v="2020-01-09T14:40:00"/>
    <d v="2020-01-10T00:00:00"/>
    <m/>
    <s v="Cerrado"/>
    <s v="Belizario Manuel Asuero Sara"/>
    <s v="Monitoreo_IM"/>
    <m/>
    <x v="6"/>
    <n v="393753"/>
    <d v="2020-01-09T17:00:00"/>
    <d v="2020-01-09T21:03:00"/>
    <m/>
    <x v="0"/>
    <d v="2020-01-09T21:03:00"/>
    <m/>
    <n v="0"/>
    <x v="0"/>
    <m/>
    <n v="0"/>
    <x v="0"/>
    <n v="383"/>
    <s v="0.0088657407407407"/>
    <x v="5"/>
  </r>
  <r>
    <s v="INC000000506945"/>
    <s v="TERRESTRE"/>
    <x v="1"/>
    <s v="BOLIVAR"/>
    <x v="90"/>
    <m/>
    <d v="2020-01-20T08:16:00"/>
    <d v="2020-01-20T00:00:00"/>
    <m/>
    <s v="Cerrado"/>
    <s v="Belizario Manuel Asuero Sara"/>
    <s v="Monitoreo_IM"/>
    <m/>
    <x v="6"/>
    <m/>
    <m/>
    <m/>
    <m/>
    <x v="0"/>
    <d v="2020-01-20T08:18:00"/>
    <m/>
    <n v="0"/>
    <x v="0"/>
    <n v="2"/>
    <n v="462962962.96296"/>
    <x v="2"/>
    <m/>
    <n v="0"/>
    <x v="1"/>
  </r>
  <r>
    <s v="INC000000517102"/>
    <s v="TERRESTRE"/>
    <x v="1"/>
    <s v="BOLIVAR"/>
    <x v="90"/>
    <m/>
    <d v="2020-01-27T08:57:00"/>
    <d v="2020-01-27T00:00:00"/>
    <m/>
    <s v="Cerrado"/>
    <s v="Belizario Manuel Asuero Sara"/>
    <s v="Monitoreo_IM"/>
    <m/>
    <x v="6"/>
    <m/>
    <m/>
    <m/>
    <m/>
    <x v="0"/>
    <d v="2020-01-27T09:00:00"/>
    <m/>
    <n v="0"/>
    <x v="0"/>
    <m/>
    <n v="0"/>
    <x v="0"/>
    <n v="3"/>
    <n v="694444444.44444001"/>
    <x v="3"/>
  </r>
  <r>
    <s v="INC000000491570"/>
    <s v="TERRESTRE"/>
    <x v="1"/>
    <s v="BOLIVAR"/>
    <x v="91"/>
    <m/>
    <d v="2020-01-08T09:34:00"/>
    <d v="2020-01-08T00:00:00"/>
    <m/>
    <s v="Cerrado"/>
    <s v="Julian Alfonso Ramirez"/>
    <s v="Monitoreo_IM"/>
    <m/>
    <x v="6"/>
    <m/>
    <m/>
    <m/>
    <m/>
    <x v="0"/>
    <d v="2020-01-08T14:37:00"/>
    <m/>
    <n v="0"/>
    <x v="0"/>
    <n v="303"/>
    <s v="0.0070138888888889"/>
    <x v="2"/>
    <m/>
    <n v="0"/>
    <x v="1"/>
  </r>
  <r>
    <s v="INC000000502263"/>
    <s v="TERRESTRE"/>
    <x v="1"/>
    <s v="BOLIVAR"/>
    <x v="91"/>
    <m/>
    <d v="2020-01-16T08:52:00"/>
    <d v="2020-01-16T00:00:00"/>
    <m/>
    <s v="Cerrado"/>
    <s v="Julian Alfonso Ramirez"/>
    <s v="Monitoreo_IM"/>
    <m/>
    <x v="6"/>
    <m/>
    <m/>
    <m/>
    <m/>
    <x v="0"/>
    <d v="2020-01-16T09:00:00"/>
    <m/>
    <n v="0"/>
    <x v="0"/>
    <n v="8"/>
    <s v="0.00018518518518519"/>
    <x v="2"/>
    <m/>
    <n v="0"/>
    <x v="1"/>
  </r>
  <r>
    <s v="INC000000507108"/>
    <s v="TERRESTRE"/>
    <x v="1"/>
    <s v="BOLIVAR"/>
    <x v="91"/>
    <m/>
    <d v="2020-01-20T08:17:00"/>
    <d v="2020-01-20T00:00:00"/>
    <m/>
    <s v="Cerrado"/>
    <s v="Julian Alfonso Ramirez"/>
    <s v="Monitoreo_IM"/>
    <m/>
    <x v="6"/>
    <m/>
    <m/>
    <m/>
    <m/>
    <x v="0"/>
    <d v="2020-01-20T08:36:00"/>
    <m/>
    <n v="0"/>
    <x v="0"/>
    <n v="19"/>
    <s v="0.00043981481481481"/>
    <x v="2"/>
    <m/>
    <n v="0"/>
    <x v="1"/>
  </r>
  <r>
    <s v="INC000000498552"/>
    <s v="TERRESTRE"/>
    <x v="1"/>
    <s v="BOLIVAR"/>
    <x v="92"/>
    <m/>
    <d v="2020-01-14T08:19:00"/>
    <d v="2020-01-14T00:00:00"/>
    <m/>
    <s v="Cerrado"/>
    <s v="Julio Daniel Ruiz Moreno"/>
    <s v="Monitoreo_IM"/>
    <m/>
    <x v="7"/>
    <m/>
    <m/>
    <m/>
    <m/>
    <x v="0"/>
    <d v="2020-01-14T08:22:00"/>
    <m/>
    <n v="0"/>
    <x v="0"/>
    <n v="3"/>
    <n v="694444444.44444001"/>
    <x v="2"/>
    <m/>
    <n v="0"/>
    <x v="1"/>
  </r>
  <r>
    <s v="INC000000523683"/>
    <s v="TERRESTRE"/>
    <x v="1"/>
    <s v="BOLIVAR"/>
    <x v="92"/>
    <m/>
    <d v="2020-01-31T08:52:00"/>
    <d v="2020-01-31T00:00:00"/>
    <m/>
    <s v="Cerrado"/>
    <s v="Julio Daniel Ruiz Moreno"/>
    <s v="Monitoreo_IM"/>
    <m/>
    <x v="7"/>
    <m/>
    <m/>
    <m/>
    <m/>
    <x v="0"/>
    <d v="2020-01-31T08:55:00"/>
    <m/>
    <n v="0"/>
    <x v="0"/>
    <m/>
    <n v="0"/>
    <x v="0"/>
    <n v="3"/>
    <n v="694444444.44444001"/>
    <x v="3"/>
  </r>
  <r>
    <s v="INC000000483118"/>
    <s v="TERRESTRE"/>
    <x v="1"/>
    <s v="BOLIVAR"/>
    <x v="93"/>
    <m/>
    <d v="2019-12-30T09:52:00"/>
    <d v="2020-01-02T00:00:00"/>
    <m/>
    <s v="Cerrado"/>
    <s v="Wilhem David Fonseca Kamell"/>
    <s v="Monitoreo_IM"/>
    <m/>
    <x v="7"/>
    <n v="128426"/>
    <d v="2019-12-30T17:58:00"/>
    <d v="2019-12-31T08:44:00"/>
    <m/>
    <x v="0"/>
    <d v="2019-12-31T08:44:00"/>
    <n v="0"/>
    <n v="0"/>
    <x v="1"/>
    <m/>
    <n v="0"/>
    <x v="0"/>
    <n v="1372"/>
    <s v="0.031759259259259"/>
    <x v="2"/>
  </r>
  <r>
    <s v="INC000000498767"/>
    <s v="TERRESTRE"/>
    <x v="1"/>
    <s v="BOLIVAR"/>
    <x v="93"/>
    <m/>
    <d v="2020-01-14T08:19:00"/>
    <d v="2020-01-14T00:00:00"/>
    <m/>
    <s v="Cerrado"/>
    <s v="Wilhem David Fonseca Kamell"/>
    <s v="Monitoreo_IM"/>
    <m/>
    <x v="7"/>
    <m/>
    <m/>
    <m/>
    <m/>
    <x v="0"/>
    <d v="2020-01-14T08:24:00"/>
    <m/>
    <n v="0"/>
    <x v="0"/>
    <n v="5"/>
    <s v="0.00011574074074074"/>
    <x v="2"/>
    <m/>
    <n v="0"/>
    <x v="1"/>
  </r>
  <r>
    <s v="INC000000518920"/>
    <s v="TERRESTRE"/>
    <x v="1"/>
    <s v="BOLIVAR"/>
    <x v="93"/>
    <m/>
    <d v="2020-01-28T08:53:00"/>
    <d v="2020-01-29T00:00:00"/>
    <m/>
    <s v="Cerrado"/>
    <s v="Wilhem David Fonseca Kamell"/>
    <s v="Monitoreo_IM"/>
    <m/>
    <x v="7"/>
    <m/>
    <m/>
    <m/>
    <m/>
    <x v="0"/>
    <d v="2020-01-29T11:07:00"/>
    <m/>
    <n v="0"/>
    <x v="0"/>
    <n v="1190"/>
    <s v="0.027546296296296"/>
    <x v="2"/>
    <n v="384"/>
    <s v="0.0088888888888889"/>
    <x v="3"/>
  </r>
  <r>
    <s v="INC000000522089"/>
    <s v="TERRESTRE"/>
    <x v="1"/>
    <s v="BOLIVAR"/>
    <x v="93"/>
    <m/>
    <d v="2020-01-30T08:53:00"/>
    <d v="2020-01-31T00:00:00"/>
    <m/>
    <s v="Cerrado"/>
    <s v="Wilhem David Fonseca Kamell"/>
    <s v="Monitoreo_IM"/>
    <m/>
    <x v="7"/>
    <m/>
    <m/>
    <m/>
    <m/>
    <x v="0"/>
    <d v="2020-01-31T10:04:00"/>
    <m/>
    <n v="0"/>
    <x v="0"/>
    <n v="66"/>
    <s v="0.0015277777777778"/>
    <x v="2"/>
    <n v="1445"/>
    <s v="0.033449074074074"/>
    <x v="3"/>
  </r>
  <r>
    <s v="INC000000490797"/>
    <s v="TERRESTRE"/>
    <x v="1"/>
    <s v="BOLIVAR"/>
    <x v="94"/>
    <m/>
    <d v="2020-01-07T16:53:00"/>
    <d v="2020-01-08T00:00:00"/>
    <m/>
    <s v="Cerrado"/>
    <s v="Pedro Baquero Cuello"/>
    <s v="Monitoreo_IM"/>
    <m/>
    <x v="9"/>
    <m/>
    <m/>
    <m/>
    <m/>
    <x v="0"/>
    <d v="2020-01-08T07:47:00"/>
    <m/>
    <n v="0"/>
    <x v="0"/>
    <m/>
    <n v="0"/>
    <x v="0"/>
    <n v="894"/>
    <s v="0.020694444444444"/>
    <x v="2"/>
  </r>
  <r>
    <s v="INC000000492668"/>
    <s v="TERRESTRE"/>
    <x v="1"/>
    <s v="BOLIVAR"/>
    <x v="94"/>
    <m/>
    <d v="2020-01-09T08:46:00"/>
    <d v="2020-01-10T00:00:00"/>
    <m/>
    <s v="Cerrado"/>
    <s v="Pedro Baquero Cuello"/>
    <s v="Monitoreo_IM"/>
    <m/>
    <x v="9"/>
    <m/>
    <m/>
    <m/>
    <m/>
    <x v="0"/>
    <d v="2020-01-10T08:00:00"/>
    <m/>
    <n v="0"/>
    <x v="0"/>
    <m/>
    <n v="0"/>
    <x v="0"/>
    <n v="1394"/>
    <s v="0.032268518518519"/>
    <x v="2"/>
  </r>
  <r>
    <s v="INC000000509553"/>
    <s v="TERRESTRE"/>
    <x v="1"/>
    <s v="BOLIVAR"/>
    <x v="94"/>
    <m/>
    <d v="2020-01-21T14:29:00"/>
    <d v="2020-01-22T00:00:00"/>
    <m/>
    <s v="Cerrado"/>
    <s v="Pedro Baquero Cuello"/>
    <s v="Monitoreo_IM"/>
    <m/>
    <x v="9"/>
    <m/>
    <m/>
    <m/>
    <m/>
    <x v="0"/>
    <d v="2020-01-21T17:00:00"/>
    <m/>
    <n v="0"/>
    <x v="0"/>
    <m/>
    <n v="0"/>
    <x v="0"/>
    <n v="151"/>
    <s v="0.0034953703703704"/>
    <x v="2"/>
  </r>
  <r>
    <s v="INC000000513753"/>
    <s v="TERRESTRE"/>
    <x v="1"/>
    <s v="BOLIVAR"/>
    <x v="94"/>
    <m/>
    <d v="2020-01-24T08:25:00"/>
    <d v="2020-01-27T00:00:00"/>
    <m/>
    <s v="Cerrado"/>
    <s v="Pedro Baquero Cuello"/>
    <s v="Monitoreo_IM"/>
    <m/>
    <x v="9"/>
    <m/>
    <m/>
    <m/>
    <m/>
    <x v="0"/>
    <d v="2020-01-27T07:00:00"/>
    <m/>
    <n v="0"/>
    <x v="0"/>
    <m/>
    <n v="0"/>
    <x v="0"/>
    <n v="4235"/>
    <s v="0.098032407407407"/>
    <x v="2"/>
  </r>
  <r>
    <s v="INC000000518022"/>
    <s v="TERRESTRE"/>
    <x v="1"/>
    <s v="BOLIVAR"/>
    <x v="94"/>
    <m/>
    <d v="2020-01-27T15:51:00"/>
    <d v="2020-01-28T00:00:00"/>
    <m/>
    <s v="Cerrado"/>
    <s v="Pedro Baquero Cuello"/>
    <s v="Monitoreo_IM"/>
    <m/>
    <x v="9"/>
    <m/>
    <m/>
    <m/>
    <m/>
    <x v="0"/>
    <d v="2020-01-27T17:27:00"/>
    <m/>
    <n v="0"/>
    <x v="0"/>
    <m/>
    <n v="0"/>
    <x v="0"/>
    <n v="96"/>
    <s v="0.0022222222222222"/>
    <x v="2"/>
  </r>
  <r>
    <s v="INC000000524595"/>
    <s v="TERRESTRE"/>
    <x v="1"/>
    <s v="BOLIVAR"/>
    <x v="94"/>
    <m/>
    <d v="2020-01-31T16:00:00"/>
    <d v="2020-02-03T00:00:00"/>
    <m/>
    <s v="Cerrado"/>
    <s v="Pedro Baquero Cuello"/>
    <s v="Monitoreo_IM"/>
    <m/>
    <x v="9"/>
    <m/>
    <m/>
    <m/>
    <m/>
    <x v="0"/>
    <d v="2020-02-03T07:31:00"/>
    <m/>
    <n v="0"/>
    <x v="0"/>
    <m/>
    <n v="0"/>
    <x v="0"/>
    <n v="3811"/>
    <s v="0.088217592592593"/>
    <x v="2"/>
  </r>
  <r>
    <s v="INC000000503978"/>
    <s v="TERRESTRE"/>
    <x v="1"/>
    <s v="BOLIVAR"/>
    <x v="95"/>
    <m/>
    <d v="2020-01-17T09:59:00"/>
    <d v="2020-01-17T00:00:00"/>
    <m/>
    <s v="Cerrado"/>
    <s v="Javier Gomez"/>
    <s v="Monitoreo_IM"/>
    <m/>
    <x v="6"/>
    <m/>
    <m/>
    <m/>
    <m/>
    <x v="0"/>
    <d v="2020-01-17T10:04:00"/>
    <m/>
    <n v="0"/>
    <x v="0"/>
    <m/>
    <n v="0"/>
    <x v="0"/>
    <n v="5"/>
    <s v="0.00011574074074074"/>
    <x v="2"/>
  </r>
  <r>
    <s v="INC000000518051"/>
    <s v="TERRESTRE"/>
    <x v="1"/>
    <s v="BOLIVAR"/>
    <x v="95"/>
    <m/>
    <d v="2020-01-27T16:27:00"/>
    <d v="2020-01-28T00:00:00"/>
    <m/>
    <s v="Cerrado"/>
    <s v="Javier Gomez"/>
    <s v="Monitoreo_IM"/>
    <m/>
    <x v="6"/>
    <m/>
    <m/>
    <m/>
    <m/>
    <x v="0"/>
    <d v="2020-01-27T17:18:00"/>
    <m/>
    <n v="0"/>
    <x v="0"/>
    <m/>
    <n v="0"/>
    <x v="0"/>
    <n v="51"/>
    <s v="0.0011805555555556"/>
    <x v="2"/>
  </r>
  <r>
    <s v="INC000000524516"/>
    <s v="TERRESTRE"/>
    <x v="1"/>
    <s v="BOLIVAR"/>
    <x v="96"/>
    <m/>
    <d v="2020-01-31T13:46:00"/>
    <d v="2020-02-03T00:00:00"/>
    <m/>
    <s v="Abierto"/>
    <s v="Manuel Segundo Larios"/>
    <s v="Monitoreo_IM"/>
    <m/>
    <x v="6"/>
    <m/>
    <m/>
    <m/>
    <m/>
    <x v="0"/>
    <d v="2020-01-31T15:32:00"/>
    <m/>
    <n v="0"/>
    <x v="0"/>
    <m/>
    <n v="0"/>
    <x v="0"/>
    <n v="106"/>
    <s v="0.0024537037037037"/>
    <x v="2"/>
  </r>
  <r>
    <s v="INC000000483956"/>
    <s v="TERRESTRE"/>
    <x v="1"/>
    <s v="BOLIVAR"/>
    <x v="97"/>
    <m/>
    <d v="2019-12-31T09:51:00"/>
    <d v="2020-01-02T00:00:00"/>
    <m/>
    <s v="Cerrado"/>
    <s v="WILLY PEÑALOZA DOWNS"/>
    <s v="Monitoreo_IM"/>
    <m/>
    <x v="6"/>
    <m/>
    <m/>
    <m/>
    <m/>
    <x v="0"/>
    <d v="2020-01-02T08:00:00"/>
    <m/>
    <n v="0"/>
    <x v="0"/>
    <n v="2769"/>
    <s v="0.064097222222222"/>
    <x v="2"/>
    <m/>
    <n v="0"/>
    <x v="1"/>
  </r>
  <r>
    <s v="INC000000490947"/>
    <s v="TERRESTRE"/>
    <x v="1"/>
    <s v="BOLIVAR"/>
    <x v="97"/>
    <m/>
    <d v="2020-01-07T16:38:00"/>
    <d v="2020-01-08T00:00:00"/>
    <m/>
    <s v="Cerrado"/>
    <s v="WILLY PEÑALOZA DOWNS"/>
    <s v="Monitoreo_IM"/>
    <m/>
    <x v="6"/>
    <m/>
    <m/>
    <m/>
    <m/>
    <x v="0"/>
    <d v="2020-01-08T08:06:00"/>
    <m/>
    <n v="0"/>
    <x v="0"/>
    <n v="928"/>
    <s v="0.021481481481481"/>
    <x v="2"/>
    <m/>
    <n v="0"/>
    <x v="1"/>
  </r>
  <r>
    <s v="INC000000509873"/>
    <s v="TERRESTRE"/>
    <x v="1"/>
    <s v="BOLIVAR"/>
    <x v="97"/>
    <m/>
    <d v="2020-01-21T16:27:00"/>
    <d v="2020-01-22T00:00:00"/>
    <m/>
    <s v="Cerrado"/>
    <s v="WILLY PEÑALOZA DOWNS"/>
    <s v="Monitoreo_IM"/>
    <m/>
    <x v="6"/>
    <m/>
    <m/>
    <m/>
    <m/>
    <x v="0"/>
    <d v="2020-01-22T08:04:00"/>
    <m/>
    <n v="0"/>
    <x v="0"/>
    <n v="937"/>
    <s v="0.021689814814815"/>
    <x v="1"/>
    <m/>
    <n v="0"/>
    <x v="1"/>
  </r>
  <r>
    <s v="INC000000514762"/>
    <s v="TERRESTRE"/>
    <x v="1"/>
    <s v="BOLIVAR"/>
    <x v="97"/>
    <m/>
    <d v="2020-01-24T16:34:00"/>
    <d v="2020-01-27T00:00:00"/>
    <m/>
    <s v="Cerrado"/>
    <s v="WILLY PEÑALOZA DOWNS"/>
    <s v="Monitoreo_IM"/>
    <m/>
    <x v="6"/>
    <m/>
    <m/>
    <m/>
    <m/>
    <x v="0"/>
    <d v="2020-01-27T08:19:00"/>
    <m/>
    <n v="0"/>
    <x v="0"/>
    <n v="3758"/>
    <s v="0.086990740740741"/>
    <x v="2"/>
    <n v="67"/>
    <s v="0.0015509259259259"/>
    <x v="3"/>
  </r>
  <r>
    <s v="INC000000517143"/>
    <s v="TERRESTRE"/>
    <x v="1"/>
    <s v="BOLIVAR"/>
    <x v="97"/>
    <m/>
    <d v="2020-01-27T09:48:00"/>
    <d v="2020-01-27T00:00:00"/>
    <m/>
    <s v="Cerrado"/>
    <s v="WILLY PEÑALOZA DOWNS"/>
    <s v="Monitoreo_IM"/>
    <m/>
    <x v="6"/>
    <m/>
    <m/>
    <m/>
    <m/>
    <x v="0"/>
    <d v="2020-01-27T11:19:00"/>
    <m/>
    <n v="0"/>
    <x v="0"/>
    <n v="24"/>
    <s v="0.00055555555555556"/>
    <x v="5"/>
    <n v="67"/>
    <s v="0.0015509259259259"/>
    <x v="3"/>
  </r>
  <r>
    <s v="INC000000519175"/>
    <s v="TERRESTRE"/>
    <x v="1"/>
    <s v="BOLIVAR"/>
    <x v="97"/>
    <m/>
    <d v="2020-01-28T12:17:00"/>
    <d v="2020-01-29T00:00:00"/>
    <m/>
    <s v="Cerrado"/>
    <s v="WILLY PEÑALOZA DOWNS"/>
    <s v="Monitoreo_IM"/>
    <m/>
    <x v="6"/>
    <m/>
    <m/>
    <m/>
    <m/>
    <x v="0"/>
    <d v="2020-01-29T08:12:00"/>
    <m/>
    <n v="0"/>
    <x v="0"/>
    <n v="999"/>
    <s v="0.023125"/>
    <x v="2"/>
    <n v="196"/>
    <s v="0.004537037037037"/>
    <x v="3"/>
  </r>
  <r>
    <s v="INC000000520942"/>
    <s v="TERRESTRE"/>
    <x v="1"/>
    <s v="BOLIVAR"/>
    <x v="97"/>
    <m/>
    <d v="2020-01-29T11:54:00"/>
    <d v="2020-01-30T00:00:00"/>
    <m/>
    <s v="Cerrado"/>
    <s v="WILLY PEÑALOZA DOWNS"/>
    <s v="Monitoreo_IM"/>
    <m/>
    <x v="6"/>
    <m/>
    <m/>
    <m/>
    <m/>
    <x v="0"/>
    <d v="2020-01-30T08:05:00"/>
    <m/>
    <n v="0"/>
    <x v="0"/>
    <m/>
    <n v="0"/>
    <x v="0"/>
    <n v="1211"/>
    <s v="0.028032407407407"/>
    <x v="2"/>
  </r>
  <r>
    <s v="INC000000523753"/>
    <s v="TERRESTRE"/>
    <x v="1"/>
    <s v="BOLIVAR"/>
    <x v="97"/>
    <m/>
    <d v="2020-01-31T09:50:00"/>
    <d v="2020-01-31T00:00:00"/>
    <m/>
    <s v="Cerrado"/>
    <s v="WILLY PEÑALOZA DOWNS"/>
    <s v="Monitoreo_IM"/>
    <m/>
    <x v="6"/>
    <m/>
    <m/>
    <m/>
    <m/>
    <x v="0"/>
    <d v="2020-01-31T11:14:00"/>
    <m/>
    <n v="0"/>
    <x v="0"/>
    <m/>
    <n v="0"/>
    <x v="0"/>
    <n v="84"/>
    <s v="0.0019444444444444"/>
    <x v="2"/>
  </r>
  <r>
    <s v="INC000000501896"/>
    <s v="TERRESTRE"/>
    <x v="1"/>
    <s v="BOLIVAR"/>
    <x v="98"/>
    <m/>
    <d v="2020-01-16T12:51:00"/>
    <d v="2020-01-16T00:00:00"/>
    <m/>
    <s v="Cerrado"/>
    <s v="Ramon Paniza Charris"/>
    <s v="Monitoreo_IM"/>
    <m/>
    <x v="1"/>
    <m/>
    <m/>
    <m/>
    <m/>
    <x v="0"/>
    <d v="2020-01-16T12:52:00"/>
    <m/>
    <n v="0"/>
    <x v="0"/>
    <n v="1"/>
    <n v="231481481.48148"/>
    <x v="2"/>
    <m/>
    <n v="0"/>
    <x v="1"/>
  </r>
  <r>
    <s v="INC000000504623"/>
    <s v="TERRESTRE"/>
    <x v="1"/>
    <s v="BOLIVAR"/>
    <x v="98"/>
    <m/>
    <d v="2020-01-17T14:37:00"/>
    <d v="2020-01-20T00:00:00"/>
    <m/>
    <s v="Cerrado"/>
    <s v="Ramon Paniza Charris"/>
    <s v="Monitoreo_IM"/>
    <m/>
    <x v="1"/>
    <m/>
    <m/>
    <m/>
    <m/>
    <x v="0"/>
    <d v="2020-01-20T07:39:00"/>
    <m/>
    <n v="0"/>
    <x v="0"/>
    <m/>
    <n v="0"/>
    <x v="0"/>
    <n v="3902"/>
    <s v="0.090324074074074"/>
    <x v="2"/>
  </r>
  <r>
    <s v="INC000000499149"/>
    <s v="TERRESTRE"/>
    <x v="1"/>
    <s v="BOLIVAR"/>
    <x v="99"/>
    <m/>
    <d v="2020-01-14T11:11:00"/>
    <d v="2020-01-15T00:00:00"/>
    <m/>
    <s v="Cerrado"/>
    <s v="Regina Cristina Palomino"/>
    <s v="Monitoreo_IM"/>
    <m/>
    <x v="6"/>
    <m/>
    <m/>
    <m/>
    <m/>
    <x v="0"/>
    <d v="2020-01-14T16:32:00"/>
    <m/>
    <n v="0"/>
    <x v="0"/>
    <n v="321"/>
    <s v="0.0074305555555556"/>
    <x v="2"/>
    <m/>
    <n v="0"/>
    <x v="1"/>
  </r>
  <r>
    <s v="INC000000509759"/>
    <s v="TERRESTRE"/>
    <x v="1"/>
    <s v="BOLIVAR"/>
    <x v="99"/>
    <m/>
    <d v="2020-01-21T16:09:00"/>
    <d v="2020-01-22T00:00:00"/>
    <m/>
    <s v="Cerrado"/>
    <s v="Regina Cristina Palomino"/>
    <s v="Monitoreo_IM"/>
    <m/>
    <x v="6"/>
    <m/>
    <m/>
    <m/>
    <m/>
    <x v="0"/>
    <d v="2020-01-22T08:06:00"/>
    <m/>
    <n v="0"/>
    <x v="0"/>
    <n v="957"/>
    <s v="0.022152777777778"/>
    <x v="1"/>
    <m/>
    <n v="0"/>
    <x v="1"/>
  </r>
  <r>
    <s v="INC000000517684"/>
    <s v="TERRESTRE"/>
    <x v="1"/>
    <s v="BOLIVAR"/>
    <x v="99"/>
    <m/>
    <d v="2020-01-27T14:51:00"/>
    <d v="2020-01-28T00:00:00"/>
    <m/>
    <s v="Cerrado"/>
    <s v="Regina Cristina Palomino"/>
    <s v="Monitoreo_IM"/>
    <m/>
    <x v="6"/>
    <m/>
    <m/>
    <m/>
    <m/>
    <x v="0"/>
    <d v="2020-01-27T14:55:00"/>
    <m/>
    <n v="0"/>
    <x v="0"/>
    <m/>
    <n v="0"/>
    <x v="0"/>
    <n v="4"/>
    <n v="925925925.92593002"/>
    <x v="2"/>
  </r>
  <r>
    <s v="INC000000521286"/>
    <s v="TERRESTRE"/>
    <x v="1"/>
    <s v="BOLIVAR"/>
    <x v="99"/>
    <m/>
    <d v="2020-01-29T17:19:00"/>
    <d v="2020-01-30T00:00:00"/>
    <m/>
    <s v="Cerrado"/>
    <s v="Regina Cristina Palomino"/>
    <s v="Monitoreo_IM"/>
    <m/>
    <x v="6"/>
    <m/>
    <m/>
    <m/>
    <m/>
    <x v="0"/>
    <d v="2020-01-30T08:53:00"/>
    <m/>
    <n v="0"/>
    <x v="0"/>
    <n v="931"/>
    <s v="0.021550925925926"/>
    <x v="2"/>
    <n v="3"/>
    <n v="694444444.44444001"/>
    <x v="3"/>
  </r>
  <r>
    <s v="INC000000494935"/>
    <s v="TERRESTRE"/>
    <x v="1"/>
    <s v="BOLIVAR"/>
    <x v="100"/>
    <m/>
    <d v="2020-01-10T15:43:00"/>
    <d v="2020-01-13T00:00:00"/>
    <m/>
    <s v="Cerrado"/>
    <s v="Manuel Oliveros Jimenez"/>
    <s v="Monitoreo_IM"/>
    <m/>
    <x v="6"/>
    <m/>
    <m/>
    <m/>
    <m/>
    <x v="0"/>
    <d v="2020-01-11T08:10:00"/>
    <m/>
    <n v="0"/>
    <x v="0"/>
    <n v="987"/>
    <s v="0.022847222222222"/>
    <x v="2"/>
    <m/>
    <n v="0"/>
    <x v="1"/>
  </r>
  <r>
    <s v="INC000000501923"/>
    <s v="TERRESTRE"/>
    <x v="1"/>
    <s v="BOLIVAR"/>
    <x v="100"/>
    <m/>
    <d v="2020-01-15T22:30:00"/>
    <d v="2020-01-16T00:00:00"/>
    <m/>
    <s v="Cerrado"/>
    <s v="Manuel Oliveros Jimenez"/>
    <s v="Monitoreo_IM"/>
    <m/>
    <x v="6"/>
    <m/>
    <m/>
    <m/>
    <m/>
    <x v="0"/>
    <d v="2020-01-16T23:40:00"/>
    <m/>
    <n v="0"/>
    <x v="0"/>
    <n v="1510"/>
    <s v="0.034953703703704"/>
    <x v="2"/>
    <m/>
    <n v="0"/>
    <x v="1"/>
  </r>
  <r>
    <s v="INC000000509726"/>
    <s v="TERRESTRE"/>
    <x v="1"/>
    <s v="BOLIVAR"/>
    <x v="100"/>
    <m/>
    <d v="2020-01-21T15:49:00"/>
    <d v="2020-01-22T00:00:00"/>
    <m/>
    <s v="Cerrado"/>
    <s v="Manuel Oliveros Jimenez"/>
    <s v="Monitoreo_IM"/>
    <m/>
    <x v="6"/>
    <m/>
    <m/>
    <m/>
    <m/>
    <x v="0"/>
    <d v="2020-01-22T16:19:00"/>
    <m/>
    <n v="0"/>
    <x v="0"/>
    <n v="1470"/>
    <s v="0.034027777777778"/>
    <x v="1"/>
    <m/>
    <n v="0"/>
    <x v="1"/>
  </r>
  <r>
    <s v="INC000000514383"/>
    <s v="TERRESTRE"/>
    <x v="1"/>
    <s v="BOLIVAR"/>
    <x v="100"/>
    <m/>
    <d v="2020-01-24T14:37:00"/>
    <d v="2020-01-27T00:00:00"/>
    <m/>
    <s v="Cerrado"/>
    <s v="Manuel Oliveros Jimenez"/>
    <s v="Monitoreo_IM"/>
    <m/>
    <x v="6"/>
    <m/>
    <m/>
    <m/>
    <m/>
    <x v="0"/>
    <d v="2020-01-27T07:52:00"/>
    <m/>
    <n v="0"/>
    <x v="0"/>
    <n v="3897"/>
    <s v="0.090208333333333"/>
    <x v="2"/>
    <n v="18"/>
    <s v="0.00041666666666667"/>
    <x v="3"/>
  </r>
  <r>
    <s v="INC000000524420"/>
    <s v="TERRESTRE"/>
    <x v="1"/>
    <s v="BOLIVAR"/>
    <x v="100"/>
    <m/>
    <d v="2020-01-31T13:53:00"/>
    <d v="2020-01-31T00:00:00"/>
    <m/>
    <s v="Cerrado"/>
    <s v="Manuel Oliveros Jimenez"/>
    <s v="Monitoreo_IM"/>
    <m/>
    <x v="6"/>
    <m/>
    <m/>
    <m/>
    <m/>
    <x v="0"/>
    <d v="2020-01-31T15:33:00"/>
    <m/>
    <n v="0"/>
    <x v="0"/>
    <m/>
    <n v="0"/>
    <x v="0"/>
    <n v="100"/>
    <s v="0.0023148148148148"/>
    <x v="2"/>
  </r>
  <r>
    <s v="INC000000490662"/>
    <s v="TERRESTRE"/>
    <x v="1"/>
    <s v="BOLIVAR"/>
    <x v="101"/>
    <m/>
    <d v="2020-01-07T15:26:00"/>
    <d v="2020-01-08T00:00:00"/>
    <m/>
    <s v="Cerrado"/>
    <s v="Mario Alexander Villamarin Jurado"/>
    <s v="Monitoreo_IM"/>
    <m/>
    <x v="6"/>
    <m/>
    <m/>
    <m/>
    <m/>
    <x v="0"/>
    <d v="2020-01-08T08:08:00"/>
    <m/>
    <n v="0"/>
    <x v="0"/>
    <m/>
    <n v="0"/>
    <x v="0"/>
    <n v="1002"/>
    <s v="0.023194444444444"/>
    <x v="2"/>
  </r>
  <r>
    <s v="INC000000503882"/>
    <s v="TERRESTRE"/>
    <x v="1"/>
    <s v="BOLIVAR"/>
    <x v="101"/>
    <m/>
    <d v="2020-01-17T09:24:00"/>
    <d v="2020-01-17T00:00:00"/>
    <m/>
    <s v="Cerrado"/>
    <s v="Mario Alexander Villamarin Jurado"/>
    <s v="Monitoreo_IM"/>
    <m/>
    <x v="6"/>
    <m/>
    <m/>
    <m/>
    <m/>
    <x v="0"/>
    <d v="2020-01-17T09:25:00"/>
    <m/>
    <n v="0"/>
    <x v="0"/>
    <m/>
    <n v="0"/>
    <x v="0"/>
    <n v="1"/>
    <n v="231481481.48148"/>
    <x v="2"/>
  </r>
  <r>
    <s v="INC000000509262"/>
    <s v="TERRESTRE"/>
    <x v="1"/>
    <s v="BOLIVAR"/>
    <x v="101"/>
    <m/>
    <d v="2020-01-21T12:24:00"/>
    <d v="2020-01-21T00:00:00"/>
    <m/>
    <s v="Cerrado"/>
    <s v="Mario Alexander Villamarin Jurado"/>
    <s v="Monitoreo_IM"/>
    <m/>
    <x v="6"/>
    <m/>
    <m/>
    <m/>
    <m/>
    <x v="0"/>
    <d v="2020-01-21T12:28:00"/>
    <m/>
    <n v="0"/>
    <x v="0"/>
    <m/>
    <n v="0"/>
    <x v="0"/>
    <n v="4"/>
    <n v="925925925.92593002"/>
    <x v="2"/>
  </r>
  <r>
    <s v="INC000000511187"/>
    <s v="TERRESTRE"/>
    <x v="1"/>
    <s v="BOLIVAR"/>
    <x v="101"/>
    <m/>
    <d v="2020-01-22T13:58:00"/>
    <d v="2020-01-22T00:00:00"/>
    <m/>
    <s v="Cerrado"/>
    <s v="Mario Alexander Villamarin Jurado"/>
    <s v="Monitoreo_IM"/>
    <m/>
    <x v="6"/>
    <m/>
    <m/>
    <m/>
    <m/>
    <x v="0"/>
    <d v="2020-01-22T14:47:00"/>
    <m/>
    <n v="0"/>
    <x v="0"/>
    <m/>
    <n v="0"/>
    <x v="0"/>
    <n v="49"/>
    <s v="0.0011342592592593"/>
    <x v="2"/>
  </r>
  <r>
    <s v="INC000000512876"/>
    <s v="TERRESTRE"/>
    <x v="1"/>
    <s v="BOLIVAR"/>
    <x v="101"/>
    <m/>
    <d v="2020-01-23T14:33:00"/>
    <d v="2020-01-23T00:00:00"/>
    <m/>
    <s v="Cerrado"/>
    <s v="Mario Alexander Villamarin Jurado"/>
    <s v="Monitoreo_IM"/>
    <m/>
    <x v="6"/>
    <m/>
    <m/>
    <m/>
    <m/>
    <x v="0"/>
    <d v="2020-01-23T14:33:00"/>
    <m/>
    <n v="0"/>
    <x v="0"/>
    <m/>
    <n v="0"/>
    <x v="0"/>
    <n v="0"/>
    <n v="0"/>
    <x v="2"/>
  </r>
  <r>
    <s v="INC000000520385"/>
    <s v="TERRESTRE"/>
    <x v="1"/>
    <s v="BOLIVAR"/>
    <x v="101"/>
    <m/>
    <d v="2020-01-29T08:52:00"/>
    <d v="2020-01-30T00:00:00"/>
    <m/>
    <s v="Cerrado"/>
    <s v="Mario Alexander Villamarin Jurado"/>
    <s v="Monitoreo_IM"/>
    <m/>
    <x v="6"/>
    <m/>
    <m/>
    <m/>
    <m/>
    <x v="0"/>
    <d v="2020-01-30T08:01:00"/>
    <m/>
    <n v="0"/>
    <x v="0"/>
    <m/>
    <n v="0"/>
    <x v="0"/>
    <n v="1389"/>
    <s v="0.032152777777778"/>
    <x v="2"/>
  </r>
  <r>
    <s v="INC000000524429"/>
    <s v="TERRESTRE"/>
    <x v="1"/>
    <s v="BOLIVAR"/>
    <x v="101"/>
    <m/>
    <d v="2020-01-31T14:02:00"/>
    <d v="2020-02-03T00:00:00"/>
    <m/>
    <s v="Cerrado"/>
    <s v="Mario Alexander Villamarin Jurado"/>
    <s v="Monitoreo_IM"/>
    <m/>
    <x v="6"/>
    <m/>
    <m/>
    <m/>
    <m/>
    <x v="0"/>
    <d v="2020-02-03T08:22:00"/>
    <m/>
    <n v="0"/>
    <x v="0"/>
    <n v="3770"/>
    <s v="0.087268518518519"/>
    <x v="1"/>
    <n v="210"/>
    <s v="0.0048611111111111"/>
    <x v="3"/>
  </r>
  <r>
    <s v="INC000000492909"/>
    <s v="TERRESTRE"/>
    <x v="1"/>
    <s v="BOLIVAR"/>
    <x v="102"/>
    <m/>
    <d v="2020-01-09T09:22:00"/>
    <d v="2020-01-09T00:00:00"/>
    <m/>
    <s v="Cerrado"/>
    <s v="Kelly Rodriguez Moralez"/>
    <s v="Monitoreo_IM"/>
    <m/>
    <x v="6"/>
    <m/>
    <m/>
    <m/>
    <m/>
    <x v="0"/>
    <d v="2020-01-09T16:40:00"/>
    <m/>
    <n v="0"/>
    <x v="0"/>
    <m/>
    <n v="0"/>
    <x v="0"/>
    <n v="438"/>
    <s v="0.010138888888889"/>
    <x v="2"/>
  </r>
  <r>
    <s v="INC000000503789"/>
    <s v="TERRESTRE"/>
    <x v="1"/>
    <s v="BOLIVAR"/>
    <x v="102"/>
    <m/>
    <d v="2020-01-17T08:07:00"/>
    <d v="2020-01-17T00:00:00"/>
    <m/>
    <s v="Cerrado"/>
    <s v="Kelly Rodriguez Moralez"/>
    <s v="Monitoreo_IM"/>
    <m/>
    <x v="6"/>
    <m/>
    <m/>
    <m/>
    <m/>
    <x v="0"/>
    <d v="2020-01-17T08:30:00"/>
    <m/>
    <n v="0"/>
    <x v="0"/>
    <n v="23"/>
    <s v="0.00053240740740741"/>
    <x v="2"/>
    <m/>
    <n v="0"/>
    <x v="1"/>
  </r>
  <r>
    <s v="INC000000487272"/>
    <s v="TERRESTRE"/>
    <x v="1"/>
    <s v="BOLIVAR"/>
    <x v="103"/>
    <m/>
    <d v="2020-01-03T15:39:00"/>
    <d v="2020-01-03T00:00:00"/>
    <m/>
    <s v="Cerrado"/>
    <s v="Feiber Uribe Oliveros"/>
    <s v="Monitoreo_IM"/>
    <m/>
    <x v="6"/>
    <m/>
    <m/>
    <m/>
    <m/>
    <x v="0"/>
    <d v="2020-01-03T15:54:00"/>
    <m/>
    <n v="0"/>
    <x v="0"/>
    <m/>
    <n v="0"/>
    <x v="0"/>
    <n v="15"/>
    <s v="0.00034722222222222"/>
    <x v="2"/>
  </r>
  <r>
    <s v="INC000000499455"/>
    <s v="TERRESTRE"/>
    <x v="1"/>
    <s v="BOLIVAR"/>
    <x v="103"/>
    <m/>
    <d v="2020-01-14T13:42:00"/>
    <d v="2020-01-15T00:00:00"/>
    <m/>
    <s v="Cerrado"/>
    <s v="Feiber Uribe Oliveros"/>
    <s v="Monitoreo_IM"/>
    <m/>
    <x v="6"/>
    <m/>
    <m/>
    <m/>
    <m/>
    <x v="0"/>
    <d v="2020-01-15T00:00:00"/>
    <m/>
    <n v="0"/>
    <x v="0"/>
    <m/>
    <n v="0"/>
    <x v="0"/>
    <n v="618"/>
    <s v="0.014305555555556"/>
    <x v="2"/>
  </r>
  <r>
    <s v="INC000000502450"/>
    <s v="TERRESTRE"/>
    <x v="1"/>
    <s v="BOLIVAR"/>
    <x v="103"/>
    <m/>
    <d v="2020-01-16T09:30:00"/>
    <d v="2020-01-16T00:00:00"/>
    <m/>
    <s v="Cerrado"/>
    <s v="Feiber Uribe Oliveros"/>
    <s v="Monitoreo_IM"/>
    <m/>
    <x v="6"/>
    <m/>
    <m/>
    <m/>
    <m/>
    <x v="0"/>
    <d v="2020-01-16T10:28:00"/>
    <m/>
    <n v="0"/>
    <x v="0"/>
    <m/>
    <n v="0"/>
    <x v="0"/>
    <n v="58"/>
    <s v="0.0013425925925926"/>
    <x v="2"/>
  </r>
  <r>
    <s v="INC000000507001"/>
    <s v="TERRESTRE"/>
    <x v="1"/>
    <s v="BOLIVAR"/>
    <x v="103"/>
    <m/>
    <d v="2020-01-20T08:16:00"/>
    <d v="2020-01-20T00:00:00"/>
    <m/>
    <s v="Cerrado"/>
    <s v="Feiber Uribe Oliveros"/>
    <s v="Monitoreo_IM"/>
    <m/>
    <x v="6"/>
    <m/>
    <m/>
    <m/>
    <m/>
    <x v="0"/>
    <d v="2020-01-20T08:41:00"/>
    <m/>
    <n v="0"/>
    <x v="0"/>
    <n v="25"/>
    <s v="0.0005787037037037"/>
    <x v="2"/>
    <m/>
    <n v="0"/>
    <x v="1"/>
  </r>
  <r>
    <s v="INC000000508650"/>
    <s v="TERRESTRE"/>
    <x v="1"/>
    <s v="BOLIVAR"/>
    <x v="103"/>
    <m/>
    <d v="2020-01-21T08:50:00"/>
    <d v="2020-01-21T00:00:00"/>
    <m/>
    <s v="Cerrado"/>
    <s v="Feiber Uribe Oliveros"/>
    <s v="Monitoreo_IM"/>
    <m/>
    <x v="6"/>
    <m/>
    <m/>
    <m/>
    <m/>
    <x v="0"/>
    <d v="2020-01-21T11:33:00"/>
    <m/>
    <n v="0"/>
    <x v="0"/>
    <m/>
    <n v="0"/>
    <x v="0"/>
    <n v="163"/>
    <s v="0.0037731481481481"/>
    <x v="2"/>
  </r>
  <r>
    <s v="INC000000510693"/>
    <s v="TERRESTRE"/>
    <x v="1"/>
    <s v="BOLIVAR"/>
    <x v="103"/>
    <m/>
    <d v="2020-01-22T09:32:00"/>
    <d v="2020-01-22T00:00:00"/>
    <m/>
    <s v="Cerrado"/>
    <s v="Feiber Uribe Oliveros"/>
    <s v="Monitoreo_IM"/>
    <m/>
    <x v="6"/>
    <m/>
    <m/>
    <m/>
    <m/>
    <x v="0"/>
    <d v="2020-01-22T14:03:00"/>
    <m/>
    <n v="0"/>
    <x v="0"/>
    <n v="197"/>
    <s v="0.0045601851851852"/>
    <x v="5"/>
    <n v="74"/>
    <s v="0.001712962962963"/>
    <x v="3"/>
  </r>
  <r>
    <s v="INC000000514203"/>
    <s v="TERRESTRE"/>
    <x v="1"/>
    <s v="BOLIVAR"/>
    <x v="104"/>
    <m/>
    <d v="2020-02-03T15:33:16"/>
    <d v="2020-01-24T00:00:00"/>
    <m/>
    <s v="Cerrado"/>
    <m/>
    <s v="Automatico"/>
    <m/>
    <x v="3"/>
    <m/>
    <m/>
    <m/>
    <m/>
    <x v="0"/>
    <d v="2020-01-24T11:15:00"/>
    <m/>
    <n v="0"/>
    <x v="0"/>
    <n v="0"/>
    <n v="0"/>
    <x v="5"/>
    <m/>
    <n v="0"/>
    <x v="1"/>
  </r>
  <r>
    <s v="INC000000500709"/>
    <s v="TERRESTRE"/>
    <x v="1"/>
    <s v="BOLIVAR"/>
    <x v="104"/>
    <m/>
    <d v="2020-01-15T08:24:00"/>
    <d v="2020-01-15T00:00:00"/>
    <m/>
    <s v="Cerrado"/>
    <s v="Primo Rangel Gil"/>
    <s v="Monitoreo_IM"/>
    <m/>
    <x v="9"/>
    <m/>
    <m/>
    <m/>
    <m/>
    <x v="0"/>
    <d v="2020-01-15T14:17:00"/>
    <m/>
    <n v="0"/>
    <x v="0"/>
    <n v="353"/>
    <s v="0.0081712962962963"/>
    <x v="2"/>
    <m/>
    <n v="0"/>
    <x v="1"/>
  </r>
  <r>
    <s v="INC000000512075"/>
    <s v="TERRESTRE"/>
    <x v="1"/>
    <s v="BOLIVAR"/>
    <x v="104"/>
    <m/>
    <d v="2020-01-23T08:51:00"/>
    <d v="2020-01-23T00:00:00"/>
    <m/>
    <s v="Cerrado"/>
    <s v="Primo Rangel Gil"/>
    <s v="Monitoreo_IM"/>
    <m/>
    <x v="9"/>
    <m/>
    <m/>
    <m/>
    <m/>
    <x v="0"/>
    <d v="2020-01-23T10:24:00"/>
    <m/>
    <n v="0"/>
    <x v="0"/>
    <m/>
    <n v="0"/>
    <x v="0"/>
    <n v="93"/>
    <s v="0.0021527777777778"/>
    <x v="2"/>
  </r>
  <r>
    <s v="INC000000519256"/>
    <s v="TERRESTRE"/>
    <x v="1"/>
    <s v="BOLIVAR"/>
    <x v="104"/>
    <m/>
    <d v="2020-01-28T12:03:00"/>
    <d v="2020-01-28T00:00:00"/>
    <m/>
    <s v="Cerrado"/>
    <s v="Primo Rangel Gil"/>
    <s v="Monitoreo_IM"/>
    <m/>
    <x v="9"/>
    <m/>
    <m/>
    <m/>
    <m/>
    <x v="0"/>
    <d v="2020-01-28T12:05:00"/>
    <m/>
    <n v="0"/>
    <x v="0"/>
    <m/>
    <n v="0"/>
    <x v="0"/>
    <n v="2"/>
    <n v="462962962.96296"/>
    <x v="2"/>
  </r>
  <r>
    <s v="INC000000522598"/>
    <s v="TERRESTRE"/>
    <x v="1"/>
    <s v="BOLIVAR"/>
    <x v="104"/>
    <m/>
    <d v="2020-01-30T14:11:00"/>
    <d v="2020-01-31T00:00:00"/>
    <m/>
    <s v="Cerrado"/>
    <s v="Primo Rangel Gil"/>
    <s v="Monitoreo_IM"/>
    <m/>
    <x v="9"/>
    <m/>
    <m/>
    <m/>
    <m/>
    <x v="0"/>
    <d v="2020-01-31T08:19:00"/>
    <m/>
    <n v="0"/>
    <x v="0"/>
    <n v="982"/>
    <s v="0.022731481481481"/>
    <x v="2"/>
    <n v="106"/>
    <s v="0.0024537037037037"/>
    <x v="3"/>
  </r>
  <r>
    <s v="INC000000486854"/>
    <s v="TERRESTRE"/>
    <x v="1"/>
    <s v="BOLIVAR"/>
    <x v="105"/>
    <m/>
    <d v="2020-01-03T10:58:00"/>
    <d v="2020-01-14T00:00:00"/>
    <m/>
    <s v="Cerrado"/>
    <s v="Rodrigo De La Cruz Amariz"/>
    <s v="Monitoreo_IM"/>
    <m/>
    <x v="6"/>
    <m/>
    <m/>
    <m/>
    <m/>
    <x v="0"/>
    <d v="2020-01-07T08:12:00"/>
    <m/>
    <n v="0"/>
    <x v="0"/>
    <n v="5594"/>
    <s v="0.12949074074074"/>
    <x v="2"/>
    <m/>
    <n v="0"/>
    <x v="1"/>
  </r>
  <r>
    <s v="INC000000499475"/>
    <s v="TERRESTRE"/>
    <x v="1"/>
    <s v="BOLIVAR"/>
    <x v="105"/>
    <m/>
    <d v="2020-01-15T14:20:00"/>
    <d v="2020-01-15T00:00:00"/>
    <m/>
    <s v="Cerrado"/>
    <s v="Rodrigo De La Cruz Amariz"/>
    <s v="Monitoreo_IM"/>
    <m/>
    <x v="6"/>
    <m/>
    <m/>
    <m/>
    <m/>
    <x v="0"/>
    <d v="2020-01-15T15:00:00"/>
    <m/>
    <n v="0"/>
    <x v="0"/>
    <m/>
    <n v="0"/>
    <x v="0"/>
    <n v="40"/>
    <s v="0.00092592592592593"/>
    <x v="2"/>
  </r>
  <r>
    <s v="INC000000510838"/>
    <s v="TERRESTRE"/>
    <x v="1"/>
    <s v="BOLIVAR"/>
    <x v="105"/>
    <m/>
    <d v="2020-01-22T10:32:00"/>
    <d v="2020-01-22T00:00:00"/>
    <m/>
    <s v="Cerrado"/>
    <s v="Rodrigo De La Cruz Amariz"/>
    <s v="Monitoreo_IM"/>
    <m/>
    <x v="6"/>
    <m/>
    <m/>
    <m/>
    <m/>
    <x v="0"/>
    <d v="2020-01-22T10:43:00"/>
    <m/>
    <n v="0"/>
    <x v="0"/>
    <m/>
    <n v="0"/>
    <x v="0"/>
    <n v="11"/>
    <s v="0.00025462962962963"/>
    <x v="2"/>
  </r>
  <r>
    <s v="INC000000513839"/>
    <s v="TERRESTRE"/>
    <x v="1"/>
    <s v="BOLIVAR"/>
    <x v="105"/>
    <m/>
    <d v="2020-01-24T08:28:00"/>
    <d v="2020-01-24T00:00:00"/>
    <m/>
    <s v="Cerrado"/>
    <s v="Rodrigo De La Cruz Amariz"/>
    <s v="Phone"/>
    <m/>
    <x v="6"/>
    <m/>
    <m/>
    <m/>
    <m/>
    <x v="0"/>
    <d v="2020-01-24T08:59:00"/>
    <m/>
    <n v="0"/>
    <x v="0"/>
    <n v="31"/>
    <s v="0.00071759259259259"/>
    <x v="4"/>
    <m/>
    <n v="0"/>
    <x v="1"/>
  </r>
  <r>
    <s v="INC000000516992"/>
    <s v="TERRESTRE"/>
    <x v="1"/>
    <s v="BOLIVAR"/>
    <x v="106"/>
    <m/>
    <s v="0000-00-00 00:00:00"/>
    <d v="2020-01-27T00:00:00"/>
    <m/>
    <s v="Cerrado"/>
    <s v="Maria Estella Del Real Garri"/>
    <s v="Monitoreo_IM"/>
    <m/>
    <x v="6"/>
    <m/>
    <m/>
    <m/>
    <m/>
    <x v="0"/>
    <s v="0000/00/00"/>
    <m/>
    <n v="0"/>
    <x v="0"/>
    <m/>
    <n v="0"/>
    <x v="0"/>
    <m/>
    <n v="0"/>
    <x v="1"/>
  </r>
  <r>
    <s v="INC000000487332"/>
    <s v="TERRESTRE"/>
    <x v="1"/>
    <s v="BOLIVAR"/>
    <x v="106"/>
    <m/>
    <d v="2020-01-03T15:20:00"/>
    <d v="2020-01-07T00:00:00"/>
    <m/>
    <s v="Cerrado"/>
    <s v="Maria Estella Del Real Garri"/>
    <s v="Monitoreo_IM"/>
    <m/>
    <x v="6"/>
    <m/>
    <m/>
    <m/>
    <m/>
    <x v="0"/>
    <d v="2020-01-07T08:14:00"/>
    <m/>
    <n v="0"/>
    <x v="0"/>
    <m/>
    <n v="0"/>
    <x v="0"/>
    <n v="5334"/>
    <s v="0.12347222222222"/>
    <x v="2"/>
  </r>
  <r>
    <s v="INC000000499956"/>
    <s v="TERRESTRE"/>
    <x v="1"/>
    <s v="BOLIVAR"/>
    <x v="106"/>
    <m/>
    <d v="2020-01-14T16:06:00"/>
    <d v="2020-01-15T00:00:00"/>
    <m/>
    <s v="Cerrado"/>
    <s v="Maria Estella Del Real Garri"/>
    <s v="Monitoreo_IM"/>
    <m/>
    <x v="6"/>
    <m/>
    <m/>
    <m/>
    <m/>
    <x v="0"/>
    <d v="2020-01-15T08:00:00"/>
    <m/>
    <n v="0"/>
    <x v="0"/>
    <m/>
    <n v="0"/>
    <x v="0"/>
    <n v="954"/>
    <s v="0.022083333333333"/>
    <x v="2"/>
  </r>
  <r>
    <s v="INC000000504027"/>
    <s v="TERRESTRE"/>
    <x v="1"/>
    <s v="BOLIVAR"/>
    <x v="106"/>
    <m/>
    <d v="2020-01-17T08:52:00"/>
    <d v="2020-01-17T00:00:00"/>
    <m/>
    <s v="Cerrado"/>
    <s v="Maria Estella Del Real Garri"/>
    <s v="Monitoreo_IM"/>
    <m/>
    <x v="6"/>
    <m/>
    <m/>
    <m/>
    <m/>
    <x v="0"/>
    <d v="2020-01-17T09:12:00"/>
    <m/>
    <n v="0"/>
    <x v="0"/>
    <n v="20"/>
    <s v="0.00046296296296296"/>
    <x v="2"/>
    <m/>
    <n v="0"/>
    <x v="1"/>
  </r>
  <r>
    <s v="INC000000508665"/>
    <s v="TERRESTRE"/>
    <x v="1"/>
    <s v="BOLIVAR"/>
    <x v="106"/>
    <m/>
    <d v="2020-01-21T08:52:00"/>
    <d v="2020-01-22T00:00:00"/>
    <m/>
    <s v="Cerrado"/>
    <s v="Maria Estella Del Real Garri"/>
    <s v="Monitoreo_IM"/>
    <m/>
    <x v="6"/>
    <m/>
    <m/>
    <m/>
    <m/>
    <x v="0"/>
    <d v="2020-01-22T08:13:00"/>
    <m/>
    <n v="0"/>
    <x v="0"/>
    <m/>
    <n v="0"/>
    <x v="0"/>
    <n v="1401"/>
    <s v="0.032430555555556"/>
    <x v="2"/>
  </r>
  <r>
    <s v="INC000000511042"/>
    <s v="TERRESTRE"/>
    <x v="1"/>
    <s v="BOLIVAR"/>
    <x v="106"/>
    <m/>
    <d v="2020-01-22T10:39:00"/>
    <d v="2020-01-22T00:00:00"/>
    <m/>
    <s v="Cerrado"/>
    <s v="Maria Estella Del Real Garri"/>
    <s v="Monitoreo_IM"/>
    <m/>
    <x v="6"/>
    <m/>
    <m/>
    <m/>
    <m/>
    <x v="0"/>
    <d v="2020-01-22T10:52:00"/>
    <m/>
    <n v="0"/>
    <x v="0"/>
    <m/>
    <n v="0"/>
    <x v="0"/>
    <n v="13"/>
    <s v="0.00030092592592593"/>
    <x v="2"/>
  </r>
  <r>
    <s v="INC000000519802"/>
    <s v="TERRESTRE"/>
    <x v="1"/>
    <s v="BOLIVAR"/>
    <x v="106"/>
    <m/>
    <d v="2020-01-28T16:21:00"/>
    <d v="2020-01-29T00:00:00"/>
    <m/>
    <s v="Cerrado"/>
    <s v="Maria Estella Del Real Garri"/>
    <s v="Monitoreo_IM"/>
    <m/>
    <x v="6"/>
    <m/>
    <m/>
    <m/>
    <m/>
    <x v="0"/>
    <d v="2020-01-29T08:10:00"/>
    <m/>
    <n v="0"/>
    <x v="0"/>
    <n v="923"/>
    <s v="0.021365740740741"/>
    <x v="2"/>
    <n v="26"/>
    <s v="0.00060185185185185"/>
    <x v="3"/>
  </r>
  <r>
    <s v="INC000000500759"/>
    <s v="TERRESTRE"/>
    <x v="1"/>
    <s v="BOLIVAR"/>
    <x v="107"/>
    <m/>
    <d v="2020-01-15T09:38:00"/>
    <d v="2020-01-15T00:00:00"/>
    <m/>
    <s v="Cerrado"/>
    <s v="Gertrudis Maria Escobar"/>
    <s v="Monitoreo_IM"/>
    <m/>
    <x v="6"/>
    <m/>
    <m/>
    <m/>
    <m/>
    <x v="0"/>
    <d v="2020-01-15T09:55:00"/>
    <m/>
    <n v="0"/>
    <x v="0"/>
    <m/>
    <n v="0"/>
    <x v="0"/>
    <n v="17"/>
    <s v="0.00039351851851852"/>
    <x v="2"/>
  </r>
  <r>
    <s v="INC000000512485"/>
    <s v="TERRESTRE"/>
    <x v="1"/>
    <s v="BOLIVAR"/>
    <x v="107"/>
    <m/>
    <d v="2020-01-23T11:11:00"/>
    <d v="2020-01-23T00:00:00"/>
    <m/>
    <s v="Cerrado"/>
    <s v="Gertrudis Maria Escobar"/>
    <s v="Monitoreo_IM"/>
    <m/>
    <x v="6"/>
    <m/>
    <m/>
    <m/>
    <m/>
    <x v="0"/>
    <d v="2020-01-23T11:52:00"/>
    <m/>
    <n v="0"/>
    <x v="0"/>
    <n v="35"/>
    <s v="0.00081018518518519"/>
    <x v="5"/>
    <n v="6"/>
    <s v="0.00013888888888889"/>
    <x v="3"/>
  </r>
  <r>
    <s v="INC000000504724"/>
    <s v="TERRESTRE"/>
    <x v="1"/>
    <s v="BOLIVAR"/>
    <x v="108"/>
    <m/>
    <d v="2020-01-17T16:21:00"/>
    <d v="2020-01-20T00:00:00"/>
    <m/>
    <s v="Cerrado"/>
    <s v="JAVIER ALOMAR GOMEZ MARMOLEJO"/>
    <s v="Monitoreo_IM"/>
    <m/>
    <x v="6"/>
    <m/>
    <m/>
    <m/>
    <m/>
    <x v="0"/>
    <d v="2020-01-20T08:06:00"/>
    <m/>
    <n v="0"/>
    <x v="0"/>
    <n v="3825"/>
    <s v="0.088541666666667"/>
    <x v="1"/>
    <m/>
    <n v="0"/>
    <x v="1"/>
  </r>
  <r>
    <s v="INC000000513132"/>
    <s v="TERRESTRE"/>
    <x v="1"/>
    <s v="BOLIVAR"/>
    <x v="108"/>
    <m/>
    <d v="2020-01-23T16:30:00"/>
    <d v="2020-01-24T00:00:00"/>
    <m/>
    <s v="Cerrado"/>
    <s v="JAVIER ALOMAR GOMEZ MARMOLEJO"/>
    <s v="Monitoreo_IM"/>
    <m/>
    <x v="6"/>
    <m/>
    <m/>
    <m/>
    <m/>
    <x v="0"/>
    <d v="2020-01-24T08:21:00"/>
    <m/>
    <n v="0"/>
    <x v="0"/>
    <n v="880"/>
    <s v="0.02037037037037"/>
    <x v="2"/>
    <n v="71"/>
    <s v="0.0016435185185185"/>
    <x v="3"/>
  </r>
  <r>
    <s v="INC000000514657"/>
    <s v="TERRESTRE"/>
    <x v="1"/>
    <s v="BOLIVAR"/>
    <x v="108"/>
    <m/>
    <d v="2020-01-24T16:32:00"/>
    <d v="2020-01-27T00:00:00"/>
    <m/>
    <s v="Cerrado"/>
    <s v="JAVIER ALOMAR GOMEZ MARMOLEJO"/>
    <s v="Monitoreo_IM"/>
    <m/>
    <x v="6"/>
    <m/>
    <m/>
    <m/>
    <m/>
    <x v="0"/>
    <d v="2020-01-27T08:11:00"/>
    <m/>
    <n v="0"/>
    <x v="0"/>
    <m/>
    <n v="0"/>
    <x v="0"/>
    <n v="3819"/>
    <s v="0.088402777777778"/>
    <x v="3"/>
  </r>
  <r>
    <s v="INC000000494916"/>
    <s v="TERRESTRE"/>
    <x v="1"/>
    <s v="BOLIVAR"/>
    <x v="109"/>
    <m/>
    <d v="2020-01-10T15:07:00"/>
    <d v="2020-01-13T00:00:00"/>
    <m/>
    <s v="Cerrado"/>
    <s v="Adriana Jaraba Marrugo"/>
    <s v="Monitoreo_IM"/>
    <m/>
    <x v="7"/>
    <m/>
    <m/>
    <m/>
    <m/>
    <x v="0"/>
    <d v="2020-01-10T18:12:00"/>
    <m/>
    <n v="0"/>
    <x v="0"/>
    <m/>
    <n v="0"/>
    <x v="0"/>
    <n v="185"/>
    <s v="0.0042824074074074"/>
    <x v="2"/>
  </r>
  <r>
    <s v="INC000000501921"/>
    <s v="TERRESTRE"/>
    <x v="1"/>
    <s v="BOLIVAR"/>
    <x v="109"/>
    <m/>
    <d v="2020-01-15T22:27:00"/>
    <d v="2020-01-16T00:00:00"/>
    <m/>
    <s v="Cerrado"/>
    <s v="Adriana Jaraba Marrugo"/>
    <s v="Monitoreo_IM"/>
    <m/>
    <x v="7"/>
    <m/>
    <m/>
    <m/>
    <m/>
    <x v="0"/>
    <d v="2020-01-15T23:40:00"/>
    <m/>
    <n v="0"/>
    <x v="0"/>
    <n v="73"/>
    <s v="0.0016898148148148"/>
    <x v="2"/>
    <m/>
    <n v="0"/>
    <x v="1"/>
  </r>
  <r>
    <s v="INC000000504517"/>
    <s v="TERRESTRE"/>
    <x v="1"/>
    <s v="BOLIVAR"/>
    <x v="109"/>
    <m/>
    <d v="2020-01-17T12:42:00"/>
    <d v="2020-01-18T00:00:00"/>
    <m/>
    <s v="Cerrado"/>
    <s v="Adriana Jaraba Marrugo"/>
    <s v="Monitoreo_IM"/>
    <m/>
    <x v="7"/>
    <m/>
    <m/>
    <m/>
    <m/>
    <x v="0"/>
    <d v="2020-01-17T13:03:00"/>
    <m/>
    <n v="0"/>
    <x v="0"/>
    <n v="21"/>
    <s v="0.00048611111111111"/>
    <x v="1"/>
    <m/>
    <n v="0"/>
    <x v="1"/>
  </r>
  <r>
    <s v="INC000000509829"/>
    <s v="TERRESTRE"/>
    <x v="1"/>
    <s v="BOLIVAR"/>
    <x v="109"/>
    <m/>
    <d v="2020-01-21T15:49:00"/>
    <d v="2020-01-22T00:00:00"/>
    <m/>
    <s v="Cerrado"/>
    <s v="Adriana Jaraba Marrugo"/>
    <s v="Monitoreo_IM"/>
    <m/>
    <x v="7"/>
    <m/>
    <m/>
    <m/>
    <m/>
    <x v="0"/>
    <d v="2020-01-22T16:16:00"/>
    <m/>
    <n v="0"/>
    <x v="0"/>
    <n v="1467"/>
    <s v="0.033958333333333"/>
    <x v="1"/>
    <m/>
    <n v="0"/>
    <x v="1"/>
  </r>
  <r>
    <s v="INC000000520919"/>
    <s v="TERRESTRE"/>
    <x v="1"/>
    <s v="BOLIVAR"/>
    <x v="110"/>
    <m/>
    <d v="2020-01-29T11:25:00"/>
    <d v="2020-01-30T00:00:00"/>
    <m/>
    <s v="Cerrado"/>
    <s v="Oliva Nuñez yonis"/>
    <s v="Monitoreo_IM"/>
    <m/>
    <x v="6"/>
    <m/>
    <m/>
    <m/>
    <m/>
    <x v="0"/>
    <d v="2020-01-29T17:42:00"/>
    <m/>
    <n v="0"/>
    <x v="0"/>
    <m/>
    <n v="0"/>
    <x v="0"/>
    <n v="377"/>
    <s v="0.0087268518518519"/>
    <x v="2"/>
  </r>
  <r>
    <s v="INC000000504566"/>
    <s v="TERRESTRE"/>
    <x v="1"/>
    <s v="BOLIVAR"/>
    <x v="111"/>
    <m/>
    <d v="2020-01-17T14:08:00"/>
    <d v="2020-01-18T00:00:00"/>
    <m/>
    <s v="Cerrado"/>
    <s v="Alcira de Jesus Vuelvas Guerrero"/>
    <s v="Monitoreo_IM"/>
    <m/>
    <x v="7"/>
    <m/>
    <m/>
    <m/>
    <m/>
    <x v="0"/>
    <d v="2020-01-17T15:16:00"/>
    <m/>
    <n v="0"/>
    <x v="0"/>
    <m/>
    <n v="0"/>
    <x v="0"/>
    <n v="68"/>
    <s v="0.0015740740740741"/>
    <x v="3"/>
  </r>
  <r>
    <s v="INC000000513072"/>
    <s v="TERRESTRE"/>
    <x v="1"/>
    <s v="BOLIVAR"/>
    <x v="111"/>
    <m/>
    <d v="2020-01-23T16:31:00"/>
    <d v="2020-01-23T00:00:00"/>
    <m/>
    <s v="Cerrado"/>
    <s v="Alcira de Jesus Vuelvas Guerrero"/>
    <s v="Monitoreo_IM"/>
    <m/>
    <x v="7"/>
    <m/>
    <m/>
    <m/>
    <m/>
    <x v="0"/>
    <d v="2020-01-23T16:33:00"/>
    <m/>
    <n v="0"/>
    <x v="0"/>
    <m/>
    <n v="0"/>
    <x v="0"/>
    <n v="2"/>
    <n v="462962962.96296"/>
    <x v="2"/>
  </r>
  <r>
    <s v="INC000000517475"/>
    <s v="TERRESTRE"/>
    <x v="1"/>
    <s v="BOLIVAR"/>
    <x v="111"/>
    <m/>
    <d v="2020-01-27T12:04:00"/>
    <d v="2020-01-27T00:00:00"/>
    <m/>
    <s v="Cerrado"/>
    <s v="Alcira de Jesus Vuelvas Guerrero"/>
    <s v="Monitoreo_IM"/>
    <m/>
    <x v="7"/>
    <m/>
    <m/>
    <m/>
    <m/>
    <x v="0"/>
    <d v="2020-01-27T14:53:00"/>
    <m/>
    <n v="0"/>
    <x v="0"/>
    <m/>
    <n v="0"/>
    <x v="0"/>
    <n v="169"/>
    <s v="0.003912037037037"/>
    <x v="2"/>
  </r>
  <r>
    <s v="INC000000519229"/>
    <s v="TERRESTRE"/>
    <x v="1"/>
    <s v="BOLIVAR"/>
    <x v="111"/>
    <m/>
    <d v="2020-01-28T11:16:00"/>
    <d v="2020-01-28T00:00:00"/>
    <m/>
    <s v="Cerrado"/>
    <s v="Alcira de Jesus Vuelvas Guerrero"/>
    <s v="Monitoreo_IM"/>
    <m/>
    <x v="7"/>
    <m/>
    <m/>
    <m/>
    <m/>
    <x v="0"/>
    <d v="2020-01-28T11:17:00"/>
    <m/>
    <n v="0"/>
    <x v="0"/>
    <m/>
    <n v="0"/>
    <x v="0"/>
    <n v="1"/>
    <n v="231481481.48148"/>
    <x v="2"/>
  </r>
  <r>
    <s v="INC000000491974"/>
    <s v="TERRESTRE"/>
    <x v="1"/>
    <s v="BOLIVAR"/>
    <x v="112"/>
    <m/>
    <d v="2020-01-08T14:09:00"/>
    <d v="2020-01-08T00:00:00"/>
    <m/>
    <s v="Cerrado"/>
    <s v="Adalberto Rafael Fernandez Zabala"/>
    <s v="Monitoreo_IM"/>
    <m/>
    <x v="7"/>
    <m/>
    <m/>
    <m/>
    <m/>
    <x v="0"/>
    <d v="2020-01-08T16:15:00"/>
    <m/>
    <n v="0"/>
    <x v="0"/>
    <m/>
    <n v="0"/>
    <x v="0"/>
    <n v="126"/>
    <s v="0.0029166666666667"/>
    <x v="2"/>
  </r>
  <r>
    <s v="INC000000497890"/>
    <s v="TERRESTRE"/>
    <x v="1"/>
    <s v="BOLIVAR"/>
    <x v="112"/>
    <m/>
    <d v="2020-01-13T15:38:00"/>
    <d v="2020-01-14T00:00:00"/>
    <m/>
    <s v="Cerrado"/>
    <s v="Adalberto Rafael Fernandez Zabala"/>
    <s v="Monitoreo_IM"/>
    <m/>
    <x v="7"/>
    <m/>
    <m/>
    <m/>
    <m/>
    <x v="0"/>
    <d v="2020-01-14T07:38:00"/>
    <m/>
    <n v="0"/>
    <x v="0"/>
    <m/>
    <n v="0"/>
    <x v="0"/>
    <n v="960"/>
    <s v="0.022222222222222"/>
    <x v="2"/>
  </r>
  <r>
    <s v="INC000000521197"/>
    <s v="TERRESTRE"/>
    <x v="1"/>
    <s v="BOLIVAR"/>
    <x v="112"/>
    <m/>
    <d v="2020-01-29T16:09:00"/>
    <d v="2020-01-30T00:00:00"/>
    <m/>
    <s v="Cerrado"/>
    <s v="Adalberto Rafael Fernandez Zabala"/>
    <s v="Monitoreo_IM"/>
    <m/>
    <x v="7"/>
    <m/>
    <m/>
    <m/>
    <m/>
    <x v="0"/>
    <d v="2020-01-30T08:02:00"/>
    <m/>
    <n v="0"/>
    <x v="0"/>
    <m/>
    <n v="0"/>
    <x v="0"/>
    <n v="953"/>
    <s v="0.022060185185185"/>
    <x v="2"/>
  </r>
  <r>
    <s v="INC000000500127"/>
    <s v="TERRESTRE"/>
    <x v="1"/>
    <s v="BOLIVAR"/>
    <x v="113"/>
    <m/>
    <d v="2020-01-14T17:55:00"/>
    <d v="2020-01-15T00:00:00"/>
    <m/>
    <s v="Cerrado"/>
    <s v="Leivys Carolina Numa Montes"/>
    <s v="Monitoreo_IM"/>
    <m/>
    <x v="6"/>
    <m/>
    <m/>
    <m/>
    <m/>
    <x v="0"/>
    <d v="2020-01-15T08:03:00"/>
    <m/>
    <n v="0"/>
    <x v="0"/>
    <n v="848"/>
    <s v="0.01962962962963"/>
    <x v="2"/>
    <m/>
    <n v="0"/>
    <x v="1"/>
  </r>
  <r>
    <s v="INC000000501720"/>
    <s v="TERRESTRE"/>
    <x v="1"/>
    <s v="BOLIVAR"/>
    <x v="113"/>
    <m/>
    <d v="2020-01-15T17:59:00"/>
    <d v="2020-01-16T00:00:00"/>
    <m/>
    <s v="Cerrado"/>
    <s v="Leivys Carolina Numa Montes"/>
    <s v="Monitoreo_IM"/>
    <m/>
    <x v="6"/>
    <m/>
    <m/>
    <m/>
    <m/>
    <x v="0"/>
    <d v="2020-01-16T07:57:00"/>
    <m/>
    <n v="0"/>
    <x v="0"/>
    <m/>
    <n v="0"/>
    <x v="0"/>
    <n v="838"/>
    <s v="0.019398148148148"/>
    <x v="3"/>
  </r>
  <r>
    <s v="INC000000503686"/>
    <s v="TERRESTRE"/>
    <x v="1"/>
    <s v="BOLIVAR"/>
    <x v="113"/>
    <m/>
    <d v="2020-01-17T08:07:00"/>
    <d v="2020-01-17T00:00:00"/>
    <m/>
    <s v="Cerrado"/>
    <s v="Leivys Carolina Numa Montes"/>
    <s v="Monitoreo_IM"/>
    <m/>
    <x v="6"/>
    <m/>
    <m/>
    <m/>
    <m/>
    <x v="0"/>
    <d v="2020-01-17T08:15:00"/>
    <m/>
    <n v="0"/>
    <x v="0"/>
    <m/>
    <n v="0"/>
    <x v="0"/>
    <n v="8"/>
    <s v="0.00018518518518519"/>
    <x v="3"/>
  </r>
  <r>
    <s v="INC000000511103"/>
    <s v="TERRESTRE"/>
    <x v="1"/>
    <s v="BOLIVAR"/>
    <x v="113"/>
    <m/>
    <d v="2020-01-22T11:46:00"/>
    <d v="2020-01-22T00:00:00"/>
    <m/>
    <s v="Cerrado"/>
    <s v="Leivys Carolina Numa Montes"/>
    <s v="Monitoreo_IM"/>
    <m/>
    <x v="6"/>
    <m/>
    <m/>
    <m/>
    <m/>
    <x v="0"/>
    <d v="2020-01-22T14:21:00"/>
    <m/>
    <n v="0"/>
    <x v="0"/>
    <n v="155"/>
    <s v="0.003587962962963"/>
    <x v="5"/>
    <m/>
    <n v="0"/>
    <x v="1"/>
  </r>
  <r>
    <s v="INC000000519801"/>
    <s v="TERRESTRE"/>
    <x v="1"/>
    <s v="BOLIVAR"/>
    <x v="113"/>
    <m/>
    <d v="2020-01-28T16:20:00"/>
    <d v="2020-01-29T00:00:00"/>
    <m/>
    <s v="Cerrado"/>
    <s v="Leivys Carolina Numa Montes"/>
    <s v="Monitoreo_IM"/>
    <m/>
    <x v="6"/>
    <m/>
    <m/>
    <m/>
    <m/>
    <x v="0"/>
    <d v="2020-01-29T06:48:00"/>
    <m/>
    <n v="0"/>
    <x v="0"/>
    <m/>
    <n v="0"/>
    <x v="0"/>
    <n v="868"/>
    <s v="0.020092592592593"/>
    <x v="3"/>
  </r>
  <r>
    <s v="INC000000491387"/>
    <s v="TERRESTRE"/>
    <x v="1"/>
    <s v="BOLIVAR"/>
    <x v="114"/>
    <m/>
    <d v="2020-01-08T09:11:00"/>
    <d v="2020-01-08T00:00:00"/>
    <m/>
    <s v="Cerrado"/>
    <s v="Oswaldo Rodriguez"/>
    <s v="Monitoreo_IM"/>
    <m/>
    <x v="6"/>
    <m/>
    <m/>
    <m/>
    <m/>
    <x v="0"/>
    <d v="2020-01-08T14:05:00"/>
    <m/>
    <n v="0"/>
    <x v="0"/>
    <m/>
    <n v="0"/>
    <x v="0"/>
    <n v="294"/>
    <s v="0.0068055555555556"/>
    <x v="2"/>
  </r>
  <r>
    <s v="INC000000493448"/>
    <s v="TERRESTRE"/>
    <x v="1"/>
    <s v="BOLIVAR"/>
    <x v="114"/>
    <m/>
    <d v="2020-01-09T15:11:00"/>
    <d v="2020-01-09T00:00:00"/>
    <m/>
    <s v="Cerrado"/>
    <s v="Oswaldo Rodriguez"/>
    <s v="Monitoreo_IM"/>
    <m/>
    <x v="6"/>
    <m/>
    <m/>
    <m/>
    <m/>
    <x v="0"/>
    <d v="2020-01-09T15:40:00"/>
    <m/>
    <n v="0"/>
    <x v="0"/>
    <m/>
    <n v="0"/>
    <x v="0"/>
    <n v="29"/>
    <s v="0.0006712962962963"/>
    <x v="2"/>
  </r>
  <r>
    <s v="INC000000498696"/>
    <s v="TERRESTRE"/>
    <x v="1"/>
    <s v="BOLIVAR"/>
    <x v="115"/>
    <m/>
    <d v="2020-01-14T08:19:00"/>
    <d v="2020-01-14T00:00:00"/>
    <m/>
    <s v="Cerrado"/>
    <s v="Jaiver Melendez"/>
    <s v="Monitoreo_IM"/>
    <m/>
    <x v="7"/>
    <m/>
    <m/>
    <m/>
    <m/>
    <x v="0"/>
    <d v="2020-01-14T08:33:00"/>
    <m/>
    <n v="0"/>
    <x v="0"/>
    <n v="14"/>
    <s v="0.00032407407407407"/>
    <x v="2"/>
    <m/>
    <n v="0"/>
    <x v="1"/>
  </r>
  <r>
    <s v="INC000000503794"/>
    <s v="TERRESTRE"/>
    <x v="1"/>
    <s v="BOLIVAR"/>
    <x v="115"/>
    <m/>
    <d v="2020-01-17T08:07:00"/>
    <d v="2020-01-17T00:00:00"/>
    <m/>
    <s v="Cerrado"/>
    <s v="Jaiver Melendez"/>
    <s v="Monitoreo_IM"/>
    <m/>
    <x v="7"/>
    <m/>
    <m/>
    <m/>
    <m/>
    <x v="0"/>
    <d v="2020-01-17T08:21:00"/>
    <m/>
    <n v="0"/>
    <x v="0"/>
    <n v="14"/>
    <s v="0.00032407407407407"/>
    <x v="2"/>
    <m/>
    <n v="0"/>
    <x v="1"/>
  </r>
  <r>
    <s v="INC000000507989"/>
    <s v="TERRESTRE"/>
    <x v="1"/>
    <s v="BOLIVAR"/>
    <x v="115"/>
    <m/>
    <d v="2020-01-20T16:22:00"/>
    <d v="2020-01-21T00:00:00"/>
    <m/>
    <s v="Cerrado"/>
    <s v="Jaiver Melendez"/>
    <s v="Monitoreo_IM"/>
    <m/>
    <x v="7"/>
    <m/>
    <m/>
    <m/>
    <m/>
    <x v="0"/>
    <d v="2020-01-21T08:09:00"/>
    <m/>
    <n v="0"/>
    <x v="0"/>
    <n v="849"/>
    <s v="0.019652777777778"/>
    <x v="1"/>
    <n v="98"/>
    <s v="0.0022685185185185"/>
    <x v="3"/>
  </r>
  <r>
    <s v="INC000000517908"/>
    <s v="TERRESTRE"/>
    <x v="1"/>
    <s v="BOLIVAR"/>
    <x v="115"/>
    <m/>
    <d v="2020-01-27T15:02:00"/>
    <d v="2020-01-28T00:00:00"/>
    <m/>
    <s v="Cerrado"/>
    <s v="Jaiver Melendez"/>
    <s v="Phone"/>
    <m/>
    <x v="7"/>
    <n v="131718"/>
    <d v="2020-01-27T15:30:00"/>
    <d v="2020-01-28T08:24:00"/>
    <m/>
    <x v="0"/>
    <d v="2020-01-28T08:24:00"/>
    <m/>
    <n v="0"/>
    <x v="0"/>
    <m/>
    <n v="0"/>
    <x v="0"/>
    <n v="1041"/>
    <s v="0.024097222222222"/>
    <x v="3"/>
  </r>
  <r>
    <s v="INC000000499173"/>
    <s v="TERRESTRE"/>
    <x v="1"/>
    <s v="BOLIVAR"/>
    <x v="116"/>
    <m/>
    <d v="2020-01-14T11:47:00"/>
    <d v="2020-01-15T00:00:00"/>
    <m/>
    <s v="Cerrado"/>
    <s v="Luz Nelly Alfonso Avila"/>
    <s v="Monitoreo_IM"/>
    <m/>
    <x v="6"/>
    <m/>
    <m/>
    <m/>
    <m/>
    <x v="0"/>
    <d v="2020-01-14T13:00:00"/>
    <m/>
    <n v="0"/>
    <x v="0"/>
    <n v="73"/>
    <s v="0.0016898148148148"/>
    <x v="2"/>
    <m/>
    <n v="0"/>
    <x v="1"/>
  </r>
  <r>
    <s v="INC000000513755"/>
    <s v="TERRESTRE"/>
    <x v="1"/>
    <s v="BOLIVAR"/>
    <x v="116"/>
    <m/>
    <d v="2020-01-24T08:52:00"/>
    <d v="2020-01-24T00:00:00"/>
    <m/>
    <s v="Cerrado"/>
    <s v="Luz Nelly Alfonso Avila"/>
    <s v="Monitoreo_IM"/>
    <m/>
    <x v="6"/>
    <m/>
    <m/>
    <m/>
    <m/>
    <x v="0"/>
    <d v="2020-01-24T11:30:00"/>
    <m/>
    <n v="0"/>
    <x v="0"/>
    <m/>
    <n v="0"/>
    <x v="0"/>
    <n v="158"/>
    <s v="0.0036574074074074"/>
    <x v="3"/>
  </r>
  <r>
    <s v="INC000000509216"/>
    <s v="TERRESTRE"/>
    <x v="1"/>
    <s v="BOLIVAR"/>
    <x v="117"/>
    <m/>
    <d v="2020-01-21T11:10:00"/>
    <d v="2020-01-21T00:00:00"/>
    <m/>
    <s v="Cerrado"/>
    <s v="Wilhem David Fonseca Kamell"/>
    <s v="Monitoreo_IM"/>
    <m/>
    <x v="7"/>
    <m/>
    <m/>
    <m/>
    <m/>
    <x v="0"/>
    <d v="2020-01-21T11:10:00"/>
    <m/>
    <n v="0"/>
    <x v="0"/>
    <m/>
    <n v="0"/>
    <x v="0"/>
    <n v="0"/>
    <n v="0"/>
    <x v="3"/>
  </r>
  <r>
    <s v="INC000000512776"/>
    <s v="TERRESTRE"/>
    <x v="1"/>
    <s v="BOLIVAR"/>
    <x v="117"/>
    <m/>
    <d v="2020-01-23T13:44:00"/>
    <d v="2020-01-23T00:00:00"/>
    <m/>
    <s v="Cerrado"/>
    <s v="Wilhem David Fonseca Kamell"/>
    <s v="Monitoreo_IM"/>
    <m/>
    <x v="7"/>
    <m/>
    <m/>
    <m/>
    <m/>
    <x v="0"/>
    <d v="2020-01-23T13:45:00"/>
    <m/>
    <n v="0"/>
    <x v="0"/>
    <m/>
    <n v="0"/>
    <x v="0"/>
    <n v="1"/>
    <n v="231481481.48148"/>
    <x v="2"/>
  </r>
  <r>
    <s v="INC000000491709"/>
    <s v="TERRESTRE"/>
    <x v="1"/>
    <s v="BOLIVAR"/>
    <x v="118"/>
    <m/>
    <d v="2020-01-08T09:39:00"/>
    <d v="2020-01-08T00:00:00"/>
    <m/>
    <s v="Cerrado"/>
    <s v="Carlos Rafael Tronzo"/>
    <s v="Monitoreo_IM"/>
    <m/>
    <x v="6"/>
    <m/>
    <m/>
    <m/>
    <m/>
    <x v="0"/>
    <d v="2020-01-08T14:10:00"/>
    <m/>
    <n v="0"/>
    <x v="0"/>
    <n v="271"/>
    <s v="0.0062731481481481"/>
    <x v="2"/>
    <m/>
    <n v="0"/>
    <x v="1"/>
  </r>
  <r>
    <s v="INC000000499172"/>
    <s v="TERRESTRE"/>
    <x v="1"/>
    <s v="BOLIVAR"/>
    <x v="118"/>
    <m/>
    <d v="2020-01-14T11:47:00"/>
    <d v="2020-01-15T00:00:00"/>
    <m/>
    <s v="Cerrado"/>
    <s v="Carlos Rafael Tronzo"/>
    <s v="Monitoreo_IM"/>
    <m/>
    <x v="6"/>
    <m/>
    <m/>
    <m/>
    <m/>
    <x v="0"/>
    <d v="2020-01-15T08:15:00"/>
    <m/>
    <n v="0"/>
    <x v="0"/>
    <n v="1228"/>
    <s v="0.028425925925926"/>
    <x v="2"/>
    <m/>
    <n v="0"/>
    <x v="1"/>
  </r>
  <r>
    <s v="INC000000513747"/>
    <s v="TERRESTRE"/>
    <x v="1"/>
    <s v="BOLIVAR"/>
    <x v="118"/>
    <m/>
    <d v="2020-01-24T08:51:00"/>
    <d v="2020-01-24T00:00:00"/>
    <m/>
    <s v="Cerrado"/>
    <s v="Carlos Rafael Tronzo"/>
    <s v="Monitoreo_IM"/>
    <m/>
    <x v="6"/>
    <m/>
    <m/>
    <m/>
    <m/>
    <x v="0"/>
    <d v="2020-01-24T11:37:00"/>
    <m/>
    <n v="0"/>
    <x v="0"/>
    <m/>
    <n v="0"/>
    <x v="0"/>
    <n v="166"/>
    <s v="0.0038425925925926"/>
    <x v="3"/>
  </r>
  <r>
    <s v="INC000000519536"/>
    <s v="TERRESTRE"/>
    <x v="1"/>
    <s v="BOLIVAR"/>
    <x v="118"/>
    <m/>
    <d v="2020-01-28T14:22:00"/>
    <d v="2020-01-29T00:00:00"/>
    <m/>
    <s v="Cerrado"/>
    <s v="Carlos Rafael Tronzo"/>
    <s v="Monitoreo_IM"/>
    <m/>
    <x v="6"/>
    <m/>
    <m/>
    <m/>
    <m/>
    <x v="0"/>
    <d v="2020-01-28T14:30:00"/>
    <m/>
    <n v="0"/>
    <x v="0"/>
    <m/>
    <n v="0"/>
    <x v="0"/>
    <n v="8"/>
    <s v="0.00018518518518519"/>
    <x v="2"/>
  </r>
  <r>
    <s v="INC000000507852"/>
    <s v="TERRESTRE"/>
    <x v="1"/>
    <s v="BOLIVAR"/>
    <x v="119"/>
    <m/>
    <d v="2020-01-20T14:52:00"/>
    <d v="2020-01-21T00:00:00"/>
    <m/>
    <s v="Cerrado"/>
    <s v="Julio Marrugo Richard Nilson"/>
    <s v="Automatico"/>
    <m/>
    <x v="6"/>
    <m/>
    <m/>
    <m/>
    <m/>
    <x v="0"/>
    <d v="2020-01-21T08:03:00"/>
    <m/>
    <n v="0"/>
    <x v="0"/>
    <m/>
    <n v="0"/>
    <x v="0"/>
    <n v="1031"/>
    <s v="0.023865740740741"/>
    <x v="2"/>
  </r>
  <r>
    <s v="INC000000512280"/>
    <s v="TERRESTRE"/>
    <x v="1"/>
    <s v="BOLIVAR"/>
    <x v="119"/>
    <m/>
    <d v="2020-01-23T08:51:00"/>
    <d v="2020-01-23T00:00:00"/>
    <m/>
    <s v="Cerrado"/>
    <s v="Julio Marrugo Richard Nilson"/>
    <s v="Monitoreo_IM"/>
    <m/>
    <x v="6"/>
    <m/>
    <m/>
    <m/>
    <m/>
    <x v="0"/>
    <d v="2020-01-23T09:29:00"/>
    <m/>
    <n v="0"/>
    <x v="0"/>
    <m/>
    <n v="0"/>
    <x v="0"/>
    <n v="38"/>
    <s v="0.00087962962962963"/>
    <x v="2"/>
  </r>
  <r>
    <s v="INC000000524521"/>
    <s v="TERRESTRE"/>
    <x v="1"/>
    <s v="BOLIVAR"/>
    <x v="120"/>
    <m/>
    <d v="2020-01-31T13:52:00"/>
    <d v="2020-02-03T00:00:00"/>
    <m/>
    <s v="Cerrado"/>
    <s v="Javier Bernardo Acuña"/>
    <s v="Monitoreo_IM"/>
    <m/>
    <x v="6"/>
    <m/>
    <m/>
    <m/>
    <m/>
    <x v="0"/>
    <d v="2020-01-31T15:34:00"/>
    <m/>
    <n v="0"/>
    <x v="0"/>
    <m/>
    <n v="0"/>
    <x v="0"/>
    <n v="102"/>
    <s v="0.0023611111111111"/>
    <x v="2"/>
  </r>
  <r>
    <s v="INC000000517044"/>
    <s v="TERRESTRE"/>
    <x v="1"/>
    <s v="BOLIVAR"/>
    <x v="121"/>
    <m/>
    <s v="0000-00-00 00:00:00"/>
    <d v="2020-01-27T00:00:00"/>
    <m/>
    <s v="Cerrado"/>
    <s v="Yadira Esther Ramírez Videz"/>
    <s v="Monitoreo_IM"/>
    <m/>
    <x v="6"/>
    <m/>
    <m/>
    <m/>
    <m/>
    <x v="0"/>
    <s v="0000/00/00"/>
    <m/>
    <n v="0"/>
    <x v="0"/>
    <m/>
    <n v="0"/>
    <x v="0"/>
    <m/>
    <n v="0"/>
    <x v="1"/>
  </r>
  <r>
    <s v="INC000000490213"/>
    <s v="TERRESTRE"/>
    <x v="1"/>
    <s v="BOLIVAR"/>
    <x v="121"/>
    <m/>
    <d v="2020-01-07T09:31:00"/>
    <d v="2020-01-07T00:00:00"/>
    <m/>
    <s v="Cerrado"/>
    <s v="Yadira Esther Ramírez Videz"/>
    <s v="Monitoreo_IM"/>
    <m/>
    <x v="6"/>
    <m/>
    <m/>
    <m/>
    <m/>
    <x v="0"/>
    <d v="2020-01-07T15:00:00"/>
    <m/>
    <n v="0"/>
    <x v="0"/>
    <m/>
    <n v="0"/>
    <x v="0"/>
    <n v="329"/>
    <s v="0.0076157407407407"/>
    <x v="2"/>
  </r>
  <r>
    <s v="INC000000494868"/>
    <s v="TERRESTRE"/>
    <x v="1"/>
    <s v="BOLIVAR"/>
    <x v="121"/>
    <m/>
    <d v="2020-01-10T16:05:00"/>
    <d v="2020-01-13T00:00:00"/>
    <m/>
    <s v="Cerrado"/>
    <s v="Yadira Esther Ramírez Videz"/>
    <s v="Monitoreo_IM"/>
    <m/>
    <x v="6"/>
    <m/>
    <m/>
    <m/>
    <m/>
    <x v="0"/>
    <d v="2020-01-13T08:02:00"/>
    <m/>
    <n v="0"/>
    <x v="0"/>
    <m/>
    <n v="0"/>
    <x v="0"/>
    <n v="3837"/>
    <s v="0.088819444444444"/>
    <x v="2"/>
  </r>
  <r>
    <s v="INC000000498564"/>
    <s v="TERRESTRE"/>
    <x v="1"/>
    <s v="BOLIVAR"/>
    <x v="121"/>
    <m/>
    <d v="2020-01-14T08:22:00"/>
    <d v="2020-01-14T00:00:00"/>
    <m/>
    <s v="Cerrado"/>
    <s v="Yadira Esther Ramírez Videz"/>
    <s v="Monitoreo_IM"/>
    <m/>
    <x v="6"/>
    <m/>
    <m/>
    <m/>
    <m/>
    <x v="0"/>
    <d v="2020-01-14T08:32:00"/>
    <m/>
    <n v="0"/>
    <x v="0"/>
    <n v="10"/>
    <s v="0.00023148148148148"/>
    <x v="2"/>
    <m/>
    <n v="0"/>
    <x v="1"/>
  </r>
  <r>
    <s v="INC000000504470"/>
    <s v="TERRESTRE"/>
    <x v="1"/>
    <s v="BOLIVAR"/>
    <x v="121"/>
    <m/>
    <d v="2020-01-17T14:05:00"/>
    <d v="2020-01-20T00:00:00"/>
    <m/>
    <s v="Cerrado"/>
    <s v="Yadira Esther Ramírez Videz"/>
    <s v="Monitoreo_IM"/>
    <m/>
    <x v="6"/>
    <m/>
    <m/>
    <m/>
    <m/>
    <x v="0"/>
    <d v="2020-01-20T08:12:00"/>
    <m/>
    <n v="0"/>
    <x v="0"/>
    <n v="3693"/>
    <s v="0.085486111111111"/>
    <x v="1"/>
    <n v="274"/>
    <s v="0.0063425925925926"/>
    <x v="3"/>
  </r>
  <r>
    <s v="INC000000507219"/>
    <s v="TERRESTRE"/>
    <x v="1"/>
    <s v="BOLIVAR"/>
    <x v="121"/>
    <m/>
    <d v="2020-01-20T09:41:00"/>
    <d v="2020-01-22T00:00:00"/>
    <m/>
    <s v="Cerrado"/>
    <s v="Yadira Esther Ramírez Videz"/>
    <s v="Monitoreo_IM"/>
    <m/>
    <x v="6"/>
    <m/>
    <m/>
    <m/>
    <m/>
    <x v="0"/>
    <d v="2020-01-22T14:25:00"/>
    <m/>
    <n v="0"/>
    <x v="0"/>
    <m/>
    <n v="0"/>
    <x v="0"/>
    <n v="3164"/>
    <s v="0.073240740740741"/>
    <x v="2"/>
  </r>
  <r>
    <s v="INC000000512308"/>
    <s v="TERRESTRE"/>
    <x v="1"/>
    <s v="BOLIVAR"/>
    <x v="121"/>
    <m/>
    <d v="2020-01-23T08:52:00"/>
    <d v="2020-01-24T00:00:00"/>
    <m/>
    <s v="Cerrado"/>
    <s v="Yadira Esther Ramírez Videz"/>
    <s v="Monitoreo_IM"/>
    <m/>
    <x v="6"/>
    <m/>
    <m/>
    <m/>
    <m/>
    <x v="0"/>
    <d v="2020-01-23T13:58:00"/>
    <m/>
    <n v="0"/>
    <x v="0"/>
    <m/>
    <n v="0"/>
    <x v="0"/>
    <n v="306"/>
    <s v="0.0070833333333333"/>
    <x v="2"/>
  </r>
  <r>
    <s v="INC000000518907"/>
    <s v="TERRESTRE"/>
    <x v="1"/>
    <s v="BOLIVAR"/>
    <x v="121"/>
    <m/>
    <d v="2020-01-28T08:51:00"/>
    <d v="2020-01-28T00:00:00"/>
    <m/>
    <s v="Cerrado"/>
    <s v="Yadira Esther Ramírez Videz"/>
    <s v="Monitoreo_IM"/>
    <m/>
    <x v="6"/>
    <m/>
    <m/>
    <m/>
    <m/>
    <x v="0"/>
    <d v="2020-01-28T09:12:00"/>
    <m/>
    <n v="0"/>
    <x v="0"/>
    <m/>
    <n v="0"/>
    <x v="0"/>
    <n v="21"/>
    <s v="0.00048611111111111"/>
    <x v="2"/>
  </r>
  <r>
    <s v="INC000000519572"/>
    <s v="TERRESTRE"/>
    <x v="1"/>
    <s v="BOLIVAR"/>
    <x v="121"/>
    <m/>
    <d v="2020-01-28T15:22:00"/>
    <d v="2020-01-29T00:00:00"/>
    <m/>
    <s v="Cerrado"/>
    <s v="Yadira Esther Ramírez Videz"/>
    <s v="Monitoreo_IM"/>
    <m/>
    <x v="6"/>
    <m/>
    <m/>
    <m/>
    <m/>
    <x v="0"/>
    <d v="2020-01-29T08:00:00"/>
    <m/>
    <n v="0"/>
    <x v="0"/>
    <n v="971"/>
    <s v="0.022476851851852"/>
    <x v="2"/>
    <n v="27"/>
    <s v="0.000625"/>
    <x v="3"/>
  </r>
  <r>
    <s v="INC000000522136"/>
    <s v="TERRESTRE"/>
    <x v="1"/>
    <s v="BOLIVAR"/>
    <x v="121"/>
    <m/>
    <d v="2020-01-30T08:53:00"/>
    <d v="2020-01-30T00:00:00"/>
    <m/>
    <s v="Cerrado"/>
    <s v="Yadira Esther Ramírez Videz"/>
    <s v="Monitoreo_IM"/>
    <m/>
    <x v="6"/>
    <m/>
    <m/>
    <m/>
    <m/>
    <x v="0"/>
    <d v="2020-01-30T14:05:00"/>
    <m/>
    <n v="0"/>
    <x v="0"/>
    <m/>
    <n v="0"/>
    <x v="0"/>
    <n v="312"/>
    <s v="0.0072222222222222"/>
    <x v="2"/>
  </r>
  <r>
    <s v="INC000000485925"/>
    <s v="TERRESTRE"/>
    <x v="1"/>
    <s v="BOLIVAR"/>
    <x v="122"/>
    <m/>
    <d v="2020-01-02T14:30:00"/>
    <d v="2020-01-03T00:00:00"/>
    <m/>
    <s v="Cerrado"/>
    <s v="katia calderon"/>
    <s v="Monitoreo_IM"/>
    <m/>
    <x v="7"/>
    <m/>
    <m/>
    <m/>
    <m/>
    <x v="0"/>
    <d v="2020-01-03T07:59:00"/>
    <m/>
    <n v="0"/>
    <x v="0"/>
    <n v="1049"/>
    <s v="0.024282407407407"/>
    <x v="2"/>
    <m/>
    <n v="0"/>
    <x v="1"/>
  </r>
  <r>
    <s v="INC000000499998"/>
    <s v="TERRESTRE"/>
    <x v="1"/>
    <s v="BOLIVAR"/>
    <x v="122"/>
    <m/>
    <d v="2020-01-14T16:59:00"/>
    <d v="2020-01-15T00:00:00"/>
    <m/>
    <s v="Cerrado"/>
    <s v="katia calderon"/>
    <s v="Monitoreo_IM"/>
    <m/>
    <x v="7"/>
    <m/>
    <m/>
    <m/>
    <m/>
    <x v="0"/>
    <d v="2020-01-15T08:02:00"/>
    <m/>
    <n v="0"/>
    <x v="0"/>
    <n v="903"/>
    <s v="0.020902777777778"/>
    <x v="2"/>
    <m/>
    <n v="0"/>
    <x v="1"/>
  </r>
  <r>
    <s v="INC000000501492"/>
    <s v="TERRESTRE"/>
    <x v="1"/>
    <s v="BOLIVAR"/>
    <x v="122"/>
    <m/>
    <d v="2020-01-15T17:22:00"/>
    <d v="2020-01-16T00:00:00"/>
    <m/>
    <s v="Cerrado"/>
    <s v="katia calderon"/>
    <s v="Monitoreo_IM"/>
    <m/>
    <x v="7"/>
    <m/>
    <m/>
    <m/>
    <m/>
    <x v="0"/>
    <d v="2020-01-16T08:04:00"/>
    <m/>
    <n v="0"/>
    <x v="0"/>
    <n v="882"/>
    <s v="0.020416666666667"/>
    <x v="2"/>
    <m/>
    <n v="0"/>
    <x v="1"/>
  </r>
  <r>
    <s v="INC000000491685"/>
    <s v="TERRESTRE"/>
    <x v="1"/>
    <s v="BOLIVAR"/>
    <x v="123"/>
    <m/>
    <d v="2020-01-08T11:58:00"/>
    <d v="2020-01-08T00:00:00"/>
    <m/>
    <s v="Cerrado"/>
    <s v="Julio Miguel Oviedo Perez"/>
    <s v="Monitoreo_IM"/>
    <m/>
    <x v="7"/>
    <m/>
    <m/>
    <m/>
    <m/>
    <x v="0"/>
    <d v="2020-01-08T14:28:00"/>
    <m/>
    <n v="0"/>
    <x v="0"/>
    <m/>
    <n v="0"/>
    <x v="0"/>
    <n v="150"/>
    <s v="0.0034722222222222"/>
    <x v="2"/>
  </r>
  <r>
    <s v="INC000000496981"/>
    <s v="TERRESTRE"/>
    <x v="1"/>
    <s v="BOLIVAR"/>
    <x v="123"/>
    <m/>
    <d v="2020-01-13T09:11:00"/>
    <d v="2020-01-14T00:00:00"/>
    <m/>
    <s v="Cerrado"/>
    <s v="Julio Miguel Oviedo Perez"/>
    <s v="Monitoreo_IM"/>
    <m/>
    <x v="7"/>
    <m/>
    <m/>
    <m/>
    <m/>
    <x v="0"/>
    <d v="2020-01-13T15:45:00"/>
    <m/>
    <n v="0"/>
    <x v="0"/>
    <m/>
    <n v="0"/>
    <x v="0"/>
    <n v="394"/>
    <s v="0.0091203703703704"/>
    <x v="2"/>
  </r>
  <r>
    <s v="INC000000500844"/>
    <s v="TERRESTRE"/>
    <x v="1"/>
    <s v="BOLIVAR"/>
    <x v="124"/>
    <m/>
    <d v="2020-01-15T09:19:00"/>
    <d v="2020-01-16T00:00:00"/>
    <m/>
    <s v="Cerrado"/>
    <s v="Helbert Castilla"/>
    <s v="Monitoreo_IM"/>
    <m/>
    <x v="7"/>
    <m/>
    <m/>
    <m/>
    <m/>
    <x v="0"/>
    <d v="2020-01-16T08:00:00"/>
    <m/>
    <n v="0"/>
    <x v="0"/>
    <m/>
    <n v="0"/>
    <x v="0"/>
    <n v="1361"/>
    <s v="0.03150462962963"/>
    <x v="2"/>
  </r>
  <r>
    <s v="INC000000509033"/>
    <s v="TERRESTRE"/>
    <x v="1"/>
    <s v="BOLIVAR"/>
    <x v="124"/>
    <m/>
    <d v="2020-01-21T11:10:00"/>
    <d v="2020-01-21T00:00:00"/>
    <m/>
    <s v="Cerrado"/>
    <s v="Helbert Castilla"/>
    <s v="Monitoreo_IM"/>
    <m/>
    <x v="7"/>
    <m/>
    <m/>
    <m/>
    <m/>
    <x v="0"/>
    <d v="2020-01-21T11:13:00"/>
    <m/>
    <n v="0"/>
    <x v="0"/>
    <m/>
    <n v="0"/>
    <x v="0"/>
    <n v="3"/>
    <n v="694444444.44444001"/>
    <x v="2"/>
  </r>
  <r>
    <s v="INC000000512850"/>
    <s v="TERRESTRE"/>
    <x v="1"/>
    <s v="BOLIVAR"/>
    <x v="124"/>
    <m/>
    <d v="2020-01-23T13:43:00"/>
    <d v="2020-01-23T00:00:00"/>
    <m/>
    <s v="Cerrado"/>
    <s v="Helbert Castilla"/>
    <s v="Monitoreo_IM"/>
    <m/>
    <x v="7"/>
    <m/>
    <m/>
    <m/>
    <m/>
    <x v="0"/>
    <d v="2020-01-23T13:44:00"/>
    <m/>
    <n v="0"/>
    <x v="0"/>
    <m/>
    <n v="0"/>
    <x v="0"/>
    <n v="1"/>
    <n v="231481481.48148"/>
    <x v="3"/>
  </r>
  <r>
    <s v="INC000000524311"/>
    <s v="TERRESTRE"/>
    <x v="1"/>
    <s v="BOLIVAR"/>
    <x v="124"/>
    <m/>
    <d v="2020-01-31T13:13:00"/>
    <d v="2020-02-03T00:00:00"/>
    <m/>
    <s v="Cerrado"/>
    <s v="Helbert Castilla"/>
    <s v="Monitoreo_IM"/>
    <m/>
    <x v="7"/>
    <m/>
    <m/>
    <m/>
    <m/>
    <x v="0"/>
    <d v="2020-02-03T07:49:00"/>
    <m/>
    <n v="0"/>
    <x v="0"/>
    <n v="3794"/>
    <s v="0.087824074074074"/>
    <x v="7"/>
    <n v="202"/>
    <s v="0.0046759259259259"/>
    <x v="3"/>
  </r>
  <r>
    <s v="INC000000497018"/>
    <s v="TERRESTRE"/>
    <x v="1"/>
    <s v="BOLIVAR"/>
    <x v="125"/>
    <m/>
    <d v="2020-01-13T09:13:00"/>
    <d v="2020-01-13T00:00:00"/>
    <m/>
    <s v="Cerrado"/>
    <s v="Rafael Del Cristo Esquivia Polo"/>
    <s v="Monitoreo_IM"/>
    <m/>
    <x v="6"/>
    <m/>
    <m/>
    <m/>
    <m/>
    <x v="0"/>
    <d v="2020-01-13T10:02:00"/>
    <m/>
    <n v="0"/>
    <x v="0"/>
    <m/>
    <n v="0"/>
    <x v="0"/>
    <n v="49"/>
    <s v="0.0011342592592593"/>
    <x v="2"/>
  </r>
  <r>
    <s v="INC000000500234"/>
    <s v="TERRESTRE"/>
    <x v="1"/>
    <s v="BOLIVAR"/>
    <x v="125"/>
    <m/>
    <d v="2020-01-14T18:29:00"/>
    <d v="2020-01-15T00:00:00"/>
    <m/>
    <s v="Cerrado"/>
    <s v="Rafael Del Cristo Esquivia Polo"/>
    <s v="Monitoreo_IM"/>
    <m/>
    <x v="6"/>
    <m/>
    <m/>
    <m/>
    <m/>
    <x v="0"/>
    <d v="2020-01-15T08:30:00"/>
    <m/>
    <n v="0"/>
    <x v="0"/>
    <n v="841"/>
    <s v="0.019467592592593"/>
    <x v="2"/>
    <m/>
    <n v="0"/>
    <x v="1"/>
  </r>
  <r>
    <s v="INC000000501682"/>
    <s v="TERRESTRE"/>
    <x v="1"/>
    <s v="BOLIVAR"/>
    <x v="125"/>
    <m/>
    <d v="2020-01-15T18:29:00"/>
    <d v="2020-01-16T00:00:00"/>
    <m/>
    <s v="Cerrado"/>
    <s v="Rafael Del Cristo Esquivia Polo"/>
    <s v="Monitoreo_IM"/>
    <m/>
    <x v="6"/>
    <m/>
    <m/>
    <m/>
    <m/>
    <x v="0"/>
    <d v="2020-01-16T08:00:00"/>
    <m/>
    <n v="0"/>
    <x v="0"/>
    <n v="811"/>
    <s v="0.018773148148148"/>
    <x v="2"/>
    <m/>
    <n v="0"/>
    <x v="1"/>
  </r>
  <r>
    <s v="INC000000503826"/>
    <s v="TERRESTRE"/>
    <x v="1"/>
    <s v="BOLIVAR"/>
    <x v="125"/>
    <m/>
    <d v="2020-01-17T08:07:00"/>
    <d v="2020-01-17T00:00:00"/>
    <m/>
    <s v="Cerrado"/>
    <s v="Rafael Del Cristo Esquivia Polo"/>
    <s v="Monitoreo_IM"/>
    <m/>
    <x v="6"/>
    <m/>
    <m/>
    <m/>
    <m/>
    <x v="0"/>
    <d v="2020-01-17T08:10:00"/>
    <m/>
    <n v="0"/>
    <x v="0"/>
    <n v="3"/>
    <n v="694444444.44444001"/>
    <x v="2"/>
    <m/>
    <n v="0"/>
    <x v="1"/>
  </r>
  <r>
    <s v="INC000000510562"/>
    <s v="TERRESTRE"/>
    <x v="1"/>
    <s v="BOLIVAR"/>
    <x v="125"/>
    <m/>
    <d v="2020-01-22T08:52:00"/>
    <d v="2020-01-22T00:00:00"/>
    <m/>
    <s v="Cerrado"/>
    <s v="Rafael Del Cristo Esquivia Polo"/>
    <s v="Monitoreo_IM"/>
    <m/>
    <x v="6"/>
    <m/>
    <m/>
    <m/>
    <m/>
    <x v="0"/>
    <d v="2020-01-22T09:10:00"/>
    <m/>
    <n v="0"/>
    <x v="0"/>
    <m/>
    <n v="0"/>
    <x v="0"/>
    <n v="18"/>
    <s v="0.00041666666666667"/>
    <x v="3"/>
  </r>
  <r>
    <s v="INC000000513047"/>
    <s v="TERRESTRE"/>
    <x v="1"/>
    <s v="BOLIVAR"/>
    <x v="125"/>
    <m/>
    <d v="2020-01-23T16:03:00"/>
    <d v="2020-01-24T00:00:00"/>
    <m/>
    <s v="Cerrado"/>
    <s v="Rafael Del Cristo Esquivia Polo"/>
    <s v="Monitoreo_IM"/>
    <m/>
    <x v="6"/>
    <m/>
    <m/>
    <m/>
    <m/>
    <x v="0"/>
    <d v="2020-01-24T12:47:00"/>
    <m/>
    <n v="0"/>
    <x v="0"/>
    <m/>
    <n v="0"/>
    <x v="0"/>
    <n v="1244"/>
    <s v="0.028796296296296"/>
    <x v="2"/>
  </r>
  <r>
    <s v="INC000000518919"/>
    <s v="TERRESTRE"/>
    <x v="1"/>
    <s v="BOLIVAR"/>
    <x v="125"/>
    <m/>
    <d v="2020-01-28T08:52:00"/>
    <d v="2020-01-28T00:00:00"/>
    <m/>
    <s v="Cerrado"/>
    <s v="Rafael Del Cristo Esquivia Polo"/>
    <s v="Monitoreo_IM"/>
    <m/>
    <x v="6"/>
    <m/>
    <m/>
    <m/>
    <m/>
    <x v="0"/>
    <d v="2020-01-28T09:03:00"/>
    <m/>
    <n v="0"/>
    <x v="0"/>
    <m/>
    <n v="0"/>
    <x v="0"/>
    <n v="11"/>
    <s v="0.00025462962962963"/>
    <x v="3"/>
  </r>
  <r>
    <s v="INC000000521196"/>
    <s v="TERRESTRE"/>
    <x v="2"/>
    <s v="BOLIVAR"/>
    <x v="126"/>
    <m/>
    <d v="2020-01-29T16:09:00"/>
    <d v="2020-01-30T00:00:00"/>
    <m/>
    <s v="Cerrado"/>
    <s v="Luis Felipe Malo"/>
    <s v="Monitoreo_IM"/>
    <m/>
    <x v="2"/>
    <m/>
    <m/>
    <m/>
    <m/>
    <x v="0"/>
    <d v="2020-01-29T18:26:00"/>
    <m/>
    <n v="0"/>
    <x v="0"/>
    <n v="72"/>
    <s v="0.0016666666666667"/>
    <x v="1"/>
    <n v="65"/>
    <s v="0.0015046296296296"/>
    <x v="3"/>
  </r>
  <r>
    <s v="INC000000507568"/>
    <s v="TERRESTRE"/>
    <x v="1"/>
    <s v="BOYACA"/>
    <x v="127"/>
    <m/>
    <d v="2020-01-20T12:16:00"/>
    <d v="2020-01-20T00:00:00"/>
    <m/>
    <s v="Cerrado"/>
    <s v="Hector manuel Lopez cepeda"/>
    <s v="Monitoreo_IM"/>
    <m/>
    <x v="6"/>
    <m/>
    <m/>
    <m/>
    <m/>
    <x v="0"/>
    <d v="2020-01-20T13:22:00"/>
    <m/>
    <n v="0"/>
    <x v="0"/>
    <n v="66"/>
    <s v="0.0015277777777778"/>
    <x v="2"/>
    <m/>
    <n v="0"/>
    <x v="1"/>
  </r>
  <r>
    <s v="INC000000483303"/>
    <s v="TERRESTRE"/>
    <x v="1"/>
    <s v="BOYACA"/>
    <x v="128"/>
    <m/>
    <d v="2019-12-30T11:32:00"/>
    <d v="2020-01-02T00:00:00"/>
    <m/>
    <s v="Cerrado"/>
    <s v="Marco Tulio Otalora Otalora"/>
    <s v="Monitoreo_IM"/>
    <m/>
    <x v="6"/>
    <n v="388786"/>
    <d v="2019-12-30T15:01:00"/>
    <d v="2019-12-31T11:26:00"/>
    <m/>
    <x v="0"/>
    <d v="2019-12-31T11:26:00"/>
    <n v="1434"/>
    <s v="0.033194444444444"/>
    <x v="1"/>
    <m/>
    <n v="0"/>
    <x v="0"/>
    <m/>
    <n v="0"/>
    <x v="1"/>
  </r>
  <r>
    <s v="INC000000499632"/>
    <s v="TERRESTRE"/>
    <x v="1"/>
    <s v="BOYACA"/>
    <x v="129"/>
    <m/>
    <d v="2020-01-14T14:30:00"/>
    <d v="2020-01-14T00:00:00"/>
    <m/>
    <s v="Cerrado"/>
    <s v="Viviana Rios"/>
    <s v="Monitoreo_IM"/>
    <m/>
    <x v="5"/>
    <m/>
    <m/>
    <m/>
    <m/>
    <x v="0"/>
    <d v="2020-01-14T16:30:00"/>
    <m/>
    <n v="0"/>
    <x v="0"/>
    <n v="120"/>
    <s v="0.0027777777777778"/>
    <x v="9"/>
    <m/>
    <n v="0"/>
    <x v="1"/>
  </r>
  <r>
    <s v="INC000000512418"/>
    <s v="TERRESTRE"/>
    <x v="1"/>
    <s v="BOYACA"/>
    <x v="130"/>
    <m/>
    <d v="2020-01-23T09:28:00"/>
    <d v="2020-01-23T00:00:00"/>
    <m/>
    <s v="Cerrado"/>
    <s v="Jorge Eribaldo Merchan"/>
    <s v="Monitoreo_IM"/>
    <m/>
    <x v="6"/>
    <m/>
    <m/>
    <m/>
    <m/>
    <x v="0"/>
    <d v="2020-01-23T10:37:00"/>
    <m/>
    <n v="0"/>
    <x v="0"/>
    <m/>
    <n v="0"/>
    <x v="0"/>
    <n v="69"/>
    <s v="0.0015972222222222"/>
    <x v="2"/>
  </r>
  <r>
    <s v="INC000000504923"/>
    <s v="TERRESTRE"/>
    <x v="1"/>
    <s v="BOYACA"/>
    <x v="131"/>
    <m/>
    <d v="2020-01-17T16:33:00"/>
    <d v="2020-01-20T00:00:00"/>
    <m/>
    <s v="Cerrado"/>
    <s v="Ided Marcela Novoa"/>
    <s v="Monitoreo_IM"/>
    <m/>
    <x v="6"/>
    <m/>
    <m/>
    <m/>
    <m/>
    <x v="0"/>
    <d v="2020-01-20T08:04:00"/>
    <m/>
    <n v="0"/>
    <x v="0"/>
    <n v="3811"/>
    <s v="0.088217592592593"/>
    <x v="1"/>
    <m/>
    <n v="0"/>
    <x v="1"/>
  </r>
  <r>
    <s v="INC000000519543"/>
    <s v="TERRESTRE"/>
    <x v="1"/>
    <s v="BOYACA"/>
    <x v="131"/>
    <m/>
    <d v="2020-01-28T14:32:00"/>
    <d v="2020-01-29T00:00:00"/>
    <m/>
    <s v="Cerrado"/>
    <s v="Ided Marcela Novoa"/>
    <s v="Monitoreo_IM"/>
    <m/>
    <x v="6"/>
    <m/>
    <m/>
    <m/>
    <m/>
    <x v="0"/>
    <d v="2020-01-28T15:34:00"/>
    <m/>
    <n v="0"/>
    <x v="0"/>
    <m/>
    <n v="0"/>
    <x v="0"/>
    <n v="62"/>
    <s v="0.0014351851851852"/>
    <x v="2"/>
  </r>
  <r>
    <s v="INC000000512282"/>
    <s v="TERRESTRE"/>
    <x v="1"/>
    <s v="BOYACA"/>
    <x v="132"/>
    <m/>
    <d v="2020-01-23T08:52:00"/>
    <d v="2020-01-23T00:00:00"/>
    <m/>
    <s v="Cerrado"/>
    <s v="Clara Ines Manrique Duarte"/>
    <s v="Monitoreo_IM"/>
    <m/>
    <x v="6"/>
    <m/>
    <m/>
    <m/>
    <m/>
    <x v="0"/>
    <d v="2020-01-23T09:39:00"/>
    <m/>
    <n v="0"/>
    <x v="0"/>
    <m/>
    <n v="0"/>
    <x v="0"/>
    <n v="47"/>
    <s v="0.001087962962963"/>
    <x v="2"/>
  </r>
  <r>
    <s v="INC000000509860"/>
    <s v="TERRESTRE"/>
    <x v="1"/>
    <s v="BOYACA"/>
    <x v="133"/>
    <m/>
    <d v="2020-01-21T16:16:00"/>
    <d v="2020-01-22T00:00:00"/>
    <m/>
    <s v="Cerrado"/>
    <s v="Juan Orlando Diaz Mejia c"/>
    <s v="Monitoreo_IM"/>
    <m/>
    <x v="6"/>
    <m/>
    <m/>
    <m/>
    <m/>
    <x v="0"/>
    <d v="2020-01-22T08:00:00"/>
    <m/>
    <n v="0"/>
    <x v="0"/>
    <n v="944"/>
    <s v="0.021851851851852"/>
    <x v="1"/>
    <m/>
    <n v="0"/>
    <x v="1"/>
  </r>
  <r>
    <s v="INC000000519049"/>
    <s v="TERRESTRE"/>
    <x v="1"/>
    <s v="BOYACA"/>
    <x v="133"/>
    <m/>
    <d v="2020-01-28T09:28:00"/>
    <d v="2020-01-28T00:00:00"/>
    <m/>
    <s v="Cerrado"/>
    <s v="Juan Orlando Diaz Mejia c"/>
    <s v="Monitoreo_IM"/>
    <m/>
    <x v="6"/>
    <m/>
    <m/>
    <m/>
    <m/>
    <x v="0"/>
    <d v="2020-01-28T10:05:00"/>
    <m/>
    <n v="0"/>
    <x v="0"/>
    <m/>
    <n v="0"/>
    <x v="0"/>
    <n v="37"/>
    <s v="0.00085648148148148"/>
    <x v="2"/>
  </r>
  <r>
    <s v="INC000000517001"/>
    <s v="TERRESTRE"/>
    <x v="1"/>
    <s v="BOYACA"/>
    <x v="134"/>
    <m/>
    <d v="2020-01-27T08:49:00"/>
    <d v="2020-01-27T00:00:00"/>
    <m/>
    <s v="Cerrado"/>
    <s v="Nubia Soreyi Quintero Daza"/>
    <s v="Monitoreo_IM"/>
    <m/>
    <x v="6"/>
    <m/>
    <m/>
    <m/>
    <m/>
    <x v="0"/>
    <d v="2020-01-27T09:01:00"/>
    <m/>
    <n v="0"/>
    <x v="0"/>
    <m/>
    <n v="0"/>
    <x v="0"/>
    <n v="12"/>
    <s v="0.00027777777777778"/>
    <x v="3"/>
  </r>
  <r>
    <s v="INC000000487317"/>
    <s v="TERRESTRE"/>
    <x v="1"/>
    <s v="BOYACA"/>
    <x v="135"/>
    <m/>
    <d v="2020-01-03T14:20:00"/>
    <d v="2020-01-07T00:00:00"/>
    <m/>
    <s v="Cerrado"/>
    <s v="Balvina Alarcón Guevara"/>
    <s v="Monitoreo_IM"/>
    <m/>
    <x v="6"/>
    <m/>
    <m/>
    <m/>
    <m/>
    <x v="0"/>
    <d v="2020-01-07T08:19:00"/>
    <m/>
    <n v="0"/>
    <x v="0"/>
    <n v="5399"/>
    <s v="0.12497685185185"/>
    <x v="2"/>
    <m/>
    <n v="0"/>
    <x v="1"/>
  </r>
  <r>
    <s v="INC000000503677"/>
    <s v="TERRESTRE"/>
    <x v="1"/>
    <s v="BOYACA"/>
    <x v="135"/>
    <m/>
    <d v="2020-01-17T08:07:00"/>
    <d v="2020-01-17T00:00:00"/>
    <m/>
    <s v="Cerrado"/>
    <s v="Balvina Alarcón Guevara"/>
    <s v="Monitoreo_IM"/>
    <m/>
    <x v="6"/>
    <m/>
    <m/>
    <m/>
    <m/>
    <x v="0"/>
    <d v="2020-01-17T08:12:00"/>
    <m/>
    <n v="0"/>
    <x v="0"/>
    <m/>
    <n v="0"/>
    <x v="0"/>
    <n v="5"/>
    <s v="0.00011574074074074"/>
    <x v="3"/>
  </r>
  <r>
    <s v="INC000000487298"/>
    <s v="TERRESTRE"/>
    <x v="1"/>
    <s v="BOYACA"/>
    <x v="136"/>
    <m/>
    <d v="2020-01-03T16:20:00"/>
    <d v="2020-01-07T00:00:00"/>
    <m/>
    <s v="Cerrado"/>
    <s v="Elvis Gonzalo Guarín Castillo"/>
    <s v="Monitoreo_IM"/>
    <m/>
    <x v="6"/>
    <m/>
    <m/>
    <m/>
    <m/>
    <x v="0"/>
    <d v="2020-01-07T08:12:00"/>
    <m/>
    <n v="0"/>
    <x v="0"/>
    <n v="5272"/>
    <s v="0.12203703703704"/>
    <x v="2"/>
    <m/>
    <n v="0"/>
    <x v="1"/>
  </r>
  <r>
    <s v="INC000000497357"/>
    <s v="TERRESTRE"/>
    <x v="1"/>
    <s v="BOYACA"/>
    <x v="136"/>
    <m/>
    <d v="2020-01-13T11:52:00"/>
    <d v="2020-01-14T00:00:00"/>
    <m/>
    <s v="Cerrado"/>
    <s v="Elvis Gonzalo Guarín Castillo"/>
    <s v="Monitoreo_IM"/>
    <m/>
    <x v="6"/>
    <m/>
    <m/>
    <m/>
    <m/>
    <x v="0"/>
    <d v="2020-01-14T07:45:00"/>
    <m/>
    <n v="0"/>
    <x v="0"/>
    <n v="1193"/>
    <s v="0.027615740740741"/>
    <x v="1"/>
    <m/>
    <n v="0"/>
    <x v="1"/>
  </r>
  <r>
    <s v="INC000000501636"/>
    <s v="TERRESTRE"/>
    <x v="1"/>
    <s v="BOYACA"/>
    <x v="136"/>
    <m/>
    <d v="2020-01-15T17:00:00"/>
    <d v="2020-01-16T00:00:00"/>
    <m/>
    <s v="Cerrado"/>
    <s v="Elvis Gonzalo Guarín Castillo"/>
    <s v="Monitoreo_IM"/>
    <m/>
    <x v="6"/>
    <m/>
    <m/>
    <m/>
    <m/>
    <x v="0"/>
    <d v="2020-01-16T08:08:00"/>
    <m/>
    <n v="0"/>
    <x v="0"/>
    <n v="908"/>
    <s v="0.021018518518519"/>
    <x v="2"/>
    <m/>
    <n v="0"/>
    <x v="1"/>
  </r>
  <r>
    <s v="INC000000514613"/>
    <s v="TERRESTRE"/>
    <x v="1"/>
    <s v="BOYACA"/>
    <x v="136"/>
    <m/>
    <d v="2020-01-24T15:21:00"/>
    <d v="2020-01-27T00:00:00"/>
    <m/>
    <s v="Cerrado"/>
    <s v="Elvis Gonzalo Guarín Castillo"/>
    <s v="Monitoreo_IM"/>
    <m/>
    <x v="6"/>
    <m/>
    <m/>
    <m/>
    <m/>
    <x v="0"/>
    <d v="2020-01-27T07:35:00"/>
    <m/>
    <n v="0"/>
    <x v="0"/>
    <n v="3738"/>
    <s v="0.086527777777778"/>
    <x v="2"/>
    <n v="116"/>
    <s v="0.0026851851851852"/>
    <x v="3"/>
  </r>
  <r>
    <s v="INC000000519732"/>
    <s v="TERRESTRE"/>
    <x v="1"/>
    <s v="BOYACA"/>
    <x v="136"/>
    <m/>
    <d v="2020-01-28T16:20:00"/>
    <d v="2020-01-29T00:00:00"/>
    <m/>
    <s v="Cerrado"/>
    <s v="Elvis Gonzalo Guarín Castillo"/>
    <s v="Monitoreo_IM"/>
    <m/>
    <x v="6"/>
    <m/>
    <m/>
    <m/>
    <m/>
    <x v="0"/>
    <d v="2020-01-29T07:57:00"/>
    <m/>
    <n v="0"/>
    <x v="0"/>
    <n v="920"/>
    <s v="0.021296296296296"/>
    <x v="2"/>
    <n v="17"/>
    <s v="0.00039351851851852"/>
    <x v="3"/>
  </r>
  <r>
    <s v="INC000000521341"/>
    <s v="TERRESTRE"/>
    <x v="1"/>
    <s v="BOYACA"/>
    <x v="136"/>
    <m/>
    <d v="2020-01-29T16:01:00"/>
    <d v="2020-01-31T00:00:00"/>
    <m/>
    <s v="Cerrado"/>
    <s v="Elvis Gonzalo Guarín Castillo"/>
    <s v="Monitoreo_IM"/>
    <m/>
    <x v="6"/>
    <m/>
    <m/>
    <m/>
    <m/>
    <x v="0"/>
    <d v="2020-01-31T07:49:00"/>
    <m/>
    <n v="0"/>
    <x v="0"/>
    <n v="960"/>
    <s v="0.022222222222222"/>
    <x v="1"/>
    <n v="1428"/>
    <s v="0.033055555555556"/>
    <x v="3"/>
  </r>
  <r>
    <s v="INC000000524606"/>
    <s v="TERRESTRE"/>
    <x v="1"/>
    <s v="BOYACA"/>
    <x v="136"/>
    <m/>
    <d v="2020-01-31T16:08:00"/>
    <d v="2020-02-03T00:00:00"/>
    <m/>
    <s v="Cerrado"/>
    <s v="Elvis Gonzalo Guarín Castillo"/>
    <s v="Monitoreo_IM"/>
    <m/>
    <x v="6"/>
    <m/>
    <m/>
    <m/>
    <m/>
    <x v="0"/>
    <d v="2020-02-03T07:25:00"/>
    <m/>
    <n v="0"/>
    <x v="0"/>
    <n v="3797"/>
    <s v="0.087893518518519"/>
    <x v="1"/>
    <m/>
    <n v="0"/>
    <x v="1"/>
  </r>
  <r>
    <s v="INC000000504700"/>
    <s v="TERRESTRE"/>
    <x v="1"/>
    <s v="BOYACA"/>
    <x v="137"/>
    <m/>
    <d v="2020-01-17T16:15:00"/>
    <d v="2020-01-20T00:00:00"/>
    <m/>
    <s v="Cerrado"/>
    <s v="Juan Orlando Diaz Mejia c"/>
    <s v="Monitoreo_IM"/>
    <m/>
    <x v="6"/>
    <m/>
    <m/>
    <m/>
    <m/>
    <x v="0"/>
    <d v="2020-01-20T08:04:00"/>
    <m/>
    <n v="0"/>
    <x v="0"/>
    <n v="3829"/>
    <s v="0.088634259259259"/>
    <x v="1"/>
    <m/>
    <n v="0"/>
    <x v="1"/>
  </r>
  <r>
    <s v="INC000000485629"/>
    <s v="TERRESTRE"/>
    <x v="1"/>
    <s v="BOYACA"/>
    <x v="138"/>
    <m/>
    <d v="2020-01-02T10:25:00"/>
    <d v="2020-01-02T00:00:00"/>
    <m/>
    <s v="Cerrado"/>
    <s v="Nelsy Leonor Ávila Saavedra"/>
    <s v="Monitoreo_IM"/>
    <m/>
    <x v="6"/>
    <m/>
    <m/>
    <m/>
    <m/>
    <x v="0"/>
    <d v="2020-01-02T11:33:00"/>
    <m/>
    <n v="0"/>
    <x v="0"/>
    <n v="68"/>
    <s v="0.0015740740740741"/>
    <x v="2"/>
    <m/>
    <n v="0"/>
    <x v="1"/>
  </r>
  <r>
    <s v="INC000000519371"/>
    <s v="TERRESTRE"/>
    <x v="1"/>
    <s v="BOYACA"/>
    <x v="138"/>
    <m/>
    <d v="2020-01-28T12:34:00"/>
    <d v="2020-01-28T00:00:00"/>
    <m/>
    <s v="Cerrado"/>
    <s v="Nelsy Leonor Ávila Saavedra"/>
    <s v="Monitoreo_IM"/>
    <m/>
    <x v="6"/>
    <m/>
    <m/>
    <m/>
    <m/>
    <x v="0"/>
    <d v="2020-01-28T14:11:00"/>
    <m/>
    <n v="0"/>
    <x v="0"/>
    <m/>
    <n v="0"/>
    <x v="0"/>
    <n v="97"/>
    <s v="0.0022453703703704"/>
    <x v="2"/>
  </r>
  <r>
    <s v="INC000000520603"/>
    <s v="TERRESTRE"/>
    <x v="1"/>
    <s v="BOYACA"/>
    <x v="138"/>
    <m/>
    <d v="2020-01-29T09:07:00"/>
    <d v="2020-01-30T00:00:00"/>
    <m/>
    <s v="Cerrado"/>
    <s v="Nelsy Leonor Ávila Saavedra"/>
    <s v="Monitoreo_IM"/>
    <m/>
    <x v="6"/>
    <m/>
    <m/>
    <m/>
    <m/>
    <x v="0"/>
    <d v="2020-01-29T17:09:00"/>
    <m/>
    <n v="0"/>
    <x v="0"/>
    <m/>
    <n v="0"/>
    <x v="0"/>
    <n v="482"/>
    <s v="0.011157407407407"/>
    <x v="2"/>
  </r>
  <r>
    <s v="INC000000504269"/>
    <s v="TERRESTRE"/>
    <x v="1"/>
    <s v="BOYACA"/>
    <x v="139"/>
    <m/>
    <d v="2020-01-17T12:14:00"/>
    <d v="2020-01-18T00:00:00"/>
    <m/>
    <s v="Cerrado"/>
    <s v="Sandra Patricia Ochoa Dulcey"/>
    <s v="Monitoreo_IM"/>
    <m/>
    <x v="6"/>
    <m/>
    <m/>
    <m/>
    <m/>
    <x v="0"/>
    <d v="2020-01-17T14:37:00"/>
    <m/>
    <n v="0"/>
    <x v="0"/>
    <n v="143"/>
    <s v="0.0033101851851852"/>
    <x v="1"/>
    <m/>
    <n v="0"/>
    <x v="1"/>
  </r>
  <r>
    <s v="INC000000512079"/>
    <s v="TERRESTRE"/>
    <x v="1"/>
    <s v="BOYACA"/>
    <x v="140"/>
    <m/>
    <d v="2020-01-23T08:51:00"/>
    <d v="2020-01-23T00:00:00"/>
    <m/>
    <s v="Cerrado"/>
    <s v="CARLOS FABIAN LOPEZ GOMEZ"/>
    <s v="Monitoreo_IM"/>
    <m/>
    <x v="6"/>
    <m/>
    <m/>
    <m/>
    <m/>
    <x v="0"/>
    <d v="2020-01-23T10:06:00"/>
    <m/>
    <n v="0"/>
    <x v="0"/>
    <m/>
    <n v="0"/>
    <x v="0"/>
    <n v="75"/>
    <s v="0.0017361111111111"/>
    <x v="2"/>
  </r>
  <r>
    <s v="INC000000514753"/>
    <s v="TERRESTRE"/>
    <x v="1"/>
    <s v="BOYACA"/>
    <x v="141"/>
    <m/>
    <d v="2020-01-24T16:23:00"/>
    <d v="2020-01-27T00:00:00"/>
    <m/>
    <s v="Cerrado"/>
    <s v="Rosalba Elizabeth Barreto"/>
    <s v="Monitoreo_IM"/>
    <m/>
    <x v="9"/>
    <m/>
    <m/>
    <m/>
    <m/>
    <x v="0"/>
    <d v="2020-01-27T08:05:00"/>
    <m/>
    <n v="0"/>
    <x v="0"/>
    <n v="3822"/>
    <s v="0.088472222222222"/>
    <x v="1"/>
    <m/>
    <n v="0"/>
    <x v="1"/>
  </r>
  <r>
    <s v="INC000000500139"/>
    <s v="TERRESTRE"/>
    <x v="1"/>
    <s v="BOYACA"/>
    <x v="142"/>
    <m/>
    <d v="2020-01-14T18:15:00"/>
    <d v="2020-01-15T00:00:00"/>
    <m/>
    <s v="Cerrado"/>
    <s v="Miguel Angel Pinto"/>
    <s v="Monitoreo_IM"/>
    <m/>
    <x v="6"/>
    <m/>
    <m/>
    <m/>
    <m/>
    <x v="0"/>
    <d v="2020-01-15T08:10:00"/>
    <m/>
    <n v="0"/>
    <x v="0"/>
    <n v="835"/>
    <s v="0.019328703703704"/>
    <x v="2"/>
    <m/>
    <n v="0"/>
    <x v="1"/>
  </r>
  <r>
    <s v="INC000000501497"/>
    <s v="TERRESTRE"/>
    <x v="1"/>
    <s v="BOYACA"/>
    <x v="142"/>
    <m/>
    <d v="2020-01-15T17:33:00"/>
    <d v="2020-01-16T00:00:00"/>
    <m/>
    <s v="Cerrado"/>
    <s v="Miguel Angel Pinto"/>
    <s v="Monitoreo_IM"/>
    <m/>
    <x v="6"/>
    <m/>
    <m/>
    <m/>
    <m/>
    <x v="0"/>
    <d v="2020-01-16T08:17:00"/>
    <m/>
    <n v="0"/>
    <x v="0"/>
    <n v="884"/>
    <s v="0.020462962962963"/>
    <x v="2"/>
    <m/>
    <n v="0"/>
    <x v="1"/>
  </r>
  <r>
    <s v="INC000000503782"/>
    <s v="TERRESTRE"/>
    <x v="1"/>
    <s v="BOYACA"/>
    <x v="142"/>
    <m/>
    <d v="2020-01-17T08:07:00"/>
    <d v="2020-01-17T00:00:00"/>
    <m/>
    <s v="Cerrado"/>
    <s v="Miguel Angel Pinto"/>
    <s v="Monitoreo_IM"/>
    <m/>
    <x v="6"/>
    <m/>
    <m/>
    <m/>
    <m/>
    <x v="0"/>
    <d v="2020-01-17T08:10:00"/>
    <m/>
    <n v="0"/>
    <x v="0"/>
    <n v="3"/>
    <n v="694444444.44444001"/>
    <x v="2"/>
    <m/>
    <n v="0"/>
    <x v="1"/>
  </r>
  <r>
    <s v="INC000000510563"/>
    <s v="TERRESTRE"/>
    <x v="1"/>
    <s v="BOYACA"/>
    <x v="142"/>
    <m/>
    <d v="2020-01-22T08:52:00"/>
    <d v="2020-01-22T00:00:00"/>
    <m/>
    <s v="Cerrado"/>
    <s v="Miguel Angel Pinto"/>
    <s v="Monitoreo_IM"/>
    <m/>
    <x v="6"/>
    <m/>
    <m/>
    <m/>
    <m/>
    <x v="0"/>
    <d v="2020-01-22T11:41:00"/>
    <m/>
    <n v="0"/>
    <x v="0"/>
    <m/>
    <n v="0"/>
    <x v="0"/>
    <n v="169"/>
    <s v="0.003912037037037"/>
    <x v="2"/>
  </r>
  <r>
    <s v="INC000000511231"/>
    <s v="TERRESTRE"/>
    <x v="1"/>
    <s v="BOYACA"/>
    <x v="142"/>
    <m/>
    <d v="2020-01-22T12:20:00"/>
    <d v="2020-01-22T00:00:00"/>
    <m/>
    <s v="Cerrado"/>
    <s v="Miguel Angel Pinto"/>
    <s v="Monitoreo_IM"/>
    <m/>
    <x v="6"/>
    <m/>
    <m/>
    <m/>
    <m/>
    <x v="0"/>
    <d v="2020-01-22T14:52:00"/>
    <m/>
    <n v="0"/>
    <x v="0"/>
    <m/>
    <n v="0"/>
    <x v="0"/>
    <n v="152"/>
    <s v="0.0035185185185185"/>
    <x v="3"/>
  </r>
  <r>
    <s v="INC000000511551"/>
    <s v="TERRESTRE"/>
    <x v="1"/>
    <s v="BOYACA"/>
    <x v="142"/>
    <m/>
    <d v="2020-01-22T16:09:00"/>
    <d v="2020-01-23T00:00:00"/>
    <m/>
    <s v="Cerrado"/>
    <s v="Miguel Angel Pinto"/>
    <s v="Monitoreo_IM"/>
    <m/>
    <x v="6"/>
    <m/>
    <m/>
    <m/>
    <m/>
    <x v="0"/>
    <d v="2020-01-23T06:25:00"/>
    <m/>
    <n v="0"/>
    <x v="0"/>
    <n v="856"/>
    <s v="0.019814814814815"/>
    <x v="1"/>
    <m/>
    <n v="0"/>
    <x v="1"/>
  </r>
  <r>
    <s v="INC000000512937"/>
    <s v="TERRESTRE"/>
    <x v="1"/>
    <s v="BOYACA"/>
    <x v="142"/>
    <m/>
    <d v="2020-01-23T12:36:00"/>
    <d v="2020-01-24T00:00:00"/>
    <m/>
    <s v="Cerrado"/>
    <s v="Miguel Angel Pinto"/>
    <s v="Monitoreo_IM"/>
    <m/>
    <x v="6"/>
    <m/>
    <m/>
    <m/>
    <m/>
    <x v="0"/>
    <d v="2020-01-23T17:34:00"/>
    <m/>
    <n v="0"/>
    <x v="0"/>
    <m/>
    <n v="0"/>
    <x v="0"/>
    <n v="298"/>
    <s v="0.0068981481481481"/>
    <x v="2"/>
  </r>
  <r>
    <s v="INC000000514030"/>
    <s v="TERRESTRE"/>
    <x v="1"/>
    <s v="BOYACA"/>
    <x v="142"/>
    <m/>
    <d v="2020-01-24T10:46:00"/>
    <d v="2020-01-24T00:00:00"/>
    <m/>
    <s v="Cerrado"/>
    <s v="Miguel Angel Pinto"/>
    <s v="Phone"/>
    <m/>
    <x v="6"/>
    <m/>
    <m/>
    <m/>
    <m/>
    <x v="0"/>
    <d v="2020-01-24T10:46:00"/>
    <m/>
    <n v="0"/>
    <x v="0"/>
    <n v="0"/>
    <n v="0"/>
    <x v="4"/>
    <m/>
    <n v="0"/>
    <x v="1"/>
  </r>
  <r>
    <s v="INC000000514419"/>
    <s v="TERRESTRE"/>
    <x v="1"/>
    <s v="BOYACA"/>
    <x v="143"/>
    <m/>
    <d v="2020-01-24T12:29:00"/>
    <d v="2020-01-24T00:00:00"/>
    <m/>
    <s v="Cerrado"/>
    <s v="Maria Francisca Perez Neira"/>
    <s v="Monitoreo_IM"/>
    <m/>
    <x v="6"/>
    <m/>
    <m/>
    <m/>
    <m/>
    <x v="0"/>
    <d v="2020-01-24T14:15:00"/>
    <m/>
    <n v="0"/>
    <x v="0"/>
    <n v="0"/>
    <n v="0"/>
    <x v="5"/>
    <n v="106"/>
    <s v="0.0024537037037037"/>
    <x v="3"/>
  </r>
  <r>
    <s v="INC000000518800"/>
    <s v="TERRESTRE"/>
    <x v="1"/>
    <s v="BOYACA"/>
    <x v="144"/>
    <m/>
    <d v="2020-01-28T08:51:00"/>
    <d v="2020-01-28T00:00:00"/>
    <m/>
    <s v="Cerrado"/>
    <s v="Silvio Alberto Rincón Ortega"/>
    <s v="Monitoreo_IM"/>
    <m/>
    <x v="6"/>
    <m/>
    <m/>
    <m/>
    <m/>
    <x v="0"/>
    <d v="2020-01-28T09:00:00"/>
    <m/>
    <n v="0"/>
    <x v="0"/>
    <m/>
    <n v="0"/>
    <x v="0"/>
    <n v="9"/>
    <s v="0.00020833333333333"/>
    <x v="3"/>
  </r>
  <r>
    <s v="INC000000518880"/>
    <s v="TERRESTRE"/>
    <x v="1"/>
    <s v="BOYACA"/>
    <x v="144"/>
    <m/>
    <d v="2020-01-28T09:51:00"/>
    <d v="2020-01-28T00:00:00"/>
    <m/>
    <s v="Cerrado"/>
    <s v="Silvio Alberto Rincón Ortega"/>
    <s v="Monitoreo_IM"/>
    <m/>
    <x v="6"/>
    <m/>
    <m/>
    <m/>
    <m/>
    <x v="0"/>
    <d v="2020-01-28T10:06:00"/>
    <m/>
    <n v="0"/>
    <x v="0"/>
    <m/>
    <n v="0"/>
    <x v="0"/>
    <n v="15"/>
    <s v="0.00034722222222222"/>
    <x v="2"/>
  </r>
  <r>
    <s v="INC000000519180"/>
    <s v="TERRESTRE"/>
    <x v="1"/>
    <s v="BOYACA"/>
    <x v="144"/>
    <m/>
    <d v="2020-01-28T12:22:00"/>
    <d v="2020-01-29T00:00:00"/>
    <m/>
    <s v="Cerrado"/>
    <s v="Silvio Alberto Rincón Ortega"/>
    <s v="Monitoreo_IM"/>
    <m/>
    <x v="6"/>
    <m/>
    <m/>
    <m/>
    <m/>
    <x v="0"/>
    <d v="2020-01-29T08:29:00"/>
    <m/>
    <n v="0"/>
    <x v="0"/>
    <n v="955"/>
    <s v="0.022106481481481"/>
    <x v="2"/>
    <n v="252"/>
    <s v="0.0058333333333333"/>
    <x v="3"/>
  </r>
  <r>
    <s v="INC000000500705"/>
    <s v="TERRESTRE"/>
    <x v="1"/>
    <s v="BOYACA"/>
    <x v="145"/>
    <m/>
    <d v="2020-01-15T08:24:00"/>
    <d v="2020-01-15T00:00:00"/>
    <m/>
    <s v="Cerrado"/>
    <s v="Ales Orlando Perez Martinez"/>
    <s v="Monitoreo_IM"/>
    <m/>
    <x v="6"/>
    <m/>
    <m/>
    <m/>
    <m/>
    <x v="0"/>
    <d v="2020-01-15T08:28:00"/>
    <m/>
    <n v="0"/>
    <x v="0"/>
    <n v="4"/>
    <n v="925925925.92593002"/>
    <x v="2"/>
    <m/>
    <n v="0"/>
    <x v="1"/>
  </r>
  <r>
    <s v="INC000000510557"/>
    <s v="TERRESTRE"/>
    <x v="1"/>
    <s v="BOYACA"/>
    <x v="145"/>
    <m/>
    <d v="2020-01-22T08:52:00"/>
    <d v="2020-01-22T00:00:00"/>
    <m/>
    <s v="Cerrado"/>
    <s v="Ales Orlando Perez Martinez"/>
    <s v="Monitoreo_IM"/>
    <m/>
    <x v="6"/>
    <m/>
    <m/>
    <m/>
    <m/>
    <x v="0"/>
    <d v="2020-01-22T08:56:00"/>
    <m/>
    <n v="0"/>
    <x v="0"/>
    <m/>
    <n v="0"/>
    <x v="0"/>
    <n v="4"/>
    <n v="925925925.92593002"/>
    <x v="3"/>
  </r>
  <r>
    <s v="INC000000512304"/>
    <s v="TERRESTRE"/>
    <x v="1"/>
    <s v="BOYACA"/>
    <x v="145"/>
    <m/>
    <d v="2020-01-23T08:52:00"/>
    <d v="2020-01-23T00:00:00"/>
    <m/>
    <s v="Cerrado"/>
    <s v="Ales Orlando Perez Martinez"/>
    <s v="Monitoreo_IM"/>
    <m/>
    <x v="6"/>
    <m/>
    <m/>
    <m/>
    <m/>
    <x v="0"/>
    <d v="2020-01-23T09:09:00"/>
    <m/>
    <n v="0"/>
    <x v="0"/>
    <m/>
    <n v="0"/>
    <x v="0"/>
    <n v="17"/>
    <s v="0.00039351851851852"/>
    <x v="3"/>
  </r>
  <r>
    <s v="INC000000487008"/>
    <s v="TERRESTRE"/>
    <x v="1"/>
    <s v="BOYACA"/>
    <x v="146"/>
    <m/>
    <d v="2020-01-03T11:25:00"/>
    <d v="2020-01-10T00:00:00"/>
    <m/>
    <s v="Cerrado"/>
    <s v="Dario Monroy Fonseca"/>
    <s v="Monitoreo_IM"/>
    <m/>
    <x v="6"/>
    <n v="389888"/>
    <d v="2020-01-03T11:32:00"/>
    <d v="2020-01-03T13:05:00"/>
    <m/>
    <x v="0"/>
    <d v="2020-01-03T13:05:00"/>
    <n v="100"/>
    <s v="0.0023148148148148"/>
    <x v="3"/>
    <m/>
    <n v="0"/>
    <x v="0"/>
    <m/>
    <n v="0"/>
    <x v="1"/>
  </r>
  <r>
    <s v="INC000000498779"/>
    <s v="TERRESTRE"/>
    <x v="1"/>
    <s v="BOYACA"/>
    <x v="146"/>
    <m/>
    <d v="2020-01-14T08:24:00"/>
    <d v="2020-01-15T00:00:00"/>
    <m/>
    <s v="Cerrado"/>
    <s v="Dario Monroy Fonseca"/>
    <s v="Monitoreo_IM"/>
    <m/>
    <x v="6"/>
    <m/>
    <m/>
    <m/>
    <m/>
    <x v="0"/>
    <d v="2020-01-14T08:27:00"/>
    <m/>
    <n v="0"/>
    <x v="0"/>
    <n v="3"/>
    <n v="694444444.44444001"/>
    <x v="2"/>
    <m/>
    <n v="0"/>
    <x v="1"/>
  </r>
  <r>
    <s v="INC000000520382"/>
    <s v="TERRESTRE"/>
    <x v="1"/>
    <s v="BOYACA"/>
    <x v="146"/>
    <m/>
    <d v="2020-01-29T08:52:00"/>
    <d v="2020-01-29T00:00:00"/>
    <m/>
    <s v="Cerrado"/>
    <s v="Dario Monroy Fonseca"/>
    <s v="Monitoreo_IM"/>
    <m/>
    <x v="6"/>
    <m/>
    <m/>
    <m/>
    <m/>
    <x v="0"/>
    <d v="2020-01-29T11:34:00"/>
    <m/>
    <n v="0"/>
    <x v="0"/>
    <m/>
    <n v="0"/>
    <x v="0"/>
    <n v="162"/>
    <s v="0.00375"/>
    <x v="3"/>
  </r>
  <r>
    <s v="INC000000512741"/>
    <s v="TERRESTRE"/>
    <x v="1"/>
    <s v="BOYACA"/>
    <x v="147"/>
    <m/>
    <d v="2020-01-23T12:36:00"/>
    <d v="2020-01-23T00:00:00"/>
    <m/>
    <s v="Cerrado"/>
    <s v="Marlen Teresa Saavedra Borja"/>
    <s v="Monitoreo_IM"/>
    <m/>
    <x v="6"/>
    <m/>
    <m/>
    <m/>
    <m/>
    <x v="0"/>
    <d v="2020-01-23T14:10:00"/>
    <m/>
    <n v="0"/>
    <x v="0"/>
    <m/>
    <n v="0"/>
    <x v="0"/>
    <n v="94"/>
    <s v="0.0021759259259259"/>
    <x v="3"/>
  </r>
  <r>
    <s v="INC000000486132"/>
    <s v="TERRESTRE"/>
    <x v="1"/>
    <s v="BOYACA"/>
    <x v="148"/>
    <m/>
    <d v="2020-01-02T16:23:00"/>
    <d v="2020-01-03T00:00:00"/>
    <m/>
    <s v="Cerrado"/>
    <s v="Maria Stella Sarmiento"/>
    <s v="Monitoreo_IM"/>
    <m/>
    <x v="5"/>
    <m/>
    <m/>
    <m/>
    <m/>
    <x v="0"/>
    <d v="2020-01-03T08:05:00"/>
    <m/>
    <n v="0"/>
    <x v="0"/>
    <n v="942"/>
    <s v="0.021805555555556"/>
    <x v="2"/>
    <m/>
    <n v="0"/>
    <x v="1"/>
  </r>
  <r>
    <s v="INC000000504922"/>
    <s v="TERRESTRE"/>
    <x v="1"/>
    <s v="BOYACA"/>
    <x v="148"/>
    <m/>
    <d v="2020-01-17T16:33:00"/>
    <d v="2020-01-18T00:00:00"/>
    <m/>
    <s v="Cerrado"/>
    <s v="Maria Stella Sarmiento"/>
    <s v="Monitoreo_IM"/>
    <m/>
    <x v="5"/>
    <m/>
    <m/>
    <m/>
    <m/>
    <x v="0"/>
    <d v="2020-01-18T09:44:00"/>
    <m/>
    <n v="0"/>
    <x v="0"/>
    <n v="955"/>
    <s v="0.022106481481481"/>
    <x v="1"/>
    <n v="76"/>
    <s v="0.0017592592592593"/>
    <x v="3"/>
  </r>
  <r>
    <s v="INC000000511632"/>
    <s v="TERRESTRE"/>
    <x v="1"/>
    <s v="BOYACA"/>
    <x v="148"/>
    <m/>
    <d v="2020-01-22T16:26:00"/>
    <d v="2020-01-23T00:00:00"/>
    <m/>
    <s v="Cerrado"/>
    <s v="Maria Stella Sarmiento"/>
    <s v="Monitoreo_IM"/>
    <m/>
    <x v="5"/>
    <m/>
    <m/>
    <m/>
    <m/>
    <x v="0"/>
    <d v="2020-01-23T07:40:00"/>
    <m/>
    <n v="0"/>
    <x v="0"/>
    <n v="914"/>
    <s v="0.021157407407407"/>
    <x v="1"/>
    <m/>
    <n v="0"/>
    <x v="1"/>
  </r>
  <r>
    <s v="INC000000513071"/>
    <s v="TERRESTRE"/>
    <x v="1"/>
    <s v="BOYACA"/>
    <x v="148"/>
    <m/>
    <d v="2020-01-23T16:30:00"/>
    <d v="2020-01-24T00:00:00"/>
    <m/>
    <s v="Cerrado"/>
    <s v="Maria Stella Sarmiento"/>
    <s v="Monitoreo_IM"/>
    <m/>
    <x v="5"/>
    <m/>
    <m/>
    <m/>
    <m/>
    <x v="0"/>
    <d v="2020-01-24T08:01:00"/>
    <m/>
    <n v="0"/>
    <x v="0"/>
    <n v="917"/>
    <s v="0.021226851851852"/>
    <x v="2"/>
    <n v="14"/>
    <s v="0.00032407407407407"/>
    <x v="3"/>
  </r>
  <r>
    <s v="INC000000519689"/>
    <s v="TERRESTRE"/>
    <x v="1"/>
    <s v="BOYACA"/>
    <x v="148"/>
    <m/>
    <d v="2020-01-28T16:22:00"/>
    <d v="2020-01-29T00:00:00"/>
    <m/>
    <s v="Cerrado"/>
    <s v="Maria Stella Sarmiento"/>
    <s v="Monitoreo_IM"/>
    <m/>
    <x v="5"/>
    <m/>
    <m/>
    <m/>
    <m/>
    <x v="0"/>
    <d v="2020-01-29T08:12:00"/>
    <m/>
    <n v="0"/>
    <x v="0"/>
    <n v="923"/>
    <s v="0.021365740740741"/>
    <x v="2"/>
    <n v="27"/>
    <s v="0.000625"/>
    <x v="3"/>
  </r>
  <r>
    <s v="INC000000498759"/>
    <s v="TERRESTRE"/>
    <x v="1"/>
    <s v="BOYACA"/>
    <x v="149"/>
    <m/>
    <d v="2020-01-14T08:18:00"/>
    <d v="2020-01-14T00:00:00"/>
    <m/>
    <s v="Cerrado"/>
    <s v="Graciela Soler Lopez"/>
    <s v="Monitoreo_IM"/>
    <m/>
    <x v="6"/>
    <m/>
    <m/>
    <m/>
    <m/>
    <x v="0"/>
    <d v="2020-01-14T08:20:00"/>
    <m/>
    <n v="0"/>
    <x v="0"/>
    <n v="2"/>
    <n v="462962962.96296"/>
    <x v="2"/>
    <m/>
    <n v="0"/>
    <x v="1"/>
  </r>
  <r>
    <s v="INC000000514816"/>
    <s v="TERRESTRE"/>
    <x v="1"/>
    <s v="BOYACA"/>
    <x v="150"/>
    <m/>
    <d v="2020-01-24T16:35:00"/>
    <d v="2020-01-27T00:00:00"/>
    <m/>
    <s v="Cerrado"/>
    <s v="Julieta Fernandez Sanchez"/>
    <s v="Monitoreo_IM"/>
    <m/>
    <x v="6"/>
    <m/>
    <m/>
    <m/>
    <m/>
    <x v="0"/>
    <d v="2020-01-27T07:56:00"/>
    <m/>
    <n v="0"/>
    <x v="0"/>
    <n v="3730"/>
    <s v="0.086342592592593"/>
    <x v="2"/>
    <n v="71"/>
    <s v="0.0016435185185185"/>
    <x v="3"/>
  </r>
  <r>
    <s v="INC000000507991"/>
    <s v="TERRESTRE"/>
    <x v="1"/>
    <s v="BOYACA"/>
    <x v="151"/>
    <m/>
    <d v="2020-01-20T16:23:00"/>
    <d v="2020-01-21T00:00:00"/>
    <m/>
    <s v="Cerrado"/>
    <s v="Luis Eduardo Cocunubo Cocunubo"/>
    <s v="Monitoreo_IM"/>
    <m/>
    <x v="6"/>
    <m/>
    <m/>
    <m/>
    <m/>
    <x v="0"/>
    <d v="2020-01-20T17:11:00"/>
    <m/>
    <n v="0"/>
    <x v="0"/>
    <m/>
    <n v="0"/>
    <x v="0"/>
    <n v="48"/>
    <s v="0.0011111111111111"/>
    <x v="2"/>
  </r>
  <r>
    <s v="INC000000519719"/>
    <s v="TERRESTRE"/>
    <x v="1"/>
    <s v="BOYACA"/>
    <x v="151"/>
    <m/>
    <d v="2020-01-28T15:59:00"/>
    <d v="2020-01-28T00:00:00"/>
    <m/>
    <s v="Cerrado"/>
    <s v="Luis Eduardo Cocunubo Cocunubo"/>
    <s v="Monitoreo_IM"/>
    <m/>
    <x v="6"/>
    <m/>
    <m/>
    <m/>
    <m/>
    <x v="0"/>
    <d v="2020-01-28T16:19:00"/>
    <m/>
    <n v="0"/>
    <x v="0"/>
    <m/>
    <n v="0"/>
    <x v="0"/>
    <n v="20"/>
    <s v="0.00046296296296296"/>
    <x v="2"/>
  </r>
  <r>
    <s v="INC000000522650"/>
    <s v="TERRESTRE"/>
    <x v="1"/>
    <s v="BOYACA"/>
    <x v="151"/>
    <m/>
    <d v="2020-01-30T12:48:00"/>
    <d v="2020-01-31T00:00:00"/>
    <m/>
    <s v="Cerrado"/>
    <s v="Luis Eduardo Cocunubo Cocunubo"/>
    <s v="Monitoreo_IM"/>
    <m/>
    <x v="6"/>
    <m/>
    <m/>
    <m/>
    <m/>
    <x v="0"/>
    <d v="2020-01-30T13:03:00"/>
    <m/>
    <n v="0"/>
    <x v="0"/>
    <m/>
    <n v="0"/>
    <x v="0"/>
    <n v="15"/>
    <s v="0.00034722222222222"/>
    <x v="2"/>
  </r>
  <r>
    <s v="INC000000519364"/>
    <s v="TERRESTRE"/>
    <x v="1"/>
    <s v="BOYACA"/>
    <x v="152"/>
    <m/>
    <d v="2020-01-28T12:22:00"/>
    <d v="2020-01-28T00:00:00"/>
    <m/>
    <s v="Cerrado"/>
    <s v="Gladys Stella Agudelo Becerra"/>
    <s v="Monitoreo_IM"/>
    <m/>
    <x v="6"/>
    <m/>
    <m/>
    <m/>
    <m/>
    <x v="0"/>
    <d v="2020-01-28T13:55:00"/>
    <m/>
    <n v="0"/>
    <x v="0"/>
    <m/>
    <n v="0"/>
    <x v="0"/>
    <n v="93"/>
    <s v="0.0021527777777778"/>
    <x v="2"/>
  </r>
  <r>
    <s v="INC000000500099"/>
    <s v="TERRESTRE"/>
    <x v="1"/>
    <s v="BOYACA"/>
    <x v="153"/>
    <m/>
    <d v="2020-01-14T17:32:00"/>
    <d v="2020-01-15T00:00:00"/>
    <m/>
    <s v="Cerrado"/>
    <s v="Luis Alberto Nuñez Camacho"/>
    <s v="Monitoreo_IM"/>
    <m/>
    <x v="6"/>
    <m/>
    <m/>
    <m/>
    <m/>
    <x v="0"/>
    <d v="2020-01-15T08:00:00"/>
    <m/>
    <n v="0"/>
    <x v="0"/>
    <n v="868"/>
    <s v="0.020092592592593"/>
    <x v="2"/>
    <m/>
    <n v="0"/>
    <x v="1"/>
  </r>
  <r>
    <s v="INC000000501708"/>
    <s v="TERRESTRE"/>
    <x v="1"/>
    <s v="BOYACA"/>
    <x v="153"/>
    <m/>
    <d v="2020-01-15T17:26:00"/>
    <d v="2020-01-16T00:00:00"/>
    <m/>
    <s v="Cerrado"/>
    <s v="Luis Alberto Nuñez Camacho"/>
    <s v="Monitoreo_IM"/>
    <m/>
    <x v="6"/>
    <m/>
    <m/>
    <m/>
    <m/>
    <x v="0"/>
    <d v="2020-01-16T08:01:00"/>
    <m/>
    <n v="0"/>
    <x v="0"/>
    <m/>
    <n v="0"/>
    <x v="0"/>
    <n v="875"/>
    <s v="0.02025462962963"/>
    <x v="3"/>
  </r>
  <r>
    <s v="INC000000517175"/>
    <s v="TERRESTRE"/>
    <x v="1"/>
    <s v="BOYACA"/>
    <x v="154"/>
    <m/>
    <d v="2020-01-27T10:31:00"/>
    <d v="2020-01-28T00:00:00"/>
    <m/>
    <s v="Cerrado"/>
    <s v="Ivan Delgadillo"/>
    <s v="Monitoreo_IM"/>
    <m/>
    <x v="6"/>
    <m/>
    <m/>
    <m/>
    <m/>
    <x v="0"/>
    <d v="2020-01-28T07:18:00"/>
    <m/>
    <n v="0"/>
    <x v="0"/>
    <m/>
    <n v="0"/>
    <x v="0"/>
    <n v="1247"/>
    <s v="0.028865740740741"/>
    <x v="2"/>
  </r>
  <r>
    <s v="INC000000485955"/>
    <s v="TERRESTRE"/>
    <x v="1"/>
    <s v="BOYACA"/>
    <x v="155"/>
    <m/>
    <d v="2020-01-02T15:37:00"/>
    <d v="2020-01-03T00:00:00"/>
    <m/>
    <s v="Cerrado"/>
    <s v="Jose Mayorga"/>
    <s v="Monitoreo_IM"/>
    <m/>
    <x v="4"/>
    <m/>
    <m/>
    <m/>
    <m/>
    <x v="0"/>
    <d v="2020-01-03T08:06:00"/>
    <m/>
    <n v="0"/>
    <x v="0"/>
    <n v="989"/>
    <s v="0.022893518518519"/>
    <x v="2"/>
    <m/>
    <n v="0"/>
    <x v="1"/>
  </r>
  <r>
    <s v="INC000000511601"/>
    <s v="TERRESTRE"/>
    <x v="1"/>
    <s v="BOYACA"/>
    <x v="156"/>
    <m/>
    <d v="2020-01-22T15:51:00"/>
    <d v="2020-01-23T00:00:00"/>
    <m/>
    <s v="Cerrado"/>
    <s v="Fredy Alfonso Guerrero Roncancio"/>
    <s v="Monitoreo_IM"/>
    <m/>
    <x v="6"/>
    <m/>
    <m/>
    <m/>
    <m/>
    <x v="0"/>
    <d v="2020-01-22T18:15:00"/>
    <m/>
    <n v="0"/>
    <x v="0"/>
    <n v="144"/>
    <s v="0.0033333333333333"/>
    <x v="2"/>
    <m/>
    <n v="0"/>
    <x v="1"/>
  </r>
  <r>
    <s v="INC000000485721"/>
    <s v="TERRESTRE"/>
    <x v="1"/>
    <s v="BOYACA"/>
    <x v="157"/>
    <m/>
    <d v="2020-01-02T11:17:00"/>
    <d v="2020-01-07T00:00:00"/>
    <m/>
    <s v="Cerrado"/>
    <s v="Amira Álvarez"/>
    <s v="Monitoreo_IM"/>
    <m/>
    <x v="6"/>
    <m/>
    <m/>
    <m/>
    <m/>
    <x v="0"/>
    <d v="2020-01-07T08:09:00"/>
    <m/>
    <n v="0"/>
    <x v="0"/>
    <n v="7012"/>
    <s v="0.16231481481481"/>
    <x v="2"/>
    <m/>
    <n v="0"/>
    <x v="1"/>
  </r>
  <r>
    <s v="INC000000501488"/>
    <s v="TERRESTRE"/>
    <x v="1"/>
    <s v="BOYACA"/>
    <x v="157"/>
    <m/>
    <d v="2020-01-15T17:18:00"/>
    <d v="2020-01-16T00:00:00"/>
    <m/>
    <s v="Cerrado"/>
    <s v="Amira Álvarez"/>
    <s v="Monitoreo_IM"/>
    <m/>
    <x v="6"/>
    <m/>
    <m/>
    <m/>
    <m/>
    <x v="0"/>
    <d v="2020-01-16T07:57:00"/>
    <m/>
    <n v="0"/>
    <x v="0"/>
    <n v="879"/>
    <s v="0.020347222222222"/>
    <x v="2"/>
    <m/>
    <n v="0"/>
    <x v="1"/>
  </r>
  <r>
    <s v="INC000000519450"/>
    <s v="TERRESTRE"/>
    <x v="1"/>
    <s v="BOYACA"/>
    <x v="158"/>
    <m/>
    <d v="2020-01-28T14:34:00"/>
    <d v="2020-01-28T00:00:00"/>
    <m/>
    <s v="Cerrado"/>
    <s v="Ángela Paola Holguín"/>
    <s v="Monitoreo_IM"/>
    <m/>
    <x v="6"/>
    <m/>
    <m/>
    <m/>
    <m/>
    <x v="0"/>
    <d v="2020-01-28T15:34:00"/>
    <m/>
    <n v="0"/>
    <x v="0"/>
    <m/>
    <n v="0"/>
    <x v="0"/>
    <n v="60"/>
    <s v="0.0013888888888889"/>
    <x v="2"/>
  </r>
  <r>
    <s v="INC000000503831"/>
    <s v="TERRESTRE"/>
    <x v="1"/>
    <s v="BOYACA"/>
    <x v="159"/>
    <m/>
    <d v="2020-01-17T08:07:00"/>
    <d v="2020-01-17T00:00:00"/>
    <m/>
    <s v="Cerrado"/>
    <s v="Omar Cubidez"/>
    <s v="Monitoreo_IM"/>
    <m/>
    <x v="6"/>
    <m/>
    <m/>
    <m/>
    <m/>
    <x v="0"/>
    <d v="2020-01-17T08:08:00"/>
    <m/>
    <n v="0"/>
    <x v="0"/>
    <m/>
    <n v="0"/>
    <x v="0"/>
    <n v="1"/>
    <n v="231481481.48148"/>
    <x v="3"/>
  </r>
  <r>
    <s v="INC000000504343"/>
    <s v="TERRESTRE"/>
    <x v="1"/>
    <s v="BOYACA"/>
    <x v="160"/>
    <m/>
    <d v="2020-01-17T11:05:00"/>
    <d v="2020-01-17T00:00:00"/>
    <m/>
    <s v="Cerrado"/>
    <s v="silvia gallo"/>
    <s v="Monitoreo_IM"/>
    <m/>
    <x v="6"/>
    <m/>
    <m/>
    <m/>
    <m/>
    <x v="0"/>
    <d v="2020-01-17T11:11:00"/>
    <m/>
    <n v="0"/>
    <x v="0"/>
    <m/>
    <n v="0"/>
    <x v="0"/>
    <n v="6"/>
    <s v="0.00013888888888889"/>
    <x v="2"/>
  </r>
  <r>
    <s v="INC000000514291"/>
    <s v="TERRESTRE"/>
    <x v="1"/>
    <s v="BOYACA"/>
    <x v="160"/>
    <m/>
    <d v="2020-01-24T13:16:00"/>
    <d v="2020-01-24T00:00:00"/>
    <m/>
    <s v="Cerrado"/>
    <s v="silvia gallo"/>
    <s v="Monitoreo_IM"/>
    <m/>
    <x v="6"/>
    <m/>
    <m/>
    <m/>
    <m/>
    <x v="0"/>
    <d v="2020-01-24T14:21:00"/>
    <m/>
    <n v="0"/>
    <x v="0"/>
    <m/>
    <n v="0"/>
    <x v="0"/>
    <n v="65"/>
    <s v="0.0015046296296296"/>
    <x v="2"/>
  </r>
  <r>
    <s v="INC000000498953"/>
    <s v="TERRESTRE"/>
    <x v="1"/>
    <s v="BOYACA"/>
    <x v="161"/>
    <m/>
    <d v="2020-01-14T09:53:00"/>
    <d v="2020-01-14T00:00:00"/>
    <m/>
    <s v="Cerrado"/>
    <s v="Bernal Diaz William Oswaldo"/>
    <s v="Monitoreo_IM"/>
    <m/>
    <x v="6"/>
    <m/>
    <m/>
    <m/>
    <m/>
    <x v="0"/>
    <d v="2020-01-14T09:57:00"/>
    <m/>
    <n v="0"/>
    <x v="0"/>
    <m/>
    <n v="0"/>
    <x v="0"/>
    <n v="4"/>
    <n v="925925925.92593002"/>
    <x v="2"/>
  </r>
  <r>
    <s v="INC000000504598"/>
    <s v="TERRESTRE"/>
    <x v="1"/>
    <s v="BOYACA"/>
    <x v="161"/>
    <m/>
    <d v="2020-01-17T14:58:00"/>
    <d v="2020-01-18T00:00:00"/>
    <m/>
    <s v="Cerrado"/>
    <s v="Bernal Diaz William Oswaldo"/>
    <s v="Monitoreo_IM"/>
    <m/>
    <x v="6"/>
    <m/>
    <m/>
    <m/>
    <m/>
    <x v="0"/>
    <d v="2020-01-17T15:00:00"/>
    <m/>
    <n v="0"/>
    <x v="0"/>
    <m/>
    <n v="0"/>
    <x v="0"/>
    <n v="2"/>
    <n v="462962962.96296"/>
    <x v="3"/>
  </r>
  <r>
    <s v="INC000000510556"/>
    <s v="TERRESTRE"/>
    <x v="1"/>
    <s v="BOYACA"/>
    <x v="162"/>
    <m/>
    <d v="2020-01-22T08:52:00"/>
    <d v="2020-01-22T00:00:00"/>
    <m/>
    <s v="Cerrado"/>
    <s v="Edna Patricia Agudelo Gonzalez"/>
    <s v="Monitoreo_IM"/>
    <m/>
    <x v="6"/>
    <m/>
    <m/>
    <m/>
    <m/>
    <x v="0"/>
    <d v="2020-01-22T09:03:00"/>
    <m/>
    <n v="0"/>
    <x v="0"/>
    <m/>
    <n v="0"/>
    <x v="0"/>
    <n v="11"/>
    <s v="0.00025462962962963"/>
    <x v="2"/>
  </r>
  <r>
    <s v="INC000000514809"/>
    <s v="TERRESTRE"/>
    <x v="1"/>
    <s v="BOYACA"/>
    <x v="163"/>
    <m/>
    <d v="2020-01-24T16:24:00"/>
    <d v="2020-01-25T00:00:00"/>
    <m/>
    <s v="Cerrado"/>
    <s v="Lucas Castellanos"/>
    <s v="Monitoreo_IM"/>
    <m/>
    <x v="6"/>
    <m/>
    <m/>
    <m/>
    <m/>
    <x v="0"/>
    <d v="2020-01-25T12:21:00"/>
    <m/>
    <n v="0"/>
    <x v="0"/>
    <m/>
    <n v="0"/>
    <x v="0"/>
    <n v="1197"/>
    <s v="0.027708333333333"/>
    <x v="2"/>
  </r>
  <r>
    <s v="INC000000499785"/>
    <s v="TERRESTRE"/>
    <x v="1"/>
    <s v="BOYACA"/>
    <x v="164"/>
    <m/>
    <d v="2020-01-14T15:15:00"/>
    <d v="2020-01-15T00:00:00"/>
    <m/>
    <s v="Cerrado"/>
    <s v="Diana Carolina Sanabria Rondon"/>
    <s v="Monitoreo_IM"/>
    <m/>
    <x v="4"/>
    <m/>
    <m/>
    <m/>
    <m/>
    <x v="0"/>
    <d v="2020-01-15T08:50:00"/>
    <m/>
    <n v="0"/>
    <x v="0"/>
    <m/>
    <n v="0"/>
    <x v="0"/>
    <n v="1055"/>
    <s v="0.024421296296296"/>
    <x v="2"/>
  </r>
  <r>
    <s v="INC000000501587"/>
    <s v="TERRESTRE"/>
    <x v="1"/>
    <s v="BOYACA"/>
    <x v="165"/>
    <m/>
    <d v="2020-01-15T16:54:00"/>
    <d v="2020-01-16T00:00:00"/>
    <m/>
    <s v="Cerrado"/>
    <s v="Claudia Patricia Santos Troncoso"/>
    <s v="Monitoreo_IM"/>
    <m/>
    <x v="6"/>
    <m/>
    <m/>
    <m/>
    <m/>
    <x v="0"/>
    <d v="2020-01-16T08:23:00"/>
    <m/>
    <n v="0"/>
    <x v="0"/>
    <m/>
    <n v="0"/>
    <x v="0"/>
    <n v="929"/>
    <s v="0.02150462962963"/>
    <x v="3"/>
  </r>
  <r>
    <s v="INC000000511516"/>
    <s v="TERRESTRE"/>
    <x v="1"/>
    <s v="BOYACA"/>
    <x v="166"/>
    <m/>
    <d v="2020-01-22T14:58:00"/>
    <d v="2020-01-22T00:00:00"/>
    <m/>
    <s v="Cerrado"/>
    <n v="1095941"/>
    <s v="Monitoreo_IM"/>
    <m/>
    <x v="6"/>
    <m/>
    <m/>
    <m/>
    <m/>
    <x v="0"/>
    <d v="2020-01-22T15:19:00"/>
    <m/>
    <n v="0"/>
    <x v="0"/>
    <m/>
    <n v="0"/>
    <x v="0"/>
    <n v="21"/>
    <s v="0.00048611111111111"/>
    <x v="2"/>
  </r>
  <r>
    <s v="INC000000504587"/>
    <s v="TERRESTRE"/>
    <x v="1"/>
    <s v="BOYACA"/>
    <x v="167"/>
    <m/>
    <d v="2020-01-17T14:49:00"/>
    <d v="2020-01-18T00:00:00"/>
    <m/>
    <s v="Cerrado"/>
    <s v="Martha Ximena Barrera Niño"/>
    <s v="Monitoreo_IM"/>
    <m/>
    <x v="6"/>
    <m/>
    <m/>
    <m/>
    <m/>
    <x v="0"/>
    <d v="2020-01-17T15:07:00"/>
    <m/>
    <n v="0"/>
    <x v="0"/>
    <m/>
    <n v="0"/>
    <x v="0"/>
    <n v="18"/>
    <s v="0.00041666666666667"/>
    <x v="3"/>
  </r>
  <r>
    <s v="INC000000493444"/>
    <s v="TERRESTRE"/>
    <x v="1"/>
    <s v="BOYACA"/>
    <x v="168"/>
    <m/>
    <d v="2020-01-09T15:03:00"/>
    <d v="2020-01-09T00:00:00"/>
    <m/>
    <s v="Cerrado"/>
    <s v="Jorge ALberto Rodriguez"/>
    <s v="Monitoreo_IM"/>
    <m/>
    <x v="6"/>
    <m/>
    <m/>
    <m/>
    <m/>
    <x v="0"/>
    <d v="2020-01-09T15:24:00"/>
    <m/>
    <n v="0"/>
    <x v="0"/>
    <m/>
    <n v="0"/>
    <x v="0"/>
    <n v="21"/>
    <s v="0.00048611111111111"/>
    <x v="2"/>
  </r>
  <r>
    <s v="INC000000498758"/>
    <s v="TERRESTRE"/>
    <x v="1"/>
    <s v="BOYACA"/>
    <x v="168"/>
    <m/>
    <d v="2020-01-14T08:18:00"/>
    <d v="2020-01-14T00:00:00"/>
    <m/>
    <s v="Cerrado"/>
    <s v="Jorge ALberto Rodriguez"/>
    <s v="Monitoreo_IM"/>
    <m/>
    <x v="6"/>
    <m/>
    <m/>
    <m/>
    <m/>
    <x v="0"/>
    <d v="2020-01-14T08:26:00"/>
    <m/>
    <n v="0"/>
    <x v="0"/>
    <n v="8"/>
    <s v="0.00018518518518519"/>
    <x v="2"/>
    <m/>
    <n v="0"/>
    <x v="1"/>
  </r>
  <r>
    <s v="INC000000524496"/>
    <s v="TERRESTRE"/>
    <x v="1"/>
    <s v="BOYACA"/>
    <x v="168"/>
    <m/>
    <d v="2020-01-31T16:00:00"/>
    <d v="2020-02-03T00:00:00"/>
    <m/>
    <s v="Cerrado"/>
    <s v="Jorge ALberto Rodriguez"/>
    <s v="Monitoreo_IM"/>
    <m/>
    <x v="6"/>
    <m/>
    <m/>
    <m/>
    <m/>
    <x v="0"/>
    <d v="2020-02-03T08:04:00"/>
    <m/>
    <n v="0"/>
    <x v="0"/>
    <n v="3767"/>
    <s v="0.087199074074074"/>
    <x v="2"/>
    <n v="77"/>
    <s v="0.0017824074074074"/>
    <x v="3"/>
  </r>
  <r>
    <s v="INC000000504606"/>
    <s v="TERRESTRE"/>
    <x v="1"/>
    <s v="BOYACA"/>
    <x v="169"/>
    <m/>
    <d v="2020-01-17T13:43:00"/>
    <d v="2020-01-18T00:00:00"/>
    <m/>
    <s v="Cerrado"/>
    <s v="Fermin Antonio Cañon Villamil"/>
    <s v="Monitoreo_IM"/>
    <m/>
    <x v="6"/>
    <m/>
    <m/>
    <m/>
    <m/>
    <x v="0"/>
    <d v="2020-01-17T13:48:00"/>
    <m/>
    <n v="0"/>
    <x v="0"/>
    <m/>
    <n v="0"/>
    <x v="0"/>
    <n v="5"/>
    <s v="0.00011574074074074"/>
    <x v="3"/>
  </r>
  <r>
    <s v="INC000000506953"/>
    <s v="TERRESTRE"/>
    <x v="1"/>
    <s v="BOYACA"/>
    <x v="170"/>
    <m/>
    <d v="2020-01-20T08:17:00"/>
    <d v="2020-01-20T00:00:00"/>
    <m/>
    <s v="Cerrado"/>
    <s v="Andres Eduardo Barón Cortes"/>
    <s v="Monitoreo_IM"/>
    <m/>
    <x v="6"/>
    <m/>
    <m/>
    <m/>
    <m/>
    <x v="0"/>
    <d v="2020-01-20T08:25:00"/>
    <m/>
    <n v="0"/>
    <x v="0"/>
    <n v="8"/>
    <s v="0.00018518518518519"/>
    <x v="2"/>
    <m/>
    <n v="0"/>
    <x v="1"/>
  </r>
  <r>
    <s v="INC000000511540"/>
    <s v="TERRESTRE"/>
    <x v="1"/>
    <s v="BOYACA"/>
    <x v="170"/>
    <m/>
    <d v="2020-01-22T15:49:00"/>
    <d v="2020-01-23T00:00:00"/>
    <m/>
    <s v="Cerrado"/>
    <s v="Andres Eduardo Barón Cortes"/>
    <s v="Monitoreo_IM"/>
    <m/>
    <x v="6"/>
    <m/>
    <m/>
    <m/>
    <m/>
    <x v="0"/>
    <d v="2020-01-23T08:16:00"/>
    <m/>
    <n v="0"/>
    <x v="0"/>
    <n v="987"/>
    <s v="0.022847222222222"/>
    <x v="1"/>
    <m/>
    <n v="0"/>
    <x v="1"/>
  </r>
  <r>
    <s v="INC000000522877"/>
    <s v="TERRESTRE"/>
    <x v="1"/>
    <s v="BOYACA"/>
    <x v="170"/>
    <m/>
    <d v="2020-01-30T16:34:00"/>
    <d v="2020-01-31T00:00:00"/>
    <m/>
    <s v="Cerrado"/>
    <s v="Andres Eduardo Barón Cortes"/>
    <s v="Monitoreo_IM"/>
    <m/>
    <x v="6"/>
    <m/>
    <m/>
    <m/>
    <m/>
    <x v="0"/>
    <d v="2020-01-31T08:26:00"/>
    <m/>
    <n v="0"/>
    <x v="0"/>
    <n v="901"/>
    <s v="0.020856481481481"/>
    <x v="2"/>
    <n v="51"/>
    <s v="0.0011805555555556"/>
    <x v="3"/>
  </r>
  <r>
    <s v="INC000000491633"/>
    <s v="TERRESTRE"/>
    <x v="1"/>
    <s v="BOYACA"/>
    <x v="171"/>
    <m/>
    <d v="2020-01-08T10:16:00"/>
    <d v="2020-01-08T00:00:00"/>
    <m/>
    <s v="Cerrado"/>
    <s v="Martha Fabiola Mancipe"/>
    <s v="Monitoreo_IM"/>
    <m/>
    <x v="6"/>
    <m/>
    <m/>
    <m/>
    <m/>
    <x v="0"/>
    <d v="2020-01-08T17:30:00"/>
    <m/>
    <n v="0"/>
    <x v="0"/>
    <n v="434"/>
    <s v="0.010046296296296"/>
    <x v="2"/>
    <m/>
    <n v="0"/>
    <x v="1"/>
  </r>
  <r>
    <s v="INC000000504396"/>
    <s v="TERRESTRE"/>
    <x v="1"/>
    <s v="BOYACA"/>
    <x v="171"/>
    <m/>
    <d v="2020-01-17T12:24:00"/>
    <d v="2020-01-17T00:00:00"/>
    <m/>
    <s v="Cerrado"/>
    <s v="Martha Fabiola Mancipe"/>
    <s v="Monitoreo_IM"/>
    <m/>
    <x v="6"/>
    <m/>
    <m/>
    <m/>
    <m/>
    <x v="0"/>
    <d v="2020-01-17T14:09:00"/>
    <m/>
    <n v="0"/>
    <x v="0"/>
    <m/>
    <n v="0"/>
    <x v="0"/>
    <n v="105"/>
    <s v="0.0024305555555556"/>
    <x v="2"/>
  </r>
  <r>
    <s v="INC000000508807"/>
    <s v="TERRESTRE"/>
    <x v="1"/>
    <s v="BOYACA"/>
    <x v="171"/>
    <m/>
    <d v="2020-01-21T08:51:00"/>
    <d v="2020-01-21T00:00:00"/>
    <m/>
    <s v="Cerrado"/>
    <s v="Martha Fabiola Mancipe"/>
    <s v="Monitoreo_IM"/>
    <m/>
    <x v="6"/>
    <m/>
    <m/>
    <m/>
    <m/>
    <x v="0"/>
    <d v="2020-01-21T10:12:00"/>
    <m/>
    <n v="0"/>
    <x v="0"/>
    <m/>
    <n v="0"/>
    <x v="0"/>
    <n v="81"/>
    <s v="0.001875"/>
    <x v="3"/>
  </r>
  <r>
    <s v="INC000000510549"/>
    <s v="TERRESTRE"/>
    <x v="1"/>
    <s v="BOYACA"/>
    <x v="171"/>
    <m/>
    <d v="2020-01-22T08:51:00"/>
    <d v="2020-01-22T00:00:00"/>
    <m/>
    <s v="Cerrado"/>
    <s v="Martha Fabiola Mancipe"/>
    <s v="Monitoreo_IM"/>
    <m/>
    <x v="6"/>
    <m/>
    <m/>
    <m/>
    <m/>
    <x v="0"/>
    <d v="2020-01-22T08:56:00"/>
    <m/>
    <n v="0"/>
    <x v="0"/>
    <n v="5"/>
    <s v="0.00011574074074074"/>
    <x v="2"/>
    <m/>
    <n v="0"/>
    <x v="1"/>
  </r>
  <r>
    <s v="INC000000504614"/>
    <s v="TERRESTRE"/>
    <x v="1"/>
    <s v="BOYACA"/>
    <x v="172"/>
    <m/>
    <d v="2020-01-17T14:07:00"/>
    <d v="2020-01-18T00:00:00"/>
    <m/>
    <s v="Cerrado"/>
    <s v="Maria Piedad Alvarez Veloza"/>
    <s v="Monitoreo_IM"/>
    <m/>
    <x v="6"/>
    <m/>
    <m/>
    <m/>
    <m/>
    <x v="0"/>
    <d v="2020-01-18T13:21:00"/>
    <m/>
    <n v="0"/>
    <x v="0"/>
    <n v="1137"/>
    <s v="0.026319444444444"/>
    <x v="1"/>
    <n v="257"/>
    <s v="0.0059490740740741"/>
    <x v="3"/>
  </r>
  <r>
    <s v="INC000000508652"/>
    <s v="TERRESTRE"/>
    <x v="1"/>
    <s v="BOYACA"/>
    <x v="172"/>
    <m/>
    <d v="2020-01-21T08:51:00"/>
    <d v="2020-01-21T00:00:00"/>
    <m/>
    <s v="Cerrado"/>
    <s v="Maria Piedad Alvarez Veloza"/>
    <s v="Monitoreo_IM"/>
    <m/>
    <x v="6"/>
    <m/>
    <m/>
    <m/>
    <m/>
    <x v="0"/>
    <d v="2020-01-21T10:12:00"/>
    <m/>
    <n v="0"/>
    <x v="0"/>
    <m/>
    <n v="0"/>
    <x v="0"/>
    <n v="81"/>
    <s v="0.001875"/>
    <x v="2"/>
  </r>
  <r>
    <s v="INC000000503927"/>
    <s v="TERRESTRE"/>
    <x v="1"/>
    <s v="BOYACA"/>
    <x v="173"/>
    <m/>
    <d v="2020-01-17T08:51:00"/>
    <d v="2020-01-17T00:00:00"/>
    <m/>
    <s v="Cerrado"/>
    <s v="Omar Rolando Paez Cubides"/>
    <s v="Monitoreo_IM"/>
    <m/>
    <x v="6"/>
    <m/>
    <m/>
    <m/>
    <m/>
    <x v="0"/>
    <d v="2020-01-17T09:24:00"/>
    <m/>
    <n v="0"/>
    <x v="0"/>
    <n v="33"/>
    <s v="0.00076388888888889"/>
    <x v="2"/>
    <m/>
    <n v="0"/>
    <x v="1"/>
  </r>
  <r>
    <s v="INC000000506927"/>
    <s v="TERRESTRE"/>
    <x v="1"/>
    <s v="BOYACA"/>
    <x v="173"/>
    <m/>
    <d v="2020-01-20T08:15:00"/>
    <d v="2020-01-20T00:00:00"/>
    <m/>
    <s v="Cerrado"/>
    <s v="Omar Rolando Paez Cubides"/>
    <s v="Monitoreo_IM"/>
    <m/>
    <x v="6"/>
    <m/>
    <m/>
    <m/>
    <m/>
    <x v="0"/>
    <d v="2020-01-20T08:18:00"/>
    <m/>
    <n v="0"/>
    <x v="0"/>
    <n v="3"/>
    <n v="694444444.44444001"/>
    <x v="2"/>
    <m/>
    <n v="0"/>
    <x v="1"/>
  </r>
  <r>
    <s v="INC000000514759"/>
    <s v="TERRESTRE"/>
    <x v="1"/>
    <s v="BOYACA"/>
    <x v="173"/>
    <m/>
    <d v="2020-01-24T16:26:00"/>
    <d v="2020-01-27T00:00:00"/>
    <m/>
    <s v="Cerrado"/>
    <s v="Omar Rolando Paez Cubides"/>
    <s v="Monitoreo_IM"/>
    <m/>
    <x v="6"/>
    <m/>
    <m/>
    <m/>
    <m/>
    <x v="0"/>
    <d v="2020-01-27T08:17:00"/>
    <m/>
    <n v="0"/>
    <x v="0"/>
    <n v="3760"/>
    <s v="0.087037037037037"/>
    <x v="2"/>
    <n v="71"/>
    <s v="0.0016435185185185"/>
    <x v="3"/>
  </r>
  <r>
    <s v="INC000000514654"/>
    <s v="TERRESTRE"/>
    <x v="1"/>
    <s v="BOYACA"/>
    <x v="174"/>
    <m/>
    <d v="2020-01-24T16:28:00"/>
    <d v="2020-01-27T00:00:00"/>
    <m/>
    <s v="Cerrado"/>
    <s v="Oscar Albeiro Camacho Rodriguez"/>
    <s v="Monitoreo_IM"/>
    <m/>
    <x v="6"/>
    <m/>
    <m/>
    <m/>
    <m/>
    <x v="0"/>
    <d v="2020-01-27T07:54:00"/>
    <m/>
    <n v="0"/>
    <x v="0"/>
    <n v="3733"/>
    <s v="0.086412037037037"/>
    <x v="1"/>
    <n v="73"/>
    <s v="0.0016898148148148"/>
    <x v="3"/>
  </r>
  <r>
    <s v="INC000000504025"/>
    <s v="TERRESTRE"/>
    <x v="1"/>
    <s v="BOYACA"/>
    <x v="175"/>
    <m/>
    <d v="2020-01-17T08:51:00"/>
    <d v="2020-01-17T00:00:00"/>
    <m/>
    <s v="Cerrado"/>
    <s v="Jose Wilberto"/>
    <s v="Monitoreo_IM"/>
    <m/>
    <x v="6"/>
    <m/>
    <m/>
    <m/>
    <m/>
    <x v="0"/>
    <d v="2020-01-17T09:14:00"/>
    <m/>
    <n v="0"/>
    <x v="0"/>
    <m/>
    <n v="0"/>
    <x v="0"/>
    <n v="23"/>
    <s v="0.00053240740740741"/>
    <x v="3"/>
  </r>
  <r>
    <s v="INC000000513677"/>
    <s v="TERRESTRE"/>
    <x v="1"/>
    <s v="BOYACA"/>
    <x v="175"/>
    <m/>
    <d v="2020-01-24T08:52:00"/>
    <d v="2020-01-24T00:00:00"/>
    <m/>
    <s v="Cerrado"/>
    <s v="Jose Wilberto"/>
    <s v="Monitoreo_IM"/>
    <m/>
    <x v="6"/>
    <m/>
    <m/>
    <m/>
    <m/>
    <x v="0"/>
    <d v="2020-01-24T08:53:00"/>
    <m/>
    <n v="0"/>
    <x v="0"/>
    <m/>
    <n v="0"/>
    <x v="0"/>
    <n v="1"/>
    <n v="231481481.48148"/>
    <x v="3"/>
  </r>
  <r>
    <s v="INC000000518915"/>
    <s v="TERRESTRE"/>
    <x v="1"/>
    <s v="BOYACA"/>
    <x v="176"/>
    <m/>
    <d v="2020-01-28T08:52:00"/>
    <d v="2020-01-31T00:00:00"/>
    <m/>
    <s v="Cerrado"/>
    <s v="Jose yesid buitrago"/>
    <s v="Monitoreo_IM"/>
    <m/>
    <x v="6"/>
    <m/>
    <m/>
    <m/>
    <m/>
    <x v="0"/>
    <d v="2020-01-31T07:58:00"/>
    <m/>
    <n v="0"/>
    <x v="0"/>
    <n v="3901"/>
    <s v="0.090300925925926"/>
    <x v="2"/>
    <n v="365"/>
    <s v="0.0084490740740741"/>
    <x v="3"/>
  </r>
  <r>
    <s v="INC000000504845"/>
    <s v="TERRESTRE"/>
    <x v="1"/>
    <s v="BOYACA"/>
    <x v="177"/>
    <m/>
    <d v="2020-01-17T16:21:00"/>
    <d v="2020-01-20T00:00:00"/>
    <m/>
    <s v="Cerrado"/>
    <s v="jose Dario Rodriguez"/>
    <s v="Monitoreo_IM"/>
    <m/>
    <x v="6"/>
    <m/>
    <m/>
    <m/>
    <m/>
    <x v="0"/>
    <d v="2020-01-20T08:05:00"/>
    <m/>
    <n v="0"/>
    <x v="0"/>
    <m/>
    <n v="0"/>
    <x v="0"/>
    <n v="3824"/>
    <s v="0.088518518518519"/>
    <x v="2"/>
  </r>
  <r>
    <s v="INC000000500124"/>
    <s v="TERRESTRE"/>
    <x v="1"/>
    <s v="BOYACA"/>
    <x v="178"/>
    <m/>
    <d v="2020-01-14T17:44:00"/>
    <d v="2020-01-15T00:00:00"/>
    <m/>
    <s v="Cerrado"/>
    <s v="Sonia Castro"/>
    <s v="Monitoreo_IM"/>
    <m/>
    <x v="6"/>
    <m/>
    <m/>
    <m/>
    <m/>
    <x v="0"/>
    <d v="2020-01-15T07:46:00"/>
    <m/>
    <n v="0"/>
    <x v="0"/>
    <n v="842"/>
    <s v="0.019490740740741"/>
    <x v="2"/>
    <m/>
    <n v="0"/>
    <x v="1"/>
  </r>
  <r>
    <s v="INC000000501735"/>
    <s v="TERRESTRE"/>
    <x v="1"/>
    <s v="BOYACA"/>
    <x v="178"/>
    <m/>
    <d v="2020-01-15T18:15:00"/>
    <d v="2020-01-16T00:00:00"/>
    <m/>
    <s v="Cerrado"/>
    <s v="Sonia Castro"/>
    <s v="Monitoreo_IM"/>
    <m/>
    <x v="6"/>
    <m/>
    <m/>
    <m/>
    <m/>
    <x v="0"/>
    <d v="2020-01-16T08:00:00"/>
    <m/>
    <n v="0"/>
    <x v="0"/>
    <n v="825"/>
    <s v="0.019097222222222"/>
    <x v="2"/>
    <m/>
    <n v="0"/>
    <x v="1"/>
  </r>
  <r>
    <s v="INC000000503816"/>
    <s v="TERRESTRE"/>
    <x v="1"/>
    <s v="BOYACA"/>
    <x v="178"/>
    <m/>
    <d v="2020-01-17T08:07:00"/>
    <d v="2020-01-17T00:00:00"/>
    <m/>
    <s v="Cerrado"/>
    <s v="Sonia Castro"/>
    <s v="Monitoreo_IM"/>
    <m/>
    <x v="6"/>
    <m/>
    <m/>
    <m/>
    <m/>
    <x v="0"/>
    <d v="2020-01-17T08:12:00"/>
    <m/>
    <n v="0"/>
    <x v="0"/>
    <n v="5"/>
    <s v="0.00011574074074074"/>
    <x v="2"/>
    <m/>
    <n v="0"/>
    <x v="1"/>
  </r>
  <r>
    <s v="INC000000512919"/>
    <s v="TERRESTRE"/>
    <x v="1"/>
    <s v="BOYACA"/>
    <x v="179"/>
    <m/>
    <d v="2020-01-23T12:26:00"/>
    <d v="2020-01-23T00:00:00"/>
    <m/>
    <s v="Cerrado"/>
    <s v="Nidia Aurora Mesa"/>
    <s v="Monitoreo_IM"/>
    <m/>
    <x v="6"/>
    <m/>
    <m/>
    <m/>
    <m/>
    <x v="0"/>
    <d v="2020-01-23T14:11:00"/>
    <m/>
    <n v="0"/>
    <x v="0"/>
    <m/>
    <n v="0"/>
    <x v="0"/>
    <n v="105"/>
    <s v="0.0024305555555556"/>
    <x v="3"/>
  </r>
  <r>
    <s v="INC000000518905"/>
    <s v="TERRESTRE"/>
    <x v="1"/>
    <s v="BOYACA"/>
    <x v="179"/>
    <m/>
    <d v="2020-01-28T08:51:00"/>
    <d v="2020-01-28T00:00:00"/>
    <m/>
    <s v="Cerrado"/>
    <s v="Nidia Aurora Mesa"/>
    <s v="Monitoreo_IM"/>
    <m/>
    <x v="6"/>
    <m/>
    <m/>
    <m/>
    <m/>
    <x v="0"/>
    <d v="2020-01-28T08:55:00"/>
    <m/>
    <n v="0"/>
    <x v="0"/>
    <m/>
    <n v="0"/>
    <x v="0"/>
    <n v="4"/>
    <n v="925925925.92593002"/>
    <x v="3"/>
  </r>
  <r>
    <s v="INC000000519271"/>
    <s v="TERRESTRE"/>
    <x v="1"/>
    <s v="BOYACA"/>
    <x v="180"/>
    <m/>
    <d v="2020-01-28T12:21:00"/>
    <d v="2020-01-29T00:00:00"/>
    <m/>
    <s v="Cerrado"/>
    <s v="Maria Leonor Cepeda Palacios"/>
    <s v="Monitoreo_IM"/>
    <m/>
    <x v="6"/>
    <m/>
    <m/>
    <m/>
    <m/>
    <x v="0"/>
    <d v="2020-01-28T13:53:00"/>
    <m/>
    <n v="0"/>
    <x v="0"/>
    <m/>
    <n v="0"/>
    <x v="0"/>
    <n v="92"/>
    <s v="0.0021296296296296"/>
    <x v="2"/>
  </r>
  <r>
    <s v="INC000000501315"/>
    <s v="TERRESTRE"/>
    <x v="1"/>
    <s v="BOYACA"/>
    <x v="181"/>
    <m/>
    <d v="2020-01-16T12:56:00"/>
    <d v="2020-01-16T00:00:00"/>
    <m/>
    <s v="Cerrado"/>
    <s v="Ana Isabel Valbuena"/>
    <s v="Monitoreo_IM"/>
    <m/>
    <x v="6"/>
    <m/>
    <m/>
    <m/>
    <m/>
    <x v="0"/>
    <d v="2020-01-16T13:06:00"/>
    <m/>
    <n v="0"/>
    <x v="0"/>
    <m/>
    <n v="0"/>
    <x v="0"/>
    <n v="10"/>
    <s v="0.00023148148148148"/>
    <x v="2"/>
  </r>
  <r>
    <s v="INC000000503675"/>
    <s v="TERRESTRE"/>
    <x v="1"/>
    <s v="BOYACA"/>
    <x v="181"/>
    <m/>
    <d v="2020-01-17T08:07:00"/>
    <d v="2020-01-17T00:00:00"/>
    <m/>
    <s v="Cerrado"/>
    <s v="Ana Isabel Valbuena"/>
    <s v="Monitoreo_IM"/>
    <m/>
    <x v="6"/>
    <m/>
    <m/>
    <m/>
    <m/>
    <x v="0"/>
    <d v="2020-01-17T08:09:00"/>
    <m/>
    <n v="0"/>
    <x v="0"/>
    <m/>
    <n v="0"/>
    <x v="0"/>
    <n v="2"/>
    <n v="462962962.96296"/>
    <x v="3"/>
  </r>
  <r>
    <s v="INC000000514584"/>
    <s v="TERRESTRE"/>
    <x v="1"/>
    <s v="BOYACA"/>
    <x v="181"/>
    <m/>
    <d v="2020-01-24T15:52:00"/>
    <d v="2020-01-27T00:00:00"/>
    <m/>
    <s v="Cerrado"/>
    <s v="Ana Isabel Valbuena"/>
    <s v="Monitoreo_IM"/>
    <m/>
    <x v="6"/>
    <m/>
    <m/>
    <m/>
    <m/>
    <x v="0"/>
    <d v="2020-01-27T08:11:00"/>
    <m/>
    <n v="0"/>
    <x v="0"/>
    <n v="3821"/>
    <s v="0.088449074074074"/>
    <x v="2"/>
    <n v="38"/>
    <s v="0.00087962962962963"/>
    <x v="3"/>
  </r>
  <r>
    <s v="INC000000524394"/>
    <s v="TERRESTRE"/>
    <x v="1"/>
    <s v="BOYACA"/>
    <x v="181"/>
    <m/>
    <d v="2020-01-31T15:50:00"/>
    <d v="2020-02-03T00:00:00"/>
    <m/>
    <s v="Cerrado"/>
    <s v="Ana Isabel Valbuena"/>
    <s v="Monitoreo_IM"/>
    <m/>
    <x v="6"/>
    <m/>
    <m/>
    <m/>
    <m/>
    <x v="0"/>
    <d v="2020-02-03T08:16:00"/>
    <m/>
    <n v="0"/>
    <x v="0"/>
    <n v="3790"/>
    <s v="0.087731481481481"/>
    <x v="2"/>
    <n v="76"/>
    <s v="0.0017592592592593"/>
    <x v="3"/>
  </r>
  <r>
    <s v="INC000000517238"/>
    <s v="TERRESTRE"/>
    <x v="1"/>
    <s v="BOYACA"/>
    <x v="182"/>
    <m/>
    <d v="2020-01-27T09:35:00"/>
    <d v="2020-01-27T00:00:00"/>
    <m/>
    <s v="Cerrado"/>
    <s v="Cristian Camilo Ortiz"/>
    <s v="Monitoreo_IM"/>
    <m/>
    <x v="6"/>
    <m/>
    <m/>
    <m/>
    <m/>
    <x v="0"/>
    <d v="2020-01-27T13:50:00"/>
    <m/>
    <n v="0"/>
    <x v="0"/>
    <m/>
    <n v="0"/>
    <x v="0"/>
    <n v="255"/>
    <s v="0.0059027777777778"/>
    <x v="2"/>
  </r>
  <r>
    <s v="INC000000522077"/>
    <s v="TERRESTRE"/>
    <x v="1"/>
    <s v="CALDAS"/>
    <x v="183"/>
    <m/>
    <d v="2020-01-30T08:50:00"/>
    <d v="2020-01-31T00:00:00"/>
    <m/>
    <s v="Cerrado"/>
    <s v="Eliana Teresa Castro Rios"/>
    <s v="Monitoreo_IM"/>
    <m/>
    <x v="6"/>
    <m/>
    <m/>
    <m/>
    <m/>
    <x v="0"/>
    <d v="2020-01-31T08:14:00"/>
    <m/>
    <n v="0"/>
    <x v="0"/>
    <n v="1368"/>
    <s v="0.031666666666667"/>
    <x v="2"/>
    <n v="36"/>
    <s v="0.00083333333333333"/>
    <x v="3"/>
  </r>
  <r>
    <s v="INC000000517161"/>
    <s v="SATELITAL"/>
    <x v="1"/>
    <s v="CALDAS"/>
    <x v="184"/>
    <m/>
    <s v="0000-00-00 00:00:00"/>
    <d v="2020-01-27T00:00:00"/>
    <m/>
    <s v="Cerrado"/>
    <s v="Millerlandy Giraldo Restrepo"/>
    <s v="Monitoreo_IM"/>
    <m/>
    <x v="0"/>
    <m/>
    <m/>
    <m/>
    <m/>
    <x v="0"/>
    <s v="0000/00/00"/>
    <m/>
    <n v="0"/>
    <x v="0"/>
    <m/>
    <n v="0"/>
    <x v="0"/>
    <m/>
    <n v="0"/>
    <x v="1"/>
  </r>
  <r>
    <s v="INC000000498879"/>
    <s v="SATELITAL"/>
    <x v="1"/>
    <s v="CALDAS"/>
    <x v="184"/>
    <m/>
    <d v="2020-01-14T09:45:00"/>
    <d v="2020-01-14T00:00:00"/>
    <m/>
    <s v="Cerrado"/>
    <s v="Millerlandy Giraldo Restrepo"/>
    <s v="Monitoreo_IM"/>
    <m/>
    <x v="0"/>
    <m/>
    <m/>
    <m/>
    <m/>
    <x v="0"/>
    <d v="2020-01-14T10:24:00"/>
    <m/>
    <n v="0"/>
    <x v="0"/>
    <m/>
    <n v="0"/>
    <x v="0"/>
    <n v="39"/>
    <s v="0.00090277777777778"/>
    <x v="2"/>
  </r>
  <r>
    <s v="INC000000522738"/>
    <s v="SATELITAL"/>
    <x v="1"/>
    <s v="CALDAS"/>
    <x v="184"/>
    <m/>
    <d v="2020-01-30T13:09:00"/>
    <d v="2020-01-30T00:00:00"/>
    <m/>
    <s v="Cerrado"/>
    <s v="Millerlandy Giraldo Restrepo"/>
    <s v="Monitoreo_IM"/>
    <m/>
    <x v="0"/>
    <m/>
    <m/>
    <m/>
    <m/>
    <x v="0"/>
    <d v="2020-01-30T13:38:00"/>
    <m/>
    <n v="0"/>
    <x v="0"/>
    <m/>
    <n v="0"/>
    <x v="0"/>
    <n v="29"/>
    <s v="0.0006712962962963"/>
    <x v="2"/>
  </r>
  <r>
    <s v="INC000000523081"/>
    <s v="TERRESTRE"/>
    <x v="1"/>
    <s v="CALDAS"/>
    <x v="185"/>
    <m/>
    <d v="2020-01-30T16:27:00"/>
    <d v="2020-01-31T00:00:00"/>
    <m/>
    <s v="Cerrado"/>
    <s v="Leidy Paola Bustos"/>
    <s v="Monitoreo_IM"/>
    <m/>
    <x v="6"/>
    <m/>
    <m/>
    <m/>
    <m/>
    <x v="0"/>
    <d v="2020-01-31T08:07:00"/>
    <m/>
    <n v="0"/>
    <x v="0"/>
    <n v="880"/>
    <s v="0.02037037037037"/>
    <x v="1"/>
    <n v="60"/>
    <s v="0.0013888888888889"/>
    <x v="3"/>
  </r>
  <r>
    <s v="INC000000513834"/>
    <s v="TERRESTRE"/>
    <x v="1"/>
    <s v="CALDAS"/>
    <x v="186"/>
    <m/>
    <d v="2020-01-24T08:52:00"/>
    <d v="2020-01-24T00:00:00"/>
    <m/>
    <s v="Cerrado"/>
    <s v="ELIZABETH OCAMPO JARAMILLO"/>
    <s v="Monitoreo_IM"/>
    <m/>
    <x v="7"/>
    <m/>
    <m/>
    <m/>
    <m/>
    <x v="0"/>
    <d v="2020-01-24T11:49:00"/>
    <m/>
    <n v="0"/>
    <x v="0"/>
    <m/>
    <n v="0"/>
    <x v="0"/>
    <n v="177"/>
    <s v="0.0040972222222222"/>
    <x v="2"/>
  </r>
  <r>
    <s v="INC000000511372"/>
    <s v="TERRESTRE"/>
    <x v="1"/>
    <s v="CALDAS"/>
    <x v="187"/>
    <m/>
    <d v="2020-01-22T14:50:00"/>
    <d v="2020-01-22T00:00:00"/>
    <m/>
    <s v="Cerrado"/>
    <s v="Maria Caterine Marian Garcia"/>
    <s v="Monitoreo_IM"/>
    <m/>
    <x v="6"/>
    <m/>
    <m/>
    <m/>
    <m/>
    <x v="0"/>
    <d v="2020-01-22T19:41:00"/>
    <m/>
    <n v="0"/>
    <x v="0"/>
    <m/>
    <n v="0"/>
    <x v="0"/>
    <n v="291"/>
    <s v="0.0067361111111111"/>
    <x v="3"/>
  </r>
  <r>
    <s v="INC000000513229"/>
    <s v="TERRESTRE"/>
    <x v="1"/>
    <s v="CALDAS"/>
    <x v="187"/>
    <m/>
    <d v="2020-01-23T16:18:00"/>
    <d v="2020-01-24T00:00:00"/>
    <m/>
    <s v="Cerrado"/>
    <s v="Maria Caterine Marian Garcia"/>
    <s v="Monitoreo_IM"/>
    <m/>
    <x v="6"/>
    <m/>
    <m/>
    <m/>
    <m/>
    <x v="0"/>
    <d v="2020-01-24T08:53:00"/>
    <m/>
    <n v="0"/>
    <x v="0"/>
    <n v="909"/>
    <s v="0.021041666666667"/>
    <x v="1"/>
    <n v="86"/>
    <s v="0.0019907407407407"/>
    <x v="3"/>
  </r>
  <r>
    <s v="INC000000497309"/>
    <s v="TERRESTRE"/>
    <x v="1"/>
    <s v="CALDAS"/>
    <x v="188"/>
    <m/>
    <d v="2020-01-13T10:47:00"/>
    <d v="2020-01-14T00:00:00"/>
    <m/>
    <s v="Cerrado"/>
    <s v="Efrain Wilfredo Moreno Castro"/>
    <s v="Monitoreo_IM"/>
    <m/>
    <x v="6"/>
    <n v="395797"/>
    <d v="2020-01-13T12:35:00"/>
    <d v="2020-01-13T12:42:00"/>
    <m/>
    <x v="0"/>
    <d v="2020-01-13T12:42:00"/>
    <n v="115"/>
    <s v="0.002662037037037"/>
    <x v="4"/>
    <m/>
    <n v="0"/>
    <x v="0"/>
    <m/>
    <n v="0"/>
    <x v="1"/>
  </r>
  <r>
    <s v="INC000000502495"/>
    <s v="TERRESTRE"/>
    <x v="1"/>
    <s v="CALDAS"/>
    <x v="188"/>
    <m/>
    <d v="2020-01-16T10:20:00"/>
    <d v="2020-01-16T00:00:00"/>
    <m/>
    <s v="Cerrado"/>
    <s v="Efrain Wilfredo Moreno Castro"/>
    <s v="Monitoreo_IM"/>
    <m/>
    <x v="6"/>
    <m/>
    <m/>
    <m/>
    <m/>
    <x v="0"/>
    <d v="2020-01-16T15:40:00"/>
    <m/>
    <n v="0"/>
    <x v="0"/>
    <n v="320"/>
    <s v="0.0074074074074074"/>
    <x v="5"/>
    <m/>
    <n v="0"/>
    <x v="1"/>
  </r>
  <r>
    <s v="INC000000519806"/>
    <s v="TERRESTRE"/>
    <x v="1"/>
    <s v="CALDAS"/>
    <x v="189"/>
    <m/>
    <d v="2020-01-28T16:25:00"/>
    <d v="2020-01-28T00:00:00"/>
    <m/>
    <s v="Cerrado"/>
    <s v="Bibiana del Pilar Arias Bonilla"/>
    <s v="Monitoreo_IM"/>
    <m/>
    <x v="6"/>
    <m/>
    <m/>
    <m/>
    <m/>
    <x v="0"/>
    <d v="2020-01-28T16:53:00"/>
    <m/>
    <n v="0"/>
    <x v="0"/>
    <m/>
    <n v="0"/>
    <x v="0"/>
    <n v="28"/>
    <s v="0.00064814814814815"/>
    <x v="2"/>
  </r>
  <r>
    <s v="INC000000514331"/>
    <s v="TERRESTRE"/>
    <x v="1"/>
    <s v="CAQUETA "/>
    <x v="190"/>
    <m/>
    <d v="2020-02-03T15:33:17"/>
    <d v="2020-01-24T00:00:00"/>
    <m/>
    <s v="Cerrado"/>
    <m/>
    <s v="Automatico"/>
    <m/>
    <x v="3"/>
    <m/>
    <m/>
    <m/>
    <m/>
    <x v="0"/>
    <d v="2020-01-24T14:38:00"/>
    <m/>
    <n v="0"/>
    <x v="0"/>
    <n v="0"/>
    <n v="0"/>
    <x v="5"/>
    <m/>
    <n v="0"/>
    <x v="1"/>
  </r>
  <r>
    <s v="INC000000499187"/>
    <s v="TERRESTRE"/>
    <x v="1"/>
    <s v="CAQUETA "/>
    <x v="191"/>
    <m/>
    <d v="2020-01-14T11:58:00"/>
    <d v="2020-01-14T00:00:00"/>
    <m/>
    <s v="Cerrado"/>
    <s v="Nubia Suarez"/>
    <s v="Monitoreo_IM"/>
    <m/>
    <x v="6"/>
    <m/>
    <m/>
    <m/>
    <m/>
    <x v="0"/>
    <d v="2020-01-14T12:06:00"/>
    <m/>
    <n v="0"/>
    <x v="0"/>
    <m/>
    <n v="0"/>
    <x v="0"/>
    <n v="8"/>
    <s v="0.00018518518518519"/>
    <x v="2"/>
  </r>
  <r>
    <s v="INC000000487267"/>
    <s v="TERRESTRE"/>
    <x v="1"/>
    <s v="CAQUETA "/>
    <x v="192"/>
    <m/>
    <d v="2020-01-03T15:24:00"/>
    <d v="2020-01-07T00:00:00"/>
    <m/>
    <s v="Cerrado"/>
    <s v="Freddy Raul Guarnizo"/>
    <s v="Monitoreo_IM"/>
    <m/>
    <x v="6"/>
    <m/>
    <m/>
    <m/>
    <m/>
    <x v="0"/>
    <d v="2020-01-07T08:18:00"/>
    <m/>
    <n v="0"/>
    <x v="0"/>
    <n v="5334"/>
    <s v="0.12347222222222"/>
    <x v="2"/>
    <m/>
    <n v="0"/>
    <x v="1"/>
  </r>
  <r>
    <s v="INC000000502758"/>
    <s v="TERRESTRE"/>
    <x v="1"/>
    <s v="CAQUETA "/>
    <x v="192"/>
    <m/>
    <d v="2020-01-16T11:46:00"/>
    <d v="2020-01-16T00:00:00"/>
    <m/>
    <s v="Cerrado"/>
    <s v="Freddy Raul Guarnizo"/>
    <s v="Monitoreo_IM"/>
    <m/>
    <x v="6"/>
    <m/>
    <m/>
    <m/>
    <m/>
    <x v="0"/>
    <d v="2020-01-16T11:49:00"/>
    <m/>
    <n v="0"/>
    <x v="0"/>
    <m/>
    <n v="0"/>
    <x v="0"/>
    <n v="3"/>
    <n v="694444444.44444001"/>
    <x v="2"/>
  </r>
  <r>
    <s v="INC000000504725"/>
    <s v="TERRESTRE"/>
    <x v="1"/>
    <s v="CAQUETA "/>
    <x v="192"/>
    <m/>
    <d v="2020-01-17T16:24:00"/>
    <d v="2020-01-20T00:00:00"/>
    <m/>
    <s v="Cerrado"/>
    <s v="Freddy Raul Guarnizo"/>
    <s v="Monitoreo_IM"/>
    <m/>
    <x v="6"/>
    <m/>
    <m/>
    <m/>
    <m/>
    <x v="0"/>
    <d v="2020-01-19T18:30:00"/>
    <m/>
    <n v="0"/>
    <x v="0"/>
    <n v="3006"/>
    <s v="0.069583333333333"/>
    <x v="1"/>
    <m/>
    <n v="0"/>
    <x v="1"/>
  </r>
  <r>
    <s v="INC000000494339"/>
    <s v="TERRESTRE"/>
    <x v="1"/>
    <s v="CAQUETA "/>
    <x v="193"/>
    <m/>
    <d v="2020-01-10T10:46:00"/>
    <d v="2020-01-13T00:00:00"/>
    <m/>
    <s v="Cerrado"/>
    <s v="Omar Alfonso Cordoba"/>
    <s v="Monitoreo_IM"/>
    <m/>
    <x v="6"/>
    <m/>
    <m/>
    <m/>
    <m/>
    <x v="0"/>
    <d v="2020-01-13T08:50:00"/>
    <m/>
    <n v="0"/>
    <x v="0"/>
    <n v="0"/>
    <n v="0"/>
    <x v="10"/>
    <n v="4204"/>
    <s v="0.097314814814815"/>
    <x v="6"/>
  </r>
  <r>
    <s v="INC000000485628"/>
    <s v="TERRESTRE"/>
    <x v="1"/>
    <s v="CAQUETA "/>
    <x v="194"/>
    <m/>
    <d v="2020-01-02T10:47:00"/>
    <d v="2020-01-02T00:00:00"/>
    <m/>
    <s v="Cerrado"/>
    <s v="Maria Gloria Cubillos Burbano"/>
    <s v="Monitoreo_IM"/>
    <m/>
    <x v="6"/>
    <m/>
    <m/>
    <m/>
    <m/>
    <x v="0"/>
    <d v="2020-01-02T10:48:00"/>
    <m/>
    <n v="0"/>
    <x v="0"/>
    <m/>
    <n v="0"/>
    <x v="0"/>
    <m/>
    <n v="0"/>
    <x v="1"/>
  </r>
  <r>
    <s v="INC000000498557"/>
    <s v="TERRESTRE"/>
    <x v="1"/>
    <s v="CAQUETA "/>
    <x v="194"/>
    <m/>
    <d v="2020-01-14T08:19:00"/>
    <d v="2020-01-15T00:00:00"/>
    <m/>
    <s v="Cerrado"/>
    <s v="Maria Gloria Cubillos Burbano"/>
    <s v="Monitoreo_IM"/>
    <m/>
    <x v="6"/>
    <m/>
    <m/>
    <m/>
    <m/>
    <x v="0"/>
    <d v="2020-01-14T11:34:00"/>
    <m/>
    <n v="0"/>
    <x v="0"/>
    <m/>
    <n v="0"/>
    <x v="0"/>
    <m/>
    <n v="0"/>
    <x v="1"/>
  </r>
  <r>
    <s v="INC000000498813"/>
    <s v="TERRESTRE"/>
    <x v="1"/>
    <s v="CAQUETA "/>
    <x v="195"/>
    <m/>
    <d v="2020-01-14T08:22:00"/>
    <d v="2020-01-15T00:00:00"/>
    <m/>
    <s v="Cerrado"/>
    <s v="Claudia Sandoval"/>
    <s v="Monitoreo_IM"/>
    <m/>
    <x v="6"/>
    <m/>
    <m/>
    <m/>
    <m/>
    <x v="0"/>
    <d v="2020-01-14T08:26:00"/>
    <m/>
    <n v="0"/>
    <x v="0"/>
    <n v="4"/>
    <n v="925925925.92593002"/>
    <x v="2"/>
    <m/>
    <n v="0"/>
    <x v="1"/>
  </r>
  <r>
    <s v="INC000000504735"/>
    <s v="TERRESTRE"/>
    <x v="1"/>
    <s v="CAQUETA "/>
    <x v="195"/>
    <m/>
    <d v="2020-01-17T16:35:00"/>
    <d v="2020-01-20T00:00:00"/>
    <m/>
    <s v="Cerrado"/>
    <s v="Claudia Sandoval"/>
    <s v="Monitoreo_IM"/>
    <m/>
    <x v="6"/>
    <m/>
    <m/>
    <m/>
    <m/>
    <x v="0"/>
    <d v="2020-01-20T08:50:00"/>
    <m/>
    <n v="0"/>
    <x v="0"/>
    <m/>
    <n v="0"/>
    <x v="0"/>
    <n v="3855"/>
    <s v="0.089236111111111"/>
    <x v="2"/>
  </r>
  <r>
    <s v="INC000000509801"/>
    <s v="TERRESTRE"/>
    <x v="1"/>
    <s v="CAQUETA "/>
    <x v="195"/>
    <m/>
    <d v="2020-01-21T15:37:00"/>
    <d v="2020-01-22T00:00:00"/>
    <m/>
    <s v="Cerrado"/>
    <s v="Claudia Sandoval"/>
    <s v="Monitoreo_IM"/>
    <m/>
    <x v="6"/>
    <m/>
    <m/>
    <m/>
    <m/>
    <x v="0"/>
    <d v="2020-01-22T11:52:00"/>
    <m/>
    <n v="0"/>
    <x v="0"/>
    <n v="1085"/>
    <s v="0.025115740740741"/>
    <x v="2"/>
    <n v="130"/>
    <s v="0.0030092592592593"/>
    <x v="3"/>
  </r>
  <r>
    <s v="INC000000514652"/>
    <s v="TERRESTRE"/>
    <x v="1"/>
    <s v="CAQUETA "/>
    <x v="196"/>
    <m/>
    <d v="2020-01-24T16:20:00"/>
    <d v="2020-01-27T00:00:00"/>
    <m/>
    <s v="Cerrado"/>
    <s v="Yaqueline Vega Lugo"/>
    <s v="Monitoreo_IM"/>
    <m/>
    <x v="6"/>
    <m/>
    <m/>
    <m/>
    <m/>
    <x v="0"/>
    <d v="2020-01-27T07:44:00"/>
    <m/>
    <n v="0"/>
    <x v="0"/>
    <n v="3727"/>
    <s v="0.086273148148148"/>
    <x v="1"/>
    <n v="77"/>
    <s v="0.0017824074074074"/>
    <x v="3"/>
  </r>
  <r>
    <s v="INC000000521262"/>
    <s v="TERRESTRE"/>
    <x v="1"/>
    <s v="CAQUETA "/>
    <x v="196"/>
    <m/>
    <d v="2020-01-29T15:47:00"/>
    <d v="2020-01-30T00:00:00"/>
    <m/>
    <s v="Cerrado"/>
    <s v="Yaqueline Vega Lugo"/>
    <s v="Monitoreo_IM"/>
    <m/>
    <x v="6"/>
    <m/>
    <m/>
    <m/>
    <m/>
    <x v="0"/>
    <d v="2020-01-30T08:52:00"/>
    <m/>
    <n v="0"/>
    <x v="0"/>
    <n v="915"/>
    <s v="0.021180555555556"/>
    <x v="1"/>
    <n v="110"/>
    <s v="0.0025462962962963"/>
    <x v="3"/>
  </r>
  <r>
    <s v="INC000000504622"/>
    <s v="TERRESTRE"/>
    <x v="1"/>
    <s v="CAQUETA "/>
    <x v="197"/>
    <m/>
    <d v="2020-01-17T14:35:00"/>
    <d v="2020-01-18T00:00:00"/>
    <m/>
    <s v="Cerrado"/>
    <s v="Martha Oliva Ortiz Castillo"/>
    <s v="Monitoreo_IM"/>
    <m/>
    <x v="6"/>
    <m/>
    <m/>
    <m/>
    <m/>
    <x v="0"/>
    <d v="2020-01-17T14:46:00"/>
    <m/>
    <n v="0"/>
    <x v="0"/>
    <n v="11"/>
    <s v="0.00025462962962963"/>
    <x v="1"/>
    <m/>
    <n v="0"/>
    <x v="1"/>
  </r>
  <r>
    <s v="INC000000520839"/>
    <s v="TERRESTRE"/>
    <x v="1"/>
    <s v="CAQUETA "/>
    <x v="197"/>
    <m/>
    <d v="2020-01-29T11:42:00"/>
    <d v="2020-01-29T00:00:00"/>
    <m/>
    <s v="Cerrado"/>
    <s v="Martha Oliva Ortiz Castillo"/>
    <s v="Monitoreo_IM"/>
    <m/>
    <x v="6"/>
    <m/>
    <m/>
    <m/>
    <m/>
    <x v="0"/>
    <d v="2020-01-29T11:50:00"/>
    <m/>
    <n v="0"/>
    <x v="0"/>
    <m/>
    <n v="0"/>
    <x v="0"/>
    <n v="8"/>
    <s v="0.00018518518518519"/>
    <x v="2"/>
  </r>
  <r>
    <s v="INC000000483163"/>
    <s v="TERRESTRE"/>
    <x v="1"/>
    <s v="CAQUETA "/>
    <x v="198"/>
    <m/>
    <d v="2019-12-30T11:06:00"/>
    <d v="2020-01-02T00:00:00"/>
    <m/>
    <s v="Cerrado"/>
    <s v="Laura Milena Fajardo Valencia"/>
    <s v="Monitoreo_IM"/>
    <m/>
    <x v="6"/>
    <m/>
    <m/>
    <m/>
    <m/>
    <x v="0"/>
    <d v="2020-01-02T09:29:00"/>
    <m/>
    <n v="0"/>
    <x v="0"/>
    <n v="4223"/>
    <s v="0.09775462962963"/>
    <x v="2"/>
    <m/>
    <n v="0"/>
    <x v="1"/>
  </r>
  <r>
    <s v="INC000000485922"/>
    <s v="TERRESTRE"/>
    <x v="1"/>
    <s v="CAQUETA "/>
    <x v="198"/>
    <m/>
    <d v="2020-01-02T14:27:00"/>
    <d v="2020-01-03T00:00:00"/>
    <m/>
    <s v="Cerrado"/>
    <s v="Laura Milena Fajardo Valencia"/>
    <s v="Monitoreo_IM"/>
    <m/>
    <x v="6"/>
    <m/>
    <m/>
    <m/>
    <m/>
    <x v="0"/>
    <d v="2020-01-02T23:18:00"/>
    <m/>
    <n v="0"/>
    <x v="0"/>
    <n v="531"/>
    <s v="0.012291666666667"/>
    <x v="2"/>
    <m/>
    <n v="0"/>
    <x v="1"/>
  </r>
  <r>
    <s v="INC000000502652"/>
    <s v="TERRESTRE"/>
    <x v="1"/>
    <s v="CAQUETA "/>
    <x v="198"/>
    <m/>
    <d v="2020-01-16T11:10:00"/>
    <d v="2020-01-16T00:00:00"/>
    <m/>
    <s v="Cerrado"/>
    <s v="Laura Milena Fajardo Valencia"/>
    <s v="Monitoreo_IM"/>
    <m/>
    <x v="6"/>
    <m/>
    <m/>
    <m/>
    <m/>
    <x v="0"/>
    <d v="2020-01-16T11:18:00"/>
    <m/>
    <n v="0"/>
    <x v="0"/>
    <m/>
    <n v="0"/>
    <x v="0"/>
    <n v="8"/>
    <s v="0.00018518518518519"/>
    <x v="2"/>
  </r>
  <r>
    <s v="INC000000502849"/>
    <s v="TERRESTRE"/>
    <x v="1"/>
    <s v="CAQUETA "/>
    <x v="198"/>
    <m/>
    <d v="2020-01-16T13:10:00"/>
    <d v="2020-01-16T00:00:00"/>
    <m/>
    <s v="Cerrado"/>
    <s v="Laura Milena Fajardo Valencia"/>
    <s v="Monitoreo_IM"/>
    <m/>
    <x v="6"/>
    <m/>
    <m/>
    <m/>
    <m/>
    <x v="0"/>
    <d v="2020-01-16T13:18:00"/>
    <m/>
    <n v="0"/>
    <x v="0"/>
    <m/>
    <n v="0"/>
    <x v="0"/>
    <n v="8"/>
    <s v="0.00018518518518519"/>
    <x v="2"/>
  </r>
  <r>
    <s v="INC000000503990"/>
    <s v="TERRESTRE"/>
    <x v="1"/>
    <s v="CAQUETA "/>
    <x v="198"/>
    <m/>
    <d v="2020-01-17T10:08:00"/>
    <d v="2020-01-17T00:00:00"/>
    <m/>
    <s v="Cerrado"/>
    <s v="Laura Milena Fajardo Valencia"/>
    <s v="Monitoreo_IM"/>
    <m/>
    <x v="6"/>
    <m/>
    <m/>
    <m/>
    <m/>
    <x v="0"/>
    <d v="2020-01-17T10:11:00"/>
    <m/>
    <n v="0"/>
    <x v="0"/>
    <n v="3"/>
    <n v="694444444.44444001"/>
    <x v="5"/>
    <m/>
    <n v="0"/>
    <x v="1"/>
  </r>
  <r>
    <s v="INC000000519113"/>
    <s v="TERRESTRE"/>
    <x v="1"/>
    <s v="CAQUETA "/>
    <x v="198"/>
    <m/>
    <d v="2020-01-28T10:51:00"/>
    <d v="2020-01-29T00:00:00"/>
    <m/>
    <s v="Cerrado"/>
    <s v="Laura Milena Fajardo Valencia"/>
    <s v="Monitoreo_IM"/>
    <m/>
    <x v="6"/>
    <m/>
    <m/>
    <m/>
    <m/>
    <x v="0"/>
    <d v="2020-01-28T16:55:00"/>
    <m/>
    <n v="0"/>
    <x v="0"/>
    <m/>
    <n v="0"/>
    <x v="0"/>
    <n v="364"/>
    <s v="0.0084259259259259"/>
    <x v="2"/>
  </r>
  <r>
    <s v="INC000000512461"/>
    <s v="TERRESTRE"/>
    <x v="1"/>
    <s v="CAQUETA "/>
    <x v="199"/>
    <m/>
    <d v="2020-01-23T10:31:00"/>
    <d v="2020-01-23T00:00:00"/>
    <m/>
    <s v="Cerrado"/>
    <s v="Lider Antonio Fajardo Barrera"/>
    <s v="Monitoreo_IM"/>
    <m/>
    <x v="6"/>
    <m/>
    <m/>
    <m/>
    <m/>
    <x v="0"/>
    <d v="2020-01-23T15:30:00"/>
    <m/>
    <n v="0"/>
    <x v="0"/>
    <n v="271"/>
    <s v="0.0062731481481481"/>
    <x v="5"/>
    <n v="28"/>
    <s v="0.00064814814814815"/>
    <x v="3"/>
  </r>
  <r>
    <s v="INC000000517009"/>
    <s v="TERRESTRE"/>
    <x v="1"/>
    <s v="CASANARE"/>
    <x v="200"/>
    <m/>
    <d v="2020-01-27T08:49:00"/>
    <d v="2020-01-27T00:00:00"/>
    <m/>
    <s v="Cerrado"/>
    <s v="Joimer Alejandro Castillo"/>
    <s v="Monitoreo_IM"/>
    <m/>
    <x v="9"/>
    <m/>
    <m/>
    <m/>
    <m/>
    <x v="0"/>
    <d v="2020-01-27T08:50:00"/>
    <m/>
    <n v="0"/>
    <x v="0"/>
    <m/>
    <n v="0"/>
    <x v="0"/>
    <n v="1"/>
    <n v="231481481.48148"/>
    <x v="3"/>
  </r>
  <r>
    <s v="INC000000519669"/>
    <s v="TERRESTRE"/>
    <x v="1"/>
    <s v="CASANARE"/>
    <x v="200"/>
    <m/>
    <d v="2020-01-28T15:57:00"/>
    <d v="2020-01-29T00:00:00"/>
    <m/>
    <s v="Cerrado"/>
    <s v="Joimer Alejandro Castillo"/>
    <s v="Monitoreo_IM"/>
    <m/>
    <x v="9"/>
    <m/>
    <m/>
    <m/>
    <m/>
    <x v="0"/>
    <d v="2020-01-29T08:06:00"/>
    <m/>
    <n v="0"/>
    <x v="0"/>
    <m/>
    <n v="0"/>
    <x v="0"/>
    <n v="969"/>
    <s v="0.022430555555556"/>
    <x v="3"/>
  </r>
  <r>
    <s v="INC000000522219"/>
    <s v="TERRESTRE"/>
    <x v="1"/>
    <s v="CASANARE"/>
    <x v="200"/>
    <m/>
    <d v="2020-01-30T08:53:00"/>
    <d v="2020-01-30T00:00:00"/>
    <m/>
    <s v="Cerrado"/>
    <s v="Joimer Alejandro Castillo"/>
    <s v="Monitoreo_IM"/>
    <m/>
    <x v="9"/>
    <m/>
    <m/>
    <m/>
    <m/>
    <x v="0"/>
    <d v="2020-01-30T08:56:00"/>
    <m/>
    <n v="0"/>
    <x v="0"/>
    <m/>
    <n v="0"/>
    <x v="0"/>
    <n v="3"/>
    <n v="694444444.44444001"/>
    <x v="3"/>
  </r>
  <r>
    <s v="INC000000520988"/>
    <s v="TERRESTRE"/>
    <x v="1"/>
    <s v="CASANARE"/>
    <x v="201"/>
    <m/>
    <d v="2020-01-29T13:13:00"/>
    <d v="2020-01-30T00:00:00"/>
    <m/>
    <s v="Cerrado"/>
    <s v="Jorge Jair Silva Trujillo"/>
    <s v="Monitoreo_IM"/>
    <m/>
    <x v="5"/>
    <m/>
    <m/>
    <m/>
    <m/>
    <x v="0"/>
    <d v="2020-01-29T14:00:00"/>
    <m/>
    <n v="0"/>
    <x v="0"/>
    <m/>
    <n v="0"/>
    <x v="0"/>
    <n v="47"/>
    <s v="0.001087962962963"/>
    <x v="2"/>
  </r>
  <r>
    <s v="INC000000522171"/>
    <s v="TERRESTRE"/>
    <x v="1"/>
    <s v="CASANARE"/>
    <x v="202"/>
    <m/>
    <d v="2020-01-30T09:19:00"/>
    <d v="2020-01-30T00:00:00"/>
    <m/>
    <s v="Cerrado"/>
    <s v="Luis hernesto Manrique"/>
    <s v="Monitoreo_IM"/>
    <m/>
    <x v="6"/>
    <m/>
    <m/>
    <m/>
    <m/>
    <x v="0"/>
    <d v="2020-01-30T09:53:00"/>
    <m/>
    <n v="0"/>
    <x v="0"/>
    <m/>
    <n v="0"/>
    <x v="0"/>
    <n v="34"/>
    <s v="0.00078703703703704"/>
    <x v="2"/>
  </r>
  <r>
    <s v="INC000000504703"/>
    <s v="TERRESTRE"/>
    <x v="1"/>
    <s v="CASANARE"/>
    <x v="203"/>
    <m/>
    <d v="2020-01-17T15:02:00"/>
    <d v="2020-01-20T00:00:00"/>
    <m/>
    <s v="Cerrado"/>
    <s v="Elsy Esperanza Medina Isaza"/>
    <s v="Monitoreo_IM"/>
    <m/>
    <x v="6"/>
    <m/>
    <m/>
    <m/>
    <m/>
    <x v="0"/>
    <d v="2020-01-20T07:09:00"/>
    <m/>
    <n v="0"/>
    <x v="0"/>
    <n v="3847"/>
    <s v="0.089050925925926"/>
    <x v="1"/>
    <m/>
    <n v="0"/>
    <x v="1"/>
  </r>
  <r>
    <s v="INC000000512819"/>
    <s v="TERRESTRE"/>
    <x v="1"/>
    <s v="CASANARE"/>
    <x v="203"/>
    <m/>
    <d v="2020-01-23T12:32:00"/>
    <d v="2020-01-23T00:00:00"/>
    <m/>
    <s v="Cerrado"/>
    <s v="Elsy Esperanza Medina Isaza"/>
    <s v="Monitoreo_IM"/>
    <m/>
    <x v="6"/>
    <m/>
    <m/>
    <m/>
    <m/>
    <x v="0"/>
    <d v="2020-01-23T15:07:00"/>
    <m/>
    <n v="0"/>
    <x v="0"/>
    <m/>
    <n v="0"/>
    <x v="0"/>
    <n v="155"/>
    <s v="0.003587962962963"/>
    <x v="3"/>
  </r>
  <r>
    <s v="INC000000524259"/>
    <s v="TERRESTRE"/>
    <x v="1"/>
    <s v="CASANARE"/>
    <x v="204"/>
    <m/>
    <d v="2020-01-31T12:10:00"/>
    <d v="2020-02-03T00:00:00"/>
    <m/>
    <s v="Cerrado"/>
    <s v="Carlos Andres Rodriguez Casas"/>
    <s v="Monitoreo_IM"/>
    <m/>
    <x v="9"/>
    <m/>
    <m/>
    <m/>
    <m/>
    <x v="0"/>
    <d v="2020-02-03T08:07:00"/>
    <m/>
    <n v="0"/>
    <x v="0"/>
    <n v="3815"/>
    <s v="0.088310185185185"/>
    <x v="7"/>
    <n v="262"/>
    <s v="0.0060648148148148"/>
    <x v="3"/>
  </r>
  <r>
    <s v="INC000000493513"/>
    <s v="TERRESTRE"/>
    <x v="1"/>
    <s v="CASANARE"/>
    <x v="205"/>
    <m/>
    <d v="2020-01-09T14:12:00"/>
    <d v="2020-01-10T00:00:00"/>
    <m/>
    <s v="Cerrado"/>
    <s v="Elizabeth golyeneche"/>
    <s v="Monitoreo_IM"/>
    <m/>
    <x v="5"/>
    <m/>
    <m/>
    <m/>
    <m/>
    <x v="0"/>
    <d v="2020-01-10T08:00:00"/>
    <m/>
    <n v="0"/>
    <x v="0"/>
    <m/>
    <n v="0"/>
    <x v="0"/>
    <n v="1068"/>
    <s v="0.024722222222222"/>
    <x v="2"/>
  </r>
  <r>
    <s v="INC000000502830"/>
    <s v="TERRESTRE"/>
    <x v="1"/>
    <s v="CASANARE"/>
    <x v="205"/>
    <m/>
    <d v="2020-01-16T12:34:00"/>
    <d v="2020-01-16T00:00:00"/>
    <m/>
    <s v="Cerrado"/>
    <s v="Elizabeth golyeneche"/>
    <s v="Monitoreo_IM"/>
    <m/>
    <x v="5"/>
    <m/>
    <m/>
    <m/>
    <m/>
    <x v="0"/>
    <d v="2020-01-16T14:00:00"/>
    <m/>
    <n v="0"/>
    <x v="0"/>
    <n v="86"/>
    <s v="0.0019907407407407"/>
    <x v="2"/>
    <m/>
    <n v="0"/>
    <x v="1"/>
  </r>
  <r>
    <s v="INC000000504194"/>
    <s v="TERRESTRE"/>
    <x v="1"/>
    <s v="CASANARE"/>
    <x v="205"/>
    <m/>
    <d v="2020-01-17T12:12:00"/>
    <d v="2020-01-17T00:00:00"/>
    <m/>
    <s v="Cerrado"/>
    <s v="Elizabeth golyeneche"/>
    <s v="Monitoreo_IM"/>
    <m/>
    <x v="5"/>
    <m/>
    <m/>
    <m/>
    <m/>
    <x v="0"/>
    <d v="2020-01-17T14:00:00"/>
    <m/>
    <n v="0"/>
    <x v="0"/>
    <n v="108"/>
    <s v="0.0025"/>
    <x v="5"/>
    <m/>
    <n v="0"/>
    <x v="1"/>
  </r>
  <r>
    <s v="INC000000507266"/>
    <s v="TERRESTRE"/>
    <x v="1"/>
    <s v="CASANARE"/>
    <x v="205"/>
    <m/>
    <d v="2020-01-20T10:26:00"/>
    <d v="2020-01-21T00:00:00"/>
    <m/>
    <s v="Cerrado"/>
    <s v="Elizabeth golyeneche"/>
    <s v="Automatico"/>
    <m/>
    <x v="5"/>
    <m/>
    <m/>
    <m/>
    <m/>
    <x v="0"/>
    <d v="2020-01-21T08:01:00"/>
    <m/>
    <n v="0"/>
    <x v="0"/>
    <m/>
    <n v="0"/>
    <x v="0"/>
    <n v="1295"/>
    <s v="0.029976851851852"/>
    <x v="2"/>
  </r>
  <r>
    <s v="INC000000509301"/>
    <s v="TERRESTRE"/>
    <x v="1"/>
    <s v="CASANARE"/>
    <x v="205"/>
    <m/>
    <d v="2020-01-21T12:23:00"/>
    <d v="2020-01-22T00:00:00"/>
    <m/>
    <s v="Cerrado"/>
    <s v="Elizabeth golyeneche"/>
    <s v="Monitoreo_IM"/>
    <m/>
    <x v="5"/>
    <m/>
    <m/>
    <m/>
    <m/>
    <x v="0"/>
    <d v="2020-01-21T13:58:00"/>
    <m/>
    <n v="0"/>
    <x v="0"/>
    <m/>
    <n v="0"/>
    <x v="0"/>
    <n v="95"/>
    <s v="0.0021990740740741"/>
    <x v="2"/>
  </r>
  <r>
    <s v="INC000000511306"/>
    <s v="TERRESTRE"/>
    <x v="1"/>
    <s v="CASANARE"/>
    <x v="205"/>
    <m/>
    <d v="2020-01-22T12:29:00"/>
    <d v="2020-01-22T00:00:00"/>
    <m/>
    <s v="Cerrado"/>
    <s v="Elizabeth golyeneche"/>
    <s v="Monitoreo_IM"/>
    <m/>
    <x v="5"/>
    <m/>
    <m/>
    <m/>
    <m/>
    <x v="0"/>
    <d v="2020-01-22T14:00:00"/>
    <m/>
    <n v="0"/>
    <x v="0"/>
    <m/>
    <n v="0"/>
    <x v="0"/>
    <n v="91"/>
    <s v="0.0021064814814815"/>
    <x v="2"/>
  </r>
  <r>
    <s v="INC000000513744"/>
    <s v="TERRESTRE"/>
    <x v="1"/>
    <s v="CASANARE"/>
    <x v="205"/>
    <m/>
    <d v="2020-01-24T08:51:00"/>
    <d v="2020-01-27T00:00:00"/>
    <m/>
    <s v="Cerrado"/>
    <s v="Elizabeth golyeneche"/>
    <s v="Automatico"/>
    <m/>
    <x v="5"/>
    <m/>
    <m/>
    <m/>
    <m/>
    <x v="0"/>
    <d v="2020-01-27T13:59:00"/>
    <m/>
    <n v="0"/>
    <x v="0"/>
    <m/>
    <n v="0"/>
    <x v="0"/>
    <n v="4628"/>
    <s v="0.10712962962963"/>
    <x v="2"/>
  </r>
  <r>
    <s v="INC000000519179"/>
    <s v="TERRESTRE"/>
    <x v="1"/>
    <s v="CASANARE"/>
    <x v="205"/>
    <m/>
    <d v="2020-01-28T12:21:00"/>
    <d v="2020-01-28T00:00:00"/>
    <m/>
    <s v="Cerrado"/>
    <s v="Elizabeth golyeneche"/>
    <s v="Monitoreo_IM"/>
    <m/>
    <x v="5"/>
    <m/>
    <m/>
    <m/>
    <m/>
    <x v="0"/>
    <d v="2020-01-28T14:00:00"/>
    <m/>
    <n v="0"/>
    <x v="0"/>
    <m/>
    <n v="0"/>
    <x v="0"/>
    <n v="99"/>
    <s v="0.0022916666666667"/>
    <x v="2"/>
  </r>
  <r>
    <s v="INC000000520879"/>
    <s v="TERRESTRE"/>
    <x v="1"/>
    <s v="CASANARE"/>
    <x v="205"/>
    <m/>
    <d v="2020-01-29T12:30:00"/>
    <d v="2020-01-30T00:00:00"/>
    <m/>
    <s v="Cerrado"/>
    <s v="Elizabeth golyeneche"/>
    <s v="Monitoreo_IM"/>
    <m/>
    <x v="5"/>
    <m/>
    <m/>
    <m/>
    <m/>
    <x v="0"/>
    <d v="2020-01-29T14:00:00"/>
    <m/>
    <n v="0"/>
    <x v="0"/>
    <m/>
    <n v="0"/>
    <x v="0"/>
    <n v="90"/>
    <s v="0.0020833333333333"/>
    <x v="2"/>
  </r>
  <r>
    <s v="INC000000524304"/>
    <s v="TERRESTRE"/>
    <x v="1"/>
    <s v="CASANARE"/>
    <x v="205"/>
    <m/>
    <d v="2020-01-31T13:05:00"/>
    <d v="2020-02-03T00:00:00"/>
    <m/>
    <s v="Cerrado"/>
    <s v="Elizabeth golyeneche"/>
    <s v="Monitoreo_IM"/>
    <m/>
    <x v="5"/>
    <m/>
    <m/>
    <m/>
    <m/>
    <x v="0"/>
    <d v="2020-02-03T08:05:00"/>
    <m/>
    <n v="0"/>
    <x v="0"/>
    <m/>
    <n v="0"/>
    <x v="0"/>
    <n v="4020"/>
    <s v="0.093055555555556"/>
    <x v="2"/>
  </r>
  <r>
    <s v="INC000000500231"/>
    <s v="TERRESTRE"/>
    <x v="1"/>
    <s v="CASANARE"/>
    <x v="206"/>
    <m/>
    <d v="2020-01-14T18:20:00"/>
    <d v="2020-01-15T00:00:00"/>
    <m/>
    <s v="Cerrado"/>
    <s v="Juan Carlos Lopez Rodriguez"/>
    <s v="Monitoreo_IM"/>
    <m/>
    <x v="6"/>
    <m/>
    <m/>
    <m/>
    <m/>
    <x v="0"/>
    <d v="2020-01-15T08:10:00"/>
    <m/>
    <n v="0"/>
    <x v="0"/>
    <n v="830"/>
    <s v="0.019212962962963"/>
    <x v="2"/>
    <m/>
    <n v="0"/>
    <x v="1"/>
  </r>
  <r>
    <s v="INC000000501816"/>
    <s v="TERRESTRE"/>
    <x v="1"/>
    <s v="CASANARE"/>
    <x v="206"/>
    <m/>
    <d v="2020-01-15T18:02:00"/>
    <d v="2020-01-16T00:00:00"/>
    <m/>
    <s v="Cerrado"/>
    <s v="Juan Carlos Lopez Rodriguez"/>
    <s v="Monitoreo_IM"/>
    <m/>
    <x v="6"/>
    <m/>
    <m/>
    <m/>
    <m/>
    <x v="0"/>
    <d v="2020-01-16T08:30:00"/>
    <m/>
    <n v="0"/>
    <x v="0"/>
    <n v="868"/>
    <s v="0.020092592592593"/>
    <x v="2"/>
    <m/>
    <n v="0"/>
    <x v="1"/>
  </r>
  <r>
    <s v="INC000000503682"/>
    <s v="TERRESTRE"/>
    <x v="1"/>
    <s v="CASANARE"/>
    <x v="206"/>
    <m/>
    <d v="2020-01-17T08:07:00"/>
    <d v="2020-01-17T00:00:00"/>
    <m/>
    <s v="Cerrado"/>
    <s v="Juan Carlos Lopez Rodriguez"/>
    <s v="Monitoreo_IM"/>
    <m/>
    <x v="6"/>
    <m/>
    <m/>
    <m/>
    <m/>
    <x v="0"/>
    <d v="2020-01-17T08:20:00"/>
    <m/>
    <n v="0"/>
    <x v="0"/>
    <m/>
    <n v="0"/>
    <x v="0"/>
    <n v="13"/>
    <s v="0.00030092592592593"/>
    <x v="3"/>
  </r>
  <r>
    <s v="INC000000511045"/>
    <s v="TERRESTRE"/>
    <x v="1"/>
    <s v="CASANARE"/>
    <x v="206"/>
    <m/>
    <d v="2020-01-22T10:41:00"/>
    <d v="2020-01-22T00:00:00"/>
    <m/>
    <s v="Cerrado"/>
    <s v="Juan Carlos Lopez Rodriguez"/>
    <s v="Monitoreo_IM"/>
    <m/>
    <x v="6"/>
    <m/>
    <m/>
    <m/>
    <m/>
    <x v="0"/>
    <d v="2020-01-22T10:44:00"/>
    <m/>
    <n v="0"/>
    <x v="0"/>
    <m/>
    <n v="0"/>
    <x v="0"/>
    <n v="3"/>
    <n v="694444444.44444001"/>
    <x v="2"/>
  </r>
  <r>
    <s v="INC000000496974"/>
    <s v="TERRESTRE"/>
    <x v="1"/>
    <s v="CASANARE"/>
    <x v="207"/>
    <m/>
    <d v="2020-01-13T09:11:00"/>
    <d v="2020-01-14T00:00:00"/>
    <m/>
    <s v="Cerrado"/>
    <s v="Diego Fernando Nazarid Diaz"/>
    <s v="Monitoreo_IM"/>
    <m/>
    <x v="5"/>
    <s v="GI-12524"/>
    <d v="2020-01-13T10:18:00"/>
    <d v="2020-01-13T14:03:00"/>
    <m/>
    <x v="0"/>
    <d v="2020-01-13T14:03:00"/>
    <n v="292"/>
    <s v="0.0067592592592593"/>
    <x v="1"/>
    <m/>
    <n v="0"/>
    <x v="0"/>
    <m/>
    <n v="0"/>
    <x v="1"/>
  </r>
  <r>
    <s v="INC000000511049"/>
    <s v="TERRESTRE"/>
    <x v="1"/>
    <s v="CASANARE"/>
    <x v="207"/>
    <m/>
    <d v="2020-01-22T10:42:00"/>
    <d v="2020-01-22T00:00:00"/>
    <m/>
    <s v="Cerrado"/>
    <s v="Diego Fernando Nazarid Diaz"/>
    <s v="Monitoreo_IM"/>
    <m/>
    <x v="5"/>
    <m/>
    <m/>
    <m/>
    <m/>
    <x v="0"/>
    <d v="2020-01-22T10:46:00"/>
    <m/>
    <n v="0"/>
    <x v="0"/>
    <m/>
    <n v="0"/>
    <x v="0"/>
    <n v="4"/>
    <n v="925925925.92593002"/>
    <x v="2"/>
  </r>
  <r>
    <s v="INC000000510845"/>
    <s v="TERRESTRE"/>
    <x v="1"/>
    <s v="CASANARE"/>
    <x v="208"/>
    <m/>
    <d v="2020-01-22T10:41:00"/>
    <d v="2020-01-22T00:00:00"/>
    <m/>
    <s v="Cerrado"/>
    <s v="Luis Felipe Alvarez Cardenas"/>
    <s v="Monitoreo_IM"/>
    <m/>
    <x v="5"/>
    <m/>
    <m/>
    <m/>
    <m/>
    <x v="0"/>
    <d v="2020-01-22T10:42:00"/>
    <m/>
    <n v="0"/>
    <x v="0"/>
    <m/>
    <n v="0"/>
    <x v="0"/>
    <n v="1"/>
    <n v="231481481.48148"/>
    <x v="2"/>
  </r>
  <r>
    <s v="INC000000514811"/>
    <s v="TERRESTRE"/>
    <x v="1"/>
    <s v="CASANARE"/>
    <x v="208"/>
    <m/>
    <d v="2020-01-24T16:26:00"/>
    <d v="2020-01-27T00:00:00"/>
    <m/>
    <s v="Cerrado"/>
    <s v="Luis Felipe Alvarez Cardenas"/>
    <s v="Monitoreo_IM"/>
    <m/>
    <x v="5"/>
    <m/>
    <m/>
    <m/>
    <m/>
    <x v="0"/>
    <d v="2020-01-27T08:09:00"/>
    <m/>
    <n v="0"/>
    <x v="0"/>
    <n v="3823"/>
    <s v="0.08849537037037"/>
    <x v="1"/>
    <m/>
    <n v="0"/>
    <x v="1"/>
  </r>
  <r>
    <s v="INC000000518848"/>
    <s v="TERRESTRE"/>
    <x v="1"/>
    <s v="CASANARE"/>
    <x v="208"/>
    <m/>
    <d v="2020-01-28T09:24:00"/>
    <d v="2020-01-29T00:00:00"/>
    <m/>
    <s v="Cerrado"/>
    <s v="Luis Felipe Alvarez Cardenas"/>
    <s v="Monitoreo_IM"/>
    <m/>
    <x v="5"/>
    <m/>
    <m/>
    <m/>
    <m/>
    <x v="0"/>
    <d v="2020-01-29T08:17:00"/>
    <m/>
    <n v="0"/>
    <x v="0"/>
    <n v="1373"/>
    <s v="0.031782407407407"/>
    <x v="2"/>
    <m/>
    <n v="0"/>
    <x v="1"/>
  </r>
  <r>
    <s v="INC000000511402"/>
    <s v="TERRESTRE"/>
    <x v="1"/>
    <s v="CASANARE"/>
    <x v="35"/>
    <m/>
    <d v="2020-01-22T14:34:00"/>
    <d v="2020-01-22T00:00:00"/>
    <m/>
    <s v="Cerrado"/>
    <s v="Maria Esperanza Alfonso Murillo"/>
    <s v="Monitoreo_IM"/>
    <m/>
    <x v="5"/>
    <m/>
    <m/>
    <m/>
    <m/>
    <x v="0"/>
    <d v="2020-01-22T15:00:00"/>
    <m/>
    <n v="0"/>
    <x v="0"/>
    <m/>
    <n v="0"/>
    <x v="0"/>
    <n v="26"/>
    <s v="0.00060185185185185"/>
    <x v="2"/>
  </r>
  <r>
    <s v="INC000000494876"/>
    <s v="TERRESTRE"/>
    <x v="1"/>
    <s v="CASANARE"/>
    <x v="209"/>
    <m/>
    <d v="2020-01-10T16:20:00"/>
    <d v="2020-01-13T00:00:00"/>
    <m/>
    <s v="Cerrado"/>
    <s v="Miguel Leonardo Gonzalez Mendivelso"/>
    <s v="Monitoreo_IM"/>
    <m/>
    <x v="5"/>
    <m/>
    <m/>
    <m/>
    <m/>
    <x v="0"/>
    <d v="2020-01-13T08:28:00"/>
    <m/>
    <n v="0"/>
    <x v="0"/>
    <n v="3848"/>
    <s v="0.089074074074074"/>
    <x v="2"/>
    <m/>
    <n v="0"/>
    <x v="1"/>
  </r>
  <r>
    <s v="INC000000511044"/>
    <s v="TERRESTRE"/>
    <x v="1"/>
    <s v="CASANARE"/>
    <x v="209"/>
    <m/>
    <d v="2020-01-22T10:41:00"/>
    <d v="2020-01-22T00:00:00"/>
    <m/>
    <s v="Cerrado"/>
    <s v="Miguel Leonardo Gonzalez Mendivelso"/>
    <s v="Monitoreo_IM"/>
    <m/>
    <x v="5"/>
    <m/>
    <m/>
    <m/>
    <m/>
    <x v="0"/>
    <d v="2020-01-22T11:00:00"/>
    <m/>
    <n v="0"/>
    <x v="0"/>
    <m/>
    <n v="0"/>
    <x v="0"/>
    <n v="19"/>
    <s v="0.00043981481481481"/>
    <x v="3"/>
  </r>
  <r>
    <s v="INC000000513743"/>
    <s v="TERRESTRE"/>
    <x v="1"/>
    <s v="CASANARE"/>
    <x v="209"/>
    <m/>
    <d v="2020-01-24T08:51:00"/>
    <d v="2020-01-24T00:00:00"/>
    <m/>
    <s v="Cerrado"/>
    <s v="Miguel Leonardo Gonzalez Mendivelso"/>
    <s v="Monitoreo_IM"/>
    <m/>
    <x v="5"/>
    <m/>
    <m/>
    <m/>
    <m/>
    <x v="0"/>
    <d v="2020-01-24T10:05:00"/>
    <m/>
    <n v="0"/>
    <x v="0"/>
    <m/>
    <n v="0"/>
    <x v="0"/>
    <n v="74"/>
    <s v="0.001712962962963"/>
    <x v="3"/>
  </r>
  <r>
    <s v="INC000000524030"/>
    <s v="TERRESTRE"/>
    <x v="1"/>
    <s v="CASANARE"/>
    <x v="209"/>
    <m/>
    <d v="2020-01-31T11:24:00"/>
    <d v="2020-01-31T00:00:00"/>
    <m/>
    <s v="Cerrado"/>
    <s v="Miguel Leonardo Gonzalez Mendivelso"/>
    <s v="Monitoreo_IM"/>
    <m/>
    <x v="5"/>
    <m/>
    <m/>
    <m/>
    <m/>
    <x v="0"/>
    <d v="2020-01-31T17:21:00"/>
    <m/>
    <n v="0"/>
    <x v="0"/>
    <n v="87"/>
    <s v="0.0020138888888889"/>
    <x v="7"/>
    <n v="270"/>
    <s v="0.00625"/>
    <x v="3"/>
  </r>
  <r>
    <s v="INC000000502021"/>
    <s v="TERRESTRE"/>
    <x v="1"/>
    <s v="CASANARE"/>
    <x v="210"/>
    <m/>
    <d v="2020-01-16T01:15:00"/>
    <d v="2020-01-16T00:00:00"/>
    <m/>
    <s v="Cerrado"/>
    <s v="Edward Andres Diaz"/>
    <s v="Monitoreo_IM"/>
    <m/>
    <x v="5"/>
    <m/>
    <m/>
    <m/>
    <m/>
    <x v="0"/>
    <d v="2020-01-16T01:20:00"/>
    <m/>
    <n v="0"/>
    <x v="0"/>
    <n v="5"/>
    <s v="0.00011574074074074"/>
    <x v="2"/>
    <m/>
    <n v="0"/>
    <x v="1"/>
  </r>
  <r>
    <s v="INC000000511048"/>
    <s v="TERRESTRE"/>
    <x v="1"/>
    <s v="CASANARE"/>
    <x v="211"/>
    <m/>
    <d v="2020-01-22T10:42:00"/>
    <d v="2020-01-22T00:00:00"/>
    <m/>
    <s v="Cerrado"/>
    <s v="Lizha Heidi Ortega Garcia"/>
    <s v="Monitoreo_IM"/>
    <m/>
    <x v="5"/>
    <m/>
    <m/>
    <m/>
    <m/>
    <x v="0"/>
    <d v="2020-01-22T10:52:00"/>
    <m/>
    <n v="0"/>
    <x v="0"/>
    <m/>
    <n v="0"/>
    <x v="0"/>
    <n v="10"/>
    <s v="0.00023148148148148"/>
    <x v="3"/>
  </r>
  <r>
    <s v="INC000000512580"/>
    <s v="TERRESTRE"/>
    <x v="1"/>
    <s v="CASANARE"/>
    <x v="124"/>
    <m/>
    <d v="2020-01-23T11:53:00"/>
    <d v="2020-01-23T00:00:00"/>
    <m/>
    <s v="Cerrado"/>
    <s v="Jessica Liseth Cifuentes"/>
    <s v="Monitoreo_IM"/>
    <m/>
    <x v="4"/>
    <m/>
    <m/>
    <m/>
    <m/>
    <x v="0"/>
    <d v="2020-01-23T15:53:00"/>
    <m/>
    <n v="0"/>
    <x v="0"/>
    <m/>
    <n v="0"/>
    <x v="0"/>
    <n v="240"/>
    <s v="0.0055555555555556"/>
    <x v="2"/>
  </r>
  <r>
    <s v="INC000000506151"/>
    <s v="TERRESTRE"/>
    <x v="0"/>
    <s v="CASANARE"/>
    <x v="212"/>
    <m/>
    <d v="2020-01-19T06:38:00"/>
    <d v="2020-01-19T00:00:00"/>
    <m/>
    <s v="Cerrado"/>
    <s v="Leonardo Moreno"/>
    <s v="Monitoreo_IM"/>
    <m/>
    <x v="4"/>
    <m/>
    <m/>
    <m/>
    <m/>
    <x v="0"/>
    <d v="2020-01-19T13:36:00"/>
    <m/>
    <n v="0"/>
    <x v="0"/>
    <n v="418"/>
    <s v="0.0096759259259259"/>
    <x v="1"/>
    <m/>
    <n v="0"/>
    <x v="1"/>
  </r>
  <r>
    <s v="INC000000506931"/>
    <s v="TERRESTRE"/>
    <x v="1"/>
    <s v="CAUCA"/>
    <x v="213"/>
    <m/>
    <d v="2020-01-20T08:16:00"/>
    <d v="2020-01-20T00:00:00"/>
    <m/>
    <s v="Cerrado"/>
    <s v="Luis Ernesto Macias Catuche"/>
    <s v="Monitoreo_IM"/>
    <m/>
    <x v="9"/>
    <m/>
    <m/>
    <m/>
    <m/>
    <x v="0"/>
    <d v="2020-01-20T13:22:00"/>
    <m/>
    <n v="0"/>
    <x v="0"/>
    <n v="306"/>
    <s v="0.0070833333333333"/>
    <x v="2"/>
    <m/>
    <n v="0"/>
    <x v="1"/>
  </r>
  <r>
    <s v="INC000000496976"/>
    <s v="TERRESTRE"/>
    <x v="1"/>
    <s v="CAUCA"/>
    <x v="214"/>
    <m/>
    <d v="2020-01-13T09:11:00"/>
    <d v="2020-01-14T00:00:00"/>
    <m/>
    <s v="Cerrado"/>
    <s v="Sigifredo Cortes Rojas"/>
    <s v="Monitoreo_IM"/>
    <m/>
    <x v="6"/>
    <m/>
    <m/>
    <m/>
    <m/>
    <x v="0"/>
    <d v="2020-01-14T09:19:00"/>
    <m/>
    <n v="0"/>
    <x v="0"/>
    <m/>
    <n v="0"/>
    <x v="0"/>
    <n v="1448"/>
    <s v="0.033518518518519"/>
    <x v="2"/>
  </r>
  <r>
    <s v="INC000000500706"/>
    <s v="TERRESTRE"/>
    <x v="1"/>
    <s v="CAUCA"/>
    <x v="215"/>
    <m/>
    <d v="2020-01-15T08:24:00"/>
    <d v="2020-01-15T00:00:00"/>
    <m/>
    <s v="Cerrado"/>
    <s v="Olga Patricia Benavides"/>
    <s v="Monitoreo_IM"/>
    <m/>
    <x v="9"/>
    <m/>
    <m/>
    <m/>
    <m/>
    <x v="0"/>
    <d v="2020-01-15T08:29:00"/>
    <m/>
    <n v="0"/>
    <x v="0"/>
    <n v="5"/>
    <s v="0.00011574074074074"/>
    <x v="2"/>
    <m/>
    <n v="0"/>
    <x v="1"/>
  </r>
  <r>
    <s v="INC000000500205"/>
    <s v="TERRESTRE"/>
    <x v="1"/>
    <s v="CAUCA"/>
    <x v="216"/>
    <m/>
    <d v="2020-01-14T17:14:00"/>
    <d v="2020-01-15T00:00:00"/>
    <m/>
    <s v="Cerrado"/>
    <s v="Ruben Sanchez"/>
    <s v="Monitoreo_IM"/>
    <m/>
    <x v="9"/>
    <m/>
    <m/>
    <m/>
    <m/>
    <x v="0"/>
    <d v="2020-01-15T07:53:00"/>
    <m/>
    <n v="0"/>
    <x v="0"/>
    <n v="879"/>
    <s v="0.020347222222222"/>
    <x v="2"/>
    <m/>
    <n v="0"/>
    <x v="1"/>
  </r>
  <r>
    <s v="INC000000501597"/>
    <s v="TERRESTRE"/>
    <x v="1"/>
    <s v="CAUCA"/>
    <x v="216"/>
    <m/>
    <d v="2020-01-15T17:07:00"/>
    <d v="2020-01-16T00:00:00"/>
    <m/>
    <s v="Cerrado"/>
    <s v="Ruben Sanchez"/>
    <s v="Monitoreo_IM"/>
    <m/>
    <x v="9"/>
    <m/>
    <m/>
    <m/>
    <m/>
    <x v="0"/>
    <d v="2020-01-16T08:07:00"/>
    <m/>
    <n v="0"/>
    <x v="0"/>
    <n v="900"/>
    <s v="0.020833333333333"/>
    <x v="2"/>
    <m/>
    <n v="0"/>
    <x v="1"/>
  </r>
  <r>
    <s v="INC000000503824"/>
    <s v="TERRESTRE"/>
    <x v="1"/>
    <s v="CAUCA"/>
    <x v="216"/>
    <m/>
    <d v="2020-01-17T08:07:00"/>
    <d v="2020-01-17T00:00:00"/>
    <m/>
    <s v="Cerrado"/>
    <s v="Ruben Sanchez"/>
    <s v="Monitoreo_IM"/>
    <m/>
    <x v="9"/>
    <m/>
    <m/>
    <m/>
    <m/>
    <x v="0"/>
    <d v="2020-01-17T08:10:00"/>
    <m/>
    <n v="0"/>
    <x v="0"/>
    <n v="3"/>
    <n v="694444444.44444001"/>
    <x v="2"/>
    <m/>
    <n v="0"/>
    <x v="1"/>
  </r>
  <r>
    <s v="INC000000517986"/>
    <s v="TERRESTRE"/>
    <x v="1"/>
    <s v="CAUCA"/>
    <x v="216"/>
    <m/>
    <d v="2020-01-27T16:23:00"/>
    <d v="2020-01-28T00:00:00"/>
    <m/>
    <s v="Cerrado"/>
    <s v="Ruben Sanchez"/>
    <s v="Monitoreo_IM"/>
    <m/>
    <x v="9"/>
    <m/>
    <m/>
    <m/>
    <m/>
    <x v="0"/>
    <d v="2020-01-28T08:06:00"/>
    <m/>
    <n v="0"/>
    <x v="0"/>
    <n v="929"/>
    <s v="0.02150462962963"/>
    <x v="2"/>
    <n v="14"/>
    <s v="0.00032407407407407"/>
    <x v="3"/>
  </r>
  <r>
    <s v="INC000000523685"/>
    <s v="TERRESTRE"/>
    <x v="1"/>
    <s v="CAUCA"/>
    <x v="216"/>
    <m/>
    <d v="2020-01-31T08:53:00"/>
    <d v="2020-02-03T00:00:00"/>
    <m/>
    <s v="Cerrado"/>
    <s v="Ruben Sanchez"/>
    <s v="Monitoreo_IM"/>
    <m/>
    <x v="9"/>
    <m/>
    <m/>
    <m/>
    <m/>
    <x v="0"/>
    <d v="2020-02-03T08:20:00"/>
    <m/>
    <n v="0"/>
    <x v="0"/>
    <n v="3889"/>
    <s v="0.090023148148148"/>
    <x v="1"/>
    <n v="398"/>
    <s v="0.009212962962963"/>
    <x v="3"/>
  </r>
  <r>
    <s v="INC000000522986"/>
    <s v="TERRESTRE"/>
    <x v="1"/>
    <s v="CAUCA"/>
    <x v="217"/>
    <m/>
    <d v="2020-01-30T16:34:00"/>
    <d v="2020-01-31T00:00:00"/>
    <m/>
    <s v="Cerrado"/>
    <s v="Fabio Reyes"/>
    <s v="Monitoreo_IM"/>
    <m/>
    <x v="6"/>
    <m/>
    <m/>
    <m/>
    <m/>
    <x v="0"/>
    <d v="2020-01-31T07:53:00"/>
    <m/>
    <n v="0"/>
    <x v="0"/>
    <m/>
    <n v="0"/>
    <x v="0"/>
    <n v="919"/>
    <s v="0.021273148148148"/>
    <x v="3"/>
  </r>
  <r>
    <s v="INC000000524502"/>
    <s v="TERRESTRE"/>
    <x v="1"/>
    <s v="CAUCA"/>
    <x v="217"/>
    <m/>
    <d v="2020-01-31T13:35:00"/>
    <d v="2020-02-03T00:00:00"/>
    <m/>
    <s v="Cerrado"/>
    <s v="Fabio Reyes"/>
    <s v="Monitoreo_IM"/>
    <m/>
    <x v="6"/>
    <m/>
    <m/>
    <m/>
    <m/>
    <x v="0"/>
    <d v="2020-02-03T08:26:00"/>
    <m/>
    <n v="0"/>
    <x v="0"/>
    <n v="4011"/>
    <s v="0.092847222222222"/>
    <x v="1"/>
    <m/>
    <n v="0"/>
    <x v="1"/>
  </r>
  <r>
    <s v="INC000000524461"/>
    <s v="TERRESTRE"/>
    <x v="1"/>
    <s v="CAUCA"/>
    <x v="218"/>
    <m/>
    <d v="2020-01-31T15:14:00"/>
    <d v="2020-02-03T00:00:00"/>
    <m/>
    <s v="Cerrado"/>
    <s v="Clara Ines Gonzales - Alvaro Carrero"/>
    <s v="Monitoreo_IM"/>
    <m/>
    <x v="5"/>
    <m/>
    <m/>
    <m/>
    <m/>
    <x v="0"/>
    <d v="2020-01-31T17:20:00"/>
    <m/>
    <n v="0"/>
    <x v="0"/>
    <m/>
    <n v="0"/>
    <x v="0"/>
    <n v="126"/>
    <s v="0.0029166666666667"/>
    <x v="2"/>
  </r>
  <r>
    <s v="INC000000507301"/>
    <s v="TERRESTRE"/>
    <x v="1"/>
    <s v="CAUCA"/>
    <x v="219"/>
    <m/>
    <d v="2020-01-20T10:00:00"/>
    <d v="2020-01-21T00:00:00"/>
    <m/>
    <s v="Cerrado"/>
    <s v="Liliana fajardo"/>
    <s v="Monitoreo_IM"/>
    <m/>
    <x v="9"/>
    <m/>
    <m/>
    <m/>
    <m/>
    <x v="0"/>
    <d v="2020-01-20T17:19:00"/>
    <m/>
    <n v="0"/>
    <x v="0"/>
    <m/>
    <n v="0"/>
    <x v="0"/>
    <n v="439"/>
    <s v="0.010162037037037"/>
    <x v="2"/>
  </r>
  <r>
    <s v="INC000000502919"/>
    <s v="TERRESTRE"/>
    <x v="1"/>
    <s v="CAUCA"/>
    <x v="220"/>
    <m/>
    <d v="2020-01-16T12:33:00"/>
    <d v="2020-01-16T00:00:00"/>
    <m/>
    <s v="Cerrado"/>
    <s v="Nancy Gualguan Luna"/>
    <s v="Monitoreo_IM"/>
    <m/>
    <x v="5"/>
    <m/>
    <m/>
    <m/>
    <m/>
    <x v="0"/>
    <d v="2020-01-16T16:06:00"/>
    <m/>
    <n v="0"/>
    <x v="0"/>
    <m/>
    <n v="0"/>
    <x v="0"/>
    <n v="213"/>
    <s v="0.0049305555555556"/>
    <x v="2"/>
  </r>
  <r>
    <s v="INC000000500309"/>
    <s v="TERRESTRE"/>
    <x v="1"/>
    <s v="CAUCA"/>
    <x v="221"/>
    <m/>
    <d v="2020-01-14T17:54:00"/>
    <d v="2020-01-15T00:00:00"/>
    <m/>
    <s v="Cerrado"/>
    <s v="Byron Ivan Izquierdo Campaz"/>
    <s v="Monitoreo_IM"/>
    <m/>
    <x v="6"/>
    <m/>
    <m/>
    <m/>
    <m/>
    <x v="0"/>
    <d v="2020-01-15T08:13:00"/>
    <m/>
    <n v="0"/>
    <x v="0"/>
    <m/>
    <n v="0"/>
    <x v="0"/>
    <n v="859"/>
    <s v="0.019884259259259"/>
    <x v="2"/>
  </r>
  <r>
    <s v="INC000000501728"/>
    <s v="TERRESTRE"/>
    <x v="1"/>
    <s v="CAUCA"/>
    <x v="221"/>
    <m/>
    <d v="2020-01-15T18:04:00"/>
    <d v="2020-01-16T00:00:00"/>
    <m/>
    <s v="Cerrado"/>
    <s v="Byron Ivan Izquierdo Campaz"/>
    <s v="Monitoreo_IM"/>
    <m/>
    <x v="6"/>
    <m/>
    <m/>
    <m/>
    <m/>
    <x v="0"/>
    <d v="2020-01-16T07:40:00"/>
    <m/>
    <n v="0"/>
    <x v="0"/>
    <n v="816"/>
    <s v="0.018888888888889"/>
    <x v="2"/>
    <m/>
    <n v="0"/>
    <x v="1"/>
  </r>
  <r>
    <s v="INC000000503819"/>
    <s v="TERRESTRE"/>
    <x v="1"/>
    <s v="CAUCA"/>
    <x v="221"/>
    <m/>
    <d v="2020-01-17T08:07:00"/>
    <d v="2020-01-17T00:00:00"/>
    <m/>
    <s v="Cerrado"/>
    <s v="Byron Ivan Izquierdo Campaz"/>
    <s v="Monitoreo_IM"/>
    <m/>
    <x v="6"/>
    <m/>
    <m/>
    <m/>
    <m/>
    <x v="0"/>
    <d v="2020-01-17T08:10:00"/>
    <m/>
    <n v="0"/>
    <x v="0"/>
    <n v="3"/>
    <n v="694444444.44444001"/>
    <x v="2"/>
    <m/>
    <n v="0"/>
    <x v="1"/>
  </r>
  <r>
    <s v="INC000000506952"/>
    <s v="TERRESTRE"/>
    <x v="1"/>
    <s v="CAUCA"/>
    <x v="221"/>
    <m/>
    <d v="2020-01-20T08:17:00"/>
    <d v="2020-01-20T00:00:00"/>
    <m/>
    <s v="Cerrado"/>
    <s v="Byron Ivan Izquierdo Campaz"/>
    <s v="Monitoreo_IM"/>
    <m/>
    <x v="6"/>
    <m/>
    <m/>
    <m/>
    <m/>
    <x v="0"/>
    <d v="2020-01-20T08:35:00"/>
    <m/>
    <n v="0"/>
    <x v="0"/>
    <n v="18"/>
    <s v="0.00041666666666667"/>
    <x v="2"/>
    <m/>
    <n v="0"/>
    <x v="1"/>
  </r>
  <r>
    <s v="INC000000516988"/>
    <s v="TERRESTRE"/>
    <x v="1"/>
    <s v="CAUCA"/>
    <x v="221"/>
    <m/>
    <d v="2020-01-27T08:49:00"/>
    <d v="2020-01-27T00:00:00"/>
    <m/>
    <s v="Cerrado"/>
    <s v="Byron Ivan Izquierdo Campaz"/>
    <s v="Monitoreo_IM"/>
    <m/>
    <x v="6"/>
    <m/>
    <m/>
    <m/>
    <m/>
    <x v="0"/>
    <d v="2020-01-27T08:50:00"/>
    <m/>
    <n v="0"/>
    <x v="0"/>
    <m/>
    <n v="0"/>
    <x v="0"/>
    <n v="1"/>
    <n v="231481481.48148"/>
    <x v="3"/>
  </r>
  <r>
    <s v="INC000000518918"/>
    <s v="TERRESTRE"/>
    <x v="1"/>
    <s v="CAUCA"/>
    <x v="221"/>
    <m/>
    <d v="2020-01-28T08:52:00"/>
    <d v="2020-01-28T00:00:00"/>
    <m/>
    <s v="Cerrado"/>
    <s v="Byron Ivan Izquierdo Campaz"/>
    <s v="Monitoreo_IM"/>
    <m/>
    <x v="6"/>
    <m/>
    <m/>
    <m/>
    <m/>
    <x v="0"/>
    <d v="2020-01-28T09:08:00"/>
    <m/>
    <n v="0"/>
    <x v="0"/>
    <m/>
    <n v="0"/>
    <x v="0"/>
    <n v="16"/>
    <s v="0.00037037037037037"/>
    <x v="3"/>
  </r>
  <r>
    <s v="INC000000487196"/>
    <s v="TERRESTRE"/>
    <x v="1"/>
    <s v="CAUCA"/>
    <x v="222"/>
    <m/>
    <d v="2020-01-03T14:52:00"/>
    <d v="2020-01-08T00:00:00"/>
    <m/>
    <s v="Cerrado"/>
    <s v="Dency Ramirez Camacho"/>
    <s v="Monitoreo_IM"/>
    <m/>
    <x v="5"/>
    <s v="GI12426"/>
    <d v="2020-01-07T11:18:00"/>
    <d v="2020-01-08T08:29:00"/>
    <m/>
    <x v="0"/>
    <d v="2020-01-08T08:29:00"/>
    <n v="0"/>
    <n v="0"/>
    <x v="1"/>
    <n v="6817"/>
    <s v="0.15780092592593"/>
    <x v="2"/>
    <m/>
    <n v="0"/>
    <x v="1"/>
  </r>
  <r>
    <s v="INC000000497135"/>
    <s v="TERRESTRE"/>
    <x v="1"/>
    <s v="CAUCA"/>
    <x v="222"/>
    <m/>
    <d v="2020-01-13T09:37:00"/>
    <d v="2020-01-14T00:00:00"/>
    <m/>
    <s v="Cerrado"/>
    <s v="Dency Ramirez Camacho"/>
    <s v="Monitoreo_IM"/>
    <m/>
    <x v="5"/>
    <m/>
    <m/>
    <m/>
    <m/>
    <x v="0"/>
    <d v="2020-01-13T10:05:00"/>
    <m/>
    <n v="0"/>
    <x v="0"/>
    <n v="28"/>
    <s v="0.00064814814814815"/>
    <x v="2"/>
    <m/>
    <n v="0"/>
    <x v="1"/>
  </r>
  <r>
    <s v="INC000000524197"/>
    <s v="TERRESTRE"/>
    <x v="1"/>
    <s v="CAUCA"/>
    <x v="222"/>
    <m/>
    <d v="2020-01-31T13:13:00"/>
    <d v="2020-01-31T00:00:00"/>
    <m/>
    <s v="Cerrado"/>
    <s v="Dency Ramirez Camacho"/>
    <s v="Monitoreo_IM"/>
    <m/>
    <x v="5"/>
    <m/>
    <m/>
    <m/>
    <m/>
    <x v="0"/>
    <d v="2020-01-31T17:25:00"/>
    <m/>
    <n v="0"/>
    <x v="0"/>
    <n v="63"/>
    <s v="0.0014583333333333"/>
    <x v="7"/>
    <n v="189"/>
    <s v="0.004375"/>
    <x v="3"/>
  </r>
  <r>
    <s v="INC000000502554"/>
    <s v="TERRESTRE"/>
    <x v="1"/>
    <s v="CAUCA"/>
    <x v="223"/>
    <m/>
    <d v="2020-01-16T11:10:00"/>
    <d v="2020-01-16T00:00:00"/>
    <m/>
    <s v="Cerrado"/>
    <s v="Diana Maria Gonzalez Salazar"/>
    <s v="Monitoreo_IM"/>
    <m/>
    <x v="6"/>
    <m/>
    <m/>
    <m/>
    <m/>
    <x v="0"/>
    <d v="2020-01-16T14:55:00"/>
    <m/>
    <n v="0"/>
    <x v="0"/>
    <m/>
    <n v="0"/>
    <x v="0"/>
    <n v="225"/>
    <s v="0.0052083333333333"/>
    <x v="2"/>
  </r>
  <r>
    <s v="INC000000504348"/>
    <s v="TERRESTRE"/>
    <x v="1"/>
    <s v="CAUCA"/>
    <x v="223"/>
    <m/>
    <d v="2020-01-17T11:11:00"/>
    <d v="2020-01-20T00:00:00"/>
    <m/>
    <s v="Cerrado"/>
    <s v="Diana Maria Gonzalez Salazar"/>
    <s v="Monitoreo_IM"/>
    <m/>
    <x v="6"/>
    <m/>
    <m/>
    <m/>
    <m/>
    <x v="0"/>
    <d v="2020-01-20T08:47:00"/>
    <m/>
    <n v="0"/>
    <x v="0"/>
    <m/>
    <n v="0"/>
    <x v="0"/>
    <n v="4176"/>
    <s v="0.096666666666667"/>
    <x v="2"/>
  </r>
  <r>
    <s v="INC000000508809"/>
    <s v="TERRESTRE"/>
    <x v="1"/>
    <s v="CAUCA"/>
    <x v="223"/>
    <m/>
    <d v="2020-01-21T08:51:00"/>
    <d v="2020-01-22T00:00:00"/>
    <m/>
    <s v="Cerrado"/>
    <s v="Diana Maria Gonzalez Salazar"/>
    <s v="Monitoreo_IM"/>
    <m/>
    <x v="6"/>
    <m/>
    <m/>
    <m/>
    <m/>
    <x v="0"/>
    <d v="2020-01-22T08:08:00"/>
    <m/>
    <n v="0"/>
    <x v="0"/>
    <m/>
    <n v="0"/>
    <x v="0"/>
    <n v="1397"/>
    <s v="0.032337962962963"/>
    <x v="2"/>
  </r>
  <r>
    <s v="INC000000490880"/>
    <s v="TERRESTRE"/>
    <x v="1"/>
    <s v="CAUCA"/>
    <x v="224"/>
    <m/>
    <d v="2020-01-07T15:21:00"/>
    <d v="2020-01-08T00:00:00"/>
    <m/>
    <s v="Cerrado"/>
    <s v="Carlos Emigdio Bermeo Burbano"/>
    <s v="Monitoreo_IM"/>
    <m/>
    <x v="5"/>
    <m/>
    <m/>
    <m/>
    <m/>
    <x v="0"/>
    <d v="2020-01-08T08:12:00"/>
    <m/>
    <n v="0"/>
    <x v="0"/>
    <m/>
    <n v="0"/>
    <x v="0"/>
    <n v="1011"/>
    <s v="0.023402777777778"/>
    <x v="2"/>
  </r>
  <r>
    <s v="INC000000493499"/>
    <s v="TERRESTRE"/>
    <x v="1"/>
    <s v="CAUCA"/>
    <x v="224"/>
    <m/>
    <d v="2020-01-09T16:31:00"/>
    <d v="2020-01-10T00:00:00"/>
    <m/>
    <s v="Cerrado"/>
    <s v="Carlos Emigdio Bermeo Burbano"/>
    <s v="Monitoreo_IM"/>
    <m/>
    <x v="5"/>
    <m/>
    <m/>
    <m/>
    <m/>
    <x v="0"/>
    <d v="2020-01-10T08:09:00"/>
    <m/>
    <n v="0"/>
    <x v="0"/>
    <n v="938"/>
    <s v="0.021712962962963"/>
    <x v="2"/>
    <m/>
    <n v="0"/>
    <x v="1"/>
  </r>
  <r>
    <s v="INC000000504926"/>
    <s v="TERRESTRE"/>
    <x v="1"/>
    <s v="CAUCA"/>
    <x v="224"/>
    <m/>
    <d v="2020-01-17T16:35:00"/>
    <d v="2020-01-20T00:00:00"/>
    <m/>
    <s v="Cerrado"/>
    <s v="Carlos Emigdio Bermeo Burbano"/>
    <s v="Monitoreo_IM"/>
    <m/>
    <x v="5"/>
    <m/>
    <m/>
    <m/>
    <m/>
    <x v="0"/>
    <d v="2020-01-20T08:18:00"/>
    <m/>
    <n v="0"/>
    <x v="0"/>
    <n v="3823"/>
    <s v="0.08849537037037"/>
    <x v="3"/>
    <m/>
    <n v="0"/>
    <x v="1"/>
  </r>
  <r>
    <s v="INC000000514761"/>
    <s v="TERRESTRE"/>
    <x v="1"/>
    <s v="CAUCA"/>
    <x v="224"/>
    <m/>
    <d v="2020-01-24T16:32:00"/>
    <d v="2020-01-27T00:00:00"/>
    <m/>
    <s v="Cerrado"/>
    <s v="Carlos Emigdio Bermeo Burbano"/>
    <s v="Monitoreo_IM"/>
    <m/>
    <x v="5"/>
    <m/>
    <m/>
    <m/>
    <m/>
    <x v="0"/>
    <d v="2020-01-27T08:11:00"/>
    <m/>
    <n v="0"/>
    <x v="0"/>
    <n v="3819"/>
    <s v="0.088402777777778"/>
    <x v="1"/>
    <m/>
    <n v="0"/>
    <x v="1"/>
  </r>
  <r>
    <s v="INC000000523075"/>
    <s v="TERRESTRE"/>
    <x v="1"/>
    <s v="CAUCA"/>
    <x v="224"/>
    <m/>
    <d v="2020-01-30T16:23:00"/>
    <d v="2020-01-31T00:00:00"/>
    <m/>
    <s v="Cerrado"/>
    <s v="Carlos Emigdio Bermeo Burbano"/>
    <s v="Monitoreo_IM"/>
    <m/>
    <x v="5"/>
    <m/>
    <m/>
    <m/>
    <m/>
    <x v="0"/>
    <d v="2020-01-31T16:41:00"/>
    <m/>
    <n v="0"/>
    <x v="0"/>
    <n v="1400"/>
    <s v="0.032407407407407"/>
    <x v="2"/>
    <n v="58"/>
    <s v="0.0013425925925926"/>
    <x v="3"/>
  </r>
  <r>
    <s v="INC000000499990"/>
    <s v="TERRESTRE"/>
    <x v="1"/>
    <s v="CAUCA"/>
    <x v="225"/>
    <m/>
    <d v="2020-01-14T16:32:00"/>
    <d v="2020-01-15T00:00:00"/>
    <m/>
    <s v="Cerrado"/>
    <s v="Manuel Dolores Collazos Ortega"/>
    <s v="Monitoreo_IM"/>
    <m/>
    <x v="6"/>
    <m/>
    <m/>
    <m/>
    <m/>
    <x v="0"/>
    <d v="2020-01-15T16:32:00"/>
    <m/>
    <n v="0"/>
    <x v="0"/>
    <n v="1440"/>
    <s v="0.033333333333333"/>
    <x v="2"/>
    <m/>
    <n v="0"/>
    <x v="1"/>
  </r>
  <r>
    <s v="INC000000490628"/>
    <s v="TERRESTRE"/>
    <x v="1"/>
    <s v="CAUCA"/>
    <x v="226"/>
    <m/>
    <d v="2020-01-07T14:16:00"/>
    <d v="2020-01-09T00:00:00"/>
    <m/>
    <s v="Cerrado"/>
    <s v="Thomas de aquino riasco"/>
    <s v="Monitoreo_IM"/>
    <m/>
    <x v="6"/>
    <n v="392792"/>
    <d v="2020-01-08T09:58:00"/>
    <d v="2020-01-09T07:56:00"/>
    <m/>
    <x v="0"/>
    <d v="2020-01-09T07:56:00"/>
    <n v="0"/>
    <n v="0"/>
    <x v="1"/>
    <n v="2500"/>
    <s v="0.05787037037037"/>
    <x v="2"/>
    <m/>
    <n v="0"/>
    <x v="1"/>
  </r>
  <r>
    <s v="INC000000522086"/>
    <s v="TERRESTRE"/>
    <x v="1"/>
    <s v="CAUCA"/>
    <x v="226"/>
    <m/>
    <d v="2020-01-30T08:53:00"/>
    <d v="2020-01-31T00:00:00"/>
    <m/>
    <s v="Cerrado"/>
    <s v="Thomas de aquino riasco"/>
    <s v="Monitoreo_IM"/>
    <m/>
    <x v="6"/>
    <m/>
    <m/>
    <m/>
    <m/>
    <x v="0"/>
    <d v="2020-01-31T08:31:00"/>
    <m/>
    <n v="0"/>
    <x v="0"/>
    <n v="1330"/>
    <s v="0.030787037037037"/>
    <x v="2"/>
    <n v="88"/>
    <s v="0.002037037037037"/>
    <x v="3"/>
  </r>
  <r>
    <s v="INC000000524049"/>
    <s v="TERRESTRE"/>
    <x v="1"/>
    <s v="CAUCA"/>
    <x v="226"/>
    <m/>
    <d v="2020-01-31T11:54:00"/>
    <d v="2020-02-03T00:00:00"/>
    <m/>
    <s v="Cerrado"/>
    <s v="Thomas de aquino riasco"/>
    <s v="Monitoreo_IM"/>
    <m/>
    <x v="6"/>
    <m/>
    <m/>
    <m/>
    <m/>
    <x v="0"/>
    <d v="2020-02-03T08:20:00"/>
    <m/>
    <n v="0"/>
    <x v="0"/>
    <n v="3865"/>
    <s v="0.089467592592593"/>
    <x v="1"/>
    <n v="241"/>
    <s v="0.0055787037037037"/>
    <x v="3"/>
  </r>
  <r>
    <s v="INC000000497140"/>
    <s v="TERRESTRE"/>
    <x v="1"/>
    <s v="CAUCA"/>
    <x v="227"/>
    <m/>
    <d v="2020-01-13T09:38:00"/>
    <d v="2020-01-14T00:00:00"/>
    <m/>
    <s v="Cerrado"/>
    <s v="Yolanda Gomez"/>
    <s v="Monitoreo_IM"/>
    <m/>
    <x v="5"/>
    <s v="GI-12529"/>
    <d v="2020-01-13T12:07:00"/>
    <d v="2020-01-13T10:04:00"/>
    <m/>
    <x v="0"/>
    <d v="2020-01-13T10:04:00"/>
    <n v="26"/>
    <s v="0.00060185185185185"/>
    <x v="4"/>
    <m/>
    <n v="0"/>
    <x v="0"/>
    <m/>
    <n v="0"/>
    <x v="1"/>
  </r>
  <r>
    <s v="INC000000503818"/>
    <s v="TERRESTRE"/>
    <x v="1"/>
    <s v="CAUCA"/>
    <x v="228"/>
    <m/>
    <d v="2020-01-17T08:07:00"/>
    <d v="2020-01-17T00:00:00"/>
    <m/>
    <s v="Cerrado"/>
    <s v="Jose Luis Agilar Gonzalez"/>
    <s v="Monitoreo_IM"/>
    <m/>
    <x v="6"/>
    <m/>
    <m/>
    <m/>
    <m/>
    <x v="0"/>
    <d v="2020-01-17T08:21:00"/>
    <m/>
    <n v="0"/>
    <x v="0"/>
    <n v="14"/>
    <s v="0.00032407407407407"/>
    <x v="5"/>
    <m/>
    <n v="0"/>
    <x v="1"/>
  </r>
  <r>
    <s v="INC000000486709"/>
    <s v="TERRESTRE"/>
    <x v="1"/>
    <s v="CAUCA"/>
    <x v="102"/>
    <m/>
    <d v="2020-01-03T09:18:00"/>
    <d v="2020-01-03T00:00:00"/>
    <m/>
    <s v="Cerrado"/>
    <s v="Diego Hernando Manzano Urbano"/>
    <s v="Monitoreo_IM"/>
    <m/>
    <x v="6"/>
    <m/>
    <m/>
    <m/>
    <m/>
    <x v="0"/>
    <d v="2020-01-03T09:18:00"/>
    <m/>
    <n v="0"/>
    <x v="0"/>
    <m/>
    <n v="0"/>
    <x v="0"/>
    <n v="0"/>
    <n v="0"/>
    <x v="2"/>
  </r>
  <r>
    <s v="INC000000501670"/>
    <s v="TERRESTRE"/>
    <x v="1"/>
    <s v="CAUCA"/>
    <x v="102"/>
    <m/>
    <d v="2020-01-15T18:05:00"/>
    <d v="2020-01-16T00:00:00"/>
    <m/>
    <s v="Cerrado"/>
    <s v="Diego Hernando Manzano Urbano"/>
    <s v="Monitoreo_IM"/>
    <m/>
    <x v="6"/>
    <m/>
    <m/>
    <m/>
    <m/>
    <x v="0"/>
    <d v="2020-01-16T08:18:00"/>
    <m/>
    <n v="0"/>
    <x v="0"/>
    <m/>
    <n v="0"/>
    <x v="0"/>
    <n v="853"/>
    <s v="0.01974537037037"/>
    <x v="3"/>
  </r>
  <r>
    <s v="INC000000508821"/>
    <s v="TERRESTRE"/>
    <x v="1"/>
    <s v="CAUCA"/>
    <x v="102"/>
    <m/>
    <d v="2020-01-21T08:52:00"/>
    <d v="2020-01-21T00:00:00"/>
    <m/>
    <s v="Cerrado"/>
    <s v="Diego Hernando Manzano Urbano"/>
    <s v="Monitoreo_IM"/>
    <m/>
    <x v="6"/>
    <m/>
    <m/>
    <m/>
    <m/>
    <x v="0"/>
    <d v="2020-01-21T08:57:00"/>
    <m/>
    <n v="0"/>
    <x v="0"/>
    <m/>
    <n v="0"/>
    <x v="0"/>
    <n v="5"/>
    <s v="0.00011574074074074"/>
    <x v="3"/>
  </r>
  <r>
    <s v="INC000000494431"/>
    <s v="TERRESTRE"/>
    <x v="1"/>
    <s v="CAUCA"/>
    <x v="229"/>
    <m/>
    <d v="2020-01-10T10:27:00"/>
    <d v="2020-01-10T00:00:00"/>
    <m/>
    <s v="Cerrado"/>
    <s v="Hugo Jesus Cifuentes Vivas"/>
    <s v="Monitoreo_IM"/>
    <m/>
    <x v="6"/>
    <m/>
    <m/>
    <m/>
    <m/>
    <x v="0"/>
    <d v="2020-01-10T11:20:00"/>
    <m/>
    <n v="0"/>
    <x v="0"/>
    <m/>
    <n v="0"/>
    <x v="0"/>
    <n v="53"/>
    <s v="0.0012268518518519"/>
    <x v="2"/>
  </r>
  <r>
    <s v="INC000000507812"/>
    <s v="TERRESTRE"/>
    <x v="1"/>
    <s v="CAUCA"/>
    <x v="229"/>
    <m/>
    <d v="2020-01-20T13:41:00"/>
    <d v="2020-01-21T00:00:00"/>
    <m/>
    <s v="Cerrado"/>
    <s v="Hugo Jesus Cifuentes Vivas"/>
    <s v="Monitoreo_IM"/>
    <m/>
    <x v="6"/>
    <m/>
    <m/>
    <m/>
    <m/>
    <x v="0"/>
    <d v="2020-01-20T15:26:00"/>
    <m/>
    <n v="0"/>
    <x v="0"/>
    <m/>
    <n v="0"/>
    <x v="0"/>
    <n v="105"/>
    <s v="0.0024305555555556"/>
    <x v="2"/>
  </r>
  <r>
    <s v="INC000000493708"/>
    <s v="TERRESTRE"/>
    <x v="1"/>
    <s v="CAUCA"/>
    <x v="158"/>
    <m/>
    <d v="2020-01-09T16:49:00"/>
    <d v="2020-01-10T00:00:00"/>
    <m/>
    <s v="Cerrado"/>
    <s v="ROOSEVELT SARRIA VILLA"/>
    <s v="Monitoreo_IM"/>
    <m/>
    <x v="5"/>
    <m/>
    <m/>
    <m/>
    <m/>
    <x v="0"/>
    <d v="2020-01-10T08:05:00"/>
    <m/>
    <n v="0"/>
    <x v="0"/>
    <m/>
    <n v="0"/>
    <x v="0"/>
    <n v="916"/>
    <s v="0.021203703703704"/>
    <x v="2"/>
  </r>
  <r>
    <s v="INC000000502264"/>
    <s v="TERRESTRE"/>
    <x v="1"/>
    <s v="CAUCA"/>
    <x v="230"/>
    <m/>
    <d v="2020-01-16T08:52:00"/>
    <d v="2020-01-17T00:00:00"/>
    <m/>
    <s v="Cerrado"/>
    <s v="Asdrubal Hernando Ortega Lopez"/>
    <s v="Monitoreo_IM"/>
    <m/>
    <x v="6"/>
    <m/>
    <m/>
    <m/>
    <m/>
    <x v="0"/>
    <d v="2020-01-16T21:15:00"/>
    <m/>
    <n v="0"/>
    <x v="0"/>
    <n v="743"/>
    <s v="0.017199074074074"/>
    <x v="2"/>
    <m/>
    <n v="0"/>
    <x v="1"/>
  </r>
  <r>
    <s v="INC000000504730"/>
    <s v="TERRESTRE"/>
    <x v="1"/>
    <s v="CAUCA"/>
    <x v="230"/>
    <m/>
    <d v="2020-01-17T16:33:00"/>
    <d v="2020-01-18T00:00:00"/>
    <m/>
    <s v="Cerrado"/>
    <s v="Asdrubal Hernando Ortega Lopez"/>
    <s v="Monitoreo_IM"/>
    <m/>
    <x v="6"/>
    <m/>
    <m/>
    <m/>
    <m/>
    <x v="0"/>
    <d v="2020-01-18T11:28:00"/>
    <m/>
    <n v="0"/>
    <x v="0"/>
    <n v="1135"/>
    <s v="0.026273148148148"/>
    <x v="1"/>
    <m/>
    <n v="0"/>
    <x v="1"/>
  </r>
  <r>
    <s v="INC000000513687"/>
    <s v="TERRESTRE"/>
    <x v="1"/>
    <s v="CAUCA"/>
    <x v="230"/>
    <m/>
    <d v="2020-01-24T09:05:00"/>
    <d v="2020-01-24T00:00:00"/>
    <m/>
    <s v="Cerrado"/>
    <s v="Asdrubal Hernando Ortega Lopez"/>
    <s v="Monitoreo_IM"/>
    <m/>
    <x v="6"/>
    <m/>
    <m/>
    <m/>
    <m/>
    <x v="0"/>
    <d v="2020-01-24T09:59:00"/>
    <m/>
    <n v="0"/>
    <x v="0"/>
    <m/>
    <n v="0"/>
    <x v="0"/>
    <n v="54"/>
    <s v="0.00125"/>
    <x v="2"/>
  </r>
  <r>
    <s v="INC000000497139"/>
    <s v="TERRESTRE"/>
    <x v="1"/>
    <s v="CAUCA"/>
    <x v="231"/>
    <m/>
    <d v="2020-01-13T09:38:00"/>
    <d v="2020-01-13T00:00:00"/>
    <m/>
    <s v="Cerrado"/>
    <s v="Carlos Alirio Gomez Hurtado"/>
    <s v="Monitoreo_IM"/>
    <m/>
    <x v="5"/>
    <m/>
    <m/>
    <m/>
    <m/>
    <x v="0"/>
    <d v="2020-01-13T10:06:00"/>
    <m/>
    <n v="0"/>
    <x v="0"/>
    <m/>
    <n v="0"/>
    <x v="0"/>
    <n v="28"/>
    <s v="0.00064814814814815"/>
    <x v="2"/>
  </r>
  <r>
    <s v="INC000000517007"/>
    <s v="TERRESTRE"/>
    <x v="1"/>
    <s v="CAUCA"/>
    <x v="231"/>
    <m/>
    <d v="2020-01-27T08:49:00"/>
    <d v="2020-01-28T00:00:00"/>
    <m/>
    <s v="Cerrado"/>
    <s v="Carlos Alirio Gomez Hurtado"/>
    <s v="Monitoreo_IM"/>
    <m/>
    <x v="5"/>
    <s v="GI-12755"/>
    <d v="2020-01-27T11:02:00"/>
    <d v="2020-01-27T17:05:00"/>
    <m/>
    <x v="0"/>
    <d v="2020-01-27T17:05:00"/>
    <n v="363"/>
    <s v="0.0084027777777778"/>
    <x v="1"/>
    <m/>
    <n v="0"/>
    <x v="0"/>
    <n v="133"/>
    <s v="0.0030787037037037"/>
    <x v="3"/>
  </r>
  <r>
    <s v="INC000000498575"/>
    <s v="TERRESTRE"/>
    <x v="1"/>
    <s v="CAUCA"/>
    <x v="232"/>
    <m/>
    <d v="2020-01-14T08:23:00"/>
    <d v="2020-01-14T00:00:00"/>
    <m/>
    <s v="Cerrado"/>
    <s v="Densy Ramirez"/>
    <s v="Monitoreo_IM"/>
    <m/>
    <x v="6"/>
    <m/>
    <m/>
    <m/>
    <m/>
    <x v="0"/>
    <d v="2020-01-14T08:00:00"/>
    <m/>
    <n v="0"/>
    <x v="0"/>
    <n v="0"/>
    <n v="0"/>
    <x v="2"/>
    <m/>
    <n v="0"/>
    <x v="1"/>
  </r>
  <r>
    <s v="INC000000511112"/>
    <s v="TERRESTRE"/>
    <x v="1"/>
    <s v="CAUCA"/>
    <x v="232"/>
    <m/>
    <d v="2020-01-22T12:02:00"/>
    <d v="2020-01-22T00:00:00"/>
    <m/>
    <s v="Cerrado"/>
    <s v="Densy Ramirez"/>
    <s v="Monitoreo_IM"/>
    <m/>
    <x v="6"/>
    <m/>
    <m/>
    <m/>
    <m/>
    <x v="0"/>
    <d v="2020-01-22T13:36:00"/>
    <m/>
    <n v="0"/>
    <x v="0"/>
    <m/>
    <n v="0"/>
    <x v="0"/>
    <n v="94"/>
    <s v="0.0021759259259259"/>
    <x v="2"/>
  </r>
  <r>
    <s v="INC000000498572"/>
    <s v="TERRESTRE"/>
    <x v="1"/>
    <s v="CAUCA"/>
    <x v="233"/>
    <m/>
    <d v="2020-01-14T08:23:00"/>
    <d v="2020-01-14T00:00:00"/>
    <m/>
    <s v="Cerrado"/>
    <s v="Maria Del Consuelo Burgos"/>
    <s v="Monitoreo_IM"/>
    <m/>
    <x v="7"/>
    <m/>
    <m/>
    <m/>
    <m/>
    <x v="0"/>
    <d v="2020-01-14T08:26:00"/>
    <m/>
    <n v="0"/>
    <x v="0"/>
    <n v="3"/>
    <n v="694444444.44444001"/>
    <x v="2"/>
    <m/>
    <n v="0"/>
    <x v="1"/>
  </r>
  <r>
    <s v="INC000000504924"/>
    <s v="TERRESTRE"/>
    <x v="1"/>
    <s v="CAUCA"/>
    <x v="233"/>
    <m/>
    <d v="2020-01-17T16:32:00"/>
    <d v="2020-01-20T00:00:00"/>
    <m/>
    <s v="Cerrado"/>
    <s v="Maria Del Consuelo Burgos"/>
    <s v="Monitoreo_IM"/>
    <m/>
    <x v="7"/>
    <m/>
    <m/>
    <m/>
    <m/>
    <x v="0"/>
    <d v="2020-01-20T08:15:00"/>
    <m/>
    <n v="0"/>
    <x v="0"/>
    <m/>
    <n v="0"/>
    <x v="0"/>
    <n v="3823"/>
    <s v="0.08849537037037"/>
    <x v="2"/>
  </r>
  <r>
    <s v="INC000000519819"/>
    <s v="TERRESTRE"/>
    <x v="1"/>
    <s v="CAUCA"/>
    <x v="233"/>
    <m/>
    <d v="2020-01-28T16:34:00"/>
    <d v="2020-01-29T00:00:00"/>
    <m/>
    <s v="Cerrado"/>
    <s v="Maria Del Consuelo Burgos"/>
    <s v="Monitoreo_IM"/>
    <m/>
    <x v="7"/>
    <m/>
    <m/>
    <m/>
    <m/>
    <x v="0"/>
    <d v="2020-01-29T08:27:00"/>
    <m/>
    <n v="0"/>
    <x v="0"/>
    <n v="923"/>
    <s v="0.021365740740741"/>
    <x v="2"/>
    <n v="30"/>
    <s v="0.00069444444444444"/>
    <x v="3"/>
  </r>
  <r>
    <s v="INC000000502829"/>
    <s v="TERRESTRE"/>
    <x v="1"/>
    <s v="CAUCA"/>
    <x v="234"/>
    <m/>
    <d v="2020-01-16T12:33:00"/>
    <d v="2020-01-17T00:00:00"/>
    <m/>
    <s v="Cerrado"/>
    <s v="Yamileth Amparo Garces Rengifo"/>
    <s v="Monitoreo_IM"/>
    <m/>
    <x v="6"/>
    <m/>
    <m/>
    <m/>
    <m/>
    <x v="0"/>
    <d v="2020-01-17T17:04:00"/>
    <m/>
    <n v="0"/>
    <x v="0"/>
    <n v="1711"/>
    <s v="0.039606481481481"/>
    <x v="5"/>
    <m/>
    <n v="0"/>
    <x v="1"/>
  </r>
  <r>
    <s v="INC000000502916"/>
    <s v="TERRESTRE"/>
    <x v="1"/>
    <s v="CAUCA"/>
    <x v="117"/>
    <m/>
    <d v="2020-01-16T12:30:00"/>
    <d v="2020-01-17T00:00:00"/>
    <m/>
    <s v="Cerrado"/>
    <s v="Zuly Viviana Caicedo Macias"/>
    <s v="Monitoreo_IM"/>
    <m/>
    <x v="6"/>
    <m/>
    <m/>
    <m/>
    <m/>
    <x v="0"/>
    <d v="2020-01-16T23:22:00"/>
    <m/>
    <n v="0"/>
    <x v="0"/>
    <n v="652"/>
    <s v="0.015092592592593"/>
    <x v="5"/>
    <m/>
    <n v="0"/>
    <x v="1"/>
  </r>
  <r>
    <s v="INC000000508746"/>
    <s v="TERRESTRE"/>
    <x v="1"/>
    <s v="CAUCA"/>
    <x v="117"/>
    <m/>
    <d v="2020-01-21T09:05:00"/>
    <d v="2020-01-21T00:00:00"/>
    <m/>
    <s v="Cerrado"/>
    <s v="Zuly Viviana Caicedo Macias"/>
    <s v="Monitoreo_IM"/>
    <m/>
    <x v="6"/>
    <m/>
    <m/>
    <m/>
    <m/>
    <x v="0"/>
    <d v="2020-01-21T09:14:00"/>
    <m/>
    <n v="0"/>
    <x v="0"/>
    <m/>
    <n v="0"/>
    <x v="0"/>
    <n v="9"/>
    <s v="0.00020833333333333"/>
    <x v="3"/>
  </r>
  <r>
    <s v="INC000000486713"/>
    <s v="TERRESTRE"/>
    <x v="1"/>
    <s v="CAUCA"/>
    <x v="235"/>
    <m/>
    <d v="2020-01-03T09:28:00"/>
    <d v="2020-01-07T00:00:00"/>
    <m/>
    <s v="Cerrado"/>
    <s v="Fernanndo Javier Portilla Florez"/>
    <s v="Monitoreo_IM"/>
    <m/>
    <x v="5"/>
    <m/>
    <m/>
    <m/>
    <m/>
    <x v="0"/>
    <d v="2020-01-07T16:16:00"/>
    <m/>
    <n v="0"/>
    <x v="0"/>
    <m/>
    <n v="0"/>
    <x v="0"/>
    <n v="6168"/>
    <s v="0.14277777777778"/>
    <x v="2"/>
  </r>
  <r>
    <s v="INC000000497044"/>
    <s v="TERRESTRE"/>
    <x v="1"/>
    <s v="CAUCA"/>
    <x v="235"/>
    <m/>
    <d v="2020-01-13T09:38:00"/>
    <d v="2020-01-13T00:00:00"/>
    <m/>
    <s v="Cerrado"/>
    <s v="Fernanndo Javier Portilla Florez"/>
    <s v="Monitoreo_IM"/>
    <m/>
    <x v="5"/>
    <m/>
    <m/>
    <m/>
    <m/>
    <x v="0"/>
    <d v="2020-01-13T10:04:00"/>
    <m/>
    <n v="0"/>
    <x v="0"/>
    <n v="26"/>
    <s v="0.00060185185185185"/>
    <x v="4"/>
    <m/>
    <n v="0"/>
    <x v="1"/>
  </r>
  <r>
    <s v="INC000000504906"/>
    <s v="TERRESTRE"/>
    <x v="1"/>
    <s v="CAUCA"/>
    <x v="236"/>
    <m/>
    <d v="2020-01-17T16:21:00"/>
    <d v="2020-01-20T00:00:00"/>
    <m/>
    <s v="Cerrado"/>
    <s v="Leydy Ximena Manzano"/>
    <s v="Monitoreo_IM"/>
    <m/>
    <x v="5"/>
    <m/>
    <m/>
    <m/>
    <m/>
    <x v="0"/>
    <d v="2020-01-20T08:09:00"/>
    <m/>
    <n v="0"/>
    <x v="0"/>
    <n v="3719"/>
    <s v="0.086087962962963"/>
    <x v="1"/>
    <n v="109"/>
    <s v="0.0025231481481481"/>
    <x v="3"/>
  </r>
  <r>
    <s v="INC000000514598"/>
    <s v="TERRESTRE"/>
    <x v="1"/>
    <s v="CAUCA"/>
    <x v="237"/>
    <m/>
    <d v="2020-01-24T16:11:00"/>
    <d v="2020-01-27T00:00:00"/>
    <m/>
    <s v="Cerrado"/>
    <s v="Duli Rocio Ortiz Daza"/>
    <s v="Monitoreo_IM"/>
    <m/>
    <x v="6"/>
    <m/>
    <m/>
    <m/>
    <m/>
    <x v="0"/>
    <d v="2020-01-27T09:38:00"/>
    <n v="3870"/>
    <s v="0.089583333333333"/>
    <x v="5"/>
    <m/>
    <n v="0"/>
    <x v="0"/>
    <n v="57"/>
    <s v="0.0013194444444444"/>
    <x v="3"/>
  </r>
  <r>
    <s v="INC000000522975"/>
    <s v="TERRESTRE"/>
    <x v="1"/>
    <s v="CAUCA"/>
    <x v="238"/>
    <m/>
    <d v="2020-01-30T16:27:00"/>
    <d v="2020-01-31T00:00:00"/>
    <m/>
    <s v="Cerrado"/>
    <s v="Jaime Laurido Gomez"/>
    <s v="Monitoreo_IM"/>
    <m/>
    <x v="5"/>
    <m/>
    <m/>
    <m/>
    <m/>
    <x v="0"/>
    <d v="2020-01-30T16:37:00"/>
    <m/>
    <n v="0"/>
    <x v="0"/>
    <m/>
    <n v="0"/>
    <x v="0"/>
    <n v="10"/>
    <s v="0.00023148148148148"/>
    <x v="2"/>
  </r>
  <r>
    <s v="INC000000498690"/>
    <s v="TERRESTRE"/>
    <x v="1"/>
    <s v="CAUCA"/>
    <x v="239"/>
    <m/>
    <d v="2020-01-14T08:18:00"/>
    <d v="2020-01-14T00:00:00"/>
    <m/>
    <s v="Cerrado"/>
    <s v="Cesar Antonio Zuniga Hurtado"/>
    <s v="Monitoreo_IM"/>
    <m/>
    <x v="6"/>
    <m/>
    <m/>
    <m/>
    <m/>
    <x v="0"/>
    <d v="2020-01-14T08:32:00"/>
    <m/>
    <n v="0"/>
    <x v="0"/>
    <n v="14"/>
    <s v="0.00032407407407407"/>
    <x v="2"/>
    <m/>
    <n v="0"/>
    <x v="1"/>
  </r>
  <r>
    <s v="INC000000501806"/>
    <s v="TERRESTRE"/>
    <x v="1"/>
    <s v="CAUCA"/>
    <x v="239"/>
    <m/>
    <d v="2020-01-15T17:52:00"/>
    <d v="2020-01-16T00:00:00"/>
    <m/>
    <s v="Cerrado"/>
    <s v="Cesar Antonio Zuniga Hurtado"/>
    <s v="Monitoreo_IM"/>
    <m/>
    <x v="6"/>
    <m/>
    <m/>
    <m/>
    <m/>
    <x v="0"/>
    <d v="2020-01-16T08:27:00"/>
    <m/>
    <n v="0"/>
    <x v="0"/>
    <m/>
    <n v="0"/>
    <x v="0"/>
    <n v="875"/>
    <s v="0.02025462962963"/>
    <x v="3"/>
  </r>
  <r>
    <s v="INC000000503774"/>
    <s v="TERRESTRE"/>
    <x v="1"/>
    <s v="CAUCA"/>
    <x v="239"/>
    <m/>
    <d v="2020-01-17T08:07:00"/>
    <d v="2020-01-17T00:00:00"/>
    <m/>
    <s v="Cerrado"/>
    <s v="Cesar Antonio Zuniga Hurtado"/>
    <s v="Monitoreo_IM"/>
    <m/>
    <x v="6"/>
    <m/>
    <m/>
    <m/>
    <m/>
    <x v="0"/>
    <d v="2020-01-17T11:09:00"/>
    <m/>
    <n v="0"/>
    <x v="0"/>
    <n v="182"/>
    <s v="0.004212962962963"/>
    <x v="5"/>
    <m/>
    <n v="0"/>
    <x v="1"/>
  </r>
  <r>
    <s v="INC000000519002"/>
    <s v="TERRESTRE"/>
    <x v="1"/>
    <s v="CAUCA"/>
    <x v="239"/>
    <m/>
    <d v="2020-01-28T08:52:00"/>
    <d v="2020-01-28T00:00:00"/>
    <m/>
    <s v="Cerrado"/>
    <s v="Cesar Antonio Zuniga Hurtado"/>
    <s v="Monitoreo_IM"/>
    <m/>
    <x v="6"/>
    <m/>
    <m/>
    <m/>
    <m/>
    <x v="0"/>
    <d v="2020-01-28T14:27:00"/>
    <m/>
    <n v="0"/>
    <x v="0"/>
    <n v="203"/>
    <s v="0.0046990740740741"/>
    <x v="2"/>
    <n v="132"/>
    <s v="0.0030555555555556"/>
    <x v="3"/>
  </r>
  <r>
    <s v="INC000000494425"/>
    <s v="TERRESTRE"/>
    <x v="1"/>
    <s v="CAUCA"/>
    <x v="240"/>
    <m/>
    <d v="2020-01-10T10:22:00"/>
    <d v="2020-01-13T00:00:00"/>
    <m/>
    <s v="Cerrado"/>
    <s v="Henry Quijano"/>
    <s v="Monitoreo_IM"/>
    <m/>
    <x v="6"/>
    <m/>
    <m/>
    <m/>
    <m/>
    <x v="0"/>
    <d v="2020-01-10T14:00:00"/>
    <m/>
    <n v="0"/>
    <x v="0"/>
    <m/>
    <n v="0"/>
    <x v="0"/>
    <n v="218"/>
    <s v="0.0050462962962963"/>
    <x v="2"/>
  </r>
  <r>
    <s v="INC000000507964"/>
    <s v="TERRESTRE"/>
    <x v="1"/>
    <s v="CAUCA"/>
    <x v="240"/>
    <m/>
    <d v="2020-01-20T15:46:00"/>
    <d v="2020-01-21T00:00:00"/>
    <m/>
    <s v="Cerrado"/>
    <s v="Henry Quijano"/>
    <s v="Automatico"/>
    <m/>
    <x v="6"/>
    <m/>
    <m/>
    <m/>
    <m/>
    <x v="0"/>
    <d v="2020-01-21T08:49:00"/>
    <m/>
    <n v="0"/>
    <x v="0"/>
    <m/>
    <n v="0"/>
    <x v="0"/>
    <n v="1023"/>
    <s v="0.023680555555556"/>
    <x v="2"/>
  </r>
  <r>
    <s v="INC000000509014"/>
    <s v="TERRESTRE"/>
    <x v="1"/>
    <s v="CAUCA"/>
    <x v="240"/>
    <m/>
    <d v="2020-01-21T10:36:00"/>
    <d v="2020-01-21T00:00:00"/>
    <m/>
    <s v="Cerrado"/>
    <s v="Henry Quijano"/>
    <s v="Monitoreo_IM"/>
    <m/>
    <x v="6"/>
    <m/>
    <m/>
    <m/>
    <m/>
    <x v="0"/>
    <d v="2020-01-21T10:50:00"/>
    <m/>
    <n v="0"/>
    <x v="0"/>
    <m/>
    <n v="0"/>
    <x v="0"/>
    <n v="14"/>
    <s v="0.00032407407407407"/>
    <x v="3"/>
  </r>
  <r>
    <s v="INC000000509365"/>
    <s v="TERRESTRE"/>
    <x v="1"/>
    <s v="CAUCA"/>
    <x v="240"/>
    <m/>
    <d v="2020-01-21T14:51:00"/>
    <d v="2020-01-22T00:00:00"/>
    <m/>
    <s v="Cerrado"/>
    <s v="Henry Quijano"/>
    <s v="Monitoreo_IM"/>
    <m/>
    <x v="6"/>
    <m/>
    <m/>
    <m/>
    <m/>
    <x v="0"/>
    <d v="2020-01-22T07:59:00"/>
    <m/>
    <n v="0"/>
    <x v="0"/>
    <m/>
    <n v="0"/>
    <x v="0"/>
    <n v="1028"/>
    <s v="0.023796296296296"/>
    <x v="2"/>
  </r>
  <r>
    <s v="INC000000519354"/>
    <s v="TERRESTRE"/>
    <x v="1"/>
    <s v="CAUCA"/>
    <x v="240"/>
    <m/>
    <d v="2020-01-28T12:21:00"/>
    <d v="2020-01-28T00:00:00"/>
    <m/>
    <s v="Cerrado"/>
    <s v="Henry Quijano"/>
    <s v="Monitoreo_IM"/>
    <m/>
    <x v="6"/>
    <m/>
    <m/>
    <m/>
    <m/>
    <x v="0"/>
    <d v="2020-01-28T13:29:00"/>
    <m/>
    <n v="0"/>
    <x v="0"/>
    <m/>
    <n v="0"/>
    <x v="0"/>
    <n v="68"/>
    <s v="0.0015740740740741"/>
    <x v="2"/>
  </r>
  <r>
    <s v="INC000000497147"/>
    <s v="TERRESTRE"/>
    <x v="1"/>
    <s v="CAUCA"/>
    <x v="241"/>
    <m/>
    <d v="2020-01-13T09:51:00"/>
    <d v="2020-01-14T00:00:00"/>
    <m/>
    <s v="Cerrado"/>
    <s v="Nancy Piedad Hurtado Quijano"/>
    <s v="Monitoreo_IM"/>
    <m/>
    <x v="6"/>
    <m/>
    <m/>
    <m/>
    <m/>
    <x v="0"/>
    <d v="2020-01-13T13:09:00"/>
    <m/>
    <n v="0"/>
    <x v="0"/>
    <n v="198"/>
    <s v="0.0045833333333333"/>
    <x v="5"/>
    <m/>
    <n v="0"/>
    <x v="1"/>
  </r>
  <r>
    <s v="INC000000504605"/>
    <s v="TERRESTRE"/>
    <x v="1"/>
    <s v="CAUCA"/>
    <x v="241"/>
    <m/>
    <d v="2020-01-17T13:43:00"/>
    <d v="2020-01-18T00:00:00"/>
    <m/>
    <s v="Cerrado"/>
    <s v="Nancy Piedad Hurtado Quijano"/>
    <s v="Monitoreo_IM"/>
    <m/>
    <x v="6"/>
    <m/>
    <m/>
    <m/>
    <m/>
    <x v="0"/>
    <d v="2020-01-18T08:58:00"/>
    <m/>
    <n v="0"/>
    <x v="0"/>
    <n v="868"/>
    <s v="0.020092592592593"/>
    <x v="1"/>
    <n v="287"/>
    <s v="0.0066435185185185"/>
    <x v="3"/>
  </r>
  <r>
    <s v="INC000000514026"/>
    <s v="TERRESTRE"/>
    <x v="1"/>
    <s v="CAUCA"/>
    <x v="241"/>
    <m/>
    <d v="2020-01-24T10:35:00"/>
    <d v="2020-01-28T00:00:00"/>
    <m/>
    <s v="Cerrado"/>
    <s v="Nancy Piedad Hurtado Quijano"/>
    <s v="Monitoreo_IM"/>
    <m/>
    <x v="6"/>
    <n v="403585"/>
    <d v="2020-01-24T15:58:00"/>
    <d v="2020-01-28T08:39:00"/>
    <m/>
    <x v="0"/>
    <d v="2020-01-28T08:39:00"/>
    <n v="1529"/>
    <s v="0.035393518518519"/>
    <x v="1"/>
    <n v="3866"/>
    <s v="0.089490740740741"/>
    <x v="11"/>
    <n v="249"/>
    <s v="0.0057638888888889"/>
    <x v="3"/>
  </r>
  <r>
    <s v="INC000000501473"/>
    <s v="TERRESTRE"/>
    <x v="1"/>
    <s v="CAUCA"/>
    <x v="242"/>
    <m/>
    <d v="2020-01-15T16:35:00"/>
    <d v="2020-01-16T00:00:00"/>
    <m/>
    <s v="Cerrado"/>
    <s v="Vicente Arnulfo Banbue"/>
    <s v="Monitoreo_IM"/>
    <m/>
    <x v="4"/>
    <m/>
    <m/>
    <m/>
    <m/>
    <x v="0"/>
    <d v="2020-01-16T08:05:00"/>
    <m/>
    <n v="0"/>
    <x v="0"/>
    <n v="930"/>
    <s v="0.021527777777778"/>
    <x v="2"/>
    <m/>
    <n v="0"/>
    <x v="1"/>
  </r>
  <r>
    <s v="INC000000522082"/>
    <s v="TERRESTRE"/>
    <x v="1"/>
    <s v="CESAR"/>
    <x v="243"/>
    <m/>
    <d v="2020-01-30T08:53:00"/>
    <d v="2020-01-30T00:00:00"/>
    <m/>
    <s v="Cerrado"/>
    <s v="Jose Riquett"/>
    <s v="Monitoreo_IM"/>
    <m/>
    <x v="1"/>
    <m/>
    <m/>
    <m/>
    <m/>
    <x v="0"/>
    <d v="2020-01-30T09:36:00"/>
    <m/>
    <n v="0"/>
    <x v="0"/>
    <m/>
    <n v="0"/>
    <x v="0"/>
    <n v="43"/>
    <s v="0.00099537037037037"/>
    <x v="2"/>
  </r>
  <r>
    <s v="INC000000504683"/>
    <s v="TERRESTRE"/>
    <x v="1"/>
    <s v="CESAR"/>
    <x v="244"/>
    <m/>
    <d v="2020-01-17T18:23:00"/>
    <d v="2020-01-18T00:00:00"/>
    <m/>
    <s v="Cerrado"/>
    <s v="Hernan Lopez"/>
    <s v="Monitoreo_IM"/>
    <m/>
    <x v="7"/>
    <m/>
    <m/>
    <m/>
    <m/>
    <x v="0"/>
    <d v="2020-01-17T18:30:00"/>
    <m/>
    <n v="0"/>
    <x v="0"/>
    <n v="7"/>
    <s v="0.00016203703703704"/>
    <x v="1"/>
    <m/>
    <n v="0"/>
    <x v="1"/>
  </r>
  <r>
    <s v="INC000000507023"/>
    <s v="TERRESTRE"/>
    <x v="1"/>
    <s v="CESAR"/>
    <x v="245"/>
    <m/>
    <d v="2020-01-20T08:52:00"/>
    <d v="2020-01-20T00:00:00"/>
    <m/>
    <s v="Cerrado"/>
    <s v="Hernando Juaquin Dasa Cierra"/>
    <s v="Monitoreo_IM"/>
    <m/>
    <x v="1"/>
    <m/>
    <m/>
    <m/>
    <m/>
    <x v="0"/>
    <d v="2020-01-20T09:23:00"/>
    <m/>
    <n v="0"/>
    <x v="0"/>
    <m/>
    <n v="0"/>
    <x v="0"/>
    <n v="31"/>
    <s v="0.00071759259259259"/>
    <x v="2"/>
  </r>
  <r>
    <s v="INC000000494465"/>
    <s v="TERRESTRE"/>
    <x v="1"/>
    <s v="CESAR"/>
    <x v="246"/>
    <m/>
    <d v="2020-01-10T11:43:00"/>
    <d v="2020-01-10T00:00:00"/>
    <m/>
    <s v="Cerrado"/>
    <s v="Harold Vanegas Soto"/>
    <s v="Monitoreo_IM"/>
    <m/>
    <x v="6"/>
    <m/>
    <m/>
    <m/>
    <m/>
    <x v="0"/>
    <d v="2020-01-10T12:00:00"/>
    <m/>
    <n v="0"/>
    <x v="0"/>
    <m/>
    <n v="0"/>
    <x v="0"/>
    <n v="17"/>
    <s v="0.00039351851851852"/>
    <x v="2"/>
  </r>
  <r>
    <s v="INC000000501575"/>
    <s v="TERRESTRE"/>
    <x v="1"/>
    <s v="CESAR"/>
    <x v="246"/>
    <m/>
    <d v="2020-01-15T16:23:00"/>
    <d v="2020-01-16T00:00:00"/>
    <m/>
    <s v="Cerrado"/>
    <s v="Harold Vanegas Soto"/>
    <s v="Monitoreo_IM"/>
    <m/>
    <x v="6"/>
    <n v="399788"/>
    <d v="2020-01-16T10:02:00"/>
    <d v="2020-01-16T16:00:00"/>
    <m/>
    <x v="0"/>
    <d v="2020-01-16T16:00:00"/>
    <n v="1417"/>
    <s v="0.032800925925926"/>
    <x v="1"/>
    <m/>
    <n v="0"/>
    <x v="0"/>
    <m/>
    <n v="0"/>
    <x v="1"/>
  </r>
  <r>
    <s v="INC000000504908"/>
    <s v="TERRESTRE"/>
    <x v="1"/>
    <s v="CESAR"/>
    <x v="246"/>
    <m/>
    <d v="2020-01-17T16:24:00"/>
    <d v="2020-01-18T00:00:00"/>
    <m/>
    <s v="Cerrado"/>
    <s v="Harold Vanegas Soto"/>
    <s v="Monitoreo_IM"/>
    <m/>
    <x v="6"/>
    <m/>
    <m/>
    <m/>
    <m/>
    <x v="0"/>
    <d v="2020-01-17T17:52:00"/>
    <m/>
    <n v="0"/>
    <x v="0"/>
    <m/>
    <n v="0"/>
    <x v="0"/>
    <n v="88"/>
    <s v="0.002037037037037"/>
    <x v="3"/>
  </r>
  <r>
    <s v="INC000000520720"/>
    <s v="TERRESTRE"/>
    <x v="1"/>
    <s v="CESAR"/>
    <x v="246"/>
    <m/>
    <d v="2020-01-29T10:49:00"/>
    <d v="2020-01-30T00:00:00"/>
    <m/>
    <s v="Cerrado"/>
    <s v="Harold Vanegas Soto"/>
    <s v="Monitoreo_IM"/>
    <m/>
    <x v="6"/>
    <m/>
    <m/>
    <m/>
    <m/>
    <x v="0"/>
    <d v="2020-01-29T12:07:00"/>
    <m/>
    <n v="0"/>
    <x v="0"/>
    <m/>
    <n v="0"/>
    <x v="0"/>
    <n v="78"/>
    <s v="0.0018055555555556"/>
    <x v="2"/>
  </r>
  <r>
    <s v="INC000000513126"/>
    <s v="TERRESTRE"/>
    <x v="1"/>
    <s v="CESAR"/>
    <x v="247"/>
    <m/>
    <d v="2020-01-23T15:57:00"/>
    <d v="2020-01-23T00:00:00"/>
    <m/>
    <s v="Cerrado"/>
    <s v="Yulet Maria Guzman"/>
    <s v="Monitoreo_IM"/>
    <m/>
    <x v="7"/>
    <m/>
    <m/>
    <m/>
    <m/>
    <x v="0"/>
    <d v="2020-01-23T16:53:00"/>
    <m/>
    <n v="0"/>
    <x v="0"/>
    <m/>
    <n v="0"/>
    <x v="0"/>
    <n v="56"/>
    <s v="0.0012962962962963"/>
    <x v="2"/>
  </r>
  <r>
    <s v="INC000000500332"/>
    <s v="TERRESTRE"/>
    <x v="1"/>
    <s v="CESAR"/>
    <x v="248"/>
    <m/>
    <d v="2020-01-15T07:21:00"/>
    <d v="2020-01-14T00:00:00"/>
    <m/>
    <s v="Cerrado"/>
    <s v="Natalia Tapes Salamanca"/>
    <s v="Monitoreo_IM"/>
    <m/>
    <x v="1"/>
    <m/>
    <m/>
    <m/>
    <m/>
    <x v="0"/>
    <d v="2020-01-14T07:36:00"/>
    <m/>
    <n v="0"/>
    <x v="0"/>
    <n v="0"/>
    <n v="0"/>
    <x v="2"/>
    <m/>
    <n v="0"/>
    <x v="1"/>
  </r>
  <r>
    <s v="INC000000504829"/>
    <s v="TERRESTRE"/>
    <x v="1"/>
    <s v="CESAR"/>
    <x v="249"/>
    <m/>
    <d v="2020-01-17T15:47:00"/>
    <d v="2020-01-20T00:00:00"/>
    <m/>
    <s v="Cerrado"/>
    <s v="Alvaro Javier Celis Carvajal"/>
    <s v="Monitoreo_IM"/>
    <m/>
    <x v="7"/>
    <m/>
    <m/>
    <m/>
    <m/>
    <x v="0"/>
    <d v="2020-01-20T07:49:00"/>
    <m/>
    <n v="0"/>
    <x v="0"/>
    <n v="3694"/>
    <s v="0.085509259259259"/>
    <x v="1"/>
    <n v="148"/>
    <s v="0.0034259259259259"/>
    <x v="3"/>
  </r>
  <r>
    <s v="INC000000507975"/>
    <s v="TERRESTRE"/>
    <x v="1"/>
    <s v="CESAR"/>
    <x v="249"/>
    <m/>
    <d v="2020-01-20T15:56:00"/>
    <d v="2020-01-20T00:00:00"/>
    <m/>
    <s v="Cerrado"/>
    <s v="Alvaro Javier Celis Carvajal"/>
    <s v="Monitoreo_IM"/>
    <m/>
    <x v="7"/>
    <m/>
    <m/>
    <m/>
    <m/>
    <x v="0"/>
    <d v="2020-01-20T16:06:00"/>
    <m/>
    <n v="0"/>
    <x v="0"/>
    <m/>
    <n v="0"/>
    <x v="0"/>
    <n v="10"/>
    <s v="0.00023148148148148"/>
    <x v="2"/>
  </r>
  <r>
    <s v="INC000000512420"/>
    <s v="TERRESTRE"/>
    <x v="1"/>
    <s v="CESAR"/>
    <x v="249"/>
    <m/>
    <d v="2020-01-23T09:29:00"/>
    <d v="2020-01-23T00:00:00"/>
    <m/>
    <s v="Cerrado"/>
    <s v="Alvaro Javier Celis Carvajal"/>
    <s v="Monitoreo_IM"/>
    <m/>
    <x v="7"/>
    <m/>
    <m/>
    <m/>
    <m/>
    <x v="0"/>
    <d v="2020-01-23T18:21:00"/>
    <m/>
    <n v="0"/>
    <x v="0"/>
    <m/>
    <n v="0"/>
    <x v="0"/>
    <n v="53"/>
    <s v="0.0012268518518519"/>
    <x v="3"/>
  </r>
  <r>
    <s v="INC000000497798"/>
    <s v="TERRESTRE"/>
    <x v="1"/>
    <s v="CESAR"/>
    <x v="250"/>
    <m/>
    <d v="2020-01-13T15:50:00"/>
    <d v="2020-01-13T00:00:00"/>
    <m/>
    <s v="Cerrado"/>
    <s v="Anibal Rodriguez"/>
    <s v="Monitoreo_IM"/>
    <m/>
    <x v="7"/>
    <m/>
    <m/>
    <m/>
    <m/>
    <x v="0"/>
    <d v="2020-01-13T16:17:00"/>
    <m/>
    <n v="0"/>
    <x v="0"/>
    <m/>
    <n v="0"/>
    <x v="0"/>
    <n v="27"/>
    <s v="0.000625"/>
    <x v="2"/>
  </r>
  <r>
    <s v="INC000000512199"/>
    <s v="TERRESTRE"/>
    <x v="1"/>
    <s v="CESAR"/>
    <x v="250"/>
    <m/>
    <d v="2020-01-23T08:51:00"/>
    <d v="2020-01-24T00:00:00"/>
    <m/>
    <s v="Cerrado"/>
    <s v="Anibal Rodriguez"/>
    <s v="Monitoreo_IM"/>
    <m/>
    <x v="7"/>
    <m/>
    <m/>
    <m/>
    <m/>
    <x v="0"/>
    <d v="2020-01-23T18:16:00"/>
    <m/>
    <n v="0"/>
    <x v="0"/>
    <m/>
    <n v="0"/>
    <x v="0"/>
    <n v="565"/>
    <s v="0.013078703703704"/>
    <x v="2"/>
  </r>
  <r>
    <s v="INC000000492152"/>
    <s v="TERRESTRE"/>
    <x v="1"/>
    <s v="CESAR"/>
    <x v="251"/>
    <m/>
    <d v="2020-01-08T15:06:00"/>
    <d v="2020-01-08T00:00:00"/>
    <m/>
    <s v="Cerrado"/>
    <s v="Yenis Edith Gullo Peña"/>
    <s v="Monitoreo_IM"/>
    <m/>
    <x v="7"/>
    <m/>
    <m/>
    <m/>
    <m/>
    <x v="0"/>
    <d v="2020-01-08T16:15:00"/>
    <m/>
    <n v="0"/>
    <x v="0"/>
    <n v="69"/>
    <s v="0.0015972222222222"/>
    <x v="5"/>
    <m/>
    <n v="0"/>
    <x v="1"/>
  </r>
  <r>
    <s v="INC000000508823"/>
    <s v="TERRESTRE"/>
    <x v="1"/>
    <s v="CESAR"/>
    <x v="251"/>
    <m/>
    <d v="2020-01-21T08:56:00"/>
    <d v="2020-01-22T00:00:00"/>
    <m/>
    <s v="Cerrado"/>
    <s v="Yenis Edith Gullo Peña"/>
    <s v="Monitoreo_IM"/>
    <m/>
    <x v="7"/>
    <m/>
    <m/>
    <m/>
    <m/>
    <x v="0"/>
    <d v="2020-01-22T08:09:00"/>
    <m/>
    <n v="0"/>
    <x v="0"/>
    <m/>
    <n v="0"/>
    <x v="0"/>
    <n v="1393"/>
    <s v="0.03224537037037"/>
    <x v="2"/>
  </r>
  <r>
    <s v="INC000000517272"/>
    <s v="TERRESTRE"/>
    <x v="1"/>
    <s v="CESAR"/>
    <x v="251"/>
    <m/>
    <d v="2020-01-27T10:08:00"/>
    <d v="2020-01-27T00:00:00"/>
    <m/>
    <s v="Cerrado"/>
    <s v="Yenis Edith Gullo Peña"/>
    <s v="Monitoreo_IM"/>
    <m/>
    <x v="7"/>
    <m/>
    <m/>
    <m/>
    <m/>
    <x v="0"/>
    <d v="2020-01-27T10:34:00"/>
    <m/>
    <n v="0"/>
    <x v="0"/>
    <m/>
    <n v="0"/>
    <x v="0"/>
    <n v="26"/>
    <s v="0.00060185185185185"/>
    <x v="3"/>
  </r>
  <r>
    <s v="INC000000519276"/>
    <s v="TERRESTRE"/>
    <x v="1"/>
    <s v="CESAR"/>
    <x v="251"/>
    <m/>
    <d v="2020-01-28T08:52:00"/>
    <d v="2020-01-28T00:00:00"/>
    <m/>
    <s v="Cerrado"/>
    <s v="Yenis Edith Gullo Peña"/>
    <s v="Monitoreo_IM"/>
    <m/>
    <x v="7"/>
    <m/>
    <m/>
    <m/>
    <m/>
    <x v="0"/>
    <d v="2020-01-28T12:55:00"/>
    <m/>
    <n v="0"/>
    <x v="0"/>
    <m/>
    <n v="0"/>
    <x v="0"/>
    <n v="243"/>
    <s v="0.005625"/>
    <x v="3"/>
  </r>
  <r>
    <s v="INC000000518811"/>
    <s v="TERRESTRE"/>
    <x v="1"/>
    <s v="CESAR"/>
    <x v="251"/>
    <m/>
    <d v="2020-01-28T08:52:00"/>
    <d v="2020-01-29T00:00:00"/>
    <m/>
    <s v="Cerrado"/>
    <s v="Yenis Edith Gullo Peña"/>
    <s v="Monitoreo_IM"/>
    <m/>
    <x v="7"/>
    <m/>
    <m/>
    <m/>
    <m/>
    <x v="0"/>
    <d v="2020-01-29T08:13:00"/>
    <m/>
    <n v="0"/>
    <x v="0"/>
    <n v="1063"/>
    <s v="0.024606481481481"/>
    <x v="2"/>
    <n v="338"/>
    <s v="0.0078240740740741"/>
    <x v="3"/>
  </r>
  <r>
    <s v="INC000000499882"/>
    <s v="TERRESTRE"/>
    <x v="1"/>
    <s v="CESAR"/>
    <x v="252"/>
    <m/>
    <d v="2020-01-14T16:17:00"/>
    <d v="2020-01-15T00:00:00"/>
    <m/>
    <s v="Cerrado"/>
    <s v="johanna molina lemus"/>
    <s v="Monitoreo_IM"/>
    <m/>
    <x v="6"/>
    <m/>
    <m/>
    <m/>
    <m/>
    <x v="0"/>
    <d v="2020-01-15T09:40:00"/>
    <m/>
    <n v="0"/>
    <x v="0"/>
    <m/>
    <n v="0"/>
    <x v="0"/>
    <n v="1043"/>
    <s v="0.024143518518519"/>
    <x v="2"/>
  </r>
  <r>
    <s v="INC000000503809"/>
    <s v="TERRESTRE"/>
    <x v="1"/>
    <s v="CESAR"/>
    <x v="252"/>
    <m/>
    <d v="2020-01-17T08:07:00"/>
    <d v="2020-01-17T00:00:00"/>
    <m/>
    <s v="Cerrado"/>
    <s v="johanna molina lemus"/>
    <s v="Monitoreo_IM"/>
    <m/>
    <x v="6"/>
    <m/>
    <m/>
    <m/>
    <m/>
    <x v="0"/>
    <d v="2020-01-17T08:10:00"/>
    <m/>
    <n v="0"/>
    <x v="0"/>
    <n v="3"/>
    <n v="694444444.44444001"/>
    <x v="5"/>
    <m/>
    <n v="0"/>
    <x v="1"/>
  </r>
  <r>
    <s v="INC000000509684"/>
    <s v="TERRESTRE"/>
    <x v="1"/>
    <s v="CESAR"/>
    <x v="252"/>
    <m/>
    <d v="2020-01-21T16:24:00"/>
    <d v="2020-01-21T00:00:00"/>
    <m/>
    <s v="Cerrado"/>
    <s v="johanna molina lemus"/>
    <s v="Monitoreo_IM"/>
    <m/>
    <x v="6"/>
    <m/>
    <m/>
    <m/>
    <m/>
    <x v="0"/>
    <d v="2020-01-21T16:25:00"/>
    <m/>
    <n v="0"/>
    <x v="0"/>
    <m/>
    <n v="0"/>
    <x v="0"/>
    <n v="1"/>
    <n v="231481481.48148"/>
    <x v="3"/>
  </r>
  <r>
    <s v="INC000000511616"/>
    <s v="TERRESTRE"/>
    <x v="1"/>
    <s v="CESAR"/>
    <x v="252"/>
    <m/>
    <d v="2020-01-22T16:13:00"/>
    <d v="2020-01-23T00:00:00"/>
    <m/>
    <s v="Cerrado"/>
    <s v="johanna molina lemus"/>
    <s v="Monitoreo_IM"/>
    <m/>
    <x v="6"/>
    <m/>
    <m/>
    <m/>
    <m/>
    <x v="0"/>
    <d v="2020-01-23T08:02:00"/>
    <m/>
    <n v="0"/>
    <x v="0"/>
    <n v="848"/>
    <s v="0.01962962962963"/>
    <x v="1"/>
    <n v="101"/>
    <s v="0.002337962962963"/>
    <x v="3"/>
  </r>
  <r>
    <s v="INC000000514757"/>
    <s v="TERRESTRE"/>
    <x v="1"/>
    <s v="CESAR"/>
    <x v="252"/>
    <m/>
    <d v="2020-01-24T16:24:00"/>
    <d v="2020-01-24T00:00:00"/>
    <m/>
    <s v="Cerrado"/>
    <s v="johanna molina lemus"/>
    <s v="Monitoreo_IM"/>
    <m/>
    <x v="6"/>
    <m/>
    <m/>
    <m/>
    <m/>
    <x v="0"/>
    <d v="2020-01-24T16:24:00"/>
    <m/>
    <n v="0"/>
    <x v="0"/>
    <m/>
    <n v="0"/>
    <x v="0"/>
    <n v="0"/>
    <n v="0"/>
    <x v="3"/>
  </r>
  <r>
    <s v="INC000000518038"/>
    <s v="TERRESTRE"/>
    <x v="1"/>
    <s v="CESAR"/>
    <x v="252"/>
    <m/>
    <d v="2020-01-27T16:16:00"/>
    <d v="2020-01-28T00:00:00"/>
    <m/>
    <s v="Cerrado"/>
    <s v="johanna molina lemus"/>
    <s v="Monitoreo_IM"/>
    <m/>
    <x v="6"/>
    <m/>
    <m/>
    <m/>
    <m/>
    <x v="0"/>
    <d v="2020-01-28T08:14:00"/>
    <m/>
    <n v="0"/>
    <x v="0"/>
    <n v="888"/>
    <s v="0.020555555555556"/>
    <x v="2"/>
    <n v="70"/>
    <s v="0.0016203703703704"/>
    <x v="3"/>
  </r>
  <r>
    <s v="INC000000511167"/>
    <s v="TERRESTRE"/>
    <x v="1"/>
    <s v="CESAR"/>
    <x v="253"/>
    <m/>
    <d v="2020-01-22T13:16:00"/>
    <d v="2020-01-22T00:00:00"/>
    <m/>
    <s v="Cerrado"/>
    <s v="Geonel Castro Guerra"/>
    <s v="Monitoreo_IM"/>
    <m/>
    <x v="9"/>
    <m/>
    <m/>
    <m/>
    <m/>
    <x v="0"/>
    <d v="2020-01-22T15:22:00"/>
    <m/>
    <n v="0"/>
    <x v="0"/>
    <m/>
    <n v="0"/>
    <x v="0"/>
    <n v="126"/>
    <s v="0.0029166666666667"/>
    <x v="2"/>
  </r>
  <r>
    <s v="INC000000452767"/>
    <s v="TERRESTRE"/>
    <x v="1"/>
    <s v="CESAR"/>
    <x v="67"/>
    <m/>
    <d v="2019-12-02T08:58:00"/>
    <d v="2020-01-02T00:00:00"/>
    <m/>
    <s v="Cerrado"/>
    <s v="Oswald Morales Lopez"/>
    <s v="Email"/>
    <m/>
    <x v="7"/>
    <m/>
    <m/>
    <m/>
    <m/>
    <x v="0"/>
    <d v="2020-01-02T08:21:00"/>
    <m/>
    <n v="0"/>
    <x v="0"/>
    <n v="44603"/>
    <n v="10324768518519"/>
    <x v="10"/>
    <m/>
    <n v="0"/>
    <x v="1"/>
  </r>
  <r>
    <s v="INC000000499603"/>
    <s v="TERRESTRE"/>
    <x v="1"/>
    <s v="CESAR"/>
    <x v="254"/>
    <m/>
    <d v="2020-01-14T13:51:00"/>
    <d v="2020-01-15T00:00:00"/>
    <m/>
    <s v="Cerrado"/>
    <s v="Juleyda Caballero"/>
    <s v="Monitoreo_IM"/>
    <m/>
    <x v="7"/>
    <m/>
    <m/>
    <m/>
    <m/>
    <x v="0"/>
    <d v="2020-01-15T00:00:00"/>
    <m/>
    <n v="0"/>
    <x v="0"/>
    <m/>
    <n v="0"/>
    <x v="0"/>
    <n v="609"/>
    <s v="0.014097222222222"/>
    <x v="2"/>
  </r>
  <r>
    <s v="INC000000511039"/>
    <s v="TERRESTRE"/>
    <x v="1"/>
    <s v="CESAR"/>
    <x v="254"/>
    <m/>
    <d v="2020-01-22T10:36:00"/>
    <d v="2020-01-22T00:00:00"/>
    <m/>
    <s v="Cerrado"/>
    <s v="Juleyda Caballero"/>
    <s v="Monitoreo_IM"/>
    <m/>
    <x v="7"/>
    <m/>
    <m/>
    <m/>
    <m/>
    <x v="0"/>
    <d v="2020-01-22T10:41:00"/>
    <m/>
    <n v="0"/>
    <x v="0"/>
    <m/>
    <n v="0"/>
    <x v="0"/>
    <n v="5"/>
    <s v="0.00011574074074074"/>
    <x v="2"/>
  </r>
  <r>
    <s v="INC000000504716"/>
    <s v="TERRESTRE"/>
    <x v="1"/>
    <s v="CESAR"/>
    <x v="255"/>
    <m/>
    <d v="2020-01-17T15:36:00"/>
    <d v="2020-01-20T00:00:00"/>
    <m/>
    <s v="Cerrado"/>
    <s v="Eusebio segundo cadena pertuz"/>
    <s v="Monitoreo_IM"/>
    <m/>
    <x v="7"/>
    <m/>
    <m/>
    <m/>
    <m/>
    <x v="0"/>
    <d v="2020-01-20T08:03:00"/>
    <m/>
    <n v="0"/>
    <x v="0"/>
    <m/>
    <n v="0"/>
    <x v="0"/>
    <n v="3867"/>
    <s v="0.089513888888889"/>
    <x v="2"/>
  </r>
  <r>
    <s v="INC000000512960"/>
    <s v="TERRESTRE"/>
    <x v="1"/>
    <s v="CESAR"/>
    <x v="256"/>
    <m/>
    <d v="2020-01-23T14:13:00"/>
    <d v="2020-01-23T00:00:00"/>
    <m/>
    <s v="Cerrado"/>
    <s v="Javier Humberto Muñoz"/>
    <s v="Monitoreo_IM"/>
    <m/>
    <x v="7"/>
    <m/>
    <m/>
    <m/>
    <m/>
    <x v="0"/>
    <d v="2020-01-23T16:22:00"/>
    <m/>
    <n v="0"/>
    <x v="0"/>
    <m/>
    <n v="0"/>
    <x v="0"/>
    <n v="129"/>
    <s v="0.0029861111111111"/>
    <x v="2"/>
  </r>
  <r>
    <s v="INC000000513819"/>
    <s v="TERRESTRE"/>
    <x v="1"/>
    <s v="CESAR"/>
    <x v="256"/>
    <m/>
    <d v="2020-01-24T08:51:00"/>
    <d v="2020-01-24T00:00:00"/>
    <m/>
    <s v="Cerrado"/>
    <s v="Javier Humberto Muñoz"/>
    <s v="Monitoreo_IM"/>
    <m/>
    <x v="7"/>
    <m/>
    <m/>
    <m/>
    <m/>
    <x v="0"/>
    <d v="2020-01-24T09:15:00"/>
    <m/>
    <n v="0"/>
    <x v="0"/>
    <m/>
    <n v="0"/>
    <x v="0"/>
    <n v="24"/>
    <s v="0.00055555555555556"/>
    <x v="3"/>
  </r>
  <r>
    <s v="INC000000492992"/>
    <s v="TERRESTRE"/>
    <x v="1"/>
    <s v="CESAR"/>
    <x v="257"/>
    <m/>
    <d v="2020-01-09T10:49:00"/>
    <d v="2020-01-09T00:00:00"/>
    <m/>
    <s v="Cerrado"/>
    <s v="Ferney Eusebio Cruz Rojas"/>
    <s v="Monitoreo_IM"/>
    <m/>
    <x v="7"/>
    <m/>
    <m/>
    <m/>
    <m/>
    <x v="0"/>
    <d v="2020-01-10T13:58:00"/>
    <m/>
    <n v="0"/>
    <x v="0"/>
    <n v="1629"/>
    <s v="0.037708333333333"/>
    <x v="2"/>
    <m/>
    <n v="0"/>
    <x v="1"/>
  </r>
  <r>
    <s v="INC000000499519"/>
    <s v="TERRESTRE"/>
    <x v="1"/>
    <s v="CESAR"/>
    <x v="257"/>
    <m/>
    <d v="2020-01-14T13:40:00"/>
    <d v="2020-01-15T00:00:00"/>
    <m/>
    <s v="Cerrado"/>
    <s v="Ferney Eusebio Cruz Rojas"/>
    <s v="Monitoreo_IM"/>
    <m/>
    <x v="7"/>
    <m/>
    <m/>
    <m/>
    <m/>
    <x v="0"/>
    <d v="2020-01-15T00:00:00"/>
    <m/>
    <n v="0"/>
    <x v="0"/>
    <m/>
    <n v="0"/>
    <x v="0"/>
    <n v="620"/>
    <s v="0.014351851851852"/>
    <x v="2"/>
  </r>
  <r>
    <s v="INC000000511028"/>
    <s v="TERRESTRE"/>
    <x v="1"/>
    <s v="CESAR"/>
    <x v="257"/>
    <m/>
    <d v="2020-01-22T10:28:00"/>
    <d v="2020-01-22T00:00:00"/>
    <m/>
    <s v="Cerrado"/>
    <s v="Ferney Eusebio Cruz Rojas"/>
    <s v="Monitoreo_IM"/>
    <m/>
    <x v="7"/>
    <m/>
    <m/>
    <m/>
    <m/>
    <x v="0"/>
    <d v="2020-01-22T10:41:00"/>
    <m/>
    <n v="0"/>
    <x v="0"/>
    <m/>
    <n v="0"/>
    <x v="0"/>
    <n v="13"/>
    <s v="0.00030092592592593"/>
    <x v="2"/>
  </r>
  <r>
    <s v="INC000000512840"/>
    <s v="TERRESTRE"/>
    <x v="1"/>
    <s v="CESAR"/>
    <x v="257"/>
    <m/>
    <d v="2020-01-23T13:19:00"/>
    <d v="2020-01-23T00:00:00"/>
    <m/>
    <s v="Cerrado"/>
    <s v="Ferney Eusebio Cruz Rojas"/>
    <s v="Monitoreo_IM"/>
    <m/>
    <x v="7"/>
    <m/>
    <m/>
    <m/>
    <m/>
    <x v="0"/>
    <d v="2020-01-23T14:50:00"/>
    <m/>
    <n v="0"/>
    <x v="0"/>
    <m/>
    <n v="0"/>
    <x v="0"/>
    <n v="91"/>
    <s v="0.0021064814814815"/>
    <x v="2"/>
  </r>
  <r>
    <s v="INC000000498882"/>
    <s v="TERRESTRE"/>
    <x v="2"/>
    <s v="CESAR"/>
    <x v="258"/>
    <m/>
    <d v="2020-01-14T09:49:00"/>
    <d v="2020-01-14T00:00:00"/>
    <m/>
    <s v="Cerrado"/>
    <s v="Yineth Patricia Vega Garcia"/>
    <s v="Monitoreo_IM"/>
    <m/>
    <x v="1"/>
    <m/>
    <m/>
    <m/>
    <m/>
    <x v="0"/>
    <d v="2020-01-14T13:48:00"/>
    <m/>
    <n v="0"/>
    <x v="0"/>
    <m/>
    <n v="0"/>
    <x v="0"/>
    <n v="239"/>
    <s v="0.0055324074074074"/>
    <x v="2"/>
  </r>
  <r>
    <s v="INC000000479879"/>
    <s v="SATELITAL"/>
    <x v="1"/>
    <s v="CESAR"/>
    <x v="259"/>
    <m/>
    <d v="2019-12-27T08:40:00"/>
    <d v="2020-01-07T00:00:00"/>
    <m/>
    <s v="Cerrado"/>
    <s v="Ferney Eusebio Cruz Rojas"/>
    <s v="Monitoreo_IM"/>
    <m/>
    <x v="0"/>
    <m/>
    <m/>
    <m/>
    <m/>
    <x v="0"/>
    <d v="2020-01-07T09:00:00"/>
    <m/>
    <n v="0"/>
    <x v="0"/>
    <n v="15860"/>
    <s v="0.36712962962963"/>
    <x v="2"/>
    <m/>
    <n v="0"/>
    <x v="1"/>
  </r>
  <r>
    <s v="INC000000491011"/>
    <s v="SATELITAL"/>
    <x v="1"/>
    <s v="CESAR"/>
    <x v="259"/>
    <m/>
    <d v="2020-01-07T17:08:00"/>
    <d v="2020-01-07T00:00:00"/>
    <m/>
    <s v="Cerrado"/>
    <s v="Ferney Eusebio Cruz Rojas"/>
    <s v="Monitoreo_IM"/>
    <m/>
    <x v="0"/>
    <m/>
    <m/>
    <m/>
    <m/>
    <x v="0"/>
    <d v="2020-01-07T17:53:00"/>
    <m/>
    <n v="0"/>
    <x v="0"/>
    <n v="45"/>
    <s v="0.0010416666666667"/>
    <x v="2"/>
    <m/>
    <n v="0"/>
    <x v="1"/>
  </r>
  <r>
    <s v="INC000000492674"/>
    <s v="SATELITAL"/>
    <x v="1"/>
    <s v="CESAR"/>
    <x v="259"/>
    <m/>
    <d v="2020-01-09T09:09:00"/>
    <d v="2020-01-09T00:00:00"/>
    <m/>
    <s v="Cerrado"/>
    <s v="Ferney Eusebio Cruz Rojas"/>
    <s v="Monitoreo_IM"/>
    <m/>
    <x v="0"/>
    <m/>
    <m/>
    <m/>
    <m/>
    <x v="0"/>
    <d v="2020-01-09T09:22:00"/>
    <m/>
    <n v="0"/>
    <x v="0"/>
    <n v="13"/>
    <s v="0.00030092592592593"/>
    <x v="2"/>
    <m/>
    <n v="0"/>
    <x v="1"/>
  </r>
  <r>
    <s v="INC000000494192"/>
    <s v="SATELITAL"/>
    <x v="1"/>
    <s v="CESAR"/>
    <x v="259"/>
    <m/>
    <d v="2020-01-10T09:10:00"/>
    <d v="2020-01-10T00:00:00"/>
    <m/>
    <s v="Cerrado"/>
    <s v="Ferney Eusebio Cruz Rojas"/>
    <s v="Monitoreo_IM"/>
    <m/>
    <x v="0"/>
    <m/>
    <m/>
    <m/>
    <m/>
    <x v="0"/>
    <d v="2020-01-10T09:30:00"/>
    <m/>
    <n v="0"/>
    <x v="0"/>
    <n v="20"/>
    <s v="0.00046296296296296"/>
    <x v="2"/>
    <m/>
    <n v="0"/>
    <x v="1"/>
  </r>
  <r>
    <s v="INC000000498700"/>
    <s v="SATELITAL"/>
    <x v="1"/>
    <s v="CESAR"/>
    <x v="259"/>
    <m/>
    <d v="2020-01-14T08:19:00"/>
    <d v="2020-01-14T00:00:00"/>
    <m/>
    <s v="Cerrado"/>
    <s v="Ferney Eusebio Cruz Rojas"/>
    <s v="Monitoreo_IM"/>
    <m/>
    <x v="0"/>
    <m/>
    <m/>
    <m/>
    <m/>
    <x v="0"/>
    <d v="2020-01-14T08:48:00"/>
    <m/>
    <n v="0"/>
    <x v="0"/>
    <n v="29"/>
    <s v="0.0006712962962963"/>
    <x v="2"/>
    <m/>
    <n v="0"/>
    <x v="1"/>
  </r>
  <r>
    <s v="INC000000501272"/>
    <s v="SATELITAL"/>
    <x v="1"/>
    <s v="CESAR"/>
    <x v="259"/>
    <m/>
    <d v="2020-01-15T13:12:00"/>
    <d v="2020-01-15T00:00:00"/>
    <m/>
    <s v="Cerrado"/>
    <s v="Ferney Eusebio Cruz Rojas"/>
    <s v="Monitoreo_IM"/>
    <m/>
    <x v="0"/>
    <m/>
    <m/>
    <m/>
    <m/>
    <x v="0"/>
    <d v="2020-01-15T14:16:00"/>
    <m/>
    <n v="0"/>
    <x v="0"/>
    <m/>
    <n v="0"/>
    <x v="0"/>
    <n v="64"/>
    <s v="0.0014814814814815"/>
    <x v="2"/>
  </r>
  <r>
    <s v="INC000000501662"/>
    <s v="SATELITAL"/>
    <x v="1"/>
    <s v="CESAR"/>
    <x v="259"/>
    <m/>
    <d v="2020-01-15T17:45:00"/>
    <d v="2020-01-16T00:00:00"/>
    <m/>
    <s v="Cerrado"/>
    <s v="Ferney Eusebio Cruz Rojas"/>
    <s v="Monitoreo_IM"/>
    <m/>
    <x v="0"/>
    <m/>
    <m/>
    <m/>
    <m/>
    <x v="0"/>
    <d v="2020-01-16T09:20:00"/>
    <m/>
    <n v="0"/>
    <x v="0"/>
    <n v="935"/>
    <s v="0.021643518518519"/>
    <x v="5"/>
    <m/>
    <n v="0"/>
    <x v="1"/>
  </r>
  <r>
    <s v="INC000000502917"/>
    <s v="SATELITAL"/>
    <x v="1"/>
    <s v="CESAR"/>
    <x v="259"/>
    <m/>
    <d v="2020-01-16T12:32:00"/>
    <d v="2020-01-16T00:00:00"/>
    <m/>
    <s v="Cerrado"/>
    <s v="Ferney Eusebio Cruz Rojas"/>
    <s v="Monitoreo_IM"/>
    <m/>
    <x v="0"/>
    <m/>
    <m/>
    <m/>
    <m/>
    <x v="0"/>
    <d v="2020-01-16T14:35:00"/>
    <m/>
    <n v="0"/>
    <x v="0"/>
    <m/>
    <n v="0"/>
    <x v="0"/>
    <n v="123"/>
    <s v="0.0028472222222222"/>
    <x v="2"/>
  </r>
  <r>
    <s v="INC000000503835"/>
    <s v="SATELITAL"/>
    <x v="1"/>
    <s v="CESAR"/>
    <x v="259"/>
    <m/>
    <d v="2020-01-17T08:07:00"/>
    <d v="2020-01-17T00:00:00"/>
    <m/>
    <s v="Cerrado"/>
    <s v="Ferney Eusebio Cruz Rojas"/>
    <s v="Monitoreo_IM"/>
    <m/>
    <x v="0"/>
    <m/>
    <m/>
    <m/>
    <m/>
    <x v="0"/>
    <d v="2020-01-17T14:06:00"/>
    <m/>
    <n v="0"/>
    <x v="0"/>
    <n v="12"/>
    <s v="0.00027777777777778"/>
    <x v="2"/>
    <n v="347"/>
    <s v="0.0080324074074074"/>
    <x v="3"/>
  </r>
  <r>
    <s v="INC000000506925"/>
    <s v="SATELITAL"/>
    <x v="1"/>
    <s v="CESAR"/>
    <x v="259"/>
    <m/>
    <d v="2020-01-20T08:15:00"/>
    <d v="2020-01-20T00:00:00"/>
    <m/>
    <s v="Cerrado"/>
    <s v="Ferney Eusebio Cruz Rojas"/>
    <s v="Monitoreo_IM"/>
    <m/>
    <x v="0"/>
    <m/>
    <m/>
    <m/>
    <m/>
    <x v="0"/>
    <d v="2020-01-20T08:20:00"/>
    <m/>
    <n v="0"/>
    <x v="0"/>
    <n v="5"/>
    <s v="0.00011574074074074"/>
    <x v="2"/>
    <m/>
    <n v="0"/>
    <x v="1"/>
  </r>
  <r>
    <s v="INC000000507702"/>
    <s v="SATELITAL"/>
    <x v="1"/>
    <s v="CESAR"/>
    <x v="259"/>
    <m/>
    <d v="2020-01-20T13:00:00"/>
    <d v="2020-01-21T00:00:00"/>
    <m/>
    <s v="Cerrado"/>
    <s v="Ferney Eusebio Cruz Rojas"/>
    <s v="Monitoreo_IM"/>
    <m/>
    <x v="0"/>
    <m/>
    <m/>
    <m/>
    <m/>
    <x v="0"/>
    <d v="2020-01-21T08:54:00"/>
    <m/>
    <n v="0"/>
    <x v="0"/>
    <m/>
    <n v="0"/>
    <x v="0"/>
    <n v="1194"/>
    <s v="0.027638888888889"/>
    <x v="2"/>
  </r>
  <r>
    <s v="INC000000509094"/>
    <s v="SATELITAL"/>
    <x v="1"/>
    <s v="CESAR"/>
    <x v="259"/>
    <m/>
    <d v="2020-01-21T12:25:00"/>
    <d v="2020-01-22T00:00:00"/>
    <m/>
    <s v="Cerrado"/>
    <s v="Ferney Eusebio Cruz Rojas"/>
    <s v="Monitoreo_IM"/>
    <m/>
    <x v="0"/>
    <m/>
    <m/>
    <m/>
    <m/>
    <x v="0"/>
    <d v="2020-01-21T12:50:00"/>
    <m/>
    <n v="0"/>
    <x v="0"/>
    <m/>
    <n v="0"/>
    <x v="0"/>
    <n v="25"/>
    <s v="0.0005787037037037"/>
    <x v="2"/>
  </r>
  <r>
    <s v="INC000000511156"/>
    <s v="SATELITAL"/>
    <x v="1"/>
    <s v="CESAR"/>
    <x v="259"/>
    <m/>
    <d v="2020-01-22T12:53:00"/>
    <d v="2020-01-22T00:00:00"/>
    <m/>
    <s v="Cerrado"/>
    <s v="Ferney Eusebio Cruz Rojas"/>
    <s v="Monitoreo_IM"/>
    <m/>
    <x v="0"/>
    <m/>
    <m/>
    <m/>
    <m/>
    <x v="0"/>
    <d v="2020-01-22T14:06:00"/>
    <m/>
    <n v="0"/>
    <x v="0"/>
    <m/>
    <n v="0"/>
    <x v="0"/>
    <n v="73"/>
    <s v="0.0016898148148148"/>
    <x v="2"/>
  </r>
  <r>
    <s v="INC000000512275"/>
    <s v="SATELITAL"/>
    <x v="1"/>
    <s v="CESAR"/>
    <x v="259"/>
    <m/>
    <d v="2020-01-23T08:51:00"/>
    <d v="2020-01-23T00:00:00"/>
    <m/>
    <s v="Cerrado"/>
    <s v="Ferney Eusebio Cruz Rojas"/>
    <s v="Monitoreo_IM"/>
    <m/>
    <x v="0"/>
    <m/>
    <m/>
    <m/>
    <m/>
    <x v="0"/>
    <d v="2020-01-23T09:39:00"/>
    <m/>
    <n v="0"/>
    <x v="0"/>
    <m/>
    <n v="0"/>
    <x v="0"/>
    <n v="48"/>
    <s v="0.0011111111111111"/>
    <x v="3"/>
  </r>
  <r>
    <s v="INC000000512935"/>
    <s v="SATELITAL"/>
    <x v="1"/>
    <s v="CESAR"/>
    <x v="259"/>
    <m/>
    <d v="2020-01-23T12:35:00"/>
    <d v="2020-01-23T00:00:00"/>
    <m/>
    <s v="Cerrado"/>
    <s v="Ferney Eusebio Cruz Rojas"/>
    <s v="Monitoreo_IM"/>
    <m/>
    <x v="0"/>
    <m/>
    <m/>
    <m/>
    <m/>
    <x v="0"/>
    <d v="2020-01-23T14:45:00"/>
    <m/>
    <n v="0"/>
    <x v="0"/>
    <m/>
    <n v="0"/>
    <x v="0"/>
    <n v="130"/>
    <s v="0.0030092592592593"/>
    <x v="3"/>
  </r>
  <r>
    <s v="INC000000513749"/>
    <s v="SATELITAL"/>
    <x v="1"/>
    <s v="CESAR"/>
    <x v="259"/>
    <m/>
    <d v="2020-01-24T08:51:00"/>
    <d v="2020-01-24T00:00:00"/>
    <m/>
    <s v="Cerrado"/>
    <s v="Ferney Eusebio Cruz Rojas"/>
    <s v="Monitoreo_IM"/>
    <m/>
    <x v="0"/>
    <m/>
    <m/>
    <m/>
    <m/>
    <x v="0"/>
    <d v="2020-01-24T09:00:00"/>
    <m/>
    <n v="0"/>
    <x v="0"/>
    <n v="0"/>
    <n v="0"/>
    <x v="2"/>
    <n v="9"/>
    <s v="0.00020833333333333"/>
    <x v="3"/>
  </r>
  <r>
    <s v="INC000000514347"/>
    <s v="SATELITAL"/>
    <x v="1"/>
    <s v="CESAR"/>
    <x v="259"/>
    <m/>
    <d v="2020-01-24T13:20:00"/>
    <d v="2020-01-24T00:00:00"/>
    <m/>
    <s v="Cerrado"/>
    <s v="Ferney Eusebio Cruz Rojas"/>
    <s v="Monitoreo_IM"/>
    <m/>
    <x v="0"/>
    <m/>
    <m/>
    <m/>
    <m/>
    <x v="0"/>
    <d v="2020-01-24T14:55:00"/>
    <m/>
    <n v="0"/>
    <x v="0"/>
    <m/>
    <n v="0"/>
    <x v="0"/>
    <n v="95"/>
    <s v="0.0021990740740741"/>
    <x v="3"/>
  </r>
  <r>
    <s v="INC000000517013"/>
    <s v="SATELITAL"/>
    <x v="1"/>
    <s v="CESAR"/>
    <x v="259"/>
    <m/>
    <d v="2020-01-27T08:49:00"/>
    <d v="2020-01-27T00:00:00"/>
    <m/>
    <s v="Cerrado"/>
    <s v="Ferney Eusebio Cruz Rojas"/>
    <s v="Monitoreo_IM"/>
    <m/>
    <x v="0"/>
    <m/>
    <m/>
    <m/>
    <m/>
    <x v="0"/>
    <d v="2020-01-27T14:24:00"/>
    <m/>
    <n v="0"/>
    <x v="0"/>
    <m/>
    <n v="0"/>
    <x v="0"/>
    <n v="335"/>
    <s v="0.0077546296296296"/>
    <x v="2"/>
  </r>
  <r>
    <s v="INC000000518056"/>
    <s v="SATELITAL"/>
    <x v="1"/>
    <s v="CESAR"/>
    <x v="259"/>
    <m/>
    <d v="2020-01-27T16:31:00"/>
    <d v="2020-01-28T00:00:00"/>
    <m/>
    <s v="Cerrado"/>
    <s v="Ferney Eusebio Cruz Rojas"/>
    <s v="Monitoreo_IM"/>
    <m/>
    <x v="0"/>
    <m/>
    <m/>
    <m/>
    <m/>
    <x v="0"/>
    <d v="2020-01-28T08:39:00"/>
    <m/>
    <n v="0"/>
    <x v="0"/>
    <m/>
    <n v="0"/>
    <x v="0"/>
    <n v="968"/>
    <s v="0.022407407407407"/>
    <x v="3"/>
  </r>
  <r>
    <s v="INC000000519266"/>
    <s v="SATELITAL"/>
    <x v="1"/>
    <s v="CESAR"/>
    <x v="259"/>
    <m/>
    <d v="2020-01-28T12:17:00"/>
    <d v="2020-01-29T00:00:00"/>
    <m/>
    <s v="Cerrado"/>
    <s v="Ferney Eusebio Cruz Rojas"/>
    <s v="Monitoreo_IM"/>
    <m/>
    <x v="0"/>
    <m/>
    <m/>
    <m/>
    <m/>
    <x v="0"/>
    <d v="2020-01-28T14:21:00"/>
    <m/>
    <n v="0"/>
    <x v="0"/>
    <m/>
    <n v="0"/>
    <x v="0"/>
    <n v="124"/>
    <s v="0.0028703703703704"/>
    <x v="2"/>
  </r>
  <r>
    <s v="INC000000520772"/>
    <s v="SATELITAL"/>
    <x v="1"/>
    <s v="CESAR"/>
    <x v="259"/>
    <m/>
    <d v="2020-01-29T12:10:00"/>
    <d v="2020-01-30T00:00:00"/>
    <m/>
    <s v="Cerrado"/>
    <s v="Ferney Eusebio Cruz Rojas"/>
    <s v="Monitoreo_IM"/>
    <m/>
    <x v="0"/>
    <m/>
    <m/>
    <m/>
    <m/>
    <x v="0"/>
    <d v="2020-01-29T14:08:00"/>
    <m/>
    <n v="0"/>
    <x v="0"/>
    <m/>
    <n v="0"/>
    <x v="0"/>
    <n v="118"/>
    <s v="0.0027314814814815"/>
    <x v="2"/>
  </r>
  <r>
    <s v="INC000000522637"/>
    <s v="SATELITAL"/>
    <x v="1"/>
    <s v="CESAR"/>
    <x v="259"/>
    <m/>
    <d v="2020-01-30T12:25:00"/>
    <d v="2020-01-31T00:00:00"/>
    <m/>
    <s v="Cerrado"/>
    <s v="Ferney Eusebio Cruz Rojas"/>
    <s v="Monitoreo_IM"/>
    <m/>
    <x v="0"/>
    <m/>
    <m/>
    <m/>
    <m/>
    <x v="0"/>
    <d v="2020-01-30T14:12:00"/>
    <m/>
    <n v="0"/>
    <x v="0"/>
    <m/>
    <n v="0"/>
    <x v="0"/>
    <n v="107"/>
    <s v="0.0024768518518519"/>
    <x v="2"/>
  </r>
  <r>
    <s v="INC000000524073"/>
    <s v="SATELITAL"/>
    <x v="1"/>
    <s v="CESAR"/>
    <x v="259"/>
    <m/>
    <d v="2020-01-31T12:23:00"/>
    <d v="2020-01-31T00:00:00"/>
    <m/>
    <s v="Cerrado"/>
    <s v="Ferney Eusebio Cruz Rojas"/>
    <s v="Monitoreo_IM"/>
    <m/>
    <x v="0"/>
    <m/>
    <m/>
    <m/>
    <m/>
    <x v="0"/>
    <d v="2020-01-31T13:49:00"/>
    <m/>
    <n v="0"/>
    <x v="0"/>
    <m/>
    <n v="0"/>
    <x v="0"/>
    <n v="86"/>
    <s v="0.0019907407407407"/>
    <x v="2"/>
  </r>
  <r>
    <s v="INC000000486740"/>
    <s v="SATELITAL"/>
    <x v="1"/>
    <s v="CHOCO"/>
    <x v="260"/>
    <m/>
    <d v="2020-01-03T10:45:00"/>
    <d v="2020-01-03T00:00:00"/>
    <m/>
    <s v="Cerrado"/>
    <s v="Daicy Chaverra Perea"/>
    <s v="Monitoreo_IM"/>
    <m/>
    <x v="0"/>
    <m/>
    <m/>
    <m/>
    <m/>
    <x v="0"/>
    <d v="2020-01-03T11:05:00"/>
    <m/>
    <n v="0"/>
    <x v="0"/>
    <m/>
    <n v="0"/>
    <x v="0"/>
    <n v="20"/>
    <s v="0.00046296296296296"/>
    <x v="2"/>
  </r>
  <r>
    <s v="INC000000500442"/>
    <s v="SATELITAL"/>
    <x v="1"/>
    <s v="CHOCO"/>
    <x v="260"/>
    <m/>
    <d v="2020-01-15T03:20:00"/>
    <d v="2020-01-15T00:00:00"/>
    <m/>
    <s v="Cerrado"/>
    <s v="Daicy Chaverra Perea"/>
    <s v="Monitoreo_IM"/>
    <m/>
    <x v="0"/>
    <m/>
    <m/>
    <m/>
    <m/>
    <x v="0"/>
    <d v="2020-01-15T09:59:00"/>
    <m/>
    <n v="0"/>
    <x v="0"/>
    <n v="399"/>
    <s v="0.0092361111111111"/>
    <x v="2"/>
    <m/>
    <n v="0"/>
    <x v="1"/>
  </r>
  <r>
    <s v="INC000000501551"/>
    <s v="SATELITAL"/>
    <x v="1"/>
    <s v="CHOCO"/>
    <x v="260"/>
    <m/>
    <d v="2020-01-15T15:54:00"/>
    <d v="2020-01-15T00:00:00"/>
    <m/>
    <s v="Cerrado"/>
    <s v="Daicy Chaverra Perea"/>
    <s v="Phone"/>
    <m/>
    <x v="0"/>
    <m/>
    <m/>
    <m/>
    <m/>
    <x v="0"/>
    <d v="2020-01-15T15:54:00"/>
    <n v="0"/>
    <n v="0"/>
    <x v="6"/>
    <m/>
    <n v="0"/>
    <x v="0"/>
    <m/>
    <n v="0"/>
    <x v="1"/>
  </r>
  <r>
    <s v="INC000000501965"/>
    <s v="SATELITAL"/>
    <x v="1"/>
    <s v="CHOCO"/>
    <x v="260"/>
    <m/>
    <d v="2020-01-16T02:25:00"/>
    <d v="2020-01-16T00:00:00"/>
    <m/>
    <s v="Cerrado"/>
    <s v="Daicy Chaverra Perea"/>
    <s v="Monitoreo_IM"/>
    <m/>
    <x v="0"/>
    <m/>
    <m/>
    <m/>
    <m/>
    <x v="0"/>
    <d v="2020-01-16T09:15:00"/>
    <m/>
    <n v="0"/>
    <x v="0"/>
    <n v="410"/>
    <s v="0.0094907407407407"/>
    <x v="2"/>
    <m/>
    <n v="0"/>
    <x v="1"/>
  </r>
  <r>
    <s v="INC000000503769"/>
    <s v="SATELITAL"/>
    <x v="1"/>
    <s v="CHOCO"/>
    <x v="260"/>
    <m/>
    <d v="2020-01-17T08:07:00"/>
    <d v="2020-01-17T00:00:00"/>
    <m/>
    <s v="Cerrado"/>
    <s v="Daicy Chaverra Perea"/>
    <s v="Monitoreo_IM"/>
    <m/>
    <x v="0"/>
    <m/>
    <m/>
    <m/>
    <m/>
    <x v="0"/>
    <d v="2020-01-17T08:13:00"/>
    <m/>
    <n v="0"/>
    <x v="0"/>
    <m/>
    <n v="0"/>
    <x v="0"/>
    <n v="6"/>
    <s v="0.00013888888888889"/>
    <x v="3"/>
  </r>
  <r>
    <s v="INC000000457982"/>
    <s v="SATELITAL"/>
    <x v="1"/>
    <s v="CHOCO"/>
    <x v="261"/>
    <m/>
    <d v="2019-12-06T16:04:00"/>
    <d v="2020-01-07T00:00:00"/>
    <m/>
    <s v="Cerrado"/>
    <s v="Javier Antonio Hinestroza Mosquera"/>
    <s v="Monitoreo_IM"/>
    <m/>
    <x v="0"/>
    <n v="487362"/>
    <d v="2019-12-09T15:36:00"/>
    <d v="2020-01-03T14:49:00"/>
    <m/>
    <x v="0"/>
    <d v="2020-01-03T14:49:00"/>
    <n v="8546"/>
    <s v="0.19782407407407"/>
    <x v="1"/>
    <n v="31699"/>
    <s v="0.73377314814815"/>
    <x v="5"/>
    <m/>
    <n v="0"/>
    <x v="1"/>
  </r>
  <r>
    <s v="INC000000491724"/>
    <s v="SATELITAL"/>
    <x v="1"/>
    <s v="CHOCO"/>
    <x v="261"/>
    <m/>
    <d v="2020-01-08T10:09:00"/>
    <d v="2020-01-08T00:00:00"/>
    <m/>
    <s v="Cerrado"/>
    <s v="Javier Antonio Hinestroza Mosquera"/>
    <s v="Monitoreo_IM"/>
    <m/>
    <x v="0"/>
    <m/>
    <m/>
    <m/>
    <m/>
    <x v="0"/>
    <d v="2020-01-08T10:30:00"/>
    <m/>
    <n v="0"/>
    <x v="0"/>
    <n v="21"/>
    <s v="0.00048611111111111"/>
    <x v="5"/>
    <m/>
    <n v="0"/>
    <x v="1"/>
  </r>
  <r>
    <s v="INC000000492855"/>
    <s v="SATELITAL"/>
    <x v="1"/>
    <s v="CHOCO"/>
    <x v="261"/>
    <m/>
    <d v="2020-01-09T08:58:00"/>
    <d v="2020-01-09T00:00:00"/>
    <m/>
    <s v="Cerrado"/>
    <s v="Javier Antonio Hinestroza Mosquera"/>
    <s v="Monitoreo_IM"/>
    <m/>
    <x v="0"/>
    <m/>
    <m/>
    <m/>
    <m/>
    <x v="0"/>
    <d v="2020-01-09T10:10:00"/>
    <m/>
    <n v="0"/>
    <x v="0"/>
    <n v="72"/>
    <s v="0.0016666666666667"/>
    <x v="5"/>
    <m/>
    <n v="0"/>
    <x v="1"/>
  </r>
  <r>
    <s v="INC000000494307"/>
    <s v="SATELITAL"/>
    <x v="1"/>
    <s v="CHOCO"/>
    <x v="261"/>
    <m/>
    <d v="2020-01-10T09:40:00"/>
    <d v="2020-01-13T00:00:00"/>
    <m/>
    <s v="Cerrado"/>
    <s v="Javier Antonio Hinestroza Mosquera"/>
    <s v="Monitoreo_IM"/>
    <m/>
    <x v="0"/>
    <m/>
    <m/>
    <m/>
    <m/>
    <x v="0"/>
    <d v="2020-01-13T08:00:00"/>
    <m/>
    <n v="0"/>
    <x v="0"/>
    <n v="4220"/>
    <s v="0.097685185185185"/>
    <x v="2"/>
    <m/>
    <n v="0"/>
    <x v="1"/>
  </r>
  <r>
    <s v="INC000000497111"/>
    <s v="SATELITAL"/>
    <x v="1"/>
    <s v="CHOCO"/>
    <x v="261"/>
    <m/>
    <d v="2020-01-13T09:13:00"/>
    <d v="2020-01-14T00:00:00"/>
    <m/>
    <s v="Cerrado"/>
    <s v="Javier Antonio Hinestroza Mosquera"/>
    <s v="Monitoreo_IM"/>
    <m/>
    <x v="0"/>
    <m/>
    <m/>
    <m/>
    <m/>
    <x v="0"/>
    <d v="2020-01-14T10:22:00"/>
    <m/>
    <n v="0"/>
    <x v="0"/>
    <n v="1509"/>
    <s v="0.034930555555556"/>
    <x v="5"/>
    <m/>
    <n v="0"/>
    <x v="1"/>
  </r>
  <r>
    <s v="INC000000502927"/>
    <s v="SATELITAL"/>
    <x v="1"/>
    <s v="CHOCO"/>
    <x v="261"/>
    <m/>
    <d v="2020-01-16T12:51:00"/>
    <d v="2020-01-16T00:00:00"/>
    <m/>
    <s v="Cerrado"/>
    <s v="Javier Antonio Hinestroza Mosquera"/>
    <s v="Monitoreo_IM"/>
    <m/>
    <x v="0"/>
    <m/>
    <m/>
    <m/>
    <m/>
    <x v="0"/>
    <d v="2020-01-16T14:43:00"/>
    <m/>
    <n v="0"/>
    <x v="0"/>
    <m/>
    <n v="0"/>
    <x v="0"/>
    <n v="112"/>
    <s v="0.0025925925925926"/>
    <x v="3"/>
  </r>
  <r>
    <s v="INC000000503678"/>
    <s v="SATELITAL"/>
    <x v="1"/>
    <s v="CHOCO"/>
    <x v="261"/>
    <m/>
    <d v="2020-01-17T08:07:00"/>
    <d v="2020-01-17T00:00:00"/>
    <m/>
    <s v="Cerrado"/>
    <s v="Javier Antonio Hinestroza Mosquera"/>
    <s v="Monitoreo_IM"/>
    <m/>
    <x v="0"/>
    <m/>
    <m/>
    <m/>
    <m/>
    <x v="0"/>
    <d v="2020-01-17T09:33:00"/>
    <m/>
    <n v="0"/>
    <x v="0"/>
    <m/>
    <n v="0"/>
    <x v="0"/>
    <n v="86"/>
    <s v="0.0019907407407407"/>
    <x v="3"/>
  </r>
  <r>
    <s v="INC000000504532"/>
    <s v="SATELITAL"/>
    <x v="1"/>
    <s v="CHOCO"/>
    <x v="261"/>
    <m/>
    <d v="2020-01-17T13:17:00"/>
    <d v="2020-01-22T00:00:00"/>
    <m/>
    <s v="Cerrado"/>
    <s v="Javier Antonio Hinestroza Mosquera"/>
    <s v="Monitoreo_IM"/>
    <m/>
    <x v="0"/>
    <m/>
    <m/>
    <m/>
    <m/>
    <x v="0"/>
    <d v="2020-01-22T10:19:00"/>
    <m/>
    <n v="0"/>
    <x v="0"/>
    <m/>
    <n v="0"/>
    <x v="0"/>
    <n v="7022"/>
    <s v="0.1625462962963"/>
    <x v="2"/>
  </r>
  <r>
    <s v="INC000000512274"/>
    <s v="SATELITAL"/>
    <x v="1"/>
    <s v="CHOCO"/>
    <x v="261"/>
    <m/>
    <d v="2020-01-23T08:51:00"/>
    <d v="2020-01-23T00:00:00"/>
    <m/>
    <s v="Cerrado"/>
    <s v="Javier Antonio Hinestroza Mosquera"/>
    <s v="Monitoreo_IM"/>
    <m/>
    <x v="0"/>
    <m/>
    <m/>
    <m/>
    <m/>
    <x v="0"/>
    <d v="2020-01-23T09:32:00"/>
    <m/>
    <n v="0"/>
    <x v="0"/>
    <m/>
    <n v="0"/>
    <x v="0"/>
    <n v="41"/>
    <s v="0.00094907407407407"/>
    <x v="2"/>
  </r>
  <r>
    <s v="INC000000512763"/>
    <s v="SATELITAL"/>
    <x v="1"/>
    <s v="CHOCO"/>
    <x v="261"/>
    <m/>
    <d v="2020-01-23T13:26:00"/>
    <d v="2020-01-23T00:00:00"/>
    <m/>
    <s v="Cerrado"/>
    <s v="Javier Antonio Hinestroza Mosquera"/>
    <s v="Monitoreo_IM"/>
    <m/>
    <x v="0"/>
    <m/>
    <m/>
    <m/>
    <m/>
    <x v="0"/>
    <d v="2020-01-23T14:29:00"/>
    <m/>
    <n v="0"/>
    <x v="0"/>
    <m/>
    <n v="0"/>
    <x v="0"/>
    <n v="63"/>
    <s v="0.0014583333333333"/>
    <x v="2"/>
  </r>
  <r>
    <s v="INC000000513741"/>
    <s v="SATELITAL"/>
    <x v="1"/>
    <s v="CHOCO"/>
    <x v="261"/>
    <m/>
    <d v="2020-01-24T08:51:00"/>
    <d v="2020-01-24T00:00:00"/>
    <m/>
    <s v="Cerrado"/>
    <s v="Javier Antonio Hinestroza Mosquera"/>
    <s v="Monitoreo_IM"/>
    <m/>
    <x v="0"/>
    <m/>
    <m/>
    <m/>
    <m/>
    <x v="0"/>
    <d v="2020-01-24T09:33:00"/>
    <m/>
    <n v="0"/>
    <x v="0"/>
    <m/>
    <n v="0"/>
    <x v="0"/>
    <n v="42"/>
    <s v="0.00097222222222222"/>
    <x v="3"/>
  </r>
  <r>
    <s v="INC000000514363"/>
    <s v="SATELITAL"/>
    <x v="1"/>
    <s v="CHOCO"/>
    <x v="261"/>
    <m/>
    <d v="2020-01-24T13:50:00"/>
    <d v="2020-01-24T00:00:00"/>
    <m/>
    <s v="Cerrado"/>
    <s v="Javier Antonio Hinestroza Mosquera"/>
    <s v="Monitoreo_IM"/>
    <m/>
    <x v="0"/>
    <m/>
    <m/>
    <m/>
    <m/>
    <x v="0"/>
    <d v="2020-01-24T15:20:00"/>
    <m/>
    <n v="0"/>
    <x v="0"/>
    <n v="0"/>
    <n v="0"/>
    <x v="5"/>
    <n v="90"/>
    <s v="0.0020833333333333"/>
    <x v="3"/>
  </r>
  <r>
    <s v="INC000000516983"/>
    <s v="SATELITAL"/>
    <x v="1"/>
    <s v="CHOCO"/>
    <x v="261"/>
    <m/>
    <d v="2020-01-27T08:48:00"/>
    <d v="2020-01-27T00:00:00"/>
    <m/>
    <s v="Cerrado"/>
    <s v="Javier Antonio Hinestroza Mosquera"/>
    <s v="Email"/>
    <m/>
    <x v="0"/>
    <m/>
    <m/>
    <m/>
    <m/>
    <x v="0"/>
    <d v="2020-01-27T08:49:00"/>
    <m/>
    <n v="0"/>
    <x v="0"/>
    <m/>
    <n v="0"/>
    <x v="0"/>
    <n v="1"/>
    <n v="231481481.48148"/>
    <x v="3"/>
  </r>
  <r>
    <s v="INC000000523560"/>
    <s v="SATELITAL"/>
    <x v="1"/>
    <s v="CHOCO"/>
    <x v="261"/>
    <m/>
    <d v="2020-01-31T08:52:00"/>
    <d v="2020-01-31T00:00:00"/>
    <m/>
    <s v="Cerrado"/>
    <s v="Javier Antonio Hinestroza Mosquera"/>
    <s v="Monitoreo_IM"/>
    <m/>
    <x v="0"/>
    <m/>
    <m/>
    <m/>
    <m/>
    <x v="0"/>
    <d v="2020-01-31T08:56:00"/>
    <m/>
    <n v="0"/>
    <x v="0"/>
    <m/>
    <n v="0"/>
    <x v="0"/>
    <n v="4"/>
    <n v="925925925.92593002"/>
    <x v="2"/>
  </r>
  <r>
    <s v="INC000000498757"/>
    <s v="TERRESTRE"/>
    <x v="1"/>
    <s v="CHOCO"/>
    <x v="262"/>
    <m/>
    <d v="2020-01-14T08:18:00"/>
    <d v="2020-01-14T00:00:00"/>
    <m/>
    <s v="Cerrado"/>
    <s v="Edwar Valencia Torres"/>
    <s v="Monitoreo_IM"/>
    <m/>
    <x v="6"/>
    <m/>
    <m/>
    <m/>
    <m/>
    <x v="0"/>
    <d v="2020-01-14T08:18:00"/>
    <m/>
    <n v="0"/>
    <x v="0"/>
    <m/>
    <n v="0"/>
    <x v="0"/>
    <n v="0"/>
    <n v="0"/>
    <x v="2"/>
  </r>
  <r>
    <s v="INC000000502768"/>
    <s v="TERRESTRE"/>
    <x v="1"/>
    <s v="CHOCO"/>
    <x v="262"/>
    <m/>
    <d v="2020-01-16T12:00:00"/>
    <d v="2020-01-16T00:00:00"/>
    <m/>
    <s v="Cerrado"/>
    <s v="Edwar Valencia Torres"/>
    <s v="Monitoreo_IM"/>
    <m/>
    <x v="6"/>
    <m/>
    <m/>
    <m/>
    <m/>
    <x v="0"/>
    <d v="2020-01-16T12:18:00"/>
    <m/>
    <n v="0"/>
    <x v="0"/>
    <n v="18"/>
    <s v="0.00041666666666667"/>
    <x v="5"/>
    <m/>
    <n v="0"/>
    <x v="1"/>
  </r>
  <r>
    <s v="INC000000506928"/>
    <s v="TERRESTRE"/>
    <x v="1"/>
    <s v="CHOCO"/>
    <x v="262"/>
    <m/>
    <d v="2020-01-20T08:16:00"/>
    <d v="2020-01-20T00:00:00"/>
    <m/>
    <s v="Cerrado"/>
    <s v="Edwar Valencia Torres"/>
    <s v="Monitoreo_IM"/>
    <m/>
    <x v="6"/>
    <m/>
    <m/>
    <m/>
    <m/>
    <x v="0"/>
    <d v="2020-01-20T08:32:00"/>
    <m/>
    <n v="0"/>
    <x v="0"/>
    <n v="16"/>
    <s v="0.00037037037037037"/>
    <x v="2"/>
    <m/>
    <n v="0"/>
    <x v="1"/>
  </r>
  <r>
    <s v="INC000000517103"/>
    <s v="TERRESTRE"/>
    <x v="1"/>
    <s v="CHOCO"/>
    <x v="262"/>
    <m/>
    <d v="2020-01-27T08:57:00"/>
    <d v="2020-01-28T00:00:00"/>
    <m/>
    <s v="Cerrado"/>
    <s v="Edwar Valencia Torres"/>
    <s v="Monitoreo_IM"/>
    <m/>
    <x v="6"/>
    <m/>
    <m/>
    <m/>
    <m/>
    <x v="0"/>
    <d v="2020-01-28T10:58:00"/>
    <m/>
    <n v="0"/>
    <x v="0"/>
    <m/>
    <n v="0"/>
    <x v="0"/>
    <n v="1561"/>
    <s v="0.036134259259259"/>
    <x v="2"/>
  </r>
  <r>
    <s v="INC000000522084"/>
    <s v="TERRESTRE"/>
    <x v="1"/>
    <s v="CHOCO"/>
    <x v="262"/>
    <m/>
    <d v="2020-01-30T08:53:00"/>
    <d v="2020-01-30T00:00:00"/>
    <m/>
    <s v="Cerrado"/>
    <s v="Edwar Valencia Torres"/>
    <s v="Monitoreo_IM"/>
    <m/>
    <x v="6"/>
    <m/>
    <m/>
    <m/>
    <m/>
    <x v="0"/>
    <d v="2020-01-30T10:56:00"/>
    <m/>
    <n v="0"/>
    <x v="0"/>
    <m/>
    <n v="0"/>
    <x v="0"/>
    <n v="123"/>
    <s v="0.0028472222222222"/>
    <x v="2"/>
  </r>
  <r>
    <s v="INC000000485500"/>
    <s v="TERRESTRE"/>
    <x v="1"/>
    <s v="CHOCO"/>
    <x v="263"/>
    <m/>
    <d v="2020-01-02T11:46:00"/>
    <d v="2020-01-02T00:00:00"/>
    <m/>
    <s v="Cerrado"/>
    <s v="Betsy Emigda Asprilla Pandeles"/>
    <s v="Monitoreo_IM"/>
    <m/>
    <x v="6"/>
    <m/>
    <m/>
    <m/>
    <m/>
    <x v="0"/>
    <d v="2020-01-02T14:19:00"/>
    <m/>
    <n v="0"/>
    <x v="0"/>
    <m/>
    <n v="0"/>
    <x v="0"/>
    <n v="153"/>
    <s v="0.0035416666666667"/>
    <x v="2"/>
  </r>
  <r>
    <s v="INC000000502014"/>
    <s v="TERRESTRE"/>
    <x v="1"/>
    <s v="CHOCO"/>
    <x v="263"/>
    <m/>
    <d v="2020-01-16T12:11:00"/>
    <d v="2020-01-16T00:00:00"/>
    <m/>
    <s v="Cerrado"/>
    <s v="Betsy Emigda Asprilla Pandeles"/>
    <s v="Monitoreo_IM"/>
    <m/>
    <x v="6"/>
    <m/>
    <m/>
    <m/>
    <m/>
    <x v="0"/>
    <d v="2020-01-16T12:12:00"/>
    <m/>
    <n v="0"/>
    <x v="0"/>
    <n v="1"/>
    <n v="231481481.48148"/>
    <x v="2"/>
    <m/>
    <n v="0"/>
    <x v="1"/>
  </r>
  <r>
    <s v="INC000000516798"/>
    <s v="TERRESTRE"/>
    <x v="1"/>
    <s v="CHOCO"/>
    <x v="263"/>
    <m/>
    <d v="2020-01-27T08:49:00"/>
    <d v="2020-01-27T00:00:00"/>
    <m/>
    <s v="Cerrado"/>
    <s v="Betsy Emigda Asprilla Pandeles"/>
    <s v="Monitoreo_IM"/>
    <m/>
    <x v="6"/>
    <m/>
    <m/>
    <m/>
    <m/>
    <x v="0"/>
    <d v="2020-01-27T13:42:00"/>
    <m/>
    <n v="0"/>
    <x v="0"/>
    <m/>
    <n v="0"/>
    <x v="0"/>
    <n v="293"/>
    <s v="0.0067824074074074"/>
    <x v="2"/>
  </r>
  <r>
    <s v="INC000000522670"/>
    <s v="TERRESTRE"/>
    <x v="1"/>
    <s v="CHOCO"/>
    <x v="263"/>
    <m/>
    <d v="2020-01-30T13:37:00"/>
    <d v="2020-01-30T00:00:00"/>
    <m/>
    <s v="Cerrado"/>
    <s v="Betsy Emigda Asprilla Pandeles"/>
    <s v="Monitoreo_IM"/>
    <m/>
    <x v="6"/>
    <m/>
    <m/>
    <m/>
    <m/>
    <x v="0"/>
    <d v="2020-01-30T15:14:00"/>
    <m/>
    <n v="0"/>
    <x v="0"/>
    <m/>
    <n v="0"/>
    <x v="0"/>
    <n v="97"/>
    <s v="0.0022453703703704"/>
    <x v="2"/>
  </r>
  <r>
    <s v="INC000000502146"/>
    <s v="SATELITAL"/>
    <x v="1"/>
    <s v="CHOCO"/>
    <x v="264"/>
    <m/>
    <d v="2020-01-16T05:43:00"/>
    <d v="2020-01-16T00:00:00"/>
    <m/>
    <s v="Cerrado"/>
    <s v="Rosaura Garcia"/>
    <s v="Monitoreo_IM"/>
    <m/>
    <x v="0"/>
    <m/>
    <m/>
    <m/>
    <m/>
    <x v="0"/>
    <d v="2020-01-16T06:00:00"/>
    <m/>
    <n v="0"/>
    <x v="0"/>
    <n v="17"/>
    <s v="0.00039351851851852"/>
    <x v="2"/>
    <m/>
    <n v="0"/>
    <x v="1"/>
  </r>
  <r>
    <s v="INC000000507189"/>
    <s v="SATELITAL"/>
    <x v="1"/>
    <s v="CHOCO"/>
    <x v="264"/>
    <m/>
    <d v="2020-01-20T09:40:00"/>
    <d v="2020-01-20T00:00:00"/>
    <m/>
    <s v="Cerrado"/>
    <s v="Rosaura Garcia"/>
    <s v="Automatico"/>
    <m/>
    <x v="0"/>
    <m/>
    <m/>
    <m/>
    <m/>
    <x v="0"/>
    <d v="2020-01-20T16:05:00"/>
    <m/>
    <n v="0"/>
    <x v="0"/>
    <n v="385"/>
    <s v="0.008912037037037"/>
    <x v="1"/>
    <m/>
    <n v="0"/>
    <x v="1"/>
  </r>
  <r>
    <s v="INC000000500428"/>
    <s v="SATELITAL"/>
    <x v="1"/>
    <s v="CHOCO"/>
    <x v="265"/>
    <m/>
    <d v="2020-01-15T01:30:00"/>
    <d v="2020-01-17T00:00:00"/>
    <m/>
    <s v="Cerrado"/>
    <s v="Ivanova Hortensia Agualimpia Soto"/>
    <s v="Monitoreo_IM"/>
    <m/>
    <x v="0"/>
    <m/>
    <m/>
    <m/>
    <m/>
    <x v="0"/>
    <d v="2020-01-15T17:00:00"/>
    <m/>
    <n v="0"/>
    <x v="0"/>
    <n v="930"/>
    <s v="0.021527777777778"/>
    <x v="2"/>
    <m/>
    <n v="0"/>
    <x v="1"/>
  </r>
  <r>
    <s v="INC000000503766"/>
    <s v="SATELITAL"/>
    <x v="1"/>
    <s v="CHOCO"/>
    <x v="265"/>
    <m/>
    <d v="2020-01-17T08:07:00"/>
    <d v="2020-01-18T00:00:00"/>
    <m/>
    <s v="Cerrado"/>
    <s v="Ivanova Hortensia Agualimpia Soto"/>
    <s v="Monitoreo_IM"/>
    <m/>
    <x v="0"/>
    <m/>
    <m/>
    <m/>
    <m/>
    <x v="0"/>
    <d v="2020-01-18T12:37:00"/>
    <m/>
    <n v="0"/>
    <x v="0"/>
    <n v="1710"/>
    <s v="0.039583333333333"/>
    <x v="2"/>
    <m/>
    <n v="0"/>
    <x v="1"/>
  </r>
  <r>
    <s v="INC000000510758"/>
    <s v="SATELITAL"/>
    <x v="1"/>
    <s v="CHOCO"/>
    <x v="265"/>
    <m/>
    <d v="2020-01-22T09:42:00"/>
    <d v="2020-01-22T00:00:00"/>
    <m/>
    <s v="Cerrado"/>
    <s v="Ivanova Hortensia Agualimpia Soto"/>
    <s v="Monitoreo_IM"/>
    <m/>
    <x v="0"/>
    <m/>
    <m/>
    <m/>
    <m/>
    <x v="0"/>
    <d v="2020-01-22T09:42:00"/>
    <m/>
    <n v="0"/>
    <x v="0"/>
    <m/>
    <n v="0"/>
    <x v="0"/>
    <n v="0"/>
    <n v="0"/>
    <x v="2"/>
  </r>
  <r>
    <s v="INC000000499415"/>
    <s v="SATELITAL"/>
    <x v="1"/>
    <s v="CHOCO"/>
    <x v="266"/>
    <m/>
    <d v="2020-01-14T12:31:00"/>
    <d v="2020-01-15T00:00:00"/>
    <m/>
    <s v="Cerrado"/>
    <s v="Keny Alexander Camacho"/>
    <s v="Monitoreo_IM"/>
    <m/>
    <x v="0"/>
    <m/>
    <m/>
    <m/>
    <m/>
    <x v="0"/>
    <d v="2020-01-14T13:47:00"/>
    <m/>
    <n v="0"/>
    <x v="0"/>
    <m/>
    <n v="0"/>
    <x v="0"/>
    <n v="76"/>
    <s v="0.0017592592592593"/>
    <x v="2"/>
  </r>
  <r>
    <s v="INC000000502828"/>
    <s v="SATELITAL"/>
    <x v="1"/>
    <s v="CHOCO"/>
    <x v="266"/>
    <m/>
    <d v="2020-01-16T12:33:00"/>
    <d v="2020-01-16T00:00:00"/>
    <m/>
    <s v="Cerrado"/>
    <s v="Keny Alexander Camacho"/>
    <s v="Monitoreo_IM"/>
    <m/>
    <x v="0"/>
    <m/>
    <m/>
    <m/>
    <m/>
    <x v="0"/>
    <d v="2020-01-16T14:00:00"/>
    <m/>
    <n v="0"/>
    <x v="0"/>
    <n v="87"/>
    <s v="0.0020138888888889"/>
    <x v="5"/>
    <m/>
    <n v="0"/>
    <x v="1"/>
  </r>
  <r>
    <s v="INC000000503674"/>
    <s v="SATELITAL"/>
    <x v="1"/>
    <s v="CHOCO"/>
    <x v="266"/>
    <m/>
    <d v="2020-01-17T08:07:00"/>
    <d v="2020-01-17T00:00:00"/>
    <m/>
    <s v="Cerrado"/>
    <s v="Keny Alexander Camacho"/>
    <s v="Monitoreo_IM"/>
    <m/>
    <x v="0"/>
    <m/>
    <m/>
    <m/>
    <m/>
    <x v="0"/>
    <d v="2020-01-17T08:43:00"/>
    <m/>
    <n v="0"/>
    <x v="0"/>
    <m/>
    <n v="0"/>
    <x v="0"/>
    <n v="36"/>
    <s v="0.00083333333333333"/>
    <x v="3"/>
  </r>
  <r>
    <s v="INC000000504514"/>
    <s v="SATELITAL"/>
    <x v="1"/>
    <s v="CHOCO"/>
    <x v="266"/>
    <m/>
    <d v="2020-01-17T12:39:00"/>
    <d v="2020-01-18T00:00:00"/>
    <m/>
    <s v="Cerrado"/>
    <s v="Keny Alexander Camacho"/>
    <s v="Monitoreo_IM"/>
    <m/>
    <x v="0"/>
    <m/>
    <m/>
    <m/>
    <m/>
    <x v="0"/>
    <d v="2020-01-18T11:59:00"/>
    <m/>
    <n v="0"/>
    <x v="0"/>
    <n v="1400"/>
    <s v="0.032407407407407"/>
    <x v="1"/>
    <m/>
    <n v="0"/>
    <x v="1"/>
  </r>
  <r>
    <s v="INC000000507672"/>
    <s v="SATELITAL"/>
    <x v="1"/>
    <s v="CHOCO"/>
    <x v="266"/>
    <m/>
    <d v="2020-01-20T12:51:00"/>
    <d v="2020-01-20T00:00:00"/>
    <m/>
    <s v="Cerrado"/>
    <s v="Keny Alexander Camacho"/>
    <s v="Monitoreo_IM"/>
    <m/>
    <x v="0"/>
    <m/>
    <m/>
    <m/>
    <m/>
    <x v="0"/>
    <d v="2020-01-20T14:02:00"/>
    <m/>
    <n v="0"/>
    <x v="0"/>
    <n v="71"/>
    <s v="0.0016435185185185"/>
    <x v="2"/>
    <m/>
    <n v="0"/>
    <x v="1"/>
  </r>
  <r>
    <s v="INC000000509088"/>
    <s v="SATELITAL"/>
    <x v="1"/>
    <s v="CHOCO"/>
    <x v="266"/>
    <m/>
    <d v="2020-01-21T12:22:00"/>
    <d v="2020-01-22T00:00:00"/>
    <m/>
    <s v="Cerrado"/>
    <s v="Keny Alexander Camacho"/>
    <s v="Monitoreo_IM"/>
    <m/>
    <x v="0"/>
    <m/>
    <m/>
    <m/>
    <m/>
    <x v="0"/>
    <d v="2020-01-22T09:01:00"/>
    <m/>
    <n v="0"/>
    <x v="0"/>
    <m/>
    <n v="0"/>
    <x v="0"/>
    <n v="1239"/>
    <s v="0.028680555555556"/>
    <x v="2"/>
  </r>
  <r>
    <s v="INC000000511163"/>
    <s v="SATELITAL"/>
    <x v="1"/>
    <s v="CHOCO"/>
    <x v="266"/>
    <m/>
    <d v="2020-01-22T13:10:00"/>
    <d v="2020-01-22T00:00:00"/>
    <m/>
    <s v="Cerrado"/>
    <s v="Keny Alexander Camacho"/>
    <s v="Monitoreo_IM"/>
    <m/>
    <x v="0"/>
    <m/>
    <m/>
    <m/>
    <m/>
    <x v="0"/>
    <d v="2020-01-22T14:05:00"/>
    <m/>
    <n v="0"/>
    <x v="0"/>
    <m/>
    <n v="0"/>
    <x v="0"/>
    <n v="55"/>
    <s v="0.0012731481481481"/>
    <x v="2"/>
  </r>
  <r>
    <s v="INC000000512923"/>
    <s v="SATELITAL"/>
    <x v="1"/>
    <s v="CHOCO"/>
    <x v="266"/>
    <m/>
    <d v="2020-01-23T12:30:00"/>
    <d v="2020-01-23T00:00:00"/>
    <m/>
    <s v="Cerrado"/>
    <s v="Keny Alexander Camacho"/>
    <s v="Monitoreo_IM"/>
    <m/>
    <x v="0"/>
    <m/>
    <m/>
    <m/>
    <m/>
    <x v="0"/>
    <d v="2020-01-23T14:01:00"/>
    <m/>
    <n v="0"/>
    <x v="0"/>
    <m/>
    <n v="0"/>
    <x v="0"/>
    <n v="91"/>
    <s v="0.0021064814814815"/>
    <x v="3"/>
  </r>
  <r>
    <s v="INC000000517493"/>
    <s v="SATELITAL"/>
    <x v="1"/>
    <s v="CHOCO"/>
    <x v="266"/>
    <m/>
    <d v="2020-01-27T12:27:00"/>
    <d v="2020-01-28T00:00:00"/>
    <m/>
    <s v="Cerrado"/>
    <s v="Keny Alexander Camacho"/>
    <s v="Monitoreo_IM"/>
    <m/>
    <x v="0"/>
    <m/>
    <m/>
    <m/>
    <m/>
    <x v="0"/>
    <d v="2020-01-27T14:05:00"/>
    <m/>
    <n v="0"/>
    <x v="0"/>
    <m/>
    <n v="0"/>
    <x v="0"/>
    <n v="98"/>
    <s v="0.0022685185185185"/>
    <x v="2"/>
  </r>
  <r>
    <s v="INC000000519183"/>
    <s v="SATELITAL"/>
    <x v="1"/>
    <s v="CHOCO"/>
    <x v="266"/>
    <m/>
    <d v="2020-01-28T12:27:00"/>
    <d v="2020-01-28T00:00:00"/>
    <m/>
    <s v="Cerrado"/>
    <s v="Keny Alexander Camacho"/>
    <s v="Monitoreo_IM"/>
    <m/>
    <x v="0"/>
    <m/>
    <m/>
    <m/>
    <m/>
    <x v="0"/>
    <d v="2020-01-28T14:00:00"/>
    <m/>
    <n v="0"/>
    <x v="0"/>
    <m/>
    <n v="0"/>
    <x v="0"/>
    <n v="93"/>
    <s v="0.0021527777777778"/>
    <x v="2"/>
  </r>
  <r>
    <s v="INC000000520891"/>
    <s v="SATELITAL"/>
    <x v="1"/>
    <s v="CHOCO"/>
    <x v="266"/>
    <m/>
    <d v="2020-01-29T12:42:00"/>
    <d v="2020-01-29T00:00:00"/>
    <m/>
    <s v="Cerrado"/>
    <s v="Keny Alexander Camacho"/>
    <s v="Monitoreo_IM"/>
    <m/>
    <x v="0"/>
    <m/>
    <m/>
    <m/>
    <m/>
    <x v="0"/>
    <d v="2020-01-29T14:01:00"/>
    <m/>
    <n v="0"/>
    <x v="0"/>
    <m/>
    <n v="0"/>
    <x v="0"/>
    <n v="79"/>
    <s v="0.0018287037037037"/>
    <x v="2"/>
  </r>
  <r>
    <s v="INC000000522718"/>
    <s v="SATELITAL"/>
    <x v="1"/>
    <s v="CHOCO"/>
    <x v="266"/>
    <m/>
    <d v="2020-01-30T12:39:00"/>
    <d v="2020-01-30T00:00:00"/>
    <m/>
    <s v="Cerrado"/>
    <s v="Keny Alexander Camacho"/>
    <s v="Monitoreo_IM"/>
    <m/>
    <x v="0"/>
    <m/>
    <m/>
    <m/>
    <m/>
    <x v="0"/>
    <d v="2020-01-30T14:05:00"/>
    <m/>
    <n v="0"/>
    <x v="0"/>
    <m/>
    <n v="0"/>
    <x v="0"/>
    <n v="86"/>
    <s v="0.0019907407407407"/>
    <x v="2"/>
  </r>
  <r>
    <s v="INC000000524191"/>
    <s v="SATELITAL"/>
    <x v="1"/>
    <s v="CHOCO"/>
    <x v="266"/>
    <m/>
    <d v="2020-01-31T13:04:00"/>
    <d v="2020-01-31T00:00:00"/>
    <m/>
    <s v="Cerrado"/>
    <s v="Keny Alexander Camacho"/>
    <s v="Monitoreo_IM"/>
    <m/>
    <x v="0"/>
    <m/>
    <m/>
    <m/>
    <m/>
    <x v="0"/>
    <d v="2020-01-31T14:10:00"/>
    <m/>
    <n v="0"/>
    <x v="0"/>
    <m/>
    <n v="0"/>
    <x v="0"/>
    <n v="66"/>
    <s v="0.0015277777777778"/>
    <x v="3"/>
  </r>
  <r>
    <s v="INC000000514268"/>
    <s v="TERRESTRE"/>
    <x v="1"/>
    <s v="CHOCO"/>
    <x v="266"/>
    <m/>
    <d v="2020-02-03T15:33:17"/>
    <d v="2020-01-24T00:00:00"/>
    <m/>
    <s v="Cerrado"/>
    <m/>
    <s v="Automatico"/>
    <m/>
    <x v="3"/>
    <m/>
    <m/>
    <m/>
    <m/>
    <x v="0"/>
    <d v="2020-01-24T14:04:00"/>
    <m/>
    <n v="0"/>
    <x v="0"/>
    <n v="0"/>
    <n v="0"/>
    <x v="5"/>
    <m/>
    <n v="0"/>
    <x v="1"/>
  </r>
  <r>
    <s v="INC000000502439"/>
    <s v="TERRESTRE"/>
    <x v="1"/>
    <s v="CHOCO"/>
    <x v="267"/>
    <m/>
    <d v="2020-01-16T09:24:00"/>
    <d v="2020-01-16T00:00:00"/>
    <m/>
    <s v="Cerrado"/>
    <s v="Jesus Homero Ledezma Renteria"/>
    <s v="Monitoreo_IM"/>
    <m/>
    <x v="6"/>
    <m/>
    <m/>
    <m/>
    <m/>
    <x v="0"/>
    <d v="2020-01-16T11:59:00"/>
    <m/>
    <n v="0"/>
    <x v="0"/>
    <m/>
    <n v="0"/>
    <x v="0"/>
    <n v="155"/>
    <s v="0.003587962962963"/>
    <x v="2"/>
  </r>
  <r>
    <s v="INC000000504330"/>
    <s v="TERRESTRE"/>
    <x v="1"/>
    <s v="CHOCO"/>
    <x v="267"/>
    <m/>
    <d v="2020-01-17T10:56:00"/>
    <d v="2020-01-17T00:00:00"/>
    <m/>
    <s v="Cerrado"/>
    <s v="Jesus Homero Ledezma Renteria"/>
    <s v="Monitoreo_IM"/>
    <m/>
    <x v="6"/>
    <m/>
    <m/>
    <m/>
    <m/>
    <x v="0"/>
    <d v="2020-01-17T14:55:00"/>
    <m/>
    <n v="0"/>
    <x v="0"/>
    <n v="239"/>
    <s v="0.0055324074074074"/>
    <x v="5"/>
    <m/>
    <n v="0"/>
    <x v="1"/>
  </r>
  <r>
    <s v="INC000000507748"/>
    <s v="TERRESTRE"/>
    <x v="1"/>
    <s v="CHOCO"/>
    <x v="267"/>
    <m/>
    <d v="2020-01-20T14:37:00"/>
    <d v="2020-01-20T00:00:00"/>
    <m/>
    <s v="Cerrado"/>
    <s v="Jesus Homero Ledezma Renteria"/>
    <s v="Monitoreo_IM"/>
    <m/>
    <x v="6"/>
    <m/>
    <m/>
    <m/>
    <m/>
    <x v="0"/>
    <d v="2020-01-20T15:05:00"/>
    <m/>
    <n v="0"/>
    <x v="0"/>
    <n v="28"/>
    <s v="0.00064814814814815"/>
    <x v="2"/>
    <m/>
    <n v="0"/>
    <x v="1"/>
  </r>
  <r>
    <s v="INC000000483971"/>
    <s v="TERRESTRE"/>
    <x v="1"/>
    <s v="CHOCO"/>
    <x v="268"/>
    <m/>
    <d v="2019-12-31T10:55:00"/>
    <d v="2020-01-02T00:00:00"/>
    <m/>
    <s v="Cerrado"/>
    <s v="Ericson Mina Asprilla"/>
    <s v="Monitoreo_IM"/>
    <m/>
    <x v="6"/>
    <m/>
    <m/>
    <m/>
    <m/>
    <x v="0"/>
    <d v="2020-01-02T14:14:00"/>
    <m/>
    <n v="0"/>
    <x v="0"/>
    <n v="3079"/>
    <s v="0.071273148148148"/>
    <x v="2"/>
    <m/>
    <n v="0"/>
    <x v="1"/>
  </r>
  <r>
    <s v="INC000000501495"/>
    <s v="TERRESTRE"/>
    <x v="1"/>
    <s v="CHOCO"/>
    <x v="268"/>
    <m/>
    <d v="2020-01-15T17:30:00"/>
    <d v="2020-01-16T00:00:00"/>
    <m/>
    <s v="Cerrado"/>
    <s v="Ericson Mina Asprilla"/>
    <s v="Monitoreo_IM"/>
    <m/>
    <x v="6"/>
    <m/>
    <m/>
    <m/>
    <m/>
    <x v="0"/>
    <d v="2020-01-16T08:04:00"/>
    <m/>
    <n v="0"/>
    <x v="0"/>
    <n v="874"/>
    <s v="0.020231481481481"/>
    <x v="2"/>
    <m/>
    <n v="0"/>
    <x v="1"/>
  </r>
  <r>
    <s v="INC000000503765"/>
    <s v="TERRESTRE"/>
    <x v="1"/>
    <s v="CHOCO"/>
    <x v="268"/>
    <m/>
    <d v="2020-01-17T08:42:00"/>
    <d v="2020-01-17T00:00:00"/>
    <m/>
    <s v="Cerrado"/>
    <s v="Ericson Mina Asprilla"/>
    <s v="Monitoreo_IM"/>
    <m/>
    <x v="6"/>
    <m/>
    <m/>
    <m/>
    <m/>
    <x v="0"/>
    <d v="2020-01-17T08:42:00"/>
    <m/>
    <n v="0"/>
    <x v="0"/>
    <m/>
    <n v="0"/>
    <x v="0"/>
    <n v="0"/>
    <n v="0"/>
    <x v="3"/>
  </r>
  <r>
    <s v="INC000000507264"/>
    <s v="TERRESTRE"/>
    <x v="1"/>
    <s v="CHOCO"/>
    <x v="268"/>
    <m/>
    <d v="2020-01-20T10:19:00"/>
    <d v="2020-01-21T00:00:00"/>
    <m/>
    <s v="Cerrado"/>
    <s v="Ericson Mina Asprilla"/>
    <s v="Automatico"/>
    <m/>
    <x v="6"/>
    <m/>
    <m/>
    <m/>
    <m/>
    <x v="0"/>
    <d v="2020-01-21T08:08:00"/>
    <m/>
    <n v="0"/>
    <x v="0"/>
    <m/>
    <n v="0"/>
    <x v="0"/>
    <n v="1309"/>
    <s v="0.030300925925926"/>
    <x v="2"/>
  </r>
  <r>
    <s v="INC000000517507"/>
    <s v="TERRESTRE"/>
    <x v="1"/>
    <s v="CHOCO"/>
    <x v="268"/>
    <m/>
    <d v="2020-01-27T11:14:00"/>
    <d v="2020-01-27T00:00:00"/>
    <m/>
    <s v="Cerrado"/>
    <s v="Ericson Mina Asprilla"/>
    <s v="Monitoreo_IM"/>
    <m/>
    <x v="6"/>
    <m/>
    <m/>
    <m/>
    <m/>
    <x v="0"/>
    <d v="2020-01-27T11:40:00"/>
    <m/>
    <n v="0"/>
    <x v="0"/>
    <n v="2"/>
    <n v="462962962.96296"/>
    <x v="5"/>
    <n v="24"/>
    <s v="0.00055555555555556"/>
    <x v="3"/>
  </r>
  <r>
    <s v="INC000000522669"/>
    <s v="TERRESTRE"/>
    <x v="1"/>
    <s v="CHOCO"/>
    <x v="268"/>
    <m/>
    <d v="2020-01-30T13:37:00"/>
    <d v="2020-02-02T00:00:00"/>
    <m/>
    <s v="Cerrado"/>
    <s v="Ericson Mina Asprilla"/>
    <s v="Monitoreo_IM"/>
    <m/>
    <x v="6"/>
    <n v="412753"/>
    <d v="2020-01-30T16:46:00"/>
    <d v="2020-02-02T10:45:00"/>
    <m/>
    <x v="0"/>
    <d v="2020-02-02T10:45:00"/>
    <n v="3962"/>
    <s v="0.091712962962963"/>
    <x v="3"/>
    <n v="2"/>
    <n v="462962962.96296"/>
    <x v="1"/>
    <n v="184"/>
    <s v="0.0042592592592593"/>
    <x v="3"/>
  </r>
  <r>
    <s v="INC000000509720"/>
    <s v="TERRESTRE"/>
    <x v="1"/>
    <s v="CHOCO"/>
    <x v="269"/>
    <m/>
    <d v="2020-01-21T15:43:00"/>
    <d v="2020-01-22T00:00:00"/>
    <m/>
    <s v="Cerrado"/>
    <s v="Dalia Stella Perea Palacios"/>
    <s v="Monitoreo_IM"/>
    <m/>
    <x v="5"/>
    <m/>
    <m/>
    <m/>
    <m/>
    <x v="0"/>
    <d v="2020-01-22T15:51:00"/>
    <m/>
    <n v="0"/>
    <x v="0"/>
    <n v="1448"/>
    <s v="0.033518518518519"/>
    <x v="1"/>
    <m/>
    <n v="0"/>
    <x v="1"/>
  </r>
  <r>
    <s v="INC000000512271"/>
    <s v="TERRESTRE"/>
    <x v="1"/>
    <s v="CHOCO"/>
    <x v="269"/>
    <m/>
    <d v="2020-01-23T08:51:00"/>
    <d v="2020-01-23T00:00:00"/>
    <m/>
    <s v="Cerrado"/>
    <s v="Dalia Stella Perea Palacios"/>
    <s v="Monitoreo_IM"/>
    <m/>
    <x v="5"/>
    <m/>
    <m/>
    <m/>
    <m/>
    <x v="0"/>
    <d v="2020-01-23T09:04:00"/>
    <m/>
    <n v="0"/>
    <x v="0"/>
    <m/>
    <n v="0"/>
    <x v="0"/>
    <n v="13"/>
    <s v="0.00030092592592593"/>
    <x v="2"/>
  </r>
  <r>
    <s v="INC000000523898"/>
    <s v="TERRESTRE"/>
    <x v="1"/>
    <s v="CHOCO"/>
    <x v="269"/>
    <m/>
    <d v="2020-01-31T11:13:00"/>
    <d v="2020-01-31T00:00:00"/>
    <m/>
    <s v="Cerrado"/>
    <s v="Dalia Stella Perea Palacios"/>
    <s v="Monitoreo_IM"/>
    <m/>
    <x v="5"/>
    <m/>
    <m/>
    <m/>
    <m/>
    <x v="0"/>
    <d v="2020-01-31T11:36:00"/>
    <m/>
    <n v="0"/>
    <x v="0"/>
    <m/>
    <n v="0"/>
    <x v="0"/>
    <n v="23"/>
    <s v="0.00053240740740741"/>
    <x v="2"/>
  </r>
  <r>
    <s v="INC000000485661"/>
    <s v="SATELITAL"/>
    <x v="1"/>
    <s v="CHOCO"/>
    <x v="270"/>
    <m/>
    <d v="2020-01-02T11:52:00"/>
    <d v="2020-01-02T00:00:00"/>
    <m/>
    <s v="Cerrado"/>
    <s v="Ciro Americo Perea Hinestroza"/>
    <s v="Monitoreo_IM"/>
    <m/>
    <x v="0"/>
    <m/>
    <m/>
    <m/>
    <m/>
    <x v="0"/>
    <d v="2020-01-02T12:54:00"/>
    <m/>
    <n v="0"/>
    <x v="0"/>
    <m/>
    <n v="0"/>
    <x v="0"/>
    <n v="62"/>
    <s v="0.0014351851851852"/>
    <x v="2"/>
  </r>
  <r>
    <s v="INC000000499875"/>
    <s v="SATELITAL"/>
    <x v="1"/>
    <s v="CHOCO"/>
    <x v="270"/>
    <m/>
    <d v="2020-01-15T16:02:00"/>
    <d v="2020-01-15T00:00:00"/>
    <m/>
    <s v="Cerrado"/>
    <s v="Ciro Americo Perea Hinestroza"/>
    <s v="Monitoreo_IM"/>
    <m/>
    <x v="0"/>
    <m/>
    <m/>
    <m/>
    <m/>
    <x v="0"/>
    <d v="2020-01-15T16:40:00"/>
    <m/>
    <n v="0"/>
    <x v="0"/>
    <n v="38"/>
    <s v="0.00087962962962963"/>
    <x v="5"/>
    <m/>
    <n v="0"/>
    <x v="1"/>
  </r>
  <r>
    <s v="INC000000502017"/>
    <s v="SATELITAL"/>
    <x v="1"/>
    <s v="CHOCO"/>
    <x v="270"/>
    <m/>
    <d v="2020-01-16T12:17:00"/>
    <d v="2020-01-16T00:00:00"/>
    <m/>
    <s v="Cerrado"/>
    <s v="Ciro Americo Perea Hinestroza"/>
    <s v="Monitoreo_IM"/>
    <m/>
    <x v="0"/>
    <m/>
    <m/>
    <m/>
    <m/>
    <x v="0"/>
    <d v="2020-01-16T12:18:00"/>
    <m/>
    <n v="0"/>
    <x v="0"/>
    <n v="1"/>
    <n v="231481481.48148"/>
    <x v="2"/>
    <m/>
    <n v="0"/>
    <x v="1"/>
  </r>
  <r>
    <s v="INC000000503917"/>
    <s v="SATELITAL"/>
    <x v="1"/>
    <s v="CHOCO"/>
    <x v="271"/>
    <m/>
    <d v="2020-01-17T08:33:00"/>
    <d v="2020-01-17T00:00:00"/>
    <m/>
    <s v="Cerrado"/>
    <s v="Heyson Gomez Quinto"/>
    <s v="Monitoreo_IM"/>
    <m/>
    <x v="0"/>
    <m/>
    <m/>
    <m/>
    <m/>
    <x v="0"/>
    <d v="2020-01-17T08:50:00"/>
    <m/>
    <n v="0"/>
    <x v="0"/>
    <m/>
    <n v="0"/>
    <x v="0"/>
    <n v="17"/>
    <s v="0.00039351851851852"/>
    <x v="2"/>
  </r>
  <r>
    <s v="INC000000506993"/>
    <s v="SATELITAL"/>
    <x v="1"/>
    <s v="CHOCO"/>
    <x v="271"/>
    <m/>
    <d v="2020-01-20T09:11:00"/>
    <d v="2020-01-20T00:00:00"/>
    <m/>
    <s v="Cerrado"/>
    <s v="Heyson Gomez Quinto"/>
    <s v="Monitoreo_IM"/>
    <m/>
    <x v="0"/>
    <m/>
    <m/>
    <m/>
    <m/>
    <x v="0"/>
    <d v="2020-01-20T09:15:00"/>
    <m/>
    <n v="0"/>
    <x v="0"/>
    <n v="4"/>
    <n v="925925925.92593002"/>
    <x v="2"/>
    <m/>
    <n v="0"/>
    <x v="1"/>
  </r>
  <r>
    <s v="INC000000507646"/>
    <s v="SATELITAL"/>
    <x v="1"/>
    <s v="CHOCO"/>
    <x v="271"/>
    <m/>
    <d v="2020-01-20T12:04:00"/>
    <d v="2020-01-21T00:00:00"/>
    <m/>
    <s v="Cerrado"/>
    <s v="Heyson Gomez Quinto"/>
    <s v="Monitoreo_IM"/>
    <m/>
    <x v="0"/>
    <m/>
    <m/>
    <m/>
    <m/>
    <x v="0"/>
    <d v="2020-01-21T07:57:00"/>
    <m/>
    <n v="0"/>
    <x v="0"/>
    <m/>
    <n v="0"/>
    <x v="0"/>
    <n v="1193"/>
    <s v="0.027615740740741"/>
    <x v="2"/>
  </r>
  <r>
    <s v="INC000000511617"/>
    <s v="SATELITAL"/>
    <x v="1"/>
    <s v="CHOCO"/>
    <x v="271"/>
    <m/>
    <d v="2020-01-22T16:13:00"/>
    <d v="2020-01-23T00:00:00"/>
    <m/>
    <s v="Cerrado"/>
    <s v="Heyson Gomez Quinto"/>
    <s v="Monitoreo_IM"/>
    <m/>
    <x v="0"/>
    <m/>
    <m/>
    <m/>
    <m/>
    <x v="0"/>
    <d v="2020-01-22T19:27:00"/>
    <m/>
    <n v="0"/>
    <x v="0"/>
    <n v="194"/>
    <s v="0.0044907407407407"/>
    <x v="2"/>
    <m/>
    <n v="0"/>
    <x v="1"/>
  </r>
  <r>
    <s v="INC000000512430"/>
    <s v="SATELITAL"/>
    <x v="1"/>
    <s v="CHOCO"/>
    <x v="271"/>
    <m/>
    <d v="2020-01-23T09:41:00"/>
    <d v="2020-01-23T00:00:00"/>
    <m/>
    <s v="Cerrado"/>
    <s v="Heyson Gomez Quinto"/>
    <s v="Monitoreo_IM"/>
    <m/>
    <x v="0"/>
    <m/>
    <m/>
    <m/>
    <m/>
    <x v="0"/>
    <d v="2020-01-23T09:49:00"/>
    <m/>
    <n v="0"/>
    <x v="0"/>
    <m/>
    <n v="0"/>
    <x v="0"/>
    <n v="8"/>
    <s v="0.00018518518518519"/>
    <x v="2"/>
  </r>
  <r>
    <s v="INC000000517106"/>
    <s v="TERRESTRE"/>
    <x v="1"/>
    <s v="CHOCO"/>
    <x v="272"/>
    <m/>
    <s v="0000-00-00 00:00:00"/>
    <d v="2020-01-27T00:00:00"/>
    <m/>
    <s v="Cerrado"/>
    <s v="Ricardo Rios"/>
    <s v="Monitoreo_IM"/>
    <m/>
    <x v="6"/>
    <m/>
    <m/>
    <m/>
    <m/>
    <x v="0"/>
    <s v="0000/00/00"/>
    <m/>
    <n v="0"/>
    <x v="0"/>
    <m/>
    <n v="0"/>
    <x v="0"/>
    <m/>
    <n v="0"/>
    <x v="1"/>
  </r>
  <r>
    <s v="INC000000499005"/>
    <s v="TERRESTRE"/>
    <x v="1"/>
    <s v="CHOCO"/>
    <x v="272"/>
    <m/>
    <d v="2020-01-14T09:08:00"/>
    <d v="2020-01-15T00:00:00"/>
    <m/>
    <s v="Cerrado"/>
    <s v="Ricardo Rios"/>
    <s v="Monitoreo_IM"/>
    <m/>
    <x v="6"/>
    <m/>
    <m/>
    <m/>
    <m/>
    <x v="0"/>
    <d v="2020-01-14T14:55:00"/>
    <m/>
    <n v="0"/>
    <x v="0"/>
    <n v="347"/>
    <s v="0.0080324074074074"/>
    <x v="2"/>
    <m/>
    <n v="0"/>
    <x v="1"/>
  </r>
  <r>
    <s v="INC000000522128"/>
    <s v="TERRESTRE"/>
    <x v="1"/>
    <s v="CHOCO"/>
    <x v="272"/>
    <m/>
    <d v="2020-01-30T08:53:00"/>
    <d v="2020-01-30T00:00:00"/>
    <m/>
    <s v="Cerrado"/>
    <s v="Ricardo Rios"/>
    <s v="Monitoreo_IM"/>
    <m/>
    <x v="6"/>
    <m/>
    <m/>
    <m/>
    <m/>
    <x v="0"/>
    <d v="2020-01-30T17:22:00"/>
    <m/>
    <n v="0"/>
    <x v="0"/>
    <m/>
    <n v="0"/>
    <x v="0"/>
    <n v="509"/>
    <s v="0.011782407407407"/>
    <x v="2"/>
  </r>
  <r>
    <s v="NC000000484022"/>
    <s v="SATELITAL"/>
    <x v="1"/>
    <s v="CHOCO"/>
    <x v="273"/>
    <m/>
    <d v="2019-12-31T09:00:00"/>
    <d v="2020-01-02T00:00:00"/>
    <m/>
    <s v="Cerrado"/>
    <s v="Edwar Valencia Torres"/>
    <s v="Monitoreo_IM"/>
    <m/>
    <x v="0"/>
    <m/>
    <m/>
    <m/>
    <m/>
    <x v="0"/>
    <d v="2020-01-02T08:17:00"/>
    <m/>
    <n v="0"/>
    <x v="0"/>
    <m/>
    <n v="0"/>
    <x v="0"/>
    <n v="2837"/>
    <s v="0.065671296296296"/>
    <x v="2"/>
  </r>
  <r>
    <s v="INC000000485937"/>
    <s v="SATELITAL"/>
    <x v="1"/>
    <s v="CHOCO"/>
    <x v="273"/>
    <m/>
    <d v="2020-01-02T14:57:00"/>
    <d v="2020-01-02T00:00:00"/>
    <m/>
    <s v="Cerrado"/>
    <s v="Edwar Valencia Torres"/>
    <s v="Monitoreo_IM"/>
    <m/>
    <x v="0"/>
    <m/>
    <m/>
    <m/>
    <m/>
    <x v="0"/>
    <d v="2020-01-02T16:10:00"/>
    <m/>
    <n v="0"/>
    <x v="0"/>
    <m/>
    <n v="0"/>
    <x v="0"/>
    <n v="73"/>
    <s v="0.0016898148148148"/>
    <x v="3"/>
  </r>
  <r>
    <s v="INC000000486839"/>
    <s v="SATELITAL"/>
    <x v="1"/>
    <s v="CHOCO"/>
    <x v="273"/>
    <m/>
    <d v="2020-01-03T10:33:00"/>
    <d v="2020-01-03T00:00:00"/>
    <m/>
    <s v="Cerrado"/>
    <s v="Edwar Valencia Torres"/>
    <s v="Monitoreo_IM"/>
    <m/>
    <x v="0"/>
    <m/>
    <m/>
    <m/>
    <m/>
    <x v="0"/>
    <d v="2020-01-03T10:58:00"/>
    <m/>
    <n v="0"/>
    <x v="0"/>
    <m/>
    <n v="0"/>
    <x v="0"/>
    <n v="25"/>
    <s v="0.0005787037037037"/>
    <x v="2"/>
  </r>
  <r>
    <s v="INC000000487261"/>
    <s v="SATELITAL"/>
    <x v="1"/>
    <s v="CHOCO"/>
    <x v="273"/>
    <m/>
    <d v="2020-01-03T15:00:00"/>
    <d v="2020-01-07T00:00:00"/>
    <m/>
    <s v="Cerrado"/>
    <s v="Edwar Valencia Torres"/>
    <s v="Monitoreo_IM"/>
    <m/>
    <x v="0"/>
    <m/>
    <m/>
    <m/>
    <m/>
    <x v="0"/>
    <d v="2020-01-07T09:54:00"/>
    <m/>
    <n v="0"/>
    <x v="0"/>
    <m/>
    <n v="0"/>
    <x v="0"/>
    <n v="5454"/>
    <s v="0.12625"/>
    <x v="2"/>
  </r>
  <r>
    <s v="INC000000493237"/>
    <s v="SATELITAL"/>
    <x v="1"/>
    <s v="CHOCO"/>
    <x v="273"/>
    <m/>
    <d v="2020-01-09T11:49:00"/>
    <d v="2020-01-10T00:00:00"/>
    <m/>
    <s v="Cerrado"/>
    <s v="Edwar Valencia Torres"/>
    <s v="Monitoreo_IM"/>
    <m/>
    <x v="0"/>
    <m/>
    <m/>
    <m/>
    <m/>
    <x v="0"/>
    <d v="2020-01-10T08:00:00"/>
    <m/>
    <n v="0"/>
    <x v="0"/>
    <m/>
    <n v="0"/>
    <x v="0"/>
    <n v="1211"/>
    <s v="0.028032407407407"/>
    <x v="2"/>
  </r>
  <r>
    <s v="INC000000497683"/>
    <s v="SATELITAL"/>
    <x v="1"/>
    <s v="CHOCO"/>
    <x v="273"/>
    <m/>
    <d v="2020-01-13T15:08:00"/>
    <d v="2020-01-14T00:00:00"/>
    <m/>
    <s v="Cerrado"/>
    <s v="Edwar Valencia Torres"/>
    <s v="Monitoreo_IM"/>
    <m/>
    <x v="0"/>
    <m/>
    <m/>
    <m/>
    <m/>
    <x v="0"/>
    <d v="2020-01-14T08:19:00"/>
    <m/>
    <n v="0"/>
    <x v="0"/>
    <n v="1031"/>
    <s v="0.023865740740741"/>
    <x v="2"/>
    <m/>
    <n v="0"/>
    <x v="1"/>
  </r>
  <r>
    <s v="INC000000499346"/>
    <s v="SATELITAL"/>
    <x v="1"/>
    <s v="CHOCO"/>
    <x v="273"/>
    <m/>
    <d v="2020-01-14T12:10:00"/>
    <d v="2020-01-15T00:00:00"/>
    <m/>
    <s v="Cerrado"/>
    <s v="Edwar Valencia Torres"/>
    <s v="Monitoreo_IM"/>
    <m/>
    <x v="0"/>
    <m/>
    <m/>
    <m/>
    <m/>
    <x v="0"/>
    <d v="2020-01-14T14:00:00"/>
    <m/>
    <n v="0"/>
    <x v="0"/>
    <n v="110"/>
    <s v="0.0025462962962963"/>
    <x v="2"/>
    <m/>
    <n v="0"/>
    <x v="1"/>
  </r>
  <r>
    <s v="INC000000501702"/>
    <s v="SATELITAL"/>
    <x v="1"/>
    <s v="CHOCO"/>
    <x v="273"/>
    <m/>
    <d v="2020-01-15T17:15:00"/>
    <d v="2020-01-17T00:00:00"/>
    <m/>
    <s v="Cerrado"/>
    <s v="Edwar Valencia Torres"/>
    <s v="Monitoreo_IM"/>
    <m/>
    <x v="0"/>
    <m/>
    <m/>
    <m/>
    <m/>
    <x v="0"/>
    <d v="2020-01-16T08:30:00"/>
    <m/>
    <n v="0"/>
    <x v="0"/>
    <m/>
    <n v="0"/>
    <x v="0"/>
    <n v="915"/>
    <s v="0.021180555555556"/>
    <x v="3"/>
  </r>
  <r>
    <s v="INC000000507479"/>
    <s v="SATELITAL"/>
    <x v="1"/>
    <s v="CHOCO"/>
    <x v="273"/>
    <m/>
    <d v="2020-01-20T12:32:00"/>
    <d v="2020-01-20T00:00:00"/>
    <m/>
    <s v="Cerrado"/>
    <s v="Edwar Valencia Torres"/>
    <s v="Monitoreo_IM"/>
    <m/>
    <x v="0"/>
    <m/>
    <m/>
    <m/>
    <m/>
    <x v="0"/>
    <d v="2020-01-20T15:43:00"/>
    <m/>
    <n v="0"/>
    <x v="0"/>
    <n v="191"/>
    <s v="0.0044212962962963"/>
    <x v="2"/>
    <m/>
    <n v="0"/>
    <x v="1"/>
  </r>
  <r>
    <s v="INC000000509062"/>
    <s v="SATELITAL"/>
    <x v="1"/>
    <s v="CHOCO"/>
    <x v="273"/>
    <m/>
    <d v="2020-01-21T12:07:00"/>
    <d v="2020-01-22T00:00:00"/>
    <m/>
    <s v="Cerrado"/>
    <s v="Edwar Valencia Torres"/>
    <s v="Monitoreo_IM"/>
    <m/>
    <x v="0"/>
    <m/>
    <m/>
    <m/>
    <m/>
    <x v="0"/>
    <d v="2020-01-22T16:01:00"/>
    <m/>
    <n v="0"/>
    <x v="0"/>
    <m/>
    <n v="0"/>
    <x v="0"/>
    <n v="1674"/>
    <s v="0.03875"/>
    <x v="2"/>
  </r>
  <r>
    <s v="INC000000517727"/>
    <s v="SATELITAL"/>
    <x v="1"/>
    <s v="CHOCO"/>
    <x v="273"/>
    <m/>
    <d v="2020-01-27T12:57:00"/>
    <d v="2020-01-27T00:00:00"/>
    <m/>
    <s v="Cerrado"/>
    <s v="Edwar Valencia Torres"/>
    <s v="Monitoreo_IM"/>
    <m/>
    <x v="0"/>
    <m/>
    <m/>
    <m/>
    <m/>
    <x v="0"/>
    <d v="2020-01-27T14:20:00"/>
    <m/>
    <n v="0"/>
    <x v="0"/>
    <m/>
    <n v="0"/>
    <x v="0"/>
    <n v="83"/>
    <s v="0.0019212962962963"/>
    <x v="3"/>
  </r>
  <r>
    <s v="INC000000519350"/>
    <s v="SATELITAL"/>
    <x v="1"/>
    <s v="CHOCO"/>
    <x v="273"/>
    <m/>
    <d v="2020-01-28T12:09:00"/>
    <d v="2020-01-28T00:00:00"/>
    <m/>
    <s v="Cerrado"/>
    <s v="Edwar Valencia Torres"/>
    <s v="Monitoreo_IM"/>
    <m/>
    <x v="0"/>
    <m/>
    <m/>
    <m/>
    <m/>
    <x v="0"/>
    <d v="2020-01-28T14:31:00"/>
    <m/>
    <n v="0"/>
    <x v="0"/>
    <m/>
    <n v="0"/>
    <x v="0"/>
    <n v="142"/>
    <s v="0.003287037037037"/>
    <x v="2"/>
  </r>
  <r>
    <s v="INC000000519821"/>
    <s v="SATELITAL"/>
    <x v="1"/>
    <s v="CHOCO"/>
    <x v="273"/>
    <m/>
    <d v="2020-01-28T16:36:00"/>
    <d v="2020-01-29T00:00:00"/>
    <m/>
    <s v="Cerrado"/>
    <s v="Edwar Valencia Torres"/>
    <s v="Monitoreo_IM"/>
    <m/>
    <x v="0"/>
    <m/>
    <m/>
    <m/>
    <m/>
    <x v="0"/>
    <d v="2020-01-29T08:27:00"/>
    <m/>
    <n v="0"/>
    <x v="0"/>
    <n v="906"/>
    <s v="0.020972222222222"/>
    <x v="2"/>
    <n v="45"/>
    <s v="0.0010416666666667"/>
    <x v="3"/>
  </r>
  <r>
    <s v="INC000000520862"/>
    <s v="SATELITAL"/>
    <x v="1"/>
    <s v="CHOCO"/>
    <x v="273"/>
    <m/>
    <d v="2020-01-29T12:08:00"/>
    <d v="2020-01-29T00:00:00"/>
    <m/>
    <s v="Cerrado"/>
    <s v="Edwar Valencia Torres"/>
    <s v="Monitoreo_IM"/>
    <m/>
    <x v="0"/>
    <m/>
    <m/>
    <m/>
    <m/>
    <x v="0"/>
    <d v="2020-01-29T14:25:00"/>
    <m/>
    <n v="0"/>
    <x v="0"/>
    <m/>
    <n v="0"/>
    <x v="0"/>
    <n v="137"/>
    <s v="0.0031712962962963"/>
    <x v="2"/>
  </r>
  <r>
    <s v="INC000000522635"/>
    <s v="SATELITAL"/>
    <x v="1"/>
    <s v="CHOCO"/>
    <x v="273"/>
    <m/>
    <d v="2020-01-30T12:22:00"/>
    <d v="2020-01-31T00:00:00"/>
    <m/>
    <s v="Cerrado"/>
    <s v="Edwar Valencia Torres"/>
    <s v="Monitoreo_IM"/>
    <m/>
    <x v="0"/>
    <m/>
    <m/>
    <m/>
    <m/>
    <x v="0"/>
    <d v="2020-01-30T14:25:00"/>
    <m/>
    <n v="0"/>
    <x v="0"/>
    <m/>
    <n v="0"/>
    <x v="0"/>
    <n v="123"/>
    <s v="0.0028472222222222"/>
    <x v="2"/>
  </r>
  <r>
    <s v="INC000000524160"/>
    <s v="SATELITAL"/>
    <x v="1"/>
    <s v="CHOCO"/>
    <x v="273"/>
    <m/>
    <d v="2020-01-31T12:13:00"/>
    <d v="2020-02-03T00:00:00"/>
    <m/>
    <s v="Cerrado"/>
    <s v="Edwar Valencia Torres"/>
    <s v="Monitoreo_IM"/>
    <m/>
    <x v="0"/>
    <m/>
    <m/>
    <m/>
    <m/>
    <x v="0"/>
    <d v="2020-02-03T08:32:00"/>
    <m/>
    <n v="0"/>
    <x v="0"/>
    <m/>
    <n v="0"/>
    <x v="0"/>
    <n v="4099"/>
    <s v="0.094884259259259"/>
    <x v="2"/>
  </r>
  <r>
    <s v="INC000000500111"/>
    <s v="SATELITAL"/>
    <x v="1"/>
    <s v="CHOCO"/>
    <x v="274"/>
    <m/>
    <d v="2020-01-14T17:12:00"/>
    <d v="2020-01-15T00:00:00"/>
    <m/>
    <s v="Cerrado"/>
    <s v="Ivanova Hortensia Agualimpia Soto"/>
    <s v="Monitoreo_IM"/>
    <m/>
    <x v="0"/>
    <m/>
    <m/>
    <m/>
    <m/>
    <x v="0"/>
    <d v="2020-01-15T08:14:00"/>
    <m/>
    <n v="0"/>
    <x v="0"/>
    <n v="902"/>
    <s v="0.02087962962963"/>
    <x v="2"/>
    <m/>
    <n v="0"/>
    <x v="1"/>
  </r>
  <r>
    <s v="INC000000501687"/>
    <s v="SATELITAL"/>
    <x v="1"/>
    <s v="CHOCO"/>
    <x v="274"/>
    <m/>
    <d v="2020-01-15T18:45:00"/>
    <d v="2020-01-16T00:00:00"/>
    <m/>
    <s v="Cerrado"/>
    <s v="Ivanova Hortensia Agualimpia Soto"/>
    <s v="Monitoreo_IM"/>
    <m/>
    <x v="0"/>
    <m/>
    <m/>
    <m/>
    <m/>
    <x v="0"/>
    <d v="2020-01-16T08:10:00"/>
    <m/>
    <n v="0"/>
    <x v="0"/>
    <n v="805"/>
    <s v="0.018634259259259"/>
    <x v="2"/>
    <m/>
    <n v="0"/>
    <x v="1"/>
  </r>
  <r>
    <s v="INC000000503810"/>
    <s v="SATELITAL"/>
    <x v="1"/>
    <s v="CHOCO"/>
    <x v="274"/>
    <m/>
    <d v="2020-01-17T08:07:00"/>
    <d v="2020-01-17T00:00:00"/>
    <m/>
    <s v="Cerrado"/>
    <s v="Ivanova Hortensia Agualimpia Soto"/>
    <s v="Monitoreo_IM"/>
    <m/>
    <x v="0"/>
    <m/>
    <m/>
    <m/>
    <m/>
    <x v="0"/>
    <d v="2020-01-17T08:16:00"/>
    <m/>
    <n v="0"/>
    <x v="0"/>
    <n v="9"/>
    <s v="0.00020833333333333"/>
    <x v="2"/>
    <m/>
    <n v="0"/>
    <x v="1"/>
  </r>
  <r>
    <s v="INC000000503833"/>
    <s v="SATELITAL"/>
    <x v="1"/>
    <s v="CHOCO"/>
    <x v="274"/>
    <m/>
    <d v="2020-01-17T08:07:00"/>
    <d v="2020-01-17T00:00:00"/>
    <m/>
    <s v="Cerrado"/>
    <s v="Ivanova Hortensia Agualimpia Soto"/>
    <s v="Monitoreo_IM"/>
    <m/>
    <x v="0"/>
    <m/>
    <m/>
    <m/>
    <m/>
    <x v="0"/>
    <d v="2020-01-17T08:16:00"/>
    <m/>
    <n v="0"/>
    <x v="0"/>
    <m/>
    <n v="0"/>
    <x v="0"/>
    <n v="9"/>
    <s v="0.00020833333333333"/>
    <x v="2"/>
  </r>
  <r>
    <s v="INC000000507657"/>
    <s v="SATELITAL"/>
    <x v="1"/>
    <s v="CHOCO"/>
    <x v="274"/>
    <m/>
    <d v="2020-01-20T12:24:00"/>
    <d v="2020-01-20T00:00:00"/>
    <m/>
    <s v="Cerrado"/>
    <s v="Ivanova Hortensia Agualimpia Soto"/>
    <s v="Automatico"/>
    <m/>
    <x v="0"/>
    <m/>
    <m/>
    <m/>
    <m/>
    <x v="0"/>
    <d v="2020-01-20T17:31:00"/>
    <m/>
    <n v="0"/>
    <x v="0"/>
    <n v="307"/>
    <s v="0.0071064814814815"/>
    <x v="1"/>
    <m/>
    <n v="0"/>
    <x v="1"/>
  </r>
  <r>
    <s v="INC000000510687"/>
    <s v="SATELITAL"/>
    <x v="1"/>
    <s v="CHOCO"/>
    <x v="274"/>
    <m/>
    <d v="2020-01-22T09:27:00"/>
    <d v="2020-01-23T00:00:00"/>
    <m/>
    <s v="Cerrado"/>
    <s v="Ivanova Hortensia Agualimpia Soto"/>
    <s v="Monitoreo_IM"/>
    <m/>
    <x v="0"/>
    <m/>
    <m/>
    <m/>
    <m/>
    <x v="0"/>
    <d v="2020-01-23T10:56:00"/>
    <m/>
    <n v="0"/>
    <x v="0"/>
    <m/>
    <n v="0"/>
    <x v="0"/>
    <n v="1529"/>
    <s v="0.035393518518519"/>
    <x v="2"/>
  </r>
  <r>
    <s v="INC000000517907"/>
    <s v="SATELITAL"/>
    <x v="1"/>
    <s v="CHOCO"/>
    <x v="274"/>
    <m/>
    <d v="2020-01-27T15:01:00"/>
    <d v="2020-01-28T00:00:00"/>
    <m/>
    <s v="Cerrado"/>
    <s v="Ivanova Hortensia Agualimpia Soto"/>
    <s v="Monitoreo_IM"/>
    <m/>
    <x v="0"/>
    <m/>
    <m/>
    <m/>
    <m/>
    <x v="0"/>
    <d v="2020-01-28T15:37:00"/>
    <m/>
    <n v="0"/>
    <x v="0"/>
    <n v="1460"/>
    <s v="0.033796296296296"/>
    <x v="5"/>
    <n v="16"/>
    <s v="0.00037037037037037"/>
    <x v="3"/>
  </r>
  <r>
    <s v="INC000000520653"/>
    <s v="SATELITAL"/>
    <x v="1"/>
    <s v="CHOCO"/>
    <x v="274"/>
    <m/>
    <d v="2020-01-29T10:03:00"/>
    <d v="2020-01-29T00:00:00"/>
    <m/>
    <s v="Cerrado"/>
    <s v="Ivanova Hortensia Agualimpia Soto"/>
    <s v="Monitoreo_IM"/>
    <m/>
    <x v="0"/>
    <m/>
    <m/>
    <m/>
    <m/>
    <x v="0"/>
    <d v="2020-01-29T15:11:00"/>
    <m/>
    <n v="0"/>
    <x v="0"/>
    <m/>
    <n v="0"/>
    <x v="0"/>
    <n v="308"/>
    <s v="0.0071296296296296"/>
    <x v="2"/>
  </r>
  <r>
    <s v="INC000000520569"/>
    <s v="TERRESTRE"/>
    <x v="1"/>
    <s v="CHOCO"/>
    <x v="275"/>
    <m/>
    <d v="2020-01-29T10:24:00"/>
    <d v="2020-01-29T00:00:00"/>
    <m/>
    <s v="Cerrado"/>
    <s v="juan francisco Lopez"/>
    <s v="Monitoreo_IM"/>
    <m/>
    <x v="6"/>
    <m/>
    <m/>
    <m/>
    <m/>
    <x v="0"/>
    <d v="2020-01-29T10:41:00"/>
    <m/>
    <n v="0"/>
    <x v="0"/>
    <m/>
    <n v="0"/>
    <x v="0"/>
    <n v="17"/>
    <s v="0.00039351851851852"/>
    <x v="2"/>
  </r>
  <r>
    <s v="INC000000524323"/>
    <s v="TERRESTRE"/>
    <x v="1"/>
    <s v="CHOCO"/>
    <x v="275"/>
    <m/>
    <d v="2020-01-31T13:35:00"/>
    <d v="2020-01-31T00:00:00"/>
    <m/>
    <s v="Cerrado"/>
    <s v="juan francisco Lopez"/>
    <s v="Monitoreo_IM"/>
    <m/>
    <x v="6"/>
    <m/>
    <m/>
    <m/>
    <m/>
    <x v="0"/>
    <d v="2020-01-31T16:03:00"/>
    <m/>
    <n v="0"/>
    <x v="0"/>
    <m/>
    <n v="0"/>
    <x v="0"/>
    <n v="148"/>
    <s v="0.0034259259259259"/>
    <x v="2"/>
  </r>
  <r>
    <s v="INC000000496984"/>
    <s v="SATELITAL"/>
    <x v="1"/>
    <s v="CHOCO"/>
    <x v="276"/>
    <m/>
    <d v="2020-01-13T09:13:00"/>
    <d v="2020-01-16T00:00:00"/>
    <m/>
    <s v="Cerrado"/>
    <s v="Betsy Asprilla"/>
    <s v="Monitoreo_IM"/>
    <m/>
    <x v="0"/>
    <m/>
    <m/>
    <m/>
    <m/>
    <x v="0"/>
    <d v="2020-01-15T09:10:00"/>
    <m/>
    <n v="0"/>
    <x v="0"/>
    <n v="2877"/>
    <s v="0.066597222222222"/>
    <x v="12"/>
    <m/>
    <n v="0"/>
    <x v="1"/>
  </r>
  <r>
    <s v="INC000000506887"/>
    <s v="SATELITAL"/>
    <x v="1"/>
    <s v="CHOCO"/>
    <x v="276"/>
    <m/>
    <d v="2020-01-20T08:22:00"/>
    <d v="2020-01-22T00:00:00"/>
    <m/>
    <s v="Cerrado"/>
    <s v="Betsy Asprilla"/>
    <s v="Monitoreo_IM"/>
    <m/>
    <x v="0"/>
    <m/>
    <m/>
    <m/>
    <m/>
    <x v="0"/>
    <d v="2020-01-21T11:52:00"/>
    <m/>
    <n v="0"/>
    <x v="0"/>
    <m/>
    <n v="0"/>
    <x v="0"/>
    <n v="1650"/>
    <s v="0.038194444444444"/>
    <x v="2"/>
  </r>
  <r>
    <s v="INC000000513739"/>
    <s v="SATELITAL"/>
    <x v="1"/>
    <s v="CHOCO"/>
    <x v="276"/>
    <m/>
    <d v="2020-01-24T08:51:00"/>
    <d v="2020-01-24T00:00:00"/>
    <m/>
    <s v="Cerrado"/>
    <s v="Betsy Asprilla"/>
    <s v="Monitoreo_IM"/>
    <m/>
    <x v="0"/>
    <m/>
    <m/>
    <m/>
    <m/>
    <x v="0"/>
    <d v="2020-01-24T09:03:00"/>
    <m/>
    <n v="0"/>
    <x v="0"/>
    <m/>
    <n v="0"/>
    <x v="0"/>
    <n v="12"/>
    <s v="0.00027777777777778"/>
    <x v="3"/>
  </r>
  <r>
    <s v="INC000000516875"/>
    <s v="SATELITAL"/>
    <x v="1"/>
    <s v="CHOCO"/>
    <x v="276"/>
    <m/>
    <d v="2020-01-27T08:49:00"/>
    <d v="2020-01-27T00:00:00"/>
    <m/>
    <s v="Cerrado"/>
    <s v="Betsy Asprilla"/>
    <s v="Monitoreo_IM"/>
    <m/>
    <x v="0"/>
    <m/>
    <m/>
    <m/>
    <m/>
    <x v="0"/>
    <d v="2020-01-27T08:50:00"/>
    <m/>
    <n v="0"/>
    <x v="0"/>
    <m/>
    <n v="0"/>
    <x v="0"/>
    <n v="1"/>
    <n v="231481481.48148"/>
    <x v="3"/>
  </r>
  <r>
    <s v="INC000000520297"/>
    <s v="SATELITAL"/>
    <x v="1"/>
    <s v="CHOCO"/>
    <x v="276"/>
    <m/>
    <d v="2020-01-29T08:52:00"/>
    <d v="2020-01-29T00:00:00"/>
    <m/>
    <s v="Cerrado"/>
    <s v="Betsy Asprilla"/>
    <s v="Monitoreo_IM"/>
    <m/>
    <x v="0"/>
    <m/>
    <m/>
    <m/>
    <m/>
    <x v="0"/>
    <d v="2020-01-29T10:28:00"/>
    <m/>
    <n v="0"/>
    <x v="0"/>
    <m/>
    <n v="0"/>
    <x v="0"/>
    <n v="96"/>
    <s v="0.0022222222222222"/>
    <x v="2"/>
  </r>
  <r>
    <s v="INC000000522126"/>
    <s v="SATELITAL"/>
    <x v="1"/>
    <s v="CHOCO"/>
    <x v="276"/>
    <m/>
    <d v="2020-01-30T08:53:00"/>
    <d v="2020-01-31T00:00:00"/>
    <m/>
    <s v="Cerrado"/>
    <s v="Betsy Asprilla"/>
    <s v="Monitoreo_IM"/>
    <m/>
    <x v="0"/>
    <m/>
    <m/>
    <m/>
    <m/>
    <x v="0"/>
    <d v="2020-01-31T09:10:00"/>
    <m/>
    <n v="0"/>
    <x v="0"/>
    <m/>
    <n v="0"/>
    <x v="0"/>
    <n v="1457"/>
    <s v="0.033726851851852"/>
    <x v="3"/>
  </r>
  <r>
    <s v="INC000000524256"/>
    <s v="SATELITAL"/>
    <x v="1"/>
    <s v="CHOCO"/>
    <x v="276"/>
    <m/>
    <d v="2020-01-31T12:08:00"/>
    <d v="2020-01-31T00:00:00"/>
    <m/>
    <s v="Cerrado"/>
    <s v="Betsy Asprilla"/>
    <s v="Monitoreo_IM"/>
    <m/>
    <x v="0"/>
    <m/>
    <m/>
    <m/>
    <m/>
    <x v="0"/>
    <d v="2020-01-31T14:34:00"/>
    <m/>
    <n v="0"/>
    <x v="0"/>
    <m/>
    <n v="0"/>
    <x v="0"/>
    <n v="146"/>
    <s v="0.0033796296296296"/>
    <x v="3"/>
  </r>
  <r>
    <s v="INC000000510642"/>
    <s v="TERRESTRE"/>
    <x v="0"/>
    <s v="CHOCO"/>
    <x v="277"/>
    <m/>
    <d v="2020-01-22T08:48:00"/>
    <d v="2020-01-22T00:00:00"/>
    <m/>
    <s v="Cerrado"/>
    <s v="Dalton Antonio Salazar Castro"/>
    <s v="Monitoreo_IM"/>
    <m/>
    <x v="4"/>
    <m/>
    <m/>
    <m/>
    <m/>
    <x v="0"/>
    <d v="2020-01-22T08:56:00"/>
    <m/>
    <n v="0"/>
    <x v="0"/>
    <m/>
    <n v="0"/>
    <x v="0"/>
    <n v="8"/>
    <s v="0.00018518518518519"/>
    <x v="3"/>
  </r>
  <r>
    <s v="INC000000514095"/>
    <s v="TERRESTRE"/>
    <x v="0"/>
    <s v="CHOCO"/>
    <x v="277"/>
    <m/>
    <d v="2020-01-24T11:46:00"/>
    <d v="2020-01-24T00:00:00"/>
    <m/>
    <s v="Cerrado"/>
    <s v="Dalton Antonio Salazar Castro"/>
    <s v="Monitoreo_IM"/>
    <m/>
    <x v="4"/>
    <m/>
    <m/>
    <m/>
    <m/>
    <x v="0"/>
    <d v="2020-01-24T11:56:00"/>
    <m/>
    <n v="0"/>
    <x v="0"/>
    <m/>
    <n v="0"/>
    <x v="0"/>
    <n v="10"/>
    <s v="0.00023148148148148"/>
    <x v="3"/>
  </r>
  <r>
    <s v="INC000000492195"/>
    <s v="TERRESTRE"/>
    <x v="1"/>
    <s v="CHOCO"/>
    <x v="278"/>
    <m/>
    <d v="2020-01-08T16:17:00"/>
    <d v="2020-01-08T00:00:00"/>
    <m/>
    <s v="Cerrado"/>
    <s v="Angela Patricia Agualimpia Copete"/>
    <s v="Monitoreo_IM"/>
    <m/>
    <x v="6"/>
    <m/>
    <m/>
    <m/>
    <m/>
    <x v="0"/>
    <d v="2020-01-08T17:20:00"/>
    <m/>
    <n v="0"/>
    <x v="0"/>
    <m/>
    <n v="0"/>
    <x v="0"/>
    <n v="63"/>
    <s v="0.0014583333333333"/>
    <x v="2"/>
  </r>
  <r>
    <s v="INC000000499104"/>
    <s v="TERRESTRE"/>
    <x v="1"/>
    <s v="CHOCO"/>
    <x v="278"/>
    <m/>
    <d v="2020-01-14T10:35:00"/>
    <d v="2020-01-14T00:00:00"/>
    <m/>
    <s v="Cerrado"/>
    <s v="Angela Patricia Agualimpia Copete"/>
    <s v="Monitoreo_IM"/>
    <m/>
    <x v="6"/>
    <m/>
    <m/>
    <m/>
    <m/>
    <x v="0"/>
    <d v="2020-01-14T10:38:00"/>
    <m/>
    <n v="0"/>
    <x v="0"/>
    <n v="3"/>
    <n v="694444444.44444001"/>
    <x v="5"/>
    <m/>
    <n v="0"/>
    <x v="1"/>
  </r>
  <r>
    <s v="INC000000509649"/>
    <s v="TERRESTRE"/>
    <x v="1"/>
    <s v="CHOCO"/>
    <x v="278"/>
    <m/>
    <d v="2020-01-21T15:42:00"/>
    <d v="2020-01-22T00:00:00"/>
    <m/>
    <s v="Cerrado"/>
    <s v="Angela Patricia Agualimpia Copete"/>
    <s v="Monitoreo_IM"/>
    <m/>
    <x v="6"/>
    <m/>
    <m/>
    <m/>
    <m/>
    <x v="0"/>
    <d v="2020-01-22T19:25:00"/>
    <m/>
    <n v="0"/>
    <x v="0"/>
    <n v="1663"/>
    <s v="0.03849537037037"/>
    <x v="1"/>
    <m/>
    <n v="0"/>
    <x v="1"/>
  </r>
  <r>
    <s v="INC000000512192"/>
    <s v="TERRESTRE"/>
    <x v="1"/>
    <s v="CHOCO"/>
    <x v="278"/>
    <m/>
    <d v="2020-01-23T08:51:00"/>
    <d v="2020-01-23T00:00:00"/>
    <m/>
    <s v="Cerrado"/>
    <s v="Angela Patricia Agualimpia Copete"/>
    <s v="Monitoreo_IM"/>
    <m/>
    <x v="6"/>
    <m/>
    <m/>
    <m/>
    <m/>
    <x v="0"/>
    <d v="2020-01-23T09:00:00"/>
    <m/>
    <n v="0"/>
    <x v="0"/>
    <n v="0"/>
    <n v="0"/>
    <x v="2"/>
    <n v="9"/>
    <s v="0.00020833333333333"/>
    <x v="3"/>
  </r>
  <r>
    <s v="INC000000524118"/>
    <s v="TERRESTRE"/>
    <x v="1"/>
    <s v="CHOCO"/>
    <x v="278"/>
    <m/>
    <d v="2020-01-31T11:13:00"/>
    <d v="2020-01-31T00:00:00"/>
    <m/>
    <s v="Cerrado"/>
    <s v="Angela Patricia Agualimpia Copete"/>
    <s v="Monitoreo_IM"/>
    <m/>
    <x v="6"/>
    <m/>
    <m/>
    <m/>
    <m/>
    <x v="0"/>
    <d v="2020-01-31T11:37:00"/>
    <m/>
    <n v="0"/>
    <x v="0"/>
    <m/>
    <n v="0"/>
    <x v="0"/>
    <n v="24"/>
    <s v="0.00055555555555556"/>
    <x v="2"/>
  </r>
  <r>
    <s v="INC000000498931"/>
    <s v="TERRESTRE"/>
    <x v="1"/>
    <s v="CHOCO"/>
    <x v="279"/>
    <m/>
    <d v="2020-01-14T09:33:00"/>
    <d v="2020-01-14T00:00:00"/>
    <m/>
    <s v="Cerrado"/>
    <s v="Haidyth Chaverra Paz"/>
    <s v="Monitoreo_IM"/>
    <m/>
    <x v="5"/>
    <m/>
    <m/>
    <m/>
    <m/>
    <x v="0"/>
    <d v="2020-01-14T09:36:00"/>
    <m/>
    <n v="0"/>
    <x v="0"/>
    <m/>
    <n v="0"/>
    <x v="0"/>
    <n v="3"/>
    <n v="694444444.44444001"/>
    <x v="2"/>
  </r>
  <r>
    <s v="INC000000504335"/>
    <s v="TERRESTRE"/>
    <x v="1"/>
    <s v="CHOCO"/>
    <x v="279"/>
    <m/>
    <d v="2020-01-17T10:58:00"/>
    <d v="2020-01-18T00:00:00"/>
    <m/>
    <s v="Cerrado"/>
    <s v="Haidyth Chaverra Paz"/>
    <s v="Monitoreo_IM"/>
    <m/>
    <x v="5"/>
    <m/>
    <m/>
    <m/>
    <m/>
    <x v="0"/>
    <d v="2020-01-17T14:55:00"/>
    <m/>
    <n v="0"/>
    <x v="0"/>
    <n v="237"/>
    <s v="0.0054861111111111"/>
    <x v="1"/>
    <m/>
    <n v="0"/>
    <x v="1"/>
  </r>
  <r>
    <s v="INC000000511105"/>
    <s v="TERRESTRE"/>
    <x v="1"/>
    <s v="CHOCO"/>
    <x v="280"/>
    <m/>
    <d v="2020-01-22T11:51:00"/>
    <d v="2020-01-22T00:00:00"/>
    <m/>
    <s v="Cerrado"/>
    <s v="Halmar Emilio Moya Cuero"/>
    <s v="Monitoreo_IM"/>
    <m/>
    <x v="6"/>
    <m/>
    <m/>
    <m/>
    <m/>
    <x v="0"/>
    <d v="2020-01-22T12:55:00"/>
    <m/>
    <n v="0"/>
    <x v="0"/>
    <m/>
    <n v="0"/>
    <x v="0"/>
    <n v="64"/>
    <s v="0.0014814814814815"/>
    <x v="2"/>
  </r>
  <r>
    <s v="INC000000512934"/>
    <s v="TERRESTRE"/>
    <x v="1"/>
    <s v="CHOCO"/>
    <x v="280"/>
    <m/>
    <d v="2020-01-23T12:34:00"/>
    <d v="2020-01-23T00:00:00"/>
    <m/>
    <s v="Cerrado"/>
    <s v="Halmar Emilio Moya Cuero"/>
    <s v="Monitoreo_IM"/>
    <m/>
    <x v="6"/>
    <m/>
    <m/>
    <m/>
    <m/>
    <x v="0"/>
    <d v="2020-01-23T13:52:00"/>
    <m/>
    <n v="0"/>
    <x v="0"/>
    <m/>
    <n v="0"/>
    <x v="0"/>
    <n v="78"/>
    <s v="0.0018055555555556"/>
    <x v="3"/>
  </r>
  <r>
    <s v="INC000000485585"/>
    <s v="TERRESTRE"/>
    <x v="1"/>
    <s v="CHOCO"/>
    <x v="281"/>
    <m/>
    <d v="2020-01-02T10:26:00"/>
    <d v="2020-01-02T00:00:00"/>
    <m/>
    <s v="Cerrado"/>
    <s v="Jorge Emilio Mosquera Olaya"/>
    <s v="Monitoreo_IM"/>
    <m/>
    <x v="6"/>
    <m/>
    <m/>
    <m/>
    <m/>
    <x v="0"/>
    <d v="2020-01-02T10:34:00"/>
    <m/>
    <n v="0"/>
    <x v="0"/>
    <m/>
    <n v="0"/>
    <x v="0"/>
    <n v="8"/>
    <s v="0.00018518518518519"/>
    <x v="2"/>
  </r>
  <r>
    <s v="INC000000486846"/>
    <s v="TERRESTRE"/>
    <x v="1"/>
    <s v="CHOCO"/>
    <x v="281"/>
    <m/>
    <d v="2020-01-03T10:49:00"/>
    <d v="2020-01-07T00:00:00"/>
    <m/>
    <s v="Cerrado"/>
    <s v="Jorge Emilio Mosquera Olaya"/>
    <s v="Monitoreo_IM"/>
    <m/>
    <x v="6"/>
    <m/>
    <m/>
    <m/>
    <m/>
    <x v="0"/>
    <d v="2020-01-07T08:06:00"/>
    <m/>
    <n v="0"/>
    <x v="0"/>
    <m/>
    <n v="0"/>
    <x v="0"/>
    <n v="5597"/>
    <s v="0.12956018518519"/>
    <x v="2"/>
  </r>
  <r>
    <s v="INC000000493543"/>
    <s v="TERRESTRE"/>
    <x v="1"/>
    <s v="CHOCO"/>
    <x v="281"/>
    <m/>
    <d v="2020-01-09T14:49:00"/>
    <d v="2020-01-09T00:00:00"/>
    <m/>
    <s v="Cerrado"/>
    <s v="Jorge Emilio Mosquera Olaya"/>
    <s v="Monitoreo_IM"/>
    <m/>
    <x v="6"/>
    <m/>
    <m/>
    <m/>
    <m/>
    <x v="0"/>
    <d v="2020-01-09T16:35:00"/>
    <m/>
    <n v="0"/>
    <x v="0"/>
    <n v="105"/>
    <s v="0.0024305555555556"/>
    <x v="4"/>
    <m/>
    <n v="0"/>
    <x v="1"/>
  </r>
  <r>
    <s v="INC000000485495"/>
    <s v="SATELITAL"/>
    <x v="1"/>
    <s v="CHOCO"/>
    <x v="282"/>
    <m/>
    <d v="2020-01-02T11:41:00"/>
    <d v="2020-01-02T00:00:00"/>
    <m/>
    <s v="Cerrado"/>
    <s v="Juan Carlos Lemus"/>
    <s v="Monitoreo_IM"/>
    <m/>
    <x v="0"/>
    <m/>
    <m/>
    <m/>
    <m/>
    <x v="0"/>
    <d v="2020-01-02T12:06:00"/>
    <m/>
    <n v="0"/>
    <x v="0"/>
    <m/>
    <n v="0"/>
    <x v="0"/>
    <n v="25"/>
    <s v="0.0005787037037037"/>
    <x v="2"/>
  </r>
  <r>
    <s v="INC000000486032"/>
    <s v="SATELITAL"/>
    <x v="1"/>
    <s v="CHOCO"/>
    <x v="282"/>
    <m/>
    <d v="2020-01-02T15:08:00"/>
    <d v="2020-01-03T00:00:00"/>
    <m/>
    <s v="Cerrado"/>
    <s v="Juan Carlos Lemus"/>
    <s v="Monitoreo_IM"/>
    <m/>
    <x v="0"/>
    <m/>
    <m/>
    <m/>
    <m/>
    <x v="0"/>
    <d v="2020-01-03T10:36:00"/>
    <m/>
    <n v="0"/>
    <x v="0"/>
    <m/>
    <n v="0"/>
    <x v="0"/>
    <n v="1168"/>
    <s v="0.027037037037037"/>
    <x v="2"/>
  </r>
  <r>
    <s v="INC000000499357"/>
    <s v="SATELITAL"/>
    <x v="1"/>
    <s v="CHOCO"/>
    <x v="282"/>
    <m/>
    <d v="2020-01-14T12:22:00"/>
    <d v="2020-01-15T00:00:00"/>
    <m/>
    <s v="Cerrado"/>
    <s v="Juan Carlos Lemus"/>
    <s v="Monitoreo_IM"/>
    <m/>
    <x v="0"/>
    <m/>
    <m/>
    <m/>
    <m/>
    <x v="0"/>
    <d v="2020-01-14T14:04:00"/>
    <m/>
    <n v="0"/>
    <x v="0"/>
    <m/>
    <n v="0"/>
    <x v="0"/>
    <n v="102"/>
    <s v="0.0023611111111111"/>
    <x v="2"/>
  </r>
  <r>
    <s v="INC000000501245"/>
    <s v="SATELITAL"/>
    <x v="1"/>
    <s v="CHOCO"/>
    <x v="282"/>
    <m/>
    <d v="2020-01-15T12:26:00"/>
    <d v="2020-01-15T00:00:00"/>
    <m/>
    <s v="Cerrado"/>
    <s v="Juan Carlos Lemus"/>
    <s v="Monitoreo_IM"/>
    <m/>
    <x v="0"/>
    <m/>
    <m/>
    <m/>
    <m/>
    <x v="0"/>
    <d v="2020-01-15T14:08:00"/>
    <m/>
    <n v="0"/>
    <x v="0"/>
    <m/>
    <n v="0"/>
    <x v="0"/>
    <n v="102"/>
    <s v="0.0023611111111111"/>
    <x v="2"/>
  </r>
  <r>
    <s v="INC000000502912"/>
    <s v="SATELITAL"/>
    <x v="1"/>
    <s v="CHOCO"/>
    <x v="282"/>
    <m/>
    <d v="2020-01-16T12:24:00"/>
    <d v="2020-01-16T00:00:00"/>
    <m/>
    <s v="Cerrado"/>
    <s v="Juan Carlos Lemus"/>
    <s v="Monitoreo_IM"/>
    <m/>
    <x v="0"/>
    <m/>
    <m/>
    <m/>
    <m/>
    <x v="0"/>
    <d v="2020-01-16T14:12:00"/>
    <m/>
    <n v="0"/>
    <x v="0"/>
    <m/>
    <n v="0"/>
    <x v="0"/>
    <n v="108"/>
    <s v="0.0025"/>
    <x v="2"/>
  </r>
  <r>
    <s v="INC000000504406"/>
    <s v="SATELITAL"/>
    <x v="1"/>
    <s v="CHOCO"/>
    <x v="282"/>
    <m/>
    <d v="2020-01-17T12:23:00"/>
    <d v="2020-01-20T00:00:00"/>
    <m/>
    <s v="Cerrado"/>
    <s v="Juan Carlos Lemus"/>
    <s v="Monitoreo_IM"/>
    <m/>
    <x v="0"/>
    <m/>
    <m/>
    <m/>
    <m/>
    <x v="0"/>
    <d v="2020-01-20T14:10:00"/>
    <m/>
    <n v="0"/>
    <x v="0"/>
    <m/>
    <n v="0"/>
    <x v="0"/>
    <n v="4427"/>
    <s v="0.10247685185185"/>
    <x v="2"/>
  </r>
  <r>
    <s v="INC000000509079"/>
    <s v="SATELITAL"/>
    <x v="1"/>
    <s v="CHOCO"/>
    <x v="282"/>
    <m/>
    <d v="2020-01-21T12:24:00"/>
    <d v="2020-01-21T00:00:00"/>
    <m/>
    <s v="Cerrado"/>
    <s v="Juan Carlos Lemus"/>
    <s v="Monitoreo_IM"/>
    <m/>
    <x v="0"/>
    <m/>
    <m/>
    <m/>
    <m/>
    <x v="0"/>
    <d v="2020-01-21T14:13:00"/>
    <m/>
    <n v="0"/>
    <x v="0"/>
    <m/>
    <n v="0"/>
    <x v="0"/>
    <n v="109"/>
    <s v="0.0025231481481481"/>
    <x v="2"/>
  </r>
  <r>
    <s v="INC000000511152"/>
    <s v="SATELITAL"/>
    <x v="1"/>
    <s v="CHOCO"/>
    <x v="282"/>
    <m/>
    <d v="2020-01-22T12:38:00"/>
    <d v="2020-01-22T00:00:00"/>
    <m/>
    <s v="Cerrado"/>
    <s v="Juan Carlos Lemus"/>
    <s v="Monitoreo_IM"/>
    <m/>
    <x v="0"/>
    <m/>
    <m/>
    <m/>
    <m/>
    <x v="0"/>
    <d v="2020-01-22T14:20:00"/>
    <m/>
    <n v="0"/>
    <x v="0"/>
    <m/>
    <n v="0"/>
    <x v="0"/>
    <n v="102"/>
    <s v="0.0023611111111111"/>
    <x v="3"/>
  </r>
  <r>
    <s v="INC000000512814"/>
    <s v="SATELITAL"/>
    <x v="1"/>
    <s v="CHOCO"/>
    <x v="282"/>
    <m/>
    <d v="2020-01-23T12:25:00"/>
    <d v="2020-01-23T00:00:00"/>
    <m/>
    <s v="Cerrado"/>
    <s v="Juan Carlos Lemus"/>
    <s v="Monitoreo_IM"/>
    <m/>
    <x v="0"/>
    <m/>
    <m/>
    <m/>
    <m/>
    <x v="0"/>
    <d v="2020-01-23T18:39:00"/>
    <m/>
    <n v="0"/>
    <x v="0"/>
    <n v="364"/>
    <s v="0.0084259259259259"/>
    <x v="5"/>
    <n v="10"/>
    <s v="0.00023148148148148"/>
    <x v="3"/>
  </r>
  <r>
    <s v="INC000000514322"/>
    <s v="SATELITAL"/>
    <x v="1"/>
    <s v="CHOCO"/>
    <x v="282"/>
    <m/>
    <d v="2020-01-24T12:34:00"/>
    <d v="2020-01-24T00:00:00"/>
    <m/>
    <s v="Cerrado"/>
    <s v="Juan Carlos Lemus"/>
    <s v="Monitoreo_IM"/>
    <m/>
    <x v="0"/>
    <m/>
    <m/>
    <m/>
    <m/>
    <x v="0"/>
    <d v="2020-01-24T14:20:00"/>
    <m/>
    <n v="0"/>
    <x v="0"/>
    <m/>
    <n v="0"/>
    <x v="0"/>
    <n v="106"/>
    <s v="0.0024537037037037"/>
    <x v="2"/>
  </r>
  <r>
    <s v="INC000000517476"/>
    <s v="SATELITAL"/>
    <x v="1"/>
    <s v="CHOCO"/>
    <x v="282"/>
    <m/>
    <d v="2020-01-27T12:05:00"/>
    <d v="2020-01-27T00:00:00"/>
    <m/>
    <s v="Cerrado"/>
    <s v="Juan Carlos Lemus"/>
    <s v="Monitoreo_IM"/>
    <m/>
    <x v="0"/>
    <m/>
    <m/>
    <m/>
    <m/>
    <x v="0"/>
    <d v="2020-01-27T14:15:00"/>
    <m/>
    <n v="0"/>
    <x v="0"/>
    <n v="116"/>
    <s v="0.0026851851851852"/>
    <x v="5"/>
    <n v="14"/>
    <s v="0.00032407407407407"/>
    <x v="3"/>
  </r>
  <r>
    <s v="INC000000518037"/>
    <s v="SATELITAL"/>
    <x v="1"/>
    <s v="CHOCO"/>
    <x v="282"/>
    <m/>
    <d v="2020-01-27T16:15:00"/>
    <d v="2020-01-27T00:00:00"/>
    <m/>
    <s v="Cerrado"/>
    <s v="Juan Carlos Lemus"/>
    <s v="Monitoreo_IM"/>
    <m/>
    <x v="0"/>
    <m/>
    <m/>
    <m/>
    <m/>
    <x v="0"/>
    <d v="2020-01-27T17:46:00"/>
    <m/>
    <n v="0"/>
    <x v="0"/>
    <n v="86"/>
    <s v="0.0019907407407407"/>
    <x v="5"/>
    <n v="5"/>
    <s v="0.00011574074074074"/>
    <x v="3"/>
  </r>
  <r>
    <s v="INC000000519262"/>
    <s v="SATELITAL"/>
    <x v="1"/>
    <s v="CHOCO"/>
    <x v="282"/>
    <m/>
    <d v="2020-01-28T12:09:00"/>
    <d v="2020-01-28T00:00:00"/>
    <m/>
    <s v="Cerrado"/>
    <s v="Juan Carlos Lemus"/>
    <s v="Monitoreo_IM"/>
    <m/>
    <x v="0"/>
    <m/>
    <m/>
    <m/>
    <m/>
    <x v="0"/>
    <d v="2020-01-28T14:07:00"/>
    <m/>
    <n v="0"/>
    <x v="0"/>
    <m/>
    <n v="0"/>
    <x v="0"/>
    <n v="118"/>
    <s v="0.0027314814814815"/>
    <x v="2"/>
  </r>
  <r>
    <s v="INC000000520779"/>
    <s v="SATELITAL"/>
    <x v="1"/>
    <s v="CHOCO"/>
    <x v="282"/>
    <m/>
    <d v="2020-01-29T12:20:00"/>
    <d v="2020-01-29T00:00:00"/>
    <m/>
    <s v="Cerrado"/>
    <s v="Juan Carlos Lemus"/>
    <s v="Monitoreo_IM"/>
    <m/>
    <x v="0"/>
    <m/>
    <m/>
    <m/>
    <m/>
    <x v="0"/>
    <d v="2020-01-29T14:20:00"/>
    <m/>
    <n v="0"/>
    <x v="0"/>
    <m/>
    <n v="0"/>
    <x v="0"/>
    <n v="120"/>
    <s v="0.0027777777777778"/>
    <x v="2"/>
  </r>
  <r>
    <s v="INC000000522495"/>
    <s v="SATELITAL"/>
    <x v="1"/>
    <s v="CHOCO"/>
    <x v="282"/>
    <m/>
    <d v="2020-01-30T12:21:00"/>
    <d v="2020-01-30T00:00:00"/>
    <m/>
    <s v="Cerrado"/>
    <s v="Juan Carlos Lemus"/>
    <s v="Monitoreo_IM"/>
    <m/>
    <x v="0"/>
    <m/>
    <m/>
    <m/>
    <m/>
    <x v="0"/>
    <d v="2020-01-30T14:00:00"/>
    <m/>
    <n v="0"/>
    <x v="0"/>
    <m/>
    <n v="0"/>
    <x v="0"/>
    <n v="99"/>
    <s v="0.0022916666666667"/>
    <x v="2"/>
  </r>
  <r>
    <s v="INC000000524058"/>
    <s v="SATELITAL"/>
    <x v="1"/>
    <s v="CHOCO"/>
    <x v="282"/>
    <m/>
    <d v="2020-01-31T12:03:00"/>
    <d v="2020-01-31T00:00:00"/>
    <m/>
    <s v="Cerrado"/>
    <s v="Juan Carlos Lemus"/>
    <s v="Monitoreo_IM"/>
    <m/>
    <x v="0"/>
    <m/>
    <m/>
    <m/>
    <m/>
    <x v="0"/>
    <d v="2020-01-31T14:26:00"/>
    <m/>
    <n v="0"/>
    <x v="0"/>
    <m/>
    <n v="0"/>
    <x v="0"/>
    <n v="143"/>
    <s v="0.0033101851851852"/>
    <x v="2"/>
  </r>
  <r>
    <s v="INC000000490246"/>
    <s v="SATELITAL"/>
    <x v="1"/>
    <s v="CHOCO"/>
    <x v="283"/>
    <m/>
    <d v="2020-01-07T10:05:00"/>
    <d v="2020-01-08T00:00:00"/>
    <m/>
    <s v="Cerrado"/>
    <s v="Amaris Cordoba Carrascal"/>
    <s v="Monitoreo_IM"/>
    <m/>
    <x v="0"/>
    <m/>
    <m/>
    <m/>
    <m/>
    <x v="0"/>
    <d v="2020-01-08T09:12:00"/>
    <m/>
    <n v="0"/>
    <x v="0"/>
    <n v="1387"/>
    <s v="0.032106481481481"/>
    <x v="2"/>
    <m/>
    <n v="0"/>
    <x v="1"/>
  </r>
  <r>
    <s v="INC000000494302"/>
    <s v="SATELITAL"/>
    <x v="1"/>
    <s v="CHOCO"/>
    <x v="283"/>
    <m/>
    <d v="2020-01-10T09:35:00"/>
    <d v="2020-01-13T00:00:00"/>
    <m/>
    <s v="Cerrado"/>
    <s v="Amaris Cordoba Carrascal"/>
    <s v="Monitoreo_IM"/>
    <m/>
    <x v="0"/>
    <m/>
    <m/>
    <m/>
    <m/>
    <x v="0"/>
    <d v="2020-01-13T08:10:00"/>
    <m/>
    <n v="0"/>
    <x v="0"/>
    <m/>
    <n v="0"/>
    <x v="0"/>
    <n v="4235"/>
    <s v="0.098032407407407"/>
    <x v="2"/>
  </r>
  <r>
    <s v="INC000000498565"/>
    <s v="SATELITAL"/>
    <x v="1"/>
    <s v="CHOCO"/>
    <x v="283"/>
    <m/>
    <d v="2020-01-14T08:22:00"/>
    <d v="2020-01-14T00:00:00"/>
    <m/>
    <s v="Cerrado"/>
    <s v="Amaris Cordoba Carrascal"/>
    <s v="Monitoreo_IM"/>
    <m/>
    <x v="0"/>
    <m/>
    <m/>
    <m/>
    <m/>
    <x v="0"/>
    <d v="2020-01-14T08:25:00"/>
    <m/>
    <n v="0"/>
    <x v="0"/>
    <n v="3"/>
    <n v="694444444.44444001"/>
    <x v="2"/>
    <m/>
    <n v="0"/>
    <x v="1"/>
  </r>
  <r>
    <s v="INC000000514318"/>
    <s v="SATELITAL"/>
    <x v="1"/>
    <s v="CHOCO"/>
    <x v="283"/>
    <m/>
    <d v="2020-01-24T12:24:00"/>
    <d v="2020-01-24T00:00:00"/>
    <m/>
    <s v="Cerrado"/>
    <s v="Amaris Cordoba Carrascal"/>
    <s v="Monitoreo_IM"/>
    <m/>
    <x v="0"/>
    <m/>
    <m/>
    <m/>
    <m/>
    <x v="0"/>
    <d v="2020-01-24T14:05:00"/>
    <m/>
    <n v="0"/>
    <x v="0"/>
    <m/>
    <n v="0"/>
    <x v="0"/>
    <n v="101"/>
    <s v="0.002337962962963"/>
    <x v="2"/>
  </r>
  <r>
    <s v="INC000000517011"/>
    <s v="SATELITAL"/>
    <x v="1"/>
    <s v="CHOCO"/>
    <x v="283"/>
    <m/>
    <d v="2020-01-27T08:49:00"/>
    <d v="2020-01-27T00:00:00"/>
    <m/>
    <s v="Cerrado"/>
    <s v="Amaris Cordoba Carrascal"/>
    <s v="Monitoreo_IM"/>
    <m/>
    <x v="0"/>
    <m/>
    <m/>
    <m/>
    <m/>
    <x v="0"/>
    <d v="2020-01-27T10:24:00"/>
    <m/>
    <n v="0"/>
    <x v="0"/>
    <m/>
    <n v="0"/>
    <x v="0"/>
    <n v="95"/>
    <s v="0.0021990740740741"/>
    <x v="3"/>
  </r>
  <r>
    <s v="INC000000518817"/>
    <s v="SATELITAL"/>
    <x v="1"/>
    <s v="CHOCO"/>
    <x v="283"/>
    <m/>
    <d v="2020-01-28T08:52:00"/>
    <d v="2020-01-28T00:00:00"/>
    <m/>
    <s v="Cerrado"/>
    <s v="Amaris Cordoba Carrascal"/>
    <s v="Monitoreo_IM"/>
    <m/>
    <x v="0"/>
    <m/>
    <m/>
    <m/>
    <m/>
    <x v="0"/>
    <d v="2020-01-28T08:56:00"/>
    <m/>
    <n v="0"/>
    <x v="0"/>
    <m/>
    <n v="0"/>
    <x v="0"/>
    <n v="4"/>
    <n v="925925925.92593002"/>
    <x v="3"/>
  </r>
  <r>
    <s v="INC000000523796"/>
    <s v="TERRESTRE"/>
    <x v="1"/>
    <s v="CORDOBA"/>
    <x v="284"/>
    <m/>
    <d v="2020-01-31T10:31:00"/>
    <d v="2020-01-31T00:00:00"/>
    <m/>
    <s v="Cerrado"/>
    <s v="Lacides Roger Miranda Buelvas"/>
    <s v="Monitoreo_IM"/>
    <m/>
    <x v="1"/>
    <m/>
    <m/>
    <m/>
    <m/>
    <x v="0"/>
    <d v="2020-01-31T12:34:00"/>
    <m/>
    <n v="0"/>
    <x v="0"/>
    <m/>
    <n v="0"/>
    <x v="0"/>
    <n v="123"/>
    <s v="0.0028472222222222"/>
    <x v="2"/>
  </r>
  <r>
    <s v="INC000000501418"/>
    <s v="TERRESTRE"/>
    <x v="1"/>
    <s v="CORDOBA"/>
    <x v="130"/>
    <m/>
    <d v="2020-01-15T14:22:00"/>
    <d v="2020-01-16T00:00:00"/>
    <m/>
    <s v="Cerrado"/>
    <s v="Yoneida Mendoza Mercado"/>
    <s v="Monitoreo_IM"/>
    <m/>
    <x v="1"/>
    <m/>
    <m/>
    <m/>
    <m/>
    <x v="0"/>
    <d v="2020-01-15T15:26:00"/>
    <m/>
    <n v="0"/>
    <x v="0"/>
    <m/>
    <n v="0"/>
    <x v="0"/>
    <n v="64"/>
    <s v="0.0014814814814815"/>
    <x v="2"/>
  </r>
  <r>
    <s v="INC000000511264"/>
    <s v="TERRESTRE"/>
    <x v="1"/>
    <s v="CORDOBA"/>
    <x v="130"/>
    <m/>
    <d v="2020-01-22T13:02:00"/>
    <d v="2020-01-22T00:00:00"/>
    <m/>
    <s v="Cerrado"/>
    <s v="Yoneida Mendoza Mercado"/>
    <s v="Monitoreo_IM"/>
    <m/>
    <x v="1"/>
    <m/>
    <m/>
    <m/>
    <m/>
    <x v="0"/>
    <d v="2020-01-22T13:57:00"/>
    <m/>
    <n v="0"/>
    <x v="0"/>
    <m/>
    <n v="0"/>
    <x v="0"/>
    <n v="55"/>
    <s v="0.0012731481481481"/>
    <x v="2"/>
  </r>
  <r>
    <s v="INC000000504258"/>
    <s v="TERRESTRE"/>
    <x v="1"/>
    <s v="CORDOBA"/>
    <x v="285"/>
    <m/>
    <d v="2020-01-16T11:55:00"/>
    <d v="2020-01-17T00:00:00"/>
    <m/>
    <s v="Cerrado"/>
    <s v="Hernan Ballesteros"/>
    <s v="Monitoreo_IM"/>
    <m/>
    <x v="6"/>
    <m/>
    <m/>
    <m/>
    <m/>
    <x v="0"/>
    <d v="2020-01-17T11:58:00"/>
    <m/>
    <n v="0"/>
    <x v="0"/>
    <m/>
    <n v="0"/>
    <x v="0"/>
    <n v="1443"/>
    <s v="0.033402777777778"/>
    <x v="2"/>
  </r>
  <r>
    <s v="INC000000509446"/>
    <s v="TERRESTRE"/>
    <x v="1"/>
    <s v="CORDOBA"/>
    <x v="285"/>
    <m/>
    <d v="2020-01-21T14:36:00"/>
    <d v="2020-01-21T00:00:00"/>
    <m/>
    <s v="Cerrado"/>
    <s v="Hernan Ballesteros"/>
    <s v="Monitoreo_IM"/>
    <m/>
    <x v="6"/>
    <m/>
    <m/>
    <m/>
    <m/>
    <x v="0"/>
    <d v="2020-01-21T14:40:00"/>
    <m/>
    <n v="0"/>
    <x v="0"/>
    <m/>
    <n v="0"/>
    <x v="0"/>
    <n v="4"/>
    <n v="925925925.92593002"/>
    <x v="3"/>
  </r>
  <r>
    <s v="INC000000514171"/>
    <s v="TERRESTRE"/>
    <x v="1"/>
    <s v="CORDOBA"/>
    <x v="285"/>
    <m/>
    <d v="2020-01-24T11:25:00"/>
    <d v="2020-01-24T00:00:00"/>
    <m/>
    <s v="Cerrado"/>
    <s v="Hernan Ballesteros"/>
    <s v="Monitoreo_IM"/>
    <m/>
    <x v="6"/>
    <m/>
    <m/>
    <m/>
    <m/>
    <x v="0"/>
    <d v="2020-01-24T11:45:00"/>
    <m/>
    <n v="0"/>
    <x v="0"/>
    <m/>
    <n v="0"/>
    <x v="0"/>
    <n v="20"/>
    <s v="0.00046296296296296"/>
    <x v="3"/>
  </r>
  <r>
    <s v="INC000000492310"/>
    <s v="TERRESTRE"/>
    <x v="1"/>
    <s v="CORDOBA"/>
    <x v="286"/>
    <m/>
    <d v="2020-01-08T17:04:00"/>
    <d v="2020-01-09T00:00:00"/>
    <m/>
    <s v="Cerrado"/>
    <s v="Julio Vergara Amariz"/>
    <s v="Monitoreo_IM"/>
    <m/>
    <x v="7"/>
    <m/>
    <m/>
    <m/>
    <m/>
    <x v="0"/>
    <d v="2020-01-09T17:04:00"/>
    <m/>
    <n v="0"/>
    <x v="0"/>
    <n v="1440"/>
    <s v="0.033333333333333"/>
    <x v="2"/>
    <m/>
    <n v="0"/>
    <x v="1"/>
  </r>
  <r>
    <s v="INC000000494952"/>
    <s v="TERRESTRE"/>
    <x v="1"/>
    <s v="CORDOBA"/>
    <x v="287"/>
    <m/>
    <d v="2020-01-10T16:24:00"/>
    <d v="2020-01-13T00:00:00"/>
    <m/>
    <s v="Cerrado"/>
    <s v="Claudia Hoyos"/>
    <s v="Monitoreo_IM"/>
    <m/>
    <x v="1"/>
    <m/>
    <m/>
    <m/>
    <m/>
    <x v="0"/>
    <d v="2020-01-10T18:26:00"/>
    <m/>
    <n v="0"/>
    <x v="0"/>
    <m/>
    <n v="0"/>
    <x v="0"/>
    <n v="122"/>
    <s v="0.0028240740740741"/>
    <x v="2"/>
  </r>
  <r>
    <s v="INC000000517920"/>
    <s v="TERRESTRE"/>
    <x v="1"/>
    <s v="CORDOBA"/>
    <x v="287"/>
    <m/>
    <d v="2020-01-27T15:17:00"/>
    <d v="2020-01-28T00:00:00"/>
    <m/>
    <s v="Cerrado"/>
    <s v="Claudia Hoyos"/>
    <s v="Monitoreo_IM"/>
    <m/>
    <x v="1"/>
    <m/>
    <m/>
    <m/>
    <m/>
    <x v="0"/>
    <d v="2020-01-28T08:02:00"/>
    <m/>
    <n v="0"/>
    <x v="0"/>
    <m/>
    <n v="0"/>
    <x v="0"/>
    <n v="1005"/>
    <s v="0.023263888888889"/>
    <x v="2"/>
  </r>
  <r>
    <s v="INC000000523719"/>
    <s v="TERRESTRE"/>
    <x v="1"/>
    <s v="CORDOBA"/>
    <x v="287"/>
    <m/>
    <d v="2020-01-31T09:13:00"/>
    <d v="2020-01-31T00:00:00"/>
    <m/>
    <s v="Cerrado"/>
    <s v="Claudia Hoyos"/>
    <s v="Monitoreo_IM"/>
    <m/>
    <x v="1"/>
    <m/>
    <m/>
    <m/>
    <m/>
    <x v="0"/>
    <d v="2020-01-31T09:17:00"/>
    <m/>
    <n v="0"/>
    <x v="0"/>
    <m/>
    <n v="0"/>
    <x v="0"/>
    <n v="4"/>
    <n v="925925925.92593002"/>
    <x v="2"/>
  </r>
  <r>
    <s v="INC000000497103"/>
    <s v="TERRESTRE"/>
    <x v="1"/>
    <s v="CORDOBA"/>
    <x v="288"/>
    <m/>
    <d v="2020-01-13T09:11:00"/>
    <d v="2020-01-13T00:00:00"/>
    <m/>
    <s v="Cerrado"/>
    <s v="Diana Estela Argel Arroyo"/>
    <s v="Monitoreo_IM"/>
    <m/>
    <x v="1"/>
    <m/>
    <m/>
    <m/>
    <m/>
    <x v="0"/>
    <d v="2020-01-13T09:21:00"/>
    <m/>
    <n v="0"/>
    <x v="0"/>
    <m/>
    <n v="0"/>
    <x v="0"/>
    <n v="10"/>
    <s v="0.00023148148148148"/>
    <x v="2"/>
  </r>
  <r>
    <s v="INC000000507648"/>
    <s v="TERRESTRE"/>
    <x v="1"/>
    <s v="CORDOBA"/>
    <x v="288"/>
    <m/>
    <d v="2020-01-20T14:32:00"/>
    <d v="2020-01-20T00:00:00"/>
    <m/>
    <s v="Cerrado"/>
    <s v="Diana Estela Argel Arroyo"/>
    <s v="Monitoreo_IM"/>
    <m/>
    <x v="1"/>
    <m/>
    <m/>
    <m/>
    <m/>
    <x v="0"/>
    <d v="2020-01-20T14:32:00"/>
    <m/>
    <n v="0"/>
    <x v="0"/>
    <n v="0"/>
    <n v="0"/>
    <x v="4"/>
    <m/>
    <n v="0"/>
    <x v="1"/>
  </r>
  <r>
    <s v="INC000000512672"/>
    <s v="TERRESTRE"/>
    <x v="1"/>
    <s v="CORDOBA"/>
    <x v="288"/>
    <m/>
    <d v="2020-01-23T11:30:00"/>
    <d v="2020-01-23T00:00:00"/>
    <m/>
    <s v="Cerrado"/>
    <s v="Diana Estela Argel Arroyo"/>
    <s v="Monitoreo_IM"/>
    <m/>
    <x v="1"/>
    <m/>
    <m/>
    <m/>
    <m/>
    <x v="0"/>
    <d v="2020-01-23T12:31:00"/>
    <m/>
    <n v="0"/>
    <x v="0"/>
    <n v="56"/>
    <s v="0.0012962962962963"/>
    <x v="5"/>
    <n v="5"/>
    <s v="0.00011574074074074"/>
    <x v="3"/>
  </r>
  <r>
    <s v="INC000000523472"/>
    <s v="TERRESTRE"/>
    <x v="1"/>
    <s v="CORDOBA"/>
    <x v="288"/>
    <m/>
    <d v="2020-01-31T08:52:00"/>
    <d v="2020-01-31T00:00:00"/>
    <m/>
    <s v="Cerrado"/>
    <s v="Diana Estela Argel Arroyo"/>
    <s v="Monitoreo_IM"/>
    <m/>
    <x v="1"/>
    <m/>
    <m/>
    <m/>
    <m/>
    <x v="0"/>
    <d v="2020-01-31T09:19:00"/>
    <m/>
    <n v="0"/>
    <x v="0"/>
    <m/>
    <n v="0"/>
    <x v="0"/>
    <n v="27"/>
    <s v="0.000625"/>
    <x v="2"/>
  </r>
  <r>
    <s v="INC000000501515"/>
    <s v="TERRESTRE"/>
    <x v="1"/>
    <s v="CORDOBA"/>
    <x v="289"/>
    <m/>
    <d v="2020-01-15T14:22:00"/>
    <d v="2020-01-16T00:00:00"/>
    <m/>
    <s v="Cerrado"/>
    <s v="Jose Javier Nuñez De Aguas"/>
    <s v="Monitoreo_IM"/>
    <m/>
    <x v="1"/>
    <m/>
    <m/>
    <m/>
    <m/>
    <x v="0"/>
    <d v="2020-01-16T07:59:00"/>
    <m/>
    <n v="0"/>
    <x v="0"/>
    <m/>
    <n v="0"/>
    <x v="0"/>
    <n v="1057"/>
    <s v="0.024467592592593"/>
    <x v="2"/>
  </r>
  <r>
    <s v="INC000000511323"/>
    <s v="TERRESTRE"/>
    <x v="1"/>
    <s v="CORDOBA"/>
    <x v="289"/>
    <m/>
    <d v="2020-01-22T13:03:00"/>
    <d v="2020-01-22T00:00:00"/>
    <m/>
    <s v="Cerrado"/>
    <s v="Jose Javier Nuñez De Aguas"/>
    <s v="Monitoreo_IM"/>
    <m/>
    <x v="1"/>
    <m/>
    <m/>
    <m/>
    <m/>
    <x v="0"/>
    <d v="2020-01-22T13:35:00"/>
    <m/>
    <n v="0"/>
    <x v="0"/>
    <m/>
    <n v="0"/>
    <x v="0"/>
    <n v="32"/>
    <s v="0.00074074074074074"/>
    <x v="2"/>
  </r>
  <r>
    <s v="INC000000501476"/>
    <s v="TERRESTRE"/>
    <x v="1"/>
    <s v="CORDOBA"/>
    <x v="290"/>
    <m/>
    <d v="2020-01-15T16:45:00"/>
    <d v="2020-01-16T00:00:00"/>
    <m/>
    <s v="Cerrado"/>
    <s v="Luis Carlos Avena"/>
    <s v="Monitoreo_IM"/>
    <m/>
    <x v="1"/>
    <m/>
    <m/>
    <m/>
    <m/>
    <x v="0"/>
    <d v="2020-01-16T07:36:00"/>
    <m/>
    <n v="0"/>
    <x v="0"/>
    <n v="891"/>
    <s v="0.020625"/>
    <x v="2"/>
    <m/>
    <n v="0"/>
    <x v="1"/>
  </r>
  <r>
    <s v="INC000000511614"/>
    <s v="TERRESTRE"/>
    <x v="1"/>
    <s v="CORDOBA"/>
    <x v="290"/>
    <m/>
    <d v="2020-01-22T16:06:00"/>
    <d v="2020-01-23T00:00:00"/>
    <m/>
    <s v="Cerrado"/>
    <s v="Luis Carlos Avena"/>
    <s v="Monitoreo_IM"/>
    <m/>
    <x v="1"/>
    <m/>
    <m/>
    <m/>
    <m/>
    <x v="0"/>
    <d v="2020-01-23T07:34:00"/>
    <m/>
    <n v="0"/>
    <x v="0"/>
    <n v="928"/>
    <s v="0.021481481481481"/>
    <x v="1"/>
    <m/>
    <n v="0"/>
    <x v="1"/>
  </r>
  <r>
    <s v="INC000000498692"/>
    <s v="TERRESTRE"/>
    <x v="1"/>
    <s v="CORDOBA"/>
    <x v="291"/>
    <m/>
    <d v="2020-01-14T08:19:00"/>
    <d v="2020-01-14T00:00:00"/>
    <m/>
    <s v="Cerrado"/>
    <s v="Rosa Maria Barrios"/>
    <s v="Monitoreo_IM"/>
    <m/>
    <x v="7"/>
    <m/>
    <m/>
    <m/>
    <m/>
    <x v="0"/>
    <d v="2020-01-14T08:23:00"/>
    <m/>
    <n v="0"/>
    <x v="0"/>
    <n v="4"/>
    <n v="925925925.92593002"/>
    <x v="2"/>
    <m/>
    <n v="0"/>
    <x v="1"/>
  </r>
  <r>
    <s v="INC000000512083"/>
    <s v="TERRESTRE"/>
    <x v="1"/>
    <s v="CORDOBA"/>
    <x v="291"/>
    <m/>
    <d v="2020-01-23T08:51:00"/>
    <d v="2020-01-23T00:00:00"/>
    <m/>
    <s v="Cerrado"/>
    <s v="Rosa Maria Barrios"/>
    <s v="Monitoreo_IM"/>
    <m/>
    <x v="7"/>
    <m/>
    <m/>
    <m/>
    <m/>
    <x v="0"/>
    <d v="2020-01-23T11:45:00"/>
    <m/>
    <n v="0"/>
    <x v="0"/>
    <m/>
    <n v="0"/>
    <x v="0"/>
    <n v="174"/>
    <s v="0.0040277777777778"/>
    <x v="2"/>
  </r>
  <r>
    <s v="INC000000513856"/>
    <s v="TERRESTRE"/>
    <x v="1"/>
    <s v="CORDOBA"/>
    <x v="291"/>
    <m/>
    <d v="2020-01-24T09:16:00"/>
    <d v="2020-01-24T00:00:00"/>
    <m/>
    <s v="Cerrado"/>
    <s v="Rosa Maria Barrios"/>
    <s v="Monitoreo_IM"/>
    <m/>
    <x v="7"/>
    <m/>
    <m/>
    <m/>
    <m/>
    <x v="0"/>
    <d v="2020-01-24T13:41:00"/>
    <m/>
    <n v="0"/>
    <x v="0"/>
    <m/>
    <n v="0"/>
    <x v="0"/>
    <n v="265"/>
    <s v="0.0061342592592593"/>
    <x v="2"/>
  </r>
  <r>
    <s v="INC000000520447"/>
    <s v="TERRESTRE"/>
    <x v="1"/>
    <s v="CORDOBA"/>
    <x v="291"/>
    <m/>
    <d v="2020-01-29T09:21:00"/>
    <d v="2020-01-29T00:00:00"/>
    <m/>
    <s v="Cerrado"/>
    <s v="Rosa Maria Barrios"/>
    <s v="Monitoreo_IM"/>
    <m/>
    <x v="7"/>
    <m/>
    <m/>
    <m/>
    <m/>
    <x v="0"/>
    <d v="2020-01-29T10:05:00"/>
    <m/>
    <n v="0"/>
    <x v="0"/>
    <m/>
    <n v="0"/>
    <x v="0"/>
    <n v="44"/>
    <s v="0.0010185185185185"/>
    <x v="2"/>
  </r>
  <r>
    <s v="INC000000498819"/>
    <s v="TERRESTRE"/>
    <x v="1"/>
    <s v="CORDOBA"/>
    <x v="292"/>
    <m/>
    <d v="2020-01-14T08:23:00"/>
    <d v="2020-01-15T00:00:00"/>
    <m/>
    <s v="Cerrado"/>
    <s v="Jorge Luis Lopez Hernandez"/>
    <s v="Monitoreo_IM"/>
    <m/>
    <x v="7"/>
    <m/>
    <m/>
    <m/>
    <m/>
    <x v="0"/>
    <d v="2020-01-14T08:27:00"/>
    <m/>
    <n v="0"/>
    <x v="0"/>
    <n v="4"/>
    <n v="925925925.92593002"/>
    <x v="2"/>
    <m/>
    <n v="0"/>
    <x v="1"/>
  </r>
  <r>
    <s v="INC000000512286"/>
    <s v="TERRESTRE"/>
    <x v="1"/>
    <s v="CORDOBA"/>
    <x v="292"/>
    <m/>
    <d v="2020-01-23T08:52:00"/>
    <d v="2020-01-24T00:00:00"/>
    <m/>
    <s v="Cerrado"/>
    <s v="Jorge Luis Lopez Hernandez"/>
    <s v="Monitoreo_IM"/>
    <m/>
    <x v="7"/>
    <m/>
    <m/>
    <m/>
    <m/>
    <x v="0"/>
    <d v="2020-01-23T14:07:00"/>
    <m/>
    <n v="0"/>
    <x v="0"/>
    <m/>
    <n v="0"/>
    <x v="0"/>
    <n v="315"/>
    <s v="0.0072916666666667"/>
    <x v="2"/>
  </r>
  <r>
    <s v="INC000000490534"/>
    <s v="TERRESTRE"/>
    <x v="1"/>
    <s v="CORDOBA"/>
    <x v="293"/>
    <m/>
    <d v="2020-01-07T12:12:00"/>
    <d v="2020-01-10T00:00:00"/>
    <m/>
    <s v="Cerrado"/>
    <s v="Jose Ramon Paternina Suarez"/>
    <s v="Monitoreo_IM"/>
    <m/>
    <x v="9"/>
    <m/>
    <m/>
    <m/>
    <m/>
    <x v="0"/>
    <d v="2020-01-09T10:36:00"/>
    <m/>
    <n v="0"/>
    <x v="0"/>
    <n v="2784"/>
    <s v="0.064444444444444"/>
    <x v="2"/>
    <m/>
    <n v="0"/>
    <x v="1"/>
  </r>
  <r>
    <s v="INC000000498845"/>
    <s v="TERRESTRE"/>
    <x v="1"/>
    <s v="CORDOBA"/>
    <x v="293"/>
    <m/>
    <d v="2020-01-14T08:51:00"/>
    <d v="2020-01-15T00:00:00"/>
    <m/>
    <s v="Cerrado"/>
    <s v="Jose Ramon Paternina Suarez"/>
    <s v="Monitoreo_IM"/>
    <m/>
    <x v="9"/>
    <m/>
    <m/>
    <m/>
    <m/>
    <x v="0"/>
    <d v="2020-01-15T13:10:00"/>
    <m/>
    <n v="0"/>
    <x v="0"/>
    <m/>
    <n v="0"/>
    <x v="0"/>
    <n v="1699"/>
    <s v="0.039328703703704"/>
    <x v="2"/>
  </r>
  <r>
    <s v="INC000000512344"/>
    <s v="TERRESTRE"/>
    <x v="1"/>
    <s v="CORDOBA"/>
    <x v="293"/>
    <m/>
    <d v="2020-01-23T09:19:00"/>
    <d v="2020-01-23T00:00:00"/>
    <m/>
    <s v="Cerrado"/>
    <s v="Jose Ramon Paternina Suarez"/>
    <s v="Monitoreo_IM"/>
    <m/>
    <x v="9"/>
    <m/>
    <m/>
    <m/>
    <m/>
    <x v="0"/>
    <d v="2020-01-23T09:20:00"/>
    <m/>
    <n v="0"/>
    <x v="0"/>
    <m/>
    <n v="0"/>
    <x v="0"/>
    <n v="1"/>
    <n v="231481481.48148"/>
    <x v="2"/>
  </r>
  <r>
    <s v="INC000000500965"/>
    <s v="TERRESTRE"/>
    <x v="1"/>
    <s v="CORDOBA"/>
    <x v="294"/>
    <m/>
    <d v="2020-01-15T10:15:00"/>
    <d v="2020-01-15T00:00:00"/>
    <m/>
    <s v="Cerrado"/>
    <s v="Carmen Bertel"/>
    <s v="Monitoreo_IM"/>
    <m/>
    <x v="1"/>
    <m/>
    <m/>
    <m/>
    <m/>
    <x v="0"/>
    <d v="2020-01-15T10:20:00"/>
    <m/>
    <n v="0"/>
    <x v="0"/>
    <m/>
    <n v="0"/>
    <x v="0"/>
    <n v="5"/>
    <s v="0.00011574074074074"/>
    <x v="2"/>
  </r>
  <r>
    <s v="INC000000507463"/>
    <s v="TERRESTRE"/>
    <x v="1"/>
    <s v="CORDOBA"/>
    <x v="294"/>
    <m/>
    <d v="2020-01-20T11:59:00"/>
    <d v="2020-01-20T00:00:00"/>
    <m/>
    <s v="Cerrado"/>
    <s v="Carmen Bertel"/>
    <s v="Monitoreo_IM"/>
    <m/>
    <x v="1"/>
    <m/>
    <m/>
    <m/>
    <m/>
    <x v="0"/>
    <d v="2020-01-20T12:27:00"/>
    <m/>
    <n v="0"/>
    <x v="0"/>
    <n v="28"/>
    <s v="0.00064814814814815"/>
    <x v="2"/>
    <m/>
    <n v="0"/>
    <x v="1"/>
  </r>
  <r>
    <s v="INC000000514139"/>
    <s v="TERRESTRE"/>
    <x v="1"/>
    <s v="CORDOBA"/>
    <x v="294"/>
    <m/>
    <d v="2020-01-24T10:53:00"/>
    <d v="2020-01-24T00:00:00"/>
    <m/>
    <s v="Cerrado"/>
    <s v="Carmen Bertel"/>
    <s v="Monitoreo_IM"/>
    <m/>
    <x v="1"/>
    <m/>
    <m/>
    <m/>
    <m/>
    <x v="0"/>
    <d v="2020-01-24T11:00:00"/>
    <m/>
    <n v="0"/>
    <x v="0"/>
    <m/>
    <n v="0"/>
    <x v="0"/>
    <n v="7"/>
    <s v="0.00016203703703704"/>
    <x v="3"/>
  </r>
  <r>
    <s v="INC000000498773"/>
    <s v="TERRESTRE"/>
    <x v="1"/>
    <s v="CORDOBA"/>
    <x v="295"/>
    <m/>
    <d v="2020-01-14T08:22:00"/>
    <d v="2020-01-14T00:00:00"/>
    <m/>
    <s v="Cerrado"/>
    <s v="Jairo Rodriguez Pacheco"/>
    <s v="Monitoreo_IM"/>
    <m/>
    <x v="7"/>
    <m/>
    <m/>
    <m/>
    <m/>
    <x v="0"/>
    <d v="2020-01-14T08:24:00"/>
    <m/>
    <n v="0"/>
    <x v="0"/>
    <n v="2"/>
    <n v="462962962.96296"/>
    <x v="2"/>
    <m/>
    <n v="0"/>
    <x v="1"/>
  </r>
  <r>
    <s v="INC000000504901"/>
    <s v="TERRESTRE"/>
    <x v="1"/>
    <s v="CORDOBA"/>
    <x v="295"/>
    <m/>
    <d v="2020-01-17T16:17:00"/>
    <d v="2020-01-20T00:00:00"/>
    <m/>
    <s v="Cerrado"/>
    <s v="Jairo Rodriguez Pacheco"/>
    <s v="Monitoreo_IM"/>
    <m/>
    <x v="7"/>
    <m/>
    <m/>
    <m/>
    <m/>
    <x v="0"/>
    <d v="2020-01-20T07:48:00"/>
    <m/>
    <n v="0"/>
    <x v="0"/>
    <m/>
    <n v="0"/>
    <x v="0"/>
    <n v="3811"/>
    <s v="0.088217592592593"/>
    <x v="2"/>
  </r>
  <r>
    <s v="INC000000512307"/>
    <s v="TERRESTRE"/>
    <x v="1"/>
    <s v="CORDOBA"/>
    <x v="295"/>
    <m/>
    <d v="2020-01-23T08:52:00"/>
    <d v="2020-01-23T00:00:00"/>
    <m/>
    <s v="Cerrado"/>
    <s v="Jairo Rodriguez Pacheco"/>
    <s v="Monitoreo_IM"/>
    <m/>
    <x v="7"/>
    <m/>
    <m/>
    <m/>
    <m/>
    <x v="0"/>
    <d v="2020-01-23T09:49:00"/>
    <m/>
    <n v="0"/>
    <x v="0"/>
    <m/>
    <n v="0"/>
    <x v="0"/>
    <n v="57"/>
    <s v="0.0013194444444444"/>
    <x v="3"/>
  </r>
  <r>
    <s v="INC000000513022"/>
    <s v="TERRESTRE"/>
    <x v="1"/>
    <s v="CORDOBA"/>
    <x v="295"/>
    <m/>
    <d v="2020-01-23T15:17:00"/>
    <d v="2020-01-24T00:00:00"/>
    <m/>
    <s v="Cerrado"/>
    <s v="Jairo Rodriguez Pacheco"/>
    <s v="Monitoreo_IM"/>
    <m/>
    <x v="7"/>
    <m/>
    <m/>
    <m/>
    <m/>
    <x v="0"/>
    <d v="2020-01-24T10:36:00"/>
    <m/>
    <n v="0"/>
    <x v="0"/>
    <m/>
    <n v="0"/>
    <x v="0"/>
    <n v="1159"/>
    <s v="0.026828703703704"/>
    <x v="2"/>
  </r>
  <r>
    <s v="INC000000517008"/>
    <s v="TERRESTRE"/>
    <x v="1"/>
    <s v="CORDOBA"/>
    <x v="295"/>
    <m/>
    <d v="2020-01-27T08:49:00"/>
    <d v="2020-01-27T00:00:00"/>
    <m/>
    <s v="Cerrado"/>
    <s v="Jairo Rodriguez Pacheco"/>
    <s v="Monitoreo_IM"/>
    <m/>
    <x v="7"/>
    <m/>
    <m/>
    <m/>
    <m/>
    <x v="0"/>
    <d v="2020-01-27T14:28:00"/>
    <m/>
    <n v="0"/>
    <x v="0"/>
    <n v="165"/>
    <s v="0.0038194444444444"/>
    <x v="2"/>
    <n v="174"/>
    <s v="0.0040277777777778"/>
    <x v="3"/>
  </r>
  <r>
    <s v="INC000000520534"/>
    <s v="TERRESTRE"/>
    <x v="1"/>
    <s v="CORDOBA"/>
    <x v="295"/>
    <m/>
    <d v="2020-01-29T09:29:00"/>
    <d v="2020-01-30T00:00:00"/>
    <m/>
    <s v="Cerrado"/>
    <s v="Jairo Rodriguez Pacheco"/>
    <s v="Monitoreo_IM"/>
    <m/>
    <x v="7"/>
    <m/>
    <m/>
    <m/>
    <m/>
    <x v="0"/>
    <d v="2020-01-29T17:21:00"/>
    <m/>
    <n v="0"/>
    <x v="0"/>
    <m/>
    <n v="0"/>
    <x v="0"/>
    <n v="472"/>
    <s v="0.010925925925926"/>
    <x v="2"/>
  </r>
  <r>
    <s v="INC000000501654"/>
    <s v="TERRESTRE"/>
    <x v="1"/>
    <s v="CORDOBA"/>
    <x v="296"/>
    <m/>
    <d v="2020-01-16T17:30:00"/>
    <d v="2020-01-16T00:00:00"/>
    <m/>
    <s v="Cerrado"/>
    <s v="Nelson Muños"/>
    <s v="Monitoreo_IM"/>
    <m/>
    <x v="1"/>
    <m/>
    <m/>
    <m/>
    <m/>
    <x v="0"/>
    <d v="2020-01-16T17:31:00"/>
    <m/>
    <n v="0"/>
    <x v="0"/>
    <n v="1"/>
    <n v="231481481.48148"/>
    <x v="2"/>
    <m/>
    <n v="0"/>
    <x v="1"/>
  </r>
  <r>
    <s v="INC000000503679"/>
    <s v="TERRESTRE"/>
    <x v="1"/>
    <s v="CORDOBA"/>
    <x v="296"/>
    <m/>
    <d v="2020-01-17T08:07:00"/>
    <d v="2020-01-17T00:00:00"/>
    <m/>
    <s v="Cerrado"/>
    <s v="Nelson Muños"/>
    <s v="Monitoreo_IM"/>
    <m/>
    <x v="1"/>
    <m/>
    <m/>
    <m/>
    <m/>
    <x v="0"/>
    <d v="2020-01-17T08:10:00"/>
    <m/>
    <n v="0"/>
    <x v="0"/>
    <m/>
    <n v="0"/>
    <x v="0"/>
    <n v="3"/>
    <n v="694444444.44444001"/>
    <x v="3"/>
  </r>
  <r>
    <s v="INC000000512200"/>
    <s v="TERRESTRE"/>
    <x v="1"/>
    <s v="CORDOBA"/>
    <x v="297"/>
    <m/>
    <d v="2020-01-23T08:51:00"/>
    <d v="2020-01-24T00:00:00"/>
    <m/>
    <s v="Cerrado"/>
    <s v="Zobeida Cecilia Caraballo Castellanos"/>
    <s v="Monitoreo_IM"/>
    <m/>
    <x v="6"/>
    <m/>
    <m/>
    <m/>
    <m/>
    <x v="0"/>
    <d v="2020-01-23T11:53:00"/>
    <m/>
    <n v="0"/>
    <x v="0"/>
    <m/>
    <n v="0"/>
    <x v="0"/>
    <n v="182"/>
    <s v="0.004212962962963"/>
    <x v="2"/>
  </r>
  <r>
    <s v="INC000000522134"/>
    <s v="TERRESTRE"/>
    <x v="1"/>
    <s v="CORDOBA"/>
    <x v="297"/>
    <m/>
    <d v="2020-01-30T08:53:00"/>
    <d v="2020-01-30T00:00:00"/>
    <m/>
    <s v="Cerrado"/>
    <s v="Zobeida Cecilia Caraballo Castellanos"/>
    <s v="Monitoreo_IM"/>
    <m/>
    <x v="6"/>
    <m/>
    <m/>
    <m/>
    <m/>
    <x v="0"/>
    <d v="2020-01-30T13:02:00"/>
    <m/>
    <n v="0"/>
    <x v="0"/>
    <m/>
    <n v="0"/>
    <x v="0"/>
    <n v="249"/>
    <s v="0.0057638888888889"/>
    <x v="2"/>
  </r>
  <r>
    <s v="INC000000522927"/>
    <s v="TERRESTRE"/>
    <x v="1"/>
    <s v="CORDOBA"/>
    <x v="297"/>
    <m/>
    <d v="2020-01-30T15:00:00"/>
    <d v="2020-01-30T00:00:00"/>
    <m/>
    <s v="Cerrado"/>
    <s v="Zobeida Cecilia Caraballo Castellanos"/>
    <s v="Monitoreo_IM"/>
    <m/>
    <x v="6"/>
    <n v="412746"/>
    <d v="2020-01-30T15:32:00"/>
    <d v="2020-01-30T15:32:00"/>
    <m/>
    <x v="0"/>
    <d v="2020-01-30T15:32:00"/>
    <n v="0"/>
    <n v="0"/>
    <x v="1"/>
    <m/>
    <n v="0"/>
    <x v="0"/>
    <n v="32"/>
    <s v="0.00074074074074074"/>
    <x v="3"/>
  </r>
  <r>
    <s v="INC000000490939"/>
    <s v="TERRESTRE"/>
    <x v="1"/>
    <s v="CORDOBA"/>
    <x v="298"/>
    <m/>
    <d v="2020-01-07T16:22:00"/>
    <d v="2020-01-07T00:00:00"/>
    <m/>
    <s v="Cerrado"/>
    <s v="Ricardo Ballesteros Doria"/>
    <s v="Monitoreo_IM"/>
    <m/>
    <x v="1"/>
    <m/>
    <m/>
    <m/>
    <m/>
    <x v="0"/>
    <d v="2020-01-07T16:22:00"/>
    <m/>
    <n v="0"/>
    <x v="0"/>
    <m/>
    <n v="0"/>
    <x v="0"/>
    <n v="0"/>
    <n v="0"/>
    <x v="2"/>
  </r>
  <r>
    <s v="INC000000493392"/>
    <s v="TERRESTRE"/>
    <x v="1"/>
    <s v="CORDOBA"/>
    <x v="298"/>
    <m/>
    <d v="2020-01-09T16:17:00"/>
    <d v="2020-01-09T00:00:00"/>
    <m/>
    <s v="Cerrado"/>
    <s v="Ricardo Ballesteros Doria"/>
    <s v="Monitoreo_IM"/>
    <m/>
    <x v="1"/>
    <m/>
    <m/>
    <m/>
    <m/>
    <x v="0"/>
    <d v="2020-01-09T16:20:00"/>
    <m/>
    <n v="0"/>
    <x v="0"/>
    <m/>
    <n v="0"/>
    <x v="0"/>
    <n v="3"/>
    <n v="694444444.44444001"/>
    <x v="2"/>
  </r>
  <r>
    <s v="INC000000499137"/>
    <s v="TERRESTRE"/>
    <x v="1"/>
    <s v="CORDOBA"/>
    <x v="298"/>
    <m/>
    <d v="2020-01-14T11:05:00"/>
    <d v="2020-01-14T00:00:00"/>
    <m/>
    <s v="Cerrado"/>
    <s v="Ricardo Ballesteros Doria"/>
    <s v="Monitoreo_IM"/>
    <m/>
    <x v="1"/>
    <m/>
    <m/>
    <m/>
    <m/>
    <x v="0"/>
    <d v="2020-01-14T11:41:00"/>
    <m/>
    <n v="0"/>
    <x v="0"/>
    <m/>
    <n v="0"/>
    <x v="0"/>
    <n v="36"/>
    <s v="0.00083333333333333"/>
    <x v="2"/>
  </r>
  <r>
    <s v="INC000000500055"/>
    <s v="TERRESTRE"/>
    <x v="1"/>
    <s v="CORDOBA"/>
    <x v="299"/>
    <m/>
    <d v="2020-01-14T16:48:00"/>
    <d v="2020-01-15T00:00:00"/>
    <m/>
    <s v="Cerrado"/>
    <s v="Maolin lemus Galvis"/>
    <s v="Monitoreo_IM"/>
    <m/>
    <x v="1"/>
    <m/>
    <m/>
    <m/>
    <m/>
    <x v="0"/>
    <d v="2020-01-15T08:03:00"/>
    <m/>
    <n v="0"/>
    <x v="0"/>
    <n v="915"/>
    <s v="0.021180555555556"/>
    <x v="2"/>
    <m/>
    <n v="0"/>
    <x v="1"/>
  </r>
  <r>
    <s v="INC000000501623"/>
    <s v="TERRESTRE"/>
    <x v="1"/>
    <s v="CORDOBA"/>
    <x v="299"/>
    <m/>
    <d v="2020-01-15T16:28:00"/>
    <d v="2020-01-16T00:00:00"/>
    <m/>
    <s v="Cerrado"/>
    <s v="Maolin lemus Galvis"/>
    <s v="Monitoreo_IM"/>
    <m/>
    <x v="1"/>
    <m/>
    <m/>
    <m/>
    <m/>
    <x v="0"/>
    <d v="2020-01-16T07:58:00"/>
    <m/>
    <n v="0"/>
    <x v="0"/>
    <n v="930"/>
    <s v="0.021527777777778"/>
    <x v="2"/>
    <m/>
    <n v="0"/>
    <x v="1"/>
  </r>
  <r>
    <s v="INC000000504911"/>
    <s v="TERRESTRE"/>
    <x v="1"/>
    <s v="CORDOBA"/>
    <x v="299"/>
    <m/>
    <d v="2020-01-17T16:27:00"/>
    <d v="2020-01-20T00:00:00"/>
    <m/>
    <s v="Cerrado"/>
    <s v="Maolin lemus Galvis"/>
    <s v="Monitoreo_IM"/>
    <m/>
    <x v="1"/>
    <m/>
    <m/>
    <m/>
    <m/>
    <x v="0"/>
    <d v="2020-01-20T08:08:00"/>
    <m/>
    <n v="0"/>
    <x v="0"/>
    <m/>
    <n v="0"/>
    <x v="0"/>
    <n v="3821"/>
    <s v="0.088449074074074"/>
    <x v="2"/>
  </r>
  <r>
    <s v="INC000000513671"/>
    <s v="TERRESTRE"/>
    <x v="1"/>
    <s v="CORDOBA"/>
    <x v="299"/>
    <m/>
    <d v="2020-01-24T08:51:00"/>
    <d v="2020-01-24T00:00:00"/>
    <m/>
    <s v="Cerrado"/>
    <s v="Maolin lemus Galvis"/>
    <s v="Monitoreo_IM"/>
    <m/>
    <x v="1"/>
    <m/>
    <m/>
    <m/>
    <m/>
    <x v="0"/>
    <d v="2020-01-24T14:37:00"/>
    <m/>
    <n v="0"/>
    <x v="0"/>
    <m/>
    <n v="0"/>
    <x v="0"/>
    <n v="346"/>
    <s v="0.0080092592592593"/>
    <x v="2"/>
  </r>
  <r>
    <s v="INC000000522095"/>
    <s v="TERRESTRE"/>
    <x v="1"/>
    <s v="CORDOBA"/>
    <x v="299"/>
    <m/>
    <d v="2020-01-30T08:53:00"/>
    <d v="2020-01-30T00:00:00"/>
    <m/>
    <s v="Cerrado"/>
    <s v="Maolin lemus Galvis"/>
    <s v="Monitoreo_IM"/>
    <m/>
    <x v="1"/>
    <m/>
    <m/>
    <m/>
    <m/>
    <x v="0"/>
    <d v="2020-01-30T16:04:00"/>
    <m/>
    <n v="0"/>
    <x v="0"/>
    <m/>
    <n v="0"/>
    <x v="0"/>
    <n v="431"/>
    <s v="0.0099768518518519"/>
    <x v="2"/>
  </r>
  <r>
    <s v="INC000000522873"/>
    <s v="TERRESTRE"/>
    <x v="1"/>
    <s v="CORDOBA"/>
    <x v="299"/>
    <m/>
    <d v="2020-01-30T16:32:00"/>
    <d v="2020-01-31T00:00:00"/>
    <m/>
    <s v="Cerrado"/>
    <s v="Maolin lemus Galvis"/>
    <s v="Monitoreo_IM"/>
    <m/>
    <x v="1"/>
    <m/>
    <m/>
    <m/>
    <m/>
    <x v="0"/>
    <d v="2020-01-31T08:08:00"/>
    <m/>
    <n v="0"/>
    <x v="0"/>
    <m/>
    <n v="0"/>
    <x v="0"/>
    <n v="936"/>
    <s v="0.021666666666667"/>
    <x v="3"/>
  </r>
  <r>
    <s v="INC000000516877"/>
    <s v="TERRESTRE"/>
    <x v="1"/>
    <s v="CORDOBA"/>
    <x v="300"/>
    <m/>
    <s v="0000-00-00 00:00:00"/>
    <d v="2020-01-27T00:00:00"/>
    <m/>
    <s v="Cerrado"/>
    <s v="Aristides Agamez Pineda"/>
    <s v="Monitoreo_IM"/>
    <m/>
    <x v="1"/>
    <m/>
    <m/>
    <m/>
    <m/>
    <x v="0"/>
    <s v="0000/00/00"/>
    <m/>
    <n v="0"/>
    <x v="0"/>
    <m/>
    <n v="0"/>
    <x v="0"/>
    <m/>
    <n v="0"/>
    <x v="1"/>
  </r>
  <r>
    <s v="INC000000485617"/>
    <s v="TERRESTRE"/>
    <x v="1"/>
    <s v="CORDOBA"/>
    <x v="300"/>
    <m/>
    <d v="2020-01-02T10:41:00"/>
    <d v="2020-01-02T00:00:00"/>
    <m/>
    <s v="Cerrado"/>
    <s v="Aristides Agamez Pineda"/>
    <s v="Monitoreo_IM"/>
    <m/>
    <x v="1"/>
    <m/>
    <m/>
    <m/>
    <m/>
    <x v="0"/>
    <d v="2020-01-02T14:03:00"/>
    <m/>
    <n v="0"/>
    <x v="0"/>
    <m/>
    <n v="0"/>
    <x v="0"/>
    <n v="202"/>
    <s v="0.0046759259259259"/>
    <x v="2"/>
  </r>
  <r>
    <s v="INC000000500672"/>
    <s v="TERRESTRE"/>
    <x v="1"/>
    <s v="CORDOBA"/>
    <x v="300"/>
    <m/>
    <d v="2020-01-15T08:22:00"/>
    <d v="2020-01-15T00:00:00"/>
    <m/>
    <s v="Cerrado"/>
    <s v="Aristides Agamez Pineda"/>
    <s v="Monitoreo_IM"/>
    <m/>
    <x v="1"/>
    <m/>
    <m/>
    <m/>
    <m/>
    <x v="0"/>
    <d v="2020-01-15T08:25:00"/>
    <m/>
    <n v="0"/>
    <x v="0"/>
    <n v="3"/>
    <n v="694444444.44444001"/>
    <x v="2"/>
    <m/>
    <n v="0"/>
    <x v="1"/>
  </r>
  <r>
    <s v="INC000000524615"/>
    <s v="TERRESTRE"/>
    <x v="1"/>
    <s v="CORDOBA"/>
    <x v="300"/>
    <m/>
    <d v="2020-01-31T16:20:00"/>
    <d v="2020-02-03T00:00:00"/>
    <m/>
    <s v="Cerrado"/>
    <s v="Aristides Agamez Pineda"/>
    <s v="Monitoreo_IM"/>
    <m/>
    <x v="1"/>
    <m/>
    <m/>
    <m/>
    <m/>
    <x v="0"/>
    <d v="2020-02-03T08:14:00"/>
    <m/>
    <n v="0"/>
    <x v="0"/>
    <m/>
    <n v="0"/>
    <x v="0"/>
    <n v="3834"/>
    <s v="0.08875"/>
    <x v="2"/>
  </r>
  <r>
    <s v="INC000000497709"/>
    <s v="TERRESTRE"/>
    <x v="1"/>
    <s v="CORDOBA"/>
    <x v="301"/>
    <m/>
    <d v="2020-01-13T13:58:00"/>
    <d v="2020-01-15T00:00:00"/>
    <m/>
    <s v="Cerrado"/>
    <s v="Shirley primera marrugo"/>
    <s v="Phone"/>
    <m/>
    <x v="1"/>
    <s v="INC497773"/>
    <d v="2020-01-13T15:32:00"/>
    <d v="2020-01-14T13:30:00"/>
    <m/>
    <x v="0"/>
    <d v="2020-01-14T13:30:00"/>
    <n v="1412"/>
    <s v="0.032685185185185"/>
    <x v="4"/>
    <m/>
    <n v="0"/>
    <x v="0"/>
    <m/>
    <n v="0"/>
    <x v="1"/>
  </r>
  <r>
    <s v="INC000000498762"/>
    <s v="TERRESTRE"/>
    <x v="1"/>
    <s v="CORDOBA"/>
    <x v="301"/>
    <m/>
    <d v="2020-01-14T10:49:00"/>
    <d v="2020-01-15T00:00:00"/>
    <m/>
    <s v="Cerrado"/>
    <s v="Shirley primera marrugo"/>
    <s v="Monitoreo_IM"/>
    <m/>
    <x v="1"/>
    <m/>
    <m/>
    <m/>
    <m/>
    <x v="0"/>
    <d v="2020-01-15T13:20:00"/>
    <m/>
    <n v="0"/>
    <x v="0"/>
    <m/>
    <n v="0"/>
    <x v="0"/>
    <n v="1591"/>
    <s v="0.036828703703704"/>
    <x v="3"/>
  </r>
  <r>
    <s v="INC000000501864"/>
    <s v="TERRESTRE"/>
    <x v="1"/>
    <s v="CORDOBA"/>
    <x v="301"/>
    <m/>
    <d v="2020-01-15T21:20:00"/>
    <d v="2020-01-24T00:00:00"/>
    <m/>
    <s v="Cerrado"/>
    <s v="Shirley primera marrugo"/>
    <s v="Monitoreo_IM"/>
    <m/>
    <x v="1"/>
    <s v="INC502369"/>
    <d v="2020-01-16T09:32:00"/>
    <d v="2020-01-21T12:56:00"/>
    <m/>
    <x v="0"/>
    <d v="2020-01-21T12:56:00"/>
    <n v="8136"/>
    <s v="0.18833333333333"/>
    <x v="1"/>
    <m/>
    <n v="0"/>
    <x v="0"/>
    <m/>
    <n v="0"/>
    <x v="1"/>
  </r>
  <r>
    <s v="INC000000484108"/>
    <s v="TERRESTRE"/>
    <x v="1"/>
    <s v="CORDOBA"/>
    <x v="37"/>
    <m/>
    <d v="2019-12-31T09:06:00"/>
    <d v="2020-01-03T00:00:00"/>
    <m/>
    <s v="Cerrado"/>
    <s v="Lidia lopez Almanza"/>
    <s v="Monitoreo_IM"/>
    <m/>
    <x v="7"/>
    <m/>
    <m/>
    <m/>
    <m/>
    <x v="0"/>
    <d v="2020-01-02T11:06:00"/>
    <m/>
    <n v="0"/>
    <x v="0"/>
    <n v="3000"/>
    <s v="0.069444444444444"/>
    <x v="2"/>
    <m/>
    <n v="0"/>
    <x v="1"/>
  </r>
  <r>
    <s v="INC000000486598"/>
    <s v="TERRESTRE"/>
    <x v="1"/>
    <s v="CORDOBA"/>
    <x v="37"/>
    <m/>
    <d v="2020-01-03T09:14:00"/>
    <d v="2020-01-03T00:00:00"/>
    <m/>
    <s v="Cerrado"/>
    <s v="Lidia lopez Almanza"/>
    <s v="Monitoreo_IM"/>
    <m/>
    <x v="7"/>
    <m/>
    <m/>
    <m/>
    <m/>
    <x v="0"/>
    <d v="2020-01-03T09:33:00"/>
    <m/>
    <n v="0"/>
    <x v="0"/>
    <n v="19"/>
    <s v="0.00043981481481481"/>
    <x v="2"/>
    <m/>
    <n v="0"/>
    <x v="1"/>
  </r>
  <r>
    <s v="INC000000498774"/>
    <s v="TERRESTRE"/>
    <x v="1"/>
    <s v="CORDOBA"/>
    <x v="37"/>
    <m/>
    <d v="2020-01-14T08:22:00"/>
    <d v="2020-01-15T00:00:00"/>
    <m/>
    <s v="Cerrado"/>
    <s v="Lidia lopez Almanza"/>
    <s v="Monitoreo_IM"/>
    <m/>
    <x v="7"/>
    <m/>
    <m/>
    <m/>
    <m/>
    <x v="0"/>
    <d v="2020-01-15T08:40:00"/>
    <m/>
    <n v="0"/>
    <x v="0"/>
    <n v="1458"/>
    <s v="0.03375"/>
    <x v="2"/>
    <m/>
    <n v="0"/>
    <x v="1"/>
  </r>
  <r>
    <s v="INC000000523576"/>
    <s v="TERRESTRE"/>
    <x v="1"/>
    <s v="CORDOBA"/>
    <x v="37"/>
    <m/>
    <d v="2020-01-31T08:53:00"/>
    <d v="2020-01-31T00:00:00"/>
    <m/>
    <s v="Cerrado"/>
    <s v="Lidia lopez Almanza"/>
    <s v="Monitoreo_IM"/>
    <m/>
    <x v="7"/>
    <m/>
    <m/>
    <m/>
    <m/>
    <x v="0"/>
    <d v="2020-01-31T09:19:00"/>
    <m/>
    <n v="0"/>
    <x v="0"/>
    <m/>
    <n v="0"/>
    <x v="0"/>
    <n v="26"/>
    <s v="0.00060185185185185"/>
    <x v="3"/>
  </r>
  <r>
    <s v="INC000000512435"/>
    <s v="TERRESTRE"/>
    <x v="1"/>
    <s v="CORDOBA"/>
    <x v="302"/>
    <m/>
    <d v="2020-01-23T09:48:00"/>
    <d v="2020-01-24T00:00:00"/>
    <m/>
    <s v="Cerrado"/>
    <s v="Isis Ghisays Lopez"/>
    <s v="Monitoreo_IM"/>
    <m/>
    <x v="7"/>
    <m/>
    <m/>
    <m/>
    <m/>
    <x v="0"/>
    <d v="2020-01-24T08:19:00"/>
    <m/>
    <n v="0"/>
    <x v="0"/>
    <m/>
    <n v="0"/>
    <x v="0"/>
    <n v="1351"/>
    <s v="0.031273148148148"/>
    <x v="2"/>
  </r>
  <r>
    <s v="INC000000512563"/>
    <s v="TERRESTRE"/>
    <x v="1"/>
    <s v="CORDOBA"/>
    <x v="303"/>
    <m/>
    <d v="2020-01-23T11:29:00"/>
    <d v="2020-01-23T00:00:00"/>
    <m/>
    <s v="Cerrado"/>
    <s v="Pedro Pablo Garces"/>
    <s v="Monitoreo_IM"/>
    <m/>
    <x v="1"/>
    <m/>
    <m/>
    <m/>
    <m/>
    <x v="0"/>
    <d v="2020-01-23T12:23:00"/>
    <m/>
    <n v="0"/>
    <x v="0"/>
    <m/>
    <n v="0"/>
    <x v="0"/>
    <n v="54"/>
    <s v="0.00125"/>
    <x v="2"/>
  </r>
  <r>
    <s v="INC000000523473"/>
    <s v="TERRESTRE"/>
    <x v="1"/>
    <s v="CORDOBA"/>
    <x v="303"/>
    <m/>
    <d v="2020-01-31T08:52:00"/>
    <d v="2020-01-31T00:00:00"/>
    <m/>
    <s v="Cerrado"/>
    <s v="Pedro Pablo Garces"/>
    <s v="Monitoreo_IM"/>
    <m/>
    <x v="1"/>
    <m/>
    <m/>
    <m/>
    <m/>
    <x v="0"/>
    <d v="2020-01-31T09:20:00"/>
    <m/>
    <n v="0"/>
    <x v="0"/>
    <m/>
    <n v="0"/>
    <x v="0"/>
    <n v="28"/>
    <s v="0.00064814814814815"/>
    <x v="2"/>
  </r>
  <r>
    <s v="INC000000514807"/>
    <s v="TERRESTRE"/>
    <x v="1"/>
    <s v="CUNDINAMARCA"/>
    <x v="304"/>
    <m/>
    <d v="2020-01-24T16:22:00"/>
    <d v="2020-01-27T00:00:00"/>
    <m/>
    <s v="Cerrado"/>
    <s v="Blanca Ximena Puentes Cabrero"/>
    <s v="Monitoreo_IM"/>
    <m/>
    <x v="6"/>
    <m/>
    <m/>
    <m/>
    <m/>
    <x v="0"/>
    <d v="2020-01-27T08:15:00"/>
    <m/>
    <n v="0"/>
    <x v="0"/>
    <n v="3833"/>
    <s v="0.088726851851852"/>
    <x v="1"/>
    <m/>
    <n v="0"/>
    <x v="1"/>
  </r>
  <r>
    <s v="INC000000521402"/>
    <s v="TERRESTRE"/>
    <x v="1"/>
    <s v="CUNDINAMARCA"/>
    <x v="304"/>
    <m/>
    <d v="2020-01-29T16:22:00"/>
    <d v="2020-01-30T00:00:00"/>
    <m/>
    <s v="Cerrado"/>
    <s v="Blanca Ximena Puentes Cabrero"/>
    <s v="Monitoreo_IM"/>
    <m/>
    <x v="6"/>
    <m/>
    <m/>
    <m/>
    <m/>
    <x v="0"/>
    <d v="2020-01-29T16:30:00"/>
    <m/>
    <n v="0"/>
    <x v="0"/>
    <m/>
    <n v="0"/>
    <x v="0"/>
    <n v="8"/>
    <s v="0.00018518518518519"/>
    <x v="3"/>
  </r>
  <r>
    <s v="INC000000524817"/>
    <s v="TERRESTRE"/>
    <x v="1"/>
    <s v="CUNDINAMARCA"/>
    <x v="304"/>
    <m/>
    <d v="2020-01-31T16:40:00"/>
    <d v="2020-02-03T00:00:00"/>
    <m/>
    <s v="Cerrado"/>
    <s v="Blanca Ximena Puentes Cabrero"/>
    <s v="Monitoreo_IM"/>
    <m/>
    <x v="6"/>
    <m/>
    <m/>
    <m/>
    <m/>
    <x v="0"/>
    <d v="2020-02-03T08:06:00"/>
    <m/>
    <n v="0"/>
    <x v="0"/>
    <n v="3806"/>
    <s v="0.088101851851852"/>
    <x v="1"/>
    <m/>
    <n v="0"/>
    <x v="1"/>
  </r>
  <r>
    <s v="INC000000509086"/>
    <s v="TERRESTRE"/>
    <x v="1"/>
    <s v="CUNDINAMARCA"/>
    <x v="305"/>
    <m/>
    <d v="2020-01-21T12:21:00"/>
    <d v="2020-01-21T00:00:00"/>
    <m/>
    <s v="Cerrado"/>
    <s v="Hugo alberto Garzon Mesa"/>
    <s v="Monitoreo_IM"/>
    <m/>
    <x v="6"/>
    <m/>
    <m/>
    <m/>
    <m/>
    <x v="0"/>
    <d v="2020-01-21T13:23:00"/>
    <m/>
    <n v="0"/>
    <x v="0"/>
    <n v="62"/>
    <s v="0.0014351851851852"/>
    <x v="1"/>
    <m/>
    <n v="0"/>
    <x v="1"/>
  </r>
  <r>
    <s v="INC000000513204"/>
    <s v="TERRESTRE"/>
    <x v="1"/>
    <s v="CUNDINAMARCA"/>
    <x v="305"/>
    <m/>
    <d v="2020-01-23T15:35:00"/>
    <d v="2020-01-23T00:00:00"/>
    <m/>
    <s v="Cerrado"/>
    <s v="Hugo alberto Garzon Mesa"/>
    <s v="Monitoreo_IM"/>
    <m/>
    <x v="6"/>
    <m/>
    <m/>
    <m/>
    <m/>
    <x v="0"/>
    <d v="2020-01-23T16:34:00"/>
    <m/>
    <n v="0"/>
    <x v="0"/>
    <m/>
    <n v="0"/>
    <x v="0"/>
    <n v="59"/>
    <s v="0.0013657407407407"/>
    <x v="2"/>
  </r>
  <r>
    <s v="INC000000521403"/>
    <s v="TERRESTRE"/>
    <x v="1"/>
    <s v="CUNDINAMARCA"/>
    <x v="305"/>
    <m/>
    <d v="2020-01-29T16:12:00"/>
    <d v="2020-01-30T00:00:00"/>
    <m/>
    <s v="Cerrado"/>
    <s v="Hugo alberto Garzon Mesa"/>
    <s v="Monitoreo_IM"/>
    <m/>
    <x v="6"/>
    <m/>
    <m/>
    <m/>
    <m/>
    <x v="0"/>
    <d v="2020-01-29T16:16:00"/>
    <m/>
    <n v="0"/>
    <x v="0"/>
    <m/>
    <n v="0"/>
    <x v="0"/>
    <n v="4"/>
    <n v="925925925.92593002"/>
    <x v="2"/>
  </r>
  <r>
    <s v="INC000000501509"/>
    <s v="TERRESTRE"/>
    <x v="1"/>
    <s v="CUNDINAMARCA"/>
    <x v="306"/>
    <m/>
    <d v="2020-01-15T14:04:00"/>
    <d v="2020-01-16T00:00:00"/>
    <m/>
    <s v="Cerrado"/>
    <s v="Carlos Daniel Gonzalez"/>
    <s v="Monitoreo_IM"/>
    <m/>
    <x v="6"/>
    <m/>
    <m/>
    <m/>
    <m/>
    <x v="0"/>
    <d v="2020-01-15T14:45:00"/>
    <m/>
    <n v="0"/>
    <x v="0"/>
    <m/>
    <n v="0"/>
    <x v="0"/>
    <n v="41"/>
    <s v="0.00094907407407407"/>
    <x v="2"/>
  </r>
  <r>
    <s v="INC000000500292"/>
    <s v="TERRESTRE"/>
    <x v="1"/>
    <s v="CUNDINAMARCA"/>
    <x v="307"/>
    <m/>
    <d v="2020-01-14T22:40:00"/>
    <d v="2020-01-15T00:00:00"/>
    <m/>
    <s v="Cerrado"/>
    <s v="Ana Victoria Lopez Pinzon"/>
    <s v="Monitoreo_IM"/>
    <m/>
    <x v="9"/>
    <m/>
    <m/>
    <m/>
    <m/>
    <x v="0"/>
    <d v="2020-01-15T01:20:00"/>
    <m/>
    <n v="0"/>
    <x v="0"/>
    <n v="149"/>
    <s v="0.0034490740740741"/>
    <x v="2"/>
    <n v="11"/>
    <s v="0.00025462962962963"/>
    <x v="2"/>
  </r>
  <r>
    <s v="INC000000497290"/>
    <s v="TERRESTRE"/>
    <x v="1"/>
    <s v="CUNDINAMARCA"/>
    <x v="308"/>
    <m/>
    <d v="2020-01-13T11:35:00"/>
    <d v="2020-01-13T00:00:00"/>
    <m/>
    <s v="Cerrado"/>
    <s v="Jose Ancisar Tapias Diaz"/>
    <s v="Monitoreo_IM"/>
    <m/>
    <x v="6"/>
    <m/>
    <m/>
    <m/>
    <m/>
    <x v="0"/>
    <d v="2020-01-13T14:19:00"/>
    <m/>
    <n v="0"/>
    <x v="0"/>
    <n v="164"/>
    <s v="0.0037962962962963"/>
    <x v="2"/>
    <m/>
    <n v="0"/>
    <x v="1"/>
  </r>
  <r>
    <s v="INC000000522585"/>
    <s v="TERRESTRE"/>
    <x v="1"/>
    <s v="CUNDINAMARCA"/>
    <x v="308"/>
    <m/>
    <d v="2020-01-30T13:43:00"/>
    <d v="2020-01-30T00:00:00"/>
    <m/>
    <s v="Cerrado"/>
    <s v="Jose Ancisar Tapias Diaz"/>
    <s v="Monitoreo_IM"/>
    <m/>
    <x v="6"/>
    <m/>
    <m/>
    <m/>
    <m/>
    <x v="0"/>
    <d v="2020-01-30T14:01:00"/>
    <m/>
    <n v="0"/>
    <x v="0"/>
    <m/>
    <n v="0"/>
    <x v="0"/>
    <n v="18"/>
    <s v="0.00041666666666667"/>
    <x v="2"/>
  </r>
  <r>
    <s v="INC000000509238"/>
    <s v="TERRESTRE"/>
    <x v="1"/>
    <s v="CUNDINAMARCA"/>
    <x v="309"/>
    <m/>
    <d v="2020-01-21T11:51:00"/>
    <d v="2020-01-21T00:00:00"/>
    <m/>
    <s v="Cerrado"/>
    <s v="Rodrigo Gustavo Turriago Delgado"/>
    <s v="Monitoreo_IM"/>
    <m/>
    <x v="6"/>
    <m/>
    <m/>
    <m/>
    <m/>
    <x v="0"/>
    <d v="2020-01-21T13:07:00"/>
    <m/>
    <n v="0"/>
    <x v="0"/>
    <m/>
    <n v="0"/>
    <x v="0"/>
    <n v="76"/>
    <s v="0.0017592592592593"/>
    <x v="2"/>
  </r>
  <r>
    <s v="INC000000522517"/>
    <s v="TERRESTRE"/>
    <x v="1"/>
    <s v="CUNDINAMARCA"/>
    <x v="310"/>
    <m/>
    <d v="2020-01-30T11:36:00"/>
    <d v="2020-01-30T00:00:00"/>
    <m/>
    <s v="Cerrado"/>
    <s v="Fernando Jimenez"/>
    <s v="Monitoreo_IM"/>
    <m/>
    <x v="2"/>
    <s v="INC522872"/>
    <d v="2020-01-30T16:36:00"/>
    <m/>
    <m/>
    <x v="0"/>
    <d v="2020-01-30T14:05:00"/>
    <m/>
    <n v="0"/>
    <x v="0"/>
    <n v="0"/>
    <n v="0"/>
    <x v="4"/>
    <n v="149"/>
    <s v="0.0034490740740741"/>
    <x v="3"/>
  </r>
  <r>
    <s v="INC000000493148"/>
    <s v="TERRESTRE"/>
    <x v="1"/>
    <s v="CUNDINAMARCA"/>
    <x v="311"/>
    <m/>
    <d v="2020-01-09T11:29:00"/>
    <d v="2020-01-09T00:00:00"/>
    <m/>
    <s v="Cerrado"/>
    <s v="Nancy yaned mora"/>
    <s v="Monitoreo_IM"/>
    <m/>
    <x v="6"/>
    <m/>
    <m/>
    <m/>
    <m/>
    <x v="0"/>
    <d v="2020-01-09T12:16:00"/>
    <m/>
    <n v="0"/>
    <x v="0"/>
    <n v="47"/>
    <s v="0.001087962962963"/>
    <x v="2"/>
    <m/>
    <n v="0"/>
    <x v="1"/>
  </r>
  <r>
    <s v="INC000000501081"/>
    <s v="TERRESTRE"/>
    <x v="1"/>
    <s v="CUNDINAMARCA"/>
    <x v="312"/>
    <m/>
    <d v="2020-01-15T11:53:00"/>
    <d v="2020-01-15T00:00:00"/>
    <m/>
    <s v="Cerrado"/>
    <s v="Lina Robayo"/>
    <s v="Monitoreo_IM"/>
    <m/>
    <x v="2"/>
    <m/>
    <m/>
    <m/>
    <m/>
    <x v="0"/>
    <d v="2020-01-15T11:56:00"/>
    <m/>
    <n v="0"/>
    <x v="0"/>
    <m/>
    <n v="0"/>
    <x v="0"/>
    <n v="3"/>
    <n v="694444444.44444001"/>
    <x v="2"/>
  </r>
  <r>
    <s v="INC000000502329"/>
    <s v="TERRESTRE"/>
    <x v="1"/>
    <s v="CUNDINAMARCA"/>
    <x v="313"/>
    <m/>
    <d v="2020-01-16T08:42:00"/>
    <d v="2020-01-16T00:00:00"/>
    <m/>
    <s v="Cerrado"/>
    <s v="Claudia Patricia Garcia Rocha"/>
    <s v="Monitoreo_IM"/>
    <m/>
    <x v="6"/>
    <m/>
    <m/>
    <m/>
    <m/>
    <x v="0"/>
    <d v="2020-01-16T08:43:00"/>
    <m/>
    <n v="0"/>
    <x v="0"/>
    <m/>
    <n v="0"/>
    <x v="0"/>
    <n v="1"/>
    <n v="231481481.48148"/>
    <x v="2"/>
  </r>
  <r>
    <s v="INC000000509368"/>
    <s v="TERRESTRE"/>
    <x v="1"/>
    <s v="CUNDINAMARCA"/>
    <x v="313"/>
    <m/>
    <d v="2020-01-21T14:28:00"/>
    <d v="2020-01-21T00:00:00"/>
    <m/>
    <s v="Cerrado"/>
    <s v="Claudia Patricia Garcia Rocha"/>
    <s v="Monitoreo_IM"/>
    <m/>
    <x v="6"/>
    <m/>
    <m/>
    <m/>
    <m/>
    <x v="0"/>
    <d v="2020-01-21T14:45:00"/>
    <m/>
    <n v="0"/>
    <x v="0"/>
    <n v="17"/>
    <s v="0.00039351851851852"/>
    <x v="1"/>
    <m/>
    <n v="0"/>
    <x v="1"/>
  </r>
  <r>
    <s v="INC000000486011"/>
    <s v="TERRESTRE"/>
    <x v="1"/>
    <s v="CUNDINAMARCA"/>
    <x v="314"/>
    <m/>
    <d v="2020-01-02T14:41:00"/>
    <d v="2020-01-02T00:00:00"/>
    <m/>
    <s v="Cerrado"/>
    <s v="Alcides Rodriguez"/>
    <s v="Monitoreo_IM"/>
    <m/>
    <x v="6"/>
    <m/>
    <m/>
    <m/>
    <m/>
    <x v="0"/>
    <d v="2020-01-02T15:03:00"/>
    <m/>
    <n v="0"/>
    <x v="0"/>
    <m/>
    <n v="0"/>
    <x v="0"/>
    <n v="22"/>
    <s v="0.00050925925925926"/>
    <x v="3"/>
  </r>
  <r>
    <s v="INC000000499227"/>
    <s v="TERRESTRE"/>
    <x v="1"/>
    <s v="CUNDINAMARCA"/>
    <x v="314"/>
    <m/>
    <d v="2020-01-14T11:10:00"/>
    <d v="2020-01-15T00:00:00"/>
    <m/>
    <s v="Cerrado"/>
    <s v="Alcides Rodriguez"/>
    <s v="Monitoreo_IM"/>
    <m/>
    <x v="6"/>
    <m/>
    <m/>
    <m/>
    <m/>
    <x v="0"/>
    <d v="2020-01-14T19:00:00"/>
    <m/>
    <n v="0"/>
    <x v="0"/>
    <n v="470"/>
    <s v="0.01087962962963"/>
    <x v="2"/>
    <m/>
    <n v="0"/>
    <x v="1"/>
  </r>
  <r>
    <s v="INC000000507593"/>
    <s v="TERRESTRE"/>
    <x v="1"/>
    <s v="CUNDINAMARCA"/>
    <x v="96"/>
    <m/>
    <d v="2020-01-20T12:46:00"/>
    <d v="2020-01-20T00:00:00"/>
    <m/>
    <s v="Cerrado"/>
    <s v="Alberto Ostos Montero"/>
    <s v="Monitoreo_IM"/>
    <m/>
    <x v="6"/>
    <m/>
    <m/>
    <m/>
    <m/>
    <x v="0"/>
    <d v="2020-01-20T14:00:00"/>
    <m/>
    <n v="0"/>
    <x v="0"/>
    <n v="74"/>
    <s v="0.001712962962963"/>
    <x v="2"/>
    <m/>
    <n v="0"/>
    <x v="1"/>
  </r>
  <r>
    <s v="INC000000509452"/>
    <s v="TERRESTRE"/>
    <x v="1"/>
    <s v="CUNDINAMARCA"/>
    <x v="96"/>
    <m/>
    <d v="2020-01-21T14:46:00"/>
    <d v="2020-01-22T00:00:00"/>
    <m/>
    <s v="Cerrado"/>
    <s v="Alberto Ostos Montero"/>
    <s v="Monitoreo_IM"/>
    <m/>
    <x v="6"/>
    <m/>
    <m/>
    <m/>
    <m/>
    <x v="0"/>
    <d v="2020-01-22T07:59:00"/>
    <m/>
    <n v="0"/>
    <x v="0"/>
    <m/>
    <n v="0"/>
    <x v="0"/>
    <n v="1033"/>
    <s v="0.023912037037037"/>
    <x v="2"/>
  </r>
  <r>
    <s v="INC000000520748"/>
    <s v="TERRESTRE"/>
    <x v="1"/>
    <s v="CUNDINAMARCA"/>
    <x v="96"/>
    <m/>
    <d v="2020-01-29T11:34:00"/>
    <d v="2020-01-30T00:00:00"/>
    <m/>
    <s v="Cerrado"/>
    <s v="Alberto Ostos Montero"/>
    <s v="Monitoreo_IM"/>
    <m/>
    <x v="6"/>
    <m/>
    <m/>
    <m/>
    <m/>
    <x v="0"/>
    <d v="2020-01-30T08:12:00"/>
    <m/>
    <n v="0"/>
    <x v="0"/>
    <n v="956"/>
    <s v="0.02212962962963"/>
    <x v="2"/>
    <n v="282"/>
    <s v="0.0065277777777778"/>
    <x v="3"/>
  </r>
  <r>
    <s v="INC000000496978"/>
    <s v="TERRESTRE"/>
    <x v="1"/>
    <s v="CUNDINAMARCA"/>
    <x v="315"/>
    <m/>
    <d v="2020-01-13T09:11:00"/>
    <d v="2020-01-14T00:00:00"/>
    <m/>
    <s v="Cerrado"/>
    <s v="Diana Paola Riveros Gomez"/>
    <s v="Monitoreo_IM"/>
    <m/>
    <x v="6"/>
    <m/>
    <m/>
    <m/>
    <m/>
    <x v="0"/>
    <d v="2020-01-13T17:31:00"/>
    <m/>
    <n v="0"/>
    <x v="0"/>
    <n v="464"/>
    <s v="0.010740740740741"/>
    <x v="12"/>
    <n v="36"/>
    <s v="0.00083333333333333"/>
    <x v="2"/>
  </r>
  <r>
    <s v="INC000000503871"/>
    <s v="TERRESTRE"/>
    <x v="1"/>
    <s v="CUNDINAMARCA"/>
    <x v="315"/>
    <m/>
    <d v="2020-01-17T09:16:00"/>
    <d v="2020-01-17T00:00:00"/>
    <m/>
    <s v="Cerrado"/>
    <s v="Diana Paola Riveros Gomez"/>
    <s v="Monitoreo_IM"/>
    <m/>
    <x v="6"/>
    <m/>
    <m/>
    <m/>
    <m/>
    <x v="0"/>
    <d v="2020-01-17T09:38:00"/>
    <m/>
    <n v="0"/>
    <x v="0"/>
    <m/>
    <n v="0"/>
    <x v="0"/>
    <n v="22"/>
    <s v="0.00050925925925926"/>
    <x v="3"/>
  </r>
  <r>
    <s v="INC000000499349"/>
    <s v="TERRESTRE"/>
    <x v="1"/>
    <s v="CUNDINAMARCA"/>
    <x v="316"/>
    <m/>
    <d v="2020-01-14T12:16:00"/>
    <d v="2020-01-15T00:00:00"/>
    <m/>
    <s v="Cerrado"/>
    <s v="Cladis Marien Nieto Sanchez"/>
    <s v="Monitoreo_IM"/>
    <m/>
    <x v="6"/>
    <m/>
    <m/>
    <m/>
    <m/>
    <x v="0"/>
    <d v="2020-01-14T18:43:00"/>
    <m/>
    <n v="0"/>
    <x v="0"/>
    <m/>
    <n v="0"/>
    <x v="0"/>
    <n v="387"/>
    <s v="0.0089583333333333"/>
    <x v="2"/>
  </r>
  <r>
    <s v="INC000000511199"/>
    <s v="TERRESTRE"/>
    <x v="1"/>
    <s v="CUNDINAMARCA"/>
    <x v="317"/>
    <m/>
    <d v="2020-01-22T14:26:00"/>
    <d v="2020-01-24T00:00:00"/>
    <m/>
    <s v="Cerrado"/>
    <s v="Camilo Serrano"/>
    <s v="Monitoreo_IM"/>
    <m/>
    <x v="6"/>
    <n v="407221"/>
    <d v="2020-01-22T16:16:00"/>
    <d v="2020-01-23T20:04:00"/>
    <m/>
    <x v="0"/>
    <d v="2020-01-23T20:04:00"/>
    <m/>
    <n v="0"/>
    <x v="0"/>
    <m/>
    <n v="0"/>
    <x v="0"/>
    <n v="1778"/>
    <s v="0.041157407407407"/>
    <x v="5"/>
  </r>
  <r>
    <s v="INC000000520500"/>
    <s v="TERRESTRE"/>
    <x v="1"/>
    <s v="CUNDINAMARCA"/>
    <x v="317"/>
    <m/>
    <d v="2020-01-29T10:13:00"/>
    <d v="2020-01-30T00:00:00"/>
    <m/>
    <s v="Cerrado"/>
    <s v="Camilo Serrano"/>
    <s v="Monitoreo_IM"/>
    <m/>
    <x v="6"/>
    <m/>
    <m/>
    <m/>
    <m/>
    <x v="0"/>
    <d v="2020-01-29T11:49:00"/>
    <m/>
    <n v="0"/>
    <x v="0"/>
    <m/>
    <n v="0"/>
    <x v="0"/>
    <n v="96"/>
    <s v="0.0022222222222222"/>
    <x v="2"/>
  </r>
  <r>
    <s v="INC000000524513"/>
    <s v="TERRESTRE"/>
    <x v="1"/>
    <s v="CUNDINAMARCA"/>
    <x v="317"/>
    <m/>
    <d v="2020-01-31T13:43:00"/>
    <d v="2020-01-31T00:00:00"/>
    <m/>
    <s v="Cerrado"/>
    <s v="Camilo Serrano"/>
    <s v="Monitoreo_IM"/>
    <m/>
    <x v="6"/>
    <n v="413347"/>
    <d v="2020-01-31T13:43:00"/>
    <d v="2020-01-31T13:45:00"/>
    <m/>
    <x v="0"/>
    <d v="2020-01-31T13:45:00"/>
    <m/>
    <n v="0"/>
    <x v="0"/>
    <m/>
    <n v="0"/>
    <x v="0"/>
    <n v="2"/>
    <n v="462962962.96296"/>
    <x v="3"/>
  </r>
  <r>
    <s v="INC000000511198"/>
    <s v="TERRESTRE"/>
    <x v="1"/>
    <s v="CUNDINAMARCA"/>
    <x v="318"/>
    <m/>
    <d v="2020-01-22T14:26:00"/>
    <d v="2020-01-24T00:00:00"/>
    <m/>
    <s v="Cerrado"/>
    <s v="Jose Fuentes"/>
    <s v="Monitoreo_IM"/>
    <m/>
    <x v="6"/>
    <n v="407221"/>
    <d v="2020-01-22T16:16:00"/>
    <d v="2020-01-23T20:04:00"/>
    <m/>
    <x v="0"/>
    <d v="2020-01-23T20:04:00"/>
    <m/>
    <n v="0"/>
    <x v="0"/>
    <m/>
    <n v="0"/>
    <x v="0"/>
    <n v="1778"/>
    <s v="0.041157407407407"/>
    <x v="5"/>
  </r>
  <r>
    <s v="INC000000501743"/>
    <s v="TERRESTRE"/>
    <x v="1"/>
    <s v="CUNDINAMARCA"/>
    <x v="319"/>
    <m/>
    <d v="2020-01-15T18:40:00"/>
    <d v="2020-01-15T00:00:00"/>
    <m/>
    <s v="Cerrado"/>
    <s v="Javier Beltran"/>
    <s v="Monitoreo_IM"/>
    <m/>
    <x v="6"/>
    <m/>
    <m/>
    <m/>
    <m/>
    <x v="0"/>
    <d v="2020-01-15T18:52:00"/>
    <m/>
    <n v="0"/>
    <x v="0"/>
    <n v="12"/>
    <s v="0.00027777777777778"/>
    <x v="2"/>
    <m/>
    <n v="0"/>
    <x v="1"/>
  </r>
  <r>
    <s v="INC000000502463"/>
    <s v="TERRESTRE"/>
    <x v="1"/>
    <s v="CUNDINAMARCA"/>
    <x v="319"/>
    <m/>
    <d v="2020-01-16T09:45:00"/>
    <d v="2020-01-16T00:00:00"/>
    <m/>
    <s v="Cerrado"/>
    <s v="Javier Beltran"/>
    <s v="Monitoreo_IM"/>
    <m/>
    <x v="6"/>
    <m/>
    <m/>
    <m/>
    <m/>
    <x v="0"/>
    <d v="2020-01-16T11:26:00"/>
    <m/>
    <n v="0"/>
    <x v="0"/>
    <n v="101"/>
    <s v="0.002337962962963"/>
    <x v="5"/>
    <m/>
    <n v="0"/>
    <x v="1"/>
  </r>
  <r>
    <s v="INC000000511200"/>
    <s v="TERRESTRE"/>
    <x v="1"/>
    <s v="CUNDINAMARCA"/>
    <x v="319"/>
    <m/>
    <d v="2020-01-22T14:28:00"/>
    <d v="2020-01-24T00:00:00"/>
    <m/>
    <s v="Cerrado"/>
    <s v="Javier Beltran"/>
    <s v="Monitoreo_IM"/>
    <m/>
    <x v="6"/>
    <n v="407221"/>
    <d v="2020-01-22T16:16:00"/>
    <d v="2020-01-23T20:04:00"/>
    <m/>
    <x v="0"/>
    <d v="2020-01-23T20:04:00"/>
    <m/>
    <n v="0"/>
    <x v="0"/>
    <m/>
    <n v="0"/>
    <x v="0"/>
    <n v="1776"/>
    <s v="0.041111111111111"/>
    <x v="5"/>
  </r>
  <r>
    <s v="INC000000520663"/>
    <s v="TERRESTRE"/>
    <x v="1"/>
    <s v="CUNDINAMARCA"/>
    <x v="319"/>
    <m/>
    <d v="2020-01-29T10:12:00"/>
    <d v="2020-01-29T00:00:00"/>
    <m/>
    <s v="Cerrado"/>
    <s v="Javier Beltran"/>
    <s v="Monitoreo_IM"/>
    <m/>
    <x v="6"/>
    <m/>
    <m/>
    <m/>
    <m/>
    <x v="0"/>
    <d v="2020-01-29T11:53:00"/>
    <m/>
    <n v="0"/>
    <x v="0"/>
    <m/>
    <n v="0"/>
    <x v="0"/>
    <n v="101"/>
    <s v="0.002337962962963"/>
    <x v="3"/>
  </r>
  <r>
    <s v="INC000000524411"/>
    <s v="TERRESTRE"/>
    <x v="1"/>
    <s v="CUNDINAMARCA"/>
    <x v="319"/>
    <m/>
    <d v="2020-01-31T13:43:00"/>
    <d v="2020-01-31T00:00:00"/>
    <m/>
    <s v="Cerrado"/>
    <s v="Javier Beltran"/>
    <s v="Monitoreo_IM"/>
    <m/>
    <x v="6"/>
    <n v="413347"/>
    <d v="2020-01-31T13:45:00"/>
    <d v="2020-01-31T13:45:00"/>
    <m/>
    <x v="0"/>
    <d v="2020-01-31T13:45:00"/>
    <n v="2"/>
    <n v="462962962.96296"/>
    <x v="3"/>
    <m/>
    <n v="0"/>
    <x v="0"/>
    <n v="0"/>
    <n v="0"/>
    <x v="1"/>
  </r>
  <r>
    <s v="INC000000487289"/>
    <s v="TERRESTRE"/>
    <x v="1"/>
    <s v="CUNDINAMARCA"/>
    <x v="25"/>
    <m/>
    <d v="2020-01-03T16:07:00"/>
    <d v="2020-01-07T00:00:00"/>
    <m/>
    <s v="Cerrado"/>
    <s v="Jaime Morales Forero"/>
    <s v="Monitoreo_IM"/>
    <m/>
    <x v="6"/>
    <m/>
    <m/>
    <m/>
    <m/>
    <x v="0"/>
    <d v="2020-01-07T08:15:00"/>
    <m/>
    <n v="0"/>
    <x v="0"/>
    <n v="5288"/>
    <s v="0.12240740740741"/>
    <x v="2"/>
    <m/>
    <n v="0"/>
    <x v="1"/>
  </r>
  <r>
    <s v="INC000000492778"/>
    <s v="TERRESTRE"/>
    <x v="1"/>
    <s v="CUNDINAMARCA"/>
    <x v="25"/>
    <m/>
    <d v="2020-01-09T08:40:00"/>
    <d v="2020-01-09T00:00:00"/>
    <m/>
    <s v="Cerrado"/>
    <s v="Jaime Morales Forero"/>
    <s v="Monitoreo_IM"/>
    <m/>
    <x v="6"/>
    <m/>
    <m/>
    <m/>
    <m/>
    <x v="0"/>
    <d v="2020-01-09T09:15:00"/>
    <m/>
    <n v="0"/>
    <x v="0"/>
    <m/>
    <n v="0"/>
    <x v="0"/>
    <n v="35"/>
    <s v="0.00081018518518519"/>
    <x v="2"/>
  </r>
  <r>
    <s v="INC000000499253"/>
    <s v="TERRESTRE"/>
    <x v="1"/>
    <s v="CUNDINAMARCA"/>
    <x v="25"/>
    <m/>
    <d v="2020-01-14T11:42:00"/>
    <d v="2020-01-14T00:00:00"/>
    <m/>
    <s v="Cerrado"/>
    <s v="Jaime Morales Forero"/>
    <s v="Monitoreo_IM"/>
    <m/>
    <x v="6"/>
    <m/>
    <m/>
    <m/>
    <m/>
    <x v="0"/>
    <d v="2020-01-14T11:57:00"/>
    <m/>
    <n v="0"/>
    <x v="0"/>
    <m/>
    <n v="0"/>
    <x v="0"/>
    <n v="15"/>
    <s v="0.00034722222222222"/>
    <x v="2"/>
  </r>
  <r>
    <s v="INC000000507002"/>
    <s v="TERRESTRE"/>
    <x v="1"/>
    <s v="CUNDINAMARCA"/>
    <x v="25"/>
    <m/>
    <d v="2020-01-20T08:16:00"/>
    <d v="2020-01-20T00:00:00"/>
    <m/>
    <s v="Cerrado"/>
    <s v="Jaime Morales Forero"/>
    <s v="Monitoreo_IM"/>
    <m/>
    <x v="6"/>
    <m/>
    <m/>
    <m/>
    <m/>
    <x v="0"/>
    <d v="2020-01-20T08:25:00"/>
    <m/>
    <n v="0"/>
    <x v="0"/>
    <n v="9"/>
    <s v="0.00020833333333333"/>
    <x v="2"/>
    <m/>
    <n v="0"/>
    <x v="1"/>
  </r>
  <r>
    <s v="INC000000509778"/>
    <s v="TERRESTRE"/>
    <x v="1"/>
    <s v="CUNDINAMARCA"/>
    <x v="25"/>
    <m/>
    <d v="2020-01-21T16:25:00"/>
    <d v="2020-01-22T00:00:00"/>
    <m/>
    <s v="Cerrado"/>
    <s v="Jaime Morales Forero"/>
    <s v="Monitoreo_IM"/>
    <m/>
    <x v="6"/>
    <m/>
    <m/>
    <m/>
    <m/>
    <x v="0"/>
    <d v="2020-01-22T08:28:00"/>
    <m/>
    <n v="0"/>
    <x v="0"/>
    <n v="963"/>
    <s v="0.022291666666667"/>
    <x v="1"/>
    <m/>
    <n v="0"/>
    <x v="1"/>
  </r>
  <r>
    <s v="INC000000511626"/>
    <s v="TERRESTRE"/>
    <x v="1"/>
    <s v="CUNDINAMARCA"/>
    <x v="25"/>
    <m/>
    <d v="2020-01-22T16:23:00"/>
    <d v="2020-01-23T00:00:00"/>
    <m/>
    <s v="Cerrado"/>
    <s v="Jaime Morales Forero"/>
    <s v="Monitoreo_IM"/>
    <m/>
    <x v="6"/>
    <m/>
    <m/>
    <m/>
    <m/>
    <x v="0"/>
    <d v="2020-01-23T08:20:00"/>
    <m/>
    <n v="0"/>
    <x v="0"/>
    <n v="957"/>
    <s v="0.022152777777778"/>
    <x v="2"/>
    <m/>
    <n v="0"/>
    <x v="1"/>
  </r>
  <r>
    <s v="INC000000513232"/>
    <s v="TERRESTRE"/>
    <x v="1"/>
    <s v="CUNDINAMARCA"/>
    <x v="25"/>
    <m/>
    <d v="2020-01-23T16:21:00"/>
    <d v="2020-01-24T00:00:00"/>
    <m/>
    <s v="Cerrado"/>
    <s v="Jaime Morales Forero"/>
    <s v="Monitoreo_IM"/>
    <m/>
    <x v="6"/>
    <m/>
    <m/>
    <m/>
    <m/>
    <x v="0"/>
    <d v="2020-01-24T08:29:00"/>
    <m/>
    <n v="0"/>
    <x v="0"/>
    <n v="864"/>
    <s v="0.02"/>
    <x v="1"/>
    <n v="104"/>
    <s v="0.0024074074074074"/>
    <x v="3"/>
  </r>
  <r>
    <s v="INC000000518150"/>
    <s v="TERRESTRE"/>
    <x v="1"/>
    <s v="CUNDINAMARCA"/>
    <x v="25"/>
    <m/>
    <d v="2020-01-27T16:30:00"/>
    <d v="2020-01-28T00:00:00"/>
    <m/>
    <s v="Cerrado"/>
    <s v="Jaime Morales Forero"/>
    <s v="Monitoreo_IM"/>
    <m/>
    <x v="6"/>
    <m/>
    <m/>
    <m/>
    <m/>
    <x v="0"/>
    <d v="2020-01-28T08:00:00"/>
    <m/>
    <n v="0"/>
    <x v="0"/>
    <n v="900"/>
    <s v="0.020833333333333"/>
    <x v="2"/>
    <n v="30"/>
    <s v="0.00069444444444444"/>
    <x v="3"/>
  </r>
  <r>
    <s v="INC000000519694"/>
    <s v="TERRESTRE"/>
    <x v="1"/>
    <s v="CUNDINAMARCA"/>
    <x v="25"/>
    <m/>
    <d v="2020-01-28T16:29:00"/>
    <d v="2020-01-29T00:00:00"/>
    <m/>
    <s v="Cerrado"/>
    <s v="Jaime Morales Forero"/>
    <s v="Monitoreo_IM"/>
    <m/>
    <x v="6"/>
    <m/>
    <m/>
    <m/>
    <m/>
    <x v="0"/>
    <d v="2020-01-29T08:01:00"/>
    <m/>
    <n v="0"/>
    <x v="0"/>
    <n v="907"/>
    <s v="0.02099537037037"/>
    <x v="2"/>
    <n v="25"/>
    <s v="0.0005787037037037"/>
    <x v="3"/>
  </r>
  <r>
    <s v="INC000000522583"/>
    <s v="TERRESTRE"/>
    <x v="1"/>
    <s v="CUNDINAMARCA"/>
    <x v="25"/>
    <m/>
    <d v="2020-01-30T13:42:00"/>
    <d v="2020-01-31T00:00:00"/>
    <m/>
    <s v="Cerrado"/>
    <s v="Jaime Morales Forero"/>
    <s v="Monitoreo_IM"/>
    <m/>
    <x v="6"/>
    <m/>
    <m/>
    <m/>
    <m/>
    <x v="0"/>
    <d v="2020-01-30T19:07:00"/>
    <m/>
    <n v="0"/>
    <x v="0"/>
    <n v="211"/>
    <s v="0.0048842592592593"/>
    <x v="2"/>
    <n v="114"/>
    <s v="0.0026388888888889"/>
    <x v="3"/>
  </r>
  <r>
    <s v="INC000000519816"/>
    <s v="TERRESTRE"/>
    <x v="1"/>
    <s v="CUNDINAMARCA"/>
    <x v="320"/>
    <m/>
    <d v="2020-01-28T16:33:00"/>
    <d v="2020-01-29T00:00:00"/>
    <m/>
    <s v="Cerrado"/>
    <s v="Jose Fuentes"/>
    <s v="Monitoreo_IM"/>
    <m/>
    <x v="6"/>
    <m/>
    <m/>
    <m/>
    <m/>
    <x v="0"/>
    <d v="2020-01-29T08:10:00"/>
    <m/>
    <n v="0"/>
    <x v="0"/>
    <m/>
    <n v="0"/>
    <x v="0"/>
    <n v="937"/>
    <s v="0.021689814814815"/>
    <x v="3"/>
  </r>
  <r>
    <s v="INC000000522875"/>
    <s v="TERRESTRE"/>
    <x v="1"/>
    <s v="CUNDINAMARCA"/>
    <x v="320"/>
    <m/>
    <d v="2020-01-30T16:33:00"/>
    <d v="2020-01-31T00:00:00"/>
    <m/>
    <s v="Cerrado"/>
    <s v="Jose Fuentes"/>
    <s v="Monitoreo_IM"/>
    <m/>
    <x v="6"/>
    <m/>
    <m/>
    <m/>
    <m/>
    <x v="0"/>
    <d v="2020-01-31T08:16:00"/>
    <m/>
    <n v="0"/>
    <x v="0"/>
    <n v="898"/>
    <s v="0.020787037037037"/>
    <x v="2"/>
    <n v="45"/>
    <s v="0.0010416666666667"/>
    <x v="3"/>
  </r>
  <r>
    <s v="INC000000501188"/>
    <s v="TERRESTRE"/>
    <x v="1"/>
    <s v="CUNDINAMARCA"/>
    <x v="321"/>
    <m/>
    <d v="2020-01-15T12:41:00"/>
    <d v="2020-01-15T00:00:00"/>
    <m/>
    <s v="Cerrado"/>
    <s v="Andrea Carolina Rincon Plazas"/>
    <s v="Monitoreo_IM"/>
    <m/>
    <x v="6"/>
    <m/>
    <m/>
    <m/>
    <m/>
    <x v="0"/>
    <d v="2020-01-15T13:01:00"/>
    <m/>
    <n v="0"/>
    <x v="0"/>
    <m/>
    <n v="0"/>
    <x v="0"/>
    <n v="20"/>
    <s v="0.00046296296296296"/>
    <x v="2"/>
  </r>
  <r>
    <s v="INC000000498942"/>
    <s v="TERRESTRE"/>
    <x v="1"/>
    <s v="CUNDINAMARCA"/>
    <x v="322"/>
    <m/>
    <d v="2020-01-14T09:40:00"/>
    <d v="2020-01-15T00:00:00"/>
    <m/>
    <s v="Cerrado"/>
    <s v="Yesid Rodriguez Almeciga"/>
    <s v="Monitoreo_IM"/>
    <m/>
    <x v="6"/>
    <n v="396768"/>
    <d v="2020-01-14T11:53:00"/>
    <d v="2020-01-14T16:03:00"/>
    <m/>
    <x v="0"/>
    <d v="2020-01-14T16:03:00"/>
    <n v="383"/>
    <s v="0.0088657407407407"/>
    <x v="1"/>
    <m/>
    <n v="0"/>
    <x v="0"/>
    <m/>
    <n v="0"/>
    <x v="1"/>
  </r>
  <r>
    <s v="INC000000513056"/>
    <s v="TERRESTRE"/>
    <x v="1"/>
    <s v="CUNDINAMARCA"/>
    <x v="322"/>
    <m/>
    <d v="2020-01-23T16:13:00"/>
    <d v="2020-01-24T00:00:00"/>
    <m/>
    <s v="Cerrado"/>
    <s v="Yesid Rodriguez Almeciga"/>
    <s v="Monitoreo_IM"/>
    <m/>
    <x v="6"/>
    <m/>
    <m/>
    <m/>
    <m/>
    <x v="0"/>
    <d v="2020-01-24T07:48:00"/>
    <m/>
    <n v="0"/>
    <x v="0"/>
    <m/>
    <n v="0"/>
    <x v="0"/>
    <n v="935"/>
    <s v="0.021643518518519"/>
    <x v="2"/>
  </r>
  <r>
    <s v="INC000000517595"/>
    <s v="TERRESTRE"/>
    <x v="1"/>
    <s v="CUNDINAMARCA"/>
    <x v="322"/>
    <m/>
    <d v="2020-01-27T12:46:00"/>
    <d v="2020-01-28T00:00:00"/>
    <m/>
    <s v="Cerrado"/>
    <s v="Yesid Rodriguez Almeciga"/>
    <s v="Monitoreo_IM"/>
    <m/>
    <x v="6"/>
    <m/>
    <m/>
    <m/>
    <m/>
    <x v="0"/>
    <d v="2020-01-27T14:18:00"/>
    <m/>
    <n v="0"/>
    <x v="0"/>
    <m/>
    <n v="0"/>
    <x v="0"/>
    <n v="92"/>
    <s v="0.0021296296296296"/>
    <x v="2"/>
  </r>
  <r>
    <s v="INC000000519903"/>
    <s v="TERRESTRE"/>
    <x v="1"/>
    <s v="CUNDINAMARCA"/>
    <x v="322"/>
    <m/>
    <d v="2020-01-28T16:35:00"/>
    <d v="2020-01-29T00:00:00"/>
    <m/>
    <s v="Cerrado"/>
    <s v="Yesid Rodriguez Almeciga"/>
    <s v="Monitoreo_IM"/>
    <m/>
    <x v="6"/>
    <m/>
    <m/>
    <m/>
    <m/>
    <x v="0"/>
    <d v="2020-01-29T08:01:00"/>
    <m/>
    <n v="0"/>
    <x v="0"/>
    <n v="895"/>
    <s v="0.020717592592593"/>
    <x v="2"/>
    <n v="31"/>
    <s v="0.00071759259259259"/>
    <x v="3"/>
  </r>
  <r>
    <s v="INC000000520435"/>
    <s v="TERRESTRE"/>
    <x v="1"/>
    <s v="CUNDINAMARCA"/>
    <x v="322"/>
    <m/>
    <d v="2020-01-29T09:10:00"/>
    <d v="2020-01-29T00:00:00"/>
    <m/>
    <s v="Cerrado"/>
    <s v="Yesid Rodriguez Almeciga"/>
    <s v="Monitoreo_IM"/>
    <m/>
    <x v="6"/>
    <m/>
    <m/>
    <m/>
    <m/>
    <x v="0"/>
    <d v="2020-01-29T14:14:00"/>
    <m/>
    <n v="0"/>
    <x v="0"/>
    <m/>
    <n v="0"/>
    <x v="0"/>
    <n v="304"/>
    <s v="0.007037037037037"/>
    <x v="2"/>
  </r>
  <r>
    <s v="INC000000521416"/>
    <s v="TERRESTRE"/>
    <x v="1"/>
    <s v="CUNDINAMARCA"/>
    <x v="322"/>
    <m/>
    <d v="2020-01-29T16:26:00"/>
    <d v="2020-01-30T00:00:00"/>
    <m/>
    <s v="Cerrado"/>
    <s v="Yesid Rodriguez Almeciga"/>
    <s v="Monitoreo_IM"/>
    <m/>
    <x v="6"/>
    <m/>
    <m/>
    <m/>
    <m/>
    <x v="0"/>
    <d v="2020-01-30T07:48:00"/>
    <m/>
    <n v="0"/>
    <x v="0"/>
    <n v="830"/>
    <s v="0.019212962962963"/>
    <x v="2"/>
    <n v="92"/>
    <s v="0.0021296296296296"/>
    <x v="3"/>
  </r>
  <r>
    <s v="INC000000523084"/>
    <s v="TERRESTRE"/>
    <x v="1"/>
    <s v="CUNDINAMARCA"/>
    <x v="322"/>
    <m/>
    <d v="2020-01-30T16:34:00"/>
    <d v="2020-01-31T00:00:00"/>
    <m/>
    <s v="Cerrado"/>
    <s v="Yesid Rodriguez Almeciga"/>
    <s v="Monitoreo_IM"/>
    <m/>
    <x v="6"/>
    <m/>
    <m/>
    <m/>
    <m/>
    <x v="0"/>
    <d v="2020-01-31T08:36:00"/>
    <m/>
    <n v="0"/>
    <x v="0"/>
    <n v="909"/>
    <s v="0.021041666666667"/>
    <x v="1"/>
    <n v="53"/>
    <s v="0.0012268518518519"/>
    <x v="3"/>
  </r>
  <r>
    <s v="INC000000509473"/>
    <s v="TERRESTRE"/>
    <x v="1"/>
    <s v="CUNDINAMARCA"/>
    <x v="323"/>
    <m/>
    <d v="2020-01-21T15:04:00"/>
    <d v="2020-01-21T00:00:00"/>
    <m/>
    <s v="Cerrado"/>
    <s v="Harry Alfonso Fonseca Garzon"/>
    <s v="Monitoreo_IM"/>
    <m/>
    <x v="6"/>
    <m/>
    <m/>
    <m/>
    <m/>
    <x v="0"/>
    <d v="2020-01-21T15:55:00"/>
    <m/>
    <n v="0"/>
    <x v="0"/>
    <n v="51"/>
    <s v="0.0011805555555556"/>
    <x v="1"/>
    <m/>
    <n v="0"/>
    <x v="1"/>
  </r>
  <r>
    <s v="INC000000513053"/>
    <s v="TERRESTRE"/>
    <x v="1"/>
    <s v="CUNDINAMARCA"/>
    <x v="324"/>
    <m/>
    <d v="2020-01-23T16:12:00"/>
    <d v="2020-01-23T00:00:00"/>
    <m/>
    <s v="Cerrado"/>
    <s v="carlos coy beltran"/>
    <s v="Monitoreo_IM"/>
    <m/>
    <x v="6"/>
    <m/>
    <m/>
    <m/>
    <m/>
    <x v="0"/>
    <d v="2020-01-23T16:20:00"/>
    <m/>
    <n v="0"/>
    <x v="0"/>
    <n v="1"/>
    <n v="231481481.48148"/>
    <x v="5"/>
    <n v="7"/>
    <s v="0.00016203703703704"/>
    <x v="3"/>
  </r>
  <r>
    <s v="INC000000517713"/>
    <s v="TERRESTRE"/>
    <x v="1"/>
    <s v="CUNDINAMARCA"/>
    <x v="324"/>
    <m/>
    <d v="2020-01-27T12:46:00"/>
    <d v="2020-01-27T00:00:00"/>
    <m/>
    <s v="Cerrado"/>
    <s v="carlos coy beltran"/>
    <s v="Monitoreo_IM"/>
    <m/>
    <x v="6"/>
    <m/>
    <m/>
    <m/>
    <m/>
    <x v="0"/>
    <d v="2020-01-27T14:13:00"/>
    <m/>
    <n v="0"/>
    <x v="0"/>
    <m/>
    <n v="0"/>
    <x v="0"/>
    <n v="87"/>
    <s v="0.0020138888888889"/>
    <x v="2"/>
  </r>
  <r>
    <s v="INC000000520605"/>
    <s v="TERRESTRE"/>
    <x v="1"/>
    <s v="CUNDINAMARCA"/>
    <x v="324"/>
    <m/>
    <d v="2020-01-29T09:10:00"/>
    <d v="2020-01-29T00:00:00"/>
    <m/>
    <s v="Cerrado"/>
    <s v="carlos coy beltran"/>
    <s v="Monitoreo_IM"/>
    <m/>
    <x v="6"/>
    <m/>
    <m/>
    <m/>
    <m/>
    <x v="0"/>
    <d v="2020-01-29T15:23:00"/>
    <m/>
    <n v="0"/>
    <x v="0"/>
    <m/>
    <n v="0"/>
    <x v="0"/>
    <n v="373"/>
    <s v="0.0086342592592593"/>
    <x v="2"/>
  </r>
  <r>
    <s v="INC000000482972"/>
    <s v="TERRESTRE"/>
    <x v="1"/>
    <s v="CUNDINAMARCA"/>
    <x v="325"/>
    <m/>
    <d v="2019-12-30T09:35:00"/>
    <d v="2020-01-02T00:00:00"/>
    <m/>
    <s v="Cerrado"/>
    <s v="Henry Cortes Muñoz"/>
    <s v="Phone"/>
    <m/>
    <x v="9"/>
    <n v="1404270"/>
    <d v="2019-12-30T11:19:00"/>
    <d v="2019-12-31T09:37:00"/>
    <m/>
    <x v="0"/>
    <d v="2019-12-31T09:37:00"/>
    <n v="1442"/>
    <s v="0.03337962962963"/>
    <x v="1"/>
    <m/>
    <n v="0"/>
    <x v="0"/>
    <m/>
    <n v="0"/>
    <x v="1"/>
  </r>
  <r>
    <s v="INC000000513927"/>
    <s v="TERRESTRE"/>
    <x v="1"/>
    <s v="CUNDINAMARCA"/>
    <x v="325"/>
    <m/>
    <d v="2020-01-24T09:50:00"/>
    <d v="2020-01-24T00:00:00"/>
    <m/>
    <s v="Cerrado"/>
    <s v="Henry Cortes Muñoz"/>
    <s v="Monitoreo_IM"/>
    <m/>
    <x v="9"/>
    <m/>
    <m/>
    <m/>
    <m/>
    <x v="0"/>
    <d v="2020-01-24T13:38:00"/>
    <m/>
    <n v="0"/>
    <x v="0"/>
    <m/>
    <n v="0"/>
    <x v="0"/>
    <n v="228"/>
    <s v="0.0052777777777778"/>
    <x v="2"/>
  </r>
  <r>
    <s v="INC000000498999"/>
    <s v="TERRESTRE"/>
    <x v="1"/>
    <s v="CUNDINAMARCA"/>
    <x v="326"/>
    <m/>
    <d v="2020-01-14T10:52:00"/>
    <d v="2020-01-14T00:00:00"/>
    <m/>
    <s v="Cerrado"/>
    <s v="Jacobo Acosta Albornoz"/>
    <s v="Monitoreo_IM"/>
    <m/>
    <x v="6"/>
    <m/>
    <m/>
    <m/>
    <m/>
    <x v="0"/>
    <d v="2020-01-14T10:57:00"/>
    <m/>
    <n v="0"/>
    <x v="0"/>
    <n v="5"/>
    <s v="0.00011574074074074"/>
    <x v="5"/>
    <m/>
    <n v="0"/>
    <x v="1"/>
  </r>
  <r>
    <s v="INC000000508773"/>
    <s v="TERRESTRE"/>
    <x v="1"/>
    <s v="CUNDINAMARCA"/>
    <x v="326"/>
    <m/>
    <d v="2020-01-21T09:46:00"/>
    <d v="2020-01-22T00:00:00"/>
    <m/>
    <s v="Cerrado"/>
    <s v="Jacobo Acosta Albornoz"/>
    <s v="Monitoreo_IM"/>
    <m/>
    <x v="6"/>
    <m/>
    <m/>
    <m/>
    <m/>
    <x v="0"/>
    <d v="2020-01-22T08:11:00"/>
    <m/>
    <n v="0"/>
    <x v="0"/>
    <m/>
    <n v="0"/>
    <x v="0"/>
    <n v="1345"/>
    <s v="0.031134259259259"/>
    <x v="2"/>
  </r>
  <r>
    <s v="INC000000511464"/>
    <s v="TERRESTRE"/>
    <x v="1"/>
    <s v="CUNDINAMARCA"/>
    <x v="326"/>
    <m/>
    <d v="2020-01-22T16:05:00"/>
    <d v="2020-01-23T00:00:00"/>
    <m/>
    <s v="Cerrado"/>
    <s v="Jacobo Acosta Albornoz"/>
    <s v="Monitoreo_IM"/>
    <m/>
    <x v="6"/>
    <m/>
    <m/>
    <m/>
    <m/>
    <x v="0"/>
    <d v="2020-01-23T08:30:00"/>
    <m/>
    <n v="0"/>
    <x v="0"/>
    <n v="873"/>
    <s v="0.020208333333333"/>
    <x v="1"/>
    <n v="112"/>
    <s v="0.0025925925925926"/>
    <x v="3"/>
  </r>
  <r>
    <s v="INC000000513205"/>
    <s v="TERRESTRE"/>
    <x v="1"/>
    <s v="CUNDINAMARCA"/>
    <x v="327"/>
    <m/>
    <d v="2020-01-23T15:36:00"/>
    <d v="2020-01-24T00:00:00"/>
    <m/>
    <s v="Cerrado"/>
    <s v="Hector Javier Carrillo Alvarado"/>
    <s v="Monitoreo_IM"/>
    <m/>
    <x v="9"/>
    <m/>
    <m/>
    <m/>
    <m/>
    <x v="0"/>
    <d v="2020-01-23T17:02:00"/>
    <m/>
    <n v="0"/>
    <x v="0"/>
    <m/>
    <n v="0"/>
    <x v="0"/>
    <n v="86"/>
    <s v="0.0019907407407407"/>
    <x v="2"/>
  </r>
  <r>
    <s v="INC000000521199"/>
    <s v="TERRESTRE"/>
    <x v="1"/>
    <s v="CUNDINAMARCA"/>
    <x v="327"/>
    <m/>
    <d v="2020-01-29T16:10:00"/>
    <d v="2020-01-29T00:00:00"/>
    <m/>
    <s v="Cerrado"/>
    <s v="Hector Javier Carrillo Alvarado"/>
    <s v="Monitoreo_IM"/>
    <m/>
    <x v="9"/>
    <m/>
    <m/>
    <m/>
    <m/>
    <x v="0"/>
    <d v="2020-01-29T16:56:00"/>
    <m/>
    <n v="0"/>
    <x v="0"/>
    <m/>
    <n v="0"/>
    <x v="0"/>
    <n v="46"/>
    <s v="0.0010648148148148"/>
    <x v="2"/>
  </r>
  <r>
    <s v="INC000000511295"/>
    <s v="TERRESTRE"/>
    <x v="1"/>
    <s v="CUNDINAMARCA"/>
    <x v="328"/>
    <m/>
    <d v="2020-01-22T14:26:00"/>
    <d v="2020-01-24T00:00:00"/>
    <m/>
    <s v="Cerrado"/>
    <s v="Maritza Esperanza Mendez Acosta"/>
    <s v="Monitoreo_IM"/>
    <m/>
    <x v="6"/>
    <n v="407221"/>
    <d v="2020-01-22T16:16:00"/>
    <d v="2020-01-23T20:04:00"/>
    <m/>
    <x v="0"/>
    <d v="2020-01-23T20:04:00"/>
    <m/>
    <n v="0"/>
    <x v="0"/>
    <m/>
    <n v="0"/>
    <x v="0"/>
    <n v="1778"/>
    <s v="0.041157407407407"/>
    <x v="5"/>
  </r>
  <r>
    <s v="INC000000520497"/>
    <s v="TERRESTRE"/>
    <x v="1"/>
    <s v="CUNDINAMARCA"/>
    <x v="328"/>
    <m/>
    <d v="2020-01-29T10:12:00"/>
    <d v="2020-01-29T00:00:00"/>
    <m/>
    <s v="Cerrado"/>
    <s v="Maritza Esperanza Mendez Acosta"/>
    <s v="Monitoreo_IM"/>
    <m/>
    <x v="6"/>
    <n v="411642"/>
    <d v="2020-01-29T12:01:00"/>
    <d v="2020-01-29T11:53:00"/>
    <m/>
    <x v="0"/>
    <d v="2020-01-29T11:53:00"/>
    <n v="0"/>
    <n v="0"/>
    <x v="4"/>
    <m/>
    <n v="0"/>
    <x v="0"/>
    <n v="101"/>
    <s v="0.002337962962963"/>
    <x v="4"/>
  </r>
  <r>
    <s v="INC000000508985"/>
    <s v="TERRESTRE"/>
    <x v="1"/>
    <s v="CUNDINAMARCA"/>
    <x v="329"/>
    <m/>
    <d v="2020-01-21T10:52:00"/>
    <d v="2020-01-21T00:00:00"/>
    <m/>
    <s v="Cerrado"/>
    <s v="Luis Alberto Roncancio Castillo"/>
    <s v="Monitoreo_IM"/>
    <m/>
    <x v="6"/>
    <m/>
    <m/>
    <m/>
    <m/>
    <x v="0"/>
    <d v="2020-01-21T10:52:00"/>
    <m/>
    <n v="0"/>
    <x v="0"/>
    <m/>
    <n v="0"/>
    <x v="0"/>
    <n v="0"/>
    <n v="0"/>
    <x v="2"/>
  </r>
  <r>
    <s v="INC000000514588"/>
    <s v="TERRESTRE"/>
    <x v="1"/>
    <s v="CUNDINAMARCA"/>
    <x v="329"/>
    <m/>
    <d v="2020-01-24T15:56:00"/>
    <d v="2020-01-25T00:00:00"/>
    <m/>
    <s v="Cerrado"/>
    <s v="Luis Alberto Roncancio Castillo"/>
    <s v="Automatico"/>
    <m/>
    <x v="6"/>
    <n v="408638"/>
    <d v="2020-01-24T17:32:00"/>
    <d v="2020-01-25T00:00:00"/>
    <m/>
    <x v="0"/>
    <d v="2020-01-25T00:00:00"/>
    <n v="388"/>
    <s v="0.0089814814814815"/>
    <x v="1"/>
    <m/>
    <n v="0"/>
    <x v="0"/>
    <n v="96"/>
    <s v="0.0022222222222222"/>
    <x v="3"/>
  </r>
  <r>
    <s v="INC000000504401"/>
    <s v="TERRESTRE"/>
    <x v="1"/>
    <s v="CUNDINAMARCA"/>
    <x v="225"/>
    <m/>
    <d v="2020-01-17T12:19:00"/>
    <d v="2020-01-17T00:00:00"/>
    <m/>
    <s v="Cerrado"/>
    <s v="Gabriela Parra"/>
    <s v="Monitoreo_IM"/>
    <m/>
    <x v="6"/>
    <n v="400969"/>
    <d v="2020-01-17T17:05:00"/>
    <d v="2020-01-17T18:00:00"/>
    <m/>
    <x v="0"/>
    <d v="2020-01-17T18:00:00"/>
    <n v="0"/>
    <n v="0"/>
    <x v="3"/>
    <n v="286"/>
    <s v="0.0066203703703704"/>
    <x v="13"/>
    <n v="55"/>
    <s v="0.0012731481481481"/>
    <x v="5"/>
  </r>
  <r>
    <s v="INC000000504424"/>
    <s v="TERRESTRE"/>
    <x v="1"/>
    <s v="CUNDINAMARCA"/>
    <x v="225"/>
    <m/>
    <d v="2020-01-17T12:58:00"/>
    <d v="2020-01-18T00:00:00"/>
    <m/>
    <s v="Cerrado"/>
    <s v="Gabriela Parra"/>
    <s v="Monitoreo_IM"/>
    <m/>
    <x v="6"/>
    <m/>
    <m/>
    <m/>
    <m/>
    <x v="0"/>
    <d v="2020-01-17T19:56:00"/>
    <m/>
    <n v="0"/>
    <x v="0"/>
    <n v="418"/>
    <s v="0.0096759259259259"/>
    <x v="1"/>
    <m/>
    <n v="0"/>
    <x v="1"/>
  </r>
  <r>
    <s v="INC000000510717"/>
    <s v="TERRESTRE"/>
    <x v="1"/>
    <s v="CUNDINAMARCA"/>
    <x v="225"/>
    <m/>
    <d v="2020-01-22T08:52:00"/>
    <d v="2020-01-22T00:00:00"/>
    <m/>
    <s v="Cerrado"/>
    <s v="Gabriela Parra"/>
    <s v="Monitoreo_IM"/>
    <m/>
    <x v="6"/>
    <n v="403205"/>
    <d v="2020-01-22T13:05:00"/>
    <d v="2020-01-22T15:49:00"/>
    <m/>
    <x v="0"/>
    <d v="2020-01-22T15:49:00"/>
    <n v="246"/>
    <s v="0.0056944444444444"/>
    <x v="1"/>
    <m/>
    <n v="0"/>
    <x v="0"/>
    <n v="171"/>
    <s v="0.0039583333333333"/>
    <x v="3"/>
  </r>
  <r>
    <s v="INC000000512466"/>
    <s v="TERRESTRE"/>
    <x v="1"/>
    <s v="CUNDINAMARCA"/>
    <x v="225"/>
    <m/>
    <d v="2020-01-23T10:32:00"/>
    <d v="2020-01-24T00:00:00"/>
    <m/>
    <s v="Cerrado"/>
    <s v="Gabriela Parra"/>
    <s v="Monitoreo_IM"/>
    <m/>
    <x v="6"/>
    <n v="407874"/>
    <d v="2020-01-23T15:51:00"/>
    <d v="2020-01-24T15:50:00"/>
    <m/>
    <x v="0"/>
    <d v="2020-01-24T15:50:00"/>
    <n v="1519"/>
    <s v="0.035162037037037"/>
    <x v="1"/>
    <m/>
    <n v="0"/>
    <x v="0"/>
    <n v="239"/>
    <s v="0.0055324074074074"/>
    <x v="3"/>
  </r>
  <r>
    <s v="INC000000517769"/>
    <s v="TERRESTRE"/>
    <x v="1"/>
    <s v="CUNDINAMARCA"/>
    <x v="225"/>
    <m/>
    <d v="2020-01-27T14:08:00"/>
    <d v="2020-01-28T00:00:00"/>
    <m/>
    <s v="Cerrado"/>
    <s v="Gabriela Parra"/>
    <s v="Monitoreo_IM"/>
    <m/>
    <x v="6"/>
    <n v="410130"/>
    <d v="2020-01-27T15:20:00"/>
    <d v="2020-01-27T20:35:00"/>
    <m/>
    <x v="0"/>
    <d v="2020-01-27T20:35:00"/>
    <n v="296"/>
    <s v="0.0068518518518519"/>
    <x v="1"/>
    <m/>
    <n v="0"/>
    <x v="0"/>
    <n v="91"/>
    <s v="0.0021064814814815"/>
    <x v="3"/>
  </r>
  <r>
    <s v="INC000000506941"/>
    <s v="TERRESTRE"/>
    <x v="1"/>
    <s v="CUNDINAMARCA"/>
    <x v="330"/>
    <m/>
    <d v="2020-01-20T08:16:00"/>
    <d v="2020-01-20T00:00:00"/>
    <m/>
    <s v="Cerrado"/>
    <s v="Maria Yadira Santana Valero"/>
    <s v="Monitoreo_IM"/>
    <m/>
    <x v="6"/>
    <m/>
    <m/>
    <m/>
    <m/>
    <x v="0"/>
    <d v="2020-01-20T08:22:00"/>
    <m/>
    <n v="0"/>
    <x v="0"/>
    <n v="6"/>
    <s v="0.00013888888888889"/>
    <x v="2"/>
    <m/>
    <n v="0"/>
    <x v="1"/>
  </r>
  <r>
    <s v="INC000000513038"/>
    <s v="TERRESTRE"/>
    <x v="1"/>
    <s v="CUNDINAMARCA"/>
    <x v="330"/>
    <m/>
    <d v="2020-01-23T15:40:00"/>
    <d v="2020-01-24T00:00:00"/>
    <m/>
    <s v="Cerrado"/>
    <s v="Maria Yadira Santana Valero"/>
    <s v="Monitoreo_IM"/>
    <m/>
    <x v="6"/>
    <n v="407983"/>
    <d v="2020-01-23T17:32:00"/>
    <d v="2020-01-23T20:39:00"/>
    <m/>
    <x v="0"/>
    <d v="2020-01-23T20:39:00"/>
    <n v="187"/>
    <s v="0.0043287037037037"/>
    <x v="1"/>
    <m/>
    <n v="0"/>
    <x v="0"/>
    <n v="112"/>
    <s v="0.0025925925925926"/>
    <x v="4"/>
  </r>
  <r>
    <s v="INC000000497964"/>
    <s v="TERRESTRE"/>
    <x v="1"/>
    <s v="CUNDINAMARCA"/>
    <x v="331"/>
    <m/>
    <d v="2020-01-13T16:33:00"/>
    <d v="2020-01-13T00:00:00"/>
    <m/>
    <s v="Cerrado"/>
    <s v="Gloria Rosa Leiva Perilla"/>
    <s v="Monitoreo_IM"/>
    <m/>
    <x v="10"/>
    <m/>
    <m/>
    <m/>
    <m/>
    <x v="0"/>
    <d v="2020-01-13T16:36:00"/>
    <n v="3"/>
    <n v="694444444.44444001"/>
    <x v="1"/>
    <m/>
    <n v="0"/>
    <x v="0"/>
    <m/>
    <n v="0"/>
    <x v="1"/>
  </r>
  <r>
    <s v="INC000000519285"/>
    <s v="TERRESTRE"/>
    <x v="1"/>
    <s v="CUNDINAMARCA"/>
    <x v="331"/>
    <m/>
    <d v="2020-01-28T12:39:00"/>
    <d v="2020-01-29T00:00:00"/>
    <m/>
    <s v="Cerrado"/>
    <s v="Gloria Rosa Leiva Perilla"/>
    <s v="Monitoreo_IM"/>
    <m/>
    <x v="10"/>
    <n v="2020012848000220"/>
    <d v="2020-01-28T16:25:00"/>
    <d v="2020-01-29T08:54:00"/>
    <m/>
    <x v="0"/>
    <d v="2020-01-29T08:54:00"/>
    <n v="516"/>
    <s v="0.011944444444444"/>
    <x v="1"/>
    <m/>
    <n v="0"/>
    <x v="0"/>
    <n v="699"/>
    <s v="0.016180555555556"/>
    <x v="0"/>
  </r>
  <r>
    <s v="INC000000498782"/>
    <s v="TERRESTRE"/>
    <x v="1"/>
    <s v="CUNDINAMARCA"/>
    <x v="332"/>
    <m/>
    <d v="2020-01-14T08:24:00"/>
    <d v="2020-01-14T00:00:00"/>
    <m/>
    <s v="Cerrado"/>
    <s v="Guillermo Antonio Torres"/>
    <s v="Monitoreo_IM"/>
    <m/>
    <x v="6"/>
    <m/>
    <m/>
    <m/>
    <m/>
    <x v="0"/>
    <d v="2020-01-14T08:39:00"/>
    <m/>
    <n v="0"/>
    <x v="0"/>
    <n v="15"/>
    <s v="0.00034722222222222"/>
    <x v="2"/>
    <m/>
    <n v="0"/>
    <x v="1"/>
  </r>
  <r>
    <s v="INC000000520395"/>
    <s v="TERRESTRE"/>
    <x v="1"/>
    <s v="CUNDINAMARCA"/>
    <x v="332"/>
    <m/>
    <d v="2020-01-29T08:53:00"/>
    <d v="2020-01-29T00:00:00"/>
    <m/>
    <s v="Cerrado"/>
    <s v="Guillermo Antonio Torres"/>
    <s v="Monitoreo_IM"/>
    <m/>
    <x v="6"/>
    <m/>
    <m/>
    <m/>
    <m/>
    <x v="0"/>
    <d v="2020-01-29T08:56:00"/>
    <m/>
    <n v="0"/>
    <x v="0"/>
    <m/>
    <n v="0"/>
    <x v="0"/>
    <n v="3"/>
    <n v="694444444.44444001"/>
    <x v="3"/>
  </r>
  <r>
    <s v="INC000000522091"/>
    <s v="TERRESTRE"/>
    <x v="1"/>
    <s v="CUNDINAMARCA"/>
    <x v="332"/>
    <m/>
    <d v="2020-01-30T08:53:00"/>
    <d v="2020-01-30T00:00:00"/>
    <m/>
    <s v="Cerrado"/>
    <s v="Guillermo Antonio Torres"/>
    <s v="Monitoreo_IM"/>
    <m/>
    <x v="6"/>
    <m/>
    <m/>
    <m/>
    <m/>
    <x v="0"/>
    <d v="2020-01-30T09:15:00"/>
    <m/>
    <n v="0"/>
    <x v="0"/>
    <m/>
    <n v="0"/>
    <x v="0"/>
    <n v="22"/>
    <s v="0.00050925925925926"/>
    <x v="3"/>
  </r>
  <r>
    <s v="INC000000524447"/>
    <s v="TERRESTRE"/>
    <x v="1"/>
    <s v="CUNDINAMARCA"/>
    <x v="332"/>
    <m/>
    <d v="2020-01-31T14:38:00"/>
    <d v="2020-01-31T00:00:00"/>
    <m/>
    <s v="Cerrado"/>
    <s v="Guillermo Antonio Torres"/>
    <s v="Monitoreo_IM"/>
    <m/>
    <x v="6"/>
    <m/>
    <m/>
    <m/>
    <m/>
    <x v="0"/>
    <d v="2020-01-31T15:53:00"/>
    <m/>
    <n v="0"/>
    <x v="0"/>
    <m/>
    <n v="0"/>
    <x v="0"/>
    <n v="75"/>
    <s v="0.0017361111111111"/>
    <x v="2"/>
  </r>
  <r>
    <s v="INC000000494346"/>
    <s v="TERRESTRE"/>
    <x v="1"/>
    <s v="CUNDINAMARCA"/>
    <x v="333"/>
    <m/>
    <d v="2020-01-10T10:53:00"/>
    <d v="2020-01-10T00:00:00"/>
    <m/>
    <s v="Cerrado"/>
    <s v="Juan Carlos Moreno"/>
    <s v="Monitoreo_IM"/>
    <m/>
    <x v="2"/>
    <m/>
    <m/>
    <m/>
    <m/>
    <x v="0"/>
    <d v="2020-01-10T12:30:00"/>
    <m/>
    <n v="0"/>
    <x v="0"/>
    <m/>
    <n v="0"/>
    <x v="0"/>
    <n v="97"/>
    <s v="0.0022453703703704"/>
    <x v="2"/>
  </r>
  <r>
    <s v="INC000000498770"/>
    <s v="TERRESTRE"/>
    <x v="1"/>
    <s v="CUNDINAMARCA"/>
    <x v="334"/>
    <m/>
    <d v="2020-01-14T08:19:00"/>
    <d v="2020-01-15T00:00:00"/>
    <m/>
    <s v="Cerrado"/>
    <s v="Omar Oswaldo Sierra Moreno"/>
    <s v="Monitoreo_IM"/>
    <m/>
    <x v="6"/>
    <m/>
    <m/>
    <m/>
    <m/>
    <x v="0"/>
    <d v="2020-01-14T08:28:00"/>
    <m/>
    <n v="0"/>
    <x v="0"/>
    <n v="9"/>
    <s v="0.00020833333333333"/>
    <x v="2"/>
    <m/>
    <n v="0"/>
    <x v="1"/>
  </r>
  <r>
    <s v="INC000000501677"/>
    <s v="TERRESTRE"/>
    <x v="1"/>
    <s v="CUNDINAMARCA"/>
    <x v="334"/>
    <m/>
    <d v="2020-01-15T18:06:00"/>
    <d v="2020-01-16T00:00:00"/>
    <m/>
    <s v="Cerrado"/>
    <s v="Omar Oswaldo Sierra Moreno"/>
    <s v="Monitoreo_IM"/>
    <m/>
    <x v="6"/>
    <m/>
    <m/>
    <m/>
    <m/>
    <x v="0"/>
    <d v="2020-01-16T08:30:00"/>
    <m/>
    <n v="0"/>
    <x v="0"/>
    <n v="864"/>
    <s v="0.02"/>
    <x v="2"/>
    <m/>
    <n v="0"/>
    <x v="1"/>
  </r>
  <r>
    <s v="INC000000503792"/>
    <s v="TERRESTRE"/>
    <x v="1"/>
    <s v="CUNDINAMARCA"/>
    <x v="334"/>
    <m/>
    <d v="2020-01-17T08:07:00"/>
    <d v="2020-01-17T00:00:00"/>
    <m/>
    <s v="Cerrado"/>
    <s v="Omar Oswaldo Sierra Moreno"/>
    <s v="Monitoreo_IM"/>
    <m/>
    <x v="6"/>
    <m/>
    <m/>
    <m/>
    <m/>
    <x v="0"/>
    <d v="2020-01-17T08:27:00"/>
    <m/>
    <n v="0"/>
    <x v="0"/>
    <n v="20"/>
    <s v="0.00046296296296296"/>
    <x v="2"/>
    <m/>
    <n v="0"/>
    <x v="1"/>
  </r>
  <r>
    <s v="INC000000497012"/>
    <s v="TERRESTRE"/>
    <x v="1"/>
    <s v="CUNDINAMARCA"/>
    <x v="335"/>
    <m/>
    <d v="2020-01-13T09:11:00"/>
    <d v="2020-01-14T00:00:00"/>
    <m/>
    <s v="Cerrado"/>
    <s v="Jairo pinzon"/>
    <s v="Monitoreo_IM"/>
    <m/>
    <x v="6"/>
    <m/>
    <m/>
    <m/>
    <m/>
    <x v="0"/>
    <d v="2020-01-14T09:18:00"/>
    <m/>
    <n v="0"/>
    <x v="0"/>
    <n v="1447"/>
    <s v="0.03349537037037"/>
    <x v="5"/>
    <m/>
    <n v="0"/>
    <x v="1"/>
  </r>
  <r>
    <s v="INC000000504220"/>
    <s v="TERRESTRE"/>
    <x v="1"/>
    <s v="CUNDINAMARCA"/>
    <x v="335"/>
    <m/>
    <d v="2020-01-17T10:52:00"/>
    <d v="2020-01-17T00:00:00"/>
    <m/>
    <s v="Cerrado"/>
    <s v="Jairo pinzon"/>
    <s v="Monitoreo_IM"/>
    <m/>
    <x v="6"/>
    <m/>
    <m/>
    <m/>
    <m/>
    <x v="0"/>
    <d v="2020-01-17T14:10:00"/>
    <m/>
    <n v="0"/>
    <x v="0"/>
    <m/>
    <n v="0"/>
    <x v="0"/>
    <n v="198"/>
    <s v="0.0045833333333333"/>
    <x v="2"/>
  </r>
  <r>
    <s v="INC000000507487"/>
    <s v="TERRESTRE"/>
    <x v="1"/>
    <s v="CUNDINAMARCA"/>
    <x v="335"/>
    <m/>
    <d v="2020-01-20T12:46:00"/>
    <d v="2020-01-20T00:00:00"/>
    <m/>
    <s v="Cerrado"/>
    <s v="Jairo pinzon"/>
    <s v="Monitoreo_IM"/>
    <m/>
    <x v="6"/>
    <m/>
    <m/>
    <m/>
    <m/>
    <x v="0"/>
    <d v="2020-01-20T14:00:00"/>
    <m/>
    <n v="0"/>
    <x v="0"/>
    <n v="74"/>
    <s v="0.001712962962963"/>
    <x v="2"/>
    <m/>
    <n v="0"/>
    <x v="1"/>
  </r>
  <r>
    <s v="INC000000507485"/>
    <s v="TERRESTRE"/>
    <x v="1"/>
    <s v="CUNDINAMARCA"/>
    <x v="336"/>
    <m/>
    <d v="2020-01-21T12:45:00"/>
    <d v="2020-01-20T00:00:00"/>
    <m/>
    <s v="Cerrado"/>
    <s v="Hector Daniel Malaver Montaño"/>
    <s v="Monitoreo_IM"/>
    <m/>
    <x v="6"/>
    <m/>
    <m/>
    <m/>
    <m/>
    <x v="0"/>
    <d v="2020-01-20T14:00:00"/>
    <m/>
    <n v="0"/>
    <x v="0"/>
    <n v="0"/>
    <n v="0"/>
    <x v="2"/>
    <m/>
    <n v="0"/>
    <x v="1"/>
  </r>
  <r>
    <s v="INC000000518126"/>
    <s v="TERRESTRE"/>
    <x v="1"/>
    <s v="CUNDINAMARCA"/>
    <x v="337"/>
    <m/>
    <d v="2020-01-27T15:46:00"/>
    <d v="2020-01-28T00:00:00"/>
    <m/>
    <s v="Cerrado"/>
    <s v="Ivan Emilio Pinzon Quiroga"/>
    <s v="Monitoreo_IM"/>
    <m/>
    <x v="6"/>
    <m/>
    <m/>
    <m/>
    <m/>
    <x v="0"/>
    <d v="2020-01-27T19:16:00"/>
    <m/>
    <n v="0"/>
    <x v="0"/>
    <m/>
    <n v="0"/>
    <x v="0"/>
    <n v="210"/>
    <s v="0.0048611111111111"/>
    <x v="2"/>
  </r>
  <r>
    <s v="INC000000512736"/>
    <s v="TERRESTRE"/>
    <x v="1"/>
    <s v="CUNDINAMARCA"/>
    <x v="338"/>
    <m/>
    <d v="2020-01-23T12:23:00"/>
    <d v="2020-01-23T00:00:00"/>
    <m/>
    <s v="Cerrado"/>
    <s v="Yeimi Rivera Gutierres"/>
    <s v="Monitoreo_IM"/>
    <m/>
    <x v="6"/>
    <n v="407925"/>
    <d v="2020-01-23T16:27:00"/>
    <d v="2020-01-23T14:35:00"/>
    <m/>
    <x v="0"/>
    <d v="2020-01-23T14:35:00"/>
    <n v="0"/>
    <n v="0"/>
    <x v="3"/>
    <m/>
    <n v="0"/>
    <x v="0"/>
    <n v="132"/>
    <s v="0.0030555555555556"/>
    <x v="4"/>
  </r>
  <r>
    <s v="INC000000486852"/>
    <s v="TERRESTRE"/>
    <x v="1"/>
    <s v="CUNDINAMARCA"/>
    <x v="339"/>
    <m/>
    <d v="2020-01-03T10:52:00"/>
    <d v="2020-01-07T00:00:00"/>
    <m/>
    <s v="Cerrado"/>
    <s v="Claudia Alejandra Rodriguez Lancheros"/>
    <s v="Monitoreo_IM"/>
    <m/>
    <x v="6"/>
    <m/>
    <m/>
    <m/>
    <m/>
    <x v="0"/>
    <d v="2020-01-03T16:34:00"/>
    <m/>
    <n v="0"/>
    <x v="0"/>
    <m/>
    <n v="0"/>
    <x v="0"/>
    <n v="342"/>
    <s v="0.0079166666666667"/>
    <x v="2"/>
  </r>
  <r>
    <s v="INC000000490339"/>
    <s v="TERRESTRE"/>
    <x v="1"/>
    <s v="CUNDINAMARCA"/>
    <x v="339"/>
    <m/>
    <d v="2020-01-07T11:21:00"/>
    <d v="2020-01-07T00:00:00"/>
    <m/>
    <s v="Cerrado"/>
    <s v="Claudia Alejandra Rodriguez Lancheros"/>
    <s v="Phone"/>
    <m/>
    <x v="6"/>
    <n v="391965"/>
    <d v="2020-01-07T11:59:00"/>
    <d v="2020-01-07T16:44:00"/>
    <m/>
    <x v="0"/>
    <d v="2020-01-07T16:44:00"/>
    <n v="323"/>
    <s v="0.0074768518518519"/>
    <x v="1"/>
    <m/>
    <n v="0"/>
    <x v="0"/>
    <m/>
    <n v="0"/>
    <x v="1"/>
  </r>
  <r>
    <s v="INC000000520784"/>
    <s v="TERRESTRE"/>
    <x v="1"/>
    <s v="CUNDINAMARCA"/>
    <x v="340"/>
    <m/>
    <d v="2020-01-29T12:49:00"/>
    <d v="2020-01-29T00:00:00"/>
    <m/>
    <s v="Cerrado"/>
    <s v="Ferney Albeiro Cruz"/>
    <s v="Monitoreo_IM"/>
    <m/>
    <x v="6"/>
    <m/>
    <m/>
    <m/>
    <m/>
    <x v="0"/>
    <d v="2020-01-29T13:12:00"/>
    <m/>
    <n v="0"/>
    <x v="0"/>
    <m/>
    <n v="0"/>
    <x v="0"/>
    <n v="23"/>
    <s v="0.00053240740740741"/>
    <x v="2"/>
  </r>
  <r>
    <s v="INC000000498567"/>
    <s v="TERRESTRE"/>
    <x v="1"/>
    <s v="CUNDINAMARCA"/>
    <x v="341"/>
    <m/>
    <d v="2020-01-14T08:22:00"/>
    <d v="2020-01-14T00:00:00"/>
    <m/>
    <s v="Cerrado"/>
    <s v="Alba Elvira Muñoz"/>
    <s v="Monitoreo_IM"/>
    <m/>
    <x v="6"/>
    <m/>
    <m/>
    <m/>
    <m/>
    <x v="0"/>
    <d v="2020-01-14T08:26:00"/>
    <m/>
    <n v="0"/>
    <x v="0"/>
    <n v="4"/>
    <n v="925925925.92593002"/>
    <x v="2"/>
    <m/>
    <n v="0"/>
    <x v="1"/>
  </r>
  <r>
    <s v="INC000000501493"/>
    <s v="TERRESTRE"/>
    <x v="1"/>
    <s v="CUNDINAMARCA"/>
    <x v="341"/>
    <m/>
    <d v="2020-01-15T17:24:00"/>
    <d v="2020-01-16T00:00:00"/>
    <m/>
    <s v="Cerrado"/>
    <s v="Alba Elvira Muñoz"/>
    <s v="Monitoreo_IM"/>
    <m/>
    <x v="6"/>
    <m/>
    <m/>
    <m/>
    <m/>
    <x v="0"/>
    <d v="2020-01-16T08:09:00"/>
    <m/>
    <n v="0"/>
    <x v="0"/>
    <n v="885"/>
    <s v="0.020486111111111"/>
    <x v="2"/>
    <m/>
    <n v="0"/>
    <x v="1"/>
  </r>
  <r>
    <s v="INC000000507486"/>
    <s v="TERRESTRE"/>
    <x v="1"/>
    <s v="CUNDINAMARCA"/>
    <x v="341"/>
    <m/>
    <d v="2020-01-20T12:46:00"/>
    <d v="2020-01-20T00:00:00"/>
    <m/>
    <s v="Cerrado"/>
    <s v="Alba Elvira Muñoz"/>
    <s v="Monitoreo_IM"/>
    <m/>
    <x v="6"/>
    <m/>
    <m/>
    <m/>
    <m/>
    <x v="0"/>
    <d v="2020-01-20T14:05:00"/>
    <m/>
    <n v="0"/>
    <x v="0"/>
    <n v="79"/>
    <s v="0.0018287037037037"/>
    <x v="2"/>
    <m/>
    <n v="0"/>
    <x v="1"/>
  </r>
  <r>
    <s v="INC000000524493"/>
    <s v="TERRESTRE"/>
    <x v="1"/>
    <s v="CUNDINAMARCA"/>
    <x v="341"/>
    <m/>
    <d v="2020-01-31T15:58:00"/>
    <d v="2020-02-03T00:00:00"/>
    <m/>
    <s v="Cerrado"/>
    <s v="Alba Elvira Muñoz"/>
    <s v="Monitoreo_IM"/>
    <m/>
    <x v="6"/>
    <m/>
    <m/>
    <m/>
    <m/>
    <x v="0"/>
    <d v="2020-02-03T08:36:00"/>
    <m/>
    <n v="0"/>
    <x v="0"/>
    <m/>
    <n v="0"/>
    <x v="0"/>
    <n v="3878"/>
    <s v="0.089768518518519"/>
    <x v="2"/>
  </r>
  <r>
    <s v="INC000000517765"/>
    <s v="TERRESTRE"/>
    <x v="1"/>
    <s v="CUNDINAMARCA"/>
    <x v="38"/>
    <m/>
    <d v="2020-01-27T14:05:00"/>
    <d v="2020-01-28T00:00:00"/>
    <m/>
    <s v="Cerrado"/>
    <s v="Olga Sanabria Moreno"/>
    <s v="Monitoreo_IM"/>
    <m/>
    <x v="6"/>
    <n v="410130"/>
    <d v="2020-01-27T15:20:00"/>
    <d v="2020-01-27T20:35:00"/>
    <m/>
    <x v="0"/>
    <d v="2020-01-27T20:35:00"/>
    <n v="301"/>
    <s v="0.0069675925925926"/>
    <x v="1"/>
    <m/>
    <n v="0"/>
    <x v="0"/>
    <n v="89"/>
    <s v="0.0020601851851852"/>
    <x v="3"/>
  </r>
  <r>
    <s v="INC000000517714"/>
    <s v="TERRESTRE"/>
    <x v="1"/>
    <s v="CUNDINAMARCA"/>
    <x v="342"/>
    <m/>
    <d v="2020-01-27T12:47:00"/>
    <d v="2020-01-28T00:00:00"/>
    <m/>
    <s v="Cerrado"/>
    <s v="wiliam eduardo guzman"/>
    <s v="Monitoreo_IM"/>
    <m/>
    <x v="9"/>
    <m/>
    <m/>
    <m/>
    <m/>
    <x v="0"/>
    <d v="2020-01-28T08:34:00"/>
    <m/>
    <n v="0"/>
    <x v="0"/>
    <m/>
    <n v="0"/>
    <x v="0"/>
    <n v="1187"/>
    <s v="0.027476851851852"/>
    <x v="2"/>
  </r>
  <r>
    <s v="INC000000491550"/>
    <s v="TERRESTRE"/>
    <x v="1"/>
    <s v="CUNDINAMARCA"/>
    <x v="343"/>
    <m/>
    <d v="2020-01-08T09:04:00"/>
    <d v="2020-01-08T00:00:00"/>
    <m/>
    <s v="Cerrado"/>
    <s v="López Bogota Ovidio"/>
    <s v="Phone"/>
    <m/>
    <x v="9"/>
    <n v="1410496"/>
    <d v="2020-01-08T10:27:00"/>
    <d v="2020-01-08T13:39:00"/>
    <m/>
    <x v="0"/>
    <d v="2020-01-08T13:39:00"/>
    <n v="275"/>
    <s v="0.0063657407407407"/>
    <x v="4"/>
    <m/>
    <n v="0"/>
    <x v="0"/>
    <m/>
    <n v="0"/>
    <x v="1"/>
  </r>
  <r>
    <s v="INC000000513060"/>
    <s v="TERRESTRE"/>
    <x v="1"/>
    <s v="CUNDINAMARCA"/>
    <x v="344"/>
    <m/>
    <d v="2020-01-16T16:16:00"/>
    <d v="2020-01-24T00:00:00"/>
    <m/>
    <s v="Cerrado"/>
    <s v="Misael Yamit Vargas Romero"/>
    <s v="Monitoreo_IM"/>
    <m/>
    <x v="9"/>
    <m/>
    <m/>
    <m/>
    <m/>
    <x v="0"/>
    <d v="2020-01-24T08:03:00"/>
    <m/>
    <n v="0"/>
    <x v="0"/>
    <n v="846"/>
    <s v="0.019583333333333"/>
    <x v="1"/>
    <n v="10181"/>
    <s v="0.2356712962963"/>
    <x v="3"/>
  </r>
  <r>
    <s v="INC000000519151"/>
    <s v="TERRESTRE"/>
    <x v="1"/>
    <s v="CUNDINAMARCA"/>
    <x v="344"/>
    <m/>
    <d v="2020-01-28T11:41:00"/>
    <d v="2020-01-28T00:00:00"/>
    <m/>
    <s v="Cerrado"/>
    <s v="Misael Yamit Vargas Romero"/>
    <s v="Monitoreo_IM"/>
    <m/>
    <x v="9"/>
    <m/>
    <m/>
    <m/>
    <m/>
    <x v="0"/>
    <d v="2020-01-28T15:25:00"/>
    <m/>
    <n v="0"/>
    <x v="0"/>
    <n v="200"/>
    <s v="0.0046296296296296"/>
    <x v="2"/>
    <n v="24"/>
    <s v="0.00055555555555556"/>
    <x v="3"/>
  </r>
  <r>
    <s v="INC000000520507"/>
    <s v="TERRESTRE"/>
    <x v="1"/>
    <s v="CUNDINAMARCA"/>
    <x v="344"/>
    <m/>
    <d v="2020-01-29T08:57:00"/>
    <d v="2020-01-29T00:00:00"/>
    <m/>
    <s v="Cerrado"/>
    <s v="Misael Yamit Vargas Romero"/>
    <s v="Monitoreo_IM"/>
    <m/>
    <x v="9"/>
    <m/>
    <m/>
    <m/>
    <m/>
    <x v="0"/>
    <d v="2020-01-29T14:39:00"/>
    <m/>
    <n v="0"/>
    <x v="0"/>
    <m/>
    <n v="0"/>
    <x v="0"/>
    <n v="342"/>
    <s v="0.0079166666666667"/>
    <x v="2"/>
  </r>
  <r>
    <s v="INC000000521284"/>
    <s v="TERRESTRE"/>
    <x v="1"/>
    <s v="CUNDINAMARCA"/>
    <x v="344"/>
    <m/>
    <d v="2020-01-29T16:23:00"/>
    <d v="2020-01-30T00:00:00"/>
    <m/>
    <s v="Cerrado"/>
    <s v="Misael Yamit Vargas Romero"/>
    <s v="Monitoreo_IM"/>
    <m/>
    <x v="9"/>
    <m/>
    <m/>
    <m/>
    <m/>
    <x v="0"/>
    <d v="2020-01-30T10:30:00"/>
    <m/>
    <n v="0"/>
    <x v="0"/>
    <m/>
    <n v="0"/>
    <x v="0"/>
    <n v="1087"/>
    <s v="0.025162037037037"/>
    <x v="2"/>
  </r>
  <r>
    <s v="INC000000498871"/>
    <s v="TERRESTRE"/>
    <x v="1"/>
    <s v="CUNDINAMARCA"/>
    <x v="345"/>
    <m/>
    <d v="2020-01-14T09:35:00"/>
    <d v="2020-01-16T00:00:00"/>
    <m/>
    <s v="Cerrado"/>
    <s v="Yamile Ome"/>
    <s v="Monitoreo_IM"/>
    <m/>
    <x v="2"/>
    <s v="INC499127"/>
    <d v="2020-01-14T11:15:00"/>
    <d v="2020-01-15T17:50:00"/>
    <m/>
    <x v="0"/>
    <d v="2020-01-15T17:50:00"/>
    <n v="1935"/>
    <s v="0.044791666666667"/>
    <x v="1"/>
    <m/>
    <n v="0"/>
    <x v="0"/>
    <m/>
    <n v="0"/>
    <x v="1"/>
  </r>
  <r>
    <s v="INC000000524362"/>
    <s v="TERRESTRE"/>
    <x v="1"/>
    <s v="CUNDINAMARCA"/>
    <x v="345"/>
    <m/>
    <d v="2020-01-31T15:03:00"/>
    <d v="2020-02-03T00:00:00"/>
    <m/>
    <s v="Cerrado"/>
    <s v="Yamile Ome"/>
    <s v="Phone"/>
    <m/>
    <x v="2"/>
    <s v="INC524400"/>
    <d v="2020-01-31T16:01:00"/>
    <d v="2020-01-31T23:04:00"/>
    <m/>
    <x v="0"/>
    <d v="2020-01-31T23:04:00"/>
    <n v="481"/>
    <s v="0.011134259259259"/>
    <x v="1"/>
    <m/>
    <n v="0"/>
    <x v="0"/>
    <m/>
    <n v="0"/>
    <x v="1"/>
  </r>
  <r>
    <s v="INC000000504499"/>
    <s v="TERRESTRE"/>
    <x v="1"/>
    <s v="CUNDINAMARCA"/>
    <x v="346"/>
    <m/>
    <d v="2020-01-17T15:01:00"/>
    <d v="2020-01-18T00:00:00"/>
    <m/>
    <s v="Cerrado"/>
    <s v="Orlando Tautiva Salgado"/>
    <s v="Monitoreo_IM"/>
    <m/>
    <x v="6"/>
    <m/>
    <m/>
    <m/>
    <m/>
    <x v="0"/>
    <d v="2020-01-17T18:10:00"/>
    <m/>
    <n v="0"/>
    <x v="0"/>
    <m/>
    <n v="0"/>
    <x v="0"/>
    <n v="189"/>
    <s v="0.004375"/>
    <x v="3"/>
  </r>
  <r>
    <s v="INC000000517844"/>
    <s v="TERRESTRE"/>
    <x v="1"/>
    <s v="CUNDINAMARCA"/>
    <x v="346"/>
    <m/>
    <d v="2020-01-27T14:08:00"/>
    <d v="2020-01-28T00:00:00"/>
    <m/>
    <s v="Cerrado"/>
    <s v="Orlando Tautiva Salgado"/>
    <s v="Phone"/>
    <m/>
    <x v="6"/>
    <n v="410130"/>
    <d v="2020-01-27T15:20:00"/>
    <d v="2020-01-27T20:35:00"/>
    <m/>
    <x v="0"/>
    <d v="2020-01-27T20:35:00"/>
    <n v="315"/>
    <s v="0.0072916666666667"/>
    <x v="3"/>
    <m/>
    <n v="0"/>
    <x v="0"/>
    <n v="72"/>
    <s v="0.0016666666666667"/>
    <x v="3"/>
  </r>
  <r>
    <s v="INC000000517766"/>
    <s v="TERRESTRE"/>
    <x v="1"/>
    <s v="CUNDINAMARCA"/>
    <x v="347"/>
    <m/>
    <d v="2020-01-27T14:05:00"/>
    <d v="2020-01-28T00:00:00"/>
    <m/>
    <s v="Cerrado"/>
    <s v="Javier Valdez"/>
    <s v="Monitoreo_IM"/>
    <m/>
    <x v="6"/>
    <n v="410130"/>
    <d v="2020-01-27T15:20:00"/>
    <d v="2020-01-27T20:35:00"/>
    <m/>
    <x v="0"/>
    <d v="2020-01-27T20:35:00"/>
    <n v="321"/>
    <s v="0.0074305555555556"/>
    <x v="1"/>
    <m/>
    <n v="0"/>
    <x v="0"/>
    <n v="69"/>
    <s v="0.0015972222222222"/>
    <x v="3"/>
  </r>
  <r>
    <s v="INC000000487305"/>
    <s v="TERRESTRE"/>
    <x v="1"/>
    <s v="CUNDINAMARCA"/>
    <x v="348"/>
    <m/>
    <d v="2020-01-03T14:15:00"/>
    <d v="2020-01-07T00:00:00"/>
    <m/>
    <s v="Cerrado"/>
    <s v="Alba Lucia Gonzalez Gaitan"/>
    <s v="Phone"/>
    <m/>
    <x v="9"/>
    <n v="1407492"/>
    <d v="2020-01-03T15:36:00"/>
    <d v="2020-01-03T15:48:00"/>
    <m/>
    <x v="0"/>
    <d v="2020-01-03T15:48:00"/>
    <n v="93"/>
    <s v="0.0021527777777778"/>
    <x v="1"/>
    <m/>
    <n v="0"/>
    <x v="0"/>
    <m/>
    <n v="0"/>
    <x v="1"/>
  </r>
  <r>
    <s v="INC000000491666"/>
    <s v="TERRESTRE"/>
    <x v="1"/>
    <s v="CUNDINAMARCA"/>
    <x v="349"/>
    <m/>
    <d v="2020-01-08T11:33:00"/>
    <d v="2020-01-09T00:00:00"/>
    <m/>
    <s v="Cerrado"/>
    <s v="Maria del Pilar Ortiz Rodriguez"/>
    <s v="Monitoreo_IM"/>
    <m/>
    <x v="6"/>
    <m/>
    <m/>
    <m/>
    <m/>
    <x v="0"/>
    <d v="2020-01-08T15:26:00"/>
    <m/>
    <n v="0"/>
    <x v="0"/>
    <m/>
    <n v="0"/>
    <x v="0"/>
    <n v="233"/>
    <s v="0.0053935185185185"/>
    <x v="2"/>
  </r>
  <r>
    <s v="INC000000512758"/>
    <s v="TERRESTRE"/>
    <x v="1"/>
    <s v="CUNDINAMARCA"/>
    <x v="350"/>
    <m/>
    <d v="2020-01-23T13:20:00"/>
    <d v="2020-01-24T00:00:00"/>
    <m/>
    <s v="Cerrado"/>
    <s v="Juana Bulla Fonque"/>
    <s v="Monitoreo_IM"/>
    <m/>
    <x v="9"/>
    <n v="1425438"/>
    <d v="2020-01-23T16:17:00"/>
    <d v="2020-01-24T14:19:00"/>
    <m/>
    <x v="0"/>
    <d v="2020-01-24T14:19:00"/>
    <n v="1393"/>
    <s v="0.03224537037037"/>
    <x v="1"/>
    <m/>
    <n v="0"/>
    <x v="0"/>
    <n v="106"/>
    <s v="0.0024537037037037"/>
    <x v="3"/>
  </r>
  <r>
    <s v="INC000000504437"/>
    <s v="TERRESTRE"/>
    <x v="1"/>
    <s v="CUNDINAMARCA"/>
    <x v="351"/>
    <m/>
    <d v="2020-01-17T13:11:00"/>
    <d v="2020-01-20T00:00:00"/>
    <m/>
    <s v="Cerrado"/>
    <s v="Amanda Morales"/>
    <s v="Monitoreo_IM"/>
    <m/>
    <x v="6"/>
    <m/>
    <m/>
    <m/>
    <m/>
    <x v="0"/>
    <d v="2020-01-20T08:05:00"/>
    <m/>
    <n v="0"/>
    <x v="0"/>
    <m/>
    <n v="0"/>
    <x v="0"/>
    <n v="4014"/>
    <s v="0.092916666666667"/>
    <x v="2"/>
  </r>
  <r>
    <s v="INC000000508979"/>
    <s v="TERRESTRE"/>
    <x v="1"/>
    <s v="CUNDINAMARCA"/>
    <x v="351"/>
    <m/>
    <d v="2020-01-21T10:49:00"/>
    <d v="2020-01-21T00:00:00"/>
    <m/>
    <s v="Cerrado"/>
    <s v="Amanda Morales"/>
    <s v="Monitoreo_IM"/>
    <m/>
    <x v="6"/>
    <m/>
    <m/>
    <m/>
    <m/>
    <x v="0"/>
    <d v="2020-01-21T13:24:00"/>
    <m/>
    <n v="0"/>
    <x v="0"/>
    <m/>
    <n v="0"/>
    <x v="0"/>
    <n v="155"/>
    <s v="0.003587962962963"/>
    <x v="2"/>
  </r>
  <r>
    <s v="INC000000518054"/>
    <s v="TERRESTRE"/>
    <x v="1"/>
    <s v="CUNDINAMARCA"/>
    <x v="351"/>
    <m/>
    <d v="2020-01-27T16:30:00"/>
    <d v="2020-01-28T00:00:00"/>
    <m/>
    <s v="Cerrado"/>
    <s v="Amanda Morales"/>
    <s v="Monitoreo_IM"/>
    <m/>
    <x v="6"/>
    <m/>
    <m/>
    <m/>
    <m/>
    <x v="0"/>
    <d v="2020-01-28T07:51:00"/>
    <m/>
    <n v="0"/>
    <x v="0"/>
    <n v="845"/>
    <s v="0.019560185185185"/>
    <x v="2"/>
    <n v="76"/>
    <s v="0.0017592592592593"/>
    <x v="3"/>
  </r>
  <r>
    <s v="INC000000519803"/>
    <s v="TERRESTRE"/>
    <x v="1"/>
    <s v="CUNDINAMARCA"/>
    <x v="351"/>
    <m/>
    <d v="2020-01-28T16:23:00"/>
    <d v="2020-01-29T00:00:00"/>
    <m/>
    <s v="Cerrado"/>
    <s v="Amanda Morales"/>
    <s v="Monitoreo_IM"/>
    <m/>
    <x v="6"/>
    <m/>
    <m/>
    <m/>
    <m/>
    <x v="0"/>
    <d v="2020-01-29T08:07:00"/>
    <m/>
    <n v="0"/>
    <x v="0"/>
    <m/>
    <n v="0"/>
    <x v="0"/>
    <n v="944"/>
    <s v="0.021851851851852"/>
    <x v="3"/>
  </r>
  <r>
    <s v="INC000000521418"/>
    <s v="TERRESTRE"/>
    <x v="1"/>
    <s v="CUNDINAMARCA"/>
    <x v="351"/>
    <m/>
    <d v="2020-01-29T16:30:00"/>
    <d v="2020-01-30T00:00:00"/>
    <m/>
    <s v="Cerrado"/>
    <s v="Amanda Morales"/>
    <s v="Monitoreo_IM"/>
    <m/>
    <x v="6"/>
    <m/>
    <m/>
    <m/>
    <m/>
    <x v="0"/>
    <d v="2020-01-30T07:49:00"/>
    <m/>
    <n v="0"/>
    <x v="0"/>
    <m/>
    <n v="0"/>
    <x v="0"/>
    <n v="919"/>
    <s v="0.021273148148148"/>
    <x v="2"/>
  </r>
  <r>
    <s v="INC000000513116"/>
    <s v="TERRESTRE"/>
    <x v="1"/>
    <s v="CUNDINAMARCA"/>
    <x v="352"/>
    <m/>
    <d v="2020-01-23T15:39:00"/>
    <d v="2020-01-23T00:00:00"/>
    <m/>
    <s v="Cerrado"/>
    <s v="Nubia Stella Romero Moreno"/>
    <s v="Monitoreo_IM"/>
    <m/>
    <x v="6"/>
    <m/>
    <m/>
    <m/>
    <m/>
    <x v="0"/>
    <d v="2020-01-23T20:44:00"/>
    <m/>
    <n v="0"/>
    <x v="0"/>
    <n v="165"/>
    <s v="0.0038194444444444"/>
    <x v="2"/>
    <n v="140"/>
    <s v="0.0032407407407407"/>
    <x v="3"/>
  </r>
  <r>
    <s v="INC000000511037"/>
    <s v="TERRESTRE"/>
    <x v="1"/>
    <s v="CUNDINAMARCA"/>
    <x v="353"/>
    <m/>
    <d v="2020-01-22T10:35:00"/>
    <d v="2020-01-22T00:00:00"/>
    <m/>
    <s v="Cerrado"/>
    <s v="Leonel Castañeda Lozano"/>
    <s v="Monitoreo_IM"/>
    <m/>
    <x v="9"/>
    <n v="1423741"/>
    <d v="2020-01-22T14:27:00"/>
    <d v="2020-01-22T15:13:00"/>
    <m/>
    <x v="0"/>
    <d v="2020-01-22T15:13:00"/>
    <n v="46"/>
    <s v="0.0010648148148148"/>
    <x v="1"/>
    <m/>
    <n v="0"/>
    <x v="0"/>
    <n v="232"/>
    <s v="0.0053703703703704"/>
    <x v="4"/>
  </r>
  <r>
    <s v="INC000000513033"/>
    <s v="TERRESTRE"/>
    <x v="1"/>
    <s v="CUNDINAMARCA"/>
    <x v="353"/>
    <m/>
    <d v="2020-01-23T15:36:00"/>
    <d v="2020-01-23T00:00:00"/>
    <m/>
    <s v="Cerrado"/>
    <s v="Leonel Castañeda Lozano"/>
    <s v="Monitoreo_IM"/>
    <m/>
    <x v="9"/>
    <m/>
    <m/>
    <m/>
    <m/>
    <x v="0"/>
    <d v="2020-01-23T17:02:00"/>
    <m/>
    <n v="0"/>
    <x v="0"/>
    <n v="59"/>
    <s v="0.0013657407407407"/>
    <x v="5"/>
    <n v="27"/>
    <s v="0.000625"/>
    <x v="3"/>
  </r>
  <r>
    <s v="INC000000521349"/>
    <s v="TERRESTRE"/>
    <x v="1"/>
    <s v="CUNDINAMARCA"/>
    <x v="353"/>
    <m/>
    <d v="2020-01-29T16:12:00"/>
    <d v="2020-01-29T00:00:00"/>
    <m/>
    <s v="Cerrado"/>
    <s v="Leonel Castañeda Lozano"/>
    <s v="Monitoreo_IM"/>
    <m/>
    <x v="9"/>
    <m/>
    <m/>
    <m/>
    <m/>
    <x v="0"/>
    <d v="2020-01-29T16:24:00"/>
    <m/>
    <n v="0"/>
    <x v="0"/>
    <m/>
    <n v="0"/>
    <x v="0"/>
    <n v="12"/>
    <s v="0.00027777777777778"/>
    <x v="2"/>
  </r>
  <r>
    <s v="INC000000483959"/>
    <s v="TERRESTRE"/>
    <x v="1"/>
    <s v="CUNDINAMARCA"/>
    <x v="354"/>
    <m/>
    <d v="2019-12-31T10:09:00"/>
    <d v="2020-01-02T00:00:00"/>
    <m/>
    <s v="Cerrado"/>
    <s v="Armando Montaño Hernandez"/>
    <s v="Monitoreo_IM"/>
    <m/>
    <x v="6"/>
    <m/>
    <m/>
    <m/>
    <m/>
    <x v="0"/>
    <d v="2020-01-02T08:12:00"/>
    <m/>
    <n v="0"/>
    <x v="0"/>
    <n v="2763"/>
    <s v="0.063958333333333"/>
    <x v="2"/>
    <m/>
    <n v="0"/>
    <x v="1"/>
  </r>
  <r>
    <s v="INC000000494230"/>
    <s v="TERRESTRE"/>
    <x v="1"/>
    <s v="CUNDINAMARCA"/>
    <x v="354"/>
    <m/>
    <d v="2020-01-10T09:19:00"/>
    <d v="2020-01-13T00:00:00"/>
    <m/>
    <s v="Cerrado"/>
    <s v="Armando Montaño Hernandez"/>
    <s v="Phone"/>
    <m/>
    <x v="6"/>
    <n v="394097"/>
    <d v="2020-01-10T09:30:00"/>
    <d v="2020-01-10T15:27:00"/>
    <m/>
    <x v="0"/>
    <d v="2020-01-10T15:27:00"/>
    <n v="368"/>
    <s v="0.0085185185185185"/>
    <x v="1"/>
    <m/>
    <n v="0"/>
    <x v="0"/>
    <m/>
    <n v="0"/>
    <x v="1"/>
  </r>
  <r>
    <s v="INC000000509753"/>
    <s v="TERRESTRE"/>
    <x v="1"/>
    <s v="CUNDINAMARCA"/>
    <x v="354"/>
    <m/>
    <d v="2020-01-21T16:04:00"/>
    <d v="2020-01-22T00:00:00"/>
    <m/>
    <s v="Cerrado"/>
    <s v="Armando Montaño Hernandez"/>
    <s v="Monitoreo_IM"/>
    <m/>
    <x v="6"/>
    <m/>
    <m/>
    <m/>
    <m/>
    <x v="0"/>
    <d v="2020-01-21T16:26:00"/>
    <m/>
    <n v="0"/>
    <x v="0"/>
    <m/>
    <n v="0"/>
    <x v="0"/>
    <n v="22"/>
    <s v="0.00050925925925926"/>
    <x v="2"/>
  </r>
  <r>
    <s v="INC000000502921"/>
    <s v="TERRESTRE"/>
    <x v="1"/>
    <s v="CUNDINAMARCA"/>
    <x v="355"/>
    <m/>
    <d v="2020-01-16T12:34:00"/>
    <d v="2020-01-17T00:00:00"/>
    <m/>
    <s v="Cerrado"/>
    <s v="Blanca Velandia"/>
    <s v="Monitoreo_IM"/>
    <m/>
    <x v="6"/>
    <m/>
    <m/>
    <m/>
    <m/>
    <x v="0"/>
    <d v="2020-01-17T08:21:00"/>
    <m/>
    <n v="0"/>
    <x v="0"/>
    <m/>
    <n v="0"/>
    <x v="0"/>
    <n v="1187"/>
    <s v="0.027476851851852"/>
    <x v="2"/>
  </r>
  <r>
    <s v="INC000000511296"/>
    <s v="TERRESTRE"/>
    <x v="1"/>
    <s v="CUNDINAMARCA"/>
    <x v="355"/>
    <m/>
    <d v="2020-01-22T14:27:00"/>
    <d v="2020-01-24T00:00:00"/>
    <m/>
    <s v="Cerrado"/>
    <s v="Blanca Velandia"/>
    <s v="Monitoreo_IM"/>
    <m/>
    <x v="6"/>
    <n v="407221"/>
    <d v="2020-01-22T16:16:00"/>
    <d v="2020-01-23T20:04:00"/>
    <m/>
    <x v="0"/>
    <d v="2020-01-23T20:04:00"/>
    <m/>
    <n v="0"/>
    <x v="0"/>
    <m/>
    <n v="0"/>
    <x v="0"/>
    <n v="1777"/>
    <s v="0.041134259259259"/>
    <x v="5"/>
  </r>
  <r>
    <s v="INC000000524412"/>
    <s v="TERRESTRE"/>
    <x v="1"/>
    <s v="CUNDINAMARCA"/>
    <x v="355"/>
    <m/>
    <d v="2020-01-31T13:43:00"/>
    <d v="2020-01-31T00:00:00"/>
    <m/>
    <s v="Cerrado"/>
    <s v="Blanca Velandia"/>
    <s v="Monitoreo_IM"/>
    <m/>
    <x v="6"/>
    <n v="413347"/>
    <d v="2020-01-31T13:43:00"/>
    <d v="2020-01-31T13:45:00"/>
    <m/>
    <x v="0"/>
    <d v="2020-01-31T13:45:00"/>
    <m/>
    <n v="0"/>
    <x v="0"/>
    <m/>
    <n v="0"/>
    <x v="0"/>
    <n v="2"/>
    <n v="462962962.96296"/>
    <x v="3"/>
  </r>
  <r>
    <s v="INC000000520496"/>
    <s v="TERRESTRE"/>
    <x v="1"/>
    <s v="CUNDINAMARCA"/>
    <x v="355"/>
    <m/>
    <d v="2020-02-03T15:33:17"/>
    <d v="2020-01-29T00:00:00"/>
    <m/>
    <s v="Cerrado"/>
    <m/>
    <s v="Automatico"/>
    <m/>
    <x v="3"/>
    <n v="411642"/>
    <d v="2020-01-29T12:01:00"/>
    <d v="2020-01-29T11:53:00"/>
    <m/>
    <x v="0"/>
    <d v="2020-01-29T11:53:00"/>
    <n v="0"/>
    <n v="0"/>
    <x v="3"/>
    <m/>
    <n v="0"/>
    <x v="0"/>
    <m/>
    <n v="0"/>
    <x v="1"/>
  </r>
  <r>
    <s v="INC000000498574"/>
    <s v="TERRESTRE"/>
    <x v="1"/>
    <s v="CUNDINAMARCA"/>
    <x v="356"/>
    <m/>
    <d v="2020-01-14T08:23:00"/>
    <d v="2020-01-14T00:00:00"/>
    <m/>
    <s v="Cerrado"/>
    <s v="Cesar Demetrio Romero Guerra"/>
    <s v="Monitoreo_IM"/>
    <m/>
    <x v="6"/>
    <m/>
    <m/>
    <m/>
    <m/>
    <x v="0"/>
    <d v="2020-01-14T08:33:00"/>
    <m/>
    <n v="0"/>
    <x v="0"/>
    <n v="10"/>
    <s v="0.00023148148148148"/>
    <x v="2"/>
    <m/>
    <n v="0"/>
    <x v="1"/>
  </r>
  <r>
    <s v="INC000000501658"/>
    <s v="TERRESTRE"/>
    <x v="1"/>
    <s v="CUNDINAMARCA"/>
    <x v="356"/>
    <m/>
    <d v="2020-01-15T17:43:00"/>
    <d v="2020-01-16T00:00:00"/>
    <m/>
    <s v="Cerrado"/>
    <s v="Cesar Demetrio Romero Guerra"/>
    <s v="Monitoreo_IM"/>
    <m/>
    <x v="6"/>
    <m/>
    <m/>
    <m/>
    <m/>
    <x v="0"/>
    <d v="2020-01-16T08:18:00"/>
    <m/>
    <n v="0"/>
    <x v="0"/>
    <n v="875"/>
    <s v="0.02025462962963"/>
    <x v="2"/>
    <m/>
    <n v="0"/>
    <x v="1"/>
  </r>
  <r>
    <s v="INC000000503829"/>
    <s v="TERRESTRE"/>
    <x v="1"/>
    <s v="CUNDINAMARCA"/>
    <x v="356"/>
    <m/>
    <d v="2020-01-17T08:07:00"/>
    <d v="2020-01-17T00:00:00"/>
    <m/>
    <s v="Cerrado"/>
    <s v="Cesar Demetrio Romero Guerra"/>
    <s v="Monitoreo_IM"/>
    <m/>
    <x v="6"/>
    <m/>
    <m/>
    <m/>
    <m/>
    <x v="0"/>
    <d v="2020-01-17T08:24:00"/>
    <m/>
    <n v="0"/>
    <x v="0"/>
    <n v="17"/>
    <s v="0.00039351851851852"/>
    <x v="2"/>
    <m/>
    <n v="0"/>
    <x v="1"/>
  </r>
  <r>
    <s v="INC000000506923"/>
    <s v="TERRESTRE"/>
    <x v="1"/>
    <s v="CUNDINAMARCA"/>
    <x v="356"/>
    <m/>
    <d v="2020-01-20T08:15:00"/>
    <d v="2020-01-20T00:00:00"/>
    <m/>
    <s v="Cerrado"/>
    <s v="Cesar Demetrio Romero Guerra"/>
    <s v="Monitoreo_IM"/>
    <m/>
    <x v="6"/>
    <m/>
    <m/>
    <m/>
    <m/>
    <x v="0"/>
    <d v="2020-01-20T08:20:00"/>
    <m/>
    <n v="0"/>
    <x v="0"/>
    <n v="5"/>
    <s v="0.00011574074074074"/>
    <x v="2"/>
    <m/>
    <n v="0"/>
    <x v="1"/>
  </r>
  <r>
    <s v="INC000000513736"/>
    <s v="TERRESTRE"/>
    <x v="1"/>
    <s v="CUNDINAMARCA"/>
    <x v="356"/>
    <m/>
    <d v="2020-01-24T08:50:00"/>
    <d v="2020-01-24T00:00:00"/>
    <m/>
    <s v="Cerrado"/>
    <s v="Cesar Demetrio Romero Guerra"/>
    <s v="Monitoreo_IM"/>
    <m/>
    <x v="6"/>
    <m/>
    <m/>
    <m/>
    <m/>
    <x v="0"/>
    <d v="2020-01-24T10:01:00"/>
    <m/>
    <n v="0"/>
    <x v="0"/>
    <m/>
    <n v="0"/>
    <x v="0"/>
    <n v="71"/>
    <s v="0.0016435185185185"/>
    <x v="2"/>
  </r>
  <r>
    <s v="INC000000491102"/>
    <s v="TERRESTRE"/>
    <x v="1"/>
    <s v="CUNDINAMARCA"/>
    <x v="357"/>
    <m/>
    <d v="2020-01-07T17:00:00"/>
    <d v="2020-01-08T00:00:00"/>
    <m/>
    <s v="Cerrado"/>
    <s v="Sandra Milena Forero Florez"/>
    <s v="Monitoreo_IM"/>
    <m/>
    <x v="6"/>
    <m/>
    <m/>
    <m/>
    <m/>
    <x v="0"/>
    <d v="2020-01-08T08:09:00"/>
    <m/>
    <n v="0"/>
    <x v="0"/>
    <n v="909"/>
    <s v="0.021041666666667"/>
    <x v="2"/>
    <m/>
    <n v="0"/>
    <x v="1"/>
  </r>
  <r>
    <s v="INC000000507591"/>
    <s v="TERRESTRE"/>
    <x v="1"/>
    <s v="CUNDINAMARCA"/>
    <x v="358"/>
    <m/>
    <d v="2020-01-20T12:45:00"/>
    <d v="2020-01-20T00:00:00"/>
    <m/>
    <s v="Cerrado"/>
    <s v="Vilma Milena Romero Quiroga"/>
    <s v="Monitoreo_IM"/>
    <m/>
    <x v="6"/>
    <m/>
    <m/>
    <m/>
    <m/>
    <x v="0"/>
    <d v="2020-01-20T14:00:00"/>
    <m/>
    <n v="0"/>
    <x v="0"/>
    <n v="75"/>
    <s v="0.0017361111111111"/>
    <x v="2"/>
    <m/>
    <n v="0"/>
    <x v="1"/>
  </r>
  <r>
    <s v="INC000000509575"/>
    <s v="TERRESTRE"/>
    <x v="1"/>
    <s v="CUNDINAMARCA"/>
    <x v="358"/>
    <m/>
    <d v="2020-01-21T15:19:00"/>
    <d v="2020-01-22T00:00:00"/>
    <m/>
    <s v="Cerrado"/>
    <s v="Vilma Milena Romero Quiroga"/>
    <s v="Monitoreo_IM"/>
    <m/>
    <x v="6"/>
    <m/>
    <m/>
    <m/>
    <m/>
    <x v="0"/>
    <d v="2020-01-22T08:00:00"/>
    <m/>
    <n v="0"/>
    <x v="0"/>
    <n v="992"/>
    <s v="0.022962962962963"/>
    <x v="2"/>
    <n v="9"/>
    <s v="0.00020833333333333"/>
    <x v="3"/>
  </r>
  <r>
    <s v="INC000000524551"/>
    <s v="TERRESTRE"/>
    <x v="1"/>
    <s v="CUNDINAMARCA"/>
    <x v="359"/>
    <m/>
    <s v="0000-00-00 00:00:00"/>
    <d v="2020-01-31T00:00:00"/>
    <m/>
    <s v="Cerrado"/>
    <s v="Diana Patricia Matiz Sanchez"/>
    <s v="Monitoreo_IM"/>
    <m/>
    <x v="7"/>
    <m/>
    <m/>
    <m/>
    <m/>
    <x v="0"/>
    <s v="0000/00/00"/>
    <m/>
    <n v="0"/>
    <x v="0"/>
    <m/>
    <n v="0"/>
    <x v="0"/>
    <m/>
    <n v="0"/>
    <x v="1"/>
  </r>
  <r>
    <s v="INC000000509072"/>
    <s v="TERRESTRE"/>
    <x v="1"/>
    <s v="CUNDINAMARCA"/>
    <x v="359"/>
    <m/>
    <d v="2019-11-21T12:15:00"/>
    <d v="2020-01-21T00:00:00"/>
    <m/>
    <s v="Cerrado"/>
    <s v="Diana Patricia Matiz Sanchez"/>
    <s v="Monitoreo_IM"/>
    <m/>
    <x v="7"/>
    <m/>
    <m/>
    <m/>
    <m/>
    <x v="0"/>
    <d v="2020-01-21T15:25:00"/>
    <m/>
    <n v="0"/>
    <x v="0"/>
    <n v="8"/>
    <s v="0.00018518518518519"/>
    <x v="2"/>
    <n v="88022"/>
    <n v="20375462962963"/>
    <x v="3"/>
  </r>
  <r>
    <s v="INC000000492060"/>
    <s v="TERRESTRE"/>
    <x v="1"/>
    <s v="CUNDINAMARCA"/>
    <x v="360"/>
    <m/>
    <d v="2020-01-08T15:14:00"/>
    <d v="2020-01-08T00:00:00"/>
    <m/>
    <s v="Cerrado"/>
    <s v="Elina Carrillo"/>
    <s v="Monitoreo_IM"/>
    <m/>
    <x v="6"/>
    <m/>
    <m/>
    <m/>
    <m/>
    <x v="0"/>
    <d v="2020-01-08T15:36:00"/>
    <m/>
    <n v="0"/>
    <x v="0"/>
    <m/>
    <n v="0"/>
    <x v="0"/>
    <n v="22"/>
    <s v="0.00050925925925926"/>
    <x v="2"/>
  </r>
  <r>
    <s v="INC000000509257"/>
    <s v="TERRESTRE"/>
    <x v="1"/>
    <s v="CUNDINAMARCA"/>
    <x v="360"/>
    <m/>
    <d v="2020-01-21T12:20:00"/>
    <d v="2020-01-21T00:00:00"/>
    <m/>
    <s v="Cerrado"/>
    <s v="Elina Carrillo"/>
    <s v="Monitoreo_IM"/>
    <m/>
    <x v="6"/>
    <m/>
    <m/>
    <m/>
    <m/>
    <x v="0"/>
    <d v="2020-01-21T12:25:00"/>
    <m/>
    <n v="0"/>
    <x v="0"/>
    <m/>
    <n v="0"/>
    <x v="0"/>
    <n v="5"/>
    <s v="0.00011574074074074"/>
    <x v="2"/>
  </r>
  <r>
    <s v="INC000000498768"/>
    <s v="TERRESTRE"/>
    <x v="1"/>
    <s v="CUNDINAMARCA"/>
    <x v="361"/>
    <m/>
    <d v="2020-01-14T08:19:00"/>
    <d v="2020-01-14T00:00:00"/>
    <m/>
    <s v="Cerrado"/>
    <s v="Fidel Rueda"/>
    <s v="Monitoreo_IM"/>
    <m/>
    <x v="6"/>
    <m/>
    <m/>
    <m/>
    <m/>
    <x v="0"/>
    <d v="2020-01-14T08:27:00"/>
    <m/>
    <n v="0"/>
    <x v="0"/>
    <n v="8"/>
    <s v="0.00018518518518519"/>
    <x v="2"/>
    <m/>
    <n v="0"/>
    <x v="1"/>
  </r>
  <r>
    <s v="INC000000507020"/>
    <s v="TERRESTRE"/>
    <x v="1"/>
    <s v="CUNDINAMARCA"/>
    <x v="361"/>
    <m/>
    <d v="2020-01-20T08:45:00"/>
    <d v="2020-01-20T00:00:00"/>
    <m/>
    <s v="Cerrado"/>
    <s v="Fidel Rueda"/>
    <s v="Monitoreo_IM"/>
    <m/>
    <x v="6"/>
    <m/>
    <m/>
    <m/>
    <m/>
    <x v="0"/>
    <d v="2020-01-20T08:53:00"/>
    <m/>
    <n v="0"/>
    <x v="0"/>
    <m/>
    <n v="0"/>
    <x v="0"/>
    <n v="8"/>
    <s v="0.00018518518518519"/>
    <x v="2"/>
  </r>
  <r>
    <s v="INC000000517296"/>
    <s v="TERRESTRE"/>
    <x v="1"/>
    <s v="CUNDINAMARCA"/>
    <x v="361"/>
    <m/>
    <d v="2020-01-27T10:35:00"/>
    <d v="2020-01-27T00:00:00"/>
    <m/>
    <s v="Cerrado"/>
    <s v="Fidel Rueda"/>
    <s v="Monitoreo_IM"/>
    <m/>
    <x v="6"/>
    <m/>
    <m/>
    <m/>
    <m/>
    <x v="0"/>
    <d v="2020-01-27T10:40:00"/>
    <m/>
    <n v="0"/>
    <x v="0"/>
    <m/>
    <n v="0"/>
    <x v="0"/>
    <n v="5"/>
    <s v="0.00011574074074074"/>
    <x v="3"/>
  </r>
  <r>
    <s v="INC000000517554"/>
    <s v="TERRESTRE"/>
    <x v="1"/>
    <s v="CUNDINAMARCA"/>
    <x v="361"/>
    <m/>
    <d v="2020-01-27T11:54:00"/>
    <d v="2020-01-28T00:00:00"/>
    <m/>
    <s v="Cerrado"/>
    <s v="Fidel Rueda"/>
    <s v="Monitoreo_IM"/>
    <m/>
    <x v="6"/>
    <m/>
    <m/>
    <m/>
    <m/>
    <x v="0"/>
    <d v="2020-01-27T12:01:00"/>
    <m/>
    <n v="0"/>
    <x v="0"/>
    <m/>
    <n v="0"/>
    <x v="0"/>
    <n v="7"/>
    <s v="0.00016203703703704"/>
    <x v="2"/>
  </r>
  <r>
    <s v="INC000000508739"/>
    <s v="TERRESTRE"/>
    <x v="1"/>
    <s v="CUNDINAMARCA"/>
    <x v="362"/>
    <m/>
    <d v="2020-01-21T08:52:00"/>
    <d v="2020-01-21T00:00:00"/>
    <m/>
    <s v="Cerrado"/>
    <s v="Angelig Dimate Velosa"/>
    <s v="Monitoreo_IM"/>
    <m/>
    <x v="6"/>
    <m/>
    <m/>
    <m/>
    <m/>
    <x v="0"/>
    <d v="2020-01-21T10:36:00"/>
    <m/>
    <n v="0"/>
    <x v="0"/>
    <m/>
    <n v="0"/>
    <x v="0"/>
    <n v="104"/>
    <s v="0.0024074074074074"/>
    <x v="2"/>
  </r>
  <r>
    <s v="INC000000512712"/>
    <s v="TERRESTRE"/>
    <x v="1"/>
    <s v="CUNDINAMARCA"/>
    <x v="362"/>
    <m/>
    <d v="2020-01-23T11:47:00"/>
    <d v="2020-01-23T00:00:00"/>
    <m/>
    <s v="Cerrado"/>
    <s v="Angelig Dimate Velosa"/>
    <s v="Monitoreo_IM"/>
    <m/>
    <x v="6"/>
    <m/>
    <m/>
    <m/>
    <m/>
    <x v="0"/>
    <d v="2020-01-23T12:33:00"/>
    <m/>
    <n v="0"/>
    <x v="0"/>
    <m/>
    <n v="0"/>
    <x v="0"/>
    <n v="46"/>
    <s v="0.0010648148148148"/>
    <x v="2"/>
  </r>
  <r>
    <s v="INC000000514599"/>
    <s v="TERRESTRE"/>
    <x v="1"/>
    <s v="CUNDINAMARCA"/>
    <x v="362"/>
    <m/>
    <d v="2020-01-24T16:12:00"/>
    <d v="2020-01-24T00:00:00"/>
    <m/>
    <s v="Cerrado"/>
    <s v="Angelig Dimate Velosa"/>
    <s v="Monitoreo_IM"/>
    <m/>
    <x v="6"/>
    <n v="408648"/>
    <d v="2020-01-24T17:45:00"/>
    <d v="2020-01-24T18:29:00"/>
    <m/>
    <x v="0"/>
    <d v="2020-01-24T18:29:00"/>
    <n v="44"/>
    <s v="0.0010185185185185"/>
    <x v="1"/>
    <m/>
    <n v="0"/>
    <x v="0"/>
    <n v="93"/>
    <s v="0.0021527777777778"/>
    <x v="4"/>
  </r>
  <r>
    <s v="INC000000500028"/>
    <s v="SATELITAL"/>
    <x v="0"/>
    <s v="GUAINIA "/>
    <x v="363"/>
    <m/>
    <d v="2020-01-14T16:01:00"/>
    <d v="2020-01-15T00:00:00"/>
    <m/>
    <s v="Cerrado"/>
    <s v="Jose Gustavo Bonilla Gomez"/>
    <s v="Monitoreo_IM"/>
    <m/>
    <x v="0"/>
    <n v="490881"/>
    <d v="2020-01-14T16:53:00"/>
    <d v="2020-01-14T16:55:00"/>
    <m/>
    <x v="0"/>
    <d v="2020-01-14T16:55:00"/>
    <n v="54"/>
    <s v="0.00125"/>
    <x v="1"/>
    <m/>
    <n v="0"/>
    <x v="0"/>
    <m/>
    <n v="0"/>
    <x v="1"/>
  </r>
  <r>
    <s v="INC000000503149"/>
    <s v="SATELITAL"/>
    <x v="0"/>
    <s v="GUAINIA "/>
    <x v="363"/>
    <m/>
    <d v="2020-01-16T15:37:00"/>
    <d v="2020-01-17T00:00:00"/>
    <m/>
    <s v="Cerrado"/>
    <s v="Jose Gustavo Bonilla Gomez"/>
    <s v="Monitoreo_IM"/>
    <m/>
    <x v="0"/>
    <m/>
    <m/>
    <m/>
    <m/>
    <x v="0"/>
    <d v="2020-01-17T07:38:00"/>
    <m/>
    <n v="0"/>
    <x v="0"/>
    <m/>
    <n v="0"/>
    <x v="0"/>
    <n v="961"/>
    <s v="0.02224537037037"/>
    <x v="0"/>
  </r>
  <r>
    <s v="INC000000504960"/>
    <s v="SATELITAL"/>
    <x v="0"/>
    <s v="GUAINIA "/>
    <x v="363"/>
    <m/>
    <d v="2020-01-17T18:50:00"/>
    <d v="2020-01-17T00:00:00"/>
    <m/>
    <s v="Cerrado"/>
    <s v="Jose Gustavo Bonilla Gomez"/>
    <s v="Monitoreo_IM"/>
    <m/>
    <x v="0"/>
    <m/>
    <m/>
    <m/>
    <m/>
    <x v="0"/>
    <d v="2020-01-17T23:07:00"/>
    <m/>
    <n v="0"/>
    <x v="0"/>
    <n v="257"/>
    <s v="0.0059490740740741"/>
    <x v="2"/>
    <m/>
    <n v="0"/>
    <x v="1"/>
  </r>
  <r>
    <s v="INC000000508190"/>
    <s v="SATELITAL"/>
    <x v="0"/>
    <s v="GUAINIA "/>
    <x v="363"/>
    <m/>
    <d v="2020-01-20T06:19:00"/>
    <d v="2020-01-21T00:00:00"/>
    <m/>
    <s v="Cerrado"/>
    <s v="Jose Gustavo Bonilla Gomez"/>
    <s v="Monitoreo_IM"/>
    <m/>
    <x v="0"/>
    <m/>
    <m/>
    <m/>
    <m/>
    <x v="0"/>
    <d v="2020-01-21T07:45:00"/>
    <m/>
    <n v="0"/>
    <x v="0"/>
    <m/>
    <n v="0"/>
    <x v="0"/>
    <n v="1526"/>
    <s v="0.035324074074074"/>
    <x v="2"/>
  </r>
  <r>
    <s v="INC000000509978"/>
    <s v="SATELITAL"/>
    <x v="0"/>
    <s v="GUAINIA "/>
    <x v="363"/>
    <m/>
    <d v="2020-01-21T18:30:00"/>
    <d v="2020-01-23T00:00:00"/>
    <m/>
    <s v="Cerrado"/>
    <s v="Jose Gustavo Bonilla Gomez"/>
    <s v="Monitoreo_IM"/>
    <m/>
    <x v="0"/>
    <m/>
    <m/>
    <m/>
    <m/>
    <x v="0"/>
    <d v="2020-01-23T08:00:00"/>
    <m/>
    <n v="0"/>
    <x v="0"/>
    <n v="2250"/>
    <s v="0.052083333333333"/>
    <x v="2"/>
    <m/>
    <n v="0"/>
    <x v="1"/>
  </r>
  <r>
    <s v="INC000000513166"/>
    <s v="SATELITAL"/>
    <x v="0"/>
    <s v="GUAINIA "/>
    <x v="363"/>
    <m/>
    <d v="2020-01-23T18:21:00"/>
    <d v="2020-01-27T00:00:00"/>
    <m/>
    <s v="Cerrado"/>
    <s v="Jose Gustavo Bonilla Gomez"/>
    <s v="Monitoreo_IM"/>
    <m/>
    <x v="0"/>
    <m/>
    <m/>
    <m/>
    <m/>
    <x v="0"/>
    <d v="2020-01-24T07:43:00"/>
    <m/>
    <n v="0"/>
    <x v="0"/>
    <n v="802"/>
    <s v="0.018564814814815"/>
    <x v="2"/>
    <m/>
    <n v="0"/>
    <x v="1"/>
  </r>
  <r>
    <s v="INC000000518236"/>
    <s v="SATELITAL"/>
    <x v="0"/>
    <s v="GUAINIA "/>
    <x v="363"/>
    <m/>
    <d v="2020-01-27T18:36:00"/>
    <d v="2020-01-28T00:00:00"/>
    <m/>
    <s v="Cerrado"/>
    <s v="Jose Gustavo Bonilla Gomez"/>
    <s v="Monitoreo_IM"/>
    <m/>
    <x v="0"/>
    <m/>
    <m/>
    <m/>
    <m/>
    <x v="0"/>
    <d v="2020-01-28T08:05:00"/>
    <m/>
    <n v="0"/>
    <x v="0"/>
    <n v="692"/>
    <s v="0.016018518518519"/>
    <x v="2"/>
    <n v="117"/>
    <s v="0.0027083333333333"/>
    <x v="3"/>
  </r>
  <r>
    <s v="INC000000519893"/>
    <s v="SATELITAL"/>
    <x v="0"/>
    <s v="GUAINIA "/>
    <x v="363"/>
    <m/>
    <d v="2020-01-28T19:51:00"/>
    <d v="2020-01-29T00:00:00"/>
    <m/>
    <s v="Cerrado"/>
    <s v="Jose Gustavo Bonilla Gomez"/>
    <s v="Monitoreo_IM"/>
    <m/>
    <x v="0"/>
    <m/>
    <m/>
    <m/>
    <m/>
    <x v="0"/>
    <d v="2020-01-29T08:02:00"/>
    <m/>
    <n v="0"/>
    <x v="0"/>
    <m/>
    <n v="0"/>
    <x v="0"/>
    <n v="731"/>
    <s v="0.016921296296296"/>
    <x v="3"/>
  </r>
  <r>
    <s v="INC000000521644"/>
    <s v="SATELITAL"/>
    <x v="0"/>
    <s v="GUAINIA "/>
    <x v="363"/>
    <m/>
    <d v="2020-01-29T18:19:00"/>
    <d v="2020-01-30T00:00:00"/>
    <m/>
    <s v="Cerrado"/>
    <s v="Jose Gustavo Bonilla Gomez"/>
    <s v="Monitoreo_IM"/>
    <m/>
    <x v="0"/>
    <m/>
    <m/>
    <m/>
    <m/>
    <x v="0"/>
    <d v="2020-01-30T07:43:00"/>
    <m/>
    <n v="0"/>
    <x v="0"/>
    <n v="804"/>
    <s v="0.018611111111111"/>
    <x v="3"/>
    <m/>
    <n v="0"/>
    <x v="1"/>
  </r>
  <r>
    <s v="INC000000523237"/>
    <s v="SATELITAL"/>
    <x v="0"/>
    <s v="GUAINIA "/>
    <x v="363"/>
    <m/>
    <d v="2020-01-30T19:17:00"/>
    <d v="2020-01-31T00:00:00"/>
    <m/>
    <s v="Cerrado"/>
    <s v="Jose Gustavo Bonilla Gomez"/>
    <s v="Monitoreo_IM"/>
    <m/>
    <x v="0"/>
    <n v="492967"/>
    <d v="2020-01-31T09:07:00"/>
    <d v="2020-01-31T08:51:00"/>
    <m/>
    <x v="0"/>
    <d v="2020-01-31T08:51:00"/>
    <n v="814"/>
    <s v="0.018842592592593"/>
    <x v="1"/>
    <m/>
    <n v="0"/>
    <x v="0"/>
    <n v="0"/>
    <n v="0"/>
    <x v="1"/>
  </r>
  <r>
    <s v="INC000000524682"/>
    <s v="SATELITAL"/>
    <x v="0"/>
    <s v="GUAINIA "/>
    <x v="363"/>
    <m/>
    <d v="2020-01-31T19:49:00"/>
    <d v="2020-02-03T00:00:00"/>
    <m/>
    <s v="Cerrado"/>
    <s v="Jose Gustavo Bonilla Gomez"/>
    <s v="Monitoreo_IM"/>
    <m/>
    <x v="0"/>
    <m/>
    <m/>
    <m/>
    <m/>
    <x v="0"/>
    <d v="2020-02-03T07:56:00"/>
    <m/>
    <n v="0"/>
    <x v="0"/>
    <n v="3607"/>
    <s v="0.08349537037037"/>
    <x v="2"/>
    <m/>
    <n v="0"/>
    <x v="1"/>
  </r>
  <r>
    <s v="INC000000504223"/>
    <s v="TERRESTRE"/>
    <x v="1"/>
    <s v="GUAJIRA"/>
    <x v="364"/>
    <m/>
    <d v="2020-01-17T11:05:00"/>
    <d v="2020-01-17T00:00:00"/>
    <m/>
    <s v="Cerrado"/>
    <s v="Ana Maria Freile Torres"/>
    <s v="Monitoreo_IM"/>
    <m/>
    <x v="7"/>
    <m/>
    <m/>
    <m/>
    <m/>
    <x v="0"/>
    <d v="2020-01-17T13:15:00"/>
    <m/>
    <n v="0"/>
    <x v="0"/>
    <n v="130"/>
    <s v="0.0030092592592593"/>
    <x v="5"/>
    <m/>
    <n v="0"/>
    <x v="1"/>
  </r>
  <r>
    <s v="INC000000493039"/>
    <s v="TERRESTRE"/>
    <x v="1"/>
    <s v="GUAJIRA"/>
    <x v="365"/>
    <m/>
    <d v="2020-01-09T10:54:00"/>
    <d v="2020-01-09T00:00:00"/>
    <m/>
    <s v="Cerrado"/>
    <s v="Harold Wilson Vanegas"/>
    <s v="Monitoreo_IM"/>
    <m/>
    <x v="6"/>
    <m/>
    <m/>
    <m/>
    <m/>
    <x v="0"/>
    <d v="2020-01-09T10:56:00"/>
    <m/>
    <n v="0"/>
    <x v="0"/>
    <m/>
    <n v="0"/>
    <x v="0"/>
    <n v="2"/>
    <n v="462962962.96296"/>
    <x v="2"/>
  </r>
  <r>
    <s v="INC000000493471"/>
    <s v="TERRESTRE"/>
    <x v="1"/>
    <s v="GUAJIRA"/>
    <x v="365"/>
    <m/>
    <d v="2020-01-09T15:43:00"/>
    <d v="2020-01-09T00:00:00"/>
    <m/>
    <s v="Cerrado"/>
    <s v="Harold Wilson Vanegas"/>
    <s v="Monitoreo_IM"/>
    <m/>
    <x v="6"/>
    <m/>
    <m/>
    <m/>
    <m/>
    <x v="0"/>
    <d v="2020-01-09T16:10:00"/>
    <m/>
    <n v="0"/>
    <x v="0"/>
    <m/>
    <n v="0"/>
    <x v="0"/>
    <n v="27"/>
    <s v="0.000625"/>
    <x v="2"/>
  </r>
  <r>
    <s v="INC000000497685"/>
    <s v="TERRESTRE"/>
    <x v="1"/>
    <s v="GUAJIRA"/>
    <x v="365"/>
    <m/>
    <d v="2020-01-13T15:11:00"/>
    <d v="2020-01-15T00:00:00"/>
    <m/>
    <s v="Cerrado"/>
    <s v="Harold Wilson Vanegas"/>
    <s v="Monitoreo_IM"/>
    <m/>
    <x v="6"/>
    <m/>
    <m/>
    <m/>
    <m/>
    <x v="0"/>
    <d v="2020-01-15T09:30:00"/>
    <n v="2539"/>
    <s v="0.058773148148148"/>
    <x v="3"/>
    <m/>
    <n v="0"/>
    <x v="0"/>
    <m/>
    <n v="0"/>
    <x v="1"/>
  </r>
  <r>
    <s v="INC000000499138"/>
    <s v="TERRESTRE"/>
    <x v="1"/>
    <s v="GUAJIRA"/>
    <x v="365"/>
    <m/>
    <d v="2020-01-14T11:05:00"/>
    <d v="2020-01-15T00:00:00"/>
    <m/>
    <s v="Cerrado"/>
    <s v="Harold Wilson Vanegas"/>
    <s v="Monitoreo_IM"/>
    <m/>
    <x v="6"/>
    <n v="396794"/>
    <d v="2020-01-14T12:35:00"/>
    <d v="2020-01-14T15:56:00"/>
    <m/>
    <x v="0"/>
    <d v="2020-01-14T15:56:00"/>
    <n v="291"/>
    <s v="0.0067361111111111"/>
    <x v="3"/>
    <m/>
    <n v="0"/>
    <x v="0"/>
    <m/>
    <n v="0"/>
    <x v="1"/>
  </r>
  <r>
    <s v="INC000000507085"/>
    <s v="TERRESTRE"/>
    <x v="1"/>
    <s v="GUAJIRA"/>
    <x v="365"/>
    <m/>
    <d v="2020-01-20T10:04:00"/>
    <d v="2020-01-20T00:00:00"/>
    <m/>
    <s v="Cerrado"/>
    <s v="Harold Wilson Vanegas"/>
    <s v="Monitoreo_IM"/>
    <m/>
    <x v="6"/>
    <m/>
    <m/>
    <m/>
    <m/>
    <x v="0"/>
    <d v="2020-01-20T10:14:00"/>
    <m/>
    <n v="0"/>
    <x v="0"/>
    <n v="10"/>
    <s v="0.00023148148148148"/>
    <x v="2"/>
    <m/>
    <n v="0"/>
    <x v="1"/>
  </r>
  <r>
    <s v="INC000000507656"/>
    <s v="TERRESTRE"/>
    <x v="1"/>
    <s v="GUAJIRA"/>
    <x v="366"/>
    <m/>
    <d v="2020-01-20T12:19:00"/>
    <d v="2020-01-20T00:00:00"/>
    <m/>
    <s v="Cerrado"/>
    <s v="Claudia Tatiana Pinto Pedroza"/>
    <s v="Monitoreo_IM"/>
    <m/>
    <x v="7"/>
    <m/>
    <m/>
    <m/>
    <m/>
    <x v="0"/>
    <d v="2020-01-20T13:25:00"/>
    <m/>
    <n v="0"/>
    <x v="0"/>
    <n v="66"/>
    <s v="0.0015277777777778"/>
    <x v="2"/>
    <m/>
    <n v="0"/>
    <x v="1"/>
  </r>
  <r>
    <s v="INC000000524295"/>
    <s v="TERRESTRE"/>
    <x v="1"/>
    <s v="GUAJIRA"/>
    <x v="366"/>
    <m/>
    <d v="2020-01-31T13:20:00"/>
    <d v="2020-02-03T00:00:00"/>
    <m/>
    <s v="Cerrado"/>
    <s v="Claudia Tatiana Pinto Pedroza"/>
    <s v="Monitoreo_IM"/>
    <m/>
    <x v="7"/>
    <m/>
    <m/>
    <m/>
    <m/>
    <x v="0"/>
    <d v="2020-02-03T08:20:00"/>
    <m/>
    <n v="0"/>
    <x v="0"/>
    <m/>
    <n v="0"/>
    <x v="0"/>
    <n v="4020"/>
    <s v="0.093055555555556"/>
    <x v="2"/>
  </r>
  <r>
    <s v="INC000000524423"/>
    <s v="TERRESTRE"/>
    <x v="1"/>
    <s v="GUAJIRA"/>
    <x v="367"/>
    <m/>
    <d v="2020-01-31T13:56:00"/>
    <d v="2020-02-01T00:00:00"/>
    <m/>
    <s v="Cerrado"/>
    <s v="Guillermo Builes Medina"/>
    <s v="Monitoreo_IM"/>
    <m/>
    <x v="7"/>
    <m/>
    <m/>
    <m/>
    <m/>
    <x v="0"/>
    <d v="2020-01-31T20:01:00"/>
    <m/>
    <n v="0"/>
    <x v="0"/>
    <m/>
    <n v="0"/>
    <x v="0"/>
    <n v="365"/>
    <s v="0.0084490740740741"/>
    <x v="2"/>
  </r>
  <r>
    <s v="INC000000493069"/>
    <s v="TERRESTRE"/>
    <x v="1"/>
    <s v="GUAJIRA"/>
    <x v="368"/>
    <m/>
    <d v="2020-01-09T11:35:00"/>
    <d v="2020-01-10T00:00:00"/>
    <m/>
    <s v="Cerrado"/>
    <s v="Jorge David Ojeda"/>
    <s v="Monitoreo_IM"/>
    <m/>
    <x v="7"/>
    <m/>
    <m/>
    <m/>
    <m/>
    <x v="0"/>
    <d v="2020-01-09T15:03:00"/>
    <m/>
    <n v="0"/>
    <x v="0"/>
    <m/>
    <n v="0"/>
    <x v="0"/>
    <n v="208"/>
    <s v="0.0048148148148148"/>
    <x v="2"/>
  </r>
  <r>
    <s v="INC000000492202"/>
    <s v="TERRESTRE"/>
    <x v="1"/>
    <s v="GUAJIRA"/>
    <x v="369"/>
    <m/>
    <d v="2020-01-08T14:54:00"/>
    <d v="2020-01-08T00:00:00"/>
    <m/>
    <s v="Cerrado"/>
    <s v="Olga Lucia Palacios"/>
    <s v="Monitoreo_IM"/>
    <m/>
    <x v="7"/>
    <m/>
    <m/>
    <m/>
    <m/>
    <x v="0"/>
    <d v="2020-01-08T16:16:00"/>
    <m/>
    <n v="0"/>
    <x v="0"/>
    <m/>
    <n v="0"/>
    <x v="0"/>
    <n v="82"/>
    <s v="0.0018981481481481"/>
    <x v="2"/>
  </r>
  <r>
    <s v="INC000000494337"/>
    <s v="TERRESTRE"/>
    <x v="1"/>
    <s v="GUAJIRA"/>
    <x v="369"/>
    <m/>
    <d v="2020-01-10T10:41:00"/>
    <d v="2020-01-13T00:00:00"/>
    <m/>
    <s v="Cerrado"/>
    <s v="Olga Lucia Palacios"/>
    <s v="Monitoreo_IM"/>
    <m/>
    <x v="7"/>
    <m/>
    <m/>
    <m/>
    <m/>
    <x v="0"/>
    <d v="2020-01-13T08:06:00"/>
    <m/>
    <n v="0"/>
    <x v="0"/>
    <m/>
    <n v="0"/>
    <x v="0"/>
    <n v="4165"/>
    <s v="0.096412037037037"/>
    <x v="2"/>
  </r>
  <r>
    <s v="INC000000498688"/>
    <s v="TERRESTRE"/>
    <x v="1"/>
    <s v="GUAJIRA"/>
    <x v="369"/>
    <m/>
    <d v="2020-01-14T08:19:00"/>
    <d v="2020-01-14T00:00:00"/>
    <m/>
    <s v="Cerrado"/>
    <s v="Olga Lucia Palacios"/>
    <s v="Monitoreo_IM"/>
    <m/>
    <x v="7"/>
    <m/>
    <m/>
    <m/>
    <m/>
    <x v="0"/>
    <d v="2020-01-14T08:26:00"/>
    <m/>
    <n v="0"/>
    <x v="0"/>
    <n v="7"/>
    <s v="0.00016203703703704"/>
    <x v="2"/>
    <m/>
    <n v="0"/>
    <x v="1"/>
  </r>
  <r>
    <s v="INC000000501619"/>
    <s v="TERRESTRE"/>
    <x v="1"/>
    <s v="GUAJIRA"/>
    <x v="369"/>
    <m/>
    <d v="2020-01-15T16:23:00"/>
    <d v="2020-01-16T00:00:00"/>
    <m/>
    <s v="Cerrado"/>
    <s v="Olga Lucia Palacios"/>
    <s v="Monitoreo_IM"/>
    <m/>
    <x v="7"/>
    <m/>
    <m/>
    <m/>
    <m/>
    <x v="0"/>
    <d v="2020-01-16T08:11:00"/>
    <m/>
    <n v="0"/>
    <x v="0"/>
    <n v="948"/>
    <s v="0.021944444444444"/>
    <x v="2"/>
    <m/>
    <n v="0"/>
    <x v="1"/>
  </r>
  <r>
    <s v="INC000000507294"/>
    <s v="TERRESTRE"/>
    <x v="1"/>
    <s v="GUAJIRA"/>
    <x v="369"/>
    <m/>
    <d v="2020-01-20T11:01:00"/>
    <d v="2020-01-20T00:00:00"/>
    <m/>
    <s v="Cerrado"/>
    <s v="Olga Lucia Palacios"/>
    <s v="Monitoreo_IM"/>
    <m/>
    <x v="7"/>
    <m/>
    <m/>
    <m/>
    <m/>
    <x v="0"/>
    <d v="2020-01-20T14:16:00"/>
    <m/>
    <n v="0"/>
    <x v="0"/>
    <n v="195"/>
    <s v="0.0045138888888889"/>
    <x v="2"/>
    <m/>
    <n v="0"/>
    <x v="1"/>
  </r>
  <r>
    <s v="INC000000524318"/>
    <s v="TERRESTRE"/>
    <x v="1"/>
    <s v="GUAJIRA"/>
    <x v="369"/>
    <m/>
    <d v="2020-01-31T13:20:00"/>
    <d v="2020-02-03T00:00:00"/>
    <m/>
    <s v="Cerrado"/>
    <s v="Olga Lucia Palacios"/>
    <s v="Monitoreo_IM"/>
    <m/>
    <x v="7"/>
    <m/>
    <m/>
    <m/>
    <m/>
    <x v="0"/>
    <d v="2020-02-03T08:19:00"/>
    <m/>
    <n v="0"/>
    <x v="0"/>
    <m/>
    <n v="0"/>
    <x v="0"/>
    <n v="4019"/>
    <s v="0.093032407407407"/>
    <x v="2"/>
  </r>
  <r>
    <s v="INC000000486939"/>
    <s v="TERRESTRE"/>
    <x v="1"/>
    <s v="GUAJIRA"/>
    <x v="370"/>
    <m/>
    <d v="2020-01-03T10:38:00"/>
    <d v="2020-01-03T00:00:00"/>
    <m/>
    <s v="Cerrado"/>
    <s v="Rosa Graciela Palacio Ochoa"/>
    <s v="Monitoreo_IM"/>
    <m/>
    <x v="6"/>
    <m/>
    <m/>
    <m/>
    <m/>
    <x v="0"/>
    <d v="2020-01-03T13:00:00"/>
    <m/>
    <n v="0"/>
    <x v="0"/>
    <m/>
    <n v="0"/>
    <x v="0"/>
    <n v="142"/>
    <s v="0.003287037037037"/>
    <x v="2"/>
  </r>
  <r>
    <s v="INC000000497673"/>
    <s v="TERRESTRE"/>
    <x v="1"/>
    <s v="GUAJIRA"/>
    <x v="370"/>
    <m/>
    <d v="2020-01-13T15:01:00"/>
    <d v="2020-01-14T00:00:00"/>
    <m/>
    <s v="Cerrado"/>
    <s v="Rosa Graciela Palacio Ochoa"/>
    <s v="Monitoreo_IM"/>
    <m/>
    <x v="6"/>
    <n v="395995"/>
    <d v="2020-01-13T15:51:00"/>
    <d v="2020-01-13T17:00:00"/>
    <m/>
    <x v="0"/>
    <d v="2020-01-13T17:00:00"/>
    <n v="119"/>
    <s v="0.0027546296296296"/>
    <x v="3"/>
    <m/>
    <n v="0"/>
    <x v="0"/>
    <m/>
    <n v="0"/>
    <x v="1"/>
  </r>
  <r>
    <s v="INC000000502294"/>
    <s v="TERRESTRE"/>
    <x v="1"/>
    <s v="GUAJIRA"/>
    <x v="370"/>
    <m/>
    <d v="2020-01-16T09:56:00"/>
    <d v="2020-01-16T00:00:00"/>
    <m/>
    <s v="Cerrado"/>
    <s v="Rosa Graciela Palacio Ochoa"/>
    <s v="Monitoreo_IM"/>
    <m/>
    <x v="6"/>
    <m/>
    <m/>
    <m/>
    <m/>
    <x v="0"/>
    <d v="2020-01-16T10:30:00"/>
    <m/>
    <n v="0"/>
    <x v="0"/>
    <n v="34"/>
    <s v="0.00078703703703704"/>
    <x v="5"/>
    <m/>
    <n v="0"/>
    <x v="1"/>
  </r>
  <r>
    <s v="INC000000473747"/>
    <s v="SATELITAL"/>
    <x v="2"/>
    <s v="GUAJIRA"/>
    <x v="371"/>
    <m/>
    <d v="2019-12-20T13:35:00"/>
    <d v="2020-01-28T00:00:00"/>
    <m/>
    <s v="Cerrado"/>
    <s v="Jaime Andres Cepeda Plata"/>
    <s v="Monitoreo_IM"/>
    <m/>
    <x v="7"/>
    <m/>
    <m/>
    <m/>
    <m/>
    <x v="0"/>
    <d v="2020-01-28T10:34:00"/>
    <m/>
    <n v="0"/>
    <x v="0"/>
    <n v="50487"/>
    <n v="11686805555556"/>
    <x v="14"/>
    <n v="5492"/>
    <s v="0.12712962962963"/>
    <x v="2"/>
  </r>
  <r>
    <s v="INC000000524540"/>
    <s v="TERRESTRE"/>
    <x v="1"/>
    <s v="GUAJIRA"/>
    <x v="372"/>
    <m/>
    <d v="2020-01-31T14:18:00"/>
    <d v="2020-01-31T00:00:00"/>
    <m/>
    <s v="Cerrado"/>
    <s v="Jose gregorio roy suñiga"/>
    <s v="Monitoreo_IM"/>
    <m/>
    <x v="7"/>
    <m/>
    <m/>
    <m/>
    <m/>
    <x v="0"/>
    <d v="2020-01-31T19:20:00"/>
    <m/>
    <n v="0"/>
    <x v="0"/>
    <m/>
    <n v="0"/>
    <x v="0"/>
    <n v="302"/>
    <s v="0.0069907407407407"/>
    <x v="2"/>
  </r>
  <r>
    <s v="INC000000499136"/>
    <s v="TERRESTRE"/>
    <x v="1"/>
    <s v="GUAJIRA"/>
    <x v="373"/>
    <m/>
    <d v="2020-01-14T11:05:00"/>
    <d v="2020-01-16T00:00:00"/>
    <m/>
    <s v="Cerrado"/>
    <s v="Freddy Rene Becerra Adarmes"/>
    <s v="Monitoreo_IM"/>
    <m/>
    <x v="6"/>
    <m/>
    <m/>
    <m/>
    <m/>
    <x v="0"/>
    <d v="2020-01-14T15:55:00"/>
    <m/>
    <n v="0"/>
    <x v="0"/>
    <n v="290"/>
    <s v="0.006712962962963"/>
    <x v="2"/>
    <m/>
    <n v="0"/>
    <x v="1"/>
  </r>
  <r>
    <s v="INC000000511310"/>
    <s v="TERRESTRE"/>
    <x v="1"/>
    <s v="GUAJIRA"/>
    <x v="373"/>
    <m/>
    <d v="2020-01-22T12:36:00"/>
    <d v="2020-01-22T00:00:00"/>
    <m/>
    <s v="Cerrado"/>
    <s v="Freddy Rene Becerra Adarmes"/>
    <s v="Monitoreo_IM"/>
    <m/>
    <x v="6"/>
    <m/>
    <m/>
    <m/>
    <m/>
    <x v="0"/>
    <d v="2020-01-22T12:40:00"/>
    <m/>
    <n v="0"/>
    <x v="0"/>
    <m/>
    <n v="0"/>
    <x v="0"/>
    <n v="4"/>
    <n v="925925925.92593002"/>
    <x v="2"/>
  </r>
  <r>
    <s v="INC000000494501"/>
    <s v="TERRESTRE"/>
    <x v="1"/>
    <s v="GUAJIRA"/>
    <x v="374"/>
    <m/>
    <d v="2020-01-10T11:13:00"/>
    <d v="2020-01-13T00:00:00"/>
    <m/>
    <s v="Cerrado"/>
    <s v="Shirly Palacios Fonseca"/>
    <s v="Monitoreo_IM"/>
    <m/>
    <x v="9"/>
    <m/>
    <m/>
    <m/>
    <m/>
    <x v="0"/>
    <d v="2020-01-10T13:38:00"/>
    <m/>
    <n v="0"/>
    <x v="0"/>
    <m/>
    <n v="0"/>
    <x v="0"/>
    <n v="145"/>
    <s v="0.0033564814814815"/>
    <x v="2"/>
  </r>
  <r>
    <s v="INC000000524403"/>
    <s v="TERRESTRE"/>
    <x v="1"/>
    <s v="GUAJIRA"/>
    <x v="374"/>
    <m/>
    <d v="2020-01-31T13:21:00"/>
    <d v="2020-01-31T00:00:00"/>
    <m/>
    <s v="Cerrado"/>
    <s v="Shirly Palacios Fonseca"/>
    <s v="Monitoreo_IM"/>
    <m/>
    <x v="9"/>
    <m/>
    <m/>
    <m/>
    <m/>
    <x v="0"/>
    <d v="2020-01-31T21:38:00"/>
    <m/>
    <n v="0"/>
    <x v="0"/>
    <m/>
    <n v="0"/>
    <x v="0"/>
    <n v="497"/>
    <s v="0.01150462962963"/>
    <x v="2"/>
  </r>
  <r>
    <s v="INC000000524393"/>
    <s v="TERRESTRE"/>
    <x v="1"/>
    <s v="GUAJIRA"/>
    <x v="124"/>
    <m/>
    <d v="2020-01-31T15:50:00"/>
    <d v="2020-02-01T00:00:00"/>
    <m/>
    <s v="Cerrado"/>
    <s v="Helber tomas molina marquez"/>
    <s v="Monitoreo_IM"/>
    <m/>
    <x v="7"/>
    <m/>
    <m/>
    <m/>
    <m/>
    <x v="0"/>
    <d v="2020-01-31T20:01:00"/>
    <m/>
    <n v="0"/>
    <x v="0"/>
    <n v="251"/>
    <s v="0.0058101851851852"/>
    <x v="2"/>
    <m/>
    <n v="0"/>
    <x v="1"/>
  </r>
  <r>
    <s v="INC000000492068"/>
    <s v="TERRESTRE"/>
    <x v="1"/>
    <s v="GUAVIARE"/>
    <x v="90"/>
    <m/>
    <d v="2020-01-08T15:39:00"/>
    <d v="2020-01-09T00:00:00"/>
    <m/>
    <s v="Cerrado"/>
    <s v="No se tiene registro"/>
    <s v="Monitoreo_IM"/>
    <m/>
    <x v="6"/>
    <m/>
    <m/>
    <m/>
    <m/>
    <x v="0"/>
    <d v="2020-01-09T10:48:00"/>
    <m/>
    <n v="0"/>
    <x v="0"/>
    <n v="1149"/>
    <s v="0.026597222222222"/>
    <x v="2"/>
    <m/>
    <n v="0"/>
    <x v="1"/>
  </r>
  <r>
    <s v="INC000000500212"/>
    <s v="TERRESTRE"/>
    <x v="1"/>
    <s v="GUAVIARE"/>
    <x v="90"/>
    <m/>
    <d v="2020-01-14T17:28:00"/>
    <d v="2020-01-15T00:00:00"/>
    <m/>
    <s v="Cerrado"/>
    <s v="No se tiene registro"/>
    <s v="Monitoreo_IM"/>
    <m/>
    <x v="6"/>
    <m/>
    <m/>
    <m/>
    <m/>
    <x v="0"/>
    <d v="2020-01-15T08:01:00"/>
    <m/>
    <n v="0"/>
    <x v="0"/>
    <n v="873"/>
    <s v="0.020208333333333"/>
    <x v="2"/>
    <m/>
    <n v="0"/>
    <x v="1"/>
  </r>
  <r>
    <s v="INC000000501738"/>
    <s v="TERRESTRE"/>
    <x v="1"/>
    <s v="GUAVIARE"/>
    <x v="90"/>
    <m/>
    <d v="2020-01-15T18:20:00"/>
    <d v="2020-01-16T00:00:00"/>
    <m/>
    <s v="Cerrado"/>
    <s v="No se tiene registro"/>
    <s v="Monitoreo_IM"/>
    <m/>
    <x v="6"/>
    <m/>
    <m/>
    <m/>
    <m/>
    <x v="0"/>
    <d v="2020-01-16T08:00:00"/>
    <m/>
    <n v="0"/>
    <x v="0"/>
    <n v="820"/>
    <s v="0.018981481481481"/>
    <x v="2"/>
    <m/>
    <n v="0"/>
    <x v="1"/>
  </r>
  <r>
    <s v="INC000000503813"/>
    <s v="TERRESTRE"/>
    <x v="1"/>
    <s v="GUAVIARE"/>
    <x v="90"/>
    <m/>
    <d v="2020-01-17T08:07:00"/>
    <d v="2020-01-17T00:00:00"/>
    <m/>
    <s v="Cerrado"/>
    <s v="No se tiene registro"/>
    <s v="Monitoreo_IM"/>
    <m/>
    <x v="6"/>
    <m/>
    <m/>
    <m/>
    <m/>
    <x v="0"/>
    <d v="2020-01-17T08:36:00"/>
    <m/>
    <n v="0"/>
    <x v="0"/>
    <n v="29"/>
    <s v="0.0006712962962963"/>
    <x v="2"/>
    <m/>
    <n v="0"/>
    <x v="1"/>
  </r>
  <r>
    <s v="INC000000508658"/>
    <s v="TERRESTRE"/>
    <x v="1"/>
    <s v="GUAVIARE"/>
    <x v="90"/>
    <m/>
    <d v="2020-01-21T08:52:00"/>
    <d v="2020-01-21T00:00:00"/>
    <m/>
    <s v="Cerrado"/>
    <s v="No se tiene registro"/>
    <s v="Monitoreo_IM"/>
    <m/>
    <x v="6"/>
    <m/>
    <m/>
    <m/>
    <m/>
    <x v="0"/>
    <d v="2020-01-21T09:38:00"/>
    <m/>
    <n v="0"/>
    <x v="0"/>
    <m/>
    <n v="0"/>
    <x v="0"/>
    <n v="46"/>
    <s v="0.0010648148148148"/>
    <x v="3"/>
  </r>
  <r>
    <s v="INC000000518916"/>
    <s v="TERRESTRE"/>
    <x v="1"/>
    <s v="GUAVIARE"/>
    <x v="90"/>
    <m/>
    <d v="2020-01-28T08:52:00"/>
    <d v="2020-01-29T00:00:00"/>
    <m/>
    <s v="Cerrado"/>
    <s v="No se tiene registro"/>
    <s v="Monitoreo_IM"/>
    <m/>
    <x v="6"/>
    <m/>
    <m/>
    <m/>
    <m/>
    <x v="0"/>
    <d v="2020-01-29T08:41:00"/>
    <m/>
    <n v="0"/>
    <x v="0"/>
    <n v="1325"/>
    <s v="0.030671296296296"/>
    <x v="2"/>
    <n v="104"/>
    <s v="0.0024074074074074"/>
    <x v="3"/>
  </r>
  <r>
    <s v="INC000000522304"/>
    <s v="TERRESTRE"/>
    <x v="1"/>
    <s v="GUAVIARE"/>
    <x v="90"/>
    <m/>
    <d v="2020-01-30T08:58:00"/>
    <d v="2020-01-30T00:00:00"/>
    <m/>
    <s v="Cerrado"/>
    <s v="No se tiene registro"/>
    <s v="Monitoreo_IM"/>
    <m/>
    <x v="6"/>
    <m/>
    <m/>
    <m/>
    <m/>
    <x v="0"/>
    <d v="2020-01-30T11:13:00"/>
    <m/>
    <n v="0"/>
    <x v="0"/>
    <m/>
    <n v="0"/>
    <x v="0"/>
    <n v="135"/>
    <s v="0.003125"/>
    <x v="2"/>
  </r>
  <r>
    <s v="INC000000500232"/>
    <s v="SATELITAL"/>
    <x v="1"/>
    <s v="GUAVIARE"/>
    <x v="375"/>
    <m/>
    <d v="2020-01-14T18:24:00"/>
    <d v="2020-01-15T00:00:00"/>
    <m/>
    <s v="Cerrado"/>
    <s v="Omar Antonio Peñaloza Posada"/>
    <s v="Monitoreo_IM"/>
    <m/>
    <x v="0"/>
    <m/>
    <m/>
    <m/>
    <m/>
    <x v="0"/>
    <d v="2020-01-15T08:10:00"/>
    <m/>
    <n v="0"/>
    <x v="0"/>
    <n v="826"/>
    <s v="0.01912037037037"/>
    <x v="2"/>
    <m/>
    <n v="0"/>
    <x v="1"/>
  </r>
  <r>
    <s v="INC000000501733"/>
    <s v="SATELITAL"/>
    <x v="1"/>
    <s v="GUAVIARE"/>
    <x v="375"/>
    <m/>
    <d v="2020-01-15T18:11:00"/>
    <d v="2020-01-16T00:00:00"/>
    <m/>
    <s v="Cerrado"/>
    <s v="Omar Antonio Peñaloza Posada"/>
    <s v="Monitoreo_IM"/>
    <m/>
    <x v="0"/>
    <m/>
    <m/>
    <m/>
    <m/>
    <x v="0"/>
    <d v="2020-01-16T08:20:00"/>
    <m/>
    <n v="0"/>
    <x v="0"/>
    <n v="849"/>
    <s v="0.019652777777778"/>
    <x v="2"/>
    <m/>
    <n v="0"/>
    <x v="1"/>
  </r>
  <r>
    <s v="INC000000501675"/>
    <s v="SATELITAL"/>
    <x v="1"/>
    <s v="GUAVIARE"/>
    <x v="375"/>
    <m/>
    <d v="2020-01-15T18:11:00"/>
    <d v="2020-01-15T00:00:00"/>
    <m/>
    <s v="Cerrado"/>
    <s v="Omar Antonio Peñaloza Posada"/>
    <s v="Monitoreo_IM"/>
    <m/>
    <x v="0"/>
    <m/>
    <m/>
    <m/>
    <m/>
    <x v="0"/>
    <d v="2020-01-15T19:54:00"/>
    <m/>
    <n v="0"/>
    <x v="0"/>
    <n v="103"/>
    <s v="0.0023842592592593"/>
    <x v="2"/>
    <m/>
    <n v="0"/>
    <x v="1"/>
  </r>
  <r>
    <s v="INC000000503814"/>
    <s v="SATELITAL"/>
    <x v="1"/>
    <s v="GUAVIARE"/>
    <x v="375"/>
    <m/>
    <d v="2020-01-17T08:07:00"/>
    <d v="2020-01-17T00:00:00"/>
    <m/>
    <s v="Cerrado"/>
    <s v="Omar Antonio Peñaloza Posada"/>
    <s v="Monitoreo_IM"/>
    <m/>
    <x v="0"/>
    <m/>
    <m/>
    <m/>
    <m/>
    <x v="0"/>
    <d v="2020-01-17T08:10:00"/>
    <m/>
    <n v="0"/>
    <x v="0"/>
    <n v="3"/>
    <n v="694444444.44444001"/>
    <x v="2"/>
    <m/>
    <n v="0"/>
    <x v="1"/>
  </r>
  <r>
    <s v="INC000000509134"/>
    <s v="SATELITAL"/>
    <x v="1"/>
    <s v="GUAVIARE"/>
    <x v="375"/>
    <m/>
    <d v="2020-01-21T11:15:00"/>
    <d v="2020-01-21T00:00:00"/>
    <m/>
    <s v="Cerrado"/>
    <s v="Omar Antonio Peñaloza Posada"/>
    <s v="Monitoreo_IM"/>
    <m/>
    <x v="0"/>
    <m/>
    <m/>
    <m/>
    <m/>
    <x v="0"/>
    <d v="2020-01-21T11:18:00"/>
    <m/>
    <n v="0"/>
    <x v="0"/>
    <m/>
    <n v="0"/>
    <x v="0"/>
    <n v="3"/>
    <n v="694444444.44444001"/>
    <x v="2"/>
  </r>
  <r>
    <s v="INC000000522802"/>
    <s v="SATELITAL"/>
    <x v="1"/>
    <s v="GUAVIARE"/>
    <x v="375"/>
    <m/>
    <d v="2020-01-30T14:24:00"/>
    <d v="2020-01-30T00:00:00"/>
    <m/>
    <s v="Cerrado"/>
    <s v="Omar Antonio Peñaloza Posada"/>
    <s v="Monitoreo_IM"/>
    <m/>
    <x v="0"/>
    <m/>
    <m/>
    <m/>
    <m/>
    <x v="0"/>
    <d v="2020-01-30T14:26:00"/>
    <m/>
    <n v="0"/>
    <x v="0"/>
    <m/>
    <n v="0"/>
    <x v="0"/>
    <n v="2"/>
    <n v="462962962.96296"/>
    <x v="2"/>
  </r>
  <r>
    <s v="INC000000514121"/>
    <s v="TERRESTRE"/>
    <x v="1"/>
    <s v="HUILA"/>
    <x v="376"/>
    <m/>
    <d v="2020-01-24T10:34:00"/>
    <d v="2020-01-24T00:00:00"/>
    <m/>
    <s v="Cerrado"/>
    <s v="Martha Yaneth Solano Fierro"/>
    <s v="Monitoreo_IM"/>
    <m/>
    <x v="9"/>
    <m/>
    <m/>
    <m/>
    <m/>
    <x v="0"/>
    <d v="2020-01-24T11:31:00"/>
    <m/>
    <n v="0"/>
    <x v="0"/>
    <m/>
    <n v="0"/>
    <x v="0"/>
    <n v="57"/>
    <s v="0.0013194444444444"/>
    <x v="2"/>
  </r>
  <r>
    <s v="INC000000511138"/>
    <s v="TERRESTRE"/>
    <x v="1"/>
    <s v="HUILA"/>
    <x v="377"/>
    <m/>
    <d v="2020-01-22T12:23:00"/>
    <d v="2020-01-22T00:00:00"/>
    <m/>
    <s v="Cerrado"/>
    <s v="Gerardo Salas Peralta"/>
    <s v="Monitoreo_IM"/>
    <m/>
    <x v="6"/>
    <m/>
    <m/>
    <m/>
    <m/>
    <x v="0"/>
    <d v="2020-01-22T12:49:00"/>
    <m/>
    <n v="0"/>
    <x v="0"/>
    <m/>
    <n v="0"/>
    <x v="0"/>
    <n v="26"/>
    <s v="0.00060185185185185"/>
    <x v="2"/>
  </r>
  <r>
    <s v="INC000000501648"/>
    <s v="TERRESTRE"/>
    <x v="1"/>
    <s v="HUILA"/>
    <x v="378"/>
    <m/>
    <d v="2020-01-15T17:18:00"/>
    <d v="2020-01-16T00:00:00"/>
    <m/>
    <s v="Cerrado"/>
    <s v="Nelson Trujillo Patiño"/>
    <s v="Monitoreo_IM"/>
    <m/>
    <x v="6"/>
    <m/>
    <m/>
    <m/>
    <m/>
    <x v="0"/>
    <d v="2020-01-16T08:06:00"/>
    <m/>
    <n v="0"/>
    <x v="0"/>
    <m/>
    <n v="0"/>
    <x v="0"/>
    <n v="888"/>
    <s v="0.020555555555556"/>
    <x v="3"/>
  </r>
  <r>
    <s v="INC000000519265"/>
    <s v="TERRESTRE"/>
    <x v="1"/>
    <s v="HUILA"/>
    <x v="378"/>
    <m/>
    <d v="2020-01-28T12:13:00"/>
    <d v="2020-01-29T00:00:00"/>
    <m/>
    <s v="Cerrado"/>
    <s v="Nelson Trujillo Patiño"/>
    <s v="Monitoreo_IM"/>
    <m/>
    <x v="6"/>
    <m/>
    <m/>
    <m/>
    <m/>
    <x v="0"/>
    <d v="2020-01-29T08:13:00"/>
    <m/>
    <n v="0"/>
    <x v="0"/>
    <n v="858"/>
    <s v="0.019861111111111"/>
    <x v="2"/>
    <n v="342"/>
    <s v="0.0079166666666667"/>
    <x v="3"/>
  </r>
  <r>
    <s v="INC000000491533"/>
    <s v="TERRESTRE"/>
    <x v="1"/>
    <s v="HUILA"/>
    <x v="379"/>
    <m/>
    <d v="2020-01-08T08:53:00"/>
    <d v="2020-01-24T00:00:00"/>
    <m/>
    <s v="Cerrado"/>
    <s v="Jose Basilio Rodriguez Calderon"/>
    <s v="Monitoreo_IM"/>
    <m/>
    <x v="6"/>
    <m/>
    <m/>
    <m/>
    <m/>
    <x v="0"/>
    <d v="2020-01-24T08:16:00"/>
    <m/>
    <n v="0"/>
    <x v="0"/>
    <n v="23003"/>
    <s v="0.53247685185185"/>
    <x v="1"/>
    <m/>
    <n v="0"/>
    <x v="1"/>
  </r>
  <r>
    <s v="INC000000497102"/>
    <s v="TERRESTRE"/>
    <x v="1"/>
    <s v="HUILA"/>
    <x v="379"/>
    <m/>
    <d v="2020-01-13T09:11:00"/>
    <d v="2020-01-13T00:00:00"/>
    <m/>
    <s v="Cerrado"/>
    <s v="Jose Basilio Rodriguez Calderon"/>
    <s v="Monitoreo_IM"/>
    <m/>
    <x v="6"/>
    <m/>
    <m/>
    <m/>
    <m/>
    <x v="0"/>
    <d v="2020-01-13T09:11:00"/>
    <m/>
    <n v="0"/>
    <x v="0"/>
    <n v="0"/>
    <n v="0"/>
    <x v="2"/>
    <m/>
    <n v="0"/>
    <x v="1"/>
  </r>
  <r>
    <s v="INC000000506891"/>
    <s v="TERRESTRE"/>
    <x v="1"/>
    <s v="HUILA"/>
    <x v="379"/>
    <m/>
    <d v="2020-01-20T08:22:00"/>
    <d v="2020-01-24T00:00:00"/>
    <m/>
    <s v="Cerrado"/>
    <s v="Jose Basilio Rodriguez Calderon"/>
    <s v="Monitoreo_IM"/>
    <m/>
    <x v="6"/>
    <m/>
    <m/>
    <m/>
    <m/>
    <x v="0"/>
    <d v="2020-01-24T14:05:00"/>
    <m/>
    <n v="0"/>
    <x v="0"/>
    <n v="6103"/>
    <s v="0.14127314814815"/>
    <x v="2"/>
    <m/>
    <n v="0"/>
    <x v="1"/>
  </r>
  <r>
    <s v="INC000000517496"/>
    <s v="TERRESTRE"/>
    <x v="1"/>
    <s v="HUILA"/>
    <x v="379"/>
    <m/>
    <d v="2020-01-27T12:28:00"/>
    <d v="2020-01-28T00:00:00"/>
    <m/>
    <s v="Cerrado"/>
    <s v="Jose Basilio Rodriguez Calderon"/>
    <s v="Monitoreo_IM"/>
    <m/>
    <x v="6"/>
    <m/>
    <m/>
    <m/>
    <m/>
    <x v="0"/>
    <d v="2020-01-27T14:24:00"/>
    <m/>
    <n v="0"/>
    <x v="0"/>
    <m/>
    <n v="0"/>
    <x v="0"/>
    <n v="116"/>
    <s v="0.0026851851851852"/>
    <x v="2"/>
  </r>
  <r>
    <s v="INC000000499641"/>
    <s v="TERRESTRE"/>
    <x v="1"/>
    <s v="HUILA"/>
    <x v="380"/>
    <m/>
    <d v="2020-01-14T14:34:00"/>
    <d v="2020-01-15T00:00:00"/>
    <m/>
    <s v="Cerrado"/>
    <s v="Lida Yaneth Leon Rojas"/>
    <s v="Monitoreo_IM"/>
    <m/>
    <x v="5"/>
    <m/>
    <m/>
    <m/>
    <m/>
    <x v="0"/>
    <d v="2020-01-15T08:20:00"/>
    <n v="1066"/>
    <s v="0.024675925925926"/>
    <x v="3"/>
    <m/>
    <n v="0"/>
    <x v="0"/>
    <m/>
    <n v="0"/>
    <x v="1"/>
  </r>
  <r>
    <s v="INC000000507993"/>
    <s v="TERRESTRE"/>
    <x v="1"/>
    <s v="HUILA"/>
    <x v="380"/>
    <m/>
    <d v="2020-01-20T16:27:00"/>
    <d v="2020-01-21T00:00:00"/>
    <m/>
    <s v="Cerrado"/>
    <s v="Lida Yaneth Leon Rojas"/>
    <s v="Monitoreo_IM"/>
    <m/>
    <x v="5"/>
    <m/>
    <m/>
    <m/>
    <m/>
    <x v="0"/>
    <d v="2020-01-21T08:09:00"/>
    <m/>
    <n v="0"/>
    <x v="0"/>
    <m/>
    <n v="0"/>
    <x v="0"/>
    <n v="942"/>
    <s v="0.021805555555556"/>
    <x v="2"/>
  </r>
  <r>
    <s v="INC000000509781"/>
    <s v="TERRESTRE"/>
    <x v="1"/>
    <s v="HUILA"/>
    <x v="380"/>
    <m/>
    <d v="2020-01-21T16:30:00"/>
    <d v="2020-01-22T00:00:00"/>
    <m/>
    <s v="Cerrado"/>
    <s v="Lida Yaneth Leon Rojas"/>
    <s v="Monitoreo_IM"/>
    <m/>
    <x v="5"/>
    <m/>
    <m/>
    <m/>
    <m/>
    <x v="0"/>
    <d v="2020-01-22T08:09:00"/>
    <m/>
    <n v="0"/>
    <x v="0"/>
    <n v="939"/>
    <s v="0.021736111111111"/>
    <x v="1"/>
    <m/>
    <n v="0"/>
    <x v="1"/>
  </r>
  <r>
    <s v="INC000000519680"/>
    <s v="TERRESTRE"/>
    <x v="1"/>
    <s v="HUILA"/>
    <x v="380"/>
    <m/>
    <d v="2020-01-28T16:13:00"/>
    <d v="2020-01-29T00:00:00"/>
    <m/>
    <s v="Cerrado"/>
    <s v="Lida Yaneth Leon Rojas"/>
    <s v="Monitoreo_IM"/>
    <m/>
    <x v="5"/>
    <m/>
    <m/>
    <m/>
    <m/>
    <x v="0"/>
    <d v="2020-01-29T08:25:00"/>
    <m/>
    <n v="0"/>
    <x v="0"/>
    <m/>
    <n v="0"/>
    <x v="0"/>
    <n v="972"/>
    <s v="0.0225"/>
    <x v="3"/>
  </r>
  <r>
    <s v="INC000000521348"/>
    <s v="TERRESTRE"/>
    <x v="1"/>
    <s v="HUILA"/>
    <x v="380"/>
    <m/>
    <d v="2020-01-29T16:22:00"/>
    <d v="2020-01-30T00:00:00"/>
    <m/>
    <s v="Cerrado"/>
    <s v="Lida Yaneth Leon Rojas"/>
    <s v="Monitoreo_IM"/>
    <m/>
    <x v="5"/>
    <m/>
    <m/>
    <m/>
    <m/>
    <x v="0"/>
    <d v="2020-01-30T08:21:00"/>
    <m/>
    <n v="0"/>
    <x v="0"/>
    <n v="908"/>
    <s v="0.021018518518519"/>
    <x v="2"/>
    <n v="51"/>
    <s v="0.0011805555555556"/>
    <x v="3"/>
  </r>
  <r>
    <s v="INC000000523054"/>
    <s v="TERRESTRE"/>
    <x v="1"/>
    <s v="HUILA"/>
    <x v="380"/>
    <m/>
    <d v="2020-01-30T17:10:00"/>
    <d v="2020-01-31T00:00:00"/>
    <m/>
    <s v="Cerrado"/>
    <s v="Lida Yaneth Leon Rojas"/>
    <s v="Monitoreo_IM"/>
    <m/>
    <x v="5"/>
    <m/>
    <m/>
    <m/>
    <m/>
    <x v="0"/>
    <d v="2020-01-31T08:06:00"/>
    <m/>
    <n v="0"/>
    <x v="0"/>
    <n v="896"/>
    <s v="0.020740740740741"/>
    <x v="1"/>
    <m/>
    <n v="0"/>
    <x v="1"/>
  </r>
  <r>
    <s v="INC000000497897"/>
    <s v="TERRESTRE"/>
    <x v="1"/>
    <s v="HUILA"/>
    <x v="381"/>
    <m/>
    <d v="2020-01-13T15:32:00"/>
    <d v="2020-01-14T00:00:00"/>
    <m/>
    <s v="Cerrado"/>
    <s v="Hersaun Gonzalez Cerquera"/>
    <s v="Phone"/>
    <m/>
    <x v="6"/>
    <n v="396124"/>
    <d v="2020-01-13T16:10:00"/>
    <d v="2020-01-13T23:03:00"/>
    <m/>
    <x v="0"/>
    <d v="2020-01-13T23:03:00"/>
    <n v="451"/>
    <s v="0.010439814814815"/>
    <x v="1"/>
    <m/>
    <n v="0"/>
    <x v="0"/>
    <m/>
    <n v="0"/>
    <x v="1"/>
  </r>
  <r>
    <s v="INC000000492302"/>
    <s v="TERRESTRE"/>
    <x v="1"/>
    <s v="HUILA"/>
    <x v="382"/>
    <m/>
    <d v="2020-01-08T16:33:00"/>
    <d v="2020-01-08T00:00:00"/>
    <m/>
    <s v="Cerrado"/>
    <s v="Magnolia Gongora Trujill"/>
    <s v="Monitoreo_IM"/>
    <m/>
    <x v="6"/>
    <m/>
    <m/>
    <m/>
    <m/>
    <x v="0"/>
    <d v="2020-01-08T16:50:00"/>
    <m/>
    <n v="0"/>
    <x v="0"/>
    <n v="17"/>
    <s v="0.00039351851851852"/>
    <x v="2"/>
    <m/>
    <n v="0"/>
    <x v="1"/>
  </r>
  <r>
    <s v="INC000000522087"/>
    <s v="TERRESTRE"/>
    <x v="1"/>
    <s v="HUILA"/>
    <x v="382"/>
    <m/>
    <d v="2020-01-30T08:53:00"/>
    <d v="2020-01-30T00:00:00"/>
    <m/>
    <s v="Cerrado"/>
    <s v="Magnolia Gongora Trujill"/>
    <s v="Monitoreo_IM"/>
    <m/>
    <x v="6"/>
    <m/>
    <m/>
    <m/>
    <m/>
    <x v="0"/>
    <d v="2020-01-30T14:25:00"/>
    <m/>
    <n v="0"/>
    <x v="0"/>
    <m/>
    <n v="0"/>
    <x v="0"/>
    <n v="332"/>
    <s v="0.0076851851851852"/>
    <x v="2"/>
  </r>
  <r>
    <s v="INC000000502289"/>
    <s v="TERRESTRE"/>
    <x v="1"/>
    <s v="HUILA"/>
    <x v="383"/>
    <m/>
    <d v="2020-01-16T09:46:00"/>
    <d v="2020-01-16T00:00:00"/>
    <m/>
    <s v="Cerrado"/>
    <s v="Diaz Figueroa Victor J"/>
    <s v="Monitoreo_IM"/>
    <m/>
    <x v="6"/>
    <m/>
    <m/>
    <m/>
    <m/>
    <x v="0"/>
    <d v="2020-01-16T12:13:00"/>
    <m/>
    <n v="0"/>
    <x v="0"/>
    <m/>
    <n v="0"/>
    <x v="0"/>
    <n v="147"/>
    <s v="0.0034027777777778"/>
    <x v="3"/>
  </r>
  <r>
    <s v="INC000000503820"/>
    <s v="TERRESTRE"/>
    <x v="1"/>
    <s v="HUILA"/>
    <x v="383"/>
    <m/>
    <d v="2020-01-17T08:07:00"/>
    <d v="2020-01-20T00:00:00"/>
    <m/>
    <s v="Cerrado"/>
    <s v="Diaz Figueroa Victor J"/>
    <s v="Monitoreo_IM"/>
    <m/>
    <x v="6"/>
    <n v="400702"/>
    <d v="2020-01-17T14:22:00"/>
    <d v="2020-01-17T23:40:00"/>
    <m/>
    <x v="0"/>
    <d v="2020-01-17T23:40:00"/>
    <m/>
    <n v="0"/>
    <x v="0"/>
    <m/>
    <n v="0"/>
    <x v="0"/>
    <n v="933"/>
    <s v="0.021597222222222"/>
    <x v="5"/>
  </r>
  <r>
    <s v="INC000000500088"/>
    <s v="TERRESTRE"/>
    <x v="1"/>
    <s v="HUILA"/>
    <x v="384"/>
    <m/>
    <d v="2020-01-14T17:27:00"/>
    <d v="2020-01-15T00:00:00"/>
    <m/>
    <s v="Cerrado"/>
    <s v="Manuel Jesus Latorre Adarme"/>
    <s v="Monitoreo_IM"/>
    <m/>
    <x v="9"/>
    <m/>
    <m/>
    <m/>
    <m/>
    <x v="0"/>
    <d v="2020-01-15T07:57:00"/>
    <m/>
    <n v="0"/>
    <x v="0"/>
    <n v="870"/>
    <s v="0.020138888888889"/>
    <x v="2"/>
    <m/>
    <n v="0"/>
    <x v="1"/>
  </r>
  <r>
    <s v="INC000000501737"/>
    <s v="TERRESTRE"/>
    <x v="1"/>
    <s v="HUILA"/>
    <x v="384"/>
    <m/>
    <d v="2020-01-15T18:06:00"/>
    <d v="2020-01-16T00:00:00"/>
    <m/>
    <s v="Cerrado"/>
    <s v="Manuel Jesus Latorre Adarme"/>
    <s v="Monitoreo_IM"/>
    <m/>
    <x v="9"/>
    <m/>
    <m/>
    <m/>
    <m/>
    <x v="0"/>
    <d v="2020-01-16T07:55:00"/>
    <m/>
    <n v="0"/>
    <x v="0"/>
    <n v="829"/>
    <s v="0.019189814814815"/>
    <x v="2"/>
    <m/>
    <n v="0"/>
    <x v="1"/>
  </r>
  <r>
    <s v="INC000000524629"/>
    <s v="TERRESTRE"/>
    <x v="1"/>
    <s v="HUILA"/>
    <x v="384"/>
    <m/>
    <d v="2020-01-31T16:28:00"/>
    <d v="2020-02-03T00:00:00"/>
    <m/>
    <s v="Cerrado"/>
    <s v="Manuel Jesus Latorre Adarme"/>
    <s v="Monitoreo_IM"/>
    <m/>
    <x v="9"/>
    <m/>
    <m/>
    <m/>
    <m/>
    <x v="0"/>
    <d v="2020-02-03T07:46:00"/>
    <m/>
    <n v="0"/>
    <x v="0"/>
    <n v="3798"/>
    <s v="0.087916666666667"/>
    <x v="1"/>
    <m/>
    <n v="0"/>
    <x v="1"/>
  </r>
  <r>
    <s v="INC000000503680"/>
    <s v="TERRESTRE"/>
    <x v="1"/>
    <s v="HUILA"/>
    <x v="187"/>
    <m/>
    <d v="2020-01-17T08:07:00"/>
    <d v="2020-01-17T00:00:00"/>
    <m/>
    <s v="Cerrado"/>
    <s v="Maria Teresa Rojas Valencia"/>
    <s v="Monitoreo_IM"/>
    <m/>
    <x v="6"/>
    <n v="400717"/>
    <d v="2020-01-17T12:24:00"/>
    <d v="2020-01-17T16:33:00"/>
    <m/>
    <x v="0"/>
    <d v="2020-01-17T16:33:00"/>
    <n v="159"/>
    <s v="0.0036805555555556"/>
    <x v="3"/>
    <m/>
    <n v="0"/>
    <x v="0"/>
    <n v="347"/>
    <s v="0.0080324074074074"/>
    <x v="5"/>
  </r>
  <r>
    <s v="INC000000508129"/>
    <s v="TERRESTRE"/>
    <x v="1"/>
    <s v="HUILA"/>
    <x v="385"/>
    <m/>
    <d v="2020-01-20T16:24:00"/>
    <d v="2020-01-20T00:00:00"/>
    <m/>
    <s v="Cerrado"/>
    <s v="Oscar Reyes"/>
    <s v="Monitoreo_IM"/>
    <m/>
    <x v="4"/>
    <m/>
    <m/>
    <m/>
    <m/>
    <x v="0"/>
    <d v="2020-01-20T16:59:00"/>
    <m/>
    <n v="0"/>
    <x v="0"/>
    <n v="35"/>
    <s v="0.00081018518518519"/>
    <x v="2"/>
    <m/>
    <n v="0"/>
    <x v="1"/>
  </r>
  <r>
    <s v="INC000000509149"/>
    <s v="TERRESTRE"/>
    <x v="1"/>
    <s v="HUILA"/>
    <x v="385"/>
    <m/>
    <d v="2020-01-21T11:26:00"/>
    <d v="2020-01-22T00:00:00"/>
    <m/>
    <s v="Cerrado"/>
    <s v="Oscar Reyes"/>
    <s v="Monitoreo_IM"/>
    <m/>
    <x v="4"/>
    <m/>
    <m/>
    <m/>
    <m/>
    <x v="0"/>
    <d v="2020-01-22T17:30:00"/>
    <m/>
    <n v="0"/>
    <x v="0"/>
    <n v="1804"/>
    <s v="0.041759259259259"/>
    <x v="1"/>
    <m/>
    <n v="0"/>
    <x v="1"/>
  </r>
  <r>
    <s v="INC000000511074"/>
    <s v="TERRESTRE"/>
    <x v="1"/>
    <s v="HUILA"/>
    <x v="385"/>
    <m/>
    <d v="2020-01-22T11:16:00"/>
    <d v="2020-01-22T00:00:00"/>
    <m/>
    <s v="Cerrado"/>
    <s v="Oscar Reyes"/>
    <s v="Monitoreo_IM"/>
    <m/>
    <x v="4"/>
    <m/>
    <m/>
    <m/>
    <m/>
    <x v="0"/>
    <d v="2020-01-22T12:20:00"/>
    <m/>
    <n v="0"/>
    <x v="0"/>
    <m/>
    <n v="0"/>
    <x v="0"/>
    <n v="64"/>
    <s v="0.0014814814814815"/>
    <x v="2"/>
  </r>
  <r>
    <s v="INC000000499720"/>
    <s v="TERRESTRE"/>
    <x v="1"/>
    <s v="HUILA"/>
    <x v="386"/>
    <m/>
    <d v="2020-01-14T14:35:00"/>
    <d v="2020-01-15T00:00:00"/>
    <m/>
    <s v="Cerrado"/>
    <s v="Molina Chavarro Luis Alberto"/>
    <s v="Monitoreo_IM"/>
    <m/>
    <x v="5"/>
    <m/>
    <m/>
    <m/>
    <m/>
    <x v="0"/>
    <d v="2020-01-14T15:00:00"/>
    <m/>
    <n v="0"/>
    <x v="0"/>
    <n v="25"/>
    <s v="0.0005787037037037"/>
    <x v="5"/>
    <m/>
    <n v="0"/>
    <x v="1"/>
  </r>
  <r>
    <s v="INC000000501707"/>
    <s v="TERRESTRE"/>
    <x v="1"/>
    <s v="HUILA"/>
    <x v="387"/>
    <m/>
    <d v="2020-01-15T17:22:00"/>
    <d v="2020-01-16T00:00:00"/>
    <m/>
    <s v="Cerrado"/>
    <s v="Nohora Carlina Muñoz"/>
    <s v="Monitoreo_IM"/>
    <m/>
    <x v="4"/>
    <m/>
    <m/>
    <m/>
    <m/>
    <x v="0"/>
    <d v="2020-01-16T08:00:00"/>
    <m/>
    <n v="0"/>
    <x v="0"/>
    <n v="878"/>
    <s v="0.020324074074074"/>
    <x v="2"/>
    <m/>
    <n v="0"/>
    <x v="1"/>
  </r>
  <r>
    <s v="INC000000507572"/>
    <s v="TERRESTRE"/>
    <x v="1"/>
    <s v="HUILA"/>
    <x v="387"/>
    <m/>
    <d v="2020-01-20T12:22:00"/>
    <d v="2020-01-20T00:00:00"/>
    <m/>
    <s v="Cerrado"/>
    <s v="Nohora Carlina Muñoz"/>
    <s v="Monitoreo_IM"/>
    <m/>
    <x v="4"/>
    <m/>
    <m/>
    <m/>
    <m/>
    <x v="0"/>
    <d v="2020-01-20T16:47:00"/>
    <m/>
    <n v="0"/>
    <x v="0"/>
    <n v="265"/>
    <s v="0.0061342592592593"/>
    <x v="2"/>
    <m/>
    <n v="0"/>
    <x v="1"/>
  </r>
  <r>
    <s v="INC000000524712"/>
    <s v="TERRESTRE"/>
    <x v="1"/>
    <s v="HUILA"/>
    <x v="387"/>
    <m/>
    <d v="2020-01-31T16:30:00"/>
    <d v="2020-02-03T00:00:00"/>
    <m/>
    <s v="Cerrado"/>
    <s v="Nohora Carlina Muñoz"/>
    <s v="Monitoreo_IM"/>
    <m/>
    <x v="4"/>
    <m/>
    <m/>
    <m/>
    <m/>
    <x v="0"/>
    <d v="2020-02-03T06:15:00"/>
    <m/>
    <n v="0"/>
    <x v="0"/>
    <n v="3705"/>
    <s v="0.085763888888889"/>
    <x v="1"/>
    <m/>
    <n v="0"/>
    <x v="1"/>
  </r>
  <r>
    <s v="INC000000501833"/>
    <s v="TERRESTRE"/>
    <x v="1"/>
    <s v="HUILA"/>
    <x v="388"/>
    <m/>
    <d v="2020-01-15T18:56:00"/>
    <d v="2020-01-16T00:00:00"/>
    <m/>
    <s v="Cerrado"/>
    <s v="Hector Bastidas"/>
    <s v="Monitoreo_IM"/>
    <m/>
    <x v="4"/>
    <m/>
    <m/>
    <m/>
    <m/>
    <x v="0"/>
    <d v="2020-01-16T07:48:00"/>
    <m/>
    <n v="0"/>
    <x v="0"/>
    <n v="772"/>
    <s v="0.01787037037037"/>
    <x v="2"/>
    <m/>
    <n v="0"/>
    <x v="1"/>
  </r>
  <r>
    <s v="INC000000511234"/>
    <s v="TERRESTRE"/>
    <x v="1"/>
    <s v="HUILA"/>
    <x v="388"/>
    <m/>
    <d v="2020-01-22T12:22:00"/>
    <d v="2020-01-22T00:00:00"/>
    <m/>
    <s v="Cerrado"/>
    <s v="Hector Bastidas"/>
    <s v="Monitoreo_IM"/>
    <m/>
    <x v="4"/>
    <m/>
    <m/>
    <m/>
    <m/>
    <x v="0"/>
    <d v="2020-01-22T12:57:00"/>
    <m/>
    <n v="0"/>
    <x v="0"/>
    <m/>
    <n v="0"/>
    <x v="0"/>
    <n v="35"/>
    <s v="0.00081018518518519"/>
    <x v="2"/>
  </r>
  <r>
    <s v="INC000000513870"/>
    <s v="TERRESTRE"/>
    <x v="1"/>
    <s v="HUILA"/>
    <x v="388"/>
    <m/>
    <d v="2020-01-24T09:28:00"/>
    <d v="2020-01-27T00:00:00"/>
    <m/>
    <s v="Cerrado"/>
    <s v="Hector Bastidas"/>
    <s v="Monitoreo_IM"/>
    <m/>
    <x v="4"/>
    <m/>
    <m/>
    <m/>
    <m/>
    <x v="0"/>
    <d v="2020-01-27T07:38:00"/>
    <m/>
    <n v="0"/>
    <x v="0"/>
    <n v="4070"/>
    <s v="0.094212962962963"/>
    <x v="5"/>
    <n v="140"/>
    <s v="0.0032407407407407"/>
    <x v="3"/>
  </r>
  <r>
    <s v="INC000000522223"/>
    <s v="TERRESTRE"/>
    <x v="1"/>
    <s v="HUILA"/>
    <x v="388"/>
    <m/>
    <d v="2020-01-30T09:03:00"/>
    <d v="2020-01-31T00:00:00"/>
    <m/>
    <s v="Cerrado"/>
    <s v="Hector Bastidas"/>
    <s v="Monitoreo_IM"/>
    <m/>
    <x v="4"/>
    <m/>
    <m/>
    <m/>
    <m/>
    <x v="0"/>
    <d v="2020-01-30T09:10:00"/>
    <m/>
    <n v="0"/>
    <x v="0"/>
    <m/>
    <n v="0"/>
    <x v="0"/>
    <n v="7"/>
    <s v="0.00016203703703704"/>
    <x v="2"/>
  </r>
  <r>
    <s v="INC000000501709"/>
    <s v="TERRESTRE"/>
    <x v="1"/>
    <s v="HUILA"/>
    <x v="389"/>
    <m/>
    <d v="2020-01-15T17:27:00"/>
    <d v="2020-01-16T00:00:00"/>
    <m/>
    <s v="Cerrado"/>
    <s v="Gloria Muñoz Ibarra"/>
    <s v="Monitoreo_IM"/>
    <m/>
    <x v="6"/>
    <m/>
    <m/>
    <m/>
    <m/>
    <x v="0"/>
    <d v="2020-01-16T08:00:00"/>
    <m/>
    <n v="0"/>
    <x v="0"/>
    <n v="873"/>
    <s v="0.020208333333333"/>
    <x v="2"/>
    <m/>
    <n v="0"/>
    <x v="1"/>
  </r>
  <r>
    <s v="INC000000522132"/>
    <s v="TERRESTRE"/>
    <x v="1"/>
    <s v="HUILA"/>
    <x v="389"/>
    <m/>
    <d v="2020-01-30T08:53:00"/>
    <d v="2020-01-30T00:00:00"/>
    <m/>
    <s v="Cerrado"/>
    <s v="Gloria Muñoz Ibarra"/>
    <s v="Monitoreo_IM"/>
    <m/>
    <x v="6"/>
    <m/>
    <m/>
    <m/>
    <m/>
    <x v="0"/>
    <d v="2020-01-30T14:27:00"/>
    <m/>
    <n v="0"/>
    <x v="0"/>
    <m/>
    <n v="0"/>
    <x v="0"/>
    <n v="334"/>
    <s v="0.0077314814814815"/>
    <x v="2"/>
  </r>
  <r>
    <s v="INC000000499245"/>
    <s v="TERRESTRE"/>
    <x v="1"/>
    <s v="HUILA"/>
    <x v="390"/>
    <m/>
    <d v="2020-01-14T11:35:00"/>
    <d v="2020-01-14T00:00:00"/>
    <m/>
    <s v="Cerrado"/>
    <s v="Luis Eduardo Gonzalez"/>
    <s v="Monitoreo_IM"/>
    <m/>
    <x v="5"/>
    <m/>
    <m/>
    <m/>
    <m/>
    <x v="0"/>
    <d v="2020-01-14T15:30:00"/>
    <m/>
    <n v="0"/>
    <x v="0"/>
    <m/>
    <n v="0"/>
    <x v="0"/>
    <n v="235"/>
    <s v="0.0054398148148148"/>
    <x v="2"/>
  </r>
  <r>
    <s v="INC000000518792"/>
    <s v="TERRESTRE"/>
    <x v="1"/>
    <s v="HUILA"/>
    <x v="391"/>
    <m/>
    <d v="2020-01-28T08:51:00"/>
    <d v="2020-01-28T00:00:00"/>
    <m/>
    <s v="Cerrado"/>
    <s v="Miguel Angel Silva Saenz"/>
    <s v="Monitoreo_IM"/>
    <m/>
    <x v="6"/>
    <m/>
    <m/>
    <m/>
    <m/>
    <x v="0"/>
    <d v="2020-01-28T08:53:00"/>
    <m/>
    <n v="0"/>
    <x v="0"/>
    <m/>
    <n v="0"/>
    <x v="0"/>
    <n v="2"/>
    <n v="462962962.96296"/>
    <x v="3"/>
  </r>
  <r>
    <s v="INC000000509680"/>
    <s v="TERRESTRE"/>
    <x v="1"/>
    <s v="MAGDALENA"/>
    <x v="392"/>
    <m/>
    <d v="2020-01-21T16:17:00"/>
    <d v="2020-01-22T00:00:00"/>
    <m/>
    <s v="Cerrado"/>
    <s v="Tarcisio Jose Gomez Martinez"/>
    <s v="Monitoreo_IM"/>
    <m/>
    <x v="9"/>
    <m/>
    <m/>
    <m/>
    <m/>
    <x v="0"/>
    <d v="2020-01-22T00:28:00"/>
    <m/>
    <n v="0"/>
    <x v="0"/>
    <m/>
    <n v="0"/>
    <x v="0"/>
    <n v="491"/>
    <s v="0.011365740740741"/>
    <x v="2"/>
  </r>
  <r>
    <s v="INC000000512340"/>
    <s v="TERRESTRE"/>
    <x v="1"/>
    <s v="MAGDALENA"/>
    <x v="392"/>
    <m/>
    <d v="2020-01-23T09:18:00"/>
    <d v="2020-01-24T00:00:00"/>
    <m/>
    <s v="Cerrado"/>
    <s v="Tarcisio Jose Gomez Martinez"/>
    <s v="Monitoreo_IM"/>
    <m/>
    <x v="9"/>
    <m/>
    <m/>
    <m/>
    <m/>
    <x v="0"/>
    <d v="2020-01-23T17:41:00"/>
    <m/>
    <n v="0"/>
    <x v="0"/>
    <m/>
    <n v="0"/>
    <x v="0"/>
    <n v="503"/>
    <s v="0.011643518518519"/>
    <x v="2"/>
  </r>
  <r>
    <s v="INC000000518794"/>
    <s v="TERRESTRE"/>
    <x v="1"/>
    <s v="MAGDALENA"/>
    <x v="393"/>
    <m/>
    <d v="2020-01-28T08:51:00"/>
    <d v="2020-01-28T00:00:00"/>
    <m/>
    <s v="Cerrado"/>
    <s v="Maria del Pilar Pallares Moron"/>
    <s v="Monitoreo_IM"/>
    <m/>
    <x v="7"/>
    <m/>
    <m/>
    <m/>
    <m/>
    <x v="0"/>
    <d v="2020-01-28T16:19:00"/>
    <m/>
    <n v="0"/>
    <x v="0"/>
    <m/>
    <n v="0"/>
    <x v="0"/>
    <n v="448"/>
    <s v="0.01037037037037"/>
    <x v="2"/>
  </r>
  <r>
    <s v="INC000000492861"/>
    <s v="TERRESTRE"/>
    <x v="1"/>
    <s v="MAGDALENA"/>
    <x v="394"/>
    <m/>
    <d v="2020-01-09T09:07:00"/>
    <d v="2020-01-09T00:00:00"/>
    <m/>
    <s v="Cerrado"/>
    <s v="Claudia Milena Maestre"/>
    <s v="Monitoreo_IM"/>
    <m/>
    <x v="7"/>
    <m/>
    <m/>
    <m/>
    <m/>
    <x v="0"/>
    <d v="2020-01-09T09:32:00"/>
    <m/>
    <n v="0"/>
    <x v="0"/>
    <m/>
    <n v="0"/>
    <x v="0"/>
    <n v="25"/>
    <s v="0.0005787037037037"/>
    <x v="2"/>
  </r>
  <r>
    <s v="INC000000494332"/>
    <s v="TERRESTRE"/>
    <x v="1"/>
    <s v="MAGDALENA"/>
    <x v="394"/>
    <m/>
    <d v="2020-01-10T10:33:00"/>
    <d v="2020-01-14T00:00:00"/>
    <m/>
    <s v="Cerrado"/>
    <s v="Claudia Milena Maestre"/>
    <s v="Monitoreo_IM"/>
    <m/>
    <x v="7"/>
    <m/>
    <m/>
    <m/>
    <m/>
    <x v="0"/>
    <d v="2020-01-10T14:18:00"/>
    <m/>
    <n v="0"/>
    <x v="0"/>
    <m/>
    <n v="0"/>
    <x v="0"/>
    <n v="225"/>
    <s v="0.0052083333333333"/>
    <x v="2"/>
  </r>
  <r>
    <s v="INC000000520936"/>
    <s v="TERRESTRE"/>
    <x v="1"/>
    <s v="MAGDALENA"/>
    <x v="394"/>
    <m/>
    <d v="2020-01-29T11:50:00"/>
    <d v="2020-01-29T00:00:00"/>
    <m/>
    <s v="Cerrado"/>
    <s v="Claudia Milena Maestre"/>
    <s v="Monitoreo_IM"/>
    <m/>
    <x v="7"/>
    <m/>
    <m/>
    <m/>
    <m/>
    <x v="0"/>
    <d v="2020-01-29T14:29:00"/>
    <m/>
    <n v="0"/>
    <x v="0"/>
    <m/>
    <n v="0"/>
    <x v="0"/>
    <n v="159"/>
    <s v="0.0036805555555556"/>
    <x v="2"/>
  </r>
  <r>
    <s v="INC000000500915"/>
    <s v="TERRESTRE"/>
    <x v="1"/>
    <s v="MAGDALENA"/>
    <x v="395"/>
    <m/>
    <d v="2020-01-15T08:59:00"/>
    <d v="2020-01-15T00:00:00"/>
    <m/>
    <s v="Cerrado"/>
    <s v="Inelda Rosa Jimenez Aragón"/>
    <s v="Monitoreo_IM"/>
    <m/>
    <x v="7"/>
    <m/>
    <m/>
    <m/>
    <m/>
    <x v="0"/>
    <d v="2020-01-15T12:43:00"/>
    <m/>
    <n v="0"/>
    <x v="0"/>
    <n v="224"/>
    <s v="0.0051851851851852"/>
    <x v="2"/>
    <m/>
    <n v="0"/>
    <x v="1"/>
  </r>
  <r>
    <s v="INC000000518914"/>
    <s v="TERRESTRE"/>
    <x v="1"/>
    <s v="MAGDALENA"/>
    <x v="395"/>
    <m/>
    <d v="2020-01-28T08:52:00"/>
    <d v="2020-01-28T00:00:00"/>
    <m/>
    <s v="Cerrado"/>
    <s v="Inelda Rosa Jimenez Aragón"/>
    <s v="Monitoreo_IM"/>
    <m/>
    <x v="7"/>
    <m/>
    <m/>
    <m/>
    <m/>
    <x v="0"/>
    <d v="2020-01-28T14:39:00"/>
    <m/>
    <n v="0"/>
    <x v="0"/>
    <m/>
    <n v="0"/>
    <x v="0"/>
    <n v="347"/>
    <s v="0.0080324074074074"/>
    <x v="2"/>
  </r>
  <r>
    <s v="INC000000501577"/>
    <s v="TERRESTRE"/>
    <x v="1"/>
    <s v="MAGDALENA"/>
    <x v="396"/>
    <m/>
    <d v="2020-01-15T16:27:00"/>
    <d v="2020-01-16T00:00:00"/>
    <m/>
    <s v="Cerrado"/>
    <s v="Miguel Angel Andrade"/>
    <s v="Monitoreo_IM"/>
    <m/>
    <x v="6"/>
    <m/>
    <m/>
    <m/>
    <m/>
    <x v="0"/>
    <d v="2020-01-16T08:26:00"/>
    <m/>
    <n v="0"/>
    <x v="0"/>
    <n v="959"/>
    <s v="0.022199074074074"/>
    <x v="2"/>
    <m/>
    <n v="0"/>
    <x v="1"/>
  </r>
  <r>
    <s v="INC000000513832"/>
    <s v="TERRESTRE"/>
    <x v="1"/>
    <s v="MAGDALENA"/>
    <x v="396"/>
    <m/>
    <d v="2020-01-24T08:52:00"/>
    <d v="2020-01-24T00:00:00"/>
    <m/>
    <s v="Cerrado"/>
    <s v="Miguel Angel Andrade"/>
    <s v="Monitoreo_IM"/>
    <m/>
    <x v="6"/>
    <m/>
    <m/>
    <m/>
    <m/>
    <x v="0"/>
    <d v="2020-01-24T14:06:00"/>
    <m/>
    <n v="0"/>
    <x v="0"/>
    <m/>
    <n v="0"/>
    <x v="0"/>
    <n v="314"/>
    <s v="0.0072685185185185"/>
    <x v="2"/>
  </r>
  <r>
    <s v="INC000000523672"/>
    <s v="TERRESTRE"/>
    <x v="1"/>
    <s v="MAGDALENA"/>
    <x v="396"/>
    <m/>
    <d v="2020-01-31T08:52:00"/>
    <d v="2020-01-31T00:00:00"/>
    <m/>
    <s v="Cerrado"/>
    <s v="Miguel Angel Andrade"/>
    <s v="Monitoreo_IM"/>
    <m/>
    <x v="6"/>
    <m/>
    <m/>
    <m/>
    <m/>
    <x v="0"/>
    <d v="2020-01-31T12:36:00"/>
    <m/>
    <n v="0"/>
    <x v="0"/>
    <m/>
    <n v="0"/>
    <x v="0"/>
    <n v="224"/>
    <s v="0.0051851851851852"/>
    <x v="2"/>
  </r>
  <r>
    <s v="INC000000519805"/>
    <s v="TERRESTRE"/>
    <x v="1"/>
    <s v="MAGDALENA"/>
    <x v="397"/>
    <m/>
    <d v="2020-01-28T16:25:00"/>
    <d v="2020-01-28T00:00:00"/>
    <m/>
    <s v="Cerrado"/>
    <s v="Enuer mueyer"/>
    <s v="Monitoreo_IM"/>
    <m/>
    <x v="7"/>
    <m/>
    <m/>
    <m/>
    <m/>
    <x v="0"/>
    <d v="2020-01-28T16:26:00"/>
    <m/>
    <n v="0"/>
    <x v="0"/>
    <m/>
    <n v="0"/>
    <x v="0"/>
    <n v="1"/>
    <n v="231481481.48148"/>
    <x v="2"/>
  </r>
  <r>
    <s v="INC000000519001"/>
    <s v="TERRESTRE"/>
    <x v="1"/>
    <s v="MAGDALENA"/>
    <x v="398"/>
    <m/>
    <d v="2020-01-28T08:52:00"/>
    <d v="2020-01-29T00:00:00"/>
    <m/>
    <s v="Cerrado"/>
    <s v="Jesid Alfonso cabrilla Rivera"/>
    <s v="Monitoreo_IM"/>
    <m/>
    <x v="7"/>
    <m/>
    <m/>
    <m/>
    <m/>
    <x v="0"/>
    <d v="2020-01-29T15:07:00"/>
    <m/>
    <n v="0"/>
    <x v="0"/>
    <m/>
    <n v="0"/>
    <x v="0"/>
    <n v="1815"/>
    <s v="0.042013888888889"/>
    <x v="2"/>
  </r>
  <r>
    <s v="INC000000512897"/>
    <s v="TERRESTRE"/>
    <x v="1"/>
    <s v="MAGDALENA"/>
    <x v="399"/>
    <m/>
    <d v="2020-01-23T15:08:00"/>
    <d v="2020-01-23T00:00:00"/>
    <m/>
    <s v="Cerrado"/>
    <s v="Pablo Eduardo Mesa"/>
    <s v="Monitoreo_IM"/>
    <m/>
    <x v="7"/>
    <m/>
    <m/>
    <m/>
    <m/>
    <x v="0"/>
    <d v="2020-01-23T15:32:00"/>
    <m/>
    <n v="0"/>
    <x v="0"/>
    <m/>
    <n v="0"/>
    <x v="0"/>
    <n v="24"/>
    <s v="0.00055555555555556"/>
    <x v="2"/>
  </r>
  <r>
    <s v="INC000000500726"/>
    <s v="TERRESTRE"/>
    <x v="1"/>
    <s v="MAGDALENA"/>
    <x v="400"/>
    <m/>
    <d v="2020-01-15T08:57:00"/>
    <d v="2020-01-15T00:00:00"/>
    <m/>
    <s v="Cerrado"/>
    <s v="Nilton Ariza"/>
    <s v="Monitoreo_IM"/>
    <m/>
    <x v="6"/>
    <m/>
    <m/>
    <m/>
    <m/>
    <x v="0"/>
    <d v="2020-01-15T12:43:00"/>
    <m/>
    <n v="0"/>
    <x v="0"/>
    <n v="226"/>
    <s v="0.0052314814814815"/>
    <x v="2"/>
    <m/>
    <n v="0"/>
    <x v="1"/>
  </r>
  <r>
    <s v="INC000000507854"/>
    <s v="TERRESTRE"/>
    <x v="1"/>
    <s v="MAGDALENA"/>
    <x v="400"/>
    <m/>
    <d v="2020-01-20T14:48:00"/>
    <d v="2020-01-20T00:00:00"/>
    <m/>
    <s v="Cerrado"/>
    <s v="Nilton Ariza"/>
    <s v="Monitoreo_IM"/>
    <m/>
    <x v="6"/>
    <m/>
    <m/>
    <m/>
    <m/>
    <x v="0"/>
    <d v="2020-01-20T16:07:00"/>
    <m/>
    <n v="0"/>
    <x v="0"/>
    <n v="79"/>
    <s v="0.0018287037037037"/>
    <x v="2"/>
    <m/>
    <n v="0"/>
    <x v="1"/>
  </r>
  <r>
    <s v="INC000000518804"/>
    <s v="TERRESTRE"/>
    <x v="1"/>
    <s v="MAGDALENA"/>
    <x v="400"/>
    <m/>
    <d v="2020-01-28T08:51:00"/>
    <d v="2020-01-28T00:00:00"/>
    <m/>
    <s v="Cerrado"/>
    <s v="Nilton Ariza"/>
    <s v="Monitoreo_IM"/>
    <m/>
    <x v="6"/>
    <m/>
    <m/>
    <m/>
    <m/>
    <x v="0"/>
    <d v="2020-01-28T14:38:00"/>
    <m/>
    <n v="0"/>
    <x v="0"/>
    <m/>
    <n v="0"/>
    <x v="0"/>
    <n v="347"/>
    <s v="0.0080324074074074"/>
    <x v="2"/>
  </r>
  <r>
    <s v="INC000000523043"/>
    <s v="TERRESTRE"/>
    <x v="1"/>
    <s v="MAGDALENA"/>
    <x v="400"/>
    <m/>
    <d v="2020-01-30T15:59:00"/>
    <d v="2020-01-30T00:00:00"/>
    <m/>
    <s v="Cerrado"/>
    <s v="Nilton Ariza"/>
    <s v="Monitoreo_IM"/>
    <m/>
    <x v="6"/>
    <m/>
    <m/>
    <m/>
    <m/>
    <x v="0"/>
    <d v="2020-01-30T16:10:00"/>
    <m/>
    <n v="0"/>
    <x v="0"/>
    <m/>
    <n v="0"/>
    <x v="0"/>
    <n v="11"/>
    <s v="0.00025462962962963"/>
    <x v="2"/>
  </r>
  <r>
    <s v="INC000000498559"/>
    <s v="TERRESTRE"/>
    <x v="1"/>
    <s v="MAGDALENA"/>
    <x v="401"/>
    <m/>
    <d v="2020-01-14T08:19:00"/>
    <d v="2020-01-14T00:00:00"/>
    <m/>
    <s v="Cerrado"/>
    <s v="Juan Jose Rangel Estrada"/>
    <s v="Monitoreo_IM"/>
    <m/>
    <x v="7"/>
    <m/>
    <m/>
    <m/>
    <m/>
    <x v="0"/>
    <d v="2020-01-14T08:26:00"/>
    <m/>
    <n v="0"/>
    <x v="0"/>
    <n v="7"/>
    <s v="0.00016203703703704"/>
    <x v="2"/>
    <m/>
    <n v="0"/>
    <x v="1"/>
  </r>
  <r>
    <s v="INC000000519589"/>
    <s v="TERRESTRE"/>
    <x v="1"/>
    <s v="MAGDALENA"/>
    <x v="401"/>
    <m/>
    <d v="2020-01-28T15:54:00"/>
    <d v="2020-01-29T00:00:00"/>
    <m/>
    <s v="Cerrado"/>
    <s v="Juan Jose Rangel Estrada"/>
    <s v="Monitoreo_IM"/>
    <m/>
    <x v="7"/>
    <m/>
    <m/>
    <m/>
    <m/>
    <x v="0"/>
    <d v="2020-01-28T17:56:00"/>
    <m/>
    <n v="0"/>
    <x v="0"/>
    <m/>
    <n v="0"/>
    <x v="0"/>
    <n v="122"/>
    <s v="0.0028240740740741"/>
    <x v="2"/>
  </r>
  <r>
    <s v="INC000000486124"/>
    <s v="TERRESTRE"/>
    <x v="1"/>
    <s v="MAGDALENA"/>
    <x v="402"/>
    <m/>
    <d v="2020-01-02T16:02:00"/>
    <d v="2020-01-03T00:00:00"/>
    <m/>
    <s v="Cerrado"/>
    <s v="Yimi Alfonso Molina Mercado"/>
    <s v="Monitoreo_IM"/>
    <m/>
    <x v="7"/>
    <m/>
    <m/>
    <m/>
    <m/>
    <x v="0"/>
    <d v="2020-01-03T08:29:00"/>
    <m/>
    <n v="0"/>
    <x v="0"/>
    <m/>
    <n v="0"/>
    <x v="0"/>
    <n v="987"/>
    <s v="0.022847222222222"/>
    <x v="2"/>
  </r>
  <r>
    <s v="INC000000494212"/>
    <s v="TERRESTRE"/>
    <x v="1"/>
    <s v="MAGDALENA"/>
    <x v="402"/>
    <m/>
    <d v="2020-01-10T09:02:00"/>
    <d v="2020-01-13T00:00:00"/>
    <m/>
    <s v="Cerrado"/>
    <s v="Yimi Alfonso Molina Mercado"/>
    <s v="Monitoreo_IM"/>
    <m/>
    <x v="7"/>
    <m/>
    <m/>
    <m/>
    <m/>
    <x v="0"/>
    <d v="2020-01-13T06:54:00"/>
    <m/>
    <n v="0"/>
    <x v="0"/>
    <m/>
    <n v="0"/>
    <x v="0"/>
    <n v="4192"/>
    <s v="0.097037037037037"/>
    <x v="2"/>
  </r>
  <r>
    <s v="INC000000498776"/>
    <s v="TERRESTRE"/>
    <x v="1"/>
    <s v="MAGDALENA"/>
    <x v="402"/>
    <m/>
    <d v="2020-01-14T08:23:00"/>
    <d v="2020-01-14T00:00:00"/>
    <m/>
    <s v="Cerrado"/>
    <s v="Yimi Alfonso Molina Mercado"/>
    <s v="Monitoreo_IM"/>
    <m/>
    <x v="7"/>
    <m/>
    <m/>
    <m/>
    <m/>
    <x v="0"/>
    <d v="2020-01-14T08:28:00"/>
    <m/>
    <n v="0"/>
    <x v="0"/>
    <n v="5"/>
    <s v="0.00011574074074074"/>
    <x v="2"/>
    <m/>
    <n v="0"/>
    <x v="1"/>
  </r>
  <r>
    <s v="INC000000514709"/>
    <s v="TERRESTRE"/>
    <x v="1"/>
    <s v="MAGDALENA"/>
    <x v="402"/>
    <m/>
    <d v="2020-01-24T15:47:00"/>
    <d v="2020-01-27T00:00:00"/>
    <m/>
    <s v="Cerrado"/>
    <s v="Yimi Alfonso Molina Mercado"/>
    <s v="Monitoreo_IM"/>
    <m/>
    <x v="7"/>
    <m/>
    <m/>
    <m/>
    <m/>
    <x v="0"/>
    <d v="2020-01-27T08:05:00"/>
    <m/>
    <n v="0"/>
    <x v="0"/>
    <n v="3836"/>
    <s v="0.088796296296296"/>
    <x v="2"/>
    <n v="22"/>
    <s v="0.00050925925925926"/>
    <x v="3"/>
  </r>
  <r>
    <s v="INC000000520934"/>
    <s v="TERRESTRE"/>
    <x v="1"/>
    <s v="MAGDALENA"/>
    <x v="402"/>
    <m/>
    <d v="2020-01-29T11:49:00"/>
    <d v="2020-01-29T00:00:00"/>
    <m/>
    <s v="Cerrado"/>
    <s v="Yimi Alfonso Molina Mercado"/>
    <s v="Monitoreo_IM"/>
    <m/>
    <x v="7"/>
    <m/>
    <m/>
    <m/>
    <m/>
    <x v="0"/>
    <d v="2020-01-29T14:28:00"/>
    <m/>
    <n v="0"/>
    <x v="0"/>
    <m/>
    <n v="0"/>
    <x v="0"/>
    <n v="159"/>
    <s v="0.0036805555555556"/>
    <x v="2"/>
  </r>
  <r>
    <s v="INC000000498940"/>
    <s v="TERRESTRE"/>
    <x v="1"/>
    <s v="MAGDALENA"/>
    <x v="403"/>
    <m/>
    <d v="2020-01-14T09:39:00"/>
    <d v="2020-01-14T00:00:00"/>
    <m/>
    <s v="Cerrado"/>
    <s v="Juan Carlos Lozano Medina"/>
    <s v="Monitoreo_IM"/>
    <m/>
    <x v="7"/>
    <m/>
    <m/>
    <m/>
    <m/>
    <x v="0"/>
    <d v="2020-01-14T09:44:00"/>
    <m/>
    <n v="0"/>
    <x v="0"/>
    <n v="5"/>
    <s v="0.00011574074074074"/>
    <x v="10"/>
    <m/>
    <n v="0"/>
    <x v="1"/>
  </r>
  <r>
    <s v="INC000000518810"/>
    <s v="TERRESTRE"/>
    <x v="1"/>
    <s v="MAGDALENA"/>
    <x v="403"/>
    <m/>
    <d v="2020-01-21T08:52:00"/>
    <d v="2020-01-28T00:00:00"/>
    <m/>
    <s v="Cerrado"/>
    <s v="Juan Carlos Lozano Medina"/>
    <s v="Monitoreo_IM"/>
    <m/>
    <x v="7"/>
    <m/>
    <m/>
    <m/>
    <m/>
    <x v="0"/>
    <d v="2020-01-28T14:38:00"/>
    <m/>
    <n v="0"/>
    <x v="0"/>
    <m/>
    <n v="0"/>
    <x v="0"/>
    <n v="10426"/>
    <s v="0.24134259259259"/>
    <x v="2"/>
  </r>
  <r>
    <s v="INC000000509165"/>
    <s v="TERRESTRE"/>
    <x v="1"/>
    <s v="MAGDALENA"/>
    <x v="403"/>
    <m/>
    <d v="2020-01-21T11:52:00"/>
    <d v="2020-01-21T00:00:00"/>
    <m/>
    <s v="Cerrado"/>
    <s v="Juan Carlos Lozano Medina"/>
    <s v="Monitoreo_IM"/>
    <m/>
    <x v="7"/>
    <m/>
    <m/>
    <m/>
    <m/>
    <x v="0"/>
    <d v="2020-01-21T16:34:00"/>
    <m/>
    <n v="0"/>
    <x v="0"/>
    <n v="167"/>
    <s v="0.0038657407407407"/>
    <x v="2"/>
    <n v="115"/>
    <s v="0.002662037037037"/>
    <x v="3"/>
  </r>
  <r>
    <s v="INC000000512559"/>
    <s v="TERRESTRE"/>
    <x v="1"/>
    <s v="MAGDALENA"/>
    <x v="403"/>
    <m/>
    <d v="2020-01-23T11:18:00"/>
    <d v="2020-01-23T00:00:00"/>
    <m/>
    <s v="Cerrado"/>
    <s v="Juan Carlos Lozano Medina"/>
    <s v="Monitoreo_IM"/>
    <m/>
    <x v="7"/>
    <m/>
    <m/>
    <m/>
    <m/>
    <x v="0"/>
    <d v="2020-01-23T12:38:00"/>
    <m/>
    <n v="0"/>
    <x v="0"/>
    <m/>
    <n v="0"/>
    <x v="0"/>
    <n v="80"/>
    <s v="0.0018518518518519"/>
    <x v="2"/>
  </r>
  <r>
    <s v="INC000000493377"/>
    <s v="TERRESTRE"/>
    <x v="1"/>
    <s v="MAGDALENA"/>
    <x v="404"/>
    <m/>
    <d v="2020-01-09T15:37:00"/>
    <d v="2020-01-10T00:00:00"/>
    <m/>
    <s v="Cerrado"/>
    <s v="Amaranto Lara Urbina"/>
    <s v="Monitoreo_IM"/>
    <m/>
    <x v="7"/>
    <m/>
    <m/>
    <m/>
    <m/>
    <x v="0"/>
    <d v="2020-01-10T08:36:00"/>
    <m/>
    <n v="0"/>
    <x v="0"/>
    <m/>
    <n v="0"/>
    <x v="0"/>
    <n v="1019"/>
    <s v="0.023587962962963"/>
    <x v="2"/>
  </r>
  <r>
    <s v="INC000000494820"/>
    <s v="TERRESTRE"/>
    <x v="1"/>
    <s v="MAGDALENA"/>
    <x v="404"/>
    <m/>
    <d v="2020-01-10T14:27:00"/>
    <d v="2020-01-13T00:00:00"/>
    <m/>
    <s v="Cerrado"/>
    <s v="Amaranto Lara Urbina"/>
    <s v="Monitoreo_IM"/>
    <m/>
    <x v="7"/>
    <m/>
    <m/>
    <m/>
    <m/>
    <x v="0"/>
    <d v="2020-01-13T08:20:00"/>
    <m/>
    <n v="0"/>
    <x v="0"/>
    <m/>
    <n v="0"/>
    <x v="0"/>
    <n v="3953"/>
    <s v="0.09150462962963"/>
    <x v="2"/>
  </r>
  <r>
    <s v="INC000000498569"/>
    <s v="TERRESTRE"/>
    <x v="1"/>
    <s v="MAGDALENA"/>
    <x v="404"/>
    <m/>
    <d v="2020-01-14T08:23:00"/>
    <d v="2020-01-14T00:00:00"/>
    <m/>
    <s v="Cerrado"/>
    <s v="Amaranto Lara Urbina"/>
    <s v="Monitoreo_IM"/>
    <m/>
    <x v="7"/>
    <m/>
    <m/>
    <m/>
    <m/>
    <x v="0"/>
    <d v="2020-01-14T08:38:00"/>
    <m/>
    <n v="0"/>
    <x v="0"/>
    <n v="15"/>
    <s v="0.00034722222222222"/>
    <x v="2"/>
    <m/>
    <n v="0"/>
    <x v="1"/>
  </r>
  <r>
    <s v="INC000000504108"/>
    <s v="TERRESTRE"/>
    <x v="1"/>
    <s v="MAGDALENA"/>
    <x v="404"/>
    <m/>
    <d v="2020-01-17T10:16:00"/>
    <d v="2020-01-18T00:00:00"/>
    <m/>
    <s v="Cerrado"/>
    <s v="Amaranto Lara Urbina"/>
    <s v="Monitoreo_IM"/>
    <m/>
    <x v="7"/>
    <m/>
    <m/>
    <m/>
    <m/>
    <x v="0"/>
    <d v="2020-01-17T16:43:00"/>
    <m/>
    <n v="0"/>
    <x v="0"/>
    <m/>
    <n v="0"/>
    <x v="0"/>
    <n v="387"/>
    <s v="0.0089583333333333"/>
    <x v="2"/>
  </r>
  <r>
    <s v="INC000000519600"/>
    <s v="TERRESTRE"/>
    <x v="1"/>
    <s v="MAGDALENA"/>
    <x v="404"/>
    <m/>
    <d v="2020-01-28T16:20:00"/>
    <d v="2020-01-29T00:00:00"/>
    <m/>
    <s v="Cerrado"/>
    <s v="Amaranto Lara Urbina"/>
    <s v="Monitoreo_IM"/>
    <m/>
    <x v="7"/>
    <m/>
    <m/>
    <m/>
    <m/>
    <x v="0"/>
    <d v="2020-01-29T08:35:00"/>
    <m/>
    <n v="0"/>
    <x v="0"/>
    <n v="951"/>
    <s v="0.022013888888889"/>
    <x v="2"/>
    <n v="24"/>
    <s v="0.00055555555555556"/>
    <x v="3"/>
  </r>
  <r>
    <s v="INC000000521166"/>
    <s v="TERRESTRE"/>
    <x v="1"/>
    <s v="MAGDALENA"/>
    <x v="404"/>
    <m/>
    <d v="2020-01-29T15:06:00"/>
    <d v="2020-01-30T00:00:00"/>
    <m/>
    <s v="Cerrado"/>
    <s v="Amaranto Lara Urbina"/>
    <s v="Monitoreo_IM"/>
    <m/>
    <x v="7"/>
    <m/>
    <m/>
    <m/>
    <m/>
    <x v="0"/>
    <d v="2020-01-30T08:41:00"/>
    <m/>
    <n v="0"/>
    <x v="0"/>
    <m/>
    <n v="0"/>
    <x v="0"/>
    <n v="1055"/>
    <s v="0.024421296296296"/>
    <x v="2"/>
  </r>
  <r>
    <s v="INC000000522914"/>
    <s v="TERRESTRE"/>
    <x v="1"/>
    <s v="MAGDALENA"/>
    <x v="404"/>
    <m/>
    <d v="2020-01-30T14:39:00"/>
    <d v="2020-01-30T00:00:00"/>
    <m/>
    <s v="Cerrado"/>
    <s v="Amaranto Lara Urbina"/>
    <s v="Monitoreo_IM"/>
    <m/>
    <x v="7"/>
    <m/>
    <m/>
    <m/>
    <m/>
    <x v="0"/>
    <d v="2020-01-30T14:44:00"/>
    <m/>
    <n v="0"/>
    <x v="0"/>
    <m/>
    <n v="0"/>
    <x v="0"/>
    <n v="5"/>
    <s v="0.00011574074074074"/>
    <x v="2"/>
  </r>
  <r>
    <s v="INC000000524343"/>
    <s v="TERRESTRE"/>
    <x v="1"/>
    <s v="MAGDALENA"/>
    <x v="404"/>
    <m/>
    <d v="2020-01-31T14:06:00"/>
    <d v="2020-01-31T00:00:00"/>
    <m/>
    <s v="Cerrado"/>
    <s v="Amaranto Lara Urbina"/>
    <s v="Monitoreo_IM"/>
    <m/>
    <x v="7"/>
    <m/>
    <m/>
    <m/>
    <m/>
    <x v="0"/>
    <d v="2020-01-31T15:05:00"/>
    <m/>
    <n v="0"/>
    <x v="0"/>
    <m/>
    <n v="0"/>
    <x v="0"/>
    <n v="59"/>
    <s v="0.0013657407407407"/>
    <x v="2"/>
  </r>
  <r>
    <s v="INC000000513821"/>
    <s v="TERRESTRE"/>
    <x v="1"/>
    <s v="MAGDALENA"/>
    <x v="405"/>
    <m/>
    <d v="2020-02-03T15:33:17"/>
    <d v="2020-01-24T00:00:00"/>
    <m/>
    <s v="Cerrado"/>
    <m/>
    <s v="Automatico"/>
    <m/>
    <x v="3"/>
    <m/>
    <m/>
    <m/>
    <m/>
    <x v="0"/>
    <d v="2020-01-24T12:25:00"/>
    <m/>
    <n v="0"/>
    <x v="0"/>
    <n v="0"/>
    <n v="0"/>
    <x v="5"/>
    <m/>
    <n v="0"/>
    <x v="1"/>
  </r>
  <r>
    <s v="INC000000498817"/>
    <s v="TERRESTRE"/>
    <x v="1"/>
    <s v="MAGDALENA"/>
    <x v="406"/>
    <m/>
    <d v="2020-01-14T08:23:00"/>
    <d v="2020-01-15T00:00:00"/>
    <m/>
    <s v="Cerrado"/>
    <s v="Alberto Segundo Montoya Ojeda"/>
    <s v="Monitoreo_IM"/>
    <m/>
    <x v="6"/>
    <m/>
    <m/>
    <m/>
    <m/>
    <x v="0"/>
    <d v="2020-01-14T08:29:00"/>
    <m/>
    <n v="0"/>
    <x v="0"/>
    <n v="6"/>
    <s v="0.00013888888888889"/>
    <x v="2"/>
    <m/>
    <n v="0"/>
    <x v="1"/>
  </r>
  <r>
    <s v="INC000000507987"/>
    <s v="TERRESTRE"/>
    <x v="1"/>
    <s v="MAGDALENA"/>
    <x v="406"/>
    <m/>
    <d v="2020-01-20T16:20:00"/>
    <d v="2020-01-21T00:00:00"/>
    <m/>
    <s v="Cerrado"/>
    <s v="Alberto Segundo Montoya Ojeda"/>
    <s v="Monitoreo_IM"/>
    <m/>
    <x v="6"/>
    <m/>
    <m/>
    <m/>
    <m/>
    <x v="0"/>
    <d v="2020-01-21T08:15:00"/>
    <m/>
    <n v="0"/>
    <x v="0"/>
    <m/>
    <n v="0"/>
    <x v="0"/>
    <n v="955"/>
    <s v="0.022106481481481"/>
    <x v="2"/>
  </r>
  <r>
    <s v="INC000000522127"/>
    <s v="TERRESTRE"/>
    <x v="1"/>
    <s v="MAGDALENA"/>
    <x v="406"/>
    <m/>
    <d v="2020-01-30T08:53:00"/>
    <d v="2020-01-31T00:00:00"/>
    <m/>
    <s v="Cerrado"/>
    <s v="Alberto Segundo Montoya Ojeda"/>
    <s v="Monitoreo_IM"/>
    <m/>
    <x v="6"/>
    <m/>
    <m/>
    <m/>
    <m/>
    <x v="0"/>
    <d v="2020-01-30T09:01:00"/>
    <m/>
    <n v="0"/>
    <x v="0"/>
    <m/>
    <n v="0"/>
    <x v="0"/>
    <n v="8"/>
    <s v="0.00018518518518519"/>
    <x v="2"/>
  </r>
  <r>
    <s v="INC000000498571"/>
    <s v="TERRESTRE"/>
    <x v="1"/>
    <s v="MAGDALENA"/>
    <x v="407"/>
    <m/>
    <d v="2020-01-14T08:23:00"/>
    <d v="2020-01-14T00:00:00"/>
    <m/>
    <s v="Cerrado"/>
    <s v="Nilton Santos Ariza Tamara"/>
    <s v="Monitoreo_IM"/>
    <m/>
    <x v="6"/>
    <m/>
    <m/>
    <m/>
    <m/>
    <x v="0"/>
    <d v="2020-01-14T08:34:00"/>
    <m/>
    <n v="0"/>
    <x v="0"/>
    <n v="11"/>
    <s v="0.00025462962962963"/>
    <x v="2"/>
    <m/>
    <n v="0"/>
    <x v="1"/>
  </r>
  <r>
    <s v="INC000000503811"/>
    <s v="TERRESTRE"/>
    <x v="1"/>
    <s v="MAGDALENA"/>
    <x v="407"/>
    <m/>
    <d v="2020-01-17T08:07:00"/>
    <d v="2020-01-17T00:00:00"/>
    <m/>
    <s v="Cerrado"/>
    <s v="Nilton Santos Ariza Tamara"/>
    <s v="Monitoreo_IM"/>
    <m/>
    <x v="6"/>
    <m/>
    <m/>
    <m/>
    <m/>
    <x v="0"/>
    <d v="2020-01-17T08:27:00"/>
    <m/>
    <n v="0"/>
    <x v="0"/>
    <n v="20"/>
    <s v="0.00046296296296296"/>
    <x v="2"/>
    <m/>
    <n v="0"/>
    <x v="1"/>
  </r>
  <r>
    <s v="INC000000511358"/>
    <s v="TERRESTRE"/>
    <x v="1"/>
    <s v="MAGDALENA"/>
    <x v="407"/>
    <m/>
    <d v="2020-01-22T14:20:00"/>
    <d v="2020-01-22T00:00:00"/>
    <m/>
    <s v="Cerrado"/>
    <s v="Nilton Santos Ariza Tamara"/>
    <s v="Monitoreo_IM"/>
    <m/>
    <x v="6"/>
    <m/>
    <m/>
    <m/>
    <m/>
    <x v="0"/>
    <d v="2020-01-22T14:21:00"/>
    <m/>
    <n v="0"/>
    <x v="0"/>
    <m/>
    <n v="0"/>
    <x v="0"/>
    <n v="1"/>
    <n v="231481481.48148"/>
    <x v="2"/>
  </r>
  <r>
    <s v="INC000000494265"/>
    <s v="TERRESTRE"/>
    <x v="1"/>
    <s v="MAGDALENA"/>
    <x v="408"/>
    <m/>
    <d v="2020-01-10T10:13:00"/>
    <d v="2020-01-13T00:00:00"/>
    <m/>
    <s v="Cerrado"/>
    <s v="Jorge Barrios Peralta"/>
    <s v="Monitoreo_IM"/>
    <m/>
    <x v="7"/>
    <m/>
    <m/>
    <m/>
    <m/>
    <x v="0"/>
    <d v="2020-01-10T14:26:00"/>
    <m/>
    <n v="0"/>
    <x v="0"/>
    <m/>
    <n v="0"/>
    <x v="0"/>
    <n v="253"/>
    <s v="0.0058564814814815"/>
    <x v="2"/>
  </r>
  <r>
    <s v="INC000000500695"/>
    <s v="TERRESTRE"/>
    <x v="1"/>
    <s v="MAGDALENA"/>
    <x v="234"/>
    <m/>
    <d v="2020-01-15T08:39:00"/>
    <d v="2020-01-15T00:00:00"/>
    <m/>
    <s v="Cerrado"/>
    <s v="Ledis Arguello"/>
    <s v="Monitoreo_IM"/>
    <m/>
    <x v="7"/>
    <m/>
    <m/>
    <m/>
    <m/>
    <x v="0"/>
    <d v="2020-01-15T12:15:00"/>
    <m/>
    <n v="0"/>
    <x v="0"/>
    <n v="216"/>
    <s v="0.005"/>
    <x v="2"/>
    <m/>
    <n v="0"/>
    <x v="1"/>
  </r>
  <r>
    <s v="INC000000508651"/>
    <s v="TERRESTRE"/>
    <x v="1"/>
    <s v="MAGDALENA"/>
    <x v="234"/>
    <m/>
    <d v="2020-01-21T08:51:00"/>
    <d v="2020-01-21T00:00:00"/>
    <m/>
    <s v="Cerrado"/>
    <s v="Ledis Arguello"/>
    <s v="Monitoreo_IM"/>
    <m/>
    <x v="7"/>
    <m/>
    <m/>
    <m/>
    <m/>
    <x v="0"/>
    <d v="2020-01-21T09:00:00"/>
    <m/>
    <n v="0"/>
    <x v="0"/>
    <m/>
    <n v="0"/>
    <x v="0"/>
    <n v="9"/>
    <s v="0.00020833333333333"/>
    <x v="2"/>
  </r>
  <r>
    <s v="INC000000509663"/>
    <s v="TERRESTRE"/>
    <x v="1"/>
    <s v="MAGDALENA"/>
    <x v="234"/>
    <m/>
    <d v="2020-01-21T15:56:00"/>
    <d v="2020-01-22T00:00:00"/>
    <m/>
    <s v="Cerrado"/>
    <s v="Ledis Arguello"/>
    <s v="Monitoreo_IM"/>
    <m/>
    <x v="7"/>
    <m/>
    <m/>
    <m/>
    <m/>
    <x v="0"/>
    <d v="2020-01-22T16:15:00"/>
    <m/>
    <n v="0"/>
    <x v="0"/>
    <n v="1432"/>
    <s v="0.033148148148148"/>
    <x v="5"/>
    <n v="27"/>
    <s v="0.000625"/>
    <x v="3"/>
  </r>
  <r>
    <s v="INC000000512456"/>
    <s v="TERRESTRE"/>
    <x v="1"/>
    <s v="MAGDALENA"/>
    <x v="234"/>
    <m/>
    <d v="2020-01-23T10:22:00"/>
    <d v="2020-01-23T00:00:00"/>
    <m/>
    <s v="Cerrado"/>
    <s v="Ledis Arguello"/>
    <s v="Monitoreo_IM"/>
    <m/>
    <x v="7"/>
    <m/>
    <m/>
    <m/>
    <m/>
    <x v="0"/>
    <d v="2020-01-23T13:49:00"/>
    <m/>
    <n v="0"/>
    <x v="0"/>
    <m/>
    <n v="0"/>
    <x v="0"/>
    <n v="207"/>
    <s v="0.0047916666666667"/>
    <x v="2"/>
  </r>
  <r>
    <s v="INC000000485572"/>
    <s v="TERRESTRE"/>
    <x v="1"/>
    <s v="MAGDALENA"/>
    <x v="409"/>
    <m/>
    <d v="2020-01-02T09:57:00"/>
    <d v="2020-01-03T00:00:00"/>
    <m/>
    <s v="Cerrado"/>
    <s v="estela Maria Orozco"/>
    <s v="Monitoreo_IM"/>
    <m/>
    <x v="7"/>
    <m/>
    <m/>
    <m/>
    <m/>
    <x v="0"/>
    <d v="2020-01-03T08:25:00"/>
    <m/>
    <n v="0"/>
    <x v="0"/>
    <n v="1348"/>
    <s v="0.031203703703704"/>
    <x v="1"/>
    <m/>
    <n v="0"/>
    <x v="1"/>
  </r>
  <r>
    <s v="INC000000500535"/>
    <s v="TERRESTRE"/>
    <x v="1"/>
    <s v="MAGDALENA"/>
    <x v="409"/>
    <m/>
    <d v="2020-01-15T04:08:00"/>
    <d v="2020-01-15T00:00:00"/>
    <m/>
    <s v="Cerrado"/>
    <s v="estela Maria Orozco"/>
    <s v="Monitoreo_IM"/>
    <m/>
    <x v="7"/>
    <m/>
    <m/>
    <m/>
    <m/>
    <x v="0"/>
    <d v="2020-01-15T08:20:00"/>
    <m/>
    <n v="0"/>
    <x v="0"/>
    <n v="252"/>
    <s v="0.0058333333333333"/>
    <x v="2"/>
    <m/>
    <n v="0"/>
    <x v="1"/>
  </r>
  <r>
    <s v="INC000000500598"/>
    <s v="TERRESTRE"/>
    <x v="1"/>
    <s v="MAGDALENA"/>
    <x v="410"/>
    <m/>
    <d v="2020-01-15T08:23:00"/>
    <d v="2020-01-15T00:00:00"/>
    <m/>
    <s v="Cerrado"/>
    <s v="Gregorio Viscaino"/>
    <s v="Monitoreo_IM"/>
    <m/>
    <x v="7"/>
    <m/>
    <m/>
    <m/>
    <m/>
    <x v="0"/>
    <d v="2020-01-15T08:40:00"/>
    <m/>
    <n v="0"/>
    <x v="0"/>
    <n v="17"/>
    <s v="0.00039351851851852"/>
    <x v="2"/>
    <m/>
    <n v="0"/>
    <x v="1"/>
  </r>
  <r>
    <s v="INC000000511485"/>
    <s v="TERRESTRE"/>
    <x v="1"/>
    <s v="MAGDALENA"/>
    <x v="410"/>
    <m/>
    <d v="2020-01-22T16:33:00"/>
    <d v="2020-01-23T00:00:00"/>
    <m/>
    <s v="Cerrado"/>
    <s v="Gregorio Viscaino"/>
    <s v="Monitoreo_IM"/>
    <m/>
    <x v="7"/>
    <m/>
    <m/>
    <m/>
    <m/>
    <x v="0"/>
    <d v="2020-01-23T08:15:00"/>
    <m/>
    <n v="0"/>
    <x v="0"/>
    <n v="867"/>
    <s v="0.020069444444444"/>
    <x v="1"/>
    <n v="75"/>
    <s v="0.0017361111111111"/>
    <x v="3"/>
  </r>
  <r>
    <s v="INC000000504180"/>
    <s v="TERRESTRE"/>
    <x v="2"/>
    <s v="MAGDALENA"/>
    <x v="411"/>
    <m/>
    <d v="2020-01-17T14:49:00"/>
    <d v="2020-01-17T00:00:00"/>
    <m/>
    <s v="Cerrado"/>
    <s v="Rene Alberto Fuentes Ortega"/>
    <s v="Monitoreo_IM"/>
    <m/>
    <x v="2"/>
    <m/>
    <m/>
    <m/>
    <m/>
    <x v="0"/>
    <d v="2020-01-17T16:00:00"/>
    <m/>
    <n v="0"/>
    <x v="0"/>
    <n v="71"/>
    <s v="0.0016435185185185"/>
    <x v="2"/>
    <m/>
    <n v="0"/>
    <x v="1"/>
  </r>
  <r>
    <s v="INC000000508897"/>
    <s v="TERRESTRE"/>
    <x v="1"/>
    <s v="MAGDALENA"/>
    <x v="412"/>
    <m/>
    <d v="2020-01-21T10:32:00"/>
    <d v="2020-01-21T00:00:00"/>
    <m/>
    <s v="Cerrado"/>
    <s v="Jose luis altamar Montero"/>
    <s v="Monitoreo_IM"/>
    <m/>
    <x v="9"/>
    <m/>
    <m/>
    <m/>
    <m/>
    <x v="0"/>
    <d v="2020-01-21T10:57:00"/>
    <m/>
    <n v="0"/>
    <x v="0"/>
    <m/>
    <n v="0"/>
    <x v="0"/>
    <n v="25"/>
    <s v="0.0005787037037037"/>
    <x v="2"/>
  </r>
  <r>
    <s v="INC000000513115"/>
    <s v="TERRESTRE"/>
    <x v="1"/>
    <s v="MAGDALENA"/>
    <x v="412"/>
    <m/>
    <d v="2020-01-23T16:54:00"/>
    <d v="2020-01-23T00:00:00"/>
    <m/>
    <s v="Cerrado"/>
    <s v="Jose luis altamar Montero"/>
    <s v="Monitoreo_IM"/>
    <m/>
    <x v="9"/>
    <m/>
    <m/>
    <m/>
    <m/>
    <x v="0"/>
    <d v="2020-01-23T16:54:00"/>
    <m/>
    <n v="0"/>
    <x v="0"/>
    <m/>
    <n v="0"/>
    <x v="0"/>
    <n v="0"/>
    <n v="0"/>
    <x v="2"/>
  </r>
  <r>
    <s v="INC000000513740"/>
    <s v="TERRESTRE"/>
    <x v="1"/>
    <s v="MAGDALENA"/>
    <x v="412"/>
    <m/>
    <d v="2020-01-24T08:51:00"/>
    <d v="2020-01-24T00:00:00"/>
    <m/>
    <s v="Cerrado"/>
    <s v="Jose luis altamar Montero"/>
    <s v="Monitoreo_IM"/>
    <m/>
    <x v="9"/>
    <m/>
    <m/>
    <m/>
    <m/>
    <x v="0"/>
    <d v="2020-01-24T14:07:00"/>
    <m/>
    <n v="0"/>
    <x v="0"/>
    <m/>
    <n v="0"/>
    <x v="0"/>
    <n v="316"/>
    <s v="0.0073148148148148"/>
    <x v="2"/>
  </r>
  <r>
    <s v="INC000000434652"/>
    <s v="TERRESTRE"/>
    <x v="1"/>
    <s v="MAGDALENA"/>
    <x v="413"/>
    <m/>
    <d v="2019-11-14T15:04:00"/>
    <d v="2020-01-21T00:00:00"/>
    <m/>
    <s v="Cerrado"/>
    <s v="Orozco Orozco Garys Melchor"/>
    <s v="Monitoreo_IM"/>
    <m/>
    <x v="11"/>
    <n v="362117"/>
    <d v="2019-11-14T15:05:00"/>
    <d v="2020-01-20T08:43:00"/>
    <m/>
    <x v="0"/>
    <d v="2020-01-20T08:43:00"/>
    <n v="96099"/>
    <n v="22245138888889"/>
    <x v="1"/>
    <m/>
    <n v="0"/>
    <x v="0"/>
    <m/>
    <n v="0"/>
    <x v="1"/>
  </r>
  <r>
    <s v="INC000000498820"/>
    <s v="TERRESTRE"/>
    <x v="1"/>
    <s v="MAGDALENA"/>
    <x v="413"/>
    <m/>
    <d v="2020-01-14T08:23:00"/>
    <d v="2020-01-17T00:00:00"/>
    <m/>
    <s v="Cerrado"/>
    <s v="Orozco Orozco Garys Melchor"/>
    <s v="Monitoreo_IM"/>
    <m/>
    <x v="11"/>
    <m/>
    <m/>
    <m/>
    <m/>
    <x v="0"/>
    <d v="2020-01-17T11:25:00"/>
    <m/>
    <n v="0"/>
    <x v="0"/>
    <m/>
    <n v="0"/>
    <x v="0"/>
    <n v="4502"/>
    <s v="0.10421296296296"/>
    <x v="3"/>
  </r>
  <r>
    <s v="INC000000506947"/>
    <s v="TERRESTRE"/>
    <x v="1"/>
    <s v="MAGDALENA"/>
    <x v="413"/>
    <m/>
    <d v="2020-01-20T08:16:00"/>
    <d v="2020-01-20T00:00:00"/>
    <m/>
    <s v="Cerrado"/>
    <s v="Orozco Orozco Garys Melchor"/>
    <s v="Monitoreo_IM"/>
    <m/>
    <x v="11"/>
    <m/>
    <m/>
    <m/>
    <m/>
    <x v="0"/>
    <d v="2020-01-20T08:43:00"/>
    <m/>
    <n v="0"/>
    <x v="0"/>
    <n v="27"/>
    <s v="0.000625"/>
    <x v="2"/>
    <m/>
    <n v="0"/>
    <x v="1"/>
  </r>
  <r>
    <s v="INC000000513732"/>
    <s v="TERRESTRE"/>
    <x v="1"/>
    <s v="MAGDALENA"/>
    <x v="413"/>
    <m/>
    <d v="2020-01-24T08:46:00"/>
    <d v="2020-01-24T00:00:00"/>
    <m/>
    <s v="Cerrado"/>
    <s v="Orozco Orozco Garys Melchor"/>
    <s v="Monitoreo_IM"/>
    <m/>
    <x v="11"/>
    <m/>
    <m/>
    <m/>
    <m/>
    <x v="0"/>
    <d v="2020-01-24T12:25:00"/>
    <m/>
    <n v="0"/>
    <x v="0"/>
    <m/>
    <n v="0"/>
    <x v="0"/>
    <n v="219"/>
    <s v="0.0050694444444444"/>
    <x v="2"/>
  </r>
  <r>
    <s v="INC000000516773"/>
    <s v="TERRESTRE"/>
    <x v="1"/>
    <s v="MAGDALENA"/>
    <x v="413"/>
    <m/>
    <d v="2020-01-27T08:16:00"/>
    <d v="2020-01-27T00:00:00"/>
    <m/>
    <s v="Cerrado"/>
    <s v="Orozco Orozco Garys Melchor"/>
    <s v="Monitoreo_IM"/>
    <m/>
    <x v="11"/>
    <m/>
    <m/>
    <m/>
    <m/>
    <x v="0"/>
    <d v="2020-01-27T08:49:00"/>
    <m/>
    <n v="0"/>
    <x v="0"/>
    <m/>
    <n v="0"/>
    <x v="0"/>
    <n v="33"/>
    <s v="0.00076388888888889"/>
    <x v="3"/>
  </r>
  <r>
    <s v="INC000000518699"/>
    <s v="TERRESTRE"/>
    <x v="1"/>
    <s v="MAGDALENA"/>
    <x v="413"/>
    <m/>
    <d v="2020-01-28T08:47:00"/>
    <d v="2020-01-28T00:00:00"/>
    <m/>
    <s v="Cerrado"/>
    <s v="Orozco Orozco Garys Melchor"/>
    <s v="Monitoreo_IM"/>
    <m/>
    <x v="11"/>
    <m/>
    <m/>
    <m/>
    <m/>
    <x v="0"/>
    <d v="2020-01-28T08:50:00"/>
    <m/>
    <n v="0"/>
    <x v="0"/>
    <m/>
    <n v="0"/>
    <x v="0"/>
    <n v="3"/>
    <n v="694444444.44444001"/>
    <x v="3"/>
  </r>
  <r>
    <s v="INC000000523658"/>
    <s v="TERRESTRE"/>
    <x v="1"/>
    <s v="MAGDALENA"/>
    <x v="413"/>
    <m/>
    <d v="2020-01-31T08:46:00"/>
    <d v="2020-01-31T00:00:00"/>
    <m/>
    <s v="Cerrado"/>
    <s v="Orozco Orozco Garys Melchor"/>
    <s v="Monitoreo_IM"/>
    <m/>
    <x v="11"/>
    <m/>
    <m/>
    <m/>
    <m/>
    <x v="0"/>
    <d v="2020-01-31T14:23:00"/>
    <m/>
    <n v="0"/>
    <x v="0"/>
    <n v="177"/>
    <s v="0.0040972222222222"/>
    <x v="2"/>
    <n v="160"/>
    <s v="0.0037037037037037"/>
    <x v="3"/>
  </r>
  <r>
    <s v="INC000000519292"/>
    <s v="TERRESTRE"/>
    <x v="1"/>
    <s v="MAGDALENA"/>
    <x v="414"/>
    <m/>
    <d v="2020-01-28T13:00:00"/>
    <d v="2020-01-29T00:00:00"/>
    <m/>
    <s v="Cerrado"/>
    <s v="Didier Alfaro Lopez"/>
    <s v="Monitoreo_IM"/>
    <m/>
    <x v="7"/>
    <m/>
    <m/>
    <m/>
    <m/>
    <x v="0"/>
    <d v="2020-01-28T13:54:00"/>
    <m/>
    <n v="0"/>
    <x v="0"/>
    <m/>
    <n v="0"/>
    <x v="0"/>
    <n v="54"/>
    <s v="0.00125"/>
    <x v="2"/>
  </r>
  <r>
    <s v="INC000000504118"/>
    <s v="TERRESTRE"/>
    <x v="1"/>
    <s v="META"/>
    <x v="415"/>
    <m/>
    <d v="2020-01-17T10:26:00"/>
    <d v="2020-01-17T00:00:00"/>
    <m/>
    <s v="Cerrado"/>
    <s v="Nancy Mendoza Bravo"/>
    <s v="Monitoreo_IM"/>
    <m/>
    <x v="9"/>
    <m/>
    <m/>
    <m/>
    <m/>
    <x v="0"/>
    <d v="2020-01-17T15:30:00"/>
    <m/>
    <n v="0"/>
    <x v="0"/>
    <n v="304"/>
    <s v="0.007037037037037"/>
    <x v="2"/>
    <m/>
    <n v="0"/>
    <x v="1"/>
  </r>
  <r>
    <s v="INC000000512719"/>
    <s v="TERRESTRE"/>
    <x v="1"/>
    <s v="META"/>
    <x v="415"/>
    <m/>
    <d v="2020-01-23T11:53:00"/>
    <d v="2020-01-23T00:00:00"/>
    <m/>
    <s v="Cerrado"/>
    <s v="Nancy Mendoza Bravo"/>
    <s v="Monitoreo_IM"/>
    <m/>
    <x v="9"/>
    <m/>
    <m/>
    <m/>
    <m/>
    <x v="0"/>
    <d v="2020-01-23T15:53:00"/>
    <m/>
    <n v="0"/>
    <x v="0"/>
    <n v="230"/>
    <s v="0.0053240740740741"/>
    <x v="5"/>
    <n v="10"/>
    <s v="0.00023148148148148"/>
    <x v="3"/>
  </r>
  <r>
    <s v="INC000000501468"/>
    <s v="TERRESTRE"/>
    <x v="1"/>
    <s v="META"/>
    <x v="416"/>
    <m/>
    <d v="2020-01-15T16:23:00"/>
    <d v="2020-01-16T00:00:00"/>
    <m/>
    <s v="Cerrado"/>
    <s v="Arana Vanegas Eduardo"/>
    <s v="Monitoreo_IM"/>
    <m/>
    <x v="6"/>
    <m/>
    <m/>
    <m/>
    <m/>
    <x v="0"/>
    <d v="2020-01-15T19:00:00"/>
    <m/>
    <n v="0"/>
    <x v="0"/>
    <m/>
    <n v="0"/>
    <x v="0"/>
    <n v="157"/>
    <s v="0.0036342592592593"/>
    <x v="2"/>
  </r>
  <r>
    <s v="INC000000521215"/>
    <s v="TERRESTRE"/>
    <x v="1"/>
    <s v="META"/>
    <x v="416"/>
    <m/>
    <d v="2020-01-29T14:21:00"/>
    <d v="2020-01-29T00:00:00"/>
    <m/>
    <s v="Cerrado"/>
    <s v="Arana Vanegas Eduardo"/>
    <s v="Monitoreo_IM"/>
    <m/>
    <x v="6"/>
    <m/>
    <m/>
    <m/>
    <m/>
    <x v="0"/>
    <d v="2020-01-29T14:22:00"/>
    <m/>
    <n v="0"/>
    <x v="0"/>
    <m/>
    <n v="0"/>
    <x v="0"/>
    <n v="1"/>
    <n v="231481481.48148"/>
    <x v="2"/>
  </r>
  <r>
    <s v="INC000000492979"/>
    <s v="TERRESTRE"/>
    <x v="1"/>
    <s v="META"/>
    <x v="417"/>
    <m/>
    <d v="2020-01-09T10:42:00"/>
    <d v="2020-01-10T00:00:00"/>
    <m/>
    <s v="Cerrado"/>
    <s v="Amparo Amaya Garcia"/>
    <s v="Monitoreo_IM"/>
    <m/>
    <x v="6"/>
    <m/>
    <m/>
    <m/>
    <m/>
    <x v="0"/>
    <d v="2020-01-10T08:13:00"/>
    <m/>
    <n v="0"/>
    <x v="0"/>
    <n v="1291"/>
    <s v="0.029884259259259"/>
    <x v="2"/>
    <m/>
    <n v="0"/>
    <x v="1"/>
  </r>
  <r>
    <s v="INC000000493577"/>
    <s v="TERRESTRE"/>
    <x v="1"/>
    <s v="META"/>
    <x v="418"/>
    <m/>
    <d v="2020-01-09T15:48:00"/>
    <d v="2020-01-10T00:00:00"/>
    <m/>
    <s v="Cerrado"/>
    <s v="Luis Alberto Dueñas Reyes"/>
    <s v="Monitoreo_IM"/>
    <m/>
    <x v="6"/>
    <m/>
    <m/>
    <m/>
    <m/>
    <x v="0"/>
    <d v="2020-01-10T08:16:00"/>
    <m/>
    <n v="0"/>
    <x v="0"/>
    <m/>
    <n v="0"/>
    <x v="0"/>
    <n v="988"/>
    <s v="0.02287037037037"/>
    <x v="2"/>
  </r>
  <r>
    <s v="INC000000517139"/>
    <s v="TERRESTRE"/>
    <x v="1"/>
    <s v="META"/>
    <x v="418"/>
    <m/>
    <d v="2020-01-27T09:42:00"/>
    <d v="2020-01-27T00:00:00"/>
    <m/>
    <s v="Cerrado"/>
    <s v="Luis Alberto Dueñas Reyes"/>
    <s v="Monitoreo_IM"/>
    <m/>
    <x v="6"/>
    <m/>
    <m/>
    <m/>
    <m/>
    <x v="0"/>
    <d v="2020-01-27T09:54:00"/>
    <m/>
    <n v="0"/>
    <x v="0"/>
    <m/>
    <n v="0"/>
    <x v="0"/>
    <n v="12"/>
    <s v="0.00027777777777778"/>
    <x v="3"/>
  </r>
  <r>
    <s v="INC000000506885"/>
    <s v="TERRESTRE"/>
    <x v="1"/>
    <s v="META"/>
    <x v="419"/>
    <m/>
    <d v="2020-01-20T08:22:00"/>
    <d v="2020-01-21T00:00:00"/>
    <m/>
    <s v="Cerrado"/>
    <s v="Angela Rocio Enciso Pardo"/>
    <s v="Monitoreo_IM"/>
    <m/>
    <x v="6"/>
    <m/>
    <m/>
    <m/>
    <m/>
    <x v="0"/>
    <d v="2020-01-20T15:42:00"/>
    <m/>
    <n v="0"/>
    <x v="0"/>
    <m/>
    <n v="0"/>
    <x v="0"/>
    <n v="440"/>
    <s v="0.010185185185185"/>
    <x v="2"/>
  </r>
  <r>
    <s v="INC000000498545"/>
    <s v="TERRESTRE"/>
    <x v="1"/>
    <s v="META"/>
    <x v="420"/>
    <m/>
    <d v="2020-01-14T08:18:00"/>
    <d v="2020-01-14T00:00:00"/>
    <m/>
    <s v="Cerrado"/>
    <s v="Rodriguez Guarnizo Martha Liliana"/>
    <s v="Monitoreo_IM"/>
    <m/>
    <x v="9"/>
    <m/>
    <m/>
    <m/>
    <m/>
    <x v="0"/>
    <d v="2020-01-14T08:20:00"/>
    <m/>
    <n v="0"/>
    <x v="0"/>
    <n v="2"/>
    <n v="462962962.96296"/>
    <x v="2"/>
    <m/>
    <n v="0"/>
    <x v="1"/>
  </r>
  <r>
    <s v="INC000000501258"/>
    <s v="TERRESTRE"/>
    <x v="1"/>
    <s v="META"/>
    <x v="420"/>
    <m/>
    <d v="2020-01-15T12:49:00"/>
    <d v="2020-01-15T00:00:00"/>
    <m/>
    <s v="Cerrado"/>
    <s v="Rodriguez Guarnizo Martha Liliana"/>
    <s v="Monitoreo_IM"/>
    <m/>
    <x v="9"/>
    <m/>
    <m/>
    <m/>
    <m/>
    <x v="0"/>
    <d v="2020-01-15T13:40:00"/>
    <m/>
    <n v="0"/>
    <x v="0"/>
    <m/>
    <n v="0"/>
    <x v="0"/>
    <n v="51"/>
    <s v="0.0011805555555556"/>
    <x v="2"/>
  </r>
  <r>
    <s v="INC000000503700"/>
    <s v="TERRESTRE"/>
    <x v="1"/>
    <s v="META"/>
    <x v="420"/>
    <m/>
    <d v="2020-01-17T08:28:00"/>
    <d v="2020-01-17T00:00:00"/>
    <m/>
    <s v="Cerrado"/>
    <s v="Rodriguez Guarnizo Martha Liliana"/>
    <s v="Monitoreo_IM"/>
    <m/>
    <x v="9"/>
    <m/>
    <m/>
    <m/>
    <m/>
    <x v="0"/>
    <d v="2020-01-17T15:17:00"/>
    <m/>
    <n v="0"/>
    <x v="0"/>
    <n v="409"/>
    <s v="0.0094675925925926"/>
    <x v="2"/>
    <m/>
    <n v="0"/>
    <x v="1"/>
  </r>
  <r>
    <s v="INC000000509305"/>
    <s v="TERRESTRE"/>
    <x v="1"/>
    <s v="META"/>
    <x v="420"/>
    <m/>
    <d v="2020-01-21T12:41:00"/>
    <d v="2020-01-22T00:00:00"/>
    <m/>
    <s v="Cerrado"/>
    <s v="Rodriguez Guarnizo Martha Liliana"/>
    <s v="Automatico"/>
    <m/>
    <x v="9"/>
    <m/>
    <m/>
    <m/>
    <m/>
    <x v="0"/>
    <d v="2020-01-22T06:30:00"/>
    <m/>
    <n v="0"/>
    <x v="0"/>
    <m/>
    <n v="0"/>
    <x v="0"/>
    <n v="1069"/>
    <s v="0.02474537037037"/>
    <x v="2"/>
  </r>
  <r>
    <s v="INC000000511515"/>
    <s v="TERRESTRE"/>
    <x v="1"/>
    <s v="META"/>
    <x v="420"/>
    <m/>
    <d v="2020-01-22T14:51:00"/>
    <d v="2020-01-23T00:00:00"/>
    <m/>
    <s v="Cerrado"/>
    <s v="Rodriguez Guarnizo Martha Liliana"/>
    <s v="Monitoreo_IM"/>
    <m/>
    <x v="9"/>
    <m/>
    <m/>
    <m/>
    <m/>
    <x v="0"/>
    <d v="2020-01-23T06:38:00"/>
    <m/>
    <n v="0"/>
    <x v="0"/>
    <n v="947"/>
    <s v="0.021921296296296"/>
    <x v="1"/>
    <m/>
    <n v="0"/>
    <x v="1"/>
  </r>
  <r>
    <s v="INC000000513738"/>
    <s v="TERRESTRE"/>
    <x v="1"/>
    <s v="META"/>
    <x v="420"/>
    <m/>
    <d v="2020-01-24T08:51:00"/>
    <d v="2020-01-24T00:00:00"/>
    <m/>
    <s v="Cerrado"/>
    <s v="Rodriguez Guarnizo Martha Liliana"/>
    <s v="Monitoreo_IM"/>
    <m/>
    <x v="9"/>
    <m/>
    <m/>
    <m/>
    <m/>
    <x v="0"/>
    <d v="2020-01-24T09:19:00"/>
    <m/>
    <n v="0"/>
    <x v="0"/>
    <m/>
    <n v="0"/>
    <x v="0"/>
    <n v="28"/>
    <s v="0.00064814814814815"/>
    <x v="3"/>
  </r>
  <r>
    <s v="INC000000520454"/>
    <s v="TERRESTRE"/>
    <x v="1"/>
    <s v="META"/>
    <x v="420"/>
    <m/>
    <d v="2020-01-29T09:29:00"/>
    <d v="2020-01-29T00:00:00"/>
    <m/>
    <s v="Cerrado"/>
    <s v="Rodriguez Guarnizo Martha Liliana"/>
    <s v="Monitoreo_IM"/>
    <m/>
    <x v="9"/>
    <m/>
    <m/>
    <m/>
    <m/>
    <x v="0"/>
    <d v="2020-01-29T10:02:00"/>
    <m/>
    <n v="0"/>
    <x v="0"/>
    <m/>
    <n v="0"/>
    <x v="0"/>
    <n v="33"/>
    <s v="0.00076388888888889"/>
    <x v="2"/>
  </r>
  <r>
    <s v="INC000000500081"/>
    <s v="TERRESTRE"/>
    <x v="1"/>
    <s v="META"/>
    <x v="421"/>
    <m/>
    <d v="2020-01-14T17:23:00"/>
    <d v="2020-01-15T00:00:00"/>
    <m/>
    <s v="Cerrado"/>
    <s v="Sonia Poss"/>
    <s v="Monitoreo_IM"/>
    <m/>
    <x v="6"/>
    <m/>
    <m/>
    <m/>
    <m/>
    <x v="0"/>
    <d v="2020-01-15T08:06:00"/>
    <m/>
    <n v="0"/>
    <x v="0"/>
    <n v="883"/>
    <s v="0.020439814814815"/>
    <x v="2"/>
    <m/>
    <n v="0"/>
    <x v="1"/>
  </r>
  <r>
    <s v="INC000000501823"/>
    <s v="TERRESTRE"/>
    <x v="1"/>
    <s v="META"/>
    <x v="421"/>
    <m/>
    <d v="2020-01-15T18:28:00"/>
    <d v="2020-01-16T00:00:00"/>
    <m/>
    <s v="Cerrado"/>
    <s v="Sonia Poss"/>
    <s v="Monitoreo_IM"/>
    <m/>
    <x v="6"/>
    <m/>
    <m/>
    <m/>
    <m/>
    <x v="0"/>
    <d v="2020-01-16T08:04:00"/>
    <m/>
    <n v="0"/>
    <x v="0"/>
    <n v="816"/>
    <s v="0.018888888888889"/>
    <x v="2"/>
    <m/>
    <n v="0"/>
    <x v="1"/>
  </r>
  <r>
    <s v="INC000000503767"/>
    <s v="TERRESTRE"/>
    <x v="1"/>
    <s v="META"/>
    <x v="421"/>
    <m/>
    <d v="2020-01-17T08:07:00"/>
    <d v="2020-01-17T00:00:00"/>
    <m/>
    <s v="Cerrado"/>
    <s v="Sonia Poss"/>
    <s v="Monitoreo_IM"/>
    <m/>
    <x v="6"/>
    <m/>
    <m/>
    <m/>
    <m/>
    <x v="0"/>
    <d v="2020-01-17T08:19:00"/>
    <m/>
    <n v="0"/>
    <x v="0"/>
    <m/>
    <n v="0"/>
    <x v="0"/>
    <n v="12"/>
    <s v="0.00027777777777778"/>
    <x v="3"/>
  </r>
  <r>
    <s v="INC000000522083"/>
    <s v="SATELITAL"/>
    <x v="1"/>
    <s v="META"/>
    <x v="422"/>
    <m/>
    <d v="2020-01-30T08:53:00"/>
    <d v="2020-01-30T00:00:00"/>
    <m/>
    <s v="Cerrado"/>
    <s v="Wilson Javier Hurtado Lancheos"/>
    <s v="Monitoreo_IM"/>
    <m/>
    <x v="0"/>
    <m/>
    <m/>
    <m/>
    <m/>
    <x v="0"/>
    <d v="2020-01-30T09:12:00"/>
    <m/>
    <n v="0"/>
    <x v="0"/>
    <m/>
    <n v="0"/>
    <x v="0"/>
    <n v="19"/>
    <s v="0.00043981481481481"/>
    <x v="3"/>
  </r>
  <r>
    <s v="INC000000504571"/>
    <s v="TERRESTRE"/>
    <x v="1"/>
    <s v="META"/>
    <x v="423"/>
    <m/>
    <d v="2020-01-17T14:23:00"/>
    <d v="2020-01-20T00:00:00"/>
    <m/>
    <s v="Cerrado"/>
    <s v="Marina Vanegas Castillo"/>
    <s v="Monitoreo_IM"/>
    <m/>
    <x v="9"/>
    <m/>
    <m/>
    <m/>
    <m/>
    <x v="0"/>
    <d v="2020-01-20T07:48:00"/>
    <m/>
    <n v="0"/>
    <x v="0"/>
    <n v="3673"/>
    <s v="0.085023148148148"/>
    <x v="1"/>
    <n v="252"/>
    <s v="0.0058333333333333"/>
    <x v="3"/>
  </r>
  <r>
    <s v="INC000000514659"/>
    <s v="TERRESTRE"/>
    <x v="1"/>
    <s v="META"/>
    <x v="423"/>
    <m/>
    <d v="2020-01-24T16:40:00"/>
    <d v="2020-01-27T00:00:00"/>
    <m/>
    <s v="Cerrado"/>
    <s v="Marina Vanegas Castillo"/>
    <s v="Monitoreo_IM"/>
    <m/>
    <x v="9"/>
    <m/>
    <m/>
    <m/>
    <m/>
    <x v="0"/>
    <d v="2020-01-27T07:54:00"/>
    <m/>
    <n v="0"/>
    <x v="0"/>
    <n v="3728"/>
    <s v="0.086296296296296"/>
    <x v="1"/>
    <n v="66"/>
    <s v="0.0015277777777778"/>
    <x v="3"/>
  </r>
  <r>
    <s v="INC000000498780"/>
    <s v="SATELITAL"/>
    <x v="1"/>
    <s v="META"/>
    <x v="424"/>
    <m/>
    <d v="2020-01-14T08:24:00"/>
    <d v="2020-01-14T00:00:00"/>
    <m/>
    <s v="Cerrado"/>
    <s v="Duran Rojas Villanid"/>
    <s v="Monitoreo_IM"/>
    <m/>
    <x v="0"/>
    <m/>
    <m/>
    <m/>
    <m/>
    <x v="0"/>
    <d v="2020-01-14T08:32:00"/>
    <m/>
    <n v="0"/>
    <x v="0"/>
    <n v="8"/>
    <s v="0.00018518518518519"/>
    <x v="2"/>
    <m/>
    <n v="0"/>
    <x v="1"/>
  </r>
  <r>
    <s v="INC000000523574"/>
    <s v="SATELITAL"/>
    <x v="1"/>
    <s v="META"/>
    <x v="424"/>
    <m/>
    <d v="2020-01-31T08:53:00"/>
    <d v="2020-01-31T00:00:00"/>
    <m/>
    <s v="Cerrado"/>
    <s v="Duran Rojas Villanid"/>
    <s v="Monitoreo_IM"/>
    <m/>
    <x v="0"/>
    <m/>
    <m/>
    <m/>
    <m/>
    <x v="0"/>
    <d v="2020-01-31T09:07:00"/>
    <m/>
    <n v="0"/>
    <x v="0"/>
    <m/>
    <n v="0"/>
    <x v="0"/>
    <n v="14"/>
    <s v="0.00032407407407407"/>
    <x v="2"/>
  </r>
  <r>
    <s v="INC000000522213"/>
    <s v="TERRESTRE"/>
    <x v="1"/>
    <s v="META"/>
    <x v="425"/>
    <m/>
    <d v="2020-01-30T08:53:00"/>
    <d v="2020-01-31T00:00:00"/>
    <m/>
    <s v="Cerrado"/>
    <s v="Henrry Tafur Vaquero"/>
    <s v="Monitoreo_IM"/>
    <m/>
    <x v="6"/>
    <m/>
    <m/>
    <m/>
    <m/>
    <x v="0"/>
    <d v="2020-01-30T09:47:00"/>
    <m/>
    <n v="0"/>
    <x v="0"/>
    <m/>
    <n v="0"/>
    <x v="0"/>
    <n v="54"/>
    <s v="0.00125"/>
    <x v="2"/>
  </r>
  <r>
    <s v="INC000000494607"/>
    <s v="TERRESTRE"/>
    <x v="1"/>
    <s v="META"/>
    <x v="426"/>
    <m/>
    <d v="2020-01-10T12:02:00"/>
    <d v="2020-01-13T00:00:00"/>
    <m/>
    <s v="Cerrado"/>
    <s v="Leguizamon Hernandez"/>
    <s v="Monitoreo_IM"/>
    <m/>
    <x v="6"/>
    <m/>
    <m/>
    <m/>
    <m/>
    <x v="0"/>
    <d v="2020-01-11T18:32:00"/>
    <m/>
    <n v="0"/>
    <x v="0"/>
    <m/>
    <n v="0"/>
    <x v="0"/>
    <n v="1830"/>
    <s v="0.042361111111111"/>
    <x v="2"/>
  </r>
  <r>
    <s v="INC000000497130"/>
    <s v="TERRESTRE"/>
    <x v="1"/>
    <s v="META"/>
    <x v="426"/>
    <m/>
    <d v="2020-01-13T09:32:00"/>
    <d v="2020-01-13T00:00:00"/>
    <m/>
    <s v="Cerrado"/>
    <s v="Leguizamon Hernandez"/>
    <s v="Monitoreo_IM"/>
    <m/>
    <x v="6"/>
    <m/>
    <m/>
    <m/>
    <m/>
    <x v="0"/>
    <d v="2020-01-13T11:12:00"/>
    <m/>
    <n v="0"/>
    <x v="0"/>
    <m/>
    <n v="0"/>
    <x v="0"/>
    <n v="100"/>
    <s v="0.0023148148148148"/>
    <x v="2"/>
  </r>
  <r>
    <s v="INC000000500228"/>
    <s v="TERRESTRE"/>
    <x v="1"/>
    <s v="META"/>
    <x v="426"/>
    <m/>
    <d v="2020-01-14T18:15:00"/>
    <d v="2020-01-15T00:00:00"/>
    <m/>
    <s v="Cerrado"/>
    <s v="Leguizamon Hernandez"/>
    <s v="Monitoreo_IM"/>
    <m/>
    <x v="6"/>
    <m/>
    <m/>
    <m/>
    <m/>
    <x v="0"/>
    <d v="2020-01-15T07:50:00"/>
    <m/>
    <n v="0"/>
    <x v="0"/>
    <n v="815"/>
    <s v="0.018865740740741"/>
    <x v="2"/>
    <m/>
    <n v="0"/>
    <x v="1"/>
  </r>
  <r>
    <s v="INC000000501669"/>
    <s v="TERRESTRE"/>
    <x v="1"/>
    <s v="META"/>
    <x v="426"/>
    <m/>
    <d v="2020-01-15T18:02:00"/>
    <d v="2020-01-16T00:00:00"/>
    <m/>
    <s v="Cerrado"/>
    <s v="Leguizamon Hernandez"/>
    <s v="Monitoreo_IM"/>
    <m/>
    <x v="6"/>
    <m/>
    <m/>
    <m/>
    <m/>
    <x v="0"/>
    <d v="2020-01-16T07:51:00"/>
    <m/>
    <n v="0"/>
    <x v="0"/>
    <n v="829"/>
    <s v="0.019189814814815"/>
    <x v="2"/>
    <m/>
    <n v="0"/>
    <x v="1"/>
  </r>
  <r>
    <s v="INC000000504917"/>
    <s v="TERRESTRE"/>
    <x v="1"/>
    <s v="META"/>
    <x v="426"/>
    <m/>
    <d v="2020-01-17T16:31:00"/>
    <d v="2020-01-20T00:00:00"/>
    <m/>
    <s v="Cerrado"/>
    <s v="Leguizamon Hernandez"/>
    <s v="Monitoreo_IM"/>
    <m/>
    <x v="6"/>
    <m/>
    <m/>
    <m/>
    <m/>
    <x v="0"/>
    <d v="2020-01-20T08:06:00"/>
    <m/>
    <n v="0"/>
    <x v="0"/>
    <m/>
    <n v="0"/>
    <x v="0"/>
    <n v="3815"/>
    <s v="0.088310185185185"/>
    <x v="3"/>
  </r>
  <r>
    <s v="INC000000524826"/>
    <s v="TERRESTRE"/>
    <x v="1"/>
    <s v="META"/>
    <x v="426"/>
    <m/>
    <d v="2020-01-31T16:45:00"/>
    <d v="2020-02-03T00:00:00"/>
    <m/>
    <s v="Cerrado"/>
    <s v="Leguizamon Hernandez"/>
    <s v="Monitoreo_IM"/>
    <m/>
    <x v="6"/>
    <m/>
    <m/>
    <m/>
    <m/>
    <x v="0"/>
    <d v="2020-02-03T08:02:00"/>
    <m/>
    <n v="0"/>
    <x v="0"/>
    <n v="3797"/>
    <s v="0.087893518518519"/>
    <x v="1"/>
    <m/>
    <n v="0"/>
    <x v="1"/>
  </r>
  <r>
    <s v="INC000000501573"/>
    <s v="TERRESTRE"/>
    <x v="1"/>
    <s v="META"/>
    <x v="427"/>
    <m/>
    <d v="2020-01-15T16:23:00"/>
    <d v="2020-01-16T00:00:00"/>
    <m/>
    <s v="Cerrado"/>
    <s v="Muñoz Gaviria John Jairo"/>
    <s v="Monitoreo_IM"/>
    <m/>
    <x v="5"/>
    <m/>
    <m/>
    <m/>
    <m/>
    <x v="0"/>
    <d v="2020-01-15T19:00:00"/>
    <m/>
    <n v="0"/>
    <x v="0"/>
    <m/>
    <n v="0"/>
    <x v="0"/>
    <n v="157"/>
    <s v="0.0036342592592593"/>
    <x v="2"/>
  </r>
  <r>
    <s v="INC000000501491"/>
    <s v="TERRESTRE"/>
    <x v="1"/>
    <s v="META"/>
    <x v="428"/>
    <m/>
    <d v="2020-01-15T17:21:00"/>
    <d v="2020-01-16T00:00:00"/>
    <m/>
    <s v="Cerrado"/>
    <s v="Elvia Marina Rueda Camberos"/>
    <s v="Monitoreo_IM"/>
    <m/>
    <x v="9"/>
    <m/>
    <m/>
    <m/>
    <m/>
    <x v="0"/>
    <d v="2020-01-16T07:55:00"/>
    <m/>
    <n v="0"/>
    <x v="0"/>
    <n v="874"/>
    <s v="0.020231481481481"/>
    <x v="2"/>
    <m/>
    <n v="0"/>
    <x v="1"/>
  </r>
  <r>
    <s v="INC000000503768"/>
    <s v="TERRESTRE"/>
    <x v="1"/>
    <s v="META"/>
    <x v="428"/>
    <m/>
    <d v="2020-01-17T08:07:00"/>
    <d v="2020-01-17T00:00:00"/>
    <m/>
    <s v="Cerrado"/>
    <s v="Elvia Marina Rueda Camberos"/>
    <s v="Monitoreo_IM"/>
    <m/>
    <x v="9"/>
    <m/>
    <m/>
    <m/>
    <m/>
    <x v="0"/>
    <d v="2020-01-17T08:20:00"/>
    <m/>
    <n v="0"/>
    <x v="0"/>
    <n v="13"/>
    <s v="0.00030092592592593"/>
    <x v="2"/>
    <m/>
    <n v="0"/>
    <x v="1"/>
  </r>
  <r>
    <s v="INC000000501574"/>
    <s v="TERRESTRE"/>
    <x v="1"/>
    <s v="META"/>
    <x v="429"/>
    <m/>
    <d v="2020-01-15T16:23:00"/>
    <d v="2020-01-16T00:00:00"/>
    <m/>
    <s v="Cerrado"/>
    <s v="Sandra Rebolledo."/>
    <s v="Monitoreo_IM"/>
    <m/>
    <x v="6"/>
    <m/>
    <m/>
    <m/>
    <m/>
    <x v="0"/>
    <d v="2020-01-15T18:59:00"/>
    <m/>
    <n v="0"/>
    <x v="0"/>
    <m/>
    <n v="0"/>
    <x v="0"/>
    <n v="156"/>
    <s v="0.0036111111111111"/>
    <x v="2"/>
  </r>
  <r>
    <s v="INC000000506919"/>
    <s v="TERRESTRE"/>
    <x v="1"/>
    <s v="META"/>
    <x v="197"/>
    <m/>
    <d v="2020-01-20T08:20:00"/>
    <d v="2020-01-20T00:00:00"/>
    <m/>
    <s v="Cerrado"/>
    <s v="Yiset Bernal"/>
    <s v="Monitoreo_IM"/>
    <m/>
    <x v="6"/>
    <m/>
    <m/>
    <m/>
    <m/>
    <x v="0"/>
    <d v="2020-01-20T09:30:00"/>
    <m/>
    <n v="0"/>
    <x v="0"/>
    <n v="70"/>
    <s v="0.0016203703703704"/>
    <x v="2"/>
    <m/>
    <n v="0"/>
    <x v="1"/>
  </r>
  <r>
    <s v="INC000000508732"/>
    <s v="TERRESTRE"/>
    <x v="1"/>
    <s v="META"/>
    <x v="197"/>
    <m/>
    <d v="2020-01-21T08:51:00"/>
    <d v="2020-01-22T00:00:00"/>
    <m/>
    <s v="Cerrado"/>
    <s v="Yiset Bernal"/>
    <s v="Monitoreo_IM"/>
    <m/>
    <x v="6"/>
    <m/>
    <m/>
    <m/>
    <m/>
    <x v="0"/>
    <d v="2020-01-22T08:19:00"/>
    <m/>
    <n v="0"/>
    <x v="0"/>
    <m/>
    <n v="0"/>
    <x v="0"/>
    <n v="1408"/>
    <s v="0.032592592592593"/>
    <x v="2"/>
  </r>
  <r>
    <s v="INC000000513818"/>
    <s v="TERRESTRE"/>
    <x v="1"/>
    <s v="META"/>
    <x v="197"/>
    <m/>
    <d v="2020-01-24T08:50:00"/>
    <d v="2020-01-24T00:00:00"/>
    <m/>
    <s v="Cerrado"/>
    <s v="Yiset Bernal"/>
    <s v="Monitoreo_IM"/>
    <m/>
    <x v="6"/>
    <m/>
    <m/>
    <m/>
    <m/>
    <x v="0"/>
    <d v="2020-01-24T16:05:00"/>
    <m/>
    <n v="0"/>
    <x v="0"/>
    <m/>
    <n v="0"/>
    <x v="0"/>
    <n v="435"/>
    <s v="0.010069444444444"/>
    <x v="2"/>
  </r>
  <r>
    <s v="INC000000522212"/>
    <s v="TERRESTRE"/>
    <x v="1"/>
    <s v="META"/>
    <x v="197"/>
    <m/>
    <d v="2020-01-30T08:53:00"/>
    <d v="2020-01-30T00:00:00"/>
    <m/>
    <s v="Cerrado"/>
    <s v="Yiset Bernal"/>
    <s v="Monitoreo_IM"/>
    <m/>
    <x v="6"/>
    <m/>
    <m/>
    <m/>
    <m/>
    <x v="0"/>
    <d v="2020-01-30T09:30:00"/>
    <m/>
    <n v="0"/>
    <x v="0"/>
    <m/>
    <n v="0"/>
    <x v="0"/>
    <n v="37"/>
    <s v="0.00085648148148148"/>
    <x v="2"/>
  </r>
  <r>
    <s v="INC000000500214"/>
    <s v="TERRESTRE"/>
    <x v="1"/>
    <s v="META"/>
    <x v="430"/>
    <m/>
    <d v="2020-01-14T17:32:00"/>
    <d v="2020-01-15T00:00:00"/>
    <m/>
    <s v="Cerrado"/>
    <s v="Carlos Augusto Saldarriaga Lopez"/>
    <s v="Monitoreo_IM"/>
    <m/>
    <x v="6"/>
    <m/>
    <m/>
    <m/>
    <m/>
    <x v="0"/>
    <d v="2020-01-15T08:02:00"/>
    <m/>
    <n v="0"/>
    <x v="0"/>
    <n v="870"/>
    <s v="0.020138888888889"/>
    <x v="2"/>
    <m/>
    <n v="0"/>
    <x v="1"/>
  </r>
  <r>
    <s v="INC000000501659"/>
    <s v="TERRESTRE"/>
    <x v="1"/>
    <s v="META"/>
    <x v="430"/>
    <m/>
    <d v="2020-01-15T17:44:00"/>
    <d v="2020-01-16T00:00:00"/>
    <m/>
    <s v="Cerrado"/>
    <s v="Carlos Augusto Saldarriaga Lopez"/>
    <s v="Monitoreo_IM"/>
    <m/>
    <x v="6"/>
    <m/>
    <m/>
    <m/>
    <m/>
    <x v="0"/>
    <d v="2020-01-16T08:01:00"/>
    <m/>
    <n v="0"/>
    <x v="0"/>
    <m/>
    <n v="0"/>
    <x v="0"/>
    <n v="857"/>
    <s v="0.019837962962963"/>
    <x v="3"/>
  </r>
  <r>
    <s v="INC000000503838"/>
    <s v="TERRESTRE"/>
    <x v="1"/>
    <s v="META"/>
    <x v="431"/>
    <m/>
    <d v="2020-01-17T08:16:00"/>
    <d v="2020-01-17T00:00:00"/>
    <m/>
    <s v="Cerrado"/>
    <s v="z Dary Melo Mojica"/>
    <s v="Monitoreo_IM"/>
    <m/>
    <x v="6"/>
    <m/>
    <m/>
    <m/>
    <m/>
    <x v="0"/>
    <d v="2020-01-17T09:25:00"/>
    <m/>
    <n v="0"/>
    <x v="0"/>
    <m/>
    <n v="0"/>
    <x v="0"/>
    <n v="69"/>
    <s v="0.0015972222222222"/>
    <x v="2"/>
  </r>
  <r>
    <s v="INC000000502796"/>
    <s v="TERRESTRE"/>
    <x v="1"/>
    <s v="META"/>
    <x v="432"/>
    <m/>
    <d v="2020-01-16T12:39:00"/>
    <d v="2020-01-16T00:00:00"/>
    <m/>
    <s v="Cerrado"/>
    <s v="Fernando Martinez Herrera"/>
    <s v="Monitoreo_IM"/>
    <m/>
    <x v="6"/>
    <m/>
    <m/>
    <m/>
    <m/>
    <x v="0"/>
    <d v="2020-01-16T12:47:00"/>
    <m/>
    <n v="0"/>
    <x v="0"/>
    <n v="8"/>
    <s v="0.00018518518518519"/>
    <x v="5"/>
    <m/>
    <n v="0"/>
    <x v="1"/>
  </r>
  <r>
    <s v="INC000000512988"/>
    <s v="TERRESTRE"/>
    <x v="1"/>
    <s v="META"/>
    <x v="432"/>
    <m/>
    <d v="2020-01-23T15:09:00"/>
    <d v="2020-01-23T00:00:00"/>
    <m/>
    <s v="Cerrado"/>
    <s v="Fernando Martinez Herrera"/>
    <s v="Monitoreo_IM"/>
    <m/>
    <x v="6"/>
    <m/>
    <m/>
    <m/>
    <m/>
    <x v="0"/>
    <d v="2020-01-23T15:10:00"/>
    <m/>
    <n v="0"/>
    <x v="0"/>
    <m/>
    <n v="0"/>
    <x v="0"/>
    <n v="1"/>
    <n v="231481481.48148"/>
    <x v="2"/>
  </r>
  <r>
    <s v="INC000000518846"/>
    <s v="TERRESTRE"/>
    <x v="1"/>
    <s v="META"/>
    <x v="432"/>
    <m/>
    <d v="2020-01-28T08:23:00"/>
    <d v="2020-01-28T00:00:00"/>
    <m/>
    <s v="Cerrado"/>
    <s v="Fernando Martinez Herrera"/>
    <s v="Phone"/>
    <m/>
    <x v="6"/>
    <n v="410607"/>
    <d v="2020-01-27T10:49:00"/>
    <d v="2020-01-28T12:48:00"/>
    <m/>
    <x v="0"/>
    <d v="2020-01-28T12:48:00"/>
    <n v="119"/>
    <s v="0.0027546296296296"/>
    <x v="2"/>
    <m/>
    <n v="0"/>
    <x v="0"/>
    <n v="146"/>
    <s v="0.0033796296296296"/>
    <x v="3"/>
  </r>
  <r>
    <s v="INC000000506886"/>
    <s v="TERRESTRE"/>
    <x v="1"/>
    <s v="META"/>
    <x v="433"/>
    <m/>
    <d v="2020-01-20T08:22:00"/>
    <d v="2020-01-21T00:00:00"/>
    <m/>
    <s v="Cerrado"/>
    <s v="James Otavo Salazar"/>
    <s v="Monitoreo_IM"/>
    <m/>
    <x v="6"/>
    <m/>
    <m/>
    <m/>
    <m/>
    <x v="0"/>
    <d v="2020-01-20T15:41:00"/>
    <m/>
    <n v="0"/>
    <x v="0"/>
    <m/>
    <n v="0"/>
    <x v="0"/>
    <n v="439"/>
    <s v="0.010162037037037"/>
    <x v="2"/>
  </r>
  <r>
    <s v="INC000000514403"/>
    <s v="TERRESTRE"/>
    <x v="1"/>
    <s v="META"/>
    <x v="434"/>
    <m/>
    <d v="2020-02-03T15:33:16"/>
    <d v="2020-01-24T00:00:00"/>
    <m/>
    <s v="Cerrado"/>
    <m/>
    <s v="Automatico"/>
    <m/>
    <x v="3"/>
    <m/>
    <m/>
    <m/>
    <m/>
    <x v="0"/>
    <d v="2020-01-24T12:05:00"/>
    <m/>
    <n v="0"/>
    <x v="0"/>
    <n v="0"/>
    <n v="0"/>
    <x v="5"/>
    <m/>
    <n v="0"/>
    <x v="1"/>
  </r>
  <r>
    <s v="INC000000492178"/>
    <s v="TERRESTRE"/>
    <x v="2"/>
    <s v="META"/>
    <x v="435"/>
    <m/>
    <d v="2020-01-08T15:50:00"/>
    <d v="2020-01-09T00:00:00"/>
    <m/>
    <s v="Cerrado"/>
    <s v="Myriam Elsa Perilla Novoa"/>
    <s v="Monitoreo_IM"/>
    <m/>
    <x v="12"/>
    <m/>
    <m/>
    <m/>
    <m/>
    <x v="0"/>
    <d v="2020-01-09T07:30:00"/>
    <m/>
    <n v="0"/>
    <x v="0"/>
    <n v="940"/>
    <s v="0.021759259259259"/>
    <x v="2"/>
    <m/>
    <n v="0"/>
    <x v="1"/>
  </r>
  <r>
    <s v="INC000000501666"/>
    <s v="TERRESTRE"/>
    <x v="2"/>
    <s v="META"/>
    <x v="435"/>
    <m/>
    <d v="2020-01-15T17:52:00"/>
    <d v="2020-01-16T00:00:00"/>
    <m/>
    <s v="Cerrado"/>
    <s v="Myriam Elsa Perilla Novoa"/>
    <s v="Monitoreo_IM"/>
    <m/>
    <x v="12"/>
    <m/>
    <m/>
    <m/>
    <m/>
    <x v="0"/>
    <d v="2020-01-16T08:00:00"/>
    <m/>
    <n v="0"/>
    <x v="0"/>
    <n v="848"/>
    <s v="0.01962962962963"/>
    <x v="2"/>
    <m/>
    <n v="0"/>
    <x v="1"/>
  </r>
  <r>
    <s v="INC000000524704"/>
    <s v="TERRESTRE"/>
    <x v="2"/>
    <s v="META"/>
    <x v="435"/>
    <m/>
    <d v="2020-01-31T16:25:00"/>
    <d v="2020-02-03T00:00:00"/>
    <m/>
    <s v="Cerrado"/>
    <s v="Myriam Elsa Perilla Novoa"/>
    <s v="Monitoreo_IM"/>
    <m/>
    <x v="12"/>
    <m/>
    <m/>
    <m/>
    <m/>
    <x v="0"/>
    <d v="2020-02-03T07:36:00"/>
    <m/>
    <n v="0"/>
    <x v="0"/>
    <n v="3791"/>
    <s v="0.08775462962963"/>
    <x v="1"/>
    <m/>
    <n v="0"/>
    <x v="1"/>
  </r>
  <r>
    <s v="INC000000494789"/>
    <s v="TERRESTRE"/>
    <x v="0"/>
    <s v="META"/>
    <x v="435"/>
    <m/>
    <d v="2020-01-10T15:52:00"/>
    <d v="2020-01-10T00:00:00"/>
    <m/>
    <s v="Cerrado"/>
    <s v="Adriana Maria Rodriguez Pinilla"/>
    <s v="Monitoreo_IM"/>
    <m/>
    <x v="12"/>
    <m/>
    <m/>
    <m/>
    <m/>
    <x v="0"/>
    <d v="2020-01-10T15:52:00"/>
    <m/>
    <n v="0"/>
    <x v="0"/>
    <n v="0"/>
    <n v="0"/>
    <x v="15"/>
    <m/>
    <n v="0"/>
    <x v="1"/>
  </r>
  <r>
    <s v="INC000000498867"/>
    <s v="TERRESTRE"/>
    <x v="0"/>
    <s v="META"/>
    <x v="435"/>
    <m/>
    <d v="2020-01-14T09:23:00"/>
    <d v="2020-01-14T00:00:00"/>
    <m/>
    <s v="Cerrado"/>
    <s v="Adriana Maria Rodriguez Pinilla"/>
    <s v="Monitoreo_IM"/>
    <m/>
    <x v="12"/>
    <n v="1375077"/>
    <d v="2020-01-14T10:54:00"/>
    <d v="2020-01-14T09:15:00"/>
    <m/>
    <x v="0"/>
    <d v="2020-01-14T09:23:00"/>
    <n v="0"/>
    <n v="0"/>
    <x v="7"/>
    <m/>
    <n v="0"/>
    <x v="0"/>
    <m/>
    <n v="0"/>
    <x v="1"/>
  </r>
  <r>
    <s v="INC000000500262"/>
    <s v="TERRESTRE"/>
    <x v="1"/>
    <s v="META"/>
    <x v="436"/>
    <m/>
    <d v="2020-01-14T19:49:00"/>
    <d v="2020-01-14T00:00:00"/>
    <m/>
    <s v="Cerrado"/>
    <s v="Ariel Biuche Tique"/>
    <s v="Monitoreo_IM"/>
    <m/>
    <x v="6"/>
    <m/>
    <m/>
    <m/>
    <m/>
    <x v="0"/>
    <d v="2020-01-14T20:50:00"/>
    <m/>
    <n v="0"/>
    <x v="0"/>
    <n v="61"/>
    <s v="0.001412037037037"/>
    <x v="5"/>
    <m/>
    <n v="0"/>
    <x v="1"/>
  </r>
  <r>
    <s v="INC000000518943"/>
    <s v="TERRESTRE"/>
    <x v="1"/>
    <s v="META"/>
    <x v="436"/>
    <m/>
    <d v="2020-01-28T09:24:00"/>
    <d v="2020-01-28T00:00:00"/>
    <m/>
    <s v="Cerrado"/>
    <s v="Ariel Biuche Tique"/>
    <s v="Monitoreo_IM"/>
    <m/>
    <x v="6"/>
    <n v="410607"/>
    <d v="2020-01-28T11:00:00"/>
    <d v="2020-01-28T12:48:00"/>
    <m/>
    <x v="0"/>
    <d v="2020-01-28T12:48:00"/>
    <n v="79"/>
    <s v="0.0018287037037037"/>
    <x v="3"/>
    <n v="61"/>
    <s v="0.001412037037037"/>
    <x v="2"/>
    <n v="63"/>
    <s v="0.0014583333333333"/>
    <x v="3"/>
  </r>
  <r>
    <s v="INC000000524613"/>
    <s v="TERRESTRE"/>
    <x v="1"/>
    <s v="META"/>
    <x v="436"/>
    <m/>
    <d v="2020-01-31T16:14:00"/>
    <d v="2020-02-03T00:00:00"/>
    <m/>
    <s v="Cerrado"/>
    <s v="Ariel Biuche Tique"/>
    <s v="Monitoreo_IM"/>
    <m/>
    <x v="6"/>
    <m/>
    <m/>
    <m/>
    <m/>
    <x v="0"/>
    <d v="2020-02-03T08:41:00"/>
    <m/>
    <n v="0"/>
    <x v="0"/>
    <n v="3867"/>
    <s v="0.089513888888889"/>
    <x v="1"/>
    <m/>
    <n v="0"/>
    <x v="1"/>
  </r>
  <r>
    <s v="INC000000493022"/>
    <s v="TERRESTRE"/>
    <x v="1"/>
    <s v="NARIÑO"/>
    <x v="437"/>
    <m/>
    <d v="2020-01-09T10:03:00"/>
    <d v="2020-01-09T00:00:00"/>
    <m/>
    <s v="Cerrado"/>
    <s v="Guillermo Enrique Oviedo Tobar"/>
    <s v="Monitoreo_IM"/>
    <m/>
    <x v="5"/>
    <m/>
    <m/>
    <m/>
    <m/>
    <x v="0"/>
    <d v="2020-01-09T13:30:00"/>
    <m/>
    <n v="0"/>
    <x v="0"/>
    <m/>
    <n v="0"/>
    <x v="0"/>
    <n v="207"/>
    <s v="0.0047916666666667"/>
    <x v="2"/>
  </r>
  <r>
    <s v="INC000000509626"/>
    <s v="TERRESTRE"/>
    <x v="1"/>
    <s v="NARIÑO"/>
    <x v="437"/>
    <m/>
    <d v="2020-01-21T15:24:00"/>
    <d v="2020-01-22T00:00:00"/>
    <m/>
    <s v="Cerrado"/>
    <s v="Guillermo Enrique Oviedo Tobar"/>
    <s v="Monitoreo_IM"/>
    <m/>
    <x v="5"/>
    <m/>
    <m/>
    <m/>
    <m/>
    <x v="0"/>
    <d v="2020-01-22T08:45:00"/>
    <m/>
    <n v="0"/>
    <x v="0"/>
    <n v="1041"/>
    <s v="0.024097222222222"/>
    <x v="1"/>
    <m/>
    <n v="0"/>
    <x v="1"/>
  </r>
  <r>
    <s v="INC000000498570"/>
    <s v="TERRESTRE"/>
    <x v="1"/>
    <s v="NARIÑO"/>
    <x v="438"/>
    <m/>
    <d v="2020-01-14T08:23:00"/>
    <d v="2020-01-14T00:00:00"/>
    <m/>
    <s v="Cerrado"/>
    <s v="Richard Arturo Realpe Betancourth"/>
    <s v="Monitoreo_IM"/>
    <m/>
    <x v="5"/>
    <m/>
    <m/>
    <m/>
    <m/>
    <x v="0"/>
    <d v="2020-01-14T08:31:00"/>
    <m/>
    <n v="0"/>
    <x v="0"/>
    <n v="8"/>
    <s v="0.00018518518518519"/>
    <x v="2"/>
    <m/>
    <n v="0"/>
    <x v="1"/>
  </r>
  <r>
    <s v="INC000000522601"/>
    <s v="TERRESTRE"/>
    <x v="1"/>
    <s v="NARIÑO"/>
    <x v="438"/>
    <m/>
    <d v="2020-01-30T11:46:00"/>
    <d v="2020-01-31T00:00:00"/>
    <m/>
    <s v="Cerrado"/>
    <s v="Richard Arturo Realpe Betancourth"/>
    <s v="Monitoreo_IM"/>
    <m/>
    <x v="5"/>
    <s v="GI-12849"/>
    <d v="2020-01-31T11:32:00"/>
    <d v="2020-01-31T14:04:00"/>
    <m/>
    <x v="0"/>
    <d v="2020-01-31T14:04:00"/>
    <n v="152"/>
    <s v="0.0035185185185185"/>
    <x v="1"/>
    <n v="1180"/>
    <s v="0.027314814814815"/>
    <x v="2"/>
    <n v="246"/>
    <s v="0.0056944444444444"/>
    <x v="3"/>
  </r>
  <r>
    <s v="INC000000503773"/>
    <s v="TERRESTRE"/>
    <x v="1"/>
    <s v="NARIÑO"/>
    <x v="439"/>
    <m/>
    <d v="2020-01-17T08:07:00"/>
    <d v="2020-01-17T00:00:00"/>
    <m/>
    <s v="Cerrado"/>
    <s v="Burbano Moran Harold Oswaldo"/>
    <s v="Monitoreo_IM"/>
    <m/>
    <x v="5"/>
    <m/>
    <m/>
    <m/>
    <m/>
    <x v="0"/>
    <d v="2020-01-17T08:13:00"/>
    <m/>
    <n v="0"/>
    <x v="0"/>
    <m/>
    <n v="0"/>
    <x v="0"/>
    <n v="6"/>
    <s v="0.00013888888888889"/>
    <x v="2"/>
  </r>
  <r>
    <s v="INC000000492923"/>
    <s v="TERRESTRE"/>
    <x v="1"/>
    <s v="NARIÑO"/>
    <x v="440"/>
    <m/>
    <d v="2020-01-09T09:36:00"/>
    <d v="2020-01-10T00:00:00"/>
    <m/>
    <s v="Cerrado"/>
    <s v="Ximena Rojas"/>
    <s v="Monitoreo_IM"/>
    <m/>
    <x v="5"/>
    <s v="GI-12476"/>
    <d v="2020-01-10T09:29:00"/>
    <d v="2020-01-10T12:35:00"/>
    <m/>
    <x v="0"/>
    <d v="2020-01-10T12:35:00"/>
    <n v="186"/>
    <s v="0.0043055555555556"/>
    <x v="3"/>
    <m/>
    <n v="0"/>
    <x v="0"/>
    <n v="1433"/>
    <s v="0.033171296296296"/>
    <x v="2"/>
  </r>
  <r>
    <s v="INC000000501841"/>
    <s v="TERRESTRE"/>
    <x v="1"/>
    <s v="NARIÑO"/>
    <x v="440"/>
    <m/>
    <d v="2020-01-15T19:17:00"/>
    <d v="2020-01-16T00:00:00"/>
    <m/>
    <s v="Cerrado"/>
    <s v="Ximena Rojas"/>
    <s v="Monitoreo_IM"/>
    <m/>
    <x v="5"/>
    <m/>
    <m/>
    <m/>
    <m/>
    <x v="0"/>
    <d v="2020-01-16T08:08:00"/>
    <m/>
    <n v="0"/>
    <x v="0"/>
    <n v="771"/>
    <s v="0.017847222222222"/>
    <x v="2"/>
    <m/>
    <n v="0"/>
    <x v="1"/>
  </r>
  <r>
    <s v="INC000000503796"/>
    <s v="TERRESTRE"/>
    <x v="1"/>
    <s v="NARIÑO"/>
    <x v="440"/>
    <m/>
    <d v="2020-01-17T08:07:00"/>
    <d v="2020-01-17T00:00:00"/>
    <m/>
    <s v="Cerrado"/>
    <s v="Ximena Rojas"/>
    <s v="Monitoreo_IM"/>
    <m/>
    <x v="5"/>
    <m/>
    <m/>
    <m/>
    <m/>
    <x v="0"/>
    <d v="2020-01-17T08:10:00"/>
    <m/>
    <n v="0"/>
    <x v="0"/>
    <n v="3"/>
    <n v="694444444.44444001"/>
    <x v="2"/>
    <m/>
    <n v="0"/>
    <x v="1"/>
  </r>
  <r>
    <s v="INC000000507994"/>
    <s v="TERRESTRE"/>
    <x v="1"/>
    <s v="NARIÑO"/>
    <x v="440"/>
    <m/>
    <d v="2020-01-20T16:27:00"/>
    <d v="2020-01-21T00:00:00"/>
    <m/>
    <s v="Cerrado"/>
    <s v="Ximena Rojas"/>
    <s v="Monitoreo_IM"/>
    <m/>
    <x v="5"/>
    <m/>
    <m/>
    <m/>
    <m/>
    <x v="0"/>
    <d v="2020-01-21T08:09:00"/>
    <m/>
    <n v="0"/>
    <x v="0"/>
    <n v="850"/>
    <s v="0.019675925925926"/>
    <x v="1"/>
    <n v="92"/>
    <s v="0.0021296296296296"/>
    <x v="3"/>
  </r>
  <r>
    <s v="INC000000517415"/>
    <s v="TERRESTRE"/>
    <x v="1"/>
    <s v="NARIÑO"/>
    <x v="440"/>
    <m/>
    <d v="2020-01-27T11:04:00"/>
    <d v="2020-01-27T00:00:00"/>
    <m/>
    <s v="Cerrado"/>
    <s v="Ximena Rojas"/>
    <s v="Monitoreo_IM"/>
    <m/>
    <x v="5"/>
    <m/>
    <m/>
    <m/>
    <m/>
    <x v="0"/>
    <d v="2020-01-27T16:20:00"/>
    <m/>
    <n v="0"/>
    <x v="0"/>
    <m/>
    <n v="0"/>
    <x v="0"/>
    <n v="316"/>
    <s v="0.0073148148148148"/>
    <x v="2"/>
  </r>
  <r>
    <s v="INC000000508660"/>
    <s v="TERRESTRE"/>
    <x v="1"/>
    <s v="NARIÑO"/>
    <x v="127"/>
    <m/>
    <d v="2020-01-21T08:52:00"/>
    <d v="2020-01-28T00:00:00"/>
    <m/>
    <s v="Cerrado"/>
    <s v="Luis Alberto Burgos"/>
    <s v="Monitoreo_IM"/>
    <m/>
    <x v="5"/>
    <s v="GI-12695"/>
    <d v="2020-01-23T10:20:00"/>
    <d v="2020-01-27T16:17:00"/>
    <m/>
    <x v="0"/>
    <d v="2020-01-27T16:17:00"/>
    <n v="6117"/>
    <s v="0.14159722222222"/>
    <x v="1"/>
    <n v="2813"/>
    <s v="0.065115740740741"/>
    <x v="2"/>
    <n v="155"/>
    <s v="0.003587962962963"/>
    <x v="3"/>
  </r>
  <r>
    <s v="INC000000521411"/>
    <s v="TERRESTRE"/>
    <x v="1"/>
    <s v="NARIÑO"/>
    <x v="127"/>
    <m/>
    <d v="2020-01-29T16:16:00"/>
    <d v="2020-01-29T00:00:00"/>
    <m/>
    <s v="Cerrado"/>
    <s v="Luis Alberto Burgos"/>
    <s v="Monitoreo_IM"/>
    <m/>
    <x v="5"/>
    <m/>
    <m/>
    <m/>
    <m/>
    <x v="0"/>
    <d v="2020-01-29T16:36:00"/>
    <m/>
    <n v="0"/>
    <x v="0"/>
    <n v="20"/>
    <s v="0.00046296296296296"/>
    <x v="4"/>
    <m/>
    <n v="0"/>
    <x v="1"/>
  </r>
  <r>
    <s v="INC000000516874"/>
    <s v="TERRESTRE"/>
    <x v="1"/>
    <s v="NARIÑO"/>
    <x v="441"/>
    <m/>
    <s v="0000-00-00 00:00:00"/>
    <d v="2020-01-27T00:00:00"/>
    <m/>
    <s v="Cerrado"/>
    <s v="Jesus Eduardo Fuente"/>
    <s v="Monitoreo_IM"/>
    <m/>
    <x v="5"/>
    <m/>
    <m/>
    <m/>
    <m/>
    <x v="0"/>
    <s v="0000/00/00"/>
    <m/>
    <n v="0"/>
    <x v="0"/>
    <m/>
    <n v="0"/>
    <x v="0"/>
    <m/>
    <n v="0"/>
    <x v="1"/>
  </r>
  <r>
    <s v="INC000000499490"/>
    <s v="TERRESTRE"/>
    <x v="1"/>
    <s v="NARIÑO"/>
    <x v="441"/>
    <m/>
    <d v="2020-01-14T14:35:00"/>
    <d v="2020-01-15T00:00:00"/>
    <m/>
    <s v="Cerrado"/>
    <s v="Jesus Eduardo Fuente"/>
    <s v="Phone"/>
    <m/>
    <x v="5"/>
    <s v="GI-12580"/>
    <d v="2020-01-14T14:40:00"/>
    <d v="2020-01-14T15:29:00"/>
    <m/>
    <x v="0"/>
    <d v="2020-01-14T15:29:00"/>
    <n v="54"/>
    <s v="0.00125"/>
    <x v="3"/>
    <m/>
    <n v="0"/>
    <x v="0"/>
    <m/>
    <n v="0"/>
    <x v="1"/>
  </r>
  <r>
    <s v="INC000000502780"/>
    <s v="TERRESTRE"/>
    <x v="1"/>
    <s v="NARIÑO"/>
    <x v="441"/>
    <m/>
    <d v="2020-01-16T12:14:00"/>
    <d v="2020-01-16T00:00:00"/>
    <m/>
    <s v="Cerrado"/>
    <s v="Jesus Eduardo Fuente"/>
    <s v="Monitoreo_IM"/>
    <m/>
    <x v="5"/>
    <m/>
    <m/>
    <m/>
    <m/>
    <x v="0"/>
    <d v="2020-01-16T14:23:00"/>
    <m/>
    <n v="0"/>
    <x v="0"/>
    <n v="129"/>
    <s v="0.0029861111111111"/>
    <x v="5"/>
    <m/>
    <n v="0"/>
    <x v="1"/>
  </r>
  <r>
    <s v="INC000000518843"/>
    <s v="TERRESTRE"/>
    <x v="1"/>
    <s v="NARIÑO"/>
    <x v="441"/>
    <m/>
    <d v="2020-01-28T09:19:00"/>
    <d v="2020-01-28T00:00:00"/>
    <m/>
    <s v="Cerrado"/>
    <s v="Jesus Eduardo Fuente"/>
    <s v="Monitoreo_IM"/>
    <m/>
    <x v="5"/>
    <s v="GI-12777"/>
    <d v="2020-01-28T09:56:00"/>
    <d v="2020-01-28T12:23:00"/>
    <m/>
    <x v="0"/>
    <d v="2020-01-28T12:23:00"/>
    <n v="184"/>
    <s v="0.0042592592592593"/>
    <x v="2"/>
    <m/>
    <n v="0"/>
    <x v="0"/>
    <m/>
    <n v="0"/>
    <x v="1"/>
  </r>
  <r>
    <s v="INC000000524386"/>
    <s v="TERRESTRE"/>
    <x v="1"/>
    <s v="NARIÑO"/>
    <x v="441"/>
    <m/>
    <d v="2020-01-31T15:42:00"/>
    <d v="2020-01-31T00:00:00"/>
    <m/>
    <s v="Cerrado"/>
    <s v="Jesus Eduardo Fuente"/>
    <s v="Monitoreo_IM"/>
    <m/>
    <x v="5"/>
    <m/>
    <m/>
    <m/>
    <m/>
    <x v="0"/>
    <d v="2020-01-31T17:23:00"/>
    <m/>
    <n v="0"/>
    <x v="0"/>
    <m/>
    <n v="0"/>
    <x v="0"/>
    <n v="101"/>
    <s v="0.002337962962963"/>
    <x v="3"/>
  </r>
  <r>
    <s v="INC000000503976"/>
    <s v="TERRESTRE"/>
    <x v="1"/>
    <s v="NARIÑO"/>
    <x v="442"/>
    <m/>
    <d v="2020-01-17T09:58:00"/>
    <d v="2020-01-17T00:00:00"/>
    <m/>
    <s v="Cerrado"/>
    <s v="Allison Vasquez Cordoba"/>
    <s v="Monitoreo_IM"/>
    <m/>
    <x v="5"/>
    <m/>
    <m/>
    <m/>
    <m/>
    <x v="0"/>
    <d v="2020-01-17T10:31:00"/>
    <m/>
    <n v="0"/>
    <x v="0"/>
    <m/>
    <n v="0"/>
    <x v="0"/>
    <n v="33"/>
    <s v="0.00076388888888889"/>
    <x v="2"/>
  </r>
  <r>
    <s v="INC000000498833"/>
    <s v="TERRESTRE"/>
    <x v="1"/>
    <s v="NARIÑO"/>
    <x v="443"/>
    <m/>
    <d v="2020-01-14T08:33:00"/>
    <d v="2020-01-16T00:00:00"/>
    <m/>
    <s v="Cerrado"/>
    <s v="López Ortiz Tomas Tadeo"/>
    <s v="Monitoreo_IM"/>
    <m/>
    <x v="5"/>
    <s v="GI12602"/>
    <d v="2020-01-14T08:51:00"/>
    <d v="2020-01-15T15:59:00"/>
    <m/>
    <x v="0"/>
    <d v="2020-01-15T15:59:00"/>
    <n v="1886"/>
    <s v="0.043657407407407"/>
    <x v="4"/>
    <m/>
    <n v="0"/>
    <x v="0"/>
    <m/>
    <n v="0"/>
    <x v="1"/>
  </r>
  <r>
    <s v="INC000000502647"/>
    <s v="TERRESTRE"/>
    <x v="1"/>
    <s v="NARIÑO"/>
    <x v="443"/>
    <m/>
    <d v="2020-01-16T11:07:00"/>
    <d v="2020-01-16T00:00:00"/>
    <m/>
    <s v="Cerrado"/>
    <s v="López Ortiz Tomas Tadeo"/>
    <s v="Phone"/>
    <m/>
    <x v="5"/>
    <s v="GI-12612"/>
    <d v="2020-01-16T11:18:00"/>
    <d v="2020-01-16T15:25:00"/>
    <m/>
    <x v="0"/>
    <d v="2020-01-16T15:25:00"/>
    <n v="257"/>
    <s v="0.0059490740740741"/>
    <x v="4"/>
    <m/>
    <n v="0"/>
    <x v="0"/>
    <m/>
    <n v="0"/>
    <x v="1"/>
  </r>
  <r>
    <s v="INC000000507107"/>
    <s v="TERRESTRE"/>
    <x v="1"/>
    <s v="NARIÑO"/>
    <x v="443"/>
    <m/>
    <d v="2020-01-20T08:23:00"/>
    <d v="2020-01-20T00:00:00"/>
    <m/>
    <s v="Cerrado"/>
    <s v="López Ortiz Tomas Tadeo"/>
    <s v="Monitoreo_IM"/>
    <m/>
    <x v="5"/>
    <s v="GI 12654"/>
    <d v="2020-01-20T10:44:00"/>
    <d v="2020-01-20T12:14:00"/>
    <m/>
    <x v="0"/>
    <d v="2020-01-20T12:14:00"/>
    <n v="231"/>
    <s v="0.0053472222222222"/>
    <x v="3"/>
    <m/>
    <n v="0"/>
    <x v="0"/>
    <m/>
    <n v="0"/>
    <x v="1"/>
  </r>
  <r>
    <s v="INC000000522131"/>
    <s v="TERRESTRE"/>
    <x v="1"/>
    <s v="NARIÑO"/>
    <x v="443"/>
    <m/>
    <d v="2020-01-30T08:53:00"/>
    <d v="2020-01-30T00:00:00"/>
    <m/>
    <s v="Cerrado"/>
    <s v="López Ortiz Tomas Tadeo"/>
    <s v="Phone"/>
    <m/>
    <x v="5"/>
    <s v="GI-12815"/>
    <d v="2020-01-30T10:33:00"/>
    <d v="2020-01-30T14:37:00"/>
    <m/>
    <x v="0"/>
    <d v="2020-01-30T14:37:00"/>
    <n v="258"/>
    <s v="0.0059722222222222"/>
    <x v="3"/>
    <m/>
    <n v="0"/>
    <x v="0"/>
    <n v="86"/>
    <s v="0.0019907407407407"/>
    <x v="3"/>
  </r>
  <r>
    <s v="INC000000519538"/>
    <s v="TERRESTRE"/>
    <x v="1"/>
    <s v="NARIÑO"/>
    <x v="444"/>
    <m/>
    <d v="2020-01-28T14:24:00"/>
    <d v="2020-01-28T00:00:00"/>
    <m/>
    <s v="Cerrado"/>
    <s v="Arnulfo Javier Rosero Espinosa"/>
    <s v="Monitoreo_IM"/>
    <m/>
    <x v="5"/>
    <m/>
    <m/>
    <m/>
    <m/>
    <x v="0"/>
    <d v="2020-01-28T15:46:00"/>
    <m/>
    <n v="0"/>
    <x v="0"/>
    <m/>
    <n v="0"/>
    <x v="0"/>
    <n v="82"/>
    <s v="0.0018981481481481"/>
    <x v="2"/>
  </r>
  <r>
    <s v="INC000000520374"/>
    <s v="TERRESTRE"/>
    <x v="1"/>
    <s v="NARIÑO"/>
    <x v="444"/>
    <m/>
    <d v="2020-01-29T08:51:00"/>
    <d v="2020-01-29T00:00:00"/>
    <m/>
    <s v="Cerrado"/>
    <s v="Arnulfo Javier Rosero Espinosa"/>
    <s v="Monitoreo_IM"/>
    <m/>
    <x v="5"/>
    <m/>
    <m/>
    <m/>
    <m/>
    <x v="0"/>
    <d v="2020-01-29T10:44:00"/>
    <m/>
    <n v="0"/>
    <x v="0"/>
    <m/>
    <n v="0"/>
    <x v="0"/>
    <n v="113"/>
    <s v="0.0026157407407407"/>
    <x v="2"/>
  </r>
  <r>
    <s v="INC000000522227"/>
    <s v="TERRESTRE"/>
    <x v="1"/>
    <s v="NARIÑO"/>
    <x v="444"/>
    <m/>
    <d v="2020-01-30T09:09:00"/>
    <d v="2020-01-30T00:00:00"/>
    <m/>
    <s v="Cerrado"/>
    <s v="Arnulfo Javier Rosero Espinosa"/>
    <s v="Monitoreo_IM"/>
    <m/>
    <x v="5"/>
    <s v="GI-12818"/>
    <d v="2020-01-30T10:37:00"/>
    <d v="2020-01-30T11:10:00"/>
    <m/>
    <x v="0"/>
    <d v="2020-01-30T11:10:00"/>
    <n v="30"/>
    <s v="0.00069444444444444"/>
    <x v="3"/>
    <m/>
    <n v="0"/>
    <x v="0"/>
    <n v="91"/>
    <s v="0.0021064814814815"/>
    <x v="3"/>
  </r>
  <r>
    <s v="INC000000520291"/>
    <s v="TERRESTRE"/>
    <x v="1"/>
    <s v="NARIÑO"/>
    <x v="94"/>
    <m/>
    <d v="2020-01-29T08:51:00"/>
    <d v="2020-01-29T00:00:00"/>
    <m/>
    <s v="Cerrado"/>
    <s v="Luis Alberto Cruz"/>
    <s v="Monitoreo_IM"/>
    <m/>
    <x v="5"/>
    <s v="GI-12795"/>
    <d v="2020-01-29T10:04:00"/>
    <d v="2020-01-29T10:42:00"/>
    <m/>
    <x v="0"/>
    <d v="2020-01-29T10:42:00"/>
    <n v="66"/>
    <s v="0.0015277777777778"/>
    <x v="1"/>
    <m/>
    <n v="0"/>
    <x v="0"/>
    <n v="45"/>
    <s v="0.0010416666666667"/>
    <x v="3"/>
  </r>
  <r>
    <s v="INC000000522312"/>
    <s v="TERRESTRE"/>
    <x v="1"/>
    <s v="NARIÑO"/>
    <x v="94"/>
    <m/>
    <d v="2020-01-30T09:07:00"/>
    <d v="2020-01-30T00:00:00"/>
    <m/>
    <s v="Cerrado"/>
    <s v="Luis Alberto Cruz"/>
    <s v="Monitoreo_IM"/>
    <m/>
    <x v="5"/>
    <m/>
    <m/>
    <m/>
    <m/>
    <x v="0"/>
    <d v="2020-01-30T11:09:00"/>
    <m/>
    <n v="0"/>
    <x v="0"/>
    <m/>
    <n v="0"/>
    <x v="0"/>
    <n v="122"/>
    <s v="0.0028240740740741"/>
    <x v="2"/>
  </r>
  <r>
    <s v="INC000000492278"/>
    <s v="TERRESTRE"/>
    <x v="1"/>
    <s v="NARIÑO"/>
    <x v="445"/>
    <m/>
    <d v="2020-01-08T16:38:00"/>
    <d v="2020-01-08T00:00:00"/>
    <m/>
    <s v="Cerrado"/>
    <s v="Aura Cecilia Trejos Coral"/>
    <s v="Monitoreo_IM"/>
    <m/>
    <x v="5"/>
    <m/>
    <m/>
    <m/>
    <m/>
    <x v="0"/>
    <d v="2020-01-08T17:13:00"/>
    <m/>
    <n v="0"/>
    <x v="0"/>
    <n v="35"/>
    <s v="0.00081018518518519"/>
    <x v="2"/>
    <m/>
    <n v="0"/>
    <x v="1"/>
  </r>
  <r>
    <s v="INC000000522273"/>
    <s v="TERRESTRE"/>
    <x v="1"/>
    <s v="NARIÑO"/>
    <x v="445"/>
    <m/>
    <d v="2020-01-30T11:15:00"/>
    <d v="2020-01-31T00:00:00"/>
    <m/>
    <s v="Cerrado"/>
    <s v="Aura Cecilia Trejos Coral"/>
    <s v="Monitoreo_IM"/>
    <m/>
    <x v="5"/>
    <s v="GI12850"/>
    <d v="2020-01-31T13:45:00"/>
    <d v="2020-01-31T18:30:00"/>
    <m/>
    <x v="0"/>
    <d v="2020-01-31T18:30:00"/>
    <n v="285"/>
    <s v="0.0065972222222222"/>
    <x v="1"/>
    <n v="1533"/>
    <s v="0.035486111111111"/>
    <x v="2"/>
    <n v="57"/>
    <s v="0.0013194444444444"/>
    <x v="3"/>
  </r>
  <r>
    <s v="INC000000485438"/>
    <s v="TERRESTRE"/>
    <x v="1"/>
    <s v="NARIÑO"/>
    <x v="446"/>
    <m/>
    <d v="2020-01-02T10:00:00"/>
    <d v="2020-01-07T00:00:00"/>
    <m/>
    <s v="Cerrado"/>
    <s v="Milton German Portilla Cabrera"/>
    <s v="Monitoreo_IM"/>
    <m/>
    <x v="5"/>
    <m/>
    <m/>
    <m/>
    <m/>
    <x v="0"/>
    <d v="2020-01-07T08:02:00"/>
    <m/>
    <n v="0"/>
    <x v="0"/>
    <n v="7082"/>
    <s v="0.16393518518519"/>
    <x v="2"/>
    <m/>
    <n v="0"/>
    <x v="1"/>
  </r>
  <r>
    <s v="INC000000502478"/>
    <s v="TERRESTRE"/>
    <x v="1"/>
    <s v="NARIÑO"/>
    <x v="446"/>
    <m/>
    <d v="2020-01-16T10:05:00"/>
    <d v="2020-01-16T00:00:00"/>
    <m/>
    <s v="Cerrado"/>
    <s v="Milton German Portilla Cabrera"/>
    <s v="Monitoreo_IM"/>
    <m/>
    <x v="5"/>
    <m/>
    <m/>
    <m/>
    <m/>
    <x v="0"/>
    <d v="2020-01-16T10:06:00"/>
    <m/>
    <n v="0"/>
    <x v="0"/>
    <m/>
    <n v="0"/>
    <x v="0"/>
    <n v="1"/>
    <n v="231481481.48148"/>
    <x v="2"/>
  </r>
  <r>
    <s v="INC000000512926"/>
    <s v="TERRESTRE"/>
    <x v="1"/>
    <s v="NARIÑO"/>
    <x v="446"/>
    <m/>
    <d v="2020-01-23T12:31:00"/>
    <d v="2020-01-23T00:00:00"/>
    <m/>
    <s v="Cerrado"/>
    <s v="Milton German Portilla Cabrera"/>
    <s v="Monitoreo_IM"/>
    <m/>
    <x v="5"/>
    <m/>
    <m/>
    <m/>
    <m/>
    <x v="0"/>
    <d v="2020-01-23T12:35:00"/>
    <m/>
    <n v="0"/>
    <x v="0"/>
    <m/>
    <n v="0"/>
    <x v="0"/>
    <n v="4"/>
    <n v="925925925.92593002"/>
    <x v="3"/>
  </r>
  <r>
    <s v="INC000000517005"/>
    <s v="TERRESTRE"/>
    <x v="1"/>
    <s v="NARIÑO"/>
    <x v="446"/>
    <m/>
    <d v="2020-01-27T08:49:00"/>
    <d v="2020-01-27T00:00:00"/>
    <m/>
    <s v="Cerrado"/>
    <s v="Milton German Portilla Cabrera"/>
    <s v="Monitoreo_IM"/>
    <m/>
    <x v="5"/>
    <m/>
    <m/>
    <m/>
    <m/>
    <x v="0"/>
    <d v="2020-01-27T10:26:00"/>
    <m/>
    <n v="0"/>
    <x v="0"/>
    <n v="0"/>
    <n v="0"/>
    <x v="2"/>
    <n v="97"/>
    <s v="0.0022453703703704"/>
    <x v="3"/>
  </r>
  <r>
    <s v="INC000000504429"/>
    <s v="TERRESTRE"/>
    <x v="1"/>
    <s v="NARIÑO"/>
    <x v="447"/>
    <m/>
    <d v="2020-01-17T13:04:00"/>
    <d v="2020-01-17T00:00:00"/>
    <m/>
    <s v="Cerrado"/>
    <s v="German Araujo"/>
    <s v="Monitoreo_IM"/>
    <m/>
    <x v="6"/>
    <m/>
    <m/>
    <m/>
    <m/>
    <x v="0"/>
    <d v="2020-01-17T16:09:00"/>
    <m/>
    <n v="0"/>
    <x v="0"/>
    <n v="185"/>
    <s v="0.0042824074074074"/>
    <x v="5"/>
    <m/>
    <n v="0"/>
    <x v="1"/>
  </r>
  <r>
    <s v="INC000000522634"/>
    <s v="TERRESTRE"/>
    <x v="1"/>
    <s v="NARIÑO"/>
    <x v="447"/>
    <m/>
    <d v="2020-01-30T12:22:00"/>
    <d v="2020-01-31T00:00:00"/>
    <m/>
    <s v="Cerrado"/>
    <s v="German Araujo"/>
    <s v="Phone"/>
    <m/>
    <x v="6"/>
    <n v="412750"/>
    <d v="2020-01-30T16:43:00"/>
    <d v="2020-01-31T09:44:00"/>
    <m/>
    <x v="0"/>
    <d v="2020-01-31T09:44:00"/>
    <m/>
    <n v="0"/>
    <x v="0"/>
    <m/>
    <n v="0"/>
    <x v="0"/>
    <n v="1282"/>
    <s v="0.029675925925926"/>
    <x v="5"/>
  </r>
  <r>
    <s v="INC000000501742"/>
    <s v="SATELITAL"/>
    <x v="1"/>
    <s v="NARIÑO"/>
    <x v="448"/>
    <m/>
    <d v="2020-01-15T18:36:00"/>
    <d v="2020-01-16T00:00:00"/>
    <m/>
    <s v="Cerrado"/>
    <s v="Jaime Alirio Rosero Argoty"/>
    <s v="Monitoreo_IM"/>
    <m/>
    <x v="5"/>
    <m/>
    <m/>
    <m/>
    <m/>
    <x v="0"/>
    <d v="2020-01-16T07:59:00"/>
    <m/>
    <n v="0"/>
    <x v="0"/>
    <n v="803"/>
    <s v="0.018587962962963"/>
    <x v="2"/>
    <m/>
    <n v="0"/>
    <x v="1"/>
  </r>
  <r>
    <s v="INC000000498566"/>
    <s v="TERRESTRE"/>
    <x v="1"/>
    <s v="NARIÑO"/>
    <x v="449"/>
    <m/>
    <d v="2020-01-14T08:22:00"/>
    <d v="2020-01-14T00:00:00"/>
    <m/>
    <s v="Cerrado"/>
    <s v="Sonia Lopez"/>
    <s v="Monitoreo_IM"/>
    <m/>
    <x v="5"/>
    <m/>
    <m/>
    <m/>
    <m/>
    <x v="0"/>
    <d v="2020-01-14T08:32:00"/>
    <m/>
    <n v="0"/>
    <x v="0"/>
    <n v="10"/>
    <s v="0.00023148148148148"/>
    <x v="2"/>
    <m/>
    <n v="0"/>
    <x v="1"/>
  </r>
  <r>
    <s v="INC000000508820"/>
    <s v="TERRESTRE"/>
    <x v="1"/>
    <s v="NARIÑO"/>
    <x v="449"/>
    <m/>
    <d v="2020-01-21T08:52:00"/>
    <d v="2020-01-21T00:00:00"/>
    <m/>
    <s v="Cerrado"/>
    <s v="Sonia Lopez"/>
    <s v="Monitoreo_IM"/>
    <m/>
    <x v="5"/>
    <m/>
    <m/>
    <m/>
    <m/>
    <x v="0"/>
    <d v="2020-01-21T14:11:00"/>
    <m/>
    <n v="0"/>
    <x v="0"/>
    <m/>
    <n v="0"/>
    <x v="0"/>
    <n v="319"/>
    <s v="0.0073842592592593"/>
    <x v="2"/>
  </r>
  <r>
    <s v="INC000000471573"/>
    <s v="TERRESTRE"/>
    <x v="1"/>
    <s v="NARIÑO"/>
    <x v="450"/>
    <m/>
    <d v="2019-12-18T16:35:00"/>
    <d v="2020-01-09T00:00:00"/>
    <m/>
    <s v="Cerrado"/>
    <s v="Javier Hernando Guerrero"/>
    <s v="Monitoreo_IM"/>
    <m/>
    <x v="5"/>
    <m/>
    <m/>
    <m/>
    <m/>
    <x v="0"/>
    <d v="2020-01-09T07:46:00"/>
    <m/>
    <n v="0"/>
    <x v="0"/>
    <n v="31151"/>
    <s v="0.72108796296296"/>
    <x v="2"/>
    <m/>
    <n v="0"/>
    <x v="1"/>
  </r>
  <r>
    <s v="INC000000497104"/>
    <s v="TERRESTRE"/>
    <x v="1"/>
    <s v="NARIÑO"/>
    <x v="450"/>
    <m/>
    <d v="2020-01-13T09:41:00"/>
    <d v="2020-01-14T00:00:00"/>
    <m/>
    <s v="Cerrado"/>
    <s v="Javier Hernando Guerrero"/>
    <s v="Monitoreo_IM"/>
    <m/>
    <x v="5"/>
    <m/>
    <m/>
    <m/>
    <m/>
    <x v="0"/>
    <d v="2020-01-13T11:33:00"/>
    <m/>
    <n v="0"/>
    <x v="0"/>
    <n v="112"/>
    <s v="0.0025925925925926"/>
    <x v="5"/>
    <m/>
    <n v="0"/>
    <x v="1"/>
  </r>
  <r>
    <s v="INC000000504686"/>
    <s v="TERRESTRE"/>
    <x v="1"/>
    <s v="NARIÑO"/>
    <x v="450"/>
    <m/>
    <d v="2020-01-17T15:58:00"/>
    <d v="2020-01-20T00:00:00"/>
    <m/>
    <s v="Cerrado"/>
    <s v="Javier Hernando Guerrero"/>
    <s v="Monitoreo_IM"/>
    <m/>
    <x v="5"/>
    <m/>
    <m/>
    <m/>
    <m/>
    <x v="0"/>
    <d v="2020-01-20T10:56:00"/>
    <m/>
    <n v="0"/>
    <x v="0"/>
    <m/>
    <n v="0"/>
    <x v="0"/>
    <n v="4018"/>
    <s v="0.093009259259259"/>
    <x v="2"/>
  </r>
  <r>
    <s v="INC000000514316"/>
    <s v="TERRESTRE"/>
    <x v="1"/>
    <s v="NARIÑO"/>
    <x v="450"/>
    <m/>
    <d v="2020-01-24T12:22:00"/>
    <d v="2020-01-28T00:00:00"/>
    <m/>
    <s v="Cerrado"/>
    <s v="Javier Hernando Guerrero"/>
    <s v="Monitoreo_IM"/>
    <m/>
    <x v="5"/>
    <m/>
    <m/>
    <m/>
    <m/>
    <x v="0"/>
    <d v="2020-01-28T11:51:00"/>
    <m/>
    <n v="0"/>
    <x v="0"/>
    <m/>
    <n v="0"/>
    <x v="0"/>
    <n v="5729"/>
    <s v="0.13261574074074"/>
    <x v="2"/>
  </r>
  <r>
    <s v="INC000000516871"/>
    <s v="TERRESTRE"/>
    <x v="1"/>
    <s v="NARIÑO"/>
    <x v="451"/>
    <m/>
    <s v="0000-00-00 00:00:00"/>
    <d v="2020-01-27T00:00:00"/>
    <m/>
    <s v="Cerrado"/>
    <s v="Vallejos Ortega Nelsi Amparo"/>
    <s v="Monitoreo_IM"/>
    <m/>
    <x v="5"/>
    <m/>
    <m/>
    <m/>
    <m/>
    <x v="0"/>
    <s v="0000/00/00"/>
    <m/>
    <n v="0"/>
    <x v="0"/>
    <m/>
    <n v="0"/>
    <x v="0"/>
    <m/>
    <n v="0"/>
    <x v="1"/>
  </r>
  <r>
    <s v="INC000000494242"/>
    <s v="TERRESTRE"/>
    <x v="1"/>
    <s v="NARIÑO"/>
    <x v="451"/>
    <m/>
    <d v="2020-01-10T09:50:00"/>
    <d v="2020-01-13T00:00:00"/>
    <m/>
    <s v="Cerrado"/>
    <s v="Vallejos Ortega Nelsi Amparo"/>
    <s v="Phone"/>
    <m/>
    <x v="5"/>
    <s v="GI-12479"/>
    <d v="2020-01-10T10:32:00"/>
    <d v="2020-01-10T19:42:00"/>
    <m/>
    <x v="0"/>
    <d v="2020-01-10T19:42:00"/>
    <n v="592"/>
    <s v="0.013703703703704"/>
    <x v="4"/>
    <m/>
    <n v="0"/>
    <x v="0"/>
    <m/>
    <n v="0"/>
    <x v="1"/>
  </r>
  <r>
    <s v="INC000000501879"/>
    <s v="TERRESTRE"/>
    <x v="1"/>
    <s v="NARIÑO"/>
    <x v="451"/>
    <m/>
    <d v="2020-01-15T22:03:00"/>
    <d v="2020-01-16T00:00:00"/>
    <m/>
    <s v="Cerrado"/>
    <s v="Vallejos Ortega Nelsi Amparo"/>
    <s v="Monitoreo_IM"/>
    <m/>
    <x v="5"/>
    <m/>
    <m/>
    <m/>
    <m/>
    <x v="0"/>
    <d v="2020-01-16T08:41:00"/>
    <m/>
    <n v="0"/>
    <x v="0"/>
    <n v="638"/>
    <s v="0.014768518518519"/>
    <x v="2"/>
    <m/>
    <n v="0"/>
    <x v="1"/>
  </r>
  <r>
    <s v="INC000000503771"/>
    <s v="TERRESTRE"/>
    <x v="1"/>
    <s v="NARIÑO"/>
    <x v="451"/>
    <m/>
    <d v="2020-01-17T08:07:00"/>
    <d v="2020-01-17T00:00:00"/>
    <m/>
    <s v="Cerrado"/>
    <s v="Vallejos Ortega Nelsi Amparo"/>
    <s v="Monitoreo_IM"/>
    <m/>
    <x v="5"/>
    <m/>
    <m/>
    <m/>
    <m/>
    <x v="0"/>
    <d v="2020-01-17T08:29:00"/>
    <m/>
    <n v="0"/>
    <x v="0"/>
    <n v="22"/>
    <s v="0.00050925925925926"/>
    <x v="2"/>
    <m/>
    <n v="0"/>
    <x v="1"/>
  </r>
  <r>
    <s v="INC000000508735"/>
    <s v="TERRESTRE"/>
    <x v="1"/>
    <s v="NARIÑO"/>
    <x v="451"/>
    <m/>
    <d v="2020-01-21T08:51:00"/>
    <d v="2020-01-21T00:00:00"/>
    <m/>
    <s v="Cerrado"/>
    <s v="Vallejos Ortega Nelsi Amparo"/>
    <s v="Monitoreo_IM"/>
    <m/>
    <x v="5"/>
    <m/>
    <m/>
    <m/>
    <m/>
    <x v="0"/>
    <d v="2020-01-21T08:53:00"/>
    <m/>
    <n v="0"/>
    <x v="0"/>
    <m/>
    <n v="0"/>
    <x v="0"/>
    <n v="2"/>
    <n v="462962962.96296"/>
    <x v="2"/>
  </r>
  <r>
    <s v="INC000000512647"/>
    <s v="TERRESTRE"/>
    <x v="1"/>
    <s v="NARIÑO"/>
    <x v="451"/>
    <m/>
    <d v="2020-01-23T11:03:00"/>
    <d v="2020-01-24T00:00:00"/>
    <m/>
    <s v="Cerrado"/>
    <s v="Vallejos Ortega Nelsi Amparo"/>
    <s v="Automatico"/>
    <m/>
    <x v="5"/>
    <s v="GI-12699"/>
    <d v="2020-01-23T12:45:00"/>
    <d v="2020-01-24T10:03:00"/>
    <m/>
    <x v="0"/>
    <d v="2020-01-24T10:03:00"/>
    <n v="102"/>
    <s v="0.0023611111111111"/>
    <x v="0"/>
    <n v="0"/>
    <n v="0"/>
    <x v="11"/>
    <n v="1278"/>
    <s v="0.029583333333333"/>
    <x v="7"/>
  </r>
  <r>
    <s v="INC000000494231"/>
    <s v="TERRESTRE"/>
    <x v="1"/>
    <s v="NARIÑO"/>
    <x v="219"/>
    <m/>
    <d v="2020-01-10T09:25:00"/>
    <d v="2020-01-13T00:00:00"/>
    <m/>
    <s v="Cerrado"/>
    <s v="Yaneth Yomaira Burbano Díaz"/>
    <s v="Monitoreo_IM"/>
    <m/>
    <x v="5"/>
    <s v="GI12480"/>
    <d v="2020-01-10T11:24:00"/>
    <d v="2020-01-11T14:41:00"/>
    <m/>
    <x v="0"/>
    <d v="2020-01-11T14:41:00"/>
    <n v="0"/>
    <n v="0"/>
    <x v="1"/>
    <n v="1756"/>
    <s v="0.040648148148148"/>
    <x v="9"/>
    <m/>
    <n v="0"/>
    <x v="1"/>
  </r>
  <r>
    <s v="INC000000507176"/>
    <s v="TERRESTRE"/>
    <x v="1"/>
    <s v="NARIÑO"/>
    <x v="219"/>
    <m/>
    <d v="2020-01-20T09:24:00"/>
    <d v="2020-01-20T00:00:00"/>
    <m/>
    <s v="Cerrado"/>
    <s v="Yaneth Yomaira Burbano Díaz"/>
    <s v="Monitoreo_IM"/>
    <m/>
    <x v="5"/>
    <s v="GI12657"/>
    <d v="2020-01-20T15:11:00"/>
    <d v="2020-01-20T15:29:00"/>
    <m/>
    <x v="0"/>
    <d v="2020-01-20T15:29:00"/>
    <n v="365"/>
    <s v="0.0084490740740741"/>
    <x v="1"/>
    <m/>
    <n v="0"/>
    <x v="0"/>
    <m/>
    <n v="0"/>
    <x v="1"/>
  </r>
  <r>
    <s v="INC000000508733"/>
    <s v="TERRESTRE"/>
    <x v="1"/>
    <s v="NARIÑO"/>
    <x v="219"/>
    <m/>
    <d v="2020-01-21T08:51:00"/>
    <d v="2020-01-21T00:00:00"/>
    <m/>
    <s v="Cerrado"/>
    <s v="Yaneth Yomaira Burbano Díaz"/>
    <s v="Monitoreo_IM"/>
    <m/>
    <x v="5"/>
    <m/>
    <m/>
    <m/>
    <m/>
    <x v="0"/>
    <d v="2020-01-21T09:52:00"/>
    <m/>
    <n v="0"/>
    <x v="0"/>
    <m/>
    <n v="0"/>
    <x v="0"/>
    <n v="61"/>
    <s v="0.001412037037037"/>
    <x v="2"/>
  </r>
  <r>
    <s v="INC000000517188"/>
    <s v="TERRESTRE"/>
    <x v="1"/>
    <s v="NARIÑO"/>
    <x v="219"/>
    <m/>
    <d v="2020-01-27T10:46:00"/>
    <d v="2020-01-27T00:00:00"/>
    <m/>
    <s v="Cerrado"/>
    <s v="Yaneth Yomaira Burbano Díaz"/>
    <s v="Monitoreo_IM"/>
    <m/>
    <x v="5"/>
    <m/>
    <m/>
    <m/>
    <m/>
    <x v="0"/>
    <d v="2020-01-27T11:21:00"/>
    <m/>
    <n v="0"/>
    <x v="0"/>
    <m/>
    <n v="0"/>
    <x v="0"/>
    <n v="35"/>
    <s v="0.00081018518518519"/>
    <x v="2"/>
  </r>
  <r>
    <s v="INC000000501401"/>
    <s v="TERRESTRE"/>
    <x v="1"/>
    <s v="NARIÑO"/>
    <x v="452"/>
    <m/>
    <d v="2020-01-15T13:20:00"/>
    <d v="2020-01-16T00:00:00"/>
    <m/>
    <s v="Cerrado"/>
    <s v="Natalia Agreda Nera"/>
    <s v="Monitoreo_IM"/>
    <m/>
    <x v="5"/>
    <m/>
    <m/>
    <m/>
    <m/>
    <x v="0"/>
    <d v="2020-01-15T14:27:00"/>
    <m/>
    <n v="0"/>
    <x v="0"/>
    <m/>
    <n v="0"/>
    <x v="0"/>
    <n v="67"/>
    <s v="0.0015509259259259"/>
    <x v="2"/>
  </r>
  <r>
    <s v="INC000000503776"/>
    <s v="TERRESTRE"/>
    <x v="1"/>
    <s v="NARIÑO"/>
    <x v="452"/>
    <m/>
    <d v="2020-01-17T08:07:00"/>
    <d v="2020-01-17T00:00:00"/>
    <m/>
    <s v="Cerrado"/>
    <s v="Natalia Agreda Nera"/>
    <s v="Monitoreo_IM"/>
    <m/>
    <x v="5"/>
    <m/>
    <m/>
    <m/>
    <m/>
    <x v="0"/>
    <d v="2020-01-17T10:23:00"/>
    <m/>
    <n v="0"/>
    <x v="0"/>
    <n v="136"/>
    <s v="0.0031481481481481"/>
    <x v="5"/>
    <m/>
    <n v="0"/>
    <x v="1"/>
  </r>
  <r>
    <s v="INC000000497039"/>
    <s v="TERRESTRE"/>
    <x v="1"/>
    <s v="NARIÑO"/>
    <x v="453"/>
    <m/>
    <d v="2020-01-13T09:33:00"/>
    <d v="2020-01-14T00:00:00"/>
    <m/>
    <s v="Cerrado"/>
    <s v="Danilo German Gomez Oviedo"/>
    <s v="Monitoreo_IM"/>
    <m/>
    <x v="5"/>
    <s v="GI-12526"/>
    <d v="2020-01-13T11:05:00"/>
    <d v="2020-01-13T14:06:00"/>
    <m/>
    <x v="0"/>
    <d v="2020-01-13T14:06:00"/>
    <n v="273"/>
    <s v="0.0063194444444444"/>
    <x v="1"/>
    <m/>
    <n v="0"/>
    <x v="0"/>
    <m/>
    <n v="0"/>
    <x v="1"/>
  </r>
  <r>
    <s v="INC000000499045"/>
    <s v="TERRESTRE"/>
    <x v="1"/>
    <s v="NARIÑO"/>
    <x v="453"/>
    <m/>
    <d v="2020-01-14T10:15:00"/>
    <d v="2020-01-14T00:00:00"/>
    <m/>
    <s v="Cerrado"/>
    <s v="Danilo German Gomez Oviedo"/>
    <s v="Phone"/>
    <m/>
    <x v="5"/>
    <s v="GI-12575"/>
    <d v="2020-01-14T11:25:00"/>
    <d v="2020-01-14T11:57:00"/>
    <m/>
    <x v="0"/>
    <d v="2020-01-14T11:57:00"/>
    <n v="102"/>
    <s v="0.0023611111111111"/>
    <x v="1"/>
    <m/>
    <n v="0"/>
    <x v="0"/>
    <m/>
    <n v="0"/>
    <x v="1"/>
  </r>
  <r>
    <s v="INC000000523027"/>
    <s v="TERRESTRE"/>
    <x v="1"/>
    <s v="NARIÑO"/>
    <x v="453"/>
    <m/>
    <d v="2020-01-30T15:31:00"/>
    <d v="2020-01-30T00:00:00"/>
    <m/>
    <s v="Cerrado"/>
    <s v="Danilo German Gomez Oviedo"/>
    <s v="Monitoreo_IM"/>
    <m/>
    <x v="5"/>
    <m/>
    <m/>
    <m/>
    <m/>
    <x v="0"/>
    <d v="2020-01-30T16:51:00"/>
    <m/>
    <n v="0"/>
    <x v="0"/>
    <m/>
    <n v="0"/>
    <x v="0"/>
    <n v="80"/>
    <s v="0.0018518518518519"/>
    <x v="3"/>
  </r>
  <r>
    <s v="INC000000517329"/>
    <s v="TERRESTRE"/>
    <x v="1"/>
    <s v="NARIÑO"/>
    <x v="454"/>
    <m/>
    <s v="0000-00-00 00:00:00"/>
    <d v="2020-01-28T00:00:00"/>
    <m/>
    <s v="Cerrado"/>
    <s v="Mesias Giraldo Luis Carlos"/>
    <s v="Monitoreo_IM"/>
    <m/>
    <x v="5"/>
    <s v="GI-12763"/>
    <d v="2020-01-27T13:26:00"/>
    <d v="2020-01-28T10:06:00"/>
    <m/>
    <x v="0"/>
    <s v="0000/00/00"/>
    <m/>
    <n v="0"/>
    <x v="0"/>
    <m/>
    <n v="0"/>
    <x v="0"/>
    <m/>
    <n v="0"/>
    <x v="1"/>
  </r>
  <r>
    <s v="INC000000513750"/>
    <s v="TERRESTRE"/>
    <x v="1"/>
    <s v="NARIÑO"/>
    <x v="454"/>
    <m/>
    <d v="2020-01-24T08:52:00"/>
    <d v="2020-01-25T00:00:00"/>
    <m/>
    <s v="Cerrado"/>
    <s v="Mesias Giraldo Luis Carlos"/>
    <s v="Monitoreo_IM"/>
    <m/>
    <x v="5"/>
    <s v="GI-12713"/>
    <d v="2020-01-24T09:17:00"/>
    <d v="2020-01-25T09:00:00"/>
    <m/>
    <x v="0"/>
    <d v="2020-01-25T09:00:00"/>
    <n v="1448"/>
    <s v="0.033518518518519"/>
    <x v="1"/>
    <m/>
    <n v="0"/>
    <x v="0"/>
    <m/>
    <n v="0"/>
    <x v="1"/>
  </r>
  <r>
    <s v="INC000000491680"/>
    <s v="TERRESTRE"/>
    <x v="1"/>
    <s v="NARIÑO"/>
    <x v="455"/>
    <m/>
    <d v="2020-01-08T11:40:00"/>
    <d v="2020-01-13T00:00:00"/>
    <m/>
    <s v="Cerrado"/>
    <s v="Ordoñez Olmedo Lida Alexandra"/>
    <s v="Monitoreo_IM"/>
    <m/>
    <x v="5"/>
    <s v="GI-12453"/>
    <d v="2020-01-09T10:09:00"/>
    <d v="2020-01-10T12:37:00"/>
    <m/>
    <x v="0"/>
    <d v="2020-01-10T12:37:00"/>
    <n v="1588"/>
    <s v="0.036759259259259"/>
    <x v="2"/>
    <n v="1349"/>
    <s v="0.031226851851852"/>
    <x v="2"/>
    <m/>
    <n v="0"/>
    <x v="1"/>
  </r>
  <r>
    <s v="INC000000522216"/>
    <s v="TERRESTRE"/>
    <x v="1"/>
    <s v="NARIÑO"/>
    <x v="455"/>
    <m/>
    <d v="2020-01-30T08:53:00"/>
    <d v="2020-01-31T00:00:00"/>
    <m/>
    <s v="Cerrado"/>
    <s v="Ordoñez Olmedo Lida Alexandra"/>
    <s v="Monitoreo_IM"/>
    <m/>
    <x v="5"/>
    <m/>
    <m/>
    <m/>
    <m/>
    <x v="0"/>
    <d v="2020-01-30T10:58:00"/>
    <m/>
    <n v="0"/>
    <x v="0"/>
    <m/>
    <n v="0"/>
    <x v="0"/>
    <n v="125"/>
    <s v="0.0028935185185185"/>
    <x v="2"/>
  </r>
  <r>
    <s v="INC000000499077"/>
    <s v="TERRESTRE"/>
    <x v="1"/>
    <s v="NARIÑO"/>
    <x v="456"/>
    <m/>
    <d v="2020-01-14T10:37:00"/>
    <d v="2020-01-14T00:00:00"/>
    <m/>
    <s v="Cerrado"/>
    <s v="Javier Hernando"/>
    <s v="Phone"/>
    <m/>
    <x v="9"/>
    <m/>
    <m/>
    <m/>
    <m/>
    <x v="0"/>
    <d v="2020-01-14T11:11:00"/>
    <m/>
    <n v="0"/>
    <x v="0"/>
    <n v="34"/>
    <s v="0.00078703703703704"/>
    <x v="4"/>
    <m/>
    <n v="0"/>
    <x v="1"/>
  </r>
  <r>
    <s v="INC000000483593"/>
    <s v="TERRESTRE"/>
    <x v="1"/>
    <s v="NARIÑO"/>
    <x v="457"/>
    <m/>
    <d v="2019-12-30T15:17:00"/>
    <d v="2020-01-01T00:00:00"/>
    <m/>
    <s v="Cerrado"/>
    <s v="Maria Del Carmen Gonzalez Montenegro"/>
    <s v="Monitoreo_IM"/>
    <m/>
    <x v="6"/>
    <m/>
    <m/>
    <m/>
    <m/>
    <x v="0"/>
    <d v="2020-01-08T08:58:00"/>
    <m/>
    <n v="0"/>
    <x v="0"/>
    <n v="12581"/>
    <s v="0.29122685185185"/>
    <x v="2"/>
    <m/>
    <n v="0"/>
    <x v="1"/>
  </r>
  <r>
    <s v="INC000000500286"/>
    <s v="TERRESTRE"/>
    <x v="1"/>
    <s v="NARIÑO"/>
    <x v="457"/>
    <m/>
    <d v="2020-01-14T21:43:00"/>
    <d v="2020-01-15T00:00:00"/>
    <m/>
    <s v="Cerrado"/>
    <s v="Maria Del Carmen Gonzalez Montenegro"/>
    <s v="Monitoreo_IM"/>
    <m/>
    <x v="6"/>
    <m/>
    <m/>
    <m/>
    <m/>
    <x v="0"/>
    <d v="2020-01-15T06:30:00"/>
    <m/>
    <n v="0"/>
    <x v="0"/>
    <n v="527"/>
    <s v="0.012199074074074"/>
    <x v="2"/>
    <m/>
    <n v="0"/>
    <x v="1"/>
  </r>
  <r>
    <s v="INC000000501906"/>
    <s v="TERRESTRE"/>
    <x v="1"/>
    <s v="NARIÑO"/>
    <x v="457"/>
    <m/>
    <d v="2020-01-15T21:52:00"/>
    <d v="2020-01-16T00:00:00"/>
    <m/>
    <s v="Cerrado"/>
    <s v="Maria Del Carmen Gonzalez Montenegro"/>
    <s v="Monitoreo_IM"/>
    <m/>
    <x v="6"/>
    <m/>
    <m/>
    <m/>
    <m/>
    <x v="0"/>
    <d v="2020-01-16T07:37:00"/>
    <m/>
    <n v="0"/>
    <x v="0"/>
    <n v="585"/>
    <s v="0.013541666666667"/>
    <x v="2"/>
    <m/>
    <n v="0"/>
    <x v="1"/>
  </r>
  <r>
    <s v="INC000000503823"/>
    <s v="TERRESTRE"/>
    <x v="1"/>
    <s v="NARIÑO"/>
    <x v="457"/>
    <m/>
    <d v="2020-01-17T08:07:00"/>
    <d v="2020-01-17T00:00:00"/>
    <m/>
    <s v="Cerrado"/>
    <s v="Maria Del Carmen Gonzalez Montenegro"/>
    <s v="Monitoreo_IM"/>
    <m/>
    <x v="6"/>
    <m/>
    <m/>
    <m/>
    <m/>
    <x v="0"/>
    <d v="2020-01-17T08:10:00"/>
    <m/>
    <n v="0"/>
    <x v="0"/>
    <n v="3"/>
    <n v="694444444.44444001"/>
    <x v="2"/>
    <m/>
    <n v="0"/>
    <x v="1"/>
  </r>
  <r>
    <s v="INC000000511563"/>
    <s v="TERRESTRE"/>
    <x v="1"/>
    <s v="NARIÑO"/>
    <x v="457"/>
    <m/>
    <d v="2020-01-22T17:50:00"/>
    <d v="2020-01-23T00:00:00"/>
    <m/>
    <s v="Cerrado"/>
    <s v="Maria Del Carmen Gonzalez Montenegro"/>
    <s v="Monitoreo_IM"/>
    <m/>
    <x v="6"/>
    <m/>
    <m/>
    <m/>
    <m/>
    <x v="0"/>
    <d v="2020-01-23T11:21:00"/>
    <m/>
    <n v="0"/>
    <x v="0"/>
    <m/>
    <n v="0"/>
    <x v="0"/>
    <n v="1051"/>
    <s v="0.024328703703704"/>
    <x v="2"/>
  </r>
  <r>
    <s v="INC000000517934"/>
    <s v="TERRESTRE"/>
    <x v="1"/>
    <s v="NARIÑO"/>
    <x v="457"/>
    <m/>
    <d v="2020-01-27T15:34:00"/>
    <d v="2020-01-28T00:00:00"/>
    <m/>
    <s v="Cerrado"/>
    <s v="Maria Del Carmen Gonzalez Montenegro"/>
    <s v="Monitoreo_IM"/>
    <m/>
    <x v="6"/>
    <m/>
    <m/>
    <m/>
    <m/>
    <x v="0"/>
    <d v="2020-01-28T08:45:00"/>
    <m/>
    <n v="0"/>
    <x v="0"/>
    <n v="1025"/>
    <s v="0.023726851851852"/>
    <x v="2"/>
    <n v="6"/>
    <s v="0.00013888888888889"/>
    <x v="3"/>
  </r>
  <r>
    <s v="INC000000510550"/>
    <s v="TERRESTRE"/>
    <x v="1"/>
    <s v="NARIÑO"/>
    <x v="458"/>
    <m/>
    <d v="2020-01-22T08:51:00"/>
    <d v="2020-01-22T00:00:00"/>
    <m/>
    <s v="Cerrado"/>
    <s v="López Ortiz Tomas Tadeo"/>
    <s v="Monitoreo_IM"/>
    <m/>
    <x v="5"/>
    <m/>
    <m/>
    <m/>
    <m/>
    <x v="0"/>
    <d v="2020-01-22T09:53:00"/>
    <m/>
    <n v="0"/>
    <x v="0"/>
    <m/>
    <n v="0"/>
    <x v="0"/>
    <n v="62"/>
    <s v="0.0014351851851852"/>
    <x v="2"/>
  </r>
  <r>
    <s v="INC000000512193"/>
    <s v="TERRESTRE"/>
    <x v="1"/>
    <s v="NARIÑO"/>
    <x v="458"/>
    <m/>
    <d v="2020-01-23T08:51:00"/>
    <d v="2020-01-23T00:00:00"/>
    <m/>
    <s v="Cerrado"/>
    <s v="López Ortiz Tomas Tadeo"/>
    <s v="Monitoreo_IM"/>
    <m/>
    <x v="5"/>
    <m/>
    <m/>
    <m/>
    <m/>
    <x v="0"/>
    <d v="2020-01-23T10:32:00"/>
    <m/>
    <n v="0"/>
    <x v="0"/>
    <m/>
    <n v="0"/>
    <x v="0"/>
    <n v="101"/>
    <s v="0.002337962962963"/>
    <x v="2"/>
  </r>
  <r>
    <s v="INC000000519677"/>
    <s v="TERRESTRE"/>
    <x v="1"/>
    <s v="NARIÑO"/>
    <x v="459"/>
    <m/>
    <d v="2020-01-28T16:11:00"/>
    <d v="2020-01-29T00:00:00"/>
    <m/>
    <s v="Cerrado"/>
    <s v="Manuel España"/>
    <s v="Monitoreo_IM"/>
    <m/>
    <x v="6"/>
    <m/>
    <m/>
    <m/>
    <m/>
    <x v="0"/>
    <d v="2020-01-28T17:45:00"/>
    <m/>
    <n v="0"/>
    <x v="0"/>
    <m/>
    <n v="0"/>
    <x v="0"/>
    <n v="94"/>
    <s v="0.0021759259259259"/>
    <x v="2"/>
  </r>
  <r>
    <s v="INC000000522496"/>
    <s v="TERRESTRE"/>
    <x v="1"/>
    <s v="NARIÑO"/>
    <x v="459"/>
    <m/>
    <d v="2020-01-30T12:23:00"/>
    <d v="2020-01-31T00:00:00"/>
    <m/>
    <s v="Cerrado"/>
    <s v="Manuel España"/>
    <s v="Monitoreo_IM"/>
    <m/>
    <x v="6"/>
    <m/>
    <m/>
    <m/>
    <m/>
    <x v="0"/>
    <d v="2020-01-31T09:46:00"/>
    <m/>
    <n v="0"/>
    <x v="0"/>
    <m/>
    <n v="0"/>
    <x v="0"/>
    <n v="1283"/>
    <s v="0.029699074074074"/>
    <x v="2"/>
  </r>
  <r>
    <s v="INC000000499491"/>
    <s v="TERRESTRE"/>
    <x v="1"/>
    <s v="NARIÑO"/>
    <x v="460"/>
    <m/>
    <d v="2020-01-14T14:30:00"/>
    <d v="2020-01-15T00:00:00"/>
    <m/>
    <s v="Cerrado"/>
    <s v="Rafael Benavides"/>
    <s v="Monitoreo_IM"/>
    <m/>
    <x v="5"/>
    <m/>
    <m/>
    <m/>
    <m/>
    <x v="0"/>
    <d v="2020-01-14T15:29:00"/>
    <n v="59"/>
    <s v="0.0013657407407407"/>
    <x v="3"/>
    <m/>
    <n v="0"/>
    <x v="0"/>
    <m/>
    <n v="0"/>
    <x v="1"/>
  </r>
  <r>
    <s v="INC000000507483"/>
    <s v="TERRESTRE"/>
    <x v="1"/>
    <s v="NARIÑO"/>
    <x v="461"/>
    <m/>
    <d v="2020-01-20T12:35:00"/>
    <d v="2020-01-20T00:00:00"/>
    <m/>
    <s v="Cerrado"/>
    <s v="Jose Valentin Pereira Rueda"/>
    <s v="Monitoreo_IM"/>
    <m/>
    <x v="9"/>
    <m/>
    <m/>
    <m/>
    <m/>
    <x v="0"/>
    <d v="2020-01-20T12:37:00"/>
    <m/>
    <n v="0"/>
    <x v="0"/>
    <n v="2"/>
    <n v="462962962.96296"/>
    <x v="2"/>
    <m/>
    <n v="0"/>
    <x v="1"/>
  </r>
  <r>
    <s v="INC000000504277"/>
    <s v="TERRESTRE"/>
    <x v="1"/>
    <s v="NARIÑO"/>
    <x v="462"/>
    <m/>
    <d v="2020-01-17T12:32:00"/>
    <d v="2020-01-18T00:00:00"/>
    <m/>
    <s v="Cerrado"/>
    <s v="Sonia Esther Lopez Diaz"/>
    <s v="Monitoreo_IM"/>
    <m/>
    <x v="5"/>
    <m/>
    <m/>
    <m/>
    <m/>
    <x v="0"/>
    <d v="2020-01-18T00:17:00"/>
    <m/>
    <n v="0"/>
    <x v="0"/>
    <n v="705"/>
    <s v="0.016319444444444"/>
    <x v="1"/>
    <m/>
    <n v="0"/>
    <x v="1"/>
  </r>
  <r>
    <s v="INC000000518949"/>
    <s v="TERRESTRE"/>
    <x v="1"/>
    <s v="NARIÑO"/>
    <x v="462"/>
    <m/>
    <d v="2020-01-28T09:36:00"/>
    <d v="2020-01-28T00:00:00"/>
    <m/>
    <s v="Cerrado"/>
    <s v="Sonia Esther Lopez Diaz"/>
    <s v="Monitoreo_IM"/>
    <m/>
    <x v="5"/>
    <n v="12779"/>
    <d v="2020-01-28T12:31:00"/>
    <d v="2020-01-28T14:54:00"/>
    <m/>
    <x v="0"/>
    <d v="2020-01-28T14:54:00"/>
    <n v="143"/>
    <s v="0.0033101851851852"/>
    <x v="1"/>
    <m/>
    <n v="0"/>
    <x v="0"/>
    <n v="175"/>
    <s v="0.0040509259259259"/>
    <x v="3"/>
  </r>
  <r>
    <s v="INC000000490161"/>
    <s v="TERRESTRE"/>
    <x v="1"/>
    <s v="NARIÑO"/>
    <x v="463"/>
    <m/>
    <d v="2020-01-07T10:25:00"/>
    <d v="2020-01-09T00:00:00"/>
    <m/>
    <s v="Cerrado"/>
    <s v="Jose Valentin Pereira Rueda"/>
    <s v="Monitoreo_IM"/>
    <m/>
    <x v="5"/>
    <m/>
    <m/>
    <m/>
    <m/>
    <x v="0"/>
    <d v="2020-01-08T09:57:00"/>
    <m/>
    <n v="0"/>
    <x v="0"/>
    <m/>
    <n v="0"/>
    <x v="0"/>
    <n v="1412"/>
    <s v="0.032685185185185"/>
    <x v="2"/>
  </r>
  <r>
    <s v="INC000000498548"/>
    <s v="TERRESTRE"/>
    <x v="1"/>
    <s v="NARIÑO"/>
    <x v="463"/>
    <m/>
    <d v="2020-01-14T08:18:00"/>
    <d v="2020-01-14T00:00:00"/>
    <m/>
    <s v="Cerrado"/>
    <s v="Jose Valentin Pereira Rueda"/>
    <s v="Monitoreo_IM"/>
    <m/>
    <x v="5"/>
    <m/>
    <m/>
    <m/>
    <m/>
    <x v="0"/>
    <d v="2020-01-14T08:23:00"/>
    <m/>
    <n v="0"/>
    <x v="0"/>
    <n v="5"/>
    <s v="0.00011574074074074"/>
    <x v="2"/>
    <m/>
    <n v="0"/>
    <x v="1"/>
  </r>
  <r>
    <s v="INC000000510648"/>
    <s v="TERRESTRE"/>
    <x v="1"/>
    <s v="NARIÑO"/>
    <x v="463"/>
    <m/>
    <d v="2020-01-22T08:51:00"/>
    <d v="2020-01-22T00:00:00"/>
    <m/>
    <s v="Cerrado"/>
    <s v="Jose Valentin Pereira Rueda"/>
    <s v="Monitoreo_IM"/>
    <m/>
    <x v="5"/>
    <m/>
    <m/>
    <m/>
    <m/>
    <x v="0"/>
    <d v="2020-01-22T09:17:00"/>
    <m/>
    <n v="0"/>
    <x v="0"/>
    <m/>
    <n v="0"/>
    <x v="0"/>
    <n v="26"/>
    <s v="0.00060185185185185"/>
    <x v="2"/>
  </r>
  <r>
    <s v="INC000000514423"/>
    <s v="TERRESTRE"/>
    <x v="1"/>
    <s v="NARIÑO"/>
    <x v="463"/>
    <m/>
    <d v="2020-01-24T12:45:00"/>
    <d v="2020-01-24T00:00:00"/>
    <m/>
    <s v="Cerrado"/>
    <s v="Jose Valentin Pereira Rueda"/>
    <s v="Monitoreo_IM"/>
    <m/>
    <x v="5"/>
    <m/>
    <m/>
    <m/>
    <m/>
    <x v="0"/>
    <d v="2020-01-24T14:40:00"/>
    <m/>
    <n v="0"/>
    <x v="0"/>
    <n v="0"/>
    <n v="0"/>
    <x v="5"/>
    <n v="115"/>
    <s v="0.002662037037037"/>
    <x v="3"/>
  </r>
  <r>
    <s v="INC000000518053"/>
    <s v="TERRESTRE"/>
    <x v="1"/>
    <s v="NARIÑO"/>
    <x v="463"/>
    <m/>
    <d v="2020-01-27T16:30:00"/>
    <d v="2020-01-28T00:00:00"/>
    <m/>
    <s v="Cerrado"/>
    <s v="Jose Valentin Pereira Rueda"/>
    <s v="Monitoreo_IM"/>
    <m/>
    <x v="5"/>
    <m/>
    <m/>
    <m/>
    <m/>
    <x v="0"/>
    <d v="2020-01-28T08:22:00"/>
    <m/>
    <n v="0"/>
    <x v="0"/>
    <m/>
    <n v="0"/>
    <x v="0"/>
    <n v="952"/>
    <s v="0.022037037037037"/>
    <x v="2"/>
  </r>
  <r>
    <s v="INC000000521019"/>
    <s v="TERRESTRE"/>
    <x v="1"/>
    <s v="NARIÑO"/>
    <x v="463"/>
    <m/>
    <d v="2020-01-29T13:41:00"/>
    <d v="2020-01-29T00:00:00"/>
    <m/>
    <s v="Cerrado"/>
    <s v="Jose Valentin Pereira Rueda"/>
    <s v="Monitoreo_IM"/>
    <m/>
    <x v="5"/>
    <m/>
    <m/>
    <m/>
    <m/>
    <x v="0"/>
    <d v="2020-01-29T14:33:00"/>
    <m/>
    <n v="0"/>
    <x v="0"/>
    <m/>
    <n v="0"/>
    <x v="0"/>
    <n v="52"/>
    <s v="0.0012037037037037"/>
    <x v="2"/>
  </r>
  <r>
    <s v="INC000000522078"/>
    <s v="TERRESTRE"/>
    <x v="1"/>
    <s v="NARIÑO"/>
    <x v="463"/>
    <m/>
    <d v="2020-01-30T08:50:00"/>
    <d v="2020-01-31T00:00:00"/>
    <m/>
    <s v="Cerrado"/>
    <s v="Jose Valentin Pereira Rueda"/>
    <s v="Monitoreo_IM"/>
    <m/>
    <x v="5"/>
    <m/>
    <m/>
    <m/>
    <m/>
    <x v="0"/>
    <d v="2020-01-31T18:52:00"/>
    <m/>
    <n v="0"/>
    <x v="0"/>
    <n v="1987"/>
    <s v="0.04599537037037"/>
    <x v="2"/>
    <n v="55"/>
    <s v="0.0012731481481481"/>
    <x v="3"/>
  </r>
  <r>
    <s v="INC000000480649"/>
    <s v="TERRESTRE"/>
    <x v="1"/>
    <s v="NARIÑO"/>
    <x v="464"/>
    <m/>
    <d v="2019-12-27T16:19:00"/>
    <d v="2020-01-02T00:00:00"/>
    <m/>
    <s v="Cerrado"/>
    <s v="Jaime Arley Escobar Narvaes"/>
    <s v="Monitoreo_IM"/>
    <m/>
    <x v="5"/>
    <m/>
    <m/>
    <m/>
    <m/>
    <x v="0"/>
    <d v="2020-01-02T08:35:00"/>
    <m/>
    <n v="0"/>
    <x v="0"/>
    <n v="8176"/>
    <s v="0.18925925925926"/>
    <x v="2"/>
    <m/>
    <n v="0"/>
    <x v="1"/>
  </r>
  <r>
    <s v="INC000000485808"/>
    <s v="TERRESTRE"/>
    <x v="1"/>
    <s v="NARIÑO"/>
    <x v="464"/>
    <m/>
    <d v="2020-01-02T11:58:00"/>
    <d v="2020-01-07T00:00:00"/>
    <m/>
    <s v="Cerrado"/>
    <s v="Jaime Arley Escobar Narvaes"/>
    <s v="Monitoreo_IM"/>
    <m/>
    <x v="5"/>
    <m/>
    <m/>
    <m/>
    <m/>
    <x v="0"/>
    <d v="2020-01-07T08:22:00"/>
    <m/>
    <n v="0"/>
    <x v="0"/>
    <n v="6984"/>
    <s v="0.16166666666667"/>
    <x v="2"/>
    <m/>
    <n v="0"/>
    <x v="1"/>
  </r>
  <r>
    <s v="INC000000492787"/>
    <s v="TERRESTRE"/>
    <x v="1"/>
    <s v="NARIÑO"/>
    <x v="464"/>
    <m/>
    <d v="2020-01-09T08:53:00"/>
    <d v="2020-01-10T00:00:00"/>
    <m/>
    <s v="Cerrado"/>
    <s v="Jaime Arley Escobar Narvaes"/>
    <s v="Monitoreo_IM"/>
    <m/>
    <x v="5"/>
    <m/>
    <m/>
    <m/>
    <m/>
    <x v="0"/>
    <d v="2020-01-10T15:45:00"/>
    <m/>
    <n v="0"/>
    <x v="0"/>
    <n v="1852"/>
    <s v="0.04287037037037"/>
    <x v="2"/>
    <m/>
    <n v="0"/>
    <x v="1"/>
  </r>
  <r>
    <s v="INC000000498771"/>
    <s v="TERRESTRE"/>
    <x v="1"/>
    <s v="NARIÑO"/>
    <x v="464"/>
    <m/>
    <d v="2020-01-14T08:19:00"/>
    <d v="2020-01-14T00:00:00"/>
    <m/>
    <s v="Cerrado"/>
    <s v="Jaime Arley Escobar Narvaes"/>
    <s v="Monitoreo_IM"/>
    <m/>
    <x v="5"/>
    <m/>
    <m/>
    <m/>
    <m/>
    <x v="0"/>
    <d v="2020-01-14T08:35:00"/>
    <m/>
    <n v="0"/>
    <x v="0"/>
    <n v="16"/>
    <s v="0.00037037037037037"/>
    <x v="2"/>
    <m/>
    <n v="0"/>
    <x v="1"/>
  </r>
  <r>
    <s v="INC000000501226"/>
    <s v="TERRESTRE"/>
    <x v="1"/>
    <s v="NARIÑO"/>
    <x v="464"/>
    <m/>
    <d v="2020-01-15T12:05:00"/>
    <d v="2020-01-16T00:00:00"/>
    <m/>
    <s v="Cerrado"/>
    <s v="Jaime Arley Escobar Narvaes"/>
    <s v="Monitoreo_IM"/>
    <m/>
    <x v="5"/>
    <m/>
    <m/>
    <m/>
    <m/>
    <x v="0"/>
    <d v="2020-01-15T12:06:00"/>
    <m/>
    <n v="0"/>
    <x v="0"/>
    <n v="1"/>
    <n v="231481481.48148"/>
    <x v="2"/>
    <m/>
    <n v="0"/>
    <x v="1"/>
  </r>
  <r>
    <s v="INC000000503795"/>
    <s v="TERRESTRE"/>
    <x v="1"/>
    <s v="NARIÑO"/>
    <x v="464"/>
    <m/>
    <d v="2020-01-17T08:07:00"/>
    <d v="2020-01-17T00:00:00"/>
    <m/>
    <s v="Cerrado"/>
    <s v="Jaime Arley Escobar Narvaes"/>
    <s v="Monitoreo_IM"/>
    <m/>
    <x v="5"/>
    <m/>
    <m/>
    <m/>
    <m/>
    <x v="0"/>
    <d v="2020-01-17T08:30:00"/>
    <m/>
    <n v="0"/>
    <x v="0"/>
    <n v="23"/>
    <s v="0.00053240740740741"/>
    <x v="2"/>
    <m/>
    <n v="0"/>
    <x v="1"/>
  </r>
  <r>
    <s v="INC000000508734"/>
    <s v="TERRESTRE"/>
    <x v="1"/>
    <s v="NARIÑO"/>
    <x v="464"/>
    <m/>
    <d v="2020-01-21T08:51:00"/>
    <d v="2020-01-22T00:00:00"/>
    <m/>
    <s v="Cerrado"/>
    <s v="Jaime Arley Escobar Narvaes"/>
    <s v="Monitoreo_IM"/>
    <m/>
    <x v="5"/>
    <m/>
    <m/>
    <m/>
    <m/>
    <x v="0"/>
    <d v="2020-01-22T08:38:00"/>
    <m/>
    <n v="0"/>
    <x v="0"/>
    <n v="1350"/>
    <s v="0.03125"/>
    <x v="2"/>
    <n v="77"/>
    <s v="0.0017824074074074"/>
    <x v="3"/>
  </r>
  <r>
    <s v="INC000000511302"/>
    <s v="TERRESTRE"/>
    <x v="1"/>
    <s v="NARIÑO"/>
    <x v="464"/>
    <m/>
    <d v="2020-01-22T12:23:00"/>
    <d v="2020-01-23T00:00:00"/>
    <m/>
    <s v="Cerrado"/>
    <s v="Jaime Arley Escobar Narvaes"/>
    <s v="Monitoreo_IM"/>
    <m/>
    <x v="5"/>
    <m/>
    <m/>
    <m/>
    <m/>
    <x v="0"/>
    <d v="2020-01-23T14:13:00"/>
    <m/>
    <n v="0"/>
    <x v="0"/>
    <m/>
    <n v="0"/>
    <x v="0"/>
    <n v="1550"/>
    <s v="0.03587962962963"/>
    <x v="2"/>
  </r>
  <r>
    <s v="INC000000513114"/>
    <s v="TERRESTRE"/>
    <x v="1"/>
    <s v="NARIÑO"/>
    <x v="464"/>
    <m/>
    <d v="2020-01-23T15:32:00"/>
    <d v="2020-01-30T00:00:00"/>
    <m/>
    <s v="Cerrado"/>
    <s v="Jaime Arley Escobar Narvaes"/>
    <s v="Monitoreo_IM"/>
    <m/>
    <x v="5"/>
    <s v="GI-12766"/>
    <d v="2020-01-27T16:03:00"/>
    <d v="2020-01-30T18:00:00"/>
    <m/>
    <x v="0"/>
    <d v="2020-01-30T18:00:00"/>
    <n v="4516"/>
    <s v="0.10453703703704"/>
    <x v="1"/>
    <n v="5686"/>
    <s v="0.13162037037037"/>
    <x v="5"/>
    <n v="26"/>
    <s v="0.00060185185185185"/>
    <x v="3"/>
  </r>
  <r>
    <s v="INC000000502389"/>
    <s v="TERRESTRE"/>
    <x v="1"/>
    <s v="NARIÑO"/>
    <x v="465"/>
    <m/>
    <d v="2020-01-16T09:41:00"/>
    <d v="2020-01-16T00:00:00"/>
    <m/>
    <s v="Cerrado"/>
    <s v="Willson Trejo"/>
    <s v="Monitoreo_IM"/>
    <m/>
    <x v="6"/>
    <m/>
    <m/>
    <m/>
    <m/>
    <x v="0"/>
    <d v="2020-01-16T09:41:00"/>
    <m/>
    <n v="0"/>
    <x v="0"/>
    <m/>
    <n v="0"/>
    <x v="0"/>
    <n v="0"/>
    <n v="0"/>
    <x v="2"/>
  </r>
  <r>
    <s v="INC000000504214"/>
    <s v="TERRESTRE"/>
    <x v="1"/>
    <s v="NARIÑO"/>
    <x v="465"/>
    <m/>
    <d v="2020-01-17T10:37:00"/>
    <d v="2020-01-18T00:00:00"/>
    <m/>
    <s v="Cerrado"/>
    <s v="Willson Trejo"/>
    <s v="Monitoreo_IM"/>
    <m/>
    <x v="6"/>
    <m/>
    <m/>
    <m/>
    <m/>
    <x v="0"/>
    <d v="2020-01-17T10:40:00"/>
    <m/>
    <n v="0"/>
    <x v="0"/>
    <n v="3"/>
    <n v="694444444.44444001"/>
    <x v="1"/>
    <m/>
    <n v="0"/>
    <x v="1"/>
  </r>
  <r>
    <s v="INC000000508653"/>
    <s v="TERRESTRE"/>
    <x v="1"/>
    <s v="NARIÑO"/>
    <x v="465"/>
    <m/>
    <d v="2020-01-21T08:51:00"/>
    <d v="2020-01-21T00:00:00"/>
    <m/>
    <s v="Cerrado"/>
    <s v="Willson Trejo"/>
    <s v="Monitoreo_IM"/>
    <m/>
    <x v="6"/>
    <m/>
    <m/>
    <m/>
    <m/>
    <x v="0"/>
    <d v="2020-01-21T10:25:00"/>
    <m/>
    <n v="0"/>
    <x v="0"/>
    <m/>
    <n v="0"/>
    <x v="0"/>
    <n v="94"/>
    <s v="0.0021759259259259"/>
    <x v="2"/>
  </r>
  <r>
    <s v="INC000000517396"/>
    <s v="TERRESTRE"/>
    <x v="1"/>
    <s v="NARIÑO"/>
    <x v="465"/>
    <m/>
    <d v="2020-01-27T12:28:00"/>
    <d v="2020-01-27T00:00:00"/>
    <m/>
    <s v="Cerrado"/>
    <s v="Willson Trejo"/>
    <s v="Monitoreo_IM"/>
    <m/>
    <x v="6"/>
    <m/>
    <m/>
    <m/>
    <m/>
    <x v="0"/>
    <d v="2020-01-27T13:01:00"/>
    <m/>
    <n v="0"/>
    <x v="0"/>
    <m/>
    <n v="0"/>
    <x v="0"/>
    <n v="33"/>
    <s v="0.00076388888888889"/>
    <x v="2"/>
  </r>
  <r>
    <s v="INC000000520379"/>
    <s v="TERRESTRE"/>
    <x v="1"/>
    <s v="NARIÑO"/>
    <x v="31"/>
    <m/>
    <d v="2020-01-29T08:52:00"/>
    <d v="2020-01-29T00:00:00"/>
    <m/>
    <s v="Cerrado"/>
    <s v="Armando Meneses"/>
    <s v="Monitoreo_IM"/>
    <m/>
    <x v="5"/>
    <m/>
    <m/>
    <m/>
    <m/>
    <x v="0"/>
    <d v="2020-01-29T08:53:00"/>
    <m/>
    <n v="0"/>
    <x v="0"/>
    <m/>
    <n v="0"/>
    <x v="0"/>
    <n v="1"/>
    <n v="231481481.48148"/>
    <x v="3"/>
  </r>
  <r>
    <s v="INC000000486857"/>
    <s v="TERRESTRE"/>
    <x v="1"/>
    <s v="NARIÑO"/>
    <x v="466"/>
    <m/>
    <d v="2020-01-03T11:01:00"/>
    <d v="2020-01-03T00:00:00"/>
    <m/>
    <s v="Cerrado"/>
    <s v="Pantoja Gustin Angela Maria"/>
    <s v="Monitoreo_IM"/>
    <m/>
    <x v="6"/>
    <m/>
    <m/>
    <m/>
    <m/>
    <x v="0"/>
    <d v="2020-01-03T11:03:00"/>
    <m/>
    <n v="0"/>
    <x v="0"/>
    <m/>
    <n v="0"/>
    <x v="0"/>
    <n v="2"/>
    <n v="462962962.96296"/>
    <x v="2"/>
  </r>
  <r>
    <s v="INC000000504297"/>
    <s v="TERRESTRE"/>
    <x v="1"/>
    <s v="NARIÑO"/>
    <x v="467"/>
    <m/>
    <d v="2020-01-17T13:12:00"/>
    <d v="2020-01-17T00:00:00"/>
    <m/>
    <s v="Cerrado"/>
    <s v="Bayron Gomajoa"/>
    <s v="Monitoreo_IM"/>
    <m/>
    <x v="5"/>
    <m/>
    <m/>
    <m/>
    <m/>
    <x v="0"/>
    <d v="2020-01-17T15:14:00"/>
    <m/>
    <n v="0"/>
    <x v="0"/>
    <m/>
    <n v="0"/>
    <x v="0"/>
    <n v="122"/>
    <s v="0.0028240740740741"/>
    <x v="2"/>
  </r>
  <r>
    <s v="INC000000501893"/>
    <s v="TERRESTRE"/>
    <x v="1"/>
    <s v="NARIÑO"/>
    <x v="468"/>
    <m/>
    <d v="2020-01-16T12:03:00"/>
    <d v="2020-01-16T00:00:00"/>
    <m/>
    <s v="Cerrado"/>
    <s v="Leomar Ariel Romo Vergara"/>
    <s v="Monitoreo_IM"/>
    <m/>
    <x v="5"/>
    <m/>
    <m/>
    <m/>
    <m/>
    <x v="0"/>
    <d v="2020-01-16T13:38:00"/>
    <m/>
    <n v="0"/>
    <x v="0"/>
    <n v="95"/>
    <s v="0.0021990740740741"/>
    <x v="2"/>
    <m/>
    <n v="0"/>
    <x v="1"/>
  </r>
  <r>
    <s v="INC000000508819"/>
    <s v="TERRESTRE"/>
    <x v="1"/>
    <s v="NARIÑO"/>
    <x v="468"/>
    <m/>
    <d v="2020-01-21T08:52:00"/>
    <d v="2020-01-21T00:00:00"/>
    <m/>
    <s v="Cerrado"/>
    <s v="Leomar Ariel Romo Vergara"/>
    <s v="Monitoreo_IM"/>
    <m/>
    <x v="5"/>
    <m/>
    <m/>
    <m/>
    <m/>
    <x v="0"/>
    <d v="2020-01-21T08:53:00"/>
    <m/>
    <n v="0"/>
    <x v="0"/>
    <m/>
    <n v="0"/>
    <x v="0"/>
    <n v="1"/>
    <n v="231481481.48148"/>
    <x v="2"/>
  </r>
  <r>
    <s v="INC000000520380"/>
    <s v="TERRESTRE"/>
    <x v="1"/>
    <s v="NARIÑO"/>
    <x v="468"/>
    <m/>
    <d v="2020-01-29T08:52:00"/>
    <d v="2020-01-29T00:00:00"/>
    <m/>
    <s v="Cerrado"/>
    <s v="Leomar Ariel Romo Vergara"/>
    <s v="Monitoreo_IM"/>
    <m/>
    <x v="5"/>
    <m/>
    <m/>
    <m/>
    <m/>
    <x v="0"/>
    <d v="2020-01-29T10:43:00"/>
    <m/>
    <n v="0"/>
    <x v="0"/>
    <m/>
    <n v="0"/>
    <x v="0"/>
    <n v="111"/>
    <s v="0.0025694444444444"/>
    <x v="2"/>
  </r>
  <r>
    <s v="INC000000522157"/>
    <s v="TERRESTRE"/>
    <x v="1"/>
    <s v="NARIÑO"/>
    <x v="468"/>
    <m/>
    <d v="2020-01-30T09:07:00"/>
    <d v="2020-01-30T00:00:00"/>
    <m/>
    <s v="Cerrado"/>
    <s v="Leomar Ariel Romo Vergara"/>
    <s v="Monitoreo_IM"/>
    <m/>
    <x v="5"/>
    <s v="GI-12818"/>
    <d v="2020-01-30T10:37:00"/>
    <m/>
    <m/>
    <x v="0"/>
    <d v="2020-01-30T11:10:00"/>
    <n v="51"/>
    <s v="0.0011805555555556"/>
    <x v="1"/>
    <m/>
    <n v="0"/>
    <x v="0"/>
    <n v="72"/>
    <s v="0.0016666666666667"/>
    <x v="3"/>
  </r>
  <r>
    <s v="INC000000520501"/>
    <s v="TERRESTRE"/>
    <x v="1"/>
    <s v="NARIÑO"/>
    <x v="469"/>
    <m/>
    <d v="2020-01-29T08:52:00"/>
    <d v="2020-01-29T00:00:00"/>
    <m/>
    <s v="Cerrado"/>
    <s v="Edwin Aldemar Tello Guerrero"/>
    <s v="Automatico"/>
    <m/>
    <x v="5"/>
    <s v="GI-12801"/>
    <d v="2020-01-29T11:20:00"/>
    <d v="2020-01-29T10:42:00"/>
    <m/>
    <x v="0"/>
    <d v="2020-01-29T10:42:00"/>
    <m/>
    <n v="0"/>
    <x v="0"/>
    <m/>
    <n v="0"/>
    <x v="0"/>
    <n v="110"/>
    <s v="0.0025462962962963"/>
    <x v="3"/>
  </r>
  <r>
    <s v="INC000000522165"/>
    <s v="TERRESTRE"/>
    <x v="1"/>
    <s v="NARIÑO"/>
    <x v="469"/>
    <m/>
    <d v="2020-01-30T09:09:00"/>
    <d v="2020-01-30T00:00:00"/>
    <m/>
    <s v="Cerrado"/>
    <s v="Edwin Aldemar Tello Guerrero"/>
    <s v="Automatico"/>
    <m/>
    <x v="5"/>
    <s v="GI-12818"/>
    <d v="2020-01-30T10:37:00"/>
    <d v="2020-01-30T11:10:00"/>
    <m/>
    <x v="0"/>
    <d v="2020-01-30T11:10:00"/>
    <n v="33"/>
    <s v="0.00076388888888889"/>
    <x v="1"/>
    <m/>
    <n v="0"/>
    <x v="0"/>
    <n v="88"/>
    <s v="0.002037037037037"/>
    <x v="3"/>
  </r>
  <r>
    <s v="INC000000523838"/>
    <s v="TERRESTRE"/>
    <x v="1"/>
    <s v="NARIÑO"/>
    <x v="469"/>
    <m/>
    <d v="2020-01-31T10:06:00"/>
    <d v="2020-01-31T00:00:00"/>
    <m/>
    <s v="Cerrado"/>
    <s v="Edwin Aldemar Tello Guerrero"/>
    <s v="Monitoreo_IM"/>
    <m/>
    <x v="5"/>
    <m/>
    <m/>
    <m/>
    <m/>
    <x v="0"/>
    <d v="2020-01-31T10:34:00"/>
    <m/>
    <n v="0"/>
    <x v="0"/>
    <m/>
    <n v="0"/>
    <x v="0"/>
    <n v="28"/>
    <s v="0.00064814814814815"/>
    <x v="2"/>
  </r>
  <r>
    <s v="INC000000492507"/>
    <s v="TERRESTRE"/>
    <x v="1"/>
    <s v="NARIÑO"/>
    <x v="470"/>
    <m/>
    <d v="2020-01-08T17:48:00"/>
    <d v="2020-01-08T00:00:00"/>
    <m/>
    <s v="Cerrado"/>
    <s v="Eraso Muñoz Byron Orlando"/>
    <s v="Monitoreo_IM"/>
    <m/>
    <x v="5"/>
    <m/>
    <m/>
    <m/>
    <m/>
    <x v="0"/>
    <d v="2020-01-08T17:50:00"/>
    <m/>
    <n v="0"/>
    <x v="0"/>
    <m/>
    <n v="0"/>
    <x v="0"/>
    <m/>
    <n v="0"/>
    <x v="1"/>
  </r>
  <r>
    <s v="INC000000509803"/>
    <s v="TERRESTRE"/>
    <x v="1"/>
    <s v="NARIÑO"/>
    <x v="470"/>
    <m/>
    <d v="2020-01-21T15:37:00"/>
    <d v="2020-01-22T00:00:00"/>
    <m/>
    <s v="Cerrado"/>
    <s v="Eraso Muñoz Byron Orlando"/>
    <s v="Monitoreo_IM"/>
    <m/>
    <x v="5"/>
    <m/>
    <m/>
    <m/>
    <m/>
    <x v="0"/>
    <d v="2020-01-21T17:09:00"/>
    <m/>
    <n v="0"/>
    <x v="0"/>
    <m/>
    <n v="0"/>
    <x v="0"/>
    <n v="92"/>
    <s v="0.0021296296296296"/>
    <x v="2"/>
  </r>
  <r>
    <s v="INC000000517585"/>
    <s v="TERRESTRE"/>
    <x v="1"/>
    <s v="NARIÑO"/>
    <x v="471"/>
    <m/>
    <d v="2020-01-27T12:39:00"/>
    <d v="2020-01-27T00:00:00"/>
    <m/>
    <s v="Cerrado"/>
    <s v="Castillo Mora Carlos Alfredo"/>
    <s v="Monitoreo_IM"/>
    <m/>
    <x v="5"/>
    <m/>
    <m/>
    <m/>
    <m/>
    <x v="0"/>
    <d v="2020-01-27T13:03:00"/>
    <m/>
    <n v="0"/>
    <x v="0"/>
    <m/>
    <n v="0"/>
    <x v="0"/>
    <n v="24"/>
    <s v="0.00055555555555556"/>
    <x v="3"/>
  </r>
  <r>
    <s v="INC000000483168"/>
    <s v="TERRESTRE"/>
    <x v="1"/>
    <s v="NARIÑO"/>
    <x v="472"/>
    <m/>
    <d v="2019-12-30T11:15:00"/>
    <d v="2020-01-08T00:00:00"/>
    <m/>
    <s v="Cerrado"/>
    <s v="Jose Alejandro Arevalo Campiño"/>
    <s v="Monitoreo_IM"/>
    <m/>
    <x v="5"/>
    <m/>
    <m/>
    <m/>
    <m/>
    <x v="0"/>
    <d v="2020-01-08T14:18:00"/>
    <m/>
    <n v="0"/>
    <x v="0"/>
    <n v="13143"/>
    <s v="0.30423611111111"/>
    <x v="2"/>
    <m/>
    <n v="0"/>
    <x v="1"/>
  </r>
  <r>
    <s v="INC000000492691"/>
    <s v="TERRESTRE"/>
    <x v="1"/>
    <s v="NARIÑO"/>
    <x v="472"/>
    <m/>
    <d v="2020-01-09T09:30:00"/>
    <d v="2020-01-10T00:00:00"/>
    <m/>
    <s v="Cerrado"/>
    <s v="Jose Alejandro Arevalo Campiño"/>
    <s v="Monitoreo_IM"/>
    <m/>
    <x v="5"/>
    <m/>
    <m/>
    <m/>
    <m/>
    <x v="0"/>
    <d v="2020-01-09T12:06:00"/>
    <m/>
    <n v="0"/>
    <x v="0"/>
    <m/>
    <n v="0"/>
    <x v="0"/>
    <n v="156"/>
    <s v="0.0036111111111111"/>
    <x v="2"/>
  </r>
  <r>
    <s v="INC000000494227"/>
    <s v="TERRESTRE"/>
    <x v="1"/>
    <s v="NARIÑO"/>
    <x v="472"/>
    <m/>
    <d v="2020-01-10T09:15:00"/>
    <d v="2020-01-13T00:00:00"/>
    <m/>
    <s v="Cerrado"/>
    <s v="Jose Alejandro Arevalo Campiño"/>
    <s v="Monitoreo_IM"/>
    <m/>
    <x v="5"/>
    <s v="GI-12476"/>
    <d v="2020-01-10T09:29:00"/>
    <d v="2020-01-10T12:35:00"/>
    <m/>
    <x v="0"/>
    <d v="2020-01-10T12:35:00"/>
    <n v="0"/>
    <n v="0"/>
    <x v="1"/>
    <n v="200"/>
    <s v="0.0046296296296296"/>
    <x v="2"/>
    <m/>
    <n v="0"/>
    <x v="1"/>
  </r>
  <r>
    <s v="INC000000501225"/>
    <s v="TERRESTRE"/>
    <x v="1"/>
    <s v="NARIÑO"/>
    <x v="472"/>
    <m/>
    <d v="2020-01-15T12:05:00"/>
    <d v="2020-01-16T00:00:00"/>
    <m/>
    <s v="Cerrado"/>
    <s v="Jose Alejandro Arevalo Campiño"/>
    <s v="Monitoreo_IM"/>
    <m/>
    <x v="5"/>
    <m/>
    <m/>
    <m/>
    <m/>
    <x v="0"/>
    <d v="2020-01-16T08:12:00"/>
    <m/>
    <n v="0"/>
    <x v="0"/>
    <m/>
    <n v="0"/>
    <x v="0"/>
    <n v="1207"/>
    <s v="0.027939814814815"/>
    <x v="2"/>
  </r>
  <r>
    <s v="INC000000511233"/>
    <s v="TERRESTRE"/>
    <x v="1"/>
    <s v="NARIÑO"/>
    <x v="472"/>
    <m/>
    <d v="2020-01-22T12:22:00"/>
    <d v="2020-01-23T00:00:00"/>
    <m/>
    <s v="Cerrado"/>
    <s v="Jose Alejandro Arevalo Campiño"/>
    <s v="Monitoreo_IM"/>
    <m/>
    <x v="5"/>
    <m/>
    <m/>
    <m/>
    <m/>
    <x v="0"/>
    <d v="2020-01-23T12:17:00"/>
    <m/>
    <n v="0"/>
    <x v="0"/>
    <m/>
    <n v="0"/>
    <x v="0"/>
    <n v="1435"/>
    <s v="0.033217592592593"/>
    <x v="2"/>
  </r>
  <r>
    <s v="INC000000512950"/>
    <s v="TERRESTRE"/>
    <x v="1"/>
    <s v="NARIÑO"/>
    <x v="472"/>
    <m/>
    <d v="2020-01-23T12:53:00"/>
    <d v="2020-01-24T00:00:00"/>
    <m/>
    <s v="Cerrado"/>
    <s v="Jose Alejandro Arevalo Campiño"/>
    <s v="Monitoreo_IM"/>
    <m/>
    <x v="5"/>
    <m/>
    <m/>
    <m/>
    <m/>
    <x v="0"/>
    <d v="2020-01-24T16:57:00"/>
    <m/>
    <n v="0"/>
    <x v="0"/>
    <m/>
    <n v="0"/>
    <x v="0"/>
    <n v="1684"/>
    <s v="0.038981481481481"/>
    <x v="2"/>
  </r>
  <r>
    <s v="INC000000517368"/>
    <s v="TERRESTRE"/>
    <x v="1"/>
    <s v="NARIÑO"/>
    <x v="472"/>
    <m/>
    <d v="2020-01-27T12:12:00"/>
    <d v="2020-01-28T00:00:00"/>
    <m/>
    <s v="Cerrado"/>
    <s v="Jose Alejandro Arevalo Campiño"/>
    <s v="Monitoreo_IM"/>
    <m/>
    <x v="5"/>
    <m/>
    <m/>
    <m/>
    <m/>
    <x v="0"/>
    <d v="2020-01-28T10:23:00"/>
    <m/>
    <n v="0"/>
    <x v="0"/>
    <n v="1331"/>
    <s v="0.030810185185185"/>
    <x v="2"/>
    <m/>
    <n v="0"/>
    <x v="1"/>
  </r>
  <r>
    <s v="INC000000519374"/>
    <s v="TERRESTRE"/>
    <x v="1"/>
    <s v="NARIÑO"/>
    <x v="472"/>
    <m/>
    <d v="2020-01-28T12:46:00"/>
    <d v="2020-01-28T00:00:00"/>
    <m/>
    <s v="Cerrado"/>
    <s v="Jose Alejandro Arevalo Campiño"/>
    <s v="Monitoreo_IM"/>
    <m/>
    <x v="5"/>
    <m/>
    <m/>
    <m/>
    <m/>
    <x v="0"/>
    <d v="2020-01-28T14:11:00"/>
    <m/>
    <n v="0"/>
    <x v="0"/>
    <m/>
    <n v="0"/>
    <x v="0"/>
    <n v="85"/>
    <s v="0.0019675925925926"/>
    <x v="2"/>
  </r>
  <r>
    <s v="INC000000522523"/>
    <s v="TERRESTRE"/>
    <x v="1"/>
    <s v="NARIÑO"/>
    <x v="473"/>
    <m/>
    <d v="2020-01-30T11:46:00"/>
    <d v="2020-01-31T00:00:00"/>
    <m/>
    <s v="Cerrado"/>
    <s v="Gabriela Rocero Cortez"/>
    <s v="Monitoreo_IM"/>
    <m/>
    <x v="5"/>
    <s v="GI-12833"/>
    <d v="2020-01-30T15:40:00"/>
    <d v="2020-01-31T12:39:00"/>
    <m/>
    <x v="0"/>
    <d v="2020-01-31T12:39:00"/>
    <m/>
    <n v="0"/>
    <x v="0"/>
    <m/>
    <n v="0"/>
    <x v="0"/>
    <n v="1493"/>
    <s v="0.034560185185185"/>
    <x v="5"/>
  </r>
  <r>
    <s v="INC000000504516"/>
    <s v="TERRESTRE"/>
    <x v="1"/>
    <s v="NARIÑO"/>
    <x v="474"/>
    <m/>
    <d v="2020-01-17T12:40:00"/>
    <d v="2020-01-17T00:00:00"/>
    <m/>
    <s v="Cerrado"/>
    <s v="Zarama Mora Maria Eufemia"/>
    <s v="Monitoreo_IM"/>
    <m/>
    <x v="5"/>
    <m/>
    <m/>
    <m/>
    <m/>
    <x v="0"/>
    <d v="2020-01-17T13:41:00"/>
    <m/>
    <n v="0"/>
    <x v="0"/>
    <m/>
    <n v="0"/>
    <x v="0"/>
    <n v="61"/>
    <s v="0.001412037037037"/>
    <x v="2"/>
  </r>
  <r>
    <s v="INC000000507659"/>
    <s v="TERRESTRE"/>
    <x v="1"/>
    <s v="NARIÑO"/>
    <x v="474"/>
    <m/>
    <d v="2020-01-20T12:26:00"/>
    <d v="2020-01-20T00:00:00"/>
    <m/>
    <s v="Cerrado"/>
    <s v="Zarama Mora Maria Eufemia"/>
    <s v="Automatico"/>
    <m/>
    <x v="5"/>
    <m/>
    <m/>
    <m/>
    <m/>
    <x v="0"/>
    <d v="2020-01-20T14:25:00"/>
    <m/>
    <n v="0"/>
    <x v="0"/>
    <n v="119"/>
    <s v="0.0027546296296296"/>
    <x v="1"/>
    <m/>
    <n v="0"/>
    <x v="1"/>
  </r>
  <r>
    <s v="INC000000510783"/>
    <s v="TERRESTRE"/>
    <x v="1"/>
    <s v="NARIÑO"/>
    <x v="474"/>
    <m/>
    <d v="2020-01-22T10:04:00"/>
    <d v="2020-01-22T00:00:00"/>
    <m/>
    <s v="Cerrado"/>
    <s v="Zarama Mora Maria Eufemia"/>
    <s v="Monitoreo_IM"/>
    <m/>
    <x v="5"/>
    <m/>
    <m/>
    <m/>
    <m/>
    <x v="0"/>
    <d v="2020-01-22T12:14:00"/>
    <m/>
    <n v="0"/>
    <x v="0"/>
    <m/>
    <n v="0"/>
    <x v="0"/>
    <n v="130"/>
    <s v="0.0030092592592593"/>
    <x v="2"/>
  </r>
  <r>
    <s v="INC000000513923"/>
    <s v="TERRESTRE"/>
    <x v="1"/>
    <s v="NARIÑO"/>
    <x v="474"/>
    <m/>
    <d v="2020-01-24T09:48:00"/>
    <d v="2020-01-24T00:00:00"/>
    <m/>
    <s v="Cerrado"/>
    <s v="Zarama Mora Maria Eufemia"/>
    <s v="Monitoreo_IM"/>
    <m/>
    <x v="5"/>
    <m/>
    <m/>
    <m/>
    <m/>
    <x v="0"/>
    <d v="2020-01-24T09:49:00"/>
    <m/>
    <n v="0"/>
    <x v="0"/>
    <m/>
    <n v="0"/>
    <x v="0"/>
    <n v="1"/>
    <n v="231481481.48148"/>
    <x v="3"/>
  </r>
  <r>
    <s v="INC000000516986"/>
    <s v="TERRESTRE"/>
    <x v="1"/>
    <s v="NARIÑO"/>
    <x v="475"/>
    <m/>
    <s v="0000-00-00 00:00:00"/>
    <d v="2020-01-27T00:00:00"/>
    <m/>
    <s v="Cerrado"/>
    <s v="Edward Guillemro Muñoz España"/>
    <s v="Monitoreo_IM"/>
    <m/>
    <x v="5"/>
    <m/>
    <m/>
    <m/>
    <m/>
    <x v="0"/>
    <s v="0000/00/00"/>
    <m/>
    <n v="0"/>
    <x v="0"/>
    <m/>
    <n v="0"/>
    <x v="0"/>
    <m/>
    <n v="0"/>
    <x v="1"/>
  </r>
  <r>
    <s v="INC000000501723"/>
    <s v="TERRESTRE"/>
    <x v="1"/>
    <s v="NARIÑO"/>
    <x v="475"/>
    <m/>
    <d v="2020-01-15T18:05:00"/>
    <d v="2020-01-16T00:00:00"/>
    <m/>
    <s v="Cerrado"/>
    <s v="Edward Guillemro Muñoz España"/>
    <s v="Monitoreo_IM"/>
    <m/>
    <x v="5"/>
    <m/>
    <m/>
    <m/>
    <m/>
    <x v="0"/>
    <d v="2020-01-16T08:27:00"/>
    <m/>
    <n v="0"/>
    <x v="0"/>
    <m/>
    <n v="0"/>
    <x v="0"/>
    <n v="862"/>
    <s v="0.019953703703704"/>
    <x v="3"/>
  </r>
  <r>
    <s v="INC000000503817"/>
    <s v="TERRESTRE"/>
    <x v="1"/>
    <s v="NARIÑO"/>
    <x v="475"/>
    <m/>
    <d v="2020-01-17T08:07:00"/>
    <d v="2020-01-17T00:00:00"/>
    <m/>
    <s v="Cerrado"/>
    <s v="Edward Guillemro Muñoz España"/>
    <s v="Monitoreo_IM"/>
    <m/>
    <x v="5"/>
    <m/>
    <m/>
    <m/>
    <m/>
    <x v="0"/>
    <d v="2020-01-17T08:30:00"/>
    <m/>
    <n v="0"/>
    <x v="0"/>
    <n v="23"/>
    <s v="0.00053240740740741"/>
    <x v="2"/>
    <m/>
    <n v="0"/>
    <x v="1"/>
  </r>
  <r>
    <s v="INC000000506920"/>
    <s v="TERRESTRE"/>
    <x v="1"/>
    <s v="NARIÑO"/>
    <x v="475"/>
    <m/>
    <d v="2020-01-20T08:15:00"/>
    <d v="2020-01-20T00:00:00"/>
    <m/>
    <s v="Cerrado"/>
    <s v="Edward Guillemro Muñoz España"/>
    <s v="Monitoreo_IM"/>
    <m/>
    <x v="5"/>
    <m/>
    <m/>
    <m/>
    <m/>
    <x v="0"/>
    <d v="2020-01-20T09:15:00"/>
    <m/>
    <n v="0"/>
    <x v="0"/>
    <n v="60"/>
    <s v="0.0013888888888889"/>
    <x v="2"/>
    <m/>
    <n v="0"/>
    <x v="1"/>
  </r>
  <r>
    <s v="INC000000508659"/>
    <s v="TERRESTRE"/>
    <x v="1"/>
    <s v="NARIÑO"/>
    <x v="475"/>
    <m/>
    <d v="2020-01-21T08:52:00"/>
    <d v="2020-01-21T00:00:00"/>
    <m/>
    <s v="Cerrado"/>
    <s v="Edward Guillemro Muñoz España"/>
    <s v="Monitoreo_IM"/>
    <m/>
    <x v="5"/>
    <m/>
    <m/>
    <m/>
    <m/>
    <x v="0"/>
    <d v="2020-01-21T08:55:00"/>
    <m/>
    <n v="0"/>
    <x v="0"/>
    <m/>
    <n v="0"/>
    <x v="0"/>
    <n v="3"/>
    <n v="694444444.44444001"/>
    <x v="3"/>
  </r>
  <r>
    <s v="INC000000501630"/>
    <s v="TERRESTRE"/>
    <x v="1"/>
    <s v="NARIÑO"/>
    <x v="114"/>
    <m/>
    <d v="2020-01-15T16:51:00"/>
    <d v="2020-01-16T00:00:00"/>
    <m/>
    <s v="Cerrado"/>
    <s v="Carlos Benavides"/>
    <s v="Monitoreo_IM"/>
    <m/>
    <x v="5"/>
    <m/>
    <m/>
    <m/>
    <m/>
    <x v="0"/>
    <d v="2020-01-15T17:20:00"/>
    <m/>
    <n v="0"/>
    <x v="0"/>
    <n v="29"/>
    <s v="0.0006712962962963"/>
    <x v="2"/>
    <m/>
    <n v="0"/>
    <x v="1"/>
  </r>
  <r>
    <s v="INC000000503964"/>
    <s v="TERRESTRE"/>
    <x v="1"/>
    <s v="NARIÑO"/>
    <x v="114"/>
    <m/>
    <d v="2020-01-17T09:40:00"/>
    <d v="2020-01-17T00:00:00"/>
    <m/>
    <s v="Cerrado"/>
    <s v="Carlos Benavides"/>
    <s v="Monitoreo_IM"/>
    <m/>
    <x v="5"/>
    <m/>
    <m/>
    <m/>
    <m/>
    <x v="0"/>
    <d v="2020-01-17T10:50:00"/>
    <m/>
    <n v="0"/>
    <x v="0"/>
    <m/>
    <n v="0"/>
    <x v="0"/>
    <n v="70"/>
    <s v="0.0016203703703704"/>
    <x v="2"/>
  </r>
  <r>
    <s v="INC000000510548"/>
    <s v="TERRESTRE"/>
    <x v="1"/>
    <s v="NARIÑO"/>
    <x v="476"/>
    <m/>
    <d v="2019-11-22T08:51:00"/>
    <d v="2020-01-22T00:00:00"/>
    <m/>
    <s v="Cerrado"/>
    <s v="DALMIRO ORTIZ ANGULO"/>
    <s v="Monitoreo_IM"/>
    <m/>
    <x v="5"/>
    <m/>
    <m/>
    <m/>
    <m/>
    <x v="0"/>
    <d v="2020-01-22T10:27:00"/>
    <m/>
    <n v="0"/>
    <x v="0"/>
    <m/>
    <n v="0"/>
    <x v="0"/>
    <n v="87936"/>
    <n v="20355555555556"/>
    <x v="3"/>
  </r>
  <r>
    <s v="INC000000501826"/>
    <s v="TERRESTRE"/>
    <x v="1"/>
    <s v="NARIÑO"/>
    <x v="476"/>
    <m/>
    <d v="2020-01-15T18:48:00"/>
    <d v="2020-01-16T00:00:00"/>
    <m/>
    <s v="Cerrado"/>
    <s v="DALMIRO ORTIZ ANGULO"/>
    <s v="Monitoreo_IM"/>
    <m/>
    <x v="5"/>
    <m/>
    <m/>
    <m/>
    <m/>
    <x v="0"/>
    <d v="2020-01-16T07:46:00"/>
    <m/>
    <n v="0"/>
    <x v="0"/>
    <n v="778"/>
    <s v="0.018009259259259"/>
    <x v="2"/>
    <m/>
    <n v="0"/>
    <x v="1"/>
  </r>
  <r>
    <s v="INC000000503676"/>
    <s v="TERRESTRE"/>
    <x v="1"/>
    <s v="NARIÑO"/>
    <x v="476"/>
    <m/>
    <d v="2020-01-17T08:07:00"/>
    <d v="2020-01-17T00:00:00"/>
    <m/>
    <s v="Cerrado"/>
    <s v="DALMIRO ORTIZ ANGULO"/>
    <s v="Monitoreo_IM"/>
    <m/>
    <x v="5"/>
    <m/>
    <m/>
    <m/>
    <m/>
    <x v="0"/>
    <d v="2020-01-17T14:10:00"/>
    <m/>
    <n v="0"/>
    <x v="0"/>
    <m/>
    <n v="0"/>
    <x v="0"/>
    <n v="363"/>
    <s v="0.0084027777777778"/>
    <x v="2"/>
  </r>
  <r>
    <s v="INC000000516987"/>
    <s v="TERRESTRE"/>
    <x v="1"/>
    <s v="NARIÑO"/>
    <x v="476"/>
    <m/>
    <d v="2020-01-27T08:49:00"/>
    <d v="2020-01-27T00:00:00"/>
    <m/>
    <s v="Cerrado"/>
    <s v="DALMIRO ORTIZ ANGULO"/>
    <s v="Monitoreo_IM"/>
    <m/>
    <x v="5"/>
    <m/>
    <m/>
    <m/>
    <m/>
    <x v="0"/>
    <d v="2020-01-27T09:29:00"/>
    <m/>
    <n v="0"/>
    <x v="0"/>
    <m/>
    <n v="0"/>
    <x v="0"/>
    <n v="40"/>
    <s v="0.00092592592592593"/>
    <x v="3"/>
  </r>
  <r>
    <s v="INC000000522080"/>
    <s v="TERRESTRE"/>
    <x v="1"/>
    <s v="NARIÑO"/>
    <x v="476"/>
    <m/>
    <d v="2020-01-30T08:51:00"/>
    <d v="2020-01-30T00:00:00"/>
    <m/>
    <s v="Cerrado"/>
    <s v="DALMIRO ORTIZ ANGULO"/>
    <s v="Monitoreo_IM"/>
    <m/>
    <x v="5"/>
    <m/>
    <m/>
    <m/>
    <m/>
    <x v="0"/>
    <d v="2020-01-30T09:58:00"/>
    <m/>
    <n v="0"/>
    <x v="0"/>
    <m/>
    <n v="0"/>
    <x v="0"/>
    <n v="67"/>
    <s v="0.0015509259259259"/>
    <x v="2"/>
  </r>
  <r>
    <s v="INC000000486722"/>
    <s v="TERRESTRE"/>
    <x v="1"/>
    <s v="NARIÑO"/>
    <x v="477"/>
    <m/>
    <d v="2020-01-03T09:44:00"/>
    <d v="2020-01-03T00:00:00"/>
    <m/>
    <s v="Cerrado"/>
    <s v="Neftali Gonzalez Hereño"/>
    <s v="Monitoreo_IM"/>
    <m/>
    <x v="5"/>
    <m/>
    <m/>
    <m/>
    <m/>
    <x v="0"/>
    <d v="2020-01-03T11:47:00"/>
    <m/>
    <n v="0"/>
    <x v="0"/>
    <m/>
    <n v="0"/>
    <x v="0"/>
    <n v="123"/>
    <s v="0.0028472222222222"/>
    <x v="2"/>
  </r>
  <r>
    <s v="INC000000510709"/>
    <s v="TERRESTRE"/>
    <x v="1"/>
    <s v="NARIÑO"/>
    <x v="477"/>
    <m/>
    <d v="2020-01-22T08:51:00"/>
    <d v="2020-01-22T00:00:00"/>
    <m/>
    <s v="Cerrado"/>
    <s v="Neftali Gonzalez Hereño"/>
    <s v="Monitoreo_IM"/>
    <m/>
    <x v="5"/>
    <m/>
    <m/>
    <m/>
    <m/>
    <x v="0"/>
    <d v="2020-01-22T08:52:00"/>
    <m/>
    <n v="0"/>
    <x v="0"/>
    <m/>
    <n v="0"/>
    <x v="0"/>
    <n v="1"/>
    <n v="231481481.48148"/>
    <x v="3"/>
  </r>
  <r>
    <s v="INC000000516873"/>
    <s v="TERRESTRE"/>
    <x v="1"/>
    <s v="NARIÑO"/>
    <x v="477"/>
    <m/>
    <d v="2020-01-27T08:49:00"/>
    <d v="2020-01-27T00:00:00"/>
    <m/>
    <s v="Cerrado"/>
    <s v="Neftali Gonzalez Hereño"/>
    <s v="Monitoreo_IM"/>
    <m/>
    <x v="5"/>
    <m/>
    <m/>
    <m/>
    <m/>
    <x v="0"/>
    <d v="2020-01-27T09:05:00"/>
    <m/>
    <n v="0"/>
    <x v="0"/>
    <m/>
    <n v="0"/>
    <x v="0"/>
    <n v="16"/>
    <s v="0.00037037037037037"/>
    <x v="3"/>
  </r>
  <r>
    <s v="INC000000490362"/>
    <s v="TERRESTRE"/>
    <x v="1"/>
    <s v="NARIÑO"/>
    <x v="478"/>
    <m/>
    <d v="2020-01-07T12:05:00"/>
    <d v="2020-01-07T00:00:00"/>
    <m/>
    <s v="Cerrado"/>
    <s v="Miguel antonio Angulo"/>
    <s v="Phone"/>
    <m/>
    <x v="6"/>
    <m/>
    <m/>
    <m/>
    <m/>
    <x v="0"/>
    <d v="2020-01-07T12:05:00"/>
    <m/>
    <n v="0"/>
    <x v="0"/>
    <n v="0"/>
    <n v="0"/>
    <x v="4"/>
    <m/>
    <n v="0"/>
    <x v="1"/>
  </r>
  <r>
    <s v="INC000000490791"/>
    <s v="TERRESTRE"/>
    <x v="1"/>
    <s v="NARIÑO"/>
    <x v="479"/>
    <m/>
    <d v="2020-01-07T16:46:00"/>
    <d v="2020-01-08T00:00:00"/>
    <m/>
    <s v="Cerrado"/>
    <s v="Juan Carlos Ponce"/>
    <s v="Monitoreo_IM"/>
    <m/>
    <x v="5"/>
    <m/>
    <m/>
    <m/>
    <m/>
    <x v="0"/>
    <d v="2020-01-08T08:16:00"/>
    <m/>
    <n v="0"/>
    <x v="0"/>
    <n v="930"/>
    <s v="0.021527777777778"/>
    <x v="2"/>
    <m/>
    <n v="0"/>
    <x v="1"/>
  </r>
  <r>
    <s v="INC000000508111"/>
    <s v="TERRESTRE"/>
    <x v="1"/>
    <s v="NARIÑO"/>
    <x v="479"/>
    <m/>
    <d v="2020-01-20T16:15:00"/>
    <d v="2020-01-21T00:00:00"/>
    <m/>
    <s v="Cerrado"/>
    <s v="Juan Carlos Ponce"/>
    <s v="Monitoreo_IM"/>
    <m/>
    <x v="5"/>
    <m/>
    <m/>
    <m/>
    <m/>
    <x v="0"/>
    <d v="2020-01-21T08:30:00"/>
    <m/>
    <n v="0"/>
    <x v="0"/>
    <n v="868"/>
    <s v="0.020092592592593"/>
    <x v="1"/>
    <n v="107"/>
    <s v="0.0024768518518519"/>
    <x v="3"/>
  </r>
  <r>
    <s v="INC000000514648"/>
    <s v="TERRESTRE"/>
    <x v="1"/>
    <s v="NARIÑO"/>
    <x v="479"/>
    <m/>
    <d v="2020-01-24T16:06:00"/>
    <d v="2020-01-27T00:00:00"/>
    <m/>
    <s v="Cerrado"/>
    <s v="Juan Carlos Ponce"/>
    <s v="Monitoreo_IM"/>
    <m/>
    <x v="5"/>
    <m/>
    <m/>
    <m/>
    <m/>
    <x v="0"/>
    <d v="2020-01-27T08:26:00"/>
    <m/>
    <n v="0"/>
    <x v="0"/>
    <n v="3776"/>
    <s v="0.087407407407407"/>
    <x v="1"/>
    <n v="84"/>
    <s v="0.0019444444444444"/>
    <x v="3"/>
  </r>
  <r>
    <s v="INC000000524390"/>
    <s v="TERRESTRE"/>
    <x v="1"/>
    <s v="NARIÑO"/>
    <x v="479"/>
    <m/>
    <d v="2020-01-31T15:45:00"/>
    <d v="2020-02-03T00:00:00"/>
    <m/>
    <s v="Cerrado"/>
    <s v="Juan Carlos Ponce"/>
    <s v="Monitoreo_IM"/>
    <m/>
    <x v="5"/>
    <m/>
    <m/>
    <m/>
    <m/>
    <x v="0"/>
    <d v="2020-02-03T08:03:00"/>
    <m/>
    <n v="0"/>
    <x v="0"/>
    <n v="3780"/>
    <s v="0.0875"/>
    <x v="2"/>
    <n v="78"/>
    <s v="0.0018055555555556"/>
    <x v="3"/>
  </r>
  <r>
    <s v="INC000000516985"/>
    <s v="TERRESTRE"/>
    <x v="1"/>
    <s v="NARIÑO"/>
    <x v="480"/>
    <m/>
    <d v="2020-01-27T08:50:00"/>
    <d v="2020-01-27T00:00:00"/>
    <m/>
    <s v="Cerrado"/>
    <s v="Ximena Muñoz"/>
    <s v="Phone"/>
    <m/>
    <x v="5"/>
    <s v="GI 12753"/>
    <d v="2020-01-27T09:19:00"/>
    <d v="2020-01-27T09:29:00"/>
    <m/>
    <x v="0"/>
    <d v="2020-01-27T09:29:00"/>
    <n v="10"/>
    <s v="0.00023148148148148"/>
    <x v="1"/>
    <m/>
    <n v="0"/>
    <x v="0"/>
    <n v="29"/>
    <s v="0.0006712962962963"/>
    <x v="3"/>
  </r>
  <r>
    <s v="INC000000498689"/>
    <s v="TERRESTRE"/>
    <x v="1"/>
    <s v="NARIÑO"/>
    <x v="481"/>
    <m/>
    <d v="2020-01-14T08:18:00"/>
    <d v="2020-01-15T00:00:00"/>
    <m/>
    <s v="Cerrado"/>
    <s v="Andres Wilson Angulo Gonzalez"/>
    <s v="Monitoreo_IM"/>
    <m/>
    <x v="5"/>
    <m/>
    <m/>
    <m/>
    <m/>
    <x v="0"/>
    <d v="2020-01-15T06:01:00"/>
    <m/>
    <n v="0"/>
    <x v="0"/>
    <n v="1303"/>
    <s v="0.030162037037037"/>
    <x v="2"/>
    <m/>
    <n v="0"/>
    <x v="1"/>
  </r>
  <r>
    <s v="INC000000497737"/>
    <s v="TERRESTRE"/>
    <x v="1"/>
    <s v="NARIÑO"/>
    <x v="482"/>
    <m/>
    <d v="2020-01-13T14:56:00"/>
    <d v="2020-01-14T00:00:00"/>
    <m/>
    <s v="Cerrado"/>
    <s v="Jairo Manuel Burbano Lopez"/>
    <s v="Monitoreo_IM"/>
    <m/>
    <x v="5"/>
    <n v="12546"/>
    <d v="2020-01-13T12:23:00"/>
    <d v="2020-01-13T12:23:00"/>
    <m/>
    <x v="0"/>
    <d v="2020-01-13T14:56:00"/>
    <n v="0"/>
    <n v="0"/>
    <x v="4"/>
    <m/>
    <n v="0"/>
    <x v="0"/>
    <m/>
    <n v="0"/>
    <x v="1"/>
  </r>
  <r>
    <s v="INC000000502596"/>
    <s v="TERRESTRE"/>
    <x v="1"/>
    <s v="NARIÑO"/>
    <x v="483"/>
    <m/>
    <d v="2020-01-16T11:47:00"/>
    <d v="2020-01-16T00:00:00"/>
    <m/>
    <s v="Cerrado"/>
    <s v="Javier Hernando"/>
    <s v="Monitoreo_IM"/>
    <m/>
    <x v="5"/>
    <m/>
    <m/>
    <m/>
    <m/>
    <x v="0"/>
    <d v="2020-01-16T11:47:00"/>
    <m/>
    <n v="0"/>
    <x v="0"/>
    <m/>
    <n v="0"/>
    <x v="0"/>
    <n v="0"/>
    <n v="0"/>
    <x v="2"/>
  </r>
  <r>
    <s v="INC000000522384"/>
    <s v="TERRESTRE"/>
    <x v="1"/>
    <s v="NARIÑO"/>
    <x v="483"/>
    <m/>
    <d v="2020-01-30T10:36:00"/>
    <d v="2020-01-30T00:00:00"/>
    <m/>
    <s v="Cerrado"/>
    <s v="Javier Hernando"/>
    <s v="Monitoreo_IM"/>
    <m/>
    <x v="5"/>
    <m/>
    <m/>
    <m/>
    <m/>
    <x v="0"/>
    <d v="2020-01-30T10:37:00"/>
    <m/>
    <n v="0"/>
    <x v="0"/>
    <m/>
    <n v="0"/>
    <x v="0"/>
    <n v="1"/>
    <n v="231481481.48148"/>
    <x v="2"/>
  </r>
  <r>
    <s v="INC000000518908"/>
    <s v="SATELITAL"/>
    <x v="1"/>
    <s v="NORTE DE SANTANDER"/>
    <x v="484"/>
    <m/>
    <d v="2020-01-28T08:51:00"/>
    <d v="2020-02-03T00:00:00"/>
    <m/>
    <s v="Cerrado"/>
    <s v="Francisco A. Paez Vergel"/>
    <s v="Monitoreo_IM"/>
    <m/>
    <x v="0"/>
    <n v="492357"/>
    <d v="2020-01-28T09:49:00"/>
    <d v="2020-02-01T16:20:00"/>
    <m/>
    <x v="0"/>
    <d v="2020-02-01T16:20:00"/>
    <n v="6209"/>
    <s v="0.14372685185185"/>
    <x v="1"/>
    <n v="0"/>
    <n v="0"/>
    <x v="8"/>
    <m/>
    <n v="0"/>
    <x v="1"/>
  </r>
  <r>
    <s v="INC000000520295"/>
    <s v="TERRESTRE"/>
    <x v="1"/>
    <s v="NORTE DE SANTANDER"/>
    <x v="485"/>
    <m/>
    <d v="2020-01-29T08:51:00"/>
    <d v="2020-01-29T00:00:00"/>
    <m/>
    <s v="Cerrado"/>
    <s v="Holver Duvian Jaimes"/>
    <s v="Monitoreo_IM"/>
    <m/>
    <x v="6"/>
    <m/>
    <m/>
    <m/>
    <m/>
    <x v="0"/>
    <d v="2020-01-29T16:33:00"/>
    <m/>
    <n v="0"/>
    <x v="0"/>
    <m/>
    <n v="0"/>
    <x v="0"/>
    <n v="462"/>
    <s v="0.010694444444444"/>
    <x v="2"/>
  </r>
  <r>
    <s v="INC000000520503"/>
    <s v="TERRESTRE"/>
    <x v="1"/>
    <s v="NORTE DE SANTANDER"/>
    <x v="486"/>
    <m/>
    <d v="2020-01-29T08:52:00"/>
    <d v="2020-01-29T00:00:00"/>
    <m/>
    <s v="Cerrado"/>
    <s v="NELSON RODRIGUEZ SANCHEZ"/>
    <s v="Monitoreo_IM"/>
    <m/>
    <x v="6"/>
    <m/>
    <m/>
    <m/>
    <m/>
    <x v="0"/>
    <d v="2020-01-29T16:33:00"/>
    <m/>
    <n v="0"/>
    <x v="0"/>
    <m/>
    <n v="0"/>
    <x v="0"/>
    <n v="461"/>
    <s v="0.010671296296296"/>
    <x v="2"/>
  </r>
  <r>
    <s v="INC000000524015"/>
    <s v="TERRESTRE"/>
    <x v="1"/>
    <s v="NORTE DE SANTANDER"/>
    <x v="487"/>
    <m/>
    <d v="2020-01-31T10:51:00"/>
    <d v="2020-01-31T00:00:00"/>
    <m/>
    <s v="Cerrado"/>
    <s v="Alid Pallares"/>
    <s v="Monitoreo_IM"/>
    <m/>
    <x v="6"/>
    <m/>
    <m/>
    <m/>
    <m/>
    <x v="0"/>
    <d v="2020-01-31T14:30:00"/>
    <m/>
    <n v="0"/>
    <x v="0"/>
    <n v="123"/>
    <s v="0.0028472222222222"/>
    <x v="2"/>
    <n v="96"/>
    <s v="0.0022222222222222"/>
    <x v="3"/>
  </r>
  <r>
    <s v="INC000000510649"/>
    <s v="TERRESTRE"/>
    <x v="1"/>
    <s v="NORTE DE SANTANDER"/>
    <x v="488"/>
    <m/>
    <d v="2020-01-22T08:51:00"/>
    <d v="2020-01-28T00:00:00"/>
    <m/>
    <s v="Cerrado"/>
    <s v="Gustavo Bautista Guerrero"/>
    <s v="Monitoreo_IM"/>
    <m/>
    <x v="6"/>
    <n v="410492"/>
    <d v="2020-01-28T09:39:00"/>
    <d v="2020-01-28T09:39:00"/>
    <m/>
    <x v="0"/>
    <d v="2020-01-28T09:40:00"/>
    <n v="1"/>
    <n v="231481481.48148"/>
    <x v="1"/>
    <n v="0"/>
    <n v="0"/>
    <x v="4"/>
    <n v="8688"/>
    <s v="0.20111111111111"/>
    <x v="2"/>
  </r>
  <r>
    <s v="INC000000510656"/>
    <s v="TERRESTRE"/>
    <x v="1"/>
    <s v="NORTE DE SANTANDER"/>
    <x v="489"/>
    <m/>
    <d v="2020-01-22T08:46:00"/>
    <d v="2020-01-24T00:00:00"/>
    <m/>
    <s v="Cerrado"/>
    <s v="Cruz Marina Jaimes Villamizar"/>
    <s v="Monitoreo_IM"/>
    <m/>
    <x v="6"/>
    <m/>
    <m/>
    <m/>
    <m/>
    <x v="0"/>
    <d v="2020-01-24T17:34:00"/>
    <m/>
    <n v="0"/>
    <x v="0"/>
    <m/>
    <n v="0"/>
    <x v="0"/>
    <n v="3408"/>
    <s v="0.078888888888889"/>
    <x v="2"/>
  </r>
  <r>
    <s v="INC000000508649"/>
    <s v="TERRESTRE"/>
    <x v="1"/>
    <s v="NORTE DE SANTANDER"/>
    <x v="490"/>
    <m/>
    <d v="2020-01-21T08:50:00"/>
    <d v="2020-01-21T00:00:00"/>
    <m/>
    <s v="Cerrado"/>
    <s v="anyul teresa Perez"/>
    <s v="Monitoreo_IM"/>
    <m/>
    <x v="6"/>
    <m/>
    <m/>
    <m/>
    <m/>
    <x v="0"/>
    <d v="2020-01-21T10:42:00"/>
    <m/>
    <n v="0"/>
    <x v="0"/>
    <m/>
    <n v="0"/>
    <x v="0"/>
    <n v="112"/>
    <s v="0.0025925925925926"/>
    <x v="2"/>
  </r>
  <r>
    <s v="INC000000511340"/>
    <s v="TERRESTRE"/>
    <x v="1"/>
    <s v="NORTE DE SANTANDER"/>
    <x v="490"/>
    <m/>
    <d v="2020-01-22T13:48:00"/>
    <d v="2020-01-23T00:00:00"/>
    <m/>
    <s v="Cerrado"/>
    <s v="anyul teresa Perez"/>
    <s v="Monitoreo_IM"/>
    <m/>
    <x v="6"/>
    <m/>
    <m/>
    <m/>
    <m/>
    <x v="0"/>
    <d v="2020-01-23T08:15:00"/>
    <m/>
    <n v="0"/>
    <x v="0"/>
    <m/>
    <n v="0"/>
    <x v="0"/>
    <n v="1107"/>
    <s v="0.025625"/>
    <x v="2"/>
  </r>
  <r>
    <s v="INC000000514944"/>
    <s v="TERRESTRE"/>
    <x v="0"/>
    <s v="NORTE DE SANTANDER"/>
    <x v="491"/>
    <m/>
    <d v="2020-01-24T20:18:00"/>
    <d v="2020-01-27T00:00:00"/>
    <m/>
    <s v="Cerrado"/>
    <s v="Guzman Alfonso carrillo navarro"/>
    <s v="Automatico"/>
    <m/>
    <x v="2"/>
    <m/>
    <m/>
    <m/>
    <m/>
    <x v="0"/>
    <d v="2020-01-24T20:25:00"/>
    <m/>
    <n v="0"/>
    <x v="0"/>
    <n v="7"/>
    <s v="0.00016203703703704"/>
    <x v="2"/>
    <m/>
    <n v="0"/>
    <x v="1"/>
  </r>
  <r>
    <s v="INC000000520392"/>
    <s v="TERRESTRE"/>
    <x v="1"/>
    <s v="NORTE DE SANTANDER"/>
    <x v="492"/>
    <m/>
    <d v="2020-01-29T08:53:00"/>
    <d v="2020-01-29T00:00:00"/>
    <m/>
    <s v="Cerrado"/>
    <s v="Celina Lazaro"/>
    <s v="Monitoreo_IM"/>
    <m/>
    <x v="6"/>
    <m/>
    <m/>
    <m/>
    <m/>
    <x v="0"/>
    <d v="2020-01-29T16:33:00"/>
    <m/>
    <n v="0"/>
    <x v="0"/>
    <m/>
    <n v="0"/>
    <x v="0"/>
    <n v="460"/>
    <s v="0.010648148148148"/>
    <x v="2"/>
  </r>
  <r>
    <s v="INC000000508738"/>
    <s v="TERRESTRE"/>
    <x v="1"/>
    <s v="NORTE DE SANTANDER"/>
    <x v="493"/>
    <m/>
    <d v="2020-01-21T08:52:00"/>
    <d v="2020-01-22T00:00:00"/>
    <m/>
    <s v="Cerrado"/>
    <s v="SAID QUINTANA"/>
    <s v="Monitoreo_IM"/>
    <m/>
    <x v="6"/>
    <m/>
    <m/>
    <m/>
    <m/>
    <x v="0"/>
    <d v="2020-01-22T10:42:00"/>
    <m/>
    <n v="0"/>
    <x v="0"/>
    <m/>
    <n v="0"/>
    <x v="0"/>
    <n v="1550"/>
    <s v="0.03587962962963"/>
    <x v="2"/>
  </r>
  <r>
    <s v="INC000000511368"/>
    <s v="TERRESTRE"/>
    <x v="1"/>
    <s v="NORTE DE SANTANDER"/>
    <x v="493"/>
    <m/>
    <d v="2020-01-22T14:47:00"/>
    <d v="2020-01-22T00:00:00"/>
    <m/>
    <s v="Cerrado"/>
    <s v="SAID QUINTANA"/>
    <s v="Monitoreo_IM"/>
    <m/>
    <x v="6"/>
    <m/>
    <m/>
    <m/>
    <m/>
    <x v="0"/>
    <d v="2020-01-22T17:54:00"/>
    <m/>
    <n v="0"/>
    <x v="0"/>
    <m/>
    <n v="0"/>
    <x v="0"/>
    <n v="187"/>
    <s v="0.0043287037037037"/>
    <x v="2"/>
  </r>
  <r>
    <s v="INC000000508867"/>
    <s v="TERRESTRE"/>
    <x v="1"/>
    <s v="NORTE DE SANTANDER"/>
    <x v="494"/>
    <m/>
    <d v="2020-01-21T09:57:00"/>
    <d v="2020-01-21T00:00:00"/>
    <m/>
    <s v="Cerrado"/>
    <s v="Jhon Jairo Perez"/>
    <s v="Monitoreo_IM"/>
    <m/>
    <x v="6"/>
    <m/>
    <m/>
    <m/>
    <m/>
    <x v="0"/>
    <d v="2020-01-21T12:39:00"/>
    <m/>
    <n v="0"/>
    <x v="0"/>
    <m/>
    <n v="0"/>
    <x v="0"/>
    <n v="162"/>
    <s v="0.00375"/>
    <x v="2"/>
  </r>
  <r>
    <s v="INC000000511522"/>
    <s v="TERRESTRE"/>
    <x v="1"/>
    <s v="NORTE DE SANTANDER"/>
    <x v="494"/>
    <m/>
    <d v="2020-01-22T15:21:00"/>
    <d v="2020-01-23T00:00:00"/>
    <m/>
    <s v="Cerrado"/>
    <s v="Jhon Jairo Perez"/>
    <s v="Monitoreo_IM"/>
    <m/>
    <x v="6"/>
    <m/>
    <m/>
    <m/>
    <m/>
    <x v="0"/>
    <d v="2020-01-23T07:58:00"/>
    <m/>
    <n v="0"/>
    <x v="0"/>
    <m/>
    <n v="0"/>
    <x v="0"/>
    <n v="997"/>
    <s v="0.023078703703704"/>
    <x v="2"/>
  </r>
  <r>
    <s v="INC000000520409"/>
    <s v="TERRESTRE"/>
    <x v="1"/>
    <s v="NORTE DE SANTANDER"/>
    <x v="495"/>
    <m/>
    <d v="2020-01-29T08:51:00"/>
    <d v="2020-01-30T00:00:00"/>
    <m/>
    <s v="Cerrado"/>
    <s v="GUZMAN ALFONSO CARRILLO NAVARRO"/>
    <s v="Monitoreo_IM"/>
    <m/>
    <x v="7"/>
    <m/>
    <m/>
    <m/>
    <m/>
    <x v="0"/>
    <d v="2020-01-29T17:50:00"/>
    <m/>
    <n v="0"/>
    <x v="0"/>
    <m/>
    <n v="0"/>
    <x v="0"/>
    <n v="539"/>
    <s v="0.012476851851852"/>
    <x v="2"/>
  </r>
  <r>
    <s v="INC000000520807"/>
    <s v="SATELITAL"/>
    <x v="1"/>
    <s v="NORTE DE SANTANDER"/>
    <x v="496"/>
    <m/>
    <d v="2020-01-29T10:52:00"/>
    <d v="2020-01-29T00:00:00"/>
    <m/>
    <s v="Cerrado"/>
    <s v="Edwin Rodríguez"/>
    <s v="Monitoreo_IM"/>
    <m/>
    <x v="0"/>
    <m/>
    <m/>
    <m/>
    <m/>
    <x v="0"/>
    <d v="2020-01-29T16:35:00"/>
    <m/>
    <n v="0"/>
    <x v="0"/>
    <m/>
    <n v="0"/>
    <x v="0"/>
    <n v="343"/>
    <s v="0.0079398148148148"/>
    <x v="2"/>
  </r>
  <r>
    <s v="INC000000494203"/>
    <s v="TERRESTRE"/>
    <x v="1"/>
    <s v="NORTE DE SANTANDER"/>
    <x v="497"/>
    <m/>
    <d v="2020-01-10T08:54:00"/>
    <d v="2020-01-10T00:00:00"/>
    <m/>
    <s v="Cerrado"/>
    <s v="LILIANA ZARELA ARENAS RUEDAS"/>
    <s v="Monitoreo_IM"/>
    <m/>
    <x v="6"/>
    <m/>
    <m/>
    <m/>
    <m/>
    <x v="0"/>
    <d v="2020-01-10T09:14:00"/>
    <m/>
    <n v="0"/>
    <x v="0"/>
    <n v="20"/>
    <s v="0.00046296296296296"/>
    <x v="2"/>
    <m/>
    <n v="0"/>
    <x v="1"/>
  </r>
  <r>
    <s v="INC000000499374"/>
    <s v="TERRESTRE"/>
    <x v="1"/>
    <s v="NORTE DE SANTANDER"/>
    <x v="497"/>
    <m/>
    <d v="2020-01-14T12:42:00"/>
    <d v="2020-01-15T00:00:00"/>
    <m/>
    <s v="Cerrado"/>
    <s v="LILIANA ZARELA ARENAS RUEDAS"/>
    <s v="Monitoreo_IM"/>
    <m/>
    <x v="6"/>
    <m/>
    <m/>
    <m/>
    <m/>
    <x v="0"/>
    <d v="2020-01-14T13:33:00"/>
    <m/>
    <n v="0"/>
    <x v="0"/>
    <m/>
    <n v="0"/>
    <x v="0"/>
    <n v="51"/>
    <s v="0.0011805555555556"/>
    <x v="2"/>
  </r>
  <r>
    <s v="INC000000490824"/>
    <s v="TERRESTRE"/>
    <x v="1"/>
    <s v="NORTE DE SANTANDER"/>
    <x v="498"/>
    <m/>
    <d v="2020-01-07T14:31:00"/>
    <d v="2020-01-07T00:00:00"/>
    <m/>
    <s v="Cerrado"/>
    <s v="Luis Guillermo Castro Mendoza"/>
    <s v="Monitoreo_IM"/>
    <m/>
    <x v="6"/>
    <m/>
    <m/>
    <m/>
    <m/>
    <x v="0"/>
    <d v="2020-01-07T17:02:00"/>
    <m/>
    <n v="0"/>
    <x v="0"/>
    <m/>
    <n v="0"/>
    <x v="0"/>
    <m/>
    <n v="0"/>
    <x v="1"/>
  </r>
  <r>
    <s v="INC000000497017"/>
    <s v="TERRESTRE"/>
    <x v="1"/>
    <s v="NORTE DE SANTANDER"/>
    <x v="498"/>
    <m/>
    <d v="2020-01-13T09:13:00"/>
    <d v="2020-01-13T00:00:00"/>
    <m/>
    <s v="Cerrado"/>
    <s v="Luis Guillermo Castro Mendoza"/>
    <s v="Monitoreo_IM"/>
    <m/>
    <x v="6"/>
    <m/>
    <m/>
    <m/>
    <m/>
    <x v="0"/>
    <d v="2020-01-13T09:47:00"/>
    <m/>
    <n v="0"/>
    <x v="0"/>
    <m/>
    <n v="0"/>
    <x v="0"/>
    <n v="34"/>
    <s v="0.00078703703703704"/>
    <x v="3"/>
  </r>
  <r>
    <s v="INC000000498769"/>
    <s v="TERRESTRE"/>
    <x v="1"/>
    <s v="NORTE DE SANTANDER"/>
    <x v="498"/>
    <m/>
    <d v="2020-01-23T08:19:00"/>
    <d v="2020-01-23T00:00:00"/>
    <m/>
    <s v="Cerrado"/>
    <s v="Luis Guillermo Castro Mendoza"/>
    <s v="Monitoreo_IM"/>
    <m/>
    <x v="6"/>
    <m/>
    <m/>
    <m/>
    <m/>
    <x v="0"/>
    <d v="2020-01-23T14:41:00"/>
    <m/>
    <n v="0"/>
    <x v="0"/>
    <n v="382"/>
    <s v="0.0088425925925926"/>
    <x v="5"/>
    <m/>
    <n v="0"/>
    <x v="1"/>
  </r>
  <r>
    <s v="INC000000510710"/>
    <s v="TERRESTRE"/>
    <x v="1"/>
    <s v="NORTE DE SANTANDER"/>
    <x v="499"/>
    <m/>
    <d v="2020-01-22T08:45:00"/>
    <d v="2020-01-27T00:00:00"/>
    <m/>
    <s v="Cerrado"/>
    <s v="Juan Guillermo Paez Ortega"/>
    <s v="Monitoreo_IM"/>
    <m/>
    <x v="6"/>
    <m/>
    <m/>
    <m/>
    <m/>
    <x v="0"/>
    <d v="2020-01-25T15:13:00"/>
    <m/>
    <n v="0"/>
    <x v="0"/>
    <m/>
    <n v="0"/>
    <x v="0"/>
    <n v="4708"/>
    <s v="0.10898148148148"/>
    <x v="2"/>
  </r>
  <r>
    <s v="INC000000507159"/>
    <s v="TERRESTRE"/>
    <x v="1"/>
    <s v="NORTE DE SANTANDER"/>
    <x v="500"/>
    <m/>
    <d v="2020-01-20T09:09:00"/>
    <d v="2020-01-20T00:00:00"/>
    <m/>
    <s v="Cerrado"/>
    <s v="Maria Edith Medina Alvarez"/>
    <s v="Monitoreo_IM"/>
    <m/>
    <x v="6"/>
    <m/>
    <m/>
    <m/>
    <m/>
    <x v="0"/>
    <d v="2020-01-20T09:10:00"/>
    <m/>
    <n v="0"/>
    <x v="0"/>
    <m/>
    <n v="0"/>
    <x v="0"/>
    <n v="1"/>
    <n v="231481481.48148"/>
    <x v="2"/>
  </r>
  <r>
    <s v="INC000000520294"/>
    <s v="TERRESTRE"/>
    <x v="1"/>
    <s v="NORTE DE SANTANDER"/>
    <x v="500"/>
    <m/>
    <d v="2020-01-29T08:51:00"/>
    <d v="2020-01-30T00:00:00"/>
    <m/>
    <s v="Cerrado"/>
    <s v="Maria Edith Medina Alvarez"/>
    <s v="Monitoreo_IM"/>
    <m/>
    <x v="6"/>
    <m/>
    <m/>
    <m/>
    <m/>
    <x v="0"/>
    <d v="2020-01-30T08:24:00"/>
    <m/>
    <n v="0"/>
    <x v="0"/>
    <m/>
    <n v="0"/>
    <x v="0"/>
    <n v="1413"/>
    <s v="0.032708333333333"/>
    <x v="2"/>
  </r>
  <r>
    <s v="INC000000514597"/>
    <s v="TERRESTRE"/>
    <x v="1"/>
    <s v="NORTE DE SANTANDER"/>
    <x v="501"/>
    <m/>
    <d v="2020-01-24T16:09:00"/>
    <d v="2020-01-27T00:00:00"/>
    <m/>
    <s v="Cerrado"/>
    <s v="Irma Lucila Santos"/>
    <s v="Monitoreo_IM"/>
    <m/>
    <x v="6"/>
    <m/>
    <m/>
    <m/>
    <m/>
    <x v="0"/>
    <d v="2020-01-27T08:03:00"/>
    <m/>
    <n v="0"/>
    <x v="0"/>
    <n v="3794"/>
    <s v="0.087824074074074"/>
    <x v="2"/>
    <n v="40"/>
    <s v="0.00092592592592593"/>
    <x v="3"/>
  </r>
  <r>
    <s v="INC000000520612"/>
    <s v="TERRESTRE"/>
    <x v="1"/>
    <s v="NORTE DE SANTANDER"/>
    <x v="502"/>
    <m/>
    <d v="2020-01-29T09:15:00"/>
    <d v="2020-01-30T00:00:00"/>
    <m/>
    <s v="Cerrado"/>
    <s v="Gladys Yolanda Orozco Arias"/>
    <s v="Monitoreo_IM"/>
    <m/>
    <x v="6"/>
    <m/>
    <m/>
    <m/>
    <m/>
    <x v="0"/>
    <d v="2020-01-29T16:34:00"/>
    <m/>
    <n v="0"/>
    <x v="0"/>
    <m/>
    <n v="0"/>
    <x v="0"/>
    <n v="439"/>
    <s v="0.010162037037037"/>
    <x v="2"/>
  </r>
  <r>
    <s v="INC000000520478"/>
    <s v="TERRESTRE"/>
    <x v="1"/>
    <s v="NORTE DE SANTANDER"/>
    <x v="341"/>
    <m/>
    <d v="2020-01-29T09:55:00"/>
    <d v="2020-01-30T00:00:00"/>
    <m/>
    <s v="Cerrado"/>
    <s v="Luis Danilo Robledo"/>
    <s v="Monitoreo_IM"/>
    <m/>
    <x v="6"/>
    <m/>
    <m/>
    <m/>
    <m/>
    <x v="0"/>
    <d v="2020-01-29T16:33:00"/>
    <m/>
    <n v="0"/>
    <x v="0"/>
    <m/>
    <n v="0"/>
    <x v="0"/>
    <n v="398"/>
    <s v="0.009212962962963"/>
    <x v="2"/>
  </r>
  <r>
    <s v="INC000000520443"/>
    <s v="TERRESTRE"/>
    <x v="1"/>
    <s v="NORTE DE SANTANDER"/>
    <x v="503"/>
    <m/>
    <d v="2020-01-29T09:19:00"/>
    <d v="2020-01-29T00:00:00"/>
    <m/>
    <s v="Cerrado"/>
    <s v="Jose Enrique Leal Gelvez"/>
    <s v="Monitoreo_IM"/>
    <m/>
    <x v="6"/>
    <m/>
    <m/>
    <m/>
    <m/>
    <x v="0"/>
    <d v="2020-01-29T16:34:00"/>
    <m/>
    <n v="0"/>
    <x v="0"/>
    <m/>
    <n v="0"/>
    <x v="0"/>
    <n v="435"/>
    <s v="0.010069444444444"/>
    <x v="2"/>
  </r>
  <r>
    <s v="INC000000520393"/>
    <s v="TERRESTRE"/>
    <x v="1"/>
    <s v="NORTE DE SANTANDER"/>
    <x v="504"/>
    <m/>
    <d v="2020-01-29T08:53:00"/>
    <d v="2020-01-29T00:00:00"/>
    <m/>
    <s v="Cerrado"/>
    <s v="franklin suescun rincón"/>
    <s v="Monitoreo_IM"/>
    <m/>
    <x v="6"/>
    <m/>
    <m/>
    <m/>
    <m/>
    <x v="0"/>
    <d v="2020-01-29T16:33:00"/>
    <m/>
    <n v="0"/>
    <x v="0"/>
    <m/>
    <n v="0"/>
    <x v="0"/>
    <n v="460"/>
    <s v="0.010648148148148"/>
    <x v="2"/>
  </r>
  <r>
    <s v="INC000000508654"/>
    <s v="TERRESTRE"/>
    <x v="1"/>
    <s v="NORTE DE SANTANDER"/>
    <x v="505"/>
    <m/>
    <d v="2020-01-21T08:51:00"/>
    <d v="2020-01-21T00:00:00"/>
    <m/>
    <s v="Cerrado"/>
    <s v="Javier Albarracin Gutierrez"/>
    <s v="Monitoreo_IM"/>
    <m/>
    <x v="6"/>
    <m/>
    <m/>
    <m/>
    <m/>
    <x v="0"/>
    <d v="2020-01-21T10:43:00"/>
    <m/>
    <n v="0"/>
    <x v="0"/>
    <m/>
    <n v="0"/>
    <x v="0"/>
    <n v="112"/>
    <s v="0.0025925925925926"/>
    <x v="2"/>
  </r>
  <r>
    <s v="INC000000511547"/>
    <s v="TERRESTRE"/>
    <x v="1"/>
    <s v="NORTE DE SANTANDER"/>
    <x v="505"/>
    <m/>
    <d v="2020-01-22T16:08:00"/>
    <d v="2020-01-23T00:00:00"/>
    <m/>
    <s v="Cerrado"/>
    <s v="Javier Albarracin Gutierrez"/>
    <s v="Monitoreo_IM"/>
    <m/>
    <x v="6"/>
    <m/>
    <m/>
    <m/>
    <m/>
    <x v="0"/>
    <d v="2020-01-22T17:55:00"/>
    <m/>
    <n v="0"/>
    <x v="0"/>
    <n v="107"/>
    <s v="0.0024768518518519"/>
    <x v="2"/>
    <m/>
    <n v="0"/>
    <x v="1"/>
  </r>
  <r>
    <s v="INC000000510720"/>
    <s v="TERRESTRE"/>
    <x v="1"/>
    <s v="NORTE DE SANTANDER"/>
    <x v="506"/>
    <m/>
    <d v="2020-01-22T08:52:00"/>
    <d v="2020-01-27T00:00:00"/>
    <m/>
    <s v="Cerrado"/>
    <s v="Humberto Silva Rico"/>
    <s v="Monitoreo_IM"/>
    <m/>
    <x v="6"/>
    <m/>
    <m/>
    <m/>
    <m/>
    <x v="0"/>
    <d v="2020-01-25T15:16:00"/>
    <m/>
    <n v="0"/>
    <x v="0"/>
    <m/>
    <n v="0"/>
    <x v="0"/>
    <n v="4704"/>
    <s v="0.10888888888889"/>
    <x v="2"/>
  </r>
  <r>
    <s v="INC000000520384"/>
    <s v="TERRESTRE"/>
    <x v="1"/>
    <s v="NORTE DE SANTANDER"/>
    <x v="507"/>
    <m/>
    <d v="2020-01-29T08:52:00"/>
    <d v="2020-01-29T00:00:00"/>
    <m/>
    <s v="Cerrado"/>
    <s v="Monica Lilina Celis Ramirez"/>
    <s v="Monitoreo_IM"/>
    <m/>
    <x v="7"/>
    <m/>
    <m/>
    <m/>
    <m/>
    <x v="0"/>
    <d v="2020-01-29T16:34:00"/>
    <m/>
    <n v="0"/>
    <x v="0"/>
    <m/>
    <n v="0"/>
    <x v="0"/>
    <n v="462"/>
    <s v="0.010694444444444"/>
    <x v="2"/>
  </r>
  <r>
    <s v="INC000000524283"/>
    <s v="TERRESTRE"/>
    <x v="1"/>
    <s v="NORTE DE SANTANDER"/>
    <x v="507"/>
    <m/>
    <d v="2020-01-31T12:58:00"/>
    <d v="2020-01-31T00:00:00"/>
    <m/>
    <s v="Cerrado"/>
    <s v="Monica Lilina Celis Ramirez"/>
    <s v="Monitoreo_IM"/>
    <m/>
    <x v="7"/>
    <m/>
    <m/>
    <m/>
    <m/>
    <x v="0"/>
    <d v="2020-01-31T14:43:00"/>
    <m/>
    <n v="0"/>
    <x v="0"/>
    <m/>
    <n v="0"/>
    <x v="0"/>
    <n v="105"/>
    <s v="0.0024305555555556"/>
    <x v="2"/>
  </r>
  <r>
    <s v="INC000000510646"/>
    <s v="TERRESTRE"/>
    <x v="1"/>
    <s v="PUTUMAYO"/>
    <x v="508"/>
    <m/>
    <d v="2020-01-22T08:51:00"/>
    <d v="2020-01-22T00:00:00"/>
    <m/>
    <s v="Cerrado"/>
    <s v="Javier Orlando chaves"/>
    <s v="Monitoreo_IM"/>
    <m/>
    <x v="6"/>
    <m/>
    <m/>
    <m/>
    <m/>
    <x v="0"/>
    <d v="2020-01-22T10:55:00"/>
    <m/>
    <n v="0"/>
    <x v="0"/>
    <m/>
    <n v="0"/>
    <x v="0"/>
    <n v="124"/>
    <s v="0.0028703703703704"/>
    <x v="2"/>
  </r>
  <r>
    <s v="INC000000517277"/>
    <s v="TERRESTRE"/>
    <x v="1"/>
    <s v="PUTUMAYO"/>
    <x v="508"/>
    <m/>
    <d v="2020-01-27T10:10:00"/>
    <d v="2020-01-27T00:00:00"/>
    <m/>
    <s v="Cerrado"/>
    <s v="Javier Orlando chaves"/>
    <s v="Monitoreo_IM"/>
    <m/>
    <x v="6"/>
    <m/>
    <m/>
    <m/>
    <m/>
    <x v="0"/>
    <d v="2020-01-27T11:58:00"/>
    <m/>
    <n v="0"/>
    <x v="0"/>
    <m/>
    <n v="0"/>
    <x v="0"/>
    <n v="108"/>
    <s v="0.0025"/>
    <x v="2"/>
  </r>
  <r>
    <s v="INC000000519104"/>
    <s v="TERRESTRE"/>
    <x v="1"/>
    <s v="PUTUMAYO"/>
    <x v="508"/>
    <m/>
    <d v="2020-01-28T10:37:00"/>
    <d v="2020-01-28T00:00:00"/>
    <m/>
    <s v="Cerrado"/>
    <s v="Javier Orlando chaves"/>
    <s v="Monitoreo_IM"/>
    <m/>
    <x v="6"/>
    <m/>
    <m/>
    <m/>
    <m/>
    <x v="0"/>
    <d v="2020-01-28T11:02:00"/>
    <m/>
    <n v="0"/>
    <x v="0"/>
    <m/>
    <n v="0"/>
    <x v="0"/>
    <n v="25"/>
    <s v="0.0005787037037037"/>
    <x v="2"/>
  </r>
  <r>
    <s v="INC000000489873"/>
    <s v="TERRESTRE"/>
    <x v="0"/>
    <s v="PUTUMAYO"/>
    <x v="509"/>
    <m/>
    <d v="2020-01-07T08:19:00"/>
    <d v="2020-01-14T00:00:00"/>
    <m/>
    <s v="Cerrado"/>
    <s v="juan Daniel delgado"/>
    <s v="Monitoreo_IM"/>
    <m/>
    <x v="5"/>
    <m/>
    <m/>
    <m/>
    <m/>
    <x v="0"/>
    <d v="2020-01-07T11:31:00"/>
    <m/>
    <n v="0"/>
    <x v="0"/>
    <n v="192"/>
    <s v="0.0044444444444444"/>
    <x v="2"/>
    <m/>
    <n v="0"/>
    <x v="1"/>
  </r>
  <r>
    <s v="INC000000491792"/>
    <s v="TERRESTRE"/>
    <x v="0"/>
    <s v="PUTUMAYO"/>
    <x v="509"/>
    <m/>
    <d v="2020-01-08T11:46:00"/>
    <d v="2020-01-08T00:00:00"/>
    <m/>
    <s v="Cerrado"/>
    <s v="juan Daniel delgado"/>
    <s v="Monitoreo_IM"/>
    <m/>
    <x v="5"/>
    <s v="GI12445"/>
    <d v="2020-01-08T11:46:00"/>
    <d v="2020-01-08T13:56:00"/>
    <m/>
    <x v="0"/>
    <d v="2020-01-08T13:56:00"/>
    <n v="130"/>
    <s v="0.0030092592592593"/>
    <x v="1"/>
    <m/>
    <n v="0"/>
    <x v="0"/>
    <m/>
    <n v="0"/>
    <x v="1"/>
  </r>
  <r>
    <s v="INC000000506746"/>
    <s v="TERRESTRE"/>
    <x v="0"/>
    <s v="PUTUMAYO"/>
    <x v="509"/>
    <m/>
    <d v="2020-01-20T07:20:00"/>
    <d v="2020-01-20T00:00:00"/>
    <m/>
    <s v="Cerrado"/>
    <s v="juan Daniel delgado"/>
    <s v="Monitoreo_IM"/>
    <m/>
    <x v="5"/>
    <m/>
    <m/>
    <m/>
    <m/>
    <x v="0"/>
    <d v="2020-01-20T07:39:00"/>
    <m/>
    <n v="0"/>
    <x v="0"/>
    <n v="19"/>
    <s v="0.00043981481481481"/>
    <x v="2"/>
    <m/>
    <n v="0"/>
    <x v="1"/>
  </r>
  <r>
    <s v="INC000000502343"/>
    <s v="TERRESTRE"/>
    <x v="1"/>
    <s v="PUTUMAYO"/>
    <x v="510"/>
    <m/>
    <d v="2020-01-16T08:53:00"/>
    <d v="2020-01-17T00:00:00"/>
    <m/>
    <s v="Cerrado"/>
    <s v="Mario Fernando Mesa"/>
    <s v="Monitoreo_IM"/>
    <m/>
    <x v="6"/>
    <m/>
    <m/>
    <m/>
    <m/>
    <x v="0"/>
    <d v="2020-01-16T08:53:00"/>
    <m/>
    <n v="0"/>
    <x v="0"/>
    <m/>
    <n v="0"/>
    <x v="0"/>
    <n v="0"/>
    <n v="0"/>
    <x v="2"/>
  </r>
  <r>
    <s v="INC000000508736"/>
    <s v="TERRESTRE"/>
    <x v="1"/>
    <s v="PUTUMAYO"/>
    <x v="510"/>
    <m/>
    <d v="2020-01-21T08:52:00"/>
    <d v="2020-01-21T00:00:00"/>
    <m/>
    <s v="Cerrado"/>
    <s v="Mario Fernando Mesa"/>
    <s v="Monitoreo_IM"/>
    <m/>
    <x v="6"/>
    <m/>
    <m/>
    <m/>
    <m/>
    <x v="0"/>
    <d v="2020-01-21T09:05:00"/>
    <m/>
    <n v="0"/>
    <x v="0"/>
    <m/>
    <n v="0"/>
    <x v="0"/>
    <n v="13"/>
    <s v="0.00030092592592593"/>
    <x v="3"/>
  </r>
  <r>
    <s v="INC000000490630"/>
    <s v="TERRESTRE"/>
    <x v="1"/>
    <s v="PUTUMAYO"/>
    <x v="38"/>
    <m/>
    <d v="2020-01-07T14:20:00"/>
    <d v="2020-01-08T00:00:00"/>
    <m/>
    <s v="Cerrado"/>
    <s v="Stela Obando"/>
    <s v="Monitoreo_IM"/>
    <m/>
    <x v="6"/>
    <m/>
    <m/>
    <m/>
    <m/>
    <x v="0"/>
    <d v="2020-01-08T08:30:00"/>
    <m/>
    <n v="0"/>
    <x v="0"/>
    <m/>
    <n v="0"/>
    <x v="0"/>
    <n v="1090"/>
    <s v="0.025231481481481"/>
    <x v="2"/>
  </r>
  <r>
    <s v="INC000000494520"/>
    <s v="TERRESTRE"/>
    <x v="1"/>
    <s v="PUTUMAYO"/>
    <x v="38"/>
    <m/>
    <d v="2020-01-10T11:50:00"/>
    <d v="2020-01-10T00:00:00"/>
    <m/>
    <s v="Cerrado"/>
    <s v="Stela Obando"/>
    <s v="Monitoreo_IM"/>
    <m/>
    <x v="6"/>
    <m/>
    <m/>
    <m/>
    <m/>
    <x v="0"/>
    <d v="2020-01-10T12:20:00"/>
    <m/>
    <n v="0"/>
    <x v="0"/>
    <m/>
    <n v="0"/>
    <x v="0"/>
    <n v="30"/>
    <s v="0.00069444444444444"/>
    <x v="2"/>
  </r>
  <r>
    <s v="INC000000502632"/>
    <s v="TERRESTRE"/>
    <x v="1"/>
    <s v="PUTUMAYO"/>
    <x v="38"/>
    <m/>
    <d v="2020-01-16T10:53:00"/>
    <d v="2020-01-16T00:00:00"/>
    <m/>
    <s v="Cerrado"/>
    <s v="Stela Obando"/>
    <s v="Monitoreo_IM"/>
    <m/>
    <x v="6"/>
    <m/>
    <m/>
    <m/>
    <m/>
    <x v="0"/>
    <d v="2020-01-16T15:57:00"/>
    <m/>
    <n v="0"/>
    <x v="0"/>
    <n v="304"/>
    <s v="0.007037037037037"/>
    <x v="2"/>
    <m/>
    <n v="0"/>
    <x v="1"/>
  </r>
  <r>
    <s v="INC000000501934"/>
    <s v="TERRESTRE"/>
    <x v="1"/>
    <s v="PUTUMAYO"/>
    <x v="503"/>
    <m/>
    <d v="2020-01-15T23:55:00"/>
    <d v="2020-01-16T00:00:00"/>
    <m/>
    <s v="Cerrado"/>
    <s v="Javier Orlando Caicedo Chávez"/>
    <s v="Monitoreo_IM"/>
    <m/>
    <x v="6"/>
    <m/>
    <m/>
    <m/>
    <m/>
    <x v="0"/>
    <d v="2020-01-15T23:59:00"/>
    <m/>
    <n v="0"/>
    <x v="0"/>
    <n v="4"/>
    <n v="925925925.92593002"/>
    <x v="2"/>
    <m/>
    <n v="0"/>
    <x v="1"/>
  </r>
  <r>
    <s v="INC000000514372"/>
    <s v="TERRESTRE"/>
    <x v="1"/>
    <s v="PUTUMAYO"/>
    <x v="503"/>
    <m/>
    <d v="2020-01-24T14:26:00"/>
    <d v="2020-01-24T00:00:00"/>
    <m/>
    <s v="Cerrado"/>
    <s v="Javier Orlando Caicedo Chávez"/>
    <s v="Monitoreo_IM"/>
    <m/>
    <x v="6"/>
    <m/>
    <m/>
    <m/>
    <m/>
    <x v="0"/>
    <d v="2020-01-24T15:54:00"/>
    <m/>
    <n v="0"/>
    <x v="0"/>
    <m/>
    <n v="0"/>
    <x v="0"/>
    <n v="88"/>
    <s v="0.002037037037037"/>
    <x v="2"/>
  </r>
  <r>
    <s v="INC000000513068"/>
    <s v="TERRESTRE"/>
    <x v="1"/>
    <s v="PUTUMAYO"/>
    <x v="511"/>
    <m/>
    <d v="2020-01-23T16:28:00"/>
    <d v="2020-01-24T00:00:00"/>
    <m/>
    <s v="Cerrado"/>
    <s v="Monica Yeny Lopez Gomez"/>
    <s v="Monitoreo_IM"/>
    <m/>
    <x v="6"/>
    <m/>
    <m/>
    <m/>
    <m/>
    <x v="0"/>
    <d v="2020-01-24T08:12:00"/>
    <m/>
    <n v="0"/>
    <x v="0"/>
    <n v="858"/>
    <s v="0.019861111111111"/>
    <x v="1"/>
    <n v="86"/>
    <s v="0.0019907407407407"/>
    <x v="3"/>
  </r>
  <r>
    <s v="INC000000514619"/>
    <s v="TERRESTRE"/>
    <x v="1"/>
    <s v="PUTUMAYO"/>
    <x v="511"/>
    <m/>
    <d v="2020-01-24T15:26:00"/>
    <d v="2020-01-27T00:00:00"/>
    <m/>
    <s v="Cerrado"/>
    <s v="Monica Yeny Lopez Gomez"/>
    <s v="Monitoreo_IM"/>
    <m/>
    <x v="6"/>
    <m/>
    <m/>
    <m/>
    <m/>
    <x v="0"/>
    <d v="2020-01-27T08:20:00"/>
    <m/>
    <n v="0"/>
    <x v="0"/>
    <m/>
    <n v="0"/>
    <x v="0"/>
    <n v="3894"/>
    <s v="0.090138888888889"/>
    <x v="3"/>
  </r>
  <r>
    <s v="INC000000512690"/>
    <s v="TERRESTRE"/>
    <x v="1"/>
    <s v="PUTUMAYO"/>
    <x v="512"/>
    <m/>
    <d v="2020-01-23T12:02:00"/>
    <d v="2020-01-23T00:00:00"/>
    <m/>
    <s v="Cerrado"/>
    <s v="Miriam Vargas Rodriguez"/>
    <s v="Monitoreo_IM"/>
    <m/>
    <x v="6"/>
    <m/>
    <m/>
    <m/>
    <m/>
    <x v="0"/>
    <d v="2020-01-23T12:45:00"/>
    <m/>
    <n v="0"/>
    <x v="0"/>
    <m/>
    <n v="0"/>
    <x v="0"/>
    <n v="43"/>
    <s v="0.00099537037037037"/>
    <x v="2"/>
  </r>
  <r>
    <s v="INC000000514003"/>
    <s v="TERRESTRE"/>
    <x v="0"/>
    <s v="QUINDIO"/>
    <x v="7"/>
    <m/>
    <d v="2020-01-24T10:00:00"/>
    <d v="2020-01-24T00:00:00"/>
    <m/>
    <s v="Cerrado"/>
    <s v="JAVIER RINCON RODRIGUEZ"/>
    <s v="Monitoreo_IM"/>
    <m/>
    <x v="2"/>
    <s v="INC513962"/>
    <d v="2020-01-24T10:57:00"/>
    <d v="2020-01-24T11:29:00"/>
    <m/>
    <x v="0"/>
    <d v="2020-01-24T11:29:00"/>
    <n v="89"/>
    <s v="0.0020601851851852"/>
    <x v="1"/>
    <m/>
    <n v="0"/>
    <x v="0"/>
    <m/>
    <n v="0"/>
    <x v="1"/>
  </r>
  <r>
    <s v="INC000000511108"/>
    <s v="TERRESTRE"/>
    <x v="1"/>
    <s v="QUINDIO"/>
    <x v="513"/>
    <m/>
    <d v="2020-01-22T11:56:00"/>
    <d v="2020-01-22T00:00:00"/>
    <m/>
    <s v="Cerrado"/>
    <s v="Carlos Bautista Osorio"/>
    <s v="Monitoreo_IM"/>
    <m/>
    <x v="4"/>
    <m/>
    <m/>
    <m/>
    <m/>
    <x v="0"/>
    <d v="2020-01-22T12:17:00"/>
    <m/>
    <n v="0"/>
    <x v="0"/>
    <m/>
    <n v="0"/>
    <x v="0"/>
    <n v="21"/>
    <s v="0.00048611111111111"/>
    <x v="2"/>
  </r>
  <r>
    <s v="INC000000496979"/>
    <s v="TERRESTRE"/>
    <x v="1"/>
    <s v="QUINDIO"/>
    <x v="514"/>
    <m/>
    <d v="2020-01-13T09:11:00"/>
    <d v="2020-01-14T00:00:00"/>
    <m/>
    <s v="Cerrado"/>
    <s v="Jorge Ivan Puerta Jaramillo"/>
    <s v="Monitoreo_IM"/>
    <m/>
    <x v="4"/>
    <n v="2984907"/>
    <d v="2020-01-13T16:27:00"/>
    <d v="2020-01-14T09:31:00"/>
    <m/>
    <x v="0"/>
    <d v="2020-01-14T09:31:00"/>
    <n v="1460"/>
    <s v="0.033796296296296"/>
    <x v="1"/>
    <m/>
    <n v="0"/>
    <x v="0"/>
    <m/>
    <n v="0"/>
    <x v="1"/>
  </r>
  <r>
    <s v="INC000000507600"/>
    <s v="TERRESTRE"/>
    <x v="1"/>
    <s v="QUINDIO"/>
    <x v="515"/>
    <m/>
    <d v="2020-01-20T12:53:00"/>
    <d v="2020-01-20T00:00:00"/>
    <m/>
    <s v="Cerrado"/>
    <s v="Alejandra Gaviria"/>
    <s v="Monitoreo_IM"/>
    <m/>
    <x v="6"/>
    <m/>
    <m/>
    <m/>
    <m/>
    <x v="0"/>
    <d v="2020-01-20T13:00:00"/>
    <m/>
    <n v="0"/>
    <x v="0"/>
    <n v="7"/>
    <s v="0.00016203703703704"/>
    <x v="2"/>
    <m/>
    <n v="0"/>
    <x v="1"/>
  </r>
  <r>
    <s v="INC000000510941"/>
    <s v="TERRESTRE"/>
    <x v="1"/>
    <s v="QUINDIO"/>
    <x v="515"/>
    <m/>
    <d v="2020-01-22T10:52:00"/>
    <d v="2020-01-22T00:00:00"/>
    <m/>
    <s v="Cerrado"/>
    <s v="Alejandra Gaviria"/>
    <s v="Monitoreo_IM"/>
    <m/>
    <x v="6"/>
    <m/>
    <m/>
    <m/>
    <m/>
    <x v="0"/>
    <d v="2020-01-22T11:32:00"/>
    <m/>
    <n v="0"/>
    <x v="0"/>
    <m/>
    <n v="0"/>
    <x v="0"/>
    <n v="40"/>
    <s v="0.00092592592592593"/>
    <x v="2"/>
  </r>
  <r>
    <s v="INC000000500120"/>
    <s v="TERRESTRE"/>
    <x v="1"/>
    <s v="RISARALDA"/>
    <x v="516"/>
    <m/>
    <d v="2020-01-14T17:26:00"/>
    <d v="2020-01-15T00:00:00"/>
    <m/>
    <s v="Cerrado"/>
    <s v="Higinio Rodriguez Bahamon"/>
    <s v="Monitoreo_IM"/>
    <m/>
    <x v="6"/>
    <m/>
    <m/>
    <m/>
    <m/>
    <x v="0"/>
    <d v="2020-01-15T07:50:00"/>
    <m/>
    <n v="0"/>
    <x v="0"/>
    <n v="864"/>
    <s v="0.02"/>
    <x v="2"/>
    <m/>
    <n v="0"/>
    <x v="1"/>
  </r>
  <r>
    <s v="INC000000501499"/>
    <s v="TERRESTRE"/>
    <x v="1"/>
    <s v="RISARALDA"/>
    <x v="516"/>
    <m/>
    <d v="2020-01-15T17:34:00"/>
    <d v="2020-01-16T00:00:00"/>
    <m/>
    <s v="Cerrado"/>
    <s v="Higinio Rodriguez Bahamon"/>
    <s v="Monitoreo_IM"/>
    <m/>
    <x v="6"/>
    <m/>
    <m/>
    <m/>
    <m/>
    <x v="0"/>
    <d v="2020-01-16T07:56:00"/>
    <m/>
    <n v="0"/>
    <x v="0"/>
    <m/>
    <n v="0"/>
    <x v="0"/>
    <n v="862"/>
    <s v="0.019953703703704"/>
    <x v="3"/>
  </r>
  <r>
    <s v="INC000000509825"/>
    <s v="TERRESTRE"/>
    <x v="1"/>
    <s v="RISARALDA"/>
    <x v="516"/>
    <m/>
    <d v="2020-01-21T15:54:00"/>
    <d v="2020-01-22T00:00:00"/>
    <m/>
    <s v="Cerrado"/>
    <s v="Higinio Rodriguez Bahamon"/>
    <s v="Monitoreo_IM"/>
    <m/>
    <x v="6"/>
    <m/>
    <m/>
    <m/>
    <m/>
    <x v="0"/>
    <d v="2020-01-22T08:01:00"/>
    <m/>
    <n v="0"/>
    <x v="0"/>
    <m/>
    <n v="0"/>
    <x v="0"/>
    <n v="967"/>
    <s v="0.022384259259259"/>
    <x v="2"/>
  </r>
  <r>
    <s v="INC000000513678"/>
    <s v="TERRESTRE"/>
    <x v="1"/>
    <s v="RISARALDA"/>
    <x v="516"/>
    <m/>
    <d v="2020-01-24T08:52:00"/>
    <d v="2020-01-27T00:00:00"/>
    <m/>
    <s v="Cerrado"/>
    <s v="Higinio Rodriguez Bahamon"/>
    <s v="Monitoreo_IM"/>
    <m/>
    <x v="6"/>
    <m/>
    <m/>
    <m/>
    <m/>
    <x v="0"/>
    <d v="2020-01-27T07:49:00"/>
    <m/>
    <n v="0"/>
    <x v="0"/>
    <m/>
    <n v="0"/>
    <x v="0"/>
    <n v="4257"/>
    <s v="0.098541666666667"/>
    <x v="2"/>
  </r>
  <r>
    <s v="INC000000519555"/>
    <s v="TERRESTRE"/>
    <x v="1"/>
    <s v="RISARALDA"/>
    <x v="516"/>
    <m/>
    <d v="2020-01-28T14:52:00"/>
    <d v="2020-01-28T00:00:00"/>
    <m/>
    <s v="Cerrado"/>
    <s v="Higinio Rodriguez Bahamon"/>
    <s v="Monitoreo_IM"/>
    <m/>
    <x v="6"/>
    <m/>
    <m/>
    <m/>
    <m/>
    <x v="0"/>
    <d v="2020-01-28T15:17:00"/>
    <m/>
    <n v="0"/>
    <x v="0"/>
    <m/>
    <n v="0"/>
    <x v="0"/>
    <n v="25"/>
    <s v="0.0005787037037037"/>
    <x v="2"/>
  </r>
  <r>
    <s v="INC000000522092"/>
    <s v="TERRESTRE"/>
    <x v="1"/>
    <s v="RISARALDA"/>
    <x v="516"/>
    <m/>
    <d v="2020-01-30T08:53:00"/>
    <d v="2020-01-31T00:00:00"/>
    <m/>
    <s v="Cerrado"/>
    <s v="Higinio Rodriguez Bahamon"/>
    <s v="Monitoreo_IM"/>
    <m/>
    <x v="6"/>
    <m/>
    <m/>
    <m/>
    <m/>
    <x v="0"/>
    <d v="2020-01-31T07:49:00"/>
    <m/>
    <n v="0"/>
    <x v="0"/>
    <n v="1253"/>
    <s v="0.02900462962963"/>
    <x v="2"/>
    <n v="123"/>
    <s v="0.0028472222222222"/>
    <x v="3"/>
  </r>
  <r>
    <s v="INC000000502075"/>
    <s v="TERRESTRE"/>
    <x v="1"/>
    <s v="RISARALDA"/>
    <x v="517"/>
    <m/>
    <d v="2020-01-16T07:33:00"/>
    <d v="2020-01-16T00:00:00"/>
    <m/>
    <s v="Cerrado"/>
    <s v="Adriana Milena Arenas Franco"/>
    <s v="Monitoreo_IM"/>
    <m/>
    <x v="6"/>
    <m/>
    <m/>
    <m/>
    <m/>
    <x v="0"/>
    <d v="2020-01-16T09:21:00"/>
    <m/>
    <n v="0"/>
    <x v="0"/>
    <m/>
    <n v="0"/>
    <x v="0"/>
    <n v="108"/>
    <s v="0.0025"/>
    <x v="2"/>
  </r>
  <r>
    <s v="INC000000498687"/>
    <s v="TERRESTRE"/>
    <x v="1"/>
    <s v="RISARALDA"/>
    <x v="518"/>
    <m/>
    <d v="2020-01-14T08:18:00"/>
    <d v="2020-01-14T00:00:00"/>
    <m/>
    <s v="Cerrado"/>
    <s v="Beatriz Elena Jaramillo"/>
    <s v="Monitoreo_IM"/>
    <m/>
    <x v="2"/>
    <m/>
    <m/>
    <m/>
    <m/>
    <x v="0"/>
    <d v="2020-01-14T10:13:00"/>
    <m/>
    <n v="0"/>
    <x v="0"/>
    <m/>
    <n v="0"/>
    <x v="0"/>
    <m/>
    <n v="0"/>
    <x v="1"/>
  </r>
  <r>
    <s v="INC000000502340"/>
    <s v="TERRESTRE"/>
    <x v="1"/>
    <s v="RISARALDA"/>
    <x v="518"/>
    <m/>
    <d v="2020-01-16T08:51:00"/>
    <d v="2020-01-16T00:00:00"/>
    <m/>
    <s v="Cerrado"/>
    <s v="Beatriz Elena Jaramillo"/>
    <s v="Monitoreo_IM"/>
    <m/>
    <x v="2"/>
    <m/>
    <m/>
    <m/>
    <m/>
    <x v="0"/>
    <d v="2020-01-16T10:43:00"/>
    <m/>
    <n v="0"/>
    <x v="0"/>
    <m/>
    <n v="0"/>
    <x v="0"/>
    <n v="112"/>
    <s v="0.0025925925925926"/>
    <x v="2"/>
  </r>
  <r>
    <s v="INC000000503780"/>
    <s v="TERRESTRE"/>
    <x v="1"/>
    <s v="RISARALDA"/>
    <x v="518"/>
    <m/>
    <d v="2020-01-17T08:07:00"/>
    <d v="2020-01-17T00:00:00"/>
    <m/>
    <s v="Cerrado"/>
    <s v="Beatriz Elena Jaramillo"/>
    <s v="Monitoreo_IM"/>
    <m/>
    <x v="2"/>
    <m/>
    <m/>
    <m/>
    <m/>
    <x v="0"/>
    <d v="2020-01-17T09:06:00"/>
    <m/>
    <n v="0"/>
    <x v="0"/>
    <n v="59"/>
    <s v="0.0013657407407407"/>
    <x v="2"/>
    <m/>
    <n v="0"/>
    <x v="1"/>
  </r>
  <r>
    <s v="INC000000526723"/>
    <s v="TERRESTRE"/>
    <x v="1"/>
    <s v="RISARALDA"/>
    <x v="518"/>
    <m/>
    <d v="2020-02-03T08:42:00"/>
    <d v="2020-02-03T00:00:00"/>
    <m/>
    <s v="Cerrado"/>
    <s v="Beatriz Elena Jaramillo"/>
    <s v="Phone"/>
    <m/>
    <x v="2"/>
    <m/>
    <m/>
    <m/>
    <m/>
    <x v="0"/>
    <d v="2020-02-03T09:34:00"/>
    <m/>
    <n v="0"/>
    <x v="0"/>
    <n v="52"/>
    <s v="0.0012037037037037"/>
    <x v="4"/>
    <m/>
    <n v="0"/>
    <x v="1"/>
  </r>
  <r>
    <s v="INC000000497199"/>
    <s v="TERRESTRE"/>
    <x v="1"/>
    <s v="RISARALDA"/>
    <x v="519"/>
    <m/>
    <d v="2020-01-13T11:05:00"/>
    <d v="2020-01-13T00:00:00"/>
    <m/>
    <s v="Cerrado"/>
    <s v="Nataly Oquendo Rios"/>
    <s v="Monitoreo_IM"/>
    <m/>
    <x v="4"/>
    <m/>
    <m/>
    <m/>
    <m/>
    <x v="0"/>
    <d v="2020-01-13T11:05:00"/>
    <m/>
    <n v="0"/>
    <x v="0"/>
    <m/>
    <n v="0"/>
    <x v="0"/>
    <n v="0"/>
    <n v="0"/>
    <x v="2"/>
  </r>
  <r>
    <s v="INC000000510581"/>
    <s v="SATELITAL"/>
    <x v="1"/>
    <s v="SAN ANDRES"/>
    <x v="520"/>
    <m/>
    <d v="2020-01-22T09:10:00"/>
    <d v="2020-01-22T00:00:00"/>
    <m/>
    <s v="Cerrado"/>
    <s v="Angelica Ben"/>
    <s v="Monitoreo_IM"/>
    <m/>
    <x v="0"/>
    <m/>
    <m/>
    <m/>
    <m/>
    <x v="0"/>
    <d v="2020-01-22T09:15:00"/>
    <m/>
    <n v="0"/>
    <x v="0"/>
    <m/>
    <n v="0"/>
    <x v="0"/>
    <n v="5"/>
    <s v="0.00011574074074074"/>
    <x v="2"/>
  </r>
  <r>
    <s v="INC000000514611"/>
    <s v="SATELITAL"/>
    <x v="1"/>
    <s v="SAN ANDRES"/>
    <x v="520"/>
    <m/>
    <d v="2020-01-24T15:19:00"/>
    <d v="2020-01-24T00:00:00"/>
    <m/>
    <s v="Cerrado"/>
    <s v="Angelica Ben"/>
    <s v="Monitoreo_IM"/>
    <m/>
    <x v="0"/>
    <m/>
    <m/>
    <m/>
    <m/>
    <x v="0"/>
    <d v="2020-01-24T17:11:00"/>
    <m/>
    <n v="0"/>
    <x v="0"/>
    <m/>
    <n v="0"/>
    <x v="0"/>
    <n v="112"/>
    <s v="0.0025925925925926"/>
    <x v="2"/>
  </r>
  <r>
    <s v="INC000000517319"/>
    <s v="SATELITAL"/>
    <x v="1"/>
    <s v="SAN ANDRES"/>
    <x v="520"/>
    <m/>
    <d v="2020-01-27T10:55:00"/>
    <d v="2020-01-28T00:00:00"/>
    <m/>
    <s v="Cerrado"/>
    <s v="Angelica Ben"/>
    <s v="Monitoreo_IM"/>
    <m/>
    <x v="0"/>
    <n v="492257"/>
    <d v="2020-01-27T12:50:00"/>
    <d v="2020-01-27T16:17:00"/>
    <m/>
    <x v="0"/>
    <d v="2020-01-27T16:17:00"/>
    <n v="207"/>
    <s v="0.0047916666666667"/>
    <x v="1"/>
    <m/>
    <n v="0"/>
    <x v="0"/>
    <n v="115"/>
    <s v="0.002662037037037"/>
    <x v="4"/>
  </r>
  <r>
    <s v="INC000000491601"/>
    <s v="TERRESTRE"/>
    <x v="0"/>
    <s v="SAN ANDRES"/>
    <x v="521"/>
    <m/>
    <d v="2020-01-08T09:21:00"/>
    <d v="2020-01-10T00:00:00"/>
    <m/>
    <s v="Cerrado"/>
    <s v="Peter James Cantillo"/>
    <s v="Monitoreo_IM"/>
    <m/>
    <x v="13"/>
    <s v="4835-20-00000000-88"/>
    <d v="2020-01-08T11:30:00"/>
    <d v="2020-01-08T13:29:00"/>
    <m/>
    <x v="0"/>
    <d v="2020-01-08T13:29:00"/>
    <n v="248"/>
    <s v="0.0057407407407407"/>
    <x v="1"/>
    <m/>
    <n v="0"/>
    <x v="0"/>
    <m/>
    <n v="0"/>
    <x v="1"/>
  </r>
  <r>
    <s v="INC000000500516"/>
    <s v="TERRESTRE"/>
    <x v="0"/>
    <s v="SAN ANDRES"/>
    <x v="521"/>
    <m/>
    <d v="2020-01-15T01:47:00"/>
    <d v="2020-01-15T00:00:00"/>
    <m/>
    <s v="Cerrado"/>
    <s v="Peter James Cantillo"/>
    <s v="Monitoreo_IM"/>
    <m/>
    <x v="13"/>
    <m/>
    <m/>
    <m/>
    <m/>
    <x v="0"/>
    <d v="2020-01-15T09:35:00"/>
    <m/>
    <n v="0"/>
    <x v="0"/>
    <n v="468"/>
    <s v="0.010833333333333"/>
    <x v="2"/>
    <m/>
    <n v="0"/>
    <x v="1"/>
  </r>
  <r>
    <s v="INC000000502572"/>
    <s v="TERRESTRE"/>
    <x v="0"/>
    <s v="SAN ANDRES"/>
    <x v="521"/>
    <m/>
    <d v="2020-01-16T11:29:00"/>
    <d v="2020-01-16T00:00:00"/>
    <m/>
    <s v="Cerrado"/>
    <s v="Peter James Cantillo"/>
    <s v="Monitoreo_IM"/>
    <m/>
    <x v="13"/>
    <s v="INC502680"/>
    <d v="2020-01-16T12:57:00"/>
    <d v="2020-01-16T12:51:00"/>
    <m/>
    <x v="0"/>
    <d v="2020-01-16T12:51:00"/>
    <n v="0"/>
    <n v="0"/>
    <x v="1"/>
    <n v="82"/>
    <s v="0.0018981481481481"/>
    <x v="2"/>
    <m/>
    <n v="0"/>
    <x v="1"/>
  </r>
  <r>
    <s v="INC000000525826"/>
    <s v="TERRESTRE"/>
    <x v="0"/>
    <s v="SAN ANDRES"/>
    <x v="521"/>
    <m/>
    <d v="2020-02-02T00:55:00"/>
    <d v="2020-02-03T00:00:00"/>
    <m/>
    <s v="Cerrado"/>
    <s v="Peter James Cantillo"/>
    <s v="Monitoreo_IM"/>
    <m/>
    <x v="13"/>
    <m/>
    <m/>
    <m/>
    <m/>
    <x v="0"/>
    <d v="2020-02-02T01:00:00"/>
    <m/>
    <n v="0"/>
    <x v="0"/>
    <n v="5"/>
    <s v="0.00011574074074074"/>
    <x v="1"/>
    <m/>
    <n v="0"/>
    <x v="1"/>
  </r>
  <r>
    <s v="INC000000525819"/>
    <s v="TERRESTRE"/>
    <x v="0"/>
    <s v="SAN ANDRES"/>
    <x v="521"/>
    <m/>
    <d v="2020-02-02T13:25:00"/>
    <d v="2020-02-02T00:00:00"/>
    <m/>
    <s v="Cerrado"/>
    <s v="Peter James Cantillo"/>
    <s v="Monitoreo_IM"/>
    <m/>
    <x v="13"/>
    <m/>
    <m/>
    <m/>
    <m/>
    <x v="0"/>
    <d v="2020-02-02T13:30:00"/>
    <m/>
    <n v="0"/>
    <x v="0"/>
    <n v="5"/>
    <s v="0.00011574074074074"/>
    <x v="1"/>
    <m/>
    <n v="0"/>
    <x v="1"/>
  </r>
  <r>
    <s v="INC000000498563"/>
    <s v="TERRESTRE"/>
    <x v="1"/>
    <s v="SANTANDER"/>
    <x v="364"/>
    <m/>
    <d v="2020-01-14T08:22:00"/>
    <d v="2020-01-14T00:00:00"/>
    <m/>
    <s v="Cerrado"/>
    <s v="Deivis Rodriguez"/>
    <s v="Monitoreo_IM"/>
    <m/>
    <x v="6"/>
    <m/>
    <m/>
    <m/>
    <m/>
    <x v="0"/>
    <d v="2020-01-14T08:23:00"/>
    <m/>
    <n v="0"/>
    <x v="0"/>
    <n v="1"/>
    <n v="231481481.48148"/>
    <x v="2"/>
    <m/>
    <n v="0"/>
    <x v="1"/>
  </r>
  <r>
    <s v="INC000000504731"/>
    <s v="TERRESTRE"/>
    <x v="1"/>
    <s v="SANTANDER"/>
    <x v="364"/>
    <m/>
    <d v="2020-01-17T16:33:00"/>
    <d v="2020-01-20T00:00:00"/>
    <m/>
    <s v="Cerrado"/>
    <s v="Deivis Rodriguez"/>
    <s v="Monitoreo_IM"/>
    <m/>
    <x v="6"/>
    <m/>
    <m/>
    <m/>
    <m/>
    <x v="0"/>
    <d v="2020-01-20T08:25:00"/>
    <m/>
    <n v="0"/>
    <x v="0"/>
    <m/>
    <n v="0"/>
    <x v="0"/>
    <n v="3832"/>
    <s v="0.088703703703704"/>
    <x v="2"/>
  </r>
  <r>
    <s v="INC000000502285"/>
    <s v="TERRESTRE"/>
    <x v="1"/>
    <s v="SANTANDER"/>
    <x v="522"/>
    <m/>
    <d v="2020-01-16T09:32:00"/>
    <d v="2020-01-16T00:00:00"/>
    <m/>
    <s v="Cerrado"/>
    <s v="Luis Alberto Rojas"/>
    <s v="Monitoreo_IM"/>
    <m/>
    <x v="9"/>
    <m/>
    <m/>
    <m/>
    <m/>
    <x v="0"/>
    <d v="2020-01-16T09:53:00"/>
    <m/>
    <n v="0"/>
    <x v="0"/>
    <m/>
    <n v="0"/>
    <x v="0"/>
    <n v="21"/>
    <s v="0.00048611111111111"/>
    <x v="2"/>
  </r>
  <r>
    <s v="INC000000490051"/>
    <s v="TERRESTRE"/>
    <x v="2"/>
    <s v="SANTANDER"/>
    <x v="523"/>
    <m/>
    <d v="2020-01-07T09:22:00"/>
    <d v="2020-01-14T00:00:00"/>
    <m/>
    <s v="Cerrado"/>
    <s v="Eliana Maritza Mogollon Mateus"/>
    <s v="Monitoreo_IM"/>
    <m/>
    <x v="2"/>
    <m/>
    <m/>
    <m/>
    <m/>
    <x v="0"/>
    <d v="2020-01-09T21:43:00"/>
    <m/>
    <n v="0"/>
    <x v="0"/>
    <n v="3621"/>
    <s v="0.083819444444444"/>
    <x v="10"/>
    <m/>
    <n v="0"/>
    <x v="1"/>
  </r>
  <r>
    <s v="INC000000485533"/>
    <s v="TERRESTRE"/>
    <x v="1"/>
    <s v="SANTANDER"/>
    <x v="523"/>
    <m/>
    <d v="2020-01-02T09:32:00"/>
    <d v="2020-01-09T00:00:00"/>
    <m/>
    <s v="Cerrado"/>
    <s v="Carlos Ariel Steven"/>
    <s v="Phone"/>
    <m/>
    <x v="1"/>
    <s v="INC485708"/>
    <d v="2020-01-02T10:46:00"/>
    <d v="2020-01-02T14:29:00"/>
    <m/>
    <x v="0"/>
    <d v="2020-01-02T14:29:00"/>
    <n v="296"/>
    <s v="0.0068518518518519"/>
    <x v="2"/>
    <m/>
    <n v="0"/>
    <x v="0"/>
    <m/>
    <n v="0"/>
    <x v="1"/>
  </r>
  <r>
    <s v="INC000000493552"/>
    <s v="TERRESTRE"/>
    <x v="1"/>
    <s v="SANTANDER"/>
    <x v="523"/>
    <m/>
    <d v="2020-01-09T14:56:00"/>
    <d v="2020-01-09T00:00:00"/>
    <m/>
    <s v="Cerrado"/>
    <s v="Carlos Ariel Steven"/>
    <s v="Monitoreo_IM"/>
    <m/>
    <x v="1"/>
    <m/>
    <m/>
    <m/>
    <m/>
    <x v="0"/>
    <d v="2020-01-09T15:12:00"/>
    <m/>
    <n v="0"/>
    <x v="0"/>
    <n v="16"/>
    <s v="0.00037037037037037"/>
    <x v="2"/>
    <m/>
    <n v="0"/>
    <x v="1"/>
  </r>
  <r>
    <s v="INC000000501875"/>
    <s v="TERRESTRE"/>
    <x v="1"/>
    <s v="SANTANDER"/>
    <x v="524"/>
    <m/>
    <d v="2020-01-15T21:54:00"/>
    <d v="2020-01-16T00:00:00"/>
    <m/>
    <s v="Cerrado"/>
    <s v="Luis Alfredo Moreno Moreno"/>
    <s v="Monitoreo_IM"/>
    <m/>
    <x v="6"/>
    <m/>
    <m/>
    <m/>
    <m/>
    <x v="0"/>
    <d v="2020-01-15T23:00:00"/>
    <m/>
    <n v="0"/>
    <x v="0"/>
    <n v="66"/>
    <s v="0.0015277777777778"/>
    <x v="2"/>
    <m/>
    <n v="0"/>
    <x v="1"/>
  </r>
  <r>
    <s v="INC000000522094"/>
    <s v="TERRESTRE"/>
    <x v="1"/>
    <s v="SANTANDER"/>
    <x v="524"/>
    <m/>
    <d v="2020-01-30T08:53:00"/>
    <d v="2020-01-31T00:00:00"/>
    <m/>
    <s v="Cerrado"/>
    <s v="Luis Alfredo Moreno Moreno"/>
    <s v="Monitoreo_IM"/>
    <m/>
    <x v="6"/>
    <m/>
    <m/>
    <m/>
    <m/>
    <x v="0"/>
    <d v="2020-01-30T19:50:00"/>
    <m/>
    <n v="0"/>
    <x v="0"/>
    <m/>
    <n v="0"/>
    <x v="0"/>
    <n v="657"/>
    <s v="0.015208333333333"/>
    <x v="2"/>
  </r>
  <r>
    <s v="INC000000524091"/>
    <s v="TERRESTRE"/>
    <x v="2"/>
    <s v="SANTANDER"/>
    <x v="525"/>
    <m/>
    <d v="2020-01-31T12:47:00"/>
    <d v="2020-01-31T00:00:00"/>
    <m/>
    <s v="Cerrado"/>
    <s v="ELIANA MOGOLLON MATEUS"/>
    <s v="Monitoreo_IM"/>
    <m/>
    <x v="7"/>
    <m/>
    <m/>
    <m/>
    <m/>
    <x v="0"/>
    <d v="2020-01-31T14:09:00"/>
    <m/>
    <n v="0"/>
    <x v="0"/>
    <m/>
    <n v="0"/>
    <x v="0"/>
    <n v="82"/>
    <s v="0.0018981481481481"/>
    <x v="2"/>
  </r>
  <r>
    <s v="INC000000490008"/>
    <s v="TERRESTRE"/>
    <x v="0"/>
    <s v="SANTANDER"/>
    <x v="525"/>
    <m/>
    <d v="2020-01-07T08:10:00"/>
    <d v="2020-01-07T00:00:00"/>
    <m/>
    <s v="Cerrado"/>
    <s v="LUZ MARY DIAZ"/>
    <s v="Monitoreo_IM"/>
    <m/>
    <x v="2"/>
    <m/>
    <m/>
    <m/>
    <m/>
    <x v="0"/>
    <d v="2020-01-07T08:15:00"/>
    <m/>
    <n v="0"/>
    <x v="0"/>
    <n v="5"/>
    <s v="0.00011574074074074"/>
    <x v="2"/>
    <m/>
    <n v="0"/>
    <x v="1"/>
  </r>
  <r>
    <s v="INC000000525214"/>
    <s v="TERRESTRE"/>
    <x v="0"/>
    <s v="SANTANDER"/>
    <x v="525"/>
    <m/>
    <d v="2020-01-31T08:58:00"/>
    <d v="2020-02-03T00:00:00"/>
    <m/>
    <s v="Cerrado"/>
    <s v="LUZ MARY DIAZ"/>
    <s v="Monitoreo_IM"/>
    <m/>
    <x v="2"/>
    <m/>
    <m/>
    <m/>
    <m/>
    <x v="0"/>
    <d v="2020-02-03T07:13:00"/>
    <m/>
    <n v="0"/>
    <x v="0"/>
    <m/>
    <n v="0"/>
    <x v="0"/>
    <n v="4215"/>
    <s v="0.097569444444444"/>
    <x v="2"/>
  </r>
  <r>
    <s v="INC000000514199"/>
    <s v="TERRESTRE"/>
    <x v="1"/>
    <s v="SANTANDER"/>
    <x v="308"/>
    <m/>
    <d v="2020-01-24T12:02:00"/>
    <d v="2020-01-24T00:00:00"/>
    <m/>
    <s v="Cerrado"/>
    <s v="nidia yaneth muñoz leon"/>
    <s v="Monitoreo_IM"/>
    <m/>
    <x v="6"/>
    <n v="408403"/>
    <d v="2020-01-24T13:30:00"/>
    <d v="2020-01-24T15:22:00"/>
    <m/>
    <x v="0"/>
    <d v="2020-01-24T15:22:00"/>
    <n v="200"/>
    <s v="0.0046296296296296"/>
    <x v="3"/>
    <m/>
    <n v="0"/>
    <x v="0"/>
    <m/>
    <n v="0"/>
    <x v="1"/>
  </r>
  <r>
    <s v="INC000000523752"/>
    <s v="TERRESTRE"/>
    <x v="1"/>
    <s v="SANTANDER"/>
    <x v="308"/>
    <m/>
    <d v="2020-01-31T09:47:00"/>
    <d v="2020-01-31T00:00:00"/>
    <m/>
    <s v="Cerrado"/>
    <s v="nidia yaneth muñoz leon"/>
    <s v="Monitoreo_IM"/>
    <m/>
    <x v="6"/>
    <m/>
    <m/>
    <m/>
    <m/>
    <x v="0"/>
    <d v="2020-01-31T09:55:00"/>
    <m/>
    <n v="0"/>
    <x v="0"/>
    <m/>
    <n v="0"/>
    <x v="0"/>
    <n v="8"/>
    <s v="0.00018518518518519"/>
    <x v="2"/>
  </r>
  <r>
    <s v="INC000000498697"/>
    <s v="TERRESTRE"/>
    <x v="1"/>
    <s v="SANTANDER"/>
    <x v="526"/>
    <m/>
    <d v="2020-01-14T08:19:00"/>
    <d v="2020-01-14T00:00:00"/>
    <m/>
    <s v="Cerrado"/>
    <s v="Elsa Marina Carrero Morales"/>
    <s v="Monitoreo_IM"/>
    <m/>
    <x v="6"/>
    <m/>
    <m/>
    <m/>
    <m/>
    <x v="0"/>
    <d v="2020-01-14T14:30:00"/>
    <m/>
    <n v="0"/>
    <x v="0"/>
    <m/>
    <n v="0"/>
    <x v="0"/>
    <n v="371"/>
    <s v="0.008587962962963"/>
    <x v="2"/>
  </r>
  <r>
    <s v="INC000000520293"/>
    <s v="TERRESTRE"/>
    <x v="1"/>
    <s v="SANTANDER"/>
    <x v="526"/>
    <m/>
    <d v="2020-01-29T08:51:00"/>
    <d v="2020-01-29T00:00:00"/>
    <m/>
    <s v="Cerrado"/>
    <s v="Elsa Marina Carrero Morales"/>
    <s v="Monitoreo_IM"/>
    <m/>
    <x v="6"/>
    <m/>
    <m/>
    <m/>
    <m/>
    <x v="0"/>
    <d v="2020-01-29T08:52:00"/>
    <m/>
    <n v="0"/>
    <x v="0"/>
    <m/>
    <n v="0"/>
    <x v="0"/>
    <n v="1"/>
    <n v="231481481.48148"/>
    <x v="2"/>
  </r>
  <r>
    <s v="INC000000513830"/>
    <s v="TERRESTRE"/>
    <x v="1"/>
    <s v="SANTANDER"/>
    <x v="527"/>
    <m/>
    <d v="2020-01-24T08:51:00"/>
    <d v="2020-01-27T00:00:00"/>
    <m/>
    <s v="Cerrado"/>
    <s v="Monica Sofia Muñoz"/>
    <s v="Monitoreo_IM"/>
    <m/>
    <x v="6"/>
    <m/>
    <m/>
    <m/>
    <m/>
    <x v="0"/>
    <d v="2020-01-27T08:11:00"/>
    <m/>
    <n v="0"/>
    <x v="0"/>
    <n v="3969"/>
    <s v="0.091875"/>
    <x v="1"/>
    <n v="311"/>
    <s v="0.0071990740740741"/>
    <x v="3"/>
  </r>
  <r>
    <s v="INC000000509068"/>
    <s v="TERRESTRE"/>
    <x v="1"/>
    <s v="SANTANDER"/>
    <x v="528"/>
    <m/>
    <d v="2020-01-21T12:13:00"/>
    <d v="2020-01-21T00:00:00"/>
    <m/>
    <s v="Cerrado"/>
    <s v="Nancy Ruabiano Campos"/>
    <s v="Monitoreo_IM"/>
    <m/>
    <x v="5"/>
    <m/>
    <m/>
    <m/>
    <m/>
    <x v="0"/>
    <d v="2020-01-21T12:32:00"/>
    <m/>
    <n v="0"/>
    <x v="0"/>
    <m/>
    <n v="0"/>
    <x v="0"/>
    <n v="19"/>
    <s v="0.00043981481481481"/>
    <x v="2"/>
  </r>
  <r>
    <s v="INC000000500052"/>
    <s v="TERRESTRE"/>
    <x v="1"/>
    <s v="SANTANDER"/>
    <x v="529"/>
    <m/>
    <d v="2020-01-14T16:45:00"/>
    <d v="2020-01-15T00:00:00"/>
    <m/>
    <s v="Cerrado"/>
    <s v="Alvenis De Jesus Rios Quintero"/>
    <s v="Monitoreo_IM"/>
    <m/>
    <x v="6"/>
    <m/>
    <m/>
    <m/>
    <m/>
    <x v="0"/>
    <d v="2020-01-15T08:01:00"/>
    <n v="916"/>
    <s v="0.021203703703704"/>
    <x v="8"/>
    <m/>
    <n v="0"/>
    <x v="0"/>
    <m/>
    <n v="0"/>
    <x v="1"/>
  </r>
  <r>
    <s v="INC000000501684"/>
    <s v="TERRESTRE"/>
    <x v="1"/>
    <s v="SANTANDER"/>
    <x v="529"/>
    <m/>
    <d v="2020-01-15T18:40:00"/>
    <d v="2020-01-16T00:00:00"/>
    <m/>
    <s v="Cerrado"/>
    <s v="Alvenis De Jesus Rios Quintero"/>
    <s v="Monitoreo_IM"/>
    <m/>
    <x v="6"/>
    <m/>
    <m/>
    <m/>
    <m/>
    <x v="0"/>
    <d v="2020-01-16T08:32:00"/>
    <m/>
    <n v="0"/>
    <x v="0"/>
    <n v="832"/>
    <s v="0.019259259259259"/>
    <x v="2"/>
    <m/>
    <n v="0"/>
    <x v="1"/>
  </r>
  <r>
    <s v="INC000000506946"/>
    <s v="TERRESTRE"/>
    <x v="1"/>
    <s v="SANTANDER"/>
    <x v="529"/>
    <m/>
    <d v="2020-01-20T08:16:00"/>
    <d v="2020-01-20T00:00:00"/>
    <m/>
    <s v="Cerrado"/>
    <s v="Alvenis De Jesus Rios Quintero"/>
    <s v="Monitoreo_IM"/>
    <m/>
    <x v="6"/>
    <m/>
    <m/>
    <m/>
    <m/>
    <x v="0"/>
    <d v="2020-01-20T08:19:00"/>
    <m/>
    <n v="0"/>
    <x v="0"/>
    <n v="3"/>
    <n v="694444444.44444001"/>
    <x v="2"/>
    <m/>
    <n v="0"/>
    <x v="1"/>
  </r>
  <r>
    <s v="INC000000516882"/>
    <s v="TERRESTRE"/>
    <x v="1"/>
    <s v="SANTANDER"/>
    <x v="529"/>
    <m/>
    <d v="2020-01-27T08:49:00"/>
    <d v="2020-01-28T00:00:00"/>
    <m/>
    <s v="Cerrado"/>
    <s v="Alvenis De Jesus Rios Quintero"/>
    <s v="Monitoreo_IM"/>
    <m/>
    <x v="6"/>
    <m/>
    <m/>
    <m/>
    <m/>
    <x v="0"/>
    <d v="2020-01-28T07:57:00"/>
    <m/>
    <n v="0"/>
    <x v="0"/>
    <n v="1318"/>
    <s v="0.030509259259259"/>
    <x v="1"/>
    <n v="70"/>
    <s v="0.0016203703703704"/>
    <x v="3"/>
  </r>
  <r>
    <s v="INC000000519691"/>
    <s v="TERRESTRE"/>
    <x v="1"/>
    <s v="SANTANDER"/>
    <x v="529"/>
    <m/>
    <d v="2020-01-28T16:27:00"/>
    <d v="2020-01-29T00:00:00"/>
    <m/>
    <s v="Cerrado"/>
    <s v="Alvenis De Jesus Rios Quintero"/>
    <s v="Monitoreo_IM"/>
    <m/>
    <x v="6"/>
    <m/>
    <m/>
    <m/>
    <m/>
    <x v="0"/>
    <d v="2020-01-29T07:57:00"/>
    <m/>
    <n v="0"/>
    <x v="0"/>
    <m/>
    <n v="0"/>
    <x v="0"/>
    <n v="930"/>
    <s v="0.021527777777778"/>
    <x v="3"/>
  </r>
  <r>
    <s v="INC000000511126"/>
    <s v="TERRESTRE"/>
    <x v="1"/>
    <s v="SANTANDER"/>
    <x v="530"/>
    <m/>
    <d v="2020-01-22T12:12:00"/>
    <d v="2020-01-22T00:00:00"/>
    <m/>
    <s v="Cerrado"/>
    <s v="Carlos Mauricio Ramirez Neura"/>
    <s v="Monitoreo_IM"/>
    <m/>
    <x v="6"/>
    <m/>
    <m/>
    <m/>
    <m/>
    <x v="0"/>
    <d v="2020-01-22T15:39:00"/>
    <m/>
    <n v="0"/>
    <x v="0"/>
    <n v="25"/>
    <s v="0.0005787037037037"/>
    <x v="5"/>
    <n v="182"/>
    <s v="0.004212962962963"/>
    <x v="3"/>
  </r>
  <r>
    <s v="INC000000499143"/>
    <s v="TERRESTRE"/>
    <x v="1"/>
    <s v="SANTANDER"/>
    <x v="531"/>
    <m/>
    <d v="2020-01-14T11:07:00"/>
    <d v="2020-01-14T00:00:00"/>
    <m/>
    <s v="Cerrado"/>
    <s v="Luis ALfonso Duran Gomez"/>
    <s v="Monitoreo_IM"/>
    <m/>
    <x v="6"/>
    <m/>
    <m/>
    <m/>
    <m/>
    <x v="0"/>
    <d v="2020-01-14T14:16:00"/>
    <m/>
    <n v="0"/>
    <x v="0"/>
    <m/>
    <n v="0"/>
    <x v="0"/>
    <n v="189"/>
    <s v="0.004375"/>
    <x v="2"/>
  </r>
  <r>
    <s v="INC000000509040"/>
    <s v="TERRESTRE"/>
    <x v="1"/>
    <s v="SANTANDER"/>
    <x v="531"/>
    <m/>
    <d v="2020-01-21T11:25:00"/>
    <d v="2020-01-21T00:00:00"/>
    <m/>
    <s v="Cerrado"/>
    <s v="Luis ALfonso Duran Gomez"/>
    <s v="Monitoreo_IM"/>
    <m/>
    <x v="6"/>
    <m/>
    <m/>
    <m/>
    <m/>
    <x v="0"/>
    <d v="2020-01-21T12:54:00"/>
    <m/>
    <n v="0"/>
    <x v="0"/>
    <m/>
    <n v="0"/>
    <x v="0"/>
    <n v="89"/>
    <s v="0.0020601851851852"/>
    <x v="3"/>
  </r>
  <r>
    <s v="INC000000518799"/>
    <s v="TERRESTRE"/>
    <x v="1"/>
    <s v="SANTANDER"/>
    <x v="532"/>
    <m/>
    <d v="2020-01-21T08:51:00"/>
    <d v="2020-01-29T00:00:00"/>
    <m/>
    <s v="Cerrado"/>
    <s v="Mario Orlando Obregón Gamboa"/>
    <s v="Monitoreo_IM"/>
    <m/>
    <x v="6"/>
    <m/>
    <m/>
    <m/>
    <m/>
    <x v="0"/>
    <d v="2020-01-29T07:57:00"/>
    <m/>
    <n v="0"/>
    <x v="0"/>
    <n v="1243"/>
    <s v="0.028773148148148"/>
    <x v="2"/>
    <n v="10223"/>
    <s v="0.23664351851852"/>
    <x v="3"/>
  </r>
  <r>
    <s v="INC000000511501"/>
    <s v="TERRESTRE"/>
    <x v="1"/>
    <s v="SANTANDER"/>
    <x v="532"/>
    <m/>
    <d v="2020-01-22T14:32:00"/>
    <d v="2020-01-23T00:00:00"/>
    <m/>
    <s v="Cerrado"/>
    <s v="Mario Orlando Obregón Gamboa"/>
    <s v="Monitoreo_IM"/>
    <m/>
    <x v="6"/>
    <m/>
    <m/>
    <m/>
    <m/>
    <x v="0"/>
    <d v="2020-01-23T08:10:00"/>
    <m/>
    <n v="0"/>
    <x v="0"/>
    <n v="1058"/>
    <s v="0.024490740740741"/>
    <x v="2"/>
    <m/>
    <n v="0"/>
    <x v="1"/>
  </r>
  <r>
    <s v="INC000000514247"/>
    <s v="TERRESTRE"/>
    <x v="1"/>
    <s v="SANTANDER"/>
    <x v="532"/>
    <m/>
    <d v="2020-01-24T12:02:00"/>
    <d v="2020-01-24T00:00:00"/>
    <m/>
    <s v="Cerrado"/>
    <s v="Mario Orlando Obregón Gamboa"/>
    <s v="Monitoreo_IM"/>
    <m/>
    <x v="6"/>
    <n v="408403"/>
    <d v="2020-01-24T13:30:00"/>
    <d v="2020-01-24T15:22:00"/>
    <m/>
    <x v="0"/>
    <d v="2020-01-24T15:22:00"/>
    <n v="200"/>
    <s v="0.0046296296296296"/>
    <x v="3"/>
    <m/>
    <n v="0"/>
    <x v="0"/>
    <m/>
    <n v="0"/>
    <x v="1"/>
  </r>
  <r>
    <s v="INC000000506943"/>
    <s v="TERRESTRE"/>
    <x v="1"/>
    <s v="SANTANDER"/>
    <x v="533"/>
    <m/>
    <d v="2020-01-20T08:16:00"/>
    <d v="2020-01-20T00:00:00"/>
    <m/>
    <s v="Cerrado"/>
    <s v="Rafael Santos Rodriguez"/>
    <s v="Monitoreo_IM"/>
    <m/>
    <x v="6"/>
    <m/>
    <m/>
    <m/>
    <m/>
    <x v="0"/>
    <d v="2020-01-20T08:17:00"/>
    <m/>
    <n v="0"/>
    <x v="0"/>
    <n v="1"/>
    <n v="231481481.48148"/>
    <x v="2"/>
    <m/>
    <n v="0"/>
    <x v="1"/>
  </r>
  <r>
    <s v="INC000000483249"/>
    <s v="TERRESTRE"/>
    <x v="1"/>
    <s v="SANTANDER"/>
    <x v="534"/>
    <m/>
    <d v="2019-12-30T11:23:00"/>
    <d v="2020-01-02T00:00:00"/>
    <m/>
    <s v="Cerrado"/>
    <s v="Carlos Alberto Monsalba"/>
    <s v="Monitoreo_IM"/>
    <m/>
    <x v="6"/>
    <m/>
    <m/>
    <m/>
    <m/>
    <x v="0"/>
    <d v="2020-01-02T07:56:00"/>
    <m/>
    <n v="0"/>
    <x v="0"/>
    <n v="4113"/>
    <s v="0.095208333333333"/>
    <x v="2"/>
    <m/>
    <n v="0"/>
    <x v="1"/>
  </r>
  <r>
    <s v="INC000000513070"/>
    <s v="TERRESTRE"/>
    <x v="1"/>
    <s v="SANTANDER"/>
    <x v="534"/>
    <m/>
    <d v="2020-01-23T16:29:00"/>
    <d v="2020-01-23T00:00:00"/>
    <m/>
    <s v="Cerrado"/>
    <s v="Carlos Alberto Monsalba"/>
    <s v="Monitoreo_IM"/>
    <m/>
    <x v="6"/>
    <m/>
    <m/>
    <m/>
    <m/>
    <x v="0"/>
    <d v="2020-01-23T17:43:00"/>
    <m/>
    <n v="0"/>
    <x v="0"/>
    <m/>
    <n v="0"/>
    <x v="0"/>
    <n v="74"/>
    <s v="0.001712962962963"/>
    <x v="3"/>
  </r>
  <r>
    <s v="INC000000492038"/>
    <s v="TERRESTRE"/>
    <x v="1"/>
    <s v="SANTANDER"/>
    <x v="535"/>
    <m/>
    <d v="2020-01-08T14:27:00"/>
    <d v="2020-01-08T00:00:00"/>
    <m/>
    <s v="Cerrado"/>
    <s v="Benjamin Sanchez"/>
    <s v="Monitoreo_IM"/>
    <m/>
    <x v="6"/>
    <m/>
    <m/>
    <m/>
    <m/>
    <x v="0"/>
    <d v="2020-01-08T15:40:00"/>
    <m/>
    <n v="0"/>
    <x v="0"/>
    <m/>
    <n v="0"/>
    <x v="0"/>
    <n v="73"/>
    <s v="0.0016898148148148"/>
    <x v="2"/>
  </r>
  <r>
    <s v="INC000000520394"/>
    <s v="TERRESTRE"/>
    <x v="1"/>
    <s v="SANTANDER"/>
    <x v="536"/>
    <m/>
    <d v="2020-01-29T08:53:00"/>
    <d v="2020-01-29T00:00:00"/>
    <m/>
    <s v="Cerrado"/>
    <s v="Martha liliana Gomez"/>
    <s v="Monitoreo_IM"/>
    <m/>
    <x v="6"/>
    <m/>
    <m/>
    <m/>
    <m/>
    <x v="0"/>
    <d v="2020-01-29T09:00:00"/>
    <m/>
    <n v="0"/>
    <x v="0"/>
    <m/>
    <n v="0"/>
    <x v="0"/>
    <n v="7"/>
    <s v="0.00016203703703704"/>
    <x v="2"/>
  </r>
  <r>
    <s v="INC000000523684"/>
    <s v="TERRESTRE"/>
    <x v="1"/>
    <s v="SANTANDER"/>
    <x v="536"/>
    <m/>
    <d v="2020-01-31T08:52:00"/>
    <d v="2020-01-31T00:00:00"/>
    <m/>
    <s v="Cerrado"/>
    <s v="Martha liliana Gomez"/>
    <s v="Monitoreo_IM"/>
    <m/>
    <x v="6"/>
    <m/>
    <m/>
    <m/>
    <m/>
    <x v="0"/>
    <d v="2020-01-31T08:59:00"/>
    <m/>
    <n v="0"/>
    <x v="0"/>
    <m/>
    <n v="0"/>
    <x v="0"/>
    <n v="7"/>
    <s v="0.00016203703703704"/>
    <x v="2"/>
  </r>
  <r>
    <s v="INC000000501792"/>
    <s v="TERRESTRE"/>
    <x v="1"/>
    <s v="SANTANDER"/>
    <x v="537"/>
    <m/>
    <d v="2020-01-15T21:52:00"/>
    <d v="2020-01-16T00:00:00"/>
    <m/>
    <s v="Cerrado"/>
    <s v="William Cueto Barragan"/>
    <s v="Monitoreo_IM"/>
    <m/>
    <x v="6"/>
    <m/>
    <m/>
    <m/>
    <m/>
    <x v="0"/>
    <d v="2020-01-15T23:00:00"/>
    <m/>
    <n v="0"/>
    <x v="0"/>
    <n v="68"/>
    <s v="0.0015740740740741"/>
    <x v="2"/>
    <m/>
    <n v="0"/>
    <x v="1"/>
  </r>
  <r>
    <s v="INC000000510877"/>
    <s v="TERRESTRE"/>
    <x v="1"/>
    <s v="SANTANDER"/>
    <x v="537"/>
    <m/>
    <d v="2020-01-22T11:19:00"/>
    <d v="2020-01-22T00:00:00"/>
    <m/>
    <s v="Cerrado"/>
    <s v="William Cueto Barragan"/>
    <s v="Monitoreo_IM"/>
    <m/>
    <x v="6"/>
    <m/>
    <m/>
    <m/>
    <m/>
    <x v="0"/>
    <d v="2020-01-22T13:38:00"/>
    <m/>
    <n v="0"/>
    <x v="0"/>
    <m/>
    <n v="0"/>
    <x v="0"/>
    <n v="139"/>
    <s v="0.0032175925925926"/>
    <x v="2"/>
  </r>
  <r>
    <s v="INC000000514200"/>
    <s v="TERRESTRE"/>
    <x v="1"/>
    <s v="SANTANDER"/>
    <x v="538"/>
    <m/>
    <d v="2020-01-24T12:02:00"/>
    <d v="2020-01-24T00:00:00"/>
    <m/>
    <s v="Cerrado"/>
    <s v="Maybeth arias Nieto"/>
    <s v="Monitoreo_IM"/>
    <m/>
    <x v="6"/>
    <n v="408403"/>
    <d v="2020-01-24T12:02:00"/>
    <d v="2020-01-24T15:22:00"/>
    <m/>
    <x v="0"/>
    <d v="2020-01-24T15:22:00"/>
    <n v="200"/>
    <s v="0.0046296296296296"/>
    <x v="3"/>
    <m/>
    <n v="0"/>
    <x v="0"/>
    <m/>
    <n v="0"/>
    <x v="1"/>
  </r>
  <r>
    <s v="INC000000498816"/>
    <s v="TERRESTRE"/>
    <x v="1"/>
    <s v="SANTANDER"/>
    <x v="539"/>
    <m/>
    <d v="2020-01-14T08:23:00"/>
    <d v="2020-01-15T00:00:00"/>
    <m/>
    <s v="Cerrado"/>
    <s v="Manuela Castro Figueroa"/>
    <s v="Monitoreo_IM"/>
    <m/>
    <x v="6"/>
    <m/>
    <m/>
    <m/>
    <m/>
    <x v="0"/>
    <d v="2020-01-14T08:38:00"/>
    <m/>
    <n v="0"/>
    <x v="0"/>
    <n v="15"/>
    <s v="0.00034722222222222"/>
    <x v="2"/>
    <m/>
    <n v="0"/>
    <x v="1"/>
  </r>
  <r>
    <s v="INC000000503855"/>
    <s v="TERRESTRE"/>
    <x v="1"/>
    <s v="SANTANDER"/>
    <x v="539"/>
    <m/>
    <d v="2020-01-17T08:50:00"/>
    <d v="2020-01-20T00:00:00"/>
    <m/>
    <s v="Cerrado"/>
    <s v="Manuela Castro Figueroa"/>
    <s v="Monitoreo_IM"/>
    <m/>
    <x v="6"/>
    <m/>
    <m/>
    <m/>
    <m/>
    <x v="0"/>
    <d v="2020-01-20T09:12:00"/>
    <m/>
    <n v="0"/>
    <x v="0"/>
    <m/>
    <n v="0"/>
    <x v="0"/>
    <n v="4342"/>
    <s v="0.10050925925926"/>
    <x v="2"/>
  </r>
  <r>
    <s v="INC000000508740"/>
    <s v="TERRESTRE"/>
    <x v="1"/>
    <s v="SANTANDER"/>
    <x v="539"/>
    <m/>
    <d v="2020-01-21T08:52:00"/>
    <d v="2020-01-21T00:00:00"/>
    <m/>
    <s v="Cerrado"/>
    <s v="Manuela Castro Figueroa"/>
    <s v="Monitoreo_IM"/>
    <m/>
    <x v="6"/>
    <m/>
    <m/>
    <m/>
    <m/>
    <x v="0"/>
    <d v="2020-01-21T09:18:00"/>
    <m/>
    <n v="0"/>
    <x v="0"/>
    <n v="26"/>
    <s v="0.00060185185185185"/>
    <x v="2"/>
    <m/>
    <n v="0"/>
    <x v="1"/>
  </r>
  <r>
    <s v="INC000000510661"/>
    <s v="TERRESTRE"/>
    <x v="1"/>
    <s v="SANTANDER"/>
    <x v="539"/>
    <m/>
    <d v="2020-01-22T08:52:00"/>
    <d v="2020-01-22T00:00:00"/>
    <m/>
    <s v="Cerrado"/>
    <s v="Manuela Castro Figueroa"/>
    <s v="Monitoreo_IM"/>
    <m/>
    <x v="6"/>
    <m/>
    <m/>
    <m/>
    <m/>
    <x v="0"/>
    <d v="2020-01-22T12:24:00"/>
    <m/>
    <n v="0"/>
    <x v="0"/>
    <m/>
    <n v="0"/>
    <x v="0"/>
    <n v="212"/>
    <s v="0.0049074074074074"/>
    <x v="2"/>
  </r>
  <r>
    <s v="INC000000512310"/>
    <s v="TERRESTRE"/>
    <x v="1"/>
    <s v="SANTANDER"/>
    <x v="539"/>
    <m/>
    <d v="2020-01-23T08:52:00"/>
    <d v="2020-01-23T00:00:00"/>
    <m/>
    <s v="Cerrado"/>
    <s v="Manuela Castro Figueroa"/>
    <s v="Monitoreo_IM"/>
    <m/>
    <x v="6"/>
    <m/>
    <m/>
    <m/>
    <m/>
    <x v="0"/>
    <d v="2020-01-23T09:28:00"/>
    <m/>
    <n v="0"/>
    <x v="0"/>
    <m/>
    <n v="0"/>
    <x v="0"/>
    <n v="36"/>
    <s v="0.00083333333333333"/>
    <x v="3"/>
  </r>
  <r>
    <s v="INC000000513673"/>
    <s v="TERRESTRE"/>
    <x v="1"/>
    <s v="SANTANDER"/>
    <x v="539"/>
    <m/>
    <d v="2020-01-24T08:51:00"/>
    <d v="2020-01-24T00:00:00"/>
    <m/>
    <s v="Cerrado"/>
    <s v="Manuela Castro Figueroa"/>
    <s v="Monitoreo_IM"/>
    <m/>
    <x v="6"/>
    <m/>
    <m/>
    <m/>
    <m/>
    <x v="0"/>
    <d v="2020-01-24T09:26:00"/>
    <m/>
    <n v="0"/>
    <x v="0"/>
    <m/>
    <n v="0"/>
    <x v="0"/>
    <n v="35"/>
    <s v="0.00081018518518519"/>
    <x v="3"/>
  </r>
  <r>
    <s v="INC000000514394"/>
    <s v="TERRESTRE"/>
    <x v="1"/>
    <s v="SANTANDER"/>
    <x v="539"/>
    <m/>
    <d v="2020-01-24T14:53:00"/>
    <d v="2020-01-28T00:00:00"/>
    <m/>
    <s v="Cerrado"/>
    <s v="Manuela Castro Figueroa"/>
    <s v="Monitoreo_IM"/>
    <m/>
    <x v="6"/>
    <m/>
    <m/>
    <m/>
    <m/>
    <x v="0"/>
    <d v="2020-01-28T08:13:00"/>
    <m/>
    <n v="0"/>
    <x v="0"/>
    <n v="5247"/>
    <s v="0.12145833333333"/>
    <x v="2"/>
    <n v="113"/>
    <s v="0.0026157407407407"/>
    <x v="3"/>
  </r>
  <r>
    <s v="INC000000501908"/>
    <s v="TERRESTRE"/>
    <x v="1"/>
    <s v="SANTANDER"/>
    <x v="540"/>
    <m/>
    <d v="2020-01-15T21:53:00"/>
    <d v="2020-01-15T00:00:00"/>
    <m/>
    <s v="Cerrado"/>
    <s v="Heider Andres Cruz"/>
    <s v="Monitoreo_IM"/>
    <m/>
    <x v="6"/>
    <m/>
    <m/>
    <m/>
    <m/>
    <x v="0"/>
    <d v="2020-01-15T23:00:00"/>
    <m/>
    <n v="0"/>
    <x v="0"/>
    <n v="67"/>
    <s v="0.0015509259259259"/>
    <x v="2"/>
    <m/>
    <n v="0"/>
    <x v="1"/>
  </r>
  <r>
    <s v="INC000000504030"/>
    <s v="TERRESTRE"/>
    <x v="1"/>
    <s v="SANTANDER"/>
    <x v="541"/>
    <m/>
    <d v="2020-01-17T08:58:00"/>
    <d v="2020-01-17T00:00:00"/>
    <m/>
    <s v="Cerrado"/>
    <s v="Celina Sarmiento Fuentes"/>
    <s v="Monitoreo_IM"/>
    <m/>
    <x v="6"/>
    <m/>
    <m/>
    <m/>
    <m/>
    <x v="0"/>
    <d v="2020-01-17T09:27:00"/>
    <m/>
    <n v="0"/>
    <x v="0"/>
    <n v="29"/>
    <s v="0.0006712962962963"/>
    <x v="2"/>
    <m/>
    <n v="0"/>
    <x v="1"/>
  </r>
  <r>
    <s v="INC000000514306"/>
    <s v="TERRESTRE"/>
    <x v="1"/>
    <s v="SANTANDER"/>
    <x v="542"/>
    <m/>
    <d v="2020-01-24T12:02:00"/>
    <d v="2020-01-24T00:00:00"/>
    <m/>
    <s v="Cerrado"/>
    <s v="Mireya Velázquez duarte"/>
    <s v="Monitoreo_IM"/>
    <m/>
    <x v="6"/>
    <n v="408403"/>
    <d v="2020-01-24T13:30:00"/>
    <d v="2020-01-24T15:50:00"/>
    <m/>
    <x v="0"/>
    <d v="2020-01-24T15:50:00"/>
    <n v="228"/>
    <s v="0.0052777777777778"/>
    <x v="3"/>
    <m/>
    <n v="0"/>
    <x v="0"/>
    <m/>
    <n v="0"/>
    <x v="1"/>
  </r>
  <r>
    <s v="INC000000501874"/>
    <s v="TERRESTRE"/>
    <x v="1"/>
    <s v="SANTANDER"/>
    <x v="543"/>
    <m/>
    <d v="2020-01-15T21:53:00"/>
    <d v="2020-01-15T00:00:00"/>
    <m/>
    <s v="Cerrado"/>
    <s v="Carlos Mauricio Ramirez"/>
    <s v="Monitoreo_IM"/>
    <m/>
    <x v="6"/>
    <m/>
    <m/>
    <m/>
    <m/>
    <x v="0"/>
    <d v="2020-01-15T23:00:00"/>
    <m/>
    <n v="0"/>
    <x v="0"/>
    <n v="67"/>
    <s v="0.0015509259259259"/>
    <x v="2"/>
    <m/>
    <n v="0"/>
    <x v="1"/>
  </r>
  <r>
    <s v="INC000000510657"/>
    <s v="TERRESTRE"/>
    <x v="1"/>
    <s v="SANTANDER"/>
    <x v="543"/>
    <m/>
    <d v="2020-01-22T08:52:00"/>
    <d v="2020-01-22T00:00:00"/>
    <m/>
    <s v="Cerrado"/>
    <s v="Carlos Mauricio Ramirez"/>
    <s v="Monitoreo_IM"/>
    <m/>
    <x v="6"/>
    <m/>
    <m/>
    <m/>
    <m/>
    <x v="0"/>
    <d v="2020-01-22T14:25:00"/>
    <m/>
    <n v="0"/>
    <x v="0"/>
    <m/>
    <n v="0"/>
    <x v="0"/>
    <n v="333"/>
    <s v="0.0077083333333333"/>
    <x v="2"/>
  </r>
  <r>
    <s v="INC000000523582"/>
    <s v="TERRESTRE"/>
    <x v="1"/>
    <s v="SANTANDER"/>
    <x v="543"/>
    <m/>
    <d v="2020-01-31T09:01:00"/>
    <d v="2020-01-31T00:00:00"/>
    <m/>
    <s v="Cerrado"/>
    <s v="Carlos Mauricio Ramirez"/>
    <s v="Monitoreo_IM"/>
    <m/>
    <x v="6"/>
    <m/>
    <m/>
    <m/>
    <m/>
    <x v="0"/>
    <d v="2020-01-31T09:50:00"/>
    <m/>
    <n v="0"/>
    <x v="0"/>
    <m/>
    <n v="0"/>
    <x v="0"/>
    <n v="49"/>
    <s v="0.0011342592592593"/>
    <x v="2"/>
  </r>
  <r>
    <s v="INC000000486815"/>
    <s v="TERRESTRE"/>
    <x v="1"/>
    <s v="SANTANDER"/>
    <x v="544"/>
    <m/>
    <d v="2020-01-03T09:35:00"/>
    <d v="2020-01-07T00:00:00"/>
    <m/>
    <s v="Cerrado"/>
    <s v="Neftali Gonzalez Hereño"/>
    <s v="Monitoreo_IM"/>
    <m/>
    <x v="6"/>
    <m/>
    <m/>
    <m/>
    <m/>
    <x v="0"/>
    <d v="2020-01-07T07:33:00"/>
    <m/>
    <n v="0"/>
    <x v="0"/>
    <m/>
    <n v="0"/>
    <x v="0"/>
    <n v="5638"/>
    <s v="0.13050925925926"/>
    <x v="2"/>
  </r>
  <r>
    <s v="INC000000492048"/>
    <s v="TERRESTRE"/>
    <x v="1"/>
    <s v="SANTANDER"/>
    <x v="544"/>
    <m/>
    <d v="2020-01-08T14:48:00"/>
    <d v="2020-01-09T00:00:00"/>
    <m/>
    <s v="Cerrado"/>
    <s v="Neftali Gonzalez Hereño"/>
    <s v="Monitoreo_IM"/>
    <m/>
    <x v="6"/>
    <m/>
    <m/>
    <m/>
    <m/>
    <x v="0"/>
    <d v="2020-01-09T08:00:00"/>
    <m/>
    <n v="0"/>
    <x v="0"/>
    <m/>
    <n v="0"/>
    <x v="0"/>
    <n v="1032"/>
    <s v="0.023888888888889"/>
    <x v="2"/>
  </r>
  <r>
    <s v="INC000000497108"/>
    <s v="TERRESTRE"/>
    <x v="1"/>
    <s v="SANTANDER"/>
    <x v="544"/>
    <m/>
    <d v="2020-01-13T09:11:00"/>
    <d v="2020-01-13T00:00:00"/>
    <m/>
    <s v="Cerrado"/>
    <s v="Neftali Gonzalez Hereño"/>
    <s v="Monitoreo_IM"/>
    <m/>
    <x v="6"/>
    <m/>
    <m/>
    <m/>
    <m/>
    <x v="0"/>
    <d v="2020-01-13T11:49:00"/>
    <m/>
    <n v="0"/>
    <x v="0"/>
    <m/>
    <n v="0"/>
    <x v="0"/>
    <n v="158"/>
    <s v="0.0036574074074074"/>
    <x v="2"/>
  </r>
  <r>
    <s v="INC000000500600"/>
    <s v="TERRESTRE"/>
    <x v="1"/>
    <s v="SANTANDER"/>
    <x v="544"/>
    <m/>
    <d v="2020-01-15T08:23:00"/>
    <d v="2020-01-15T00:00:00"/>
    <m/>
    <s v="Cerrado"/>
    <s v="Neftali Gonzalez Hereño"/>
    <s v="Monitoreo_IM"/>
    <m/>
    <x v="6"/>
    <m/>
    <m/>
    <m/>
    <m/>
    <x v="0"/>
    <d v="2020-01-15T08:46:00"/>
    <m/>
    <n v="0"/>
    <x v="0"/>
    <n v="23"/>
    <s v="0.00053240740740741"/>
    <x v="2"/>
    <m/>
    <n v="0"/>
    <x v="1"/>
  </r>
  <r>
    <s v="INC000000513827"/>
    <s v="TERRESTRE"/>
    <x v="1"/>
    <s v="SANTANDER"/>
    <x v="544"/>
    <m/>
    <d v="2020-01-24T08:51:00"/>
    <d v="2020-01-24T00:00:00"/>
    <m/>
    <s v="Cerrado"/>
    <s v="Neftali Gonzalez Hereño"/>
    <s v="Monitoreo_IM"/>
    <m/>
    <x v="6"/>
    <m/>
    <m/>
    <m/>
    <m/>
    <x v="0"/>
    <d v="2020-01-24T09:28:00"/>
    <m/>
    <n v="0"/>
    <x v="0"/>
    <m/>
    <n v="0"/>
    <x v="0"/>
    <n v="37"/>
    <s v="0.00085648148148148"/>
    <x v="3"/>
  </r>
  <r>
    <s v="INC000000518807"/>
    <s v="TERRESTRE"/>
    <x v="1"/>
    <s v="SANTANDER"/>
    <x v="544"/>
    <m/>
    <d v="2020-01-28T08:51:00"/>
    <d v="2020-01-28T00:00:00"/>
    <m/>
    <s v="Cerrado"/>
    <s v="Neftali Gonzalez Hereño"/>
    <s v="Monitoreo_IM"/>
    <m/>
    <x v="6"/>
    <m/>
    <m/>
    <m/>
    <m/>
    <x v="0"/>
    <d v="2020-01-28T08:56:00"/>
    <m/>
    <n v="0"/>
    <x v="0"/>
    <m/>
    <n v="0"/>
    <x v="0"/>
    <n v="5"/>
    <s v="0.00011574074074074"/>
    <x v="3"/>
  </r>
  <r>
    <s v="INC000000498576"/>
    <s v="TERRESTRE"/>
    <x v="1"/>
    <s v="SANTANDER"/>
    <x v="545"/>
    <m/>
    <d v="2020-01-14T08:23:00"/>
    <d v="2020-01-14T00:00:00"/>
    <m/>
    <s v="Cerrado"/>
    <s v="Gilberto antonio galvis"/>
    <s v="Monitoreo_IM"/>
    <m/>
    <x v="6"/>
    <m/>
    <m/>
    <m/>
    <m/>
    <x v="0"/>
    <d v="2020-01-14T09:14:00"/>
    <m/>
    <n v="0"/>
    <x v="0"/>
    <n v="51"/>
    <s v="0.0011805555555556"/>
    <x v="2"/>
    <m/>
    <n v="0"/>
    <x v="1"/>
  </r>
  <r>
    <s v="INC000000506940"/>
    <s v="TERRESTRE"/>
    <x v="1"/>
    <s v="SANTANDER"/>
    <x v="545"/>
    <m/>
    <d v="2020-01-20T08:16:00"/>
    <d v="2020-01-20T00:00:00"/>
    <m/>
    <s v="Cerrado"/>
    <s v="Gilberto antonio galvis"/>
    <s v="Monitoreo_IM"/>
    <m/>
    <x v="6"/>
    <m/>
    <m/>
    <m/>
    <m/>
    <x v="0"/>
    <d v="2020-01-20T08:31:00"/>
    <m/>
    <n v="0"/>
    <x v="0"/>
    <n v="15"/>
    <s v="0.00034722222222222"/>
    <x v="2"/>
    <m/>
    <n v="0"/>
    <x v="1"/>
  </r>
  <r>
    <s v="INC000000509116"/>
    <s v="TERRESTRE"/>
    <x v="1"/>
    <s v="SANTANDER"/>
    <x v="545"/>
    <m/>
    <d v="2020-01-21T10:41:00"/>
    <d v="2020-01-22T00:00:00"/>
    <m/>
    <s v="Cerrado"/>
    <s v="Gilberto antonio galvis"/>
    <s v="Monitoreo_IM"/>
    <m/>
    <x v="6"/>
    <m/>
    <m/>
    <m/>
    <m/>
    <x v="0"/>
    <d v="2020-01-22T14:33:00"/>
    <m/>
    <n v="0"/>
    <x v="0"/>
    <m/>
    <n v="0"/>
    <x v="0"/>
    <n v="1672"/>
    <s v="0.038703703703704"/>
    <x v="2"/>
  </r>
  <r>
    <s v="INC000000512285"/>
    <s v="TERRESTRE"/>
    <x v="1"/>
    <s v="SANTANDER"/>
    <x v="545"/>
    <m/>
    <d v="2020-01-23T08:52:00"/>
    <d v="2020-01-23T00:00:00"/>
    <m/>
    <s v="Cerrado"/>
    <s v="Gilberto antonio galvis"/>
    <s v="Monitoreo_IM"/>
    <m/>
    <x v="6"/>
    <m/>
    <m/>
    <m/>
    <m/>
    <x v="0"/>
    <d v="2020-01-23T09:00:00"/>
    <m/>
    <n v="0"/>
    <x v="0"/>
    <m/>
    <n v="0"/>
    <x v="0"/>
    <n v="8"/>
    <s v="0.00018518518518519"/>
    <x v="3"/>
  </r>
  <r>
    <s v="INC000000483947"/>
    <s v="TERRESTRE"/>
    <x v="1"/>
    <s v="SANTANDER"/>
    <x v="546"/>
    <m/>
    <d v="2019-12-31T09:26:00"/>
    <d v="2020-01-02T00:00:00"/>
    <m/>
    <s v="Cerrado"/>
    <s v="Carlos Augusto Silva Camargo"/>
    <s v="Monitoreo_IM"/>
    <m/>
    <x v="6"/>
    <m/>
    <m/>
    <m/>
    <m/>
    <x v="0"/>
    <d v="2020-01-02T07:54:00"/>
    <m/>
    <n v="0"/>
    <x v="0"/>
    <n v="2788"/>
    <s v="0.064537037037037"/>
    <x v="2"/>
    <m/>
    <n v="0"/>
    <x v="1"/>
  </r>
  <r>
    <s v="INC000000504722"/>
    <s v="TERRESTRE"/>
    <x v="1"/>
    <s v="SANTANDER"/>
    <x v="546"/>
    <m/>
    <d v="2020-01-17T16:20:00"/>
    <d v="2020-01-20T00:00:00"/>
    <m/>
    <s v="Cerrado"/>
    <s v="Carlos Augusto Silva Camargo"/>
    <s v="Monitoreo_IM"/>
    <m/>
    <x v="6"/>
    <m/>
    <m/>
    <m/>
    <m/>
    <x v="0"/>
    <d v="2020-01-20T08:00:00"/>
    <m/>
    <n v="0"/>
    <x v="0"/>
    <n v="3702"/>
    <s v="0.085694444444444"/>
    <x v="1"/>
    <n v="118"/>
    <s v="0.0027314814814815"/>
    <x v="3"/>
  </r>
  <r>
    <s v="INC000000509682"/>
    <s v="TERRESTRE"/>
    <x v="1"/>
    <s v="SANTANDER"/>
    <x v="546"/>
    <m/>
    <d v="2020-01-21T16:18:00"/>
    <d v="2020-01-22T00:00:00"/>
    <m/>
    <s v="Cerrado"/>
    <s v="Carlos Augusto Silva Camargo"/>
    <s v="Monitoreo_IM"/>
    <m/>
    <x v="6"/>
    <m/>
    <m/>
    <m/>
    <m/>
    <x v="0"/>
    <d v="2020-01-22T07:54:00"/>
    <m/>
    <n v="0"/>
    <x v="0"/>
    <n v="936"/>
    <s v="0.021666666666667"/>
    <x v="1"/>
    <m/>
    <n v="0"/>
    <x v="1"/>
  </r>
  <r>
    <s v="INC000000491990"/>
    <s v="TERRESTRE"/>
    <x v="1"/>
    <s v="SANTANDER"/>
    <x v="547"/>
    <m/>
    <d v="2020-01-08T14:39:00"/>
    <d v="2020-01-09T00:00:00"/>
    <m/>
    <s v="Cerrado"/>
    <s v="Carlos Alberto Monsalba"/>
    <s v="Monitoreo_IM"/>
    <m/>
    <x v="6"/>
    <m/>
    <m/>
    <m/>
    <m/>
    <x v="0"/>
    <d v="2020-01-09T07:53:00"/>
    <m/>
    <n v="0"/>
    <x v="0"/>
    <m/>
    <n v="0"/>
    <x v="0"/>
    <n v="1034"/>
    <s v="0.023935185185185"/>
    <x v="2"/>
  </r>
  <r>
    <s v="INC000000501599"/>
    <s v="TERRESTRE"/>
    <x v="1"/>
    <s v="SANTANDER"/>
    <x v="547"/>
    <m/>
    <d v="2020-01-15T17:08:00"/>
    <d v="2020-01-16T00:00:00"/>
    <m/>
    <s v="Cerrado"/>
    <s v="Carlos Alberto Monsalba"/>
    <s v="Monitoreo_IM"/>
    <m/>
    <x v="6"/>
    <m/>
    <m/>
    <m/>
    <m/>
    <x v="0"/>
    <d v="2020-01-16T08:00:00"/>
    <m/>
    <n v="0"/>
    <x v="0"/>
    <m/>
    <n v="0"/>
    <x v="0"/>
    <n v="892"/>
    <s v="0.020648148148148"/>
    <x v="3"/>
  </r>
  <r>
    <s v="INC000000503834"/>
    <s v="TERRESTRE"/>
    <x v="1"/>
    <s v="SANTANDER"/>
    <x v="547"/>
    <m/>
    <d v="2020-01-17T08:07:00"/>
    <d v="2020-01-17T00:00:00"/>
    <m/>
    <s v="Cerrado"/>
    <s v="Carlos Alberto Monsalba"/>
    <s v="Monitoreo_IM"/>
    <m/>
    <x v="6"/>
    <m/>
    <m/>
    <m/>
    <m/>
    <x v="0"/>
    <d v="2020-01-17T08:10:00"/>
    <m/>
    <n v="0"/>
    <x v="0"/>
    <n v="3"/>
    <n v="694444444.44444001"/>
    <x v="2"/>
    <m/>
    <n v="0"/>
    <x v="1"/>
  </r>
  <r>
    <s v="INC000000521366"/>
    <s v="TERRESTRE"/>
    <x v="1"/>
    <s v="SANTANDER"/>
    <x v="547"/>
    <m/>
    <d v="2020-01-29T16:34:00"/>
    <d v="2020-01-30T00:00:00"/>
    <m/>
    <s v="Cerrado"/>
    <s v="Carlos Alberto Monsalba"/>
    <s v="Monitoreo_IM"/>
    <m/>
    <x v="6"/>
    <m/>
    <m/>
    <m/>
    <m/>
    <x v="0"/>
    <d v="2020-01-30T07:46:00"/>
    <m/>
    <n v="0"/>
    <x v="0"/>
    <n v="838"/>
    <s v="0.019398148148148"/>
    <x v="2"/>
    <n v="74"/>
    <s v="0.001712962962963"/>
    <x v="3"/>
  </r>
  <r>
    <s v="INC000000485482"/>
    <s v="TERRESTRE"/>
    <x v="1"/>
    <s v="SANTANDER"/>
    <x v="548"/>
    <m/>
    <d v="2020-01-02T11:31:00"/>
    <d v="2020-01-03T00:00:00"/>
    <m/>
    <s v="Cerrado"/>
    <s v="Edwin Oswaldo Correa Angarita"/>
    <s v="Monitoreo_IM"/>
    <m/>
    <x v="6"/>
    <m/>
    <m/>
    <m/>
    <m/>
    <x v="0"/>
    <d v="2020-01-02T23:18:00"/>
    <m/>
    <n v="0"/>
    <x v="0"/>
    <n v="707"/>
    <s v="0.016365740740741"/>
    <x v="1"/>
    <m/>
    <n v="0"/>
    <x v="1"/>
  </r>
  <r>
    <s v="INC000000509496"/>
    <s v="TERRESTRE"/>
    <x v="1"/>
    <s v="SANTANDER"/>
    <x v="548"/>
    <m/>
    <d v="2020-01-21T15:34:00"/>
    <d v="2020-01-22T00:00:00"/>
    <m/>
    <s v="Cerrado"/>
    <s v="Edwin Oswaldo Correa Angarita"/>
    <s v="Monitoreo_IM"/>
    <m/>
    <x v="6"/>
    <m/>
    <m/>
    <m/>
    <m/>
    <x v="0"/>
    <d v="2020-01-22T08:06:00"/>
    <m/>
    <n v="0"/>
    <x v="0"/>
    <m/>
    <n v="0"/>
    <x v="0"/>
    <n v="992"/>
    <s v="0.022962962962963"/>
    <x v="2"/>
  </r>
  <r>
    <s v="INC000000520416"/>
    <s v="TERRESTRE"/>
    <x v="1"/>
    <s v="SANTANDER"/>
    <x v="549"/>
    <m/>
    <d v="2020-01-29T08:53:00"/>
    <d v="2020-01-29T00:00:00"/>
    <m/>
    <s v="Cerrado"/>
    <s v="Claudia Leonor LLanes"/>
    <s v="Monitoreo_IM"/>
    <m/>
    <x v="6"/>
    <m/>
    <m/>
    <m/>
    <m/>
    <x v="0"/>
    <d v="2020-01-29T11:47:00"/>
    <m/>
    <n v="0"/>
    <x v="0"/>
    <m/>
    <n v="0"/>
    <x v="0"/>
    <n v="174"/>
    <s v="0.0040277777777778"/>
    <x v="2"/>
  </r>
  <r>
    <s v="INC000000501912"/>
    <s v="TERRESTRE"/>
    <x v="1"/>
    <s v="SANTANDER"/>
    <x v="550"/>
    <m/>
    <d v="2020-01-15T21:55:00"/>
    <d v="2020-01-16T00:00:00"/>
    <m/>
    <s v="Cerrado"/>
    <s v="Hector Torres Serrano"/>
    <s v="Monitoreo_IM"/>
    <m/>
    <x v="6"/>
    <m/>
    <m/>
    <m/>
    <m/>
    <x v="0"/>
    <d v="2020-01-15T23:00:00"/>
    <m/>
    <n v="0"/>
    <x v="0"/>
    <n v="65"/>
    <s v="0.0015046296296296"/>
    <x v="2"/>
    <m/>
    <n v="0"/>
    <x v="1"/>
  </r>
  <r>
    <s v="INC000000487264"/>
    <s v="TERRESTRE"/>
    <x v="1"/>
    <s v="SANTANDER"/>
    <x v="551"/>
    <m/>
    <d v="2020-01-03T15:15:00"/>
    <d v="2020-01-07T00:00:00"/>
    <m/>
    <s v="Cerrado"/>
    <s v="Fredy Alexander Ardila Montero"/>
    <s v="Monitoreo_IM"/>
    <m/>
    <x v="6"/>
    <m/>
    <m/>
    <m/>
    <m/>
    <x v="0"/>
    <d v="2020-01-07T08:47:00"/>
    <m/>
    <n v="0"/>
    <x v="0"/>
    <m/>
    <n v="0"/>
    <x v="0"/>
    <n v="5372"/>
    <s v="0.12435185185185"/>
    <x v="2"/>
  </r>
  <r>
    <s v="INC000000514246"/>
    <s v="TERRESTRE"/>
    <x v="1"/>
    <s v="SANTANDER"/>
    <x v="552"/>
    <m/>
    <d v="2020-01-24T12:02:00"/>
    <d v="2020-01-24T00:00:00"/>
    <m/>
    <s v="Cerrado"/>
    <s v="Benjamin Sanches Castillo"/>
    <s v="Monitoreo_IM"/>
    <m/>
    <x v="6"/>
    <n v="408403"/>
    <d v="2020-01-24T13:30:00"/>
    <d v="2020-01-24T15:22:00"/>
    <m/>
    <x v="0"/>
    <d v="2020-01-24T15:22:00"/>
    <n v="112"/>
    <s v="0.0025925925925926"/>
    <x v="3"/>
    <m/>
    <n v="0"/>
    <x v="0"/>
    <n v="88"/>
    <s v="0.002037037037037"/>
    <x v="3"/>
  </r>
  <r>
    <s v="INC000000486808"/>
    <s v="TERRESTRE"/>
    <x v="1"/>
    <s v="SANTANDER"/>
    <x v="553"/>
    <m/>
    <d v="2020-01-03T09:24:00"/>
    <d v="2020-01-03T00:00:00"/>
    <m/>
    <s v="Cerrado"/>
    <s v="Maria luisa mejía"/>
    <s v="Monitoreo_IM"/>
    <m/>
    <x v="6"/>
    <m/>
    <m/>
    <m/>
    <m/>
    <x v="0"/>
    <d v="2020-01-03T09:24:00"/>
    <m/>
    <n v="0"/>
    <x v="0"/>
    <n v="0"/>
    <n v="0"/>
    <x v="2"/>
    <m/>
    <n v="0"/>
    <x v="1"/>
  </r>
  <r>
    <s v="INC000000487290"/>
    <s v="TERRESTRE"/>
    <x v="1"/>
    <s v="SANTANDER"/>
    <x v="553"/>
    <m/>
    <d v="2020-01-03T16:13:00"/>
    <d v="2020-01-15T00:00:00"/>
    <m/>
    <s v="Cerrado"/>
    <s v="Maria luisa mejía"/>
    <s v="Monitoreo_IM"/>
    <m/>
    <x v="6"/>
    <m/>
    <m/>
    <m/>
    <m/>
    <x v="0"/>
    <d v="2020-01-15T08:36:00"/>
    <m/>
    <n v="0"/>
    <x v="0"/>
    <n v="16823"/>
    <s v="0.3894212962963"/>
    <x v="2"/>
    <m/>
    <n v="0"/>
    <x v="1"/>
  </r>
  <r>
    <s v="INC000000512191"/>
    <s v="TERRESTRE"/>
    <x v="1"/>
    <s v="SANTANDER"/>
    <x v="554"/>
    <m/>
    <d v="2020-01-23T08:51:00"/>
    <d v="2020-01-23T00:00:00"/>
    <m/>
    <s v="Cerrado"/>
    <s v="Maria Esperanza Galvis Pimiento"/>
    <s v="Monitoreo_IM"/>
    <m/>
    <x v="6"/>
    <m/>
    <m/>
    <m/>
    <m/>
    <x v="0"/>
    <d v="2020-01-23T16:59:00"/>
    <m/>
    <n v="0"/>
    <x v="0"/>
    <m/>
    <n v="0"/>
    <x v="0"/>
    <n v="488"/>
    <s v="0.011296296296296"/>
    <x v="2"/>
  </r>
  <r>
    <s v="INC000000501794"/>
    <s v="TERRESTRE"/>
    <x v="1"/>
    <s v="SANTANDER"/>
    <x v="555"/>
    <m/>
    <d v="2020-01-15T21:54:00"/>
    <d v="2020-01-16T00:00:00"/>
    <m/>
    <s v="Cerrado"/>
    <s v="Sandra Milena Archila Quintero"/>
    <s v="Monitoreo_IM"/>
    <m/>
    <x v="6"/>
    <m/>
    <m/>
    <m/>
    <m/>
    <x v="0"/>
    <d v="2020-01-15T23:00:00"/>
    <m/>
    <n v="0"/>
    <x v="0"/>
    <n v="66"/>
    <s v="0.0015277777777778"/>
    <x v="2"/>
    <m/>
    <n v="0"/>
    <x v="1"/>
  </r>
  <r>
    <s v="INC000000510927"/>
    <s v="TERRESTRE"/>
    <x v="1"/>
    <s v="SANTANDER"/>
    <x v="555"/>
    <m/>
    <d v="2020-01-22T10:20:00"/>
    <d v="2020-01-22T00:00:00"/>
    <m/>
    <s v="Cerrado"/>
    <s v="Sandra Milena Archila Quintero"/>
    <s v="Monitoreo_IM"/>
    <m/>
    <x v="6"/>
    <m/>
    <m/>
    <m/>
    <m/>
    <x v="0"/>
    <d v="2020-01-22T10:52:00"/>
    <m/>
    <n v="0"/>
    <x v="0"/>
    <m/>
    <n v="0"/>
    <x v="0"/>
    <n v="32"/>
    <s v="0.00074074074074074"/>
    <x v="2"/>
  </r>
  <r>
    <s v="INC000000511221"/>
    <s v="TERRESTRE"/>
    <x v="1"/>
    <s v="SANTANDER"/>
    <x v="556"/>
    <m/>
    <d v="2020-01-22T12:11:00"/>
    <d v="2020-01-22T00:00:00"/>
    <m/>
    <s v="Cerrado"/>
    <s v="Doris Rocio Duarte Silva"/>
    <s v="Monitoreo_IM"/>
    <m/>
    <x v="6"/>
    <m/>
    <m/>
    <m/>
    <m/>
    <x v="0"/>
    <d v="2020-01-22T15:38:00"/>
    <m/>
    <n v="0"/>
    <x v="0"/>
    <m/>
    <n v="0"/>
    <x v="0"/>
    <n v="207"/>
    <s v="0.0047916666666667"/>
    <x v="2"/>
  </r>
  <r>
    <s v="INC000000487269"/>
    <s v="TERRESTRE"/>
    <x v="1"/>
    <s v="SANTANDER"/>
    <x v="557"/>
    <m/>
    <d v="2020-01-03T15:31:00"/>
    <d v="2020-01-07T00:00:00"/>
    <m/>
    <s v="Cerrado"/>
    <s v="Eduard Jovani Morales"/>
    <s v="Monitoreo_IM"/>
    <m/>
    <x v="6"/>
    <m/>
    <m/>
    <m/>
    <m/>
    <x v="0"/>
    <d v="2020-01-07T07:18:00"/>
    <m/>
    <n v="0"/>
    <x v="0"/>
    <m/>
    <n v="0"/>
    <x v="0"/>
    <n v="5267"/>
    <s v="0.1219212962963"/>
    <x v="2"/>
  </r>
  <r>
    <s v="INC000000500494"/>
    <s v="TERRESTRE"/>
    <x v="1"/>
    <s v="SANTANDER"/>
    <x v="557"/>
    <m/>
    <d v="2020-01-15T08:23:00"/>
    <d v="2020-01-16T00:00:00"/>
    <m/>
    <s v="Cerrado"/>
    <s v="Eduard Jovani Morales"/>
    <s v="Monitoreo_IM"/>
    <m/>
    <x v="6"/>
    <m/>
    <m/>
    <m/>
    <m/>
    <x v="0"/>
    <d v="2020-01-16T07:30:00"/>
    <m/>
    <n v="0"/>
    <x v="0"/>
    <n v="1387"/>
    <s v="0.032106481481481"/>
    <x v="5"/>
    <m/>
    <n v="0"/>
    <x v="1"/>
  </r>
  <r>
    <s v="INC000000520513"/>
    <s v="TERRESTRE"/>
    <x v="1"/>
    <s v="SANTANDER"/>
    <x v="557"/>
    <m/>
    <d v="2020-01-29T08:59:00"/>
    <d v="2020-01-30T00:00:00"/>
    <m/>
    <s v="Cerrado"/>
    <s v="Eduard Jovani Morales"/>
    <s v="Monitoreo_IM"/>
    <m/>
    <x v="6"/>
    <m/>
    <m/>
    <m/>
    <m/>
    <x v="0"/>
    <d v="2020-01-30T08:33:00"/>
    <m/>
    <n v="0"/>
    <x v="0"/>
    <m/>
    <n v="0"/>
    <x v="0"/>
    <n v="1414"/>
    <s v="0.032731481481481"/>
    <x v="2"/>
  </r>
  <r>
    <s v="INC000000522167"/>
    <s v="TERRESTRE"/>
    <x v="1"/>
    <s v="SANTANDER"/>
    <x v="557"/>
    <m/>
    <d v="2020-01-30T09:10:00"/>
    <d v="2020-01-31T00:00:00"/>
    <m/>
    <s v="Cerrado"/>
    <s v="Eduard Jovani Morales"/>
    <s v="Monitoreo_IM"/>
    <m/>
    <x v="6"/>
    <m/>
    <m/>
    <m/>
    <m/>
    <x v="0"/>
    <d v="2020-01-30T09:20:00"/>
    <m/>
    <n v="0"/>
    <x v="0"/>
    <m/>
    <n v="0"/>
    <x v="0"/>
    <n v="10"/>
    <s v="0.00023148148148148"/>
    <x v="2"/>
  </r>
  <r>
    <s v="INC000000507102"/>
    <s v="TERRESTRE"/>
    <x v="1"/>
    <s v="SANTANDER"/>
    <x v="558"/>
    <m/>
    <d v="2020-01-20T08:22:00"/>
    <d v="2020-01-20T00:00:00"/>
    <m/>
    <s v="Cerrado"/>
    <s v="Rafael Chaves Avellaneda"/>
    <s v="Automatico"/>
    <m/>
    <x v="6"/>
    <m/>
    <m/>
    <m/>
    <m/>
    <x v="0"/>
    <d v="2020-01-20T15:48:00"/>
    <m/>
    <n v="0"/>
    <x v="0"/>
    <n v="446"/>
    <s v="0.010324074074074"/>
    <x v="1"/>
    <m/>
    <n v="0"/>
    <x v="1"/>
  </r>
  <r>
    <s v="INC000000501909"/>
    <s v="TERRESTRE"/>
    <x v="1"/>
    <s v="SANTANDER"/>
    <x v="559"/>
    <m/>
    <d v="2020-01-15T21:54:00"/>
    <d v="2020-01-15T00:00:00"/>
    <m/>
    <s v="Cerrado"/>
    <s v="Omar Yesid"/>
    <s v="Monitoreo_IM"/>
    <m/>
    <x v="9"/>
    <m/>
    <m/>
    <m/>
    <m/>
    <x v="0"/>
    <d v="2020-01-15T23:00:00"/>
    <m/>
    <n v="0"/>
    <x v="0"/>
    <n v="66"/>
    <s v="0.0015277777777778"/>
    <x v="2"/>
    <m/>
    <n v="0"/>
    <x v="1"/>
  </r>
  <r>
    <s v="INC000000511409"/>
    <s v="TERRESTRE"/>
    <x v="1"/>
    <s v="SANTANDER"/>
    <x v="559"/>
    <m/>
    <d v="2020-01-22T15:02:00"/>
    <d v="2020-01-23T00:00:00"/>
    <m/>
    <s v="Cerrado"/>
    <s v="Omar Yesid"/>
    <s v="Monitoreo_IM"/>
    <m/>
    <x v="9"/>
    <m/>
    <m/>
    <m/>
    <m/>
    <x v="0"/>
    <d v="2020-01-23T13:51:00"/>
    <m/>
    <n v="0"/>
    <x v="0"/>
    <m/>
    <n v="0"/>
    <x v="0"/>
    <n v="1369"/>
    <s v="0.031689814814815"/>
    <x v="2"/>
  </r>
  <r>
    <s v="INC000000524309"/>
    <s v="TERRESTRE"/>
    <x v="1"/>
    <s v="SANTANDER"/>
    <x v="559"/>
    <m/>
    <d v="2020-01-31T13:09:00"/>
    <d v="2020-02-03T00:00:00"/>
    <m/>
    <s v="Cerrado"/>
    <s v="Omar Yesid"/>
    <s v="Monitoreo_IM"/>
    <m/>
    <x v="9"/>
    <m/>
    <m/>
    <m/>
    <m/>
    <x v="0"/>
    <d v="2020-02-03T08:15:00"/>
    <m/>
    <n v="0"/>
    <x v="0"/>
    <n v="3552"/>
    <s v="0.082222222222222"/>
    <x v="2"/>
    <n v="474"/>
    <s v="0.010972222222222"/>
    <x v="3"/>
  </r>
  <r>
    <s v="INC000000490835"/>
    <s v="TERRESTRE"/>
    <x v="1"/>
    <s v="SANTANDER"/>
    <x v="560"/>
    <m/>
    <d v="2020-01-07T14:41:00"/>
    <d v="2020-01-07T00:00:00"/>
    <m/>
    <s v="Cerrado"/>
    <s v="Antonio Maria Ruiz Ayala"/>
    <s v="Monitoreo_IM"/>
    <m/>
    <x v="6"/>
    <m/>
    <m/>
    <m/>
    <m/>
    <x v="0"/>
    <d v="2020-01-07T15:55:00"/>
    <m/>
    <n v="0"/>
    <x v="0"/>
    <m/>
    <n v="0"/>
    <x v="0"/>
    <n v="74"/>
    <s v="0.001712962962963"/>
    <x v="2"/>
  </r>
  <r>
    <s v="INC000000524620"/>
    <s v="TERRESTRE"/>
    <x v="1"/>
    <s v="SANTANDER"/>
    <x v="560"/>
    <m/>
    <d v="2020-01-31T16:20:00"/>
    <d v="2020-02-03T00:00:00"/>
    <m/>
    <s v="Cerrado"/>
    <s v="Antonio Maria Ruiz Ayala"/>
    <s v="Monitoreo_IM"/>
    <m/>
    <x v="6"/>
    <m/>
    <m/>
    <m/>
    <m/>
    <x v="0"/>
    <d v="2020-02-03T08:03:00"/>
    <m/>
    <n v="0"/>
    <x v="0"/>
    <n v="3823"/>
    <s v="0.08849537037037"/>
    <x v="1"/>
    <m/>
    <n v="0"/>
    <x v="1"/>
  </r>
  <r>
    <s v="INC000000498695"/>
    <s v="TERRESTRE"/>
    <x v="1"/>
    <s v="SANTANDER"/>
    <x v="561"/>
    <m/>
    <d v="2020-01-14T08:19:00"/>
    <d v="2020-01-14T00:00:00"/>
    <m/>
    <s v="Cerrado"/>
    <s v="Samuel Pinilla Pinilla"/>
    <s v="Monitoreo_IM"/>
    <m/>
    <x v="6"/>
    <m/>
    <m/>
    <m/>
    <m/>
    <x v="0"/>
    <d v="2020-01-14T08:20:00"/>
    <m/>
    <n v="0"/>
    <x v="0"/>
    <n v="1"/>
    <n v="231481481.48148"/>
    <x v="2"/>
    <m/>
    <n v="0"/>
    <x v="1"/>
  </r>
  <r>
    <s v="INC000000501679"/>
    <s v="TERRESTRE"/>
    <x v="1"/>
    <s v="SANTANDER"/>
    <x v="561"/>
    <m/>
    <d v="2020-01-15T18:20:00"/>
    <d v="2020-01-16T00:00:00"/>
    <m/>
    <s v="Cerrado"/>
    <s v="Samuel Pinilla Pinilla"/>
    <s v="Monitoreo_IM"/>
    <m/>
    <x v="6"/>
    <m/>
    <m/>
    <m/>
    <m/>
    <x v="0"/>
    <d v="2020-01-16T08:04:00"/>
    <m/>
    <n v="0"/>
    <x v="0"/>
    <n v="824"/>
    <s v="0.019074074074074"/>
    <x v="2"/>
    <m/>
    <n v="0"/>
    <x v="1"/>
  </r>
  <r>
    <s v="INC000000503683"/>
    <s v="TERRESTRE"/>
    <x v="1"/>
    <s v="SANTANDER"/>
    <x v="561"/>
    <m/>
    <d v="2020-01-17T08:07:00"/>
    <d v="2020-01-17T00:00:00"/>
    <m/>
    <s v="Cerrado"/>
    <s v="Samuel Pinilla Pinilla"/>
    <s v="Monitoreo_IM"/>
    <m/>
    <x v="6"/>
    <m/>
    <m/>
    <m/>
    <m/>
    <x v="0"/>
    <d v="2020-01-17T08:16:00"/>
    <m/>
    <n v="0"/>
    <x v="0"/>
    <m/>
    <n v="0"/>
    <x v="0"/>
    <n v="9"/>
    <s v="0.00020833333333333"/>
    <x v="3"/>
  </r>
  <r>
    <s v="INC000000491978"/>
    <s v="TERRESTRE"/>
    <x v="1"/>
    <s v="SANTANDER"/>
    <x v="41"/>
    <m/>
    <d v="2020-01-08T14:16:00"/>
    <d v="2020-01-10T00:00:00"/>
    <m/>
    <s v="Cerrado"/>
    <s v="Diana Buitrago"/>
    <s v="Monitoreo_IM"/>
    <m/>
    <x v="6"/>
    <n v="393064"/>
    <d v="2020-01-08T16:06:00"/>
    <d v="2020-01-09T17:30:00"/>
    <m/>
    <x v="0"/>
    <d v="2020-01-09T17:30:00"/>
    <n v="0"/>
    <n v="0"/>
    <x v="2"/>
    <m/>
    <n v="0"/>
    <x v="0"/>
    <m/>
    <n v="0"/>
    <x v="1"/>
  </r>
  <r>
    <s v="INC000000497026"/>
    <s v="TERRESTRE"/>
    <x v="1"/>
    <s v="SANTANDER"/>
    <x v="41"/>
    <m/>
    <d v="2020-01-13T09:17:00"/>
    <d v="2020-01-15T00:00:00"/>
    <m/>
    <s v="Cerrado"/>
    <s v="Diana Buitrago"/>
    <s v="Monitoreo_IM"/>
    <m/>
    <x v="6"/>
    <n v="396244"/>
    <d v="2020-01-13T18:38:00"/>
    <m/>
    <m/>
    <x v="0"/>
    <d v="2020-01-15T10:41:00"/>
    <n v="2964"/>
    <s v="0.068611111111111"/>
    <x v="1"/>
    <m/>
    <n v="0"/>
    <x v="0"/>
    <m/>
    <n v="0"/>
    <x v="1"/>
  </r>
  <r>
    <s v="INC000000514307"/>
    <s v="TERRESTRE"/>
    <x v="1"/>
    <s v="SANTANDER"/>
    <x v="562"/>
    <m/>
    <d v="2020-01-24T12:02:00"/>
    <d v="2020-01-24T00:00:00"/>
    <m/>
    <s v="Cerrado"/>
    <s v="Anaya Castillo Luis Orlando"/>
    <s v="Monitoreo_IM"/>
    <m/>
    <x v="6"/>
    <n v="408403"/>
    <d v="2020-01-24T13:30:00"/>
    <d v="2020-01-24T15:50:00"/>
    <m/>
    <x v="0"/>
    <d v="2020-01-24T15:50:00"/>
    <n v="228"/>
    <s v="0.0052777777777778"/>
    <x v="3"/>
    <m/>
    <n v="0"/>
    <x v="0"/>
    <m/>
    <n v="0"/>
    <x v="1"/>
  </r>
  <r>
    <s v="INC000000483977"/>
    <s v="TERRESTRE"/>
    <x v="1"/>
    <s v="SANTANDER"/>
    <x v="563"/>
    <m/>
    <d v="2019-12-31T11:02:00"/>
    <d v="2020-01-02T00:00:00"/>
    <m/>
    <s v="Cerrado"/>
    <s v="Ronald Javier Pedraza Mogollon"/>
    <s v="Monitoreo_IM"/>
    <m/>
    <x v="6"/>
    <m/>
    <m/>
    <m/>
    <m/>
    <x v="0"/>
    <d v="2020-01-02T08:15:00"/>
    <m/>
    <n v="0"/>
    <x v="0"/>
    <n v="2713"/>
    <s v="0.062800925925926"/>
    <x v="1"/>
    <m/>
    <n v="0"/>
    <x v="1"/>
  </r>
  <r>
    <s v="INC000000500224"/>
    <s v="TERRESTRE"/>
    <x v="1"/>
    <s v="SANTANDER"/>
    <x v="563"/>
    <m/>
    <d v="2020-01-14T18:05:00"/>
    <d v="2020-01-15T00:00:00"/>
    <m/>
    <s v="Cerrado"/>
    <s v="Ronald Javier Pedraza Mogollon"/>
    <s v="Monitoreo_IM"/>
    <m/>
    <x v="6"/>
    <m/>
    <m/>
    <m/>
    <m/>
    <x v="0"/>
    <d v="2020-01-15T08:07:00"/>
    <m/>
    <n v="0"/>
    <x v="0"/>
    <n v="842"/>
    <s v="0.019490740740741"/>
    <x v="2"/>
    <m/>
    <n v="0"/>
    <x v="1"/>
  </r>
  <r>
    <s v="INC000000501803"/>
    <s v="TERRESTRE"/>
    <x v="1"/>
    <s v="SANTANDER"/>
    <x v="563"/>
    <m/>
    <d v="2020-01-15T17:47:00"/>
    <d v="2020-01-16T00:00:00"/>
    <m/>
    <s v="Cerrado"/>
    <s v="Ronald Javier Pedraza Mogollon"/>
    <s v="Monitoreo_IM"/>
    <m/>
    <x v="6"/>
    <m/>
    <m/>
    <m/>
    <m/>
    <x v="0"/>
    <d v="2020-01-16T08:14:00"/>
    <m/>
    <n v="0"/>
    <x v="0"/>
    <n v="867"/>
    <s v="0.020069444444444"/>
    <x v="2"/>
    <m/>
    <n v="0"/>
    <x v="1"/>
  </r>
  <r>
    <s v="INC000000503832"/>
    <s v="TERRESTRE"/>
    <x v="1"/>
    <s v="SANTANDER"/>
    <x v="563"/>
    <m/>
    <d v="2020-01-17T08:07:00"/>
    <d v="2020-01-17T00:00:00"/>
    <m/>
    <s v="Cerrado"/>
    <s v="Ronald Javier Pedraza Mogollon"/>
    <s v="Monitoreo_IM"/>
    <m/>
    <x v="6"/>
    <m/>
    <m/>
    <m/>
    <m/>
    <x v="0"/>
    <d v="2020-01-17T08:10:00"/>
    <m/>
    <n v="0"/>
    <x v="0"/>
    <n v="3"/>
    <n v="694444444.44444001"/>
    <x v="2"/>
    <m/>
    <n v="0"/>
    <x v="1"/>
  </r>
  <r>
    <s v="INC000000501793"/>
    <s v="TERRESTRE"/>
    <x v="1"/>
    <s v="SANTANDER"/>
    <x v="237"/>
    <m/>
    <d v="2020-01-15T21:53:00"/>
    <d v="2020-01-16T00:00:00"/>
    <m/>
    <s v="Cerrado"/>
    <s v="Maritza Marin"/>
    <s v="Monitoreo_IM"/>
    <m/>
    <x v="6"/>
    <m/>
    <m/>
    <m/>
    <m/>
    <x v="0"/>
    <d v="2020-01-15T23:00:00"/>
    <m/>
    <n v="0"/>
    <x v="0"/>
    <n v="67"/>
    <s v="0.0015509259259259"/>
    <x v="2"/>
    <m/>
    <n v="0"/>
    <x v="1"/>
  </r>
  <r>
    <s v="INC000000511173"/>
    <s v="TERRESTRE"/>
    <x v="1"/>
    <s v="SANTANDER"/>
    <x v="237"/>
    <m/>
    <d v="2020-01-22T13:20:00"/>
    <d v="2020-01-22T00:00:00"/>
    <m/>
    <s v="Cerrado"/>
    <s v="Maritza Marin"/>
    <s v="Monitoreo_IM"/>
    <m/>
    <x v="6"/>
    <m/>
    <m/>
    <m/>
    <m/>
    <x v="0"/>
    <d v="2020-01-22T13:35:00"/>
    <m/>
    <n v="0"/>
    <x v="0"/>
    <m/>
    <n v="0"/>
    <x v="0"/>
    <n v="15"/>
    <s v="0.00034722222222222"/>
    <x v="2"/>
  </r>
  <r>
    <s v="INC000000520375"/>
    <s v="TERRESTRE"/>
    <x v="1"/>
    <s v="SANTANDER"/>
    <x v="237"/>
    <m/>
    <d v="2020-01-29T08:51:00"/>
    <d v="2020-01-29T00:00:00"/>
    <m/>
    <s v="Cerrado"/>
    <s v="Maritza Marin"/>
    <s v="Monitoreo_IM"/>
    <m/>
    <x v="6"/>
    <m/>
    <m/>
    <m/>
    <m/>
    <x v="0"/>
    <d v="2020-01-29T12:54:00"/>
    <m/>
    <n v="0"/>
    <x v="0"/>
    <m/>
    <n v="0"/>
    <x v="0"/>
    <n v="243"/>
    <s v="0.005625"/>
    <x v="2"/>
  </r>
  <r>
    <s v="INC000000512305"/>
    <s v="TERRESTRE"/>
    <x v="1"/>
    <s v="SANTANDER"/>
    <x v="564"/>
    <m/>
    <d v="2020-01-23T08:52:00"/>
    <d v="2020-01-24T00:00:00"/>
    <m/>
    <s v="Cerrado"/>
    <s v="Luis Fernando Gutierrez Uribe"/>
    <s v="Monitoreo_IM"/>
    <m/>
    <x v="6"/>
    <m/>
    <m/>
    <m/>
    <m/>
    <x v="0"/>
    <d v="2020-01-23T10:25:00"/>
    <m/>
    <n v="0"/>
    <x v="0"/>
    <m/>
    <n v="0"/>
    <x v="0"/>
    <n v="93"/>
    <s v="0.0021527777777778"/>
    <x v="2"/>
  </r>
  <r>
    <s v="INC000000483122"/>
    <s v="TERRESTRE"/>
    <x v="1"/>
    <s v="SANTANDER"/>
    <x v="565"/>
    <m/>
    <d v="2019-12-30T10:01:00"/>
    <d v="2020-01-02T00:00:00"/>
    <m/>
    <s v="Cerrado"/>
    <s v="Rosalba Castellanos Hernandez"/>
    <s v="Monitoreo_IM"/>
    <m/>
    <x v="9"/>
    <n v="1404591"/>
    <d v="2019-12-30T15:48:00"/>
    <d v="2020-01-02T10:41:00"/>
    <m/>
    <x v="0"/>
    <d v="2020-01-02T10:41:00"/>
    <n v="0"/>
    <n v="0"/>
    <x v="1"/>
    <n v="3008"/>
    <s v="0.06962962962963"/>
    <x v="16"/>
    <n v="1352"/>
    <s v="0.031296296296296"/>
    <x v="2"/>
  </r>
  <r>
    <s v="INC000000514815"/>
    <s v="TERRESTRE"/>
    <x v="1"/>
    <s v="SANTANDER"/>
    <x v="565"/>
    <m/>
    <d v="2020-01-24T16:34:00"/>
    <d v="2020-01-27T00:00:00"/>
    <m/>
    <s v="Cerrado"/>
    <s v="Rosalba Castellanos Hernandez"/>
    <s v="Monitoreo_IM"/>
    <m/>
    <x v="9"/>
    <m/>
    <m/>
    <m/>
    <m/>
    <x v="0"/>
    <d v="2020-01-27T08:09:00"/>
    <m/>
    <n v="0"/>
    <x v="0"/>
    <m/>
    <n v="0"/>
    <x v="0"/>
    <n v="3815"/>
    <s v="0.088310185185185"/>
    <x v="2"/>
  </r>
  <r>
    <s v="INC000000518144"/>
    <s v="TERRESTRE"/>
    <x v="1"/>
    <s v="SANTANDER"/>
    <x v="565"/>
    <m/>
    <d v="2020-01-27T16:26:00"/>
    <d v="2020-01-28T00:00:00"/>
    <m/>
    <s v="Cerrado"/>
    <s v="Rosalba Castellanos Hernandez"/>
    <s v="Monitoreo_IM"/>
    <m/>
    <x v="9"/>
    <m/>
    <m/>
    <m/>
    <m/>
    <x v="0"/>
    <d v="2020-01-28T08:07:00"/>
    <m/>
    <n v="0"/>
    <x v="0"/>
    <n v="894"/>
    <s v="0.020694444444444"/>
    <x v="2"/>
    <n v="47"/>
    <s v="0.001087962962963"/>
    <x v="3"/>
  </r>
  <r>
    <s v="INC000000519645"/>
    <s v="TERRESTRE"/>
    <x v="1"/>
    <s v="SANTANDER"/>
    <x v="566"/>
    <m/>
    <d v="2020-01-28T14:58:00"/>
    <d v="2020-01-29T00:00:00"/>
    <m/>
    <s v="Cerrado"/>
    <s v="Miguel Villamizar"/>
    <s v="Monitoreo_IM"/>
    <m/>
    <x v="6"/>
    <m/>
    <m/>
    <m/>
    <m/>
    <x v="0"/>
    <d v="2020-01-28T15:58:00"/>
    <m/>
    <n v="0"/>
    <x v="0"/>
    <m/>
    <n v="0"/>
    <x v="0"/>
    <n v="60"/>
    <s v="0.0013888888888889"/>
    <x v="2"/>
  </r>
  <r>
    <s v="INC000000509861"/>
    <s v="TERRESTRE"/>
    <x v="1"/>
    <s v="SUCRE"/>
    <x v="130"/>
    <m/>
    <s v="0000-00-00 00:00:00"/>
    <d v="2020-01-22T00:00:00"/>
    <m/>
    <s v="Cerrado"/>
    <s v="Mario Mercado Garcia"/>
    <s v="Monitoreo_IM"/>
    <m/>
    <x v="7"/>
    <m/>
    <m/>
    <m/>
    <m/>
    <x v="0"/>
    <s v="0000/00/00"/>
    <m/>
    <n v="0"/>
    <x v="0"/>
    <m/>
    <n v="0"/>
    <x v="0"/>
    <m/>
    <n v="0"/>
    <x v="1"/>
  </r>
  <r>
    <s v="INC000000493487"/>
    <s v="TERRESTRE"/>
    <x v="1"/>
    <s v="SUCRE"/>
    <x v="130"/>
    <m/>
    <d v="2020-01-09T16:08:00"/>
    <d v="2020-01-10T00:00:00"/>
    <m/>
    <s v="Cerrado"/>
    <s v="Mario Mercado Garcia"/>
    <s v="Monitoreo_IM"/>
    <m/>
    <x v="7"/>
    <m/>
    <m/>
    <m/>
    <m/>
    <x v="0"/>
    <d v="2020-01-10T07:38:00"/>
    <m/>
    <n v="0"/>
    <x v="0"/>
    <m/>
    <n v="0"/>
    <x v="0"/>
    <n v="930"/>
    <s v="0.021527777777778"/>
    <x v="2"/>
  </r>
  <r>
    <s v="INC000000500031"/>
    <s v="TERRESTRE"/>
    <x v="1"/>
    <s v="SUCRE"/>
    <x v="130"/>
    <m/>
    <d v="2020-01-15T16:04:00"/>
    <d v="2020-01-15T00:00:00"/>
    <m/>
    <s v="Cerrado"/>
    <s v="Mario Mercado Garcia"/>
    <s v="Monitoreo_IM"/>
    <m/>
    <x v="7"/>
    <m/>
    <m/>
    <m/>
    <m/>
    <x v="0"/>
    <d v="2020-01-15T16:04:00"/>
    <m/>
    <n v="0"/>
    <x v="0"/>
    <m/>
    <n v="0"/>
    <x v="0"/>
    <n v="0"/>
    <n v="0"/>
    <x v="2"/>
  </r>
  <r>
    <s v="INC000000501466"/>
    <s v="TERRESTRE"/>
    <x v="1"/>
    <s v="SUCRE"/>
    <x v="130"/>
    <m/>
    <d v="2020-01-16T16:23:00"/>
    <d v="2020-01-16T00:00:00"/>
    <m/>
    <s v="Cerrado"/>
    <s v="Mario Mercado Garcia"/>
    <s v="Monitoreo_IM"/>
    <m/>
    <x v="7"/>
    <m/>
    <m/>
    <m/>
    <m/>
    <x v="0"/>
    <d v="2020-01-16T16:26:00"/>
    <m/>
    <n v="0"/>
    <x v="0"/>
    <n v="3"/>
    <n v="694444444.44444001"/>
    <x v="2"/>
    <m/>
    <n v="0"/>
    <x v="1"/>
  </r>
  <r>
    <s v="INC000000504682"/>
    <s v="TERRESTRE"/>
    <x v="1"/>
    <s v="SUCRE"/>
    <x v="130"/>
    <m/>
    <d v="2020-01-17T15:57:00"/>
    <d v="2020-01-20T00:00:00"/>
    <m/>
    <s v="Cerrado"/>
    <s v="Mario Mercado Garcia"/>
    <s v="Monitoreo_IM"/>
    <m/>
    <x v="7"/>
    <m/>
    <m/>
    <m/>
    <m/>
    <x v="0"/>
    <d v="2020-01-20T07:33:00"/>
    <m/>
    <n v="0"/>
    <x v="0"/>
    <m/>
    <n v="0"/>
    <x v="0"/>
    <n v="3816"/>
    <s v="0.088333333333333"/>
    <x v="2"/>
  </r>
  <r>
    <s v="INC000000508105"/>
    <s v="TERRESTRE"/>
    <x v="1"/>
    <s v="SUCRE"/>
    <x v="130"/>
    <m/>
    <d v="2020-01-20T16:12:00"/>
    <d v="2020-01-21T00:00:00"/>
    <m/>
    <s v="Cerrado"/>
    <s v="Mario Mercado Garcia"/>
    <s v="Automatico"/>
    <m/>
    <x v="7"/>
    <m/>
    <m/>
    <m/>
    <m/>
    <x v="0"/>
    <d v="2020-01-21T07:30:00"/>
    <m/>
    <n v="0"/>
    <x v="0"/>
    <n v="918"/>
    <s v="0.02125"/>
    <x v="3"/>
    <m/>
    <n v="0"/>
    <x v="1"/>
  </r>
  <r>
    <s v="INC000000511477"/>
    <s v="TERRESTRE"/>
    <x v="1"/>
    <s v="SUCRE"/>
    <x v="130"/>
    <m/>
    <d v="2020-01-22T16:19:00"/>
    <d v="2020-01-23T00:00:00"/>
    <m/>
    <s v="Cerrado"/>
    <s v="Mario Mercado Garcia"/>
    <s v="Monitoreo_IM"/>
    <m/>
    <x v="7"/>
    <m/>
    <m/>
    <m/>
    <m/>
    <x v="0"/>
    <d v="2020-01-23T07:37:00"/>
    <m/>
    <n v="0"/>
    <x v="0"/>
    <n v="918"/>
    <s v="0.02125"/>
    <x v="1"/>
    <m/>
    <n v="0"/>
    <x v="1"/>
  </r>
  <r>
    <s v="INC000000512750"/>
    <s v="TERRESTRE"/>
    <x v="1"/>
    <s v="SUCRE"/>
    <x v="130"/>
    <m/>
    <d v="2020-01-23T13:05:00"/>
    <d v="2020-01-23T00:00:00"/>
    <m/>
    <s v="Cerrado"/>
    <s v="Mario Mercado Garcia"/>
    <s v="Monitoreo_IM"/>
    <m/>
    <x v="7"/>
    <m/>
    <m/>
    <m/>
    <m/>
    <x v="0"/>
    <d v="2020-01-23T13:12:00"/>
    <m/>
    <n v="0"/>
    <x v="0"/>
    <m/>
    <n v="0"/>
    <x v="0"/>
    <n v="7"/>
    <s v="0.00016203703703704"/>
    <x v="3"/>
  </r>
  <r>
    <s v="INC000000498778"/>
    <s v="TERRESTRE"/>
    <x v="1"/>
    <s v="SUCRE"/>
    <x v="567"/>
    <m/>
    <d v="2020-01-14T08:23:00"/>
    <d v="2020-01-14T00:00:00"/>
    <m/>
    <s v="Cerrado"/>
    <s v="Julio Vergara Amariz"/>
    <s v="Monitoreo_IM"/>
    <m/>
    <x v="9"/>
    <m/>
    <m/>
    <m/>
    <m/>
    <x v="0"/>
    <d v="2020-01-14T08:32:00"/>
    <m/>
    <n v="0"/>
    <x v="0"/>
    <n v="9"/>
    <s v="0.00020833333333333"/>
    <x v="2"/>
    <m/>
    <n v="0"/>
    <x v="1"/>
  </r>
  <r>
    <s v="INC000000502342"/>
    <s v="TERRESTRE"/>
    <x v="1"/>
    <s v="SUCRE"/>
    <x v="567"/>
    <m/>
    <d v="2020-01-16T08:52:00"/>
    <d v="2020-01-16T00:00:00"/>
    <m/>
    <s v="Cerrado"/>
    <s v="Julio Vergara Amariz"/>
    <s v="Monitoreo_IM"/>
    <m/>
    <x v="9"/>
    <m/>
    <m/>
    <m/>
    <m/>
    <x v="0"/>
    <d v="2020-01-16T10:26:00"/>
    <m/>
    <n v="0"/>
    <x v="0"/>
    <m/>
    <n v="0"/>
    <x v="0"/>
    <n v="94"/>
    <s v="0.0021759259259259"/>
    <x v="2"/>
  </r>
  <r>
    <s v="INC000000516993"/>
    <s v="TERRESTRE"/>
    <x v="1"/>
    <s v="SUCRE"/>
    <x v="567"/>
    <m/>
    <d v="2020-01-27T08:49:00"/>
    <d v="2020-01-27T00:00:00"/>
    <m/>
    <s v="Cerrado"/>
    <s v="Julio Vergara Amariz"/>
    <s v="Monitoreo_IM"/>
    <m/>
    <x v="9"/>
    <m/>
    <m/>
    <m/>
    <m/>
    <x v="0"/>
    <d v="2020-01-27T08:50:00"/>
    <m/>
    <n v="0"/>
    <x v="0"/>
    <m/>
    <n v="0"/>
    <x v="0"/>
    <n v="1"/>
    <n v="231481481.48148"/>
    <x v="3"/>
  </r>
  <r>
    <s v="INC000000486114"/>
    <s v="TERRESTRE"/>
    <x v="1"/>
    <s v="SUCRE"/>
    <x v="568"/>
    <m/>
    <d v="2020-01-02T15:52:00"/>
    <d v="2020-01-03T00:00:00"/>
    <m/>
    <s v="Cerrado"/>
    <s v="Raimundo Almario Ramos"/>
    <s v="Monitoreo_IM"/>
    <m/>
    <x v="7"/>
    <m/>
    <m/>
    <m/>
    <m/>
    <x v="0"/>
    <d v="2020-01-03T07:47:00"/>
    <m/>
    <n v="0"/>
    <x v="0"/>
    <m/>
    <n v="0"/>
    <x v="0"/>
    <n v="955"/>
    <s v="0.022106481481481"/>
    <x v="2"/>
  </r>
  <r>
    <s v="INC000000493371"/>
    <s v="TERRESTRE"/>
    <x v="1"/>
    <s v="SUCRE"/>
    <x v="568"/>
    <m/>
    <d v="2020-01-09T15:32:00"/>
    <d v="2020-01-10T00:00:00"/>
    <m/>
    <s v="Cerrado"/>
    <s v="Raimundo Almario Ramos"/>
    <s v="Monitoreo_IM"/>
    <m/>
    <x v="7"/>
    <m/>
    <m/>
    <m/>
    <m/>
    <x v="0"/>
    <d v="2020-01-10T07:49:00"/>
    <m/>
    <n v="0"/>
    <x v="0"/>
    <m/>
    <n v="0"/>
    <x v="0"/>
    <n v="977"/>
    <s v="0.022615740740741"/>
    <x v="2"/>
  </r>
  <r>
    <s v="INC000000504193"/>
    <s v="TERRESTRE"/>
    <x v="1"/>
    <s v="SUCRE"/>
    <x v="568"/>
    <m/>
    <d v="2020-01-17T12:11:00"/>
    <d v="2020-01-20T00:00:00"/>
    <m/>
    <s v="Cerrado"/>
    <s v="Raimundo Almario Ramos"/>
    <s v="Monitoreo_IM"/>
    <m/>
    <x v="7"/>
    <m/>
    <m/>
    <m/>
    <m/>
    <x v="0"/>
    <d v="2020-01-20T07:56:00"/>
    <m/>
    <n v="0"/>
    <x v="0"/>
    <m/>
    <n v="0"/>
    <x v="0"/>
    <n v="4065"/>
    <s v="0.094097222222222"/>
    <x v="2"/>
  </r>
  <r>
    <s v="INC000000514308"/>
    <s v="TERRESTRE"/>
    <x v="1"/>
    <s v="SUCRE"/>
    <x v="568"/>
    <m/>
    <d v="2020-01-24T12:05:00"/>
    <d v="2020-01-27T00:00:00"/>
    <m/>
    <s v="Cerrado"/>
    <s v="Raimundo Almario Ramos"/>
    <s v="Monitoreo_IM"/>
    <m/>
    <x v="7"/>
    <m/>
    <m/>
    <m/>
    <m/>
    <x v="0"/>
    <d v="2020-01-27T08:00:00"/>
    <m/>
    <n v="0"/>
    <x v="0"/>
    <n v="3838"/>
    <s v="0.088842592592593"/>
    <x v="2"/>
    <n v="237"/>
    <s v="0.0054861111111111"/>
    <x v="3"/>
  </r>
  <r>
    <s v="INC000000508848"/>
    <s v="TERRESTRE"/>
    <x v="1"/>
    <s v="SUCRE"/>
    <x v="569"/>
    <m/>
    <d v="2020-01-21T09:26:00"/>
    <d v="2020-01-21T00:00:00"/>
    <m/>
    <s v="Cerrado"/>
    <s v="Hugo del Cristo Barreto Tirado"/>
    <s v="Monitoreo_IM"/>
    <m/>
    <x v="1"/>
    <m/>
    <m/>
    <m/>
    <m/>
    <x v="0"/>
    <d v="2020-01-21T09:53:00"/>
    <m/>
    <n v="0"/>
    <x v="0"/>
    <m/>
    <n v="0"/>
    <x v="0"/>
    <n v="27"/>
    <s v="0.000625"/>
    <x v="2"/>
  </r>
  <r>
    <s v="INC000000520575"/>
    <s v="TERRESTRE"/>
    <x v="1"/>
    <s v="SUCRE"/>
    <x v="569"/>
    <m/>
    <d v="2020-01-29T10:38:00"/>
    <d v="2020-01-29T00:00:00"/>
    <m/>
    <s v="Cerrado"/>
    <s v="Hugo del Cristo Barreto Tirado"/>
    <s v="Monitoreo_IM"/>
    <m/>
    <x v="1"/>
    <m/>
    <m/>
    <m/>
    <m/>
    <x v="0"/>
    <d v="2020-01-29T11:45:00"/>
    <m/>
    <n v="0"/>
    <x v="0"/>
    <m/>
    <n v="0"/>
    <x v="0"/>
    <n v="67"/>
    <s v="0.0015509259259259"/>
    <x v="2"/>
  </r>
  <r>
    <s v="INC000000502777"/>
    <s v="TERRESTRE"/>
    <x v="1"/>
    <s v="SUCRE"/>
    <x v="570"/>
    <m/>
    <d v="2020-01-16T12:11:00"/>
    <d v="2020-01-16T00:00:00"/>
    <m/>
    <s v="Cerrado"/>
    <s v="Yesenia Martinez"/>
    <s v="Monitoreo_IM"/>
    <m/>
    <x v="1"/>
    <m/>
    <m/>
    <m/>
    <m/>
    <x v="0"/>
    <d v="2020-01-16T12:21:00"/>
    <m/>
    <n v="0"/>
    <x v="0"/>
    <m/>
    <n v="0"/>
    <x v="0"/>
    <n v="10"/>
    <s v="0.00023148148148148"/>
    <x v="2"/>
  </r>
  <r>
    <s v="INC000000504426"/>
    <s v="TERRESTRE"/>
    <x v="1"/>
    <s v="SUCRE"/>
    <x v="570"/>
    <m/>
    <d v="2020-01-17T13:00:00"/>
    <d v="2020-01-17T00:00:00"/>
    <m/>
    <s v="Cerrado"/>
    <s v="Yesenia Martinez"/>
    <s v="Monitoreo_IM"/>
    <m/>
    <x v="1"/>
    <m/>
    <m/>
    <m/>
    <m/>
    <x v="0"/>
    <d v="2020-01-17T13:09:00"/>
    <m/>
    <n v="0"/>
    <x v="0"/>
    <m/>
    <n v="0"/>
    <x v="0"/>
    <n v="9"/>
    <s v="0.00020833333333333"/>
    <x v="2"/>
  </r>
  <r>
    <s v="INC000000494884"/>
    <s v="TERRESTRE"/>
    <x v="1"/>
    <s v="SUCRE"/>
    <x v="571"/>
    <m/>
    <d v="2020-01-10T16:35:00"/>
    <d v="2020-01-13T00:00:00"/>
    <m/>
    <s v="Cerrado"/>
    <s v="Eduardo Perez Navarro"/>
    <s v="Monitoreo_IM"/>
    <m/>
    <x v="9"/>
    <m/>
    <m/>
    <m/>
    <m/>
    <x v="0"/>
    <d v="2020-01-10T18:55:00"/>
    <m/>
    <n v="0"/>
    <x v="0"/>
    <m/>
    <n v="0"/>
    <x v="0"/>
    <n v="140"/>
    <s v="0.0032407407407407"/>
    <x v="2"/>
  </r>
  <r>
    <s v="INC000000509782"/>
    <s v="TERRESTRE"/>
    <x v="1"/>
    <s v="SUCRE"/>
    <x v="571"/>
    <m/>
    <d v="2020-01-21T16:35:00"/>
    <d v="2020-01-22T00:00:00"/>
    <m/>
    <s v="Cerrado"/>
    <s v="Eduardo Perez Navarro"/>
    <s v="Monitoreo_IM"/>
    <m/>
    <x v="9"/>
    <m/>
    <m/>
    <m/>
    <m/>
    <x v="0"/>
    <d v="2020-01-22T17:40:00"/>
    <m/>
    <n v="0"/>
    <x v="0"/>
    <n v="1499"/>
    <s v="0.034699074074074"/>
    <x v="5"/>
    <n v="6"/>
    <s v="0.00013888888888889"/>
    <x v="3"/>
  </r>
  <r>
    <s v="INC000000483975"/>
    <s v="TERRESTRE"/>
    <x v="1"/>
    <s v="SUCRE"/>
    <x v="572"/>
    <m/>
    <d v="2019-12-31T10:59:00"/>
    <d v="2020-01-02T00:00:00"/>
    <m/>
    <s v="Cerrado"/>
    <s v="Maria Cecilia Vergara"/>
    <s v="Monitoreo_IM"/>
    <m/>
    <x v="6"/>
    <m/>
    <m/>
    <m/>
    <m/>
    <x v="0"/>
    <d v="2020-01-02T09:05:00"/>
    <m/>
    <n v="0"/>
    <x v="0"/>
    <n v="2766"/>
    <s v="0.064027777777778"/>
    <x v="2"/>
    <m/>
    <n v="0"/>
    <x v="1"/>
  </r>
  <r>
    <s v="INC000000490254"/>
    <s v="TERRESTRE"/>
    <x v="1"/>
    <s v="SUCRE"/>
    <x v="572"/>
    <m/>
    <d v="2020-01-07T10:12:00"/>
    <d v="2020-01-08T00:00:00"/>
    <m/>
    <s v="Cerrado"/>
    <s v="Maria Cecilia Vergara"/>
    <s v="Monitoreo_IM"/>
    <m/>
    <x v="6"/>
    <m/>
    <m/>
    <m/>
    <m/>
    <x v="0"/>
    <d v="2020-01-08T08:10:00"/>
    <m/>
    <n v="0"/>
    <x v="0"/>
    <m/>
    <n v="0"/>
    <x v="0"/>
    <n v="1318"/>
    <s v="0.030509259259259"/>
    <x v="2"/>
  </r>
  <r>
    <s v="INC000000498693"/>
    <s v="TERRESTRE"/>
    <x v="1"/>
    <s v="SUCRE"/>
    <x v="572"/>
    <m/>
    <d v="2020-01-14T08:19:00"/>
    <d v="2020-01-14T00:00:00"/>
    <m/>
    <s v="Cerrado"/>
    <s v="Maria Cecilia Vergara"/>
    <s v="Monitoreo_IM"/>
    <m/>
    <x v="6"/>
    <m/>
    <m/>
    <m/>
    <m/>
    <x v="0"/>
    <d v="2020-01-14T08:30:00"/>
    <m/>
    <n v="0"/>
    <x v="0"/>
    <n v="11"/>
    <s v="0.00025462962962963"/>
    <x v="2"/>
    <m/>
    <n v="0"/>
    <x v="1"/>
  </r>
  <r>
    <s v="INC000000501683"/>
    <s v="TERRESTRE"/>
    <x v="1"/>
    <s v="SUCRE"/>
    <x v="572"/>
    <m/>
    <d v="2020-01-15T18:37:00"/>
    <d v="2020-01-16T00:00:00"/>
    <m/>
    <s v="Cerrado"/>
    <s v="Maria Cecilia Vergara"/>
    <s v="Monitoreo_IM"/>
    <m/>
    <x v="6"/>
    <m/>
    <m/>
    <m/>
    <m/>
    <x v="0"/>
    <d v="2020-01-16T08:25:00"/>
    <m/>
    <n v="0"/>
    <x v="0"/>
    <n v="828"/>
    <s v="0.019166666666667"/>
    <x v="2"/>
    <m/>
    <n v="0"/>
    <x v="1"/>
  </r>
  <r>
    <s v="INC000000503828"/>
    <s v="TERRESTRE"/>
    <x v="1"/>
    <s v="SUCRE"/>
    <x v="572"/>
    <m/>
    <d v="2020-01-17T08:07:00"/>
    <d v="2020-01-17T00:00:00"/>
    <m/>
    <s v="Cerrado"/>
    <s v="Maria Cecilia Vergara"/>
    <s v="Monitoreo_IM"/>
    <m/>
    <x v="6"/>
    <m/>
    <m/>
    <m/>
    <m/>
    <x v="0"/>
    <d v="2020-01-17T08:45:00"/>
    <m/>
    <n v="0"/>
    <x v="0"/>
    <n v="38"/>
    <s v="0.00087962962962963"/>
    <x v="2"/>
    <m/>
    <n v="0"/>
    <x v="1"/>
  </r>
  <r>
    <s v="INC000000508757"/>
    <s v="TERRESTRE"/>
    <x v="1"/>
    <s v="SUCRE"/>
    <x v="573"/>
    <m/>
    <d v="2020-01-21T09:26:00"/>
    <d v="2020-01-22T00:00:00"/>
    <m/>
    <s v="Cerrado"/>
    <s v="Ley diana gomez"/>
    <s v="Monitoreo_IM"/>
    <m/>
    <x v="7"/>
    <m/>
    <m/>
    <m/>
    <m/>
    <x v="0"/>
    <d v="2020-01-22T09:52:00"/>
    <m/>
    <n v="0"/>
    <x v="0"/>
    <n v="1360"/>
    <s v="0.031481481481481"/>
    <x v="5"/>
    <n v="106"/>
    <s v="0.0024537037037037"/>
    <x v="3"/>
  </r>
  <r>
    <s v="INC000000500089"/>
    <s v="TERRESTRE"/>
    <x v="1"/>
    <s v="SUCRE"/>
    <x v="574"/>
    <m/>
    <d v="2020-01-14T17:27:00"/>
    <d v="2020-01-16T00:00:00"/>
    <m/>
    <s v="Cerrado"/>
    <s v="Francisco Cabarcas Mejia"/>
    <s v="Monitoreo_IM"/>
    <m/>
    <x v="9"/>
    <m/>
    <m/>
    <m/>
    <m/>
    <x v="0"/>
    <d v="2020-01-15T12:50:00"/>
    <m/>
    <n v="0"/>
    <x v="0"/>
    <m/>
    <n v="0"/>
    <x v="0"/>
    <n v="1163"/>
    <s v="0.026921296296296"/>
    <x v="2"/>
  </r>
  <r>
    <s v="INC000000504040"/>
    <s v="TERRESTRE"/>
    <x v="1"/>
    <s v="SUCRE"/>
    <x v="574"/>
    <m/>
    <d v="2020-01-17T09:25:00"/>
    <d v="2020-01-17T00:00:00"/>
    <m/>
    <s v="Cerrado"/>
    <s v="Francisco Cabarcas Mejia"/>
    <s v="Monitoreo_IM"/>
    <m/>
    <x v="9"/>
    <m/>
    <m/>
    <m/>
    <m/>
    <x v="0"/>
    <d v="2020-01-17T09:30:00"/>
    <m/>
    <n v="0"/>
    <x v="0"/>
    <m/>
    <n v="0"/>
    <x v="0"/>
    <n v="5"/>
    <s v="0.00011574074074074"/>
    <x v="2"/>
  </r>
  <r>
    <s v="INC000000509199"/>
    <s v="TERRESTRE"/>
    <x v="1"/>
    <s v="SUCRE"/>
    <x v="574"/>
    <m/>
    <d v="2020-01-21T12:20:00"/>
    <d v="2020-01-21T00:00:00"/>
    <m/>
    <s v="Cerrado"/>
    <s v="Francisco Cabarcas Mejia"/>
    <s v="Monitoreo_IM"/>
    <m/>
    <x v="9"/>
    <m/>
    <m/>
    <m/>
    <m/>
    <x v="0"/>
    <d v="2020-01-21T12:18:00"/>
    <m/>
    <n v="0"/>
    <x v="0"/>
    <n v="0"/>
    <n v="0"/>
    <x v="1"/>
    <m/>
    <n v="0"/>
    <x v="1"/>
  </r>
  <r>
    <s v="INC000000524426"/>
    <s v="TERRESTRE"/>
    <x v="1"/>
    <s v="SUCRE"/>
    <x v="574"/>
    <m/>
    <d v="2020-01-31T14:01:00"/>
    <d v="2020-01-31T00:00:00"/>
    <m/>
    <s v="Cerrado"/>
    <s v="Francisco Cabarcas Mejia"/>
    <s v="Monitoreo_IM"/>
    <m/>
    <x v="9"/>
    <m/>
    <m/>
    <m/>
    <m/>
    <x v="0"/>
    <d v="2020-01-31T14:02:00"/>
    <m/>
    <n v="0"/>
    <x v="0"/>
    <m/>
    <n v="0"/>
    <x v="0"/>
    <n v="1"/>
    <n v="231481481.48148"/>
    <x v="2"/>
  </r>
  <r>
    <s v="INC000000508756"/>
    <s v="TERRESTRE"/>
    <x v="1"/>
    <s v="SUCRE"/>
    <x v="575"/>
    <m/>
    <d v="2020-01-21T09:25:00"/>
    <d v="2020-01-21T00:00:00"/>
    <m/>
    <s v="Cerrado"/>
    <s v="Luis Francisco Tobio Barrios"/>
    <s v="Monitoreo_IM"/>
    <m/>
    <x v="6"/>
    <m/>
    <m/>
    <m/>
    <m/>
    <x v="0"/>
    <d v="2020-01-21T09:54:00"/>
    <m/>
    <n v="0"/>
    <x v="0"/>
    <m/>
    <n v="0"/>
    <x v="0"/>
    <n v="29"/>
    <s v="0.0006712962962963"/>
    <x v="2"/>
  </r>
  <r>
    <s v="INC000000494451"/>
    <s v="TERRESTRE"/>
    <x v="1"/>
    <s v="SUCRE"/>
    <x v="576"/>
    <m/>
    <d v="2020-01-10T11:19:00"/>
    <d v="2020-01-10T00:00:00"/>
    <m/>
    <s v="Cerrado"/>
    <s v="Oscar Hermosilla"/>
    <s v="Monitoreo_IM"/>
    <m/>
    <x v="9"/>
    <m/>
    <m/>
    <m/>
    <m/>
    <x v="0"/>
    <d v="2020-01-10T11:20:00"/>
    <m/>
    <n v="0"/>
    <x v="0"/>
    <m/>
    <n v="0"/>
    <x v="0"/>
    <n v="1"/>
    <n v="231481481.48148"/>
    <x v="2"/>
  </r>
  <r>
    <s v="INC000000494888"/>
    <s v="TERRESTRE"/>
    <x v="1"/>
    <s v="SUCRE"/>
    <x v="577"/>
    <m/>
    <d v="2020-01-10T16:47:00"/>
    <d v="2020-01-10T00:00:00"/>
    <m/>
    <s v="Cerrado"/>
    <s v="Ley diana gomez"/>
    <s v="Monitoreo_IM"/>
    <m/>
    <x v="6"/>
    <m/>
    <m/>
    <m/>
    <m/>
    <x v="0"/>
    <d v="2020-01-10T16:48:00"/>
    <m/>
    <n v="0"/>
    <x v="0"/>
    <m/>
    <n v="0"/>
    <x v="0"/>
    <n v="1"/>
    <n v="231481481.48148"/>
    <x v="2"/>
  </r>
  <r>
    <s v="INC000000504296"/>
    <s v="TERRESTRE"/>
    <x v="1"/>
    <s v="SUCRE"/>
    <x v="577"/>
    <m/>
    <d v="2020-01-17T13:07:00"/>
    <d v="2020-01-20T00:00:00"/>
    <m/>
    <s v="Cerrado"/>
    <s v="Ley diana gomez"/>
    <s v="Monitoreo_IM"/>
    <m/>
    <x v="6"/>
    <m/>
    <m/>
    <m/>
    <m/>
    <x v="0"/>
    <d v="2020-01-20T06:32:00"/>
    <m/>
    <n v="0"/>
    <x v="0"/>
    <m/>
    <n v="0"/>
    <x v="0"/>
    <n v="3925"/>
    <s v="0.090856481481481"/>
    <x v="3"/>
  </r>
  <r>
    <s v="INC000000521068"/>
    <s v="TERRESTRE"/>
    <x v="1"/>
    <s v="SUCRE"/>
    <x v="577"/>
    <m/>
    <d v="2020-01-29T14:35:00"/>
    <d v="2020-01-29T00:00:00"/>
    <m/>
    <s v="Cerrado"/>
    <s v="Ley diana gomez"/>
    <s v="Monitoreo_IM"/>
    <m/>
    <x v="6"/>
    <m/>
    <m/>
    <m/>
    <m/>
    <x v="0"/>
    <d v="2020-01-29T15:48:00"/>
    <m/>
    <n v="0"/>
    <x v="0"/>
    <m/>
    <n v="0"/>
    <x v="0"/>
    <n v="73"/>
    <s v="0.0016898148148148"/>
    <x v="2"/>
  </r>
  <r>
    <s v="INC000000524260"/>
    <s v="TERRESTRE"/>
    <x v="1"/>
    <s v="SUCRE"/>
    <x v="577"/>
    <m/>
    <d v="2020-01-31T12:17:00"/>
    <d v="2020-02-03T00:00:00"/>
    <m/>
    <s v="Cerrado"/>
    <s v="Ley diana gomez"/>
    <s v="Monitoreo_IM"/>
    <m/>
    <x v="6"/>
    <m/>
    <m/>
    <m/>
    <m/>
    <x v="0"/>
    <d v="2020-02-03T08:45:00"/>
    <m/>
    <n v="0"/>
    <x v="0"/>
    <m/>
    <n v="0"/>
    <x v="0"/>
    <n v="4108"/>
    <s v="0.095092592592593"/>
    <x v="2"/>
  </r>
  <r>
    <s v="INC000000490409"/>
    <s v="TERRESTRE"/>
    <x v="1"/>
    <s v="SUCRE"/>
    <x v="578"/>
    <m/>
    <d v="2020-01-07T11:12:00"/>
    <d v="2020-01-10T00:00:00"/>
    <m/>
    <s v="Cerrado"/>
    <s v="Marlene Esther Salcedo Lopez"/>
    <s v="Monitoreo_IM"/>
    <m/>
    <x v="1"/>
    <m/>
    <m/>
    <m/>
    <m/>
    <x v="0"/>
    <d v="2020-01-07T11:12:00"/>
    <m/>
    <n v="0"/>
    <x v="0"/>
    <m/>
    <n v="0"/>
    <x v="0"/>
    <n v="0"/>
    <n v="0"/>
    <x v="4"/>
  </r>
  <r>
    <s v="INC000000496975"/>
    <s v="TERRESTRE"/>
    <x v="1"/>
    <s v="SUCRE"/>
    <x v="578"/>
    <m/>
    <d v="2020-01-13T09:11:00"/>
    <d v="2020-01-13T00:00:00"/>
    <m/>
    <s v="Cerrado"/>
    <s v="Marlene Esther Salcedo Lopez"/>
    <s v="Monitoreo_IM"/>
    <m/>
    <x v="1"/>
    <m/>
    <m/>
    <m/>
    <m/>
    <x v="0"/>
    <d v="2019-12-13T09:11:00"/>
    <m/>
    <n v="0"/>
    <x v="0"/>
    <n v="0"/>
    <n v="0"/>
    <x v="10"/>
    <m/>
    <n v="0"/>
    <x v="1"/>
  </r>
  <r>
    <s v="INC000000498691"/>
    <s v="TERRESTRE"/>
    <x v="1"/>
    <s v="SUCRE"/>
    <x v="578"/>
    <m/>
    <d v="2020-01-14T08:19:00"/>
    <d v="2020-01-24T00:00:00"/>
    <m/>
    <s v="Cerrado"/>
    <s v="Marlene Esther Salcedo Lopez"/>
    <s v="Monitoreo_IM"/>
    <m/>
    <x v="1"/>
    <m/>
    <m/>
    <m/>
    <m/>
    <x v="0"/>
    <d v="2020-01-21T09:36:00"/>
    <m/>
    <n v="0"/>
    <x v="0"/>
    <m/>
    <n v="0"/>
    <x v="0"/>
    <n v="10157"/>
    <s v="0.23511574074074"/>
    <x v="2"/>
  </r>
  <r>
    <s v="INC000000500821"/>
    <s v="TERRESTRE"/>
    <x v="1"/>
    <s v="SUCRE"/>
    <x v="579"/>
    <m/>
    <d v="2020-01-15T08:46:00"/>
    <d v="2020-01-15T00:00:00"/>
    <m/>
    <s v="Cerrado"/>
    <s v="Giovanny Teran"/>
    <s v="Monitoreo_IM"/>
    <m/>
    <x v="7"/>
    <m/>
    <m/>
    <m/>
    <m/>
    <x v="0"/>
    <d v="2020-01-15T09:09:00"/>
    <m/>
    <n v="0"/>
    <x v="0"/>
    <m/>
    <n v="0"/>
    <x v="0"/>
    <n v="23"/>
    <s v="0.00053240740740741"/>
    <x v="2"/>
  </r>
  <r>
    <s v="INC000000502300"/>
    <s v="TERRESTRE"/>
    <x v="1"/>
    <s v="SUCRE"/>
    <x v="580"/>
    <m/>
    <d v="2020-01-16T10:03:00"/>
    <d v="2020-01-16T00:00:00"/>
    <m/>
    <s v="Cerrado"/>
    <s v="Demetrio Ruiz Guardo"/>
    <s v="Monitoreo_IM"/>
    <m/>
    <x v="7"/>
    <m/>
    <m/>
    <m/>
    <m/>
    <x v="0"/>
    <d v="2020-01-16T10:11:00"/>
    <m/>
    <n v="0"/>
    <x v="0"/>
    <m/>
    <n v="0"/>
    <x v="0"/>
    <n v="8"/>
    <s v="0.00018518518518519"/>
    <x v="2"/>
  </r>
  <r>
    <s v="INC000000504067"/>
    <s v="TERRESTRE"/>
    <x v="1"/>
    <s v="SUCRE"/>
    <x v="581"/>
    <m/>
    <d v="2020-01-17T09:48:00"/>
    <d v="2020-01-17T00:00:00"/>
    <m/>
    <s v="Cerrado"/>
    <s v="Aleberto Jose Mendoza Arrieta"/>
    <s v="Monitoreo_IM"/>
    <m/>
    <x v="7"/>
    <m/>
    <m/>
    <m/>
    <m/>
    <x v="0"/>
    <d v="2020-01-17T14:06:00"/>
    <m/>
    <n v="0"/>
    <x v="0"/>
    <m/>
    <n v="0"/>
    <x v="0"/>
    <n v="258"/>
    <s v="0.0059722222222222"/>
    <x v="2"/>
  </r>
  <r>
    <s v="INC000000512828"/>
    <s v="TERRESTRE"/>
    <x v="1"/>
    <s v="SUCRE"/>
    <x v="581"/>
    <m/>
    <d v="2020-01-23T13:04:00"/>
    <d v="2020-01-23T00:00:00"/>
    <m/>
    <s v="Cerrado"/>
    <s v="Aleberto Jose Mendoza Arrieta"/>
    <s v="Monitoreo_IM"/>
    <m/>
    <x v="7"/>
    <m/>
    <m/>
    <m/>
    <m/>
    <x v="0"/>
    <d v="2020-01-23T13:10:00"/>
    <m/>
    <n v="0"/>
    <x v="0"/>
    <m/>
    <n v="0"/>
    <x v="0"/>
    <n v="6"/>
    <s v="0.00013888888888889"/>
    <x v="3"/>
  </r>
  <r>
    <s v="INC000000490913"/>
    <s v="TERRESTRE"/>
    <x v="1"/>
    <s v="SUCRE"/>
    <x v="237"/>
    <m/>
    <d v="2020-01-07T15:50:00"/>
    <d v="2020-01-08T00:00:00"/>
    <m/>
    <s v="Cerrado"/>
    <s v="Nicolas Nacer"/>
    <s v="Monitoreo_IM"/>
    <m/>
    <x v="6"/>
    <m/>
    <m/>
    <m/>
    <m/>
    <x v="0"/>
    <d v="2020-01-08T08:10:00"/>
    <m/>
    <n v="0"/>
    <x v="0"/>
    <m/>
    <n v="0"/>
    <x v="0"/>
    <n v="980"/>
    <s v="0.022685185185185"/>
    <x v="2"/>
  </r>
  <r>
    <s v="INC000000512197"/>
    <s v="TERRESTRE"/>
    <x v="1"/>
    <s v="SUCRE"/>
    <x v="237"/>
    <m/>
    <d v="2020-01-23T08:51:00"/>
    <d v="2020-01-23T00:00:00"/>
    <m/>
    <s v="Cerrado"/>
    <s v="Nicolas Nacer"/>
    <s v="Monitoreo_IM"/>
    <m/>
    <x v="6"/>
    <m/>
    <m/>
    <m/>
    <m/>
    <x v="0"/>
    <d v="2020-01-23T08:55:00"/>
    <m/>
    <n v="0"/>
    <x v="0"/>
    <m/>
    <n v="0"/>
    <x v="0"/>
    <n v="4"/>
    <n v="925925925.92593002"/>
    <x v="2"/>
  </r>
  <r>
    <s v="INC000000486046"/>
    <s v="TERRESTRE"/>
    <x v="1"/>
    <s v="SUCRE"/>
    <x v="582"/>
    <m/>
    <d v="2020-01-02T15:30:00"/>
    <d v="2020-01-03T00:00:00"/>
    <m/>
    <s v="Cerrado"/>
    <s v="Jeder de Jesus Batista Campo"/>
    <s v="Monitoreo_IM"/>
    <m/>
    <x v="7"/>
    <m/>
    <m/>
    <m/>
    <m/>
    <x v="0"/>
    <d v="2020-01-03T08:52:00"/>
    <m/>
    <n v="0"/>
    <x v="0"/>
    <n v="1042"/>
    <s v="0.02412037037037"/>
    <x v="2"/>
    <m/>
    <n v="0"/>
    <x v="1"/>
  </r>
  <r>
    <s v="INC000000483463"/>
    <s v="TERRESTRE"/>
    <x v="1"/>
    <s v="SUCRE"/>
    <x v="583"/>
    <m/>
    <d v="2019-12-30T14:32:00"/>
    <d v="2020-01-02T00:00:00"/>
    <m/>
    <s v="Cerrado"/>
    <s v="Carlos Alvarez"/>
    <s v="Monitoreo_IM"/>
    <m/>
    <x v="1"/>
    <m/>
    <m/>
    <m/>
    <m/>
    <x v="0"/>
    <d v="2020-01-02T08:31:00"/>
    <m/>
    <n v="0"/>
    <x v="0"/>
    <n v="3959"/>
    <s v="0.091643518518519"/>
    <x v="2"/>
    <m/>
    <n v="0"/>
    <x v="1"/>
  </r>
  <r>
    <s v="INC000000487283"/>
    <s v="TERRESTRE"/>
    <x v="1"/>
    <s v="SUCRE"/>
    <x v="583"/>
    <m/>
    <d v="2020-01-03T16:00:00"/>
    <d v="2020-01-07T00:00:00"/>
    <m/>
    <s v="Cerrado"/>
    <s v="Carlos Alvarez"/>
    <s v="Monitoreo_IM"/>
    <m/>
    <x v="1"/>
    <m/>
    <m/>
    <m/>
    <m/>
    <x v="0"/>
    <d v="2020-01-07T07:55:00"/>
    <m/>
    <n v="0"/>
    <x v="0"/>
    <n v="5275"/>
    <s v="0.12210648148148"/>
    <x v="12"/>
    <m/>
    <n v="0"/>
    <x v="1"/>
  </r>
  <r>
    <s v="INC000000514713"/>
    <s v="TERRESTRE"/>
    <x v="1"/>
    <s v="SUCRE"/>
    <x v="583"/>
    <m/>
    <d v="2020-01-24T15:49:00"/>
    <d v="2020-01-27T00:00:00"/>
    <m/>
    <s v="Cerrado"/>
    <s v="Carlos Alvarez"/>
    <s v="Monitoreo_IM"/>
    <m/>
    <x v="1"/>
    <m/>
    <m/>
    <m/>
    <m/>
    <x v="0"/>
    <d v="2020-01-27T07:42:00"/>
    <m/>
    <n v="0"/>
    <x v="0"/>
    <n v="3711"/>
    <s v="0.085902777777778"/>
    <x v="1"/>
    <n v="122"/>
    <s v="0.0028240740740741"/>
    <x v="3"/>
  </r>
  <r>
    <s v="INC000000511137"/>
    <s v="TERRESTRE"/>
    <x v="1"/>
    <s v="TOLIMA"/>
    <x v="584"/>
    <m/>
    <d v="2020-01-22T12:22:00"/>
    <d v="2020-01-22T00:00:00"/>
    <m/>
    <s v="Cerrado"/>
    <s v="Jose Ricardo Prada"/>
    <s v="Monitoreo_IM"/>
    <m/>
    <x v="6"/>
    <m/>
    <m/>
    <m/>
    <m/>
    <x v="0"/>
    <d v="2020-01-22T12:50:00"/>
    <m/>
    <n v="0"/>
    <x v="0"/>
    <m/>
    <n v="0"/>
    <x v="0"/>
    <n v="28"/>
    <s v="0.00064814814814815"/>
    <x v="3"/>
  </r>
  <r>
    <s v="INC000000499408"/>
    <s v="TERRESTRE"/>
    <x v="1"/>
    <s v="TOLIMA"/>
    <x v="585"/>
    <m/>
    <d v="2020-01-14T12:23:00"/>
    <d v="2020-01-15T00:00:00"/>
    <m/>
    <s v="Cerrado"/>
    <s v="Rengifo Guzman Mario Fernando"/>
    <s v="Monitoreo_IM"/>
    <m/>
    <x v="9"/>
    <m/>
    <m/>
    <m/>
    <m/>
    <x v="0"/>
    <d v="2020-01-14T13:38:00"/>
    <m/>
    <n v="0"/>
    <x v="0"/>
    <n v="75"/>
    <s v="0.0017361111111111"/>
    <x v="2"/>
    <m/>
    <n v="0"/>
    <x v="1"/>
  </r>
  <r>
    <s v="INC000000501877"/>
    <s v="TERRESTRE"/>
    <x v="1"/>
    <s v="TOLIMA"/>
    <x v="585"/>
    <m/>
    <d v="2020-01-15T21:53:00"/>
    <d v="2020-01-16T00:00:00"/>
    <m/>
    <s v="Cerrado"/>
    <s v="Rengifo Guzman Mario Fernando"/>
    <s v="Monitoreo_IM"/>
    <m/>
    <x v="9"/>
    <m/>
    <m/>
    <m/>
    <m/>
    <x v="0"/>
    <d v="2020-01-15T22:39:00"/>
    <m/>
    <n v="0"/>
    <x v="0"/>
    <n v="46"/>
    <s v="0.0010648148148148"/>
    <x v="2"/>
    <m/>
    <n v="0"/>
    <x v="1"/>
  </r>
  <r>
    <s v="INC000000484113"/>
    <s v="TERRESTRE"/>
    <x v="1"/>
    <s v="TOLIMA"/>
    <x v="586"/>
    <m/>
    <d v="2019-12-31T09:11:00"/>
    <d v="2020-01-02T00:00:00"/>
    <m/>
    <s v="Cerrado"/>
    <s v="Juan Jose Lozano"/>
    <s v="Monitoreo_IM"/>
    <m/>
    <x v="6"/>
    <m/>
    <m/>
    <m/>
    <m/>
    <x v="0"/>
    <d v="2020-01-02T08:16:00"/>
    <m/>
    <n v="0"/>
    <x v="0"/>
    <m/>
    <n v="0"/>
    <x v="0"/>
    <n v="2825"/>
    <s v="0.065393518518519"/>
    <x v="2"/>
  </r>
  <r>
    <s v="INC000000501600"/>
    <s v="TERRESTRE"/>
    <x v="1"/>
    <s v="TOLIMA"/>
    <x v="586"/>
    <m/>
    <d v="2020-01-15T17:11:00"/>
    <d v="2020-01-15T00:00:00"/>
    <m/>
    <s v="Cerrado"/>
    <s v="Juan Jose Lozano"/>
    <s v="Monitoreo_IM"/>
    <m/>
    <x v="6"/>
    <m/>
    <m/>
    <m/>
    <m/>
    <x v="0"/>
    <d v="2020-01-15T18:23:00"/>
    <m/>
    <n v="0"/>
    <x v="0"/>
    <m/>
    <n v="0"/>
    <x v="0"/>
    <n v="72"/>
    <s v="0.0016666666666667"/>
    <x v="2"/>
  </r>
  <r>
    <s v="INC000000503778"/>
    <s v="TERRESTRE"/>
    <x v="1"/>
    <s v="TOLIMA"/>
    <x v="586"/>
    <m/>
    <d v="2020-01-17T08:07:00"/>
    <d v="2020-01-17T00:00:00"/>
    <m/>
    <s v="Cerrado"/>
    <s v="Juan Jose Lozano"/>
    <s v="Monitoreo_IM"/>
    <m/>
    <x v="6"/>
    <m/>
    <m/>
    <m/>
    <m/>
    <x v="0"/>
    <d v="2020-01-17T08:15:00"/>
    <m/>
    <n v="0"/>
    <x v="0"/>
    <n v="8"/>
    <s v="0.00018518518518519"/>
    <x v="2"/>
    <m/>
    <n v="0"/>
    <x v="1"/>
  </r>
  <r>
    <s v="INC000000522313"/>
    <s v="TERRESTRE"/>
    <x v="1"/>
    <s v="TOLIMA"/>
    <x v="586"/>
    <m/>
    <d v="2020-01-30T09:09:00"/>
    <d v="2020-01-31T00:00:00"/>
    <m/>
    <s v="Cerrado"/>
    <s v="Juan Jose Lozano"/>
    <s v="Monitoreo_IM"/>
    <m/>
    <x v="6"/>
    <m/>
    <m/>
    <m/>
    <m/>
    <x v="0"/>
    <d v="2020-01-30T11:48:00"/>
    <m/>
    <n v="0"/>
    <x v="0"/>
    <m/>
    <n v="0"/>
    <x v="0"/>
    <n v="159"/>
    <s v="0.0036805555555556"/>
    <x v="2"/>
  </r>
  <r>
    <s v="INC000000524066"/>
    <s v="TERRESTRE"/>
    <x v="1"/>
    <s v="TOLIMA"/>
    <x v="586"/>
    <m/>
    <d v="2020-01-31T12:35:00"/>
    <d v="2020-02-03T00:00:00"/>
    <m/>
    <s v="Cerrado"/>
    <s v="Juan Jose Lozano"/>
    <s v="Monitoreo_IM"/>
    <m/>
    <x v="6"/>
    <m/>
    <m/>
    <m/>
    <m/>
    <x v="0"/>
    <d v="2020-02-03T08:00:00"/>
    <m/>
    <n v="0"/>
    <x v="0"/>
    <n v="3888"/>
    <s v="0.09"/>
    <x v="7"/>
    <n v="157"/>
    <s v="0.0036342592592593"/>
    <x v="3"/>
  </r>
  <r>
    <s v="INC000000490786"/>
    <s v="TERRESTRE"/>
    <x v="1"/>
    <s v="TOLIMA"/>
    <x v="587"/>
    <m/>
    <d v="2020-01-07T16:30:00"/>
    <d v="2020-01-08T00:00:00"/>
    <m/>
    <s v="Cerrado"/>
    <s v="Frasser Urueña Ivan Isidro"/>
    <s v="Monitoreo_IM"/>
    <m/>
    <x v="9"/>
    <m/>
    <m/>
    <m/>
    <m/>
    <x v="0"/>
    <d v="2020-01-08T08:21:00"/>
    <m/>
    <n v="0"/>
    <x v="0"/>
    <m/>
    <n v="0"/>
    <x v="0"/>
    <n v="951"/>
    <s v="0.022013888888889"/>
    <x v="2"/>
  </r>
  <r>
    <s v="INC000000494200"/>
    <s v="TERRESTRE"/>
    <x v="1"/>
    <s v="TOLIMA"/>
    <x v="587"/>
    <m/>
    <d v="2020-01-10T09:30:00"/>
    <d v="2020-01-10T00:00:00"/>
    <m/>
    <s v="Cerrado"/>
    <s v="Frasser Urueña Ivan Isidro"/>
    <s v="Monitoreo_IM"/>
    <m/>
    <x v="9"/>
    <m/>
    <m/>
    <m/>
    <m/>
    <x v="0"/>
    <d v="2020-01-10T13:25:00"/>
    <m/>
    <n v="0"/>
    <x v="0"/>
    <n v="235"/>
    <s v="0.0054398148148148"/>
    <x v="2"/>
    <m/>
    <n v="0"/>
    <x v="1"/>
  </r>
  <r>
    <s v="INC000000500595"/>
    <s v="TERRESTRE"/>
    <x v="1"/>
    <s v="TOLIMA"/>
    <x v="587"/>
    <m/>
    <d v="2020-01-15T08:22:00"/>
    <d v="2020-01-15T00:00:00"/>
    <m/>
    <s v="Cerrado"/>
    <s v="Frasser Urueña Ivan Isidro"/>
    <s v="Monitoreo_IM"/>
    <m/>
    <x v="9"/>
    <m/>
    <m/>
    <m/>
    <m/>
    <x v="0"/>
    <d v="2020-01-15T08:27:00"/>
    <m/>
    <n v="0"/>
    <x v="0"/>
    <n v="5"/>
    <s v="0.00011574074074074"/>
    <x v="2"/>
    <m/>
    <n v="0"/>
    <x v="1"/>
  </r>
  <r>
    <s v="INC000000506935"/>
    <s v="TERRESTRE"/>
    <x v="1"/>
    <s v="TOLIMA"/>
    <x v="587"/>
    <m/>
    <d v="2020-01-20T08:16:00"/>
    <d v="2020-01-20T00:00:00"/>
    <m/>
    <s v="Cerrado"/>
    <s v="Frasser Urueña Ivan Isidro"/>
    <s v="Monitoreo_IM"/>
    <m/>
    <x v="9"/>
    <m/>
    <m/>
    <m/>
    <m/>
    <x v="0"/>
    <d v="2020-01-20T08:18:00"/>
    <m/>
    <n v="0"/>
    <x v="0"/>
    <n v="2"/>
    <n v="462962962.96296"/>
    <x v="2"/>
    <m/>
    <n v="0"/>
    <x v="1"/>
  </r>
  <r>
    <s v="INC000000519738"/>
    <s v="TERRESTRE"/>
    <x v="1"/>
    <s v="TOLIMA"/>
    <x v="587"/>
    <m/>
    <d v="2020-01-28T16:27:00"/>
    <d v="2020-01-29T00:00:00"/>
    <m/>
    <s v="Cerrado"/>
    <s v="Frasser Urueña Ivan Isidro"/>
    <s v="Monitoreo_IM"/>
    <m/>
    <x v="9"/>
    <m/>
    <m/>
    <m/>
    <m/>
    <x v="0"/>
    <d v="2020-01-29T08:21:00"/>
    <m/>
    <n v="0"/>
    <x v="0"/>
    <m/>
    <n v="0"/>
    <x v="0"/>
    <n v="954"/>
    <s v="0.022083333333333"/>
    <x v="2"/>
  </r>
  <r>
    <s v="INC000000485927"/>
    <s v="TERRESTRE"/>
    <x v="1"/>
    <s v="TOLIMA"/>
    <x v="588"/>
    <m/>
    <d v="2020-01-02T14:36:00"/>
    <d v="2020-01-08T00:00:00"/>
    <m/>
    <s v="Cerrado"/>
    <s v="Rubio Bonilla Mario Fernando"/>
    <s v="Monitoreo_IM"/>
    <m/>
    <x v="9"/>
    <n v="1410019"/>
    <d v="2020-01-07T15:45:00"/>
    <d v="2020-01-08T14:41:00"/>
    <m/>
    <x v="0"/>
    <d v="2020-01-08T14:41:00"/>
    <n v="0"/>
    <n v="0"/>
    <x v="1"/>
    <n v="1510"/>
    <s v="0.034953703703704"/>
    <x v="2"/>
    <n v="7135"/>
    <s v="0.16516203703704"/>
    <x v="2"/>
  </r>
  <r>
    <s v="INC000000504640"/>
    <s v="TERRESTRE"/>
    <x v="1"/>
    <s v="TOLIMA"/>
    <x v="589"/>
    <m/>
    <d v="2020-01-17T15:12:00"/>
    <d v="2020-01-20T00:00:00"/>
    <m/>
    <s v="Cerrado"/>
    <s v="Luis Daniel González Bolaños"/>
    <s v="Monitoreo_IM"/>
    <m/>
    <x v="9"/>
    <m/>
    <m/>
    <m/>
    <m/>
    <x v="0"/>
    <d v="2020-01-20T07:51:00"/>
    <m/>
    <n v="0"/>
    <x v="0"/>
    <m/>
    <n v="0"/>
    <x v="0"/>
    <n v="3879"/>
    <s v="0.089791666666667"/>
    <x v="2"/>
  </r>
  <r>
    <s v="INC000000523681"/>
    <s v="TERRESTRE"/>
    <x v="1"/>
    <s v="TOLIMA"/>
    <x v="590"/>
    <m/>
    <d v="2020-01-31T08:52:00"/>
    <d v="2020-01-31T00:00:00"/>
    <m/>
    <s v="Cerrado"/>
    <s v="Luis Fernando Siilva"/>
    <s v="Phone"/>
    <m/>
    <x v="6"/>
    <n v="413055"/>
    <d v="2020-01-31T09:46:00"/>
    <d v="2020-01-31T10:09:00"/>
    <m/>
    <x v="0"/>
    <d v="2020-01-31T10:09:00"/>
    <n v="77"/>
    <s v="0.0017824074074074"/>
    <x v="1"/>
    <m/>
    <n v="0"/>
    <x v="0"/>
    <m/>
    <n v="0"/>
    <x v="1"/>
  </r>
  <r>
    <s v="INC000000487175"/>
    <s v="TERRESTRE"/>
    <x v="1"/>
    <s v="TOLIMA"/>
    <x v="591"/>
    <m/>
    <d v="2020-01-03T14:09:00"/>
    <d v="2020-01-07T00:00:00"/>
    <m/>
    <s v="Cerrado"/>
    <s v="Willinting Humberto Peña Betancourt"/>
    <s v="Monitoreo_IM"/>
    <m/>
    <x v="6"/>
    <n v="390303"/>
    <d v="2020-01-03T14:51:00"/>
    <d v="2020-01-03T17:49:00"/>
    <m/>
    <x v="0"/>
    <d v="2020-01-03T17:49:00"/>
    <n v="220"/>
    <s v="0.0050925925925926"/>
    <x v="1"/>
    <m/>
    <n v="0"/>
    <x v="0"/>
    <m/>
    <n v="0"/>
    <x v="1"/>
  </r>
  <r>
    <s v="INC000000523679"/>
    <s v="TERRESTRE"/>
    <x v="1"/>
    <s v="TOLIMA"/>
    <x v="591"/>
    <m/>
    <d v="2020-01-31T08:27:00"/>
    <d v="2020-01-31T00:00:00"/>
    <m/>
    <s v="Cerrado"/>
    <s v="Willinting Humberto Peña Betancourt"/>
    <s v="Phone"/>
    <m/>
    <x v="6"/>
    <n v="413058"/>
    <d v="2020-01-31T09:44:00"/>
    <d v="2020-01-31T11:50:00"/>
    <m/>
    <x v="0"/>
    <d v="2020-01-31T11:50:00"/>
    <m/>
    <n v="0"/>
    <x v="0"/>
    <m/>
    <n v="0"/>
    <x v="0"/>
    <n v="203"/>
    <s v="0.0046990740740741"/>
    <x v="6"/>
  </r>
  <r>
    <s v="INC000000517032"/>
    <s v="TERRESTRE"/>
    <x v="1"/>
    <s v="TOLIMA"/>
    <x v="592"/>
    <m/>
    <s v="0000-00-00 00:00:00"/>
    <d v="2020-01-27T00:00:00"/>
    <m/>
    <s v="Cerrado"/>
    <s v="Edelmira Rubio Martinez"/>
    <s v="Monitoreo_IM"/>
    <m/>
    <x v="9"/>
    <m/>
    <m/>
    <m/>
    <m/>
    <x v="0"/>
    <s v="0000/00/00"/>
    <m/>
    <n v="0"/>
    <x v="0"/>
    <m/>
    <n v="0"/>
    <x v="0"/>
    <m/>
    <n v="0"/>
    <x v="1"/>
  </r>
  <r>
    <s v="INC000000485561"/>
    <s v="TERRESTRE"/>
    <x v="1"/>
    <s v="TOLIMA"/>
    <x v="592"/>
    <m/>
    <d v="2020-01-02T09:50:00"/>
    <d v="2020-01-08T00:00:00"/>
    <m/>
    <s v="Cerrado"/>
    <s v="Edelmira Rubio Martinez"/>
    <s v="Phone"/>
    <m/>
    <x v="9"/>
    <n v="1406457"/>
    <d v="2020-01-02T10:36:00"/>
    <d v="2020-01-08T08:47:00"/>
    <m/>
    <x v="0"/>
    <d v="2020-01-08T08:47:00"/>
    <n v="8577"/>
    <s v="0.19854166666667"/>
    <x v="1"/>
    <n v="0"/>
    <n v="0"/>
    <x v="11"/>
    <m/>
    <n v="0"/>
    <x v="1"/>
  </r>
  <r>
    <s v="INC000000500319"/>
    <s v="TERRESTRE"/>
    <x v="1"/>
    <s v="TOLIMA"/>
    <x v="593"/>
    <m/>
    <d v="2020-01-14T18:31:00"/>
    <d v="2020-01-15T00:00:00"/>
    <m/>
    <s v="Cerrado"/>
    <s v="Vargas Villanueva Rodrigo A."/>
    <s v="Monitoreo_IM"/>
    <m/>
    <x v="9"/>
    <m/>
    <m/>
    <m/>
    <m/>
    <x v="0"/>
    <d v="2020-01-15T08:20:00"/>
    <m/>
    <n v="0"/>
    <x v="0"/>
    <n v="829"/>
    <s v="0.019189814814815"/>
    <x v="2"/>
    <m/>
    <n v="0"/>
    <x v="1"/>
  </r>
  <r>
    <s v="INC000000501817"/>
    <s v="TERRESTRE"/>
    <x v="1"/>
    <s v="TOLIMA"/>
    <x v="593"/>
    <m/>
    <d v="2020-01-15T18:23:00"/>
    <d v="2020-01-16T00:00:00"/>
    <m/>
    <s v="Cerrado"/>
    <s v="Vargas Villanueva Rodrigo A."/>
    <s v="Monitoreo_IM"/>
    <m/>
    <x v="9"/>
    <m/>
    <m/>
    <m/>
    <m/>
    <x v="0"/>
    <d v="2020-01-16T08:15:00"/>
    <m/>
    <n v="0"/>
    <x v="0"/>
    <n v="832"/>
    <s v="0.019259259259259"/>
    <x v="2"/>
    <m/>
    <n v="0"/>
    <x v="1"/>
  </r>
  <r>
    <s v="INC000000503785"/>
    <s v="TERRESTRE"/>
    <x v="1"/>
    <s v="TOLIMA"/>
    <x v="593"/>
    <m/>
    <d v="2020-01-17T08:07:00"/>
    <d v="2020-01-17T00:00:00"/>
    <m/>
    <s v="Cerrado"/>
    <s v="Vargas Villanueva Rodrigo A."/>
    <s v="Monitoreo_IM"/>
    <m/>
    <x v="9"/>
    <m/>
    <m/>
    <m/>
    <m/>
    <x v="0"/>
    <d v="2020-01-17T09:04:00"/>
    <m/>
    <n v="0"/>
    <x v="0"/>
    <n v="57"/>
    <s v="0.0013194444444444"/>
    <x v="2"/>
    <m/>
    <n v="0"/>
    <x v="1"/>
  </r>
  <r>
    <s v="INC000000490853"/>
    <s v="TERRESTRE"/>
    <x v="1"/>
    <s v="TOLIMA"/>
    <x v="594"/>
    <m/>
    <d v="2020-01-07T14:57:00"/>
    <d v="2020-01-08T00:00:00"/>
    <m/>
    <s v="Cerrado"/>
    <s v="Maria Consuelo Soto Prada"/>
    <s v="Monitoreo_IM"/>
    <m/>
    <x v="7"/>
    <m/>
    <m/>
    <m/>
    <m/>
    <x v="0"/>
    <d v="2020-01-08T15:11:00"/>
    <m/>
    <n v="0"/>
    <x v="0"/>
    <m/>
    <n v="0"/>
    <x v="0"/>
    <n v="1454"/>
    <s v="0.033657407407407"/>
    <x v="2"/>
  </r>
  <r>
    <s v="INC000000500122"/>
    <s v="TERRESTRE"/>
    <x v="1"/>
    <s v="TOLIMA"/>
    <x v="594"/>
    <m/>
    <d v="2020-01-14T17:38:00"/>
    <d v="2020-01-15T00:00:00"/>
    <m/>
    <s v="Cerrado"/>
    <s v="Maria Consuelo Soto Prada"/>
    <s v="Monitoreo_IM"/>
    <m/>
    <x v="7"/>
    <m/>
    <m/>
    <m/>
    <m/>
    <x v="0"/>
    <d v="2020-01-15T00:00:00"/>
    <m/>
    <n v="0"/>
    <x v="0"/>
    <n v="382"/>
    <s v="0.0088425925925926"/>
    <x v="2"/>
    <m/>
    <n v="0"/>
    <x v="1"/>
  </r>
  <r>
    <s v="INC000000501712"/>
    <s v="TERRESTRE"/>
    <x v="1"/>
    <s v="TOLIMA"/>
    <x v="594"/>
    <m/>
    <d v="2020-01-15T17:38:00"/>
    <d v="2020-01-16T00:00:00"/>
    <m/>
    <s v="Cerrado"/>
    <s v="Maria Consuelo Soto Prada"/>
    <s v="Monitoreo_IM"/>
    <m/>
    <x v="7"/>
    <m/>
    <m/>
    <m/>
    <m/>
    <x v="0"/>
    <d v="2020-01-16T07:11:00"/>
    <m/>
    <n v="0"/>
    <x v="0"/>
    <n v="813"/>
    <s v="0.018819444444444"/>
    <x v="2"/>
    <m/>
    <n v="0"/>
    <x v="1"/>
  </r>
  <r>
    <s v="INC000000507561"/>
    <s v="TERRESTRE"/>
    <x v="1"/>
    <s v="TOLIMA"/>
    <x v="595"/>
    <m/>
    <d v="2020-01-20T12:06:00"/>
    <d v="2020-01-20T00:00:00"/>
    <m/>
    <s v="Cerrado"/>
    <s v="Cielo Rodriguez molano"/>
    <s v="Monitoreo_IM"/>
    <m/>
    <x v="6"/>
    <m/>
    <m/>
    <m/>
    <m/>
    <x v="0"/>
    <d v="2020-01-20T14:58:00"/>
    <m/>
    <n v="0"/>
    <x v="0"/>
    <n v="172"/>
    <s v="0.0039814814814815"/>
    <x v="2"/>
    <m/>
    <n v="0"/>
    <x v="1"/>
  </r>
  <r>
    <s v="INC000000509091"/>
    <s v="TERRESTRE"/>
    <x v="1"/>
    <s v="TOLIMA"/>
    <x v="595"/>
    <m/>
    <d v="2020-01-21T12:24:00"/>
    <d v="2020-01-21T00:00:00"/>
    <m/>
    <s v="Cerrado"/>
    <s v="Cielo Rodriguez molano"/>
    <s v="Monitoreo_IM"/>
    <m/>
    <x v="6"/>
    <m/>
    <m/>
    <m/>
    <m/>
    <x v="0"/>
    <d v="2020-01-21T12:53:00"/>
    <m/>
    <n v="0"/>
    <x v="0"/>
    <n v="29"/>
    <s v="0.0006712962962963"/>
    <x v="1"/>
    <m/>
    <n v="0"/>
    <x v="1"/>
  </r>
  <r>
    <s v="INC000000523475"/>
    <s v="TERRESTRE"/>
    <x v="1"/>
    <s v="TOLIMA"/>
    <x v="595"/>
    <m/>
    <d v="2020-01-31T08:52:00"/>
    <d v="2020-01-31T00:00:00"/>
    <m/>
    <s v="Cerrado"/>
    <s v="Cielo Rodriguez molano"/>
    <s v="Monitoreo_IM"/>
    <m/>
    <x v="6"/>
    <n v="413105"/>
    <d v="2020-01-31T10:18:00"/>
    <d v="2020-01-31T10:09:00"/>
    <m/>
    <x v="0"/>
    <d v="2020-01-31T10:09:00"/>
    <m/>
    <n v="0"/>
    <x v="0"/>
    <m/>
    <n v="0"/>
    <x v="0"/>
    <n v="77"/>
    <s v="0.0017824074074074"/>
    <x v="6"/>
  </r>
  <r>
    <s v="INC000000501913"/>
    <s v="TERRESTRE"/>
    <x v="0"/>
    <s v="TOLIMA"/>
    <x v="596"/>
    <m/>
    <d v="2020-01-15T21:55:00"/>
    <d v="2020-01-16T00:00:00"/>
    <m/>
    <s v="Cerrado"/>
    <s v="Cesar Augusto Villanueva Ortiz"/>
    <s v="Monitoreo_IM"/>
    <m/>
    <x v="4"/>
    <m/>
    <m/>
    <m/>
    <m/>
    <x v="0"/>
    <d v="2020-01-15T22:12:00"/>
    <m/>
    <n v="0"/>
    <x v="0"/>
    <n v="17"/>
    <s v="0.00039351851851852"/>
    <x v="2"/>
    <m/>
    <n v="0"/>
    <x v="1"/>
  </r>
  <r>
    <s v="INC000000494368"/>
    <s v="TERRESTRE"/>
    <x v="3"/>
    <s v="TOLIMA"/>
    <x v="596"/>
    <m/>
    <d v="2020-01-10T11:25:00"/>
    <d v="2020-01-10T00:00:00"/>
    <m/>
    <s v="Cerrado"/>
    <s v="CESAR AUGUSTO VILLANUEVA ORTIZ"/>
    <s v="Monitoreo_IM"/>
    <m/>
    <x v="14"/>
    <m/>
    <m/>
    <m/>
    <m/>
    <x v="0"/>
    <d v="2020-01-10T11:58:00"/>
    <m/>
    <n v="0"/>
    <x v="0"/>
    <m/>
    <n v="0"/>
    <x v="0"/>
    <n v="33"/>
    <s v="0.00076388888888889"/>
    <x v="2"/>
  </r>
  <r>
    <s v="INC000000506937"/>
    <s v="TERRESTRE"/>
    <x v="1"/>
    <s v="TOLIMA"/>
    <x v="597"/>
    <m/>
    <d v="2020-01-20T08:16:00"/>
    <d v="2020-01-20T00:00:00"/>
    <m/>
    <s v="Cerrado"/>
    <s v="Maria Natalia sanchez"/>
    <s v="Monitoreo_IM"/>
    <m/>
    <x v="4"/>
    <m/>
    <m/>
    <m/>
    <m/>
    <x v="0"/>
    <d v="2020-01-20T08:55:00"/>
    <m/>
    <n v="0"/>
    <x v="0"/>
    <n v="39"/>
    <s v="0.00090277777777778"/>
    <x v="2"/>
    <m/>
    <n v="0"/>
    <x v="1"/>
  </r>
  <r>
    <s v="INC000000509036"/>
    <s v="TERRESTRE"/>
    <x v="1"/>
    <s v="TOLIMA"/>
    <x v="598"/>
    <m/>
    <d v="2020-01-21T11:14:00"/>
    <d v="2020-01-21T00:00:00"/>
    <m/>
    <s v="Cerrado"/>
    <s v="Luis Fernando Vargas"/>
    <s v="Monitoreo_IM"/>
    <m/>
    <x v="6"/>
    <m/>
    <m/>
    <m/>
    <m/>
    <x v="0"/>
    <d v="2020-01-21T11:49:00"/>
    <m/>
    <n v="0"/>
    <x v="0"/>
    <m/>
    <n v="0"/>
    <x v="0"/>
    <n v="35"/>
    <s v="0.00081018518518519"/>
    <x v="2"/>
  </r>
  <r>
    <s v="INC000000522785"/>
    <s v="TERRESTRE"/>
    <x v="1"/>
    <s v="TOLIMA"/>
    <x v="599"/>
    <m/>
    <d v="2020-01-30T14:03:00"/>
    <d v="2020-01-30T00:00:00"/>
    <m/>
    <s v="Cerrado"/>
    <s v="Magda lucia cerna"/>
    <s v="Monitoreo_IM"/>
    <m/>
    <x v="6"/>
    <m/>
    <m/>
    <m/>
    <m/>
    <x v="0"/>
    <d v="2020-01-30T16:13:00"/>
    <m/>
    <n v="0"/>
    <x v="0"/>
    <m/>
    <n v="0"/>
    <x v="0"/>
    <n v="130"/>
    <s v="0.0030092592592593"/>
    <x v="2"/>
  </r>
  <r>
    <s v="INC000000523565"/>
    <s v="TERRESTRE"/>
    <x v="1"/>
    <s v="TOLIMA"/>
    <x v="599"/>
    <m/>
    <d v="2020-01-31T08:52:00"/>
    <d v="2020-01-31T00:00:00"/>
    <m/>
    <s v="Cerrado"/>
    <s v="Magda lucia cerna"/>
    <s v="Monitoreo_IM"/>
    <m/>
    <x v="6"/>
    <m/>
    <m/>
    <m/>
    <m/>
    <x v="0"/>
    <d v="2020-01-31T09:46:00"/>
    <m/>
    <n v="0"/>
    <x v="0"/>
    <m/>
    <n v="0"/>
    <x v="0"/>
    <n v="54"/>
    <s v="0.00125"/>
    <x v="2"/>
  </r>
  <r>
    <s v="INC000000501795"/>
    <s v="TERRESTRE"/>
    <x v="1"/>
    <s v="TOLIMA"/>
    <x v="600"/>
    <m/>
    <d v="2020-01-15T21:54:00"/>
    <d v="2020-01-16T00:00:00"/>
    <m/>
    <s v="Cerrado"/>
    <s v="Barragan Cortes Esperanza"/>
    <s v="Monitoreo_IM"/>
    <m/>
    <x v="6"/>
    <m/>
    <m/>
    <m/>
    <m/>
    <x v="0"/>
    <d v="2020-01-15T22:38:00"/>
    <m/>
    <n v="0"/>
    <x v="0"/>
    <n v="44"/>
    <s v="0.0010185185185185"/>
    <x v="2"/>
    <m/>
    <n v="0"/>
    <x v="1"/>
  </r>
  <r>
    <s v="INC000000504463"/>
    <s v="TERRESTRE"/>
    <x v="1"/>
    <s v="TOLIMA"/>
    <x v="600"/>
    <m/>
    <d v="2020-01-17T13:50:00"/>
    <d v="2020-01-18T00:00:00"/>
    <m/>
    <s v="Cerrado"/>
    <s v="Barragan Cortes Esperanza"/>
    <s v="Monitoreo_IM"/>
    <m/>
    <x v="6"/>
    <m/>
    <m/>
    <m/>
    <m/>
    <x v="0"/>
    <d v="2020-01-17T13:51:00"/>
    <m/>
    <n v="0"/>
    <x v="0"/>
    <m/>
    <n v="0"/>
    <x v="0"/>
    <n v="1"/>
    <n v="231481481.48148"/>
    <x v="3"/>
  </r>
  <r>
    <s v="INC000000522183"/>
    <s v="TERRESTRE"/>
    <x v="1"/>
    <s v="TOLIMA"/>
    <x v="600"/>
    <m/>
    <d v="2020-01-30T09:36:00"/>
    <d v="2020-01-30T00:00:00"/>
    <m/>
    <s v="Cerrado"/>
    <s v="Barragan Cortes Esperanza"/>
    <s v="Phone"/>
    <m/>
    <x v="6"/>
    <n v="412289"/>
    <d v="2020-01-30T11:05:00"/>
    <d v="2020-01-30T12:17:00"/>
    <m/>
    <x v="0"/>
    <d v="2020-01-30T12:17:00"/>
    <m/>
    <n v="0"/>
    <x v="0"/>
    <m/>
    <n v="0"/>
    <x v="0"/>
    <n v="161"/>
    <s v="0.0037268518518519"/>
    <x v="5"/>
  </r>
  <r>
    <s v="INC000000501656"/>
    <s v="TERRESTRE"/>
    <x v="1"/>
    <s v="TOLIMA"/>
    <x v="601"/>
    <m/>
    <d v="2020-01-15T17:41:00"/>
    <d v="2020-01-16T00:00:00"/>
    <m/>
    <s v="Cerrado"/>
    <s v="Higinio Rodriguez Bahamon"/>
    <s v="Monitoreo_IM"/>
    <m/>
    <x v="4"/>
    <m/>
    <m/>
    <m/>
    <m/>
    <x v="0"/>
    <d v="2020-01-16T08:16:00"/>
    <m/>
    <n v="0"/>
    <x v="0"/>
    <m/>
    <n v="0"/>
    <x v="0"/>
    <n v="875"/>
    <s v="0.02025462962963"/>
    <x v="3"/>
  </r>
  <r>
    <s v="INC000000509265"/>
    <s v="TERRESTRE"/>
    <x v="1"/>
    <s v="TOLIMA"/>
    <x v="602"/>
    <m/>
    <d v="2020-01-21T12:26:00"/>
    <d v="2020-01-22T00:00:00"/>
    <m/>
    <s v="Cerrado"/>
    <s v="Oscar Fabian lamprea"/>
    <s v="Monitoreo_IM"/>
    <m/>
    <x v="4"/>
    <m/>
    <m/>
    <m/>
    <m/>
    <x v="0"/>
    <d v="2020-01-22T07:49:00"/>
    <m/>
    <n v="0"/>
    <x v="0"/>
    <n v="1163"/>
    <s v="0.026921296296296"/>
    <x v="1"/>
    <m/>
    <n v="0"/>
    <x v="1"/>
  </r>
  <r>
    <s v="INC000000511419"/>
    <s v="TERRESTRE"/>
    <x v="1"/>
    <s v="TOLIMA"/>
    <x v="602"/>
    <m/>
    <d v="2020-01-22T15:10:00"/>
    <d v="2020-01-22T00:00:00"/>
    <m/>
    <s v="Cerrado"/>
    <s v="Oscar Fabian lamprea"/>
    <s v="Monitoreo_IM"/>
    <m/>
    <x v="4"/>
    <m/>
    <m/>
    <m/>
    <m/>
    <x v="0"/>
    <d v="2020-01-22T17:10:00"/>
    <m/>
    <n v="0"/>
    <x v="0"/>
    <m/>
    <n v="0"/>
    <x v="0"/>
    <n v="120"/>
    <s v="0.0027777777777778"/>
    <x v="2"/>
  </r>
  <r>
    <s v="INC000000487188"/>
    <s v="TERRESTRE"/>
    <x v="1"/>
    <s v="TOLIMA"/>
    <x v="603"/>
    <m/>
    <d v="2020-01-03T14:45:00"/>
    <d v="2020-01-07T00:00:00"/>
    <m/>
    <s v="Cerrado"/>
    <s v="Maria Soraya Diaz Rojas"/>
    <s v="Monitoreo_IM"/>
    <m/>
    <x v="6"/>
    <n v="390305"/>
    <d v="2020-01-03T15:04:00"/>
    <d v="2020-01-03T18:06:00"/>
    <m/>
    <x v="0"/>
    <d v="2020-01-03T18:06:00"/>
    <n v="201"/>
    <s v="0.0046527777777778"/>
    <x v="1"/>
    <m/>
    <n v="0"/>
    <x v="0"/>
    <m/>
    <n v="0"/>
    <x v="1"/>
  </r>
  <r>
    <s v="INC000000500233"/>
    <s v="TERRESTRE"/>
    <x v="1"/>
    <s v="TOLIMA"/>
    <x v="604"/>
    <m/>
    <d v="2020-01-14T18:25:00"/>
    <d v="2020-01-15T00:00:00"/>
    <m/>
    <s v="Cerrado"/>
    <s v="Espinosa Álzate Javier"/>
    <s v="Monitoreo_IM"/>
    <m/>
    <x v="4"/>
    <m/>
    <m/>
    <m/>
    <m/>
    <x v="0"/>
    <d v="2020-01-15T08:20:00"/>
    <m/>
    <n v="0"/>
    <x v="0"/>
    <n v="835"/>
    <s v="0.019328703703704"/>
    <x v="2"/>
    <m/>
    <n v="0"/>
    <x v="1"/>
  </r>
  <r>
    <s v="INC000000503779"/>
    <s v="TERRESTRE"/>
    <x v="1"/>
    <s v="TOLIMA"/>
    <x v="604"/>
    <m/>
    <d v="2020-01-17T08:07:00"/>
    <d v="2020-01-17T00:00:00"/>
    <m/>
    <s v="Cerrado"/>
    <s v="Espinosa Álzate Javier"/>
    <s v="Monitoreo_IM"/>
    <m/>
    <x v="4"/>
    <m/>
    <m/>
    <m/>
    <m/>
    <x v="0"/>
    <d v="2020-01-17T08:12:00"/>
    <m/>
    <n v="0"/>
    <x v="0"/>
    <n v="5"/>
    <s v="0.00011574074074074"/>
    <x v="2"/>
    <m/>
    <n v="0"/>
    <x v="1"/>
  </r>
  <r>
    <s v="INC000000485637"/>
    <s v="TERRESTRE"/>
    <x v="1"/>
    <s v="TOLIMA"/>
    <x v="605"/>
    <m/>
    <d v="2020-01-02T10:58:00"/>
    <d v="2020-01-02T00:00:00"/>
    <m/>
    <s v="Cerrado"/>
    <s v="Teodoro Perez Carvajal"/>
    <s v="Monitoreo_IM"/>
    <m/>
    <x v="6"/>
    <m/>
    <m/>
    <m/>
    <m/>
    <x v="0"/>
    <d v="2020-01-02T13:15:00"/>
    <m/>
    <n v="0"/>
    <x v="0"/>
    <n v="137"/>
    <s v="0.0031712962962963"/>
    <x v="2"/>
    <m/>
    <n v="0"/>
    <x v="1"/>
  </r>
  <r>
    <s v="INC000000493466"/>
    <s v="TERRESTRE"/>
    <x v="1"/>
    <s v="TOLIMA"/>
    <x v="605"/>
    <m/>
    <d v="2020-01-09T15:24:00"/>
    <d v="2020-01-09T00:00:00"/>
    <m/>
    <s v="Cerrado"/>
    <s v="Teodoro Perez Carvajal"/>
    <s v="Monitoreo_IM"/>
    <m/>
    <x v="6"/>
    <m/>
    <m/>
    <m/>
    <m/>
    <x v="0"/>
    <d v="2020-01-09T17:18:00"/>
    <m/>
    <n v="0"/>
    <x v="0"/>
    <m/>
    <n v="0"/>
    <x v="0"/>
    <n v="114"/>
    <s v="0.0026388888888889"/>
    <x v="2"/>
  </r>
  <r>
    <s v="INC000000501910"/>
    <s v="TERRESTRE"/>
    <x v="1"/>
    <s v="TOLIMA"/>
    <x v="606"/>
    <m/>
    <d v="2020-01-15T21:54:00"/>
    <d v="2020-01-16T00:00:00"/>
    <m/>
    <s v="Cerrado"/>
    <s v="Leonel Lozano Castañeda"/>
    <s v="Monitoreo_IM"/>
    <m/>
    <x v="9"/>
    <m/>
    <m/>
    <m/>
    <m/>
    <x v="0"/>
    <d v="2020-01-15T21:59:00"/>
    <m/>
    <n v="0"/>
    <x v="0"/>
    <n v="5"/>
    <s v="0.00011574074074074"/>
    <x v="2"/>
    <m/>
    <n v="0"/>
    <x v="1"/>
  </r>
  <r>
    <s v="INC000000518797"/>
    <s v="TERRESTRE"/>
    <x v="1"/>
    <s v="TOLIMA"/>
    <x v="607"/>
    <m/>
    <s v="0000-00-00 00:00:00"/>
    <d v="2020-01-28T00:00:00"/>
    <m/>
    <s v="Cerrado"/>
    <s v="Leonel Castañeda Lozano"/>
    <s v="Monitoreo_IM"/>
    <m/>
    <x v="6"/>
    <m/>
    <m/>
    <m/>
    <m/>
    <x v="0"/>
    <s v="0000/00/00"/>
    <m/>
    <n v="0"/>
    <x v="0"/>
    <m/>
    <n v="0"/>
    <x v="0"/>
    <m/>
    <n v="0"/>
    <x v="1"/>
  </r>
  <r>
    <s v="INC000000498556"/>
    <s v="TERRESTRE"/>
    <x v="1"/>
    <s v="TOLIMA"/>
    <x v="607"/>
    <m/>
    <d v="2020-01-14T08:19:00"/>
    <d v="2020-01-14T00:00:00"/>
    <m/>
    <s v="Cerrado"/>
    <s v="Leonel Castañeda Lozano"/>
    <s v="Monitoreo_IM"/>
    <m/>
    <x v="6"/>
    <m/>
    <m/>
    <m/>
    <m/>
    <x v="0"/>
    <d v="2020-01-14T08:21:00"/>
    <m/>
    <n v="0"/>
    <x v="0"/>
    <n v="2"/>
    <n v="462962962.96296"/>
    <x v="2"/>
    <m/>
    <n v="0"/>
    <x v="1"/>
  </r>
  <r>
    <s v="INC000000503011"/>
    <s v="TERRESTRE"/>
    <x v="1"/>
    <s v="TOLIMA"/>
    <x v="607"/>
    <m/>
    <d v="2020-01-16T12:57:00"/>
    <d v="2020-01-16T00:00:00"/>
    <m/>
    <s v="Cerrado"/>
    <s v="Leonel Castañeda Lozano"/>
    <s v="Monitoreo_IM"/>
    <m/>
    <x v="6"/>
    <m/>
    <m/>
    <m/>
    <m/>
    <x v="0"/>
    <d v="2020-01-16T14:00:00"/>
    <m/>
    <n v="0"/>
    <x v="0"/>
    <n v="63"/>
    <s v="0.0014583333333333"/>
    <x v="5"/>
    <m/>
    <n v="0"/>
    <x v="1"/>
  </r>
  <r>
    <s v="INC000000504511"/>
    <s v="TERRESTRE"/>
    <x v="1"/>
    <s v="TOLIMA"/>
    <x v="607"/>
    <m/>
    <d v="2020-01-17T12:36:00"/>
    <d v="2020-01-17T00:00:00"/>
    <m/>
    <s v="Cerrado"/>
    <s v="Leonel Castañeda Lozano"/>
    <s v="Monitoreo_IM"/>
    <m/>
    <x v="6"/>
    <m/>
    <m/>
    <m/>
    <m/>
    <x v="0"/>
    <d v="2020-01-17T00:00:00"/>
    <m/>
    <n v="0"/>
    <x v="0"/>
    <m/>
    <n v="0"/>
    <x v="0"/>
    <n v="756"/>
    <s v="0.0175"/>
    <x v="2"/>
  </r>
  <r>
    <s v="INC000000507110"/>
    <s v="TERRESTRE"/>
    <x v="1"/>
    <s v="TOLIMA"/>
    <x v="607"/>
    <m/>
    <d v="2020-01-20T08:17:00"/>
    <d v="2020-01-20T00:00:00"/>
    <m/>
    <s v="Cerrado"/>
    <s v="Leonel Castañeda Lozano"/>
    <s v="Monitoreo_IM"/>
    <m/>
    <x v="6"/>
    <m/>
    <m/>
    <m/>
    <m/>
    <x v="0"/>
    <d v="2020-01-20T14:22:00"/>
    <m/>
    <n v="0"/>
    <x v="0"/>
    <n v="365"/>
    <s v="0.0084490740740741"/>
    <x v="2"/>
    <m/>
    <n v="0"/>
    <x v="1"/>
  </r>
  <r>
    <s v="INC000000509272"/>
    <s v="TERRESTRE"/>
    <x v="1"/>
    <s v="TOLIMA"/>
    <x v="607"/>
    <m/>
    <d v="2020-01-21T12:30:00"/>
    <d v="2020-01-22T00:00:00"/>
    <m/>
    <s v="Cerrado"/>
    <s v="Leonel Castañeda Lozano"/>
    <s v="Monitoreo_IM"/>
    <m/>
    <x v="6"/>
    <m/>
    <m/>
    <m/>
    <m/>
    <x v="0"/>
    <d v="2020-01-21T14:15:00"/>
    <m/>
    <n v="0"/>
    <x v="0"/>
    <m/>
    <n v="0"/>
    <x v="0"/>
    <n v="105"/>
    <s v="0.0024305555555556"/>
    <x v="2"/>
  </r>
  <r>
    <s v="INC000000511312"/>
    <s v="TERRESTRE"/>
    <x v="1"/>
    <s v="TOLIMA"/>
    <x v="607"/>
    <m/>
    <d v="2020-01-22T12:37:00"/>
    <d v="2020-01-22T00:00:00"/>
    <m/>
    <s v="Cerrado"/>
    <s v="Leonel Castañeda Lozano"/>
    <s v="Monitoreo_IM"/>
    <m/>
    <x v="6"/>
    <m/>
    <m/>
    <m/>
    <m/>
    <x v="0"/>
    <d v="2020-01-22T14:13:00"/>
    <m/>
    <n v="0"/>
    <x v="0"/>
    <m/>
    <n v="0"/>
    <x v="0"/>
    <n v="96"/>
    <s v="0.0022222222222222"/>
    <x v="2"/>
  </r>
  <r>
    <s v="INC000000512749"/>
    <s v="TERRESTRE"/>
    <x v="1"/>
    <s v="TOLIMA"/>
    <x v="607"/>
    <m/>
    <d v="2020-01-23T13:01:00"/>
    <d v="2020-01-23T00:00:00"/>
    <m/>
    <s v="Cerrado"/>
    <s v="Leonel Castañeda Lozano"/>
    <s v="Monitoreo_IM"/>
    <m/>
    <x v="6"/>
    <m/>
    <m/>
    <m/>
    <m/>
    <x v="0"/>
    <d v="2020-01-23T14:11:00"/>
    <m/>
    <n v="0"/>
    <x v="0"/>
    <m/>
    <n v="0"/>
    <x v="0"/>
    <n v="70"/>
    <s v="0.0016203703703704"/>
    <x v="3"/>
  </r>
  <r>
    <s v="INC000000514287"/>
    <s v="TERRESTRE"/>
    <x v="1"/>
    <s v="TOLIMA"/>
    <x v="607"/>
    <m/>
    <d v="2020-01-24T13:12:00"/>
    <d v="2020-01-24T00:00:00"/>
    <m/>
    <s v="Cerrado"/>
    <s v="Leonel Castañeda Lozano"/>
    <s v="Monitoreo_IM"/>
    <m/>
    <x v="6"/>
    <m/>
    <m/>
    <m/>
    <m/>
    <x v="0"/>
    <d v="2020-01-24T14:17:00"/>
    <m/>
    <n v="0"/>
    <x v="0"/>
    <m/>
    <n v="0"/>
    <x v="0"/>
    <n v="65"/>
    <s v="0.0015046296296296"/>
    <x v="2"/>
  </r>
  <r>
    <s v="INC000000517805"/>
    <s v="TERRESTRE"/>
    <x v="1"/>
    <s v="TOLIMA"/>
    <x v="607"/>
    <m/>
    <d v="2020-01-27T12:58:00"/>
    <d v="2020-01-27T00:00:00"/>
    <m/>
    <s v="Cerrado"/>
    <s v="Leonel Castañeda Lozano"/>
    <s v="Monitoreo_IM"/>
    <m/>
    <x v="6"/>
    <m/>
    <m/>
    <m/>
    <m/>
    <x v="0"/>
    <d v="2020-01-27T14:20:00"/>
    <m/>
    <n v="0"/>
    <x v="0"/>
    <m/>
    <n v="0"/>
    <x v="0"/>
    <n v="82"/>
    <s v="0.0018981481481481"/>
    <x v="2"/>
  </r>
  <r>
    <s v="INC000000520892"/>
    <s v="TERRESTRE"/>
    <x v="1"/>
    <s v="TOLIMA"/>
    <x v="607"/>
    <m/>
    <d v="2020-01-29T12:45:00"/>
    <d v="2020-01-29T00:00:00"/>
    <m/>
    <s v="Cerrado"/>
    <s v="Leonel Castañeda Lozano"/>
    <s v="Monitoreo_IM"/>
    <m/>
    <x v="6"/>
    <m/>
    <m/>
    <m/>
    <m/>
    <x v="0"/>
    <d v="2020-01-29T14:09:00"/>
    <m/>
    <n v="0"/>
    <x v="0"/>
    <m/>
    <n v="0"/>
    <x v="0"/>
    <n v="84"/>
    <s v="0.0019444444444444"/>
    <x v="2"/>
  </r>
  <r>
    <s v="INC000000522704"/>
    <s v="TERRESTRE"/>
    <x v="1"/>
    <s v="TOLIMA"/>
    <x v="607"/>
    <m/>
    <d v="2020-01-30T12:31:00"/>
    <d v="2020-01-30T00:00:00"/>
    <m/>
    <s v="Cerrado"/>
    <s v="Leonel Castañeda Lozano"/>
    <s v="Monitoreo_IM"/>
    <m/>
    <x v="6"/>
    <m/>
    <m/>
    <m/>
    <m/>
    <x v="0"/>
    <d v="2020-01-30T14:22:00"/>
    <m/>
    <n v="0"/>
    <x v="0"/>
    <m/>
    <n v="0"/>
    <x v="0"/>
    <n v="111"/>
    <s v="0.0025694444444444"/>
    <x v="2"/>
  </r>
  <r>
    <s v="INC000000523678"/>
    <s v="TERRESTRE"/>
    <x v="1"/>
    <s v="TOLIMA"/>
    <x v="607"/>
    <m/>
    <d v="2020-01-31T08:52:00"/>
    <d v="2020-01-31T00:00:00"/>
    <m/>
    <s v="Cerrado"/>
    <s v="Leonel Castañeda Lozano"/>
    <s v="Monitoreo_IM"/>
    <m/>
    <x v="6"/>
    <m/>
    <m/>
    <m/>
    <m/>
    <x v="0"/>
    <d v="2020-01-31T10:08:00"/>
    <m/>
    <n v="0"/>
    <x v="0"/>
    <m/>
    <n v="0"/>
    <x v="0"/>
    <n v="76"/>
    <s v="0.0017592592592593"/>
    <x v="2"/>
  </r>
  <r>
    <s v="INC000000498554"/>
    <s v="TERRESTRE"/>
    <x v="1"/>
    <s v="TOLIMA"/>
    <x v="242"/>
    <m/>
    <d v="2020-01-14T08:13:00"/>
    <d v="2020-01-14T00:00:00"/>
    <m/>
    <s v="Cerrado"/>
    <s v="Álvaro Alfonso escobar Villareal"/>
    <s v="Monitoreo_IM"/>
    <m/>
    <x v="9"/>
    <m/>
    <m/>
    <m/>
    <m/>
    <x v="0"/>
    <d v="2020-01-14T08:25:00"/>
    <m/>
    <n v="0"/>
    <x v="0"/>
    <n v="12"/>
    <s v="0.00027777777777778"/>
    <x v="2"/>
    <m/>
    <n v="0"/>
    <x v="1"/>
  </r>
  <r>
    <s v="INC000000512277"/>
    <s v="TERRESTRE"/>
    <x v="1"/>
    <s v="TOLIMA"/>
    <x v="242"/>
    <m/>
    <d v="2020-01-23T08:51:00"/>
    <d v="2020-01-23T00:00:00"/>
    <m/>
    <s v="Cerrado"/>
    <s v="Álvaro Alfonso escobar Villareal"/>
    <s v="Monitoreo_IM"/>
    <m/>
    <x v="9"/>
    <m/>
    <m/>
    <m/>
    <m/>
    <x v="0"/>
    <d v="2020-01-23T09:00:00"/>
    <m/>
    <n v="0"/>
    <x v="0"/>
    <m/>
    <n v="0"/>
    <x v="0"/>
    <n v="9"/>
    <s v="0.00020833333333333"/>
    <x v="3"/>
  </r>
  <r>
    <s v="INC000000522090"/>
    <s v="TERRESTRE"/>
    <x v="1"/>
    <s v="TOLIMA"/>
    <x v="242"/>
    <m/>
    <d v="2020-01-30T08:53:00"/>
    <d v="2020-01-31T00:00:00"/>
    <m/>
    <s v="Cerrado"/>
    <s v="Álvaro Alfonso escobar Villareal"/>
    <s v="Monitoreo_IM"/>
    <m/>
    <x v="9"/>
    <m/>
    <m/>
    <m/>
    <m/>
    <x v="0"/>
    <d v="2020-01-31T08:07:00"/>
    <m/>
    <n v="0"/>
    <x v="0"/>
    <n v="1394"/>
    <s v="0.032268518518519"/>
    <x v="5"/>
    <n v="0"/>
    <n v="0"/>
    <x v="3"/>
  </r>
  <r>
    <s v="INC000000519398"/>
    <s v="TERRESTRE"/>
    <x v="1"/>
    <s v="VALLE"/>
    <x v="608"/>
    <m/>
    <d v="2020-01-28T14:11:00"/>
    <d v="2020-01-28T00:00:00"/>
    <m/>
    <s v="Cerrado"/>
    <s v="Maria Teresa Cabreja"/>
    <s v="Monitoreo_IM"/>
    <m/>
    <x v="7"/>
    <m/>
    <m/>
    <m/>
    <m/>
    <x v="0"/>
    <d v="2020-01-28T15:00:00"/>
    <m/>
    <n v="0"/>
    <x v="0"/>
    <m/>
    <n v="0"/>
    <x v="0"/>
    <n v="49"/>
    <s v="0.0011342592592593"/>
    <x v="2"/>
  </r>
  <r>
    <s v="INC000000522268"/>
    <s v="TERRESTRE"/>
    <x v="1"/>
    <s v="VALLE"/>
    <x v="608"/>
    <m/>
    <d v="2020-01-30T11:08:00"/>
    <d v="2020-01-31T00:00:00"/>
    <m/>
    <s v="Cerrado"/>
    <s v="Maria Teresa Cabreja"/>
    <s v="Monitoreo_IM"/>
    <m/>
    <x v="7"/>
    <m/>
    <m/>
    <m/>
    <m/>
    <x v="0"/>
    <d v="2020-01-30T11:18:00"/>
    <m/>
    <n v="0"/>
    <x v="0"/>
    <m/>
    <n v="0"/>
    <x v="0"/>
    <n v="10"/>
    <s v="0.00023148148148148"/>
    <x v="2"/>
  </r>
  <r>
    <s v="INC000000524027"/>
    <s v="TERRESTRE"/>
    <x v="1"/>
    <s v="VALLE"/>
    <x v="608"/>
    <m/>
    <d v="2020-01-31T11:06:00"/>
    <d v="2020-01-31T00:00:00"/>
    <m/>
    <s v="Cerrado"/>
    <s v="Maria Teresa Cabreja"/>
    <s v="Monitoreo_IM"/>
    <m/>
    <x v="7"/>
    <m/>
    <m/>
    <m/>
    <m/>
    <x v="0"/>
    <d v="2020-01-31T11:35:00"/>
    <m/>
    <n v="0"/>
    <x v="0"/>
    <m/>
    <n v="0"/>
    <x v="0"/>
    <n v="29"/>
    <s v="0.0006712962962963"/>
    <x v="2"/>
  </r>
  <r>
    <s v="INC000000485399"/>
    <s v="TERRESTRE"/>
    <x v="2"/>
    <s v="VALLE"/>
    <x v="609"/>
    <m/>
    <d v="2020-01-02T09:46:00"/>
    <d v="2020-01-03T00:00:00"/>
    <m/>
    <s v="Cerrado"/>
    <s v="Diana Xiemena Lerma Guevara"/>
    <s v="Monitoreo_IM"/>
    <m/>
    <x v="4"/>
    <m/>
    <m/>
    <m/>
    <m/>
    <x v="0"/>
    <d v="2020-01-03T07:33:00"/>
    <m/>
    <n v="0"/>
    <x v="0"/>
    <m/>
    <n v="0"/>
    <x v="0"/>
    <n v="1307"/>
    <s v="0.03025462962963"/>
    <x v="2"/>
  </r>
  <r>
    <s v="INC000000522666"/>
    <s v="TERRESTRE"/>
    <x v="2"/>
    <s v="VALLE"/>
    <x v="609"/>
    <m/>
    <d v="2020-01-30T13:33:00"/>
    <d v="2020-01-30T00:00:00"/>
    <m/>
    <s v="Cerrado"/>
    <s v="Diana Xiemena Lerma Guevara"/>
    <s v="Monitoreo_IM"/>
    <m/>
    <x v="4"/>
    <m/>
    <m/>
    <m/>
    <m/>
    <x v="0"/>
    <d v="2020-01-30T15:26:00"/>
    <m/>
    <n v="0"/>
    <x v="0"/>
    <m/>
    <n v="0"/>
    <x v="0"/>
    <n v="113"/>
    <s v="0.0026157407407407"/>
    <x v="2"/>
  </r>
  <r>
    <s v="INC000000522379"/>
    <s v="TERRESTRE"/>
    <x v="1"/>
    <s v="VALLE"/>
    <x v="610"/>
    <m/>
    <d v="2020-01-30T10:30:00"/>
    <d v="2020-01-31T00:00:00"/>
    <m/>
    <s v="Cerrado"/>
    <s v="Carlos David Melo Vargas"/>
    <s v="Monitoreo_IM"/>
    <m/>
    <x v="7"/>
    <m/>
    <m/>
    <m/>
    <m/>
    <x v="0"/>
    <d v="2020-01-30T10:45:00"/>
    <m/>
    <n v="0"/>
    <x v="0"/>
    <m/>
    <n v="0"/>
    <x v="0"/>
    <n v="15"/>
    <s v="0.00034722222222222"/>
    <x v="2"/>
  </r>
  <r>
    <s v="INC000000491540"/>
    <s v="TERRESTRE"/>
    <x v="1"/>
    <s v="VALLE"/>
    <x v="611"/>
    <m/>
    <d v="2020-01-08T08:59:00"/>
    <d v="2020-01-08T00:00:00"/>
    <m/>
    <s v="Cerrado"/>
    <s v="Edgar Fredy Garcia Sanchez"/>
    <s v="Monitoreo_IM"/>
    <m/>
    <x v="7"/>
    <m/>
    <m/>
    <m/>
    <m/>
    <x v="0"/>
    <d v="2020-01-08T09:02:00"/>
    <m/>
    <n v="0"/>
    <x v="0"/>
    <n v="3"/>
    <n v="694444444.44444001"/>
    <x v="2"/>
    <m/>
    <n v="0"/>
    <x v="1"/>
  </r>
  <r>
    <s v="INC000000498699"/>
    <s v="TERRESTRE"/>
    <x v="1"/>
    <s v="VALLE"/>
    <x v="611"/>
    <m/>
    <d v="2020-01-14T08:19:00"/>
    <d v="2020-01-14T00:00:00"/>
    <m/>
    <s v="Cerrado"/>
    <s v="Edgar Fredy Garcia Sanchez"/>
    <s v="Monitoreo_IM"/>
    <m/>
    <x v="7"/>
    <m/>
    <m/>
    <m/>
    <m/>
    <x v="0"/>
    <d v="2020-01-14T08:29:00"/>
    <m/>
    <n v="0"/>
    <x v="0"/>
    <n v="10"/>
    <s v="0.00023148148148148"/>
    <x v="2"/>
    <m/>
    <n v="0"/>
    <x v="1"/>
  </r>
  <r>
    <s v="INC000000501801"/>
    <s v="TERRESTRE"/>
    <x v="1"/>
    <s v="VALLE"/>
    <x v="611"/>
    <m/>
    <d v="2020-01-15T17:36:00"/>
    <d v="2020-01-16T00:00:00"/>
    <m/>
    <s v="Cerrado"/>
    <s v="Edgar Fredy Garcia Sanchez"/>
    <s v="Monitoreo_IM"/>
    <m/>
    <x v="7"/>
    <m/>
    <m/>
    <m/>
    <m/>
    <x v="0"/>
    <d v="2020-01-16T08:00:00"/>
    <m/>
    <n v="0"/>
    <x v="0"/>
    <n v="864"/>
    <s v="0.02"/>
    <x v="2"/>
    <m/>
    <n v="0"/>
    <x v="1"/>
  </r>
  <r>
    <s v="INC000000503684"/>
    <s v="TERRESTRE"/>
    <x v="1"/>
    <s v="VALLE"/>
    <x v="611"/>
    <m/>
    <d v="2020-01-17T08:07:00"/>
    <d v="2020-01-17T00:00:00"/>
    <m/>
    <s v="Cerrado"/>
    <s v="Edgar Fredy Garcia Sanchez"/>
    <s v="Monitoreo_IM"/>
    <m/>
    <x v="7"/>
    <m/>
    <m/>
    <m/>
    <m/>
    <x v="0"/>
    <d v="2020-01-17T08:13:00"/>
    <m/>
    <n v="0"/>
    <x v="0"/>
    <m/>
    <n v="0"/>
    <x v="0"/>
    <n v="6"/>
    <s v="0.00013888888888889"/>
    <x v="3"/>
  </r>
  <r>
    <s v="INC000000506938"/>
    <s v="TERRESTRE"/>
    <x v="1"/>
    <s v="VALLE"/>
    <x v="611"/>
    <m/>
    <d v="2020-01-20T08:16:00"/>
    <d v="2020-01-20T00:00:00"/>
    <m/>
    <s v="Cerrado"/>
    <s v="Edgar Fredy Garcia Sanchez"/>
    <s v="Monitoreo_IM"/>
    <m/>
    <x v="7"/>
    <m/>
    <m/>
    <m/>
    <m/>
    <x v="0"/>
    <d v="2020-01-20T08:23:00"/>
    <m/>
    <n v="0"/>
    <x v="0"/>
    <n v="7"/>
    <s v="0.00016203703703704"/>
    <x v="2"/>
    <m/>
    <n v="0"/>
    <x v="1"/>
  </r>
  <r>
    <s v="INC000000490773"/>
    <s v="TERRESTRE"/>
    <x v="1"/>
    <s v="VALLE"/>
    <x v="612"/>
    <m/>
    <d v="2020-01-07T16:14:00"/>
    <d v="2020-01-07T00:00:00"/>
    <m/>
    <s v="Cerrado"/>
    <s v="Gloria Alicia Herrera"/>
    <s v="Monitoreo_IM"/>
    <m/>
    <x v="7"/>
    <m/>
    <m/>
    <m/>
    <m/>
    <x v="0"/>
    <d v="2020-01-07T16:39:00"/>
    <m/>
    <n v="0"/>
    <x v="0"/>
    <m/>
    <n v="0"/>
    <x v="0"/>
    <n v="25"/>
    <s v="0.0005787037037037"/>
    <x v="2"/>
  </r>
  <r>
    <s v="INC000000498814"/>
    <s v="TERRESTRE"/>
    <x v="1"/>
    <s v="VALLE"/>
    <x v="612"/>
    <m/>
    <d v="2020-01-14T08:22:00"/>
    <d v="2020-01-15T00:00:00"/>
    <m/>
    <s v="Cerrado"/>
    <s v="Gloria Alicia Herrera"/>
    <s v="Monitoreo_IM"/>
    <m/>
    <x v="7"/>
    <m/>
    <m/>
    <m/>
    <m/>
    <x v="0"/>
    <d v="2020-01-14T08:28:00"/>
    <m/>
    <n v="0"/>
    <x v="0"/>
    <n v="6"/>
    <s v="0.00013888888888889"/>
    <x v="2"/>
    <m/>
    <n v="0"/>
    <x v="1"/>
  </r>
  <r>
    <s v="INC000000501018"/>
    <s v="TERRESTRE"/>
    <x v="1"/>
    <s v="VALLE"/>
    <x v="612"/>
    <m/>
    <d v="2020-01-15T10:44:00"/>
    <d v="2020-01-15T00:00:00"/>
    <m/>
    <s v="Cerrado"/>
    <s v="Gloria Alicia Herrera"/>
    <s v="Monitoreo_IM"/>
    <m/>
    <x v="7"/>
    <m/>
    <m/>
    <m/>
    <m/>
    <x v="0"/>
    <d v="2020-01-15T15:13:00"/>
    <m/>
    <n v="0"/>
    <x v="0"/>
    <m/>
    <n v="0"/>
    <x v="0"/>
    <n v="269"/>
    <s v="0.0062268518518519"/>
    <x v="2"/>
  </r>
  <r>
    <s v="INC000000502435"/>
    <s v="TERRESTRE"/>
    <x v="1"/>
    <s v="VALLE"/>
    <x v="612"/>
    <m/>
    <d v="2020-01-16T09:21:00"/>
    <d v="2020-01-16T00:00:00"/>
    <m/>
    <s v="Cerrado"/>
    <s v="Gloria Alicia Herrera"/>
    <s v="Monitoreo_IM"/>
    <m/>
    <x v="7"/>
    <m/>
    <m/>
    <m/>
    <m/>
    <x v="0"/>
    <d v="2020-01-16T10:42:00"/>
    <m/>
    <n v="0"/>
    <x v="0"/>
    <n v="81"/>
    <s v="0.001875"/>
    <x v="5"/>
    <m/>
    <n v="0"/>
    <x v="1"/>
  </r>
  <r>
    <s v="INC000000503996"/>
    <s v="TERRESTRE"/>
    <x v="1"/>
    <s v="VALLE"/>
    <x v="612"/>
    <m/>
    <d v="2020-01-17T10:13:00"/>
    <d v="2020-01-17T00:00:00"/>
    <m/>
    <s v="Cerrado"/>
    <s v="Gloria Alicia Herrera"/>
    <s v="Monitoreo_IM"/>
    <m/>
    <x v="7"/>
    <m/>
    <m/>
    <m/>
    <m/>
    <x v="0"/>
    <d v="2020-01-17T15:54:00"/>
    <m/>
    <n v="0"/>
    <x v="0"/>
    <m/>
    <n v="0"/>
    <x v="0"/>
    <n v="341"/>
    <s v="0.0078935185185185"/>
    <x v="2"/>
  </r>
  <r>
    <s v="INC000000506924 "/>
    <s v="TERRESTRE"/>
    <x v="1"/>
    <s v="VALLE"/>
    <x v="612"/>
    <m/>
    <d v="2020-01-20T08:17:00"/>
    <d v="2020-01-20T00:00:00"/>
    <m/>
    <s v="Cerrado"/>
    <s v="Gloria Alicia Herrera"/>
    <s v="Monitoreo_IM"/>
    <m/>
    <x v="7"/>
    <m/>
    <m/>
    <m/>
    <m/>
    <x v="0"/>
    <d v="2020-01-20T14:32:00"/>
    <m/>
    <n v="0"/>
    <x v="0"/>
    <n v="375"/>
    <s v="0.0086805555555556"/>
    <x v="2"/>
    <m/>
    <n v="0"/>
    <x v="1"/>
  </r>
  <r>
    <s v="INC000000508655"/>
    <s v="TERRESTRE"/>
    <x v="1"/>
    <s v="VALLE"/>
    <x v="612"/>
    <m/>
    <d v="2020-01-21T08:51:00"/>
    <d v="2020-01-21T00:00:00"/>
    <m/>
    <s v="Cerrado"/>
    <s v="Gloria Alicia Herrera"/>
    <s v="Monitoreo_IM"/>
    <m/>
    <x v="7"/>
    <m/>
    <m/>
    <m/>
    <m/>
    <x v="0"/>
    <d v="2020-01-21T12:02:00"/>
    <m/>
    <n v="0"/>
    <x v="0"/>
    <m/>
    <n v="0"/>
    <x v="0"/>
    <n v="191"/>
    <s v="0.0044212962962963"/>
    <x v="2"/>
  </r>
  <r>
    <s v="INC000000510560"/>
    <s v="TERRESTRE"/>
    <x v="1"/>
    <s v="VALLE"/>
    <x v="612"/>
    <m/>
    <d v="2020-01-22T08:52:00"/>
    <d v="2020-01-22T00:00:00"/>
    <m/>
    <s v="Cerrado"/>
    <s v="Gloria Alicia Herrera"/>
    <s v="Monitoreo_IM"/>
    <m/>
    <x v="7"/>
    <n v="131054"/>
    <d v="2020-01-22T10:09:00"/>
    <d v="2020-01-22T15:41:00"/>
    <m/>
    <x v="0"/>
    <d v="2020-01-22T15:41:00"/>
    <n v="332"/>
    <s v="0.0076851851851852"/>
    <x v="1"/>
    <n v="41"/>
    <s v="0.00094907407407407"/>
    <x v="2"/>
    <n v="36"/>
    <s v="0.00083333333333333"/>
    <x v="3"/>
  </r>
  <r>
    <s v="INC000000504291"/>
    <s v="TERRESTRE"/>
    <x v="1"/>
    <s v="VALLE"/>
    <x v="613"/>
    <m/>
    <d v="2020-01-17T13:02:00"/>
    <d v="2020-01-18T00:00:00"/>
    <m/>
    <s v="Cerrado"/>
    <s v="Rosa Valencia"/>
    <s v="Monitoreo_IM"/>
    <m/>
    <x v="5"/>
    <m/>
    <m/>
    <m/>
    <m/>
    <x v="0"/>
    <d v="2020-01-17T14:28:00"/>
    <m/>
    <n v="0"/>
    <x v="0"/>
    <n v="86"/>
    <s v="0.0019907407407407"/>
    <x v="1"/>
    <m/>
    <n v="0"/>
    <x v="1"/>
  </r>
  <r>
    <s v="INC000000507992"/>
    <s v="TERRESTRE"/>
    <x v="1"/>
    <s v="VALLE"/>
    <x v="614"/>
    <m/>
    <d v="2020-01-20T16:24:00"/>
    <d v="2020-01-21T00:00:00"/>
    <m/>
    <s v="Cerrado"/>
    <s v="Erika Vanessa Garcia"/>
    <s v="Automatico"/>
    <m/>
    <x v="7"/>
    <m/>
    <m/>
    <m/>
    <m/>
    <x v="0"/>
    <d v="2020-01-21T09:16:00"/>
    <m/>
    <n v="0"/>
    <x v="0"/>
    <n v="1012"/>
    <s v="0.023425925925926"/>
    <x v="2"/>
    <m/>
    <n v="0"/>
    <x v="1"/>
  </r>
  <r>
    <s v="INC000000518063"/>
    <s v="TERRESTRE"/>
    <x v="1"/>
    <s v="VALLE"/>
    <x v="614"/>
    <m/>
    <d v="2020-01-27T16:33:00"/>
    <d v="2020-01-28T00:00:00"/>
    <m/>
    <s v="Cerrado"/>
    <s v="Erika Vanessa Garcia"/>
    <s v="Monitoreo_IM"/>
    <m/>
    <x v="7"/>
    <m/>
    <m/>
    <m/>
    <m/>
    <x v="0"/>
    <d v="2020-01-28T08:09:00"/>
    <m/>
    <n v="0"/>
    <x v="0"/>
    <n v="922"/>
    <s v="0.021342592592593"/>
    <x v="2"/>
    <n v="14"/>
    <s v="0.00032407407407407"/>
    <x v="3"/>
  </r>
  <r>
    <s v="INC000000524596"/>
    <s v="TERRESTRE"/>
    <x v="1"/>
    <s v="VALLE"/>
    <x v="614"/>
    <m/>
    <d v="2020-01-31T16:03:00"/>
    <d v="2020-02-03T00:00:00"/>
    <m/>
    <s v="Cerrado"/>
    <s v="Erika Vanessa Garcia"/>
    <s v="Monitoreo_IM"/>
    <m/>
    <x v="7"/>
    <m/>
    <m/>
    <m/>
    <m/>
    <x v="0"/>
    <d v="2020-02-03T08:05:00"/>
    <m/>
    <n v="0"/>
    <x v="0"/>
    <m/>
    <n v="0"/>
    <x v="0"/>
    <n v="3842"/>
    <s v="0.088935185185185"/>
    <x v="2"/>
  </r>
  <r>
    <s v="INC000000500078"/>
    <s v="TERRESTRE"/>
    <x v="1"/>
    <s v="VALLE"/>
    <x v="615"/>
    <m/>
    <d v="2020-01-14T17:21:00"/>
    <d v="2020-01-15T00:00:00"/>
    <m/>
    <s v="Cerrado"/>
    <s v="Fernando Antonio Patiño"/>
    <s v="Monitoreo_IM"/>
    <m/>
    <x v="7"/>
    <m/>
    <m/>
    <m/>
    <m/>
    <x v="0"/>
    <d v="2020-01-15T08:04:00"/>
    <m/>
    <n v="0"/>
    <x v="0"/>
    <n v="883"/>
    <s v="0.020439814814815"/>
    <x v="2"/>
    <m/>
    <n v="0"/>
    <x v="1"/>
  </r>
  <r>
    <s v="INC000000503787"/>
    <s v="TERRESTRE"/>
    <x v="1"/>
    <s v="VALLE"/>
    <x v="615"/>
    <m/>
    <d v="2020-01-17T08:07:00"/>
    <d v="2020-01-17T00:00:00"/>
    <m/>
    <s v="Cerrado"/>
    <s v="Fernando Antonio Patiño"/>
    <s v="Monitoreo_IM"/>
    <m/>
    <x v="7"/>
    <m/>
    <m/>
    <m/>
    <m/>
    <x v="0"/>
    <d v="2020-01-17T08:12:00"/>
    <m/>
    <n v="0"/>
    <x v="0"/>
    <n v="5"/>
    <s v="0.00011574074074074"/>
    <x v="2"/>
    <m/>
    <n v="0"/>
    <x v="1"/>
  </r>
  <r>
    <s v="INC000000504919"/>
    <s v="TERRESTRE"/>
    <x v="1"/>
    <s v="VALLE"/>
    <x v="616"/>
    <m/>
    <d v="2020-01-17T16:28:00"/>
    <d v="2020-01-20T00:00:00"/>
    <m/>
    <s v="Cerrado"/>
    <s v="Nelson Fabian Rios"/>
    <s v="Monitoreo_IM"/>
    <m/>
    <x v="7"/>
    <m/>
    <m/>
    <m/>
    <m/>
    <x v="0"/>
    <d v="2020-01-20T08:24:00"/>
    <m/>
    <n v="0"/>
    <x v="0"/>
    <n v="3749"/>
    <s v="0.086782407407407"/>
    <x v="1"/>
    <n v="87"/>
    <s v="0.0020138888888889"/>
    <x v="3"/>
  </r>
  <r>
    <s v="INC000000508969"/>
    <s v="TERRESTRE"/>
    <x v="2"/>
    <s v="VALLE"/>
    <x v="617"/>
    <m/>
    <d v="2020-01-21T10:43:00"/>
    <d v="2020-01-21T00:00:00"/>
    <m/>
    <s v="Cerrado"/>
    <s v="Alvaro guzman"/>
    <s v="Monitoreo_IM"/>
    <m/>
    <x v="15"/>
    <s v="SI006478"/>
    <d v="2020-01-21T12:00:00"/>
    <d v="2020-01-21T15:58:00"/>
    <m/>
    <x v="0"/>
    <d v="2020-01-21T15:58:00"/>
    <n v="315"/>
    <s v="0.0072916666666667"/>
    <x v="2"/>
    <n v="0"/>
    <n v="0"/>
    <x v="8"/>
    <m/>
    <n v="0"/>
    <x v="1"/>
  </r>
  <r>
    <s v="INC000000498562"/>
    <s v="SATELITAL"/>
    <x v="1"/>
    <s v="VAUPÉS "/>
    <x v="618"/>
    <m/>
    <d v="2020-01-14T08:22:00"/>
    <d v="2020-01-14T00:00:00"/>
    <m/>
    <s v="Cerrado"/>
    <s v="Franklin Cesar Caicedo"/>
    <s v="Monitoreo_IM"/>
    <m/>
    <x v="0"/>
    <m/>
    <m/>
    <m/>
    <m/>
    <x v="0"/>
    <d v="2020-01-14T08:26:00"/>
    <m/>
    <n v="0"/>
    <x v="0"/>
    <n v="4"/>
    <n v="925925925.92593002"/>
    <x v="2"/>
    <m/>
    <n v="0"/>
    <x v="1"/>
  </r>
  <r>
    <s v="INC000000504026"/>
    <s v="SATELITAL"/>
    <x v="1"/>
    <s v="VAUPÉS "/>
    <x v="618"/>
    <m/>
    <d v="2020-01-17T08:52:00"/>
    <d v="2020-01-17T00:00:00"/>
    <m/>
    <s v="Cerrado"/>
    <s v="Franklin Cesar Caicedo"/>
    <s v="Monitoreo_IM"/>
    <m/>
    <x v="0"/>
    <m/>
    <m/>
    <m/>
    <m/>
    <x v="0"/>
    <d v="2020-01-17T12:02:00"/>
    <m/>
    <n v="0"/>
    <x v="0"/>
    <m/>
    <n v="0"/>
    <x v="0"/>
    <n v="190"/>
    <s v="0.0043981481481481"/>
    <x v="2"/>
  </r>
  <r>
    <s v="INC000000518187"/>
    <s v="SATELITAL"/>
    <x v="0"/>
    <s v="VAUPÉS "/>
    <x v="619"/>
    <m/>
    <d v="2020-01-27T18:01:00"/>
    <d v="2020-01-28T00:00:00"/>
    <m/>
    <s v="Cerrado"/>
    <s v="Miyerlandi Medina Zuleta"/>
    <s v="Monitoreo_IM"/>
    <m/>
    <x v="0"/>
    <m/>
    <m/>
    <m/>
    <m/>
    <x v="0"/>
    <d v="2020-01-28T18:33:00"/>
    <m/>
    <n v="0"/>
    <x v="0"/>
    <m/>
    <n v="0"/>
    <x v="0"/>
    <n v="1472"/>
    <s v="0.034074074074074"/>
    <x v="2"/>
  </r>
  <r>
    <s v="INC000000520674"/>
    <s v="SATELITAL"/>
    <x v="0"/>
    <s v="VAUPÉS "/>
    <x v="619"/>
    <m/>
    <d v="2020-01-29T10:20:00"/>
    <d v="2020-01-29T00:00:00"/>
    <m/>
    <s v="Cerrado"/>
    <s v="Miyerlandi Medina Zuleta"/>
    <s v="Monitoreo_IM"/>
    <m/>
    <x v="0"/>
    <m/>
    <m/>
    <m/>
    <m/>
    <x v="0"/>
    <d v="2020-01-29T10:28:00"/>
    <m/>
    <n v="0"/>
    <x v="0"/>
    <m/>
    <n v="0"/>
    <x v="0"/>
    <n v="8"/>
    <s v="0.00018518518518519"/>
    <x v="2"/>
  </r>
  <r>
    <s v="INC000000521537"/>
    <s v="SATELITAL"/>
    <x v="0"/>
    <s v="VAUPÉS "/>
    <x v="619"/>
    <m/>
    <d v="2020-01-29T17:53:00"/>
    <d v="2020-01-30T00:00:00"/>
    <m/>
    <s v="Cerrado"/>
    <s v="Miyerlandi Medina Zuleta"/>
    <s v="Monitoreo_IM"/>
    <m/>
    <x v="0"/>
    <m/>
    <m/>
    <m/>
    <m/>
    <x v="0"/>
    <d v="2020-01-30T08:23:00"/>
    <m/>
    <n v="0"/>
    <x v="0"/>
    <m/>
    <n v="0"/>
    <x v="0"/>
    <n v="870"/>
    <s v="0.020138888888889"/>
    <x v="2"/>
  </r>
  <r>
    <s v="INC000000523133"/>
    <s v="SATELITAL"/>
    <x v="0"/>
    <s v="VAUPÉS "/>
    <x v="619"/>
    <m/>
    <d v="2020-01-30T19:18:00"/>
    <d v="2020-01-31T00:00:00"/>
    <m/>
    <s v="Cerrado"/>
    <s v="Miyerlandi Medina Zuleta"/>
    <s v="Monitoreo_IM"/>
    <m/>
    <x v="0"/>
    <m/>
    <m/>
    <m/>
    <m/>
    <x v="0"/>
    <d v="2020-01-31T08:29:00"/>
    <m/>
    <n v="0"/>
    <x v="0"/>
    <m/>
    <n v="0"/>
    <x v="0"/>
    <n v="791"/>
    <s v="0.018310185185185"/>
    <x v="3"/>
  </r>
  <r>
    <s v="INC000000524762"/>
    <s v="SATELITAL"/>
    <x v="0"/>
    <s v="VAUPÉS "/>
    <x v="619"/>
    <m/>
    <d v="2020-01-31T18:47:00"/>
    <d v="2020-02-02T00:00:00"/>
    <m/>
    <s v="Cerrado"/>
    <s v="Miyerlandi Medina Zuleta"/>
    <s v="Monitoreo_IM"/>
    <m/>
    <x v="0"/>
    <m/>
    <m/>
    <m/>
    <m/>
    <x v="0"/>
    <d v="2020-02-02T16:41:00"/>
    <m/>
    <n v="0"/>
    <x v="0"/>
    <n v="2754"/>
    <s v="0.06375"/>
    <x v="5"/>
    <m/>
    <n v="0"/>
    <x v="1"/>
  </r>
  <r>
    <s v="INC000000499284"/>
    <s v="SATELITAL"/>
    <x v="1"/>
    <s v="VAUPÉS "/>
    <x v="620"/>
    <m/>
    <d v="2020-01-14T12:33:00"/>
    <d v="2020-01-15T00:00:00"/>
    <m/>
    <s v="Cerrado"/>
    <s v="PEDRO ENRIQUE ORTIZ RUIZ"/>
    <s v="Monitoreo_IM"/>
    <m/>
    <x v="0"/>
    <m/>
    <m/>
    <m/>
    <m/>
    <x v="0"/>
    <d v="2020-01-15T08:16:00"/>
    <m/>
    <n v="0"/>
    <x v="0"/>
    <m/>
    <n v="0"/>
    <x v="0"/>
    <n v="1183"/>
    <s v="0.027384259259259"/>
    <x v="2"/>
  </r>
  <r>
    <s v="INC000000507651"/>
    <s v="SATELITAL"/>
    <x v="1"/>
    <s v="VAUPÉS "/>
    <x v="620"/>
    <m/>
    <d v="2020-01-20T12:13:00"/>
    <d v="2020-01-20T00:00:00"/>
    <m/>
    <s v="Cerrado"/>
    <s v="PEDRO ENRIQUE ORTIZ RUIZ"/>
    <s v="Monitoreo_IM"/>
    <m/>
    <x v="0"/>
    <m/>
    <m/>
    <m/>
    <m/>
    <x v="0"/>
    <d v="2020-01-20T13:45:00"/>
    <m/>
    <n v="0"/>
    <x v="0"/>
    <n v="92"/>
    <s v="0.0021296296296296"/>
    <x v="2"/>
    <m/>
    <n v="0"/>
    <x v="1"/>
  </r>
  <r>
    <s v="INC000000522979"/>
    <s v="SATELITAL"/>
    <x v="1"/>
    <s v="VAUPÉS "/>
    <x v="620"/>
    <m/>
    <d v="2020-01-30T16:30:00"/>
    <d v="2020-01-30T00:00:00"/>
    <m/>
    <s v="Cerrado"/>
    <s v="PEDRO ENRIQUE ORTIZ RUIZ"/>
    <s v="Monitoreo_IM"/>
    <m/>
    <x v="0"/>
    <m/>
    <m/>
    <m/>
    <m/>
    <x v="0"/>
    <d v="2020-01-30T16:35:00"/>
    <m/>
    <n v="0"/>
    <x v="0"/>
    <m/>
    <n v="0"/>
    <x v="0"/>
    <n v="5"/>
    <s v="0.00011574074074074"/>
    <x v="2"/>
  </r>
  <r>
    <s v="INC000000524063"/>
    <s v="SATELITAL"/>
    <x v="1"/>
    <s v="VAUPÉS "/>
    <x v="620"/>
    <m/>
    <d v="2020-01-31T12:08:00"/>
    <d v="2020-01-31T00:00:00"/>
    <m/>
    <s v="Cerrado"/>
    <s v="PEDRO ENRIQUE ORTIZ RUIZ"/>
    <s v="Monitoreo_IM"/>
    <m/>
    <x v="0"/>
    <m/>
    <m/>
    <m/>
    <m/>
    <x v="0"/>
    <d v="2020-01-31T12:14:00"/>
    <m/>
    <n v="0"/>
    <x v="0"/>
    <m/>
    <n v="0"/>
    <x v="0"/>
    <n v="6"/>
    <s v="0.00013888888888889"/>
    <x v="2"/>
  </r>
  <r>
    <s v="INC000000504413"/>
    <s v="SATELITAL"/>
    <x v="1"/>
    <s v="VICHADA "/>
    <x v="621"/>
    <m/>
    <d v="2020-01-17T12:43:00"/>
    <d v="2020-01-17T00:00:00"/>
    <m/>
    <s v="Cerrado"/>
    <s v="Gustavo Romero Valencia"/>
    <s v="Monitoreo_IM"/>
    <m/>
    <x v="0"/>
    <m/>
    <m/>
    <m/>
    <m/>
    <x v="0"/>
    <d v="2020-01-17T14:22:00"/>
    <m/>
    <n v="0"/>
    <x v="0"/>
    <n v="99"/>
    <s v="0.0022916666666667"/>
    <x v="5"/>
    <m/>
    <n v="0"/>
    <x v="1"/>
  </r>
  <r>
    <s v="INC000000507415"/>
    <s v="SATELITAL"/>
    <x v="1"/>
    <s v="VICHADA "/>
    <x v="621"/>
    <m/>
    <d v="2020-01-20T10:45:00"/>
    <d v="2020-01-20T00:00:00"/>
    <m/>
    <s v="Cerrado"/>
    <s v="Gustavo Romero Valencia"/>
    <s v="Monitoreo_IM"/>
    <m/>
    <x v="0"/>
    <m/>
    <m/>
    <m/>
    <m/>
    <x v="0"/>
    <d v="2020-01-20T10:56:00"/>
    <m/>
    <n v="0"/>
    <x v="0"/>
    <m/>
    <n v="0"/>
    <x v="0"/>
    <n v="11"/>
    <s v="0.00025462962962963"/>
    <x v="2"/>
  </r>
  <r>
    <s v="INC000000500211"/>
    <s v="SATELITAL"/>
    <x v="1"/>
    <s v="VICHADA "/>
    <x v="622"/>
    <m/>
    <d v="2020-01-14T17:25:00"/>
    <d v="2020-01-15T00:00:00"/>
    <m/>
    <s v="Cerrado"/>
    <s v="Alexander Barreto Barrera"/>
    <s v="Monitoreo_IM"/>
    <m/>
    <x v="0"/>
    <m/>
    <m/>
    <m/>
    <m/>
    <x v="0"/>
    <d v="2020-01-15T08:14:00"/>
    <m/>
    <n v="0"/>
    <x v="0"/>
    <n v="889"/>
    <s v="0.020578703703704"/>
    <x v="2"/>
    <m/>
    <n v="0"/>
    <x v="1"/>
  </r>
  <r>
    <s v="INC000000522770"/>
    <s v="SATELITAL"/>
    <x v="1"/>
    <s v="VICHADA "/>
    <x v="622"/>
    <m/>
    <d v="2020-01-30T13:36:00"/>
    <d v="2020-01-30T00:00:00"/>
    <m/>
    <s v="Cerrado"/>
    <s v="Alexander Barreto Barrera"/>
    <s v="Monitoreo_IM"/>
    <m/>
    <x v="0"/>
    <m/>
    <m/>
    <m/>
    <m/>
    <x v="0"/>
    <d v="2020-01-30T13:37:00"/>
    <m/>
    <n v="0"/>
    <x v="0"/>
    <m/>
    <n v="0"/>
    <x v="0"/>
    <n v="1"/>
    <n v="231481481.48148"/>
    <x v="2"/>
  </r>
  <r>
    <s v="INC000000524574"/>
    <s v="SATELITAL"/>
    <x v="1"/>
    <s v="VICHADA "/>
    <x v="622"/>
    <m/>
    <d v="2020-01-31T15:25:00"/>
    <d v="2020-01-31T00:00:00"/>
    <m/>
    <s v="Cerrado"/>
    <s v="Alexander Barreto Barrera"/>
    <s v="Phone"/>
    <m/>
    <x v="0"/>
    <m/>
    <m/>
    <m/>
    <m/>
    <x v="0"/>
    <d v="2020-01-31T15:25:00"/>
    <m/>
    <n v="0"/>
    <x v="0"/>
    <n v="0"/>
    <n v="0"/>
    <x v="6"/>
    <m/>
    <n v="0"/>
    <x v="1"/>
  </r>
  <r>
    <s v="INC000000491108"/>
    <s v="SATELITAL"/>
    <x v="0"/>
    <s v="VICHADA "/>
    <x v="623"/>
    <m/>
    <d v="2020-01-07T17:19:00"/>
    <d v="2020-01-08T00:00:00"/>
    <m/>
    <s v="Cerrado"/>
    <s v="Doris Bautista Aponte"/>
    <s v="Monitoreo_IM"/>
    <m/>
    <x v="0"/>
    <m/>
    <m/>
    <m/>
    <m/>
    <x v="0"/>
    <d v="2020-01-08T08:31:00"/>
    <m/>
    <n v="0"/>
    <x v="0"/>
    <n v="912"/>
    <s v="0.021111111111111"/>
    <x v="2"/>
    <m/>
    <n v="0"/>
    <x v="1"/>
  </r>
  <r>
    <s v="INC000000493644"/>
    <s v="SATELITAL"/>
    <x v="0"/>
    <s v="VICHADA "/>
    <x v="623"/>
    <m/>
    <d v="2020-01-09T18:02:00"/>
    <d v="2020-01-10T00:00:00"/>
    <m/>
    <s v="Cerrado"/>
    <s v="Doris Bautista Aponte"/>
    <s v="Monitoreo_IM"/>
    <m/>
    <x v="0"/>
    <m/>
    <m/>
    <m/>
    <m/>
    <x v="0"/>
    <d v="2020-01-09T18:07:00"/>
    <m/>
    <n v="0"/>
    <x v="0"/>
    <n v="5"/>
    <s v="0.00011574074074074"/>
    <x v="4"/>
    <m/>
    <n v="0"/>
    <x v="1"/>
  </r>
  <r>
    <s v="INC000000497291"/>
    <s v="SATELITAL"/>
    <x v="0"/>
    <s v="VICHADA "/>
    <x v="623"/>
    <m/>
    <d v="2020-01-13T11:35:00"/>
    <d v="2020-01-14T00:00:00"/>
    <m/>
    <s v="Cerrado"/>
    <s v="Doris Bautista Aponte"/>
    <s v="Monitoreo_IM"/>
    <m/>
    <x v="0"/>
    <m/>
    <m/>
    <m/>
    <m/>
    <x v="0"/>
    <d v="2020-01-13T11:35:00"/>
    <m/>
    <n v="0"/>
    <x v="0"/>
    <n v="0"/>
    <n v="0"/>
    <x v="10"/>
    <m/>
    <n v="0"/>
    <x v="1"/>
  </r>
  <r>
    <s v="INC000000501396"/>
    <s v="SATELITAL"/>
    <x v="0"/>
    <s v="VICHADA "/>
    <x v="623"/>
    <m/>
    <d v="2020-01-15T15:37:00"/>
    <d v="2020-01-15T00:00:00"/>
    <m/>
    <s v="Cerrado"/>
    <s v="Doris Bautista Aponte"/>
    <s v="Monitoreo_IM"/>
    <m/>
    <x v="0"/>
    <m/>
    <m/>
    <m/>
    <m/>
    <x v="0"/>
    <d v="2020-01-15T15:43:00"/>
    <m/>
    <n v="0"/>
    <x v="0"/>
    <n v="6"/>
    <s v="0.00013888888888889"/>
    <x v="4"/>
    <m/>
    <n v="0"/>
    <x v="1"/>
  </r>
  <r>
    <s v="INC000000525792"/>
    <s v="SATELITAL"/>
    <x v="0"/>
    <s v="VICHADA "/>
    <x v="623"/>
    <m/>
    <d v="2020-02-02T09:15:00"/>
    <d v="2020-02-02T00:00:00"/>
    <m/>
    <s v="Cerrado"/>
    <s v="Doris Bautista Aponte"/>
    <s v="Monitoreo_IM"/>
    <m/>
    <x v="0"/>
    <m/>
    <m/>
    <m/>
    <m/>
    <x v="0"/>
    <d v="2020-02-02T10:15:00"/>
    <m/>
    <n v="0"/>
    <x v="0"/>
    <n v="60"/>
    <s v="0.0013888888888889"/>
    <x v="1"/>
    <m/>
    <n v="0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7">
  <r>
    <s v="INC000000434652"/>
    <s v="Caída de canal - Registraduria Municipal Zapayan - Magdalena"/>
    <s v="CONECTIVIDAD WAN"/>
    <s v="Alta"/>
    <s v="Cerrado"/>
    <s v="RNEC-NIVEL 2 WAN"/>
    <s v="IVAN ANDRES DIAZ BARRETO"/>
    <m/>
    <m/>
    <x v="0"/>
    <x v="0"/>
    <d v="2019-11-14T00:00:00"/>
    <d v="1899-12-30T15:04:41"/>
    <d v="2020-01-21T00:00:00"/>
    <d v="1899-12-30T12:45:35"/>
    <x v="0"/>
    <s v="Cumplido"/>
    <s v="00:21"/>
    <x v="0"/>
    <s v="00:01"/>
    <s v="Cumplido"/>
    <d v="1899-12-30T00:01:44"/>
    <s v="Cumplido"/>
  </r>
  <r>
    <s v="INC000000452767"/>
    <s v="Caída de canal - Registraduria Municipal La Paz - Cesar"/>
    <s v="CONECTIVIDAD WAN"/>
    <s v="Alta"/>
    <s v="Cerrado"/>
    <s v="RNEC-NIVEL 2 WAN"/>
    <s v="LAURA VIVIANA GARNICA SALAZAR"/>
    <m/>
    <m/>
    <x v="1"/>
    <x v="1"/>
    <d v="2019-12-02T00:00:00"/>
    <d v="1899-12-30T08:58:43"/>
    <d v="2020-01-03T00:00:00"/>
    <d v="1899-12-30T10:18:43"/>
    <x v="1"/>
    <s v="Cumplido"/>
    <s v="00:08"/>
    <x v="0"/>
    <s v="00:01"/>
    <s v="Cumplido"/>
    <d v="1899-12-30T00:03:40"/>
    <s v="Cumplido"/>
  </r>
  <r>
    <s v="INC000000457982"/>
    <s v="Caída de Canal:  Registraduria Municipal Alto Baudo - Choco"/>
    <s v="CONECTIVIDAD WAN"/>
    <s v="Alta"/>
    <s v="Cerrado"/>
    <s v="RNEC-NIVEL 2 WAN"/>
    <s v="LAURA VIVIANA GARNICA SALAZAR"/>
    <m/>
    <m/>
    <x v="2"/>
    <x v="2"/>
    <d v="2019-12-06T00:00:00"/>
    <d v="1899-12-30T16:00:26"/>
    <d v="2020-01-07T00:00:00"/>
    <d v="1899-12-30T17:11:12"/>
    <x v="2"/>
    <s v="Cumplido"/>
    <s v="00:47"/>
    <x v="0"/>
    <s v="00:02"/>
    <s v="Cumplido"/>
    <d v="1899-12-30T00:02:36"/>
    <s v="Cumplido"/>
  </r>
  <r>
    <s v="INC000000471573"/>
    <s v="Caída de canal - Registraduria Municipal El Rosario - Nariño"/>
    <s v="CONECTIVIDAD WAN"/>
    <s v="Alta"/>
    <s v="Cerrado"/>
    <s v="RNEC-MONITOREO NIVEL 1"/>
    <s v="DIEGO ARMANDO ROMERO RODRIGUEZ"/>
    <m/>
    <m/>
    <x v="3"/>
    <x v="3"/>
    <d v="2019-12-18T00:00:00"/>
    <d v="1899-12-30T16:35:54"/>
    <d v="2020-01-09T00:00:00"/>
    <d v="1899-12-30T08:36:00"/>
    <x v="3"/>
    <s v="Cumplido"/>
    <s v="00:21"/>
    <x v="0"/>
    <s v="00:01"/>
    <s v="Cumplido"/>
    <d v="1899-12-30T00:01:24"/>
    <s v="Cumplido"/>
  </r>
  <r>
    <s v="INC000000473747"/>
    <s v="Caida de Canal - Reg_Aux_Riohacha"/>
    <s v="CONECTIVIDAD WAN"/>
    <s v="Alta"/>
    <s v="Cerrado"/>
    <s v="RNEC-NIVEL 2 WAN"/>
    <s v="LAURA VIVIANA GARNICA SALAZAR"/>
    <m/>
    <m/>
    <x v="4"/>
    <x v="4"/>
    <d v="2019-12-20T00:00:00"/>
    <d v="1899-12-30T13:35:15"/>
    <d v="2020-01-28T00:00:00"/>
    <d v="1899-12-30T17:55:00"/>
    <x v="4"/>
    <s v="Cumplido"/>
    <s v="00:18"/>
    <x v="0"/>
    <s v="00:01"/>
    <s v="Cumplido"/>
    <d v="1899-12-30T00:13:57"/>
    <s v="Cumplido"/>
  </r>
  <r>
    <s v="INC000000479879"/>
    <s v="Caida de canal - Registraduria Municipal de Nabuzimake - Cesar"/>
    <s v="CONECTIVIDAD WAN"/>
    <s v="Alta"/>
    <s v="Cerrado"/>
    <s v="RNEC-NIVEL 2 WAN"/>
    <s v="IVAN ANDRES DIAZ BARRETO"/>
    <m/>
    <m/>
    <x v="5"/>
    <x v="5"/>
    <d v="2019-12-27T00:00:00"/>
    <d v="1899-12-30T08:40:25"/>
    <d v="2020-01-07T00:00:00"/>
    <d v="1899-12-30T17:07:57"/>
    <x v="2"/>
    <s v="Cumplido"/>
    <s v="00:13"/>
    <x v="1"/>
    <s v="00:02"/>
    <s v="Cumplido"/>
    <d v="1899-12-30T00:02:00"/>
    <s v="Cumplido"/>
  </r>
  <r>
    <s v="INC000000480649"/>
    <s v="Caida de Canal - Registraduria Municipal Magui - Nariño"/>
    <s v="CONECTIVIDAD WAN"/>
    <s v="Alta"/>
    <s v="Cerrado"/>
    <s v="RNEC-MONITOREO NIVEL 1"/>
    <s v="MAGDA LISETHE DUQUE GAMBA"/>
    <m/>
    <m/>
    <x v="5"/>
    <x v="6"/>
    <d v="2019-12-27T00:00:00"/>
    <d v="1899-12-30T16:19:43"/>
    <d v="2020-01-02T00:00:00"/>
    <d v="1899-12-30T08:44:10"/>
    <x v="5"/>
    <s v="Cumplido"/>
    <s v="00:01"/>
    <x v="0"/>
    <s v="00:01"/>
    <s v="Cumplido"/>
    <d v="1899-12-30T00:02:00"/>
    <s v="Cumplido"/>
  </r>
  <r>
    <s v="INC000000482972"/>
    <s v="Caida de canal_x000a_Registraduria Guayabetal - Cundinamarca"/>
    <s v="CONECTIVIDAD WAN"/>
    <s v="Alta"/>
    <s v="Cerrado"/>
    <s v="RNEC-NIVEL 2 WAN"/>
    <s v="IVAN ANDRES DIAZ BARRETO"/>
    <m/>
    <m/>
    <x v="6"/>
    <x v="7"/>
    <d v="2019-12-30T00:00:00"/>
    <d v="1899-12-30T09:43:21"/>
    <d v="2020-01-02T00:00:00"/>
    <d v="1899-12-30T08:13:47"/>
    <x v="5"/>
    <s v="Cumplido"/>
    <s v="01:46"/>
    <x v="1"/>
    <s v="00:09"/>
    <s v="Cumplido"/>
    <d v="1899-12-30T00:04:37"/>
    <s v="Cumplido"/>
  </r>
  <r>
    <s v="INC000000483118"/>
    <s v="Caída de Canal:-Registraduría Municipal Clemencia - Bolivar"/>
    <s v="CONECTIVIDAD WAN"/>
    <s v="Alta"/>
    <s v="Cerrado"/>
    <s v="RNEC-NIVEL 2 WAN"/>
    <s v="IVAN ANDRES DIAZ BARRETO"/>
    <m/>
    <m/>
    <x v="6"/>
    <x v="8"/>
    <d v="2019-12-30T00:00:00"/>
    <d v="1899-12-30T09:52:37"/>
    <d v="2020-01-02T00:00:00"/>
    <d v="1899-12-30T08:22:07"/>
    <x v="5"/>
    <s v="Cumplido"/>
    <s v="00:05"/>
    <x v="0"/>
    <s v="00:01"/>
    <s v="Cumplido"/>
    <d v="1899-12-30T00:01:04"/>
    <s v="Cumplido"/>
  </r>
  <r>
    <s v="INC000000483122"/>
    <s v="Caída de Canal:-Registraduria Municipal Velez - Santander"/>
    <s v="CONECTIVIDAD WAN"/>
    <s v="Alta"/>
    <s v="Cerrado"/>
    <s v="RNEC-NIVEL 2 WAN"/>
    <s v="IVAN ANDRES DIAZ BARRETO"/>
    <m/>
    <m/>
    <x v="6"/>
    <x v="9"/>
    <d v="2019-12-30T00:00:00"/>
    <d v="1899-12-30T10:01:25"/>
    <d v="2020-01-03T00:00:00"/>
    <d v="1899-12-30T10:13:00"/>
    <x v="1"/>
    <s v="Cumplido"/>
    <s v="00:51"/>
    <x v="0"/>
    <s v="00:01"/>
    <s v="Cumplido"/>
    <d v="1899-12-30T00:00:54"/>
    <s v="Cumplido"/>
  </r>
  <r>
    <s v="INC000000483132"/>
    <s v="Caída de Canal-Registraduria Municipal La Gloria - Cesar"/>
    <s v="CONECTIVIDAD WAN"/>
    <s v="Alta"/>
    <s v="Cerrado"/>
    <s v="RNEC-MONITOREO NIVEL 1"/>
    <s v="ALBA YINET CORREDOR ESTEPA"/>
    <m/>
    <m/>
    <x v="6"/>
    <x v="10"/>
    <d v="2019-12-30T00:00:00"/>
    <d v="1899-12-30T10:18:10"/>
    <d v="2019-12-31T00:00:00"/>
    <d v="1899-12-30T08:23:20"/>
    <x v="6"/>
    <s v="Cumplido"/>
    <s v="00:01"/>
    <x v="0"/>
    <s v="00:01"/>
    <s v="Cumplido"/>
    <d v="1899-12-30T00:01:05"/>
    <s v="Cumplido"/>
  </r>
  <r>
    <s v="INC000000483163"/>
    <s v="Caída de Canal:-Registraduria Municipal Solano - Caqueta"/>
    <s v="CONECTIVIDAD WAN"/>
    <s v="Alta"/>
    <s v="Cerrado"/>
    <s v="RNEC-MONITOREO NIVEL 1"/>
    <s v="MAGDA LISETHE DUQUE GAMBA"/>
    <m/>
    <m/>
    <x v="6"/>
    <x v="11"/>
    <d v="2019-12-30T00:00:00"/>
    <d v="1899-12-30T11:06:30"/>
    <d v="2020-01-02T00:00:00"/>
    <d v="1899-12-30T09:42:40"/>
    <x v="7"/>
    <s v="Cumplido"/>
    <s v="00:01"/>
    <x v="0"/>
    <s v="00:01"/>
    <s v="Cumplido"/>
    <d v="1899-12-30T00:00:49"/>
    <s v="Cumplido"/>
  </r>
  <r>
    <s v="INC000000483168"/>
    <s v="Caída de Canal-Registraduria Municipal Roberto Payan - Nariño"/>
    <s v="CONECTIVIDAD WAN"/>
    <s v="Alta"/>
    <s v="Cerrado"/>
    <s v="RNEC-MONITOREO NIVEL 1"/>
    <s v="ALBA YINET CORREDOR ESTEPA"/>
    <m/>
    <m/>
    <x v="6"/>
    <x v="12"/>
    <d v="2019-12-30T00:00:00"/>
    <d v="1899-12-30T11:15:20"/>
    <d v="2020-01-08T00:00:00"/>
    <d v="1899-12-30T17:42:07"/>
    <x v="8"/>
    <s v="Cumplido"/>
    <s v="00:09"/>
    <x v="0"/>
    <s v="00:01"/>
    <s v="Cumplido"/>
    <d v="1899-12-30T00:00:58"/>
    <s v="Cumplido"/>
  </r>
  <r>
    <s v="INC000000483180"/>
    <s v="Caída de Canal:-Registraduria Municipal Sipi - Choco"/>
    <s v="CONECTIVIDAD WAN"/>
    <s v="Alta"/>
    <s v="Cerrado"/>
    <s v="RNEC-MONITOREO NIVEL 1"/>
    <s v="MAGDA LISETHE DUQUE GAMBA"/>
    <m/>
    <m/>
    <x v="6"/>
    <x v="13"/>
    <d v="2019-12-30T00:00:00"/>
    <d v="1899-12-30T11:40:14"/>
    <d v="2019-12-30T00:00:00"/>
    <d v="1899-12-30T23:19:04"/>
    <x v="9"/>
    <s v="Cumplido"/>
    <s v="00:02"/>
    <x v="0"/>
    <s v="00:02"/>
    <s v="Cumplido"/>
    <d v="1899-12-30T00:01:19"/>
    <s v="Cumplido"/>
  </r>
  <r>
    <s v="INC000000483235"/>
    <s v="Caída de Canal - Registraduria Municipal Maicao La Guajira"/>
    <s v="CONECTIVIDAD WAN"/>
    <s v="Alta"/>
    <s v="Cerrado"/>
    <s v="RNEC-NIVEL 2 WAN"/>
    <s v="IVAN ANDRES DIAZ BARRETO"/>
    <m/>
    <m/>
    <x v="6"/>
    <x v="14"/>
    <d v="2019-12-30T00:00:00"/>
    <d v="1899-12-30T11:10:36"/>
    <d v="2019-12-31T00:00:00"/>
    <d v="1899-12-30T11:41:56"/>
    <x v="10"/>
    <s v="Cumplido"/>
    <s v="00:14"/>
    <x v="0"/>
    <s v="00:01"/>
    <s v="Cumplido"/>
    <d v="1899-12-30T00:01:10"/>
    <s v="Cumplido"/>
  </r>
  <r>
    <s v="INC000000483249"/>
    <s v="Caída de Canal-Registraduria Municipal El Carmen - Santander"/>
    <s v="CONECTIVIDAD WAN"/>
    <s v="Alta"/>
    <s v="Cerrado"/>
    <s v="RNEC-MONITOREO NIVEL 1"/>
    <s v="MAGDA LISETHE DUQUE GAMBA"/>
    <m/>
    <m/>
    <x v="6"/>
    <x v="15"/>
    <d v="2019-12-30T00:00:00"/>
    <d v="1899-12-30T11:23:15"/>
    <d v="2020-01-02T00:00:00"/>
    <d v="1899-12-30T08:20:11"/>
    <x v="5"/>
    <s v="Cumplido"/>
    <s v="00:01"/>
    <x v="0"/>
    <s v="00:01"/>
    <s v="Cumplido"/>
    <d v="1899-12-30T00:01:01"/>
    <s v="Cumplido"/>
  </r>
  <r>
    <s v="INC000000483303"/>
    <s v="Caída de Canal:-Registraduria Municipal Berbeo - Boyaca"/>
    <s v="CONECTIVIDAD WAN"/>
    <s v="Alta"/>
    <s v="Cerrado"/>
    <s v="RNEC-NIVEL 2 WAN"/>
    <s v="IVAN ANDRES DIAZ BARRETO"/>
    <m/>
    <m/>
    <x v="6"/>
    <x v="16"/>
    <d v="2019-12-30T00:00:00"/>
    <d v="1899-12-30T11:32:33"/>
    <d v="2020-01-02T00:00:00"/>
    <d v="1899-12-30T08:28:09"/>
    <x v="5"/>
    <s v="Cumplido"/>
    <s v="00:47"/>
    <x v="0"/>
    <s v="00:01"/>
    <s v="Cumplido"/>
    <d v="1899-12-30T00:01:01"/>
    <s v="Cumplido"/>
  </r>
  <r>
    <s v="INC000000483463"/>
    <s v="Caída de Canal:-Registraduria Municipal Tolu - Sucre"/>
    <s v="CONECTIVIDAD WAN"/>
    <s v="Alta"/>
    <s v="Cerrado"/>
    <s v="RNEC-MONITOREO NIVEL 1"/>
    <s v="DIEGO ARMANDO ROMERO RODRIGUEZ"/>
    <m/>
    <m/>
    <x v="6"/>
    <x v="17"/>
    <d v="2019-12-30T00:00:00"/>
    <d v="1899-12-30T14:32:37"/>
    <d v="2020-01-02T00:00:00"/>
    <d v="1899-12-30T08:48:44"/>
    <x v="7"/>
    <s v="Cumplido"/>
    <s v="00:01"/>
    <x v="2"/>
    <s v="00:01"/>
    <s v="Cumplido"/>
    <d v="1899-12-30T00:01:16"/>
    <s v="Cumplido"/>
  </r>
  <r>
    <s v="INC000000483466"/>
    <s v="Caída de Canal-Registradora Municipal Nariño - Cundinamarca"/>
    <s v="CONECTIVIDAD WAN"/>
    <s v="Alta"/>
    <s v="Cerrado"/>
    <s v="RNEC-MONITOREO NIVEL 1"/>
    <s v="ALBA YINET CORREDOR ESTEPA"/>
    <m/>
    <m/>
    <x v="6"/>
    <x v="18"/>
    <d v="2019-12-30T00:00:00"/>
    <d v="1899-12-30T14:46:01"/>
    <d v="2019-12-30T00:00:00"/>
    <d v="1899-12-30T23:22:33"/>
    <x v="9"/>
    <s v="Cumplido"/>
    <s v="00:02"/>
    <x v="0"/>
    <s v="00:02"/>
    <s v="Cumplido"/>
    <d v="1899-12-30T00:01:20"/>
    <s v="Cumplido"/>
  </r>
  <r>
    <s v="INC000000483487"/>
    <s v="Caída de Canal:-Registraduria Municipal San Carlos - Antioquia"/>
    <s v="CONECTIVIDAD WAN"/>
    <s v="Alta"/>
    <s v="Cerrado"/>
    <s v="RNEC-MONITOREO NIVEL 1"/>
    <s v="DIEGO ARMANDO ROMERO RODRIGUEZ"/>
    <m/>
    <m/>
    <x v="6"/>
    <x v="19"/>
    <d v="2019-12-30T00:00:00"/>
    <d v="1899-12-30T16:14:01"/>
    <d v="2019-12-31T00:00:00"/>
    <d v="1899-12-30T09:51:45"/>
    <x v="6"/>
    <s v="Cumplido"/>
    <s v="00:02"/>
    <x v="0"/>
    <s v="00:02"/>
    <s v="Cumplido"/>
    <d v="1899-12-30T00:01:13"/>
    <s v="Cumplido"/>
  </r>
  <r>
    <s v="INC000000483574"/>
    <s v="Caída de Canal-Registraduria Municipal Guataqui - Cundinamarca"/>
    <s v="CONECTIVIDAD WAN"/>
    <s v="Alta"/>
    <s v="Cerrado"/>
    <s v="RNEC-MONITOREO NIVEL 1"/>
    <s v="ALBA YINET CORREDOR ESTEPA"/>
    <m/>
    <m/>
    <x v="6"/>
    <x v="20"/>
    <d v="2019-12-30T00:00:00"/>
    <d v="1899-12-30T14:52:31"/>
    <d v="2019-12-31T00:00:00"/>
    <d v="1899-12-30T08:42:29"/>
    <x v="6"/>
    <s v="Cumplido"/>
    <s v="00:01"/>
    <x v="0"/>
    <s v="00:01"/>
    <s v="Cumplido"/>
    <d v="1899-12-30T00:01:22"/>
    <s v="Cumplido"/>
  </r>
  <r>
    <s v="INC000000483576"/>
    <s v="Caída de Canal:-Registraduria Municipal Garagoa - Boyaca"/>
    <s v="CONECTIVIDAD WAN"/>
    <s v="Alta"/>
    <s v="Cerrado"/>
    <s v="RNEC-MONITOREO NIVEL 1"/>
    <s v="ALBA YINET CORREDOR ESTEPA"/>
    <m/>
    <m/>
    <x v="6"/>
    <x v="21"/>
    <d v="2019-12-30T00:00:00"/>
    <d v="1899-12-30T15:09:50"/>
    <d v="2020-01-02T00:00:00"/>
    <d v="1899-12-30T08:30:15"/>
    <x v="5"/>
    <s v="Cumplido"/>
    <s v="00:12"/>
    <x v="0"/>
    <s v="00:12"/>
    <s v="Incumplido"/>
    <d v="1899-12-30T00:00:59"/>
    <s v="Cumplido"/>
  </r>
  <r>
    <s v="INC000000483589"/>
    <s v="Caída de Canal - Registraduria Municipal Guaitarilla - Nariño"/>
    <s v="CONECTIVIDAD WAN"/>
    <s v="Alta"/>
    <s v="Cerrado"/>
    <s v="RNEC-MONITOREO NIVEL 1"/>
    <s v="JUAN FELIPE CAICEDO BARRETO"/>
    <m/>
    <m/>
    <x v="6"/>
    <x v="22"/>
    <d v="2019-12-30T00:00:00"/>
    <d v="1899-12-30T15:11:40"/>
    <d v="2019-12-30T00:00:00"/>
    <d v="1899-12-30T23:32:55"/>
    <x v="9"/>
    <s v="Cumplido"/>
    <s v="00:01"/>
    <x v="0"/>
    <s v="00:01"/>
    <s v="Cumplido"/>
    <d v="1899-12-30T02:34:07"/>
    <s v="Incumplido"/>
  </r>
  <r>
    <s v="INC000000483593"/>
    <s v="Caída de Canal:-Registraduria Municipal Imues - Nariño"/>
    <s v="CONECTIVIDAD WAN"/>
    <s v="Alta"/>
    <s v="Cerrado"/>
    <s v="RNEC-MONITOREO NIVEL 1"/>
    <s v="ALBA YINET CORREDOR ESTEPA"/>
    <m/>
    <m/>
    <x v="6"/>
    <x v="23"/>
    <d v="2019-12-30T00:00:00"/>
    <d v="1899-12-30T15:17:34"/>
    <d v="2020-01-08T00:00:00"/>
    <d v="1899-12-30T09:08:09"/>
    <x v="11"/>
    <s v="Cumplido"/>
    <s v="00:01"/>
    <x v="0"/>
    <s v="00:01"/>
    <s v="Cumplido"/>
    <d v="1899-12-30T00:00:52"/>
    <s v="Cumplido"/>
  </r>
  <r>
    <s v="INC000000483626"/>
    <s v="Fallo Conexión de MTablet"/>
    <s v="TELEFONÍA MÓVIL"/>
    <s v="Media"/>
    <s v="Cerrado"/>
    <s v="RNEC-MESA NIVEL 1"/>
    <s v="JEISON HERNAN TUNJUELO HENAO"/>
    <m/>
    <m/>
    <x v="6"/>
    <x v="24"/>
    <d v="2019-12-30T00:00:00"/>
    <d v="1899-12-30T17:34:32"/>
    <d v="2019-12-31T00:00:00"/>
    <d v="1899-12-30T11:54:54"/>
    <x v="10"/>
    <s v="Cumplido"/>
    <s v="02:34"/>
    <x v="1"/>
    <s v="00:01"/>
    <s v="Cumplido"/>
    <d v="1899-12-30T00:02:14"/>
    <s v="Cumplido"/>
  </r>
  <r>
    <s v="INC000000483947"/>
    <s v="Caída de Canal:Registraduria Municipal Landazuri - Santander"/>
    <s v="CONECTIVIDAD WAN"/>
    <s v="Alta"/>
    <s v="Cerrado"/>
    <s v="RNEC-MONITOREO NIVEL 1"/>
    <s v="ALBA YINET CORREDOR ESTEPA"/>
    <m/>
    <m/>
    <x v="7"/>
    <x v="25"/>
    <d v="2019-12-31T00:00:00"/>
    <d v="1899-12-30T09:26:57"/>
    <d v="2020-01-02T00:00:00"/>
    <d v="1899-12-30T08:35:12"/>
    <x v="5"/>
    <s v="Cumplido"/>
    <s v="00:03"/>
    <x v="0"/>
    <s v="00:03"/>
    <s v="Cumplido"/>
    <d v="1899-12-30T00:03:07"/>
    <s v="Cumplido"/>
  </r>
  <r>
    <s v="INC000000483956"/>
    <s v="Caída de Canal-Registraduria Municipal Hatillo de loba -  Bolivar"/>
    <s v="CONECTIVIDAD WAN"/>
    <s v="Alta"/>
    <s v="Cerrado"/>
    <s v="RNEC-MONITOREO NIVEL 1"/>
    <s v="ALBA YINET CORREDOR ESTEPA"/>
    <m/>
    <m/>
    <x v="7"/>
    <x v="26"/>
    <d v="2019-12-31T00:00:00"/>
    <d v="1899-12-30T09:51:48"/>
    <d v="2020-01-02T00:00:00"/>
    <d v="1899-12-30T08:38:50"/>
    <x v="5"/>
    <s v="Cumplido"/>
    <s v="00:01"/>
    <x v="0"/>
    <s v="00:01"/>
    <s v="Cumplido"/>
    <d v="1899-12-30T00:01:07"/>
    <s v="Cumplido"/>
  </r>
  <r>
    <s v="INC000000483959"/>
    <s v="Caída de Canal-Registraduria Municipal Topaipi - Cundinamarca"/>
    <s v="CONECTIVIDAD WAN"/>
    <s v="Alta"/>
    <s v="Cerrado"/>
    <s v="RNEC-MONITOREO NIVEL 1"/>
    <s v="ALBA YINET CORREDOR ESTEPA"/>
    <m/>
    <m/>
    <x v="7"/>
    <x v="27"/>
    <d v="2019-12-31T00:00:00"/>
    <d v="1899-12-30T10:09:42"/>
    <d v="2020-01-02T00:00:00"/>
    <d v="1899-12-30T08:41:08"/>
    <x v="5"/>
    <s v="Cumplido"/>
    <s v="00:01"/>
    <x v="0"/>
    <s v="00:01"/>
    <s v="Cumplido"/>
    <d v="1899-12-30T00:00:46"/>
    <s v="Cumplido"/>
  </r>
  <r>
    <s v="INC000000483966"/>
    <s v="Falla correo - Pagaduria Piso 1"/>
    <s v="CORREO ELECTRÓNICO"/>
    <s v="Media"/>
    <s v="Cerrado"/>
    <s v="RNEC-SOPORTE SITIO NIVEL 1"/>
    <s v="JUAN MAURICIO FORERO LUQUE"/>
    <m/>
    <m/>
    <x v="7"/>
    <x v="28"/>
    <d v="2019-12-31T00:00:00"/>
    <d v="1899-12-30T10:44:36"/>
    <d v="2019-12-31T00:00:00"/>
    <d v="1899-12-30T11:17:19"/>
    <x v="10"/>
    <s v="Cumplido"/>
    <s v="00:34"/>
    <x v="1"/>
    <s v="00:01"/>
    <s v="Cumplido"/>
    <d v="1899-12-30T00:01:24"/>
    <s v="Cumplido"/>
  </r>
  <r>
    <s v="INC000000483971"/>
    <s v="Caída de Canal-Registraduria Municipal Carmen Del Darien Choco"/>
    <s v="CONECTIVIDAD WAN"/>
    <s v="Alta"/>
    <s v="Cerrado"/>
    <s v="RNEC-MONITOREO NIVEL 1"/>
    <s v="JUAN FELIPE CAICEDO BARRETO"/>
    <m/>
    <m/>
    <x v="7"/>
    <x v="29"/>
    <d v="2019-12-31T00:00:00"/>
    <d v="1899-12-30T10:55:23"/>
    <d v="2020-01-02T00:00:00"/>
    <d v="1899-12-30T16:24:06"/>
    <x v="12"/>
    <s v="Cumplido"/>
    <s v="00:01"/>
    <x v="0"/>
    <s v="00:01"/>
    <s v="Cumplido"/>
    <d v="1899-12-30T00:00:59"/>
    <s v="Cumplido"/>
  </r>
  <r>
    <s v="INC000000483975"/>
    <s v="Caída de Canal-Registraduria Municipal Guaranda - Sucre"/>
    <s v="CONECTIVIDAD WAN"/>
    <s v="Alta"/>
    <s v="Cerrado"/>
    <s v="RNEC-MONITOREO NIVEL 1"/>
    <s v="MAGDA LISETHE DUQUE GAMBA"/>
    <m/>
    <m/>
    <x v="7"/>
    <x v="30"/>
    <d v="2019-12-31T00:00:00"/>
    <d v="1899-12-30T10:59:22"/>
    <d v="2020-01-02T00:00:00"/>
    <d v="1899-12-30T09:46:19"/>
    <x v="7"/>
    <s v="Cumplido"/>
    <s v="00:01"/>
    <x v="0"/>
    <s v="00:01"/>
    <s v="Cumplido"/>
    <d v="1899-12-30T00:01:05"/>
    <s v="Cumplido"/>
  </r>
  <r>
    <s v="INC000000483977"/>
    <s v="Caída de Canal-Registraduria Municipal Suaita - Santander"/>
    <s v="CONECTIVIDAD WAN"/>
    <s v="Alta"/>
    <s v="Cerrado"/>
    <s v="RNEC-MONITOREO NIVEL 1"/>
    <s v="DIEGO ARMANDO ROMERO RODRIGUEZ"/>
    <m/>
    <m/>
    <x v="7"/>
    <x v="31"/>
    <d v="2019-12-31T00:00:00"/>
    <d v="1899-12-30T11:02:27"/>
    <d v="2020-01-02T00:00:00"/>
    <d v="1899-12-30T08:52:06"/>
    <x v="7"/>
    <s v="Cumplido"/>
    <s v="00:00"/>
    <x v="0"/>
    <s v="00:00"/>
    <s v="Cumplido"/>
    <d v="1899-12-30T00:00:38"/>
    <s v="Cumplido"/>
  </r>
  <r>
    <s v="INC000000483990"/>
    <s v="Falla de Correo"/>
    <s v="CORREO ELECTRÓNICO"/>
    <s v="Media"/>
    <s v="Cerrado"/>
    <s v="RNEC-SOPORTE SITIO NIVEL 1"/>
    <s v="JUAN MAURICIO FORERO LUQUE"/>
    <m/>
    <m/>
    <x v="7"/>
    <x v="32"/>
    <d v="2019-12-31T00:00:00"/>
    <d v="1899-12-30T11:24:51"/>
    <d v="2019-12-31T00:00:00"/>
    <d v="1899-12-30T11:35:02"/>
    <x v="10"/>
    <s v="Cumplido"/>
    <s v="00:12"/>
    <x v="1"/>
    <s v="00:02"/>
    <s v="Cumplido"/>
    <d v="1899-12-30T00:01:51"/>
    <s v="Cumplido"/>
  </r>
  <r>
    <s v="INC000000484022"/>
    <s v="Caída de Canal-Registraduria Municipal Medio Atrato"/>
    <s v="CONECTIVIDAD WAN"/>
    <s v="Alta"/>
    <s v="Cerrado"/>
    <s v="RNEC-MONITOREO NIVEL 1"/>
    <s v="ALBA YINET CORREDOR ESTEPA"/>
    <m/>
    <m/>
    <x v="7"/>
    <x v="33"/>
    <d v="2019-12-31T00:00:00"/>
    <d v="1899-12-30T09:01:38"/>
    <d v="2020-01-02T00:00:00"/>
    <d v="1899-12-30T08:44:11"/>
    <x v="5"/>
    <s v="Cumplido"/>
    <s v="00:02"/>
    <x v="0"/>
    <s v="00:02"/>
    <s v="Cumplido"/>
    <d v="1899-12-30T00:01:30"/>
    <s v="Cumplido"/>
  </r>
  <r>
    <s v="INC000000484031"/>
    <s v="Caída de Canal:-Registraduria Municipal Caceres - Antioquia"/>
    <s v="CONECTIVIDAD WAN"/>
    <s v="Alta"/>
    <s v="Cerrado"/>
    <s v="RNEC-MONITOREO NIVEL 1"/>
    <s v="MAGDA LISETHE DUQUE GAMBA"/>
    <m/>
    <m/>
    <x v="7"/>
    <x v="34"/>
    <d v="2019-12-31T00:00:00"/>
    <d v="1899-12-30T10:17:42"/>
    <d v="2020-01-02T00:00:00"/>
    <d v="1899-12-30T08:32:59"/>
    <x v="5"/>
    <s v="Cumplido"/>
    <s v="00:01"/>
    <x v="0"/>
    <s v="00:01"/>
    <s v="Cumplido"/>
    <d v="1899-12-30T00:00:57"/>
    <s v="Cumplido"/>
  </r>
  <r>
    <s v="INC000000484033"/>
    <s v="Caída de Canal-Registraduria Ariguani (el Dificil) Magdalena"/>
    <s v="CONECTIVIDAD WAN"/>
    <s v="Alta"/>
    <s v="Cerrado"/>
    <s v="RNEC-MONITOREO NIVEL 1"/>
    <s v="DIEGO ARMANDO ROMERO RODRIGUEZ"/>
    <m/>
    <m/>
    <x v="7"/>
    <x v="35"/>
    <d v="2019-12-31T00:00:00"/>
    <d v="1899-12-30T10:29:43"/>
    <d v="2019-12-31T00:00:00"/>
    <d v="1899-12-30T11:42:36"/>
    <x v="10"/>
    <s v="Cumplido"/>
    <s v="00:02"/>
    <x v="0"/>
    <s v="00:02"/>
    <s v="Cumplido"/>
    <d v="1899-12-30T00:01:54"/>
    <s v="Cumplido"/>
  </r>
  <r>
    <s v="INC000000484063"/>
    <s v="Caída de canal - Registraduria Municipal Prado - Tolima"/>
    <s v="CONECTIVIDAD WAN"/>
    <s v="Alta"/>
    <s v="Cerrado"/>
    <s v="RNEC-NIVEL 2 WAN"/>
    <s v="LAURA VIVIANA GARNICA SALAZAR"/>
    <m/>
    <m/>
    <x v="7"/>
    <x v="36"/>
    <d v="2019-12-31T00:00:00"/>
    <d v="1899-12-30T12:22:39"/>
    <d v="2020-01-02T00:00:00"/>
    <d v="1899-12-30T08:32:57"/>
    <x v="5"/>
    <s v="Cumplido"/>
    <s v="00:20"/>
    <x v="1"/>
    <s v="00:00"/>
    <s v="Cumplido"/>
    <d v="1899-12-30T00:00:46"/>
    <s v="Cumplido"/>
  </r>
  <r>
    <s v="INC000000484108"/>
    <s v="Caída de Canal-Registraduria San Carlos - Cordoba"/>
    <s v="CONECTIVIDAD WAN"/>
    <s v="Alta"/>
    <s v="Cerrado"/>
    <s v="RNEC-MONITOREO NIVEL 1"/>
    <s v="MAGDA LISETHE DUQUE GAMBA"/>
    <m/>
    <m/>
    <x v="7"/>
    <x v="37"/>
    <d v="2019-12-31T00:00:00"/>
    <d v="1899-12-30T09:06:09"/>
    <d v="2020-01-03T00:00:00"/>
    <d v="1899-12-30T08:30:23"/>
    <x v="1"/>
    <s v="Cumplido"/>
    <s v="00:01"/>
    <x v="0"/>
    <s v="00:01"/>
    <s v="Cumplido"/>
    <d v="1899-12-30T00:00:46"/>
    <s v="Cumplido"/>
  </r>
  <r>
    <s v="INC000000484111"/>
    <s v="RE: Servidor 172.20.60.236"/>
    <s v="SOPORTE INFRAESTRUCTURA"/>
    <s v="Baja"/>
    <s v="Cerrado"/>
    <s v="RNEC-MESA NIVEL 1"/>
    <s v="CINDY PAOLA RUIZ NIÑO"/>
    <m/>
    <m/>
    <x v="7"/>
    <x v="38"/>
    <d v="2019-12-31T00:00:00"/>
    <d v="1899-12-30T09:10:09"/>
    <d v="2019-12-31T00:00:00"/>
    <d v="1899-12-30T10:45:26"/>
    <x v="10"/>
    <s v="Cumplido"/>
    <s v="01:37"/>
    <x v="2"/>
    <s v="00:01"/>
    <s v="Cumplido"/>
    <d v="1899-12-30T00:01:11"/>
    <s v="Cumplido"/>
  </r>
  <r>
    <s v="INC000000484113"/>
    <s v="Caída de Canal-Registraduria Municipal Ambalema - Tolima"/>
    <s v="CONECTIVIDAD WAN"/>
    <s v="Alta"/>
    <s v="Cerrado"/>
    <s v="RNEC-MONITOREO NIVEL 1"/>
    <s v="MAGDA LISETHE DUQUE GAMBA"/>
    <m/>
    <m/>
    <x v="7"/>
    <x v="39"/>
    <d v="2019-12-31T00:00:00"/>
    <d v="1899-12-30T09:11:06"/>
    <d v="2020-01-02T00:00:00"/>
    <d v="1899-12-30T08:29:27"/>
    <x v="5"/>
    <s v="Cumplido"/>
    <s v="00:01"/>
    <x v="0"/>
    <s v="00:01"/>
    <s v="Cumplido"/>
    <d v="1899-12-30T00:00:51"/>
    <s v="Cumplido"/>
  </r>
  <r>
    <s v="INC000000484123"/>
    <s v="Caída de Canal:Registraduria Municipal Pinchote - Santander"/>
    <s v="CONECTIVIDAD WAN"/>
    <s v="Alta"/>
    <s v="Cerrado"/>
    <s v="RNEC-MONITOREO NIVEL 1"/>
    <s v="DIEGO ARMANDO ROMERO RODRIGUEZ"/>
    <m/>
    <m/>
    <x v="7"/>
    <x v="40"/>
    <d v="2019-12-31T00:00:00"/>
    <d v="1899-12-30T09:38:20"/>
    <d v="2019-12-31T00:00:00"/>
    <d v="1899-12-30T10:28:28"/>
    <x v="10"/>
    <s v="Cumplido"/>
    <s v="00:01"/>
    <x v="0"/>
    <s v="00:01"/>
    <s v="Cumplido"/>
    <d v="1899-12-30T00:01:02"/>
    <s v="Cumplido"/>
  </r>
  <r>
    <s v="INC000000484141"/>
    <s v="Caída de Canal-Registraduria Municipal Tona - Santander"/>
    <s v="CONECTIVIDAD WAN"/>
    <s v="Alta"/>
    <s v="Cerrado"/>
    <s v="RNEC-MONITOREO NIVEL 1"/>
    <s v="JUAN FELIPE CAICEDO BARRETO"/>
    <m/>
    <m/>
    <x v="7"/>
    <x v="41"/>
    <d v="2019-12-31T00:00:00"/>
    <d v="1899-12-30T09:59:04"/>
    <d v="2019-12-31T00:00:00"/>
    <d v="1899-12-30T16:08:52"/>
    <x v="13"/>
    <s v="Cumplido"/>
    <s v="00:03"/>
    <x v="0"/>
    <s v="00:03"/>
    <s v="Cumplido"/>
    <d v="1899-12-30T00:02:01"/>
    <s v="Cumplido"/>
  </r>
  <r>
    <s v="INC000000485174"/>
    <s v="Fallo de red Conectividad"/>
    <s v="CONECTIVIDAD LAN"/>
    <s v="Media"/>
    <s v="Cerrado"/>
    <s v="RNEC-SOPORTE SITIO NIVEL 1"/>
    <s v="JUAN MAURICIO FORERO LUQUE"/>
    <m/>
    <m/>
    <x v="8"/>
    <x v="42"/>
    <d v="2020-01-02T00:00:00"/>
    <d v="1899-12-30T08:01:06"/>
    <d v="2020-01-02T00:00:00"/>
    <d v="1899-12-30T09:00:52"/>
    <x v="7"/>
    <s v="Cumplido"/>
    <s v="01:01"/>
    <x v="1"/>
    <s v="00:01"/>
    <s v="Cumplido"/>
    <d v="1899-12-30T00:01:12"/>
    <s v="Cumplido"/>
  </r>
  <r>
    <s v="INC000000485363"/>
    <s v="RE: SOLICITUD"/>
    <s v="CONECTIVIDAD LAN"/>
    <s v="Baja"/>
    <s v="Cerrado"/>
    <s v="RNEC-MESA NIVEL 1"/>
    <s v="MIGUEL ANGEL LEON MONROY"/>
    <m/>
    <m/>
    <x v="8"/>
    <x v="43"/>
    <d v="2020-01-02T00:00:00"/>
    <d v="1899-12-30T09:11:15"/>
    <d v="2020-01-02T00:00:00"/>
    <d v="1899-12-30T09:40:39"/>
    <x v="7"/>
    <s v="Cumplido"/>
    <s v="00:33"/>
    <x v="2"/>
    <s v="00:03"/>
    <s v="Cumplido"/>
    <d v="1899-12-30T00:02:29"/>
    <s v="Cumplido"/>
  </r>
  <r>
    <s v="INC000000485399"/>
    <s v="Caída de canal - Registraduria Auxiliar Buenaventura"/>
    <s v="CONECTIVIDAD WAN"/>
    <s v="Alta"/>
    <s v="Cerrado"/>
    <s v="RNEC-MONITOREO NIVEL 1"/>
    <s v="MAGDA LISETHE DUQUE GAMBA"/>
    <m/>
    <m/>
    <x v="8"/>
    <x v="44"/>
    <d v="2020-01-02T00:00:00"/>
    <d v="1899-12-30T09:46:41"/>
    <d v="2020-01-03T00:00:00"/>
    <d v="1899-12-30T08:39:40"/>
    <x v="1"/>
    <s v="Cumplido"/>
    <s v="00:01"/>
    <x v="0"/>
    <s v="00:01"/>
    <s v="Cumplido"/>
    <d v="1899-12-30T00:01:19"/>
    <s v="Cumplido"/>
  </r>
  <r>
    <s v="INC000000485404"/>
    <s v="Sin Internet"/>
    <s v="CONECTIVIDAD LAN"/>
    <s v="Media"/>
    <s v="Cerrado"/>
    <s v="RNEC-SOPORTE SITIO NIVEL 1"/>
    <s v="JUAN MAURICIO FORERO LUQUE"/>
    <m/>
    <m/>
    <x v="8"/>
    <x v="45"/>
    <d v="2020-01-02T00:00:00"/>
    <d v="1899-12-30T08:41:11"/>
    <d v="2020-01-02T00:00:00"/>
    <d v="1899-12-30T09:35:06"/>
    <x v="7"/>
    <s v="Cumplido"/>
    <s v="00:55"/>
    <x v="1"/>
    <s v="00:01"/>
    <s v="Cumplido"/>
    <d v="1899-12-30T00:03:28"/>
    <s v="Cumplido"/>
  </r>
  <r>
    <s v="INC000000485438"/>
    <s v="Caída de canales - Departamento Nariño"/>
    <s v="CONECTIVIDAD WAN"/>
    <s v="Alta"/>
    <s v="Cerrado"/>
    <s v="RNEC-MONITOREO NIVEL 1"/>
    <s v="ALBA YINET CORREDOR ESTEPA"/>
    <m/>
    <m/>
    <x v="8"/>
    <x v="46"/>
    <d v="2020-01-02T00:00:00"/>
    <d v="1899-12-30T10:00:52"/>
    <d v="2020-01-07T00:00:00"/>
    <d v="1899-12-30T10:12:53"/>
    <x v="14"/>
    <s v="Cumplido"/>
    <s v="00:01"/>
    <x v="0"/>
    <s v="00:01"/>
    <s v="Cumplido"/>
    <d v="1899-12-30T00:01:29"/>
    <s v="Cumplido"/>
  </r>
  <r>
    <s v="INC000000485461"/>
    <s v="RE: Servidor 172.20.60.59"/>
    <s v="SOPORTE INFRAESTRUCTURA"/>
    <s v="Baja"/>
    <s v="Cerrado"/>
    <s v="RNEC-MESA NIVEL 1"/>
    <s v="CINDY PAOLA RUIZ NIÑO"/>
    <m/>
    <m/>
    <x v="8"/>
    <x v="47"/>
    <d v="2020-01-02T00:00:00"/>
    <d v="1899-12-30T10:23:12"/>
    <d v="2020-01-02T00:00:00"/>
    <d v="1899-12-30T17:39:19"/>
    <x v="12"/>
    <s v="Cumplido"/>
    <s v="07:17"/>
    <x v="2"/>
    <s v="00:01"/>
    <s v="Cumplido"/>
    <d v="1899-12-30T00:00:39"/>
    <s v="Cumplido"/>
  </r>
  <r>
    <s v="INC000000485462"/>
    <s v="Falla Conexión IPTV"/>
    <s v="IPTV"/>
    <s v="Alta"/>
    <s v="Cerrado"/>
    <s v="RNEC-SOPORTE SITIO NIVEL 1"/>
    <s v="JHONN H PLAZAS BLANCO"/>
    <m/>
    <m/>
    <x v="8"/>
    <x v="48"/>
    <d v="2020-01-02T00:00:00"/>
    <d v="1899-12-30T10:28:47"/>
    <d v="2020-01-02T00:00:00"/>
    <d v="1899-12-30T10:34:07"/>
    <x v="7"/>
    <s v="Cumplido"/>
    <s v="00:08"/>
    <x v="1"/>
    <s v="00:03"/>
    <s v="Cumplido"/>
    <d v="1899-12-30T00:02:46"/>
    <s v="Cumplido"/>
  </r>
  <r>
    <s v="INC000000485482"/>
    <s v="Caída de canal - Registraduria Municipal Macaravita - Santander"/>
    <s v="CONECTIVIDAD WAN"/>
    <s v="Alta"/>
    <s v="Cerrado"/>
    <s v="RNEC-MONITOREO NIVEL 1"/>
    <s v="DIEGO ARMANDO ROMERO RODRIGUEZ"/>
    <m/>
    <m/>
    <x v="8"/>
    <x v="49"/>
    <d v="2020-01-02T00:00:00"/>
    <d v="1899-12-30T11:31:37"/>
    <d v="2020-01-03T00:00:00"/>
    <d v="1899-12-30T09:19:29"/>
    <x v="1"/>
    <s v="Cumplido"/>
    <s v="00:02"/>
    <x v="0"/>
    <s v="00:02"/>
    <s v="Cumplido"/>
    <d v="1899-12-30T00:02:43"/>
    <s v="Cumplido"/>
  </r>
  <r>
    <s v="INC000000485484"/>
    <s v="Fallo Navegacion - Registraduria Especial Nte de Santander"/>
    <s v="CONECTIVIDAD LAN"/>
    <s v="Alta"/>
    <s v="Cerrado"/>
    <s v="RNEC-NIVEL 2 WAN"/>
    <s v="IVAN ANDRES DIAZ BARRETO"/>
    <m/>
    <m/>
    <x v="8"/>
    <x v="50"/>
    <d v="2020-01-02T00:00:00"/>
    <d v="1899-12-30T11:43:31"/>
    <d v="2020-01-02T00:00:00"/>
    <d v="1899-12-30T16:33:06"/>
    <x v="12"/>
    <s v="Cumplido"/>
    <s v="00:36"/>
    <x v="1"/>
    <s v="00:11"/>
    <s v="Incumplido"/>
    <d v="1899-12-30T00:10:47"/>
    <s v="Cumplido"/>
  </r>
  <r>
    <s v="INC000000485495"/>
    <s v="Caída de canal - Registraduria Municipal Sipi - Choco"/>
    <s v="CONECTIVIDAD WAN"/>
    <s v="Alta"/>
    <s v="Cerrado"/>
    <s v="RNEC-MONITOREO NIVEL 1"/>
    <s v="DIEGO ARMANDO ROMERO RODRIGUEZ"/>
    <m/>
    <m/>
    <x v="8"/>
    <x v="51"/>
    <d v="2020-01-02T00:00:00"/>
    <d v="1899-12-30T11:41:44"/>
    <d v="2020-01-02T00:00:00"/>
    <d v="1899-12-30T12:51:29"/>
    <x v="15"/>
    <s v="Cumplido"/>
    <s v="00:02"/>
    <x v="0"/>
    <s v="00:02"/>
    <s v="Cumplido"/>
    <d v="1899-12-30T00:02:18"/>
    <s v="Cumplido"/>
  </r>
  <r>
    <s v="INC000000485500"/>
    <s v="Caida de canal - Registraduria Municipal Bagado - Choco"/>
    <s v="CONECTIVIDAD WAN"/>
    <s v="Alta"/>
    <s v="Cerrado"/>
    <s v="RNEC-MONITOREO NIVEL 1"/>
    <s v="JUAN FELIPE CAICEDO BARRETO"/>
    <m/>
    <m/>
    <x v="8"/>
    <x v="52"/>
    <d v="2020-01-02T00:00:00"/>
    <d v="1899-12-30T11:46:11"/>
    <d v="2020-01-02T00:00:00"/>
    <d v="1899-12-30T18:00:53"/>
    <x v="12"/>
    <s v="Cumplido"/>
    <s v="00:01"/>
    <x v="0"/>
    <s v="00:01"/>
    <s v="Cumplido"/>
    <d v="1899-12-30T00:01:44"/>
    <s v="Cumplido"/>
  </r>
  <r>
    <s v="INC000000485525"/>
    <s v="Falla correp - Gerencia Informatica"/>
    <s v="CORREO ELECTRÓNICO"/>
    <s v="Media"/>
    <s v="Cerrado"/>
    <s v="RNEC-SOPORTE SITIO NIVEL 1"/>
    <s v="JUAN MAURICIO FORERO LUQUE"/>
    <m/>
    <m/>
    <x v="8"/>
    <x v="53"/>
    <d v="2020-01-02T00:00:00"/>
    <d v="1899-12-30T09:28:25"/>
    <d v="2020-01-02T00:00:00"/>
    <d v="1899-12-30T10:29:23"/>
    <x v="7"/>
    <s v="Cumplido"/>
    <s v="01:03"/>
    <x v="1"/>
    <s v="00:02"/>
    <s v="Cumplido"/>
    <d v="1899-12-30T00:02:12"/>
    <s v="Cumplido"/>
  </r>
  <r>
    <s v="INC000000485532"/>
    <s v="Falla Navegacion"/>
    <s v="CONECTIVIDAD LAN"/>
    <s v="Media"/>
    <s v="Cerrado"/>
    <s v="RNEC-SOPORTE SITIO NIVEL 1"/>
    <s v="JUAN MAURICIO FORERO LUQUE"/>
    <m/>
    <m/>
    <x v="8"/>
    <x v="54"/>
    <d v="2020-01-02T00:00:00"/>
    <d v="1899-12-30T09:30:35"/>
    <d v="2020-01-02T00:00:00"/>
    <d v="1899-12-30T16:26:11"/>
    <x v="12"/>
    <s v="Cumplido"/>
    <s v="01:02"/>
    <x v="1"/>
    <s v="00:01"/>
    <s v="Cumplido"/>
    <d v="1899-12-30T00:02:08"/>
    <s v="Cumplido"/>
  </r>
  <r>
    <s v="INC000000485533"/>
    <s v="Caída de Canal - Registraduría Especial de Barrancabermeja"/>
    <s v="CONECTIVIDAD WAN"/>
    <s v="Alta"/>
    <s v="Cerrado"/>
    <s v="RNEC-NIVEL 2 WAN"/>
    <s v="IVAN ANDRES DIAZ BARRETO"/>
    <m/>
    <m/>
    <x v="8"/>
    <x v="55"/>
    <d v="2020-01-02T00:00:00"/>
    <d v="1899-12-30T09:31:09"/>
    <d v="2020-01-09T00:00:00"/>
    <d v="1899-12-30T08:53:26"/>
    <x v="16"/>
    <s v="Cumplido"/>
    <s v="01:54"/>
    <x v="1"/>
    <s v="00:01"/>
    <s v="Cumplido"/>
    <d v="1899-12-30T00:01:04"/>
    <s v="Cumplido"/>
  </r>
  <r>
    <s v="INC000000485561"/>
    <s v="Caida de Canal Registraduria Municipal Coello - Tolima"/>
    <s v="CONECTIVIDAD WAN"/>
    <s v="Alta"/>
    <s v="Cerrado"/>
    <s v="RNEC-NIVEL 2 WAN"/>
    <s v="IVAN ANDRES DIAZ BARRETO"/>
    <m/>
    <m/>
    <x v="8"/>
    <x v="56"/>
    <d v="2020-01-02T00:00:00"/>
    <d v="1899-12-30T09:51:35"/>
    <d v="2020-01-08T00:00:00"/>
    <d v="1899-12-30T12:14:28"/>
    <x v="17"/>
    <s v="Cumplido"/>
    <s v="01:02"/>
    <x v="1"/>
    <s v="00:02"/>
    <s v="Cumplido"/>
    <d v="1899-12-30T00:01:04"/>
    <s v="Cumplido"/>
  </r>
  <r>
    <s v="INC000000485572"/>
    <s v="Caída de canal - Registraduria Municipal Santa Ana - Magdalena"/>
    <s v="CONECTIVIDAD WAN"/>
    <s v="Alta"/>
    <s v="Cerrado"/>
    <s v="RNEC-MONITOREO NIVEL 1"/>
    <s v="DIEGO ARMANDO ROMERO RODRIGUEZ"/>
    <m/>
    <m/>
    <x v="8"/>
    <x v="57"/>
    <d v="2020-01-02T00:00:00"/>
    <d v="1899-12-30T09:57:23"/>
    <d v="2020-01-03T00:00:00"/>
    <d v="1899-12-30T08:47:44"/>
    <x v="1"/>
    <s v="Cumplido"/>
    <s v="00:01"/>
    <x v="0"/>
    <s v="00:01"/>
    <s v="Cumplido"/>
    <d v="1899-12-30T00:01:26"/>
    <s v="Cumplido"/>
  </r>
  <r>
    <s v="INC000000485581"/>
    <s v="Caida de Canal -  Registraduria Cisneros - Antioquia"/>
    <s v="CONECTIVIDAD WAN"/>
    <s v="Alta"/>
    <s v="Cerrado"/>
    <s v="RNEC-MONITOREO NIVEL 1"/>
    <s v="JUAN FELIPE CAICEDO BARRETO"/>
    <m/>
    <m/>
    <x v="8"/>
    <x v="58"/>
    <d v="2020-01-02T00:00:00"/>
    <d v="1899-12-30T10:24:51"/>
    <d v="2020-01-02T00:00:00"/>
    <d v="1899-12-30T16:00:20"/>
    <x v="12"/>
    <s v="Cumplido"/>
    <s v="00:02"/>
    <x v="0"/>
    <s v="00:02"/>
    <s v="Cumplido"/>
    <d v="1899-12-30T00:03:21"/>
    <s v="Cumplido"/>
  </r>
  <r>
    <s v="INC000000485585"/>
    <s v="Caída de canal - Registraduria Municipal san José del palmar - choco"/>
    <s v="CONECTIVIDAD WAN"/>
    <s v="Alta"/>
    <s v="Cerrado"/>
    <s v="RNEC-MONITOREO NIVEL 1"/>
    <s v="JUAN FELIPE CAICEDO BARRETO"/>
    <m/>
    <m/>
    <x v="8"/>
    <x v="59"/>
    <d v="2020-01-02T00:00:00"/>
    <d v="1899-12-30T10:26:06"/>
    <d v="2020-01-02T00:00:00"/>
    <d v="1899-12-30T16:02:36"/>
    <x v="12"/>
    <s v="Cumplido"/>
    <s v="00:01"/>
    <x v="0"/>
    <s v="00:01"/>
    <s v="Cumplido"/>
    <d v="1899-12-30T00:01:13"/>
    <s v="Cumplido"/>
  </r>
  <r>
    <s v="INC000000485598"/>
    <s v="Caída de canal - Registraduria Municipal Arenal - Bolivar"/>
    <s v="CONECTIVIDAD WAN"/>
    <s v="Alta"/>
    <s v="Cerrado"/>
    <s v="RNEC-MONITOREO NIVEL 1"/>
    <s v="DIEGO ARMANDO ROMERO RODRIGUEZ"/>
    <m/>
    <m/>
    <x v="8"/>
    <x v="60"/>
    <d v="2020-01-02T00:00:00"/>
    <d v="1899-12-30T10:37:12"/>
    <d v="2020-01-03T00:00:00"/>
    <d v="1899-12-30T08:51:36"/>
    <x v="1"/>
    <s v="Cumplido"/>
    <s v="00:01"/>
    <x v="0"/>
    <s v="00:01"/>
    <s v="Cumplido"/>
    <d v="1899-12-30T00:01:27"/>
    <s v="Cumplido"/>
  </r>
  <r>
    <s v="INC000000485617"/>
    <s v="Caída de canal - Registraduria San Antero - Cordoba"/>
    <s v="CONECTIVIDAD WAN"/>
    <s v="Alta"/>
    <s v="Cerrado"/>
    <s v="RNEC-MONITOREO NIVEL 1"/>
    <s v="JUAN FELIPE CAICEDO BARRETO"/>
    <m/>
    <m/>
    <x v="8"/>
    <x v="61"/>
    <d v="2020-01-02T00:00:00"/>
    <d v="1899-12-30T10:41:25"/>
    <d v="2020-01-02T00:00:00"/>
    <d v="1899-12-30T16:04:59"/>
    <x v="12"/>
    <s v="Cumplido"/>
    <s v="00:03"/>
    <x v="0"/>
    <s v="00:01"/>
    <s v="Cumplido"/>
    <d v="1899-12-30T00:02:11"/>
    <s v="Cumplido"/>
  </r>
  <r>
    <s v="INC000000485628"/>
    <s v="Caída de canal - Registraduria Municipal La Montañita - Caqueta"/>
    <s v="CONECTIVIDAD WAN"/>
    <s v="Alta"/>
    <s v="Cerrado"/>
    <s v="RNEC-MONITOREO NIVEL 1"/>
    <s v="MAGDA LISETHE DUQUE GAMBA"/>
    <m/>
    <m/>
    <x v="8"/>
    <x v="62"/>
    <d v="2020-01-02T00:00:00"/>
    <d v="1899-12-30T10:47:52"/>
    <d v="2020-01-02T00:00:00"/>
    <d v="1899-12-30T11:47:41"/>
    <x v="18"/>
    <s v="Cumplido"/>
    <s v="00:01"/>
    <x v="0"/>
    <s v="00:01"/>
    <s v="Cumplido"/>
    <d v="1899-12-30T00:01:50"/>
    <s v="Cumplido"/>
  </r>
  <r>
    <s v="INC000000485629"/>
    <s v="Caída de canal - Registraduría Municipal Chivor - Boyacá"/>
    <s v="CONECTIVIDAD WAN"/>
    <s v="Alta"/>
    <s v="Cerrado"/>
    <s v="RNEC-MONITOREO NIVEL 1"/>
    <s v="JUAN FELIPE CAICEDO BARRETO"/>
    <m/>
    <m/>
    <x v="8"/>
    <x v="63"/>
    <d v="2020-01-02T00:00:00"/>
    <d v="1899-12-30T10:52:05"/>
    <d v="2020-01-02T00:00:00"/>
    <d v="1899-12-30T16:13:03"/>
    <x v="12"/>
    <s v="Cumplido"/>
    <s v="00:01"/>
    <x v="0"/>
    <s v="00:01"/>
    <s v="Cumplido"/>
    <d v="1899-12-30T00:01:47"/>
    <s v="Cumplido"/>
  </r>
  <r>
    <s v="INC000000485637"/>
    <s v="Caída de canal - Registraduria Municipal Santa Isabel - Tolima"/>
    <s v="CONECTIVIDAD WAN"/>
    <s v="Alta"/>
    <s v="Cerrado"/>
    <s v="RNEC-MONITOREO NIVEL 1"/>
    <s v="JUAN FELIPE CAICEDO BARRETO"/>
    <m/>
    <m/>
    <x v="8"/>
    <x v="64"/>
    <d v="2020-01-02T00:00:00"/>
    <d v="1899-12-30T10:58:55"/>
    <d v="2020-01-02T00:00:00"/>
    <d v="1899-12-30T16:14:57"/>
    <x v="12"/>
    <s v="Cumplido"/>
    <s v="00:01"/>
    <x v="0"/>
    <s v="00:01"/>
    <s v="Cumplido"/>
    <d v="1899-12-30T00:01:50"/>
    <s v="Cumplido"/>
  </r>
  <r>
    <s v="INC000000485643"/>
    <s v="Falla red - Biblioteca"/>
    <s v="CONECTIVIDAD LAN"/>
    <s v="Media"/>
    <s v="Cerrado"/>
    <s v="RNEC-SOPORTE SITIO NIVEL 1"/>
    <s v="JUAN MAURICIO FORERO LUQUE"/>
    <m/>
    <m/>
    <x v="8"/>
    <x v="65"/>
    <d v="2020-01-02T00:00:00"/>
    <d v="1899-12-30T11:08:47"/>
    <d v="2020-01-02T00:00:00"/>
    <d v="1899-12-30T11:42:29"/>
    <x v="18"/>
    <s v="Cumplido"/>
    <s v="00:36"/>
    <x v="1"/>
    <s v="00:02"/>
    <s v="Cumplido"/>
    <d v="1899-12-30T00:02:26"/>
    <s v="Cumplido"/>
  </r>
  <r>
    <s v="INC000000485661"/>
    <s v="Caída de canal - Registraduria Municipal  El Litoral del San Juan - Choco"/>
    <s v="CONECTIVIDAD WAN"/>
    <s v="Alta"/>
    <s v="Cerrado"/>
    <s v="RNEC-MONITOREO NIVEL 1"/>
    <s v="DIEGO ARMANDO ROMERO RODRIGUEZ"/>
    <m/>
    <m/>
    <x v="8"/>
    <x v="66"/>
    <d v="2020-01-02T00:00:00"/>
    <d v="1899-12-30T11:52:59"/>
    <d v="2020-01-02T00:00:00"/>
    <d v="1899-12-30T15:10:34"/>
    <x v="19"/>
    <s v="Cumplido"/>
    <s v="00:02"/>
    <x v="0"/>
    <s v="00:02"/>
    <s v="Cumplido"/>
    <d v="1899-12-30T00:02:15"/>
    <s v="Cumplido"/>
  </r>
  <r>
    <s v="INC000000485721"/>
    <s v="Caída de canal - Registraduria Municipal Oicata - Boyacá"/>
    <s v="CONECTIVIDAD WAN"/>
    <s v="Alta"/>
    <s v="Cerrado"/>
    <s v="RNEC-MONITOREO NIVEL 1"/>
    <s v="MAGDA LISETHE DUQUE GAMBA"/>
    <m/>
    <m/>
    <x v="8"/>
    <x v="67"/>
    <d v="2020-01-02T00:00:00"/>
    <d v="1899-12-30T11:17:06"/>
    <d v="2020-01-07T00:00:00"/>
    <d v="1899-12-30T08:32:45"/>
    <x v="20"/>
    <s v="Cumplido"/>
    <s v="00:02"/>
    <x v="0"/>
    <s v="00:02"/>
    <s v="Cumplido"/>
    <d v="1899-12-30T00:03:00"/>
    <s v="Cumplido"/>
  </r>
  <r>
    <s v="INC000000485734"/>
    <s v="Revisar punto de red"/>
    <s v="CONECTIVIDAD LAN"/>
    <s v="Media"/>
    <s v="Cerrado"/>
    <s v="RNEC-SOPORTE SITIO NIVEL 1"/>
    <s v="JUAN MAURICIO FORERO LUQUE"/>
    <m/>
    <m/>
    <x v="8"/>
    <x v="68"/>
    <d v="2020-01-02T00:00:00"/>
    <d v="1899-12-30T11:33:30"/>
    <d v="2020-01-02T00:00:00"/>
    <d v="1899-12-30T16:27:59"/>
    <x v="12"/>
    <s v="Cumplido"/>
    <s v="00:33"/>
    <x v="1"/>
    <s v="00:01"/>
    <s v="Cumplido"/>
    <d v="1899-12-30T00:01:31"/>
    <s v="Cumplido"/>
  </r>
  <r>
    <s v="INC000000485808"/>
    <s v="Caída de canal - Registraduria Municipal Magui - Nariño"/>
    <s v="CONECTIVIDAD WAN"/>
    <s v="Alta"/>
    <s v="Cerrado"/>
    <s v="RNEC-MONITOREO NIVEL 1"/>
    <s v="JUAN MAURICIO FORERO LUQUE"/>
    <m/>
    <m/>
    <x v="8"/>
    <x v="69"/>
    <d v="2020-01-02T00:00:00"/>
    <d v="1899-12-30T11:58:10"/>
    <d v="2020-01-07T00:00:00"/>
    <d v="1899-12-30T09:30:04"/>
    <x v="20"/>
    <s v="Cumplido"/>
    <s v="00:01"/>
    <x v="0"/>
    <s v="00:01"/>
    <s v="Cumplido"/>
    <d v="1899-12-30T00:01:33"/>
    <s v="Cumplido"/>
  </r>
  <r>
    <s v="INC000000485922"/>
    <s v="Caída de canal - Registraduria Municipal Solano - Caqueta"/>
    <s v="CONECTIVIDAD WAN"/>
    <s v="Alta"/>
    <s v="Cerrado"/>
    <s v="RNEC-MONITOREO NIVEL 1"/>
    <s v="DIEGO ARMANDO ROMERO RODRIGUEZ"/>
    <m/>
    <m/>
    <x v="8"/>
    <x v="70"/>
    <d v="2020-01-02T00:00:00"/>
    <d v="1899-12-30T14:27:24"/>
    <d v="2020-01-03T00:00:00"/>
    <d v="1899-12-30T08:59:33"/>
    <x v="1"/>
    <s v="Cumplido"/>
    <s v="00:01"/>
    <x v="0"/>
    <s v="00:01"/>
    <s v="Cumplido"/>
    <d v="1899-12-30T00:01:18"/>
    <s v="Cumplido"/>
  </r>
  <r>
    <s v="INC000000485925"/>
    <s v="Caída de canal - Registraduria Turbaco - Bolivar"/>
    <s v="CONECTIVIDAD WAN"/>
    <s v="Alta"/>
    <s v="Cerrado"/>
    <s v="RNEC-MONITOREO NIVEL 1"/>
    <s v="DIEGO ARMANDO ROMERO RODRIGUEZ"/>
    <m/>
    <m/>
    <x v="8"/>
    <x v="71"/>
    <d v="2020-01-02T00:00:00"/>
    <d v="1899-12-30T14:30:39"/>
    <d v="2020-01-03T00:00:00"/>
    <d v="1899-12-30T09:04:21"/>
    <x v="1"/>
    <s v="Cumplido"/>
    <s v="00:01"/>
    <x v="0"/>
    <s v="00:01"/>
    <s v="Cumplido"/>
    <d v="1899-12-30T00:01:29"/>
    <s v="Cumplido"/>
  </r>
  <r>
    <s v="INC000000485927"/>
    <s v="Caída de canal - Registraduria Municipal Ataco - Tolima"/>
    <s v="CONECTIVIDAD WAN"/>
    <s v="Alta"/>
    <s v="Cerrado"/>
    <s v="RNEC-NIVEL 2 WAN"/>
    <s v="LAURA VIVIANA GARNICA SALAZAR"/>
    <m/>
    <m/>
    <x v="8"/>
    <x v="72"/>
    <d v="2020-01-02T00:00:00"/>
    <d v="1899-12-30T14:36:23"/>
    <d v="2020-01-09T00:00:00"/>
    <d v="1899-12-30T08:28:44"/>
    <x v="3"/>
    <s v="Cumplido"/>
    <s v="01:11"/>
    <x v="0"/>
    <s v="00:01"/>
    <s v="Cumplido"/>
    <d v="1899-12-30T00:01:51"/>
    <s v="Cumplido"/>
  </r>
  <r>
    <s v="INC000000485937"/>
    <s v="Caída de canal - Registraduria Municipal Medio Atrato - Choco"/>
    <s v="CONECTIVIDAD WAN"/>
    <s v="Alta"/>
    <s v="Cerrado"/>
    <s v="RNEC-MONITOREO NIVEL 1"/>
    <s v="JUAN FELIPE CAICEDO BARRETO"/>
    <m/>
    <m/>
    <x v="8"/>
    <x v="73"/>
    <d v="2020-01-02T00:00:00"/>
    <d v="1899-12-30T14:57:27"/>
    <d v="2020-01-02T00:00:00"/>
    <d v="1899-12-30T16:20:35"/>
    <x v="12"/>
    <s v="Cumplido"/>
    <s v="00:01"/>
    <x v="0"/>
    <s v="00:01"/>
    <s v="Cumplido"/>
    <d v="1899-12-30T00:02:02"/>
    <s v="Cumplido"/>
  </r>
  <r>
    <s v="INC000000485946"/>
    <s v="Falla Conexión Mtablet"/>
    <s v="INTERNET MÓVIL"/>
    <s v="Media"/>
    <s v="Cerrado"/>
    <s v="RNEC-MESA NIVEL 1"/>
    <s v="JEISON HERNAN TUNJUELO HENAO"/>
    <m/>
    <m/>
    <x v="8"/>
    <x v="74"/>
    <d v="2020-01-02T00:00:00"/>
    <d v="1899-12-30T15:27:38"/>
    <d v="2020-01-02T00:00:00"/>
    <d v="1899-12-30T18:02:20"/>
    <x v="12"/>
    <s v="Cumplido"/>
    <s v="02:41"/>
    <x v="1"/>
    <s v="00:06"/>
    <s v="Cumplido"/>
    <d v="1899-12-30T00:02:33"/>
    <s v="Cumplido"/>
  </r>
  <r>
    <s v="INC000000485955"/>
    <s v="Caída de canal - Registraduria Municipal Moniquira - Boyacá"/>
    <s v="CONECTIVIDAD WAN"/>
    <s v="Alta"/>
    <s v="Cerrado"/>
    <s v="RNEC-MONITOREO NIVEL 1"/>
    <s v="MAGDA LISETHE DUQUE GAMBA"/>
    <m/>
    <m/>
    <x v="8"/>
    <x v="75"/>
    <d v="2020-01-02T00:00:00"/>
    <d v="1899-12-30T15:37:22"/>
    <d v="2020-01-03T00:00:00"/>
    <d v="1899-12-30T08:47:58"/>
    <x v="1"/>
    <s v="Cumplido"/>
    <s v="00:01"/>
    <x v="0"/>
    <s v="00:01"/>
    <s v="Cumplido"/>
    <d v="1899-12-30T00:01:35"/>
    <s v="Cumplido"/>
  </r>
  <r>
    <s v="INC000000486011"/>
    <s v="Caída de canal - Registraduria El Colegio - Cundinamarca"/>
    <s v="CONECTIVIDAD WAN"/>
    <s v="Alta"/>
    <s v="Cerrado"/>
    <s v="RNEC-MONITOREO NIVEL 1"/>
    <s v="JUAN FELIPE CAICEDO BARRETO"/>
    <m/>
    <m/>
    <x v="8"/>
    <x v="76"/>
    <d v="2020-01-02T00:00:00"/>
    <d v="1899-12-30T14:41:18"/>
    <d v="2020-01-02T00:00:00"/>
    <d v="1899-12-30T16:18:07"/>
    <x v="12"/>
    <s v="Cumplido"/>
    <s v="00:01"/>
    <x v="0"/>
    <s v="00:01"/>
    <s v="Cumplido"/>
    <d v="1899-12-30T00:04:17"/>
    <s v="Cumplido"/>
  </r>
  <r>
    <s v="INC000000486032"/>
    <s v="Caída de canal - Registraduria Municipal Sipi - Choco"/>
    <s v="CONECTIVIDAD WAN"/>
    <s v="Alta"/>
    <s v="Cerrado"/>
    <s v="RNEC-MONITOREO NIVEL 1"/>
    <s v="ALBA YINET CORREDOR ESTEPA"/>
    <m/>
    <m/>
    <x v="8"/>
    <x v="77"/>
    <d v="2020-01-02T00:00:00"/>
    <d v="1899-12-30T15:08:56"/>
    <d v="2020-01-03T00:00:00"/>
    <d v="1899-12-30T14:15:51"/>
    <x v="21"/>
    <s v="Cumplido"/>
    <s v="00:47"/>
    <x v="0"/>
    <s v="00:02"/>
    <s v="Cumplido"/>
    <d v="1899-12-30T00:02:31"/>
    <s v="Cumplido"/>
  </r>
  <r>
    <s v="INC000000486046"/>
    <s v="Caída de canal - Registraduria Municipal Toluviejo - Sucre"/>
    <s v="CONECTIVIDAD WAN"/>
    <s v="Alta"/>
    <s v="Cerrado"/>
    <s v="RNEC-MONITOREO NIVEL 1"/>
    <s v="MAGDA LISETHE DUQUE GAMBA"/>
    <m/>
    <m/>
    <x v="8"/>
    <x v="78"/>
    <d v="2020-01-02T00:00:00"/>
    <d v="1899-12-30T15:30:24"/>
    <d v="2020-01-03T00:00:00"/>
    <d v="1899-12-30T09:21:44"/>
    <x v="1"/>
    <s v="Cumplido"/>
    <s v="00:01"/>
    <x v="0"/>
    <s v="00:01"/>
    <s v="Cumplido"/>
    <d v="1899-12-30T00:02:44"/>
    <s v="Cumplido"/>
  </r>
  <r>
    <s v="INC000000486114"/>
    <s v="Caída de canal - Registraduría Municipal Chalan - Sucre"/>
    <s v="CONECTIVIDAD WAN"/>
    <s v="Alta"/>
    <s v="Cerrado"/>
    <s v="RNEC-MONITOREO NIVEL 1"/>
    <s v="DIEGO ARMANDO ROMERO RODRIGUEZ"/>
    <m/>
    <m/>
    <x v="8"/>
    <x v="79"/>
    <d v="2020-01-02T00:00:00"/>
    <d v="1899-12-30T15:52:38"/>
    <d v="2020-01-03T00:00:00"/>
    <d v="1899-12-30T09:25:03"/>
    <x v="1"/>
    <s v="Cumplido"/>
    <s v="00:01"/>
    <x v="0"/>
    <s v="00:01"/>
    <s v="Cumplido"/>
    <d v="1899-12-30T00:01:56"/>
    <s v="Cumplido"/>
  </r>
  <r>
    <s v="INC000000486124"/>
    <s v="Caída de canal - Registraduria Municipal Nueva Granada Magdalena"/>
    <s v="CONECTIVIDAD WAN"/>
    <s v="Alta"/>
    <s v="Cerrado"/>
    <s v="RNEC-MONITOREO NIVEL 1"/>
    <s v="MAGDA LISETHE DUQUE GAMBA"/>
    <m/>
    <m/>
    <x v="8"/>
    <x v="80"/>
    <d v="2020-01-02T00:00:00"/>
    <d v="1899-12-30T16:02:22"/>
    <d v="2020-01-03T00:00:00"/>
    <d v="1899-12-30T08:52:01"/>
    <x v="1"/>
    <s v="Cumplido"/>
    <s v="00:02"/>
    <x v="0"/>
    <s v="00:02"/>
    <s v="Cumplido"/>
    <d v="1899-12-30T00:02:25"/>
    <s v="Cumplido"/>
  </r>
  <r>
    <s v="INC000000486132"/>
    <s v="Caída de canal - Registraduria Municipal Garagoa - Boyaca"/>
    <s v="CONECTIVIDAD WAN"/>
    <s v="Alta"/>
    <s v="Cerrado"/>
    <s v="RNEC-MONITOREO NIVEL 1"/>
    <s v="MAGDA LISETHE DUQUE GAMBA"/>
    <m/>
    <m/>
    <x v="8"/>
    <x v="81"/>
    <d v="2020-01-02T00:00:00"/>
    <d v="1899-12-30T16:23:38"/>
    <d v="2020-01-03T00:00:00"/>
    <d v="1899-12-30T09:10:37"/>
    <x v="1"/>
    <s v="Cumplido"/>
    <s v="00:01"/>
    <x v="0"/>
    <s v="00:01"/>
    <s v="Cumplido"/>
    <d v="1899-12-30T00:01:29"/>
    <s v="Cumplido"/>
  </r>
  <r>
    <s v="INC000000486598"/>
    <s v="Caída de canal - Registraduria San Carlos - Cordoba"/>
    <s v="CONECTIVIDAD WAN"/>
    <s v="Alta"/>
    <s v="Cerrado"/>
    <s v="RNEC-MONITOREO NIVEL 1"/>
    <s v="DIEGO ARMANDO ROMERO RODRIGUEZ"/>
    <m/>
    <m/>
    <x v="9"/>
    <x v="82"/>
    <d v="2020-01-03T00:00:00"/>
    <d v="1899-12-30T09:14:24"/>
    <d v="2020-01-03T00:00:00"/>
    <d v="1899-12-30T10:03:42"/>
    <x v="1"/>
    <s v="Cumplido"/>
    <s v="00:01"/>
    <x v="0"/>
    <s v="00:01"/>
    <s v="Cumplido"/>
    <d v="1899-12-30T00:01:29"/>
    <s v="Cumplido"/>
  </r>
  <r>
    <s v="INC000000486709"/>
    <s v="Caída de canal - Registraduria Municipal Morales - Cauca"/>
    <s v="CONECTIVIDAD WAN"/>
    <s v="Alta"/>
    <s v="Cerrado"/>
    <s v="RNEC-MONITOREO NIVEL 1"/>
    <s v="DIEGO ARMANDO ROMERO RODRIGUEZ"/>
    <m/>
    <m/>
    <x v="9"/>
    <x v="83"/>
    <d v="2020-01-03T00:00:00"/>
    <d v="1899-12-30T09:18:03"/>
    <d v="2020-01-03T00:00:00"/>
    <d v="1899-12-30T10:41:51"/>
    <x v="22"/>
    <s v="Cumplido"/>
    <s v="00:01"/>
    <x v="0"/>
    <s v="00:01"/>
    <s v="Cumplido"/>
    <d v="1899-12-30T00:01:18"/>
    <s v="Cumplido"/>
  </r>
  <r>
    <s v="INC000000486713"/>
    <s v="Caída de canal - Registraduria Municipal Silvia - Cauca"/>
    <s v="CONECTIVIDAD WAN"/>
    <s v="Alta"/>
    <s v="Cerrado"/>
    <s v="RNEC-MONITOREO NIVEL 1"/>
    <s v="MAGDA LISETHE DUQUE GAMBA"/>
    <m/>
    <m/>
    <x v="9"/>
    <x v="84"/>
    <d v="2020-01-03T00:00:00"/>
    <d v="1899-12-30T09:28:56"/>
    <d v="2020-01-07T00:00:00"/>
    <d v="1899-12-30T08:39:05"/>
    <x v="20"/>
    <s v="Cumplido"/>
    <s v="00:01"/>
    <x v="0"/>
    <s v="00:01"/>
    <s v="Cumplido"/>
    <d v="1899-12-30T00:01:23"/>
    <s v="Cumplido"/>
  </r>
  <r>
    <s v="INC000000486722"/>
    <s v="Caída de canal - Registraduria Municipal Sandona - Nariño"/>
    <s v="CONECTIVIDAD WAN"/>
    <s v="Alta"/>
    <s v="Cerrado"/>
    <s v="RNEC-MONITOREO NIVEL 1"/>
    <s v="ALBA YINET CORREDOR ESTEPA"/>
    <m/>
    <m/>
    <x v="9"/>
    <x v="85"/>
    <d v="2020-01-03T00:00:00"/>
    <d v="1899-12-30T09:44:13"/>
    <d v="2020-01-03T00:00:00"/>
    <d v="1899-12-30T11:56:49"/>
    <x v="22"/>
    <s v="Cumplido"/>
    <s v="00:01"/>
    <x v="0"/>
    <s v="00:01"/>
    <s v="Cumplido"/>
    <d v="1899-12-30T00:01:42"/>
    <s v="Cumplido"/>
  </r>
  <r>
    <s v="INC000000486740"/>
    <s v="Caída de canal - Registraduria Municipal Acandi - Choco"/>
    <s v="CONECTIVIDAD WAN"/>
    <s v="Alta"/>
    <s v="Cerrado"/>
    <s v="RNEC-MONITOREO NIVEL 1"/>
    <s v="DIEGO ARMANDO ROMERO RODRIGUEZ"/>
    <m/>
    <m/>
    <x v="9"/>
    <x v="86"/>
    <d v="2020-01-03T00:00:00"/>
    <d v="1899-12-30T10:45:04"/>
    <d v="2020-01-03T00:00:00"/>
    <d v="1899-12-30T11:51:39"/>
    <x v="22"/>
    <s v="Cumplido"/>
    <s v="00:01"/>
    <x v="0"/>
    <s v="00:01"/>
    <s v="Cumplido"/>
    <d v="1899-12-30T00:01:20"/>
    <s v="Cumplido"/>
  </r>
  <r>
    <s v="INC000000486808"/>
    <s v="Caída de canal - Registraduria Municipal Palmas Del Socorro - Santander"/>
    <s v="CONECTIVIDAD WAN"/>
    <s v="Alta"/>
    <s v="Cerrado"/>
    <s v="RNEC-MONITOREO NIVEL 1"/>
    <s v="MAGDA LISETHE DUQUE GAMBA"/>
    <m/>
    <m/>
    <x v="9"/>
    <x v="87"/>
    <d v="2020-01-03T00:00:00"/>
    <d v="1899-12-30T09:24:55"/>
    <d v="2020-01-03T00:00:00"/>
    <d v="1899-12-30T10:55:06"/>
    <x v="22"/>
    <s v="Cumplido"/>
    <s v="00:01"/>
    <x v="0"/>
    <s v="00:01"/>
    <s v="Cumplido"/>
    <d v="1899-12-30T00:01:31"/>
    <s v="Cumplido"/>
  </r>
  <r>
    <s v="INC000000486815"/>
    <s v="Caída de canal - Registraduria Municipal Jordan - Santander"/>
    <s v="CONECTIVIDAD WAN"/>
    <s v="Alta"/>
    <s v="Cerrado"/>
    <s v="RNEC-MONITOREO NIVEL 1"/>
    <s v="MAGDA LISETHE DUQUE GAMBA"/>
    <m/>
    <m/>
    <x v="9"/>
    <x v="88"/>
    <d v="2020-01-03T00:00:00"/>
    <d v="1899-12-30T09:35:25"/>
    <d v="2020-01-07T00:00:00"/>
    <d v="1899-12-30T08:43:21"/>
    <x v="20"/>
    <s v="Cumplido"/>
    <s v="00:01"/>
    <x v="0"/>
    <s v="00:01"/>
    <s v="Cumplido"/>
    <d v="1899-12-30T00:01:25"/>
    <s v="Cumplido"/>
  </r>
  <r>
    <s v="INC000000486839"/>
    <s v="Caída de canal - Registraduria Municipal Medio Atrato - Choco"/>
    <s v="CONECTIVIDAD WAN"/>
    <s v="Alta"/>
    <s v="Cerrado"/>
    <s v="RNEC-MONITOREO NIVEL 1"/>
    <s v="DIEGO ARMANDO ROMERO RODRIGUEZ"/>
    <m/>
    <m/>
    <x v="9"/>
    <x v="89"/>
    <d v="2020-01-03T00:00:00"/>
    <d v="1899-12-30T10:33:42"/>
    <d v="2020-01-03T00:00:00"/>
    <d v="1899-12-30T11:12:46"/>
    <x v="22"/>
    <s v="Cumplido"/>
    <s v="00:01"/>
    <x v="0"/>
    <s v="00:01"/>
    <s v="Cumplido"/>
    <d v="1899-12-30T00:01:11"/>
    <s v="Cumplido"/>
  </r>
  <r>
    <s v="INC000000486846"/>
    <s v="Caída de canal - Registraduria Municipal san José del palmar - choco"/>
    <s v="CONECTIVIDAD WAN"/>
    <s v="Alta"/>
    <s v="Cerrado"/>
    <s v="RNEC-MONITOREO NIVEL 1"/>
    <s v="JUAN MAURICIO FORERO LUQUE"/>
    <m/>
    <m/>
    <x v="9"/>
    <x v="90"/>
    <d v="2020-01-03T00:00:00"/>
    <d v="1899-12-30T10:49:10"/>
    <d v="2020-01-07T00:00:00"/>
    <d v="1899-12-30T09:32:38"/>
    <x v="20"/>
    <s v="Cumplido"/>
    <s v="00:01"/>
    <x v="0"/>
    <s v="00:01"/>
    <s v="Cumplido"/>
    <d v="1899-12-30T00:01:10"/>
    <s v="Cumplido"/>
  </r>
  <r>
    <s v="INC000000486852"/>
    <s v="Caída de canal - Registraduria Municipal Quebradanegra - Cundinamarca"/>
    <s v="CONECTIVIDAD WAN"/>
    <s v="Alta"/>
    <s v="Cerrado"/>
    <s v="RNEC-MONITOREO NIVEL 1"/>
    <s v="MAGDA LISETHE DUQUE GAMBA"/>
    <m/>
    <m/>
    <x v="9"/>
    <x v="91"/>
    <d v="2020-01-03T00:00:00"/>
    <d v="1899-12-30T10:52:52"/>
    <d v="2020-01-07T00:00:00"/>
    <d v="1899-12-30T13:43:14"/>
    <x v="23"/>
    <s v="Cumplido"/>
    <s v="00:01"/>
    <x v="0"/>
    <s v="00:01"/>
    <s v="Cumplido"/>
    <d v="1899-12-30T00:01:36"/>
    <s v="Cumplido"/>
  </r>
  <r>
    <s v="INC000000486854"/>
    <s v="Caída de canal - Registraduria Municipal  Regidor - Bolivar"/>
    <s v="CONECTIVIDAD WAN"/>
    <s v="Alta"/>
    <s v="Cerrado"/>
    <s v="RNEC-MONITOREO NIVEL 1"/>
    <s v="JUAN MAURICIO FORERO LUQUE"/>
    <m/>
    <m/>
    <x v="9"/>
    <x v="92"/>
    <d v="2020-01-03T00:00:00"/>
    <d v="1899-12-30T10:58:21"/>
    <d v="2020-01-07T00:00:00"/>
    <d v="1899-12-30T09:35:15"/>
    <x v="20"/>
    <s v="Cumplido"/>
    <s v="00:01"/>
    <x v="0"/>
    <s v="00:01"/>
    <s v="Cumplido"/>
    <d v="1899-12-30T00:01:04"/>
    <s v="Cumplido"/>
  </r>
  <r>
    <s v="INC000000486857"/>
    <s v="Caída de canale - Registraduria Municipal  Olaya Herrera - Nariño"/>
    <s v="CONECTIVIDAD WAN"/>
    <s v="Alta"/>
    <s v="Cerrado"/>
    <s v="RNEC-MONITOREO NIVEL 1"/>
    <s v="ALBA YINET CORREDOR ESTEPA"/>
    <m/>
    <m/>
    <x v="9"/>
    <x v="93"/>
    <d v="2020-01-03T00:00:00"/>
    <d v="1899-12-30T11:01:01"/>
    <d v="2020-01-03T00:00:00"/>
    <d v="1899-12-30T11:59:54"/>
    <x v="22"/>
    <s v="Cumplido"/>
    <s v="00:01"/>
    <x v="0"/>
    <s v="00:01"/>
    <s v="Cumplido"/>
    <d v="1899-12-30T00:01:07"/>
    <s v="Cumplido"/>
  </r>
  <r>
    <s v="INC000000486939"/>
    <s v="Caída de canal - Registraduria Municipal Manaure - La guajira"/>
    <s v="CONECTIVIDAD WAN"/>
    <s v="Alta"/>
    <s v="Cerrado"/>
    <s v="RNEC-MESA NIVEL 1"/>
    <s v="DIEGO FERNANDO ARCINIEGAS GUALTEROS"/>
    <m/>
    <m/>
    <x v="9"/>
    <x v="94"/>
    <d v="2020-01-03T00:00:00"/>
    <d v="1899-12-30T10:38:43"/>
    <d v="2020-01-03T00:00:00"/>
    <d v="1899-12-30T15:45:37"/>
    <x v="21"/>
    <s v="Cumplido"/>
    <s v="00:02"/>
    <x v="0"/>
    <s v="00:02"/>
    <s v="Cumplido"/>
    <d v="1899-12-30T00:02:26"/>
    <s v="Cumplido"/>
  </r>
  <r>
    <s v="INC000000487008"/>
    <s v="Caída de canales - AZTECA"/>
    <s v="CONECTIVIDAD WAN"/>
    <s v="Alta"/>
    <s v="Cerrado"/>
    <s v="RNEC-NIVEL 2 WAN"/>
    <s v="IVAN ANDRES DIAZ BARRETO"/>
    <m/>
    <m/>
    <x v="9"/>
    <x v="95"/>
    <d v="2020-01-03T00:00:00"/>
    <d v="1899-12-30T11:25:23"/>
    <d v="2020-01-10T00:00:00"/>
    <d v="1899-12-30T17:23:51"/>
    <x v="24"/>
    <s v="Cumplido"/>
    <s v="00:05"/>
    <x v="0"/>
    <s v="00:01"/>
    <s v="Cumplido"/>
    <d v="1899-12-30T00:01:33"/>
    <s v="Cumplido"/>
  </r>
  <r>
    <s v="INC000000487175"/>
    <s v="Caida de Canal - Registraduría Municipal Chaparral - Tolima"/>
    <s v="CONECTIVIDAD WAN"/>
    <s v="Alta"/>
    <s v="Cerrado"/>
    <s v="RNEC-NIVEL 2 WAN"/>
    <s v="LAURA VIVIANA GARNICA SALAZAR"/>
    <m/>
    <m/>
    <x v="9"/>
    <x v="96"/>
    <d v="2020-01-03T00:00:00"/>
    <d v="1899-12-30T14:09:24"/>
    <d v="2020-01-07T00:00:00"/>
    <d v="1899-12-30T09:52:48"/>
    <x v="20"/>
    <s v="Cumplido"/>
    <s v="00:08"/>
    <x v="2"/>
    <s v="00:01"/>
    <s v="Cumplido"/>
    <d v="1899-12-30T00:02:10"/>
    <s v="Cumplido"/>
  </r>
  <r>
    <s v="INC000000487188"/>
    <s v="Caída de canal - Registraduria Municipal Roncesvalles - Tolima"/>
    <s v="CONECTIVIDAD WAN"/>
    <s v="Alta"/>
    <s v="Cerrado"/>
    <s v="RNEC-NIVEL 2 WAN"/>
    <s v="IVAN ANDRES DIAZ BARRETO"/>
    <m/>
    <m/>
    <x v="9"/>
    <x v="97"/>
    <d v="2020-01-03T00:00:00"/>
    <d v="1899-12-30T14:44:27"/>
    <d v="2020-01-07T00:00:00"/>
    <d v="1899-12-30T10:13:18"/>
    <x v="14"/>
    <s v="Cumplido"/>
    <s v="01:05"/>
    <x v="0"/>
    <s v="00:01"/>
    <s v="Cumplido"/>
    <d v="1899-12-30T00:01:33"/>
    <s v="Cumplido"/>
  </r>
  <r>
    <s v="INC000000487196"/>
    <s v="Caída de canal - Registraduria Municipal Inza - Cauca"/>
    <s v="CONECTIVIDAD WAN"/>
    <s v="Alta"/>
    <s v="Cerrado"/>
    <s v="RNEC-NIVEL 2 WAN"/>
    <s v="LAURA VIVIANA GARNICA SALAZAR"/>
    <m/>
    <m/>
    <x v="9"/>
    <x v="98"/>
    <d v="2020-01-03T00:00:00"/>
    <d v="1899-12-30T14:52:36"/>
    <d v="2020-01-09T00:00:00"/>
    <d v="1899-12-30T08:43:10"/>
    <x v="3"/>
    <s v="Cumplido"/>
    <s v="00:44"/>
    <x v="0"/>
    <s v="00:01"/>
    <s v="Cumplido"/>
    <d v="1899-12-30T00:01:37"/>
    <s v="Cumplido"/>
  </r>
  <r>
    <s v="INC000000487241"/>
    <s v="Fallo Internet"/>
    <s v="CONECTIVIDAD LAN"/>
    <s v="Baja"/>
    <s v="Cerrado"/>
    <s v="RNEC-SOPORTE SITIO NIVEL 1"/>
    <s v="JUAN MAURICIO FORERO LUQUE"/>
    <m/>
    <m/>
    <x v="9"/>
    <x v="99"/>
    <d v="2020-01-03T00:00:00"/>
    <d v="1899-12-30T14:22:57"/>
    <d v="2020-01-03T00:00:00"/>
    <d v="1899-12-30T14:47:57"/>
    <x v="21"/>
    <s v="Cumplido"/>
    <s v="00:30"/>
    <x v="1"/>
    <s v="00:05"/>
    <s v="Cumplido"/>
    <d v="1899-12-30T00:04:06"/>
    <s v="Cumplido"/>
  </r>
  <r>
    <s v="INC000000487261"/>
    <s v="Caída de canal - Registraduria Municipal Medio Atrato - Choco"/>
    <s v="CONECTIVIDAD WAN"/>
    <s v="Alta"/>
    <s v="Cerrado"/>
    <s v="RNEC-MONITOREO NIVEL 1"/>
    <s v="DIEGO ARMANDO ROMERO RODRIGUEZ"/>
    <m/>
    <m/>
    <x v="9"/>
    <x v="100"/>
    <d v="2020-01-03T00:00:00"/>
    <d v="1899-12-30T15:00:48"/>
    <d v="2020-01-07T00:00:00"/>
    <d v="1899-12-30T10:08:59"/>
    <x v="14"/>
    <s v="Cumplido"/>
    <s v="00:01"/>
    <x v="0"/>
    <s v="00:01"/>
    <s v="Cumplido"/>
    <d v="1899-12-30T00:01:34"/>
    <s v="Cumplido"/>
  </r>
  <r>
    <s v="INC000000487264"/>
    <s v="Caida de canal - Registraduria Municipal Onzaga - Santander"/>
    <s v="CONECTIVIDAD WAN"/>
    <s v="Alta"/>
    <s v="Cerrado"/>
    <s v="RNEC-MONITOREO NIVEL 1"/>
    <s v="JUAN MAURICIO FORERO LUQUE"/>
    <m/>
    <m/>
    <x v="9"/>
    <x v="101"/>
    <d v="2020-01-03T00:00:00"/>
    <d v="1899-12-30T15:15:25"/>
    <d v="2020-01-07T00:00:00"/>
    <d v="1899-12-30T09:46:18"/>
    <x v="20"/>
    <s v="Cumplido"/>
    <s v="00:01"/>
    <x v="0"/>
    <s v="00:01"/>
    <s v="Cumplido"/>
    <d v="1899-12-30T00:02:04"/>
    <s v="Cumplido"/>
  </r>
  <r>
    <s v="INC000000487267"/>
    <s v="Caída de canal - Registraduria Municipal  Curillo - Caqueta"/>
    <s v="CONECTIVIDAD WAN"/>
    <s v="Alta"/>
    <s v="Cerrado"/>
    <s v="RNEC-MONITOREO NIVEL 1"/>
    <s v="JUAN MAURICIO FORERO LUQUE"/>
    <m/>
    <m/>
    <x v="9"/>
    <x v="102"/>
    <d v="2020-01-03T00:00:00"/>
    <d v="1899-12-30T15:24:19"/>
    <d v="2020-01-07T00:00:00"/>
    <d v="1899-12-30T10:05:01"/>
    <x v="14"/>
    <s v="Cumplido"/>
    <s v="00:00"/>
    <x v="0"/>
    <s v="00:00"/>
    <s v="Cumplido"/>
    <d v="1899-12-30T00:01:06"/>
    <s v="Cumplido"/>
  </r>
  <r>
    <s v="INC000000487269"/>
    <s v="Caída de canal - Registraduria Municipal Rionegro - Santander"/>
    <s v="CONECTIVIDAD WAN"/>
    <s v="Alta"/>
    <s v="Cerrado"/>
    <s v="RNEC-MONITOREO NIVEL 1"/>
    <s v="JUAN MAURICIO FORERO LUQUE"/>
    <m/>
    <m/>
    <x v="9"/>
    <x v="103"/>
    <d v="2020-01-03T00:00:00"/>
    <d v="1899-12-30T15:31:41"/>
    <d v="2020-01-07T00:00:00"/>
    <d v="1899-12-30T10:07:12"/>
    <x v="14"/>
    <s v="Cumplido"/>
    <s v="00:02"/>
    <x v="0"/>
    <s v="00:02"/>
    <s v="Cumplido"/>
    <d v="1899-12-30T00:02:29"/>
    <s v="Cumplido"/>
  </r>
  <r>
    <s v="INC000000487272"/>
    <s v="Caída de canal - Registraduira Municipal  Norosi - Bolivar"/>
    <s v="CONECTIVIDAD WAN"/>
    <s v="Alta"/>
    <s v="Cerrado"/>
    <s v="RNEC-MONITOREO NIVEL 1"/>
    <s v="ALBA YINET CORREDOR ESTEPA"/>
    <m/>
    <m/>
    <x v="9"/>
    <x v="104"/>
    <d v="2020-01-03T00:00:00"/>
    <d v="1899-12-30T15:39:29"/>
    <d v="2020-01-03T00:00:00"/>
    <d v="1899-12-30T16:59:34"/>
    <x v="25"/>
    <s v="Cumplido"/>
    <s v="00:01"/>
    <x v="0"/>
    <s v="00:01"/>
    <s v="Cumplido"/>
    <d v="1899-12-30T00:01:46"/>
    <s v="Cumplido"/>
  </r>
  <r>
    <s v="INC000000487283"/>
    <s v="Caída de canal - Registraduria Municipal Tolu - Sucre"/>
    <s v="CONECTIVIDAD WAN"/>
    <s v="Alta"/>
    <s v="Cerrado"/>
    <s v="RNEC-MONITOREO NIVEL 1"/>
    <s v="JUAN MAURICIO FORERO LUQUE"/>
    <m/>
    <m/>
    <x v="9"/>
    <x v="105"/>
    <d v="2020-01-03T00:00:00"/>
    <d v="1899-12-30T16:00:09"/>
    <d v="2020-01-07T00:00:00"/>
    <d v="1899-12-30T10:09:39"/>
    <x v="14"/>
    <s v="Cumplido"/>
    <s v="00:01"/>
    <x v="0"/>
    <s v="00:01"/>
    <s v="Cumplido"/>
    <d v="1899-12-30T00:01:38"/>
    <s v="Cumplido"/>
  </r>
  <r>
    <s v="INC000000487289"/>
    <s v="Caída de canal - Registraduria Municipal Granada - Cundinamarca"/>
    <s v="CONECTIVIDAD WAN"/>
    <s v="Alta"/>
    <s v="Cerrado"/>
    <s v="RNEC-MONITOREO NIVEL 1"/>
    <s v="JUAN MAURICIO FORERO LUQUE"/>
    <m/>
    <m/>
    <x v="9"/>
    <x v="106"/>
    <d v="2020-01-03T00:00:00"/>
    <d v="1899-12-30T16:07:57"/>
    <d v="2020-01-07T00:00:00"/>
    <d v="1899-12-30T10:11:44"/>
    <x v="14"/>
    <s v="Cumplido"/>
    <s v="00:01"/>
    <x v="0"/>
    <s v="00:01"/>
    <s v="Cumplido"/>
    <d v="1899-12-30T00:01:43"/>
    <s v="Cumplido"/>
  </r>
  <r>
    <s v="INC000000487290"/>
    <s v="Caída de canal - Registraduria Municipal Palmas Del Socorro - Santander"/>
    <s v="CONECTIVIDAD WAN"/>
    <s v="Alta"/>
    <s v="Cerrado"/>
    <s v="RNEC-MONITOREO NIVEL 1"/>
    <s v="ALBA YINET CORREDOR ESTEPA"/>
    <m/>
    <m/>
    <x v="9"/>
    <x v="107"/>
    <d v="2020-01-03T00:00:00"/>
    <d v="1899-12-30T16:13:04"/>
    <d v="2020-01-15T00:00:00"/>
    <d v="1899-12-30T08:42:19"/>
    <x v="26"/>
    <s v="Cumplido"/>
    <s v="00:55"/>
    <x v="0"/>
    <s v="00:01"/>
    <s v="Cumplido"/>
    <d v="1899-12-30T00:01:23"/>
    <s v="Cumplido"/>
  </r>
  <r>
    <s v="INC000000487298"/>
    <s v="Caída de canal - Registraduría Municipal Chitaraque - Boyacá"/>
    <s v="CONECTIVIDAD WAN"/>
    <s v="Alta"/>
    <s v="Cerrado"/>
    <s v="RNEC-MONITOREO NIVEL 1"/>
    <s v="DIEGO ARMANDO ROMERO RODRIGUEZ"/>
    <m/>
    <m/>
    <x v="9"/>
    <x v="108"/>
    <d v="2020-01-03T00:00:00"/>
    <d v="1899-12-30T16:20:52"/>
    <d v="2020-01-07T00:00:00"/>
    <d v="1899-12-30T10:11:09"/>
    <x v="14"/>
    <s v="Cumplido"/>
    <s v="00:01"/>
    <x v="0"/>
    <s v="00:01"/>
    <s v="Cumplido"/>
    <d v="1899-12-30T00:01:15"/>
    <s v="Cumplido"/>
  </r>
  <r>
    <s v="INC000000487305"/>
    <s v="Caída de Canal - Registraduria Municipal Tabio -  Cundinamarca"/>
    <s v="CONECTIVIDAD WAN"/>
    <s v="Alta"/>
    <s v="Cerrado"/>
    <s v="RNEC-NIVEL 2 WAN"/>
    <s v="JORGE LUIS ROJAS DURAN"/>
    <m/>
    <m/>
    <x v="9"/>
    <x v="109"/>
    <d v="2020-01-03T00:00:00"/>
    <d v="1899-12-30T14:11:57"/>
    <d v="2020-01-07T00:00:00"/>
    <d v="1899-12-30T17:17:42"/>
    <x v="2"/>
    <s v="Cumplido"/>
    <s v="01:51"/>
    <x v="1"/>
    <s v="00:02"/>
    <s v="Cumplido"/>
    <d v="1899-12-30T00:02:26"/>
    <s v="Cumplido"/>
  </r>
  <r>
    <s v="INC000000487317"/>
    <s v="Caída de canal - Registraduría Municipal Chita - Boyacá"/>
    <s v="CONECTIVIDAD WAN"/>
    <s v="Alta"/>
    <s v="Cerrado"/>
    <s v="RNEC-MONITOREO NIVEL 1"/>
    <s v="JUAN MAURICIO FORERO LUQUE"/>
    <m/>
    <m/>
    <x v="9"/>
    <x v="110"/>
    <d v="2020-01-03T00:00:00"/>
    <d v="1899-12-30T14:40:20"/>
    <d v="2020-01-07T00:00:00"/>
    <d v="1899-12-30T09:38:28"/>
    <x v="20"/>
    <s v="Cumplido"/>
    <s v="00:02"/>
    <x v="0"/>
    <s v="00:02"/>
    <s v="Cumplido"/>
    <d v="1899-12-30T00:02:18"/>
    <s v="Cumplido"/>
  </r>
  <r>
    <s v="INC000000487326"/>
    <s v="Caída de canal - Registraduria Municipal Tubara Atlantico"/>
    <s v="CONECTIVIDAD WAN"/>
    <s v="Alta"/>
    <s v="Cerrado"/>
    <s v="RNEC-MONITOREO NIVEL 1"/>
    <s v="JUAN MAURICIO FORERO LUQUE"/>
    <m/>
    <m/>
    <x v="9"/>
    <x v="111"/>
    <d v="2020-01-03T00:00:00"/>
    <d v="1899-12-30T14:55:52"/>
    <d v="2020-01-07T00:00:00"/>
    <d v="1899-12-30T09:41:30"/>
    <x v="20"/>
    <s v="Cumplido"/>
    <s v="00:01"/>
    <x v="0"/>
    <s v="00:01"/>
    <s v="Cumplido"/>
    <d v="1899-12-30T00:01:31"/>
    <s v="Cumplido"/>
  </r>
  <r>
    <s v="INC000000487329"/>
    <s v="Problemas extensiones Delegación Caquetá"/>
    <s v="CONECTIVIDAD LAN"/>
    <s v="Alta"/>
    <s v="Cerrado"/>
    <s v="RNEC-MESA NIVEL 1"/>
    <s v="LUIS ANTONIO SANTAMARIA GOMEZ"/>
    <m/>
    <m/>
    <x v="9"/>
    <x v="112"/>
    <d v="2020-01-03T00:00:00"/>
    <d v="1899-12-30T15:03:30"/>
    <d v="2020-01-03T00:00:00"/>
    <d v="1899-12-30T16:24:01"/>
    <x v="25"/>
    <s v="Cumplido"/>
    <s v="00:34"/>
    <x v="1"/>
    <s v="00:01"/>
    <s v="Cumplido"/>
    <d v="1899-12-30T00:01:34"/>
    <s v="Cumplido"/>
  </r>
  <r>
    <s v="INC000000487332"/>
    <s v="Caída de canal - Registraduria Municipal  Rioviejo - Bolivar"/>
    <s v="CONECTIVIDAD WAN"/>
    <s v="Alta"/>
    <s v="Cerrado"/>
    <s v="RNEC-MONITOREO NIVEL 1"/>
    <s v="JUAN MAURICIO FORERO LUQUE"/>
    <m/>
    <m/>
    <x v="9"/>
    <x v="113"/>
    <d v="2020-01-03T00:00:00"/>
    <d v="1899-12-30T15:20:22"/>
    <d v="2020-01-07T00:00:00"/>
    <d v="1899-12-30T10:02:38"/>
    <x v="20"/>
    <s v="Cumplido"/>
    <s v="00:01"/>
    <x v="0"/>
    <s v="00:01"/>
    <s v="Cumplido"/>
    <d v="1899-12-30T00:01:26"/>
    <s v="Cumplido"/>
  </r>
  <r>
    <s v="INC000000487402"/>
    <s v="Caída de canal - Registraduria Municipal Arenal - Bolivar"/>
    <s v="CONECTIVIDAD WAN"/>
    <s v="Alta"/>
    <s v="Cerrado"/>
    <s v="RNEC-MONITOREO NIVEL 1"/>
    <s v="JUAN MAURICIO FORERO LUQUE"/>
    <m/>
    <m/>
    <x v="9"/>
    <x v="114"/>
    <d v="2020-01-03T00:00:00"/>
    <d v="1899-12-30T15:08:09"/>
    <d v="2020-01-07T00:00:00"/>
    <d v="1899-12-30T09:43:39"/>
    <x v="20"/>
    <s v="Cumplido"/>
    <s v="00:02"/>
    <x v="0"/>
    <s v="00:02"/>
    <s v="Cumplido"/>
    <d v="1899-12-30T00:02:49"/>
    <s v="Cumplido"/>
  </r>
  <r>
    <s v="INC000000489873"/>
    <s v="Caida de Canal - Delegación Departamental Putumayo"/>
    <s v="CONECTIVIDAD WAN"/>
    <s v="Alta"/>
    <s v="Cerrado"/>
    <s v="RNEC-NIVEL 2 WAN"/>
    <s v="IVAN ANDRES DIAZ BARRETO"/>
    <m/>
    <m/>
    <x v="10"/>
    <x v="115"/>
    <d v="2020-01-07T00:00:00"/>
    <d v="1899-12-30T08:19:01"/>
    <d v="2020-01-08T00:00:00"/>
    <d v="1899-12-30T08:20:02"/>
    <x v="11"/>
    <s v="Cumplido"/>
    <s v="00:01"/>
    <x v="0"/>
    <s v="00:01"/>
    <s v="Cumplido"/>
    <d v="1899-12-30T00:06:47"/>
    <s v="Cumplido"/>
  </r>
  <r>
    <s v="INC000000489894"/>
    <s v="Caida de Canal - Registraduria Campamento - Antioquia"/>
    <s v="CONECTIVIDAD WAN"/>
    <s v="Alta"/>
    <s v="Cerrado"/>
    <s v="RNEC-NIVEL 2 WAN"/>
    <s v="IVAN ANDRES DIAZ BARRETO"/>
    <m/>
    <m/>
    <x v="10"/>
    <x v="116"/>
    <d v="2020-01-07T00:00:00"/>
    <d v="1899-12-30T08:49:28"/>
    <d v="2020-01-09T00:00:00"/>
    <d v="1899-12-30T14:46:41"/>
    <x v="27"/>
    <s v="Cumplido"/>
    <s v="00:04"/>
    <x v="0"/>
    <s v="00:01"/>
    <s v="Cumplido"/>
    <d v="1899-12-30T00:01:40"/>
    <s v="Cumplido"/>
  </r>
  <r>
    <s v="INC000000489972"/>
    <s v="Problemas Correo."/>
    <s v="CORREO ELECTRÓNICO"/>
    <s v="Alta"/>
    <s v="Cerrado"/>
    <s v="RNEC-MESA NIVEL 1"/>
    <s v="DIEGO FERNANDO ARCINIEGAS GUALTEROS"/>
    <m/>
    <m/>
    <x v="10"/>
    <x v="117"/>
    <d v="2020-01-07T00:00:00"/>
    <d v="1899-12-30T08:51:09"/>
    <d v="2020-01-07T00:00:00"/>
    <d v="1899-12-30T09:00:21"/>
    <x v="20"/>
    <s v="Cumplido"/>
    <s v="00:27"/>
    <x v="1"/>
    <s v="00:18"/>
    <s v="Incumplido"/>
    <d v="1899-12-30T00:18:49"/>
    <s v="Cumplido"/>
  </r>
  <r>
    <s v="INC000000489975"/>
    <s v="Solicitud"/>
    <s v="CONECTIVIDAD LAN"/>
    <s v="Baja"/>
    <s v="Cerrado"/>
    <s v="RNEC-MESA NIVEL 1"/>
    <s v="LUIS ANTONIO SANTAMARIA GOMEZ"/>
    <m/>
    <m/>
    <x v="10"/>
    <x v="118"/>
    <d v="2020-01-07T00:00:00"/>
    <d v="1899-12-30T08:33:36"/>
    <d v="2020-01-07T00:00:00"/>
    <d v="1899-12-30T14:43:51"/>
    <x v="28"/>
    <s v="Cumplido"/>
    <s v="06:12"/>
    <x v="2"/>
    <s v="00:02"/>
    <s v="Cumplido"/>
    <d v="1899-12-30T00:02:26"/>
    <s v="Cumplido"/>
  </r>
  <r>
    <s v="INC000000489988"/>
    <s v="DEVICE HAS STOPPED RESPONDING TO POLLS. ADMIN-SAN.registraduria.gov.co INC000000489988"/>
    <s v="CONECTIVIDAD WAN"/>
    <s v="Alta"/>
    <s v="Cerrado"/>
    <s v="RNEC-MONITOREO NIVEL 1"/>
    <s v="ALBA YINET CORREDOR ESTEPA"/>
    <m/>
    <m/>
    <x v="10"/>
    <x v="119"/>
    <d v="2020-01-07T00:00:00"/>
    <d v="1899-12-30T08:56:07"/>
    <d v="2020-01-07T00:00:00"/>
    <d v="1899-12-30T09:08:36"/>
    <x v="20"/>
    <s v="Cumplido"/>
    <s v="00:10"/>
    <x v="0"/>
    <s v="00:05"/>
    <s v="Cumplido"/>
    <d v="1899-12-30T00:09:54"/>
    <s v="Cumplido"/>
  </r>
  <r>
    <s v="INC000000490008"/>
    <s v="Caída de canal - Delegacion Departamental Bucaramanga Santander"/>
    <s v="CONECTIVIDAD WAN"/>
    <s v="Alta"/>
    <s v="Cerrado"/>
    <s v="RNEC-MONITOREO NIVEL 1"/>
    <s v="ALBA YINET CORREDOR ESTEPA"/>
    <m/>
    <m/>
    <x v="10"/>
    <x v="120"/>
    <d v="2020-01-07T00:00:00"/>
    <d v="1899-12-30T08:10:22"/>
    <d v="2020-01-07T00:00:00"/>
    <d v="1899-12-30T08:43:00"/>
    <x v="20"/>
    <s v="Cumplido"/>
    <s v="00:01"/>
    <x v="0"/>
    <s v="00:01"/>
    <s v="Cumplido"/>
    <d v="1899-12-30T00:02:07"/>
    <s v="Cumplido"/>
  </r>
  <r>
    <s v="INC000000490051"/>
    <s v="Caída de canal - Registraduria Auxiliar Barrancabermeja"/>
    <s v="CONECTIVIDAD WAN"/>
    <s v="Alta"/>
    <s v="Cerrado"/>
    <s v="RNEC-NIVEL 2 WAN"/>
    <s v="JORGE LUIS ROJAS DURAN"/>
    <m/>
    <m/>
    <x v="10"/>
    <x v="121"/>
    <d v="2020-01-07T00:00:00"/>
    <d v="1899-12-30T09:22:03"/>
    <d v="2020-01-14T00:00:00"/>
    <d v="1899-12-30T08:58:49"/>
    <x v="29"/>
    <s v="Cumplido"/>
    <s v="00:39"/>
    <x v="0"/>
    <s v="00:01"/>
    <s v="Cumplido"/>
    <d v="1899-12-30T00:02:53"/>
    <s v="Cumplido"/>
  </r>
  <r>
    <s v="INC000000490129"/>
    <s v="Caída de canal - Registraduria Municipal Arjona-  Bolivar"/>
    <s v="CONECTIVIDAD WAN"/>
    <s v="Alta"/>
    <s v="Cerrado"/>
    <s v="RNEC-NIVEL 2 WAN"/>
    <s v="JORGE LUIS ROJAS DURAN"/>
    <m/>
    <m/>
    <x v="10"/>
    <x v="122"/>
    <d v="2020-01-07T00:00:00"/>
    <d v="1899-12-30T09:32:51"/>
    <d v="2020-01-09T00:00:00"/>
    <d v="1899-12-30T08:42:59"/>
    <x v="3"/>
    <s v="Cumplido"/>
    <s v="01:17"/>
    <x v="1"/>
    <s v="00:02"/>
    <s v="Cumplido"/>
    <d v="1899-12-30T00:01:26"/>
    <s v="Cumplido"/>
  </r>
  <r>
    <s v="INC000000490161"/>
    <s v="Caída de Canal-Registraduria Municipal Los Andes  - Nariño"/>
    <s v="CONECTIVIDAD WAN"/>
    <s v="Alta"/>
    <s v="Cerrado"/>
    <s v="RNEC-MONITOREO NIVEL 1"/>
    <s v="DIEGO ARMANDO ROMERO RODRIGUEZ"/>
    <m/>
    <m/>
    <x v="10"/>
    <x v="123"/>
    <d v="2020-01-07T00:00:00"/>
    <d v="1899-12-30T10:25:02"/>
    <d v="2020-01-09T00:00:00"/>
    <d v="1899-12-30T08:38:15"/>
    <x v="3"/>
    <s v="Cumplido"/>
    <s v="00:01"/>
    <x v="0"/>
    <s v="00:01"/>
    <s v="Cumplido"/>
    <d v="1899-12-30T00:01:21"/>
    <s v="Cumplido"/>
  </r>
  <r>
    <s v="INC000000490165"/>
    <s v="Caída de Canal-Registraduría Auxiliar Barrios Unidos"/>
    <s v="CONECTIVIDAD WAN"/>
    <s v="Alta"/>
    <s v="Cerrado"/>
    <s v="RNEC-MONITOREO NIVEL 1"/>
    <s v="JUAN MAURICIO FORERO LUQUE"/>
    <m/>
    <m/>
    <x v="10"/>
    <x v="124"/>
    <d v="2020-01-07T00:00:00"/>
    <d v="1899-12-30T10:32:33"/>
    <d v="2020-01-08T00:00:00"/>
    <d v="1899-12-30T08:51:04"/>
    <x v="11"/>
    <s v="Cumplido"/>
    <s v="00:01"/>
    <x v="0"/>
    <s v="00:01"/>
    <s v="Cumplido"/>
    <d v="1899-12-30T00:00:39"/>
    <s v="Cumplido"/>
  </r>
  <r>
    <s v="INC000000490169"/>
    <s v="Fallo Internet"/>
    <s v="CONECTIVIDAD LAN"/>
    <s v="Baja"/>
    <s v="Cerrado"/>
    <s v="RNEC-SOPORTE SITIO NIVEL 1"/>
    <s v="JEISON HERNAN TUNJUELO HENAO"/>
    <m/>
    <m/>
    <x v="10"/>
    <x v="125"/>
    <d v="2020-01-07T00:00:00"/>
    <d v="1899-12-30T10:36:11"/>
    <d v="2020-01-07T00:00:00"/>
    <d v="1899-12-30T11:59:42"/>
    <x v="14"/>
    <s v="Cumplido"/>
    <s v="01:28"/>
    <x v="1"/>
    <s v="00:05"/>
    <s v="Cumplido"/>
    <d v="1899-12-30T00:05:00"/>
    <s v="Cumplido"/>
  </r>
  <r>
    <s v="INC000000490183"/>
    <s v="Fallo de red- Conectividad"/>
    <s v="CORREO ELECTRÓNICO"/>
    <s v="Media"/>
    <s v="Cerrado"/>
    <s v="RNEC-SOPORTE SITIO NIVEL 1"/>
    <s v="JUAN FELIPE CAICEDO BARRETO"/>
    <m/>
    <m/>
    <x v="10"/>
    <x v="126"/>
    <d v="2020-01-07T00:00:00"/>
    <d v="1899-12-30T10:42:51"/>
    <d v="2020-01-07T00:00:00"/>
    <d v="1899-12-30T11:04:52"/>
    <x v="14"/>
    <s v="Cumplido"/>
    <s v="00:23"/>
    <x v="1"/>
    <s v="00:01"/>
    <s v="Cumplido"/>
    <d v="1899-12-30T00:01:33"/>
    <s v="Cumplido"/>
  </r>
  <r>
    <s v="INC000000490194"/>
    <s v="Caída de canales -  Registradurias Municipales Bagre"/>
    <s v="CONECTIVIDAD WAN"/>
    <s v="Alta"/>
    <s v="Cerrado"/>
    <s v="RNEC-NIVEL 2 WAN"/>
    <s v="LAURA VIVIANA GARNICA SALAZAR"/>
    <m/>
    <m/>
    <x v="10"/>
    <x v="127"/>
    <d v="2020-01-07T00:00:00"/>
    <d v="1899-12-30T10:50:45"/>
    <d v="2020-01-13T00:00:00"/>
    <d v="1899-12-30T09:57:39"/>
    <x v="30"/>
    <s v="Cumplido"/>
    <s v="00:16"/>
    <x v="0"/>
    <s v="00:01"/>
    <s v="Cumplido"/>
    <d v="1899-12-30T00:02:01"/>
    <s v="Cumplido"/>
  </r>
  <r>
    <s v="INC000000490201"/>
    <s v="DEVICE HAS STOPPED RESPONDING TO POLLS. ADZ_REGISTRADURIA_DD_SANANDRES"/>
    <s v="CONECTIVIDAD WAN"/>
    <s v="Alta"/>
    <s v="Cerrado"/>
    <s v="RNEC-MONITOREO NIVEL 1"/>
    <s v="ALBA YINET CORREDOR ESTEPA"/>
    <m/>
    <m/>
    <x v="10"/>
    <x v="128"/>
    <d v="2020-01-07T00:00:00"/>
    <d v="1899-12-30T09:10:34"/>
    <d v="2020-01-07T00:00:00"/>
    <d v="1899-12-30T09:15:58"/>
    <x v="20"/>
    <s v="Cumplido"/>
    <s v="00:03"/>
    <x v="0"/>
    <s v="00:01"/>
    <s v="Cumplido"/>
    <d v="1899-12-30T00:03:20"/>
    <s v="Cumplido"/>
  </r>
  <r>
    <s v="INC000000490213"/>
    <s v="Caída de Canal-Registraduria Municipal Tiquisio (Pto. Rico)"/>
    <s v="CONECTIVIDAD WAN"/>
    <s v="Alta"/>
    <s v="Cerrado"/>
    <s v="RNEC-MONITOREO NIVEL 1"/>
    <s v="GIAN CARLO TOVAR RAMIREZ"/>
    <m/>
    <m/>
    <x v="10"/>
    <x v="129"/>
    <d v="2020-01-07T00:00:00"/>
    <d v="1899-12-30T09:31:55"/>
    <d v="2020-01-07T00:00:00"/>
    <d v="1899-12-30T15:51:14"/>
    <x v="28"/>
    <s v="Cumplido"/>
    <s v="00:02"/>
    <x v="0"/>
    <s v="00:02"/>
    <s v="Cumplido"/>
    <d v="1899-12-30T00:01:16"/>
    <s v="Cumplido"/>
  </r>
  <r>
    <s v="INC000000490222"/>
    <s v="Fallo de correo - Conectividad"/>
    <s v="CORREO ELECTRÓNICO"/>
    <s v="Media"/>
    <s v="Cerrado"/>
    <s v="RNEC-MESA NIVEL 1"/>
    <s v="HERMAN STEVEN BERMUDEZ CELY"/>
    <m/>
    <m/>
    <x v="10"/>
    <x v="130"/>
    <d v="2020-01-07T00:00:00"/>
    <d v="1899-12-30T09:37:07"/>
    <d v="2020-01-07T00:00:00"/>
    <d v="1899-12-30T15:49:44"/>
    <x v="28"/>
    <s v="Cumplido"/>
    <s v="00:47"/>
    <x v="1"/>
    <s v="00:02"/>
    <s v="Cumplido"/>
    <d v="1899-12-30T00:02:35"/>
    <s v="Cumplido"/>
  </r>
  <r>
    <s v="INC000000490246"/>
    <s v="Caída de Canal-Registraduria Municipal Unguia - Choco"/>
    <s v="CONECTIVIDAD WAN"/>
    <s v="Alta"/>
    <s v="Cerrado"/>
    <s v="RNEC-MONITOREO NIVEL 1"/>
    <s v="GIAN CARLO TOVAR RAMIREZ"/>
    <m/>
    <m/>
    <x v="10"/>
    <x v="131"/>
    <d v="2020-01-07T00:00:00"/>
    <d v="1899-12-30T10:06:09"/>
    <d v="2020-01-08T00:00:00"/>
    <d v="1899-12-30T10:10:19"/>
    <x v="11"/>
    <s v="Cumplido"/>
    <s v="00:02"/>
    <x v="0"/>
    <s v="00:02"/>
    <s v="Cumplido"/>
    <d v="1899-12-30T00:01:03"/>
    <s v="Cumplido"/>
  </r>
  <r>
    <s v="INC000000490254"/>
    <s v="Caida de Canal - Registraduria Municipal Guaranda - Sucre"/>
    <s v="CONECTIVIDAD WAN"/>
    <s v="Alta"/>
    <s v="Cerrado"/>
    <s v="RNEC-MONITOREO NIVEL 1"/>
    <s v="JUAN MAURICIO FORERO LUQUE"/>
    <m/>
    <m/>
    <x v="10"/>
    <x v="132"/>
    <d v="2020-01-07T00:00:00"/>
    <d v="1899-12-30T10:12:28"/>
    <d v="2020-01-08T00:00:00"/>
    <d v="1899-12-30T08:47:07"/>
    <x v="11"/>
    <s v="Cumplido"/>
    <s v="00:18"/>
    <x v="0"/>
    <s v="00:02"/>
    <s v="Cumplido"/>
    <d v="1899-12-30T00:02:27"/>
    <s v="Cumplido"/>
  </r>
  <r>
    <s v="INC000000490267"/>
    <s v="Caida de Canales - Departamento  Antioquia"/>
    <s v="CONECTIVIDAD WAN"/>
    <s v="Alta"/>
    <s v="Cerrado"/>
    <s v="RNEC-MONITOREO NIVEL 1"/>
    <s v="MAGDA LISETHE DUQUE GAMBA"/>
    <m/>
    <m/>
    <x v="10"/>
    <x v="133"/>
    <d v="2020-01-07T00:00:00"/>
    <d v="1899-12-30T10:40:01"/>
    <d v="2020-01-07T00:00:00"/>
    <d v="1899-12-30T11:52:31"/>
    <x v="14"/>
    <s v="Cumplido"/>
    <s v="01:14"/>
    <x v="0"/>
    <s v="00:01"/>
    <s v="Cumplido"/>
    <d v="1899-12-30T00:02:22"/>
    <s v="Cumplido"/>
  </r>
  <r>
    <s v="INC000000490309"/>
    <s v="Caida de Canal - Registraduria Municipal Vegachi - Antioquia"/>
    <s v="CONECTIVIDAD WAN"/>
    <s v="Alta"/>
    <s v="Cerrado"/>
    <s v="RNEC-MESA NIVEL 1"/>
    <s v="LINA MARIA CRUZ BARRAGAN"/>
    <m/>
    <m/>
    <x v="10"/>
    <x v="134"/>
    <d v="2020-01-07T00:00:00"/>
    <d v="1899-12-30T10:40:01"/>
    <d v="2020-01-07T00:00:00"/>
    <d v="1899-12-30T10:55:25"/>
    <x v="14"/>
    <s v="Cumplido"/>
    <s v="00:06"/>
    <x v="1"/>
    <s v="00:01"/>
    <s v="Cumplido"/>
    <d v="1899-12-30T00:01:13"/>
    <s v="Cumplido"/>
  </r>
  <r>
    <s v="INC000000490339"/>
    <s v="Registraduria Municipal Quebradanegra - Cundinamarca"/>
    <s v="CONECTIVIDAD WAN"/>
    <s v="Alta"/>
    <s v="Cerrado"/>
    <s v="RNEC-NIVEL 2 WAN"/>
    <s v="JORGE LUIS ROJAS DURAN"/>
    <m/>
    <m/>
    <x v="10"/>
    <x v="135"/>
    <d v="2020-01-07T00:00:00"/>
    <d v="1899-12-30T11:22:36"/>
    <d v="2020-01-07T00:00:00"/>
    <d v="1899-12-30T17:59:56"/>
    <x v="2"/>
    <s v="Cumplido"/>
    <s v="00:42"/>
    <x v="1"/>
    <s v="00:02"/>
    <s v="Cumplido"/>
    <d v="1899-12-30T00:01:19"/>
    <s v="Cumplido"/>
  </r>
  <r>
    <s v="INC000000490362"/>
    <s v="Caída de Canal- Registraduría Municipal Santa Barbara - Nariño"/>
    <s v="CONECTIVIDAD WAN"/>
    <s v="Alta"/>
    <s v="Cerrado"/>
    <s v="RNEC-NIVEL 2 WAN"/>
    <s v="IVAN ANDRES DIAZ BARRETO"/>
    <m/>
    <m/>
    <x v="10"/>
    <x v="136"/>
    <d v="2020-01-07T00:00:00"/>
    <d v="1899-12-30T12:03:25"/>
    <d v="2020-01-07T00:00:00"/>
    <d v="1899-12-30T17:49:37"/>
    <x v="2"/>
    <s v="Cumplido"/>
    <s v="01:26"/>
    <x v="1"/>
    <s v="00:03"/>
    <s v="Cumplido"/>
    <d v="1899-12-30T00:03:28"/>
    <s v="Cumplido"/>
  </r>
  <r>
    <s v="INC000000490386"/>
    <s v="Problemas Conexión_"/>
    <s v="CONECTIVIDAD LAN"/>
    <s v="Media"/>
    <s v="Cerrado"/>
    <s v="RNEC-MESA NIVEL 1"/>
    <s v="DIEGO FERNANDO ARCINIEGAS GUALTEROS"/>
    <m/>
    <m/>
    <x v="10"/>
    <x v="137"/>
    <d v="2020-01-07T00:00:00"/>
    <d v="1899-12-30T12:50:12"/>
    <d v="2020-01-07T00:00:00"/>
    <d v="1899-12-30T12:53:17"/>
    <x v="23"/>
    <s v="Cumplido"/>
    <s v="00:04"/>
    <x v="1"/>
    <s v="00:01"/>
    <s v="Cumplido"/>
    <d v="1899-12-30T00:03:27"/>
    <s v="Cumplido"/>
  </r>
  <r>
    <s v="INC000000490409"/>
    <s v="Caída de Canal-Registraduria Municipal Sampues - Sucre"/>
    <s v="CONECTIVIDAD WAN"/>
    <s v="Alta"/>
    <s v="Cerrado"/>
    <s v="RNEC-MONITOREO NIVEL 1"/>
    <s v="DIEGO ARMANDO ROMERO RODRIGUEZ"/>
    <m/>
    <m/>
    <x v="10"/>
    <x v="138"/>
    <d v="2020-01-07T00:00:00"/>
    <d v="1899-12-30T11:12:25"/>
    <d v="2020-01-10T00:00:00"/>
    <d v="1899-12-30T09:36:24"/>
    <x v="31"/>
    <s v="Cumplido"/>
    <s v="00:01"/>
    <x v="0"/>
    <s v="00:01"/>
    <s v="Cumplido"/>
    <d v="1899-12-30T00:01:14"/>
    <s v="Cumplido"/>
  </r>
  <r>
    <s v="INC000000490534"/>
    <s v="Caída de Canal-Registraduria Moñitos - Cordoba"/>
    <s v="CONECTIVIDAD WAN"/>
    <s v="Alta"/>
    <s v="Cerrado"/>
    <s v="RNEC-NIVEL 2 WAN"/>
    <s v="IVAN ANDRES DIAZ BARRETO"/>
    <m/>
    <m/>
    <x v="10"/>
    <x v="139"/>
    <d v="2020-01-07T00:00:00"/>
    <d v="1899-12-30T12:12:14"/>
    <d v="2020-01-10T00:00:00"/>
    <d v="1899-12-30T10:50:20"/>
    <x v="32"/>
    <s v="Cumplido"/>
    <s v="00:02"/>
    <x v="0"/>
    <s v="00:01"/>
    <s v="Cumplido"/>
    <d v="1899-12-30T00:01:14"/>
    <s v="Cumplido"/>
  </r>
  <r>
    <s v="INC000000490628"/>
    <s v="Caida de Canal - Registraduría Municipal Lopez (Micay) - Cauca"/>
    <s v="CONECTIVIDAD WAN"/>
    <s v="Alta"/>
    <s v="Cerrado"/>
    <s v="RNEC-NIVEL 2 WAN"/>
    <s v="IVAN ANDRES DIAZ BARRETO"/>
    <m/>
    <m/>
    <x v="10"/>
    <x v="140"/>
    <d v="2020-01-07T00:00:00"/>
    <d v="1899-12-30T14:16:25"/>
    <d v="2020-01-09T00:00:00"/>
    <d v="1899-12-30T09:10:15"/>
    <x v="16"/>
    <s v="Cumplido"/>
    <s v="00:03"/>
    <x v="0"/>
    <s v="00:01"/>
    <s v="Cumplido"/>
    <d v="1899-12-30T00:01:15"/>
    <s v="Cumplido"/>
  </r>
  <r>
    <s v="INC000000490630"/>
    <s v="Caida de Canal - Registraduria Municipal San Francisco - Putumayo"/>
    <s v="CONECTIVIDAD WAN"/>
    <s v="Alta"/>
    <s v="Cerrado"/>
    <s v="RNEC-MONITOREO NIVEL 1"/>
    <s v="ALBA YINET CORREDOR ESTEPA"/>
    <m/>
    <m/>
    <x v="10"/>
    <x v="141"/>
    <d v="2020-01-07T00:00:00"/>
    <d v="1899-12-30T14:20:33"/>
    <d v="2020-01-08T00:00:00"/>
    <d v="1899-12-30T08:50:01"/>
    <x v="11"/>
    <s v="Cumplido"/>
    <s v="00:01"/>
    <x v="0"/>
    <s v="00:01"/>
    <s v="Cumplido"/>
    <d v="1899-12-30T00:01:44"/>
    <s v="Cumplido"/>
  </r>
  <r>
    <s v="INC000000490662"/>
    <s v="Caida de Canal - Registraduria Municipal Montecristo - Bolivar"/>
    <s v="CONECTIVIDAD WAN"/>
    <s v="Alta"/>
    <s v="Cerrado"/>
    <s v="RNEC-MONITOREO NIVEL 1"/>
    <s v="ALBA YINET CORREDOR ESTEPA"/>
    <m/>
    <m/>
    <x v="10"/>
    <x v="142"/>
    <d v="2020-01-07T00:00:00"/>
    <d v="1899-12-30T15:26:03"/>
    <d v="2020-01-08T00:00:00"/>
    <d v="1899-12-30T08:52:03"/>
    <x v="11"/>
    <s v="Cumplido"/>
    <s v="00:01"/>
    <x v="0"/>
    <s v="00:01"/>
    <s v="Cumplido"/>
    <d v="1899-12-30T00:01:33"/>
    <s v="Cumplido"/>
  </r>
  <r>
    <s v="INC000000490693"/>
    <s v="Usuario reporta problemas con el inicio de sesión"/>
    <s v="DIRECTORIO ACTIVO"/>
    <s v="Alta"/>
    <s v="Cerrado"/>
    <s v="RNEC-MESA NIVEL 1"/>
    <s v="DIEGO FERNANDO ARCINIEGAS GUALTEROS"/>
    <m/>
    <m/>
    <x v="10"/>
    <x v="143"/>
    <d v="2020-01-07T00:00:00"/>
    <d v="1899-12-30T16:24:06"/>
    <d v="2020-01-07T00:00:00"/>
    <d v="1899-12-30T16:24:50"/>
    <x v="2"/>
    <s v="Cumplido"/>
    <s v="00:03"/>
    <x v="1"/>
    <s v="00:02"/>
    <s v="Cumplido"/>
    <d v="1899-12-30T00:02:40"/>
    <s v="Cumplido"/>
  </r>
  <r>
    <s v="INC000000490705"/>
    <s v="Caida de Canal - Registraduria Vigia Del Fuerte - Antioquia"/>
    <s v="CONECTIVIDAD WAN"/>
    <s v="Alta"/>
    <s v="Cerrado"/>
    <s v="RNEC-NIVEL 2 WAN"/>
    <s v="JORGE LUIS ROJAS DURAN"/>
    <m/>
    <m/>
    <x v="10"/>
    <x v="144"/>
    <d v="2020-01-07T00:00:00"/>
    <d v="1899-12-30T14:05:58"/>
    <d v="2020-01-09T00:00:00"/>
    <d v="1899-12-30T08:34:36"/>
    <x v="3"/>
    <s v="Cumplido"/>
    <s v="00:17"/>
    <x v="0"/>
    <s v="00:02"/>
    <s v="Cumplido"/>
    <d v="1899-12-30T00:02:35"/>
    <s v="Cumplido"/>
  </r>
  <r>
    <s v="INC000000490716"/>
    <s v="Caída de Canal -Registraduria Municipal Juan De Acosta - Atlantico"/>
    <s v="CONECTIVIDAD WAN"/>
    <s v="Alta"/>
    <s v="Cerrado"/>
    <s v="RNEC-MONITOREO NIVEL 1"/>
    <s v="GIAN CARLO TOVAR RAMIREZ"/>
    <m/>
    <m/>
    <x v="10"/>
    <x v="145"/>
    <d v="2020-01-07T00:00:00"/>
    <d v="1899-12-30T14:29:04"/>
    <d v="2020-01-07T00:00:00"/>
    <d v="1899-12-30T15:48:43"/>
    <x v="28"/>
    <s v="Cumplido"/>
    <s v="00:01"/>
    <x v="0"/>
    <s v="00:01"/>
    <s v="Cumplido"/>
    <d v="1899-12-30T00:01:24"/>
    <s v="Cumplido"/>
  </r>
  <r>
    <s v="INC000000490728"/>
    <s v="Falla Recepción y Envío de Correos"/>
    <s v="CORREO ELECTRÓNICO"/>
    <s v="Media"/>
    <s v="Cerrado"/>
    <s v="RNEC-SOPORTE SITIO NIVEL 1"/>
    <s v="JUAN FELIPE CAICEDO BARRETO"/>
    <m/>
    <m/>
    <x v="10"/>
    <x v="146"/>
    <d v="2020-01-07T00:00:00"/>
    <d v="1899-12-30T14:41:16"/>
    <d v="2020-01-07T00:00:00"/>
    <d v="1899-12-30T15:02:35"/>
    <x v="28"/>
    <s v="Cumplido"/>
    <s v="00:23"/>
    <x v="1"/>
    <s v="00:01"/>
    <s v="Cumplido"/>
    <d v="1899-12-30T00:02:22"/>
    <s v="Cumplido"/>
  </r>
  <r>
    <s v="INC000000490730"/>
    <s v="Problemas Internet"/>
    <s v="CONECTIVIDAD LAN"/>
    <s v="Alta"/>
    <s v="Cerrado"/>
    <s v="RNEC-SOPORTE SITIO NIVEL 1"/>
    <s v="JEISON HERNAN TUNJUELO HENAO"/>
    <m/>
    <m/>
    <x v="10"/>
    <x v="147"/>
    <d v="2020-01-07T00:00:00"/>
    <d v="1899-12-30T14:44:15"/>
    <d v="2020-01-07T00:00:00"/>
    <d v="1899-12-30T16:23:06"/>
    <x v="2"/>
    <s v="Cumplido"/>
    <s v="01:40"/>
    <x v="1"/>
    <s v="00:02"/>
    <s v="Cumplido"/>
    <d v="1899-12-30T00:01:59"/>
    <s v="Cumplido"/>
  </r>
  <r>
    <s v="INC000000490736"/>
    <s v="Problemas de REd"/>
    <s v="CONECTIVIDAD LAN"/>
    <s v="Alta"/>
    <s v="Cerrado"/>
    <s v="RNEC-SOPORTE SITIO NIVEL 1"/>
    <s v="JUAN FELIPE CAICEDO BARRETO"/>
    <m/>
    <m/>
    <x v="10"/>
    <x v="148"/>
    <d v="2020-01-07T00:00:00"/>
    <d v="1899-12-30T14:50:46"/>
    <d v="2020-01-07T00:00:00"/>
    <d v="1899-12-30T16:22:26"/>
    <x v="2"/>
    <s v="Cumplido"/>
    <s v="01:35"/>
    <x v="1"/>
    <s v="00:03"/>
    <s v="Cumplido"/>
    <d v="1899-12-30T00:03:54"/>
    <s v="Cumplido"/>
  </r>
  <r>
    <s v="INC000000490743"/>
    <s v="Fallo conectividad - MTablet"/>
    <s v="INTERNET MÓVIL"/>
    <s v="Media"/>
    <s v="Cerrado"/>
    <s v="RNEC-MESA NIVEL 1"/>
    <s v="HERMAN STEVEN BERMUDEZ CELY"/>
    <m/>
    <m/>
    <x v="10"/>
    <x v="149"/>
    <d v="2020-01-07T00:00:00"/>
    <d v="1899-12-30T15:01:43"/>
    <d v="2020-01-07T00:00:00"/>
    <d v="1899-12-30T15:47:01"/>
    <x v="28"/>
    <s v="Cumplido"/>
    <s v="00:51"/>
    <x v="1"/>
    <s v="00:05"/>
    <s v="Cumplido"/>
    <d v="1899-12-30T00:06:40"/>
    <s v="Cumplido"/>
  </r>
  <r>
    <s v="INC000000490751"/>
    <s v="Caida de Canal - Registraduría Auxiliar Sumapaz"/>
    <s v="CONECTIVIDAD WAN"/>
    <s v="Alta"/>
    <s v="Cerrado"/>
    <s v="RNEC-MONITOREO NIVEL 1"/>
    <s v="GIAN CARLO TOVAR RAMIREZ"/>
    <m/>
    <m/>
    <x v="10"/>
    <x v="150"/>
    <d v="2020-01-07T00:00:00"/>
    <d v="1899-12-30T15:12:12"/>
    <d v="2020-01-08T00:00:00"/>
    <d v="1899-12-30T10:13:16"/>
    <x v="11"/>
    <s v="Cumplido"/>
    <s v="00:01"/>
    <x v="0"/>
    <s v="00:01"/>
    <s v="Cumplido"/>
    <d v="1899-12-30T00:01:19"/>
    <s v="Cumplido"/>
  </r>
  <r>
    <s v="INC000000490763"/>
    <s v="Fallo Conectividad MT"/>
    <s v="INTERNET MÓVIL"/>
    <s v="Media"/>
    <s v="Cerrado"/>
    <s v="RNEC-MESA NIVEL 1"/>
    <s v="LUIS ANTONIO SANTAMARIA GOMEZ"/>
    <m/>
    <m/>
    <x v="10"/>
    <x v="151"/>
    <d v="2020-01-07T00:00:00"/>
    <d v="1899-12-30T15:53:49"/>
    <d v="2020-01-08T00:00:00"/>
    <d v="1899-12-30T11:45:45"/>
    <x v="17"/>
    <s v="Cumplido"/>
    <s v="00:52"/>
    <x v="1"/>
    <s v="00:12"/>
    <s v="Cumplido"/>
    <d v="1899-12-30T00:14:17"/>
    <s v="Cumplido"/>
  </r>
  <r>
    <s v="INC000000490773"/>
    <s v="Caida de Canal -Registraduria Municipal El Dovio - Valle"/>
    <s v="CONECTIVIDAD WAN"/>
    <s v="Alta"/>
    <s v="Cerrado"/>
    <s v="RNEC-MONITOREO NIVEL 1"/>
    <s v="GIAN CARLO TOVAR RAMIREZ"/>
    <m/>
    <m/>
    <x v="10"/>
    <x v="152"/>
    <d v="2020-01-07T00:00:00"/>
    <d v="1899-12-30T16:14:53"/>
    <d v="2020-01-07T00:00:00"/>
    <d v="1899-12-30T16:45:20"/>
    <x v="2"/>
    <s v="Cumplido"/>
    <s v="00:01"/>
    <x v="0"/>
    <s v="00:01"/>
    <s v="Cumplido"/>
    <d v="1899-12-30T00:03:35"/>
    <s v="Cumplido"/>
  </r>
  <r>
    <s v="INC000000490786"/>
    <s v="Caida de Canal - Registraduria Municipal Armero - Tolima"/>
    <s v="CONECTIVIDAD WAN"/>
    <s v="Alta"/>
    <s v="Cerrado"/>
    <s v="RNEC-MONITOREO NIVEL 1"/>
    <s v="ALBA YINET CORREDOR ESTEPA"/>
    <m/>
    <m/>
    <x v="10"/>
    <x v="153"/>
    <d v="2020-01-07T00:00:00"/>
    <d v="1899-12-30T16:30:26"/>
    <d v="2020-01-08T00:00:00"/>
    <d v="1899-12-30T08:53:57"/>
    <x v="11"/>
    <s v="Cumplido"/>
    <s v="00:03"/>
    <x v="0"/>
    <s v="00:03"/>
    <s v="Cumplido"/>
    <d v="1899-12-30T00:03:52"/>
    <s v="Cumplido"/>
  </r>
  <r>
    <s v="INC000000490791"/>
    <s v="Caida de Canal - Registraduria Municipal Santacruz  - Nariño"/>
    <s v="CONECTIVIDAD WAN"/>
    <s v="Alta"/>
    <s v="Cerrado"/>
    <s v="RNEC-MONITOREO NIVEL 1"/>
    <s v="ALBA YINET CORREDOR ESTEPA"/>
    <m/>
    <m/>
    <x v="10"/>
    <x v="154"/>
    <d v="2020-01-07T00:00:00"/>
    <d v="1899-12-30T16:46:05"/>
    <d v="2020-01-08T00:00:00"/>
    <d v="1899-12-30T08:56:05"/>
    <x v="11"/>
    <s v="Cumplido"/>
    <s v="00:01"/>
    <x v="0"/>
    <s v="00:01"/>
    <s v="Cumplido"/>
    <d v="1899-12-30T00:02:12"/>
    <s v="Cumplido"/>
  </r>
  <r>
    <s v="INC000000490797"/>
    <s v="Caida de canal - Registraduría Municipal Cordoba - Bolivar"/>
    <s v="CONECTIVIDAD WAN"/>
    <s v="Alta"/>
    <s v="Cerrado"/>
    <s v="RNEC-MONITOREO NIVEL 1"/>
    <s v="JUAN MAURICIO FORERO LUQUE"/>
    <m/>
    <m/>
    <x v="10"/>
    <x v="155"/>
    <d v="2020-01-07T00:00:00"/>
    <d v="1899-12-30T16:53:41"/>
    <d v="2020-01-08T00:00:00"/>
    <d v="1899-12-30T09:24:23"/>
    <x v="11"/>
    <s v="Cumplido"/>
    <s v="00:01"/>
    <x v="0"/>
    <s v="00:01"/>
    <s v="Cumplido"/>
    <d v="1899-12-30T00:01:40"/>
    <s v="Cumplido"/>
  </r>
  <r>
    <s v="INC000000490818"/>
    <s v="Caida de Canal - Registraduria Betulia - Antioquia"/>
    <s v="CONECTIVIDAD WAN"/>
    <s v="Alta"/>
    <s v="Cerrado"/>
    <s v="RNEC-MONITOREO NIVEL 1"/>
    <s v="GIAN CARLO TOVAR RAMIREZ"/>
    <m/>
    <m/>
    <x v="10"/>
    <x v="156"/>
    <d v="2020-01-07T00:00:00"/>
    <d v="1899-12-30T14:24:48"/>
    <d v="2020-01-07T00:00:00"/>
    <d v="1899-12-30T16:06:29"/>
    <x v="2"/>
    <s v="Cumplido"/>
    <s v="00:01"/>
    <x v="0"/>
    <s v="00:01"/>
    <s v="Cumplido"/>
    <d v="1899-12-30T00:01:42"/>
    <s v="Cumplido"/>
  </r>
  <r>
    <s v="INC000000490824"/>
    <s v="Caida de Canal - Registraduria Municipal Herran - Norte de Santander"/>
    <s v="CONECTIVIDAD WAN"/>
    <s v="Alta"/>
    <s v="Cerrado"/>
    <s v="RNEC-MONITOREO NIVEL 1"/>
    <s v="ALBA YINET CORREDOR ESTEPA"/>
    <m/>
    <m/>
    <x v="10"/>
    <x v="157"/>
    <d v="2020-01-07T00:00:00"/>
    <d v="1899-12-30T14:31:42"/>
    <d v="2020-01-07T00:00:00"/>
    <d v="1899-12-30T17:03:31"/>
    <x v="2"/>
    <s v="Cumplido"/>
    <s v="00:01"/>
    <x v="0"/>
    <s v="00:01"/>
    <s v="Cumplido"/>
    <d v="1899-12-30T00:02:16"/>
    <s v="Cumplido"/>
  </r>
  <r>
    <s v="INC000000490835"/>
    <s v="Caida de Canal - Registraduria Municipal San Miguel - Santander"/>
    <s v="CONECTIVIDAD WAN"/>
    <s v="Alta"/>
    <s v="Cerrado"/>
    <s v="RNEC-MONITOREO NIVEL 1"/>
    <s v="DIEGO ARMANDO ROMERO RODRIGUEZ"/>
    <m/>
    <m/>
    <x v="10"/>
    <x v="158"/>
    <d v="2020-01-07T00:00:00"/>
    <d v="1899-12-30T14:41:40"/>
    <d v="2020-01-07T00:00:00"/>
    <d v="1899-12-30T16:19:56"/>
    <x v="2"/>
    <s v="Cumplido"/>
    <s v="00:01"/>
    <x v="0"/>
    <s v="00:01"/>
    <s v="Cumplido"/>
    <d v="1899-12-30T00:01:41"/>
    <s v="Cumplido"/>
  </r>
  <r>
    <s v="INC000000490846"/>
    <s v="Falla Recepción y Envío de Correos"/>
    <s v="CORREO ELECTRÓNICO"/>
    <s v="Media"/>
    <s v="Cerrado"/>
    <s v="RNEC-SOPORTE SITIO NIVEL 1"/>
    <s v="JUAN FELIPE CAICEDO BARRETO"/>
    <m/>
    <m/>
    <x v="10"/>
    <x v="159"/>
    <d v="2020-01-07T00:00:00"/>
    <d v="1899-12-30T14:55:12"/>
    <d v="2020-01-07T00:00:00"/>
    <d v="1899-12-30T15:22:06"/>
    <x v="28"/>
    <s v="Cumplido"/>
    <s v="00:29"/>
    <x v="1"/>
    <s v="00:02"/>
    <s v="Cumplido"/>
    <d v="1899-12-30T00:03:08"/>
    <s v="Cumplido"/>
  </r>
  <r>
    <s v="INC000000490853"/>
    <s v="Caida de Canal - Registraduria Municipal Flandes - Tolima"/>
    <s v="CONECTIVIDAD WAN"/>
    <s v="Alta"/>
    <s v="Cerrado"/>
    <s v="RNEC-MONITOREO NIVEL 1"/>
    <s v="ALBA YINET CORREDOR ESTEPA"/>
    <m/>
    <m/>
    <x v="10"/>
    <x v="160"/>
    <d v="2020-01-07T00:00:00"/>
    <d v="1899-12-30T14:57:51"/>
    <d v="2020-01-08T00:00:00"/>
    <d v="1899-12-30T17:45:11"/>
    <x v="8"/>
    <s v="Cumplido"/>
    <s v="00:01"/>
    <x v="0"/>
    <s v="00:01"/>
    <s v="Cumplido"/>
    <d v="1899-12-30T00:01:29"/>
    <s v="Cumplido"/>
  </r>
  <r>
    <s v="INC000000490880"/>
    <s v="Caida de Canal - Registraduria Municipal La Sierra - Cauca"/>
    <s v="CONECTIVIDAD WAN"/>
    <s v="Alta"/>
    <s v="Cerrado"/>
    <s v="RNEC-MONITOREO NIVEL 1"/>
    <s v="JUAN MAURICIO FORERO LUQUE"/>
    <m/>
    <m/>
    <x v="10"/>
    <x v="161"/>
    <d v="2020-01-07T00:00:00"/>
    <d v="1899-12-30T15:21:50"/>
    <d v="2020-01-08T00:00:00"/>
    <d v="1899-12-30T08:54:04"/>
    <x v="11"/>
    <s v="Cumplido"/>
    <s v="00:01"/>
    <x v="0"/>
    <s v="00:01"/>
    <s v="Cumplido"/>
    <d v="1899-12-30T00:02:04"/>
    <s v="Cumplido"/>
  </r>
  <r>
    <s v="INC000000490913"/>
    <s v="Caida de Canales - Departamento  Sucre"/>
    <s v="CONECTIVIDAD WAN"/>
    <s v="Alta"/>
    <s v="Cerrado"/>
    <s v="RNEC-MONITOREO NIVEL 1"/>
    <s v="ALBA YINET CORREDOR ESTEPA"/>
    <m/>
    <m/>
    <x v="10"/>
    <x v="162"/>
    <d v="2020-01-07T00:00:00"/>
    <d v="1899-12-30T15:50:43"/>
    <d v="2020-01-08T00:00:00"/>
    <d v="1899-12-30T09:03:14"/>
    <x v="11"/>
    <s v="Cumplido"/>
    <s v="00:01"/>
    <x v="0"/>
    <s v="00:01"/>
    <s v="Cumplido"/>
    <d v="1899-12-30T00:02:50"/>
    <s v="Cumplido"/>
  </r>
  <r>
    <s v="INC000000490933"/>
    <s v="Caida de Canal - Registraduria Municipal Achi - Bolivar"/>
    <s v="CONECTIVIDAD WAN"/>
    <s v="Alta"/>
    <s v="Cerrado"/>
    <s v="RNEC-MONITOREO NIVEL 1"/>
    <s v="JUAN MAURICIO FORERO LUQUE"/>
    <m/>
    <m/>
    <x v="10"/>
    <x v="163"/>
    <d v="2020-01-07T00:00:00"/>
    <d v="1899-12-30T16:08:20"/>
    <d v="2020-01-08T00:00:00"/>
    <d v="1899-12-30T09:18:45"/>
    <x v="11"/>
    <s v="Cumplido"/>
    <s v="00:01"/>
    <x v="0"/>
    <s v="00:01"/>
    <s v="Cumplido"/>
    <d v="1899-12-30T00:01:31"/>
    <s v="Cumplido"/>
  </r>
  <r>
    <s v="INC000000490939"/>
    <s v="Caida de Canal - Registraduria Sahagun - Cordoba"/>
    <s v="CONECTIVIDAD WAN"/>
    <s v="Alta"/>
    <s v="Cerrado"/>
    <s v="RNEC-MONITOREO NIVEL 1"/>
    <s v="DIEGO ARMANDO ROMERO RODRIGUEZ"/>
    <m/>
    <m/>
    <x v="10"/>
    <x v="164"/>
    <d v="2020-01-07T00:00:00"/>
    <d v="1899-12-30T16:22:10"/>
    <d v="2020-01-07T00:00:00"/>
    <d v="1899-12-30T16:58:53"/>
    <x v="2"/>
    <s v="Cumplido"/>
    <s v="00:01"/>
    <x v="0"/>
    <s v="00:01"/>
    <s v="Cumplido"/>
    <d v="1899-12-30T00:01:52"/>
    <s v="Cumplido"/>
  </r>
  <r>
    <s v="INC000000490947"/>
    <s v="Caida de Canal - Registraduria Municipal Hatillo de loba -  Bolivar"/>
    <s v="CONECTIVIDAD WAN"/>
    <s v="Alta"/>
    <s v="Cerrado"/>
    <s v="RNEC-MONITOREO NIVEL 1"/>
    <s v="ALBA YINET CORREDOR ESTEPA"/>
    <m/>
    <m/>
    <x v="10"/>
    <x v="165"/>
    <d v="2020-01-07T00:00:00"/>
    <d v="1899-12-30T16:38:31"/>
    <d v="2020-01-08T00:00:00"/>
    <d v="1899-12-30T08:58:11"/>
    <x v="11"/>
    <s v="Cumplido"/>
    <s v="00:01"/>
    <x v="0"/>
    <s v="00:01"/>
    <s v="Cumplido"/>
    <d v="1899-12-30T00:01:21"/>
    <s v="Cumplido"/>
  </r>
  <r>
    <s v="INC000000491011"/>
    <s v="Caida de Canal - Registraduria Municipal Nabusimake -  Cesar"/>
    <s v="CONECTIVIDAD WAN"/>
    <s v="Alta"/>
    <s v="Cerrado"/>
    <s v="RNEC-MONITOREO NIVEL 1"/>
    <s v="DIEGO ARMANDO ROMERO RODRIGUEZ"/>
    <m/>
    <m/>
    <x v="10"/>
    <x v="166"/>
    <d v="2020-01-07T00:00:00"/>
    <d v="1899-12-30T17:08:56"/>
    <d v="2020-01-07T00:00:00"/>
    <d v="1899-12-30T18:03:23"/>
    <x v="2"/>
    <s v="Cumplido"/>
    <s v="00:00"/>
    <x v="0"/>
    <s v="00:00"/>
    <s v="Cumplido"/>
    <d v="1899-12-30T00:00:31"/>
    <s v="Cumplido"/>
  </r>
  <r>
    <s v="INC000000491102"/>
    <s v="Caida de Canal - Registraduria Municipal Vergara  - Cundinamarca"/>
    <s v="CONECTIVIDAD WAN"/>
    <s v="Alta"/>
    <s v="Cerrado"/>
    <s v="RNEC-MONITOREO NIVEL 1"/>
    <s v="DIEGO ARMANDO ROMERO RODRIGUEZ"/>
    <m/>
    <m/>
    <x v="10"/>
    <x v="167"/>
    <d v="2020-01-07T00:00:00"/>
    <d v="1899-12-30T17:00:51"/>
    <d v="2020-01-08T00:00:00"/>
    <d v="1899-12-30T08:59:13"/>
    <x v="11"/>
    <s v="Cumplido"/>
    <s v="00:01"/>
    <x v="0"/>
    <s v="00:01"/>
    <s v="Cumplido"/>
    <d v="1899-12-30T00:01:35"/>
    <s v="Cumplido"/>
  </r>
  <r>
    <s v="INC000000491108"/>
    <s v="Caida de Canal - Delegación Departamental Vichada"/>
    <s v="CONECTIVIDAD WAN"/>
    <s v="Alta"/>
    <s v="Cerrado"/>
    <s v="RNEC-MONITOREO NIVEL 1"/>
    <s v="MAGDA LISETHE DUQUE GAMBA"/>
    <m/>
    <m/>
    <x v="10"/>
    <x v="168"/>
    <d v="2020-01-07T00:00:00"/>
    <d v="1899-12-30T17:19:36"/>
    <d v="2020-01-08T00:00:00"/>
    <d v="1899-12-30T08:48:34"/>
    <x v="11"/>
    <s v="Cumplido"/>
    <s v="00:02"/>
    <x v="0"/>
    <s v="00:02"/>
    <s v="Cumplido"/>
    <d v="1899-12-30T00:03:01"/>
    <s v="Cumplido"/>
  </r>
  <r>
    <s v="INC000000491387"/>
    <s v="Canaida de Canal - Registraduria Municipal San Pablo - Bolivar"/>
    <s v="CONECTIVIDAD WAN"/>
    <s v="Alta"/>
    <s v="Cerrado"/>
    <s v="RNEC-MONITOREO NIVEL 1"/>
    <s v="ALBA YINET CORREDOR ESTEPA"/>
    <m/>
    <m/>
    <x v="11"/>
    <x v="169"/>
    <d v="2020-01-08T00:00:00"/>
    <d v="1899-12-30T09:11:13"/>
    <d v="2020-01-08T00:00:00"/>
    <d v="1899-12-30T17:56:45"/>
    <x v="8"/>
    <s v="Cumplido"/>
    <s v="00:01"/>
    <x v="0"/>
    <s v="00:01"/>
    <s v="Cumplido"/>
    <d v="1899-12-30T00:01:24"/>
    <s v="Cumplido"/>
  </r>
  <r>
    <s v="INC000000491468"/>
    <s v="Falla de correo"/>
    <s v="CORREO ELECTRÓNICO"/>
    <s v="Media"/>
    <s v="Cerrado"/>
    <s v="RNEC-SOPORTE SITIO NIVEL 1"/>
    <s v="JUAN FELIPE CAICEDO BARRETO"/>
    <m/>
    <m/>
    <x v="11"/>
    <x v="170"/>
    <d v="2020-01-08T00:00:00"/>
    <d v="1899-12-30T08:12:38"/>
    <d v="2020-01-08T00:00:00"/>
    <d v="1899-12-30T08:37:02"/>
    <x v="11"/>
    <s v="Cumplido"/>
    <s v="00:27"/>
    <x v="1"/>
    <s v="00:03"/>
    <s v="Cumplido"/>
    <d v="1899-12-30T00:02:45"/>
    <s v="Cumplido"/>
  </r>
  <r>
    <s v="INC000000491508"/>
    <s v="Fallo Outlok"/>
    <s v="CORREO ELECTRÓNICO"/>
    <s v="Baja"/>
    <s v="Cerrado"/>
    <s v="RNEC-SOPORTE SITIO NIVEL 1"/>
    <s v="JUAN FELIPE CAICEDO BARRETO"/>
    <m/>
    <m/>
    <x v="11"/>
    <x v="171"/>
    <d v="2020-01-08T00:00:00"/>
    <d v="1899-12-30T08:31:50"/>
    <d v="2020-01-08T00:00:00"/>
    <d v="1899-12-30T09:18:07"/>
    <x v="11"/>
    <s v="Cumplido"/>
    <s v="01:00"/>
    <x v="1"/>
    <s v="00:13"/>
    <s v="Cumplido"/>
    <d v="1899-12-30T00:12:59"/>
    <s v="Cumplido"/>
  </r>
  <r>
    <s v="INC000000491518"/>
    <s v="Fallo correo - conectividad"/>
    <s v="CORREO ELECTRÓNICO"/>
    <s v="Media"/>
    <s v="Cerrado"/>
    <s v="RNEC-SOPORTE SITIO NIVEL 1"/>
    <s v="JUAN FELIPE CAICEDO BARRETO"/>
    <m/>
    <m/>
    <x v="11"/>
    <x v="172"/>
    <d v="2020-01-08T00:00:00"/>
    <d v="1899-12-30T08:44:40"/>
    <d v="2020-01-08T00:00:00"/>
    <d v="1899-12-30T09:31:03"/>
    <x v="11"/>
    <s v="Cumplido"/>
    <s v="00:49"/>
    <x v="1"/>
    <s v="00:02"/>
    <s v="Cumplido"/>
    <d v="1899-12-30T00:02:42"/>
    <s v="Cumplido"/>
  </r>
  <r>
    <s v="INC000000491521"/>
    <s v="Problemas con la VPN"/>
    <s v="VPN SSL"/>
    <s v="Baja"/>
    <s v="Cerrado"/>
    <s v="RNEC-MESA NIVEL 1"/>
    <s v="DIEGO FERNANDO ARCINIEGAS GUALTEROS"/>
    <m/>
    <m/>
    <x v="11"/>
    <x v="173"/>
    <d v="2020-01-08T00:00:00"/>
    <d v="1899-12-30T08:48:12"/>
    <d v="2020-01-08T00:00:00"/>
    <d v="1899-12-30T08:50:39"/>
    <x v="11"/>
    <s v="Cumplido"/>
    <s v="00:06"/>
    <x v="1"/>
    <s v="00:04"/>
    <s v="Cumplido"/>
    <d v="1899-12-30T00:04:48"/>
    <s v="Cumplido"/>
  </r>
  <r>
    <s v="INC000000491533"/>
    <s v="Caida de Canal - Registraduría Municipal Colombia - Huila"/>
    <s v="CONECTIVIDAD WAN"/>
    <s v="Alta"/>
    <s v="Cerrado"/>
    <s v="RNEC-NIVEL 2 WAN"/>
    <s v="IVAN ANDRES DIAZ BARRETO"/>
    <m/>
    <m/>
    <x v="11"/>
    <x v="174"/>
    <d v="2020-01-08T00:00:00"/>
    <d v="1899-12-30T08:53:53"/>
    <d v="2020-01-24T00:00:00"/>
    <d v="1899-12-30T12:12:05"/>
    <x v="33"/>
    <s v="Cumplido"/>
    <s v="00:15"/>
    <x v="0"/>
    <s v="00:01"/>
    <s v="Cumplido"/>
    <d v="1899-12-30T00:01:25"/>
    <s v="Cumplido"/>
  </r>
  <r>
    <s v="INC000000491540"/>
    <s v="Caida de Canal - Registraduria Municipal El Cairo - Valle"/>
    <s v="CONECTIVIDAD WAN"/>
    <s v="Alta"/>
    <s v="Cerrado"/>
    <s v="RNEC-MONITOREO NIVEL 1"/>
    <s v="DIEGO ARMANDO ROMERO RODRIGUEZ"/>
    <m/>
    <m/>
    <x v="11"/>
    <x v="175"/>
    <d v="2020-01-08T00:00:00"/>
    <d v="1899-12-30T08:59:20"/>
    <d v="2020-01-08T00:00:00"/>
    <d v="1899-12-30T09:49:26"/>
    <x v="11"/>
    <s v="Cumplido"/>
    <s v="00:01"/>
    <x v="0"/>
    <s v="00:01"/>
    <s v="Cumplido"/>
    <d v="1899-12-30T00:01:10"/>
    <s v="Cumplido"/>
  </r>
  <r>
    <s v="INC000000491543"/>
    <s v="habilitacion de punto de red"/>
    <s v="CONECTIVIDAD LAN"/>
    <s v="Media"/>
    <s v="Cerrado"/>
    <s v="RNEC-SOPORTE SITIO NIVEL 1"/>
    <s v="JEISON HERNAN TUNJUELO HENAO"/>
    <m/>
    <m/>
    <x v="11"/>
    <x v="176"/>
    <d v="2020-01-08T00:00:00"/>
    <d v="1899-12-30T09:03:12"/>
    <d v="2020-01-08T00:00:00"/>
    <d v="1899-12-30T11:58:07"/>
    <x v="17"/>
    <s v="Cumplido"/>
    <s v="02:56"/>
    <x v="3"/>
    <s v="00:01"/>
    <s v="Cumplido"/>
    <d v="1899-12-30T00:01:19"/>
    <s v="Cumplido"/>
  </r>
  <r>
    <s v="INC000000491546"/>
    <s v="Fallo Outlook"/>
    <s v="CORREO ELECTRÓNICO"/>
    <s v="Baja"/>
    <s v="Cerrado"/>
    <s v="RNEC-SOPORTE SITIO NIVEL 1"/>
    <s v="JUAN FELIPE CAICEDO BARRETO"/>
    <m/>
    <m/>
    <x v="11"/>
    <x v="177"/>
    <d v="2020-01-08T00:00:00"/>
    <d v="1899-12-30T09:03:07"/>
    <d v="2020-01-08T00:00:00"/>
    <d v="1899-12-30T09:58:06"/>
    <x v="11"/>
    <s v="Cumplido"/>
    <s v="00:57"/>
    <x v="1"/>
    <s v="00:02"/>
    <s v="Cumplido"/>
    <d v="1899-12-30T00:03:08"/>
    <s v="Cumplido"/>
  </r>
  <r>
    <s v="INC000000491550"/>
    <s v="Caída de Canal - Registraduria Municipal Sibate - Cundinamarca"/>
    <s v="CONECTIVIDAD WAN"/>
    <s v="Alta"/>
    <s v="Cerrado"/>
    <s v="RNEC-NIVEL 2 WAN"/>
    <s v="IVAN ANDRES DIAZ BARRETO"/>
    <m/>
    <m/>
    <x v="11"/>
    <x v="178"/>
    <d v="2020-01-08T00:00:00"/>
    <d v="1899-12-30T09:06:35"/>
    <d v="2020-01-09T00:00:00"/>
    <d v="1899-12-30T09:40:53"/>
    <x v="16"/>
    <s v="Cumplido"/>
    <s v="01:26"/>
    <x v="1"/>
    <s v="00:03"/>
    <s v="Cumplido"/>
    <d v="1899-12-30T00:02:03"/>
    <s v="Cumplido"/>
  </r>
  <r>
    <s v="INC000000491551"/>
    <s v="Caida de Canal - Registraduria Municipal San Carlos - Antioquia"/>
    <s v="CONECTIVIDAD WAN"/>
    <s v="Alta"/>
    <s v="Cerrado"/>
    <s v="RNEC-MONITOREO NIVEL 1"/>
    <s v="ALBA YINET CORREDOR ESTEPA"/>
    <m/>
    <m/>
    <x v="11"/>
    <x v="179"/>
    <d v="2020-01-08T00:00:00"/>
    <d v="1899-12-30T09:04:53"/>
    <d v="2020-01-08T00:00:00"/>
    <d v="1899-12-30T09:47:43"/>
    <x v="11"/>
    <s v="Cumplido"/>
    <s v="00:01"/>
    <x v="0"/>
    <s v="00:01"/>
    <s v="Cumplido"/>
    <d v="1899-12-30T00:01:17"/>
    <s v="Cumplido"/>
  </r>
  <r>
    <s v="INC000000491553"/>
    <s v="Falla punto de red"/>
    <s v="CONECTIVIDAD LAN"/>
    <s v="Media"/>
    <s v="Cerrado"/>
    <s v="RNEC-SOPORTE SITIO NIVEL 1"/>
    <s v="JEISON HERNAN TUNJUELO HENAO"/>
    <m/>
    <m/>
    <x v="11"/>
    <x v="180"/>
    <d v="2020-01-08T00:00:00"/>
    <d v="1899-12-30T09:08:16"/>
    <d v="2020-01-08T00:00:00"/>
    <d v="1899-12-30T12:04:45"/>
    <x v="17"/>
    <s v="Cumplido"/>
    <s v="02:57"/>
    <x v="3"/>
    <s v="00:01"/>
    <s v="Cumplido"/>
    <d v="1899-12-30T00:01:17"/>
    <s v="Cumplido"/>
  </r>
  <r>
    <s v="INC000000491570"/>
    <s v="Caida de Canal - Registraduria Municipal Cantagallo - Bolivar"/>
    <s v="CONECTIVIDAD WAN"/>
    <s v="Alta"/>
    <s v="Cerrado"/>
    <s v="RNEC-MONITOREO NIVEL 1"/>
    <s v="ALBA YINET CORREDOR ESTEPA"/>
    <m/>
    <m/>
    <x v="11"/>
    <x v="181"/>
    <d v="2020-01-08T00:00:00"/>
    <d v="1899-12-30T09:34:40"/>
    <d v="2020-01-08T00:00:00"/>
    <d v="1899-12-30T17:58:53"/>
    <x v="8"/>
    <s v="Cumplido"/>
    <s v="00:01"/>
    <x v="0"/>
    <s v="00:01"/>
    <s v="Cumplido"/>
    <d v="1899-12-30T00:01:12"/>
    <s v="Cumplido"/>
  </r>
  <r>
    <s v="INC000000491572"/>
    <s v="Caida de canal  - Registraduria Sabanagrande - Atlantico"/>
    <s v="CONECTIVIDAD WAN"/>
    <s v="Alta"/>
    <s v="Cerrado"/>
    <s v="RNEC-NIVEL 2 WAN"/>
    <s v="JORGE LUIS ROJAS DURAN"/>
    <m/>
    <m/>
    <x v="11"/>
    <x v="182"/>
    <d v="2020-01-08T00:00:00"/>
    <d v="1899-12-30T09:42:24"/>
    <d v="2020-01-08T00:00:00"/>
    <d v="1899-12-30T17:47:24"/>
    <x v="8"/>
    <s v="Incumplido"/>
    <s v="02:01"/>
    <x v="1"/>
    <s v="00:05"/>
    <s v="Cumplido"/>
    <d v="1899-12-30T00:02:19"/>
    <s v="Cumplido"/>
  </r>
  <r>
    <s v="INC000000491574"/>
    <s v="Usuarai Tiene Problemas con la Red en el Equipo."/>
    <s v="CONECTIVIDAD LAN"/>
    <s v="Alta"/>
    <s v="Cerrado"/>
    <s v="RNEC-SOPORTE SITIO NIVEL 1"/>
    <s v="JUAN FELIPE CAICEDO BARRETO"/>
    <m/>
    <m/>
    <x v="11"/>
    <x v="183"/>
    <d v="2020-01-08T00:00:00"/>
    <d v="1899-12-30T09:46:07"/>
    <d v="2020-01-08T00:00:00"/>
    <d v="1899-12-30T10:36:01"/>
    <x v="11"/>
    <s v="Cumplido"/>
    <s v="00:55"/>
    <x v="1"/>
    <s v="00:05"/>
    <s v="Cumplido"/>
    <d v="1899-12-30T00:05:23"/>
    <s v="Cumplido"/>
  </r>
  <r>
    <s v="INC000000491590"/>
    <s v="Fallas de conexión MorphoTablet"/>
    <s v="INTERNET MÓVIL"/>
    <s v="Media"/>
    <s v="Cerrado"/>
    <s v="RNEC-MESA NIVEL 1"/>
    <s v="LINA MARIA CRUZ BARRAGAN"/>
    <m/>
    <m/>
    <x v="11"/>
    <x v="184"/>
    <d v="2020-01-08T00:00:00"/>
    <d v="1899-12-30T09:59:03"/>
    <d v="2020-01-09T00:00:00"/>
    <d v="1899-12-30T16:15:26"/>
    <x v="27"/>
    <s v="Cumplido"/>
    <s v="00:22"/>
    <x v="1"/>
    <s v="00:01"/>
    <s v="Cumplido"/>
    <d v="1899-12-30T00:01:49"/>
    <s v="Cumplido"/>
  </r>
  <r>
    <s v="INC000000491591"/>
    <s v="Falla de Correo"/>
    <s v="CORREO ELECTRÓNICO"/>
    <s v="Media"/>
    <s v="Cerrado"/>
    <s v="RNEC-SOPORTE SITIO NIVEL 1"/>
    <s v="JUAN FELIPE CAICEDO BARRETO"/>
    <m/>
    <m/>
    <x v="11"/>
    <x v="185"/>
    <d v="2020-01-08T00:00:00"/>
    <d v="1899-12-30T10:01:27"/>
    <d v="2020-01-08T00:00:00"/>
    <d v="1899-12-30T11:36:42"/>
    <x v="17"/>
    <s v="Cumplido"/>
    <s v="01:38"/>
    <x v="1"/>
    <s v="00:03"/>
    <s v="Cumplido"/>
    <d v="1899-12-30T00:03:19"/>
    <s v="Cumplido"/>
  </r>
  <r>
    <s v="INC000000491601"/>
    <s v="Caida de Canal - Delegacion Departamenta San Andres Islas"/>
    <s v="CONECTIVIDAD WAN"/>
    <s v="Alta"/>
    <s v="Cerrado"/>
    <s v="RNEC-NIVEL 2 WAN"/>
    <s v="LAURA VIVIANA GARNICA SALAZAR"/>
    <m/>
    <m/>
    <x v="11"/>
    <x v="186"/>
    <d v="2020-01-08T00:00:00"/>
    <d v="1899-12-30T09:21:28"/>
    <d v="2020-01-10T00:00:00"/>
    <d v="1899-12-30T10:58:43"/>
    <x v="32"/>
    <s v="Cumplido"/>
    <s v="00:11"/>
    <x v="0"/>
    <s v="00:01"/>
    <s v="Cumplido"/>
    <d v="1899-12-30T00:01:37"/>
    <s v="Cumplido"/>
  </r>
  <r>
    <s v="INC000000491633"/>
    <s v="Caida de Canal - Registraduria Municipal Sativanorte - Boyaca"/>
    <s v="CONECTIVIDAD WAN"/>
    <s v="Alta"/>
    <s v="Cerrado"/>
    <s v="RNEC-MONITOREO NIVEL 1"/>
    <s v="GIAN CARLO TOVAR RAMIREZ"/>
    <m/>
    <m/>
    <x v="11"/>
    <x v="187"/>
    <d v="2020-01-08T00:00:00"/>
    <d v="1899-12-30T10:16:22"/>
    <d v="2020-01-08T00:00:00"/>
    <d v="1899-12-30T17:50:41"/>
    <x v="8"/>
    <s v="Cumplido"/>
    <s v="00:01"/>
    <x v="0"/>
    <s v="00:01"/>
    <s v="Cumplido"/>
    <d v="1899-12-30T00:01:12"/>
    <s v="Cumplido"/>
  </r>
  <r>
    <s v="INC000000491666"/>
    <s v="Caida de Canal -  Registraduria Municipal Tausa - Cundinamarca"/>
    <s v="CONECTIVIDAD WAN"/>
    <s v="Alta"/>
    <s v="Cerrado"/>
    <s v="RNEC-MONITOREO NIVEL 1"/>
    <s v="DIEGO ARMANDO ROMERO RODRIGUEZ"/>
    <m/>
    <m/>
    <x v="11"/>
    <x v="188"/>
    <d v="2020-01-08T00:00:00"/>
    <d v="1899-12-30T11:33:27"/>
    <d v="2020-01-09T00:00:00"/>
    <d v="1899-12-30T08:45:52"/>
    <x v="16"/>
    <s v="Cumplido"/>
    <s v="00:02"/>
    <x v="0"/>
    <s v="00:02"/>
    <s v="Cumplido"/>
    <d v="1899-12-30T00:03:01"/>
    <s v="Cumplido"/>
  </r>
  <r>
    <s v="INC000000491676"/>
    <s v="Solicitud"/>
    <s v="CONECTIVIDAD LAN"/>
    <s v="Baja"/>
    <s v="Cerrado"/>
    <s v="RNEC-MESA NIVEL 1"/>
    <s v="LUIS ANTONIO SANTAMARIA GOMEZ"/>
    <m/>
    <m/>
    <x v="11"/>
    <x v="189"/>
    <d v="2020-01-08T00:00:00"/>
    <d v="1899-12-30T11:38:47"/>
    <d v="2020-01-08T00:00:00"/>
    <d v="1899-12-30T14:08:03"/>
    <x v="34"/>
    <s v="Cumplido"/>
    <s v="02:23"/>
    <x v="2"/>
    <s v="00:02"/>
    <s v="Cumplido"/>
    <d v="1899-12-30T00:02:01"/>
    <s v="Cumplido"/>
  </r>
  <r>
    <s v="INC000000491680"/>
    <s v="Caida de Canal - Registraduria Municipal Guaitarilla - Nariño"/>
    <s v="CONECTIVIDAD WAN"/>
    <s v="Alta"/>
    <s v="Cerrado"/>
    <s v="RNEC-NIVEL 2 WAN"/>
    <s v="IVAN ANDRES DIAZ BARRETO"/>
    <m/>
    <m/>
    <x v="11"/>
    <x v="190"/>
    <d v="2020-01-08T00:00:00"/>
    <d v="1899-12-30T11:40:27"/>
    <d v="2020-01-13T00:00:00"/>
    <d v="1899-12-30T13:15:31"/>
    <x v="35"/>
    <s v="Cumplido"/>
    <s v="00:32"/>
    <x v="0"/>
    <s v="00:01"/>
    <s v="Cumplido"/>
    <d v="1899-12-30T00:00:06"/>
    <s v="Cumplido"/>
  </r>
  <r>
    <s v="INC000000491685"/>
    <s v="Caida de Canal - Registraduria Municipal Turbana - Bolivar"/>
    <s v="CONECTIVIDAD WAN"/>
    <s v="Alta"/>
    <s v="Cerrado"/>
    <s v="RNEC-MONITOREO NIVEL 1"/>
    <s v="ALBA YINET CORREDOR ESTEPA"/>
    <m/>
    <m/>
    <x v="11"/>
    <x v="191"/>
    <d v="2020-01-08T00:00:00"/>
    <d v="1899-12-30T11:58:44"/>
    <d v="2020-01-08T00:00:00"/>
    <d v="1899-12-30T14:45:30"/>
    <x v="36"/>
    <s v="Cumplido"/>
    <s v="00:01"/>
    <x v="0"/>
    <s v="00:01"/>
    <s v="Cumplido"/>
    <d v="1899-12-30T00:01:42"/>
    <s v="Cumplido"/>
  </r>
  <r>
    <s v="INC000000491688"/>
    <s v="Caida de Canal - Registraduria Municipal Zaragoza - Antioquia"/>
    <s v="CONECTIVIDAD WAN"/>
    <s v="Alta"/>
    <s v="Cerrado"/>
    <s v="RNEC-NIVEL 2 WAN"/>
    <s v="JORGE LUIS ROJAS DURAN"/>
    <m/>
    <m/>
    <x v="11"/>
    <x v="192"/>
    <d v="2020-01-08T00:00:00"/>
    <d v="1899-12-30T12:09:32"/>
    <d v="2020-01-10T00:00:00"/>
    <d v="1899-12-30T17:00:32"/>
    <x v="24"/>
    <s v="Cumplido"/>
    <s v="01:02"/>
    <x v="0"/>
    <s v="00:03"/>
    <s v="Cumplido"/>
    <d v="1899-12-30T00:03:33"/>
    <s v="Cumplido"/>
  </r>
  <r>
    <s v="INC000000491691"/>
    <s v="Caída de Canal - Registraduría Auxiliar Puente Aranda"/>
    <s v="CONECTIVIDAD WAN"/>
    <s v="Alta"/>
    <s v="Cerrado"/>
    <s v="RNEC-NIVEL 2 WAN"/>
    <s v="IVAN ANDRES DIAZ BARRETO"/>
    <m/>
    <m/>
    <x v="11"/>
    <x v="193"/>
    <d v="2020-01-08T00:00:00"/>
    <d v="1899-12-30T12:15:21"/>
    <d v="2020-01-09T00:00:00"/>
    <d v="1899-12-30T08:16:11"/>
    <x v="3"/>
    <s v="Cumplido"/>
    <s v="01:02"/>
    <x v="1"/>
    <s v="00:04"/>
    <s v="Cumplido"/>
    <d v="1899-12-30T00:04:35"/>
    <s v="Cumplido"/>
  </r>
  <r>
    <s v="INC000000491709"/>
    <s v="Caida de Canal - Registraduria Municipal Simiti - Bolivar"/>
    <s v="CONECTIVIDAD WAN"/>
    <s v="Alta"/>
    <s v="Cerrado"/>
    <s v="RNEC-MONITOREO NIVEL 1"/>
    <s v="GIAN CARLO TOVAR RAMIREZ"/>
    <m/>
    <m/>
    <x v="11"/>
    <x v="194"/>
    <d v="2020-01-08T00:00:00"/>
    <d v="1899-12-30T09:39:58"/>
    <d v="2020-01-08T00:00:00"/>
    <d v="1899-12-30T16:26:31"/>
    <x v="36"/>
    <s v="Cumplido"/>
    <s v="00:01"/>
    <x v="0"/>
    <s v="00:01"/>
    <s v="Cumplido"/>
    <d v="1899-12-30T00:01:13"/>
    <s v="Cumplido"/>
  </r>
  <r>
    <s v="INC000000491724"/>
    <s v="Caida de Canal - Registraduria Municipal Alto Baudo - Choco"/>
    <s v="CONECTIVIDAD WAN"/>
    <s v="Alta"/>
    <s v="Cerrado"/>
    <s v="RNEC-MONITOREO NIVEL 1"/>
    <s v="GIAN CARLO TOVAR RAMIREZ"/>
    <m/>
    <m/>
    <x v="11"/>
    <x v="195"/>
    <d v="2020-01-08T00:00:00"/>
    <d v="1899-12-30T10:09:36"/>
    <d v="2020-01-08T00:00:00"/>
    <d v="1899-12-30T11:27:36"/>
    <x v="17"/>
    <s v="Cumplido"/>
    <s v="00:01"/>
    <x v="0"/>
    <s v="00:01"/>
    <s v="Cumplido"/>
    <d v="1899-12-30T00:01:11"/>
    <s v="Cumplido"/>
  </r>
  <r>
    <s v="INC000000491739"/>
    <s v="Caída de canal - Registraduria Municipal Tubara Atlantico"/>
    <s v="CONECTIVIDAD WAN"/>
    <s v="Alta"/>
    <s v="Cerrado"/>
    <s v="RNEC-NIVEL 2 WAN"/>
    <s v="LAURA VIVIANA GARNICA SALAZAR"/>
    <m/>
    <m/>
    <x v="11"/>
    <x v="196"/>
    <d v="2020-01-08T00:00:00"/>
    <d v="1899-12-30T10:19:48"/>
    <d v="2020-01-10T00:00:00"/>
    <d v="1899-12-30T11:36:22"/>
    <x v="32"/>
    <s v="Cumplido"/>
    <s v="00:16"/>
    <x v="0"/>
    <s v="00:02"/>
    <s v="Cumplido"/>
    <d v="1899-12-30T00:52:52"/>
    <s v="Cumplido"/>
  </r>
  <r>
    <s v="INC000000491792"/>
    <s v="Caida de Canal - Delegación Departamental Putumayo"/>
    <s v="CONECTIVIDAD WAN"/>
    <s v="Alta"/>
    <s v="Cerrado"/>
    <s v="RNEC-NIVEL 2 WAN"/>
    <s v="JORGE LUIS ROJAS DURAN"/>
    <m/>
    <m/>
    <x v="11"/>
    <x v="197"/>
    <d v="2020-01-08T00:00:00"/>
    <d v="1899-12-30T11:46:11"/>
    <d v="2020-01-09T00:00:00"/>
    <d v="1899-12-30T08:24:36"/>
    <x v="3"/>
    <s v="Cumplido"/>
    <s v="00:16"/>
    <x v="0"/>
    <s v="00:01"/>
    <s v="Cumplido"/>
    <d v="1899-12-30T00:02:08"/>
    <s v="Cumplido"/>
  </r>
  <r>
    <s v="INC000000491814"/>
    <s v="Falla Recepción y Envío de Correos"/>
    <s v="CORREO ELECTRÓNICO"/>
    <s v="Media"/>
    <s v="Cerrado"/>
    <s v="RNEC-SOPORTE SITIO NIVEL 1"/>
    <s v="JUAN FELIPE CAICEDO BARRETO"/>
    <m/>
    <m/>
    <x v="11"/>
    <x v="60"/>
    <d v="2020-01-08T00:00:00"/>
    <d v="1899-12-30T10:36:56"/>
    <d v="2020-01-08T00:00:00"/>
    <d v="1899-12-30T11:22:53"/>
    <x v="17"/>
    <s v="Cumplido"/>
    <s v="00:47"/>
    <x v="2"/>
    <s v="00:01"/>
    <s v="Cumplido"/>
    <d v="1899-12-30T00:01:14"/>
    <s v="Cumplido"/>
  </r>
  <r>
    <s v="INC000000491900"/>
    <s v="Buzon Lleno"/>
    <s v="CORREO ELECTRÓNICO"/>
    <s v="Baja"/>
    <s v="Cerrado"/>
    <s v="RNEC-SOPORTE SITIO NIVEL 1"/>
    <s v="JEISON HERNAN TUNJUELO HENAO"/>
    <m/>
    <m/>
    <x v="11"/>
    <x v="198"/>
    <d v="2020-01-08T00:00:00"/>
    <d v="1899-12-30T13:32:40"/>
    <d v="2020-01-08T00:00:00"/>
    <d v="1899-12-30T14:13:05"/>
    <x v="36"/>
    <s v="Cumplido"/>
    <s v="00:42"/>
    <x v="1"/>
    <s v="00:02"/>
    <s v="Cumplido"/>
    <d v="1899-12-30T00:02:49"/>
    <s v="Cumplido"/>
  </r>
  <r>
    <s v="INC000000491974"/>
    <s v="Caida de Canal - Registraduria Municipal San Juan Nepomuceno - Bolivar"/>
    <s v="CONECTIVIDAD WAN"/>
    <s v="Alta"/>
    <s v="Cerrado"/>
    <s v="RNEC-MONITOREO NIVEL 1"/>
    <s v="ALBA YINET CORREDOR ESTEPA"/>
    <m/>
    <m/>
    <x v="11"/>
    <x v="199"/>
    <d v="2020-01-08T00:00:00"/>
    <d v="1899-12-30T14:09:40"/>
    <d v="2020-01-08T00:00:00"/>
    <d v="1899-12-30T18:01:02"/>
    <x v="8"/>
    <s v="Cumplido"/>
    <s v="00:02"/>
    <x v="0"/>
    <s v="00:02"/>
    <s v="Cumplido"/>
    <d v="1899-12-30T00:02:29"/>
    <s v="Cumplido"/>
  </r>
  <r>
    <s v="INC000000491978"/>
    <s v="Caida de Canal - Registraduria Municipal Santa Barbara - Santander"/>
    <s v="CONECTIVIDAD WAN"/>
    <s v="Alta"/>
    <s v="Cerrado"/>
    <s v="RNEC-NIVEL 2 WAN"/>
    <s v="IVAN ANDRES DIAZ BARRETO"/>
    <m/>
    <m/>
    <x v="11"/>
    <x v="200"/>
    <d v="2020-01-08T00:00:00"/>
    <d v="1899-12-30T14:16:24"/>
    <d v="2020-01-10T00:00:00"/>
    <d v="1899-12-30T16:10:05"/>
    <x v="24"/>
    <s v="Cumplido"/>
    <s v="00:02"/>
    <x v="0"/>
    <s v="00:01"/>
    <s v="Cumplido"/>
    <d v="1899-12-30T00:02:01"/>
    <s v="Cumplido"/>
  </r>
  <r>
    <s v="INC000000491990"/>
    <s v="Caida de Canal - Registraduria Municipal  Los Santos - Santander"/>
    <s v="CONECTIVIDAD WAN"/>
    <s v="Alta"/>
    <s v="Cerrado"/>
    <s v="RNEC-MONITOREO NIVEL 1"/>
    <s v="ALBA YINET CORREDOR ESTEPA"/>
    <m/>
    <m/>
    <x v="11"/>
    <x v="201"/>
    <d v="2020-01-08T00:00:00"/>
    <d v="1899-12-30T14:39:05"/>
    <d v="2020-01-09T00:00:00"/>
    <d v="1899-12-30T08:23:38"/>
    <x v="3"/>
    <s v="Cumplido"/>
    <s v="00:02"/>
    <x v="0"/>
    <s v="00:02"/>
    <s v="Cumplido"/>
    <d v="1899-12-30T00:02:16"/>
    <s v="Cumplido"/>
  </r>
  <r>
    <s v="INC000000492038"/>
    <s v="Caida de Canal - Registraduría Municipal El Guacamayo - Santander"/>
    <s v="CONECTIVIDAD WAN"/>
    <s v="Alta"/>
    <s v="Cerrado"/>
    <s v="RNEC-MONITOREO NIVEL 1"/>
    <s v="ALBA YINET CORREDOR ESTEPA"/>
    <m/>
    <m/>
    <x v="11"/>
    <x v="202"/>
    <d v="2020-01-08T00:00:00"/>
    <d v="1899-12-30T14:27:59"/>
    <d v="2020-01-08T00:00:00"/>
    <d v="1899-12-30T15:50:42"/>
    <x v="36"/>
    <s v="Cumplido"/>
    <s v="00:02"/>
    <x v="0"/>
    <s v="00:02"/>
    <s v="Cumplido"/>
    <d v="1899-12-30T00:00:29"/>
    <s v="Cumplido"/>
  </r>
  <r>
    <s v="INC000000492046"/>
    <s v="Usuaria tiene problemas de Correo"/>
    <s v="CORREO ELECTRÓNICO"/>
    <s v="Baja"/>
    <s v="Cerrado"/>
    <s v="RNEC-SOPORTE SITIO NIVEL 1"/>
    <s v="JUAN FELIPE CAICEDO BARRETO"/>
    <m/>
    <m/>
    <x v="11"/>
    <x v="203"/>
    <d v="2020-01-08T00:00:00"/>
    <d v="1899-12-30T14:47:17"/>
    <d v="2020-01-08T00:00:00"/>
    <d v="1899-12-30T15:11:32"/>
    <x v="36"/>
    <s v="Cumplido"/>
    <s v="00:27"/>
    <x v="1"/>
    <s v="00:03"/>
    <s v="Cumplido"/>
    <d v="1899-12-30T00:03:03"/>
    <s v="Cumplido"/>
  </r>
  <r>
    <s v="INC000000492048"/>
    <s v="Caida de Canal - Registraduria Municipal Jordan - Santander"/>
    <s v="CONECTIVIDAD WAN"/>
    <s v="Alta"/>
    <s v="Cerrado"/>
    <s v="RNEC-MONITOREO NIVEL 1"/>
    <s v="GIAN CARLO TOVAR RAMIREZ"/>
    <m/>
    <m/>
    <x v="11"/>
    <x v="204"/>
    <d v="2020-01-08T00:00:00"/>
    <d v="1899-12-30T14:48:02"/>
    <d v="2020-01-09T00:00:00"/>
    <d v="1899-12-30T08:27:19"/>
    <x v="3"/>
    <s v="Cumplido"/>
    <s v="00:00"/>
    <x v="0"/>
    <s v="00:00"/>
    <s v="Cumplido"/>
    <d v="1899-12-30T00:02:57"/>
    <s v="Cumplido"/>
  </r>
  <r>
    <s v="INC000000492060"/>
    <s v="Caida de Canal - Registraduria Municipal Viota  - Cundinamarca"/>
    <s v="CONECTIVIDAD WAN"/>
    <s v="Alta"/>
    <s v="Cerrado"/>
    <s v="RNEC-MONITOREO NIVEL 1"/>
    <s v="ALBA YINET CORREDOR ESTEPA"/>
    <m/>
    <m/>
    <x v="11"/>
    <x v="205"/>
    <d v="2020-01-08T00:00:00"/>
    <d v="1899-12-30T15:14:14"/>
    <d v="2020-01-08T00:00:00"/>
    <d v="1899-12-30T16:32:41"/>
    <x v="36"/>
    <s v="Cumplido"/>
    <s v="00:02"/>
    <x v="0"/>
    <s v="00:02"/>
    <s v="Cumplido"/>
    <d v="1899-12-30T00:02:57"/>
    <s v="Cumplido"/>
  </r>
  <r>
    <s v="INC000000492068"/>
    <s v="Caida de Canal - Registraduria Municipal Calamar  - Guaviare"/>
    <s v="CONECTIVIDAD WAN"/>
    <s v="Alta"/>
    <s v="Cerrado"/>
    <s v="RNEC-MONITOREO NIVEL 1"/>
    <s v="JUAN MAURICIO FORERO LUQUE"/>
    <m/>
    <m/>
    <x v="11"/>
    <x v="206"/>
    <d v="2020-01-08T00:00:00"/>
    <d v="1899-12-30T15:39:34"/>
    <d v="2020-01-09T00:00:00"/>
    <d v="1899-12-30T11:17:44"/>
    <x v="37"/>
    <s v="Cumplido"/>
    <s v="00:01"/>
    <x v="0"/>
    <s v="00:01"/>
    <s v="Cumplido"/>
    <d v="1899-12-30T00:01:57"/>
    <s v="Cumplido"/>
  </r>
  <r>
    <s v="INC000000492152"/>
    <s v="Caida de Canal - Registraduria Municipal El Paso - Cesar"/>
    <s v="CONECTIVIDAD WAN"/>
    <s v="Alta"/>
    <s v="Cerrado"/>
    <s v="RNEC-MONITOREO NIVEL 1"/>
    <s v="GIAN CARLO TOVAR RAMIREZ"/>
    <m/>
    <m/>
    <x v="11"/>
    <x v="207"/>
    <d v="2020-01-08T00:00:00"/>
    <d v="1899-12-30T15:06:59"/>
    <d v="2020-01-08T00:00:00"/>
    <d v="1899-12-30T16:23:21"/>
    <x v="36"/>
    <s v="Cumplido"/>
    <s v="00:03"/>
    <x v="0"/>
    <s v="00:01"/>
    <s v="Cumplido"/>
    <d v="1899-12-30T00:02:11"/>
    <s v="Cumplido"/>
  </r>
  <r>
    <s v="INC000000492178"/>
    <s v="Caida de Canal - Registraduria Auxiliar Villavicencio"/>
    <s v="CONECTIVIDAD WAN"/>
    <s v="Alta"/>
    <s v="Cerrado"/>
    <s v="RNEC-MONITOREO NIVEL 1"/>
    <s v="ALBA YINET CORREDOR ESTEPA"/>
    <m/>
    <m/>
    <x v="11"/>
    <x v="208"/>
    <d v="2020-01-08T00:00:00"/>
    <d v="1899-12-30T15:50:55"/>
    <d v="2020-01-09T00:00:00"/>
    <d v="1899-12-30T08:28:22"/>
    <x v="3"/>
    <s v="Cumplido"/>
    <s v="00:02"/>
    <x v="0"/>
    <s v="00:01"/>
    <s v="Cumplido"/>
    <d v="1899-12-30T00:04:06"/>
    <s v="Cumplido"/>
  </r>
  <r>
    <s v="INC000000492195"/>
    <s v="Caida de Canal - Registraduria Municipal Rio Iro - Choco"/>
    <s v="CONECTIVIDAD WAN"/>
    <s v="Alta"/>
    <s v="Cerrado"/>
    <s v="RNEC-MONITOREO NIVEL 1"/>
    <s v="GIAN CARLO TOVAR RAMIREZ"/>
    <m/>
    <m/>
    <x v="11"/>
    <x v="209"/>
    <d v="2020-01-08T00:00:00"/>
    <d v="1899-12-30T16:17:40"/>
    <d v="2020-01-08T00:00:00"/>
    <d v="1899-12-30T17:46:56"/>
    <x v="8"/>
    <s v="Cumplido"/>
    <s v="00:01"/>
    <x v="0"/>
    <s v="00:01"/>
    <s v="Cumplido"/>
    <d v="1899-12-30T00:02:17"/>
    <s v="Cumplido"/>
  </r>
  <r>
    <s v="INC000000492202"/>
    <s v="Caida de Canal - Registraduria Municipal La Jagua Del Pilar - Guajira"/>
    <s v="CONECTIVIDAD WAN"/>
    <s v="Alta"/>
    <s v="Cerrado"/>
    <s v="RNEC-MONITOREO NIVEL 1"/>
    <s v="DIEGO ARMANDO ROMERO RODRIGUEZ"/>
    <m/>
    <m/>
    <x v="11"/>
    <x v="210"/>
    <d v="2020-01-08T00:00:00"/>
    <d v="1899-12-30T14:54:37"/>
    <d v="2020-01-08T00:00:00"/>
    <d v="1899-12-30T17:36:10"/>
    <x v="8"/>
    <s v="Cumplido"/>
    <s v="00:02"/>
    <x v="0"/>
    <s v="00:02"/>
    <s v="Cumplido"/>
    <d v="1899-12-30T00:02:04"/>
    <s v="Cumplido"/>
  </r>
  <r>
    <s v="INC000000492245"/>
    <s v="Caida de Canal - Registraduria Girardota - Antioquia"/>
    <s v="CONECTIVIDAD WAN"/>
    <s v="Alta"/>
    <s v="Cerrado"/>
    <s v="RNEC-MONITOREO NIVEL 1"/>
    <s v="GIAN CARLO TOVAR RAMIREZ"/>
    <m/>
    <m/>
    <x v="11"/>
    <x v="211"/>
    <d v="2020-01-08T00:00:00"/>
    <d v="1899-12-30T15:30:56"/>
    <d v="2020-01-08T00:00:00"/>
    <d v="1899-12-30T15:59:00"/>
    <x v="36"/>
    <s v=""/>
    <s v=""/>
    <x v="0"/>
    <s v="00:00"/>
    <s v="Cumplido"/>
    <d v="1899-12-30T00:02:10"/>
    <s v="Cumplido"/>
  </r>
  <r>
    <s v="INC000000492256"/>
    <s v="Usuaria reporta problemas de correo Electónico."/>
    <s v="CORREO ELECTRÓNICO"/>
    <s v="Baja"/>
    <s v="Cerrado"/>
    <s v="RNEC-SOPORTE SITIO NIVEL 1"/>
    <s v="JUAN FELIPE CAICEDO BARRETO"/>
    <m/>
    <m/>
    <x v="11"/>
    <x v="212"/>
    <d v="2020-01-08T00:00:00"/>
    <d v="1899-12-30T15:39:10"/>
    <d v="2020-01-13T00:00:00"/>
    <d v="1899-12-30T09:11:44"/>
    <x v="30"/>
    <s v="Cumplido"/>
    <s v="01:16"/>
    <x v="1"/>
    <s v="00:02"/>
    <s v="Cumplido"/>
    <d v="1899-12-30T00:02:10"/>
    <s v="Cumplido"/>
  </r>
  <r>
    <s v="INC000000492263"/>
    <s v="Falla de red de la morphotablet"/>
    <s v="INTERNET MÓVIL"/>
    <s v="Media"/>
    <s v="Cerrado"/>
    <s v="RNEC-MESA NIVEL 1"/>
    <s v="CINDY PAOLA RUIZ NIÑO"/>
    <m/>
    <m/>
    <x v="11"/>
    <x v="213"/>
    <d v="2020-01-08T00:00:00"/>
    <d v="1899-12-30T15:58:24"/>
    <d v="2020-01-08T00:00:00"/>
    <d v="1899-12-30T16:43:35"/>
    <x v="8"/>
    <s v="Cumplido"/>
    <s v="00:47"/>
    <x v="1"/>
    <s v="00:02"/>
    <s v="Cumplido"/>
    <d v="1899-12-30T00:02:11"/>
    <s v="Cumplido"/>
  </r>
  <r>
    <s v="INC000000492271"/>
    <s v="RE: SEGUIMIENTO CASO MORPHO TABLET GRANADA - META"/>
    <s v="INTERNET MÓVIL"/>
    <s v="Baja"/>
    <s v="Cerrado"/>
    <s v="RNEC-MESA NIVEL 1"/>
    <s v="CINDY PAOLA RUIZ NIÑO"/>
    <m/>
    <m/>
    <x v="11"/>
    <x v="214"/>
    <d v="2020-01-08T00:00:00"/>
    <d v="1899-12-30T16:12:35"/>
    <d v="2020-01-09T00:00:00"/>
    <d v="1899-12-30T15:46:51"/>
    <x v="27"/>
    <s v="Cumplido"/>
    <s v="00:53"/>
    <x v="2"/>
    <s v="00:01"/>
    <s v="Cumplido"/>
    <d v="1899-12-30T00:00:59"/>
    <s v="Cumplido"/>
  </r>
  <r>
    <s v="INC000000492276"/>
    <s v="Caida de Canal - Registradora Municipal Puerto Nariño  (Amazonas)"/>
    <s v="CONECTIVIDAD WAN"/>
    <s v="Alta"/>
    <s v="Cerrado"/>
    <s v="RNEC-MONITOREO NIVEL 1"/>
    <s v="ALBA YINET CORREDOR ESTEPA"/>
    <m/>
    <m/>
    <x v="11"/>
    <x v="215"/>
    <d v="2020-01-08T00:00:00"/>
    <d v="1899-12-30T16:25:57"/>
    <d v="2020-01-08T00:00:00"/>
    <d v="1899-12-30T17:35:49"/>
    <x v="8"/>
    <s v="Cumplido"/>
    <s v="00:02"/>
    <x v="0"/>
    <s v="00:02"/>
    <s v="Cumplido"/>
    <d v="1899-12-30T00:02:10"/>
    <s v="Cumplido"/>
  </r>
  <r>
    <s v="INC000000492278"/>
    <s v="Caida de canal - Registraduría Municipal Cuaspud - Nariño"/>
    <s v="CONECTIVIDAD WAN"/>
    <s v="Alta"/>
    <s v="Cerrado"/>
    <s v="RNEC-MONITOREO NIVEL 1"/>
    <s v="ALBA YINET CORREDOR ESTEPA"/>
    <m/>
    <m/>
    <x v="11"/>
    <x v="216"/>
    <d v="2020-01-08T00:00:00"/>
    <d v="1899-12-30T16:38:42"/>
    <d v="2020-01-08T00:00:00"/>
    <d v="1899-12-30T18:03:49"/>
    <x v="8"/>
    <s v="Cumplido"/>
    <s v="00:02"/>
    <x v="0"/>
    <s v="00:01"/>
    <s v="Cumplido"/>
    <d v="1899-12-30T00:02:04"/>
    <s v="Cumplido"/>
  </r>
  <r>
    <s v="INC000000492293"/>
    <s v="Caida de Canal - Registraduria Uramita - Antioquia"/>
    <s v="CONECTIVIDAD WAN"/>
    <s v="Alta"/>
    <s v="Cerrado"/>
    <s v="RNEC-MONITOREO NIVEL 1"/>
    <s v="DIEGO ARMANDO ROMERO RODRIGUEZ"/>
    <m/>
    <m/>
    <x v="11"/>
    <x v="217"/>
    <d v="2020-01-08T00:00:00"/>
    <d v="1899-12-30T16:58:39"/>
    <d v="2020-01-09T00:00:00"/>
    <d v="1899-12-30T09:31:05"/>
    <x v="16"/>
    <s v="Cumplido"/>
    <s v="00:01"/>
    <x v="0"/>
    <s v="00:01"/>
    <s v="Cumplido"/>
    <d v="1899-12-30T00:00:07"/>
    <s v="Cumplido"/>
  </r>
  <r>
    <s v="INC000000492302"/>
    <s v="Caida de Canal - Registraduria Municipal Iquira - Huila"/>
    <s v="CONECTIVIDAD WAN"/>
    <s v="Alta"/>
    <s v="Cerrado"/>
    <s v="RNEC-MONITOREO NIVEL 1"/>
    <s v="GIAN CARLO TOVAR RAMIREZ"/>
    <m/>
    <m/>
    <x v="11"/>
    <x v="218"/>
    <d v="2020-01-08T00:00:00"/>
    <d v="1899-12-30T16:33:44"/>
    <d v="2020-01-08T00:00:00"/>
    <d v="1899-12-30T17:08:43"/>
    <x v="8"/>
    <s v="Cumplido"/>
    <s v="00:01"/>
    <x v="0"/>
    <s v="00:01"/>
    <s v="Cumplido"/>
    <d v="1899-12-30T00:01:19"/>
    <s v="Cumplido"/>
  </r>
  <r>
    <s v="INC000000492310"/>
    <s v="Caida de Canal - Registraduria Municipal Chima - Cordoba"/>
    <s v="CONECTIVIDAD WAN"/>
    <s v="Alta"/>
    <s v="Cerrado"/>
    <s v="RNEC-MONITOREO NIVEL 1"/>
    <s v="ALBA YINET CORREDOR ESTEPA"/>
    <m/>
    <m/>
    <x v="11"/>
    <x v="219"/>
    <d v="2020-01-08T00:00:00"/>
    <d v="1899-12-30T17:04:22"/>
    <d v="2020-01-09T00:00:00"/>
    <d v="1899-12-30T08:30:11"/>
    <x v="3"/>
    <s v="Cumplido"/>
    <s v="00:02"/>
    <x v="0"/>
    <s v="00:02"/>
    <s v="Cumplido"/>
    <d v="1899-12-30T00:02:23"/>
    <s v="Cumplido"/>
  </r>
  <r>
    <s v="INC000000492507"/>
    <s v="Caida de Canal - Registraduria Municipal Pupiales - Nariño"/>
    <s v="CONECTIVIDAD WAN"/>
    <s v="Alta"/>
    <s v="Cerrado"/>
    <s v="RNEC-MONITOREO NIVEL 1"/>
    <s v="MAGDA LISETHE DUQUE GAMBA"/>
    <m/>
    <m/>
    <x v="11"/>
    <x v="220"/>
    <d v="2020-01-08T00:00:00"/>
    <d v="1899-12-30T17:48:02"/>
    <d v="2020-01-08T00:00:00"/>
    <d v="1899-12-30T18:00:22"/>
    <x v="8"/>
    <s v="Cumplido"/>
    <s v="00:01"/>
    <x v="0"/>
    <s v="00:01"/>
    <s v="Cumplido"/>
    <d v="1899-12-30T00:01:52"/>
    <s v="Cumplido"/>
  </r>
  <r>
    <s v="INC000000492667"/>
    <s v="Fallo correo - conectividad"/>
    <s v="CORREO ELECTRÓNICO"/>
    <s v="Baja"/>
    <s v="Cerrado"/>
    <s v="RNEC-SOPORTE SITIO NIVEL 1"/>
    <s v="JEISON HERNAN TUNJUELO HENAO"/>
    <m/>
    <m/>
    <x v="12"/>
    <x v="221"/>
    <d v="2020-01-09T00:00:00"/>
    <d v="1899-12-30T08:47:21"/>
    <d v="2020-01-09T00:00:00"/>
    <d v="1899-12-30T10:55:37"/>
    <x v="37"/>
    <s v="Cumplido"/>
    <s v="02:12"/>
    <x v="1"/>
    <s v="00:04"/>
    <s v="Cumplido"/>
    <d v="1899-12-30T00:04:04"/>
    <s v="Cumplido"/>
  </r>
  <r>
    <s v="INC000000492668"/>
    <s v="Caida de Canal - Registradurías Departamento - Bolivar"/>
    <s v="CONECTIVIDAD WAN"/>
    <s v="Alta"/>
    <s v="Cerrado"/>
    <s v="RNEC-MONITOREO NIVEL 1"/>
    <s v="GIAN CARLO TOVAR RAMIREZ"/>
    <m/>
    <m/>
    <x v="12"/>
    <x v="222"/>
    <d v="2020-01-09T00:00:00"/>
    <d v="1899-12-30T08:46:05"/>
    <d v="2020-01-10T00:00:00"/>
    <d v="1899-12-30T08:38:05"/>
    <x v="31"/>
    <s v="Cumplido"/>
    <s v="00:01"/>
    <x v="0"/>
    <s v="00:01"/>
    <s v="Cumplido"/>
    <d v="1899-12-30T00:00:11"/>
    <s v="Cumplido"/>
  </r>
  <r>
    <s v="INC000000492672"/>
    <s v="Falla de Navegación"/>
    <s v="CONECTIVIDAD LAN"/>
    <s v="Media"/>
    <s v="Cerrado"/>
    <s v="RNEC-SOPORTE SITIO NIVEL 1"/>
    <s v="JUAN FELIPE CAICEDO BARRETO"/>
    <m/>
    <m/>
    <x v="12"/>
    <x v="223"/>
    <d v="2020-01-09T00:00:00"/>
    <d v="1899-12-30T08:58:34"/>
    <d v="2020-01-09T00:00:00"/>
    <d v="1899-12-30T10:17:33"/>
    <x v="16"/>
    <s v="Cumplido"/>
    <s v="01:22"/>
    <x v="1"/>
    <s v="00:03"/>
    <s v="Cumplido"/>
    <d v="1899-12-30T00:03:52"/>
    <s v="Cumplido"/>
  </r>
  <r>
    <s v="INC000000492674"/>
    <s v="Caida de Canal - Registraduria Municipal Nabusimake -  Cesar"/>
    <s v="CONECTIVIDAD WAN"/>
    <s v="Alta"/>
    <s v="Cerrado"/>
    <s v="RNEC-MONITOREO NIVEL 1"/>
    <s v="MAGDA LISETHE DUQUE GAMBA"/>
    <m/>
    <m/>
    <x v="12"/>
    <x v="224"/>
    <d v="2020-01-09T00:00:00"/>
    <d v="1899-12-30T09:09:26"/>
    <d v="2020-01-09T00:00:00"/>
    <d v="1899-12-30T09:40:11"/>
    <x v="16"/>
    <s v="Cumplido"/>
    <s v="00:01"/>
    <x v="0"/>
    <s v="00:01"/>
    <s v="Cumplido"/>
    <d v="1899-12-30T00:01:11"/>
    <s v="Cumplido"/>
  </r>
  <r>
    <s v="INC000000492691"/>
    <s v="Caida de Canal  - Registraduria Municipal Roberto Payan - Nariño"/>
    <s v="CONECTIVIDAD WAN"/>
    <s v="Alta"/>
    <s v="Cerrado"/>
    <s v="RNEC-MONITOREO NIVEL 1"/>
    <s v="ALBA YINET CORREDOR ESTEPA"/>
    <m/>
    <m/>
    <x v="12"/>
    <x v="225"/>
    <d v="2020-01-09T00:00:00"/>
    <d v="1899-12-30T09:30:26"/>
    <d v="2020-01-10T00:00:00"/>
    <d v="1899-12-30T08:19:57"/>
    <x v="31"/>
    <s v="Cumplido"/>
    <s v="00:02"/>
    <x v="0"/>
    <s v="00:02"/>
    <s v="Cumplido"/>
    <d v="1899-12-30T00:02:21"/>
    <s v="Cumplido"/>
  </r>
  <r>
    <s v="INC000000492774"/>
    <s v="Falla de Correo"/>
    <s v="CORREO ELECTRÓNICO"/>
    <s v="Media"/>
    <s v="Cerrado"/>
    <s v="RNEC-SOPORTE SITIO NIVEL 1"/>
    <s v="JEISON HERNAN TUNJUELO HENAO"/>
    <m/>
    <m/>
    <x v="12"/>
    <x v="226"/>
    <d v="2020-01-09T00:00:00"/>
    <d v="1899-12-30T08:37:56"/>
    <d v="2020-01-09T00:00:00"/>
    <d v="1899-12-30T11:38:40"/>
    <x v="37"/>
    <s v="Cumplido"/>
    <s v="02:21"/>
    <x v="1"/>
    <s v="00:02"/>
    <s v="Cumplido"/>
    <d v="1899-12-30T00:02:44"/>
    <s v="Cumplido"/>
  </r>
  <r>
    <s v="INC000000492778"/>
    <s v="Caida de Canal - Registraduria Municipal Granada - Cundinamarca"/>
    <s v="CONECTIVIDAD WAN"/>
    <s v="Alta"/>
    <s v="Cerrado"/>
    <s v="RNEC-MONITOREO NIVEL 1"/>
    <s v="JUAN MAURICIO FORERO LUQUE"/>
    <m/>
    <m/>
    <x v="12"/>
    <x v="227"/>
    <d v="2020-01-09T00:00:00"/>
    <d v="1899-12-30T08:40:02"/>
    <d v="2020-01-09T00:00:00"/>
    <d v="1899-12-30T11:19:49"/>
    <x v="37"/>
    <s v="Cumplido"/>
    <s v="00:01"/>
    <x v="0"/>
    <s v="00:01"/>
    <s v="Cumplido"/>
    <d v="1899-12-30T00:01:38"/>
    <s v="Cumplido"/>
  </r>
  <r>
    <s v="INC000000492779"/>
    <s v="Falla de Correo"/>
    <s v="CORREO ELECTRÓNICO"/>
    <s v="Baja"/>
    <s v="Cerrado"/>
    <s v="RNEC-MESA NIVEL 1"/>
    <s v="CINDY PAOLA RUIZ NIÑO"/>
    <m/>
    <m/>
    <x v="12"/>
    <x v="228"/>
    <d v="2020-01-09T00:00:00"/>
    <d v="1899-12-30T08:41:59"/>
    <d v="2020-01-09T00:00:00"/>
    <d v="1899-12-30T09:25:54"/>
    <x v="16"/>
    <s v="Cumplido"/>
    <s v="00:46"/>
    <x v="1"/>
    <s v="00:02"/>
    <s v="Cumplido"/>
    <d v="1899-12-30T00:01:43"/>
    <s v="Cumplido"/>
  </r>
  <r>
    <s v="INC000000492787"/>
    <s v="Caida de Canal - Registraduria Municipal Magui - Nariño"/>
    <s v="CONECTIVIDAD WAN"/>
    <s v="Alta"/>
    <s v="Cerrado"/>
    <s v="RNEC-MONITOREO NIVEL 1"/>
    <s v="ALBA YINET CORREDOR ESTEPA"/>
    <m/>
    <m/>
    <x v="12"/>
    <x v="229"/>
    <d v="2020-01-09T00:00:00"/>
    <d v="1899-12-30T08:53:43"/>
    <d v="2020-01-10T00:00:00"/>
    <d v="1899-12-30T17:51:35"/>
    <x v="24"/>
    <s v="Cumplido"/>
    <s v="00:01"/>
    <x v="0"/>
    <s v="00:01"/>
    <s v="Cumplido"/>
    <d v="1899-12-30T00:01:28"/>
    <s v="Cumplido"/>
  </r>
  <r>
    <s v="INC000000492798"/>
    <s v="Fallo Navegacion"/>
    <s v="CONECTIVIDAD LAN"/>
    <s v="Baja"/>
    <s v="Cerrado"/>
    <s v="RNEC-SOPORTE SITIO NIVEL 1"/>
    <s v="JUAN FELIPE CAICEDO BARRETO"/>
    <m/>
    <m/>
    <x v="12"/>
    <x v="230"/>
    <d v="2020-01-09T00:00:00"/>
    <d v="1899-12-30T09:21:05"/>
    <d v="2020-01-10T00:00:00"/>
    <d v="1899-12-30T10:15:02"/>
    <x v="31"/>
    <s v="Cumplido"/>
    <s v="02:05"/>
    <x v="1"/>
    <s v="00:04"/>
    <s v="Cumplido"/>
    <d v="1899-12-30T00:04:05"/>
    <s v="Cumplido"/>
  </r>
  <r>
    <s v="INC000000492799"/>
    <s v="Caida de Canal - Registraduria Municipal Arenal - Bolivar"/>
    <s v="CONECTIVIDAD WAN"/>
    <s v="Alta"/>
    <s v="Cerrado"/>
    <s v="RNEC-MONITOREO NIVEL 1"/>
    <s v="ALBA YINET CORREDOR ESTEPA"/>
    <m/>
    <m/>
    <x v="12"/>
    <x v="231"/>
    <d v="2020-01-09T00:00:00"/>
    <d v="1899-12-30T09:16:18"/>
    <d v="2020-01-10T00:00:00"/>
    <d v="1899-12-30T17:56:35"/>
    <x v="24"/>
    <s v="Cumplido"/>
    <s v="00:01"/>
    <x v="0"/>
    <s v="00:01"/>
    <s v="Cumplido"/>
    <d v="1899-12-30T00:00:06"/>
    <s v="Cumplido"/>
  </r>
  <r>
    <s v="INC000000492840"/>
    <s v="Falla de Navegación"/>
    <s v="CONECTIVIDAD LAN"/>
    <s v="Media"/>
    <s v="Cerrado"/>
    <s v="RNEC-SOPORTE SITIO NIVEL 1"/>
    <s v="JUAN FELIPE CAICEDO BARRETO"/>
    <m/>
    <m/>
    <x v="12"/>
    <x v="232"/>
    <d v="2020-01-09T00:00:00"/>
    <d v="1899-12-30T08:21:13"/>
    <d v="2020-01-09T00:00:00"/>
    <d v="1899-12-30T08:43:35"/>
    <x v="3"/>
    <s v="Cumplido"/>
    <s v="00:26"/>
    <x v="1"/>
    <s v="00:04"/>
    <s v="Cumplido"/>
    <d v="1899-12-30T00:04:05"/>
    <s v="Cumplido"/>
  </r>
  <r>
    <s v="INC000000492847"/>
    <s v="Fallo Conectividad MT"/>
    <s v="INTERNET MÓVIL"/>
    <s v="Baja"/>
    <s v="Cerrado"/>
    <s v="RNEC-MESA NIVEL 1"/>
    <s v="LUIS ANTONIO SANTAMARIA GOMEZ"/>
    <m/>
    <m/>
    <x v="12"/>
    <x v="233"/>
    <d v="2020-01-09T00:00:00"/>
    <d v="1899-12-30T08:54:41"/>
    <d v="2020-01-09T00:00:00"/>
    <d v="1899-12-30T08:55:23"/>
    <x v="16"/>
    <s v="Cumplido"/>
    <s v="00:12"/>
    <x v="1"/>
    <s v="00:11"/>
    <s v="Cumplido"/>
    <d v="1899-12-30T00:10:51"/>
    <s v="Cumplido"/>
  </r>
  <r>
    <s v="INC000000492853"/>
    <s v="Falla de Navegación"/>
    <s v="CONECTIVIDAD LAN"/>
    <s v="Media"/>
    <s v="Cerrado"/>
    <s v="RNEC-SOPORTE SITIO NIVEL 1"/>
    <s v="JUAN FELIPE CAICEDO BARRETO"/>
    <m/>
    <m/>
    <x v="12"/>
    <x v="234"/>
    <d v="2020-01-09T00:00:00"/>
    <d v="1899-12-30T08:58:30"/>
    <d v="2020-01-09T00:00:00"/>
    <d v="1899-12-30T10:18:35"/>
    <x v="16"/>
    <s v="Cumplido"/>
    <s v="01:24"/>
    <x v="1"/>
    <s v="00:03"/>
    <s v="Cumplido"/>
    <d v="1899-12-30T00:10:14"/>
    <s v="Cumplido"/>
  </r>
  <r>
    <s v="INC000000492855"/>
    <s v="Caida de Canal - Registraduria Municipal Alto Baudo - Choco"/>
    <s v="CONECTIVIDAD WAN"/>
    <s v="Alta"/>
    <s v="Cerrado"/>
    <s v="RNEC-MONITOREO NIVEL 1"/>
    <s v="GIAN CARLO TOVAR RAMIREZ"/>
    <m/>
    <m/>
    <x v="12"/>
    <x v="235"/>
    <d v="2020-01-09T00:00:00"/>
    <d v="1899-12-30T08:58:47"/>
    <d v="2020-01-09T00:00:00"/>
    <d v="1899-12-30T14:25:34"/>
    <x v="38"/>
    <s v="Cumplido"/>
    <s v="00:01"/>
    <x v="0"/>
    <s v="00:01"/>
    <s v="Cumplido"/>
    <d v="1899-12-30T00:00:06"/>
    <s v="Cumplido"/>
  </r>
  <r>
    <s v="INC000000492856"/>
    <s v="Falla Recepción y Envío de Correos_x000a_Falla Recepción y Envío de Correos"/>
    <s v="CORREO ELECTRÓNICO"/>
    <s v="Media"/>
    <s v="Cerrado"/>
    <s v="RNEC-SOPORTE SITIO NIVEL 1"/>
    <s v="JUAN FELIPE CAICEDO BARRETO"/>
    <m/>
    <m/>
    <x v="12"/>
    <x v="236"/>
    <d v="2020-01-09T00:00:00"/>
    <d v="1899-12-30T09:02:31"/>
    <d v="2020-01-09T00:00:00"/>
    <d v="1899-12-30T10:20:33"/>
    <x v="16"/>
    <s v="Cumplido"/>
    <s v="01:19"/>
    <x v="1"/>
    <s v="00:01"/>
    <s v="Cumplido"/>
    <d v="1899-12-30T00:01:54"/>
    <s v="Cumplido"/>
  </r>
  <r>
    <s v="INC000000492861"/>
    <s v="Caída de Canal:  Registraduria Ariguani (el Dificil) Magdalena"/>
    <s v="CONECTIVIDAD WAN"/>
    <s v="Alta"/>
    <s v="Cerrado"/>
    <s v="RNEC-MONITOREO NIVEL 1"/>
    <s v="JUAN MAURICIO FORERO LUQUE"/>
    <m/>
    <m/>
    <x v="12"/>
    <x v="237"/>
    <d v="2020-01-09T00:00:00"/>
    <d v="1899-12-30T09:07:47"/>
    <d v="2020-01-09T00:00:00"/>
    <d v="1899-12-30T11:21:29"/>
    <x v="37"/>
    <s v="Cumplido"/>
    <s v="00:02"/>
    <x v="0"/>
    <s v="00:02"/>
    <s v="Cumplido"/>
    <d v="1899-12-30T00:02:21"/>
    <s v="Cumplido"/>
  </r>
  <r>
    <s v="INC000000492880"/>
    <s v="Caida de Canal - Registradurias  Municipales Departamento - Atlantico"/>
    <s v="CONECTIVIDAD WAN"/>
    <s v="Alta"/>
    <s v="Cerrado"/>
    <s v="RNEC-MONITOREO NIVEL 1"/>
    <s v="JUAN MAURICIO FORERO LUQUE"/>
    <m/>
    <m/>
    <x v="12"/>
    <x v="238"/>
    <d v="2020-01-09T00:00:00"/>
    <d v="1899-12-30T09:41:26"/>
    <d v="2020-01-09T00:00:00"/>
    <d v="1899-12-30T11:22:57"/>
    <x v="37"/>
    <s v="Cumplido"/>
    <s v="00:02"/>
    <x v="0"/>
    <s v="00:02"/>
    <s v="Cumplido"/>
    <d v="1899-12-30T00:03:12"/>
    <s v="Cumplido"/>
  </r>
  <r>
    <s v="INC000000492909"/>
    <s v="Caida de Canal - Registraduria Municipal Morales -  Bolivar"/>
    <s v="CONECTIVIDAD WAN"/>
    <s v="Alta"/>
    <s v="Cerrado"/>
    <s v="RNEC-MONITOREO NIVEL 1"/>
    <s v="GIAN CARLO TOVAR RAMIREZ"/>
    <m/>
    <m/>
    <x v="12"/>
    <x v="239"/>
    <d v="2020-01-09T00:00:00"/>
    <d v="1899-12-30T09:22:14"/>
    <d v="2020-01-09T00:00:00"/>
    <d v="1899-12-30T17:35:05"/>
    <x v="39"/>
    <s v="Cumplido"/>
    <s v="00:01"/>
    <x v="0"/>
    <s v="00:01"/>
    <s v="Cumplido"/>
    <d v="1899-12-30T00:01:13"/>
    <s v="Cumplido"/>
  </r>
  <r>
    <s v="INC000000492923"/>
    <s v="Caida de Canal - Registraduria Municipal Barbacoas - Nariño"/>
    <s v="CONECTIVIDAD WAN"/>
    <s v="Alta"/>
    <s v="Cerrado"/>
    <s v="RNEC-NIVEL 2 WAN"/>
    <s v="IVAN ANDRES DIAZ BARRETO"/>
    <m/>
    <m/>
    <x v="12"/>
    <x v="240"/>
    <d v="2020-01-09T00:00:00"/>
    <d v="1899-12-30T09:36:31"/>
    <d v="2020-01-10T00:00:00"/>
    <d v="1899-12-30T17:17:08"/>
    <x v="24"/>
    <s v="Cumplido"/>
    <s v="00:28"/>
    <x v="0"/>
    <s v="00:01"/>
    <s v="Cumplido"/>
    <d v="1899-12-30T00:00:17"/>
    <s v="Cumplido"/>
  </r>
  <r>
    <s v="INC000000492933"/>
    <s v="Falla de Navegación"/>
    <s v="CONECTIVIDAD LAN"/>
    <s v="Alta"/>
    <s v="Cerrado"/>
    <s v="RNEC-SOPORTE SITIO NIVEL 1"/>
    <s v="JUAN FELIPE CAICEDO BARRETO"/>
    <m/>
    <m/>
    <x v="12"/>
    <x v="241"/>
    <d v="2020-01-09T00:00:00"/>
    <d v="1899-12-30T09:54:09"/>
    <d v="2020-01-09T00:00:00"/>
    <d v="1899-12-30T12:11:51"/>
    <x v="38"/>
    <s v=""/>
    <s v=""/>
    <x v="1"/>
    <s v="00:01"/>
    <s v="Cumplido"/>
    <d v="1899-12-30T00:01:45"/>
    <s v="Cumplido"/>
  </r>
  <r>
    <s v="INC000000492959"/>
    <s v="Usuaria Tiene problemas para iniciar la Sesión y el correo por autenticación."/>
    <s v="CONECTIVIDAD WAN"/>
    <s v="Alta"/>
    <s v="Cerrado"/>
    <s v="RNEC-MESA NIVEL 1"/>
    <s v="DIEGO FERNANDO ARCINIEGAS GUALTEROS"/>
    <m/>
    <m/>
    <x v="12"/>
    <x v="242"/>
    <d v="2020-01-09T00:00:00"/>
    <d v="1899-12-30T10:28:23"/>
    <d v="2020-01-09T00:00:00"/>
    <d v="1899-12-30T10:29:19"/>
    <x v="16"/>
    <s v="Cumplido"/>
    <s v="00:02"/>
    <x v="1"/>
    <s v="00:01"/>
    <s v="Cumplido"/>
    <d v="1899-12-30T00:01:24"/>
    <s v="Cumplido"/>
  </r>
  <r>
    <s v="INC000000492964"/>
    <s v="Usuaria Tiene problemas para iniciar la Sesión y el correo por autenticación."/>
    <s v="CORREO ELECTRÓNICO"/>
    <s v="Alta"/>
    <s v="Cerrado"/>
    <s v="RNEC-MESA NIVEL 1"/>
    <s v="DIEGO FERNANDO ARCINIEGAS GUALTEROS"/>
    <m/>
    <m/>
    <x v="12"/>
    <x v="243"/>
    <d v="2020-01-09T00:00:00"/>
    <d v="1899-12-30T10:30:59"/>
    <d v="2020-01-09T00:00:00"/>
    <d v="1899-12-30T10:31:37"/>
    <x v="37"/>
    <s v="Cumplido"/>
    <s v="00:01"/>
    <x v="1"/>
    <s v="00:01"/>
    <s v="Cumplido"/>
    <d v="1899-12-30T00:01:18"/>
    <s v="Cumplido"/>
  </r>
  <r>
    <s v="INC000000492979"/>
    <s v="Caida de Canal - Registraduria Municipal  Castilla La Nueva - Meta"/>
    <s v="CONECTIVIDAD WAN"/>
    <s v="Alta"/>
    <s v="Cerrado"/>
    <s v="RNEC-MONITOREO NIVEL 1"/>
    <s v="DIEGO ARMANDO ROMERO RODRIGUEZ"/>
    <m/>
    <m/>
    <x v="12"/>
    <x v="244"/>
    <d v="2020-01-09T00:00:00"/>
    <d v="1899-12-30T10:42:56"/>
    <d v="2020-01-10T00:00:00"/>
    <d v="1899-12-30T09:14:30"/>
    <x v="31"/>
    <s v="Cumplido"/>
    <s v="00:01"/>
    <x v="0"/>
    <s v="00:01"/>
    <s v="Cumplido"/>
    <d v="1899-12-30T00:00:08"/>
    <s v="Cumplido"/>
  </r>
  <r>
    <s v="INC000000492992"/>
    <s v="Caida de Canal - Registraduria Municipal Tamalameque - Cesar"/>
    <s v="CONECTIVIDAD WAN"/>
    <s v="Alta"/>
    <s v="Cerrado"/>
    <s v="RNEC-MONITOREO NIVEL 1"/>
    <s v="DIEGO ARMANDO ROMERO RODRIGUEZ"/>
    <m/>
    <m/>
    <x v="12"/>
    <x v="245"/>
    <d v="2020-01-09T00:00:00"/>
    <d v="1899-12-30T10:49:13"/>
    <d v="2020-01-10T00:00:00"/>
    <d v="1899-12-30T09:08:36"/>
    <x v="31"/>
    <s v="Cumplido"/>
    <s v="00:01"/>
    <x v="0"/>
    <s v="00:01"/>
    <s v="Cumplido"/>
    <d v="1899-12-30T00:01:25"/>
    <s v="Cumplido"/>
  </r>
  <r>
    <s v="INC000000493017"/>
    <s v="Caida de Canal - Registraduría Auxiliar Puente Aranda"/>
    <s v="CONECTIVIDAD WAN"/>
    <s v="Alta"/>
    <s v="Cerrado"/>
    <s v="RNEC-NIVEL 2 WAN"/>
    <s v="JORGE LUIS ROJAS DURAN"/>
    <m/>
    <m/>
    <x v="12"/>
    <x v="246"/>
    <d v="2020-01-09T00:00:00"/>
    <d v="1899-12-30T10:08:51"/>
    <d v="2020-01-10T00:00:00"/>
    <d v="1899-12-30T16:24:28"/>
    <x v="24"/>
    <s v="Cumplido"/>
    <s v="00:31"/>
    <x v="1"/>
    <s v="00:09"/>
    <s v="Cumplido"/>
    <d v="1899-12-30T00:02:05"/>
    <s v="Cumplido"/>
  </r>
  <r>
    <s v="INC000000493022"/>
    <s v="Caida de Canal - Registraduria Municipal Aldana - Nariño"/>
    <s v="CONECTIVIDAD WAN"/>
    <s v="Alta"/>
    <s v="Cerrado"/>
    <s v="RNEC-MONITOREO NIVEL 1"/>
    <s v="ALBA YINET CORREDOR ESTEPA"/>
    <m/>
    <m/>
    <x v="12"/>
    <x v="247"/>
    <d v="2020-01-09T00:00:00"/>
    <d v="1899-12-30T10:03:57"/>
    <d v="2020-01-09T00:00:00"/>
    <d v="1899-12-30T14:06:29"/>
    <x v="38"/>
    <s v="Cumplido"/>
    <s v="00:01"/>
    <x v="0"/>
    <s v="00:01"/>
    <s v="Cumplido"/>
    <d v="1899-12-30T00:01:11"/>
    <s v="Cumplido"/>
  </r>
  <r>
    <s v="INC000000493039"/>
    <s v="Caida de Canal - Registraduria Municipal Dibulla - La guajira"/>
    <s v="CONECTIVIDAD WAN"/>
    <s v="Alta"/>
    <s v="Cerrado"/>
    <s v="RNEC-MONITOREO NIVEL 1"/>
    <s v="ALBA YINET CORREDOR ESTEPA"/>
    <m/>
    <m/>
    <x v="12"/>
    <x v="248"/>
    <d v="2020-01-09T00:00:00"/>
    <d v="1899-12-30T10:54:30"/>
    <d v="2020-01-09T00:00:00"/>
    <d v="1899-12-30T11:12:18"/>
    <x v="37"/>
    <s v="Cumplido"/>
    <s v="00:01"/>
    <x v="0"/>
    <s v="00:01"/>
    <s v="Cumplido"/>
    <d v="1899-12-30T00:00:06"/>
    <s v="Cumplido"/>
  </r>
  <r>
    <s v="INC000000493069"/>
    <s v="Caida de Canal - Registraduria Municipal Hatonuevo - La guajira"/>
    <s v="CONECTIVIDAD WAN"/>
    <s v="Alta"/>
    <s v="Cerrado"/>
    <s v="RNEC-MONITOREO NIVEL 1"/>
    <s v="ALBA YINET CORREDOR ESTEPA"/>
    <m/>
    <m/>
    <x v="12"/>
    <x v="249"/>
    <d v="2020-01-09T00:00:00"/>
    <d v="1899-12-30T11:35:02"/>
    <d v="2020-01-10T00:00:00"/>
    <d v="1899-12-30T08:25:19"/>
    <x v="31"/>
    <s v="Cumplido"/>
    <s v="00:01"/>
    <x v="0"/>
    <s v="00:01"/>
    <s v="Cumplido"/>
    <d v="1899-12-30T00:01:15"/>
    <s v="Cumplido"/>
  </r>
  <r>
    <s v="INC000000493080"/>
    <s v="Usuaria Tiene problemas para iniciar la Sesión y el correo por autenticación."/>
    <s v="CORREO ELECTRÓNICO"/>
    <s v="Alta"/>
    <s v="Cerrado"/>
    <s v="RNEC-MESA NIVEL 1"/>
    <s v="DIEGO FERNANDO ARCINIEGAS GUALTEROS"/>
    <m/>
    <m/>
    <x v="12"/>
    <x v="250"/>
    <d v="2020-01-09T00:00:00"/>
    <d v="1899-12-30T12:13:06"/>
    <d v="2020-01-09T00:00:00"/>
    <d v="1899-12-30T12:13:43"/>
    <x v="38"/>
    <s v="Cumplido"/>
    <s v="00:01"/>
    <x v="1"/>
    <s v="00:00"/>
    <s v="Cumplido"/>
    <d v="1899-12-30T00:01:05"/>
    <s v="Cumplido"/>
  </r>
  <r>
    <s v="INC000000493086"/>
    <s v="Usuaria Tiene problemas para iniciar la Sesión y el correo por autenticación."/>
    <s v="CORREO ELECTRÓNICO"/>
    <s v="Alta"/>
    <s v="Cerrado"/>
    <s v="RNEC-MESA NIVEL 1"/>
    <s v="DIEGO FERNANDO ARCINIEGAS GUALTEROS"/>
    <m/>
    <m/>
    <x v="12"/>
    <x v="251"/>
    <d v="2020-01-09T00:00:00"/>
    <d v="1899-12-30T12:27:12"/>
    <d v="2020-01-09T00:00:00"/>
    <d v="1899-12-30T12:27:29"/>
    <x v="38"/>
    <s v="Cumplido"/>
    <s v="00:00"/>
    <x v="1"/>
    <s v="00:00"/>
    <s v="Cumplido"/>
    <d v="1899-12-30T00:00:37"/>
    <s v="Cumplido"/>
  </r>
  <r>
    <s v="INC000000493103"/>
    <s v="Falla de Navegación"/>
    <s v="CONECTIVIDAD LAN"/>
    <s v="Media"/>
    <s v="Cerrado"/>
    <s v="RNEC-SOPORTE SITIO NIVEL 1"/>
    <s v="JEISON HERNAN TUNJUELO HENAO"/>
    <m/>
    <m/>
    <x v="12"/>
    <x v="252"/>
    <d v="2020-01-09T00:00:00"/>
    <d v="1899-12-30T10:18:41"/>
    <d v="2020-01-09T00:00:00"/>
    <d v="1899-12-30T11:41:01"/>
    <x v="37"/>
    <s v="Cumplido"/>
    <s v="01:23"/>
    <x v="1"/>
    <s v="00:01"/>
    <s v="Cumplido"/>
    <d v="1899-12-30T00:01:33"/>
    <s v="Cumplido"/>
  </r>
  <r>
    <s v="INC000000493105"/>
    <s v="Falla de Navegación"/>
    <s v="CONECTIVIDAD LAN"/>
    <s v="Media"/>
    <s v="Cerrado"/>
    <s v="RNEC-SOPORTE SITIO NIVEL 1"/>
    <s v="JUAN FELIPE CAICEDO BARRETO"/>
    <m/>
    <m/>
    <x v="12"/>
    <x v="253"/>
    <d v="2020-01-09T00:00:00"/>
    <d v="1899-12-30T10:20:05"/>
    <d v="2020-01-09T00:00:00"/>
    <d v="1899-12-30T12:13:20"/>
    <x v="38"/>
    <s v="Cumplido"/>
    <s v="01:54"/>
    <x v="1"/>
    <s v="00:00"/>
    <s v="Cumplido"/>
    <d v="1899-12-30T00:01:00"/>
    <s v="Cumplido"/>
  </r>
  <r>
    <s v="INC000000493115"/>
    <s v="Caida de Canal - Registraduria Municipal Calamar- Bolivar"/>
    <s v="CONECTIVIDAD WAN"/>
    <s v="Alta"/>
    <s v="Cerrado"/>
    <s v="RNEC-MONITOREO NIVEL 1"/>
    <s v="GIAN CARLO TOVAR RAMIREZ"/>
    <m/>
    <m/>
    <x v="12"/>
    <x v="254"/>
    <d v="2020-01-09T00:00:00"/>
    <d v="1899-12-30T10:36:55"/>
    <d v="2020-01-09T00:00:00"/>
    <d v="1899-12-30T14:22:45"/>
    <x v="38"/>
    <s v="Cumplido"/>
    <s v="00:01"/>
    <x v="0"/>
    <s v="00:01"/>
    <s v="Cumplido"/>
    <d v="1899-12-30T00:01:26"/>
    <s v="Cumplido"/>
  </r>
  <r>
    <s v="INC000000493137"/>
    <s v="Falla de Navegación"/>
    <s v="CONECTIVIDAD LAN"/>
    <s v="Media"/>
    <s v="Cerrado"/>
    <s v="RNEC-SOPORTE SITIO NIVEL 1"/>
    <s v="JEISON HERNAN TUNJUELO HENAO"/>
    <m/>
    <m/>
    <x v="12"/>
    <x v="255"/>
    <d v="2020-01-09T00:00:00"/>
    <d v="1899-12-30T11:10:30"/>
    <d v="2020-01-09T00:00:00"/>
    <d v="1899-12-30T14:54:06"/>
    <x v="27"/>
    <s v="Cumplido"/>
    <s v="03:34"/>
    <x v="1"/>
    <s v="00:04"/>
    <s v="Cumplido"/>
    <d v="1899-12-30T00:04:13"/>
    <s v="Cumplido"/>
  </r>
  <r>
    <s v="INC000000493139"/>
    <s v="Caida de Canal - Registraduría Auxiliar  Bogota Martires"/>
    <s v="CONECTIVIDAD WAN"/>
    <s v="Alta"/>
    <s v="Cerrado"/>
    <s v="RNEC-NIVEL 2 WAN"/>
    <s v="LAURA VIVIANA GARNICA SALAZAR"/>
    <m/>
    <m/>
    <x v="12"/>
    <x v="256"/>
    <d v="2020-01-09T00:00:00"/>
    <d v="1899-12-30T11:14:28"/>
    <d v="2020-01-13T00:00:00"/>
    <d v="1899-12-30T15:04:04"/>
    <x v="40"/>
    <s v="Cumplido"/>
    <s v="00:16"/>
    <x v="0"/>
    <s v="00:02"/>
    <s v="Cumplido"/>
    <d v="1899-12-30T00:02:28"/>
    <s v="Cumplido"/>
  </r>
  <r>
    <s v="INC000000493142"/>
    <s v="Usuaria Tiene problemas para iniciar la Sesión y el correo por autenticación."/>
    <s v="CORREO ELECTRÓNICO"/>
    <s v="Alta"/>
    <s v="Cerrado"/>
    <s v="RNEC-MESA NIVEL 1"/>
    <s v="DIEGO FERNANDO ARCINIEGAS GUALTEROS"/>
    <m/>
    <m/>
    <x v="12"/>
    <x v="257"/>
    <d v="2020-01-09T00:00:00"/>
    <d v="1899-12-30T11:22:10"/>
    <d v="2020-01-09T00:00:00"/>
    <d v="1899-12-30T11:22:34"/>
    <x v="37"/>
    <s v="Cumplido"/>
    <s v="00:02"/>
    <x v="1"/>
    <s v="00:01"/>
    <s v="Cumplido"/>
    <d v="1899-12-30T00:01:39"/>
    <s v="Cumplido"/>
  </r>
  <r>
    <s v="INC000000493148"/>
    <s v="Caida de Canal - Registraduría Municipal Chipaque - Cundinamarca"/>
    <s v="CONECTIVIDAD WAN"/>
    <s v="Alta"/>
    <s v="Cerrado"/>
    <s v="RNEC-MONITOREO NIVEL 1"/>
    <s v="DIEGO ARMANDO ROMERO RODRIGUEZ"/>
    <m/>
    <m/>
    <x v="12"/>
    <x v="258"/>
    <d v="2020-01-09T00:00:00"/>
    <d v="1899-12-30T11:29:19"/>
    <d v="2020-01-09T00:00:00"/>
    <d v="1899-12-30T12:52:17"/>
    <x v="38"/>
    <s v="Cumplido"/>
    <s v="00:01"/>
    <x v="0"/>
    <s v="00:01"/>
    <s v="Cumplido"/>
    <d v="1899-12-30T00:00:06"/>
    <s v="Cumplido"/>
  </r>
  <r>
    <s v="INC000000493165"/>
    <s v="Usuaria Tiene problemas para iniciar la Sesión y el correo por autenticación."/>
    <s v="CORREO ELECTRÓNICO"/>
    <s v="Alta"/>
    <s v="Cerrado"/>
    <s v="RNEC-MESA NIVEL 1"/>
    <s v="DIEGO FERNANDO ARCINIEGAS GUALTEROS"/>
    <m/>
    <m/>
    <x v="12"/>
    <x v="259"/>
    <d v="2020-01-09T00:00:00"/>
    <d v="1899-12-30T11:44:24"/>
    <d v="2020-01-09T00:00:00"/>
    <d v="1899-12-30T11:44:43"/>
    <x v="37"/>
    <s v="Cumplido"/>
    <s v="00:01"/>
    <x v="1"/>
    <s v="00:01"/>
    <s v="Cumplido"/>
    <d v="1899-12-30T00:01:14"/>
    <s v="Cumplido"/>
  </r>
  <r>
    <s v="INC000000493168"/>
    <s v="Usuaria Tiene problemas para iniciar la Sesión y el correo por autenticación."/>
    <s v="DIRECTORIO ACTIVO"/>
    <s v="Alta"/>
    <s v="Cerrado"/>
    <s v="RNEC-MESA NIVEL 1"/>
    <s v="DIEGO FERNANDO ARCINIEGAS GUALTEROS"/>
    <m/>
    <m/>
    <x v="12"/>
    <x v="260"/>
    <d v="2020-01-09T00:00:00"/>
    <d v="1899-12-30T11:49:27"/>
    <d v="2020-01-09T00:00:00"/>
    <d v="1899-12-30T11:49:49"/>
    <x v="37"/>
    <s v="Cumplido"/>
    <s v="00:01"/>
    <x v="1"/>
    <s v="00:01"/>
    <s v="Cumplido"/>
    <d v="1899-12-30T00:01:05"/>
    <s v="Cumplido"/>
  </r>
  <r>
    <s v="INC000000493178"/>
    <s v="Usuaria Tiene problemas para iniciar la Sesión y el correo por autenticación."/>
    <s v="CORREO ELECTRÓNICO"/>
    <s v="Alta"/>
    <s v="Cerrado"/>
    <s v="RNEC-MESA NIVEL 1"/>
    <s v="DIEGO FERNANDO ARCINIEGAS GUALTEROS"/>
    <m/>
    <m/>
    <x v="12"/>
    <x v="261"/>
    <d v="2020-01-09T00:00:00"/>
    <d v="1899-12-30T12:10:18"/>
    <d v="2020-01-09T00:00:00"/>
    <d v="1899-12-30T12:10:18"/>
    <x v="38"/>
    <s v="Cumplido"/>
    <s v="00:01"/>
    <x v="1"/>
    <s v="00:01"/>
    <s v="Cumplido"/>
    <d v="1899-12-30T00:01:32"/>
    <s v="Cumplido"/>
  </r>
  <r>
    <s v="INC000000493183"/>
    <s v="Usuaria Tiene problemas para iniciar la Sesión y el correo por autenticación."/>
    <s v="CORREO ELECTRÓNICO"/>
    <s v="Alta"/>
    <s v="Cerrado"/>
    <s v="RNEC-MESA NIVEL 1"/>
    <s v="DIEGO FERNANDO ARCINIEGAS GUALTEROS"/>
    <m/>
    <m/>
    <x v="12"/>
    <x v="193"/>
    <d v="2020-01-09T00:00:00"/>
    <d v="1899-12-30T12:11:34"/>
    <d v="2020-01-09T00:00:00"/>
    <d v="1899-12-30T12:11:43"/>
    <x v="38"/>
    <s v="Cumplido"/>
    <s v="00:01"/>
    <x v="1"/>
    <s v="00:00"/>
    <s v="Cumplido"/>
    <d v="1899-12-30T00:00:59"/>
    <s v="Cumplido"/>
  </r>
  <r>
    <s v="INC000000493223"/>
    <s v="Usuaria Tiene problemas para iniciar la Sesión y el correo por autenticación."/>
    <s v="CORREO ELECTRÓNICO"/>
    <s v="Alta"/>
    <s v="Cerrado"/>
    <s v="RNEC-MESA NIVEL 1"/>
    <s v="DIEGO FERNANDO ARCINIEGAS GUALTEROS"/>
    <m/>
    <m/>
    <x v="12"/>
    <x v="262"/>
    <d v="2020-01-09T00:00:00"/>
    <d v="1899-12-30T11:41:36"/>
    <d v="2020-01-09T00:00:00"/>
    <d v="1899-12-30T11:41:59"/>
    <x v="37"/>
    <s v="Cumplido"/>
    <s v="00:01"/>
    <x v="1"/>
    <s v="00:01"/>
    <s v="Cumplido"/>
    <d v="1899-12-30T00:01:12"/>
    <s v="Cumplido"/>
  </r>
  <r>
    <s v="INC000000493226"/>
    <s v="Fallo Outlook"/>
    <s v="CORREO ELECTRÓNICO"/>
    <s v="Baja"/>
    <s v="Cerrado"/>
    <s v="RNEC-SOPORTE SITIO NIVEL 1"/>
    <s v="JEISON HERNAN TUNJUELO HENAO"/>
    <m/>
    <m/>
    <x v="12"/>
    <x v="263"/>
    <d v="2020-01-09T00:00:00"/>
    <d v="1899-12-30T11:48:26"/>
    <d v="2020-01-09T00:00:00"/>
    <d v="1899-12-30T16:26:14"/>
    <x v="39"/>
    <s v="Cumplido"/>
    <s v="04:42"/>
    <x v="1"/>
    <s v="00:04"/>
    <s v="Cumplido"/>
    <d v="1899-12-30T00:04:20"/>
    <s v="Cumplido"/>
  </r>
  <r>
    <s v="INC000000493231"/>
    <s v="Usuaria Tiene problemas para iniciar la Sesión y el correo por autenticación."/>
    <s v="CORREO ELECTRÓNICO"/>
    <s v="Alta"/>
    <s v="Cerrado"/>
    <s v="RNEC-MESA NIVEL 1"/>
    <s v="DIEGO FERNANDO ARCINIEGAS GUALTEROS"/>
    <m/>
    <m/>
    <x v="12"/>
    <x v="264"/>
    <d v="2020-01-09T00:00:00"/>
    <d v="1899-12-30T11:47:04"/>
    <d v="2020-01-09T00:00:00"/>
    <d v="1899-12-30T11:47:18"/>
    <x v="37"/>
    <s v="Cumplido"/>
    <s v="00:01"/>
    <x v="1"/>
    <s v="00:01"/>
    <s v="Cumplido"/>
    <d v="1899-12-30T00:01:35"/>
    <s v="Cumplido"/>
  </r>
  <r>
    <s v="INC000000493237"/>
    <s v="Caida de Canal - Registraduria Municipal Medio Atrato - Choco"/>
    <s v="CONECTIVIDAD WAN"/>
    <s v="Alta"/>
    <s v="Cerrado"/>
    <s v="RNEC-MONITOREO NIVEL 1"/>
    <s v="GIAN CARLO TOVAR RAMIREZ"/>
    <m/>
    <m/>
    <x v="12"/>
    <x v="265"/>
    <d v="2020-01-09T00:00:00"/>
    <d v="1899-12-30T11:49:41"/>
    <d v="2020-01-10T00:00:00"/>
    <d v="1899-12-30T08:55:26"/>
    <x v="31"/>
    <s v="Cumplido"/>
    <s v="00:01"/>
    <x v="0"/>
    <s v="00:01"/>
    <s v="Cumplido"/>
    <d v="1899-12-30T00:00:05"/>
    <s v="Cumplido"/>
  </r>
  <r>
    <s v="INC000000493242"/>
    <s v="Usuaria Tiene problemas para iniciar la Sesión y el correo por autenticación."/>
    <s v="CORREO ELECTRÓNICO"/>
    <s v="Alta"/>
    <s v="Cerrado"/>
    <s v="RNEC-MESA NIVEL 1"/>
    <s v="DIEGO FERNANDO ARCINIEGAS GUALTEROS"/>
    <m/>
    <m/>
    <x v="12"/>
    <x v="266"/>
    <d v="2020-01-09T00:00:00"/>
    <d v="1899-12-30T11:52:35"/>
    <d v="2020-01-09T00:00:00"/>
    <d v="1899-12-30T11:53:05"/>
    <x v="37"/>
    <s v="Cumplido"/>
    <s v="00:02"/>
    <x v="1"/>
    <s v="00:01"/>
    <s v="Cumplido"/>
    <d v="1899-12-30T00:01:31"/>
    <s v="Cumplido"/>
  </r>
  <r>
    <s v="INC000000493248"/>
    <s v="Usuaria Tiene problemas para iniciar la Sesión y el correo por autenticación."/>
    <s v="CORREO ELECTRÓNICO"/>
    <s v="Alta"/>
    <s v="Cerrado"/>
    <s v="RNEC-MESA NIVEL 1"/>
    <s v="DIEGO FERNANDO ARCINIEGAS GUALTEROS"/>
    <m/>
    <m/>
    <x v="12"/>
    <x v="267"/>
    <d v="2020-01-09T00:00:00"/>
    <d v="1899-12-30T11:55:44"/>
    <d v="2020-01-09T00:00:00"/>
    <d v="1899-12-30T11:56:05"/>
    <x v="37"/>
    <s v="Cumplido"/>
    <s v="00:02"/>
    <x v="1"/>
    <s v="00:01"/>
    <s v="Cumplido"/>
    <d v="1899-12-30T00:02:10"/>
    <s v="Cumplido"/>
  </r>
  <r>
    <s v="INC000000493251"/>
    <s v="Usuaria Tiene problemas para iniciar la Sesión y el correo por autenticación"/>
    <s v="CORREO ELECTRÓNICO"/>
    <s v="Alta"/>
    <s v="Cerrado"/>
    <s v="RNEC-MESA NIVEL 1"/>
    <s v="DIEGO FERNANDO ARCINIEGAS GUALTEROS"/>
    <m/>
    <m/>
    <x v="12"/>
    <x v="268"/>
    <d v="2020-01-09T00:00:00"/>
    <d v="1899-12-30T11:59:04"/>
    <d v="2020-01-09T00:00:00"/>
    <d v="1899-12-30T11:59:21"/>
    <x v="37"/>
    <s v="Cumplido"/>
    <s v="00:01"/>
    <x v="1"/>
    <s v="00:00"/>
    <s v="Cumplido"/>
    <d v="1899-12-30T00:00:52"/>
    <s v="Cumplido"/>
  </r>
  <r>
    <s v="INC000000493256"/>
    <s v="Usuaria Tiene problemas para iniciar la Sesión y el correo por autenticación."/>
    <s v="CORREO ELECTRÓNICO"/>
    <s v="Alta"/>
    <s v="Cerrado"/>
    <s v="RNEC-MESA NIVEL 1"/>
    <s v="DIEGO FERNANDO ARCINIEGAS GUALTEROS"/>
    <m/>
    <m/>
    <x v="12"/>
    <x v="269"/>
    <d v="2020-01-09T00:00:00"/>
    <d v="1899-12-30T12:07:32"/>
    <d v="2020-01-09T00:00:00"/>
    <d v="1899-12-30T12:08:00"/>
    <x v="37"/>
    <s v="Cumplido"/>
    <s v="00:04"/>
    <x v="1"/>
    <s v="00:03"/>
    <s v="Cumplido"/>
    <d v="1899-12-30T00:04:13"/>
    <s v="Cumplido"/>
  </r>
  <r>
    <s v="INC000000493267"/>
    <s v="Usuaria Tiene problemas para iniciar la Sesión y el correo por autenticación."/>
    <s v="CORREO ELECTRÓNICO"/>
    <s v="Alta"/>
    <s v="Cerrado"/>
    <s v="RNEC-MESA NIVEL 1"/>
    <s v="DIEGO FERNANDO ARCINIEGAS GUALTEROS"/>
    <m/>
    <m/>
    <x v="12"/>
    <x v="270"/>
    <d v="2020-01-09T00:00:00"/>
    <d v="1899-12-30T12:24:53"/>
    <d v="2020-01-09T00:00:00"/>
    <d v="1899-12-30T12:25:04"/>
    <x v="38"/>
    <s v="Cumplido"/>
    <s v="00:00"/>
    <x v="1"/>
    <s v="00:00"/>
    <s v="Cumplido"/>
    <d v="1899-12-30T00:00:54"/>
    <s v="Cumplido"/>
  </r>
  <r>
    <s v="INC000000493273"/>
    <s v="Usuaria Tiene problemas para iniciar la Sesión y el correo por autenticación."/>
    <s v="CORREO ELECTRÓNICO"/>
    <s v="Alta"/>
    <s v="Cerrado"/>
    <s v="RNEC-MESA NIVEL 1"/>
    <s v="DIEGO FERNANDO ARCINIEGAS GUALTEROS"/>
    <m/>
    <m/>
    <x v="12"/>
    <x v="271"/>
    <d v="2020-01-09T00:00:00"/>
    <d v="1899-12-30T12:32:16"/>
    <d v="2020-01-09T00:00:00"/>
    <d v="1899-12-30T12:32:27"/>
    <x v="38"/>
    <s v="Cumplido"/>
    <s v="00:02"/>
    <x v="1"/>
    <s v="00:02"/>
    <s v="Cumplido"/>
    <d v="1899-12-30T00:01:44"/>
    <s v="Cumplido"/>
  </r>
  <r>
    <s v="INC000000493340"/>
    <s v="Caida de Canal - Registraduria Campamento - Antioquia"/>
    <s v="CONECTIVIDAD WAN"/>
    <s v="Alta"/>
    <s v="Cerrado"/>
    <s v="RNEC-NIVEL 2 WAN"/>
    <s v="IVAN ANDRES DIAZ BARRETO"/>
    <m/>
    <m/>
    <x v="12"/>
    <x v="272"/>
    <d v="2020-01-09T00:00:00"/>
    <d v="1899-12-30T14:20:48"/>
    <d v="2020-01-13T00:00:00"/>
    <d v="1899-12-30T10:57:58"/>
    <x v="41"/>
    <s v="Cumplido"/>
    <s v="00:30"/>
    <x v="0"/>
    <s v="00:01"/>
    <s v="Cumplido"/>
    <d v="1899-12-30T00:07:08"/>
    <s v="Cumplido"/>
  </r>
  <r>
    <s v="INC000000493371"/>
    <s v="Caida de Canal - Registraduría Municipal Chalan - Sucre"/>
    <s v="CONECTIVIDAD WAN"/>
    <s v="Alta"/>
    <s v="Cerrado"/>
    <s v="RNEC-MONITOREO NIVEL 1"/>
    <s v="DIEGO ARMANDO ROMERO RODRIGUEZ"/>
    <m/>
    <m/>
    <x v="12"/>
    <x v="273"/>
    <d v="2020-01-09T00:00:00"/>
    <d v="1899-12-30T15:32:49"/>
    <d v="2020-01-10T00:00:00"/>
    <d v="1899-12-30T08:58:55"/>
    <x v="31"/>
    <s v="Cumplido"/>
    <s v="00:01"/>
    <x v="0"/>
    <s v="00:01"/>
    <s v="Cumplido"/>
    <d v="1899-12-30T00:00:06"/>
    <s v="Cumplido"/>
  </r>
  <r>
    <s v="INC000000493377"/>
    <s v="Caida de Canal - Registraduria Municipal Pijiño del Carmen Magdalena"/>
    <s v="CONECTIVIDAD WAN"/>
    <s v="Alta"/>
    <s v="Cerrado"/>
    <s v="RNEC-MONITOREO NIVEL 1"/>
    <s v="ALBA YINET CORREDOR ESTEPA"/>
    <m/>
    <m/>
    <x v="12"/>
    <x v="274"/>
    <d v="2020-01-09T00:00:00"/>
    <d v="1899-12-30T15:37:44"/>
    <d v="2020-01-10T00:00:00"/>
    <d v="1899-12-30T14:21:48"/>
    <x v="42"/>
    <s v="Cumplido"/>
    <s v="00:01"/>
    <x v="0"/>
    <s v="00:01"/>
    <s v="Cumplido"/>
    <d v="1899-12-30T00:01:52"/>
    <s v="Cumplido"/>
  </r>
  <r>
    <s v="INC000000493392"/>
    <s v="Caida de Canal - Registraduria Sahagun - Cordoba"/>
    <s v="CONECTIVIDAD WAN"/>
    <s v="Alta"/>
    <s v="Cerrado"/>
    <s v="RNEC-MONITOREO NIVEL 1"/>
    <s v="GIAN CARLO TOVAR RAMIREZ"/>
    <m/>
    <m/>
    <x v="12"/>
    <x v="275"/>
    <d v="2020-01-09T00:00:00"/>
    <d v="1899-12-30T16:17:43"/>
    <d v="2020-01-09T00:00:00"/>
    <d v="1899-12-30T16:45:42"/>
    <x v="39"/>
    <s v="Cumplido"/>
    <s v="00:01"/>
    <x v="0"/>
    <s v="00:01"/>
    <s v="Cumplido"/>
    <d v="1899-12-30T00:01:54"/>
    <s v="Cumplido"/>
  </r>
  <r>
    <s v="INC000000493399"/>
    <s v="Caida de Canal - Registraduria Uramita - Antioquia"/>
    <s v="CONECTIVIDAD WAN"/>
    <s v="Alta"/>
    <s v="Cerrado"/>
    <s v="RNEC-MONITOREO NIVEL 1"/>
    <s v="DIEGO ARMANDO ROMERO RODRIGUEZ"/>
    <m/>
    <m/>
    <x v="12"/>
    <x v="276"/>
    <d v="2020-01-09T00:00:00"/>
    <d v="1899-12-30T16:42:12"/>
    <d v="2020-01-10T00:00:00"/>
    <d v="1899-12-30T08:49:46"/>
    <x v="31"/>
    <s v="Cumplido"/>
    <s v="00:01"/>
    <x v="0"/>
    <s v="00:01"/>
    <s v="Cumplido"/>
    <d v="1899-12-30T00:01:42"/>
    <s v="Cumplido"/>
  </r>
  <r>
    <s v="INC000000493444"/>
    <s v="Caida de Canal - Registraduria Municipal San Miguel De Sema-  Boyaca"/>
    <s v="CONECTIVIDAD WAN"/>
    <s v="Alta"/>
    <s v="Cerrado"/>
    <s v="RNEC-MONITOREO NIVEL 1"/>
    <s v="ALBA YINET CORREDOR ESTEPA"/>
    <m/>
    <m/>
    <x v="12"/>
    <x v="277"/>
    <d v="2020-01-09T00:00:00"/>
    <d v="1899-12-30T15:03:56"/>
    <d v="2020-01-09T00:00:00"/>
    <d v="1899-12-30T15:49:10"/>
    <x v="27"/>
    <s v="Cumplido"/>
    <s v="00:01"/>
    <x v="0"/>
    <s v="00:01"/>
    <s v="Cumplido"/>
    <d v="1899-12-30T00:02:19"/>
    <s v="Cumplido"/>
  </r>
  <r>
    <s v="INC000000493448"/>
    <s v="Caida de Canal - Registraduria Municipal San Pablo - Bolivar"/>
    <s v="CONECTIVIDAD WAN"/>
    <s v="Alta"/>
    <s v="Cerrado"/>
    <s v="RNEC-MONITOREO NIVEL 1"/>
    <s v="GIAN CARLO TOVAR RAMIREZ"/>
    <m/>
    <m/>
    <x v="12"/>
    <x v="278"/>
    <d v="2020-01-09T00:00:00"/>
    <d v="1899-12-30T15:11:40"/>
    <d v="2020-01-09T00:00:00"/>
    <d v="1899-12-30T15:57:30"/>
    <x v="27"/>
    <s v="Cumplido"/>
    <s v="00:02"/>
    <x v="0"/>
    <s v="00:02"/>
    <s v="Cumplido"/>
    <d v="1899-12-30T00:00:45"/>
    <s v="Cumplido"/>
  </r>
  <r>
    <s v="INC000000493466"/>
    <s v="Caida de Canal - Registraduria Municipal Santa Isabel - Tolima"/>
    <s v="CONECTIVIDAD WAN"/>
    <s v="Alta"/>
    <s v="Cerrado"/>
    <s v="RNEC-MONITOREO NIVEL 1"/>
    <s v="ALBA YINET CORREDOR ESTEPA"/>
    <m/>
    <m/>
    <x v="12"/>
    <x v="279"/>
    <d v="2020-01-09T00:00:00"/>
    <d v="1899-12-30T15:24:45"/>
    <d v="2020-01-09T00:00:00"/>
    <d v="1899-12-30T17:29:39"/>
    <x v="39"/>
    <s v="Cumplido"/>
    <s v="00:01"/>
    <x v="0"/>
    <s v="00:01"/>
    <s v="Cumplido"/>
    <d v="1899-12-30T00:00:06"/>
    <s v="Cumplido"/>
  </r>
  <r>
    <s v="INC000000493471"/>
    <s v="Caida de Canal - Registraduria Municipal Dibulla - La guajira"/>
    <s v="CONECTIVIDAD WAN"/>
    <s v="Alta"/>
    <s v="Cerrado"/>
    <s v="RNEC-MONITOREO NIVEL 1"/>
    <s v="GIAN CARLO TOVAR RAMIREZ"/>
    <m/>
    <m/>
    <x v="12"/>
    <x v="280"/>
    <d v="2020-01-09T00:00:00"/>
    <d v="1899-12-30T15:43:00"/>
    <d v="2020-01-09T00:00:00"/>
    <d v="1899-12-30T16:32:02"/>
    <x v="39"/>
    <s v="Cumplido"/>
    <s v="00:01"/>
    <x v="0"/>
    <s v="00:01"/>
    <s v="Cumplido"/>
    <d v="1899-12-30T00:01:26"/>
    <s v="Cumplido"/>
  </r>
  <r>
    <s v="INC000000493487"/>
    <s v="Caida de Canal - Registraduria Municipal Buenavista - Sucre"/>
    <s v="CONECTIVIDAD WAN"/>
    <s v="Alta"/>
    <s v="Cerrado"/>
    <s v="RNEC-MONITOREO NIVEL 1"/>
    <s v="ALBA YINET CORREDOR ESTEPA"/>
    <m/>
    <m/>
    <x v="12"/>
    <x v="281"/>
    <d v="2020-01-09T00:00:00"/>
    <d v="1899-12-30T16:08:10"/>
    <d v="2020-01-10T00:00:00"/>
    <d v="1899-12-30T08:28:24"/>
    <x v="31"/>
    <s v="Cumplido"/>
    <s v="00:01"/>
    <x v="0"/>
    <s v="00:01"/>
    <s v="Cumplido"/>
    <d v="1899-12-30T00:02:03"/>
    <s v="Cumplido"/>
  </r>
  <r>
    <s v="INC000000493499"/>
    <s v="Caida de Canal - Registraduria Municipal La Sierra - Cauca"/>
    <s v="CONECTIVIDAD WAN"/>
    <s v="Alta"/>
    <s v="Cerrado"/>
    <s v="RNEC-MONITOREO NIVEL 1"/>
    <s v="ALBA YINET CORREDOR ESTEPA"/>
    <m/>
    <m/>
    <x v="12"/>
    <x v="282"/>
    <d v="2020-01-09T00:00:00"/>
    <d v="1899-12-30T16:31:14"/>
    <d v="2020-01-10T00:00:00"/>
    <d v="1899-12-30T08:31:10"/>
    <x v="31"/>
    <s v="Cumplido"/>
    <s v="00:01"/>
    <x v="0"/>
    <s v="00:01"/>
    <s v="Cumplido"/>
    <d v="1899-12-30T00:01:18"/>
    <s v="Cumplido"/>
  </r>
  <r>
    <s v="INC000000493513"/>
    <s v="Caida de Canal - Registraduria Municipal Nunchia - Casanare"/>
    <s v="CONECTIVIDAD WAN"/>
    <s v="Alta"/>
    <s v="Cerrado"/>
    <s v="RNEC-MONITOREO NIVEL 1"/>
    <s v="GIAN CARLO TOVAR RAMIREZ"/>
    <m/>
    <m/>
    <x v="12"/>
    <x v="283"/>
    <d v="2020-01-09T00:00:00"/>
    <d v="1899-12-30T14:12:13"/>
    <d v="2020-01-10T00:00:00"/>
    <d v="1899-12-30T08:40:18"/>
    <x v="31"/>
    <s v="Cumplido"/>
    <s v="00:01"/>
    <x v="0"/>
    <s v="00:01"/>
    <s v="Cumplido"/>
    <d v="1899-12-30T00:01:36"/>
    <s v="Cumplido"/>
  </r>
  <r>
    <s v="INC000000493527"/>
    <s v="Caida de Canal - Registradurias Municipales Departamento  - Bolivar"/>
    <s v="CONECTIVIDAD WAN"/>
    <s v="Alta"/>
    <s v="Cerrado"/>
    <s v="RNEC-NIVEL 2 WAN"/>
    <s v="JORGE LUIS ROJAS DURAN"/>
    <m/>
    <m/>
    <x v="12"/>
    <x v="284"/>
    <d v="2020-01-09T00:00:00"/>
    <d v="1899-12-30T14:40:13"/>
    <d v="2020-01-10T00:00:00"/>
    <d v="1899-12-30T17:49:14"/>
    <x v="24"/>
    <s v="Cumplido"/>
    <s v="00:09"/>
    <x v="0"/>
    <s v="00:00"/>
    <s v="Cumplido"/>
    <d v="1899-12-30T00:00:25"/>
    <s v="Cumplido"/>
  </r>
  <r>
    <s v="INC000000493543"/>
    <s v="Caida de Canal - Registraduria Municipal san José del palmar - choco"/>
    <s v="CONECTIVIDAD WAN"/>
    <s v="Alta"/>
    <s v="Cerrado"/>
    <s v="RNEC-MONITOREO NIVEL 1"/>
    <s v="DIEGO FERNANDO ARCINIEGAS GUALTEROS"/>
    <m/>
    <m/>
    <x v="12"/>
    <x v="285"/>
    <d v="2020-01-09T00:00:00"/>
    <d v="1899-12-30T14:49:09"/>
    <d v="2020-01-09T00:00:00"/>
    <d v="1899-12-30T16:45:32"/>
    <x v="39"/>
    <s v="Cumplido"/>
    <s v="00:02"/>
    <x v="0"/>
    <s v="00:01"/>
    <s v="Cumplido"/>
    <d v="1899-12-30T00:01:53"/>
    <s v="Cumplido"/>
  </r>
  <r>
    <s v="INC000000493552"/>
    <s v="Caida de Canal - Registraduria Barrancabermeja - Santander"/>
    <s v="CONECTIVIDAD WAN"/>
    <s v="Alta"/>
    <s v="Cerrado"/>
    <s v="RNEC-MONITOREO NIVEL 1"/>
    <s v="DIEGO ARMANDO ROMERO RODRIGUEZ"/>
    <m/>
    <m/>
    <x v="12"/>
    <x v="286"/>
    <d v="2020-01-09T00:00:00"/>
    <d v="1899-12-30T14:56:43"/>
    <d v="2020-01-09T00:00:00"/>
    <d v="1899-12-30T15:47:11"/>
    <x v="27"/>
    <s v="Cumplido"/>
    <s v="00:01"/>
    <x v="0"/>
    <s v="00:01"/>
    <s v="Cumplido"/>
    <d v="1899-12-30T00:00:08"/>
    <s v="Cumplido"/>
  </r>
  <r>
    <s v="INC000000493556"/>
    <s v="Usuaria Tiene problemas para iniciar la Sesión y el correo por autenticación."/>
    <s v="DIRECTORIO ACTIVO"/>
    <s v="Alta"/>
    <s v="Cerrado"/>
    <s v="RNEC-MESA NIVEL 1"/>
    <s v="DIEGO FERNANDO ARCINIEGAS GUALTEROS"/>
    <m/>
    <m/>
    <x v="12"/>
    <x v="287"/>
    <d v="2020-01-09T00:00:00"/>
    <d v="1899-12-30T15:02:29"/>
    <d v="2020-01-09T00:00:00"/>
    <d v="1899-12-30T15:03:05"/>
    <x v="27"/>
    <s v="Cumplido"/>
    <s v="00:01"/>
    <x v="1"/>
    <s v="00:00"/>
    <s v="Cumplido"/>
    <d v="1899-12-30T00:00:57"/>
    <s v="Cumplido"/>
  </r>
  <r>
    <s v="INC000000493577"/>
    <s v="Caida de Canal - Registraduría Municipal Cubarral - Meta"/>
    <s v="CONECTIVIDAD WAN"/>
    <s v="Alta"/>
    <s v="Cerrado"/>
    <s v="RNEC-MONITOREO NIVEL 1"/>
    <s v="ALBA YINET CORREDOR ESTEPA"/>
    <m/>
    <m/>
    <x v="12"/>
    <x v="288"/>
    <d v="2020-01-09T00:00:00"/>
    <d v="1899-12-30T15:48:01"/>
    <d v="2020-01-10T00:00:00"/>
    <d v="1899-12-30T08:33:20"/>
    <x v="31"/>
    <s v="Cumplido"/>
    <s v="00:01"/>
    <x v="0"/>
    <s v="00:01"/>
    <s v="Cumplido"/>
    <d v="1899-12-30T00:01:34"/>
    <s v="Cumplido"/>
  </r>
  <r>
    <s v="INC000000493644"/>
    <s v="Caida De Canal - Delegación Departamental Vichada"/>
    <s v="CONECTIVIDAD WAN"/>
    <s v="Alta"/>
    <s v="Cerrado"/>
    <s v="RNEC-NIVEL 2 WAN"/>
    <s v="LAURA VIVIANA GARNICA SALAZAR"/>
    <m/>
    <m/>
    <x v="12"/>
    <x v="289"/>
    <d v="2020-01-09T00:00:00"/>
    <d v="1899-12-30T18:02:03"/>
    <d v="2020-01-10T00:00:00"/>
    <d v="1899-12-30T18:08:42"/>
    <x v="24"/>
    <s v="Cumplido"/>
    <s v="00:02"/>
    <x v="0"/>
    <s v="00:01"/>
    <s v="Cumplido"/>
    <d v="1899-12-30T00:01:41"/>
    <s v="Cumplido"/>
  </r>
  <r>
    <s v="INC000000493708"/>
    <s v="Caida de Canal - Registraduria Municipal Paez - Cauca"/>
    <s v="CONECTIVIDAD WAN"/>
    <s v="Alta"/>
    <s v="Cerrado"/>
    <s v="RNEC-MONITOREO NIVEL 1"/>
    <s v="ALBA YINET CORREDOR ESTEPA"/>
    <m/>
    <m/>
    <x v="12"/>
    <x v="290"/>
    <d v="2020-01-09T00:00:00"/>
    <d v="1899-12-30T16:49:16"/>
    <d v="2020-01-10T00:00:00"/>
    <d v="1899-12-30T08:33:30"/>
    <x v="31"/>
    <s v="Cumplido"/>
    <s v="00:02"/>
    <x v="0"/>
    <s v="00:01"/>
    <s v="Cumplido"/>
    <d v="1899-12-30T00:02:16"/>
    <s v="Cumplido"/>
  </r>
  <r>
    <s v="INC000000493730"/>
    <s v="Falla Conexión VPN consuladohonduras"/>
    <s v="VPN SSL"/>
    <s v="Baja"/>
    <s v="Cerrado"/>
    <s v="RNEC-MESA NIVEL 1"/>
    <s v="DIEGO FERNANDO ARCINIEGAS GUALTEROS"/>
    <m/>
    <m/>
    <x v="12"/>
    <x v="291"/>
    <d v="2020-01-09T00:00:00"/>
    <d v="1899-12-30T17:52:42"/>
    <d v="2020-01-09T00:00:00"/>
    <d v="1899-12-30T17:53:28"/>
    <x v="39"/>
    <s v="Cumplido"/>
    <s v="00:02"/>
    <x v="1"/>
    <s v="00:01"/>
    <s v="Cumplido"/>
    <d v="1899-12-30T00:01:27"/>
    <s v="Cumplido"/>
  </r>
  <r>
    <s v="INC000000493731"/>
    <s v="Falla conexión VPN notariasegundaquibdó"/>
    <s v="VPN SSL"/>
    <s v="Baja"/>
    <s v="Cerrado"/>
    <s v="RNEC-MESA NIVEL 1"/>
    <s v="DIEGO FERNANDO ARCINIEGAS GUALTEROS"/>
    <m/>
    <m/>
    <x v="12"/>
    <x v="292"/>
    <d v="2020-01-09T00:00:00"/>
    <d v="1899-12-30T17:55:53"/>
    <d v="2020-01-09T00:00:00"/>
    <d v="1899-12-30T17:56:20"/>
    <x v="39"/>
    <s v="Cumplido"/>
    <s v="00:01"/>
    <x v="1"/>
    <s v="00:01"/>
    <s v="Cumplido"/>
    <d v="1899-12-30T00:01:47"/>
    <s v="Cumplido"/>
  </r>
  <r>
    <s v="INC000000493828"/>
    <s v="Usuaria no conecta a la VPN"/>
    <s v="VPN SSL"/>
    <s v="Alta"/>
    <s v="Cerrado"/>
    <s v="RNEC-MESA NIVEL 1"/>
    <s v="DIEGO FERNANDO ARCINIEGAS GUALTEROS"/>
    <m/>
    <m/>
    <x v="12"/>
    <x v="293"/>
    <d v="2020-01-09T00:00:00"/>
    <d v="1899-12-30T17:49:43"/>
    <d v="2020-01-09T00:00:00"/>
    <d v="1899-12-30T17:50:47"/>
    <x v="39"/>
    <s v="Cumplido"/>
    <s v="00:05"/>
    <x v="1"/>
    <s v="00:04"/>
    <s v="Cumplido"/>
    <d v="1899-12-30T00:03:58"/>
    <s v="Cumplido"/>
  </r>
  <r>
    <s v="INC000000494000"/>
    <s v="Usuaria tiene problemas de Red"/>
    <s v="CONECTIVIDAD LAN"/>
    <s v="Baja"/>
    <s v="Cerrado"/>
    <s v="RNEC-SOPORTE SITIO NIVEL 1"/>
    <s v="JUAN FELIPE CAICEDO BARRETO"/>
    <m/>
    <m/>
    <x v="13"/>
    <x v="294"/>
    <d v="2020-01-10T00:00:00"/>
    <d v="1899-12-30T09:43:52"/>
    <d v="2020-01-10T00:00:00"/>
    <d v="1899-12-30T12:09:14"/>
    <x v="32"/>
    <s v="Cumplido"/>
    <s v="02:28"/>
    <x v="1"/>
    <s v="00:02"/>
    <s v="Cumplido"/>
    <d v="1899-12-30T00:03:20"/>
    <s v="Cumplido"/>
  </r>
  <r>
    <s v="INC000000494189"/>
    <s v="Fallo Navegacion"/>
    <s v="CONECTIVIDAD LAN"/>
    <s v="Baja"/>
    <s v="Cerrado"/>
    <s v="RNEC-SOPORTE SITIO NIVEL 1"/>
    <s v="JUAN FELIPE CAICEDO BARRETO"/>
    <m/>
    <m/>
    <x v="13"/>
    <x v="295"/>
    <d v="2020-01-10T00:00:00"/>
    <d v="1899-12-30T09:01:41"/>
    <d v="2020-01-10T00:00:00"/>
    <d v="1899-12-30T10:16:05"/>
    <x v="31"/>
    <s v="Cumplido"/>
    <s v="01:17"/>
    <x v="1"/>
    <s v="00:02"/>
    <s v="Cumplido"/>
    <d v="1899-12-30T00:02:20"/>
    <s v="Cumplido"/>
  </r>
  <r>
    <s v="INC000000494192"/>
    <s v="Caida de Canal - Registraduria Municipal Nabusimake -  Cesar"/>
    <s v="CONECTIVIDAD WAN"/>
    <s v="Alta"/>
    <s v="Cerrado"/>
    <s v="RNEC-MONITOREO NIVEL 1"/>
    <s v="GIAN CARLO TOVAR RAMIREZ"/>
    <m/>
    <m/>
    <x v="13"/>
    <x v="296"/>
    <d v="2020-01-10T00:00:00"/>
    <d v="1899-12-30T09:10:21"/>
    <d v="2020-01-10T00:00:00"/>
    <d v="1899-12-30T10:02:04"/>
    <x v="31"/>
    <s v="Cumplido"/>
    <s v="00:01"/>
    <x v="0"/>
    <s v="00:01"/>
    <s v="Cumplido"/>
    <d v="1899-12-30T00:01:26"/>
    <s v="Cumplido"/>
  </r>
  <r>
    <s v="INC000000494193"/>
    <s v="Fallo Correo"/>
    <s v="CORREO ELECTRÓNICO"/>
    <s v="Baja"/>
    <s v="Cerrado"/>
    <s v="RNEC-SOPORTE SITIO NIVEL 1"/>
    <s v="JUAN FELIPE CAICEDO BARRETO"/>
    <m/>
    <m/>
    <x v="13"/>
    <x v="297"/>
    <d v="2020-01-10T00:00:00"/>
    <d v="1899-12-30T09:29:06"/>
    <d v="2020-01-10T00:00:00"/>
    <d v="1899-12-30T15:34:50"/>
    <x v="43"/>
    <s v="Cumplido"/>
    <s v="02:57"/>
    <x v="1"/>
    <s v="00:10"/>
    <s v="Cumplido"/>
    <d v="1899-12-30T00:10:04"/>
    <s v="Cumplido"/>
  </r>
  <r>
    <s v="INC000000494196"/>
    <s v="Usuario tiene problemas de correo"/>
    <s v="CORREO ELECTRÓNICO"/>
    <s v="Baja"/>
    <s v="Cerrado"/>
    <s v="RNEC-SOPORTE SITIO NIVEL 1"/>
    <s v="JUAN FELIPE CAICEDO BARRETO"/>
    <m/>
    <m/>
    <x v="13"/>
    <x v="298"/>
    <d v="2020-01-10T00:00:00"/>
    <d v="1899-12-30T09:27:04"/>
    <d v="2020-01-10T00:00:00"/>
    <d v="1899-12-30T12:31:34"/>
    <x v="42"/>
    <s v=""/>
    <s v=""/>
    <x v="1"/>
    <s v="00:03"/>
    <s v="Cumplido"/>
    <d v="1899-12-30T00:03:17"/>
    <s v="Cumplido"/>
  </r>
  <r>
    <s v="INC000000494200"/>
    <s v="Caida de Canal - Registraduria Municipal Armero - Tolima"/>
    <s v="CONECTIVIDAD WAN"/>
    <s v="Alta"/>
    <s v="Cerrado"/>
    <s v="RNEC-MONITOREO NIVEL 1"/>
    <s v="ALBA YINET CORREDOR ESTEPA"/>
    <m/>
    <m/>
    <x v="13"/>
    <x v="299"/>
    <d v="2020-01-10T00:00:00"/>
    <d v="1899-12-30T09:30:52"/>
    <d v="2020-01-10T00:00:00"/>
    <d v="1899-12-30T18:00:51"/>
    <x v="24"/>
    <s v="Cumplido"/>
    <s v="00:01"/>
    <x v="0"/>
    <s v="00:01"/>
    <s v="Cumplido"/>
    <d v="1899-12-30T00:00:08"/>
    <s v="Cumplido"/>
  </r>
  <r>
    <s v="INC000000494203"/>
    <s v="Caida de Canal - Registraduria Municipal Hacari - Norte de Santander"/>
    <s v="CONECTIVIDAD WAN"/>
    <s v="Alta"/>
    <s v="Cerrado"/>
    <s v="RNEC-MONITOREO NIVEL 1"/>
    <s v="ALBA YINET CORREDOR ESTEPA"/>
    <m/>
    <m/>
    <x v="13"/>
    <x v="300"/>
    <d v="2020-01-10T00:00:00"/>
    <d v="1899-12-30T08:54:59"/>
    <d v="2020-01-10T00:00:00"/>
    <d v="1899-12-30T09:48:55"/>
    <x v="31"/>
    <s v="Cumplido"/>
    <s v="00:01"/>
    <x v="0"/>
    <s v="00:01"/>
    <s v="Cumplido"/>
    <d v="1899-12-30T00:01:26"/>
    <s v="Cumplido"/>
  </r>
  <r>
    <s v="INC000000494212"/>
    <s v="Caida de Canal - Registraduria Municipal Nueva Granada Magdalena"/>
    <s v="CONECTIVIDAD WAN"/>
    <s v="Alta"/>
    <s v="Cerrado"/>
    <s v="RNEC-MONITOREO NIVEL 1"/>
    <s v="ALBA YINET CORREDOR ESTEPA"/>
    <m/>
    <m/>
    <x v="13"/>
    <x v="301"/>
    <d v="2020-01-10T00:00:00"/>
    <d v="1899-12-30T09:02:00"/>
    <d v="2020-01-13T00:00:00"/>
    <d v="1899-12-30T08:12:20"/>
    <x v="44"/>
    <s v="Cumplido"/>
    <s v="00:01"/>
    <x v="0"/>
    <s v="00:01"/>
    <s v="Cumplido"/>
    <d v="1899-12-30T00:00:08"/>
    <s v="Cumplido"/>
  </r>
  <r>
    <s v="INC000000494227"/>
    <s v="Caida de Canal - Registraduria Municipal Roberto Payan - Nariño"/>
    <s v="CONECTIVIDAD WAN"/>
    <s v="Alta"/>
    <s v="Cerrado"/>
    <s v="RNEC-NIVEL 2 WAN"/>
    <s v="LAURA VIVIANA GARNICA SALAZAR"/>
    <m/>
    <m/>
    <x v="13"/>
    <x v="302"/>
    <d v="2020-01-10T00:00:00"/>
    <d v="1899-12-30T09:15:30"/>
    <d v="2020-01-13T00:00:00"/>
    <d v="1899-12-30T09:32:47"/>
    <x v="30"/>
    <s v="Cumplido"/>
    <s v="00:08"/>
    <x v="0"/>
    <s v="00:01"/>
    <s v="Cumplido"/>
    <d v="1899-12-30T00:00:07"/>
    <s v="Cumplido"/>
  </r>
  <r>
    <s v="INC000000494230"/>
    <s v="Caida de Canal - Registraduria Topaipi - Cundinamarca"/>
    <s v="CONECTIVIDAD WAN"/>
    <s v="Alta"/>
    <s v="Cerrado"/>
    <s v="RNEC-NIVEL 2 WAN"/>
    <s v="JORGE LUIS ROJAS DURAN"/>
    <m/>
    <m/>
    <x v="13"/>
    <x v="303"/>
    <d v="2020-01-10T00:00:00"/>
    <d v="1899-12-30T09:21:23"/>
    <d v="2020-01-13T00:00:00"/>
    <d v="1899-12-30T08:48:49"/>
    <x v="30"/>
    <s v="Cumplido"/>
    <s v="00:16"/>
    <x v="1"/>
    <s v="00:02"/>
    <s v="Cumplido"/>
    <d v="1899-12-30T00:01:19"/>
    <s v="Cumplido"/>
  </r>
  <r>
    <s v="INC000000494231"/>
    <s v="Caida de Canal - Registraduria Municipal El Tambo - Nariño"/>
    <s v="CONECTIVIDAD WAN"/>
    <s v="Alta"/>
    <s v="Cerrado"/>
    <s v="RNEC-NIVEL 2 WAN"/>
    <s v="IVAN ANDRES DIAZ BARRETO"/>
    <m/>
    <m/>
    <x v="13"/>
    <x v="304"/>
    <d v="2020-01-10T00:00:00"/>
    <d v="1899-12-30T09:25:24"/>
    <d v="2020-01-13T00:00:00"/>
    <d v="1899-12-30T11:10:44"/>
    <x v="41"/>
    <s v="Cumplido"/>
    <s v="00:19"/>
    <x v="0"/>
    <s v="00:01"/>
    <s v="Cumplido"/>
    <d v="1899-12-30T00:02:16"/>
    <s v="Cumplido"/>
  </r>
  <r>
    <s v="INC000000494242"/>
    <s v="Caida de Canal - Registraduria El Tablon - Nariño"/>
    <s v="CONECTIVIDAD WAN"/>
    <s v="Alta"/>
    <s v="Cerrado"/>
    <s v="RNEC-NIVEL 2 WAN"/>
    <s v="JORGE LUIS ROJAS DURAN"/>
    <m/>
    <m/>
    <x v="13"/>
    <x v="305"/>
    <d v="2020-01-10T00:00:00"/>
    <d v="1899-12-30T09:52:16"/>
    <d v="2020-01-13T00:00:00"/>
    <d v="1899-12-30T11:17:12"/>
    <x v="41"/>
    <s v="Cumplido"/>
    <s v="00:43"/>
    <x v="1"/>
    <s v="00:01"/>
    <s v="Cumplido"/>
    <d v="1899-12-30T00:01:00"/>
    <s v="Cumplido"/>
  </r>
  <r>
    <s v="INC000000494265"/>
    <s v="Caida de Canal - Registraduria Sabanas De San Angel - Magdalena"/>
    <s v="CONECTIVIDAD WAN"/>
    <s v="Alta"/>
    <s v="Cerrado"/>
    <s v="RNEC-MONITOREO NIVEL 1"/>
    <s v="ALBA YINET CORREDOR ESTEPA"/>
    <m/>
    <m/>
    <x v="13"/>
    <x v="306"/>
    <d v="2020-01-10T00:00:00"/>
    <d v="1899-12-30T10:13:50"/>
    <d v="2020-01-13T00:00:00"/>
    <d v="1899-12-30T08:15:37"/>
    <x v="44"/>
    <s v="Cumplido"/>
    <s v="00:02"/>
    <x v="0"/>
    <s v="00:02"/>
    <s v="Cumplido"/>
    <d v="1899-12-30T00:02:01"/>
    <s v="Cumplido"/>
  </r>
  <r>
    <s v="INC000000494273"/>
    <s v="Usuario(a) Reporta Problemas De Inicio de Sesión en su equipo"/>
    <s v="CORREO ELECTRÓNICO"/>
    <s v="Alta"/>
    <s v="Cerrado"/>
    <s v="RNEC-MESA NIVEL 1"/>
    <s v="DIEGO FERNANDO ARCINIEGAS GUALTEROS"/>
    <m/>
    <m/>
    <x v="13"/>
    <x v="307"/>
    <d v="2020-01-10T00:00:00"/>
    <d v="1899-12-30T10:40:07"/>
    <d v="2020-01-10T00:00:00"/>
    <d v="1899-12-30T10:41:55"/>
    <x v="32"/>
    <s v="Cumplido"/>
    <s v="00:07"/>
    <x v="1"/>
    <s v="00:05"/>
    <s v="Cumplido"/>
    <d v="1899-12-30T00:05:54"/>
    <s v="Cumplido"/>
  </r>
  <r>
    <s v="INC000000494302"/>
    <s v="Caida de Canal - Registraduria Municipal Unguia - Choco"/>
    <s v="CONECTIVIDAD WAN"/>
    <s v="Alta"/>
    <s v="Cerrado"/>
    <s v="RNEC-MONITOREO NIVEL 1"/>
    <s v="DIEGO ARMANDO ROMERO RODRIGUEZ"/>
    <m/>
    <m/>
    <x v="13"/>
    <x v="308"/>
    <d v="2020-01-10T00:00:00"/>
    <d v="1899-12-30T09:35:52"/>
    <d v="2020-01-13T00:00:00"/>
    <d v="1899-12-30T08:40:54"/>
    <x v="30"/>
    <s v="Cumplido"/>
    <s v="00:02"/>
    <x v="0"/>
    <s v="00:02"/>
    <s v="Cumplido"/>
    <d v="1899-12-30T00:02:17"/>
    <s v="Cumplido"/>
  </r>
  <r>
    <s v="INC000000494307"/>
    <s v="Caida de Canal - Registraduria Municipal Alto Baudo - Choco"/>
    <s v="CONECTIVIDAD WAN"/>
    <s v="Alta"/>
    <s v="Cerrado"/>
    <s v="RNEC-MONITOREO NIVEL 1"/>
    <s v="DIEGO ARMANDO ROMERO RODRIGUEZ"/>
    <m/>
    <m/>
    <x v="13"/>
    <x v="309"/>
    <d v="2020-01-10T00:00:00"/>
    <d v="1899-12-30T09:40:23"/>
    <d v="2020-01-16T00:00:00"/>
    <d v="1899-12-30T18:07:02"/>
    <x v="45"/>
    <s v="Incumplido"/>
    <s v="36:19"/>
    <x v="0"/>
    <s v="00:01"/>
    <s v="Cumplido"/>
    <d v="1899-12-30T00:01:13"/>
    <s v="Cumplido"/>
  </r>
  <r>
    <s v="INC000000494328"/>
    <s v="Equipo Fuera del dominio"/>
    <s v="CONECTIVIDAD LAN"/>
    <s v="Media"/>
    <s v="Cerrado"/>
    <s v="RNEC-SOPORTE SITIO NIVEL 1"/>
    <s v="JUAN FELIPE CAICEDO BARRETO"/>
    <m/>
    <m/>
    <x v="13"/>
    <x v="310"/>
    <d v="2020-01-10T00:00:00"/>
    <d v="1899-12-30T10:26:51"/>
    <d v="2020-01-10T00:00:00"/>
    <d v="1899-12-30T15:36:23"/>
    <x v="43"/>
    <s v="Cumplido"/>
    <s v="02:09"/>
    <x v="1"/>
    <s v="00:02"/>
    <s v="Cumplido"/>
    <d v="1899-12-30T00:02:12"/>
    <s v="Cumplido"/>
  </r>
  <r>
    <s v="INC000000494332"/>
    <s v="Caida de Canal - Registraduria Ariguani (el Dificil) Magdalena"/>
    <s v="CONECTIVIDAD WAN"/>
    <s v="Alta"/>
    <s v="Cerrado"/>
    <s v="RNEC-MONITOREO NIVEL 1"/>
    <s v="ALBA YINET CORREDOR ESTEPA"/>
    <m/>
    <m/>
    <x v="13"/>
    <x v="311"/>
    <d v="2020-01-10T00:00:00"/>
    <d v="1899-12-30T10:33:48"/>
    <d v="2020-01-13T00:00:00"/>
    <d v="1899-12-30T08:17:55"/>
    <x v="30"/>
    <s v="Cumplido"/>
    <s v="00:01"/>
    <x v="0"/>
    <s v="00:01"/>
    <s v="Cumplido"/>
    <d v="1899-12-30T00:01:42"/>
    <s v="Cumplido"/>
  </r>
  <r>
    <s v="INC000000494337"/>
    <s v="Caida de Canal - Registraduria Municipal La Jagua Del Pilar - Guajira"/>
    <s v="CONECTIVIDAD WAN"/>
    <s v="Alta"/>
    <s v="Cerrado"/>
    <s v="RNEC-MONITOREO NIVEL 1"/>
    <s v="ALBA YINET CORREDOR ESTEPA"/>
    <m/>
    <m/>
    <x v="13"/>
    <x v="312"/>
    <d v="2020-01-10T00:00:00"/>
    <d v="1899-12-30T10:41:02"/>
    <d v="2020-01-13T00:00:00"/>
    <d v="1899-12-30T08:19:59"/>
    <x v="30"/>
    <s v="Cumplido"/>
    <s v="00:01"/>
    <x v="0"/>
    <s v="00:01"/>
    <s v="Cumplido"/>
    <d v="1899-12-30T00:00:08"/>
    <s v="Cumplido"/>
  </r>
  <r>
    <s v="INC000000494339"/>
    <s v="Caida de Canal - Registraduria Municipal El Doncello - Caqueta"/>
    <s v="CONECTIVIDAD WAN"/>
    <s v="Alta"/>
    <s v="Cerrado"/>
    <s v="RNEC-NIVEL 2 WAN"/>
    <s v="JORGE LUIS ROJAS DURAN"/>
    <m/>
    <m/>
    <x v="13"/>
    <x v="313"/>
    <d v="2020-01-10T00:00:00"/>
    <d v="1899-12-30T10:46:18"/>
    <d v="2020-01-13T00:00:00"/>
    <d v="1899-12-30T16:30:32"/>
    <x v="46"/>
    <s v="Cumplido"/>
    <s v="00:11"/>
    <x v="0"/>
    <s v="00:01"/>
    <s v="Cumplido"/>
    <d v="1899-12-30T00:01:21"/>
    <s v="Cumplido"/>
  </r>
  <r>
    <s v="INC000000494346"/>
    <s v="Caida de Canal - Registraduria Municipal Mosquera - Cundinamarca"/>
    <s v="CONECTIVIDAD WAN"/>
    <s v="Alta"/>
    <s v="Cerrado"/>
    <s v="RNEC-MONITOREO NIVEL 1"/>
    <s v="MAGDA LISETHE DUQUE GAMBA"/>
    <m/>
    <m/>
    <x v="13"/>
    <x v="314"/>
    <d v="2020-01-10T00:00:00"/>
    <d v="1899-12-30T10:53:38"/>
    <d v="2020-01-10T00:00:00"/>
    <d v="1899-12-30T13:22:36"/>
    <x v="42"/>
    <s v="Cumplido"/>
    <s v="00:00"/>
    <x v="0"/>
    <s v="00:00"/>
    <s v="Cumplido"/>
    <d v="1899-12-30T00:00:55"/>
    <s v="Cumplido"/>
  </r>
  <r>
    <s v="INC000000494353"/>
    <s v="Usuario(a) Reporta Problemas De Inicio de Sesión en su equipo"/>
    <s v="DIRECTORIO ACTIVO"/>
    <s v="Baja"/>
    <s v="Cerrado"/>
    <s v="RNEC-MESA NIVEL 1"/>
    <s v="DIEGO FERNANDO ARCINIEGAS GUALTEROS"/>
    <m/>
    <m/>
    <x v="13"/>
    <x v="315"/>
    <d v="2020-01-10T00:00:00"/>
    <d v="1899-12-30T11:00:46"/>
    <d v="2020-01-10T00:00:00"/>
    <d v="1899-12-30T11:01:22"/>
    <x v="32"/>
    <s v="Cumplido"/>
    <s v="00:01"/>
    <x v="1"/>
    <s v="00:00"/>
    <s v="Cumplido"/>
    <d v="1899-12-30T00:00:55"/>
    <s v="Cumplido"/>
  </r>
  <r>
    <s v="INC000000494368"/>
    <s v="Caida de Canal - Registraduría Especial - Ibague Tolima"/>
    <s v="CONECTIVIDAD WAN"/>
    <s v="Alta"/>
    <s v="Cerrado"/>
    <s v="RNEC-MONITOREO NIVEL 1"/>
    <s v="MAGDA LISETHE DUQUE GAMBA"/>
    <m/>
    <m/>
    <x v="13"/>
    <x v="316"/>
    <d v="2020-01-10T00:00:00"/>
    <d v="1899-12-30T11:25:04"/>
    <d v="2020-01-10T00:00:00"/>
    <d v="1899-12-30T13:54:34"/>
    <x v="42"/>
    <s v="Cumplido"/>
    <s v="00:01"/>
    <x v="0"/>
    <s v="00:01"/>
    <s v="Cumplido"/>
    <d v="1899-12-30T00:00:08"/>
    <s v="Cumplido"/>
  </r>
  <r>
    <s v="INC000000494414"/>
    <s v="Falla de navegacion"/>
    <s v="CONECTIVIDAD LAN"/>
    <s v="Baja"/>
    <s v="Cerrado"/>
    <s v="RNEC-SOPORTE SITIO NIVEL 1"/>
    <s v="JUAN FELIPE CAICEDO BARRETO"/>
    <m/>
    <m/>
    <x v="13"/>
    <x v="317"/>
    <d v="2020-01-10T00:00:00"/>
    <d v="1899-12-30T10:10:39"/>
    <d v="2020-01-10T00:00:00"/>
    <d v="1899-12-30T12:12:19"/>
    <x v="42"/>
    <s v="Cumplido"/>
    <s v="02:04"/>
    <x v="2"/>
    <s v="00:02"/>
    <s v="Cumplido"/>
    <d v="1899-12-30T00:03:41"/>
    <s v="Cumplido"/>
  </r>
  <r>
    <s v="INC000000494425"/>
    <s v="Caida de Canal - Registraduria Municipal Toribio - Cauca"/>
    <s v="CONECTIVIDAD WAN"/>
    <s v="Alta"/>
    <s v="Cerrado"/>
    <s v="RNEC-MONITOREO NIVEL 1"/>
    <s v="DIEGO ARMANDO ROMERO RODRIGUEZ"/>
    <m/>
    <m/>
    <x v="13"/>
    <x v="318"/>
    <d v="2020-01-10T00:00:00"/>
    <d v="1899-12-30T10:22:39"/>
    <d v="2020-01-13T00:00:00"/>
    <d v="1899-12-30T08:25:28"/>
    <x v="30"/>
    <s v="Cumplido"/>
    <s v="00:01"/>
    <x v="0"/>
    <s v="00:01"/>
    <s v="Cumplido"/>
    <d v="1899-12-30T00:01:31"/>
    <s v="Cumplido"/>
  </r>
  <r>
    <s v="INC000000494431"/>
    <s v="Caida de Canal - Registraduria Municipal Padilla - Cauca"/>
    <s v="CONECTIVIDAD WAN"/>
    <s v="Alta"/>
    <s v="Cerrado"/>
    <s v="RNEC-MONITOREO NIVEL 1"/>
    <s v="GIAN CARLO TOVAR RAMIREZ"/>
    <m/>
    <m/>
    <x v="13"/>
    <x v="319"/>
    <d v="2020-01-10T00:00:00"/>
    <d v="1899-12-30T10:27:17"/>
    <d v="2020-01-10T00:00:00"/>
    <d v="1899-12-30T11:42:25"/>
    <x v="32"/>
    <s v="Cumplido"/>
    <s v="00:01"/>
    <x v="0"/>
    <s v="00:01"/>
    <s v="Cumplido"/>
    <d v="1899-12-30T00:00:08"/>
    <s v="Cumplido"/>
  </r>
  <r>
    <s v="INC000000494435"/>
    <s v="Usuario(a) Reporta Problemas De Inicio de Sesión en su equipo"/>
    <s v="DIRECTORIO ACTIVO"/>
    <s v="Baja"/>
    <s v="Cerrado"/>
    <s v="RNEC-MESA NIVEL 1"/>
    <s v="DIEGO FERNANDO ARCINIEGAS GUALTEROS"/>
    <m/>
    <m/>
    <x v="13"/>
    <x v="320"/>
    <d v="2020-01-10T00:00:00"/>
    <d v="1899-12-30T10:58:32"/>
    <d v="2020-01-10T00:00:00"/>
    <d v="1899-12-30T10:59:11"/>
    <x v="32"/>
    <s v="Cumplido"/>
    <s v="00:02"/>
    <x v="1"/>
    <s v="00:01"/>
    <s v="Cumplido"/>
    <d v="1899-12-30T00:01:31"/>
    <s v="Cumplido"/>
  </r>
  <r>
    <s v="INC000000494439"/>
    <s v="Fallo Correo Electronico"/>
    <s v="CORREO ELECTRÓNICO"/>
    <s v="Baja"/>
    <s v="Cerrado"/>
    <s v="RNEC-MESA NIVEL 1"/>
    <s v="LUIS ANTONIO SANTAMARIA GOMEZ"/>
    <m/>
    <m/>
    <x v="13"/>
    <x v="321"/>
    <d v="2020-01-10T00:00:00"/>
    <d v="1899-12-30T11:09:08"/>
    <d v="2020-01-10T00:00:00"/>
    <d v="1899-12-30T11:09:56"/>
    <x v="32"/>
    <s v="Cumplido"/>
    <s v="00:08"/>
    <x v="1"/>
    <s v="00:07"/>
    <s v="Cumplido"/>
    <d v="1899-12-30T00:02:29"/>
    <s v="Cumplido"/>
  </r>
  <r>
    <s v="INC000000494441"/>
    <s v="Usuario(a) Reporta Problemas De Inicio de Sesión en su equipo"/>
    <s v="DIRECTORIO ACTIVO"/>
    <s v="Baja"/>
    <s v="Cerrado"/>
    <s v="RNEC-MESA NIVEL 1"/>
    <s v="DIEGO FERNANDO ARCINIEGAS GUALTEROS"/>
    <m/>
    <m/>
    <x v="13"/>
    <x v="322"/>
    <d v="2020-01-10T00:00:00"/>
    <d v="1899-12-30T11:03:48"/>
    <d v="2020-01-10T00:00:00"/>
    <d v="1899-12-30T11:05:15"/>
    <x v="32"/>
    <s v="Cumplido"/>
    <s v="00:02"/>
    <x v="1"/>
    <s v="00:00"/>
    <s v="Cumplido"/>
    <d v="1899-12-30T00:00:47"/>
    <s v="Cumplido"/>
  </r>
  <r>
    <s v="INC000000494447"/>
    <s v="Usuario(a) Reporta Problemas De Inicio de Sesión en su equipo"/>
    <s v="DIRECTORIO ACTIVO"/>
    <s v="Baja"/>
    <s v="Cerrado"/>
    <s v="RNEC-MESA NIVEL 1"/>
    <s v="DIEGO FERNANDO ARCINIEGAS GUALTEROS"/>
    <m/>
    <m/>
    <x v="13"/>
    <x v="323"/>
    <d v="2020-01-10T00:00:00"/>
    <d v="1899-12-30T11:08:40"/>
    <d v="2020-01-10T00:00:00"/>
    <d v="1899-12-30T11:09:12"/>
    <x v="32"/>
    <s v="Cumplido"/>
    <s v="00:03"/>
    <x v="1"/>
    <s v="00:02"/>
    <s v="Cumplido"/>
    <d v="1899-12-30T00:02:22"/>
    <s v="Cumplido"/>
  </r>
  <r>
    <s v="INC000000494451"/>
    <s v="Caida de Canal - Registraduria Municipal Ovejas - Sucre"/>
    <s v="CONECTIVIDAD WAN"/>
    <s v="Alta"/>
    <s v="Cerrado"/>
    <s v="RNEC-MONITOREO NIVEL 1"/>
    <s v="ALBA YINET CORREDOR ESTEPA"/>
    <m/>
    <m/>
    <x v="13"/>
    <x v="324"/>
    <d v="2020-01-10T00:00:00"/>
    <d v="1899-12-30T11:19:54"/>
    <d v="2020-01-10T00:00:00"/>
    <d v="1899-12-30T12:05:15"/>
    <x v="32"/>
    <s v="Cumplido"/>
    <s v="00:01"/>
    <x v="0"/>
    <s v="00:01"/>
    <s v="Cumplido"/>
    <d v="1899-12-30T00:01:46"/>
    <s v="Cumplido"/>
  </r>
  <r>
    <s v="INC000000494465"/>
    <s v="Caida de Canal - Registraduría Municipal Chimichagua - Cesar"/>
    <s v="CONECTIVIDAD WAN"/>
    <s v="Alta"/>
    <s v="Cerrado"/>
    <s v="RNEC-MONITOREO NIVEL 1"/>
    <s v="GIAN CARLO TOVAR RAMIREZ"/>
    <m/>
    <m/>
    <x v="13"/>
    <x v="325"/>
    <d v="2020-01-10T00:00:00"/>
    <d v="1899-12-30T11:43:19"/>
    <d v="2020-01-10T00:00:00"/>
    <d v="1899-12-30T12:41:09"/>
    <x v="42"/>
    <s v="Cumplido"/>
    <s v="00:02"/>
    <x v="0"/>
    <s v="00:02"/>
    <s v="Cumplido"/>
    <d v="1899-12-30T00:02:12"/>
    <s v="Cumplido"/>
  </r>
  <r>
    <s v="INC000000494483"/>
    <s v="Problemas con la Morfotablet"/>
    <s v="TELEFONÍA MÓVIL"/>
    <s v="Baja"/>
    <s v="Cerrado"/>
    <s v="RNEC-MESA NIVEL 1"/>
    <s v="DIEGO FERNANDO ARCINIEGAS GUALTEROS"/>
    <m/>
    <m/>
    <x v="13"/>
    <x v="326"/>
    <d v="2020-01-10T00:00:00"/>
    <d v="1899-12-30T12:43:12"/>
    <d v="2020-01-10T00:00:00"/>
    <d v="1899-12-30T13:09:33"/>
    <x v="42"/>
    <s v="Cumplido"/>
    <s v="00:33"/>
    <x v="1"/>
    <s v="00:07"/>
    <s v="Cumplido"/>
    <d v="1899-12-30T00:07:12"/>
    <s v="Cumplido"/>
  </r>
  <r>
    <s v="INC000000494501"/>
    <s v="Caida de Canal - Registraduria Municipal Urumita - La guajira"/>
    <s v="CONECTIVIDAD WAN"/>
    <s v="Alta"/>
    <s v="Cerrado"/>
    <s v="RNEC-MONITOREO NIVEL 1"/>
    <s v="DIEGO ARMANDO ROMERO RODRIGUEZ"/>
    <m/>
    <m/>
    <x v="13"/>
    <x v="327"/>
    <d v="2020-01-10T00:00:00"/>
    <d v="1899-12-30T11:13:48"/>
    <d v="2020-01-13T00:00:00"/>
    <d v="1899-12-30T08:23:02"/>
    <x v="30"/>
    <s v="Cumplido"/>
    <s v="00:01"/>
    <x v="0"/>
    <s v="00:01"/>
    <s v="Cumplido"/>
    <d v="1899-12-30T00:01:57"/>
    <s v="Cumplido"/>
  </r>
  <r>
    <s v="INC000000494502"/>
    <s v="Usuario(a) Reporta Problemas De Inicio de Sesión en su equipo"/>
    <s v="HOSTING - CORREO ELECTRÓNICO"/>
    <s v="Baja"/>
    <s v="Cerrado"/>
    <s v="RNEC-MESA NIVEL 1"/>
    <s v="DIEGO FERNANDO ARCINIEGAS GUALTEROS"/>
    <m/>
    <m/>
    <x v="13"/>
    <x v="328"/>
    <d v="2020-01-10T00:00:00"/>
    <d v="1899-12-30T11:15:10"/>
    <d v="2020-01-10T00:00:00"/>
    <d v="1899-12-30T11:15:36"/>
    <x v="32"/>
    <s v="Cumplido"/>
    <s v="00:02"/>
    <x v="1"/>
    <s v="00:02"/>
    <s v="Cumplido"/>
    <d v="1899-12-30T00:02:19"/>
    <s v="Cumplido"/>
  </r>
  <r>
    <s v="INC000000494520"/>
    <s v="Caida de Canal - Registraduria Municipal San Francisco - Putumayo"/>
    <s v="CONECTIVIDAD WAN"/>
    <s v="Alta"/>
    <s v="Cerrado"/>
    <s v="RNEC-MONITOREO NIVEL 1"/>
    <s v="ALBA YINET CORREDOR ESTEPA"/>
    <m/>
    <m/>
    <x v="13"/>
    <x v="329"/>
    <d v="2020-01-10T00:00:00"/>
    <d v="1899-12-30T11:50:32"/>
    <d v="2020-01-10T00:00:00"/>
    <d v="1899-12-30T13:53:39"/>
    <x v="42"/>
    <s v="Cumplido"/>
    <s v="00:00"/>
    <x v="0"/>
    <s v="00:00"/>
    <s v="Cumplido"/>
    <d v="1899-12-30T00:01:31"/>
    <s v="Cumplido"/>
  </r>
  <r>
    <s v="INC000000494526"/>
    <s v="Caida de Canal - Registraduria Municipal Altos Del Rosario - Bolivar"/>
    <s v="CONECTIVIDAD WAN"/>
    <s v="Alta"/>
    <s v="Cerrado"/>
    <s v="RNEC-MONITOREO NIVEL 1"/>
    <s v="MAGDA LISETHE DUQUE GAMBA"/>
    <m/>
    <m/>
    <x v="13"/>
    <x v="330"/>
    <d v="2020-01-10T00:00:00"/>
    <d v="1899-12-30T11:55:43"/>
    <d v="2020-01-10T00:00:00"/>
    <d v="1899-12-30T13:33:12"/>
    <x v="42"/>
    <s v="Cumplido"/>
    <s v="00:01"/>
    <x v="0"/>
    <s v="00:01"/>
    <s v="Cumplido"/>
    <d v="1899-12-30T00:01:31"/>
    <s v="Cumplido"/>
  </r>
  <r>
    <s v="INC000000494580"/>
    <s v="Correo Electronico"/>
    <s v="CORREO ELECTRÓNICO"/>
    <s v="Baja"/>
    <s v="Cerrado"/>
    <s v="RNEC-SOPORTE SITIO NIVEL 1"/>
    <s v="JUAN FELIPE CAICEDO BARRETO"/>
    <m/>
    <m/>
    <x v="13"/>
    <x v="331"/>
    <d v="2020-01-10T00:00:00"/>
    <d v="1899-12-30T12:48:03"/>
    <d v="2020-01-10T00:00:00"/>
    <d v="1899-12-30T15:21:56"/>
    <x v="43"/>
    <s v="Cumplido"/>
    <s v="02:36"/>
    <x v="1"/>
    <s v="00:02"/>
    <s v="Cumplido"/>
    <d v="1899-12-30T00:02:11"/>
    <s v="Cumplido"/>
  </r>
  <r>
    <s v="INC000000494607"/>
    <s v="Caida de Canal - Registraduria Municipal Mesetas - Meta"/>
    <s v="CONECTIVIDAD WAN"/>
    <s v="Alta"/>
    <s v="Cerrado"/>
    <s v="RNEC-MONITOREO NIVEL 1"/>
    <s v="ALBA YINET CORREDOR ESTEPA"/>
    <m/>
    <m/>
    <x v="13"/>
    <x v="332"/>
    <d v="2020-01-10T00:00:00"/>
    <d v="1899-12-30T12:02:07"/>
    <d v="2020-01-13T00:00:00"/>
    <d v="1899-12-30T08:22:37"/>
    <x v="30"/>
    <s v="Cumplido"/>
    <s v="00:01"/>
    <x v="0"/>
    <s v="00:01"/>
    <s v="Cumplido"/>
    <d v="1899-12-30T00:00:06"/>
    <s v="Cumplido"/>
  </r>
  <r>
    <s v="INC000000494693"/>
    <s v="Problemas con el Antivirus"/>
    <s v="SEGURIDAD INFORMÁTICA"/>
    <s v="Baja"/>
    <s v="Cerrado"/>
    <s v="RNEC-SOPORTE SITIO NIVEL 1"/>
    <s v="JEISON HERNAN TUNJUELO HENAO"/>
    <m/>
    <m/>
    <x v="13"/>
    <x v="333"/>
    <d v="2020-01-10T00:00:00"/>
    <d v="1899-12-30T14:48:27"/>
    <d v="2020-01-10T00:00:00"/>
    <d v="1899-12-30T16:07:27"/>
    <x v="24"/>
    <s v="Cumplido"/>
    <s v="01:22"/>
    <x v="1"/>
    <s v="00:03"/>
    <s v="Cumplido"/>
    <d v="1899-12-30T00:03:58"/>
    <s v="Cumplido"/>
  </r>
  <r>
    <s v="INC000000494769"/>
    <s v="Usuario(a) Reporta Problemas De Inicio de Sesión en su equipo"/>
    <s v="CORREO ELECTRÓNICO"/>
    <s v="Baja"/>
    <s v="Cerrado"/>
    <s v="RNEC-MESA NIVEL 1"/>
    <s v="DIEGO FERNANDO ARCINIEGAS GUALTEROS"/>
    <m/>
    <m/>
    <x v="13"/>
    <x v="334"/>
    <d v="2020-01-10T00:00:00"/>
    <d v="1899-12-30T15:26:10"/>
    <d v="2020-01-10T00:00:00"/>
    <d v="1899-12-30T15:35:33"/>
    <x v="43"/>
    <s v="Cumplido"/>
    <s v="00:11"/>
    <x v="1"/>
    <s v="00:02"/>
    <s v="Cumplido"/>
    <d v="1899-12-30T00:01:34"/>
    <s v="Cumplido"/>
  </r>
  <r>
    <s v="INC000000494789"/>
    <s v="Caida de Canal - Delegación Departamental  del  Meta"/>
    <s v="CONECTIVIDAD WAN"/>
    <s v="Alta"/>
    <s v="Cerrado"/>
    <s v="RNEC-NIVEL 2 WAN"/>
    <s v="LAURA VIVIANA GARNICA SALAZAR"/>
    <m/>
    <m/>
    <x v="13"/>
    <x v="335"/>
    <d v="2020-01-10T00:00:00"/>
    <d v="1899-12-30T15:52:32"/>
    <d v="2020-01-10T00:00:00"/>
    <d v="1899-12-30T16:32:28"/>
    <x v="24"/>
    <s v="Cumplido"/>
    <s v="00:34"/>
    <x v="0"/>
    <s v="00:02"/>
    <s v="Cumplido"/>
    <d v="1899-12-30T00:02:22"/>
    <s v="Cumplido"/>
  </r>
  <r>
    <s v="INC000000494820"/>
    <s v="Caida de Canal  -  Registraduria Municipal Pijiño del Carmen Magdalena"/>
    <s v="CONECTIVIDAD WAN"/>
    <s v="Alta"/>
    <s v="Cerrado"/>
    <s v="RNEC-MONITOREO NIVEL 1"/>
    <s v="GIAN CARLO TOVAR RAMIREZ"/>
    <m/>
    <m/>
    <x v="13"/>
    <x v="336"/>
    <d v="2020-01-10T00:00:00"/>
    <d v="1899-12-30T14:27:17"/>
    <d v="2020-01-13T00:00:00"/>
    <d v="1899-12-30T08:41:05"/>
    <x v="30"/>
    <s v="Cumplido"/>
    <s v="00:02"/>
    <x v="0"/>
    <s v="00:02"/>
    <s v="Cumplido"/>
    <d v="1899-12-30T00:03:55"/>
    <s v="Cumplido"/>
  </r>
  <r>
    <s v="INC000000494868"/>
    <s v="Caida de Canal - Registraduria Municipal Tiquisio (Pto. Rico) - Bolivar"/>
    <s v="CONECTIVIDAD WAN"/>
    <s v="Alta"/>
    <s v="Cerrado"/>
    <s v="RNEC-MONITOREO NIVEL 1"/>
    <s v="ALBA YINET CORREDOR ESTEPA"/>
    <m/>
    <m/>
    <x v="13"/>
    <x v="337"/>
    <d v="2020-01-10T00:00:00"/>
    <d v="1899-12-30T16:05:25"/>
    <d v="2020-01-13T00:00:00"/>
    <d v="1899-12-30T08:25:06"/>
    <x v="30"/>
    <s v="Cumplido"/>
    <s v="00:01"/>
    <x v="0"/>
    <s v="00:01"/>
    <s v="Cumplido"/>
    <d v="1899-12-30T00:01:41"/>
    <s v="Cumplido"/>
  </r>
  <r>
    <s v="INC000000494869"/>
    <s v="Caida de Canal - Registraduria Municipal Abriaqui - Antioquia"/>
    <s v="CONECTIVIDAD WAN"/>
    <s v="Alta"/>
    <s v="Cerrado"/>
    <s v="RNEC-MONITOREO NIVEL 1"/>
    <s v="ALBA YINET CORREDOR ESTEPA"/>
    <m/>
    <m/>
    <x v="13"/>
    <x v="338"/>
    <d v="2020-01-10T00:00:00"/>
    <d v="1899-12-30T16:09:14"/>
    <d v="2020-01-10T00:00:00"/>
    <d v="1899-12-30T17:10:41"/>
    <x v="24"/>
    <s v="Cumplido"/>
    <s v="00:01"/>
    <x v="0"/>
    <s v="00:01"/>
    <s v="Cumplido"/>
    <d v="1899-12-30T00:00:07"/>
    <s v="Cumplido"/>
  </r>
  <r>
    <s v="INC000000494871"/>
    <s v="Caida de Canal - Registraduria Dabeiba - Antioquia"/>
    <s v="CONECTIVIDAD WAN"/>
    <s v="Alta"/>
    <s v="Cerrado"/>
    <s v="RNEC-MONITOREO NIVEL 1"/>
    <s v="GIAN CARLO TOVAR RAMIREZ"/>
    <m/>
    <m/>
    <x v="13"/>
    <x v="339"/>
    <d v="2020-01-10T00:00:00"/>
    <d v="1899-12-30T16:14:13"/>
    <d v="2020-01-10T00:00:00"/>
    <d v="1899-12-30T16:56:58"/>
    <x v="24"/>
    <s v="Cumplido"/>
    <s v="00:01"/>
    <x v="0"/>
    <s v="00:01"/>
    <s v="Cumplido"/>
    <d v="1899-12-30T00:02:02"/>
    <s v="Cumplido"/>
  </r>
  <r>
    <s v="INC000000494876"/>
    <s v="Caida de Canal - Registraduria Municipal San Luis De Palenque - Casanare"/>
    <s v="CONECTIVIDAD WAN"/>
    <s v="Alta"/>
    <s v="Cerrado"/>
    <s v="RNEC-MONITOREO NIVEL 1"/>
    <s v="ALBA YINET CORREDOR ESTEPA"/>
    <m/>
    <m/>
    <x v="13"/>
    <x v="340"/>
    <d v="2020-01-10T00:00:00"/>
    <d v="1899-12-30T16:20:25"/>
    <d v="2020-01-13T00:00:00"/>
    <d v="1899-12-30T08:38:47"/>
    <x v="30"/>
    <s v="Cumplido"/>
    <s v="00:01"/>
    <x v="0"/>
    <s v="00:01"/>
    <s v="Cumplido"/>
    <d v="1899-12-30T00:00:11"/>
    <s v="Cumplido"/>
  </r>
  <r>
    <s v="INC000000494884"/>
    <s v="Caida de Canal - Registraduria Municipal El Roble - Sucre"/>
    <s v="CONECTIVIDAD WAN"/>
    <s v="Alta"/>
    <s v="Cerrado"/>
    <s v="RNEC-MONITOREO NIVEL 1"/>
    <s v="ALBA YINET CORREDOR ESTEPA"/>
    <m/>
    <m/>
    <x v="13"/>
    <x v="341"/>
    <d v="2020-01-10T00:00:00"/>
    <d v="1899-12-30T16:35:40"/>
    <d v="2020-01-13T00:00:00"/>
    <d v="1899-12-30T08:30:15"/>
    <x v="30"/>
    <s v="Cumplido"/>
    <s v="00:01"/>
    <x v="0"/>
    <s v="00:01"/>
    <s v="Cumplido"/>
    <d v="1899-12-30T00:00:07"/>
    <s v="Cumplido"/>
  </r>
  <r>
    <s v="INC000000494888"/>
    <s v="Caida de Canal - Registraduria Municipal Palmito - Sucre"/>
    <s v="CONECTIVIDAD WAN"/>
    <s v="Alta"/>
    <s v="Cerrado"/>
    <s v="RNEC-MONITOREO NIVEL 1"/>
    <s v="MAGDA LISETHE DUQUE GAMBA"/>
    <m/>
    <m/>
    <x v="13"/>
    <x v="342"/>
    <d v="2020-01-10T00:00:00"/>
    <d v="1899-12-30T16:47:34"/>
    <d v="2020-01-10T00:00:00"/>
    <d v="1899-12-30T17:10:46"/>
    <x v="24"/>
    <s v="Cumplido"/>
    <s v="00:01"/>
    <x v="0"/>
    <s v="00:01"/>
    <s v="Cumplido"/>
    <d v="1899-12-30T00:00:06"/>
    <s v="Cumplido"/>
  </r>
  <r>
    <s v="INC000000494903"/>
    <s v="problemas de Correo electrónico"/>
    <s v="CORREO ELECTRÓNICO"/>
    <s v="Baja"/>
    <s v="Cerrado"/>
    <s v="RNEC-SOPORTE SITIO NIVEL 1"/>
    <s v="JUAN FELIPE CAICEDO BARRETO"/>
    <m/>
    <m/>
    <x v="13"/>
    <x v="343"/>
    <d v="2020-01-10T00:00:00"/>
    <d v="1899-12-30T14:56:59"/>
    <d v="2020-01-10T00:00:00"/>
    <d v="1899-12-30T15:59:58"/>
    <x v="43"/>
    <s v="Cumplido"/>
    <s v="01:06"/>
    <x v="1"/>
    <s v="00:03"/>
    <s v="Cumplido"/>
    <d v="1899-12-30T00:03:42"/>
    <s v="Cumplido"/>
  </r>
  <r>
    <s v="INC000000494916"/>
    <s v="Caída de canales - Registradurias Departamento Bolivar"/>
    <s v="CONECTIVIDAD WAN"/>
    <s v="Alta"/>
    <s v="Cerrado"/>
    <s v="RNEC-MONITOREO NIVEL 1"/>
    <s v="ALBA YINET CORREDOR ESTEPA"/>
    <m/>
    <m/>
    <x v="13"/>
    <x v="344"/>
    <d v="2020-01-10T00:00:00"/>
    <d v="1899-12-30T15:07:15"/>
    <d v="2020-01-13T00:00:00"/>
    <d v="1899-12-30T08:36:37"/>
    <x v="30"/>
    <s v="Cumplido"/>
    <s v="00:01"/>
    <x v="0"/>
    <s v="00:01"/>
    <s v="Cumplido"/>
    <d v="1899-12-30T00:01:45"/>
    <s v="Cumplido"/>
  </r>
  <r>
    <s v="INC000000494935"/>
    <s v="Caida de Canal - Registraduria Municipal Margarita - Bolivar"/>
    <s v="CONECTIVIDAD WAN"/>
    <s v="Alta"/>
    <s v="Cerrado"/>
    <s v="RNEC-MONITOREO NIVEL 1"/>
    <s v="GIAN CARLO TOVAR RAMIREZ"/>
    <m/>
    <m/>
    <x v="13"/>
    <x v="345"/>
    <d v="2020-01-10T00:00:00"/>
    <d v="1899-12-30T15:43:24"/>
    <d v="2020-01-13T00:00:00"/>
    <d v="1899-12-30T08:24:02"/>
    <x v="30"/>
    <s v="Cumplido"/>
    <s v="00:02"/>
    <x v="0"/>
    <s v="00:02"/>
    <s v="Cumplido"/>
    <d v="1899-12-30T00:00:09"/>
    <s v="Cumplido"/>
  </r>
  <r>
    <s v="INC000000494952"/>
    <s v="Caida de Canal - Registraduria Municipal Cienaga de Oro - Cordoba"/>
    <s v="CONECTIVIDAD WAN"/>
    <s v="Alta"/>
    <s v="Cerrado"/>
    <s v="RNEC-MONITOREO NIVEL 1"/>
    <s v="ALBA YINET CORREDOR ESTEPA"/>
    <m/>
    <m/>
    <x v="13"/>
    <x v="346"/>
    <d v="2020-01-10T00:00:00"/>
    <d v="1899-12-30T16:24:53"/>
    <d v="2020-01-13T00:00:00"/>
    <d v="1899-12-30T08:34:08"/>
    <x v="30"/>
    <s v="Cumplido"/>
    <s v="00:01"/>
    <x v="0"/>
    <s v="00:01"/>
    <s v="Cumplido"/>
    <d v="1899-12-30T00:01:33"/>
    <s v="Cumplido"/>
  </r>
  <r>
    <s v="INC000000494963"/>
    <s v="RE: Favor"/>
    <s v="CONECTIVIDAD LAN"/>
    <s v="Baja"/>
    <s v="Cerrado"/>
    <s v="RNEC-SOPORTE SITIO NIVEL 1"/>
    <s v="JUAN FELIPE CAICEDO BARRETO"/>
    <m/>
    <m/>
    <x v="13"/>
    <x v="347"/>
    <d v="2020-01-10T00:00:00"/>
    <d v="1899-12-30T16:46:47"/>
    <d v="2020-01-13T00:00:00"/>
    <d v="1899-12-30T09:17:39"/>
    <x v="30"/>
    <s v="Cumplido"/>
    <s v="00:31"/>
    <x v="2"/>
    <s v="00:08"/>
    <s v="Cumplido"/>
    <d v="1899-12-30T00:01:43"/>
    <s v="Cumplido"/>
  </r>
  <r>
    <s v="INC000000494969"/>
    <s v="Caida de Canal - Registraduria Municipal Altos Del Rosario - Bolivar"/>
    <s v="CONECTIVIDAD WAN"/>
    <s v="Alta"/>
    <s v="Cerrado"/>
    <s v="RNEC-MONITOREO NIVEL 1"/>
    <s v="GIAN CARLO TOVAR RAMIREZ"/>
    <m/>
    <m/>
    <x v="13"/>
    <x v="348"/>
    <d v="2020-01-10T00:00:00"/>
    <d v="1899-12-30T16:42:32"/>
    <d v="2020-01-13T00:00:00"/>
    <d v="1899-12-30T08:20:04"/>
    <x v="30"/>
    <s v="Cumplido"/>
    <s v="00:01"/>
    <x v="0"/>
    <s v="00:01"/>
    <s v="Cumplido"/>
    <d v="1899-12-30T00:01:39"/>
    <s v="Cumplido"/>
  </r>
  <r>
    <s v="INC000000495008"/>
    <s v="Caida de Canal  - Delegacion Departamental Amazonas"/>
    <s v="CONECTIVIDAD WAN"/>
    <s v="Alta"/>
    <s v="Cerrado"/>
    <s v="RNEC-MONITOREO NIVEL 1"/>
    <s v="MAGDA LISETHE DUQUE GAMBA"/>
    <m/>
    <m/>
    <x v="13"/>
    <x v="349"/>
    <d v="2020-01-10T00:00:00"/>
    <d v="1899-12-30T17:46:05"/>
    <d v="2020-01-13T00:00:00"/>
    <d v="1899-12-30T08:14:24"/>
    <x v="44"/>
    <s v="Cumplido"/>
    <s v="00:01"/>
    <x v="0"/>
    <s v="00:01"/>
    <s v="Cumplido"/>
    <d v="1899-12-30T00:02:09"/>
    <s v="Cumplido"/>
  </r>
  <r>
    <s v="INC000000496775"/>
    <s v="Falla navegacion - Piso 2 - Direccion Nacional de Registro Civil"/>
    <s v="CONECTIVIDAD LAN"/>
    <s v="Media"/>
    <s v="Cerrado"/>
    <s v="RNEC-SOPORTE SITIO NIVEL 1"/>
    <s v="JUAN FELIPE CAICEDO BARRETO"/>
    <m/>
    <m/>
    <x v="14"/>
    <x v="350"/>
    <d v="2020-01-13T00:00:00"/>
    <d v="1899-12-30T08:29:36"/>
    <d v="2020-01-13T00:00:00"/>
    <d v="1899-12-30T09:12:59"/>
    <x v="30"/>
    <s v="Cumplido"/>
    <s v="00:44"/>
    <x v="1"/>
    <s v="00:00"/>
    <s v="Cumplido"/>
    <d v="1899-12-30T00:00:50"/>
    <s v="Cumplido"/>
  </r>
  <r>
    <s v="INC000000496962"/>
    <s v="Falla Correo"/>
    <s v="CORREO ELECTRÓNICO"/>
    <s v="Media"/>
    <s v="Cerrado"/>
    <s v="RNEC-SOPORTE SITIO NIVEL 1"/>
    <s v="JUAN FELIPE CAICEDO BARRETO"/>
    <m/>
    <m/>
    <x v="14"/>
    <x v="351"/>
    <d v="2020-01-13T00:00:00"/>
    <d v="1899-12-30T09:04:50"/>
    <d v="2020-01-13T00:00:00"/>
    <d v="1899-12-30T09:45:00"/>
    <x v="30"/>
    <s v="Cumplido"/>
    <s v="00:42"/>
    <x v="1"/>
    <s v="00:02"/>
    <s v="Cumplido"/>
    <d v="1899-12-30T00:02:31"/>
    <s v="Cumplido"/>
  </r>
  <r>
    <s v="INC000000496974"/>
    <s v="DEVICE HAS STOPPED RESPONDING TO POLLS. EYP_REGISTRADURIA_MUN_PAZ_DE_ARIPORO_CASANARE"/>
    <s v="CONECTIVIDAD WAN"/>
    <s v="Alta"/>
    <s v="Cerrado"/>
    <s v="RNEC-NIVEL 2 WAN"/>
    <s v="IVAN ANDRES DIAZ BARRETO"/>
    <m/>
    <m/>
    <x v="14"/>
    <x v="352"/>
    <d v="2020-01-13T00:00:00"/>
    <d v="1899-12-30T09:11:23"/>
    <d v="2020-01-14T00:00:00"/>
    <d v="1899-12-30T09:44:53"/>
    <x v="29"/>
    <s v="Cumplido"/>
    <s v="00:42"/>
    <x v="0"/>
    <s v="00:00"/>
    <s v="Cumplido"/>
    <d v="1899-12-30T00:00:00"/>
    <s v="Cumplido"/>
  </r>
  <r>
    <s v="INC000000496976"/>
    <s v="DEVICE HAS STOPPED RESPONDING TO POLLS. PPN_REGISTRADURIA_MUN_BALBOA"/>
    <s v="CONECTIVIDAD WAN"/>
    <s v="Alta"/>
    <s v="Cerrado"/>
    <s v="RNEC-MONITOREO NIVEL 1"/>
    <s v="MAGDA LISETHE DUQUE GAMBA"/>
    <m/>
    <m/>
    <x v="14"/>
    <x v="353"/>
    <d v="2020-01-13T00:00:00"/>
    <d v="1899-12-30T09:11:28"/>
    <d v="2020-01-14T00:00:00"/>
    <d v="1899-12-30T08:26:53"/>
    <x v="47"/>
    <s v="Cumplido"/>
    <s v="00:11"/>
    <x v="0"/>
    <s v="00:00"/>
    <s v="Cumplido"/>
    <d v="1899-12-30T00:00:00"/>
    <s v="Cumplido"/>
  </r>
  <r>
    <s v="INC000000496978"/>
    <s v="DEVICE HAS STOPPED RESPONDING TO POLLS. BOG_REGISTRADURIA_FOMEQUE"/>
    <s v="CONECTIVIDAD WAN"/>
    <s v="Alta"/>
    <s v="Cerrado"/>
    <s v="RNEC-MONITOREO NIVEL 1"/>
    <s v="LINA MARIA CRUZ BARRAGAN"/>
    <m/>
    <m/>
    <x v="14"/>
    <x v="354"/>
    <d v="2020-01-13T00:00:00"/>
    <d v="1899-12-30T09:11:30"/>
    <d v="2020-01-14T00:00:00"/>
    <d v="1899-12-30T11:03:49"/>
    <x v="48"/>
    <s v="Cumplido"/>
    <s v="00:42"/>
    <x v="0"/>
    <s v="00:00"/>
    <s v="Cumplido"/>
    <d v="1899-12-30T00:00:00"/>
    <s v="Cumplido"/>
  </r>
  <r>
    <s v="INC000000496979"/>
    <s v="DEVICE HAS STOPPED RESPONDING TO POLLS. AXM_REGISTRADURIA_MONTENEGRO_QUINDIO"/>
    <s v="CONECTIVIDAD WAN"/>
    <s v="Alta"/>
    <s v="Cerrado"/>
    <s v="RNEC-NIVEL 2 WAN"/>
    <s v="IVAN ANDRES DIAZ BARRETO"/>
    <m/>
    <m/>
    <x v="14"/>
    <x v="355"/>
    <d v="2020-01-13T00:00:00"/>
    <d v="1899-12-30T09:11:40"/>
    <d v="2020-01-14T00:00:00"/>
    <d v="1899-12-30T16:48:06"/>
    <x v="49"/>
    <s v="Cumplido"/>
    <s v="01:43"/>
    <x v="0"/>
    <s v="00:00"/>
    <s v="Cumplido"/>
    <d v="1899-12-30T00:00:00"/>
    <s v="Cumplido"/>
  </r>
  <r>
    <s v="INC000000496981"/>
    <s v="DEVICE HAS STOPPED RESPONDING TO POLLS. CTG_REGISTRADURIA_TURBANA"/>
    <s v="CONECTIVIDAD WAN"/>
    <s v="Alta"/>
    <s v="Cerrado"/>
    <s v="RNEC-MONITOREO NIVEL 1"/>
    <s v="LINA MARIA CRUZ BARRAGAN"/>
    <m/>
    <m/>
    <x v="14"/>
    <x v="355"/>
    <d v="2020-01-13T00:00:00"/>
    <d v="1899-12-30T09:11:40"/>
    <d v="2020-01-14T00:00:00"/>
    <d v="1899-12-30T11:09:48"/>
    <x v="48"/>
    <s v="Cumplido"/>
    <s v="00:51"/>
    <x v="0"/>
    <s v="00:00"/>
    <s v="Cumplido"/>
    <d v="1899-12-30T00:00:00"/>
    <s v="Cumplido"/>
  </r>
  <r>
    <s v="INC000000496984"/>
    <s v="DEVICE HAS STOPPED RESPONDING TO POLLS. UIB_REGISTRADURIA_MUN_NUQUI_CHOCO"/>
    <s v="CONECTIVIDAD WAN"/>
    <s v="Alta"/>
    <s v="Cerrado"/>
    <s v="RNEC-MONITOREO NIVEL 1"/>
    <s v="MAGDA LISETHE DUQUE GAMBA"/>
    <m/>
    <m/>
    <x v="14"/>
    <x v="356"/>
    <d v="2020-01-13T00:00:00"/>
    <d v="1899-12-30T09:13:21"/>
    <d v="2020-01-15T00:00:00"/>
    <d v="1899-12-30T16:56:20"/>
    <x v="50"/>
    <s v="Cumplido"/>
    <s v="01:25"/>
    <x v="0"/>
    <s v="00:00"/>
    <s v="Cumplido"/>
    <d v="1899-12-30T00:00:00"/>
    <s v="Cumplido"/>
  </r>
  <r>
    <s v="INC000000496988"/>
    <s v="Caida de Canal - Registraduria Municipal Paz De Ariporo"/>
    <s v="CONECTIVIDAD LAN"/>
    <s v="Alta"/>
    <s v="Cerrado"/>
    <s v="RNEC-MONITOREO NIVEL 1"/>
    <s v="DIEGO ARMANDO ROMERO RODRIGUEZ"/>
    <m/>
    <m/>
    <x v="14"/>
    <x v="357"/>
    <d v="2020-01-13T00:00:00"/>
    <d v="1899-12-30T09:26:21"/>
    <d v="2020-01-13T00:00:00"/>
    <d v="1899-12-30T10:01:32"/>
    <x v="30"/>
    <s v="Cumplido"/>
    <s v="00:37"/>
    <x v="1"/>
    <s v="00:02"/>
    <s v="Cumplido"/>
    <d v="1899-12-30T00:02:05"/>
    <s v="Cumplido"/>
  </r>
  <r>
    <s v="INC000000496994"/>
    <s v="Falla Correo"/>
    <s v="CORREO ELECTRÓNICO"/>
    <s v="Media"/>
    <s v="Cerrado"/>
    <s v="RNEC-SOPORTE SITIO NIVEL 1"/>
    <s v="JUAN FELIPE CAICEDO BARRETO"/>
    <m/>
    <m/>
    <x v="14"/>
    <x v="358"/>
    <d v="2020-01-13T00:00:00"/>
    <d v="1899-12-30T09:25:54"/>
    <d v="2020-01-13T00:00:00"/>
    <d v="1899-12-30T10:02:42"/>
    <x v="30"/>
    <s v="Cumplido"/>
    <s v="00:38"/>
    <x v="1"/>
    <s v="00:02"/>
    <s v="Cumplido"/>
    <d v="1899-12-30T00:02:05"/>
    <s v="Cumplido"/>
  </r>
  <r>
    <s v="INC000000497012"/>
    <s v="DEVICE HAS STOPPED RESPONDING TO POLLS. BOG_REGISTRADURIA_PACHO"/>
    <s v="CONECTIVIDAD WAN"/>
    <s v="Alta"/>
    <s v="Cerrado"/>
    <s v="RNEC-MONITOREO NIVEL 1"/>
    <s v="LINA MARIA CRUZ BARRAGAN"/>
    <m/>
    <m/>
    <x v="14"/>
    <x v="354"/>
    <d v="2020-01-13T00:00:00"/>
    <d v="1899-12-30T09:11:30"/>
    <d v="2020-01-14T00:00:00"/>
    <d v="1899-12-30T11:04:36"/>
    <x v="48"/>
    <s v="Cumplido"/>
    <s v="00:11"/>
    <x v="0"/>
    <s v="00:00"/>
    <s v="Cumplido"/>
    <d v="1899-12-30T00:00:00"/>
    <s v="Cumplido"/>
  </r>
  <r>
    <s v="INC000000497014"/>
    <s v="DEVICE HAS STOPPED RESPONDING TO POLLS. BAQ_REGISTRADURIA_SANTO_TOMAS"/>
    <s v="CONECTIVIDAD WAN"/>
    <s v="Alta"/>
    <s v="Cerrado"/>
    <s v="RNEC-MONITOREO NIVEL 1"/>
    <s v="LINA MARIA CRUZ BARRAGAN"/>
    <m/>
    <m/>
    <x v="14"/>
    <x v="359"/>
    <d v="2020-01-13T00:00:00"/>
    <d v="1899-12-30T09:11:42"/>
    <d v="2020-01-14T00:00:00"/>
    <d v="1899-12-30T11:14:23"/>
    <x v="48"/>
    <s v="Cumplido"/>
    <s v="01:46"/>
    <x v="0"/>
    <s v="00:00"/>
    <s v="Cumplido"/>
    <d v="1899-12-30T00:00:00"/>
    <s v="Cumplido"/>
  </r>
  <r>
    <s v="INC000000497016"/>
    <s v="DEVICE HAS STOPPED RESPONDING TO POLLS. CTG_REGISTRADURIA_MUN_ARENAL_BOLIVAR"/>
    <s v="CONECTIVIDAD WAN"/>
    <s v="Alta"/>
    <s v="Cerrado"/>
    <s v="RNEC-MONITOREO NIVEL 1"/>
    <s v="MAGDA LISETHE DUQUE GAMBA"/>
    <m/>
    <m/>
    <x v="14"/>
    <x v="360"/>
    <d v="2020-01-13T00:00:00"/>
    <d v="1899-12-30T09:13:22"/>
    <d v="2020-01-13T00:00:00"/>
    <d v="1899-12-30T14:43:39"/>
    <x v="40"/>
    <s v="Incumplido"/>
    <s v="02:07"/>
    <x v="0"/>
    <s v="00:00"/>
    <s v="Cumplido"/>
    <d v="1899-12-30T00:00:00"/>
    <s v="Cumplido"/>
  </r>
  <r>
    <s v="INC000000497018"/>
    <s v="DEVICE HAS STOPPED RESPONDING TO POLLS. CTG_REGISTRADURIA_ZAMBRANO"/>
    <s v="CONECTIVIDAD WAN"/>
    <s v="Alta"/>
    <s v="Cerrado"/>
    <s v="RNEC-MONITOREO NIVEL 1"/>
    <s v="ALBA YINET CORREDOR ESTEPA"/>
    <m/>
    <m/>
    <x v="14"/>
    <x v="361"/>
    <d v="2020-01-13T00:00:00"/>
    <d v="1899-12-30T09:13:25"/>
    <d v="2020-01-13T00:00:00"/>
    <d v="1899-12-30T11:38:35"/>
    <x v="41"/>
    <s v="Cumplido"/>
    <s v="00:19"/>
    <x v="0"/>
    <s v="00:00"/>
    <s v="Cumplido"/>
    <d v="1899-12-30T00:00:00"/>
    <s v="Cumplido"/>
  </r>
  <r>
    <s v="INC000000497026"/>
    <s v="DEVICE HAS STOPPED RESPONDING TO POLLS. BGA_REGISTRADURIA_SANTA_BARBARA"/>
    <s v="CONECTIVIDAD WAN"/>
    <s v="Alta"/>
    <s v="Cerrado"/>
    <s v="RNEC-NIVEL 2 WAN"/>
    <s v="IVAN ANDRES DIAZ BARRETO"/>
    <m/>
    <m/>
    <x v="14"/>
    <x v="362"/>
    <d v="2020-01-13T00:00:00"/>
    <d v="1899-12-30T09:17:25"/>
    <d v="2020-01-15T00:00:00"/>
    <d v="1899-12-30T16:58:46"/>
    <x v="50"/>
    <s v="Incumplido"/>
    <s v="02:21"/>
    <x v="0"/>
    <s v="00:00"/>
    <s v="Cumplido"/>
    <d v="1899-12-30T00:00:00"/>
    <s v="Cumplido"/>
  </r>
  <r>
    <s v="INC000000497039"/>
    <s v="DEVICE HAS STOPPED RESPONDING TO POLLS. PSO_REGISTRADURIA_MUN_FUNES_NARINO"/>
    <s v="CONECTIVIDAD WAN"/>
    <s v="Alta"/>
    <s v="Cerrado"/>
    <s v="RNEC-NIVEL 2 WAN"/>
    <s v="LAURA VIVIANA GARNICA SALAZAR"/>
    <m/>
    <m/>
    <x v="14"/>
    <x v="363"/>
    <d v="2020-01-13T00:00:00"/>
    <d v="1899-12-30T09:33:00"/>
    <d v="2020-01-14T00:00:00"/>
    <d v="1899-12-30T09:14:10"/>
    <x v="29"/>
    <s v="Cumplido"/>
    <s v="01:32"/>
    <x v="0"/>
    <s v="00:00"/>
    <s v="Cumplido"/>
    <d v="1899-12-30T00:00:00"/>
    <s v="Cumplido"/>
  </r>
  <r>
    <s v="INC000000497044"/>
    <s v="DEVICE HAS STOPPED RESPONDING TO POLLS. PPN_REGISTRADURIA_MUN_SILVIA_CAUCA"/>
    <s v="CONECTIVIDAD WAN"/>
    <s v="Alta"/>
    <s v="Cerrado"/>
    <s v="RNEC-MONITOREO NIVEL 1"/>
    <s v="DIEGO ARMANDO ROMERO RODRIGUEZ"/>
    <m/>
    <m/>
    <x v="14"/>
    <x v="364"/>
    <d v="2020-01-13T00:00:00"/>
    <d v="1899-12-30T09:38:10"/>
    <d v="2020-01-13T00:00:00"/>
    <d v="1899-12-30T11:50:23"/>
    <x v="41"/>
    <s v="Incumplido"/>
    <s v="02:05"/>
    <x v="0"/>
    <s v="00:00"/>
    <s v="Cumplido"/>
    <d v="1899-12-30T00:00:00"/>
    <s v="Cumplido"/>
  </r>
  <r>
    <s v="INC000000497048"/>
    <s v="Falla navegacion - Soporte Tecnico Registro Civil e Identificacion"/>
    <s v="CONECTIVIDAD LAN"/>
    <s v="Media"/>
    <s v="Cerrado"/>
    <s v="RNEC-SOPORTE SITIO NIVEL 1"/>
    <s v="JHONN H PLAZAS BLANCO"/>
    <m/>
    <m/>
    <x v="14"/>
    <x v="365"/>
    <d v="2020-01-13T00:00:00"/>
    <d v="1899-12-30T09:45:38"/>
    <d v="2020-01-20T00:00:00"/>
    <d v="1899-12-30T17:25:01"/>
    <x v="51"/>
    <s v="Cumplido"/>
    <s v="00:20"/>
    <x v="1"/>
    <s v="00:01"/>
    <s v="Cumplido"/>
    <d v="1899-12-30T00:01:04"/>
    <s v="Cumplido"/>
  </r>
  <r>
    <s v="INC000000497063"/>
    <s v="Falla Recepción y Envío de Correos"/>
    <s v="CORREO ELECTRÓNICO"/>
    <s v="Alta"/>
    <s v="Cerrado"/>
    <s v="RNEC-SOPORTE SITIO NIVEL 1"/>
    <s v="JUAN FELIPE CAICEDO BARRETO"/>
    <m/>
    <m/>
    <x v="14"/>
    <x v="366"/>
    <d v="2020-01-13T00:00:00"/>
    <d v="1899-12-30T09:58:01"/>
    <d v="2020-01-13T00:00:00"/>
    <d v="1899-12-30T10:13:06"/>
    <x v="30"/>
    <s v="Cumplido"/>
    <s v="00:16"/>
    <x v="1"/>
    <s v="00:01"/>
    <s v="Cumplido"/>
    <d v="1899-12-30T00:01:43"/>
    <s v="Cumplido"/>
  </r>
  <r>
    <s v="INC000000497102"/>
    <s v="DEVICE HAS STOPPED RESPONDING TO POLLS. NVA_REGISTRADURIA_COLOMBIA"/>
    <s v="CONECTIVIDAD WAN"/>
    <s v="Alta"/>
    <s v="Cerrado"/>
    <s v="RNEC-NIVEL 2 WAN"/>
    <s v="LAURA VIVIANA GARNICA SALAZAR"/>
    <m/>
    <m/>
    <x v="14"/>
    <x v="352"/>
    <d v="2020-01-13T00:00:00"/>
    <d v="1899-12-30T09:11:23"/>
    <d v="2020-01-13T00:00:00"/>
    <d v="1899-12-30T12:33:31"/>
    <x v="35"/>
    <s v="Incumplido"/>
    <s v="02:34"/>
    <x v="0"/>
    <s v="00:00"/>
    <s v="Cumplido"/>
    <d v="1899-12-30T00:00:00"/>
    <s v="Cumplido"/>
  </r>
  <r>
    <s v="INC000000497103"/>
    <s v="DEVICE HAS STOPPED RESPONDING TO POLLS. MTR_REGISTRADURIA_COTORRA"/>
    <s v="CONECTIVIDAD WAN"/>
    <s v="Alta"/>
    <s v="Cerrado"/>
    <s v="RNEC-MONITOREO NIVEL 1"/>
    <s v="ALBA YINET CORREDOR ESTEPA"/>
    <m/>
    <m/>
    <x v="14"/>
    <x v="367"/>
    <d v="2020-01-13T00:00:00"/>
    <d v="1899-12-30T09:11:25"/>
    <d v="2020-01-13T00:00:00"/>
    <d v="1899-12-30T10:00:02"/>
    <x v="30"/>
    <s v="Cumplido"/>
    <s v="00:43"/>
    <x v="0"/>
    <s v="00:00"/>
    <s v="Cumplido"/>
    <d v="1899-12-30T00:00:00"/>
    <s v="Cumplido"/>
  </r>
  <r>
    <s v="INC000000497104"/>
    <s v="DEVICE HAS STOPPED RESPONDING TO POLLS. PSO_REGISTRADURIA_EL_ROSARIO"/>
    <s v="CONECTIVIDAD WAN"/>
    <s v="Alta"/>
    <s v="Cerrado"/>
    <s v="RNEC-MONITOREO NIVEL 1"/>
    <s v="LINA MARIA CRUZ BARRAGAN"/>
    <m/>
    <m/>
    <x v="14"/>
    <x v="353"/>
    <d v="2020-01-13T00:00:00"/>
    <d v="1899-12-30T09:11:28"/>
    <d v="2020-01-14T00:00:00"/>
    <d v="1899-12-30T10:53:17"/>
    <x v="48"/>
    <s v="Cumplido"/>
    <s v="00:30"/>
    <x v="0"/>
    <s v="00:00"/>
    <s v="Cumplido"/>
    <d v="1899-12-30T00:00:00"/>
    <s v="Cumplido"/>
  </r>
  <r>
    <s v="INC000000497108"/>
    <s v="DEVICE HAS STOPPED RESPONDING TO POLLS. BGA_REGISTRADURIA_MUN_JORDAN"/>
    <s v="CONECTIVIDAD WAN"/>
    <s v="Alta"/>
    <s v="Cerrado"/>
    <s v="RNEC-MONITOREO NIVEL 1"/>
    <s v="ALBA YINET CORREDOR ESTEPA"/>
    <m/>
    <m/>
    <x v="14"/>
    <x v="359"/>
    <d v="2020-01-13T00:00:00"/>
    <d v="1899-12-30T09:11:42"/>
    <d v="2020-01-13T00:00:00"/>
    <d v="1899-12-30T17:24:06"/>
    <x v="46"/>
    <s v="Cumplido"/>
    <s v="00:55"/>
    <x v="0"/>
    <s v="00:00"/>
    <s v="Cumplido"/>
    <d v="1899-12-30T00:00:00"/>
    <s v="Cumplido"/>
  </r>
  <r>
    <s v="INC000000497111"/>
    <s v="DEVICE HAS STOPPED RESPONDING TO POLLS. UIB_REGISTRADURIA_MUN_ALTO_BAUDO_CHOCO"/>
    <s v="CONECTIVIDAD WAN"/>
    <s v="Alta"/>
    <s v="Cerrado"/>
    <s v="RNEC-MONITOREO NIVEL 1"/>
    <s v="LINA MARIA CRUZ BARRAGAN"/>
    <m/>
    <m/>
    <x v="14"/>
    <x v="360"/>
    <d v="2020-01-13T00:00:00"/>
    <d v="1899-12-30T09:13:22"/>
    <d v="2020-01-14T00:00:00"/>
    <d v="1899-12-30T10:38:05"/>
    <x v="48"/>
    <s v="Cumplido"/>
    <s v="00:09"/>
    <x v="0"/>
    <s v="00:00"/>
    <s v="Cumplido"/>
    <d v="1899-12-30T00:00:00"/>
    <s v="Cumplido"/>
  </r>
  <r>
    <s v="INC000000497112"/>
    <s v="Falla Recepción y Envío de Correos"/>
    <s v="CORREO ELECTRÓNICO"/>
    <s v="Alta"/>
    <s v="Cerrado"/>
    <s v="RNEC-MESA NIVEL 1"/>
    <s v="LINA MARIA CRUZ BARRAGAN"/>
    <m/>
    <m/>
    <x v="14"/>
    <x v="368"/>
    <d v="2020-01-13T00:00:00"/>
    <d v="1899-12-30T09:18:26"/>
    <d v="2020-01-13T00:00:00"/>
    <d v="1899-12-30T09:29:02"/>
    <x v="30"/>
    <s v="Cumplido"/>
    <s v="00:12"/>
    <x v="1"/>
    <s v="00:01"/>
    <s v="Cumplido"/>
    <d v="1899-12-30T00:00:00"/>
    <s v="Cumplido"/>
  </r>
  <r>
    <s v="INC000000497130"/>
    <s v="DEVICE HAS STOPPED RESPONDING TO POLLS. VVC_REGISTRADURIA_MESETAS"/>
    <s v="CONECTIVIDAD WAN"/>
    <s v="Alta"/>
    <s v="Cerrado"/>
    <s v="RNEC-MONITOREO NIVEL 1"/>
    <s v="DIEGO ARMANDO ROMERO RODRIGUEZ"/>
    <m/>
    <m/>
    <x v="14"/>
    <x v="369"/>
    <d v="2020-01-13T00:00:00"/>
    <d v="1899-12-30T09:32:59"/>
    <d v="2020-01-13T00:00:00"/>
    <d v="1899-12-30T13:00:13"/>
    <x v="35"/>
    <s v="Incumplido"/>
    <s v="03:19"/>
    <x v="0"/>
    <s v="00:00"/>
    <s v="Cumplido"/>
    <d v="1899-12-30T00:00:00"/>
    <s v="Cumplido"/>
  </r>
  <r>
    <s v="INC000000497135"/>
    <s v="DEVICE HAS STOPPED RESPONDING TO POLLS. PPN_REGISTRADURIA_MUN_INZA"/>
    <s v="CONECTIVIDAD WAN"/>
    <s v="Alta"/>
    <s v="Cerrado"/>
    <s v="RNEC-MONITOREO NIVEL 1"/>
    <s v="LINA MARIA CRUZ BARRAGAN"/>
    <m/>
    <m/>
    <x v="14"/>
    <x v="370"/>
    <d v="2020-01-13T00:00:00"/>
    <d v="1899-12-30T09:37:14"/>
    <d v="2020-01-14T00:00:00"/>
    <d v="1899-12-30T11:04:22"/>
    <x v="48"/>
    <s v="Incumplido"/>
    <s v="02:23"/>
    <x v="0"/>
    <s v="00:00"/>
    <s v="Cumplido"/>
    <d v="1899-12-30T00:00:00"/>
    <s v="Cumplido"/>
  </r>
  <r>
    <s v="INC000000497139"/>
    <s v="DEVICE HAS STOPPED RESPONDING TO POLLS. PPN_REGISTRADURIA_PIENDAMO"/>
    <s v="CONECTIVIDAD WAN"/>
    <s v="Alta"/>
    <s v="Cerrado"/>
    <s v="RNEC-MONITOREO NIVEL 1"/>
    <s v="MAGDA LISETHE DUQUE GAMBA"/>
    <m/>
    <m/>
    <x v="14"/>
    <x v="364"/>
    <d v="2020-01-13T00:00:00"/>
    <d v="1899-12-30T09:38:10"/>
    <d v="2020-01-13T00:00:00"/>
    <d v="1899-12-30T11:38:21"/>
    <x v="41"/>
    <s v="Cumplido"/>
    <s v="01:58"/>
    <x v="0"/>
    <s v="00:00"/>
    <s v="Cumplido"/>
    <d v="1899-12-30T00:00:00"/>
    <s v="Cumplido"/>
  </r>
  <r>
    <s v="INC000000497140"/>
    <s v="DEVICE HAS STOPPED RESPONDING TO POLLS. PPN_REGISTRADURIA_MUN_MERCADERES"/>
    <s v="CONECTIVIDAD WAN"/>
    <s v="Alta"/>
    <s v="Cerrado"/>
    <s v="RNEC-NIVEL 2 WAN"/>
    <s v="JORGE LUIS ROJAS DURAN"/>
    <m/>
    <m/>
    <x v="14"/>
    <x v="371"/>
    <d v="2020-01-13T00:00:00"/>
    <d v="1899-12-30T09:38:11"/>
    <d v="2020-01-14T00:00:00"/>
    <d v="1899-12-30T08:16:57"/>
    <x v="47"/>
    <s v="Incumplido"/>
    <s v="02:31"/>
    <x v="0"/>
    <s v="00:00"/>
    <s v="Cumplido"/>
    <d v="1899-12-30T00:00:00"/>
    <s v="Cumplido"/>
  </r>
  <r>
    <s v="INC000000497147"/>
    <s v="DEVICE HAS STOPPED RESPONDING TO POLLS. PPN_REGISTRADURIA_MUN_TOTORO"/>
    <s v="CONECTIVIDAD WAN"/>
    <s v="Alta"/>
    <s v="Cerrado"/>
    <s v="RNEC-MONITOREO NIVEL 1"/>
    <s v="LINA MARIA CRUZ BARRAGAN"/>
    <m/>
    <m/>
    <x v="14"/>
    <x v="372"/>
    <d v="2020-01-13T00:00:00"/>
    <d v="1899-12-30T09:51:23"/>
    <d v="2020-01-14T00:00:00"/>
    <d v="1899-12-30T11:19:58"/>
    <x v="48"/>
    <s v="Incumplido"/>
    <s v="02:28"/>
    <x v="0"/>
    <s v="00:00"/>
    <s v="Cumplido"/>
    <d v="1899-12-30T00:00:00"/>
    <s v="Cumplido"/>
  </r>
  <r>
    <s v="INC000000497158"/>
    <s v="Telefonia IP"/>
    <s v="TELEFONÍA IP"/>
    <s v="Baja"/>
    <s v="Cerrado"/>
    <s v="RNEC-SOPORTE SITIO NIVEL 1"/>
    <s v="JUAN MAURICIO FORERO LUQUE"/>
    <m/>
    <m/>
    <x v="14"/>
    <x v="373"/>
    <d v="2020-01-13T00:00:00"/>
    <d v="1899-12-30T10:04:11"/>
    <d v="2020-01-13T00:00:00"/>
    <d v="1899-12-30T10:16:08"/>
    <x v="30"/>
    <s v="Cumplido"/>
    <s v="00:15"/>
    <x v="1"/>
    <s v="00:03"/>
    <s v="Cumplido"/>
    <d v="1899-12-30T00:02:23"/>
    <s v="Cumplido"/>
  </r>
  <r>
    <s v="INC000000497199"/>
    <s v="DEVICE HAS STOPPED RESPONDING TO POLLS. PEI_REGISTRADURIA_MUN_MARSELLA"/>
    <s v="CONECTIVIDAD WAN"/>
    <s v="Alta"/>
    <s v="Cerrado"/>
    <s v="RNEC-MONITOREO NIVEL 1"/>
    <s v="ALBA YINET CORREDOR ESTEPA"/>
    <m/>
    <m/>
    <x v="14"/>
    <x v="374"/>
    <d v="2020-01-13T00:00:00"/>
    <d v="1899-12-30T10:57:40"/>
    <d v="2020-01-13T00:00:00"/>
    <d v="1899-12-30T14:52:24"/>
    <x v="40"/>
    <s v="Incumplido"/>
    <s v="03:54"/>
    <x v="0"/>
    <s v="00:00"/>
    <s v="Cumplido"/>
    <d v="1899-12-30T00:00:00"/>
    <s v="Cumplido"/>
  </r>
  <r>
    <s v="INC000000497231"/>
    <s v="Falla de Navegación"/>
    <s v="CONECTIVIDAD LAN"/>
    <s v="Media"/>
    <s v="Cerrado"/>
    <s v="RNEC-SOPORTE SITIO NIVEL 1"/>
    <s v="JUAN FELIPE CAICEDO BARRETO"/>
    <m/>
    <m/>
    <x v="14"/>
    <x v="375"/>
    <d v="2020-01-13T00:00:00"/>
    <d v="1899-12-30T10:39:47"/>
    <d v="2020-01-13T00:00:00"/>
    <d v="1899-12-30T11:53:10"/>
    <x v="41"/>
    <s v="Cumplido"/>
    <s v="01:15"/>
    <x v="1"/>
    <s v="00:01"/>
    <s v="Cumplido"/>
    <d v="1899-12-30T00:02:18"/>
    <s v="Cumplido"/>
  </r>
  <r>
    <s v="INC000000497290"/>
    <s v="DEVICE HAS STOPPED RESPONDING TO POLLS. CUN_REGISTRADURIA_CABRERA"/>
    <s v="CONECTIVIDAD WAN"/>
    <s v="Alta"/>
    <s v="Cerrado"/>
    <s v="RNEC-MONITOREO NIVEL 1"/>
    <s v="ALBA YINET CORREDOR ESTEPA"/>
    <m/>
    <m/>
    <x v="14"/>
    <x v="376"/>
    <d v="2020-01-13T00:00:00"/>
    <d v="1899-12-30T11:35:58"/>
    <d v="2020-01-13T00:00:00"/>
    <d v="1899-12-30T17:29:34"/>
    <x v="46"/>
    <s v="Cumplido"/>
    <s v="00:15"/>
    <x v="0"/>
    <s v="00:00"/>
    <s v="Cumplido"/>
    <d v="1899-12-30T00:00:00"/>
    <s v="Cumplido"/>
  </r>
  <r>
    <s v="INC000000497291"/>
    <s v="DEVICE HAS STOPPED RESPONDING TO POLLS. PCR_REGISTRADURIA_DD_VICHADA"/>
    <s v="CONECTIVIDAD WAN"/>
    <s v="Alta"/>
    <s v="Cerrado"/>
    <s v="RNEC-NIVEL 2 WAN"/>
    <s v="IVAN ANDRES DIAZ BARRETO"/>
    <m/>
    <m/>
    <x v="14"/>
    <x v="376"/>
    <d v="2020-01-13T00:00:00"/>
    <d v="1899-12-30T11:35:58"/>
    <d v="2020-01-14T00:00:00"/>
    <d v="1899-12-30T08:32:28"/>
    <x v="47"/>
    <s v="Cumplido"/>
    <s v="00:14"/>
    <x v="0"/>
    <s v="00:00"/>
    <s v="Cumplido"/>
    <d v="1899-12-30T00:00:00"/>
    <s v="Cumplido"/>
  </r>
  <r>
    <s v="INC000000497309"/>
    <s v="DEVICE HAS STOPPED RESPONDING TO POLLS. MZL_REGISTRADURIA_PENSILVANIA"/>
    <s v="CONECTIVIDAD WAN"/>
    <s v="Alta"/>
    <s v="Cerrado"/>
    <s v="RNEC-NIVEL 2 WAN"/>
    <s v="JORGE LUIS ROJAS DURAN"/>
    <m/>
    <m/>
    <x v="14"/>
    <x v="377"/>
    <d v="2020-01-13T00:00:00"/>
    <d v="1899-12-30T10:47:39"/>
    <d v="2020-01-14T00:00:00"/>
    <d v="1899-12-30T09:23:19"/>
    <x v="29"/>
    <s v="Cumplido"/>
    <s v="01:48"/>
    <x v="0"/>
    <s v="00:00"/>
    <s v="Cumplido"/>
    <d v="1899-12-30T00:00:00"/>
    <s v="Cumplido"/>
  </r>
  <r>
    <s v="INC000000497357"/>
    <s v="DEVICE HAS STOPPED RESPONDING TO POLLS. SKTJ_REGISTRADURIA_MUN_CHITARAQUE_BOYACA"/>
    <s v="CONECTIVIDAD WAN"/>
    <s v="Alta"/>
    <s v="Cerrado"/>
    <s v="RNEC-MONITOREO NIVEL 1"/>
    <s v="LINA MARIA CRUZ BARRAGAN"/>
    <m/>
    <m/>
    <x v="14"/>
    <x v="378"/>
    <d v="2020-01-13T00:00:00"/>
    <d v="1899-12-30T11:52:59"/>
    <d v="2020-01-14T00:00:00"/>
    <d v="1899-12-30T11:25:10"/>
    <x v="48"/>
    <s v="Cumplido"/>
    <s v="01:28"/>
    <x v="0"/>
    <s v="00:00"/>
    <s v="Cumplido"/>
    <d v="1899-12-30T00:00:00"/>
    <s v="Cumplido"/>
  </r>
  <r>
    <s v="INC000000497405"/>
    <s v="Falla navegacion - Delegada en Registro civil e Identificación Oficina 2215"/>
    <s v="CONECTIVIDAD LAN"/>
    <s v="Media"/>
    <s v="Cerrado"/>
    <s v="RNEC-SOPORTE SITIO NIVEL 1"/>
    <s v="JUAN FELIPE CAICEDO BARRETO"/>
    <m/>
    <m/>
    <x v="14"/>
    <x v="379"/>
    <d v="2020-01-13T00:00:00"/>
    <d v="1899-12-30T11:10:49"/>
    <d v="2020-01-16T00:00:00"/>
    <d v="1899-12-30T15:57:02"/>
    <x v="52"/>
    <s v="Cumplido"/>
    <s v="00:36"/>
    <x v="1"/>
    <s v="00:01"/>
    <s v="Cumplido"/>
    <d v="1899-12-30T00:01:24"/>
    <s v="Cumplido"/>
  </r>
  <r>
    <s v="INC000000497465"/>
    <s v="RE: Solicitud de acceso a correo"/>
    <s v="DIRECTORIO ACTIVO"/>
    <s v="Baja"/>
    <s v="Cerrado"/>
    <s v="RNEC-SOPORTE SITIO NIVEL 1"/>
    <s v="JHONN H PLAZAS BLANCO"/>
    <m/>
    <m/>
    <x v="14"/>
    <x v="380"/>
    <d v="2020-01-13T00:00:00"/>
    <d v="1899-12-30T12:27:00"/>
    <d v="2020-01-13T00:00:00"/>
    <d v="1899-12-30T16:32:47"/>
    <x v="46"/>
    <s v="Cumplido"/>
    <s v="01:43"/>
    <x v="2"/>
    <s v="00:01"/>
    <s v="Cumplido"/>
    <d v="1899-12-30T00:00:54"/>
    <s v="Cumplido"/>
  </r>
  <r>
    <s v="INC000000497515"/>
    <s v="Falla Correo"/>
    <s v="CORREO ELECTRÓNICO"/>
    <s v="Media"/>
    <s v="Cerrado"/>
    <s v="RNEC-SOPORTE SITIO NIVEL 1"/>
    <s v="JUAN FELIPE CAICEDO BARRETO"/>
    <m/>
    <m/>
    <x v="14"/>
    <x v="381"/>
    <d v="2020-01-13T00:00:00"/>
    <d v="1899-12-30T12:02:16"/>
    <d v="2020-01-13T00:00:00"/>
    <d v="1899-12-30T15:53:34"/>
    <x v="40"/>
    <s v="Cumplido"/>
    <s v="00:37"/>
    <x v="1"/>
    <s v="00:03"/>
    <s v="Cumplido"/>
    <d v="1899-12-30T00:02:40"/>
    <s v="Cumplido"/>
  </r>
  <r>
    <s v="INC000000497673"/>
    <s v="Caída de Canales - Departamento La Guajira (Dibulla - Manaure - Uribia)"/>
    <s v="CONECTIVIDAD WAN"/>
    <s v="Alta"/>
    <s v="Cerrado"/>
    <s v="RNEC-NIVEL 2 WAN"/>
    <s v="JORGE LUIS ROJAS DURAN"/>
    <m/>
    <m/>
    <x v="14"/>
    <x v="382"/>
    <d v="2020-01-13T00:00:00"/>
    <d v="1899-12-30T15:01:02"/>
    <d v="2020-01-14T00:00:00"/>
    <d v="1899-12-30T12:18:43"/>
    <x v="53"/>
    <s v="Cumplido"/>
    <s v="00:18"/>
    <x v="0"/>
    <s v="00:02"/>
    <s v="Cumplido"/>
    <d v="1899-12-30T00:01:35"/>
    <s v="Cumplido"/>
  </r>
  <r>
    <s v="INC000000497680"/>
    <s v="RE: Verificación tel IP  talento humano Distrito"/>
    <s v="TELEFONÍA IP"/>
    <s v="Baja"/>
    <s v="Cerrado"/>
    <s v="RNEC-MESA NIVEL 1"/>
    <s v="LUIS ANTONIO SANTAMARIA GOMEZ"/>
    <m/>
    <m/>
    <x v="14"/>
    <x v="383"/>
    <d v="2020-01-13T00:00:00"/>
    <d v="1899-12-30T15:09:10"/>
    <d v="2020-01-20T00:00:00"/>
    <d v="1899-12-30T13:31:08"/>
    <x v="54"/>
    <s v="Cumplido"/>
    <s v="00:16"/>
    <x v="2"/>
    <s v="00:01"/>
    <s v="Cumplido"/>
    <d v="1899-12-30T00:01:18"/>
    <s v="Cumplido"/>
  </r>
  <r>
    <s v="INC000000497683"/>
    <s v="Caída de Canal-Registraduria Municipal Medio Atrato - Choco"/>
    <s v="CONECTIVIDAD WAN"/>
    <s v="Alta"/>
    <s v="Cerrado"/>
    <s v="RNEC-MONITOREO NIVEL 1"/>
    <s v="LINA MARIA CRUZ BARRAGAN"/>
    <m/>
    <m/>
    <x v="14"/>
    <x v="384"/>
    <d v="2020-01-13T00:00:00"/>
    <d v="1899-12-30T15:08:22"/>
    <d v="2020-01-14T00:00:00"/>
    <d v="1899-12-30T11:31:57"/>
    <x v="48"/>
    <s v="Cumplido"/>
    <s v="00:01"/>
    <x v="0"/>
    <s v="00:01"/>
    <s v="Cumplido"/>
    <d v="1899-12-30T00:01:16"/>
    <s v="Cumplido"/>
  </r>
  <r>
    <s v="INC000000497685"/>
    <s v="Caída de Canal-Registraduria Municipal Dibulla - La guajira"/>
    <s v="CONECTIVIDAD WAN"/>
    <s v="Alta"/>
    <s v="Cerrado"/>
    <s v="RNEC-MONITOREO NIVEL 1"/>
    <s v="GIAN CARLO TOVAR RAMIREZ"/>
    <m/>
    <m/>
    <x v="14"/>
    <x v="385"/>
    <d v="2020-01-13T00:00:00"/>
    <d v="1899-12-30T15:13:22"/>
    <d v="2020-01-14T00:00:00"/>
    <d v="1899-12-30T13:11:01"/>
    <x v="53"/>
    <s v="Incumplido"/>
    <s v="21:04"/>
    <x v="0"/>
    <s v="00:01"/>
    <s v="Cumplido"/>
    <d v="1899-12-30T00:00:47"/>
    <s v="Cumplido"/>
  </r>
  <r>
    <s v="INC000000497695"/>
    <s v="Falla Recepción y Envío de Correos"/>
    <s v="CORREO ELECTRÓNICO"/>
    <s v="Media"/>
    <s v="Cerrado"/>
    <s v="RNEC-SOPORTE SITIO NIVEL 1"/>
    <s v="JHONN H PLAZAS BLANCO"/>
    <m/>
    <m/>
    <x v="14"/>
    <x v="386"/>
    <d v="2020-01-13T00:00:00"/>
    <d v="1899-12-30T15:17:38"/>
    <d v="2020-01-13T00:00:00"/>
    <d v="1899-12-30T16:27:40"/>
    <x v="46"/>
    <s v="Cumplido"/>
    <s v="00:13"/>
    <x v="1"/>
    <s v="00:01"/>
    <s v="Cumplido"/>
    <d v="1899-12-30T00:01:15"/>
    <s v="Cumplido"/>
  </r>
  <r>
    <s v="INC000000497709"/>
    <s v="Caida de Canal - Registraduria Municipal San Bernardo Del Viento - Cordoba"/>
    <s v="CONECTIVIDAD WAN"/>
    <s v="Alta"/>
    <s v="Cerrado"/>
    <s v="RNEC-NIVEL 2 WAN"/>
    <s v="LAURA VIVIANA GARNICA SALAZAR"/>
    <m/>
    <m/>
    <x v="14"/>
    <x v="387"/>
    <d v="2020-01-13T00:00:00"/>
    <d v="1899-12-30T14:02:15"/>
    <d v="2020-01-15T00:00:00"/>
    <d v="1899-12-30T09:21:54"/>
    <x v="26"/>
    <s v="Cumplido"/>
    <s v="01:34"/>
    <x v="1"/>
    <s v="00:03"/>
    <s v="Cumplido"/>
    <d v="1899-12-30T00:01:57"/>
    <s v="Cumplido"/>
  </r>
  <r>
    <s v="INC000000497737"/>
    <s v="Caída de Canal-Registraduria Municipal Tuquerres - Nariño"/>
    <s v="CONECTIVIDAD WAN"/>
    <s v="Alta"/>
    <s v="Cerrado"/>
    <s v="RNEC-NIVEL 2 WAN"/>
    <s v="LAURA VIVIANA GARNICA SALAZAR"/>
    <m/>
    <m/>
    <x v="14"/>
    <x v="388"/>
    <d v="2020-01-13T00:00:00"/>
    <d v="1899-12-30T14:56:08"/>
    <d v="2020-01-14T00:00:00"/>
    <d v="1899-12-30T12:56:37"/>
    <x v="53"/>
    <s v="Cumplido"/>
    <s v="00:02"/>
    <x v="0"/>
    <s v="00:01"/>
    <s v="Cumplido"/>
    <d v="1899-12-30T00:00:53"/>
    <s v="Cumplido"/>
  </r>
  <r>
    <s v="INC000000497774"/>
    <s v="Buzon lleno - Juridica CNE piso 6"/>
    <s v="CORREO ELECTRÓNICO"/>
    <s v="Media"/>
    <s v="Cerrado"/>
    <s v="RNEC-SOPORTE SITIO NIVEL 1"/>
    <s v="JHONN H PLAZAS BLANCO"/>
    <m/>
    <m/>
    <x v="14"/>
    <x v="389"/>
    <d v="2020-01-13T00:00:00"/>
    <d v="1899-12-30T15:26:43"/>
    <d v="2020-01-13T00:00:00"/>
    <d v="1899-12-30T16:25:38"/>
    <x v="46"/>
    <s v="Cumplido"/>
    <s v="00:05"/>
    <x v="1"/>
    <s v="00:01"/>
    <s v="Cumplido"/>
    <d v="1899-12-30T00:01:00"/>
    <s v="Cumplido"/>
  </r>
  <r>
    <s v="INC000000497798"/>
    <s v="Caída de Canal-Registraduria Municipal El Copey - Cesar"/>
    <s v="CONECTIVIDAD WAN"/>
    <s v="Alta"/>
    <s v="Cerrado"/>
    <s v="RNEC-MONITOREO NIVEL 1"/>
    <s v="DIEGO ARMANDO ROMERO RODRIGUEZ"/>
    <m/>
    <m/>
    <x v="14"/>
    <x v="390"/>
    <d v="2020-01-13T00:00:00"/>
    <d v="1899-12-30T15:50:49"/>
    <d v="2020-01-13T00:00:00"/>
    <d v="1899-12-30T17:08:32"/>
    <x v="46"/>
    <s v="Cumplido"/>
    <s v="00:01"/>
    <x v="0"/>
    <s v="00:01"/>
    <s v="Cumplido"/>
    <d v="1899-12-30T00:02:01"/>
    <s v="Cumplido"/>
  </r>
  <r>
    <s v="INC000000497870"/>
    <s v="Caída de Canal-Registraduria Municipal Sopetran - Antioquia"/>
    <s v="CONECTIVIDAD WAN"/>
    <s v="Alta"/>
    <s v="Cerrado"/>
    <s v="RNEC-MONITOREO NIVEL 1"/>
    <s v="LINA MARIA CRUZ BARRAGAN"/>
    <m/>
    <m/>
    <x v="14"/>
    <x v="391"/>
    <d v="2020-01-13T00:00:00"/>
    <d v="1899-12-30T14:51:39"/>
    <d v="2020-01-14T00:00:00"/>
    <d v="1899-12-30T11:35:49"/>
    <x v="48"/>
    <s v="Cumplido"/>
    <s v="00:01"/>
    <x v="0"/>
    <s v="00:01"/>
    <s v="Cumplido"/>
    <d v="1899-12-30T00:01:44"/>
    <s v="Cumplido"/>
  </r>
  <r>
    <s v="INC000000497879"/>
    <s v="Falla Navegacion"/>
    <s v="CONECTIVIDAD LAN"/>
    <s v="Media"/>
    <s v="Cerrado"/>
    <s v="RNEC-SOPORTE SITIO NIVEL 1"/>
    <s v="JUAN FELIPE CAICEDO BARRETO"/>
    <m/>
    <m/>
    <x v="14"/>
    <x v="392"/>
    <d v="2020-01-13T00:00:00"/>
    <d v="1899-12-30T15:17:10"/>
    <d v="2020-01-14T00:00:00"/>
    <d v="1899-12-30T08:59:16"/>
    <x v="29"/>
    <s v="Cumplido"/>
    <s v="00:42"/>
    <x v="1"/>
    <s v="00:02"/>
    <s v="Cumplido"/>
    <d v="1899-12-30T00:01:53"/>
    <s v="Cumplido"/>
  </r>
  <r>
    <s v="INC000000497890"/>
    <s v="Caída de Canal-Registraduria Municipal San Juan Nepomuceno - Bolivar"/>
    <s v="CONECTIVIDAD WAN"/>
    <s v="Alta"/>
    <s v="Cerrado"/>
    <s v="RNEC-MONITOREO NIVEL 1"/>
    <s v="LINA MARIA CRUZ BARRAGAN"/>
    <m/>
    <m/>
    <x v="14"/>
    <x v="393"/>
    <d v="2020-01-13T00:00:00"/>
    <d v="1899-12-30T15:38:43"/>
    <d v="2020-01-14T00:00:00"/>
    <d v="1899-12-30T11:39:37"/>
    <x v="48"/>
    <s v="Cumplido"/>
    <s v="00:07"/>
    <x v="0"/>
    <s v="00:07"/>
    <s v="Cumplido"/>
    <d v="1899-12-30T00:04:31"/>
    <s v="Cumplido"/>
  </r>
  <r>
    <s v="INC000000497897"/>
    <s v="Caida de Canal - Registraduria Garzon - Huila"/>
    <s v="CONECTIVIDAD WAN"/>
    <s v="Media"/>
    <s v="Cerrado"/>
    <s v="RNEC-NIVEL 2 WAN"/>
    <s v="IVAN ANDRES DIAZ BARRETO"/>
    <m/>
    <m/>
    <x v="14"/>
    <x v="394"/>
    <d v="2020-01-13T00:00:00"/>
    <d v="1899-12-30T15:33:41"/>
    <d v="2020-01-14T00:00:00"/>
    <d v="1899-12-30T12:43:43"/>
    <x v="53"/>
    <s v="Cumplido"/>
    <s v="00:39"/>
    <x v="1"/>
    <s v="00:01"/>
    <s v="Cumplido"/>
    <d v="1899-12-30T00:01:13"/>
    <s v="Cumplido"/>
  </r>
  <r>
    <s v="INC000000497929"/>
    <s v="RE: Solicitud desbloquear"/>
    <s v="CONECTIVIDAD LAN"/>
    <s v="Baja"/>
    <s v="Cerrado"/>
    <s v="RNEC-SOPORTE SITIO NIVEL 1"/>
    <s v="JHONN H PLAZAS BLANCO"/>
    <m/>
    <m/>
    <x v="14"/>
    <x v="395"/>
    <d v="2020-01-13T00:00:00"/>
    <d v="1899-12-30T15:44:40"/>
    <d v="2020-01-13T00:00:00"/>
    <d v="1899-12-30T17:08:50"/>
    <x v="46"/>
    <s v="Cumplido"/>
    <s v="00:46"/>
    <x v="2"/>
    <s v="00:01"/>
    <s v="Cumplido"/>
    <d v="1899-12-30T00:00:52"/>
    <s v="Cumplido"/>
  </r>
  <r>
    <s v="INC000000497964"/>
    <s v="Caída de Canal-Registraduria Municipal Manta - Cundinamarca"/>
    <s v="CONECTIVIDAD WAN"/>
    <s v="Alta"/>
    <s v="Cerrado"/>
    <s v="RNEC-MONITOREO NIVEL 1"/>
    <s v="DIEGO ARMANDO ROMERO RODRIGUEZ"/>
    <m/>
    <m/>
    <x v="14"/>
    <x v="396"/>
    <d v="2020-01-13T00:00:00"/>
    <d v="1899-12-30T16:33:52"/>
    <d v="2020-01-13T00:00:00"/>
    <d v="1899-12-30T17:47:33"/>
    <x v="46"/>
    <s v="Cumplido"/>
    <s v="00:01"/>
    <x v="0"/>
    <s v="00:01"/>
    <s v="Cumplido"/>
    <d v="1899-12-30T00:01:01"/>
    <s v="Cumplido"/>
  </r>
  <r>
    <s v="INC000000498136"/>
    <s v="RE: Conectividad MTablet Tumaco - Nariño"/>
    <s v="DIRECTORIO ACTIVO"/>
    <s v="Baja"/>
    <s v="Cerrado"/>
    <s v="RNEC-MESA NIVEL 1"/>
    <s v="JUAN MAURICIO FORERO LUQUE"/>
    <m/>
    <m/>
    <x v="14"/>
    <x v="397"/>
    <d v="2020-01-13T00:00:00"/>
    <d v="1899-12-30T16:19:08"/>
    <d v="2020-01-14T00:00:00"/>
    <d v="1899-12-30T09:34:27"/>
    <x v="29"/>
    <s v="Cumplido"/>
    <s v="00:07"/>
    <x v="2"/>
    <s v="00:04"/>
    <s v="Cumplido"/>
    <d v="1899-12-30T00:03:42"/>
    <s v="Cumplido"/>
  </r>
  <r>
    <s v="INC000000498157"/>
    <s v="Caída de Canal -Registraduria Dabeiba - Antioquia"/>
    <s v="CONECTIVIDAD WAN"/>
    <s v="Alta"/>
    <s v="Cerrado"/>
    <s v="RNEC-MONITOREO NIVEL 1"/>
    <s v="LINA MARIA CRUZ BARRAGAN"/>
    <m/>
    <m/>
    <x v="14"/>
    <x v="398"/>
    <d v="2020-01-13T00:00:00"/>
    <d v="1899-12-30T16:25:55"/>
    <d v="2020-01-14T00:00:00"/>
    <d v="1899-12-30T11:44:23"/>
    <x v="48"/>
    <s v="Cumplido"/>
    <s v="00:01"/>
    <x v="0"/>
    <s v="00:01"/>
    <s v="Cumplido"/>
    <d v="1899-12-30T00:00:52"/>
    <s v="Cumplido"/>
  </r>
  <r>
    <s v="INC000000498544"/>
    <s v="Punto Desactivado"/>
    <s v="CONECTIVIDAD LAN"/>
    <s v="Baja"/>
    <s v="Cerrado"/>
    <s v="RNEC-SOPORTE SITIO NIVEL 1"/>
    <s v="JHONN H PLAZAS BLANCO"/>
    <m/>
    <m/>
    <x v="15"/>
    <x v="399"/>
    <d v="2020-01-14T00:00:00"/>
    <d v="1899-12-30T08:22:49"/>
    <d v="2020-01-14T00:00:00"/>
    <d v="1899-12-30T08:50:06"/>
    <x v="29"/>
    <s v="Cumplido"/>
    <s v="00:31"/>
    <x v="1"/>
    <s v="00:04"/>
    <s v="Cumplido"/>
    <d v="1899-12-30T00:02:23"/>
    <s v="Cumplido"/>
  </r>
  <r>
    <s v="INC000000498545"/>
    <s v="DEVICE HAS STOPPED RESPONDING TO POLLS. VVC_REGISTRADURIA_EL_CASTILLO"/>
    <s v="CONECTIVIDAD WAN"/>
    <s v="Alta"/>
    <s v="Cerrado"/>
    <s v="RNEC-MONITOREO NIVEL 1"/>
    <s v="ALBA YINET CORREDOR ESTEPA"/>
    <m/>
    <m/>
    <x v="15"/>
    <x v="400"/>
    <d v="2020-01-14T00:00:00"/>
    <d v="1899-12-30T08:18:56"/>
    <d v="2020-01-14T00:00:00"/>
    <d v="1899-12-30T08:43:14"/>
    <x v="29"/>
    <s v="Cumplido"/>
    <s v="00:24"/>
    <x v="0"/>
    <s v="00:00"/>
    <s v="Cumplido"/>
    <d v="1899-12-30T00:00:00"/>
    <s v="Cumplido"/>
  </r>
  <r>
    <s v="INC000000498547"/>
    <s v="DEVICE HAS STOPPED RESPONDING TO POLLS. VVC_REGISTRADURIA_MUN_PUERTO_LLERAS_META"/>
    <s v="CONECTIVIDAD WAN"/>
    <s v="Alta"/>
    <s v="Cerrado"/>
    <s v="RNEC-MONITOREO NIVEL 1"/>
    <s v="DIEGO ARMANDO ROMERO RODRIGUEZ"/>
    <m/>
    <m/>
    <x v="15"/>
    <x v="401"/>
    <d v="2020-01-14T00:00:00"/>
    <d v="1899-12-30T08:18:57"/>
    <d v="2020-01-14T00:00:00"/>
    <d v="1899-12-30T08:54:57"/>
    <x v="29"/>
    <s v="Cumplido"/>
    <s v="00:36"/>
    <x v="0"/>
    <s v="00:00"/>
    <s v="Cumplido"/>
    <d v="1899-12-30T00:00:00"/>
    <s v="Cumplido"/>
  </r>
  <r>
    <s v="INC000000498548"/>
    <s v="DEVICE HAS STOPPED RESPONDING TO POLLS. PSO_REGISTRADURIA_LOS_ANDES"/>
    <s v="CONECTIVIDAD WAN"/>
    <s v="Alta"/>
    <s v="Cerrado"/>
    <s v="RNEC-MONITOREO NIVEL 1"/>
    <s v="ALBA YINET CORREDOR ESTEPA"/>
    <m/>
    <m/>
    <x v="15"/>
    <x v="402"/>
    <d v="2020-01-14T00:00:00"/>
    <d v="1899-12-30T08:18:59"/>
    <d v="2020-01-14T00:00:00"/>
    <d v="1899-12-30T09:34:37"/>
    <x v="29"/>
    <s v="Cumplido"/>
    <s v="01:15"/>
    <x v="0"/>
    <s v="00:00"/>
    <s v="Cumplido"/>
    <d v="1899-12-30T00:00:00"/>
    <s v="Cumplido"/>
  </r>
  <r>
    <s v="INC000000498550"/>
    <s v="DEVICE HAS STOPPED RESPONDING TO POLLS. MDE_REGISTRADURIA_MUN_SOPETRAN_ANTIOQUIA"/>
    <s v="CONECTIVIDAD WAN"/>
    <s v="Alta"/>
    <s v="Cerrado"/>
    <s v="RNEC-MONITOREO NIVEL 1"/>
    <s v="ALBA YINET CORREDOR ESTEPA"/>
    <m/>
    <m/>
    <x v="15"/>
    <x v="403"/>
    <d v="2020-01-14T00:00:00"/>
    <d v="1899-12-30T08:19:00"/>
    <d v="2020-01-15T00:00:00"/>
    <d v="1899-12-30T10:26:00"/>
    <x v="26"/>
    <s v="Incumplido"/>
    <s v="02:51"/>
    <x v="0"/>
    <s v="00:00"/>
    <s v="Cumplido"/>
    <d v="1899-12-30T00:00:00"/>
    <s v="Cumplido"/>
  </r>
  <r>
    <s v="INC000000498552"/>
    <s v="DEVICE HAS STOPPED RESPONDING TO POLLS. CTG_REGISTRADURIA_MUN_CICUCO"/>
    <s v="CONECTIVIDAD WAN"/>
    <s v="Alta"/>
    <s v="Cerrado"/>
    <s v="RNEC-MONITOREO NIVEL 1"/>
    <s v="ALBA YINET CORREDOR ESTEPA"/>
    <m/>
    <m/>
    <x v="15"/>
    <x v="404"/>
    <d v="2020-01-14T00:00:00"/>
    <d v="1899-12-30T08:19:01"/>
    <d v="2020-01-14T00:00:00"/>
    <d v="1899-12-30T11:03:21"/>
    <x v="48"/>
    <s v="Incumplido"/>
    <s v="02:44"/>
    <x v="0"/>
    <s v="00:00"/>
    <s v="Cumplido"/>
    <d v="1899-12-30T00:00:00"/>
    <s v="Cumplido"/>
  </r>
  <r>
    <s v="INC000000498554"/>
    <s v="DEVICE HAS STOPPED RESPONDING TO POLLS. IBE_REGISTRADURIA_MUN_VILLARICA"/>
    <s v="CONECTIVIDAD WAN"/>
    <s v="Alta"/>
    <s v="Cerrado"/>
    <s v="RNEC-MONITOREO NIVEL 1"/>
    <s v="DIEGO ARMANDO ROMERO RODRIGUEZ"/>
    <m/>
    <m/>
    <x v="15"/>
    <x v="404"/>
    <d v="2020-01-14T00:00:00"/>
    <d v="1899-12-30T08:19:01"/>
    <d v="2020-01-14T00:00:00"/>
    <d v="1899-12-30T09:14:27"/>
    <x v="29"/>
    <s v="Cumplido"/>
    <s v="00:55"/>
    <x v="0"/>
    <s v="00:00"/>
    <s v="Cumplido"/>
    <d v="1899-12-30T00:00:00"/>
    <s v="Cumplido"/>
  </r>
  <r>
    <s v="INC000000498556"/>
    <s v="DEVICE HAS STOPPED RESPONDING TO POLLS. IBE_REGISTRADURIA_MUN_VILLAHERMOSA"/>
    <s v="CONECTIVIDAD WAN"/>
    <s v="Alta"/>
    <s v="Cerrado"/>
    <s v="RNEC-MONITOREO NIVEL 1"/>
    <s v="ALBA YINET CORREDOR ESTEPA"/>
    <m/>
    <m/>
    <x v="15"/>
    <x v="405"/>
    <d v="2020-01-14T00:00:00"/>
    <d v="1899-12-30T08:19:02"/>
    <d v="2020-01-15T00:00:00"/>
    <d v="1899-12-30T09:13:09"/>
    <x v="26"/>
    <s v="Cumplido"/>
    <s v="00:07"/>
    <x v="0"/>
    <s v="00:00"/>
    <s v="Cumplido"/>
    <d v="1899-12-30T00:00:00"/>
    <s v="Cumplido"/>
  </r>
  <r>
    <s v="INC000000498557"/>
    <s v="DEVICE HAS STOPPED RESPONDING TO POLLS. FLA_REGISTRADURIA_LA_MONTANITA_CAQUETA"/>
    <s v="CONECTIVIDAD WAN"/>
    <s v="Alta"/>
    <s v="Cerrado"/>
    <s v="RNEC-MONITOREO NIVEL 1"/>
    <s v="ALBA YINET CORREDOR ESTEPA"/>
    <m/>
    <m/>
    <x v="15"/>
    <x v="405"/>
    <d v="2020-01-14T00:00:00"/>
    <d v="1899-12-30T08:19:02"/>
    <d v="2020-01-15T00:00:00"/>
    <d v="1899-12-30T12:12:33"/>
    <x v="55"/>
    <s v="Incumplido"/>
    <s v="02:28"/>
    <x v="0"/>
    <s v="00:00"/>
    <s v="Cumplido"/>
    <d v="1899-12-30T00:00:00"/>
    <s v="Cumplido"/>
  </r>
  <r>
    <s v="INC000000498559"/>
    <s v="DEVICE HAS STOPPED RESPONDING TO POLLS. SMR_REGISTRADURIA_GUAMAL_MAGDALENA"/>
    <s v="CONECTIVIDAD WAN"/>
    <s v="Alta"/>
    <s v="Cerrado"/>
    <s v="RNEC-MONITOREO NIVEL 1"/>
    <s v="DIEGO ARMANDO ROMERO RODRIGUEZ"/>
    <m/>
    <m/>
    <x v="15"/>
    <x v="406"/>
    <d v="2020-01-14T00:00:00"/>
    <d v="1899-12-30T08:19:03"/>
    <d v="2020-01-14T00:00:00"/>
    <d v="1899-12-30T09:46:58"/>
    <x v="29"/>
    <s v="Cumplido"/>
    <s v="01:27"/>
    <x v="0"/>
    <s v="00:00"/>
    <s v="Cumplido"/>
    <d v="1899-12-30T00:00:00"/>
    <s v="Cumplido"/>
  </r>
  <r>
    <s v="INC000000498562"/>
    <s v="DEVICE HAS STOPPED RESPONDING TO POLLS. MVP_REGISTRADURIA_MUN_CARURU"/>
    <s v="CONECTIVIDAD WAN"/>
    <s v="Alta"/>
    <s v="Cerrado"/>
    <s v="RNEC-MONITOREO NIVEL 1"/>
    <s v="ALBA YINET CORREDOR ESTEPA"/>
    <m/>
    <m/>
    <x v="15"/>
    <x v="407"/>
    <d v="2020-01-14T00:00:00"/>
    <d v="1899-12-30T08:22:56"/>
    <d v="2020-01-14T00:00:00"/>
    <d v="1899-12-30T11:47:03"/>
    <x v="48"/>
    <s v="Incumplido"/>
    <s v="03:24"/>
    <x v="0"/>
    <s v="00:00"/>
    <s v="Cumplido"/>
    <d v="1899-12-30T00:00:00"/>
    <s v="Cumplido"/>
  </r>
  <r>
    <s v="INC000000498563"/>
    <s v="DEVICE HAS STOPPED RESPONDING TO POLLS. BGA_REGISTRADURIA_MUN_ALBANIA_SANTANDER"/>
    <s v="CONECTIVIDAD WAN"/>
    <s v="Alta"/>
    <s v="Cerrado"/>
    <s v="RNEC-MONITOREO NIVEL 1"/>
    <s v="DIEGO ARMANDO ROMERO RODRIGUEZ"/>
    <m/>
    <m/>
    <x v="15"/>
    <x v="408"/>
    <d v="2020-01-14T00:00:00"/>
    <d v="1899-12-30T08:22:57"/>
    <d v="2020-01-14T00:00:00"/>
    <d v="1899-12-30T09:54:49"/>
    <x v="29"/>
    <s v="Cumplido"/>
    <s v="01:31"/>
    <x v="0"/>
    <s v="00:00"/>
    <s v="Cumplido"/>
    <d v="1899-12-30T00:00:00"/>
    <s v="Cumplido"/>
  </r>
  <r>
    <s v="INC000000498564"/>
    <s v="DEVICE HAS STOPPED RESPONDING TO POLLS. CTG_REGISTRADURIA_TIQUISIO"/>
    <s v="CONECTIVIDAD WAN"/>
    <s v="Alta"/>
    <s v="Cerrado"/>
    <s v="RNEC-MONITOREO NIVEL 1"/>
    <s v="DIEGO ARMANDO ROMERO RODRIGUEZ"/>
    <m/>
    <m/>
    <x v="15"/>
    <x v="408"/>
    <d v="2020-01-14T00:00:00"/>
    <d v="1899-12-30T08:22:57"/>
    <d v="2020-01-14T00:00:00"/>
    <d v="1899-12-30T10:12:44"/>
    <x v="29"/>
    <s v="Cumplido"/>
    <s v="01:49"/>
    <x v="0"/>
    <s v="00:00"/>
    <s v="Cumplido"/>
    <d v="1899-12-30T00:00:00"/>
    <s v="Cumplido"/>
  </r>
  <r>
    <s v="INC000000498565"/>
    <s v="DEVICE HAS STOPPED RESPONDING TO POLLS. UIB_REGISTRADURIA_MUN_UNGUIA_CHOCO"/>
    <s v="CONECTIVIDAD WAN"/>
    <s v="Alta"/>
    <s v="Cerrado"/>
    <s v="RNEC-MONITOREO NIVEL 1"/>
    <s v="ALBA YINET CORREDOR ESTEPA"/>
    <m/>
    <m/>
    <x v="15"/>
    <x v="408"/>
    <d v="2020-01-14T00:00:00"/>
    <d v="1899-12-30T08:22:57"/>
    <d v="2020-01-14T00:00:00"/>
    <d v="1899-12-30T11:56:23"/>
    <x v="48"/>
    <s v="Incumplido"/>
    <s v="03:33"/>
    <x v="0"/>
    <s v="00:00"/>
    <s v="Cumplido"/>
    <d v="1899-12-30T00:00:00"/>
    <s v="Cumplido"/>
  </r>
  <r>
    <s v="INC000000498566"/>
    <s v="DEVICE HAS STOPPED RESPONDING TO POLLS. PSO_REGISTRADURIA_EL_PENOL"/>
    <s v="CONECTIVIDAD WAN"/>
    <s v="Alta"/>
    <s v="Cerrado"/>
    <s v="RNEC-MONITOREO NIVEL 1"/>
    <s v="DIEGO ARMANDO ROMERO RODRIGUEZ"/>
    <m/>
    <m/>
    <x v="15"/>
    <x v="408"/>
    <d v="2020-01-14T00:00:00"/>
    <d v="1899-12-30T08:22:57"/>
    <d v="2020-01-14T00:00:00"/>
    <d v="1899-12-30T10:37:58"/>
    <x v="48"/>
    <s v="Incumplido"/>
    <s v="02:15"/>
    <x v="0"/>
    <s v="00:00"/>
    <s v="Cumplido"/>
    <d v="1899-12-30T00:00:00"/>
    <s v="Cumplido"/>
  </r>
  <r>
    <s v="INC000000498567"/>
    <s v="DEVICE HAS STOPPED RESPONDING TO POLLS. BOG__REGISTRADURIA_SAN_CAYETANO"/>
    <s v="CONECTIVIDAD WAN"/>
    <s v="Alta"/>
    <s v="Cerrado"/>
    <s v="RNEC-MONITOREO NIVEL 1"/>
    <s v="ALBA YINET CORREDOR ESTEPA"/>
    <m/>
    <m/>
    <x v="15"/>
    <x v="408"/>
    <d v="2020-01-14T00:00:00"/>
    <d v="1899-12-30T08:22:57"/>
    <d v="2020-01-14T00:00:00"/>
    <d v="1899-12-30T11:53:49"/>
    <x v="48"/>
    <s v="Incumplido"/>
    <s v="03:30"/>
    <x v="0"/>
    <s v="00:00"/>
    <s v="Cumplido"/>
    <d v="1899-12-30T00:00:00"/>
    <s v="Cumplido"/>
  </r>
  <r>
    <s v="INC000000498569"/>
    <s v="DEVICE HAS STOPPED RESPONDING TO POLLS. SMR_REGISTRADURIA_PIJINO_DEL_CARMEN"/>
    <s v="CONECTIVIDAD WAN"/>
    <s v="Alta"/>
    <s v="Cerrado"/>
    <s v="RNEC-MONITOREO NIVEL 1"/>
    <s v="ALBA YINET CORREDOR ESTEPA"/>
    <m/>
    <m/>
    <x v="15"/>
    <x v="409"/>
    <d v="2020-01-14T00:00:00"/>
    <d v="1899-12-30T08:23:59"/>
    <d v="2020-01-14T00:00:00"/>
    <d v="1899-12-30T12:05:51"/>
    <x v="48"/>
    <s v="Incumplido"/>
    <s v="03:41"/>
    <x v="0"/>
    <s v="00:00"/>
    <s v="Cumplido"/>
    <d v="1899-12-30T00:00:00"/>
    <s v="Cumplido"/>
  </r>
  <r>
    <s v="INC000000498570"/>
    <s v="DEVICE HAS STOPPED RESPONDING TO POLLS. PSO_REGISTRADURIA_ANCUYA"/>
    <s v="CONECTIVIDAD WAN"/>
    <s v="Alta"/>
    <s v="Cerrado"/>
    <s v="RNEC-MONITOREO NIVEL 1"/>
    <s v="ALBA YINET CORREDOR ESTEPA"/>
    <m/>
    <m/>
    <x v="15"/>
    <x v="409"/>
    <d v="2020-01-14T00:00:00"/>
    <d v="1899-12-30T08:23:59"/>
    <d v="2020-01-14T00:00:00"/>
    <d v="1899-12-30T12:19:20"/>
    <x v="53"/>
    <s v="Incumplido"/>
    <s v="03:55"/>
    <x v="0"/>
    <s v="00:00"/>
    <s v="Cumplido"/>
    <d v="1899-12-30T00:00:00"/>
    <s v="Cumplido"/>
  </r>
  <r>
    <s v="INC000000498571"/>
    <s v="DEVICE HAS STOPPED RESPONDING TO POLLS. SMR_REGISTRADURIA_REMOLINO"/>
    <s v="CONECTIVIDAD WAN"/>
    <s v="Alta"/>
    <s v="Cerrado"/>
    <s v="RNEC-MONITOREO NIVEL 1"/>
    <s v="DIEGO ARMANDO ROMERO RODRIGUEZ"/>
    <m/>
    <m/>
    <x v="15"/>
    <x v="409"/>
    <d v="2020-01-14T00:00:00"/>
    <d v="1899-12-30T08:23:59"/>
    <d v="2020-01-14T00:00:00"/>
    <d v="1899-12-30T10:46:53"/>
    <x v="48"/>
    <s v="Incumplido"/>
    <s v="02:22"/>
    <x v="0"/>
    <s v="00:00"/>
    <s v="Cumplido"/>
    <d v="1899-12-30T00:00:00"/>
    <s v="Cumplido"/>
  </r>
  <r>
    <s v="INC000000498572"/>
    <s v="DEVICE HAS STOPPED RESPONDING TO POLLS. PPN_REGISTRADURIA_ROSAS"/>
    <s v="CONECTIVIDAD WAN"/>
    <s v="Alta"/>
    <s v="Cerrado"/>
    <s v="RNEC-MONITOREO NIVEL 1"/>
    <s v="DIEGO ARMANDO ROMERO RODRIGUEZ"/>
    <m/>
    <m/>
    <x v="15"/>
    <x v="409"/>
    <d v="2020-01-14T00:00:00"/>
    <d v="1899-12-30T08:23:59"/>
    <d v="2020-01-14T00:00:00"/>
    <d v="1899-12-30T10:55:45"/>
    <x v="48"/>
    <s v="Incumplido"/>
    <s v="02:31"/>
    <x v="0"/>
    <s v="00:00"/>
    <s v="Cumplido"/>
    <d v="1899-12-30T00:00:00"/>
    <s v="Cumplido"/>
  </r>
  <r>
    <s v="INC000000498574"/>
    <s v="DEVICE HAS STOPPED RESPONDING TO POLLS. BOG_REGISTRADURIA_UNE"/>
    <s v="CONECTIVIDAD WAN"/>
    <s v="Alta"/>
    <s v="Cerrado"/>
    <s v="RNEC-MONITOREO NIVEL 1"/>
    <s v="DIEGO ARMANDO ROMERO RODRIGUEZ"/>
    <m/>
    <m/>
    <x v="15"/>
    <x v="409"/>
    <d v="2020-01-14T00:00:00"/>
    <d v="1899-12-30T08:23:59"/>
    <d v="2020-01-14T00:00:00"/>
    <d v="1899-12-30T11:11:43"/>
    <x v="48"/>
    <s v="Incumplido"/>
    <s v="02:47"/>
    <x v="0"/>
    <s v="00:00"/>
    <s v="Cumplido"/>
    <d v="1899-12-30T00:00:00"/>
    <s v="Cumplido"/>
  </r>
  <r>
    <s v="INC000000498575"/>
    <s v="DEVICE HAS STOPPED RESPONDING TO POLLS. PPN_REGISTRADURIA_MUN_PURACE_CAUCA"/>
    <s v="CONECTIVIDAD WAN"/>
    <s v="Alta"/>
    <s v="Cerrado"/>
    <s v="RNEC-MONITOREO NIVEL 1"/>
    <s v="DIEGO ARMANDO ROMERO RODRIGUEZ"/>
    <m/>
    <m/>
    <x v="15"/>
    <x v="409"/>
    <d v="2020-01-14T00:00:00"/>
    <d v="1899-12-30T08:23:59"/>
    <d v="2020-01-14T00:00:00"/>
    <d v="1899-12-30T11:22:38"/>
    <x v="48"/>
    <s v="Incumplido"/>
    <s v="02:58"/>
    <x v="0"/>
    <s v="00:00"/>
    <s v="Cumplido"/>
    <d v="1899-12-30T00:00:00"/>
    <s v="Cumplido"/>
  </r>
  <r>
    <s v="INC000000498576"/>
    <s v="DEVICE HAS STOPPED RESPONDING TO POLLS. BGA_REGISTRADURIA_LA_BELLEZA"/>
    <s v="CONECTIVIDAD WAN"/>
    <s v="Alta"/>
    <s v="Cerrado"/>
    <s v="RNEC-MONITOREO NIVEL 1"/>
    <s v="ALBA YINET CORREDOR ESTEPA"/>
    <m/>
    <m/>
    <x v="15"/>
    <x v="409"/>
    <d v="2020-01-14T00:00:00"/>
    <d v="1899-12-30T08:23:59"/>
    <d v="2020-01-14T00:00:00"/>
    <d v="1899-12-30T12:16:47"/>
    <x v="53"/>
    <s v="Incumplido"/>
    <s v="03:52"/>
    <x v="0"/>
    <s v="00:00"/>
    <s v="Cumplido"/>
    <d v="1899-12-30T00:00:00"/>
    <s v="Cumplido"/>
  </r>
  <r>
    <s v="INC000000498683"/>
    <s v="Buzon lleno - Correo"/>
    <s v="CORREO ELECTRÓNICO"/>
    <s v="Media"/>
    <s v="Cerrado"/>
    <s v="RNEC-SOPORTE SITIO NIVEL 1"/>
    <s v="JUAN FELIPE CAICEDO BARRETO"/>
    <m/>
    <m/>
    <x v="15"/>
    <x v="410"/>
    <d v="2020-01-14T00:00:00"/>
    <d v="1899-12-30T08:18:22"/>
    <d v="2020-01-14T00:00:00"/>
    <d v="1899-12-30T08:40:03"/>
    <x v="29"/>
    <s v="Cumplido"/>
    <s v="00:23"/>
    <x v="1"/>
    <s v="00:01"/>
    <s v="Cumplido"/>
    <d v="1899-12-30T00:01:51"/>
    <s v="Cumplido"/>
  </r>
  <r>
    <s v="INC000000498687"/>
    <s v="DEVICE HAS STOPPED RESPONDING TO POLLS. PEI_REGISTRADURIA_VIRGINIA_RISARALDA"/>
    <s v="CONECTIVIDAD WAN"/>
    <s v="Alta"/>
    <s v="Cerrado"/>
    <s v="RNEC-MONITOREO NIVEL 1"/>
    <s v="LINA MARIA CRUZ BARRAGAN"/>
    <m/>
    <m/>
    <x v="15"/>
    <x v="402"/>
    <d v="2020-01-14T00:00:00"/>
    <d v="1899-12-30T08:18:59"/>
    <d v="2020-01-14T00:00:00"/>
    <d v="1899-12-30T11:48:03"/>
    <x v="48"/>
    <s v="Cumplido"/>
    <s v="00:47"/>
    <x v="0"/>
    <s v="00:00"/>
    <s v="Cumplido"/>
    <d v="1899-12-30T00:00:00"/>
    <s v="Cumplido"/>
  </r>
  <r>
    <s v="INC000000498688"/>
    <s v="DEVICE HAS STOPPED RESPONDING TO POLLS. MCJ_REGISTRADURIA_MUN_LA_JAGUA_DEL_PILAR"/>
    <s v="CONECTIVIDAD WAN"/>
    <s v="Alta"/>
    <s v="Cerrado"/>
    <s v="RNEC-MONITOREO NIVEL 1"/>
    <s v="DIEGO ARMANDO ROMERO RODRIGUEZ"/>
    <m/>
    <m/>
    <x v="15"/>
    <x v="402"/>
    <d v="2020-01-14T00:00:00"/>
    <d v="1899-12-30T08:18:59"/>
    <d v="2020-01-14T00:00:00"/>
    <d v="1899-12-30T11:31:24"/>
    <x v="48"/>
    <s v="Incumplido"/>
    <s v="03:12"/>
    <x v="0"/>
    <s v="00:00"/>
    <s v="Cumplido"/>
    <d v="1899-12-30T00:00:00"/>
    <s v="Cumplido"/>
  </r>
  <r>
    <s v="INC000000498689"/>
    <s v="DEVICE HAS STOPPED RESPONDING TO POLLS. PSO_REGISTRADURIA_TUMACO"/>
    <s v="CONECTIVIDAD WAN"/>
    <s v="Alta"/>
    <s v="Cerrado"/>
    <s v="RNEC-MONITOREO NIVEL 1"/>
    <s v="DIEGO ARMANDO ROMERO RODRIGUEZ"/>
    <m/>
    <m/>
    <x v="15"/>
    <x v="402"/>
    <d v="2020-01-14T00:00:00"/>
    <d v="1899-12-30T08:18:59"/>
    <d v="2020-01-15T00:00:00"/>
    <d v="1899-12-30T12:01:12"/>
    <x v="56"/>
    <s v="Incumplido"/>
    <s v="05:54"/>
    <x v="0"/>
    <s v="00:00"/>
    <s v="Cumplido"/>
    <d v="1899-12-30T00:00:00"/>
    <s v="Cumplido"/>
  </r>
  <r>
    <s v="INC000000498690"/>
    <s v="DEVICE HAS STOPPED RESPONDING TO POLLS. PPN_REGISTRADURIA_MUN_TIMBIQUI_CAUCA"/>
    <s v="CONECTIVIDAD WAN"/>
    <s v="Alta"/>
    <s v="Cerrado"/>
    <s v="RNEC-MONITOREO NIVEL 1"/>
    <s v="ALBA YINET CORREDOR ESTEPA"/>
    <m/>
    <m/>
    <x v="15"/>
    <x v="402"/>
    <d v="2020-01-14T00:00:00"/>
    <d v="1899-12-30T08:18:59"/>
    <d v="2020-01-14T00:00:00"/>
    <d v="1899-12-30T09:12:41"/>
    <x v="29"/>
    <s v="Cumplido"/>
    <s v="00:53"/>
    <x v="0"/>
    <s v="00:00"/>
    <s v="Cumplido"/>
    <d v="1899-12-30T00:00:00"/>
    <s v="Cumplido"/>
  </r>
  <r>
    <s v="INC000000498691"/>
    <s v="DEVICE HAS STOPPED RESPONDING TO POLLS. CZU_REGISTRADURIA_MUN_SAMPUES_SUCRE"/>
    <s v="CONECTIVIDAD WAN"/>
    <s v="Alta"/>
    <s v="Cerrado"/>
    <s v="RNEC-MONITOREO NIVEL 1"/>
    <s v="DIEGO ARMANDO ROMERO RODRIGUEZ"/>
    <m/>
    <m/>
    <x v="15"/>
    <x v="402"/>
    <d v="2020-01-14T00:00:00"/>
    <d v="1899-12-30T08:18:59"/>
    <d v="2020-01-24T00:00:00"/>
    <d v="1899-12-30T17:29:39"/>
    <x v="57"/>
    <s v="Incumplido"/>
    <s v="06:08"/>
    <x v="0"/>
    <s v="00:00"/>
    <s v="Cumplido"/>
    <d v="1899-12-30T00:00:00"/>
    <s v="Cumplido"/>
  </r>
  <r>
    <s v="INC000000498692"/>
    <s v="DEVICE HAS STOPPED RESPONDING TO POLLS. MTR_REGISTRADURIA_LAS_CORDOBAS"/>
    <s v="CONECTIVIDAD WAN"/>
    <s v="Alta"/>
    <s v="Cerrado"/>
    <s v="RNEC-MONITOREO NIVEL 1"/>
    <s v="DIEGO ARMANDO ROMERO RODRIGUEZ"/>
    <m/>
    <m/>
    <x v="15"/>
    <x v="403"/>
    <d v="2020-01-14T00:00:00"/>
    <d v="1899-12-30T08:19:00"/>
    <d v="2020-01-14T00:00:00"/>
    <d v="1899-12-30T15:14:58"/>
    <x v="58"/>
    <s v="Incumplido"/>
    <s v="06:55"/>
    <x v="0"/>
    <s v="00:00"/>
    <s v="Cumplido"/>
    <d v="1899-12-30T00:00:00"/>
    <s v="Cumplido"/>
  </r>
  <r>
    <s v="INC000000498693"/>
    <s v="DEVICE HAS STOPPED RESPONDING TO POLLS. CZU_REGISTRADURIA_MUN_GUARANDA_SUCRE"/>
    <s v="CONECTIVIDAD WAN"/>
    <s v="Alta"/>
    <s v="Cerrado"/>
    <s v="RNEC-MONITOREO NIVEL 1"/>
    <s v="ALBA YINET CORREDOR ESTEPA"/>
    <m/>
    <m/>
    <x v="15"/>
    <x v="403"/>
    <d v="2020-01-14T00:00:00"/>
    <d v="1899-12-30T08:19:00"/>
    <d v="2020-01-14T00:00:00"/>
    <d v="1899-12-30T09:29:33"/>
    <x v="29"/>
    <s v="Cumplido"/>
    <s v="01:10"/>
    <x v="0"/>
    <s v="00:00"/>
    <s v="Cumplido"/>
    <d v="1899-12-30T00:00:00"/>
    <s v="Cumplido"/>
  </r>
  <r>
    <s v="INC000000498694"/>
    <s v="DEVICE HAS STOPPED RESPONDING TO POLLS. MDE_REGISTRADURIA_MUN_TAMESIS_ANTIOQUIA"/>
    <s v="CONECTIVIDAD WAN"/>
    <s v="Alta"/>
    <s v="Cerrado"/>
    <s v="RNEC-MONITOREO NIVEL 1"/>
    <s v="ALBA YINET CORREDOR ESTEPA"/>
    <m/>
    <m/>
    <x v="15"/>
    <x v="404"/>
    <d v="2020-01-14T00:00:00"/>
    <d v="1899-12-30T08:19:01"/>
    <d v="2020-01-14T00:00:00"/>
    <d v="1899-12-30T09:37:47"/>
    <x v="29"/>
    <s v="Cumplido"/>
    <s v="01:18"/>
    <x v="0"/>
    <s v="00:00"/>
    <s v="Cumplido"/>
    <d v="1899-12-30T00:00:00"/>
    <s v="Cumplido"/>
  </r>
  <r>
    <s v="INC000000498695"/>
    <s v="DEVICE HAS STOPPED RESPONDING TO POLLS. BGA_REGISTRADURIA_S_VICENTE_CHUCURI"/>
    <s v="CONECTIVIDAD WAN"/>
    <s v="Alta"/>
    <s v="Cerrado"/>
    <s v="RNEC-MONITOREO NIVEL 1"/>
    <s v="ALBA YINET CORREDOR ESTEPA"/>
    <m/>
    <m/>
    <x v="15"/>
    <x v="404"/>
    <d v="2020-01-14T00:00:00"/>
    <d v="1899-12-30T08:19:01"/>
    <d v="2020-01-14T00:00:00"/>
    <d v="1899-12-30T10:58:24"/>
    <x v="48"/>
    <s v="Incumplido"/>
    <s v="02:39"/>
    <x v="0"/>
    <s v="00:00"/>
    <s v="Cumplido"/>
    <d v="1899-12-30T00:00:00"/>
    <s v="Cumplido"/>
  </r>
  <r>
    <s v="INC000000498696"/>
    <s v="DEVICE HAS STOPPED RESPONDING TO POLLS. BOL_SANTA_CATALINA.yourdomain.com"/>
    <s v="CONECTIVIDAD WAN"/>
    <s v="Alta"/>
    <s v="Cerrado"/>
    <s v="RNEC-MONITOREO NIVEL 1"/>
    <s v="ALBA YINET CORREDOR ESTEPA"/>
    <m/>
    <m/>
    <x v="15"/>
    <x v="404"/>
    <d v="2020-01-14T00:00:00"/>
    <d v="1899-12-30T08:19:01"/>
    <d v="2020-01-14T00:00:00"/>
    <d v="1899-12-30T10:21:09"/>
    <x v="29"/>
    <s v="Incumplido"/>
    <s v="02:02"/>
    <x v="0"/>
    <s v="00:00"/>
    <s v="Cumplido"/>
    <d v="1899-12-30T00:00:00"/>
    <s v="Cumplido"/>
  </r>
  <r>
    <s v="INC000000498697"/>
    <s v="DEVICE HAS STOPPED RESPONDING TO POLLS. BGA_REGISTRADURIA_CARCASI"/>
    <s v="CONECTIVIDAD WAN"/>
    <s v="Alta"/>
    <s v="Cerrado"/>
    <s v="RNEC-MONITOREO NIVEL 1"/>
    <s v="DIEGO ARMANDO ROMERO RODRIGUEZ"/>
    <m/>
    <m/>
    <x v="15"/>
    <x v="404"/>
    <d v="2020-01-14T00:00:00"/>
    <d v="1899-12-30T08:19:01"/>
    <d v="2020-01-14T00:00:00"/>
    <d v="1899-12-30T15:38:11"/>
    <x v="58"/>
    <s v="Incumplido"/>
    <s v="07:19"/>
    <x v="0"/>
    <s v="00:00"/>
    <s v="Cumplido"/>
    <d v="1899-12-30T00:00:00"/>
    <s v="Cumplido"/>
  </r>
  <r>
    <s v="INC000000498698"/>
    <s v="DEVICE HAS STOPPED RESPONDING TO POLLS. BQA_REGISTRADURIA_AUX_NIEVES"/>
    <s v="CONECTIVIDAD WAN"/>
    <s v="Alta"/>
    <s v="Cerrado"/>
    <s v="RNEC-MONITOREO NIVEL 1"/>
    <s v="DIEGO ARMANDO ROMERO RODRIGUEZ"/>
    <m/>
    <m/>
    <x v="15"/>
    <x v="404"/>
    <d v="2020-01-14T00:00:00"/>
    <d v="1899-12-30T08:19:01"/>
    <d v="2020-01-14T00:00:00"/>
    <d v="1899-12-30T17:28:39"/>
    <x v="49"/>
    <s v="Incumplido"/>
    <s v="09:09"/>
    <x v="0"/>
    <s v="00:00"/>
    <s v="Cumplido"/>
    <d v="1899-12-30T00:00:00"/>
    <s v="Cumplido"/>
  </r>
  <r>
    <s v="INC000000498699"/>
    <s v="DEVICE HAS STOPPED RESPONDING TO POLLS. CLO_REGISTRADURIA_EL_CAIRO_VALLE"/>
    <s v="CONECTIVIDAD WAN"/>
    <s v="Alta"/>
    <s v="Cerrado"/>
    <s v="RNEC-MONITOREO NIVEL 1"/>
    <s v="DIEGO ARMANDO ROMERO RODRIGUEZ"/>
    <m/>
    <m/>
    <x v="15"/>
    <x v="405"/>
    <d v="2020-01-14T00:00:00"/>
    <d v="1899-12-30T08:19:02"/>
    <d v="2020-01-14T00:00:00"/>
    <d v="1899-12-30T17:37:51"/>
    <x v="49"/>
    <s v="Incumplido"/>
    <s v="09:18"/>
    <x v="0"/>
    <s v="00:00"/>
    <s v="Cumplido"/>
    <d v="1899-12-30T00:00:00"/>
    <s v="Cumplido"/>
  </r>
  <r>
    <s v="INC000000498700"/>
    <s v="DEVICE HAS STOPPED RESPONDING TO POLLS. VUP_PUERTO_BELLO_NABUZIMAKE"/>
    <s v="CONECTIVIDAD WAN"/>
    <s v="Alta"/>
    <s v="Cerrado"/>
    <s v="RNEC-MONITOREO NIVEL 1"/>
    <s v="ALBA YINET CORREDOR ESTEPA"/>
    <m/>
    <m/>
    <x v="15"/>
    <x v="405"/>
    <d v="2020-01-14T00:00:00"/>
    <d v="1899-12-30T08:19:02"/>
    <d v="2020-01-14T00:00:00"/>
    <d v="1899-12-30T17:31:04"/>
    <x v="49"/>
    <s v="Incumplido"/>
    <s v="03:17"/>
    <x v="0"/>
    <s v="00:00"/>
    <s v="Cumplido"/>
    <d v="1899-12-30T00:00:00"/>
    <s v="Cumplido"/>
  </r>
  <r>
    <s v="INC000000498757"/>
    <s v="DEVICE HAS STOPPED RESPONDING TO POLLS. UIB_REGISTRADURIA_CHOCO_ATRATO"/>
    <s v="CONECTIVIDAD WAN"/>
    <s v="Alta"/>
    <s v="Cerrado"/>
    <s v="RNEC-MONITOREO NIVEL 1"/>
    <s v="ALBA YINET CORREDOR ESTEPA"/>
    <m/>
    <m/>
    <x v="15"/>
    <x v="401"/>
    <d v="2020-01-14T00:00:00"/>
    <d v="1899-12-30T08:18:57"/>
    <d v="2020-01-14T00:00:00"/>
    <d v="1899-12-30T16:00:07"/>
    <x v="58"/>
    <s v="Cumplido"/>
    <s v="01:00"/>
    <x v="0"/>
    <s v="00:00"/>
    <s v="Cumplido"/>
    <d v="1899-12-30T00:00:00"/>
    <s v="Cumplido"/>
  </r>
  <r>
    <s v="INC000000498758"/>
    <s v="DEVICE HAS STOPPED RESPONDING TO POLLS. SKTJ_REGISTRADURIA_SAN_MIGUEL_DE_SEMA"/>
    <s v="CONECTIVIDAD WAN"/>
    <s v="Alta"/>
    <s v="Cerrado"/>
    <s v="RNEC-MONITOREO NIVEL 1"/>
    <s v="DIEGO ARMANDO ROMERO RODRIGUEZ"/>
    <m/>
    <m/>
    <x v="15"/>
    <x v="401"/>
    <d v="2020-01-14T00:00:00"/>
    <d v="1899-12-30T08:18:57"/>
    <d v="2020-01-14T00:00:00"/>
    <d v="1899-12-30T17:44:46"/>
    <x v="49"/>
    <s v="Incumplido"/>
    <s v="09:25"/>
    <x v="0"/>
    <s v="00:00"/>
    <s v="Cumplido"/>
    <d v="1899-12-30T00:00:00"/>
    <s v="Cumplido"/>
  </r>
  <r>
    <s v="INC000000498759"/>
    <s v="DEVICE HAS STOPPED RESPONDING TO POLLS. SKTJ_REGISTRADURIA_GUACAMAYAS"/>
    <s v="CONECTIVIDAD WAN"/>
    <s v="Alta"/>
    <s v="Cerrado"/>
    <s v="RNEC-MONITOREO NIVEL 1"/>
    <s v="ALBA YINET CORREDOR ESTEPA"/>
    <m/>
    <m/>
    <x v="15"/>
    <x v="411"/>
    <d v="2020-01-14T00:00:00"/>
    <d v="1899-12-30T08:18:58"/>
    <d v="2020-01-14T00:00:00"/>
    <d v="1899-12-30T08:50:50"/>
    <x v="29"/>
    <s v="Cumplido"/>
    <s v="00:31"/>
    <x v="0"/>
    <s v="00:00"/>
    <s v="Cumplido"/>
    <d v="1899-12-30T00:00:00"/>
    <s v="Cumplido"/>
  </r>
  <r>
    <s v="INC000000498760"/>
    <s v="DEVICE HAS STOPPED RESPONDING TO POLLS. PSO_REGISTRADURIA_TABLON_DE_GOMEZ_NARINO"/>
    <s v="CONECTIVIDAD WAN"/>
    <s v="Alta"/>
    <s v="Cerrado"/>
    <s v="RNEC-MONITOREO NIVEL 1"/>
    <s v="DIEGO ARMANDO ROMERO RODRIGUEZ"/>
    <m/>
    <m/>
    <x v="15"/>
    <x v="402"/>
    <d v="2020-01-14T00:00:00"/>
    <d v="1899-12-30T08:18:59"/>
    <d v="2020-01-15T00:00:00"/>
    <d v="1899-12-30T09:23:56"/>
    <x v="26"/>
    <s v="Incumplido"/>
    <s v="25:04"/>
    <x v="0"/>
    <s v="00:00"/>
    <s v="Cumplido"/>
    <d v="1899-12-30T00:00:00"/>
    <s v="Cumplido"/>
  </r>
  <r>
    <s v="INC000000498761"/>
    <s v="DEVICE HAS STOPPED RESPONDING TO POLLS. PPN_REGISTRADURIA_MUN_MORALES_CAUCA"/>
    <s v="CONECTIVIDAD WAN"/>
    <s v="Alta"/>
    <s v="Cerrado"/>
    <s v="RNEC-MONITOREO NIVEL 1"/>
    <s v="DIEGO ARMANDO ROMERO RODRIGUEZ"/>
    <m/>
    <m/>
    <x v="15"/>
    <x v="403"/>
    <d v="2020-01-14T00:00:00"/>
    <d v="1899-12-30T08:19:00"/>
    <d v="2020-01-15T00:00:00"/>
    <d v="1899-12-30T09:23:56"/>
    <x v="26"/>
    <s v="Incumplido"/>
    <s v="25:04"/>
    <x v="0"/>
    <s v="00:00"/>
    <s v="Cumplido"/>
    <d v="1899-12-30T00:00:00"/>
    <s v="Cumplido"/>
  </r>
  <r>
    <s v="INC000000498762"/>
    <s v="DEVICE HAS STOPPED RESPONDING TO POLLS. MTR_REGISTRADURIA_SAN_BERNARDO_DEL_VIENTO"/>
    <s v="CONECTIVIDAD WAN"/>
    <s v="Alta"/>
    <s v="Cerrado"/>
    <s v="RNEC-MONITOREO NIVEL 1"/>
    <s v="ALBA YINET CORREDOR ESTEPA"/>
    <m/>
    <m/>
    <x v="15"/>
    <x v="403"/>
    <d v="2020-01-14T00:00:00"/>
    <d v="1899-12-30T08:19:00"/>
    <d v="2020-01-15T00:00:00"/>
    <d v="1899-12-30T12:21:22"/>
    <x v="55"/>
    <s v="Incumplido"/>
    <s v="02:36"/>
    <x v="0"/>
    <s v="00:00"/>
    <s v="Cumplido"/>
    <d v="1899-12-30T00:00:00"/>
    <s v="Cumplido"/>
  </r>
  <r>
    <s v="INC000000498764"/>
    <s v="DEVICE HAS STOPPED RESPONDING TO POLLS. MDE_REGISTRADURIA_BAGRE_ANTIOQUIA"/>
    <s v="CONECTIVIDAD WAN"/>
    <s v="Alta"/>
    <s v="Cerrado"/>
    <s v="RNEC-MONITOREO NIVEL 1"/>
    <s v="LINA MARIA CRUZ BARRAGAN"/>
    <m/>
    <m/>
    <x v="15"/>
    <x v="404"/>
    <d v="2020-01-14T00:00:00"/>
    <d v="1899-12-30T08:19:01"/>
    <d v="2020-01-14T00:00:00"/>
    <d v="1899-12-30T10:17:09"/>
    <x v="29"/>
    <s v="Cumplido"/>
    <s v="01:58"/>
    <x v="0"/>
    <s v="00:00"/>
    <s v="Cumplido"/>
    <d v="1899-12-30T00:00:00"/>
    <s v="Cumplido"/>
  </r>
  <r>
    <s v="INC000000498767"/>
    <s v="DEVICE HAS STOPPED RESPONDING TO POLLS. CTG_REGISTRADURIA_CLEMENCIA"/>
    <s v="CONECTIVIDAD WAN"/>
    <s v="Alta"/>
    <s v="Cerrado"/>
    <s v="RNEC-MONITOREO NIVEL 1"/>
    <s v="ALBA YINET CORREDOR ESTEPA"/>
    <m/>
    <m/>
    <x v="15"/>
    <x v="405"/>
    <d v="2020-01-14T00:00:00"/>
    <d v="1899-12-30T08:19:02"/>
    <d v="2020-01-14T00:00:00"/>
    <d v="1899-12-30T10:23:56"/>
    <x v="48"/>
    <s v="Incumplido"/>
    <s v="02:04"/>
    <x v="0"/>
    <s v="00:00"/>
    <s v="Cumplido"/>
    <d v="1899-12-30T00:00:00"/>
    <s v="Cumplido"/>
  </r>
  <r>
    <s v="INC000000498768"/>
    <s v="DEVICE HAS STOPPED RESPONDING TO POLLS. BOG_REGISTRADURIA_YACOPI"/>
    <s v="CONECTIVIDAD WAN"/>
    <s v="Alta"/>
    <s v="Cerrado"/>
    <s v="RNEC-MONITOREO NIVEL 1"/>
    <s v="ALBA YINET CORREDOR ESTEPA"/>
    <m/>
    <m/>
    <x v="15"/>
    <x v="405"/>
    <d v="2020-01-14T00:00:00"/>
    <d v="1899-12-30T08:19:02"/>
    <d v="2020-01-14T00:00:00"/>
    <d v="1899-12-30T09:46:54"/>
    <x v="29"/>
    <s v="Cumplido"/>
    <s v="01:27"/>
    <x v="0"/>
    <s v="00:00"/>
    <s v="Cumplido"/>
    <d v="1899-12-30T00:00:00"/>
    <s v="Cumplido"/>
  </r>
  <r>
    <s v="INC000000498769"/>
    <s v="DEVICE HAS STOPPED RESPONDING TO POLLS. CUC_REGISTRADURIA_HERRAN"/>
    <s v="CONECTIVIDAD WAN"/>
    <s v="Alta"/>
    <s v="Cerrado"/>
    <s v="RNEC-MONITOREO NIVEL 1"/>
    <s v="DIEGO ARMANDO ROMERO RODRIGUEZ"/>
    <m/>
    <m/>
    <x v="15"/>
    <x v="405"/>
    <d v="2020-01-14T00:00:00"/>
    <d v="1899-12-30T08:19:02"/>
    <d v="2020-01-23T00:00:00"/>
    <d v="1899-12-30T10:47:20"/>
    <x v="59"/>
    <s v="Incumplido"/>
    <s v="09:47"/>
    <x v="0"/>
    <s v="00:00"/>
    <s v="Cumplido"/>
    <d v="1899-12-30T00:00:00"/>
    <s v="Cumplido"/>
  </r>
  <r>
    <s v="INC000000498770"/>
    <s v="DEVICE HAS STOPPED RESPONDING TO POLLS. BOG_REGISTRADURIA_NILO"/>
    <s v="CONECTIVIDAD WAN"/>
    <s v="Alta"/>
    <s v="Cerrado"/>
    <s v="RNEC-MONITOREO NIVEL 1"/>
    <s v="DIEGO FERNANDO ARCINIEGAS GUALTEROS"/>
    <m/>
    <m/>
    <x v="15"/>
    <x v="405"/>
    <d v="2020-01-14T00:00:00"/>
    <d v="1899-12-30T08:19:02"/>
    <d v="2020-01-15T00:00:00"/>
    <d v="1899-12-30T02:55:19"/>
    <x v="60"/>
    <s v="Incumplido"/>
    <s v="18:36"/>
    <x v="0"/>
    <s v="00:00"/>
    <s v="Cumplido"/>
    <d v="1899-12-30T00:00:00"/>
    <s v="Cumplido"/>
  </r>
  <r>
    <s v="INC000000498771"/>
    <s v="DEVICE HAS STOPPED RESPONDING TO POLLS. PSO_REGISTRADURIA_MAGUI_NARINO"/>
    <s v="CONECTIVIDAD WAN"/>
    <s v="Alta"/>
    <s v="Cerrado"/>
    <s v="RNEC-MONITOREO NIVEL 1"/>
    <s v="ALBA YINET CORREDOR ESTEPA"/>
    <m/>
    <m/>
    <x v="15"/>
    <x v="406"/>
    <d v="2020-01-14T00:00:00"/>
    <d v="1899-12-30T08:19:03"/>
    <d v="2020-01-14T00:00:00"/>
    <d v="1899-12-30T10:27:39"/>
    <x v="48"/>
    <s v="Incumplido"/>
    <s v="02:08"/>
    <x v="0"/>
    <s v="00:00"/>
    <s v="Cumplido"/>
    <d v="1899-12-30T00:00:00"/>
    <s v="Cumplido"/>
  </r>
  <r>
    <s v="INC000000498773"/>
    <s v="DEVICE HAS STOPPED RESPONDING TO POLLS. MTR_REGISTRADURIA_PUERTO_ESCONDIDO"/>
    <s v="CONECTIVIDAD WAN"/>
    <s v="Alta"/>
    <s v="Cerrado"/>
    <s v="RNEC-MONITOREO NIVEL 1"/>
    <s v="ALBA YINET CORREDOR ESTEPA"/>
    <m/>
    <m/>
    <x v="15"/>
    <x v="407"/>
    <d v="2020-01-14T00:00:00"/>
    <d v="1899-12-30T08:22:56"/>
    <d v="2020-01-14T00:00:00"/>
    <d v="1899-12-30T11:50:24"/>
    <x v="48"/>
    <s v="Incumplido"/>
    <s v="03:27"/>
    <x v="0"/>
    <s v="00:00"/>
    <s v="Cumplido"/>
    <d v="1899-12-30T00:00:00"/>
    <s v="Cumplido"/>
  </r>
  <r>
    <s v="INC000000498774"/>
    <s v="DEVICE HAS STOPPED RESPONDING TO POLLS. MTR_REGISTRADURIA_SAN_CARLOS"/>
    <s v="CONECTIVIDAD WAN"/>
    <s v="Alta"/>
    <s v="Cerrado"/>
    <s v="RNEC-MONITOREO NIVEL 1"/>
    <s v="DIEGO ARMANDO ROMERO RODRIGUEZ"/>
    <m/>
    <m/>
    <x v="15"/>
    <x v="408"/>
    <d v="2020-01-14T00:00:00"/>
    <d v="1899-12-30T08:22:57"/>
    <d v="2020-01-15T00:00:00"/>
    <d v="1899-12-30T12:25:59"/>
    <x v="55"/>
    <s v="Incumplido"/>
    <s v="18:47"/>
    <x v="0"/>
    <s v="00:00"/>
    <s v="Cumplido"/>
    <d v="1899-12-30T00:00:00"/>
    <s v="Cumplido"/>
  </r>
  <r>
    <s v="INC000000498776"/>
    <s v="DEVICE HAS STOPPED RESPONDING TO POLLS. SMR_REGISTRADURIA_NUEVA_GRANADA"/>
    <s v="CONECTIVIDAD WAN"/>
    <s v="Alta"/>
    <s v="Cerrado"/>
    <s v="RNEC-MONITOREO NIVEL 1"/>
    <s v="ALBA YINET CORREDOR ESTEPA"/>
    <m/>
    <m/>
    <x v="15"/>
    <x v="412"/>
    <d v="2020-01-14T00:00:00"/>
    <d v="1899-12-30T08:23:58"/>
    <d v="2020-01-14T00:00:00"/>
    <d v="1899-12-30T11:59:07"/>
    <x v="48"/>
    <s v="Incumplido"/>
    <s v="03:35"/>
    <x v="0"/>
    <s v="00:00"/>
    <s v="Cumplido"/>
    <d v="1899-12-30T00:00:00"/>
    <s v="Cumplido"/>
  </r>
  <r>
    <s v="INC000000498777"/>
    <s v="DEVICE HAS STOPPED RESPONDING TO POLLS. MDE_REGISTRADURIA_MUN_AMALFI_ANTIOQUIA"/>
    <s v="CONECTIVIDAD WAN"/>
    <s v="Alta"/>
    <s v="Cerrado"/>
    <s v="RNEC-MONITOREO NIVEL 1"/>
    <s v="DIEGO ARMANDO ROMERO RODRIGUEZ"/>
    <m/>
    <m/>
    <x v="15"/>
    <x v="409"/>
    <d v="2020-01-14T00:00:00"/>
    <d v="1899-12-30T08:23:59"/>
    <d v="2020-01-15T00:00:00"/>
    <d v="1899-12-30T11:48:09"/>
    <x v="56"/>
    <s v="Incumplido"/>
    <s v="18:57"/>
    <x v="0"/>
    <s v="00:00"/>
    <s v="Cumplido"/>
    <d v="1899-12-30T00:00:00"/>
    <s v="Cumplido"/>
  </r>
  <r>
    <s v="INC000000498778"/>
    <s v="DEVICE HAS STOPPED RESPONDING TO POLLS. CZU_REGISTRADURIA_MUN_CAIMITO_SUCRE"/>
    <s v="CONECTIVIDAD WAN"/>
    <s v="Alta"/>
    <s v="Cerrado"/>
    <s v="RNEC-MONITOREO NIVEL 1"/>
    <s v="ALBA YINET CORREDOR ESTEPA"/>
    <m/>
    <m/>
    <x v="15"/>
    <x v="409"/>
    <d v="2020-01-14T00:00:00"/>
    <d v="1899-12-30T08:23:59"/>
    <d v="2020-01-14T00:00:00"/>
    <d v="1899-12-30T12:36:45"/>
    <x v="53"/>
    <s v="Incumplido"/>
    <s v="04:12"/>
    <x v="0"/>
    <s v="00:00"/>
    <s v="Cumplido"/>
    <d v="1899-12-30T00:00:00"/>
    <s v="Cumplido"/>
  </r>
  <r>
    <s v="INC000000498779"/>
    <s v="DEVICE HAS STOPPED RESPONDING TO POLLS. SKTJ_REGISTRADURIA_GACHANTIVA"/>
    <s v="CONECTIVIDAD WAN"/>
    <s v="Alta"/>
    <s v="Cerrado"/>
    <s v="RNEC-MONITOREO NIVEL 1"/>
    <s v="DIEGO ARMANDO ROMERO RODRIGUEZ"/>
    <m/>
    <m/>
    <x v="15"/>
    <x v="413"/>
    <d v="2020-01-14T00:00:00"/>
    <d v="1899-12-30T08:24:00"/>
    <d v="2020-01-15T00:00:00"/>
    <d v="1899-12-30T08:39:42"/>
    <x v="26"/>
    <s v="Incumplido"/>
    <s v="24:15"/>
    <x v="0"/>
    <s v="00:00"/>
    <s v="Cumplido"/>
    <d v="1899-12-30T00:00:00"/>
    <s v="Cumplido"/>
  </r>
  <r>
    <s v="INC000000498780"/>
    <s v="DEVICE HAS STOPPED RESPONDING TO POLLS. VVC_REGISTRADURIA_MUN_LA_MACARENA_META"/>
    <s v="CONECTIVIDAD WAN"/>
    <s v="Alta"/>
    <s v="Cerrado"/>
    <s v="RNEC-MONITOREO NIVEL 1"/>
    <s v="ALBA YINET CORREDOR ESTEPA"/>
    <m/>
    <m/>
    <x v="15"/>
    <x v="413"/>
    <d v="2020-01-14T00:00:00"/>
    <d v="1899-12-30T08:24:00"/>
    <d v="2020-01-14T00:00:00"/>
    <d v="1899-12-30T12:27:02"/>
    <x v="53"/>
    <s v="Incumplido"/>
    <s v="04:03"/>
    <x v="0"/>
    <s v="00:00"/>
    <s v="Cumplido"/>
    <d v="1899-12-30T00:00:00"/>
    <s v="Cumplido"/>
  </r>
  <r>
    <s v="INC000000498781"/>
    <s v="DEVICE HAS STOPPED RESPONDING TO POLLS. MDE_REGISTRADURIA_MUN_DABEIBA_ANTIOQUIA"/>
    <s v="CONECTIVIDAD WAN"/>
    <s v="Alta"/>
    <s v="Cerrado"/>
    <s v="RNEC-MONITOREO NIVEL 1"/>
    <s v="ALBA YINET CORREDOR ESTEPA"/>
    <m/>
    <m/>
    <x v="15"/>
    <x v="409"/>
    <d v="2020-01-14T00:00:00"/>
    <d v="1899-12-30T08:23:59"/>
    <d v="2020-01-14T00:00:00"/>
    <d v="1899-12-30T12:23:33"/>
    <x v="53"/>
    <s v="Incumplido"/>
    <s v="03:59"/>
    <x v="0"/>
    <s v="00:00"/>
    <s v="Cumplido"/>
    <d v="1899-12-30T00:00:00"/>
    <s v="Cumplido"/>
  </r>
  <r>
    <s v="INC000000498782"/>
    <s v="DEVICE HAS STOPPED RESPONDING TO POLLS. BOG_REGIS_MUN_MEDINA_CUNDINAMARCA"/>
    <s v="CONECTIVIDAD WAN"/>
    <s v="Alta"/>
    <s v="Cerrado"/>
    <s v="RNEC-MONITOREO NIVEL 1"/>
    <s v="ALBA YINET CORREDOR ESTEPA"/>
    <m/>
    <m/>
    <x v="15"/>
    <x v="413"/>
    <d v="2020-01-14T00:00:00"/>
    <d v="1899-12-30T08:24:00"/>
    <d v="2020-01-14T00:00:00"/>
    <d v="1899-12-30T12:33:37"/>
    <x v="53"/>
    <s v="Incumplido"/>
    <s v="04:09"/>
    <x v="0"/>
    <s v="00:00"/>
    <s v="Cumplido"/>
    <d v="1899-12-30T00:00:00"/>
    <s v="Cumplido"/>
  </r>
  <r>
    <s v="INC000000498803"/>
    <s v="DEVICE HAS STOPPED RESPONDING TO POLLS. PSO_REGISTRADURIA_MUN_BARBACOAS_NARINO"/>
    <s v="CONECTIVIDAD WAN"/>
    <s v="Alta"/>
    <s v="Cerrado"/>
    <s v="RNEC-MONITOREO NIVEL 1"/>
    <s v="DIEGO ARMANDO ROMERO RODRIGUEZ"/>
    <m/>
    <m/>
    <x v="15"/>
    <x v="414"/>
    <d v="2020-01-14T00:00:00"/>
    <d v="1899-12-30T08:19:04"/>
    <d v="2020-01-15T00:00:00"/>
    <d v="1899-12-30T09:23:56"/>
    <x v="26"/>
    <s v="Incumplido"/>
    <s v="25:04"/>
    <x v="0"/>
    <s v="00:00"/>
    <s v="Cumplido"/>
    <d v="1899-12-30T00:00:00"/>
    <s v="Cumplido"/>
  </r>
  <r>
    <s v="INC000000498805"/>
    <s v="DEVICE HAS STOPPED RESPONDING TO POLLS. RCH_AUX_1_RIOHACHA"/>
    <s v="CONECTIVIDAD WAN"/>
    <s v="Alta"/>
    <s v="Cerrado"/>
    <s v="RNEC-MONITOREO NIVEL 1"/>
    <s v="ALBA YINET CORREDOR ESTEPA"/>
    <m/>
    <m/>
    <x v="15"/>
    <x v="415"/>
    <d v="2020-01-14T00:00:00"/>
    <d v="1899-12-30T08:19:05"/>
    <d v="2020-01-28T00:00:00"/>
    <d v="1899-12-30T15:28:26"/>
    <x v="61"/>
    <s v="Incumplido"/>
    <s v="09:56"/>
    <x v="0"/>
    <s v="00:00"/>
    <s v="Cumplido"/>
    <d v="1899-12-30T00:00:00"/>
    <s v="Cumplido"/>
  </r>
  <r>
    <s v="INC000000498813"/>
    <s v="DEVICE HAS STOPPED RESPONDING TO POLLS. FLA_REGISTRADURIA_MUN_MILAN_CAQUETA"/>
    <s v="CONECTIVIDAD WAN"/>
    <s v="Alta"/>
    <s v="Cerrado"/>
    <s v="RNEC-MONITOREO NIVEL 1"/>
    <s v="DIEGO ARMANDO ROMERO RODRIGUEZ"/>
    <m/>
    <m/>
    <x v="15"/>
    <x v="407"/>
    <d v="2020-01-14T00:00:00"/>
    <d v="1899-12-30T08:22:56"/>
    <d v="2020-01-15T00:00:00"/>
    <d v="1899-12-30T08:50:10"/>
    <x v="26"/>
    <s v="Incumplido"/>
    <s v="24:27"/>
    <x v="0"/>
    <s v="00:00"/>
    <s v="Cumplido"/>
    <d v="1899-12-30T00:00:00"/>
    <s v="Cumplido"/>
  </r>
  <r>
    <s v="INC000000498814"/>
    <s v="DEVICE HAS STOPPED RESPONDING TO POLLS. CLO_REGISTRADURIA_EL_DOVIO"/>
    <s v="CONECTIVIDAD WAN"/>
    <s v="Alta"/>
    <s v="Cerrado"/>
    <s v="RNEC-MONITOREO NIVEL 1"/>
    <s v="DIEGO ARMANDO ROMERO RODRIGUEZ"/>
    <m/>
    <m/>
    <x v="15"/>
    <x v="408"/>
    <d v="2020-01-14T00:00:00"/>
    <d v="1899-12-30T08:22:57"/>
    <d v="2020-01-15T00:00:00"/>
    <d v="1899-12-30T08:58:38"/>
    <x v="26"/>
    <s v="Incumplido"/>
    <s v="24:35"/>
    <x v="0"/>
    <s v="00:00"/>
    <s v="Cumplido"/>
    <d v="1899-12-30T00:00:00"/>
    <s v="Cumplido"/>
  </r>
  <r>
    <s v="INC000000498816"/>
    <s v="DEVICE HAS STOPPED RESPONDING TO POLLS. BGA_REGISTRADURIA_GUAPOTA"/>
    <s v="CONECTIVIDAD WAN"/>
    <s v="Alta"/>
    <s v="Cerrado"/>
    <s v="RNEC-MONITOREO NIVEL 1"/>
    <s v="DIEGO ARMANDO ROMERO RODRIGUEZ"/>
    <m/>
    <m/>
    <x v="15"/>
    <x v="409"/>
    <d v="2020-01-14T00:00:00"/>
    <d v="1899-12-30T08:23:59"/>
    <d v="2020-01-15T00:00:00"/>
    <d v="1899-12-30T09:07:08"/>
    <x v="26"/>
    <s v="Incumplido"/>
    <s v="24:43"/>
    <x v="0"/>
    <s v="00:00"/>
    <s v="Cumplido"/>
    <d v="1899-12-30T00:00:00"/>
    <s v="Cumplido"/>
  </r>
  <r>
    <s v="INC000000498817"/>
    <s v="DEVICE HAS STOPPED RESPONDING TO POLLS. SMR_REGISTRADURIA_MUN_PUEBLO_VIEJO_MAGDALENA"/>
    <s v="CONECTIVIDAD WAN"/>
    <s v="Alta"/>
    <s v="Cerrado"/>
    <s v="RNEC-MONITOREO NIVEL 1"/>
    <s v="DIEGO ARMANDO ROMERO RODRIGUEZ"/>
    <m/>
    <m/>
    <x v="15"/>
    <x v="409"/>
    <d v="2020-01-14T00:00:00"/>
    <d v="1899-12-30T08:23:59"/>
    <d v="2020-01-15T00:00:00"/>
    <d v="1899-12-30T09:11:35"/>
    <x v="26"/>
    <s v="Incumplido"/>
    <s v="24:47"/>
    <x v="0"/>
    <s v="00:00"/>
    <s v="Cumplido"/>
    <d v="1899-12-30T00:00:00"/>
    <s v="Cumplido"/>
  </r>
  <r>
    <s v="INC000000498818"/>
    <s v="DEVICE HAS STOPPED RESPONDING TO POLLS. BQA_REGISTRADURIA_PONEDERA"/>
    <s v="CONECTIVIDAD WAN"/>
    <s v="Alta"/>
    <s v="Cerrado"/>
    <s v="RNEC-MONITOREO NIVEL 1"/>
    <s v="ALBA YINET CORREDOR ESTEPA"/>
    <m/>
    <m/>
    <x v="15"/>
    <x v="409"/>
    <d v="2020-01-14T00:00:00"/>
    <d v="1899-12-30T08:23:59"/>
    <d v="2020-01-14T00:00:00"/>
    <d v="1899-12-30T12:30:07"/>
    <x v="53"/>
    <s v="Incumplido"/>
    <s v="04:06"/>
    <x v="0"/>
    <s v="00:00"/>
    <s v="Cumplido"/>
    <d v="1899-12-30T00:00:00"/>
    <s v="Cumplido"/>
  </r>
  <r>
    <s v="INC000000498819"/>
    <s v="DEVICE HAS STOPPED RESPONDING TO POLLS. MTR_REGISTRADURIA_MOMIL"/>
    <s v="CONECTIVIDAD WAN"/>
    <s v="Alta"/>
    <s v="Cerrado"/>
    <s v="RNEC-MONITOREO NIVEL 1"/>
    <s v="DIEGO ARMANDO ROMERO RODRIGUEZ"/>
    <m/>
    <m/>
    <x v="15"/>
    <x v="409"/>
    <d v="2020-01-14T00:00:00"/>
    <d v="1899-12-30T08:23:59"/>
    <d v="2020-01-15T00:00:00"/>
    <d v="1899-12-30T09:16:47"/>
    <x v="26"/>
    <s v="Incumplido"/>
    <s v="24:52"/>
    <x v="0"/>
    <s v="00:00"/>
    <s v="Cumplido"/>
    <d v="1899-12-30T00:00:00"/>
    <s v="Cumplido"/>
  </r>
  <r>
    <s v="INC000000498820"/>
    <s v="DEVICE HAS STOPPED RESPONDING TO POLLS. SMR_REGISTRADURIA_ZAPAYAN"/>
    <s v="CONECTIVIDAD WAN"/>
    <s v="Alta"/>
    <s v="Cerrado"/>
    <s v="RNEC-MONITOREO NIVEL 1"/>
    <s v="JUAN FELIPE CAICEDO BARRETO"/>
    <m/>
    <m/>
    <x v="15"/>
    <x v="409"/>
    <d v="2020-01-14T00:00:00"/>
    <d v="1899-12-30T08:23:59"/>
    <d v="2020-01-17T00:00:00"/>
    <d v="1899-12-30T16:07:24"/>
    <x v="62"/>
    <s v="Incumplido"/>
    <s v="04:35"/>
    <x v="0"/>
    <s v="00:00"/>
    <s v="Cumplido"/>
    <d v="1899-12-30T00:00:00"/>
    <s v="Cumplido"/>
  </r>
  <r>
    <s v="INC000000498833"/>
    <s v="DEVICE HAS STOPPED RESPONDING TO POLLS. PSO_REGISTRADURIA_CONSACA"/>
    <s v="CONECTIVIDAD WAN"/>
    <s v="Alta"/>
    <s v="Cerrado"/>
    <s v="RNEC-NIVEL 2 WAN"/>
    <s v="IVAN ANDRES DIAZ BARRETO"/>
    <m/>
    <m/>
    <x v="15"/>
    <x v="416"/>
    <d v="2020-01-14T00:00:00"/>
    <d v="1899-12-30T08:33:01"/>
    <d v="2020-01-16T00:00:00"/>
    <d v="1899-12-30T10:13:23"/>
    <x v="63"/>
    <s v="Incumplido"/>
    <s v="22:09"/>
    <x v="0"/>
    <s v="00:00"/>
    <s v="Cumplido"/>
    <d v="1899-12-30T00:00:00"/>
    <s v="Cumplido"/>
  </r>
  <r>
    <s v="INC000000498845"/>
    <s v="DEVICE HAS STOPPED RESPONDING TO POLLS. MTR_REGISTRADURIA_MUN_MONITOS_CORDOBA"/>
    <s v="CONECTIVIDAD WAN"/>
    <s v="Alta"/>
    <s v="Cerrado"/>
    <s v="RNEC-MONITOREO NIVEL 1"/>
    <s v="ALBA YINET CORREDOR ESTEPA"/>
    <m/>
    <m/>
    <x v="15"/>
    <x v="417"/>
    <d v="2020-01-14T00:00:00"/>
    <d v="1899-12-30T08:51:15"/>
    <d v="2020-01-15T00:00:00"/>
    <d v="1899-12-30T12:23:31"/>
    <x v="55"/>
    <s v="Incumplido"/>
    <s v="03:58"/>
    <x v="0"/>
    <s v="00:00"/>
    <s v="Cumplido"/>
    <d v="1899-12-30T00:00:00"/>
    <s v="Cumplido"/>
  </r>
  <r>
    <s v="INC000000498867"/>
    <s v="DEVICE HAS STOPPED RESPONDING TO POLLS. VVC_DELEGACION_VILLAVICENCIO"/>
    <s v="CONECTIVIDAD WAN"/>
    <s v="Alta"/>
    <s v="Cerrado"/>
    <s v="RNEC-NIVEL 2 WAN"/>
    <s v="IVAN ANDRES DIAZ BARRETO"/>
    <m/>
    <m/>
    <x v="15"/>
    <x v="418"/>
    <d v="2020-01-14T00:00:00"/>
    <d v="1899-12-30T09:23:20"/>
    <d v="2020-01-14T00:00:00"/>
    <d v="1899-12-30T16:37:59"/>
    <x v="49"/>
    <s v="Cumplido"/>
    <s v="01:34"/>
    <x v="0"/>
    <s v="00:00"/>
    <s v="Cumplido"/>
    <d v="1899-12-30T00:00:00"/>
    <s v="Cumplido"/>
  </r>
  <r>
    <s v="INC000000498871"/>
    <s v="DEVICE HAS STOPPED RESPONDING TO POLLS. BOG_REGISTRADURIA_SOACHA_CUNDINAMARCA"/>
    <s v="CONECTIVIDAD WAN"/>
    <s v="Alta"/>
    <s v="Cerrado"/>
    <s v="RNEC-NIVEL 2 WAN"/>
    <s v="JORGE LUIS ROJAS DURAN"/>
    <m/>
    <m/>
    <x v="15"/>
    <x v="419"/>
    <d v="2020-01-14T00:00:00"/>
    <d v="1899-12-30T09:35:24"/>
    <d v="2020-01-16T00:00:00"/>
    <d v="1899-12-30T16:24:37"/>
    <x v="45"/>
    <s v="Cumplido"/>
    <s v="01:40"/>
    <x v="0"/>
    <s v="00:00"/>
    <s v="Cumplido"/>
    <d v="1899-12-30T00:00:00"/>
    <s v="Cumplido"/>
  </r>
  <r>
    <s v="INC000000498873"/>
    <s v="DEVICE HAS STOPPED RESPONDING TO POLLS. BOG_REGISTRADURIA_GUATAVITA"/>
    <s v="CONECTIVIDAD WAN"/>
    <s v="Alta"/>
    <s v="Cerrado"/>
    <s v="RNEC-MONITOREO NIVEL 1"/>
    <s v="ALBA YINET CORREDOR ESTEPA"/>
    <m/>
    <m/>
    <x v="15"/>
    <x v="420"/>
    <d v="2020-01-14T00:00:00"/>
    <d v="1899-12-30T09:39:25"/>
    <d v="2020-01-15T00:00:00"/>
    <d v="1899-12-30T12:03:26"/>
    <x v="56"/>
    <s v="Incumplido"/>
    <s v="26:24"/>
    <x v="0"/>
    <s v="00:00"/>
    <s v="Cumplido"/>
    <d v="1899-12-30T00:00:00"/>
    <s v="Cumplido"/>
  </r>
  <r>
    <s v="INC000000498879"/>
    <s v="DEVICE HAS STOPPED RESPONDING TO POLLS. MZL_REGISTRADURIA_MARMATO_CALDAS"/>
    <s v="CONECTIVIDAD WAN"/>
    <s v="Alta"/>
    <s v="Cerrado"/>
    <s v="RNEC-MONITOREO NIVEL 1"/>
    <s v="GIAN CARLO TOVAR RAMIREZ"/>
    <m/>
    <m/>
    <x v="15"/>
    <x v="44"/>
    <d v="2020-01-14T00:00:00"/>
    <d v="1899-12-30T09:45:28"/>
    <d v="2020-01-14T00:00:00"/>
    <d v="1899-12-30T16:16:23"/>
    <x v="58"/>
    <s v="Cumplido"/>
    <s v="00:29"/>
    <x v="0"/>
    <s v="00:00"/>
    <s v="Cumplido"/>
    <d v="1899-12-30T00:00:00"/>
    <s v="Cumplido"/>
  </r>
  <r>
    <s v="INC000000498882"/>
    <s v="DEVICE HAS STOPPED RESPONDING TO POLLS. VUP_REGISTRADURIA_AUX_VALLEDUPAR_CESAR"/>
    <s v="CONECTIVIDAD WAN"/>
    <s v="Alta"/>
    <s v="Cerrado"/>
    <s v="RNEC-MONITOREO NIVEL 1"/>
    <s v="ALBA YINET CORREDOR ESTEPA"/>
    <m/>
    <m/>
    <x v="15"/>
    <x v="421"/>
    <d v="2020-01-14T00:00:00"/>
    <d v="1899-12-30T09:49:30"/>
    <d v="2020-01-14T00:00:00"/>
    <d v="1899-12-30T16:49:54"/>
    <x v="49"/>
    <s v="Incumplido"/>
    <s v="06:17"/>
    <x v="0"/>
    <s v="00:00"/>
    <s v="Cumplido"/>
    <d v="1899-12-30T00:00:00"/>
    <s v="Cumplido"/>
  </r>
  <r>
    <s v="INC000000498889"/>
    <s v="DEVICE HAS STOPPED RESPONDING TO POLLS. MDE_REGISTRADURIA_MUN_GIRALDO_ANTIOQUIA"/>
    <s v="CONECTIVIDAD WAN"/>
    <s v="Alta"/>
    <s v="Cerrado"/>
    <s v="RNEC-MONITOREO NIVEL 1"/>
    <s v="ALBA YINET CORREDOR ESTEPA"/>
    <m/>
    <m/>
    <x v="15"/>
    <x v="422"/>
    <d v="2020-01-14T00:00:00"/>
    <d v="1899-12-30T10:03:34"/>
    <d v="2020-01-14T00:00:00"/>
    <d v="1899-12-30T17:01:29"/>
    <x v="49"/>
    <s v="Incumplido"/>
    <s v="06:57"/>
    <x v="0"/>
    <s v="00:00"/>
    <s v="Cumplido"/>
    <d v="1899-12-30T00:00:00"/>
    <s v="Cumplido"/>
  </r>
  <r>
    <s v="INC000000498904"/>
    <s v="Falla correo - Desarrollo Integral del Talento Humano"/>
    <s v="CORREO ELECTRÓNICO"/>
    <s v="Media"/>
    <s v="Cerrado"/>
    <s v="RNEC-SOPORTE SITIO NIVEL 1"/>
    <s v="JUAN FELIPE CAICEDO BARRETO"/>
    <m/>
    <m/>
    <x v="15"/>
    <x v="423"/>
    <d v="2020-01-14T00:00:00"/>
    <d v="1899-12-30T08:55:01"/>
    <d v="2020-01-14T00:00:00"/>
    <d v="1899-12-30T09:30:37"/>
    <x v="29"/>
    <s v="Cumplido"/>
    <s v="00:36"/>
    <x v="1"/>
    <s v="00:00"/>
    <s v="Cumplido"/>
    <d v="1899-12-30T00:00:57"/>
    <s v="Cumplido"/>
  </r>
  <r>
    <s v="INC000000498931"/>
    <s v="DEVICE HAS STOPPED RESPONDING TO POLLS. UIB_REGISTRADURIA_MUN_RIO_QUITO_CHOCO"/>
    <s v="CONECTIVIDAD WAN"/>
    <s v="Alta"/>
    <s v="Cerrado"/>
    <s v="RNEC-MONITOREO NIVEL 1"/>
    <s v="ALBA YINET CORREDOR ESTEPA"/>
    <m/>
    <m/>
    <x v="15"/>
    <x v="424"/>
    <d v="2020-01-14T00:00:00"/>
    <d v="1899-12-30T09:33:23"/>
    <d v="2020-01-14T00:00:00"/>
    <d v="1899-12-30T15:03:36"/>
    <x v="58"/>
    <s v="Incumplido"/>
    <s v="04:49"/>
    <x v="0"/>
    <s v="00:00"/>
    <s v="Cumplido"/>
    <d v="1899-12-30T00:00:00"/>
    <s v="Cumplido"/>
  </r>
  <r>
    <s v="INC000000498940"/>
    <s v="DEVICE HAS STOPPED RESPONDING TO POLLS. SMR_REGISTRADURIA_PEDRAZA"/>
    <s v="CONECTIVIDAD WAN"/>
    <s v="Alta"/>
    <s v="Cerrado"/>
    <s v="RNEC-MONITOREO NIVEL 1"/>
    <s v="GIAN CARLO TOVAR RAMIREZ"/>
    <m/>
    <m/>
    <x v="15"/>
    <x v="420"/>
    <d v="2020-01-14T00:00:00"/>
    <d v="1899-12-30T09:39:25"/>
    <d v="2020-01-16T00:00:00"/>
    <d v="1899-12-30T10:00:11"/>
    <x v="64"/>
    <s v="Cumplido"/>
    <s v="00:47"/>
    <x v="0"/>
    <s v="00:00"/>
    <s v="Cumplido"/>
    <d v="1899-12-30T00:00:00"/>
    <s v="Cumplido"/>
  </r>
  <r>
    <s v="INC000000498942"/>
    <s v="DEVICE HAS STOPPED RESPONDING TO POLLS. BOG_REGISTRADURIA_MUN_GUASCA"/>
    <s v="CONECTIVIDAD WAN"/>
    <s v="Alta"/>
    <s v="Cerrado"/>
    <s v="RNEC-NIVEL 2 WAN"/>
    <s v="IVAN ANDRES DIAZ BARRETO"/>
    <m/>
    <m/>
    <x v="15"/>
    <x v="425"/>
    <d v="2020-01-14T00:00:00"/>
    <d v="1899-12-30T09:40:26"/>
    <d v="2020-01-15T00:00:00"/>
    <d v="1899-12-30T11:42:58"/>
    <x v="56"/>
    <s v="Incumplido"/>
    <s v="02:14"/>
    <x v="0"/>
    <s v="00:00"/>
    <s v="Cumplido"/>
    <d v="1899-12-30T00:00:00"/>
    <s v="Cumplido"/>
  </r>
  <r>
    <s v="INC000000498953"/>
    <s v="DEVICE HAS STOPPED RESPONDING TO POLLS. SKTJ_REGISTRADURIA_PISBA"/>
    <s v="CONECTIVIDAD WAN"/>
    <s v="Alta"/>
    <s v="Cerrado"/>
    <s v="RNEC-MONITOREO NIVEL 1"/>
    <s v="GIAN CARLO TOVAR RAMIREZ"/>
    <m/>
    <m/>
    <x v="15"/>
    <x v="426"/>
    <d v="2020-01-14T00:00:00"/>
    <d v="1899-12-30T09:53:32"/>
    <d v="2020-01-14T00:00:00"/>
    <d v="1899-12-30T16:46:36"/>
    <x v="49"/>
    <s v="Cumplido"/>
    <s v="00:44"/>
    <x v="0"/>
    <s v="00:00"/>
    <s v="Cumplido"/>
    <d v="1899-12-30T00:00:00"/>
    <s v="Cumplido"/>
  </r>
  <r>
    <s v="INC000000498976"/>
    <s v="Fallo de correo - conectividad"/>
    <s v="CORREO ELECTRÓNICO"/>
    <s v="Media"/>
    <s v="Cerrado"/>
    <s v="RNEC-SOPORTE SITIO NIVEL 1"/>
    <s v="JUAN FELIPE CAICEDO BARRETO"/>
    <m/>
    <m/>
    <x v="15"/>
    <x v="427"/>
    <d v="2020-01-14T00:00:00"/>
    <d v="1899-12-30T10:26:16"/>
    <d v="2020-01-14T00:00:00"/>
    <d v="1899-12-30T10:32:50"/>
    <x v="48"/>
    <s v="Cumplido"/>
    <s v="00:07"/>
    <x v="1"/>
    <s v="00:01"/>
    <s v="Cumplido"/>
    <d v="1899-12-30T00:01:18"/>
    <s v="Cumplido"/>
  </r>
  <r>
    <s v="INC000000498999"/>
    <s v="DEVICE HAS STOPPED RESPONDING TO POLLS. BOG_REGISTRADURIA_GUTIERREZ"/>
    <s v="CONECTIVIDAD WAN"/>
    <s v="Alta"/>
    <s v="Cerrado"/>
    <s v="RNEC-MONITOREO NIVEL 1"/>
    <s v="GIAN CARLO TOVAR RAMIREZ"/>
    <m/>
    <m/>
    <x v="15"/>
    <x v="428"/>
    <d v="2020-01-14T00:00:00"/>
    <d v="1899-12-30T10:52:47"/>
    <d v="2020-01-14T00:00:00"/>
    <d v="1899-12-30T17:09:09"/>
    <x v="49"/>
    <s v="Cumplido"/>
    <s v="00:09"/>
    <x v="0"/>
    <s v="00:00"/>
    <s v="Cumplido"/>
    <d v="1899-12-30T00:00:00"/>
    <s v="Cumplido"/>
  </r>
  <r>
    <s v="INC000000499005"/>
    <s v="DEVICE HAS STOPPED RESPONDING TO POLLS. UIB_REGISTRADURIA_MUN_LLORO_CHOCO"/>
    <s v="CONECTIVIDAD WAN"/>
    <s v="Alta"/>
    <s v="Cerrado"/>
    <s v="RNEC-MONITOREO NIVEL 1"/>
    <s v="DIEGO FERNANDO ARCINIEGAS GUALTEROS"/>
    <m/>
    <m/>
    <x v="15"/>
    <x v="429"/>
    <d v="2020-01-14T00:00:00"/>
    <d v="1899-12-30T09:08:17"/>
    <d v="2020-01-15T00:00:00"/>
    <d v="1899-12-30T02:32:40"/>
    <x v="65"/>
    <s v="Incumplido"/>
    <s v="17:24"/>
    <x v="0"/>
    <s v="00:00"/>
    <s v="Cumplido"/>
    <d v="1899-12-30T00:00:00"/>
    <s v="Cumplido"/>
  </r>
  <r>
    <s v="INC000000499045"/>
    <s v="Caida de canal - Registraduria Municipal Funes - Nariño"/>
    <s v="CONECTIVIDAD WAN"/>
    <s v="Alta"/>
    <s v="Cerrado"/>
    <s v="RNEC-NIVEL 2 WAN"/>
    <s v="LAURA VIVIANA GARNICA SALAZAR"/>
    <m/>
    <m/>
    <x v="15"/>
    <x v="430"/>
    <d v="2020-01-14T00:00:00"/>
    <d v="1899-12-30T10:10:06"/>
    <d v="2020-01-14T00:00:00"/>
    <d v="1899-12-30T17:09:42"/>
    <x v="49"/>
    <s v="Cumplido"/>
    <s v="01:25"/>
    <x v="1"/>
    <s v="00:09"/>
    <s v="Cumplido"/>
    <d v="1899-12-30T00:02:17"/>
    <s v="Cumplido"/>
  </r>
  <r>
    <s v="INC000000499076"/>
    <s v="RE: Revisión de recepción correos electrónicos Oficina de Prensa."/>
    <s v="CORREO ELECTRÓNICO"/>
    <s v="Baja"/>
    <s v="Cerrado"/>
    <s v="RNEC-MESA NIVEL 1"/>
    <s v="JEISON HERNAN TUNJUELO HENAO"/>
    <m/>
    <m/>
    <x v="15"/>
    <x v="431"/>
    <d v="2020-01-14T00:00:00"/>
    <d v="1899-12-30T10:38:43"/>
    <d v="2020-01-15T00:00:00"/>
    <d v="1899-12-30T15:52:55"/>
    <x v="66"/>
    <s v="Cumplido"/>
    <s v="22:56"/>
    <x v="2"/>
    <s v="00:02"/>
    <s v="Cumplido"/>
    <d v="1899-12-30T00:01:23"/>
    <s v="Cumplido"/>
  </r>
  <r>
    <s v="INC000000499077"/>
    <s v="DEVICE HAS STOPPED RESPONDING TO POLLS. PSO_REGISTRADURIA_ILES"/>
    <s v="CONECTIVIDAD WAN"/>
    <s v="Alta"/>
    <s v="Cerrado"/>
    <s v="RNEC-MESA NIVEL 1"/>
    <s v="JUAN MAURICIO FORERO LUQUE"/>
    <m/>
    <m/>
    <x v="15"/>
    <x v="432"/>
    <d v="2020-01-14T00:00:00"/>
    <d v="1899-12-30T10:37:44"/>
    <d v="2020-01-14T00:00:00"/>
    <d v="1899-12-30T11:47:45"/>
    <x v="48"/>
    <s v="Cumplido"/>
    <s v="00:33"/>
    <x v="0"/>
    <s v="00:00"/>
    <s v="Cumplido"/>
    <d v="1899-12-30T00:00:00"/>
    <s v="Cumplido"/>
  </r>
  <r>
    <s v="INC000000499104"/>
    <s v="DEVICE HAS STOPPED RESPONDING TO POLLS. UIB_REGISTRADURIA_MUN_RIO_IRO_CHOCO"/>
    <s v="CONECTIVIDAD WAN"/>
    <s v="Alta"/>
    <s v="Cerrado"/>
    <s v="RNEC-MONITOREO NIVEL 1"/>
    <s v="GIAN CARLO TOVAR RAMIREZ"/>
    <m/>
    <m/>
    <x v="15"/>
    <x v="433"/>
    <d v="2020-01-14T00:00:00"/>
    <d v="1899-12-30T10:35:42"/>
    <d v="2020-01-15T00:00:00"/>
    <d v="1899-12-30T09:47:29"/>
    <x v="26"/>
    <s v="Cumplido"/>
    <s v="00:11"/>
    <x v="0"/>
    <s v="00:00"/>
    <s v="Cumplido"/>
    <d v="1899-12-30T00:00:00"/>
    <s v="Cumplido"/>
  </r>
  <r>
    <s v="INC000000499136"/>
    <s v="DEVICE HAS STOPPED RESPONDING TO POLLS. RCH_REGISTRADURIA_URIBIA"/>
    <s v="CONECTIVIDAD WAN"/>
    <s v="Alta"/>
    <s v="Cerrado"/>
    <s v="RNEC-NIVEL 2 WAN"/>
    <s v="IVAN ANDRES DIAZ BARRETO"/>
    <m/>
    <m/>
    <x v="15"/>
    <x v="434"/>
    <d v="2020-01-14T00:00:00"/>
    <d v="1899-12-30T11:05:51"/>
    <d v="2020-01-15T00:00:00"/>
    <d v="1899-12-30T12:58:20"/>
    <x v="55"/>
    <s v="Incumplido"/>
    <s v="25:52"/>
    <x v="0"/>
    <s v="00:00"/>
    <s v="Cumplido"/>
    <d v="1899-12-30T00:00:00"/>
    <s v="Cumplido"/>
  </r>
  <r>
    <s v="INC000000499137"/>
    <s v="DEVICE HAS STOPPED RESPONDING TO POLLS. MTR_REGISTRADURIA_SAHAGUN"/>
    <s v="CONECTIVIDAD WAN"/>
    <s v="Alta"/>
    <s v="Cerrado"/>
    <s v="RNEC-MONITOREO NIVEL 1"/>
    <s v="ALBA YINET CORREDOR ESTEPA"/>
    <m/>
    <m/>
    <x v="15"/>
    <x v="434"/>
    <d v="2020-01-14T00:00:00"/>
    <d v="1899-12-30T11:05:51"/>
    <d v="2020-01-14T00:00:00"/>
    <d v="1899-12-30T17:20:05"/>
    <x v="49"/>
    <s v="Incumplido"/>
    <s v="06:14"/>
    <x v="0"/>
    <s v="00:00"/>
    <s v="Cumplido"/>
    <d v="1899-12-30T00:00:00"/>
    <s v="Cumplido"/>
  </r>
  <r>
    <s v="INC000000499138"/>
    <s v="DEVICE HAS STOPPED RESPONDING TO POLLS. RCH_REGISTRADURIA_DIBULLA"/>
    <s v="CONECTIVIDAD WAN"/>
    <s v="Alta"/>
    <s v="Cerrado"/>
    <s v="RNEC-NIVEL 2 WAN"/>
    <s v="JORGE LUIS ROJAS DURAN"/>
    <m/>
    <m/>
    <x v="15"/>
    <x v="434"/>
    <d v="2020-01-14T00:00:00"/>
    <d v="1899-12-30T11:05:51"/>
    <d v="2020-01-15T00:00:00"/>
    <d v="1899-12-30T12:10:21"/>
    <x v="55"/>
    <s v="Cumplido"/>
    <s v="01:29"/>
    <x v="0"/>
    <s v="00:00"/>
    <s v="Cumplido"/>
    <d v="1899-12-30T00:00:00"/>
    <s v="Cumplido"/>
  </r>
  <r>
    <s v="INC000000499143"/>
    <s v="DEVICE HAS STOPPED RESPONDING TO POLLS. BGA_REGISTRADURIA_MUN_CONCEPCION_SANTANDER"/>
    <s v="CONECTIVIDAD WAN"/>
    <s v="Alta"/>
    <s v="Cerrado"/>
    <s v="RNEC-MONITOREO NIVEL 1"/>
    <s v="ALBA YINET CORREDOR ESTEPA"/>
    <m/>
    <m/>
    <x v="15"/>
    <x v="435"/>
    <d v="2020-01-14T00:00:00"/>
    <d v="1899-12-30T11:07:51"/>
    <d v="2020-01-14T00:00:00"/>
    <d v="1899-12-30T17:46:58"/>
    <x v="49"/>
    <s v="Incumplido"/>
    <s v="06:39"/>
    <x v="0"/>
    <s v="00:00"/>
    <s v="Cumplido"/>
    <d v="1899-12-30T00:00:00"/>
    <s v="Cumplido"/>
  </r>
  <r>
    <s v="INC000000499149"/>
    <s v="DEVICE HAS STOPPED RESPONDING TO POLLS. CTG_REGISTRADURIA_MAHATES"/>
    <s v="CONECTIVIDAD WAN"/>
    <s v="Alta"/>
    <s v="Cerrado"/>
    <s v="RNEC-MONITOREO NIVEL 1"/>
    <s v="ALBA YINET CORREDOR ESTEPA"/>
    <m/>
    <m/>
    <x v="15"/>
    <x v="436"/>
    <d v="2020-01-14T00:00:00"/>
    <d v="1899-12-30T11:11:53"/>
    <d v="2020-01-15T00:00:00"/>
    <d v="1899-12-30T04:05:30"/>
    <x v="60"/>
    <s v="Incumplido"/>
    <s v="16:49"/>
    <x v="0"/>
    <s v="00:00"/>
    <s v="Cumplido"/>
    <d v="1899-12-30T00:00:00"/>
    <s v="Cumplido"/>
  </r>
  <r>
    <s v="INC000000499172"/>
    <s v="DEVICE HAS STOPPED RESPONDING TO POLLS. CTG_REGISTRADURIA_SIMITI"/>
    <s v="CONECTIVIDAD WAN"/>
    <s v="Alta"/>
    <s v="Cerrado"/>
    <s v="RNEC-MONITOREO NIVEL 1"/>
    <s v="ALBA YINET CORREDOR ESTEPA"/>
    <m/>
    <m/>
    <x v="15"/>
    <x v="437"/>
    <d v="2020-01-14T00:00:00"/>
    <d v="1899-12-30T11:47:04"/>
    <d v="2020-01-15T00:00:00"/>
    <d v="1899-12-30T11:53:49"/>
    <x v="56"/>
    <s v="Incumplido"/>
    <s v="16:27"/>
    <x v="0"/>
    <s v="00:00"/>
    <s v="Cumplido"/>
    <d v="1899-12-30T00:00:00"/>
    <s v="Cumplido"/>
  </r>
  <r>
    <s v="INC000000499173"/>
    <s v="DEVICE HAS STOPPED RESPONDING TO POLLS. CTG_REGISTRADURIA_SANTA_ROSA_DEL_SUR"/>
    <s v="CONECTIVIDAD WAN"/>
    <s v="Alta"/>
    <s v="Cerrado"/>
    <s v="RNEC-MONITOREO NIVEL 1"/>
    <s v="DIEGO FERNANDO ARCINIEGAS GUALTEROS"/>
    <m/>
    <m/>
    <x v="15"/>
    <x v="437"/>
    <d v="2020-01-14T00:00:00"/>
    <d v="1899-12-30T11:47:04"/>
    <d v="2020-01-15T00:00:00"/>
    <d v="1899-12-30T04:27:08"/>
    <x v="67"/>
    <s v="Incumplido"/>
    <s v="16:37"/>
    <x v="0"/>
    <s v="00:00"/>
    <s v="Cumplido"/>
    <d v="1899-12-30T00:00:00"/>
    <s v="Cumplido"/>
  </r>
  <r>
    <s v="INC000000499187"/>
    <s v="DEVICE HAS STOPPED RESPONDING TO POLLS. FLA_REGISTRADURIA_MUN_CARTAGENA_DEL_CHAIRA_CAQUETA"/>
    <s v="CONECTIVIDAD WAN"/>
    <s v="Alta"/>
    <s v="Cerrado"/>
    <s v="RNEC-MONITOREO NIVEL 1"/>
    <s v="GIAN CARLO TOVAR RAMIREZ"/>
    <m/>
    <m/>
    <x v="15"/>
    <x v="438"/>
    <d v="2020-01-14T00:00:00"/>
    <d v="1899-12-30T11:58:06"/>
    <d v="2020-01-14T00:00:00"/>
    <d v="1899-12-30T18:03:03"/>
    <x v="49"/>
    <s v="Cumplido"/>
    <s v="00:20"/>
    <x v="0"/>
    <s v="00:00"/>
    <s v="Cumplido"/>
    <d v="1899-12-30T00:00:00"/>
    <s v="Cumplido"/>
  </r>
  <r>
    <s v="INC000000499227"/>
    <s v="DEVICE HAS STOPPED RESPONDING TO POLLS. BOG_REGISTRADURIA_EL_COLEGIO_CUNDINAMARCA"/>
    <s v="CONECTIVIDAD WAN"/>
    <s v="Alta"/>
    <s v="Cerrado"/>
    <s v="RNEC-MONITOREO NIVEL 1"/>
    <s v="GIAN CARLO TOVAR RAMIREZ"/>
    <m/>
    <m/>
    <x v="15"/>
    <x v="439"/>
    <d v="2020-01-14T00:00:00"/>
    <d v="1899-12-30T11:10:52"/>
    <d v="2020-01-15T00:00:00"/>
    <d v="1899-12-30T09:50:41"/>
    <x v="26"/>
    <s v="Cumplido"/>
    <s v="00:09"/>
    <x v="0"/>
    <s v="00:00"/>
    <s v="Cumplido"/>
    <d v="1899-12-30T00:00:00"/>
    <s v="Cumplido"/>
  </r>
  <r>
    <s v="INC000000499245"/>
    <s v="DEVICE HAS STOPPED RESPONDING TO POLLS. NVA_REGISTRADURIA_TIMANA"/>
    <s v="CONECTIVIDAD WAN"/>
    <s v="Alta"/>
    <s v="Cerrado"/>
    <s v="RNEC-MONITOREO NIVEL 1"/>
    <s v="GIAN CARLO TOVAR RAMIREZ"/>
    <m/>
    <m/>
    <x v="15"/>
    <x v="440"/>
    <d v="2020-01-14T00:00:00"/>
    <d v="1899-12-30T11:35:00"/>
    <d v="2020-01-15T00:00:00"/>
    <d v="1899-12-30T09:23:56"/>
    <x v="26"/>
    <s v="Incumplido"/>
    <s v="16:29"/>
    <x v="0"/>
    <s v="00:00"/>
    <s v="Cumplido"/>
    <d v="1899-12-30T00:00:00"/>
    <s v="Cumplido"/>
  </r>
  <r>
    <s v="INC000000499247"/>
    <s v="DEVICE HAS STOPPED RESPONDING TO POLLS. PSO_REGISTRADURIA_PUERRES"/>
    <s v="CONECTIVIDAD WAN"/>
    <s v="Alta"/>
    <s v="Cerrado"/>
    <s v="RNEC-MONITOREO NIVEL 1"/>
    <s v="ALBA YINET CORREDOR ESTEPA"/>
    <m/>
    <m/>
    <x v="15"/>
    <x v="441"/>
    <d v="2020-01-14T00:00:00"/>
    <d v="1899-12-30T11:36:00"/>
    <d v="2020-01-15T00:00:00"/>
    <d v="1899-12-30T09:23:56"/>
    <x v="26"/>
    <s v="Incumplido"/>
    <s v="21:47"/>
    <x v="0"/>
    <s v="00:00"/>
    <s v="Cumplido"/>
    <d v="1899-12-30T00:00:00"/>
    <s v="Cumplido"/>
  </r>
  <r>
    <s v="INC000000499253"/>
    <s v="DEVICE HAS STOPPED RESPONDING TO POLLS. BOG_REGISTRADURIA_GRANADA"/>
    <s v="CONECTIVIDAD WAN"/>
    <s v="Alta"/>
    <s v="Cerrado"/>
    <s v="RNEC-MONITOREO NIVEL 1"/>
    <s v="GIAN CARLO TOVAR RAMIREZ"/>
    <m/>
    <m/>
    <x v="15"/>
    <x v="442"/>
    <d v="2020-01-14T00:00:00"/>
    <d v="1899-12-30T11:42:02"/>
    <d v="2020-01-14T00:00:00"/>
    <d v="1899-12-30T17:55:01"/>
    <x v="49"/>
    <s v="Cumplido"/>
    <s v="00:23"/>
    <x v="0"/>
    <s v="00:00"/>
    <s v="Cumplido"/>
    <d v="1899-12-30T00:00:00"/>
    <s v="Cumplido"/>
  </r>
  <r>
    <s v="INC000000499284"/>
    <s v="DEVICE HAS STOPPED RESPONDING TO POLLS. MVP_REGISTRADURIA_MUN_TARAIRA"/>
    <s v="CONECTIVIDAD WAN"/>
    <s v="Alta"/>
    <s v="Cerrado"/>
    <s v="RNEC-MONITOREO NIVEL 1"/>
    <s v="GIAN CARLO TOVAR RAMIREZ"/>
    <m/>
    <m/>
    <x v="15"/>
    <x v="443"/>
    <d v="2020-01-14T00:00:00"/>
    <d v="1899-12-30T12:33:22"/>
    <d v="2020-01-15T00:00:00"/>
    <d v="1899-12-30T09:52:55"/>
    <x v="26"/>
    <s v="Cumplido"/>
    <s v="00:23"/>
    <x v="0"/>
    <s v="00:00"/>
    <s v="Cumplido"/>
    <d v="1899-12-30T00:00:00"/>
    <s v="Cumplido"/>
  </r>
  <r>
    <s v="INC000000499297"/>
    <s v="DEVICE HAS STOPPED RESPONDING TO POLLS. EYP_REGISTRADURIA_NUNCHIA"/>
    <s v="CONECTIVIDAD WAN"/>
    <s v="Alta"/>
    <s v="Cerrado"/>
    <s v="RNEC-MONITOREO NIVEL 1"/>
    <s v="GIAN CARLO TOVAR RAMIREZ"/>
    <m/>
    <m/>
    <x v="15"/>
    <x v="444"/>
    <d v="2020-01-14T00:00:00"/>
    <d v="1899-12-30T12:54:27"/>
    <d v="2020-01-15T00:00:00"/>
    <d v="1899-12-30T09:23:56"/>
    <x v="26"/>
    <s v="Incumplido"/>
    <s v="20:29"/>
    <x v="0"/>
    <s v="00:00"/>
    <s v="Cumplido"/>
    <d v="1899-12-30T00:00:00"/>
    <s v="Cumplido"/>
  </r>
  <r>
    <s v="INC000000499310"/>
    <s v="DEVICE HAS STOPPED RESPONDING TO POLLS. MDE_REGISTRADURIA_MUN_BURITICA.yourdomain.com"/>
    <s v="CONECTIVIDAD WAN"/>
    <s v="Alta"/>
    <s v="Cerrado"/>
    <s v="RNEC-MONITOREO NIVEL 1"/>
    <s v="GIAN CARLO TOVAR RAMIREZ"/>
    <m/>
    <m/>
    <x v="15"/>
    <x v="445"/>
    <d v="2020-01-14T00:00:00"/>
    <d v="1899-12-30T11:17:53"/>
    <d v="2020-01-14T00:00:00"/>
    <d v="1899-12-30T17:35:52"/>
    <x v="49"/>
    <s v="Cumplido"/>
    <s v="00:20"/>
    <x v="0"/>
    <s v="00:00"/>
    <s v="Cumplido"/>
    <d v="1899-12-30T00:00:00"/>
    <s v="Cumplido"/>
  </r>
  <r>
    <s v="INC000000499346"/>
    <s v="DEVICE HAS STOPPED RESPONDING TO POLLS. CHO_REGISTRADURIA_CHOCO_MEDIO_ATRATO"/>
    <s v="CONECTIVIDAD WAN"/>
    <s v="Alta"/>
    <s v="Cerrado"/>
    <s v="RNEC-MONITOREO NIVEL 1"/>
    <s v="ALBA YINET CORREDOR ESTEPA"/>
    <m/>
    <m/>
    <x v="15"/>
    <x v="446"/>
    <d v="2020-01-14T00:00:00"/>
    <d v="1899-12-30T12:10:14"/>
    <d v="2020-01-15T00:00:00"/>
    <d v="1899-12-30T16:45:08"/>
    <x v="66"/>
    <s v="Incumplido"/>
    <s v="17:22"/>
    <x v="0"/>
    <s v="00:00"/>
    <s v="Cumplido"/>
    <d v="1899-12-30T00:00:00"/>
    <s v="Cumplido"/>
  </r>
  <r>
    <s v="INC000000499349"/>
    <s v="DEVICE HAS STOPPED RESPONDING TO POLLS. BOG_REGISTRADURIA_FOSCA"/>
    <s v="CONECTIVIDAD WAN"/>
    <s v="Alta"/>
    <s v="Cerrado"/>
    <s v="RNEC-MONITOREO NIVEL 1"/>
    <s v="GIAN CARLO TOVAR RAMIREZ"/>
    <m/>
    <m/>
    <x v="15"/>
    <x v="447"/>
    <d v="2020-01-14T00:00:00"/>
    <d v="1899-12-30T12:16:20"/>
    <d v="2020-01-15T00:00:00"/>
    <d v="1899-12-30T09:54:22"/>
    <x v="26"/>
    <s v="Cumplido"/>
    <s v="00:13"/>
    <x v="0"/>
    <s v="00:00"/>
    <s v="Cumplido"/>
    <d v="1899-12-30T00:00:00"/>
    <s v="Cumplido"/>
  </r>
  <r>
    <s v="INC000000499357"/>
    <s v="DEVICE HAS STOPPED RESPONDING TO POLLS. UIB_REGISTRADURIA_MUN_SIPI_CHOCO"/>
    <s v="CONECTIVIDAD WAN"/>
    <s v="Alta"/>
    <s v="Cerrado"/>
    <s v="RNEC-MONITOREO NIVEL 1"/>
    <s v="ALBA YINET CORREDOR ESTEPA"/>
    <m/>
    <m/>
    <x v="15"/>
    <x v="448"/>
    <d v="2020-01-14T00:00:00"/>
    <d v="1899-12-30T12:22:19"/>
    <d v="2020-01-15T00:00:00"/>
    <d v="1899-12-30T09:00:43"/>
    <x v="26"/>
    <s v="Incumplido"/>
    <s v="20:38"/>
    <x v="0"/>
    <s v="00:00"/>
    <s v="Cumplido"/>
    <d v="1899-12-30T00:00:00"/>
    <s v="Cumplido"/>
  </r>
  <r>
    <s v="INC000000499374"/>
    <s v="DEVICE HAS STOPPED RESPONDING TO POLLS. CUC_REGISTRADURIA_MUN_HACARI_N/T_SANTANDER"/>
    <s v="CONECTIVIDAD WAN"/>
    <s v="Alta"/>
    <s v="Cerrado"/>
    <s v="RNEC-MONITOREO NIVEL 1"/>
    <s v="ALBA YINET CORREDOR ESTEPA"/>
    <m/>
    <m/>
    <x v="15"/>
    <x v="449"/>
    <d v="2020-01-14T00:00:00"/>
    <d v="1899-12-30T12:42:26"/>
    <d v="2020-01-15T00:00:00"/>
    <d v="1899-12-30T09:39:12"/>
    <x v="26"/>
    <s v="Incumplido"/>
    <s v="20:56"/>
    <x v="0"/>
    <s v="00:00"/>
    <s v="Cumplido"/>
    <d v="1899-12-30T00:00:00"/>
    <s v="Cumplido"/>
  </r>
  <r>
    <s v="INC000000499408"/>
    <s v="DEVICE HAS STOPPED RESPONDING TO POLLS. IBE_REGISTRADURIA_ALVARADO"/>
    <s v="CONECTIVIDAD WAN"/>
    <s v="Alta"/>
    <s v="Cerrado"/>
    <s v="RNEC-MONITOREO NIVEL 1"/>
    <s v="GIAN CARLO TOVAR RAMIREZ"/>
    <m/>
    <m/>
    <x v="15"/>
    <x v="450"/>
    <d v="2020-01-14T00:00:00"/>
    <d v="1899-12-30T12:23:19"/>
    <d v="2020-01-15T00:00:00"/>
    <d v="1899-12-30T09:57:21"/>
    <x v="26"/>
    <s v="Cumplido"/>
    <s v="00:22"/>
    <x v="0"/>
    <s v="00:00"/>
    <s v="Cumplido"/>
    <d v="1899-12-30T00:00:00"/>
    <s v="Cumplido"/>
  </r>
  <r>
    <s v="INC000000499415"/>
    <s v="DEVICE HAS STOPPED RESPONDING TO POLLS. UIB_REGISTRADURIA_MUN_BOJAYA_CHOCO"/>
    <s v="CONECTIVIDAD WAN"/>
    <s v="Alta"/>
    <s v="Cerrado"/>
    <s v="RNEC-MONITOREO NIVEL 1"/>
    <s v="ALBA YINET CORREDOR ESTEPA"/>
    <m/>
    <m/>
    <x v="15"/>
    <x v="451"/>
    <d v="2020-01-14T00:00:00"/>
    <d v="1899-12-30T12:31:21"/>
    <d v="2020-01-15T00:00:00"/>
    <d v="1899-12-30T09:21:08"/>
    <x v="26"/>
    <s v="Incumplido"/>
    <s v="20:49"/>
    <x v="0"/>
    <s v="00:00"/>
    <s v="Cumplido"/>
    <d v="1899-12-30T00:00:00"/>
    <s v="Cumplido"/>
  </r>
  <r>
    <s v="INC000000499455"/>
    <s v="DEVICE HAS STOPPED RESPONDING TO POLLS. CTG_REGISTRADURIA_NOROSI"/>
    <s v="CONECTIVIDAD WAN"/>
    <s v="Alta"/>
    <s v="Cerrado"/>
    <s v="RNEC-MONITOREO NIVEL 1"/>
    <s v="DIEGO ARMANDO ROMERO RODRIGUEZ"/>
    <m/>
    <m/>
    <x v="15"/>
    <x v="452"/>
    <d v="2020-01-14T00:00:00"/>
    <d v="1899-12-30T13:42:40"/>
    <d v="2020-01-15T00:00:00"/>
    <d v="1899-12-30T10:22:13"/>
    <x v="26"/>
    <s v="Incumplido"/>
    <s v="20:33"/>
    <x v="0"/>
    <s v="00:00"/>
    <s v="Cumplido"/>
    <d v="1899-12-30T00:00:00"/>
    <s v="Cumplido"/>
  </r>
  <r>
    <s v="INC000000499471"/>
    <s v="DEVICE HAS STOPPED RESPONDING TO POLLS. MDE_REGISTRADURIA_MUN_ANGOSTURA"/>
    <s v="CONECTIVIDAD WAN"/>
    <s v="Alta"/>
    <s v="Cerrado"/>
    <s v="RNEC-MONITOREO NIVEL 1"/>
    <s v="ALBA YINET CORREDOR ESTEPA"/>
    <m/>
    <m/>
    <x v="15"/>
    <x v="453"/>
    <d v="2020-01-14T00:00:00"/>
    <d v="1899-12-30T14:13:47"/>
    <d v="2020-01-15T00:00:00"/>
    <d v="1899-12-30T09:43:13"/>
    <x v="26"/>
    <s v="Incumplido"/>
    <s v="19:29"/>
    <x v="0"/>
    <s v="00:00"/>
    <s v="Cumplido"/>
    <d v="1899-12-30T00:00:00"/>
    <s v="Cumplido"/>
  </r>
  <r>
    <s v="INC000000499475"/>
    <s v="DEVICE HAS STOPPED RESPONDING TO POLLS. CTG_REGISTRADURIA_REGIDOR"/>
    <s v="CONECTIVIDAD WAN"/>
    <s v="Alta"/>
    <s v="Cerrado"/>
    <s v="RNEC-MONITOREO NIVEL 1"/>
    <s v="GIAN CARLO TOVAR RAMIREZ"/>
    <m/>
    <m/>
    <x v="15"/>
    <x v="454"/>
    <d v="2020-01-14T00:00:00"/>
    <d v="1899-12-30T14:20:49"/>
    <d v="2020-01-15T00:00:00"/>
    <d v="1899-12-30T09:58:54"/>
    <x v="26"/>
    <s v="Incumplido"/>
    <s v="18:15"/>
    <x v="0"/>
    <s v="00:00"/>
    <s v="Cumplido"/>
    <d v="1899-12-30T00:00:00"/>
    <s v="Cumplido"/>
  </r>
  <r>
    <s v="INC000000499487"/>
    <s v="DEVICE HAS STOPPED RESPONDING TO POLLS. PSO_REGISTRADURIA_CORDOBA"/>
    <s v="CONECTIVIDAD WAN"/>
    <s v="Alta"/>
    <s v="Cerrado"/>
    <s v="RNEC-MONITOREO NIVEL 1"/>
    <s v="DIEGO ARMANDO ROMERO RODRIGUEZ"/>
    <m/>
    <m/>
    <x v="15"/>
    <x v="455"/>
    <d v="2020-01-14T00:00:00"/>
    <d v="1899-12-30T14:29:54"/>
    <d v="2020-01-15T00:00:00"/>
    <d v="1899-12-30T10:40:29"/>
    <x v="26"/>
    <s v="Incumplido"/>
    <s v="20:10"/>
    <x v="0"/>
    <s v="00:00"/>
    <s v="Cumplido"/>
    <d v="1899-12-30T00:00:00"/>
    <s v="Cumplido"/>
  </r>
  <r>
    <s v="INC000000499489"/>
    <s v="DEVICE HAS STOPPED RESPONDING TO POLLS. VCC_REGISTRADURIA_MUN_GRANADA_META"/>
    <s v="CONECTIVIDAD WAN"/>
    <s v="Alta"/>
    <s v="Cerrado"/>
    <s v="RNEC-MONITOREO NIVEL 1"/>
    <s v="ALBA YINET CORREDOR ESTEPA"/>
    <m/>
    <m/>
    <x v="15"/>
    <x v="456"/>
    <d v="2020-01-14T00:00:00"/>
    <d v="1899-12-30T14:29:55"/>
    <d v="2020-01-15T00:00:00"/>
    <d v="1899-12-30T09:23:56"/>
    <x v="26"/>
    <s v="Incumplido"/>
    <s v="18:54"/>
    <x v="0"/>
    <s v="00:00"/>
    <s v="Cumplido"/>
    <d v="1899-12-30T00:00:00"/>
    <s v="Cumplido"/>
  </r>
  <r>
    <s v="INC000000499490"/>
    <s v="DEVICE HAS STOPPED RESPONDING TO POLLS. PSO_REGISTRADURIA_BUESACO"/>
    <s v="CONECTIVIDAD WAN"/>
    <s v="Alta"/>
    <s v="Cerrado"/>
    <s v="RNEC-NIVEL 2 WAN"/>
    <s v="LAURA VIVIANA GARNICA SALAZAR"/>
    <m/>
    <m/>
    <x v="15"/>
    <x v="457"/>
    <d v="2020-01-14T00:00:00"/>
    <d v="1899-12-30T14:30:06"/>
    <d v="2020-01-15T00:00:00"/>
    <d v="1899-12-30T08:54:25"/>
    <x v="26"/>
    <s v="Cumplido"/>
    <s v="01:30"/>
    <x v="0"/>
    <s v="00:00"/>
    <s v="Cumplido"/>
    <d v="1899-12-30T00:00:00"/>
    <s v="Cumplido"/>
  </r>
  <r>
    <s v="INC000000499491"/>
    <s v="DEVICE HAS STOPPED RESPONDING TO POLLS. PSO_REGISTRADURIA_UNION"/>
    <s v="CONECTIVIDAD WAN"/>
    <s v="Alta"/>
    <s v="Cerrado"/>
    <s v="RNEC-MONITOREO NIVEL 1"/>
    <s v="ALBA YINET CORREDOR ESTEPA"/>
    <m/>
    <m/>
    <x v="15"/>
    <x v="457"/>
    <d v="2020-01-14T00:00:00"/>
    <d v="1899-12-30T14:30:06"/>
    <d v="2020-01-15T00:00:00"/>
    <d v="1899-12-30T10:06:09"/>
    <x v="26"/>
    <s v="Incumplido"/>
    <s v="19:36"/>
    <x v="0"/>
    <s v="00:00"/>
    <s v="Cumplido"/>
    <d v="1899-12-30T00:00:00"/>
    <s v="Cumplido"/>
  </r>
  <r>
    <s v="INC000000499494"/>
    <s v="DEVICE HAS STOPPED RESPONDING TO POLLS. PUU_REGISTRADURIA_MUN_PUERT_ASIS_PUTUMAYO"/>
    <s v="CONECTIVIDAD WAN"/>
    <s v="Alta"/>
    <s v="Cerrado"/>
    <s v="RNEC-MONITOREO NIVEL 1"/>
    <s v="ALBA YINET CORREDOR ESTEPA"/>
    <m/>
    <m/>
    <x v="15"/>
    <x v="17"/>
    <d v="2020-01-14T00:00:00"/>
    <d v="1899-12-30T14:30:56"/>
    <d v="2020-01-15T00:00:00"/>
    <d v="1899-12-30T09:23:56"/>
    <x v="26"/>
    <s v="Incumplido"/>
    <s v="18:53"/>
    <x v="0"/>
    <s v="00:00"/>
    <s v="Cumplido"/>
    <d v="1899-12-30T00:00:00"/>
    <s v="Cumplido"/>
  </r>
  <r>
    <s v="INC000000499495"/>
    <s v="DEVICE HAS STOPPED RESPONDING TO POLLS. PSO_REGISTRADURIA_TAMINANGO"/>
    <s v="CONECTIVIDAD WAN"/>
    <s v="Alta"/>
    <s v="Cerrado"/>
    <s v="RNEC-MONITOREO NIVEL 1"/>
    <s v="GIAN CARLO TOVAR RAMIREZ"/>
    <m/>
    <m/>
    <x v="15"/>
    <x v="17"/>
    <d v="2020-01-14T00:00:00"/>
    <d v="1899-12-30T14:30:56"/>
    <d v="2020-01-15T00:00:00"/>
    <d v="1899-12-30T09:23:56"/>
    <x v="26"/>
    <s v="Incumplido"/>
    <s v="18:53"/>
    <x v="0"/>
    <s v="00:00"/>
    <s v="Cumplido"/>
    <d v="1899-12-30T00:00:00"/>
    <s v="Cumplido"/>
  </r>
  <r>
    <s v="INC000000499497"/>
    <s v="DEVICE HAS STOPPED RESPONDING TO POLLS. PUU_REGISTRADURIA_ORITO_PUTUMAYO"/>
    <s v="CONECTIVIDAD WAN"/>
    <s v="Alta"/>
    <s v="Cerrado"/>
    <s v="RNEC-MONITOREO NIVEL 1"/>
    <s v="GIAN CARLO TOVAR RAMIREZ"/>
    <m/>
    <m/>
    <x v="15"/>
    <x v="458"/>
    <d v="2020-01-14T00:00:00"/>
    <d v="1899-12-30T14:30:57"/>
    <d v="2020-01-15T00:00:00"/>
    <d v="1899-12-30T09:23:56"/>
    <x v="26"/>
    <s v="Incumplido"/>
    <s v="18:52"/>
    <x v="0"/>
    <s v="00:00"/>
    <s v="Cumplido"/>
    <d v="1899-12-30T00:00:00"/>
    <s v="Cumplido"/>
  </r>
  <r>
    <s v="INC000000499498"/>
    <s v="DEVICE HAS STOPPED RESPONDING TO POLLS. PSO_REGISTRADURIA_CHACHAGUI"/>
    <s v="CONECTIVIDAD WAN"/>
    <s v="Alta"/>
    <s v="Cerrado"/>
    <s v="RNEC-MONITOREO NIVEL 1"/>
    <s v="DIEGO ARMANDO ROMERO RODRIGUEZ"/>
    <m/>
    <m/>
    <x v="15"/>
    <x v="458"/>
    <d v="2020-01-14T00:00:00"/>
    <d v="1899-12-30T14:30:57"/>
    <d v="2020-01-15T00:00:00"/>
    <d v="1899-12-30T09:23:56"/>
    <x v="26"/>
    <s v="Incumplido"/>
    <s v="18:52"/>
    <x v="0"/>
    <s v="00:00"/>
    <s v="Cumplido"/>
    <d v="1899-12-30T00:00:00"/>
    <s v="Cumplido"/>
  </r>
  <r>
    <s v="INC000000499499"/>
    <s v="DEVICE HAS STOPPED RESPONDING TO POLLS. PPN_REGISTRADURIA_MUN_TIMBIO_CAUCA"/>
    <s v="CONECTIVIDAD WAN"/>
    <s v="Alta"/>
    <s v="Cerrado"/>
    <s v="RNEC-MONITOREO NIVEL 1"/>
    <s v="DIEGO ARMANDO ROMERO RODRIGUEZ"/>
    <m/>
    <m/>
    <x v="15"/>
    <x v="458"/>
    <d v="2020-01-14T00:00:00"/>
    <d v="1899-12-30T14:30:57"/>
    <d v="2020-01-15T00:00:00"/>
    <d v="1899-12-30T09:23:56"/>
    <x v="26"/>
    <s v="Incumplido"/>
    <s v="18:52"/>
    <x v="0"/>
    <s v="00:00"/>
    <s v="Cumplido"/>
    <d v="1899-12-30T00:00:00"/>
    <s v="Cumplido"/>
  </r>
  <r>
    <s v="INC000000499500"/>
    <s v="DEVICE HAS STOPPED RESPONDING TO POLLS. EYP_REGISTRADURIA_MUN_PORE_CASANARE"/>
    <s v="CONECTIVIDAD WAN"/>
    <s v="Alta"/>
    <s v="Cerrado"/>
    <s v="RNEC-MONITOREO NIVEL 1"/>
    <s v="ALBA YINET CORREDOR ESTEPA"/>
    <m/>
    <m/>
    <x v="15"/>
    <x v="459"/>
    <d v="2020-01-14T00:00:00"/>
    <d v="1899-12-30T14:30:58"/>
    <d v="2020-01-15T00:00:00"/>
    <d v="1899-12-30T09:23:56"/>
    <x v="26"/>
    <s v="Incumplido"/>
    <s v="18:52"/>
    <x v="0"/>
    <s v="00:00"/>
    <s v="Cumplido"/>
    <d v="1899-12-30T00:00:00"/>
    <s v="Cumplido"/>
  </r>
  <r>
    <s v="INC000000499519"/>
    <s v="DEVICE HAS STOPPED RESPONDING TO POLLS. VUP_REGISTRADURIA_TAMALAMEQUE"/>
    <s v="CONECTIVIDAD WAN"/>
    <s v="Alta"/>
    <s v="Cerrado"/>
    <s v="RNEC-MONITOREO NIVEL 1"/>
    <s v="DIEGO ARMANDO ROMERO RODRIGUEZ"/>
    <m/>
    <m/>
    <x v="15"/>
    <x v="460"/>
    <d v="2020-01-14T00:00:00"/>
    <d v="1899-12-30T13:40:40"/>
    <d v="2020-01-15T00:00:00"/>
    <d v="1899-12-30T10:47:08"/>
    <x v="26"/>
    <s v="Incumplido"/>
    <s v="21:04"/>
    <x v="0"/>
    <s v="00:00"/>
    <s v="Cumplido"/>
    <d v="1899-12-30T00:00:00"/>
    <s v="Cumplido"/>
  </r>
  <r>
    <s v="INC000000499547"/>
    <s v="Falla Correo"/>
    <s v="CORREO ELECTRÓNICO"/>
    <s v="Media"/>
    <s v="Cerrado"/>
    <s v="RNEC-SOPORTE SITIO NIVEL 1"/>
    <s v="JHONN H PLAZAS BLANCO"/>
    <m/>
    <m/>
    <x v="15"/>
    <x v="461"/>
    <d v="2020-01-14T00:00:00"/>
    <d v="1899-12-30T14:24:41"/>
    <d v="2020-01-14T00:00:00"/>
    <d v="1899-12-30T16:45:09"/>
    <x v="49"/>
    <s v="Cumplido"/>
    <s v="00:59"/>
    <x v="1"/>
    <s v="00:02"/>
    <s v="Cumplido"/>
    <d v="1899-12-30T00:02:08"/>
    <s v="Cumplido"/>
  </r>
  <r>
    <s v="INC000000499550"/>
    <s v="DEVICE HAS STOPPED RESPONDING TO POLLS. PSO_REGISTRADURIA_BELEN"/>
    <s v="CONECTIVIDAD WAN"/>
    <s v="Alta"/>
    <s v="Cerrado"/>
    <s v="RNEC-MONITOREO NIVEL 1"/>
    <s v="GIAN CARLO TOVAR RAMIREZ"/>
    <m/>
    <m/>
    <x v="15"/>
    <x v="457"/>
    <d v="2020-01-14T00:00:00"/>
    <d v="1899-12-30T14:30:06"/>
    <d v="2020-01-15T00:00:00"/>
    <d v="1899-12-30T09:23:56"/>
    <x v="26"/>
    <s v="Incumplido"/>
    <s v="18:53"/>
    <x v="0"/>
    <s v="00:00"/>
    <s v="Cumplido"/>
    <d v="1899-12-30T00:00:00"/>
    <s v="Cumplido"/>
  </r>
  <r>
    <s v="INC000000499553"/>
    <s v="DEVICE HAS STOPPED RESPONDING TO POLLS. PSO_REGISTRADURIA_CONTADERO"/>
    <s v="CONECTIVIDAD WAN"/>
    <s v="Alta"/>
    <s v="Cerrado"/>
    <s v="RNEC-MONITOREO NIVEL 1"/>
    <s v="ALBA YINET CORREDOR ESTEPA"/>
    <m/>
    <m/>
    <x v="15"/>
    <x v="458"/>
    <d v="2020-01-14T00:00:00"/>
    <d v="1899-12-30T14:30:57"/>
    <d v="2020-01-15T00:00:00"/>
    <d v="1899-12-30T09:23:56"/>
    <x v="26"/>
    <s v="Incumplido"/>
    <s v="18:52"/>
    <x v="0"/>
    <s v="00:00"/>
    <s v="Cumplido"/>
    <d v="1899-12-30T00:00:00"/>
    <s v="Cumplido"/>
  </r>
  <r>
    <s v="INC000000499554"/>
    <s v="DEVICE HAS STOPPED RESPONDING TO POLLS. PSO_REGISTRADURIA_GUAITARILLA"/>
    <s v="CONECTIVIDAD WAN"/>
    <s v="Alta"/>
    <s v="Cerrado"/>
    <s v="RNEC-MONITOREO NIVEL 1"/>
    <s v="ALBA YINET CORREDOR ESTEPA"/>
    <m/>
    <m/>
    <x v="15"/>
    <x v="458"/>
    <d v="2020-01-14T00:00:00"/>
    <d v="1899-12-30T14:30:57"/>
    <d v="2020-01-15T00:00:00"/>
    <d v="1899-12-30T09:23:56"/>
    <x v="26"/>
    <s v="Incumplido"/>
    <s v="18:52"/>
    <x v="0"/>
    <s v="00:00"/>
    <s v="Cumplido"/>
    <d v="1899-12-30T00:00:00"/>
    <s v="Cumplido"/>
  </r>
  <r>
    <s v="INC000000499556"/>
    <s v="DEVICE HAS STOPPED RESPONDING TO POLLS. EYP_REGISTRADURIA_SAN_LUIS_PALENQUE"/>
    <s v="CONECTIVIDAD WAN"/>
    <s v="Alta"/>
    <s v="Cerrado"/>
    <s v="RNEC-MONITOREO NIVEL 1"/>
    <s v="GIAN CARLO TOVAR RAMIREZ"/>
    <m/>
    <m/>
    <x v="15"/>
    <x v="459"/>
    <d v="2020-01-14T00:00:00"/>
    <d v="1899-12-30T14:30:58"/>
    <d v="2020-01-15T00:00:00"/>
    <d v="1899-12-30T09:23:56"/>
    <x v="26"/>
    <s v="Incumplido"/>
    <s v="18:52"/>
    <x v="0"/>
    <s v="00:00"/>
    <s v="Cumplido"/>
    <d v="1899-12-30T00:00:00"/>
    <s v="Cumplido"/>
  </r>
  <r>
    <s v="INC000000499557"/>
    <s v="DEVICE HAS STOPPED RESPONDING TO POLLS. PPN_REGISTRADURIA_FLORENCIA"/>
    <s v="CONECTIVIDAD WAN"/>
    <s v="Alta"/>
    <s v="Cerrado"/>
    <s v="RNEC-MONITOREO NIVEL 1"/>
    <s v="DIEGO ARMANDO ROMERO RODRIGUEZ"/>
    <m/>
    <m/>
    <x v="15"/>
    <x v="459"/>
    <d v="2020-01-14T00:00:00"/>
    <d v="1899-12-30T14:30:58"/>
    <d v="2020-01-15T00:00:00"/>
    <d v="1899-12-30T09:23:56"/>
    <x v="26"/>
    <s v="Incumplido"/>
    <s v="18:52"/>
    <x v="0"/>
    <s v="00:00"/>
    <s v="Cumplido"/>
    <d v="1899-12-30T00:00:00"/>
    <s v="Cumplido"/>
  </r>
  <r>
    <s v="INC000000499558"/>
    <s v="DEVICE HAS STOPPED RESPONDING TO POLLS. EYP_REGISTRADURIA_MUN_TRINIDAD_CASANARE"/>
    <s v="CONECTIVIDAD WAN"/>
    <s v="Alta"/>
    <s v="Cerrado"/>
    <s v="RNEC-MONITOREO NIVEL 1"/>
    <s v="GIAN CARLO TOVAR RAMIREZ"/>
    <m/>
    <m/>
    <x v="15"/>
    <x v="459"/>
    <d v="2020-01-14T00:00:00"/>
    <d v="1899-12-30T14:30:58"/>
    <d v="2020-01-15T00:00:00"/>
    <d v="1899-12-30T09:23:56"/>
    <x v="26"/>
    <s v="Incumplido"/>
    <s v="18:52"/>
    <x v="0"/>
    <s v="00:00"/>
    <s v="Cumplido"/>
    <d v="1899-12-30T00:00:00"/>
    <s v="Cumplido"/>
  </r>
  <r>
    <s v="INC000000499560"/>
    <s v="DEVICE HAS STOPPED RESPONDING TO POLLS. VVC_REGISTRADURIA_MUN_PTO_GAITAN_META"/>
    <s v="CONECTIVIDAD WAN"/>
    <s v="Alta"/>
    <s v="Cerrado"/>
    <s v="RNEC-MONITOREO NIVEL 1"/>
    <s v="GIAN CARLO TOVAR RAMIREZ"/>
    <m/>
    <m/>
    <x v="15"/>
    <x v="462"/>
    <d v="2020-01-14T00:00:00"/>
    <d v="1899-12-30T14:33:59"/>
    <d v="2020-01-15T00:00:00"/>
    <d v="1899-12-30T09:23:56"/>
    <x v="26"/>
    <s v="Incumplido"/>
    <s v="18:49"/>
    <x v="0"/>
    <s v="00:00"/>
    <s v="Cumplido"/>
    <d v="1899-12-30T00:00:00"/>
    <s v="Cumplido"/>
  </r>
  <r>
    <s v="INC000000499561"/>
    <s v="DEVICE HAS STOPPED RESPONDING TO POLLS. PSO_REGISTRADURIA_ALBAN_NARINO"/>
    <s v="CONECTIVIDAD WAN"/>
    <s v="Alta"/>
    <s v="Cerrado"/>
    <s v="RNEC-MONITOREO NIVEL 1"/>
    <s v="GIAN CARLO TOVAR RAMIREZ"/>
    <m/>
    <m/>
    <x v="15"/>
    <x v="463"/>
    <d v="2020-01-14T00:00:00"/>
    <d v="1899-12-30T14:34:00"/>
    <d v="2020-01-15T00:00:00"/>
    <d v="1899-12-30T09:23:56"/>
    <x v="26"/>
    <s v="Incumplido"/>
    <s v="18:49"/>
    <x v="0"/>
    <s v="00:00"/>
    <s v="Cumplido"/>
    <d v="1899-12-30T00:00:00"/>
    <s v="Cumplido"/>
  </r>
  <r>
    <s v="INC000000499562"/>
    <s v="DEVICE HAS STOPPED RESPONDING TO POLLS. NVA_REGISTRADURIA_MUN_GIGANTE_HUILA"/>
    <s v="CONECTIVIDAD WAN"/>
    <s v="Alta"/>
    <s v="Cerrado"/>
    <s v="RNEC-MONITOREO NIVEL 1"/>
    <s v="ALBA YINET CORREDOR ESTEPA"/>
    <m/>
    <m/>
    <x v="15"/>
    <x v="464"/>
    <d v="2020-01-14T00:00:00"/>
    <d v="1899-12-30T14:34:01"/>
    <d v="2020-01-15T00:00:00"/>
    <d v="1899-12-30T09:23:56"/>
    <x v="26"/>
    <s v="Incumplido"/>
    <s v="18:49"/>
    <x v="0"/>
    <s v="00:00"/>
    <s v="Cumplido"/>
    <d v="1899-12-30T00:00:00"/>
    <s v="Cumplido"/>
  </r>
  <r>
    <s v="INC000000499564"/>
    <s v="DEVICE HAS STOPPED RESPONDING TO POLLS. EYP_REGISTRADURIA_CHAMEZA"/>
    <s v="CONECTIVIDAD WAN"/>
    <s v="Alta"/>
    <s v="Cerrado"/>
    <s v="RNEC-MONITOREO NIVEL 1"/>
    <s v="DIEGO ARMANDO ROMERO RODRIGUEZ"/>
    <m/>
    <m/>
    <x v="15"/>
    <x v="465"/>
    <d v="2020-01-14T00:00:00"/>
    <d v="1899-12-30T14:34:03"/>
    <d v="2020-01-15T00:00:00"/>
    <d v="1899-12-30T09:23:56"/>
    <x v="26"/>
    <s v="Incumplido"/>
    <s v="18:49"/>
    <x v="0"/>
    <s v="00:00"/>
    <s v="Cumplido"/>
    <d v="1899-12-30T00:00:00"/>
    <s v="Cumplido"/>
  </r>
  <r>
    <s v="INC000000499565"/>
    <s v="DEVICE HAS STOPPED RESPONDING TO POLLS. AUC_REGISTRADURIA_MUN_ARAUQUITA_ARAUCA"/>
    <s v="CONECTIVIDAD WAN"/>
    <s v="Alta"/>
    <s v="Cerrado"/>
    <s v="RNEC-MONITOREO NIVEL 1"/>
    <s v="GIAN CARLO TOVAR RAMIREZ"/>
    <m/>
    <m/>
    <x v="15"/>
    <x v="465"/>
    <d v="2020-01-14T00:00:00"/>
    <d v="1899-12-30T14:34:03"/>
    <d v="2020-01-15T00:00:00"/>
    <d v="1899-12-30T09:23:56"/>
    <x v="26"/>
    <s v="Incumplido"/>
    <s v="18:49"/>
    <x v="0"/>
    <s v="00:00"/>
    <s v="Cumplido"/>
    <d v="1899-12-30T00:00:00"/>
    <s v="Cumplido"/>
  </r>
  <r>
    <s v="INC000000499566"/>
    <s v="DEVICE HAS STOPPED RESPONDING TO POLLS. EYP_REGISTRADURIA_HATO-COROZAL"/>
    <s v="CONECTIVIDAD WAN"/>
    <s v="Alta"/>
    <s v="Cerrado"/>
    <s v="RNEC-MONITOREO NIVEL 1"/>
    <s v="ALBA YINET CORREDOR ESTEPA"/>
    <m/>
    <m/>
    <x v="15"/>
    <x v="465"/>
    <d v="2020-01-14T00:00:00"/>
    <d v="1899-12-30T14:34:03"/>
    <d v="2020-01-15T00:00:00"/>
    <d v="1899-12-30T09:23:56"/>
    <x v="26"/>
    <s v="Incumplido"/>
    <s v="18:49"/>
    <x v="0"/>
    <s v="00:00"/>
    <s v="Cumplido"/>
    <d v="1899-12-30T00:00:00"/>
    <s v="Cumplido"/>
  </r>
  <r>
    <s v="INC000000499567"/>
    <s v="DEVICE HAS STOPPED RESPONDING TO POLLS. PSO_REGISTRADURIA_SAN_LORENZO"/>
    <s v="CONECTIVIDAD WAN"/>
    <s v="Alta"/>
    <s v="Cerrado"/>
    <s v="RNEC-MONITOREO NIVEL 1"/>
    <s v="GIAN CARLO TOVAR RAMIREZ"/>
    <m/>
    <m/>
    <x v="15"/>
    <x v="466"/>
    <d v="2020-01-14T00:00:00"/>
    <d v="1899-12-30T14:35:11"/>
    <d v="2020-01-15T00:00:00"/>
    <d v="1899-12-30T09:23:56"/>
    <x v="26"/>
    <s v="Incumplido"/>
    <s v="18:48"/>
    <x v="0"/>
    <s v="00:00"/>
    <s v="Cumplido"/>
    <d v="1899-12-30T00:00:00"/>
    <s v="Cumplido"/>
  </r>
  <r>
    <s v="INC000000499568"/>
    <s v="DEVICE HAS STOPPED RESPONDING TO POLLS. AUC_REGISTRADURIA_TAME"/>
    <s v="CONECTIVIDAD WAN"/>
    <s v="Alta"/>
    <s v="Cerrado"/>
    <s v="RNEC-MONITOREO NIVEL 1"/>
    <s v="ALBA YINET CORREDOR ESTEPA"/>
    <m/>
    <m/>
    <x v="15"/>
    <x v="467"/>
    <d v="2020-01-14T00:00:00"/>
    <d v="1899-12-30T14:35:12"/>
    <d v="2020-01-15T00:00:00"/>
    <d v="1899-12-30T09:23:56"/>
    <x v="26"/>
    <s v="Incumplido"/>
    <s v="18:48"/>
    <x v="0"/>
    <s v="00:00"/>
    <s v="Cumplido"/>
    <d v="1899-12-30T00:00:00"/>
    <s v="Cumplido"/>
  </r>
  <r>
    <s v="INC000000499569"/>
    <s v="DEVICE HAS STOPPED RESPONDING TO POLLS. CLO_REGISTRADURIA_FLORIDA"/>
    <s v="CONECTIVIDAD WAN"/>
    <s v="Alta"/>
    <s v="Cerrado"/>
    <s v="RNEC-MONITOREO NIVEL 1"/>
    <s v="DIEGO ARMANDO ROMERO RODRIGUEZ"/>
    <m/>
    <m/>
    <x v="15"/>
    <x v="467"/>
    <d v="2020-01-14T00:00:00"/>
    <d v="1899-12-30T14:35:12"/>
    <d v="2020-01-15T00:00:00"/>
    <d v="1899-12-30T09:23:56"/>
    <x v="26"/>
    <s v="Incumplido"/>
    <s v="18:48"/>
    <x v="0"/>
    <s v="00:00"/>
    <s v="Cumplido"/>
    <d v="1899-12-30T00:00:00"/>
    <s v="Cumplido"/>
  </r>
  <r>
    <s v="INC000000499570"/>
    <s v="DEVICE HAS STOPPED RESPONDING TO POLLS. SKTJ_REGISTRADURIA_SANTA_ROSA_DE_VITERBO"/>
    <s v="CONECTIVIDAD WAN"/>
    <s v="Alta"/>
    <s v="Cerrado"/>
    <s v="RNEC-MONITOREO NIVEL 1"/>
    <s v="ALBA YINET CORREDOR ESTEPA"/>
    <m/>
    <m/>
    <x v="15"/>
    <x v="467"/>
    <d v="2020-01-14T00:00:00"/>
    <d v="1899-12-30T14:35:12"/>
    <d v="2020-01-15T00:00:00"/>
    <d v="1899-12-30T09:23:56"/>
    <x v="26"/>
    <s v="Incumplido"/>
    <s v="18:48"/>
    <x v="0"/>
    <s v="00:00"/>
    <s v="Cumplido"/>
    <d v="1899-12-30T00:00:00"/>
    <s v="Cumplido"/>
  </r>
  <r>
    <s v="INC000000499571"/>
    <s v="DEVICE HAS STOPPED RESPONDING TO POLLS. PSO_REGISTRADURIA_PUPIALES_NARINO"/>
    <s v="CONECTIVIDAD WAN"/>
    <s v="Alta"/>
    <s v="Cerrado"/>
    <s v="RNEC-MONITOREO NIVEL 1"/>
    <s v="DIEGO ARMANDO ROMERO RODRIGUEZ"/>
    <m/>
    <m/>
    <x v="15"/>
    <x v="467"/>
    <d v="2020-01-14T00:00:00"/>
    <d v="1899-12-30T14:35:12"/>
    <d v="2020-01-15T00:00:00"/>
    <d v="1899-12-30T09:23:56"/>
    <x v="26"/>
    <s v="Incumplido"/>
    <s v="18:48"/>
    <x v="0"/>
    <s v="00:00"/>
    <s v="Cumplido"/>
    <d v="1899-12-30T00:00:00"/>
    <s v="Cumplido"/>
  </r>
  <r>
    <s v="INC000000499572"/>
    <s v="DEVICE HAS STOPPED RESPONDING TO POLLS. NVA_REGISTRADURIA_MUN_OPARAPA_HUILA"/>
    <s v="CONECTIVIDAD WAN"/>
    <s v="Alta"/>
    <s v="Cerrado"/>
    <s v="RNEC-MONITOREO NIVEL 1"/>
    <s v="ALBA YINET CORREDOR ESTEPA"/>
    <m/>
    <m/>
    <x v="15"/>
    <x v="467"/>
    <d v="2020-01-14T00:00:00"/>
    <d v="1899-12-30T14:35:12"/>
    <d v="2020-01-15T00:00:00"/>
    <d v="1899-12-30T10:12:23"/>
    <x v="26"/>
    <s v="Incumplido"/>
    <s v="19:37"/>
    <x v="0"/>
    <s v="00:00"/>
    <s v="Cumplido"/>
    <d v="1899-12-30T00:00:00"/>
    <s v="Cumplido"/>
  </r>
  <r>
    <s v="INC000000499573"/>
    <s v="DEVICE HAS STOPPED RESPONDING TO POLLS. PSO_REGISTRADURIA_RICAURTE_NARINO"/>
    <s v="CONECTIVIDAD WAN"/>
    <s v="Alta"/>
    <s v="Cerrado"/>
    <s v="RNEC-MONITOREO NIVEL 1"/>
    <s v="GIAN CARLO TOVAR RAMIREZ"/>
    <m/>
    <m/>
    <x v="15"/>
    <x v="467"/>
    <d v="2020-01-14T00:00:00"/>
    <d v="1899-12-30T14:35:12"/>
    <d v="2020-01-15T00:00:00"/>
    <d v="1899-12-30T09:23:56"/>
    <x v="26"/>
    <s v="Incumplido"/>
    <s v="18:48"/>
    <x v="0"/>
    <s v="00:00"/>
    <s v="Cumplido"/>
    <d v="1899-12-30T00:00:00"/>
    <s v="Cumplido"/>
  </r>
  <r>
    <s v="INC000000499575"/>
    <s v="DEVICE HAS STOPPED RESPONDING TO POLLS. PSO_REGISTRADURIA_TANGUA"/>
    <s v="CONECTIVIDAD WAN"/>
    <s v="Alta"/>
    <s v="Cerrado"/>
    <s v="RNEC-MONITOREO NIVEL 1"/>
    <s v="DIEGO ARMANDO ROMERO RODRIGUEZ"/>
    <m/>
    <m/>
    <x v="15"/>
    <x v="467"/>
    <d v="2020-01-14T00:00:00"/>
    <d v="1899-12-30T14:35:12"/>
    <d v="2020-01-15T00:00:00"/>
    <d v="1899-12-30T09:23:56"/>
    <x v="26"/>
    <s v="Incumplido"/>
    <s v="18:48"/>
    <x v="0"/>
    <s v="00:00"/>
    <s v="Cumplido"/>
    <d v="1899-12-30T00:00:00"/>
    <s v="Cumplido"/>
  </r>
  <r>
    <s v="INC000000499576"/>
    <s v="DEVICE HAS STOPPED RESPONDING TO POLLS. PSO_REGISTRADURIA_GUACHUCAL"/>
    <s v="CONECTIVIDAD WAN"/>
    <s v="Alta"/>
    <s v="Cerrado"/>
    <s v="RNEC-MONITOREO NIVEL 1"/>
    <s v="ALBA YINET CORREDOR ESTEPA"/>
    <m/>
    <m/>
    <x v="15"/>
    <x v="467"/>
    <d v="2020-01-14T00:00:00"/>
    <d v="1899-12-30T14:35:12"/>
    <d v="2020-01-15T00:00:00"/>
    <d v="1899-12-30T09:23:56"/>
    <x v="26"/>
    <s v="Incumplido"/>
    <s v="18:48"/>
    <x v="0"/>
    <s v="00:00"/>
    <s v="Cumplido"/>
    <d v="1899-12-30T00:00:00"/>
    <s v="Cumplido"/>
  </r>
  <r>
    <s v="INC000000499577"/>
    <s v="DEVICE HAS STOPPED RESPONDING TO POLLS. PPN_REGISTRADURIA_PAEZ"/>
    <s v="CONECTIVIDAD WAN"/>
    <s v="Alta"/>
    <s v="Cerrado"/>
    <s v="RNEC-MONITOREO NIVEL 1"/>
    <s v="DIEGO ARMANDO ROMERO RODRIGUEZ"/>
    <m/>
    <m/>
    <x v="15"/>
    <x v="467"/>
    <d v="2020-01-14T00:00:00"/>
    <d v="1899-12-30T14:35:12"/>
    <d v="2020-01-15T00:00:00"/>
    <d v="1899-12-30T09:23:56"/>
    <x v="26"/>
    <s v="Incumplido"/>
    <s v="18:48"/>
    <x v="0"/>
    <s v="00:00"/>
    <s v="Cumplido"/>
    <d v="1899-12-30T00:00:00"/>
    <s v="Cumplido"/>
  </r>
  <r>
    <s v="INC000000499578"/>
    <s v="DEVICE HAS STOPPED RESPONDING TO POLLS. PPN_REGISTRADURIA_MUN_BOLIVAR_CAUCA"/>
    <s v="CONECTIVIDAD WAN"/>
    <s v="Alta"/>
    <s v="Cerrado"/>
    <s v="RNEC-MONITOREO NIVEL 1"/>
    <s v="ALBA YINET CORREDOR ESTEPA"/>
    <m/>
    <m/>
    <x v="15"/>
    <x v="467"/>
    <d v="2020-01-14T00:00:00"/>
    <d v="1899-12-30T14:35:12"/>
    <d v="2020-01-15T00:00:00"/>
    <d v="1899-12-30T09:23:56"/>
    <x v="26"/>
    <s v="Incumplido"/>
    <s v="18:48"/>
    <x v="0"/>
    <s v="00:00"/>
    <s v="Cumplido"/>
    <d v="1899-12-30T00:00:00"/>
    <s v="Cumplido"/>
  </r>
  <r>
    <s v="INC000000499593"/>
    <s v="Intermitencia de Canal Los Santos Santander"/>
    <s v="CONECTIVIDAD WAN"/>
    <s v="Media"/>
    <s v="Cerrado"/>
    <s v="RNEC-NIVEL 2 WAN"/>
    <s v="LAURA VIVIANA GARNICA SALAZAR"/>
    <m/>
    <m/>
    <x v="15"/>
    <x v="468"/>
    <d v="2020-01-14T00:00:00"/>
    <d v="1899-12-30T15:23:21"/>
    <d v="2020-01-15T00:00:00"/>
    <d v="1899-12-30T15:51:17"/>
    <x v="66"/>
    <s v="Cumplido"/>
    <s v="00:52"/>
    <x v="1"/>
    <s v="00:04"/>
    <s v="Cumplido"/>
    <d v="1899-12-30T00:03:14"/>
    <s v="Cumplido"/>
  </r>
  <r>
    <s v="INC000000499603"/>
    <s v="DEVICE HAS STOPPED RESPONDING TO POLLS. VUP_REGISTRADURIA_PAILITAS"/>
    <s v="CONECTIVIDAD WAN"/>
    <s v="Alta"/>
    <s v="Cerrado"/>
    <s v="RNEC-MONITOREO NIVEL 1"/>
    <s v="DIEGO ARMANDO ROMERO RODRIGUEZ"/>
    <m/>
    <m/>
    <x v="15"/>
    <x v="469"/>
    <d v="2020-01-14T00:00:00"/>
    <d v="1899-12-30T13:51:41"/>
    <d v="2020-01-15T00:00:00"/>
    <d v="1899-12-30T10:57:31"/>
    <x v="56"/>
    <s v="Incumplido"/>
    <s v="21:04"/>
    <x v="0"/>
    <s v="00:00"/>
    <s v="Cumplido"/>
    <d v="1899-12-30T00:00:00"/>
    <s v="Cumplido"/>
  </r>
  <r>
    <s v="INC000000499607"/>
    <s v="Falla Recepción y Envío de Correos"/>
    <s v="CORREO ELECTRÓNICO"/>
    <s v="Baja"/>
    <s v="Cerrado"/>
    <s v="RNEC-SOPORTE SITIO NIVEL 1"/>
    <s v="JUAN FELIPE CAICEDO BARRETO"/>
    <m/>
    <m/>
    <x v="15"/>
    <x v="470"/>
    <d v="2020-01-14T00:00:00"/>
    <d v="1899-12-30T13:58:13"/>
    <d v="2020-01-14T00:00:00"/>
    <d v="1899-12-30T15:04:28"/>
    <x v="58"/>
    <s v="Cumplido"/>
    <s v="01:07"/>
    <x v="1"/>
    <s v="00:01"/>
    <s v="Cumplido"/>
    <d v="1899-12-30T00:01:02"/>
    <s v="Cumplido"/>
  </r>
  <r>
    <s v="INC000000499623"/>
    <s v="Falla de correo"/>
    <s v="CORREO ELECTRÓNICO"/>
    <s v="Media"/>
    <s v="Cerrado"/>
    <s v="RNEC-SOPORTE SITIO NIVEL 1"/>
    <s v="JUAN FELIPE CAICEDO BARRETO"/>
    <m/>
    <m/>
    <x v="15"/>
    <x v="471"/>
    <d v="2020-01-14T00:00:00"/>
    <d v="1899-12-30T14:18:49"/>
    <d v="2020-01-14T00:00:00"/>
    <d v="1899-12-30T15:22:09"/>
    <x v="58"/>
    <s v="Cumplido"/>
    <s v="01:05"/>
    <x v="1"/>
    <s v="00:01"/>
    <s v="Cumplido"/>
    <d v="1899-12-30T00:01:51"/>
    <s v="Cumplido"/>
  </r>
  <r>
    <s v="INC000000499627"/>
    <s v="DEVICE HAS STOPPED RESPONDING TO POLLS. PUU_REGISTRADURIA_DD_PUTUMAYO"/>
    <s v="CONECTIVIDAD WAN"/>
    <s v="Alta"/>
    <s v="Cerrado"/>
    <s v="RNEC-MONITOREO NIVEL 1"/>
    <s v="GIAN CARLO TOVAR RAMIREZ"/>
    <m/>
    <m/>
    <x v="15"/>
    <x v="455"/>
    <d v="2020-01-14T00:00:00"/>
    <d v="1899-12-30T14:29:54"/>
    <d v="2020-01-15T00:00:00"/>
    <d v="1899-12-30T09:23:56"/>
    <x v="26"/>
    <s v="Incumplido"/>
    <s v="18:54"/>
    <x v="0"/>
    <s v="00:00"/>
    <s v="Cumplido"/>
    <d v="1899-12-30T00:00:00"/>
    <s v="Cumplido"/>
  </r>
  <r>
    <s v="INC000000499629"/>
    <s v="DEVICE HAS STOPPED RESPONDING TO POLLS. PSO_REGISTRADURIA_FRANCISCO_PIZARRO_NARINO"/>
    <s v="CONECTIVIDAD WAN"/>
    <s v="Alta"/>
    <s v="Cerrado"/>
    <s v="RNEC-MONITOREO NIVEL 1"/>
    <s v="DIEGO ARMANDO ROMERO RODRIGUEZ"/>
    <m/>
    <m/>
    <x v="15"/>
    <x v="457"/>
    <d v="2020-01-14T00:00:00"/>
    <d v="1899-12-30T14:30:06"/>
    <d v="2020-01-15T00:00:00"/>
    <d v="1899-12-30T09:23:56"/>
    <x v="26"/>
    <s v="Incumplido"/>
    <s v="18:53"/>
    <x v="0"/>
    <s v="00:00"/>
    <s v="Cumplido"/>
    <d v="1899-12-30T00:00:00"/>
    <s v="Cumplido"/>
  </r>
  <r>
    <s v="INC000000499631"/>
    <s v="DEVICE HAS STOPPED RESPONDING TO POLLS. PSO_REGISTRADURIA_TAMBO"/>
    <s v="CONECTIVIDAD WAN"/>
    <s v="Alta"/>
    <s v="Cerrado"/>
    <s v="RNEC-MONITOREO NIVEL 1"/>
    <s v="ALBA YINET CORREDOR ESTEPA"/>
    <m/>
    <m/>
    <x v="15"/>
    <x v="17"/>
    <d v="2020-01-14T00:00:00"/>
    <d v="1899-12-30T14:30:56"/>
    <d v="2020-01-15T00:00:00"/>
    <d v="1899-12-30T09:23:56"/>
    <x v="26"/>
    <s v="Incumplido"/>
    <s v="18:53"/>
    <x v="0"/>
    <s v="00:00"/>
    <s v="Cumplido"/>
    <d v="1899-12-30T00:00:00"/>
    <s v="Cumplido"/>
  </r>
  <r>
    <s v="INC000000499632"/>
    <s v="DEVICE HAS STOPPED RESPONDING TO POLLS. SKTJ_REGISTRADURIA_BOYACA"/>
    <s v="CONECTIVIDAD WAN"/>
    <s v="Alta"/>
    <s v="Cerrado"/>
    <s v="RNEC-MONITOREO NIVEL 1"/>
    <s v="GIAN CARLO TOVAR RAMIREZ"/>
    <m/>
    <m/>
    <x v="15"/>
    <x v="458"/>
    <d v="2020-01-14T00:00:00"/>
    <d v="1899-12-30T14:30:57"/>
    <d v="2020-01-15T00:00:00"/>
    <d v="1899-12-30T10:28:52"/>
    <x v="26"/>
    <s v="Cumplido"/>
    <s v="01:41"/>
    <x v="0"/>
    <s v="00:00"/>
    <s v="Cumplido"/>
    <d v="1899-12-30T00:00:00"/>
    <s v="Cumplido"/>
  </r>
  <r>
    <s v="INC000000499633"/>
    <s v="DEVICE HAS STOPPED RESPONDING TO POLLS. PSO_REGISTRADURIA_POLICARPA"/>
    <s v="CONECTIVIDAD WAN"/>
    <s v="Alta"/>
    <s v="Cerrado"/>
    <s v="RNEC-MONITOREO NIVEL 1"/>
    <s v="DIEGO ARMANDO ROMERO RODRIGUEZ"/>
    <m/>
    <m/>
    <x v="15"/>
    <x v="458"/>
    <d v="2020-01-14T00:00:00"/>
    <d v="1899-12-30T14:30:57"/>
    <d v="2020-01-15T00:00:00"/>
    <d v="1899-12-30T09:23:56"/>
    <x v="26"/>
    <s v="Incumplido"/>
    <s v="18:52"/>
    <x v="0"/>
    <s v="00:00"/>
    <s v="Cumplido"/>
    <d v="1899-12-30T00:00:00"/>
    <s v="Cumplido"/>
  </r>
  <r>
    <s v="INC000000499634"/>
    <s v="DEVICE HAS STOPPED RESPONDING TO POLLS. PPN_REGISTRADURIA_MUN_CALOTO_CAUCA"/>
    <s v="CONECTIVIDAD WAN"/>
    <s v="Alta"/>
    <s v="Cerrado"/>
    <s v="RNEC-MONITOREO NIVEL 1"/>
    <s v="ALBA YINET CORREDOR ESTEPA"/>
    <m/>
    <m/>
    <x v="15"/>
    <x v="458"/>
    <d v="2020-01-14T00:00:00"/>
    <d v="1899-12-30T14:30:57"/>
    <d v="2020-01-15T00:00:00"/>
    <d v="1899-12-30T09:23:56"/>
    <x v="26"/>
    <s v="Incumplido"/>
    <s v="18:52"/>
    <x v="0"/>
    <s v="00:00"/>
    <s v="Cumplido"/>
    <d v="1899-12-30T00:00:00"/>
    <s v="Cumplido"/>
  </r>
  <r>
    <s v="INC000000499635"/>
    <s v="DEVICE HAS STOPPED RESPONDING TO POLLS. PSO_REGISTRADURIA_SAN_BERNARDO"/>
    <s v="CONECTIVIDAD WAN"/>
    <s v="Alta"/>
    <s v="Cerrado"/>
    <s v="RNEC-MONITOREO NIVEL 1"/>
    <s v="GIAN CARLO TOVAR RAMIREZ"/>
    <m/>
    <m/>
    <x v="15"/>
    <x v="459"/>
    <d v="2020-01-14T00:00:00"/>
    <d v="1899-12-30T14:30:58"/>
    <d v="2020-01-15T00:00:00"/>
    <d v="1899-12-30T09:23:56"/>
    <x v="26"/>
    <s v="Incumplido"/>
    <s v="18:52"/>
    <x v="0"/>
    <s v="00:00"/>
    <s v="Cumplido"/>
    <d v="1899-12-30T00:00:00"/>
    <s v="Cumplido"/>
  </r>
  <r>
    <s v="INC000000499636"/>
    <s v="DEVICE HAS STOPPED RESPONDING TO POLLS. CLO_REGISTRADURIA_MUN_GINEBRA"/>
    <s v="CONECTIVIDAD WAN"/>
    <s v="Alta"/>
    <s v="Cerrado"/>
    <s v="RNEC-MONITOREO NIVEL 1"/>
    <s v="DIEGO ARMANDO ROMERO RODRIGUEZ"/>
    <m/>
    <m/>
    <x v="15"/>
    <x v="459"/>
    <d v="2020-01-14T00:00:00"/>
    <d v="1899-12-30T14:30:58"/>
    <d v="2020-01-15T00:00:00"/>
    <d v="1899-12-30T09:23:56"/>
    <x v="26"/>
    <s v="Incumplido"/>
    <s v="18:52"/>
    <x v="0"/>
    <s v="00:00"/>
    <s v="Cumplido"/>
    <d v="1899-12-30T00:00:00"/>
    <s v="Cumplido"/>
  </r>
  <r>
    <s v="INC000000499637"/>
    <s v="DEVICE HAS STOPPED RESPONDING TO POLLS. PSO_REGISTRADURIA_SAPUYES"/>
    <s v="CONECTIVIDAD WAN"/>
    <s v="Alta"/>
    <s v="Cerrado"/>
    <s v="RNEC-MONITOREO NIVEL 1"/>
    <s v="DIEGO ARMANDO ROMERO RODRIGUEZ"/>
    <m/>
    <m/>
    <x v="15"/>
    <x v="462"/>
    <d v="2020-01-14T00:00:00"/>
    <d v="1899-12-30T14:33:59"/>
    <d v="2020-01-15T00:00:00"/>
    <d v="1899-12-30T09:23:56"/>
    <x v="26"/>
    <s v="Incumplido"/>
    <s v="18:49"/>
    <x v="0"/>
    <s v="00:00"/>
    <s v="Cumplido"/>
    <d v="1899-12-30T00:00:00"/>
    <s v="Cumplido"/>
  </r>
  <r>
    <s v="INC000000499638"/>
    <s v="DEVICE HAS STOPPED RESPONDING TO POLLS. PSO_REGISTRADURIA_SAN_PEDRO_DE_CARTAGO"/>
    <s v="CONECTIVIDAD WAN"/>
    <s v="Alta"/>
    <s v="Cerrado"/>
    <s v="RNEC-MONITOREO NIVEL 1"/>
    <s v="DIEGO ARMANDO ROMERO RODRIGUEZ"/>
    <m/>
    <m/>
    <x v="15"/>
    <x v="462"/>
    <d v="2020-01-14T00:00:00"/>
    <d v="1899-12-30T14:33:59"/>
    <d v="2020-01-15T00:00:00"/>
    <d v="1899-12-30T09:23:56"/>
    <x v="26"/>
    <s v="Incumplido"/>
    <s v="18:49"/>
    <x v="0"/>
    <s v="00:00"/>
    <s v="Cumplido"/>
    <d v="1899-12-30T00:00:00"/>
    <s v="Cumplido"/>
  </r>
  <r>
    <s v="INC000000499640"/>
    <s v="DEVICE HAS STOPPED RESPONDING TO POLLS. PSO_REGISTRADURIA_MOSQUERA"/>
    <s v="CONECTIVIDAD WAN"/>
    <s v="Alta"/>
    <s v="Cerrado"/>
    <s v="RNEC-MONITOREO NIVEL 1"/>
    <s v="ALBA YINET CORREDOR ESTEPA"/>
    <m/>
    <m/>
    <x v="15"/>
    <x v="463"/>
    <d v="2020-01-14T00:00:00"/>
    <d v="1899-12-30T14:34:00"/>
    <d v="2020-01-15T00:00:00"/>
    <d v="1899-12-30T09:23:56"/>
    <x v="26"/>
    <s v="Incumplido"/>
    <s v="18:49"/>
    <x v="0"/>
    <s v="00:00"/>
    <s v="Cumplido"/>
    <d v="1899-12-30T00:00:00"/>
    <s v="Cumplido"/>
  </r>
  <r>
    <s v="INC000000499641"/>
    <s v="DEVICE HAS STOPPED RESPONDING TO POLLS. NVA_REGISTRADURIA_ELIAS"/>
    <s v="CONECTIVIDAD WAN"/>
    <s v="Alta"/>
    <s v="Cerrado"/>
    <s v="RNEC-MONITOREO NIVEL 1"/>
    <s v="GIAN CARLO TOVAR RAMIREZ"/>
    <m/>
    <m/>
    <x v="15"/>
    <x v="464"/>
    <d v="2020-01-14T00:00:00"/>
    <d v="1899-12-30T14:34:01"/>
    <d v="2020-01-15T00:00:00"/>
    <d v="1899-12-30T09:23:56"/>
    <x v="26"/>
    <s v="Incumplido"/>
    <s v="17:39"/>
    <x v="0"/>
    <s v="00:00"/>
    <s v="Cumplido"/>
    <d v="1899-12-30T00:00:00"/>
    <s v="Cumplido"/>
  </r>
  <r>
    <s v="INC000000499642"/>
    <s v="DEVICE HAS STOPPED RESPONDING TO POLLS. PPN_REGISTRADURIA_MUN_LA_SIERRA_CAUCA"/>
    <s v="CONECTIVIDAD WAN"/>
    <s v="Alta"/>
    <s v="Cerrado"/>
    <s v="RNEC-MONITOREO NIVEL 1"/>
    <s v="DIEGO ARMANDO ROMERO RODRIGUEZ"/>
    <m/>
    <m/>
    <x v="15"/>
    <x v="464"/>
    <d v="2020-01-14T00:00:00"/>
    <d v="1899-12-30T14:34:01"/>
    <d v="2020-01-15T00:00:00"/>
    <d v="1899-12-30T09:23:56"/>
    <x v="26"/>
    <s v="Incumplido"/>
    <s v="18:49"/>
    <x v="0"/>
    <s v="00:00"/>
    <s v="Cumplido"/>
    <d v="1899-12-30T00:00:00"/>
    <s v="Cumplido"/>
  </r>
  <r>
    <s v="INC000000499644"/>
    <s v="DEVICE HAS STOPPED RESPONDING TO POLLS. PPN_REGISTRADURIA_MUN_GUACHENE"/>
    <s v="CONECTIVIDAD WAN"/>
    <s v="Alta"/>
    <s v="Cerrado"/>
    <s v="RNEC-MONITOREO NIVEL 1"/>
    <s v="ALBA YINET CORREDOR ESTEPA"/>
    <m/>
    <m/>
    <x v="15"/>
    <x v="464"/>
    <d v="2020-01-14T00:00:00"/>
    <d v="1899-12-30T14:34:01"/>
    <d v="2020-01-15T00:00:00"/>
    <d v="1899-12-30T09:23:56"/>
    <x v="26"/>
    <s v="Incumplido"/>
    <s v="18:49"/>
    <x v="0"/>
    <s v="00:00"/>
    <s v="Cumplido"/>
    <d v="1899-12-30T00:00:00"/>
    <s v="Cumplido"/>
  </r>
  <r>
    <s v="INC000000499647"/>
    <s v="DEVICE HAS STOPPED RESPONDING TO POLLS. PSO_REGISTRADURIA_MUN_SANTA_CRUZ"/>
    <s v="CONECTIVIDAD WAN"/>
    <s v="Alta"/>
    <s v="Cerrado"/>
    <s v="RNEC-MONITOREO NIVEL 1"/>
    <s v="DIEGO ARMANDO ROMERO RODRIGUEZ"/>
    <m/>
    <m/>
    <x v="15"/>
    <x v="466"/>
    <d v="2020-01-14T00:00:00"/>
    <d v="1899-12-30T14:35:11"/>
    <d v="2020-01-15T00:00:00"/>
    <d v="1899-12-30T09:23:56"/>
    <x v="26"/>
    <s v="Incumplido"/>
    <s v="18:48"/>
    <x v="0"/>
    <s v="00:00"/>
    <s v="Cumplido"/>
    <d v="1899-12-30T00:00:00"/>
    <s v="Cumplido"/>
  </r>
  <r>
    <s v="INC000000499649"/>
    <s v="DEVICE HAS STOPPED RESPONDING TO POLLS. EYP_REGISTRADURIA_RECETOR"/>
    <s v="CONECTIVIDAD WAN"/>
    <s v="Alta"/>
    <s v="Cerrado"/>
    <s v="RNEC-MONITOREO NIVEL 1"/>
    <s v="DIEGO ARMANDO ROMERO RODRIGUEZ"/>
    <m/>
    <m/>
    <x v="15"/>
    <x v="467"/>
    <d v="2020-01-14T00:00:00"/>
    <d v="1899-12-30T14:35:12"/>
    <d v="2020-01-15T00:00:00"/>
    <d v="1899-12-30T09:23:56"/>
    <x v="26"/>
    <s v="Incumplido"/>
    <s v="18:48"/>
    <x v="0"/>
    <s v="00:00"/>
    <s v="Cumplido"/>
    <d v="1899-12-30T00:00:00"/>
    <s v="Cumplido"/>
  </r>
  <r>
    <s v="INC000000499650"/>
    <s v="DEVICE HAS STOPPED RESPONDING TO POLLS. PSO_REGISTRADURIA_LA_CRUZ"/>
    <s v="CONECTIVIDAD WAN"/>
    <s v="Alta"/>
    <s v="Cerrado"/>
    <s v="RNEC-MONITOREO NIVEL 1"/>
    <s v="ALBA YINET CORREDOR ESTEPA"/>
    <m/>
    <m/>
    <x v="15"/>
    <x v="467"/>
    <d v="2020-01-14T00:00:00"/>
    <d v="1899-12-30T14:35:12"/>
    <d v="2020-01-15T00:00:00"/>
    <d v="1899-12-30T09:23:56"/>
    <x v="26"/>
    <s v="Incumplido"/>
    <s v="18:48"/>
    <x v="0"/>
    <s v="00:00"/>
    <s v="Cumplido"/>
    <d v="1899-12-30T00:00:00"/>
    <s v="Cumplido"/>
  </r>
  <r>
    <s v="INC000000499651"/>
    <s v="DEVICE HAS STOPPED RESPONDING TO POLLS. PSO_REGISTRADURIA_SAN_PABLO"/>
    <s v="CONECTIVIDAD WAN"/>
    <s v="Alta"/>
    <s v="Cerrado"/>
    <s v="RNEC-MONITOREO NIVEL 1"/>
    <s v="ALBA YINET CORREDOR ESTEPA"/>
    <m/>
    <m/>
    <x v="15"/>
    <x v="467"/>
    <d v="2020-01-14T00:00:00"/>
    <d v="1899-12-30T14:35:12"/>
    <d v="2020-01-15T00:00:00"/>
    <d v="1899-12-30T09:23:56"/>
    <x v="26"/>
    <s v="Incumplido"/>
    <s v="18:48"/>
    <x v="0"/>
    <s v="00:00"/>
    <s v="Cumplido"/>
    <d v="1899-12-30T00:00:00"/>
    <s v="Cumplido"/>
  </r>
  <r>
    <s v="INC000000499652"/>
    <s v="DEVICE HAS STOPPED RESPONDING TO POLLS. PSO_REGISTRADURIA_GUALMATAN"/>
    <s v="CONECTIVIDAD WAN"/>
    <s v="Alta"/>
    <s v="Cerrado"/>
    <s v="RNEC-MONITOREO NIVEL 1"/>
    <s v="DIEGO ARMANDO ROMERO RODRIGUEZ"/>
    <m/>
    <m/>
    <x v="15"/>
    <x v="467"/>
    <d v="2020-01-14T00:00:00"/>
    <d v="1899-12-30T14:35:12"/>
    <d v="2020-01-15T00:00:00"/>
    <d v="1899-12-30T09:23:56"/>
    <x v="26"/>
    <s v="Incumplido"/>
    <s v="18:48"/>
    <x v="0"/>
    <s v="00:00"/>
    <s v="Cumplido"/>
    <d v="1899-12-30T00:00:00"/>
    <s v="Cumplido"/>
  </r>
  <r>
    <s v="INC000000499654"/>
    <s v="DEVICE HAS STOPPED RESPONDING TO POLLS. PSO_REGISTRADURIA_YACUANQUER_NARINO"/>
    <s v="CONECTIVIDAD WAN"/>
    <s v="Alta"/>
    <s v="Cerrado"/>
    <s v="RNEC-MONITOREO NIVEL 1"/>
    <s v="ALBA YINET CORREDOR ESTEPA"/>
    <m/>
    <m/>
    <x v="15"/>
    <x v="467"/>
    <d v="2020-01-14T00:00:00"/>
    <d v="1899-12-30T14:35:12"/>
    <d v="2020-01-15T00:00:00"/>
    <d v="1899-12-30T09:23:56"/>
    <x v="26"/>
    <s v="Incumplido"/>
    <s v="18:48"/>
    <x v="0"/>
    <s v="00:00"/>
    <s v="Cumplido"/>
    <d v="1899-12-30T00:00:00"/>
    <s v="Cumplido"/>
  </r>
  <r>
    <s v="INC000000499657"/>
    <s v="DEVICE HAS STOPPED RESPONDING TO POLLS. PSO_REGISTRADURIA_ALDANA"/>
    <s v="CONECTIVIDAD WAN"/>
    <s v="Alta"/>
    <s v="Cerrado"/>
    <s v="RNEC-MONITOREO NIVEL 1"/>
    <s v="GIAN CARLO TOVAR RAMIREZ"/>
    <m/>
    <m/>
    <x v="15"/>
    <x v="467"/>
    <d v="2020-01-14T00:00:00"/>
    <d v="1899-12-30T14:35:12"/>
    <d v="2020-01-15T00:00:00"/>
    <d v="1899-12-30T09:23:56"/>
    <x v="26"/>
    <s v="Incumplido"/>
    <s v="18:48"/>
    <x v="0"/>
    <s v="00:00"/>
    <s v="Cumplido"/>
    <d v="1899-12-30T00:00:00"/>
    <s v="Cumplido"/>
  </r>
  <r>
    <s v="INC000000499658"/>
    <s v="DEVICE HAS STOPPED RESPONDING TO POLLS. PPN_REGISTRADURIA_PIENDAMO"/>
    <s v="CONECTIVIDAD WAN"/>
    <s v="Alta"/>
    <s v="Cerrado"/>
    <s v="RNEC-MONITOREO NIVEL 1"/>
    <s v="GIAN CARLO TOVAR RAMIREZ"/>
    <m/>
    <m/>
    <x v="15"/>
    <x v="472"/>
    <d v="2020-01-14T00:00:00"/>
    <d v="1899-12-30T14:35:14"/>
    <d v="2020-01-15T00:00:00"/>
    <d v="1899-12-30T09:23:56"/>
    <x v="26"/>
    <s v="Incumplido"/>
    <s v="18:48"/>
    <x v="0"/>
    <s v="00:00"/>
    <s v="Cumplido"/>
    <d v="1899-12-30T00:00:00"/>
    <s v="Cumplido"/>
  </r>
  <r>
    <s v="INC000000499659"/>
    <s v="DEVICE HAS STOPPED RESPONDING TO POLLS. PSO_REGISTRADURIA_TUQUERRES"/>
    <s v="CONECTIVIDAD WAN"/>
    <s v="Alta"/>
    <s v="Cerrado"/>
    <s v="RNEC-MONITOREO NIVEL 1"/>
    <s v="DIEGO ARMANDO ROMERO RODRIGUEZ"/>
    <m/>
    <m/>
    <x v="15"/>
    <x v="473"/>
    <d v="2020-01-14T00:00:00"/>
    <d v="1899-12-30T14:35:15"/>
    <d v="2020-01-15T00:00:00"/>
    <d v="1899-12-30T09:23:56"/>
    <x v="26"/>
    <s v="Incumplido"/>
    <s v="18:48"/>
    <x v="0"/>
    <s v="00:00"/>
    <s v="Cumplido"/>
    <d v="1899-12-30T00:00:00"/>
    <s v="Cumplido"/>
  </r>
  <r>
    <s v="INC000000499660"/>
    <s v="DEVICE HAS STOPPED RESPONDING TO POLLS. PSO_REGISTRADURIA_SAMANIEGO"/>
    <s v="CONECTIVIDAD WAN"/>
    <s v="Alta"/>
    <s v="Cerrado"/>
    <s v="RNEC-MONITOREO NIVEL 1"/>
    <s v="GIAN CARLO TOVAR RAMIREZ"/>
    <m/>
    <m/>
    <x v="15"/>
    <x v="474"/>
    <d v="2020-01-14T00:00:00"/>
    <d v="1899-12-30T14:35:17"/>
    <d v="2020-01-15T00:00:00"/>
    <d v="1899-12-30T09:23:56"/>
    <x v="26"/>
    <s v="Incumplido"/>
    <s v="18:48"/>
    <x v="0"/>
    <s v="00:00"/>
    <s v="Cumplido"/>
    <d v="1899-12-30T00:00:00"/>
    <s v="Cumplido"/>
  </r>
  <r>
    <s v="INC000000499662"/>
    <s v="DEVICE HAS STOPPED RESPONDING TO POLLS. GUS_REGISTRADURIA_MUN_GARAGOA_BOYACA"/>
    <s v="CONECTIVIDAD WAN"/>
    <s v="Alta"/>
    <s v="Cerrado"/>
    <s v="RNEC-MONITOREO NIVEL 1"/>
    <s v="DIEGO ARMANDO ROMERO RODRIGUEZ"/>
    <m/>
    <m/>
    <x v="15"/>
    <x v="474"/>
    <d v="2020-01-14T00:00:00"/>
    <d v="1899-12-30T14:35:17"/>
    <d v="2020-01-15T00:00:00"/>
    <d v="1899-12-30T09:23:56"/>
    <x v="26"/>
    <s v="Incumplido"/>
    <s v="18:48"/>
    <x v="0"/>
    <s v="00:00"/>
    <s v="Cumplido"/>
    <d v="1899-12-30T00:00:00"/>
    <s v="Cumplido"/>
  </r>
  <r>
    <s v="INC000000499663"/>
    <s v="DEVICE HAS STOPPED RESPONDING TO POLLS. BGA_REGISTRADURIA_CERRITO"/>
    <s v="CONECTIVIDAD WAN"/>
    <s v="Alta"/>
    <s v="Cerrado"/>
    <s v="RNEC-MONITOREO NIVEL 1"/>
    <s v="ALBA YINET CORREDOR ESTEPA"/>
    <m/>
    <m/>
    <x v="15"/>
    <x v="475"/>
    <d v="2020-01-14T00:00:00"/>
    <d v="1899-12-30T14:35:18"/>
    <d v="2020-01-15T00:00:00"/>
    <d v="1899-12-30T09:23:56"/>
    <x v="26"/>
    <s v="Incumplido"/>
    <s v="18:48"/>
    <x v="0"/>
    <s v="00:00"/>
    <s v="Cumplido"/>
    <d v="1899-12-30T00:00:00"/>
    <s v="Cumplido"/>
  </r>
  <r>
    <s v="INC000000499701"/>
    <s v="DEVICE HAS STOPPED RESPONDING TO POLLS. UIB_REGISTRADURIA_TADO"/>
    <s v="CONECTIVIDAD WAN"/>
    <s v="Alta"/>
    <s v="Cerrado"/>
    <s v="RNEC-MONITOREO NIVEL 1"/>
    <s v="ALBA YINET CORREDOR ESTEPA"/>
    <m/>
    <m/>
    <x v="15"/>
    <x v="476"/>
    <d v="2020-01-14T00:00:00"/>
    <d v="1899-12-30T14:32:57"/>
    <d v="2020-01-15T00:00:00"/>
    <d v="1899-12-30T09:23:56"/>
    <x v="26"/>
    <s v="Incumplido"/>
    <s v="18:50"/>
    <x v="0"/>
    <s v="00:00"/>
    <s v="Cumplido"/>
    <d v="1899-12-30T00:00:00"/>
    <s v="Cumplido"/>
  </r>
  <r>
    <s v="INC000000499702"/>
    <s v="DEVICE HAS STOPPED RESPONDING TO POLLS. PSO_REGISTRADURIA_SANDONA"/>
    <s v="CONECTIVIDAD WAN"/>
    <s v="Alta"/>
    <s v="Cerrado"/>
    <s v="RNEC-MONITOREO NIVEL 1"/>
    <s v="GIAN CARLO TOVAR RAMIREZ"/>
    <m/>
    <m/>
    <x v="15"/>
    <x v="463"/>
    <d v="2020-01-14T00:00:00"/>
    <d v="1899-12-30T14:34:00"/>
    <d v="2020-01-15T00:00:00"/>
    <d v="1899-12-30T09:23:56"/>
    <x v="26"/>
    <s v="Incumplido"/>
    <s v="18:49"/>
    <x v="0"/>
    <s v="00:00"/>
    <s v="Cumplido"/>
    <d v="1899-12-30T00:00:00"/>
    <s v="Cumplido"/>
  </r>
  <r>
    <s v="INC000000499703"/>
    <s v="DEVICE HAS STOPPED RESPONDING TO POLLS. PSO_REGISTRADURIA_CUASPUD"/>
    <s v="CONECTIVIDAD WAN"/>
    <s v="Alta"/>
    <s v="Cerrado"/>
    <s v="RNEC-MONITOREO NIVEL 1"/>
    <s v="DIEGO ARMANDO ROMERO RODRIGUEZ"/>
    <m/>
    <m/>
    <x v="15"/>
    <x v="463"/>
    <d v="2020-01-14T00:00:00"/>
    <d v="1899-12-30T14:34:00"/>
    <d v="2020-01-15T00:00:00"/>
    <d v="1899-12-30T09:23:56"/>
    <x v="26"/>
    <s v="Incumplido"/>
    <s v="18:49"/>
    <x v="0"/>
    <s v="00:00"/>
    <s v="Cumplido"/>
    <d v="1899-12-30T00:00:00"/>
    <s v="Cumplido"/>
  </r>
  <r>
    <s v="INC000000499704"/>
    <s v="DEVICE HAS STOPPED RESPONDING TO POLLS. PSO_REGISTRADURIA_COLON"/>
    <s v="CONECTIVIDAD WAN"/>
    <s v="Alta"/>
    <s v="Cerrado"/>
    <s v="RNEC-MONITOREO NIVEL 1"/>
    <s v="ALBA YINET CORREDOR ESTEPA"/>
    <m/>
    <m/>
    <x v="15"/>
    <x v="463"/>
    <d v="2020-01-14T00:00:00"/>
    <d v="1899-12-30T14:34:00"/>
    <d v="2020-01-15T00:00:00"/>
    <d v="1899-12-30T09:23:56"/>
    <x v="26"/>
    <s v="Incumplido"/>
    <s v="18:49"/>
    <x v="0"/>
    <s v="00:00"/>
    <s v="Cumplido"/>
    <d v="1899-12-30T00:00:00"/>
    <s v="Cumplido"/>
  </r>
  <r>
    <s v="INC000000499705"/>
    <s v="DEVICE HAS STOPPED RESPONDING TO POLLS. AUC_REGISTRADURIA_MUN_PUERTO_RONDON_ARAUCA"/>
    <s v="CONECTIVIDAD WAN"/>
    <s v="Alta"/>
    <s v="Cerrado"/>
    <s v="RNEC-MONITOREO NIVEL 1"/>
    <s v="GIAN CARLO TOVAR RAMIREZ"/>
    <m/>
    <m/>
    <x v="15"/>
    <x v="477"/>
    <d v="2020-01-14T00:00:00"/>
    <d v="1899-12-30T14:34:02"/>
    <d v="2020-01-15T00:00:00"/>
    <d v="1899-12-30T09:23:56"/>
    <x v="26"/>
    <s v="Incumplido"/>
    <s v="18:49"/>
    <x v="0"/>
    <s v="00:00"/>
    <s v="Cumplido"/>
    <d v="1899-12-30T00:00:00"/>
    <s v="Cumplido"/>
  </r>
  <r>
    <s v="INC000000499706"/>
    <s v="DEVICE HAS STOPPED RESPONDING TO POLLS. EYP_REGISTRADURIA_SABANALARGA_CASANARE"/>
    <s v="CONECTIVIDAD WAN"/>
    <s v="Alta"/>
    <s v="Cerrado"/>
    <s v="RNEC-MONITOREO NIVEL 1"/>
    <s v="GIAN CARLO TOVAR RAMIREZ"/>
    <m/>
    <m/>
    <x v="15"/>
    <x v="477"/>
    <d v="2020-01-14T00:00:00"/>
    <d v="1899-12-30T14:34:02"/>
    <d v="2020-01-15T00:00:00"/>
    <d v="1899-12-30T09:23:56"/>
    <x v="26"/>
    <s v="Incumplido"/>
    <s v="18:49"/>
    <x v="0"/>
    <s v="00:00"/>
    <s v="Cumplido"/>
    <d v="1899-12-30T00:00:00"/>
    <s v="Cumplido"/>
  </r>
  <r>
    <s v="INC000000499708"/>
    <s v="DEVICE HAS STOPPED RESPONDING TO POLLS. PPN_REGISTRADURIA_MUN_SILVIA_CAUCA"/>
    <s v="CONECTIVIDAD WAN"/>
    <s v="Alta"/>
    <s v="Cerrado"/>
    <s v="RNEC-MONITOREO NIVEL 1"/>
    <s v="DIEGO ARMANDO ROMERO RODRIGUEZ"/>
    <m/>
    <m/>
    <x v="15"/>
    <x v="467"/>
    <d v="2020-01-14T00:00:00"/>
    <d v="1899-12-30T14:35:12"/>
    <d v="2020-01-15T00:00:00"/>
    <d v="1899-12-30T09:23:56"/>
    <x v="26"/>
    <s v="Incumplido"/>
    <s v="18:48"/>
    <x v="0"/>
    <s v="00:00"/>
    <s v="Cumplido"/>
    <d v="1899-12-30T00:00:00"/>
    <s v="Cumplido"/>
  </r>
  <r>
    <s v="INC000000499709"/>
    <s v="DEVICE HAS STOPPED RESPONDING TO POLLS. EYP_REGISTRADURIA_MUN_SACAMA"/>
    <s v="CONECTIVIDAD WAN"/>
    <s v="Alta"/>
    <s v="Cerrado"/>
    <s v="RNEC-MONITOREO NIVEL 1"/>
    <s v="DIEGO ARMANDO ROMERO RODRIGUEZ"/>
    <m/>
    <m/>
    <x v="15"/>
    <x v="467"/>
    <d v="2020-01-14T00:00:00"/>
    <d v="1899-12-30T14:35:12"/>
    <d v="2020-01-15T00:00:00"/>
    <d v="1899-12-30T09:23:56"/>
    <x v="26"/>
    <s v="Incumplido"/>
    <s v="18:48"/>
    <x v="0"/>
    <s v="00:00"/>
    <s v="Cumplido"/>
    <d v="1899-12-30T00:00:00"/>
    <s v="Cumplido"/>
  </r>
  <r>
    <s v="INC000000499710"/>
    <s v="DEVICE HAS STOPPED RESPONDING TO POLLS. PSO_REGISTRADURIA_ARBOLEDA"/>
    <s v="CONECTIVIDAD WAN"/>
    <s v="Alta"/>
    <s v="Cerrado"/>
    <s v="RNEC-MONITOREO NIVEL 1"/>
    <s v="GIAN CARLO TOVAR RAMIREZ"/>
    <m/>
    <m/>
    <x v="15"/>
    <x v="467"/>
    <d v="2020-01-14T00:00:00"/>
    <d v="1899-12-30T14:35:12"/>
    <d v="2020-01-15T00:00:00"/>
    <d v="1899-12-30T09:23:56"/>
    <x v="26"/>
    <s v="Incumplido"/>
    <s v="18:48"/>
    <x v="0"/>
    <s v="00:00"/>
    <s v="Cumplido"/>
    <d v="1899-12-30T00:00:00"/>
    <s v="Cumplido"/>
  </r>
  <r>
    <s v="INC000000499711"/>
    <s v="DEVICE HAS STOPPED RESPONDING TO POLLS. PPN_REGISTRADURIA_PATIA_CAUCA"/>
    <s v="CONECTIVIDAD WAN"/>
    <s v="Alta"/>
    <s v="Cerrado"/>
    <s v="RNEC-MONITOREO NIVEL 1"/>
    <s v="DIEGO ARMANDO ROMERO RODRIGUEZ"/>
    <m/>
    <m/>
    <x v="15"/>
    <x v="467"/>
    <d v="2020-01-14T00:00:00"/>
    <d v="1899-12-30T14:35:12"/>
    <d v="2020-01-15T00:00:00"/>
    <d v="1899-12-30T09:23:56"/>
    <x v="26"/>
    <s v="Incumplido"/>
    <s v="18:48"/>
    <x v="0"/>
    <s v="00:00"/>
    <s v="Cumplido"/>
    <d v="1899-12-30T00:00:00"/>
    <s v="Cumplido"/>
  </r>
  <r>
    <s v="INC000000499712"/>
    <s v="DEVICE HAS STOPPED RESPONDING TO POLLS. PSO_REGISTRADURIA_CHARCO_NARINO"/>
    <s v="CONECTIVIDAD WAN"/>
    <s v="Alta"/>
    <s v="Cerrado"/>
    <s v="RNEC-MONITOREO NIVEL 1"/>
    <s v="ALBA YINET CORREDOR ESTEPA"/>
    <m/>
    <m/>
    <x v="15"/>
    <x v="467"/>
    <d v="2020-01-14T00:00:00"/>
    <d v="1899-12-30T14:35:12"/>
    <d v="2020-01-15T00:00:00"/>
    <d v="1899-12-30T09:23:56"/>
    <x v="26"/>
    <s v="Incumplido"/>
    <s v="18:48"/>
    <x v="0"/>
    <s v="00:00"/>
    <s v="Cumplido"/>
    <d v="1899-12-30T00:00:00"/>
    <s v="Cumplido"/>
  </r>
  <r>
    <s v="INC000000499713"/>
    <s v="DEVICE HAS STOPPED RESPONDING TO POLLS. PSO_REGISTRADURIA_POTOSI_NARINO"/>
    <s v="CONECTIVIDAD WAN"/>
    <s v="Alta"/>
    <s v="Cerrado"/>
    <s v="RNEC-MONITOREO NIVEL 1"/>
    <s v="GIAN CARLO TOVAR RAMIREZ"/>
    <m/>
    <m/>
    <x v="15"/>
    <x v="467"/>
    <d v="2020-01-14T00:00:00"/>
    <d v="1899-12-30T14:35:12"/>
    <d v="2020-01-15T00:00:00"/>
    <d v="1899-12-30T09:23:56"/>
    <x v="26"/>
    <s v="Incumplido"/>
    <s v="18:48"/>
    <x v="0"/>
    <s v="00:00"/>
    <s v="Cumplido"/>
    <d v="1899-12-30T00:00:00"/>
    <s v="Cumplido"/>
  </r>
  <r>
    <s v="INC000000499714"/>
    <s v="DEVICE HAS STOPPED RESPONDING TO POLLS. PPN_REGISTRADURIA_SOTARA"/>
    <s v="CONECTIVIDAD WAN"/>
    <s v="Alta"/>
    <s v="Cerrado"/>
    <s v="RNEC-MONITOREO NIVEL 1"/>
    <s v="ALBA YINET CORREDOR ESTEPA"/>
    <m/>
    <m/>
    <x v="15"/>
    <x v="467"/>
    <d v="2020-01-14T00:00:00"/>
    <d v="1899-12-30T14:35:12"/>
    <d v="2020-01-15T00:00:00"/>
    <d v="1899-12-30T09:23:56"/>
    <x v="26"/>
    <s v="Incumplido"/>
    <s v="18:48"/>
    <x v="0"/>
    <s v="00:00"/>
    <s v="Cumplido"/>
    <d v="1899-12-30T00:00:00"/>
    <s v="Cumplido"/>
  </r>
  <r>
    <s v="INC000000499715"/>
    <s v="DEVICE HAS STOPPED RESPONDING TO POLLS. PSO_REGISTRADURIA_CUMBAL"/>
    <s v="CONECTIVIDAD WAN"/>
    <s v="Alta"/>
    <s v="Cerrado"/>
    <s v="RNEC-MONITOREO NIVEL 1"/>
    <s v="ALBA YINET CORREDOR ESTEPA"/>
    <m/>
    <m/>
    <x v="15"/>
    <x v="467"/>
    <d v="2020-01-14T00:00:00"/>
    <d v="1899-12-30T14:35:12"/>
    <d v="2020-01-15T00:00:00"/>
    <d v="1899-12-30T09:23:56"/>
    <x v="26"/>
    <s v="Incumplido"/>
    <s v="18:48"/>
    <x v="0"/>
    <s v="00:00"/>
    <s v="Cumplido"/>
    <d v="1899-12-30T00:00:00"/>
    <s v="Cumplido"/>
  </r>
  <r>
    <s v="INC000000499716"/>
    <s v="DEVICE HAS STOPPED RESPONDING TO POLLS. PSO_REGISTRADURIA_LINARES"/>
    <s v="CONECTIVIDAD WAN"/>
    <s v="Alta"/>
    <s v="Cerrado"/>
    <s v="RNEC-MONITOREO NIVEL 1"/>
    <s v="DIEGO ARMANDO ROMERO RODRIGUEZ"/>
    <m/>
    <m/>
    <x v="15"/>
    <x v="478"/>
    <d v="2020-01-14T00:00:00"/>
    <d v="1899-12-30T14:35:13"/>
    <d v="2020-01-15T00:00:00"/>
    <d v="1899-12-30T09:23:56"/>
    <x v="26"/>
    <s v="Incumplido"/>
    <s v="18:48"/>
    <x v="0"/>
    <s v="00:00"/>
    <s v="Cumplido"/>
    <d v="1899-12-30T00:00:00"/>
    <s v="Cumplido"/>
  </r>
  <r>
    <s v="INC000000499718"/>
    <s v="DEVICE HAS STOPPED RESPONDING TO POLLS. EYP_REGISTRADURIA_MUN_TAMARA_CASANARE"/>
    <s v="CONECTIVIDAD WAN"/>
    <s v="Alta"/>
    <s v="Cerrado"/>
    <s v="RNEC-MONITOREO NIVEL 1"/>
    <s v="GIAN CARLO TOVAR RAMIREZ"/>
    <m/>
    <m/>
    <x v="15"/>
    <x v="478"/>
    <d v="2020-01-14T00:00:00"/>
    <d v="1899-12-30T14:35:13"/>
    <d v="2020-01-15T00:00:00"/>
    <d v="1899-12-30T09:23:56"/>
    <x v="26"/>
    <s v="Incumplido"/>
    <s v="18:48"/>
    <x v="0"/>
    <s v="00:00"/>
    <s v="Cumplido"/>
    <d v="1899-12-30T00:00:00"/>
    <s v="Cumplido"/>
  </r>
  <r>
    <s v="INC000000499719"/>
    <s v="DEVICE HAS STOPPED RESPONDING TO POLLS. PSO_REGISTRADURIA_LA_FLORIDA"/>
    <s v="CONECTIVIDAD WAN"/>
    <s v="Alta"/>
    <s v="Cerrado"/>
    <s v="RNEC-MONITOREO NIVEL 1"/>
    <s v="GIAN CARLO TOVAR RAMIREZ"/>
    <m/>
    <m/>
    <x v="15"/>
    <x v="467"/>
    <d v="2020-01-14T00:00:00"/>
    <d v="1899-12-30T14:35:12"/>
    <d v="2020-01-15T00:00:00"/>
    <d v="1899-12-30T09:23:56"/>
    <x v="26"/>
    <s v="Incumplido"/>
    <s v="18:48"/>
    <x v="0"/>
    <s v="00:00"/>
    <s v="Cumplido"/>
    <d v="1899-12-30T00:00:00"/>
    <s v="Cumplido"/>
  </r>
  <r>
    <s v="INC000000499720"/>
    <s v="DEVICE HAS STOPPED RESPONDING TO POLLS. NVA_REGISTRADURIA_SALADO_BLANCO"/>
    <s v="CONECTIVIDAD WAN"/>
    <s v="Alta"/>
    <s v="Cerrado"/>
    <s v="RNEC-MONITOREO NIVEL 1"/>
    <s v="GIAN CARLO TOVAR RAMIREZ"/>
    <m/>
    <m/>
    <x v="15"/>
    <x v="473"/>
    <d v="2020-01-14T00:00:00"/>
    <d v="1899-12-30T14:35:15"/>
    <d v="2020-01-15T00:00:00"/>
    <d v="1899-12-30T10:05:33"/>
    <x v="26"/>
    <s v="Incumplido"/>
    <s v="02:13"/>
    <x v="0"/>
    <s v="00:00"/>
    <s v="Cumplido"/>
    <d v="1899-12-30T00:00:00"/>
    <s v="Cumplido"/>
  </r>
  <r>
    <s v="INC000000499721"/>
    <s v="DEVICE HAS STOPPED RESPONDING TO POLLS. PSO_REGISTRADURIA_ROBERTO_PAYAN_NARINO"/>
    <s v="CONECTIVIDAD WAN"/>
    <s v="Alta"/>
    <s v="Cerrado"/>
    <s v="RNEC-MONITOREO NIVEL 1"/>
    <s v="GIAN CARLO TOVAR RAMIREZ"/>
    <m/>
    <m/>
    <x v="15"/>
    <x v="479"/>
    <d v="2020-01-14T00:00:00"/>
    <d v="1899-12-30T14:35:19"/>
    <d v="2020-01-15T00:00:00"/>
    <d v="1899-12-30T09:23:56"/>
    <x v="26"/>
    <s v="Incumplido"/>
    <s v="18:48"/>
    <x v="0"/>
    <s v="00:00"/>
    <s v="Cumplido"/>
    <d v="1899-12-30T00:00:00"/>
    <s v="Cumplido"/>
  </r>
  <r>
    <s v="INC000000499730"/>
    <s v="Intermitencia Canal Registraduria Paz De Ariporo - Casanare"/>
    <s v="CONECTIVIDAD WAN"/>
    <s v="Media"/>
    <s v="Cerrado"/>
    <s v="RNEC-NIVEL 2 WAN"/>
    <s v="JORGE LUIS ROJAS DURAN"/>
    <m/>
    <m/>
    <x v="15"/>
    <x v="480"/>
    <d v="2020-01-14T00:00:00"/>
    <d v="1899-12-30T14:56:05"/>
    <d v="2020-01-15T00:00:00"/>
    <d v="1899-12-30T09:23:56"/>
    <x v="26"/>
    <s v="Incumplido"/>
    <s v="18:32"/>
    <x v="1"/>
    <s v="00:04"/>
    <s v="Cumplido"/>
    <d v="1899-12-30T00:09:54"/>
    <s v="Cumplido"/>
  </r>
  <r>
    <s v="INC000000499741"/>
    <s v="Falla de Correo"/>
    <s v="CORREO ELECTRÓNICO"/>
    <s v="Media"/>
    <s v="Cerrado"/>
    <s v="RNEC-SOPORTE SITIO NIVEL 1"/>
    <s v="JUAN FELIPE CAICEDO BARRETO"/>
    <m/>
    <m/>
    <x v="15"/>
    <x v="481"/>
    <d v="2020-01-14T00:00:00"/>
    <d v="1899-12-30T15:06:16"/>
    <d v="2020-01-14T00:00:00"/>
    <d v="1899-12-30T15:43:07"/>
    <x v="58"/>
    <s v="Cumplido"/>
    <s v="00:39"/>
    <x v="1"/>
    <s v="00:02"/>
    <s v="Cumplido"/>
    <d v="1899-12-30T00:02:13"/>
    <s v="Cumplido"/>
  </r>
  <r>
    <s v="INC000000499742"/>
    <s v="Fallo Outlook"/>
    <s v="CORREO ELECTRÓNICO"/>
    <s v="Media"/>
    <s v="Cerrado"/>
    <s v="RNEC-SOPORTE SITIO NIVEL 1"/>
    <s v="JUAN FELIPE CAICEDO BARRETO"/>
    <m/>
    <m/>
    <x v="15"/>
    <x v="482"/>
    <d v="2020-01-14T00:00:00"/>
    <d v="1899-12-30T15:07:01"/>
    <d v="2020-01-14T00:00:00"/>
    <d v="1899-12-30T15:43:51"/>
    <x v="58"/>
    <s v="Cumplido"/>
    <s v="00:39"/>
    <x v="1"/>
    <s v="00:02"/>
    <s v="Cumplido"/>
    <d v="1899-12-30T00:02:17"/>
    <s v="Cumplido"/>
  </r>
  <r>
    <s v="INC000000499785"/>
    <s v="DEVICE HAS STOPPED RESPONDING TO POLLS. BOY_REGISTRADURIA_MUN_SACHICA.yourdomain.com"/>
    <s v="CONECTIVIDAD WAN"/>
    <s v="Alta"/>
    <s v="Cerrado"/>
    <s v="RNEC-MONITOREO NIVEL 1"/>
    <s v="GIAN CARLO TOVAR RAMIREZ"/>
    <m/>
    <m/>
    <x v="15"/>
    <x v="483"/>
    <d v="2020-01-14T00:00:00"/>
    <d v="1899-12-30T15:15:19"/>
    <d v="2020-01-15T00:00:00"/>
    <d v="1899-12-30T10:26:02"/>
    <x v="26"/>
    <s v="Incumplido"/>
    <s v="17:37"/>
    <x v="0"/>
    <s v="00:00"/>
    <s v="Cumplido"/>
    <d v="1899-12-30T00:00:00"/>
    <s v="Cumplido"/>
  </r>
  <r>
    <s v="INC000000499875"/>
    <s v="DEVICE HAS STOPPED RESPONDING TO POLLS. UIB_REGISTRADURIA_MUN_EL_LITORAL_DE_SAN_JUAN_CHOCO"/>
    <s v="CONECTIVIDAD WAN"/>
    <s v="Alta"/>
    <s v="Cerrado"/>
    <s v="RNEC-MONITOREO NIVEL 1"/>
    <s v="GIAN CARLO TOVAR RAMIREZ"/>
    <m/>
    <m/>
    <x v="15"/>
    <x v="484"/>
    <d v="2020-01-14T00:00:00"/>
    <d v="1899-12-30T16:02:38"/>
    <d v="2020-01-15T00:00:00"/>
    <d v="1899-12-30T10:37:30"/>
    <x v="26"/>
    <s v="Incumplido"/>
    <s v="17:02"/>
    <x v="0"/>
    <s v="00:00"/>
    <s v="Cumplido"/>
    <d v="1899-12-30T00:00:00"/>
    <s v="Cumplido"/>
  </r>
  <r>
    <s v="INC000000499882"/>
    <s v="DEVICE HAS STOPPED RESPONDING TO POLLS. VUP_REGISTRADURIA_MUN_GONZALEZ_CESAR"/>
    <s v="CONECTIVIDAD WAN"/>
    <s v="Alta"/>
    <s v="Cerrado"/>
    <s v="RNEC-MONITOREO NIVEL 1"/>
    <s v="GIAN CARLO TOVAR RAMIREZ"/>
    <m/>
    <m/>
    <x v="15"/>
    <x v="485"/>
    <d v="2020-01-14T00:00:00"/>
    <d v="1899-12-30T16:17:42"/>
    <d v="2020-01-15T00:00:00"/>
    <d v="1899-12-30T10:31:24"/>
    <x v="26"/>
    <s v="Incumplido"/>
    <s v="17:10"/>
    <x v="0"/>
    <s v="00:00"/>
    <s v="Cumplido"/>
    <d v="1899-12-30T00:00:00"/>
    <s v="Cumplido"/>
  </r>
  <r>
    <s v="INC000000499885"/>
    <s v="DEVICE HAS STOPPED RESPONDING TO POLLS. VUP_REGISTRADURIA_CHIRIGUANA_CESAR"/>
    <s v="CONECTIVIDAD WAN"/>
    <s v="Alta"/>
    <s v="Cerrado"/>
    <s v="RNEC-MONITOREO NIVEL 1"/>
    <s v="GIAN CARLO TOVAR RAMIREZ"/>
    <m/>
    <m/>
    <x v="15"/>
    <x v="486"/>
    <d v="2020-01-14T00:00:00"/>
    <d v="1899-12-30T16:20:44"/>
    <d v="2020-01-15T00:00:00"/>
    <d v="1899-12-30T09:43:44"/>
    <x v="26"/>
    <s v="Incumplido"/>
    <s v="17:18"/>
    <x v="0"/>
    <s v="00:00"/>
    <s v="Cumplido"/>
    <d v="1899-12-30T00:00:00"/>
    <s v="Cumplido"/>
  </r>
  <r>
    <s v="INC000000499897"/>
    <s v="Bloqueo de acceso a pagina"/>
    <s v="CONECTIVIDAD LAN"/>
    <s v="Baja"/>
    <s v="Cerrado"/>
    <s v="RNEC-SOPORTE SITIO NIVEL 1"/>
    <s v="JHONN H PLAZAS BLANCO"/>
    <m/>
    <m/>
    <x v="15"/>
    <x v="487"/>
    <d v="2020-01-14T00:00:00"/>
    <d v="1899-12-30T16:43:44"/>
    <d v="2020-01-14T00:00:00"/>
    <d v="1899-12-30T18:11:04"/>
    <x v="68"/>
    <s v="Cumplido"/>
    <s v="00:26"/>
    <x v="1"/>
    <s v="00:02"/>
    <s v="Cumplido"/>
    <d v="1899-12-30T00:01:39"/>
    <s v="Cumplido"/>
  </r>
  <r>
    <s v="INC000000499955"/>
    <s v="DEVICE HAS STOPPED RESPONDING TO POLLS. VUP_REGISTRADURIA_SAN_DIEGO"/>
    <s v="CONECTIVIDAD WAN"/>
    <s v="Alta"/>
    <s v="Cerrado"/>
    <s v="RNEC-MONITOREO NIVEL 1"/>
    <s v="GIAN CARLO TOVAR RAMIREZ"/>
    <m/>
    <m/>
    <x v="15"/>
    <x v="488"/>
    <d v="2020-01-14T00:00:00"/>
    <d v="1899-12-30T16:04:39"/>
    <d v="2020-01-15T00:00:00"/>
    <d v="1899-12-30T10:42:58"/>
    <x v="26"/>
    <s v="Incumplido"/>
    <s v="18:35"/>
    <x v="0"/>
    <s v="00:00"/>
    <s v="Cumplido"/>
    <d v="1899-12-30T00:00:00"/>
    <s v="Cumplido"/>
  </r>
  <r>
    <s v="INC000000499956"/>
    <s v="DEVICE HAS STOPPED RESPONDING TO POLLS. CTG_REGISTRADURIA_RIOVIEJO"/>
    <s v="CONECTIVIDAD WAN"/>
    <s v="Alta"/>
    <s v="Cerrado"/>
    <s v="RNEC-MONITOREO NIVEL 1"/>
    <s v="ALBA YINET CORREDOR ESTEPA"/>
    <m/>
    <m/>
    <x v="15"/>
    <x v="489"/>
    <d v="2020-01-14T00:00:00"/>
    <d v="1899-12-30T16:06:40"/>
    <d v="2020-01-15T00:00:00"/>
    <d v="1899-12-30T10:23:59"/>
    <x v="26"/>
    <s v="Incumplido"/>
    <s v="18:17"/>
    <x v="0"/>
    <s v="00:00"/>
    <s v="Cumplido"/>
    <d v="1899-12-30T00:00:00"/>
    <s v="Cumplido"/>
  </r>
  <r>
    <s v="INC000000499979"/>
    <s v="DEVICE HAS STOPPED RESPONDING TO POLLS. CTG_REGISTRADURIA_ARROYO_HONDO"/>
    <s v="CONECTIVIDAD WAN"/>
    <s v="Alta"/>
    <s v="Cerrado"/>
    <s v="RNEC-MONITOREO NIVEL 1"/>
    <s v="ALBA YINET CORREDOR ESTEPA"/>
    <m/>
    <m/>
    <x v="15"/>
    <x v="108"/>
    <d v="2020-01-14T00:00:00"/>
    <d v="1899-12-30T16:19:43"/>
    <d v="2020-01-15T00:00:00"/>
    <d v="1899-12-30T10:34:38"/>
    <x v="26"/>
    <s v="Incumplido"/>
    <s v="18:14"/>
    <x v="0"/>
    <s v="00:00"/>
    <s v="Cumplido"/>
    <d v="1899-12-30T00:00:00"/>
    <s v="Cumplido"/>
  </r>
  <r>
    <s v="INC000000499981"/>
    <s v="DEVICE HAS STOPPED RESPONDING TO POLLS. BOG_REGISTRADURIA_AUX_SUMAPAZ_CUND"/>
    <s v="CONECTIVIDAD WAN"/>
    <s v="Alta"/>
    <s v="Cerrado"/>
    <s v="RNEC-MONITOREO NIVEL 1"/>
    <s v="ALBA YINET CORREDOR ESTEPA"/>
    <m/>
    <m/>
    <x v="15"/>
    <x v="490"/>
    <d v="2020-01-14T00:00:00"/>
    <d v="1899-12-30T16:25:46"/>
    <d v="2020-01-15T00:00:00"/>
    <d v="1899-12-30T10:45:25"/>
    <x v="26"/>
    <s v="Incumplido"/>
    <s v="18:19"/>
    <x v="0"/>
    <s v="00:00"/>
    <s v="Cumplido"/>
    <d v="1899-12-30T00:00:00"/>
    <s v="Cumplido"/>
  </r>
  <r>
    <s v="INC000000499984"/>
    <s v="DEVICE HAS STOPPED RESPONDING TO POLLS. CTG_REGISTRADURIA_MUN_ARENAL_BOLIVAR"/>
    <s v="CONECTIVIDAD WAN"/>
    <s v="Alta"/>
    <s v="Cerrado"/>
    <s v="RNEC-MONITOREO NIVEL 1"/>
    <s v="GIAN CARLO TOVAR RAMIREZ"/>
    <m/>
    <m/>
    <x v="15"/>
    <x v="491"/>
    <d v="2020-01-14T00:00:00"/>
    <d v="1899-12-30T16:28:47"/>
    <d v="2020-01-15T00:00:00"/>
    <d v="1899-12-30T10:49:47"/>
    <x v="26"/>
    <s v="Incumplido"/>
    <s v="18:21"/>
    <x v="0"/>
    <s v="00:00"/>
    <s v="Cumplido"/>
    <d v="1899-12-30T00:00:00"/>
    <s v="Cumplido"/>
  </r>
  <r>
    <s v="INC000000499990"/>
    <s v="DEVICE HAS STOPPED RESPONDING TO POLLS. PPN_REGISTRADURIA_LA_VEGA"/>
    <s v="CONECTIVIDAD WAN"/>
    <s v="Alta"/>
    <s v="Cerrado"/>
    <s v="RNEC-MONITOREO NIVEL 1"/>
    <s v="ALBA YINET CORREDOR ESTEPA"/>
    <m/>
    <m/>
    <x v="15"/>
    <x v="492"/>
    <d v="2020-01-14T00:00:00"/>
    <d v="1899-12-30T16:32:48"/>
    <d v="2020-01-15T00:00:00"/>
    <d v="1899-12-30T10:54:06"/>
    <x v="56"/>
    <s v="Incumplido"/>
    <s v="18:19"/>
    <x v="0"/>
    <s v="00:00"/>
    <s v="Cumplido"/>
    <d v="1899-12-30T00:00:00"/>
    <s v="Cumplido"/>
  </r>
  <r>
    <s v="INC000000499997"/>
    <s v="DEVICE HAS STOPPED RESPONDING TO POLLS. BUC_REGISTRADURIA_LOS_SANTOS"/>
    <s v="CONECTIVIDAD WAN"/>
    <s v="Alta"/>
    <s v="Cerrado"/>
    <s v="RNEC-MONITOREO NIVEL 1"/>
    <s v="GIAN CARLO TOVAR RAMIREZ"/>
    <m/>
    <m/>
    <x v="15"/>
    <x v="493"/>
    <d v="2020-01-14T00:00:00"/>
    <d v="1899-12-30T16:51:54"/>
    <d v="2020-01-15T00:00:00"/>
    <d v="1899-12-30T10:56:17"/>
    <x v="56"/>
    <s v="Incumplido"/>
    <s v="18:04"/>
    <x v="0"/>
    <s v="00:00"/>
    <s v="Cumplido"/>
    <d v="1899-12-30T00:00:00"/>
    <s v="Cumplido"/>
  </r>
  <r>
    <s v="INC000000499998"/>
    <s v="DEVICE HAS STOPPED RESPONDING TO POLLS. CTG_REGISTRADURIA_TURBACO_BOLIVAR"/>
    <s v="CONECTIVIDAD WAN"/>
    <s v="Alta"/>
    <s v="Cerrado"/>
    <s v="RNEC-MONITOREO NIVEL 1"/>
    <s v="ALBA YINET CORREDOR ESTEPA"/>
    <m/>
    <m/>
    <x v="15"/>
    <x v="494"/>
    <d v="2020-01-14T00:00:00"/>
    <d v="1899-12-30T16:59:57"/>
    <d v="2020-01-15T00:00:00"/>
    <d v="1899-12-30T11:03:58"/>
    <x v="56"/>
    <s v="Incumplido"/>
    <s v="18:04"/>
    <x v="0"/>
    <s v="00:00"/>
    <s v="Cumplido"/>
    <d v="1899-12-30T00:00:00"/>
    <s v="Cumplido"/>
  </r>
  <r>
    <s v="INC000000500028"/>
    <s v="DEVICE HAS STOPPED RESPONDING TO POLLS. PDA_REGISTRADURIA_PTO-INIRIDA"/>
    <s v="CONECTIVIDAD WAN"/>
    <s v="Alta"/>
    <s v="Cerrado"/>
    <s v="RNEC-NIVEL 2 WAN"/>
    <s v="IVAN ANDRES DIAZ BARRETO"/>
    <m/>
    <m/>
    <x v="15"/>
    <x v="495"/>
    <d v="2020-01-14T00:00:00"/>
    <d v="1899-12-30T16:01:37"/>
    <d v="2020-01-15T00:00:00"/>
    <d v="1899-12-30T12:37:40"/>
    <x v="55"/>
    <s v="Cumplido"/>
    <s v="01:03"/>
    <x v="0"/>
    <s v="00:00"/>
    <s v="Cumplido"/>
    <d v="1899-12-30T00:00:00"/>
    <s v="Cumplido"/>
  </r>
  <r>
    <s v="INC000000500031"/>
    <s v="DEVICE HAS STOPPED RESPONDING TO POLLS. CZU_REGISTRADURIA_BUENAVISTA"/>
    <s v="CONECTIVIDAD WAN"/>
    <s v="Alta"/>
    <s v="Cerrado"/>
    <s v="RNEC-MONITOREO NIVEL 1"/>
    <s v="ALBA YINET CORREDOR ESTEPA"/>
    <m/>
    <m/>
    <x v="15"/>
    <x v="488"/>
    <d v="2020-01-14T00:00:00"/>
    <d v="1899-12-30T16:04:39"/>
    <d v="2020-01-15T00:00:00"/>
    <d v="1899-12-30T10:16:07"/>
    <x v="26"/>
    <s v="Incumplido"/>
    <s v="18:11"/>
    <x v="0"/>
    <s v="00:00"/>
    <s v="Cumplido"/>
    <d v="1899-12-30T00:00:00"/>
    <s v="Cumplido"/>
  </r>
  <r>
    <s v="INC000000500044"/>
    <s v="Falla telefono IP - DD Cauca"/>
    <s v="TELEFONÍA IP"/>
    <s v="Media"/>
    <s v="Cerrado"/>
    <s v="RNEC-MESA NIVEL 1"/>
    <s v="MIGUEL ANGEL LEON MONROY"/>
    <m/>
    <m/>
    <x v="15"/>
    <x v="496"/>
    <d v="2020-01-14T00:00:00"/>
    <d v="1899-12-30T16:37:20"/>
    <d v="2020-01-15T00:00:00"/>
    <d v="1899-12-30T16:46:47"/>
    <x v="66"/>
    <s v="Cumplido"/>
    <s v="00:03"/>
    <x v="1"/>
    <s v="00:01"/>
    <s v="Cumplido"/>
    <d v="1899-12-30T00:01:11"/>
    <s v="Cumplido"/>
  </r>
  <r>
    <s v="INC000000500052"/>
    <s v="DEVICE HAS STOPPED RESPONDING TO POLLS. BGA_REGISTRADURIA_CHIPATA"/>
    <s v="CONECTIVIDAD WAN"/>
    <s v="Alta"/>
    <s v="Cerrado"/>
    <s v="RNEC-MONITOREO NIVEL 1"/>
    <s v="GIAN CARLO TOVAR RAMIREZ"/>
    <m/>
    <m/>
    <x v="15"/>
    <x v="497"/>
    <d v="2020-01-14T00:00:00"/>
    <d v="1899-12-30T16:45:52"/>
    <d v="2020-01-15T00:00:00"/>
    <d v="1899-12-30T10:58:56"/>
    <x v="56"/>
    <s v="Incumplido"/>
    <s v="18:13"/>
    <x v="0"/>
    <s v="00:00"/>
    <s v="Cumplido"/>
    <d v="1899-12-30T00:00:00"/>
    <s v="Cumplido"/>
  </r>
  <r>
    <s v="INC000000500055"/>
    <s v="DEVICE HAS STOPPED RESPONDING TO POLLS. MTR_REGISTRADURIA_SAN_ANDRES_DE_SOTAVENTO_CORDOBA"/>
    <s v="CONECTIVIDAD WAN"/>
    <s v="Alta"/>
    <s v="Cerrado"/>
    <s v="RNEC-MONITOREO NIVEL 1"/>
    <s v="ALBA YINET CORREDOR ESTEPA"/>
    <m/>
    <m/>
    <x v="15"/>
    <x v="498"/>
    <d v="2020-01-14T00:00:00"/>
    <d v="1899-12-30T16:48:52"/>
    <d v="2020-01-15T00:00:00"/>
    <d v="1899-12-30T10:56:52"/>
    <x v="56"/>
    <s v="Incumplido"/>
    <s v="18:08"/>
    <x v="0"/>
    <s v="00:00"/>
    <s v="Cumplido"/>
    <d v="1899-12-30T00:00:00"/>
    <s v="Cumplido"/>
  </r>
  <r>
    <s v="INC000000500074"/>
    <s v="DEVICE HAS STOPPED RESPONDING TO POLLS. IBE_REGISTRADURIA_AMBALEMA"/>
    <s v="CONECTIVIDAD WAN"/>
    <s v="Alta"/>
    <s v="Cerrado"/>
    <s v="RNEC-MONITOREO NIVEL 1"/>
    <s v="GIAN CARLO TOVAR RAMIREZ"/>
    <m/>
    <m/>
    <x v="15"/>
    <x v="499"/>
    <d v="2020-01-14T00:00:00"/>
    <d v="1899-12-30T17:19:04"/>
    <d v="2020-01-15T00:00:00"/>
    <d v="1899-12-30T11:18:12"/>
    <x v="56"/>
    <s v="Incumplido"/>
    <s v="17:51"/>
    <x v="0"/>
    <s v="00:00"/>
    <s v="Cumplido"/>
    <d v="1899-12-30T00:00:00"/>
    <s v="Cumplido"/>
  </r>
  <r>
    <s v="INC000000500078"/>
    <s v="DEVICE HAS STOPPED RESPONDING TO POLLS. CLO_REGISTRADURIA_ULLOA"/>
    <s v="CONECTIVIDAD WAN"/>
    <s v="Alta"/>
    <s v="Cerrado"/>
    <s v="RNEC-MONITOREO NIVEL 1"/>
    <s v="ALBA YINET CORREDOR ESTEPA"/>
    <m/>
    <m/>
    <x v="15"/>
    <x v="500"/>
    <d v="2020-01-14T00:00:00"/>
    <d v="1899-12-30T17:21:05"/>
    <d v="2020-01-15T00:00:00"/>
    <d v="1899-12-30T11:12:35"/>
    <x v="56"/>
    <s v="Incumplido"/>
    <s v="17:51"/>
    <x v="0"/>
    <s v="00:00"/>
    <s v="Cumplido"/>
    <d v="1899-12-30T00:00:00"/>
    <s v="Cumplido"/>
  </r>
  <r>
    <s v="INC000000500081"/>
    <s v="DEVICE HAS STOPPED RESPONDING TO POLLS. VVC_REGISTRADURIA_EL_DORADO"/>
    <s v="CONECTIVIDAD WAN"/>
    <s v="Alta"/>
    <s v="Cerrado"/>
    <s v="RNEC-MONITOREO NIVEL 1"/>
    <s v="ALBA YINET CORREDOR ESTEPA"/>
    <m/>
    <m/>
    <x v="15"/>
    <x v="501"/>
    <d v="2020-01-14T00:00:00"/>
    <d v="1899-12-30T17:23:05"/>
    <d v="2020-01-15T00:00:00"/>
    <d v="1899-12-30T11:21:15"/>
    <x v="56"/>
    <s v="Incumplido"/>
    <s v="17:58"/>
    <x v="0"/>
    <s v="00:00"/>
    <s v="Cumplido"/>
    <d v="1899-12-30T00:00:00"/>
    <s v="Cumplido"/>
  </r>
  <r>
    <s v="INC000000500085"/>
    <s v="DEVICE HAS STOPPED RESPONDING TO POLLS. NVA_REGISTRADURIA_MUN_TERUEL_HUILA"/>
    <s v="CONECTIVIDAD WAN"/>
    <s v="Alta"/>
    <s v="Cerrado"/>
    <s v="RNEC-MONITOREO NIVEL 1"/>
    <s v="GIAN CARLO TOVAR RAMIREZ"/>
    <m/>
    <m/>
    <x v="15"/>
    <x v="502"/>
    <d v="2020-01-14T00:00:00"/>
    <d v="1899-12-30T17:26:07"/>
    <d v="2020-01-15T00:00:00"/>
    <d v="1899-12-30T11:26:30"/>
    <x v="56"/>
    <s v="Incumplido"/>
    <s v="17:56"/>
    <x v="0"/>
    <s v="00:00"/>
    <s v="Cumplido"/>
    <d v="1899-12-30T00:00:00"/>
    <s v="Cumplido"/>
  </r>
  <r>
    <s v="INC000000500088"/>
    <s v="DEVICE HAS STOPPED RESPONDING TO POLLS. NVA_REGISTRADURIA_LA_ARGENTINA"/>
    <s v="CONECTIVIDAD WAN"/>
    <s v="Alta"/>
    <s v="Cerrado"/>
    <s v="RNEC-MONITOREO NIVEL 1"/>
    <s v="ALBA YINET CORREDOR ESTEPA"/>
    <m/>
    <m/>
    <x v="15"/>
    <x v="503"/>
    <d v="2020-01-14T00:00:00"/>
    <d v="1899-12-30T17:27:08"/>
    <d v="2020-01-15T00:00:00"/>
    <d v="1899-12-30T11:46:39"/>
    <x v="56"/>
    <s v="Incumplido"/>
    <s v="18:19"/>
    <x v="0"/>
    <s v="00:00"/>
    <s v="Cumplido"/>
    <d v="1899-12-30T00:00:00"/>
    <s v="Cumplido"/>
  </r>
  <r>
    <s v="INC000000500089"/>
    <s v="DEVICE HAS STOPPED RESPONDING TO POLLS. CZU_REGISTRADURIA_MUN_MAJAGUAL_SUCRE"/>
    <s v="CONECTIVIDAD WAN"/>
    <s v="Alta"/>
    <s v="Cerrado"/>
    <s v="RNEC-MONITOREO NIVEL 1"/>
    <s v="GIAN CARLO TOVAR RAMIREZ"/>
    <m/>
    <m/>
    <x v="15"/>
    <x v="503"/>
    <d v="2020-01-14T00:00:00"/>
    <d v="1899-12-30T17:27:08"/>
    <d v="2020-01-16T00:00:00"/>
    <d v="1899-12-30T10:02:20"/>
    <x v="64"/>
    <s v="Incumplido"/>
    <s v="18:05"/>
    <x v="0"/>
    <s v="00:00"/>
    <s v="Cumplido"/>
    <d v="1899-12-30T00:00:00"/>
    <s v="Cumplido"/>
  </r>
  <r>
    <s v="INC000000500090"/>
    <s v="DEVICE HAS STOPPED RESPONDING TO POLLS. CTG_REGISTRADURIA_MUN_ACHI"/>
    <s v="CONECTIVIDAD WAN"/>
    <s v="Alta"/>
    <s v="Cerrado"/>
    <s v="RNEC-MONITOREO NIVEL 1"/>
    <s v="GIAN CARLO TOVAR RAMIREZ"/>
    <m/>
    <m/>
    <x v="15"/>
    <x v="503"/>
    <d v="2020-01-14T00:00:00"/>
    <d v="1899-12-30T17:27:08"/>
    <d v="2020-01-16T00:00:00"/>
    <d v="1899-12-30T10:05:34"/>
    <x v="64"/>
    <s v="Incumplido"/>
    <s v="18:15"/>
    <x v="0"/>
    <s v="00:00"/>
    <s v="Cumplido"/>
    <d v="1899-12-30T00:00:00"/>
    <s v="Cumplido"/>
  </r>
  <r>
    <s v="INC000000500091"/>
    <s v="DEVICE HAS STOPPED RESPONDING TO POLLS. SKTJ_REGISTRADURIA_VIRACACHA"/>
    <s v="CONECTIVIDAD WAN"/>
    <s v="Alta"/>
    <s v="Cerrado"/>
    <s v="RNEC-MONITOREO NIVEL 1"/>
    <s v="GIAN CARLO TOVAR RAMIREZ"/>
    <m/>
    <m/>
    <x v="15"/>
    <x v="504"/>
    <d v="2020-01-14T00:00:00"/>
    <d v="1899-12-30T17:28:08"/>
    <d v="2020-01-15T00:00:00"/>
    <d v="1899-12-30T11:59:34"/>
    <x v="56"/>
    <s v="Incumplido"/>
    <s v="18:30"/>
    <x v="0"/>
    <s v="00:00"/>
    <s v="Cumplido"/>
    <d v="1899-12-30T00:00:00"/>
    <s v="Cumplido"/>
  </r>
  <r>
    <s v="INC000000500096"/>
    <s v="DEVICE HAS STOPPED RESPONDING TO POLLS. UIB_REGISTRADURIA_MUN_CARMEN_DEL_DARIEN_CHOCO"/>
    <s v="CONECTIVIDAD WAN"/>
    <s v="Alta"/>
    <s v="Cerrado"/>
    <s v="RNEC-MONITOREO NIVEL 1"/>
    <s v="GIAN CARLO TOVAR RAMIREZ"/>
    <m/>
    <m/>
    <x v="15"/>
    <x v="505"/>
    <d v="2020-01-14T00:00:00"/>
    <d v="1899-12-30T17:30:08"/>
    <d v="2020-01-15T00:00:00"/>
    <d v="1899-12-30T12:34:58"/>
    <x v="55"/>
    <s v="Incumplido"/>
    <s v="19:04"/>
    <x v="0"/>
    <s v="00:00"/>
    <s v="Cumplido"/>
    <d v="1899-12-30T00:00:00"/>
    <s v="Cumplido"/>
  </r>
  <r>
    <s v="INC000000500099"/>
    <s v="DEVICE HAS STOPPED RESPONDING TO POLLS. SKTJ_REGISTRADURIA_LA_VICTORIA"/>
    <s v="CONECTIVIDAD WAN"/>
    <s v="Alta"/>
    <s v="Cerrado"/>
    <s v="RNEC-MONITOREO NIVEL 1"/>
    <s v="ALBA YINET CORREDOR ESTEPA"/>
    <m/>
    <m/>
    <x v="15"/>
    <x v="506"/>
    <d v="2020-01-14T00:00:00"/>
    <d v="1899-12-30T17:32:10"/>
    <d v="2020-01-15T00:00:00"/>
    <d v="1899-12-30T11:57:00"/>
    <x v="56"/>
    <s v="Incumplido"/>
    <s v="18:24"/>
    <x v="0"/>
    <s v="00:00"/>
    <s v="Cumplido"/>
    <d v="1899-12-30T00:00:00"/>
    <s v="Cumplido"/>
  </r>
  <r>
    <s v="INC000000500108"/>
    <s v="DEVICE HAS STOPPED RESPONDING TO POLLS. MTR_REGISTRADURIA_MUN_LORICA_CORDOBA"/>
    <s v="CONECTIVIDAD WAN"/>
    <s v="Alta"/>
    <s v="Cerrado"/>
    <s v="RNEC-MONITOREO NIVEL 1"/>
    <s v="GIAN CARLO TOVAR RAMIREZ"/>
    <m/>
    <m/>
    <x v="15"/>
    <x v="507"/>
    <d v="2020-01-14T00:00:00"/>
    <d v="1899-12-30T17:00:57"/>
    <d v="2020-01-15T00:00:00"/>
    <d v="1899-12-30T09:23:56"/>
    <x v="26"/>
    <s v="Incumplido"/>
    <s v="16:22"/>
    <x v="0"/>
    <s v="00:00"/>
    <s v="Cumplido"/>
    <d v="1899-12-30T00:00:00"/>
    <s v="Cumplido"/>
  </r>
  <r>
    <s v="INC000000500111"/>
    <s v="DEVICE HAS STOPPED RESPONDING TO POLLS. UIB_REGISTRADURIA_MEDIO_BAUDO"/>
    <s v="CONECTIVIDAD WAN"/>
    <s v="Alta"/>
    <s v="Cerrado"/>
    <s v="RNEC-MONITOREO NIVEL 1"/>
    <s v="ALBA YINET CORREDOR ESTEPA"/>
    <m/>
    <m/>
    <x v="15"/>
    <x v="508"/>
    <d v="2020-01-14T00:00:00"/>
    <d v="1899-12-30T17:12:01"/>
    <d v="2020-01-15T00:00:00"/>
    <d v="1899-12-30T11:09:04"/>
    <x v="56"/>
    <s v="Incumplido"/>
    <s v="17:57"/>
    <x v="0"/>
    <s v="00:00"/>
    <s v="Cumplido"/>
    <d v="1899-12-30T00:00:00"/>
    <s v="Cumplido"/>
  </r>
  <r>
    <s v="INC000000500120"/>
    <s v="DEVICE HAS STOPPED RESPONDING TO POLLS. PEI_REGISTRADURIA_APIA"/>
    <s v="CONECTIVIDAD WAN"/>
    <s v="Alta"/>
    <s v="Cerrado"/>
    <s v="RNEC-MONITOREO NIVEL 1"/>
    <s v="ALBA YINET CORREDOR ESTEPA"/>
    <m/>
    <m/>
    <x v="15"/>
    <x v="502"/>
    <d v="2020-01-14T00:00:00"/>
    <d v="1899-12-30T17:26:07"/>
    <d v="2020-01-15T00:00:00"/>
    <d v="1899-12-30T11:40:54"/>
    <x v="56"/>
    <s v="Incumplido"/>
    <s v="18:14"/>
    <x v="0"/>
    <s v="00:00"/>
    <s v="Cumplido"/>
    <d v="1899-12-30T00:00:00"/>
    <s v="Cumplido"/>
  </r>
  <r>
    <s v="INC000000500122"/>
    <s v="DEVICE HAS STOPPED RESPONDING TO POLLS. IBE_REGISTRADURIA_FLANDES"/>
    <s v="CONECTIVIDAD WAN"/>
    <s v="Alta"/>
    <s v="Cerrado"/>
    <s v="RNEC-MONITOREO NIVEL 1"/>
    <s v="DIEGO ARMANDO ROMERO RODRIGUEZ"/>
    <m/>
    <m/>
    <x v="15"/>
    <x v="509"/>
    <d v="2020-01-14T00:00:00"/>
    <d v="1899-12-30T17:38:14"/>
    <d v="2020-01-15T00:00:00"/>
    <d v="1899-12-30T11:31:51"/>
    <x v="56"/>
    <s v="Incumplido"/>
    <s v="17:53"/>
    <x v="0"/>
    <s v="00:00"/>
    <s v="Cumplido"/>
    <d v="1899-12-30T00:00:00"/>
    <s v="Cumplido"/>
  </r>
  <r>
    <s v="INC000000500124"/>
    <s v="DEVICE HAS STOPPED RESPONDING TO POLLS. SOX_REGISTRADURIA_TOGUI"/>
    <s v="CONECTIVIDAD WAN"/>
    <s v="Alta"/>
    <s v="Cerrado"/>
    <s v="RNEC-MONITOREO NIVEL 1"/>
    <s v="ALBA YINET CORREDOR ESTEPA"/>
    <m/>
    <m/>
    <x v="15"/>
    <x v="510"/>
    <d v="2020-01-14T00:00:00"/>
    <d v="1899-12-30T17:44:16"/>
    <d v="2020-01-15T00:00:00"/>
    <d v="1899-12-30T12:06:26"/>
    <x v="55"/>
    <s v="Incumplido"/>
    <s v="18:22"/>
    <x v="0"/>
    <s v="00:00"/>
    <s v="Cumplido"/>
    <d v="1899-12-30T00:00:00"/>
    <s v="Cumplido"/>
  </r>
  <r>
    <s v="INC000000500125"/>
    <s v="DEVICE HAS STOPPED RESPONDING TO POLLS. SKTJ_REGISTRADURIA_PAYA"/>
    <s v="CONECTIVIDAD WAN"/>
    <s v="Alta"/>
    <s v="Cerrado"/>
    <s v="RNEC-MONITOREO NIVEL 1"/>
    <s v="GIAN CARLO TOVAR RAMIREZ"/>
    <m/>
    <m/>
    <x v="15"/>
    <x v="511"/>
    <d v="2020-01-14T00:00:00"/>
    <d v="1899-12-30T17:47:16"/>
    <d v="2020-01-16T00:00:00"/>
    <d v="1899-12-30T10:08:17"/>
    <x v="64"/>
    <s v="Incumplido"/>
    <s v="18:54"/>
    <x v="0"/>
    <s v="00:00"/>
    <s v="Cumplido"/>
    <d v="1899-12-30T00:00:00"/>
    <s v="Cumplido"/>
  </r>
  <r>
    <s v="INC000000500127"/>
    <s v="DEVICE HAS STOPPED RESPONDING TO POLLS. CTG_REGISTRADURIA_MUN_SAN_MARTIN_DE_LOBA"/>
    <s v="CONECTIVIDAD WAN"/>
    <s v="Alta"/>
    <s v="Cerrado"/>
    <s v="RNEC-MONITOREO NIVEL 1"/>
    <s v="ALBA YINET CORREDOR ESTEPA"/>
    <m/>
    <m/>
    <x v="15"/>
    <x v="512"/>
    <d v="2020-01-14T00:00:00"/>
    <d v="1899-12-30T17:55:20"/>
    <d v="2020-01-15T00:00:00"/>
    <d v="1899-12-30T13:19:58"/>
    <x v="55"/>
    <s v="Incumplido"/>
    <s v="19:24"/>
    <x v="0"/>
    <s v="00:00"/>
    <s v="Cumplido"/>
    <d v="1899-12-30T00:00:00"/>
    <s v="Cumplido"/>
  </r>
  <r>
    <s v="INC000000500139"/>
    <s v="DEVICE HAS STOPPED RESPONDING TO POLLS. GUS_REGISTRADURIA_MUN_CUBARA_BOYACA"/>
    <s v="CONECTIVIDAD WAN"/>
    <s v="Alta"/>
    <s v="Cerrado"/>
    <s v="RNEC-MONITOREO NIVEL 1"/>
    <s v="DIEGO FERNANDO ARCINIEGAS GUALTEROS"/>
    <m/>
    <m/>
    <x v="15"/>
    <x v="513"/>
    <d v="2020-01-14T00:00:00"/>
    <d v="1899-12-30T18:15:28"/>
    <d v="2020-01-15T00:00:00"/>
    <d v="1899-12-30T12:02:36"/>
    <x v="56"/>
    <s v="Incumplido"/>
    <s v="09:16"/>
    <x v="0"/>
    <s v="00:00"/>
    <s v="Cumplido"/>
    <d v="1899-12-30T00:00:00"/>
    <s v="Cumplido"/>
  </r>
  <r>
    <s v="INC000000500141"/>
    <s v="DEVICE HAS STOPPED RESPONDING TO POLLS. MDE_REGISTRADURIA_MUN_YARUMAL_ANTIOQUIA"/>
    <s v="CONECTIVIDAD WAN"/>
    <s v="Alta"/>
    <s v="Cerrado"/>
    <s v="RNEC-MONITOREO NIVEL 1"/>
    <s v="WILSON YESID GUTIERREZ BOLAÑOS"/>
    <m/>
    <m/>
    <x v="15"/>
    <x v="514"/>
    <d v="2020-01-14T00:00:00"/>
    <d v="1899-12-30T18:29:31"/>
    <d v="2020-01-15T00:00:00"/>
    <d v="1899-12-30T15:07:17"/>
    <x v="66"/>
    <s v="Incumplido"/>
    <s v="20:37"/>
    <x v="0"/>
    <s v="00:00"/>
    <s v="Cumplido"/>
    <d v="1899-12-30T00:00:00"/>
    <s v="Cumplido"/>
  </r>
  <r>
    <s v="INC000000500144"/>
    <s v="DEVICE HAS STOPPED RESPONDING TO POLLS. NVA_REGISTRADURIA_SAN_AGUSTIN"/>
    <s v="CONECTIVIDAD WAN"/>
    <s v="Alta"/>
    <s v="Cerrado"/>
    <s v="RNEC-MONITOREO NIVEL 1"/>
    <s v="WILSON YESID GUTIERREZ BOLAÑOS"/>
    <m/>
    <m/>
    <x v="15"/>
    <x v="515"/>
    <d v="2020-01-14T00:00:00"/>
    <d v="1899-12-30T18:35:33"/>
    <d v="2020-01-15T00:00:00"/>
    <d v="1899-12-30T14:59:01"/>
    <x v="66"/>
    <s v="Incumplido"/>
    <s v="20:23"/>
    <x v="0"/>
    <s v="00:00"/>
    <s v="Cumplido"/>
    <d v="1899-12-30T00:00:00"/>
    <s v="Cumplido"/>
  </r>
  <r>
    <s v="INC000000500148"/>
    <s v="DEVICE HAS STOPPED RESPONDING TO POLLS. NVA_REGISTRADURIA_TELLO"/>
    <s v="CONECTIVIDAD WAN"/>
    <s v="Alta"/>
    <s v="Cerrado"/>
    <s v="RNEC-MONITOREO NIVEL 1"/>
    <s v="WILSON YESID GUTIERREZ BOLAÑOS"/>
    <m/>
    <m/>
    <x v="15"/>
    <x v="516"/>
    <d v="2020-01-14T00:00:00"/>
    <d v="1899-12-30T18:54:38"/>
    <d v="2020-01-15T00:00:00"/>
    <d v="1899-12-30T14:49:20"/>
    <x v="66"/>
    <s v="Incumplido"/>
    <s v="19:54"/>
    <x v="0"/>
    <s v="00:00"/>
    <s v="Cumplido"/>
    <d v="1899-12-30T00:00:00"/>
    <s v="Cumplido"/>
  </r>
  <r>
    <s v="INC000000500150"/>
    <s v="DEVICE HAS STOPPED RESPONDING TO POLLS. MTR_REGISTRADURIA_PUERTO_LIBERTADOR"/>
    <s v="CONECTIVIDAD WAN"/>
    <s v="Alta"/>
    <s v="Cerrado"/>
    <s v="RNEC-MONITOREO NIVEL 1"/>
    <s v="WILSON YESID GUTIERREZ BOLAÑOS"/>
    <m/>
    <m/>
    <x v="15"/>
    <x v="517"/>
    <d v="2020-01-14T00:00:00"/>
    <d v="1899-12-30T19:00:40"/>
    <d v="2020-01-15T00:00:00"/>
    <d v="1899-12-30T14:32:00"/>
    <x v="66"/>
    <s v="Incumplido"/>
    <s v="19:31"/>
    <x v="0"/>
    <s v="00:00"/>
    <s v="Cumplido"/>
    <d v="1899-12-30T00:00:00"/>
    <s v="Cumplido"/>
  </r>
  <r>
    <s v="INC000000500204"/>
    <s v="DEVICE HAS STOPPED RESPONDING TO POLLS. NVA_REGISTRADURIA_CAMPOALEGRE"/>
    <s v="CONECTIVIDAD WAN"/>
    <s v="Alta"/>
    <s v="Cerrado"/>
    <s v="RNEC-MONITOREO NIVEL 1"/>
    <s v="GIAN CARLO TOVAR RAMIREZ"/>
    <m/>
    <m/>
    <x v="15"/>
    <x v="518"/>
    <d v="2020-01-14T00:00:00"/>
    <d v="1899-12-30T17:13:01"/>
    <d v="2020-01-15T00:00:00"/>
    <d v="1899-12-30T12:48:55"/>
    <x v="55"/>
    <s v="Incumplido"/>
    <s v="19:32"/>
    <x v="0"/>
    <s v="00:00"/>
    <s v="Cumplido"/>
    <d v="1899-12-30T00:00:00"/>
    <s v="Cumplido"/>
  </r>
  <r>
    <s v="INC000000500205"/>
    <s v="DEVICE HAS STOPPED RESPONDING TO POLLS. PPN_REGISTRADURIA_MUN_CAJIBIO"/>
    <s v="CONECTIVIDAD WAN"/>
    <s v="Alta"/>
    <s v="Cerrado"/>
    <s v="RNEC-MONITOREO NIVEL 1"/>
    <s v="DIEGO ARMANDO ROMERO RODRIGUEZ"/>
    <m/>
    <m/>
    <x v="15"/>
    <x v="519"/>
    <d v="2020-01-14T00:00:00"/>
    <d v="1899-12-30T17:14:00"/>
    <d v="2020-01-15T00:00:00"/>
    <d v="1899-12-30T11:37:36"/>
    <x v="56"/>
    <s v="Incumplido"/>
    <s v="18:23"/>
    <x v="0"/>
    <s v="00:00"/>
    <s v="Cumplido"/>
    <d v="1899-12-30T00:00:00"/>
    <s v="Cumplido"/>
  </r>
  <r>
    <s v="INC000000500208"/>
    <s v="DEVICE HAS STOPPED RESPONDING TO POLLS. SKTJ_REGISTRADURIA_OICATA"/>
    <s v="CONECTIVIDAD WAN"/>
    <s v="Alta"/>
    <s v="Cerrado"/>
    <s v="RNEC-MONITOREO NIVEL 1"/>
    <s v="GIAN CARLO TOVAR RAMIREZ"/>
    <m/>
    <m/>
    <x v="15"/>
    <x v="520"/>
    <d v="2020-01-14T00:00:00"/>
    <d v="1899-12-30T17:22:05"/>
    <d v="2020-01-15T00:00:00"/>
    <d v="1899-12-30T12:55:29"/>
    <x v="55"/>
    <s v="Incumplido"/>
    <s v="19:30"/>
    <x v="0"/>
    <s v="00:00"/>
    <s v="Cumplido"/>
    <d v="1899-12-30T00:00:00"/>
    <s v="Cumplido"/>
  </r>
  <r>
    <s v="INC000000500209"/>
    <s v="DEVICE HAS STOPPED RESPONDING TO POLLS. SKTJ_REGISTRADURIA_CHITA"/>
    <s v="CONECTIVIDAD WAN"/>
    <s v="Alta"/>
    <s v="Cerrado"/>
    <s v="RNEC-MONITOREO NIVEL 1"/>
    <s v="GIAN CARLO TOVAR RAMIREZ"/>
    <m/>
    <m/>
    <x v="15"/>
    <x v="501"/>
    <d v="2020-01-14T00:00:00"/>
    <d v="1899-12-30T17:23:05"/>
    <d v="2020-01-15T00:00:00"/>
    <d v="1899-12-30T14:21:45"/>
    <x v="66"/>
    <s v="Incumplido"/>
    <s v="20:58"/>
    <x v="0"/>
    <s v="00:00"/>
    <s v="Cumplido"/>
    <d v="1899-12-30T00:00:00"/>
    <s v="Cumplido"/>
  </r>
  <r>
    <s v="INC000000500211"/>
    <s v="DEVICE HAS STOPPED RESPONDING TO POLLS. PCR_REGISTRADURIA_MUN_LA_PRIMAVERA_VICHADA"/>
    <s v="CONECTIVIDAD WAN"/>
    <s v="Alta"/>
    <s v="Cerrado"/>
    <s v="RNEC-MONITOREO NIVEL 1"/>
    <s v="ALBA YINET CORREDOR ESTEPA"/>
    <m/>
    <m/>
    <x v="15"/>
    <x v="521"/>
    <d v="2020-01-14T00:00:00"/>
    <d v="1899-12-30T17:25:06"/>
    <d v="2020-01-15T00:00:00"/>
    <d v="1899-12-30T11:33:40"/>
    <x v="56"/>
    <s v="Incumplido"/>
    <s v="18:08"/>
    <x v="0"/>
    <s v="00:00"/>
    <s v="Cumplido"/>
    <d v="1899-12-30T00:00:00"/>
    <s v="Cumplido"/>
  </r>
  <r>
    <s v="INC000000500212"/>
    <s v="DEVICE HAS STOPPED RESPONDING TO POLLS. SJE_REGISTRADURIA_MUN_CALAMAR_GUAVIARE"/>
    <s v="CONECTIVIDAD WAN"/>
    <s v="Alta"/>
    <s v="Cerrado"/>
    <s v="RNEC-MONITOREO NIVEL 1"/>
    <s v="ALBA YINET CORREDOR ESTEPA"/>
    <m/>
    <m/>
    <x v="15"/>
    <x v="504"/>
    <d v="2020-01-14T00:00:00"/>
    <d v="1899-12-30T17:28:08"/>
    <d v="2020-01-15T00:00:00"/>
    <d v="1899-12-30T11:52:31"/>
    <x v="56"/>
    <s v="Incumplido"/>
    <s v="18:24"/>
    <x v="0"/>
    <s v="00:00"/>
    <s v="Cumplido"/>
    <d v="1899-12-30T00:00:00"/>
    <s v="Cumplido"/>
  </r>
  <r>
    <s v="INC000000500214"/>
    <s v="DEVICE HAS STOPPED RESPONDING TO POLLS. VVC_REGISTRADURIA_RESTREPO"/>
    <s v="CONECTIVIDAD WAN"/>
    <s v="Alta"/>
    <s v="Cerrado"/>
    <s v="RNEC-MONITOREO NIVEL 1"/>
    <s v="GIAN CARLO TOVAR RAMIREZ"/>
    <m/>
    <m/>
    <x v="15"/>
    <x v="506"/>
    <d v="2020-01-14T00:00:00"/>
    <d v="1899-12-30T17:32:10"/>
    <d v="2020-01-15T00:00:00"/>
    <d v="1899-12-30T09:23:56"/>
    <x v="26"/>
    <s v="Incumplido"/>
    <s v="04:56"/>
    <x v="0"/>
    <s v="00:00"/>
    <s v="Cumplido"/>
    <d v="1899-12-30T00:00:00"/>
    <s v="Cumplido"/>
  </r>
  <r>
    <s v="INC000000500224"/>
    <s v="DEVICE HAS STOPPED RESPONDING TO POLLS. BGA_REGISTRADURIA_SUAITA"/>
    <s v="CONECTIVIDAD WAN"/>
    <s v="Alta"/>
    <s v="Cerrado"/>
    <s v="RNEC-MONITOREO NIVEL 1"/>
    <s v="DIEGO ARMANDO ROMERO RODRIGUEZ"/>
    <m/>
    <m/>
    <x v="15"/>
    <x v="522"/>
    <d v="2020-01-14T00:00:00"/>
    <d v="1899-12-30T18:05:23"/>
    <d v="2020-01-15T00:00:00"/>
    <d v="1899-12-30T11:47:20"/>
    <x v="56"/>
    <s v="Incumplido"/>
    <s v="08:18"/>
    <x v="0"/>
    <s v="00:00"/>
    <s v="Cumplido"/>
    <d v="1899-12-30T00:00:00"/>
    <s v="Cumplido"/>
  </r>
  <r>
    <s v="INC000000500228"/>
    <s v="DEVICE HAS STOPPED RESPONDING TO POLLS. VVC_REGISTRADURIA_MESETAS"/>
    <s v="CONECTIVIDAD WAN"/>
    <s v="Alta"/>
    <s v="Cerrado"/>
    <s v="RNEC-MONITOREO NIVEL 1"/>
    <s v="WILSON YESID GUTIERREZ BOLAÑOS"/>
    <m/>
    <m/>
    <x v="15"/>
    <x v="513"/>
    <d v="2020-01-14T00:00:00"/>
    <d v="1899-12-30T18:15:28"/>
    <d v="2020-01-15T00:00:00"/>
    <d v="1899-12-30T12:44:28"/>
    <x v="55"/>
    <s v="Incumplido"/>
    <s v="03:03"/>
    <x v="0"/>
    <s v="00:00"/>
    <s v="Cumplido"/>
    <d v="1899-12-30T00:00:00"/>
    <s v="Cumplido"/>
  </r>
  <r>
    <s v="INC000000500231"/>
    <s v="DEVICE HAS STOPPED RESPONDING TO POLLS. EYP_REGISTRADURIA_MUN_OROCUE_CASANARE"/>
    <s v="CONECTIVIDAD WAN"/>
    <s v="Alta"/>
    <s v="Cerrado"/>
    <s v="RNEC-MONITOREO NIVEL 1"/>
    <s v="WILSON YESID GUTIERREZ BOLAÑOS"/>
    <m/>
    <m/>
    <x v="15"/>
    <x v="523"/>
    <d v="2020-01-14T00:00:00"/>
    <d v="1899-12-30T18:20:29"/>
    <d v="2020-01-15T00:00:00"/>
    <d v="1899-12-30T12:16:26"/>
    <x v="55"/>
    <s v="Incumplido"/>
    <s v="02:49"/>
    <x v="0"/>
    <s v="00:00"/>
    <s v="Cumplido"/>
    <d v="1899-12-30T00:00:00"/>
    <s v="Cumplido"/>
  </r>
  <r>
    <s v="INC000000500232"/>
    <s v="DEVICE HAS STOPPED RESPONDING TO POLLS. SJE_REGISTRADURIA_MUN_MIRAFLORES_GUAVIARE"/>
    <s v="CONECTIVIDAD WAN"/>
    <s v="Alta"/>
    <s v="Cerrado"/>
    <s v="RNEC-MONITOREO NIVEL 1"/>
    <s v="WILSON YESID GUTIERREZ BOLAÑOS"/>
    <m/>
    <m/>
    <x v="15"/>
    <x v="524"/>
    <d v="2020-01-14T00:00:00"/>
    <d v="1899-12-30T18:24:29"/>
    <d v="2020-01-15T00:00:00"/>
    <d v="1899-12-30T12:35:27"/>
    <x v="55"/>
    <s v="Incumplido"/>
    <s v="02:34"/>
    <x v="0"/>
    <s v="00:00"/>
    <s v="Cumplido"/>
    <d v="1899-12-30T00:00:00"/>
    <s v="Cumplido"/>
  </r>
  <r>
    <s v="INC000000500233"/>
    <s v="DEVICE HAS STOPPED RESPONDING TO POLLS. IBE_REGISTRADURIA_SAN_ANTONIO"/>
    <s v="CONECTIVIDAD WAN"/>
    <s v="Alta"/>
    <s v="Cerrado"/>
    <s v="RNEC-MONITOREO NIVEL 1"/>
    <s v="WILSON YESID GUTIERREZ BOLAÑOS"/>
    <m/>
    <m/>
    <x v="15"/>
    <x v="525"/>
    <d v="2020-01-14T00:00:00"/>
    <d v="1899-12-30T18:25:29"/>
    <d v="2020-01-15T00:00:00"/>
    <d v="1899-12-30T13:01:33"/>
    <x v="55"/>
    <s v="Incumplido"/>
    <s v="02:29"/>
    <x v="0"/>
    <s v="00:00"/>
    <s v="Cumplido"/>
    <d v="1899-12-30T00:00:00"/>
    <s v="Cumplido"/>
  </r>
  <r>
    <s v="INC000000500234"/>
    <s v="DEVICE HAS STOPPED RESPONDING TO POLLS. CTG_REGISTRADURIA_ZAMBRANO"/>
    <s v="CONECTIVIDAD WAN"/>
    <s v="Alta"/>
    <s v="Cerrado"/>
    <s v="RNEC-MONITOREO NIVEL 1"/>
    <s v="WILSON YESID GUTIERREZ BOLAÑOS"/>
    <m/>
    <m/>
    <x v="15"/>
    <x v="514"/>
    <d v="2020-01-14T00:00:00"/>
    <d v="1899-12-30T18:29:31"/>
    <d v="2020-01-15T00:00:00"/>
    <d v="1899-12-30T11:51:10"/>
    <x v="56"/>
    <s v="Incumplido"/>
    <s v="02:23"/>
    <x v="0"/>
    <s v="00:00"/>
    <s v="Cumplido"/>
    <d v="1899-12-30T00:00:00"/>
    <s v="Cumplido"/>
  </r>
  <r>
    <s v="INC000000500244"/>
    <s v="DEVICE HAS STOPPED RESPONDING TO POLLS. IBE_REGISTRADURIA_MELGAR"/>
    <s v="CONECTIVIDAD WAN"/>
    <s v="Alta"/>
    <s v="Cerrado"/>
    <s v="RNEC-MONITOREO NIVEL 1"/>
    <s v="WILSON YESID GUTIERREZ BOLAÑOS"/>
    <m/>
    <m/>
    <x v="15"/>
    <x v="526"/>
    <d v="2020-01-14T00:00:00"/>
    <d v="1899-12-30T18:48:36"/>
    <d v="2020-01-14T00:00:00"/>
    <d v="1899-12-30T20:49:30"/>
    <x v="69"/>
    <s v="Incumplido"/>
    <s v="02:00"/>
    <x v="0"/>
    <s v="00:00"/>
    <s v="Cumplido"/>
    <d v="1899-12-30T00:00:00"/>
    <s v="Cumplido"/>
  </r>
  <r>
    <s v="INC000000500245"/>
    <s v="DEVICE HAS STOPPED RESPONDING TO POLLS. MDE_REGISTRADURIA_JARDIN_ANTIOQUIA"/>
    <s v="CONECTIVIDAD WAN"/>
    <s v="Alta"/>
    <s v="Cerrado"/>
    <s v="RNEC-MONITOREO NIVEL 1"/>
    <s v="WILSON YESID GUTIERREZ BOLAÑOS"/>
    <m/>
    <m/>
    <x v="15"/>
    <x v="516"/>
    <d v="2020-01-14T00:00:00"/>
    <d v="1899-12-30T18:54:38"/>
    <d v="2020-01-15T00:00:00"/>
    <d v="1899-12-30T11:40:54"/>
    <x v="56"/>
    <s v="Cumplido"/>
    <s v="01:49"/>
    <x v="0"/>
    <s v="00:00"/>
    <s v="Cumplido"/>
    <d v="1899-12-30T00:00:00"/>
    <s v="Cumplido"/>
  </r>
  <r>
    <s v="INC000000500262"/>
    <s v="DEVICE HAS STOPPED RESPONDING TO POLLS. VVC_REGISTRADURIA_MUN_VISTA_HERMOSA_META"/>
    <s v="CONECTIVIDAD WAN"/>
    <s v="Alta"/>
    <s v="Cerrado"/>
    <s v="RNEC-MONITOREO NIVEL 1"/>
    <s v="DIEGO FERNANDO ARCINIEGAS GUALTEROS"/>
    <m/>
    <m/>
    <x v="15"/>
    <x v="527"/>
    <d v="2020-01-14T00:00:00"/>
    <d v="1899-12-30T19:49:56"/>
    <d v="2020-01-15T00:00:00"/>
    <d v="1899-12-30T02:08:20"/>
    <x v="65"/>
    <s v="Incumplido"/>
    <s v="06:18"/>
    <x v="0"/>
    <s v="00:00"/>
    <s v="Cumplido"/>
    <d v="1899-12-30T00:00:00"/>
    <s v="Cumplido"/>
  </r>
  <r>
    <s v="INC000000500286"/>
    <s v="DEVICE HAS STOPPED RESPONDING TO POLLS. PSO_REGISTRADURIA_IMUES"/>
    <s v="CONECTIVIDAD WAN"/>
    <s v="Alta"/>
    <s v="Cerrado"/>
    <s v="RNEC-MONITOREO NIVEL 1"/>
    <s v="DIEGO FERNANDO ARCINIEGAS GUALTEROS"/>
    <m/>
    <m/>
    <x v="15"/>
    <x v="528"/>
    <d v="2020-01-14T00:00:00"/>
    <d v="1899-12-30T21:42:30"/>
    <d v="2020-01-15T00:00:00"/>
    <d v="1899-12-30T12:49:57"/>
    <x v="55"/>
    <s v="Incumplido"/>
    <s v="03:55"/>
    <x v="0"/>
    <s v="00:00"/>
    <s v="Cumplido"/>
    <d v="1899-12-30T00:00:00"/>
    <s v="Cumplido"/>
  </r>
  <r>
    <s v="INC000000500292"/>
    <s v="DEVICE HAS STOPPED RESPONDING TO POLLS. CUN_REGISTRADURIA_BOJACA"/>
    <s v="CONECTIVIDAD WAN"/>
    <s v="Alta"/>
    <s v="Cerrado"/>
    <s v="RNEC-MONITOREO NIVEL 1"/>
    <s v="DIEGO FERNANDO ARCINIEGAS GUALTEROS"/>
    <m/>
    <m/>
    <x v="15"/>
    <x v="529"/>
    <d v="2020-01-14T00:00:00"/>
    <d v="1899-12-30T22:38:41"/>
    <d v="2020-01-15T00:00:00"/>
    <d v="1899-12-30T12:28:39"/>
    <x v="55"/>
    <s v="Incumplido"/>
    <s v="02:25"/>
    <x v="0"/>
    <s v="00:00"/>
    <s v="Cumplido"/>
    <d v="1899-12-30T00:00:00"/>
    <s v="Cumplido"/>
  </r>
  <r>
    <s v="INC000000500309"/>
    <s v="DEVICE HAS STOPPED RESPONDING TO POLLS. PPN_REGISTRADURIA_MUN_GUAPI_CAUCA"/>
    <s v="CONECTIVIDAD WAN"/>
    <s v="Alta"/>
    <s v="Cerrado"/>
    <s v="RNEC-MONITOREO NIVEL 1"/>
    <s v="DIEGO ARMANDO ROMERO RODRIGUEZ"/>
    <m/>
    <m/>
    <x v="15"/>
    <x v="530"/>
    <d v="2020-01-14T00:00:00"/>
    <d v="1899-12-30T17:54:20"/>
    <d v="2020-01-15T00:00:00"/>
    <d v="1899-12-30T11:55:13"/>
    <x v="56"/>
    <s v="Incumplido"/>
    <s v="02:45"/>
    <x v="0"/>
    <s v="00:00"/>
    <s v="Cumplido"/>
    <d v="1899-12-30T00:00:00"/>
    <s v="Cumplido"/>
  </r>
  <r>
    <s v="INC000000500316"/>
    <s v="DEVICE HAS STOPPED RESPONDING TO POLLS. MDE_REGISTRADURIA_SAN_VICENTE_ANTIOQUIA"/>
    <s v="CONECTIVIDAD WAN"/>
    <s v="Alta"/>
    <s v="Cerrado"/>
    <s v="RNEC-MONITOREO NIVEL 1"/>
    <s v="ALBA YINET CORREDOR ESTEPA"/>
    <m/>
    <m/>
    <x v="15"/>
    <x v="531"/>
    <d v="2020-01-14T00:00:00"/>
    <d v="1899-12-30T18:10:26"/>
    <d v="2020-01-15T00:00:00"/>
    <d v="1899-12-30T10:46:07"/>
    <x v="26"/>
    <s v="Incumplido"/>
    <s v="02:25"/>
    <x v="0"/>
    <s v="00:00"/>
    <s v="Cumplido"/>
    <d v="1899-12-30T00:00:00"/>
    <s v="Cumplido"/>
  </r>
  <r>
    <s v="INC000000500319"/>
    <s v="DEVICE HAS STOPPED RESPONDING TO POLLS. IBE_REGISTRADURIA_DOLORES"/>
    <s v="CONECTIVIDAD WAN"/>
    <s v="Alta"/>
    <s v="Cerrado"/>
    <s v="RNEC-MONITOREO NIVEL 1"/>
    <s v="WILSON YESID GUTIERREZ BOLAÑOS"/>
    <m/>
    <m/>
    <x v="15"/>
    <x v="515"/>
    <d v="2020-01-14T00:00:00"/>
    <d v="1899-12-30T18:35:33"/>
    <d v="2020-01-15T00:00:00"/>
    <d v="1899-12-30T12:58:53"/>
    <x v="55"/>
    <s v="Cumplido"/>
    <s v="01:55"/>
    <x v="0"/>
    <s v="00:00"/>
    <s v="Cumplido"/>
    <d v="1899-12-30T00:00:00"/>
    <s v="Cumplido"/>
  </r>
  <r>
    <s v="INC000000500332"/>
    <s v="DEVICE HAS STOPPED RESPONDING TO POLLS. VUP_REGISTRADURIA_CODAZZI"/>
    <s v="CONECTIVIDAD WAN"/>
    <s v="Alta"/>
    <s v="Cerrado"/>
    <s v="RNEC-MONITOREO NIVEL 1"/>
    <s v="WILSON YESID GUTIERREZ BOLAÑOS"/>
    <m/>
    <m/>
    <x v="15"/>
    <x v="532"/>
    <d v="2020-01-14T00:00:00"/>
    <d v="1899-12-30T19:26:47"/>
    <d v="2020-01-14T00:00:00"/>
    <d v="1899-12-30T20:28:46"/>
    <x v="68"/>
    <s v="Cumplido"/>
    <s v="01:01"/>
    <x v="0"/>
    <s v="00:00"/>
    <s v="Cumplido"/>
    <d v="1899-12-30T00:00:00"/>
    <s v="Cumplido"/>
  </r>
  <r>
    <s v="INC000000500338"/>
    <s v="DEVICE HAS STOPPED RESPONDING TO POLLS. MDE_REGISTRADURIA_GIRARDOTA_ANTIOQUIA"/>
    <s v="CONECTIVIDAD WAN"/>
    <s v="Alta"/>
    <s v="Cerrado"/>
    <s v="RNEC-MONITOREO NIVEL 1"/>
    <s v="WILSON YESID GUTIERREZ BOLAÑOS"/>
    <m/>
    <m/>
    <x v="15"/>
    <x v="533"/>
    <d v="2020-01-14T00:00:00"/>
    <d v="1899-12-30T19:57:58"/>
    <d v="2020-01-15T00:00:00"/>
    <d v="1899-12-30T10:20:35"/>
    <x v="26"/>
    <s v="Cumplido"/>
    <s v="00:20"/>
    <x v="0"/>
    <s v="00:00"/>
    <s v="Cumplido"/>
    <d v="1899-12-30T00:00:00"/>
    <s v="Cumplido"/>
  </r>
  <r>
    <s v="INC000000500428"/>
    <s v="DEVICE HAS STOPPED RESPONDING TO POLLS. UIB_REGISTRADURIA_MUN_BAJO_BAUDO(PIZARRO)_CHOCO"/>
    <s v="CONECTIVIDAD WAN"/>
    <s v="Alta"/>
    <s v="Cerrado"/>
    <s v="RNEC-MONITOREO NIVEL 1"/>
    <s v="DIEGO FERNANDO ARCINIEGAS GUALTEROS"/>
    <m/>
    <m/>
    <x v="16"/>
    <x v="534"/>
    <d v="2020-01-15T00:00:00"/>
    <d v="1899-12-30T01:29:18"/>
    <d v="2020-01-17T00:00:00"/>
    <d v="1899-12-30T01:24:12"/>
    <x v="70"/>
    <s v="Cumplido"/>
    <s v="00:16"/>
    <x v="0"/>
    <s v="00:00"/>
    <s v="Cumplido"/>
    <d v="1899-12-30T00:00:00"/>
    <s v="Cumplido"/>
  </r>
  <r>
    <s v="INC000000500442"/>
    <s v="DEVICE HAS STOPPED RESPONDING TO POLLS. UIB_REGISTRADURIA_MUN_ACANDI_CHOCO"/>
    <s v="CONECTIVIDAD WAN"/>
    <s v="Alta"/>
    <s v="Cerrado"/>
    <s v="RNEC-MONITOREO NIVEL 1"/>
    <s v="LUIS ANTONIO SANTAMARIA GOMEZ"/>
    <m/>
    <m/>
    <x v="16"/>
    <x v="535"/>
    <d v="2020-01-15T00:00:00"/>
    <d v="1899-12-30T03:19:41"/>
    <d v="2020-01-15T00:00:00"/>
    <d v="1899-12-30T09:10:45"/>
    <x v="26"/>
    <s v="Cumplido"/>
    <s v="00:22"/>
    <x v="0"/>
    <s v="00:00"/>
    <s v="Cumplido"/>
    <d v="1899-12-30T00:00:00"/>
    <s v="Cumplido"/>
  </r>
  <r>
    <s v="INC000000500492"/>
    <s v="DEVICE HAS STOPPED RESPONDING TO POLLS. SKTJ_REGISTRADURIA_ALMEIDA"/>
    <s v="CONECTIVIDAD WAN"/>
    <s v="Alta"/>
    <s v="Cerrado"/>
    <s v="RNEC-MONITOREO NIVEL 1"/>
    <s v="GIAN CARLO TOVAR RAMIREZ"/>
    <m/>
    <m/>
    <x v="16"/>
    <x v="536"/>
    <d v="2020-01-15T00:00:00"/>
    <d v="1899-12-30T08:22:15"/>
    <d v="2020-01-15T00:00:00"/>
    <d v="1899-12-30T14:29:14"/>
    <x v="66"/>
    <s v="Incumplido"/>
    <s v="06:04"/>
    <x v="0"/>
    <s v="00:00"/>
    <s v="Cumplido"/>
    <d v="1899-12-30T00:00:00"/>
    <s v="Cumplido"/>
  </r>
  <r>
    <s v="INC000000500494"/>
    <s v="DEVICE HAS STOPPED RESPONDING TO POLLS. BGA_REGISTRADURIA_MUN_RIONEGRO_SANTANDER"/>
    <s v="CONECTIVIDAD WAN"/>
    <s v="Alta"/>
    <s v="Cerrado"/>
    <s v="RNEC-MONITOREO NIVEL 1"/>
    <s v="GIAN CARLO TOVAR RAMIREZ"/>
    <m/>
    <m/>
    <x v="16"/>
    <x v="537"/>
    <d v="2020-01-15T00:00:00"/>
    <d v="1899-12-30T08:23:15"/>
    <d v="2020-01-16T00:00:00"/>
    <d v="1899-12-30T10:10:11"/>
    <x v="64"/>
    <s v="Incumplido"/>
    <s v="06:16"/>
    <x v="0"/>
    <s v="00:00"/>
    <s v="Cumplido"/>
    <d v="1899-12-30T00:00:00"/>
    <s v="Cumplido"/>
  </r>
  <r>
    <s v="INC000000500499"/>
    <s v="DEVICE HAS STOPPED RESPONDING TO POLLS. VVC_REGISTRADURIA_PUERTO_RICO"/>
    <s v="CONECTIVIDAD WAN"/>
    <s v="Alta"/>
    <s v="Cerrado"/>
    <s v="RNEC-MONITOREO NIVEL 1"/>
    <s v="GIAN CARLO TOVAR RAMIREZ"/>
    <m/>
    <m/>
    <x v="16"/>
    <x v="538"/>
    <d v="2020-01-15T00:00:00"/>
    <d v="1899-12-30T08:24:17"/>
    <d v="2020-01-15T00:00:00"/>
    <d v="1899-12-30T14:49:24"/>
    <x v="66"/>
    <s v="Incumplido"/>
    <s v="06:23"/>
    <x v="0"/>
    <s v="00:00"/>
    <s v="Cumplido"/>
    <d v="1899-12-30T00:00:00"/>
    <s v="Cumplido"/>
  </r>
  <r>
    <s v="INC000000500500"/>
    <s v="DEVICE HAS STOPPED RESPONDING TO POLLS. MDE_REGISTRADURIA_MUN_SAN_CARLOS_ANTIOQUIA"/>
    <s v="CONECTIVIDAD WAN"/>
    <s v="Alta"/>
    <s v="Cerrado"/>
    <s v="RNEC-MONITOREO NIVEL 1"/>
    <s v="GIAN CARLO TOVAR RAMIREZ"/>
    <m/>
    <m/>
    <x v="16"/>
    <x v="538"/>
    <d v="2020-01-15T00:00:00"/>
    <d v="1899-12-30T08:24:17"/>
    <d v="2020-01-15T00:00:00"/>
    <d v="1899-12-30T14:56:27"/>
    <x v="66"/>
    <s v="Incumplido"/>
    <s v="06:28"/>
    <x v="0"/>
    <s v="00:00"/>
    <s v="Cumplido"/>
    <d v="1899-12-30T00:00:00"/>
    <s v="Cumplido"/>
  </r>
  <r>
    <s v="INC000000500516"/>
    <s v="DEVICE HAS STOPPED RESPONDING TO POLLS. ADZ_REGISTRADURIA_DD_SANANDRES"/>
    <s v="CONECTIVIDAD WAN"/>
    <s v="Alta"/>
    <s v="Cerrado"/>
    <s v="RNEC-MONITOREO NIVEL 1"/>
    <s v="DIEGO FERNANDO ARCINIEGAS GUALTEROS"/>
    <m/>
    <m/>
    <x v="16"/>
    <x v="539"/>
    <d v="2020-01-15T00:00:00"/>
    <d v="1899-12-30T01:47:23"/>
    <d v="2020-01-15T00:00:00"/>
    <d v="1899-12-30T12:52:21"/>
    <x v="55"/>
    <s v="Cumplido"/>
    <s v="00:10"/>
    <x v="0"/>
    <s v="00:00"/>
    <s v="Cumplido"/>
    <d v="1899-12-30T00:00:00"/>
    <s v="Cumplido"/>
  </r>
  <r>
    <s v="INC000000500535"/>
    <s v="DEVICE HAS STOPPED RESPONDING TO POLLS. SMR_REGISTRADURIA_MUN_SANTA_ANA_MAGDALENA"/>
    <s v="CONECTIVIDAD WAN"/>
    <s v="Alta"/>
    <s v="Cerrado"/>
    <s v="RNEC-MONITOREO NIVEL 1"/>
    <s v="DIEGO FERNANDO ARCINIEGAS GUALTEROS"/>
    <m/>
    <m/>
    <x v="16"/>
    <x v="540"/>
    <d v="2020-01-15T00:00:00"/>
    <d v="1899-12-30T04:08:51"/>
    <d v="2020-01-15T00:00:00"/>
    <d v="1899-12-30T12:41:00"/>
    <x v="55"/>
    <s v="Cumplido"/>
    <s v="00:22"/>
    <x v="0"/>
    <s v="00:00"/>
    <s v="Cumplido"/>
    <d v="1899-12-30T00:00:00"/>
    <s v="Cumplido"/>
  </r>
  <r>
    <s v="INC000000500548"/>
    <s v="DEVICE HAS STOPPED RESPONDING TO POLLS. MDE_REGISTRADURIA_MUN_PUERTOBERRIO_ANTIOQUIA"/>
    <s v="CONECTIVIDAD WAN"/>
    <s v="Alta"/>
    <s v="Cerrado"/>
    <s v="RNEC-MONITOREO NIVEL 1"/>
    <s v="ALBA YINET CORREDOR ESTEPA"/>
    <m/>
    <m/>
    <x v="16"/>
    <x v="541"/>
    <d v="2020-01-15T00:00:00"/>
    <d v="1899-12-30T06:07:20"/>
    <d v="2020-01-15T00:00:00"/>
    <d v="1899-12-30T13:51:35"/>
    <x v="55"/>
    <s v="Incumplido"/>
    <s v="07:44"/>
    <x v="0"/>
    <s v="00:00"/>
    <s v="Cumplido"/>
    <d v="1899-12-30T00:00:00"/>
    <s v="Cumplido"/>
  </r>
  <r>
    <s v="INC000000500552"/>
    <s v="DEVICE HAS STOPPED RESPONDING TO POLLS. ANT_REGISTRADURIA_MURINDO"/>
    <s v="CONECTIVIDAD WAN"/>
    <s v="Alta"/>
    <s v="Cerrado"/>
    <s v="RNEC-MONITOREO NIVEL 1"/>
    <s v="ALBA YINET CORREDOR ESTEPA"/>
    <m/>
    <m/>
    <x v="16"/>
    <x v="542"/>
    <d v="2020-01-15T00:00:00"/>
    <d v="1899-12-30T06:31:25"/>
    <d v="2020-01-15T00:00:00"/>
    <d v="1899-12-30T14:04:04"/>
    <x v="66"/>
    <s v="Incumplido"/>
    <s v="07:32"/>
    <x v="0"/>
    <s v="00:00"/>
    <s v="Cumplido"/>
    <d v="1899-12-30T00:00:00"/>
    <s v="Cumplido"/>
  </r>
  <r>
    <s v="INC000000500595"/>
    <s v="DEVICE HAS STOPPED RESPONDING TO POLLS. IBE_REGISTRADURIA_ARMERO"/>
    <s v="CONECTIVIDAD WAN"/>
    <s v="Alta"/>
    <s v="Cerrado"/>
    <s v="RNEC-MONITOREO NIVEL 1"/>
    <s v="ALBA YINET CORREDOR ESTEPA"/>
    <m/>
    <m/>
    <x v="16"/>
    <x v="536"/>
    <d v="2020-01-15T00:00:00"/>
    <d v="1899-12-30T08:22:15"/>
    <d v="2020-01-15T00:00:00"/>
    <d v="1899-12-30T14:41:33"/>
    <x v="66"/>
    <s v="Incumplido"/>
    <s v="06:19"/>
    <x v="0"/>
    <s v="00:00"/>
    <s v="Cumplido"/>
    <d v="1899-12-30T00:00:00"/>
    <s v="Cumplido"/>
  </r>
  <r>
    <s v="INC000000500598"/>
    <s v="DEVICE HAS STOPPED RESPONDING TO POLLS. SMR_REGISTRADURIA_SANTA_BARBARA_DE_PINTO"/>
    <s v="CONECTIVIDAD WAN"/>
    <s v="Alta"/>
    <s v="Cerrado"/>
    <s v="RNEC-MONITOREO NIVEL 1"/>
    <s v="ALBA YINET CORREDOR ESTEPA"/>
    <m/>
    <m/>
    <x v="16"/>
    <x v="537"/>
    <d v="2020-01-15T00:00:00"/>
    <d v="1899-12-30T08:23:15"/>
    <d v="2020-01-15T00:00:00"/>
    <d v="1899-12-30T14:47:47"/>
    <x v="66"/>
    <s v="Incumplido"/>
    <s v="06:24"/>
    <x v="0"/>
    <s v="00:00"/>
    <s v="Cumplido"/>
    <d v="1899-12-30T00:00:00"/>
    <s v="Cumplido"/>
  </r>
  <r>
    <s v="INC000000500600"/>
    <s v="DEVICE HAS STOPPED RESPONDING TO POLLS. BGA_REGISTRADURIA_MUN_JORDAN"/>
    <s v="CONECTIVIDAD WAN"/>
    <s v="Alta"/>
    <s v="Cerrado"/>
    <s v="RNEC-MONITOREO NIVEL 1"/>
    <s v="ALBA YINET CORREDOR ESTEPA"/>
    <m/>
    <m/>
    <x v="16"/>
    <x v="537"/>
    <d v="2020-01-15T00:00:00"/>
    <d v="1899-12-30T08:23:15"/>
    <d v="2020-01-15T00:00:00"/>
    <d v="1899-12-30T14:52:42"/>
    <x v="66"/>
    <s v="Incumplido"/>
    <s v="06:29"/>
    <x v="0"/>
    <s v="00:00"/>
    <s v="Cumplido"/>
    <d v="1899-12-30T00:00:00"/>
    <s v="Cumplido"/>
  </r>
  <r>
    <s v="INC000000500672"/>
    <s v="DEVICE HAS STOPPED RESPONDING TO POLLS. MTR_REGISTRADURIA_SAN_ANTERO_CORDOBA"/>
    <s v="CONECTIVIDAD WAN"/>
    <s v="Alta"/>
    <s v="Cerrado"/>
    <s v="RNEC-MONITOREO NIVEL 1"/>
    <s v="ALBA YINET CORREDOR ESTEPA"/>
    <m/>
    <m/>
    <x v="16"/>
    <x v="543"/>
    <d v="2020-01-15T00:00:00"/>
    <d v="1899-12-30T08:22:13"/>
    <d v="2020-01-15T00:00:00"/>
    <d v="1899-12-30T14:29:25"/>
    <x v="66"/>
    <s v="Incumplido"/>
    <s v="06:07"/>
    <x v="0"/>
    <s v="00:00"/>
    <s v="Cumplido"/>
    <d v="1899-12-30T00:00:00"/>
    <s v="Cumplido"/>
  </r>
  <r>
    <s v="INC000000500695"/>
    <s v="DEVICE HAS STOPPED RESPONDING TO POLLS. SMR_REGISTRADURIA_SAN_SEBASTIAN_DE_BUENAVISTA"/>
    <s v="CONECTIVIDAD WAN"/>
    <s v="Alta"/>
    <s v="Cerrado"/>
    <s v="RNEC-MONITOREO NIVEL 1"/>
    <s v="DIEGO ARMANDO ROMERO RODRIGUEZ"/>
    <m/>
    <m/>
    <x v="16"/>
    <x v="544"/>
    <d v="2020-01-15T00:00:00"/>
    <d v="1899-12-30T08:39:43"/>
    <d v="2020-01-15T00:00:00"/>
    <d v="1899-12-30T14:43:00"/>
    <x v="66"/>
    <s v="Incumplido"/>
    <s v="03:37"/>
    <x v="0"/>
    <s v="00:00"/>
    <s v="Cumplido"/>
    <d v="1899-12-30T00:00:00"/>
    <s v="Cumplido"/>
  </r>
  <r>
    <s v="INC000000500705"/>
    <s v="DEVICE HAS STOPPED RESPONDING TO POLLS. SKTJ_REGISTRADURIA_FLORESTA"/>
    <s v="CONECTIVIDAD WAN"/>
    <s v="Alta"/>
    <s v="Cerrado"/>
    <s v="RNEC-MONITOREO NIVEL 1"/>
    <s v="DIEGO ARMANDO ROMERO RODRIGUEZ"/>
    <m/>
    <m/>
    <x v="16"/>
    <x v="545"/>
    <d v="2020-01-15T00:00:00"/>
    <d v="1899-12-30T08:24:18"/>
    <d v="2020-01-15T00:00:00"/>
    <d v="1899-12-30T12:42:31"/>
    <x v="55"/>
    <s v="Incumplido"/>
    <s v="04:18"/>
    <x v="0"/>
    <s v="00:00"/>
    <s v="Cumplido"/>
    <d v="1899-12-30T00:00:00"/>
    <s v="Cumplido"/>
  </r>
  <r>
    <s v="INC000000500706"/>
    <s v="DEVICE HAS STOPPED RESPONDING TO POLLS. PPN_REGISTRADURIA_MUN_BUENOS_AIRES_CAUCA"/>
    <s v="CONECTIVIDAD WAN"/>
    <s v="Alta"/>
    <s v="Cerrado"/>
    <s v="RNEC-MONITOREO NIVEL 1"/>
    <s v="DIEGO ARMANDO ROMERO RODRIGUEZ"/>
    <m/>
    <m/>
    <x v="16"/>
    <x v="545"/>
    <d v="2020-01-15T00:00:00"/>
    <d v="1899-12-30T08:24:18"/>
    <d v="2020-01-15T00:00:00"/>
    <d v="1899-12-30T12:47:31"/>
    <x v="55"/>
    <s v="Incumplido"/>
    <s v="04:23"/>
    <x v="0"/>
    <s v="00:00"/>
    <s v="Cumplido"/>
    <d v="1899-12-30T00:00:00"/>
    <s v="Cumplido"/>
  </r>
  <r>
    <s v="INC000000500709"/>
    <s v="DEVICE HAS STOPPED RESPONDING TO POLLS. CTG_REGISTRADURIA_PINILLOS"/>
    <s v="CONECTIVIDAD WAN"/>
    <s v="Alta"/>
    <s v="Cerrado"/>
    <s v="RNEC-MONITOREO NIVEL 1"/>
    <s v="DIEGO ARMANDO ROMERO RODRIGUEZ"/>
    <m/>
    <m/>
    <x v="16"/>
    <x v="546"/>
    <d v="2020-01-15T00:00:00"/>
    <d v="1899-12-30T08:24:20"/>
    <d v="2020-01-15T00:00:00"/>
    <d v="1899-12-30T17:07:20"/>
    <x v="50"/>
    <s v="Incumplido"/>
    <s v="04:32"/>
    <x v="0"/>
    <s v="00:00"/>
    <s v="Cumplido"/>
    <d v="1899-12-30T00:00:00"/>
    <s v="Cumplido"/>
  </r>
  <r>
    <s v="INC000000500710"/>
    <s v="DEVICE HAS STOPPED RESPONDING TO POLLS. BGA_REGISTRADURIA_GAMBITA"/>
    <s v="CONECTIVIDAD WAN"/>
    <s v="Alta"/>
    <s v="Cerrado"/>
    <s v="RNEC-MONITOREO NIVEL 1"/>
    <s v="GIAN CARLO TOVAR RAMIREZ"/>
    <m/>
    <m/>
    <x v="16"/>
    <x v="546"/>
    <d v="2020-01-15T00:00:00"/>
    <d v="1899-12-30T08:24:20"/>
    <d v="2020-01-16T00:00:00"/>
    <d v="1899-12-30T10:12:37"/>
    <x v="63"/>
    <s v="Incumplido"/>
    <s v="06:37"/>
    <x v="0"/>
    <s v="00:00"/>
    <s v="Cumplido"/>
    <d v="1899-12-30T00:00:00"/>
    <s v="Cumplido"/>
  </r>
  <r>
    <s v="INC000000500722"/>
    <s v="DEVICE HAS STOPPED RESPONDING TO POLLS. BAQ_REGISTRADUR_AUX_CIUDADELA"/>
    <s v="CONECTIVIDAD WAN"/>
    <s v="Alta"/>
    <s v="Cerrado"/>
    <s v="RNEC-MONITOREO NIVEL 1"/>
    <s v="GIAN CARLO TOVAR RAMIREZ"/>
    <m/>
    <m/>
    <x v="16"/>
    <x v="547"/>
    <d v="2020-01-15T00:00:00"/>
    <d v="1899-12-30T08:49:55"/>
    <d v="2020-01-15T00:00:00"/>
    <d v="1899-12-30T15:15:04"/>
    <x v="66"/>
    <s v="Incumplido"/>
    <s v="06:21"/>
    <x v="0"/>
    <s v="00:00"/>
    <s v="Cumplido"/>
    <d v="1899-12-30T00:00:00"/>
    <s v="Cumplido"/>
  </r>
  <r>
    <s v="INC000000500726"/>
    <s v="DEVICE HAS STOPPED RESPONDING TO POLLS. SMR_REGISTRADURIA_MUN_EL_PINON_MAGDALENA"/>
    <s v="CONECTIVIDAD WAN"/>
    <s v="Alta"/>
    <s v="Cerrado"/>
    <s v="RNEC-MONITOREO NIVEL 1"/>
    <s v="DIEGO ARMANDO ROMERO RODRIGUEZ"/>
    <m/>
    <m/>
    <x v="16"/>
    <x v="548"/>
    <d v="2020-01-15T00:00:00"/>
    <d v="1899-12-30T08:57:58"/>
    <d v="2020-01-15T00:00:00"/>
    <d v="1899-12-30T14:51:56"/>
    <x v="66"/>
    <s v="Incumplido"/>
    <s v="05:51"/>
    <x v="0"/>
    <s v="00:00"/>
    <s v="Cumplido"/>
    <d v="1899-12-30T00:00:00"/>
    <s v="Cumplido"/>
  </r>
  <r>
    <s v="INC000000500759"/>
    <s v="DEVICE HAS STOPPED RESPONDING TO POLLS. CTG_REGISTRADURIA_SAN_CRISTOBAL"/>
    <s v="CONECTIVIDAD WAN"/>
    <s v="Alta"/>
    <s v="Cerrado"/>
    <s v="RNEC-MONITOREO NIVEL 1"/>
    <s v="ALBA YINET CORREDOR ESTEPA"/>
    <m/>
    <m/>
    <x v="16"/>
    <x v="549"/>
    <d v="2020-01-15T00:00:00"/>
    <d v="1899-12-30T09:38:14"/>
    <d v="2020-01-15T00:00:00"/>
    <d v="1899-12-30T15:23:54"/>
    <x v="66"/>
    <s v="Incumplido"/>
    <s v="05:45"/>
    <x v="0"/>
    <s v="00:00"/>
    <s v="Cumplido"/>
    <d v="1899-12-30T00:00:00"/>
    <s v="Cumplido"/>
  </r>
  <r>
    <s v="INC000000500802"/>
    <s v="DEVICE HAS STOPPED RESPONDING TO POLLS. BGA_REGISTRADURIA_CONTRATACION"/>
    <s v="CONECTIVIDAD WAN"/>
    <s v="Alta"/>
    <s v="Cerrado"/>
    <s v="RNEC-MONITOREO NIVEL 1"/>
    <s v="GIAN CARLO TOVAR RAMIREZ"/>
    <m/>
    <m/>
    <x v="16"/>
    <x v="546"/>
    <d v="2020-01-15T00:00:00"/>
    <d v="1899-12-30T08:24:20"/>
    <d v="2020-01-15T00:00:00"/>
    <d v="1899-12-30T15:22:50"/>
    <x v="66"/>
    <s v="Incumplido"/>
    <s v="06:54"/>
    <x v="0"/>
    <s v="00:00"/>
    <s v="Cumplido"/>
    <d v="1899-12-30T00:00:00"/>
    <s v="Cumplido"/>
  </r>
  <r>
    <s v="INC000000500807"/>
    <s v="DEVICE HAS STOPPED RESPONDING TO POLLS. MDE_REGISTRADURIA_MUN_CARACOLI_ANTIOQUIA"/>
    <s v="CONECTIVIDAD WAN"/>
    <s v="Alta"/>
    <s v="Cerrado"/>
    <s v="RNEC-MONITOREO NIVEL 1"/>
    <s v="GIAN CARLO TOVAR RAMIREZ"/>
    <m/>
    <m/>
    <x v="16"/>
    <x v="550"/>
    <d v="2020-01-15T00:00:00"/>
    <d v="1899-12-30T08:25:16"/>
    <d v="2020-01-15T00:00:00"/>
    <d v="1899-12-30T15:43:07"/>
    <x v="66"/>
    <s v="Incumplido"/>
    <s v="07:12"/>
    <x v="0"/>
    <s v="00:00"/>
    <s v="Cumplido"/>
    <d v="1899-12-30T00:00:00"/>
    <s v="Cumplido"/>
  </r>
  <r>
    <s v="INC000000500808"/>
    <s v="DEVICE HAS STOPPED RESPONDING TO POLLS. MDE_REGISTRADURIA_MUN_ANORI.yourdomain.com"/>
    <s v="CONECTIVIDAD WAN"/>
    <s v="Alta"/>
    <s v="Cerrado"/>
    <s v="RNEC-MONITOREO NIVEL 1"/>
    <s v="GIAN CARLO TOVAR RAMIREZ"/>
    <m/>
    <m/>
    <x v="16"/>
    <x v="551"/>
    <d v="2020-01-15T00:00:00"/>
    <d v="1899-12-30T08:28:21"/>
    <d v="2020-01-15T00:00:00"/>
    <d v="1899-12-30T15:54:49"/>
    <x v="66"/>
    <s v="Incumplido"/>
    <s v="07:26"/>
    <x v="0"/>
    <s v="00:00"/>
    <s v="Cumplido"/>
    <d v="1899-12-30T00:00:00"/>
    <s v="Cumplido"/>
  </r>
  <r>
    <s v="INC000000500821"/>
    <s v="DEVICE HAS STOPPED RESPONDING TO POLLS. CZU_REGISTRADURIA_SAN_MARCOS"/>
    <s v="CONECTIVIDAD WAN"/>
    <s v="Alta"/>
    <s v="Cerrado"/>
    <s v="RNEC-MONITOREO NIVEL 1"/>
    <s v="ALBA YINET CORREDOR ESTEPA"/>
    <m/>
    <m/>
    <x v="16"/>
    <x v="552"/>
    <d v="2020-01-15T00:00:00"/>
    <d v="1899-12-30T08:46:50"/>
    <d v="2020-01-15T00:00:00"/>
    <d v="1899-12-30T14:57:41"/>
    <x v="66"/>
    <s v="Incumplido"/>
    <s v="06:10"/>
    <x v="0"/>
    <s v="00:00"/>
    <s v="Cumplido"/>
    <d v="1899-12-30T00:00:00"/>
    <s v="Cumplido"/>
  </r>
  <r>
    <s v="INC000000500829"/>
    <s v="DEVICE HAS STOPPED RESPONDING TO POLLS. SMR_REGISTRADURIA_CONCORDIA"/>
    <s v="CONECTIVIDAD WAN"/>
    <s v="Alta"/>
    <s v="Cerrado"/>
    <s v="RNEC-MONITOREO NIVEL 1"/>
    <s v="GIAN CARLO TOVAR RAMIREZ"/>
    <m/>
    <m/>
    <x v="16"/>
    <x v="553"/>
    <d v="2020-01-15T00:00:00"/>
    <d v="1899-12-30T08:59:59"/>
    <d v="2020-01-15T00:00:00"/>
    <d v="1899-12-30T16:09:02"/>
    <x v="66"/>
    <s v="Incumplido"/>
    <s v="07:09"/>
    <x v="0"/>
    <s v="00:00"/>
    <s v="Cumplido"/>
    <d v="1899-12-30T00:00:00"/>
    <s v="Cumplido"/>
  </r>
  <r>
    <s v="INC000000500839"/>
    <s v="Falla de mtablet"/>
    <s v="INTERNET MÓVIL"/>
    <s v="Media"/>
    <s v="Cerrado"/>
    <s v="RNEC-MESA NIVEL 1"/>
    <s v="CINDY PAOLA RUIZ NIÑO"/>
    <m/>
    <m/>
    <x v="16"/>
    <x v="554"/>
    <d v="2020-01-15T00:00:00"/>
    <d v="1899-12-30T09:20:52"/>
    <d v="2020-01-15T00:00:00"/>
    <d v="1899-12-30T09:34:46"/>
    <x v="26"/>
    <s v="Cumplido"/>
    <s v="00:17"/>
    <x v="1"/>
    <s v="00:03"/>
    <s v="Cumplido"/>
    <d v="1899-12-30T00:02:06"/>
    <s v="Cumplido"/>
  </r>
  <r>
    <s v="INC000000500844"/>
    <s v="DEVICE HAS STOPPED RESPONDING TO POLLS. CTG_REGISTRADURIA_VILLANUEVA"/>
    <s v="CONECTIVIDAD WAN"/>
    <s v="Alta"/>
    <s v="Cerrado"/>
    <s v="RNEC-MONITOREO NIVEL 1"/>
    <s v="DIEGO ARMANDO ROMERO RODRIGUEZ"/>
    <m/>
    <m/>
    <x v="16"/>
    <x v="555"/>
    <d v="2020-01-15T00:00:00"/>
    <d v="1899-12-30T09:19:06"/>
    <d v="2020-01-16T00:00:00"/>
    <d v="1899-12-30T12:05:52"/>
    <x v="63"/>
    <s v="Incumplido"/>
    <s v="05:48"/>
    <x v="0"/>
    <s v="00:00"/>
    <s v="Cumplido"/>
    <d v="1899-12-30T00:00:00"/>
    <s v="Cumplido"/>
  </r>
  <r>
    <s v="INC000000500850"/>
    <s v="RE: Inconsistencia correo"/>
    <s v="CORREO ELECTRÓNICO"/>
    <s v="Baja"/>
    <s v="Cerrado"/>
    <s v="RNEC-SOPORTE SITIO NIVEL 1"/>
    <s v="JUAN MAURICIO FORERO LUQUE"/>
    <m/>
    <m/>
    <x v="16"/>
    <x v="556"/>
    <d v="2020-01-15T00:00:00"/>
    <d v="1899-12-30T09:33:53"/>
    <d v="2020-01-15T00:00:00"/>
    <d v="1899-12-30T10:16:47"/>
    <x v="26"/>
    <s v="Cumplido"/>
    <s v="00:04"/>
    <x v="2"/>
    <s v="00:01"/>
    <s v="Cumplido"/>
    <d v="1899-12-30T00:01:14"/>
    <s v="Cumplido"/>
  </r>
  <r>
    <s v="INC000000500855"/>
    <s v="DEVICE HAS STOPPED RESPONDING TO POLLS. BOG_REGISTRADURIA_GUATAQUI"/>
    <s v="CONECTIVIDAD WAN"/>
    <s v="Alta"/>
    <s v="Cerrado"/>
    <s v="RNEC-MONITOREO NIVEL 1"/>
    <s v="GIAN CARLO TOVAR RAMIREZ"/>
    <m/>
    <m/>
    <x v="16"/>
    <x v="557"/>
    <d v="2020-01-15T00:00:00"/>
    <d v="1899-12-30T09:39:14"/>
    <d v="2020-01-16T00:00:00"/>
    <d v="1899-12-30T10:13:31"/>
    <x v="63"/>
    <s v="Incumplido"/>
    <s v="06:38"/>
    <x v="0"/>
    <s v="00:00"/>
    <s v="Cumplido"/>
    <d v="1899-12-30T00:00:00"/>
    <s v="Cumplido"/>
  </r>
  <r>
    <s v="INC000000500915"/>
    <s v="DEVICE HAS STOPPED RESPONDING TO POLLS. SMR_REGISTRADURIA_MUN_CERRO_DE_SAN_ANTONIO_MAGDALENA"/>
    <s v="CONECTIVIDAD WAN"/>
    <s v="Alta"/>
    <s v="Cerrado"/>
    <s v="RNEC-MONITOREO NIVEL 1"/>
    <s v="ALBA YINET CORREDOR ESTEPA"/>
    <m/>
    <m/>
    <x v="16"/>
    <x v="558"/>
    <d v="2020-01-15T00:00:00"/>
    <d v="1899-12-30T08:59:00"/>
    <d v="2020-01-15T00:00:00"/>
    <d v="1899-12-30T15:10:59"/>
    <x v="66"/>
    <s v="Incumplido"/>
    <s v="06:11"/>
    <x v="0"/>
    <s v="00:00"/>
    <s v="Cumplido"/>
    <d v="1899-12-30T00:00:00"/>
    <s v="Cumplido"/>
  </r>
  <r>
    <s v="INC000000500928"/>
    <s v="Fallo Correo"/>
    <s v="CORREO ELECTRÓNICO"/>
    <s v="Media"/>
    <s v="Cerrado"/>
    <s v="RNEC-SOPORTE SITIO NIVEL 1"/>
    <s v="JUAN FELIPE CAICEDO BARRETO"/>
    <m/>
    <m/>
    <x v="16"/>
    <x v="559"/>
    <d v="2020-01-15T00:00:00"/>
    <d v="1899-12-30T09:23:13"/>
    <d v="2020-01-15T00:00:00"/>
    <d v="1899-12-30T10:26:25"/>
    <x v="26"/>
    <s v="Cumplido"/>
    <s v="01:05"/>
    <x v="1"/>
    <s v="00:02"/>
    <s v="Cumplido"/>
    <d v="1899-12-30T00:02:02"/>
    <s v="Cumplido"/>
  </r>
  <r>
    <s v="INC000000500933"/>
    <s v="Falla correo - Piso 5 - Oficina Tutelas"/>
    <s v="CORREO ELECTRÓNICO"/>
    <s v="Media"/>
    <s v="Cerrado"/>
    <s v="RNEC-SOPORTE SITIO NIVEL 1"/>
    <s v="JUAN MAURICIO FORERO LUQUE"/>
    <m/>
    <m/>
    <x v="16"/>
    <x v="560"/>
    <d v="2020-01-15T00:00:00"/>
    <d v="1899-12-30T09:29:02"/>
    <d v="2020-01-15T00:00:00"/>
    <d v="1899-12-30T10:17:39"/>
    <x v="26"/>
    <s v="Cumplido"/>
    <s v="00:08"/>
    <x v="1"/>
    <s v="00:01"/>
    <s v="Cumplido"/>
    <d v="1899-12-30T00:01:42"/>
    <s v="Cumplido"/>
  </r>
  <r>
    <s v="INC000000500936"/>
    <s v="Fallas Telefonia Ip"/>
    <s v="TELEFONÍA IP"/>
    <s v="Alta"/>
    <s v="Cerrado"/>
    <s v="RNEC-MESA NIVEL 1"/>
    <s v="LINA MARIA CRUZ BARRAGAN"/>
    <m/>
    <m/>
    <x v="16"/>
    <x v="561"/>
    <d v="2020-01-15T00:00:00"/>
    <d v="1899-12-30T09:34:19"/>
    <d v="2020-01-15T00:00:00"/>
    <d v="1899-12-30T17:30:48"/>
    <x v="50"/>
    <s v="Cumplido"/>
    <s v="00:07"/>
    <x v="1"/>
    <s v="00:02"/>
    <s v="Cumplido"/>
    <d v="1899-12-30T01:54:10"/>
    <s v="Incumplido"/>
  </r>
  <r>
    <s v="INC000000500965"/>
    <s v="DEVICE HAS STOPPED RESPONDING TO POLLS. MTR_REGISTRADURIA_PUEBLO_NUEVO_CORDOBA"/>
    <s v="CONECTIVIDAD WAN"/>
    <s v="Alta"/>
    <s v="Cerrado"/>
    <s v="RNEC-MONITOREO NIVEL 1"/>
    <s v="DIEGO ARMANDO ROMERO RODRIGUEZ"/>
    <m/>
    <m/>
    <x v="16"/>
    <x v="562"/>
    <d v="2020-01-15T00:00:00"/>
    <d v="1899-12-30T10:15:29"/>
    <d v="2020-01-15T00:00:00"/>
    <d v="1899-12-30T15:17:38"/>
    <x v="66"/>
    <s v="Incumplido"/>
    <s v="05:00"/>
    <x v="0"/>
    <s v="00:00"/>
    <s v="Cumplido"/>
    <d v="1899-12-30T00:00:00"/>
    <s v="Cumplido"/>
  </r>
  <r>
    <s v="INC000000500982"/>
    <s v="DEVICE HAS STOPPED RESPONDING TO POLLS. BQA_REGISTRADURIA_JUAN_DE_ACOSTA_ATLANTICO"/>
    <s v="CONECTIVIDAD WAN"/>
    <s v="Alta"/>
    <s v="Cerrado"/>
    <s v="RNEC-MONITOREO NIVEL 1"/>
    <s v="GIAN CARLO TOVAR RAMIREZ"/>
    <m/>
    <m/>
    <x v="16"/>
    <x v="563"/>
    <d v="2020-01-15T00:00:00"/>
    <d v="1899-12-30T11:00:59"/>
    <d v="2020-01-16T00:00:00"/>
    <d v="1899-12-30T10:13:59"/>
    <x v="63"/>
    <s v="Incumplido"/>
    <s v="05:20"/>
    <x v="0"/>
    <s v="00:00"/>
    <s v="Cumplido"/>
    <d v="1899-12-30T00:00:00"/>
    <s v="Cumplido"/>
  </r>
  <r>
    <s v="INC000000501018"/>
    <s v="DEVICE HAS STOPPED RESPONDING TO POLLS. CLO_REGISTRADURIA_EL_DOVIO"/>
    <s v="CONECTIVIDAD WAN"/>
    <s v="Alta"/>
    <s v="Cerrado"/>
    <s v="RNEC-MONITOREO NIVEL 1"/>
    <s v="ALBA YINET CORREDOR ESTEPA"/>
    <m/>
    <m/>
    <x v="16"/>
    <x v="564"/>
    <d v="2020-01-15T00:00:00"/>
    <d v="1899-12-30T10:44:38"/>
    <d v="2020-01-15T00:00:00"/>
    <d v="1899-12-30T16:49:26"/>
    <x v="50"/>
    <s v="Incumplido"/>
    <s v="06:04"/>
    <x v="0"/>
    <s v="00:00"/>
    <s v="Cumplido"/>
    <d v="1899-12-30T00:00:00"/>
    <s v="Cumplido"/>
  </r>
  <r>
    <s v="INC000000501081"/>
    <s v="DEVICE HAS STOPPED RESPONDING TO POLLS. BOG_REGISTRADURIA_COTA"/>
    <s v="CONECTIVIDAD WAN"/>
    <s v="Alta"/>
    <s v="Cerrado"/>
    <s v="RNEC-MONITOREO NIVEL 1"/>
    <s v="DIEGO ARMANDO ROMERO RODRIGUEZ"/>
    <m/>
    <m/>
    <x v="16"/>
    <x v="565"/>
    <d v="2020-01-15T00:00:00"/>
    <d v="1899-12-30T11:53:05"/>
    <d v="2020-01-15T00:00:00"/>
    <d v="1899-12-30T15:47:56"/>
    <x v="66"/>
    <s v="Incumplido"/>
    <s v="03:52"/>
    <x v="0"/>
    <s v="00:00"/>
    <s v="Cumplido"/>
    <d v="1899-12-30T00:00:00"/>
    <s v="Cumplido"/>
  </r>
  <r>
    <s v="INC000000501153"/>
    <s v="Fallo Correo"/>
    <s v="CORREO ELECTRÓNICO"/>
    <s v="Media"/>
    <s v="Cerrado"/>
    <s v="RNEC-SOPORTE SITIO NIVEL 1"/>
    <s v="JUAN MAURICIO FORERO LUQUE"/>
    <m/>
    <m/>
    <x v="16"/>
    <x v="566"/>
    <d v="2020-01-15T00:00:00"/>
    <d v="1899-12-30T11:39:50"/>
    <d v="2020-01-15T00:00:00"/>
    <d v="1899-12-30T13:47:34"/>
    <x v="55"/>
    <s v="Cumplido"/>
    <s v="01:00"/>
    <x v="1"/>
    <s v="00:04"/>
    <s v="Cumplido"/>
    <d v="1899-12-30T00:03:20"/>
    <s v="Cumplido"/>
  </r>
  <r>
    <s v="INC000000501181"/>
    <s v="DEVICE HAS STOPPED RESPONDING TO POLLS. UIB_REGISTRADURIA_MUN_BOJAYA_CHOCO"/>
    <s v="CONECTIVIDAD WAN"/>
    <s v="Alta"/>
    <s v="Cerrado"/>
    <s v="RNEC-MONITOREO NIVEL 1"/>
    <s v="GIAN CARLO TOVAR RAMIREZ"/>
    <m/>
    <m/>
    <x v="16"/>
    <x v="567"/>
    <d v="2020-01-15T00:00:00"/>
    <d v="1899-12-30T12:29:20"/>
    <d v="2020-01-16T00:00:00"/>
    <d v="1899-12-30T10:14:38"/>
    <x v="63"/>
    <s v="Incumplido"/>
    <s v="04:38"/>
    <x v="0"/>
    <s v="00:00"/>
    <s v="Cumplido"/>
    <d v="1899-12-30T00:00:00"/>
    <s v="Cumplido"/>
  </r>
  <r>
    <s v="INC000000501188"/>
    <s v="DEVICE HAS STOPPED RESPONDING TO POLLS. BOG_REGISTRADURIA_GUADUAS_CUNDINAMARCA"/>
    <s v="CONECTIVIDAD WAN"/>
    <s v="Alta"/>
    <s v="Cerrado"/>
    <s v="RNEC-MONITOREO NIVEL 1"/>
    <s v="DIEGO ARMANDO ROMERO RODRIGUEZ"/>
    <m/>
    <m/>
    <x v="16"/>
    <x v="568"/>
    <d v="2020-01-15T00:00:00"/>
    <d v="1899-12-30T12:41:39"/>
    <d v="2020-01-15T00:00:00"/>
    <d v="1899-12-30T16:04:14"/>
    <x v="66"/>
    <s v="Incumplido"/>
    <s v="03:18"/>
    <x v="0"/>
    <s v="00:00"/>
    <s v="Cumplido"/>
    <d v="1899-12-30T00:00:00"/>
    <s v="Cumplido"/>
  </r>
  <r>
    <s v="INC000000501189"/>
    <s v="DEVICE HAS STOPPED RESPONDING TO POLLS. SKTJ_REGISTRADURIA_TIBANA"/>
    <s v="CONECTIVIDAD WAN"/>
    <s v="Alta"/>
    <s v="Cerrado"/>
    <s v="RNEC-MONITOREO NIVEL 1"/>
    <s v="GIAN CARLO TOVAR RAMIREZ"/>
    <m/>
    <m/>
    <x v="16"/>
    <x v="569"/>
    <d v="2020-01-15T00:00:00"/>
    <d v="1899-12-30T12:42:35"/>
    <d v="2020-01-16T00:00:00"/>
    <d v="1899-12-30T08:27:51"/>
    <x v="64"/>
    <s v="Incumplido"/>
    <s v="19:39"/>
    <x v="0"/>
    <s v="00:00"/>
    <s v="Cumplido"/>
    <d v="1899-12-30T00:00:00"/>
    <s v="Cumplido"/>
  </r>
  <r>
    <s v="INC000000501225"/>
    <s v="DEVICE HAS STOPPED RESPONDING TO POLLS. PSO_REGISTRADURIA_ROBERTO_PAYAN_NARINO"/>
    <s v="CONECTIVIDAD WAN"/>
    <s v="Alta"/>
    <s v="Cerrado"/>
    <s v="RNEC-MONITOREO NIVEL 1"/>
    <s v="ALBA YINET CORREDOR ESTEPA"/>
    <m/>
    <m/>
    <x v="16"/>
    <x v="570"/>
    <d v="2020-01-15T00:00:00"/>
    <d v="1899-12-30T12:05:10"/>
    <d v="2020-01-16T00:00:00"/>
    <d v="1899-12-30T17:01:12"/>
    <x v="45"/>
    <s v="Incumplido"/>
    <s v="04:56"/>
    <x v="0"/>
    <s v="00:00"/>
    <s v="Cumplido"/>
    <d v="1899-12-30T00:00:00"/>
    <s v="Cumplido"/>
  </r>
  <r>
    <s v="INC000000501226"/>
    <s v="DEVICE HAS STOPPED RESPONDING TO POLLS. PSO_REGISTRADURIA_MAGUI_NARINO"/>
    <s v="CONECTIVIDAD WAN"/>
    <s v="Alta"/>
    <s v="Cerrado"/>
    <s v="RNEC-MONITOREO NIVEL 1"/>
    <s v="ALBA YINET CORREDOR ESTEPA"/>
    <m/>
    <m/>
    <x v="16"/>
    <x v="570"/>
    <d v="2020-01-15T00:00:00"/>
    <d v="1899-12-30T12:05:10"/>
    <d v="2020-01-16T00:00:00"/>
    <d v="1899-12-30T17:05:18"/>
    <x v="45"/>
    <s v="Incumplido"/>
    <s v="05:07"/>
    <x v="0"/>
    <s v="00:00"/>
    <s v="Cumplido"/>
    <d v="1899-12-30T00:00:00"/>
    <s v="Cumplido"/>
  </r>
  <r>
    <s v="INC000000501241"/>
    <s v="DEVICE HAS STOPPED RESPONDING TO POLLS. EYP_REGISTRADURIA_NUNCHIA"/>
    <s v="CONECTIVIDAD WAN"/>
    <s v="Alta"/>
    <s v="Cerrado"/>
    <s v="RNEC-MONITOREO NIVEL 1"/>
    <s v="GIAN CARLO TOVAR RAMIREZ"/>
    <m/>
    <m/>
    <x v="16"/>
    <x v="571"/>
    <d v="2020-01-15T00:00:00"/>
    <d v="1899-12-30T12:17:18"/>
    <d v="2020-01-16T00:00:00"/>
    <d v="1899-12-30T08:35:38"/>
    <x v="64"/>
    <s v="Incumplido"/>
    <s v="20:15"/>
    <x v="0"/>
    <s v="00:00"/>
    <s v="Cumplido"/>
    <d v="1899-12-30T00:00:00"/>
    <s v="Cumplido"/>
  </r>
  <r>
    <s v="INC000000501245"/>
    <s v="DEVICE HAS STOPPED RESPONDING TO POLLS. UIB_REGISTRADURIA_MUN_SIPI_CHOCO"/>
    <s v="CONECTIVIDAD WAN"/>
    <s v="Alta"/>
    <s v="Cerrado"/>
    <s v="RNEC-MONITOREO NIVEL 1"/>
    <s v="DIEGO ARMANDO ROMERO RODRIGUEZ"/>
    <m/>
    <m/>
    <x v="16"/>
    <x v="572"/>
    <d v="2020-01-15T00:00:00"/>
    <d v="1899-12-30T12:26:21"/>
    <d v="2020-01-15T00:00:00"/>
    <d v="1899-12-30T16:58:49"/>
    <x v="50"/>
    <s v="Incumplido"/>
    <s v="04:28"/>
    <x v="0"/>
    <s v="00:00"/>
    <s v="Cumplido"/>
    <d v="1899-12-30T00:00:00"/>
    <s v="Cumplido"/>
  </r>
  <r>
    <s v="INC000000501258"/>
    <s v="DEVICE HAS STOPPED RESPONDING TO POLLS. VVC_REGISTRADURIA_EL_CASTILLO"/>
    <s v="CONECTIVIDAD WAN"/>
    <s v="Alta"/>
    <s v="Cerrado"/>
    <s v="RNEC-MONITOREO NIVEL 1"/>
    <s v="DIEGO ARMANDO ROMERO RODRIGUEZ"/>
    <m/>
    <m/>
    <x v="16"/>
    <x v="573"/>
    <d v="2020-01-15T00:00:00"/>
    <d v="1899-12-30T12:49:38"/>
    <d v="2020-01-15T00:00:00"/>
    <d v="1899-12-30T18:20:10"/>
    <x v="50"/>
    <s v="Incumplido"/>
    <s v="05:28"/>
    <x v="0"/>
    <s v="00:00"/>
    <s v="Cumplido"/>
    <d v="1899-12-30T00:00:00"/>
    <s v="Cumplido"/>
  </r>
  <r>
    <s v="INC000000501261"/>
    <s v="DEVICE HAS STOPPED RESPONDING TO POLLS. IBE_REGISTRADURIA_MUN_VILLAHERMOSA"/>
    <s v="CONECTIVIDAD WAN"/>
    <s v="Alta"/>
    <s v="Cerrado"/>
    <s v="RNEC-MONITOREO NIVEL 1"/>
    <s v="GIAN CARLO TOVAR RAMIREZ"/>
    <m/>
    <m/>
    <x v="16"/>
    <x v="574"/>
    <d v="2020-01-15T00:00:00"/>
    <d v="1899-12-30T12:50:40"/>
    <d v="2020-01-16T00:00:00"/>
    <d v="1899-12-30T08:41:04"/>
    <x v="64"/>
    <s v="Incumplido"/>
    <s v="19:47"/>
    <x v="0"/>
    <s v="00:00"/>
    <s v="Cumplido"/>
    <d v="1899-12-30T00:00:00"/>
    <s v="Cumplido"/>
  </r>
  <r>
    <s v="INC000000501272"/>
    <s v="DEVICE HAS STOPPED RESPONDING TO POLLS. VUP_PUERTO_BELLO_NABUZIMAKE"/>
    <s v="CONECTIVIDAD WAN"/>
    <s v="Alta"/>
    <s v="Cerrado"/>
    <s v="RNEC-MONITOREO NIVEL 1"/>
    <s v="ALBA YINET CORREDOR ESTEPA"/>
    <m/>
    <m/>
    <x v="16"/>
    <x v="575"/>
    <d v="2020-01-15T00:00:00"/>
    <d v="1899-12-30T13:12:48"/>
    <d v="2020-01-15T00:00:00"/>
    <d v="1899-12-30T17:43:29"/>
    <x v="50"/>
    <s v="Incumplido"/>
    <s v="04:30"/>
    <x v="0"/>
    <s v="00:00"/>
    <s v="Cumplido"/>
    <d v="1899-12-30T00:00:00"/>
    <s v="Cumplido"/>
  </r>
  <r>
    <s v="INC000000501315"/>
    <s v="DEVICE HAS STOPPED RESPONDING TO POLLS. SKTJ_REGISTRADURIA_VIRACACHA"/>
    <s v="CONECTIVIDAD WAN"/>
    <s v="Alta"/>
    <s v="Cerrado"/>
    <s v="RNEC-MONITOREO NIVEL 1"/>
    <s v="DIEGO ARMANDO ROMERO RODRIGUEZ"/>
    <m/>
    <m/>
    <x v="16"/>
    <x v="576"/>
    <d v="2020-01-15T00:00:00"/>
    <d v="1899-12-30T12:56:41"/>
    <d v="2020-01-16T00:00:00"/>
    <d v="1899-12-30T14:26:00"/>
    <x v="52"/>
    <s v="Incumplido"/>
    <s v="25:25"/>
    <x v="0"/>
    <s v="00:00"/>
    <s v="Cumplido"/>
    <d v="1899-12-30T00:00:00"/>
    <s v="Cumplido"/>
  </r>
  <r>
    <s v="INC000000501396"/>
    <s v="Caída de canal - Delegación Departamental Vichada"/>
    <s v="CONECTIVIDAD WAN"/>
    <s v="Alta"/>
    <s v="Cerrado"/>
    <s v="RNEC-MONITOREO NIVEL 1"/>
    <s v="ALBA YINET CORREDOR ESTEPA"/>
    <m/>
    <m/>
    <x v="16"/>
    <x v="577"/>
    <d v="2020-01-15T00:00:00"/>
    <d v="1899-12-30T15:37:46"/>
    <d v="2020-01-15T00:00:00"/>
    <d v="1899-12-30T16:32:12"/>
    <x v="66"/>
    <s v="Cumplido"/>
    <s v="00:02"/>
    <x v="0"/>
    <s v="00:02"/>
    <s v="Cumplido"/>
    <d v="1899-12-30T00:03:55"/>
    <s v="Cumplido"/>
  </r>
  <r>
    <s v="INC000000501401"/>
    <s v="DEVICE HAS STOPPED RESPONDING TO POLLS. PSO_REGISTRADURIA_FRANCISCO_PIZARRO_NARINO"/>
    <s v="CONECTIVIDAD WAN"/>
    <s v="Alta"/>
    <s v="Cerrado"/>
    <s v="RNEC-MONITOREO NIVEL 1"/>
    <s v="ALBA YINET CORREDOR ESTEPA"/>
    <m/>
    <m/>
    <x v="16"/>
    <x v="578"/>
    <d v="2020-01-15T00:00:00"/>
    <d v="1899-12-30T13:20:52"/>
    <d v="2020-01-16T00:00:00"/>
    <d v="1899-12-30T08:31:05"/>
    <x v="64"/>
    <s v="Incumplido"/>
    <s v="19:10"/>
    <x v="0"/>
    <s v="00:00"/>
    <s v="Cumplido"/>
    <d v="1899-12-30T00:00:00"/>
    <s v="Cumplido"/>
  </r>
  <r>
    <s v="INC000000501418"/>
    <s v="DEVICE HAS STOPPED RESPONDING TO POLLS. MTR_REGISTRADURIA_BUENAVISTA"/>
    <s v="CONECTIVIDAD WAN"/>
    <s v="Alta"/>
    <s v="Cerrado"/>
    <s v="RNEC-MONITOREO NIVEL 1"/>
    <s v="ALBA YINET CORREDOR ESTEPA"/>
    <m/>
    <m/>
    <x v="16"/>
    <x v="579"/>
    <d v="2020-01-15T00:00:00"/>
    <d v="1899-12-30T14:22:14"/>
    <d v="2020-01-16T00:00:00"/>
    <d v="1899-12-30T08:35:59"/>
    <x v="64"/>
    <s v="Incumplido"/>
    <s v="18:13"/>
    <x v="0"/>
    <s v="00:00"/>
    <s v="Cumplido"/>
    <d v="1899-12-30T00:00:00"/>
    <s v="Cumplido"/>
  </r>
  <r>
    <s v="INC000000501445"/>
    <s v="Falla Correo - Oficina Conciliaciones - Piso 3"/>
    <s v="CONECTIVIDAD LAN"/>
    <s v="Media"/>
    <s v="Cerrado"/>
    <s v="RNEC-SOPORTE SITIO NIVEL 1"/>
    <s v="JUAN MAURICIO FORERO LUQUE"/>
    <m/>
    <m/>
    <x v="16"/>
    <x v="580"/>
    <d v="2020-01-15T00:00:00"/>
    <d v="1899-12-30T15:28:38"/>
    <d v="2020-01-15T00:00:00"/>
    <d v="1899-12-30T16:00:06"/>
    <x v="66"/>
    <s v="Cumplido"/>
    <s v="00:09"/>
    <x v="1"/>
    <s v="00:07"/>
    <s v="Cumplido"/>
    <d v="1899-12-30T00:07:01"/>
    <s v="Cumplido"/>
  </r>
  <r>
    <s v="INC000000501461"/>
    <s v="Fallo Correo"/>
    <s v="CORREO ELECTRÓNICO"/>
    <s v="Media"/>
    <s v="Cerrado"/>
    <s v="RNEC-SOPORTE SITIO NIVEL 1"/>
    <s v="JUAN MAURICIO FORERO LUQUE"/>
    <m/>
    <m/>
    <x v="16"/>
    <x v="581"/>
    <d v="2020-01-15T00:00:00"/>
    <d v="1899-12-30T16:06:50"/>
    <d v="2020-01-15T00:00:00"/>
    <d v="1899-12-30T16:51:11"/>
    <x v="50"/>
    <s v="Cumplido"/>
    <s v="00:46"/>
    <x v="1"/>
    <s v="00:02"/>
    <s v="Cumplido"/>
    <d v="1899-12-30T00:01:56"/>
    <s v="Cumplido"/>
  </r>
  <r>
    <s v="INC000000501466"/>
    <s v="DEVICE HAS STOPPED RESPONDING TO POLLS. CZU_REGISTRADURIA_BUENAVISTA"/>
    <s v="CONECTIVIDAD WAN"/>
    <s v="Alta"/>
    <s v="Cerrado"/>
    <s v="RNEC-MONITOREO NIVEL 1"/>
    <s v="DIEGO ARMANDO ROMERO RODRIGUEZ"/>
    <m/>
    <m/>
    <x v="16"/>
    <x v="582"/>
    <d v="2020-01-15T00:00:00"/>
    <d v="1899-12-30T16:23:16"/>
    <d v="2020-01-16T00:00:00"/>
    <d v="1899-12-30T15:00:08"/>
    <x v="52"/>
    <s v="Incumplido"/>
    <s v="22:36"/>
    <x v="0"/>
    <s v="00:00"/>
    <s v="Cumplido"/>
    <d v="1899-12-30T00:00:00"/>
    <s v="Cumplido"/>
  </r>
  <r>
    <s v="INC000000501467"/>
    <s v="DEVICE HAS STOPPED RESPONDING TO POLLS. CTG_REGISTRADURIA_MUN_ALTOS_DEL_ROSARIO_BOLIVAR"/>
    <s v="CONECTIVIDAD WAN"/>
    <s v="Alta"/>
    <s v="Cerrado"/>
    <s v="RNEC-MONITOREO NIVEL 1"/>
    <s v="DIEGO ARMANDO ROMERO RODRIGUEZ"/>
    <m/>
    <m/>
    <x v="16"/>
    <x v="582"/>
    <d v="2020-01-15T00:00:00"/>
    <d v="1899-12-30T16:23:16"/>
    <d v="2020-01-16T00:00:00"/>
    <d v="1899-12-30T15:08:29"/>
    <x v="52"/>
    <s v="Incumplido"/>
    <s v="22:45"/>
    <x v="0"/>
    <s v="00:00"/>
    <s v="Cumplido"/>
    <d v="1899-12-30T00:00:00"/>
    <s v="Cumplido"/>
  </r>
  <r>
    <s v="INC000000501468"/>
    <s v="DEVICE HAS STOPPED RESPONDING TO POLLS. VVC_REGISTRADURIA_CABUYARO"/>
    <s v="CONECTIVIDAD WAN"/>
    <s v="Alta"/>
    <s v="Cerrado"/>
    <s v="RNEC-MONITOREO NIVEL 1"/>
    <s v="DIEGO ARMANDO ROMERO RODRIGUEZ"/>
    <m/>
    <m/>
    <x v="16"/>
    <x v="582"/>
    <d v="2020-01-15T00:00:00"/>
    <d v="1899-12-30T16:23:16"/>
    <d v="2020-01-16T00:00:00"/>
    <d v="1899-12-30T15:16:12"/>
    <x v="52"/>
    <s v="Incumplido"/>
    <s v="22:49"/>
    <x v="0"/>
    <s v="00:00"/>
    <s v="Cumplido"/>
    <d v="1899-12-30T00:00:00"/>
    <s v="Cumplido"/>
  </r>
  <r>
    <s v="INC000000501470"/>
    <s v="DEVICE HAS STOPPED RESPONDING TO POLLS. BOL_SANTA_CATALINA.yourdomain.com"/>
    <s v="CONECTIVIDAD WAN"/>
    <s v="Alta"/>
    <s v="Cerrado"/>
    <s v="RNEC-MONITOREO NIVEL 1"/>
    <s v="GIAN CARLO TOVAR RAMIREZ"/>
    <m/>
    <m/>
    <x v="16"/>
    <x v="583"/>
    <d v="2020-01-15T00:00:00"/>
    <d v="1899-12-30T16:28:06"/>
    <d v="2020-01-16T00:00:00"/>
    <d v="1899-12-30T08:47:53"/>
    <x v="64"/>
    <s v="Incumplido"/>
    <s v="16:15"/>
    <x v="0"/>
    <s v="00:00"/>
    <s v="Cumplido"/>
    <d v="1899-12-30T00:00:00"/>
    <s v="Cumplido"/>
  </r>
  <r>
    <s v="INC000000501473"/>
    <s v="DEVICE HAS STOPPED RESPONDING TO POLLS. PPN_REGISTRADURIA_VILLARICA"/>
    <s v="CONECTIVIDAD WAN"/>
    <s v="Alta"/>
    <s v="Cerrado"/>
    <s v="RNEC-MONITOREO NIVEL 1"/>
    <s v="DIEGO ARMANDO ROMERO RODRIGUEZ"/>
    <m/>
    <m/>
    <x v="16"/>
    <x v="584"/>
    <d v="2020-01-15T00:00:00"/>
    <d v="1899-12-30T16:35:07"/>
    <d v="2020-01-16T00:00:00"/>
    <d v="1899-12-30T15:35:36"/>
    <x v="52"/>
    <s v="Incumplido"/>
    <s v="23:00"/>
    <x v="0"/>
    <s v="00:00"/>
    <s v="Cumplido"/>
    <d v="1899-12-30T00:00:00"/>
    <s v="Cumplido"/>
  </r>
  <r>
    <s v="INC000000501476"/>
    <s v="DEVICE HAS STOPPED RESPONDING TO POLLS. MTR_REGISTRADURIA_MUN_LORICA_CORDOBA"/>
    <s v="CONECTIVIDAD WAN"/>
    <s v="Alta"/>
    <s v="Cerrado"/>
    <s v="RNEC-MONITOREO NIVEL 1"/>
    <s v="ALBA YINET CORREDOR ESTEPA"/>
    <m/>
    <m/>
    <x v="16"/>
    <x v="585"/>
    <d v="2020-01-15T00:00:00"/>
    <d v="1899-12-30T16:45:08"/>
    <d v="2020-01-16T00:00:00"/>
    <d v="1899-12-30T08:46:10"/>
    <x v="64"/>
    <s v="Incumplido"/>
    <s v="16:01"/>
    <x v="0"/>
    <s v="00:00"/>
    <s v="Cumplido"/>
    <d v="1899-12-30T00:00:00"/>
    <s v="Cumplido"/>
  </r>
  <r>
    <s v="INC000000501483"/>
    <s v="DEVICE HAS STOPPED RESPONDING TO POLLS. MDE_REGISTRADURIA_MUN_SOPETRAN_ANTIOQUIA"/>
    <s v="CONECTIVIDAD WAN"/>
    <s v="Alta"/>
    <s v="Cerrado"/>
    <s v="RNEC-MONITOREO NIVEL 1"/>
    <s v="GIAN CARLO TOVAR RAMIREZ"/>
    <m/>
    <m/>
    <x v="16"/>
    <x v="586"/>
    <d v="2020-01-15T00:00:00"/>
    <d v="1899-12-30T17:10:11"/>
    <d v="2020-01-16T00:00:00"/>
    <d v="1899-12-30T08:55:24"/>
    <x v="64"/>
    <s v="Incumplido"/>
    <s v="15:41"/>
    <x v="0"/>
    <s v="00:00"/>
    <s v="Cumplido"/>
    <d v="1899-12-30T00:00:00"/>
    <s v="Cumplido"/>
  </r>
  <r>
    <s v="INC000000501487"/>
    <s v="DEVICE HAS STOPPED RESPONDING TO POLLS. CLO_REGISTRADURIA_ULLOA"/>
    <s v="CONECTIVIDAD WAN"/>
    <s v="Alta"/>
    <s v="Cerrado"/>
    <s v="RNEC-MONITOREO NIVEL 1"/>
    <s v="GIAN CARLO TOVAR RAMIREZ"/>
    <m/>
    <m/>
    <x v="16"/>
    <x v="587"/>
    <d v="2020-01-15T00:00:00"/>
    <d v="1899-12-30T17:18:12"/>
    <d v="2020-01-16T00:00:00"/>
    <d v="1899-12-30T09:01:46"/>
    <x v="64"/>
    <s v="Incumplido"/>
    <s v="15:39"/>
    <x v="0"/>
    <s v="00:00"/>
    <s v="Cumplido"/>
    <d v="1899-12-30T00:00:00"/>
    <s v="Cumplido"/>
  </r>
  <r>
    <s v="INC000000501488"/>
    <s v="DEVICE HAS STOPPED RESPONDING TO POLLS. SKTJ_REGISTRADURIA_OICATA"/>
    <s v="CONECTIVIDAD WAN"/>
    <s v="Alta"/>
    <s v="Cerrado"/>
    <s v="RNEC-MONITOREO NIVEL 1"/>
    <s v="DIEGO ARMANDO ROMERO RODRIGUEZ"/>
    <m/>
    <m/>
    <x v="16"/>
    <x v="587"/>
    <d v="2020-01-15T00:00:00"/>
    <d v="1899-12-30T17:18:12"/>
    <d v="2020-01-16T00:00:00"/>
    <d v="1899-12-30T15:44:04"/>
    <x v="52"/>
    <s v="Incumplido"/>
    <s v="22:25"/>
    <x v="0"/>
    <s v="00:00"/>
    <s v="Cumplido"/>
    <d v="1899-12-30T00:00:00"/>
    <s v="Cumplido"/>
  </r>
  <r>
    <s v="INC000000501491"/>
    <s v="DEVICE HAS STOPPED RESPONDING TO POLLS. VVC_REGISTRADURIA_MUN_PUERTO_LLERAS_META"/>
    <s v="CONECTIVIDAD WAN"/>
    <s v="Alta"/>
    <s v="Cerrado"/>
    <s v="RNEC-MONITOREO NIVEL 1"/>
    <s v="DIEGO ARMANDO ROMERO RODRIGUEZ"/>
    <m/>
    <m/>
    <x v="16"/>
    <x v="588"/>
    <d v="2020-01-15T00:00:00"/>
    <d v="1899-12-30T17:21:13"/>
    <d v="2020-01-16T00:00:00"/>
    <d v="1899-12-30T15:51:13"/>
    <x v="52"/>
    <s v="Incumplido"/>
    <s v="22:30"/>
    <x v="0"/>
    <s v="00:00"/>
    <s v="Cumplido"/>
    <d v="1899-12-30T00:00:00"/>
    <s v="Cumplido"/>
  </r>
  <r>
    <s v="INC000000501492"/>
    <s v="DEVICE HAS STOPPED RESPONDING TO POLLS. CTG_REGISTRADURIA_TURBACO_BOLIVAR"/>
    <s v="CONECTIVIDAD WAN"/>
    <s v="Alta"/>
    <s v="Cerrado"/>
    <s v="RNEC-MONITOREO NIVEL 1"/>
    <s v="ALBA YINET CORREDOR ESTEPA"/>
    <m/>
    <m/>
    <x v="16"/>
    <x v="589"/>
    <d v="2020-01-15T00:00:00"/>
    <d v="1899-12-30T17:22:13"/>
    <d v="2020-01-16T00:00:00"/>
    <d v="1899-12-30T08:39:42"/>
    <x v="64"/>
    <s v="Incumplido"/>
    <s v="15:17"/>
    <x v="0"/>
    <s v="00:00"/>
    <s v="Cumplido"/>
    <d v="1899-12-30T00:00:00"/>
    <s v="Cumplido"/>
  </r>
  <r>
    <s v="INC000000501493"/>
    <s v="DEVICE HAS STOPPED RESPONDING TO POLLS. BOG__REGISTRADURIA_SAN_CAYETANO"/>
    <s v="CONECTIVIDAD WAN"/>
    <s v="Alta"/>
    <s v="Cerrado"/>
    <s v="RNEC-MONITOREO NIVEL 1"/>
    <s v="DIEGO ARMANDO ROMERO RODRIGUEZ"/>
    <m/>
    <m/>
    <x v="16"/>
    <x v="590"/>
    <d v="2020-01-15T00:00:00"/>
    <d v="1899-12-30T17:24:13"/>
    <d v="2020-01-16T00:00:00"/>
    <d v="1899-12-30T16:01:02"/>
    <x v="52"/>
    <s v="Incumplido"/>
    <s v="22:36"/>
    <x v="0"/>
    <s v="00:00"/>
    <s v="Cumplido"/>
    <d v="1899-12-30T00:00:00"/>
    <s v="Cumplido"/>
  </r>
  <r>
    <s v="INC000000501495"/>
    <s v="DEVICE HAS STOPPED RESPONDING TO POLLS. UIB_REGISTRADURIA_MUN_CARMEN_DEL_DARIEN_CHOCO"/>
    <s v="CONECTIVIDAD WAN"/>
    <s v="Alta"/>
    <s v="Cerrado"/>
    <s v="RNEC-MONITOREO NIVEL 1"/>
    <s v="ALBA YINET CORREDOR ESTEPA"/>
    <m/>
    <m/>
    <x v="16"/>
    <x v="591"/>
    <d v="2020-01-15T00:00:00"/>
    <d v="1899-12-30T17:30:14"/>
    <d v="2020-01-16T00:00:00"/>
    <d v="1899-12-30T08:51:46"/>
    <x v="64"/>
    <s v="Incumplido"/>
    <s v="15:21"/>
    <x v="0"/>
    <s v="00:00"/>
    <s v="Cumplido"/>
    <d v="1899-12-30T00:00:00"/>
    <s v="Cumplido"/>
  </r>
  <r>
    <s v="INC000000501497"/>
    <s v="DEVICE HAS STOPPED RESPONDING TO POLLS. GUS_REGISTRADURIA_MUN_CUBARA_BOYACA"/>
    <s v="CONECTIVIDAD WAN"/>
    <s v="Alta"/>
    <s v="Cerrado"/>
    <s v="RNEC-MONITOREO NIVEL 1"/>
    <s v="DIEGO ARMANDO ROMERO RODRIGUEZ"/>
    <m/>
    <m/>
    <x v="16"/>
    <x v="592"/>
    <d v="2020-01-15T00:00:00"/>
    <d v="1899-12-30T17:33:14"/>
    <d v="2020-01-16T00:00:00"/>
    <d v="1899-12-30T16:34:13"/>
    <x v="45"/>
    <s v="Incumplido"/>
    <s v="23:00"/>
    <x v="0"/>
    <s v="00:00"/>
    <s v="Cumplido"/>
    <d v="1899-12-30T00:00:00"/>
    <s v="Cumplido"/>
  </r>
  <r>
    <s v="INC000000501499"/>
    <s v="DEVICE HAS STOPPED RESPONDING TO POLLS. PEI_REGISTRADURIA_APIA"/>
    <s v="CONECTIVIDAD WAN"/>
    <s v="Alta"/>
    <s v="Cerrado"/>
    <s v="RNEC-MONITOREO NIVEL 1"/>
    <s v="ALBA YINET CORREDOR ESTEPA"/>
    <m/>
    <m/>
    <x v="16"/>
    <x v="593"/>
    <d v="2020-01-15T00:00:00"/>
    <d v="1899-12-30T17:34:14"/>
    <d v="2020-01-16T00:00:00"/>
    <d v="1899-12-30T10:54:11"/>
    <x v="63"/>
    <s v="Incumplido"/>
    <s v="17:19"/>
    <x v="0"/>
    <s v="00:00"/>
    <s v="Cumplido"/>
    <d v="1899-12-30T00:00:00"/>
    <s v="Cumplido"/>
  </r>
  <r>
    <s v="INC000000501509"/>
    <s v="DEVICE HAS STOPPED RESPONDING TO POLLS. BOG_REGISTRADURIA_BELTRAN"/>
    <s v="CONECTIVIDAD WAN"/>
    <s v="Alta"/>
    <s v="Cerrado"/>
    <s v="RNEC-MONITOREO NIVEL 1"/>
    <s v="ALBA YINET CORREDOR ESTEPA"/>
    <m/>
    <m/>
    <x v="16"/>
    <x v="594"/>
    <d v="2020-01-15T00:00:00"/>
    <d v="1899-12-30T14:04:05"/>
    <d v="2020-01-16T00:00:00"/>
    <d v="1899-12-30T09:02:32"/>
    <x v="64"/>
    <s v="Incumplido"/>
    <s v="18:58"/>
    <x v="0"/>
    <s v="00:00"/>
    <s v="Cumplido"/>
    <d v="1899-12-30T00:00:00"/>
    <s v="Cumplido"/>
  </r>
  <r>
    <s v="INC000000501515"/>
    <s v="DEVICE HAS STOPPED RESPONDING TO POLLS. MTR_REGISTRADURIA_MUN_LA_APARTADA"/>
    <s v="CONECTIVIDAD WAN"/>
    <s v="Alta"/>
    <s v="Cerrado"/>
    <s v="RNEC-MONITOREO NIVEL 1"/>
    <s v="ALBA YINET CORREDOR ESTEPA"/>
    <m/>
    <m/>
    <x v="16"/>
    <x v="595"/>
    <d v="2020-01-15T00:00:00"/>
    <d v="1899-12-30T14:22:13"/>
    <d v="2020-01-16T00:00:00"/>
    <d v="1899-12-30T09:11:08"/>
    <x v="64"/>
    <s v="Incumplido"/>
    <s v="18:48"/>
    <x v="0"/>
    <s v="00:00"/>
    <s v="Cumplido"/>
    <d v="1899-12-30T00:00:00"/>
    <s v="Cumplido"/>
  </r>
  <r>
    <s v="INC000000501529"/>
    <s v="Falla Recepción y Envío de Correos"/>
    <s v="CORREO ELECTRÓNICO"/>
    <s v="Media"/>
    <s v="Cerrado"/>
    <s v="RNEC-SOPORTE SITIO NIVEL 1"/>
    <s v="JUAN FELIPE CAICEDO BARRETO"/>
    <m/>
    <m/>
    <x v="16"/>
    <x v="596"/>
    <d v="2020-01-15T00:00:00"/>
    <d v="1899-12-30T15:02:03"/>
    <d v="2020-01-16T00:00:00"/>
    <d v="1899-12-30T10:37:16"/>
    <x v="63"/>
    <s v="Cumplido"/>
    <s v="01:50"/>
    <x v="1"/>
    <s v="00:03"/>
    <s v="Cumplido"/>
    <d v="1899-12-30T00:08:05"/>
    <s v="Cumplido"/>
  </r>
  <r>
    <s v="INC000000501543"/>
    <s v="Falla de envió y recepción"/>
    <s v="CORREO ELECTRÓNICO"/>
    <s v="Baja"/>
    <s v="Cerrado"/>
    <s v="RNEC-SOPORTE SITIO NIVEL 1"/>
    <s v="JUAN FELIPE CAICEDO BARRETO"/>
    <m/>
    <m/>
    <x v="16"/>
    <x v="597"/>
    <d v="2020-01-15T00:00:00"/>
    <d v="1899-12-30T15:44:38"/>
    <d v="2020-01-15T00:00:00"/>
    <d v="1899-12-30T16:50:47"/>
    <x v="50"/>
    <s v="Cumplido"/>
    <s v="01:09"/>
    <x v="1"/>
    <s v="00:03"/>
    <s v="Cumplido"/>
    <d v="1899-12-30T00:03:30"/>
    <s v="Cumplido"/>
  </r>
  <r>
    <s v="INC000000501551"/>
    <s v="Intermitencia de Canal - Registraduria Municipal Acandi - Choco"/>
    <s v="CONECTIVIDAD WAN"/>
    <s v="Alta"/>
    <s v="Cerrado"/>
    <s v="RNEC-NIVEL 2 WAN"/>
    <s v="IVAN ANDRES DIAZ BARRETO"/>
    <m/>
    <m/>
    <x v="16"/>
    <x v="598"/>
    <d v="2020-01-15T00:00:00"/>
    <d v="1899-12-30T15:55:56"/>
    <d v="2020-01-16T00:00:00"/>
    <d v="1899-12-30T18:11:50"/>
    <x v="45"/>
    <s v="Incumplido"/>
    <s v="26:17"/>
    <x v="1"/>
    <s v="00:01"/>
    <s v="Cumplido"/>
    <d v="1899-12-30T00:04:21"/>
    <s v="Cumplido"/>
  </r>
  <r>
    <s v="INC000000501554"/>
    <s v="Caída de canal - Delegación Departamental Arauca"/>
    <s v="CONECTIVIDAD WAN"/>
    <s v="Alta"/>
    <s v="Cerrado"/>
    <s v="RNEC-MONITOREO NIVEL 1"/>
    <s v="ALBA YINET CORREDOR ESTEPA"/>
    <m/>
    <m/>
    <x v="16"/>
    <x v="599"/>
    <d v="2020-01-15T00:00:00"/>
    <d v="1899-12-30T16:09:57"/>
    <d v="2020-01-15T00:00:00"/>
    <d v="1899-12-30T16:19:40"/>
    <x v="66"/>
    <s v="Cumplido"/>
    <s v="00:02"/>
    <x v="0"/>
    <s v="00:02"/>
    <s v="Cumplido"/>
    <d v="1899-12-30T00:02:46"/>
    <s v="Cumplido"/>
  </r>
  <r>
    <s v="INC000000501573"/>
    <s v="DEVICE HAS STOPPED RESPONDING TO POLLS. VVC_REGISTRADURIA_MUN_PTO_GAITAN_META"/>
    <s v="CONECTIVIDAD WAN"/>
    <s v="Alta"/>
    <s v="Cerrado"/>
    <s v="RNEC-MONITOREO NIVEL 1"/>
    <s v="ALBA YINET CORREDOR ESTEPA"/>
    <m/>
    <m/>
    <x v="16"/>
    <x v="582"/>
    <d v="2020-01-15T00:00:00"/>
    <d v="1899-12-30T16:23:16"/>
    <d v="2020-01-16T00:00:00"/>
    <d v="1899-12-30T09:16:02"/>
    <x v="64"/>
    <s v="Incumplido"/>
    <s v="16:52"/>
    <x v="0"/>
    <s v="00:00"/>
    <s v="Cumplido"/>
    <d v="1899-12-30T00:00:00"/>
    <s v="Cumplido"/>
  </r>
  <r>
    <s v="INC000000501574"/>
    <s v="DEVICE HAS STOPPED RESPONDING TO POLLS. VVC_REGISTRADURIA_PTO_LOPEZ"/>
    <s v="CONECTIVIDAD WAN"/>
    <s v="Alta"/>
    <s v="Cerrado"/>
    <s v="RNEC-MONITOREO NIVEL 1"/>
    <s v="ALBA YINET CORREDOR ESTEPA"/>
    <m/>
    <m/>
    <x v="16"/>
    <x v="582"/>
    <d v="2020-01-15T00:00:00"/>
    <d v="1899-12-30T16:23:16"/>
    <d v="2020-01-16T00:00:00"/>
    <d v="1899-12-30T09:27:14"/>
    <x v="64"/>
    <s v="Incumplido"/>
    <s v="17:03"/>
    <x v="0"/>
    <s v="00:00"/>
    <s v="Cumplido"/>
    <d v="1899-12-30T00:00:00"/>
    <s v="Cumplido"/>
  </r>
  <r>
    <s v="INC000000501575"/>
    <s v="DEVICE HAS STOPPED RESPONDING TO POLLS. VUP_REGISTRADURIA_CHIMICHAGUA"/>
    <s v="CONECTIVIDAD WAN"/>
    <s v="Alta"/>
    <s v="Cerrado"/>
    <s v="RNEC-NIVEL 2 WAN"/>
    <s v="LAURA VIVIANA GARNICA SALAZAR"/>
    <m/>
    <m/>
    <x v="16"/>
    <x v="582"/>
    <d v="2020-01-15T00:00:00"/>
    <d v="1899-12-30T16:23:16"/>
    <d v="2020-01-16T00:00:00"/>
    <d v="1899-12-30T17:09:33"/>
    <x v="45"/>
    <s v="Incumplido"/>
    <s v="24:46"/>
    <x v="0"/>
    <s v="00:00"/>
    <s v="Cumplido"/>
    <d v="1899-12-30T00:00:00"/>
    <s v="Cumplido"/>
  </r>
  <r>
    <s v="INC000000501577"/>
    <s v="DEVICE HAS STOPPED RESPONDING TO POLLS. SMR_REGISTRADURIA_CHIVOLO"/>
    <s v="CONECTIVIDAD WAN"/>
    <s v="Alta"/>
    <s v="Cerrado"/>
    <s v="RNEC-MONITOREO NIVEL 1"/>
    <s v="ALBA YINET CORREDOR ESTEPA"/>
    <m/>
    <m/>
    <x v="16"/>
    <x v="600"/>
    <d v="2020-01-15T00:00:00"/>
    <d v="1899-12-30T16:27:06"/>
    <d v="2020-01-16T00:00:00"/>
    <d v="1899-12-30T09:31:06"/>
    <x v="64"/>
    <s v="Incumplido"/>
    <s v="17:04"/>
    <x v="0"/>
    <s v="00:00"/>
    <s v="Cumplido"/>
    <d v="1899-12-30T00:00:00"/>
    <s v="Cumplido"/>
  </r>
  <r>
    <s v="INC000000501580"/>
    <s v="DEVICE HAS STOPPED RESPONDING TO POLLS. MDE_REGISTRADURIA_MUN_URAMITA_ANTIOQUIA"/>
    <s v="CONECTIVIDAD WAN"/>
    <s v="Alta"/>
    <s v="Cerrado"/>
    <s v="RNEC-MONITOREO NIVEL 1"/>
    <s v="ALBA YINET CORREDOR ESTEPA"/>
    <m/>
    <m/>
    <x v="16"/>
    <x v="601"/>
    <d v="2020-01-15T00:00:00"/>
    <d v="1899-12-30T16:30:06"/>
    <d v="2020-01-16T00:00:00"/>
    <d v="1899-12-30T09:54:16"/>
    <x v="64"/>
    <s v="Incumplido"/>
    <s v="17:24"/>
    <x v="0"/>
    <s v="00:00"/>
    <s v="Cumplido"/>
    <d v="1899-12-30T00:00:00"/>
    <s v="Cumplido"/>
  </r>
  <r>
    <s v="INC000000501587"/>
    <s v="DEVICE HAS STOPPED RESPONDING TO POLLS. SKTJ_REGISTRADURIA_SAMACA"/>
    <s v="CONECTIVIDAD WAN"/>
    <s v="Alta"/>
    <s v="Cerrado"/>
    <s v="RNEC-MONITOREO NIVEL 1"/>
    <s v="ALBA YINET CORREDOR ESTEPA"/>
    <m/>
    <m/>
    <x v="16"/>
    <x v="602"/>
    <d v="2020-01-15T00:00:00"/>
    <d v="1899-12-30T16:54:13"/>
    <d v="2020-01-16T00:00:00"/>
    <d v="1899-12-30T10:07:24"/>
    <x v="64"/>
    <s v="Incumplido"/>
    <s v="17:13"/>
    <x v="0"/>
    <s v="00:00"/>
    <s v="Cumplido"/>
    <d v="1899-12-30T00:00:00"/>
    <s v="Cumplido"/>
  </r>
  <r>
    <s v="INC000000501597"/>
    <s v="DEVICE HAS STOPPED RESPONDING TO POLLS. PPN_REGISTRADURIA_MUN_CAJIBIO"/>
    <s v="CONECTIVIDAD WAN"/>
    <s v="Alta"/>
    <s v="Cerrado"/>
    <s v="RNEC-MONITOREO NIVEL 1"/>
    <s v="DIEGO ARMANDO ROMERO RODRIGUEZ"/>
    <m/>
    <m/>
    <x v="16"/>
    <x v="603"/>
    <d v="2020-01-15T00:00:00"/>
    <d v="1899-12-30T17:07:11"/>
    <d v="2020-01-16T00:00:00"/>
    <d v="1899-12-30T16:44:11"/>
    <x v="45"/>
    <s v="Incumplido"/>
    <s v="23:37"/>
    <x v="0"/>
    <s v="00:00"/>
    <s v="Cumplido"/>
    <d v="1899-12-30T00:00:00"/>
    <s v="Cumplido"/>
  </r>
  <r>
    <s v="INC000000501599"/>
    <s v="DEVICE HAS STOPPED RESPONDING TO POLLS. BUC_REGISTRADURIA_LOS_SANTOS"/>
    <s v="CONECTIVIDAD WAN"/>
    <s v="Alta"/>
    <s v="Cerrado"/>
    <s v="RNEC-MONITOREO NIVEL 1"/>
    <s v="ALBA YINET CORREDOR ESTEPA"/>
    <m/>
    <m/>
    <x v="16"/>
    <x v="604"/>
    <d v="2020-01-15T00:00:00"/>
    <d v="1899-12-30T17:08:11"/>
    <d v="2020-01-16T00:00:00"/>
    <d v="1899-12-30T10:16:20"/>
    <x v="63"/>
    <s v="Incumplido"/>
    <s v="17:08"/>
    <x v="0"/>
    <s v="00:00"/>
    <s v="Cumplido"/>
    <d v="1899-12-30T00:00:00"/>
    <s v="Cumplido"/>
  </r>
  <r>
    <s v="INC000000501600"/>
    <s v="DEVICE HAS STOPPED RESPONDING TO POLLS. IBE_REGISTRADURIA_AMBALEMA"/>
    <s v="CONECTIVIDAD WAN"/>
    <s v="Alta"/>
    <s v="Cerrado"/>
    <s v="RNEC-MONITOREO NIVEL 1"/>
    <s v="DIEGO ARMANDO ROMERO RODRIGUEZ"/>
    <m/>
    <m/>
    <x v="16"/>
    <x v="605"/>
    <d v="2020-01-15T00:00:00"/>
    <d v="1899-12-30T17:11:11"/>
    <d v="2020-01-16T00:00:00"/>
    <d v="1899-12-30T17:18:15"/>
    <x v="45"/>
    <s v="Incumplido"/>
    <s v="24:03"/>
    <x v="0"/>
    <s v="00:00"/>
    <s v="Cumplido"/>
    <d v="1899-12-30T00:00:00"/>
    <s v="Cumplido"/>
  </r>
  <r>
    <s v="INC000000501619"/>
    <s v="DEVICE HAS STOPPED RESPONDING TO POLLS. MCJ_REGISTRADURIA_MUN_LA_JAGUA_DEL_PILAR"/>
    <s v="CONECTIVIDAD WAN"/>
    <s v="Alta"/>
    <s v="Cerrado"/>
    <s v="RNEC-MONITOREO NIVEL 1"/>
    <s v="DIEGO ARMANDO ROMERO RODRIGUEZ"/>
    <m/>
    <m/>
    <x v="16"/>
    <x v="582"/>
    <d v="2020-01-15T00:00:00"/>
    <d v="1899-12-30T16:23:16"/>
    <d v="2020-01-16T00:00:00"/>
    <d v="1899-12-30T17:29:27"/>
    <x v="45"/>
    <s v="Incumplido"/>
    <s v="25:06"/>
    <x v="0"/>
    <s v="00:00"/>
    <s v="Cumplido"/>
    <d v="1899-12-30T00:00:00"/>
    <s v="Cumplido"/>
  </r>
  <r>
    <s v="INC000000501623"/>
    <s v="DEVICE HAS STOPPED RESPONDING TO POLLS. MTR_REGISTRADURIA_SAN_ANDRES_DE_SOTAVENTO_CORDOBA"/>
    <s v="CONECTIVIDAD WAN"/>
    <s v="Alta"/>
    <s v="Cerrado"/>
    <s v="RNEC-MONITOREO NIVEL 1"/>
    <s v="DIEGO ARMANDO ROMERO RODRIGUEZ"/>
    <m/>
    <m/>
    <x v="16"/>
    <x v="583"/>
    <d v="2020-01-15T00:00:00"/>
    <d v="1899-12-30T16:28:06"/>
    <d v="2020-01-16T00:00:00"/>
    <d v="1899-12-30T17:36:22"/>
    <x v="45"/>
    <s v="Incumplido"/>
    <s v="25:08"/>
    <x v="0"/>
    <s v="00:00"/>
    <s v="Cumplido"/>
    <d v="1899-12-30T00:00:00"/>
    <s v="Cumplido"/>
  </r>
  <r>
    <s v="INC000000501626"/>
    <s v="DEVICE HAS STOPPED RESPONDING TO POLLS. CTG_REGISTRADURIA_SAN_ESTANISLAO"/>
    <s v="CONECTIVIDAD WAN"/>
    <s v="Alta"/>
    <s v="Cerrado"/>
    <s v="RNEC-MONITOREO NIVEL 1"/>
    <s v="GIAN CARLO TOVAR RAMIREZ"/>
    <m/>
    <m/>
    <x v="16"/>
    <x v="606"/>
    <d v="2020-01-15T00:00:00"/>
    <d v="1899-12-30T16:33:07"/>
    <d v="2020-01-16T00:00:00"/>
    <d v="1899-12-30T09:08:02"/>
    <x v="64"/>
    <s v="Incumplido"/>
    <s v="16:32"/>
    <x v="0"/>
    <s v="00:00"/>
    <s v="Cumplido"/>
    <d v="1899-12-30T00:00:00"/>
    <s v="Cumplido"/>
  </r>
  <r>
    <s v="INC000000501630"/>
    <s v="DEVICE HAS STOPPED RESPONDING TO POLLS. PSO_REGISTRADURIA_SAN_PABLO"/>
    <s v="CONECTIVIDAD WAN"/>
    <s v="Alta"/>
    <s v="Cerrado"/>
    <s v="RNEC-MONITOREO NIVEL 1"/>
    <s v="DIEGO ARMANDO ROMERO RODRIGUEZ"/>
    <m/>
    <m/>
    <x v="16"/>
    <x v="607"/>
    <d v="2020-01-15T00:00:00"/>
    <d v="1899-12-30T16:51:09"/>
    <d v="2020-01-16T00:00:00"/>
    <d v="1899-12-30T17:40:36"/>
    <x v="45"/>
    <s v="Incumplido"/>
    <s v="24:49"/>
    <x v="0"/>
    <s v="00:00"/>
    <s v="Cumplido"/>
    <d v="1899-12-30T00:00:00"/>
    <s v="Cumplido"/>
  </r>
  <r>
    <s v="INC000000501634"/>
    <s v="DEVICE HAS STOPPED RESPONDING TO POLLS. BQA_REGISTRADURIA_PONEDERA"/>
    <s v="CONECTIVIDAD WAN"/>
    <s v="Alta"/>
    <s v="Cerrado"/>
    <s v="RNEC-MONITOREO NIVEL 1"/>
    <s v="GIAN CARLO TOVAR RAMIREZ"/>
    <m/>
    <m/>
    <x v="16"/>
    <x v="608"/>
    <d v="2020-01-15T00:00:00"/>
    <d v="1899-12-30T16:59:10"/>
    <d v="2020-01-16T00:00:00"/>
    <d v="1899-12-30T09:12:56"/>
    <x v="64"/>
    <s v="Incumplido"/>
    <s v="16:13"/>
    <x v="0"/>
    <s v="00:00"/>
    <s v="Cumplido"/>
    <d v="1899-12-30T00:00:00"/>
    <s v="Cumplido"/>
  </r>
  <r>
    <s v="INC000000501636"/>
    <s v="DEVICE HAS STOPPED RESPONDING TO POLLS. SKTJ_REGISTRADURIA_MUN_CHITARAQUE_BOYACA"/>
    <s v="CONECTIVIDAD WAN"/>
    <s v="Alta"/>
    <s v="Cerrado"/>
    <s v="RNEC-MONITOREO NIVEL 1"/>
    <s v="DIEGO ARMANDO ROMERO RODRIGUEZ"/>
    <m/>
    <m/>
    <x v="16"/>
    <x v="609"/>
    <d v="2020-01-15T00:00:00"/>
    <d v="1899-12-30T17:00:10"/>
    <d v="2020-01-16T00:00:00"/>
    <d v="1899-12-30T17:44:36"/>
    <x v="45"/>
    <s v="Incumplido"/>
    <s v="24:44"/>
    <x v="0"/>
    <s v="00:00"/>
    <s v="Cumplido"/>
    <d v="1899-12-30T00:00:00"/>
    <s v="Cumplido"/>
  </r>
  <r>
    <s v="INC000000501637"/>
    <s v="DEVICE HAS STOPPED RESPONDING TO POLLS. MDE_REGISTRADURIA_LA_CEJA_ANTIOQUIA"/>
    <s v="CONECTIVIDAD WAN"/>
    <s v="Alta"/>
    <s v="Cerrado"/>
    <s v="RNEC-MONITOREO NIVEL 1"/>
    <s v="ALBA YINET CORREDOR ESTEPA"/>
    <m/>
    <m/>
    <x v="16"/>
    <x v="610"/>
    <d v="2020-01-15T00:00:00"/>
    <d v="1899-12-30T17:01:10"/>
    <d v="2020-01-16T00:00:00"/>
    <d v="1899-12-30T10:11:48"/>
    <x v="63"/>
    <s v="Incumplido"/>
    <s v="17:10"/>
    <x v="0"/>
    <s v="00:00"/>
    <s v="Cumplido"/>
    <d v="1899-12-30T00:00:00"/>
    <s v="Cumplido"/>
  </r>
  <r>
    <s v="INC000000501642"/>
    <s v="DEVICE HAS STOPPED RESPONDING TO POLLS. UIB_REGISTRADURIA_CHOCO_ATRATO"/>
    <s v="CONECTIVIDAD WAN"/>
    <s v="Alta"/>
    <s v="Cerrado"/>
    <s v="RNEC-MONITOREO NIVEL 1"/>
    <s v="GIAN CARLO TOVAR RAMIREZ"/>
    <m/>
    <m/>
    <x v="16"/>
    <x v="611"/>
    <d v="2020-01-15T00:00:00"/>
    <d v="1899-12-30T17:06:10"/>
    <d v="2020-01-16T00:00:00"/>
    <d v="1899-12-30T09:28:46"/>
    <x v="64"/>
    <s v="Incumplido"/>
    <s v="16:20"/>
    <x v="0"/>
    <s v="00:00"/>
    <s v="Cumplido"/>
    <d v="1899-12-30T00:00:00"/>
    <s v="Cumplido"/>
  </r>
  <r>
    <s v="INC000000501648"/>
    <s v="DEVICE HAS STOPPED RESPONDING TO POLLS. NVA_REGISTRADURIA_CAMPOALEGRE"/>
    <s v="CONECTIVIDAD WAN"/>
    <s v="Alta"/>
    <s v="Cerrado"/>
    <s v="RNEC-MONITOREO NIVEL 1"/>
    <s v="ALBA YINET CORREDOR ESTEPA"/>
    <m/>
    <m/>
    <x v="16"/>
    <x v="587"/>
    <d v="2020-01-15T00:00:00"/>
    <d v="1899-12-30T17:18:12"/>
    <d v="2020-01-16T00:00:00"/>
    <d v="1899-12-30T10:40:53"/>
    <x v="63"/>
    <s v="Incumplido"/>
    <s v="17:22"/>
    <x v="0"/>
    <s v="00:00"/>
    <s v="Cumplido"/>
    <d v="1899-12-30T00:00:00"/>
    <s v="Cumplido"/>
  </r>
  <r>
    <s v="INC000000501649"/>
    <s v="DEVICE HAS STOPPED RESPONDING TO POLLS. SKTJ_REGISTRADURIA_CHITA"/>
    <s v="CONECTIVIDAD WAN"/>
    <s v="Alta"/>
    <s v="Cerrado"/>
    <s v="RNEC-MONITOREO NIVEL 1"/>
    <s v="GIAN CARLO TOVAR RAMIREZ"/>
    <m/>
    <m/>
    <x v="16"/>
    <x v="612"/>
    <d v="2020-01-15T00:00:00"/>
    <d v="1899-12-30T17:20:12"/>
    <d v="2020-01-16T00:00:00"/>
    <d v="1899-12-30T09:34:12"/>
    <x v="64"/>
    <s v="Incumplido"/>
    <s v="16:11"/>
    <x v="0"/>
    <s v="00:00"/>
    <s v="Cumplido"/>
    <d v="1899-12-30T00:00:00"/>
    <s v="Cumplido"/>
  </r>
  <r>
    <s v="INC000000501651"/>
    <s v="DEVICE HAS STOPPED RESPONDING TO POLLS. MDE_REGISTRADURIA_MUN_TAMESIS_ANTIOQUIA"/>
    <s v="CONECTIVIDAD WAN"/>
    <s v="Alta"/>
    <s v="Cerrado"/>
    <s v="RNEC-MONITOREO NIVEL 1"/>
    <s v="DIEGO ARMANDO ROMERO RODRIGUEZ"/>
    <m/>
    <m/>
    <x v="16"/>
    <x v="613"/>
    <d v="2020-01-15T00:00:00"/>
    <d v="1899-12-30T17:28:13"/>
    <d v="2020-01-16T00:00:00"/>
    <d v="1899-12-30T17:47:43"/>
    <x v="45"/>
    <s v="Incumplido"/>
    <s v="24:19"/>
    <x v="0"/>
    <s v="00:00"/>
    <s v="Cumplido"/>
    <d v="1899-12-30T00:00:00"/>
    <s v="Cumplido"/>
  </r>
  <r>
    <s v="INC000000501654"/>
    <s v="DEVICE HAS STOPPED RESPONDING TO POLLS. MTR_REGISTRADURIA_PUERTO_LIBERTADOR"/>
    <s v="CONECTIVIDAD WAN"/>
    <s v="Alta"/>
    <s v="Cerrado"/>
    <s v="RNEC-MONITOREO NIVEL 1"/>
    <s v="GIAN CARLO TOVAR RAMIREZ"/>
    <m/>
    <m/>
    <x v="16"/>
    <x v="591"/>
    <d v="2020-01-15T00:00:00"/>
    <d v="1899-12-30T17:30:14"/>
    <d v="2020-01-16T00:00:00"/>
    <d v="1899-12-30T09:45:31"/>
    <x v="64"/>
    <s v="Incumplido"/>
    <s v="16:09"/>
    <x v="0"/>
    <s v="00:00"/>
    <s v="Cumplido"/>
    <d v="1899-12-30T00:00:00"/>
    <s v="Cumplido"/>
  </r>
  <r>
    <s v="INC000000501656"/>
    <s v="DEVICE HAS STOPPED RESPONDING TO POLLS. IBE_REGISTRADURIA_PLANADAS"/>
    <s v="CONECTIVIDAD WAN"/>
    <s v="Alta"/>
    <s v="Cerrado"/>
    <s v="RNEC-MONITOREO NIVEL 1"/>
    <s v="ALBA YINET CORREDOR ESTEPA"/>
    <m/>
    <m/>
    <x v="16"/>
    <x v="614"/>
    <d v="2020-01-15T00:00:00"/>
    <d v="1899-12-30T17:41:16"/>
    <d v="2020-01-16T00:00:00"/>
    <d v="1899-12-30T10:58:44"/>
    <x v="63"/>
    <s v="Incumplido"/>
    <s v="17:17"/>
    <x v="0"/>
    <s v="00:00"/>
    <s v="Cumplido"/>
    <d v="1899-12-30T00:00:00"/>
    <s v="Cumplido"/>
  </r>
  <r>
    <s v="INC000000501657"/>
    <s v="DEVICE HAS STOPPED RESPONDING TO POLLS. MDE_REGISTRADURIA_SAN_VICENTE_ANTIOQUIA"/>
    <s v="CONECTIVIDAD WAN"/>
    <s v="Alta"/>
    <s v="Cerrado"/>
    <s v="RNEC-MONITOREO NIVEL 1"/>
    <s v="GIAN CARLO TOVAR RAMIREZ"/>
    <m/>
    <m/>
    <x v="16"/>
    <x v="615"/>
    <d v="2020-01-15T00:00:00"/>
    <d v="1899-12-30T17:42:16"/>
    <d v="2020-01-16T00:00:00"/>
    <d v="1899-12-30T10:19:26"/>
    <x v="63"/>
    <s v="Incumplido"/>
    <s v="16:34"/>
    <x v="0"/>
    <s v="00:00"/>
    <s v="Cumplido"/>
    <d v="1899-12-30T00:00:00"/>
    <s v="Cumplido"/>
  </r>
  <r>
    <s v="INC000000501658"/>
    <s v="DEVICE HAS STOPPED RESPONDING TO POLLS. BOG_REGISTRADURIA_UNE"/>
    <s v="CONECTIVIDAD WAN"/>
    <s v="Alta"/>
    <s v="Cerrado"/>
    <s v="RNEC-MONITOREO NIVEL 1"/>
    <s v="DIEGO ARMANDO ROMERO RODRIGUEZ"/>
    <m/>
    <m/>
    <x v="16"/>
    <x v="616"/>
    <d v="2020-01-15T00:00:00"/>
    <d v="1899-12-30T17:43:16"/>
    <d v="2020-01-16T00:00:00"/>
    <d v="1899-12-30T17:50:52"/>
    <x v="45"/>
    <s v="Incumplido"/>
    <s v="24:07"/>
    <x v="0"/>
    <s v="00:00"/>
    <s v="Cumplido"/>
    <d v="1899-12-30T00:00:00"/>
    <s v="Cumplido"/>
  </r>
  <r>
    <s v="INC000000501659"/>
    <s v="DEVICE HAS STOPPED RESPONDING TO POLLS. VVC_REGISTRADURIA_RESTREPO"/>
    <s v="CONECTIVIDAD WAN"/>
    <s v="Alta"/>
    <s v="Cerrado"/>
    <s v="RNEC-MONITOREO NIVEL 1"/>
    <s v="ALBA YINET CORREDOR ESTEPA"/>
    <m/>
    <m/>
    <x v="16"/>
    <x v="510"/>
    <d v="2020-01-15T00:00:00"/>
    <d v="1899-12-30T17:44:16"/>
    <d v="2020-01-16T00:00:00"/>
    <d v="1899-12-30T11:07:31"/>
    <x v="63"/>
    <s v="Incumplido"/>
    <s v="17:23"/>
    <x v="0"/>
    <s v="00:00"/>
    <s v="Cumplido"/>
    <d v="1899-12-30T00:00:00"/>
    <s v="Cumplido"/>
  </r>
  <r>
    <s v="INC000000501662"/>
    <s v="DEVICE HAS STOPPED RESPONDING TO POLLS. VUP_PUERTO_BELLO_NABUZIMAKE"/>
    <s v="CONECTIVIDAD WAN"/>
    <s v="Alta"/>
    <s v="Cerrado"/>
    <s v="RNEC-MONITOREO NIVEL 1"/>
    <s v="GIAN CARLO TOVAR RAMIREZ"/>
    <m/>
    <m/>
    <x v="16"/>
    <x v="617"/>
    <d v="2020-01-15T00:00:00"/>
    <d v="1899-12-30T17:45:16"/>
    <d v="2020-01-16T00:00:00"/>
    <d v="1899-12-30T10:23:41"/>
    <x v="63"/>
    <s v="Incumplido"/>
    <s v="16:36"/>
    <x v="0"/>
    <s v="00:00"/>
    <s v="Cumplido"/>
    <d v="1899-12-30T00:00:00"/>
    <s v="Cumplido"/>
  </r>
  <r>
    <s v="INC000000501666"/>
    <s v="DEVICE HAS STOPPED RESPONDING TO POLLS. VVC_REGISTRADURIA_AUX_VILLAVICENCIO"/>
    <s v="CONECTIVIDAD WAN"/>
    <s v="Alta"/>
    <s v="Cerrado"/>
    <s v="RNEC-MONITOREO NIVEL 1"/>
    <s v="GIAN CARLO TOVAR RAMIREZ"/>
    <m/>
    <m/>
    <x v="16"/>
    <x v="618"/>
    <d v="2020-01-15T00:00:00"/>
    <d v="1899-12-30T17:52:17"/>
    <d v="2020-01-16T00:00:00"/>
    <d v="1899-12-30T10:34:32"/>
    <x v="63"/>
    <s v="Incumplido"/>
    <s v="16:37"/>
    <x v="0"/>
    <s v="00:00"/>
    <s v="Cumplido"/>
    <d v="1899-12-30T00:00:00"/>
    <s v="Cumplido"/>
  </r>
  <r>
    <s v="INC000000501667"/>
    <s v="DEVICE HAS STOPPED RESPONDING TO POLLS. MDE_REGISTRADURIA_BAGRE_ANTIOQUIA"/>
    <s v="CONECTIVIDAD WAN"/>
    <s v="Alta"/>
    <s v="Cerrado"/>
    <s v="RNEC-MONITOREO NIVEL 1"/>
    <s v="GIAN CARLO TOVAR RAMIREZ"/>
    <m/>
    <m/>
    <x v="16"/>
    <x v="619"/>
    <d v="2020-01-15T00:00:00"/>
    <d v="1899-12-30T18:00:18"/>
    <d v="2020-01-16T00:00:00"/>
    <d v="1899-12-30T09:22:27"/>
    <x v="64"/>
    <s v="Incumplido"/>
    <s v="15:16"/>
    <x v="0"/>
    <s v="00:00"/>
    <s v="Cumplido"/>
    <d v="1899-12-30T00:00:00"/>
    <s v="Cumplido"/>
  </r>
  <r>
    <s v="INC000000501669"/>
    <s v="DEVICE HAS STOPPED RESPONDING TO POLLS. VVC_REGISTRADURIA_MESETAS"/>
    <s v="CONECTIVIDAD WAN"/>
    <s v="Alta"/>
    <s v="Cerrado"/>
    <s v="RNEC-MONITOREO NIVEL 1"/>
    <s v="DIEGO ARMANDO ROMERO RODRIGUEZ"/>
    <m/>
    <m/>
    <x v="16"/>
    <x v="620"/>
    <d v="2020-01-15T00:00:00"/>
    <d v="1899-12-30T18:02:18"/>
    <d v="2020-01-16T00:00:00"/>
    <d v="1899-12-30T17:54:32"/>
    <x v="45"/>
    <s v="Incumplido"/>
    <s v="23:52"/>
    <x v="0"/>
    <s v="00:00"/>
    <s v="Cumplido"/>
    <d v="1899-12-30T00:00:00"/>
    <s v="Cumplido"/>
  </r>
  <r>
    <s v="INC000000501670"/>
    <s v="DEVICE HAS STOPPED RESPONDING TO POLLS. PPN_REGISTRADURIA_MUN_MORALES_CAUCA"/>
    <s v="CONECTIVIDAD WAN"/>
    <s v="Alta"/>
    <s v="Cerrado"/>
    <s v="RNEC-MONITOREO NIVEL 1"/>
    <s v="ALBA YINET CORREDOR ESTEPA"/>
    <m/>
    <m/>
    <x v="16"/>
    <x v="621"/>
    <d v="2020-01-15T00:00:00"/>
    <d v="1899-12-30T18:05:21"/>
    <d v="2020-01-16T00:00:00"/>
    <d v="1899-12-30T11:34:39"/>
    <x v="63"/>
    <s v="Incumplido"/>
    <s v="17:29"/>
    <x v="0"/>
    <s v="00:00"/>
    <s v="Cumplido"/>
    <d v="1899-12-30T00:00:00"/>
    <s v="Cumplido"/>
  </r>
  <r>
    <s v="INC000000501675"/>
    <s v="DEVICE HAS STOPPED RESPONDING TO POLLS. SJE_REGISTRADURIA_MUN_MIRAFLORES_GUAVIARE"/>
    <s v="CONECTIVIDAD WAN"/>
    <s v="Alta"/>
    <s v="Cerrado"/>
    <s v="RNEC-MONITOREO NIVEL 1"/>
    <s v="WILSON YESID GUTIERREZ BOLAÑOS"/>
    <m/>
    <m/>
    <x v="16"/>
    <x v="622"/>
    <d v="2020-01-15T00:00:00"/>
    <d v="1899-12-30T18:16:20"/>
    <d v="2020-01-16T00:00:00"/>
    <d v="1899-12-30T15:28:20"/>
    <x v="52"/>
    <s v="Cumplido"/>
    <s v="01:56"/>
    <x v="0"/>
    <s v="00:00"/>
    <s v="Cumplido"/>
    <d v="1899-12-30T00:00:00"/>
    <s v="Cumplido"/>
  </r>
  <r>
    <s v="INC000000501677"/>
    <s v="DEVICE HAS STOPPED RESPONDING TO POLLS. BOG_REGISTRADURIA_NILO"/>
    <s v="CONECTIVIDAD WAN"/>
    <s v="Alta"/>
    <s v="Cerrado"/>
    <s v="RNEC-MONITOREO NIVEL 1"/>
    <s v="WILSON YESID GUTIERREZ BOLAÑOS"/>
    <m/>
    <m/>
    <x v="16"/>
    <x v="623"/>
    <d v="2020-01-15T00:00:00"/>
    <d v="1899-12-30T18:21:20"/>
    <d v="2020-01-16T00:00:00"/>
    <d v="1899-12-30T12:59:27"/>
    <x v="71"/>
    <s v="Cumplido"/>
    <s v="01:47"/>
    <x v="0"/>
    <s v="00:00"/>
    <s v="Cumplido"/>
    <d v="1899-12-30T00:00:00"/>
    <s v="Cumplido"/>
  </r>
  <r>
    <s v="INC000000501679"/>
    <s v="DEVICE HAS STOPPED RESPONDING TO POLLS. BGA_REGISTRADURIA_S_VICENTE_CHUCURI"/>
    <s v="CONECTIVIDAD WAN"/>
    <s v="Alta"/>
    <s v="Cerrado"/>
    <s v="RNEC-MONITOREO NIVEL 1"/>
    <s v="WILSON YESID GUTIERREZ BOLAÑOS"/>
    <m/>
    <m/>
    <x v="16"/>
    <x v="624"/>
    <d v="2020-01-15T00:00:00"/>
    <d v="1899-12-30T18:25:21"/>
    <d v="2020-01-16T00:00:00"/>
    <d v="1899-12-30T15:51:53"/>
    <x v="52"/>
    <s v="Incumplido"/>
    <s v="02:34"/>
    <x v="0"/>
    <s v="00:00"/>
    <s v="Cumplido"/>
    <d v="1899-12-30T00:00:00"/>
    <s v="Cumplido"/>
  </r>
  <r>
    <s v="INC000000501682"/>
    <s v="DEVICE HAS STOPPED RESPONDING TO POLLS. CTG_REGISTRADURIA_ZAMBRANO"/>
    <s v="CONECTIVIDAD WAN"/>
    <s v="Alta"/>
    <s v="Cerrado"/>
    <s v="RNEC-MONITOREO NIVEL 1"/>
    <s v="WILSON YESID GUTIERREZ BOLAÑOS"/>
    <m/>
    <m/>
    <x v="16"/>
    <x v="625"/>
    <d v="2020-01-15T00:00:00"/>
    <d v="1899-12-30T18:34:22"/>
    <d v="2020-01-16T00:00:00"/>
    <d v="1899-12-30T12:10:10"/>
    <x v="63"/>
    <s v="Incumplido"/>
    <s v="02:28"/>
    <x v="0"/>
    <s v="00:00"/>
    <s v="Cumplido"/>
    <d v="1899-12-30T00:00:00"/>
    <s v="Cumplido"/>
  </r>
  <r>
    <s v="INC000000501683"/>
    <s v="DEVICE HAS STOPPED RESPONDING TO POLLS. CZU_REGISTRADURIA_MUN_GUARANDA_SUCRE"/>
    <s v="CONECTIVIDAD WAN"/>
    <s v="Alta"/>
    <s v="Cerrado"/>
    <s v="RNEC-MONITOREO NIVEL 1"/>
    <s v="WILSON YESID GUTIERREZ BOLAÑOS"/>
    <m/>
    <m/>
    <x v="16"/>
    <x v="626"/>
    <d v="2020-01-15T00:00:00"/>
    <d v="1899-12-30T18:42:23"/>
    <d v="2020-01-16T00:00:00"/>
    <d v="1899-12-30T15:57:17"/>
    <x v="52"/>
    <s v="Incumplido"/>
    <s v="02:24"/>
    <x v="0"/>
    <s v="00:00"/>
    <s v="Cumplido"/>
    <d v="1899-12-30T00:00:00"/>
    <s v="Cumplido"/>
  </r>
  <r>
    <s v="INC000000501684"/>
    <s v="DEVICE HAS STOPPED RESPONDING TO POLLS. BGA_REGISTRADURIA_CHIPATA"/>
    <s v="CONECTIVIDAD WAN"/>
    <s v="Alta"/>
    <s v="Cerrado"/>
    <s v="RNEC-MONITOREO NIVEL 1"/>
    <s v="WILSON YESID GUTIERREZ BOLAÑOS"/>
    <m/>
    <m/>
    <x v="16"/>
    <x v="627"/>
    <d v="2020-01-15T00:00:00"/>
    <d v="1899-12-30T18:45:23"/>
    <d v="2020-01-16T00:00:00"/>
    <d v="1899-12-30T16:07:25"/>
    <x v="52"/>
    <s v="Incumplido"/>
    <s v="02:32"/>
    <x v="0"/>
    <s v="00:00"/>
    <s v="Cumplido"/>
    <d v="1899-12-30T00:00:00"/>
    <s v="Cumplido"/>
  </r>
  <r>
    <s v="INC000000501687"/>
    <s v="DEVICE HAS STOPPED RESPONDING TO POLLS. UIB_REGISTRADURIA_MEDIO_BAUDO"/>
    <s v="CONECTIVIDAD WAN"/>
    <s v="Alta"/>
    <s v="Cerrado"/>
    <s v="RNEC-MONITOREO NIVEL 1"/>
    <s v="WILSON YESID GUTIERREZ BOLAÑOS"/>
    <m/>
    <m/>
    <x v="16"/>
    <x v="628"/>
    <d v="2020-01-15T00:00:00"/>
    <d v="1899-12-30T18:50:23"/>
    <d v="2020-01-16T00:00:00"/>
    <d v="1899-12-30T12:47:56"/>
    <x v="71"/>
    <s v="Incumplido"/>
    <s v="02:30"/>
    <x v="0"/>
    <s v="00:00"/>
    <s v="Cumplido"/>
    <d v="1899-12-30T00:00:00"/>
    <s v="Cumplido"/>
  </r>
  <r>
    <s v="INC000000501694"/>
    <s v="DEVICE HAS STOPPED RESPONDING TO POLLS. EYP_REGIS_VILLANUEVA"/>
    <s v="CONECTIVIDAD WAN"/>
    <s v="Alta"/>
    <s v="Cerrado"/>
    <s v="RNEC-MONITOREO NIVEL 1"/>
    <s v="WILSON YESID GUTIERREZ BOLAÑOS"/>
    <m/>
    <m/>
    <x v="16"/>
    <x v="629"/>
    <d v="2020-01-15T00:00:00"/>
    <d v="1899-12-30T20:28:31"/>
    <d v="2020-01-16T00:00:00"/>
    <d v="1899-12-30T14:47:00"/>
    <x v="52"/>
    <s v="Incumplido"/>
    <s v="18:18"/>
    <x v="0"/>
    <s v="00:00"/>
    <s v="Cumplido"/>
    <d v="1899-12-30T00:00:00"/>
    <s v="Cumplido"/>
  </r>
  <r>
    <s v="INC000000501700"/>
    <s v="DEVICE HAS STOPPED RESPONDING TO POLLS. VVC_REGISTRADURIA_EL_CASTILLO"/>
    <s v="CONECTIVIDAD WAN"/>
    <s v="Alta"/>
    <s v="Cerrado"/>
    <s v="RNEC-MONITOREO NIVEL 1"/>
    <s v="WILSON YESID GUTIERREZ BOLAÑOS"/>
    <m/>
    <m/>
    <x v="16"/>
    <x v="630"/>
    <d v="2020-01-15T00:00:00"/>
    <d v="1899-12-30T21:14:36"/>
    <d v="2020-01-16T00:00:00"/>
    <d v="1899-12-30T14:55:28"/>
    <x v="52"/>
    <s v="Incumplido"/>
    <s v="17:40"/>
    <x v="0"/>
    <s v="00:00"/>
    <s v="Cumplido"/>
    <d v="1899-12-30T00:00:00"/>
    <s v="Cumplido"/>
  </r>
  <r>
    <s v="INC000000501702"/>
    <s v="DEVICE HAS STOPPED RESPONDING TO POLLS. CHO_REGISTRADURIA_CHOCO_MEDIO_ATRATO"/>
    <s v="CONECTIVIDAD WAN"/>
    <s v="Alta"/>
    <s v="Cerrado"/>
    <s v="RNEC-MONITOREO NIVEL 1"/>
    <s v="ALBA YINET CORREDOR ESTEPA"/>
    <m/>
    <m/>
    <x v="16"/>
    <x v="631"/>
    <d v="2020-01-15T00:00:00"/>
    <d v="1899-12-30T17:15:11"/>
    <d v="2020-01-17T00:00:00"/>
    <d v="1899-12-30T01:37:43"/>
    <x v="70"/>
    <s v="Incumplido"/>
    <s v="17:58"/>
    <x v="0"/>
    <s v="00:00"/>
    <s v="Cumplido"/>
    <d v="1899-12-30T00:00:00"/>
    <s v="Cumplido"/>
  </r>
  <r>
    <s v="INC000000501707"/>
    <s v="DEVICE HAS STOPPED RESPONDING TO POLLS. NVA_REGISTRADURIA_SAN_AGUSTIN"/>
    <s v="CONECTIVIDAD WAN"/>
    <s v="Alta"/>
    <s v="Cerrado"/>
    <s v="RNEC-MONITOREO NIVEL 1"/>
    <s v="GIAN CARLO TOVAR RAMIREZ"/>
    <m/>
    <m/>
    <x v="16"/>
    <x v="589"/>
    <d v="2020-01-15T00:00:00"/>
    <d v="1899-12-30T17:22:13"/>
    <d v="2020-01-16T00:00:00"/>
    <d v="1899-12-30T10:41:57"/>
    <x v="63"/>
    <s v="Incumplido"/>
    <s v="17:16"/>
    <x v="0"/>
    <s v="00:00"/>
    <s v="Cumplido"/>
    <d v="1899-12-30T00:00:00"/>
    <s v="Cumplido"/>
  </r>
  <r>
    <s v="INC000000501708"/>
    <s v="DEVICE HAS STOPPED RESPONDING TO POLLS. SKTJ_REGISTRADURIA_LA_VICTORIA"/>
    <s v="CONECTIVIDAD WAN"/>
    <s v="Alta"/>
    <s v="Cerrado"/>
    <s v="RNEC-MONITOREO NIVEL 1"/>
    <s v="ALBA YINET CORREDOR ESTEPA"/>
    <m/>
    <m/>
    <x v="16"/>
    <x v="632"/>
    <d v="2020-01-15T00:00:00"/>
    <d v="1899-12-30T17:26:13"/>
    <d v="2020-01-16T00:00:00"/>
    <d v="1899-12-30T10:47:30"/>
    <x v="63"/>
    <s v="Incumplido"/>
    <s v="17:21"/>
    <x v="0"/>
    <s v="00:00"/>
    <s v="Cumplido"/>
    <d v="1899-12-30T00:00:00"/>
    <s v="Cumplido"/>
  </r>
  <r>
    <s v="INC000000501709"/>
    <s v="DEVICE HAS STOPPED RESPONDING TO POLLS. NVA_REGISTRADURIA_MUN_TERUEL_HUILA"/>
    <s v="CONECTIVIDAD WAN"/>
    <s v="Alta"/>
    <s v="Cerrado"/>
    <s v="RNEC-MONITOREO NIVEL 1"/>
    <s v="GIAN CARLO TOVAR RAMIREZ"/>
    <m/>
    <m/>
    <x v="16"/>
    <x v="633"/>
    <d v="2020-01-15T00:00:00"/>
    <d v="1899-12-30T17:27:13"/>
    <d v="2020-01-16T00:00:00"/>
    <d v="1899-12-30T10:50:01"/>
    <x v="63"/>
    <s v="Incumplido"/>
    <s v="17:19"/>
    <x v="0"/>
    <s v="00:00"/>
    <s v="Cumplido"/>
    <d v="1899-12-30T00:00:00"/>
    <s v="Cumplido"/>
  </r>
  <r>
    <s v="INC000000501712"/>
    <s v="DEVICE HAS STOPPED RESPONDING TO POLLS. IBE_REGISTRADURIA_FLANDES"/>
    <s v="CONECTIVIDAD WAN"/>
    <s v="Alta"/>
    <s v="Cerrado"/>
    <s v="RNEC-MONITOREO NIVEL 1"/>
    <s v="DIEGO ARMANDO ROMERO RODRIGUEZ"/>
    <m/>
    <m/>
    <x v="16"/>
    <x v="634"/>
    <d v="2020-01-15T00:00:00"/>
    <d v="1899-12-30T17:38:15"/>
    <d v="2020-01-16T00:00:00"/>
    <d v="1899-12-30T17:57:28"/>
    <x v="45"/>
    <s v="Incumplido"/>
    <s v="24:19"/>
    <x v="0"/>
    <s v="00:00"/>
    <s v="Cumplido"/>
    <d v="1899-12-30T00:00:00"/>
    <s v="Cumplido"/>
  </r>
  <r>
    <s v="INC000000501716"/>
    <s v="DEVICE HAS STOPPED RESPONDING TO POLLS. BQA_REGISTRADURIA_MUN_TUBARA_ATLANTICO"/>
    <s v="CONECTIVIDAD WAN"/>
    <s v="Alta"/>
    <s v="Cerrado"/>
    <s v="RNEC-MONITOREO NIVEL 1"/>
    <s v="DIEGO ARMANDO ROMERO RODRIGUEZ"/>
    <m/>
    <m/>
    <x v="16"/>
    <x v="635"/>
    <d v="2020-01-15T00:00:00"/>
    <d v="1899-12-30T17:53:17"/>
    <d v="2020-01-16T00:00:00"/>
    <d v="1899-12-30T18:02:09"/>
    <x v="45"/>
    <s v="Incumplido"/>
    <s v="24:08"/>
    <x v="0"/>
    <s v="00:00"/>
    <s v="Cumplido"/>
    <d v="1899-12-30T00:00:00"/>
    <s v="Cumplido"/>
  </r>
  <r>
    <s v="INC000000501720"/>
    <s v="DEVICE HAS STOPPED RESPONDING TO POLLS. CTG_REGISTRADURIA_MUN_SAN_MARTIN_DE_LOBA"/>
    <s v="CONECTIVIDAD WAN"/>
    <s v="Alta"/>
    <s v="Cerrado"/>
    <s v="RNEC-MONITOREO NIVEL 1"/>
    <s v="ALBA YINET CORREDOR ESTEPA"/>
    <m/>
    <m/>
    <x v="16"/>
    <x v="636"/>
    <d v="2020-01-15T00:00:00"/>
    <d v="1899-12-30T17:59:18"/>
    <d v="2020-01-16T00:00:00"/>
    <d v="1899-12-30T11:28:27"/>
    <x v="63"/>
    <s v="Incumplido"/>
    <s v="17:29"/>
    <x v="0"/>
    <s v="00:00"/>
    <s v="Cumplido"/>
    <d v="1899-12-30T00:00:00"/>
    <s v="Cumplido"/>
  </r>
  <r>
    <s v="INC000000501723"/>
    <s v="DEVICE HAS STOPPED RESPONDING TO POLLS. PSO_REGISTRADURIA_SAN_LORENZO"/>
    <s v="CONECTIVIDAD WAN"/>
    <s v="Alta"/>
    <s v="Cerrado"/>
    <s v="RNEC-MONITOREO NIVEL 1"/>
    <s v="ALBA YINET CORREDOR ESTEPA"/>
    <m/>
    <m/>
    <x v="16"/>
    <x v="621"/>
    <d v="2020-01-15T00:00:00"/>
    <d v="1899-12-30T18:05:21"/>
    <d v="2020-01-16T00:00:00"/>
    <d v="1899-12-30T11:40:18"/>
    <x v="63"/>
    <s v="Incumplido"/>
    <s v="17:34"/>
    <x v="0"/>
    <s v="00:00"/>
    <s v="Cumplido"/>
    <d v="1899-12-30T00:00:00"/>
    <s v="Cumplido"/>
  </r>
  <r>
    <s v="INC000000501724"/>
    <s v="DEVICE HAS STOPPED RESPONDING TO POLLS. MDE_REGISTRADURIA_MUN_PUERTOBERRIO_ANTIOQUIA"/>
    <s v="CONECTIVIDAD WAN"/>
    <s v="Alta"/>
    <s v="Cerrado"/>
    <s v="RNEC-MONITOREO NIVEL 1"/>
    <s v="ALBA YINET CORREDOR ESTEPA"/>
    <m/>
    <m/>
    <x v="16"/>
    <x v="637"/>
    <d v="2020-01-15T00:00:00"/>
    <d v="1899-12-30T18:06:19"/>
    <d v="2020-01-16T00:00:00"/>
    <d v="1899-12-30T11:56:53"/>
    <x v="63"/>
    <s v="Incumplido"/>
    <s v="17:50"/>
    <x v="0"/>
    <s v="00:00"/>
    <s v="Cumplido"/>
    <d v="1899-12-30T00:00:00"/>
    <s v="Cumplido"/>
  </r>
  <r>
    <s v="INC000000501728"/>
    <s v="DEVICE HAS STOPPED RESPONDING TO POLLS. PPN_REGISTRADURIA_MUN_GUAPI_CAUCA"/>
    <s v="CONECTIVIDAD WAN"/>
    <s v="Alta"/>
    <s v="Cerrado"/>
    <s v="RNEC-MONITOREO NIVEL 1"/>
    <s v="WILSON YESID GUTIERREZ BOLAÑOS"/>
    <m/>
    <m/>
    <x v="16"/>
    <x v="638"/>
    <d v="2020-01-15T00:00:00"/>
    <d v="1899-12-30T18:09:19"/>
    <d v="2020-01-16T00:00:00"/>
    <d v="1899-12-30T12:37:43"/>
    <x v="63"/>
    <s v="Cumplido"/>
    <s v="01:57"/>
    <x v="0"/>
    <s v="00:00"/>
    <s v="Cumplido"/>
    <d v="1899-12-30T00:00:00"/>
    <s v="Cumplido"/>
  </r>
  <r>
    <s v="INC000000501729"/>
    <s v="DEVICE HAS STOPPED RESPONDING TO POLLS. PSO_REGISTRADURIA_MALLAMA"/>
    <s v="CONECTIVIDAD WAN"/>
    <s v="Alta"/>
    <s v="Cerrado"/>
    <s v="RNEC-MONITOREO NIVEL 1"/>
    <s v="WILSON YESID GUTIERREZ BOLAÑOS"/>
    <m/>
    <m/>
    <x v="16"/>
    <x v="638"/>
    <d v="2020-01-15T00:00:00"/>
    <d v="1899-12-30T18:09:19"/>
    <d v="2020-01-15T00:00:00"/>
    <d v="1899-12-30T20:02:51"/>
    <x v="72"/>
    <s v="Cumplido"/>
    <s v="01:53"/>
    <x v="0"/>
    <s v="00:00"/>
    <s v="Cumplido"/>
    <d v="1899-12-30T00:00:00"/>
    <s v="Cumplido"/>
  </r>
  <r>
    <s v="INC000000501733"/>
    <s v="DEVICE HAS STOPPED RESPONDING TO POLLS. SJE_REGISTRADURIA_MUN_MIRAFLORES_GUAVIARE"/>
    <s v="CONECTIVIDAD WAN"/>
    <s v="Alta"/>
    <s v="Cerrado"/>
    <s v="RNEC-MONITOREO NIVEL 1"/>
    <s v="WILSON YESID GUTIERREZ BOLAÑOS"/>
    <m/>
    <m/>
    <x v="16"/>
    <x v="622"/>
    <d v="2020-01-15T00:00:00"/>
    <d v="1899-12-30T18:16:20"/>
    <d v="2020-01-16T00:00:00"/>
    <d v="1899-12-30T13:06:16"/>
    <x v="71"/>
    <s v="Cumplido"/>
    <s v="01:40"/>
    <x v="0"/>
    <s v="00:00"/>
    <s v="Cumplido"/>
    <d v="1899-12-30T00:00:00"/>
    <s v="Cumplido"/>
  </r>
  <r>
    <s v="INC000000501734"/>
    <s v="DEVICE HAS STOPPED RESPONDING TO POLLS. MDE_REGISTRADURIA_JARDIN_ANTIOQUIA"/>
    <s v="CONECTIVIDAD WAN"/>
    <s v="Alta"/>
    <s v="Cerrado"/>
    <s v="RNEC-MONITOREO NIVEL 1"/>
    <s v="WILSON YESID GUTIERREZ BOLAÑOS"/>
    <m/>
    <m/>
    <x v="16"/>
    <x v="639"/>
    <d v="2020-01-15T00:00:00"/>
    <d v="1899-12-30T18:18:20"/>
    <d v="2020-01-16T00:00:00"/>
    <d v="1899-12-30T11:44:49"/>
    <x v="63"/>
    <s v="Cumplido"/>
    <s v="01:35"/>
    <x v="0"/>
    <s v="00:00"/>
    <s v="Cumplido"/>
    <d v="1899-12-30T00:00:00"/>
    <s v="Cumplido"/>
  </r>
  <r>
    <s v="INC000000501735"/>
    <s v="DEVICE HAS STOPPED RESPONDING TO POLLS. SOX_REGISTRADURIA_TOGUI"/>
    <s v="CONECTIVIDAD WAN"/>
    <s v="Alta"/>
    <s v="Cerrado"/>
    <s v="RNEC-MONITOREO NIVEL 1"/>
    <s v="WILSON YESID GUTIERREZ BOLAÑOS"/>
    <m/>
    <m/>
    <x v="16"/>
    <x v="640"/>
    <d v="2020-01-15T00:00:00"/>
    <d v="1899-12-30T18:20:20"/>
    <d v="2020-01-16T00:00:00"/>
    <d v="1899-12-30T12:26:59"/>
    <x v="63"/>
    <s v="Cumplido"/>
    <s v="01:31"/>
    <x v="0"/>
    <s v="00:00"/>
    <s v="Cumplido"/>
    <d v="1899-12-30T00:00:00"/>
    <s v="Cumplido"/>
  </r>
  <r>
    <s v="INC000000501737"/>
    <s v="DEVICE HAS STOPPED RESPONDING TO POLLS. NVA_REGISTRADURIA_LA_ARGENTINA"/>
    <s v="CONECTIVIDAD WAN"/>
    <s v="Alta"/>
    <s v="Cerrado"/>
    <s v="RNEC-MONITOREO NIVEL 1"/>
    <s v="WILSON YESID GUTIERREZ BOLAÑOS"/>
    <m/>
    <m/>
    <x v="16"/>
    <x v="623"/>
    <d v="2020-01-15T00:00:00"/>
    <d v="1899-12-30T18:21:20"/>
    <d v="2020-01-16T00:00:00"/>
    <d v="1899-12-30T14:04:20"/>
    <x v="71"/>
    <s v="Cumplido"/>
    <s v="01:25"/>
    <x v="0"/>
    <s v="00:00"/>
    <s v="Cumplido"/>
    <d v="1899-12-30T00:00:00"/>
    <s v="Cumplido"/>
  </r>
  <r>
    <s v="INC000000501738"/>
    <s v="DEVICE HAS STOPPED RESPONDING TO POLLS. SJE_REGISTRADURIA_MUN_CALAMAR_GUAVIARE"/>
    <s v="CONECTIVIDAD WAN"/>
    <s v="Alta"/>
    <s v="Cerrado"/>
    <s v="RNEC-MONITOREO NIVEL 1"/>
    <s v="WILSON YESID GUTIERREZ BOLAÑOS"/>
    <m/>
    <m/>
    <x v="16"/>
    <x v="624"/>
    <d v="2020-01-15T00:00:00"/>
    <d v="1899-12-30T18:25:21"/>
    <d v="2020-01-16T00:00:00"/>
    <d v="1899-12-30T13:09:20"/>
    <x v="71"/>
    <s v="Incumplido"/>
    <s v="02:10"/>
    <x v="0"/>
    <s v="00:00"/>
    <s v="Cumplido"/>
    <d v="1899-12-30T00:00:00"/>
    <s v="Cumplido"/>
  </r>
  <r>
    <s v="INC000000501742"/>
    <s v="DEVICE HAS STOPPED RESPONDING TO POLLS. PSO_REGISTRADURIA_CHARCO_NARINO"/>
    <s v="CONECTIVIDAD WAN"/>
    <s v="Alta"/>
    <s v="Cerrado"/>
    <s v="RNEC-MONITOREO NIVEL 1"/>
    <s v="WILSON YESID GUTIERREZ BOLAÑOS"/>
    <m/>
    <m/>
    <x v="16"/>
    <x v="641"/>
    <d v="2020-01-15T00:00:00"/>
    <d v="1899-12-30T18:41:22"/>
    <d v="2020-01-16T00:00:00"/>
    <d v="1899-12-30T16:11:41"/>
    <x v="52"/>
    <s v="Incumplido"/>
    <s v="02:23"/>
    <x v="0"/>
    <s v="00:00"/>
    <s v="Cumplido"/>
    <d v="1899-12-30T00:00:00"/>
    <s v="Cumplido"/>
  </r>
  <r>
    <s v="INC000000501743"/>
    <s v="DEVICE HAS STOPPED RESPONDING TO POLLS. BOG_REGISTRADURIA_GAMA"/>
    <s v="CONECTIVIDAD WAN"/>
    <s v="Alta"/>
    <s v="Cerrado"/>
    <s v="RNEC-MONITOREO NIVEL 1"/>
    <s v="WILSON YESID GUTIERREZ BOLAÑOS"/>
    <m/>
    <m/>
    <x v="16"/>
    <x v="627"/>
    <d v="2020-01-15T00:00:00"/>
    <d v="1899-12-30T18:45:23"/>
    <d v="2020-01-15T00:00:00"/>
    <d v="1899-12-30T21:12:56"/>
    <x v="73"/>
    <s v="Incumplido"/>
    <s v="02:27"/>
    <x v="0"/>
    <s v="00:00"/>
    <s v="Cumplido"/>
    <d v="1899-12-30T00:00:00"/>
    <s v="Cumplido"/>
  </r>
  <r>
    <s v="INC000000501752"/>
    <s v="DEVICE HAS STOPPED RESPONDING TO POLLS. PDA_REGISTRADURIA_PTO-INIRIDA"/>
    <s v="CONECTIVIDAD WAN"/>
    <s v="Alta"/>
    <s v="Cerrado"/>
    <s v="RNEC-MONITOREO NIVEL 1"/>
    <s v="WILSON YESID GUTIERREZ BOLAÑOS"/>
    <m/>
    <m/>
    <x v="16"/>
    <x v="642"/>
    <d v="2020-01-15T00:00:00"/>
    <d v="1899-12-30T19:31:28"/>
    <d v="2020-01-16T00:00:00"/>
    <d v="1899-12-30T15:01:24"/>
    <x v="52"/>
    <s v="Incumplido"/>
    <s v="19:29"/>
    <x v="0"/>
    <s v="00:00"/>
    <s v="Cumplido"/>
    <d v="1899-12-30T00:00:00"/>
    <s v="Cumplido"/>
  </r>
  <r>
    <s v="INC000000501792"/>
    <s v="DEVICE HAS STOPPED RESPONDING TO POLLS. BGA_REGISTRADURIA_MUN_FLORIAN_SANTANDER"/>
    <s v="CONECTIVIDAD WAN"/>
    <s v="Alta"/>
    <s v="Cerrado"/>
    <s v="RNEC-MONITOREO NIVEL 1"/>
    <s v="DIEGO FERNANDO ARCINIEGAS GUALTEROS"/>
    <m/>
    <m/>
    <x v="16"/>
    <x v="643"/>
    <d v="2020-01-15T00:00:00"/>
    <d v="1899-12-30T21:52:38"/>
    <d v="2020-01-16T00:00:00"/>
    <d v="1899-12-30T04:37:37"/>
    <x v="74"/>
    <s v="Incumplido"/>
    <s v="04:51"/>
    <x v="0"/>
    <s v="00:00"/>
    <s v="Cumplido"/>
    <d v="1899-12-30T00:00:00"/>
    <s v="Cumplido"/>
  </r>
  <r>
    <s v="INC000000501793"/>
    <s v="DEVICE HAS STOPPED RESPONDING TO POLLS. BGA_REGISTRADURIA_SUCRE"/>
    <s v="CONECTIVIDAD WAN"/>
    <s v="Alta"/>
    <s v="Cerrado"/>
    <s v="RNEC-MONITOREO NIVEL 1"/>
    <s v="DIEGO FERNANDO ARCINIEGAS GUALTEROS"/>
    <m/>
    <m/>
    <x v="16"/>
    <x v="644"/>
    <d v="2020-01-15T00:00:00"/>
    <d v="1899-12-30T21:53:39"/>
    <d v="2020-01-16T00:00:00"/>
    <d v="1899-12-30T05:00:50"/>
    <x v="74"/>
    <s v="Incumplido"/>
    <s v="04:49"/>
    <x v="0"/>
    <s v="00:00"/>
    <s v="Cumplido"/>
    <d v="1899-12-30T00:00:00"/>
    <s v="Cumplido"/>
  </r>
  <r>
    <s v="INC000000501794"/>
    <s v="DEVICE HAS STOPPED RESPONDING TO POLLS. BGA_REGISTRADURIA_MUN_PUENTE_NACIONAL_SANTANDER"/>
    <s v="CONECTIVIDAD WAN"/>
    <s v="Alta"/>
    <s v="Cerrado"/>
    <s v="RNEC-MONITOREO NIVEL 1"/>
    <s v="DIEGO FERNANDO ARCINIEGAS GUALTEROS"/>
    <m/>
    <m/>
    <x v="16"/>
    <x v="645"/>
    <d v="2020-01-15T00:00:00"/>
    <d v="1899-12-30T21:54:39"/>
    <d v="2020-01-16T00:00:00"/>
    <d v="1899-12-30T04:41:14"/>
    <x v="74"/>
    <s v="Incumplido"/>
    <s v="04:47"/>
    <x v="0"/>
    <s v="00:00"/>
    <s v="Cumplido"/>
    <d v="1899-12-30T00:00:00"/>
    <s v="Cumplido"/>
  </r>
  <r>
    <s v="INC000000501795"/>
    <s v="DEVICE HAS STOPPED RESPONDING TO POLLS. IBE_REGISTRADURIA_PIEDRAS"/>
    <s v="CONECTIVIDAD WAN"/>
    <s v="Alta"/>
    <s v="Cerrado"/>
    <s v="RNEC-MONITOREO NIVEL 1"/>
    <s v="DIEGO FERNANDO ARCINIEGAS GUALTEROS"/>
    <m/>
    <m/>
    <x v="16"/>
    <x v="645"/>
    <d v="2020-01-15T00:00:00"/>
    <d v="1899-12-30T21:54:39"/>
    <d v="2020-01-16T00:00:00"/>
    <d v="1899-12-30T17:59:36"/>
    <x v="45"/>
    <s v="Incumplido"/>
    <s v="04:38"/>
    <x v="0"/>
    <s v="00:00"/>
    <s v="Cumplido"/>
    <d v="1899-12-30T00:00:00"/>
    <s v="Cumplido"/>
  </r>
  <r>
    <s v="INC000000501801"/>
    <s v="DEVICE HAS STOPPED RESPONDING TO POLLS. CLO_REGISTRADURIA_EL_CAIRO_VALLE"/>
    <s v="CONECTIVIDAD WAN"/>
    <s v="Alta"/>
    <s v="Cerrado"/>
    <s v="RNEC-MONITOREO NIVEL 1"/>
    <s v="GIAN CARLO TOVAR RAMIREZ"/>
    <m/>
    <m/>
    <x v="16"/>
    <x v="646"/>
    <d v="2020-01-15T00:00:00"/>
    <d v="1899-12-30T17:36:15"/>
    <d v="2020-01-16T00:00:00"/>
    <d v="1899-12-30T10:57:55"/>
    <x v="63"/>
    <s v="Incumplido"/>
    <s v="17:18"/>
    <x v="0"/>
    <s v="00:00"/>
    <s v="Cumplido"/>
    <d v="1899-12-30T00:00:00"/>
    <s v="Cumplido"/>
  </r>
  <r>
    <s v="INC000000501803"/>
    <s v="DEVICE HAS STOPPED RESPONDING TO POLLS. BGA_REGISTRADURIA_SUAITA"/>
    <s v="CONECTIVIDAD WAN"/>
    <s v="Alta"/>
    <s v="Cerrado"/>
    <s v="RNEC-MONITOREO NIVEL 1"/>
    <s v="DIEGO ARMANDO ROMERO RODRIGUEZ"/>
    <m/>
    <m/>
    <x v="16"/>
    <x v="511"/>
    <d v="2020-01-15T00:00:00"/>
    <d v="1899-12-30T17:47:16"/>
    <d v="2020-01-16T00:00:00"/>
    <d v="1899-12-30T18:05:22"/>
    <x v="45"/>
    <s v="Incumplido"/>
    <s v="24:18"/>
    <x v="0"/>
    <s v="00:00"/>
    <s v="Cumplido"/>
    <d v="1899-12-30T00:00:00"/>
    <s v="Cumplido"/>
  </r>
  <r>
    <s v="INC000000501806"/>
    <s v="DEVICE HAS STOPPED RESPONDING TO POLLS. PPN_REGISTRADURIA_MUN_TIMBIQUI_CAUCA"/>
    <s v="CONECTIVIDAD WAN"/>
    <s v="Alta"/>
    <s v="Cerrado"/>
    <s v="RNEC-MONITOREO NIVEL 1"/>
    <s v="ALBA YINET CORREDOR ESTEPA"/>
    <m/>
    <m/>
    <x v="16"/>
    <x v="618"/>
    <d v="2020-01-15T00:00:00"/>
    <d v="1899-12-30T17:52:17"/>
    <d v="2020-01-16T00:00:00"/>
    <d v="1899-12-30T11:23:04"/>
    <x v="63"/>
    <s v="Incumplido"/>
    <s v="17:30"/>
    <x v="0"/>
    <s v="00:00"/>
    <s v="Cumplido"/>
    <d v="1899-12-30T00:00:00"/>
    <s v="Cumplido"/>
  </r>
  <r>
    <s v="INC000000501815"/>
    <s v="DEVICE HAS STOPPED RESPONDING TO POLLS. MDE_REGISTRADURIA_MUN_YARUMAL_ANTIOQUIA"/>
    <s v="CONECTIVIDAD WAN"/>
    <s v="Alta"/>
    <s v="Cerrado"/>
    <s v="RNEC-MONITOREO NIVEL 1"/>
    <s v="WILSON YESID GUTIERREZ BOLAÑOS"/>
    <m/>
    <m/>
    <x v="16"/>
    <x v="647"/>
    <d v="2020-01-15T00:00:00"/>
    <d v="1899-12-30T18:22:20"/>
    <d v="2020-01-16T00:00:00"/>
    <d v="1899-12-30T11:41:42"/>
    <x v="63"/>
    <s v="Cumplido"/>
    <s v="01:21"/>
    <x v="0"/>
    <s v="00:00"/>
    <s v="Cumplido"/>
    <d v="1899-12-30T00:00:00"/>
    <s v="Cumplido"/>
  </r>
  <r>
    <s v="INC000000501816"/>
    <s v="DEVICE HAS STOPPED RESPONDING TO POLLS. EYP_REGISTRADURIA_MUN_OROCUE_CASANARE"/>
    <s v="CONECTIVIDAD WAN"/>
    <s v="Alta"/>
    <s v="Cerrado"/>
    <s v="RNEC-MONITOREO NIVEL 1"/>
    <s v="WILSON YESID GUTIERREZ BOLAÑOS"/>
    <m/>
    <m/>
    <x v="16"/>
    <x v="624"/>
    <d v="2020-01-15T00:00:00"/>
    <d v="1899-12-30T18:25:21"/>
    <d v="2020-01-16T00:00:00"/>
    <d v="1899-12-30T12:29:32"/>
    <x v="63"/>
    <s v="Incumplido"/>
    <s v="02:07"/>
    <x v="0"/>
    <s v="00:00"/>
    <s v="Cumplido"/>
    <d v="1899-12-30T00:00:00"/>
    <s v="Cumplido"/>
  </r>
  <r>
    <s v="INC000000501817"/>
    <s v="DEVICE HAS STOPPED RESPONDING TO POLLS. IBE_REGISTRADURIA_DOLORES"/>
    <s v="CONECTIVIDAD WAN"/>
    <s v="Alta"/>
    <s v="Cerrado"/>
    <s v="RNEC-MONITOREO NIVEL 1"/>
    <s v="WILSON YESID GUTIERREZ BOLAÑOS"/>
    <m/>
    <m/>
    <x v="16"/>
    <x v="648"/>
    <d v="2020-01-15T00:00:00"/>
    <d v="1899-12-30T18:28:21"/>
    <d v="2020-01-16T00:00:00"/>
    <d v="1899-12-30T16:19:22"/>
    <x v="45"/>
    <s v="Incumplido"/>
    <s v="02:17"/>
    <x v="0"/>
    <s v="00:00"/>
    <s v="Cumplido"/>
    <d v="1899-12-30T00:00:00"/>
    <s v="Cumplido"/>
  </r>
  <r>
    <s v="INC000000501823"/>
    <s v="DEVICE HAS STOPPED RESPONDING TO POLLS. VVC_REGISTRADURIA_EL_DORADO"/>
    <s v="CONECTIVIDAD WAN"/>
    <s v="Alta"/>
    <s v="Cerrado"/>
    <s v="RNEC-MONITOREO NIVEL 1"/>
    <s v="WILSON YESID GUTIERREZ BOLAÑOS"/>
    <m/>
    <m/>
    <x v="16"/>
    <x v="649"/>
    <d v="2020-01-15T00:00:00"/>
    <d v="1899-12-30T18:33:22"/>
    <d v="2020-01-16T00:00:00"/>
    <d v="1899-12-30T16:26:35"/>
    <x v="45"/>
    <s v="Incumplido"/>
    <s v="02:25"/>
    <x v="0"/>
    <s v="00:00"/>
    <s v="Cumplido"/>
    <d v="1899-12-30T00:00:00"/>
    <s v="Cumplido"/>
  </r>
  <r>
    <s v="INC000000501826"/>
    <s v="DEVICE HAS STOPPED RESPONDING TO POLLS. PSO_REGISTRADURIA_SAN_PEDRO_DE_CARTAGO"/>
    <s v="CONECTIVIDAD WAN"/>
    <s v="Alta"/>
    <s v="Cerrado"/>
    <s v="RNEC-MONITOREO NIVEL 1"/>
    <s v="WILSON YESID GUTIERREZ BOLAÑOS"/>
    <m/>
    <m/>
    <x v="16"/>
    <x v="650"/>
    <d v="2020-01-15T00:00:00"/>
    <d v="1899-12-30T18:53:24"/>
    <d v="2020-01-16T00:00:00"/>
    <d v="1899-12-30T16:32:25"/>
    <x v="45"/>
    <s v="Incumplido"/>
    <s v="02:30"/>
    <x v="0"/>
    <s v="00:00"/>
    <s v="Cumplido"/>
    <d v="1899-12-30T00:00:00"/>
    <s v="Cumplido"/>
  </r>
  <r>
    <s v="INC000000501833"/>
    <s v="DEVICE HAS STOPPED RESPONDING TO POLLS. NVA_REGISTRADURIA_TELLO"/>
    <s v="CONECTIVIDAD WAN"/>
    <s v="Alta"/>
    <s v="Cerrado"/>
    <s v="RNEC-MONITOREO NIVEL 1"/>
    <s v="WILSON YESID GUTIERREZ BOLAÑOS"/>
    <m/>
    <m/>
    <x v="16"/>
    <x v="651"/>
    <d v="2020-01-15T00:00:00"/>
    <d v="1899-12-30T19:01:25"/>
    <d v="2020-01-16T00:00:00"/>
    <d v="1899-12-30T16:48:35"/>
    <x v="45"/>
    <s v="Incumplido"/>
    <s v="02:25"/>
    <x v="0"/>
    <s v="00:00"/>
    <s v="Cumplido"/>
    <d v="1899-12-30T00:00:00"/>
    <s v="Cumplido"/>
  </r>
  <r>
    <s v="INC000000501841"/>
    <s v="DEVICE HAS STOPPED RESPONDING TO POLLS. PSO_REGISTRADURIA_MUN_BARBACOAS_NARINO"/>
    <s v="CONECTIVIDAD WAN"/>
    <s v="Alta"/>
    <s v="Cerrado"/>
    <s v="RNEC-MONITOREO NIVEL 1"/>
    <s v="WILSON YESID GUTIERREZ BOLAÑOS"/>
    <m/>
    <m/>
    <x v="16"/>
    <x v="652"/>
    <d v="2020-01-15T00:00:00"/>
    <d v="1899-12-30T19:22:27"/>
    <d v="2020-01-16T00:00:00"/>
    <d v="1899-12-30T16:52:06"/>
    <x v="45"/>
    <s v="Incumplido"/>
    <s v="02:07"/>
    <x v="0"/>
    <s v="00:00"/>
    <s v="Cumplido"/>
    <d v="1899-12-30T00:00:00"/>
    <s v="Cumplido"/>
  </r>
  <r>
    <s v="INC000000501848"/>
    <s v="DEVICE HAS STOPPED RESPONDING TO POLLS. VUP_REGISTRADURIA_TAMALAMEQUE"/>
    <s v="CONECTIVIDAD WAN"/>
    <s v="Alta"/>
    <s v="Cerrado"/>
    <s v="RNEC-MONITOREO NIVEL 1"/>
    <s v="WILSON YESID GUTIERREZ BOLAÑOS"/>
    <m/>
    <m/>
    <x v="16"/>
    <x v="653"/>
    <d v="2020-01-15T00:00:00"/>
    <d v="1899-12-30T19:58:30"/>
    <d v="2020-01-16T00:00:00"/>
    <d v="1899-12-30T15:06:10"/>
    <x v="52"/>
    <s v="Incumplido"/>
    <s v="19:07"/>
    <x v="0"/>
    <s v="00:00"/>
    <s v="Cumplido"/>
    <d v="1899-12-30T00:00:00"/>
    <s v="Cumplido"/>
  </r>
  <r>
    <s v="INC000000501854"/>
    <s v="DEVICE HAS STOPPED RESPONDING TO POLLS. CUC_REGISTRADURIA_VILLA_DEL_ROSARIO"/>
    <s v="CONECTIVIDAD WAN"/>
    <s v="Alta"/>
    <s v="Cerrado"/>
    <s v="RNEC-MONITOREO NIVEL 1"/>
    <s v="WILSON YESID GUTIERREZ BOLAÑOS"/>
    <m/>
    <m/>
    <x v="16"/>
    <x v="654"/>
    <d v="2020-01-15T00:00:00"/>
    <d v="1899-12-30T20:40:32"/>
    <d v="2020-01-16T00:00:00"/>
    <d v="1899-12-30T15:22:18"/>
    <x v="52"/>
    <s v="Incumplido"/>
    <s v="18:41"/>
    <x v="0"/>
    <s v="00:00"/>
    <s v="Cumplido"/>
    <d v="1899-12-30T00:00:00"/>
    <s v="Cumplido"/>
  </r>
  <r>
    <s v="INC000000501855"/>
    <s v="DEVICE HAS STOPPED RESPONDING TO POLLS. SKTJ_REGISTRADURIA_SAN_MIGUEL_DE_SEMA"/>
    <s v="CONECTIVIDAD WAN"/>
    <s v="Alta"/>
    <s v="Cerrado"/>
    <s v="RNEC-MONITOREO NIVEL 1"/>
    <s v="WILSON YESID GUTIERREZ BOLAÑOS"/>
    <m/>
    <m/>
    <x v="16"/>
    <x v="655"/>
    <d v="2020-01-15T00:00:00"/>
    <d v="1899-12-30T20:42:32"/>
    <d v="2020-01-16T00:00:00"/>
    <d v="1899-12-30T14:35:58"/>
    <x v="52"/>
    <s v="Incumplido"/>
    <s v="17:53"/>
    <x v="0"/>
    <s v="00:00"/>
    <s v="Cumplido"/>
    <d v="1899-12-30T00:00:00"/>
    <s v="Cumplido"/>
  </r>
  <r>
    <s v="INC000000501864"/>
    <s v="DEVICE HAS STOPPED RESPONDING TO POLLS. MTR_REGISTRADURIA_SAN_BERNARDO_DEL_VIENTO"/>
    <s v="CONECTIVIDAD WAN"/>
    <s v="Alta"/>
    <s v="Cerrado"/>
    <s v="RNEC-NIVEL 2 WAN"/>
    <s v="JORGE LUIS ROJAS DURAN"/>
    <m/>
    <m/>
    <x v="16"/>
    <x v="656"/>
    <d v="2020-01-15T00:00:00"/>
    <d v="1899-12-30T21:20:36"/>
    <d v="2020-01-24T00:00:00"/>
    <d v="1899-12-30T09:56:34"/>
    <x v="75"/>
    <s v="Incumplido"/>
    <s v="12:24"/>
    <x v="0"/>
    <s v="00:00"/>
    <s v="Cumplido"/>
    <d v="1899-12-30T00:00:00"/>
    <s v="Cumplido"/>
  </r>
  <r>
    <s v="INC000000501874"/>
    <s v="DEVICE HAS STOPPED RESPONDING TO POLLS. BGA_REGISTRADURIA_JESUS_MARIA"/>
    <s v="CONECTIVIDAD WAN"/>
    <s v="Alta"/>
    <s v="Cerrado"/>
    <s v="RNEC-MONITOREO NIVEL 1"/>
    <s v="DIEGO FERNANDO ARCINIEGAS GUALTEROS"/>
    <m/>
    <m/>
    <x v="16"/>
    <x v="644"/>
    <d v="2020-01-15T00:00:00"/>
    <d v="1899-12-30T21:53:39"/>
    <d v="2020-01-16T00:00:00"/>
    <d v="1899-12-30T04:48:05"/>
    <x v="74"/>
    <s v="Incumplido"/>
    <s v="04:38"/>
    <x v="0"/>
    <s v="00:00"/>
    <s v="Cumplido"/>
    <d v="1899-12-30T00:00:00"/>
    <s v="Cumplido"/>
  </r>
  <r>
    <s v="INC000000501875"/>
    <s v="DEVICE HAS STOPPED RESPONDING TO POLLS. BGA_REGISTRADURIA_MUN_BOLIVAR_SANTANDER"/>
    <s v="CONECTIVIDAD WAN"/>
    <s v="Alta"/>
    <s v="Cerrado"/>
    <s v="RNEC-MONITOREO NIVEL 1"/>
    <s v="DIEGO FERNANDO ARCINIEGAS GUALTEROS"/>
    <m/>
    <m/>
    <x v="16"/>
    <x v="645"/>
    <d v="2020-01-15T00:00:00"/>
    <d v="1899-12-30T21:54:39"/>
    <d v="2020-01-16T00:00:00"/>
    <d v="1899-12-30T04:33:08"/>
    <x v="74"/>
    <s v="Incumplido"/>
    <s v="04:15"/>
    <x v="0"/>
    <s v="00:00"/>
    <s v="Cumplido"/>
    <d v="1899-12-30T00:00:00"/>
    <s v="Cumplido"/>
  </r>
  <r>
    <s v="INC000000501877"/>
    <s v="DEVICE HAS STOPPED RESPONDING TO POLLS. IBE_REGISTRADURIA_ALVARADO"/>
    <s v="CONECTIVIDAD WAN"/>
    <s v="Alta"/>
    <s v="Cerrado"/>
    <s v="RNEC-MONITOREO NIVEL 1"/>
    <s v="DIEGO FERNANDO ARCINIEGAS GUALTEROS"/>
    <m/>
    <m/>
    <x v="16"/>
    <x v="657"/>
    <d v="2020-01-15T00:00:00"/>
    <d v="1899-12-30T21:56:39"/>
    <d v="2020-01-16T00:00:00"/>
    <d v="1899-12-30T18:25:26"/>
    <x v="45"/>
    <s v="Incumplido"/>
    <s v="04:12"/>
    <x v="0"/>
    <s v="00:00"/>
    <s v="Cumplido"/>
    <d v="1899-12-30T00:00:00"/>
    <s v="Cumplido"/>
  </r>
  <r>
    <s v="INC000000501879"/>
    <s v="DEVICE HAS STOPPED RESPONDING TO POLLS. PSO_REGISTRADURIA_TABLON_DE_GOMEZ_NARINO"/>
    <s v="CONECTIVIDAD WAN"/>
    <s v="Alta"/>
    <s v="Cerrado"/>
    <s v="RNEC-MONITOREO NIVEL 1"/>
    <s v="DIEGO FERNANDO ARCINIEGAS GUALTEROS"/>
    <m/>
    <m/>
    <x v="16"/>
    <x v="658"/>
    <d v="2020-01-15T00:00:00"/>
    <d v="1899-12-30T22:03:40"/>
    <d v="2020-01-16T00:00:00"/>
    <d v="1899-12-30T17:32:57"/>
    <x v="45"/>
    <s v="Incumplido"/>
    <s v="04:04"/>
    <x v="0"/>
    <s v="00:00"/>
    <s v="Cumplido"/>
    <d v="1899-12-30T00:00:00"/>
    <s v="Cumplido"/>
  </r>
  <r>
    <s v="INC000000501893"/>
    <s v="DEVICE HAS STOPPED RESPONDING TO POLLS. PSO_REGISTRADURIA_POTOSI_NARINO"/>
    <s v="CONECTIVIDAD WAN"/>
    <s v="Alta"/>
    <s v="Cerrado"/>
    <s v="RNEC-MONITOREO NIVEL 1"/>
    <s v="DIEGO FERNANDO ARCINIEGAS GUALTEROS"/>
    <m/>
    <m/>
    <x v="17"/>
    <x v="659"/>
    <d v="2020-01-16T00:00:00"/>
    <d v="1899-12-30T00:03:50"/>
    <d v="2020-01-16T00:00:00"/>
    <d v="1899-12-30T17:19:24"/>
    <x v="45"/>
    <s v="Cumplido"/>
    <s v="00:24"/>
    <x v="0"/>
    <s v="00:00"/>
    <s v="Cumplido"/>
    <d v="1899-12-30T00:00:00"/>
    <s v="Cumplido"/>
  </r>
  <r>
    <s v="INC000000501896"/>
    <s v="DEVICE HAS STOPPED RESPONDING TO POLLS. CTG_REGISTRADURIA_MAGANGUE.yourdomain.com"/>
    <s v="CONECTIVIDAD WAN"/>
    <s v="Alta"/>
    <s v="Cerrado"/>
    <s v="RNEC-MONITOREO NIVEL 1"/>
    <s v="DIEGO FERNANDO ARCINIEGAS GUALTEROS"/>
    <m/>
    <m/>
    <x v="17"/>
    <x v="660"/>
    <d v="2020-01-16T00:00:00"/>
    <d v="1899-12-30T00:40:52"/>
    <d v="2020-01-16T00:00:00"/>
    <d v="1899-12-30T12:12:56"/>
    <x v="63"/>
    <s v="Cumplido"/>
    <s v="00:10"/>
    <x v="0"/>
    <s v="00:00"/>
    <s v="Cumplido"/>
    <d v="1899-12-30T00:00:00"/>
    <s v="Cumplido"/>
  </r>
  <r>
    <s v="INC000000501906"/>
    <s v="DEVICE HAS STOPPED RESPONDING TO POLLS. PSO_REGISTRADURIA_IMUES"/>
    <s v="CONECTIVIDAD WAN"/>
    <s v="Alta"/>
    <s v="Cerrado"/>
    <s v="RNEC-MONITOREO NIVEL 1"/>
    <s v="DIEGO FERNANDO ARCINIEGAS GUALTEROS"/>
    <m/>
    <m/>
    <x v="16"/>
    <x v="643"/>
    <d v="2020-01-15T00:00:00"/>
    <d v="1899-12-30T21:52:38"/>
    <d v="2020-01-16T00:00:00"/>
    <d v="1899-12-30T17:23:37"/>
    <x v="45"/>
    <s v="Incumplido"/>
    <s v="04:14"/>
    <x v="0"/>
    <s v="00:00"/>
    <s v="Cumplido"/>
    <d v="1899-12-30T00:00:00"/>
    <s v="Cumplido"/>
  </r>
  <r>
    <s v="INC000000501908"/>
    <s v="DEVICE HAS STOPPED RESPONDING TO POLLS. BGA_REGISTRADURIA_MUN_GUAVATA_SANTANDER"/>
    <s v="CONECTIVIDAD WAN"/>
    <s v="Alta"/>
    <s v="Cerrado"/>
    <s v="RNEC-MONITOREO NIVEL 1"/>
    <s v="DIEGO FERNANDO ARCINIEGAS GUALTEROS"/>
    <m/>
    <m/>
    <x v="16"/>
    <x v="644"/>
    <d v="2020-01-15T00:00:00"/>
    <d v="1899-12-30T21:53:39"/>
    <d v="2020-01-16T00:00:00"/>
    <d v="1899-12-30T04:52:06"/>
    <x v="74"/>
    <s v="Incumplido"/>
    <s v="04:12"/>
    <x v="0"/>
    <s v="00:00"/>
    <s v="Cumplido"/>
    <d v="1899-12-30T00:00:00"/>
    <s v="Cumplido"/>
  </r>
  <r>
    <s v="INC000000501909"/>
    <s v="DEVICE HAS STOPPED RESPONDING TO POLLS. BGA_REGISTRADURIA_SAN_BENITO"/>
    <s v="CONECTIVIDAD WAN"/>
    <s v="Alta"/>
    <s v="Cerrado"/>
    <s v="RNEC-MONITOREO NIVEL 1"/>
    <s v="DIEGO FERNANDO ARCINIEGAS GUALTEROS"/>
    <m/>
    <m/>
    <x v="16"/>
    <x v="645"/>
    <d v="2020-01-15T00:00:00"/>
    <d v="1899-12-30T21:54:39"/>
    <d v="2020-01-16T00:00:00"/>
    <d v="1899-12-30T05:04:17"/>
    <x v="74"/>
    <s v="Incumplido"/>
    <s v="04:10"/>
    <x v="0"/>
    <s v="00:00"/>
    <s v="Cumplido"/>
    <d v="1899-12-30T00:00:00"/>
    <s v="Cumplido"/>
  </r>
  <r>
    <s v="INC000000501910"/>
    <s v="DEVICE HAS STOPPED RESPONDING TO POLLS. IBE_REGISTRADURIA_VENADILLO"/>
    <s v="CONECTIVIDAD WAN"/>
    <s v="Alta"/>
    <s v="Cerrado"/>
    <s v="RNEC-MONITOREO NIVEL 1"/>
    <s v="DIEGO FERNANDO ARCINIEGAS GUALTEROS"/>
    <m/>
    <m/>
    <x v="16"/>
    <x v="645"/>
    <d v="2020-01-15T00:00:00"/>
    <d v="1899-12-30T21:54:39"/>
    <d v="2020-01-16T00:00:00"/>
    <d v="1899-12-30T18:18:21"/>
    <x v="45"/>
    <s v="Incumplido"/>
    <s v="04:09"/>
    <x v="0"/>
    <s v="00:00"/>
    <s v="Cumplido"/>
    <d v="1899-12-30T00:00:00"/>
    <s v="Cumplido"/>
  </r>
  <r>
    <s v="INC000000501912"/>
    <s v="DEVICE HAS STOPPED RESPONDING TO POLLS. BGA_REGISTRADURIA_OIBA"/>
    <s v="CONECTIVIDAD WAN"/>
    <s v="Alta"/>
    <s v="Cerrado"/>
    <s v="RNEC-MONITOREO NIVEL 1"/>
    <s v="DIEGO FERNANDO ARCINIEGAS GUALTEROS"/>
    <m/>
    <m/>
    <x v="16"/>
    <x v="661"/>
    <d v="2020-01-15T00:00:00"/>
    <d v="1899-12-30T21:55:39"/>
    <d v="2020-01-16T00:00:00"/>
    <d v="1899-12-30T05:07:58"/>
    <x v="74"/>
    <s v="Incumplido"/>
    <s v="04:07"/>
    <x v="0"/>
    <s v="00:00"/>
    <s v="Cumplido"/>
    <d v="1899-12-30T00:00:00"/>
    <s v="Cumplido"/>
  </r>
  <r>
    <s v="INC000000501913"/>
    <s v="DEVICE HAS STOPPED RESPONDING TO POLLS. IBE_REGISTRADURIA_DD_TOLIMA.yourdomain.com"/>
    <s v="CONECTIVIDAD WAN"/>
    <s v="Alta"/>
    <s v="Cerrado"/>
    <s v="RNEC-MONITOREO NIVEL 1"/>
    <s v="DIEGO FERNANDO ARCINIEGAS GUALTEROS"/>
    <m/>
    <m/>
    <x v="16"/>
    <x v="661"/>
    <d v="2020-01-15T00:00:00"/>
    <d v="1899-12-30T21:55:39"/>
    <d v="2020-01-16T00:00:00"/>
    <d v="1899-12-30T00:23:37"/>
    <x v="76"/>
    <s v="Cumplido"/>
    <s v="00:34"/>
    <x v="0"/>
    <s v="00:00"/>
    <s v="Cumplido"/>
    <d v="1899-12-30T00:00:00"/>
    <s v="Cumplido"/>
  </r>
  <r>
    <s v="INC000000501921"/>
    <s v="DEVICE HAS STOPPED RESPONDING TO POLLS. CTG_REGISTRADURIA_SAN_FERNANDO_BOLIVAR"/>
    <s v="CONECTIVIDAD WAN"/>
    <s v="Alta"/>
    <s v="Cerrado"/>
    <s v="RNEC-MONITOREO NIVEL 1"/>
    <s v="DIEGO FERNANDO ARCINIEGAS GUALTEROS"/>
    <m/>
    <m/>
    <x v="16"/>
    <x v="662"/>
    <d v="2020-01-15T00:00:00"/>
    <d v="1899-12-30T22:27:42"/>
    <d v="2020-01-16T00:00:00"/>
    <d v="1899-12-30T12:20:27"/>
    <x v="63"/>
    <s v="Cumplido"/>
    <s v="00:50"/>
    <x v="0"/>
    <s v="00:00"/>
    <s v="Cumplido"/>
    <d v="1899-12-30T00:00:00"/>
    <s v="Cumplido"/>
  </r>
  <r>
    <s v="INC000000501923"/>
    <s v="DEVICE HAS STOPPED RESPONDING TO POLLS. CTG_REGISTRADURIA_MARGARITA"/>
    <s v="CONECTIVIDAD WAN"/>
    <s v="Alta"/>
    <s v="Cerrado"/>
    <s v="RNEC-MONITOREO NIVEL 1"/>
    <s v="DIEGO FERNANDO ARCINIEGAS GUALTEROS"/>
    <m/>
    <m/>
    <x v="16"/>
    <x v="663"/>
    <d v="2020-01-15T00:00:00"/>
    <d v="1899-12-30T22:28:42"/>
    <d v="2020-01-16T00:00:00"/>
    <d v="1899-12-30T12:22:34"/>
    <x v="63"/>
    <s v="Cumplido"/>
    <s v="00:49"/>
    <x v="0"/>
    <s v="00:00"/>
    <s v="Cumplido"/>
    <d v="1899-12-30T00:00:00"/>
    <s v="Cumplido"/>
  </r>
  <r>
    <s v="INC000000501934"/>
    <s v="DEVICE HAS STOPPED RESPONDING TO POLLS. PUU_REGISTRADURIA_SANTIAGO"/>
    <s v="CONECTIVIDAD WAN"/>
    <s v="Alta"/>
    <s v="Cerrado"/>
    <s v="RNEC-MONITOREO NIVEL 1"/>
    <s v="DIEGO FERNANDO ARCINIEGAS GUALTEROS"/>
    <m/>
    <m/>
    <x v="16"/>
    <x v="664"/>
    <d v="2020-01-15T00:00:00"/>
    <d v="1899-12-30T23:52:50"/>
    <d v="2020-01-16T00:00:00"/>
    <d v="1899-12-30T17:38:43"/>
    <x v="45"/>
    <s v="Cumplido"/>
    <s v="00:41"/>
    <x v="0"/>
    <s v="00:00"/>
    <s v="Cumplido"/>
    <d v="1899-12-30T00:00:00"/>
    <s v="Cumplido"/>
  </r>
  <r>
    <s v="INC000000501965"/>
    <s v="DEVICE HAS STOPPED RESPONDING TO POLLS. UIB_REGISTRADURIA_MUN_ACANDI_CHOCO"/>
    <s v="CONECTIVIDAD WAN"/>
    <s v="Alta"/>
    <s v="Cerrado"/>
    <s v="RNEC-MONITOREO NIVEL 1"/>
    <s v="DIEGO FERNANDO ARCINIEGAS GUALTEROS"/>
    <m/>
    <m/>
    <x v="17"/>
    <x v="665"/>
    <d v="2020-01-16T00:00:00"/>
    <d v="1899-12-30T02:25:06"/>
    <d v="2020-01-16T00:00:00"/>
    <d v="1899-12-30T12:43:31"/>
    <x v="63"/>
    <s v="Cumplido"/>
    <s v="00:19"/>
    <x v="0"/>
    <s v="00:00"/>
    <s v="Cumplido"/>
    <d v="1899-12-30T00:00:00"/>
    <s v="Cumplido"/>
  </r>
  <r>
    <s v="INC000000502014"/>
    <s v="DEVICE HAS STOPPED RESPONDING TO POLLS. UIB_REGISTRADURIA_MUN_BAGADO_CHOCO"/>
    <s v="CONECTIVIDAD WAN"/>
    <s v="Alta"/>
    <s v="Cerrado"/>
    <s v="RNEC-MONITOREO NIVEL 1"/>
    <s v="DIEGO FERNANDO ARCINIEGAS GUALTEROS"/>
    <m/>
    <m/>
    <x v="17"/>
    <x v="666"/>
    <d v="2020-01-16T00:00:00"/>
    <d v="1899-12-30T00:11:55"/>
    <d v="2020-01-16T00:00:00"/>
    <d v="1899-12-30T12:49:52"/>
    <x v="71"/>
    <s v="Cumplido"/>
    <s v="00:28"/>
    <x v="0"/>
    <s v="00:00"/>
    <s v="Cumplido"/>
    <d v="1899-12-30T00:00:00"/>
    <s v="Cumplido"/>
  </r>
  <r>
    <s v="INC000000502017"/>
    <s v="DEVICE HAS STOPPED RESPONDING TO POLLS. UIB_REGISTRADURIA_MUN_EL_LITORAL_DE_SAN_JUAN_CHOCO"/>
    <s v="CONECTIVIDAD WAN"/>
    <s v="Alta"/>
    <s v="Cerrado"/>
    <s v="RNEC-MONITOREO NIVEL 1"/>
    <s v="DIEGO FERNANDO ARCINIEGAS GUALTEROS"/>
    <m/>
    <m/>
    <x v="17"/>
    <x v="667"/>
    <d v="2020-01-16T00:00:00"/>
    <d v="1899-12-30T00:17:52"/>
    <d v="2020-01-16T00:00:00"/>
    <d v="1899-12-30T12:51:15"/>
    <x v="71"/>
    <s v="Cumplido"/>
    <s v="00:30"/>
    <x v="0"/>
    <s v="00:00"/>
    <s v="Cumplido"/>
    <d v="1899-12-30T00:00:00"/>
    <s v="Cumplido"/>
  </r>
  <r>
    <s v="INC000000502021"/>
    <s v="DEVICE HAS STOPPED RESPONDING TO POLLS. EYP_REGISTRADURIA_MUN_TAMARA_CASANARE"/>
    <s v="CONECTIVIDAD WAN"/>
    <s v="Alta"/>
    <s v="Cerrado"/>
    <s v="RNEC-MONITOREO NIVEL 1"/>
    <s v="DIEGO FERNANDO ARCINIEGAS GUALTEROS"/>
    <m/>
    <m/>
    <x v="17"/>
    <x v="668"/>
    <d v="2020-01-16T00:00:00"/>
    <d v="1899-12-30T01:15:02"/>
    <d v="2020-01-16T00:00:00"/>
    <d v="1899-12-30T12:31:40"/>
    <x v="63"/>
    <s v="Cumplido"/>
    <s v="00:22"/>
    <x v="0"/>
    <s v="00:00"/>
    <s v="Cumplido"/>
    <d v="1899-12-30T00:00:00"/>
    <s v="Cumplido"/>
  </r>
  <r>
    <s v="INC000000502075"/>
    <s v="DEVICE HAS STOPPED RESPONDING TO POLLS. PEI_REGISTRADURIA_BELEN_UMBRIA"/>
    <s v="CONECTIVIDAD WAN"/>
    <s v="Alta"/>
    <s v="Cerrado"/>
    <s v="RNEC-MONITOREO NIVEL 1"/>
    <s v="MAGDA LISETHE DUQUE GAMBA"/>
    <m/>
    <m/>
    <x v="17"/>
    <x v="669"/>
    <d v="2020-01-16T00:00:00"/>
    <d v="1899-12-30T07:33:34"/>
    <d v="2020-01-16T00:00:00"/>
    <d v="1899-12-30T17:46:42"/>
    <x v="45"/>
    <s v="Cumplido"/>
    <s v="00:54"/>
    <x v="0"/>
    <s v="00:00"/>
    <s v="Cumplido"/>
    <d v="1899-12-30T00:00:00"/>
    <s v="Cumplido"/>
  </r>
  <r>
    <s v="INC000000502146"/>
    <s v="DEVICE HAS STOPPED RESPONDING TO POLLS. CHO_REGISTRADURIA_BAHIA_SOLANO"/>
    <s v="CONECTIVIDAD WAN"/>
    <s v="Alta"/>
    <s v="Cerrado"/>
    <s v="RNEC-MONITOREO NIVEL 1"/>
    <s v="DIEGO FERNANDO ARCINIEGAS GUALTEROS"/>
    <m/>
    <m/>
    <x v="17"/>
    <x v="670"/>
    <d v="2020-01-16T00:00:00"/>
    <d v="1899-12-30T05:43:23"/>
    <d v="2020-01-16T00:00:00"/>
    <d v="1899-12-30T12:45:23"/>
    <x v="63"/>
    <s v="Cumplido"/>
    <s v="00:13"/>
    <x v="0"/>
    <s v="00:00"/>
    <s v="Cumplido"/>
    <d v="1899-12-30T00:00:00"/>
    <s v="Cumplido"/>
  </r>
  <r>
    <s v="INC000000502168"/>
    <s v="DEVICE HAS STOPPED RESPONDING TO POLLS. ANT_REGISTRADURIA_MURINDO"/>
    <s v="CONECTIVIDAD WAN"/>
    <s v="Alta"/>
    <s v="Cerrado"/>
    <s v="RNEC-MONITOREO NIVEL 1"/>
    <s v="GIAN CARLO TOVAR RAMIREZ"/>
    <m/>
    <m/>
    <x v="17"/>
    <x v="671"/>
    <d v="2020-01-16T00:00:00"/>
    <d v="1899-12-30T07:17:32"/>
    <d v="2020-01-17T00:00:00"/>
    <d v="1899-12-30T02:01:56"/>
    <x v="70"/>
    <s v="Incumplido"/>
    <s v="05:38"/>
    <x v="0"/>
    <s v="00:00"/>
    <s v="Cumplido"/>
    <d v="1899-12-30T00:00:00"/>
    <s v="Cumplido"/>
  </r>
  <r>
    <s v="INC000000502263"/>
    <s v="DEVICE HAS STOPPED RESPONDING TO POLLS. CTG_REGISTRADURIA_MUN_CANTAGALLO.yourdomain.com"/>
    <s v="CONECTIVIDAD WAN"/>
    <s v="Alta"/>
    <s v="Cerrado"/>
    <s v="RNEC-MONITOREO NIVEL 1"/>
    <s v="ALBA YINET CORREDOR ESTEPA"/>
    <m/>
    <m/>
    <x v="17"/>
    <x v="672"/>
    <d v="2020-01-16T00:00:00"/>
    <d v="1899-12-30T08:52:55"/>
    <d v="2020-01-16T00:00:00"/>
    <d v="1899-12-30T12:01:00"/>
    <x v="63"/>
    <s v="Incumplido"/>
    <s v="03:08"/>
    <x v="0"/>
    <s v="00:00"/>
    <s v="Cumplido"/>
    <d v="1899-12-30T00:00:00"/>
    <s v="Cumplido"/>
  </r>
  <r>
    <s v="INC000000502264"/>
    <s v="DEVICE HAS STOPPED RESPONDING TO POLLS. PPN_REGISTRADURIA_MUN_PIAMONTE"/>
    <s v="CONECTIVIDAD WAN"/>
    <s v="Alta"/>
    <s v="Cerrado"/>
    <s v="RNEC-MONITOREO NIVEL 1"/>
    <s v="GIAN CARLO TOVAR RAMIREZ"/>
    <m/>
    <m/>
    <x v="17"/>
    <x v="672"/>
    <d v="2020-01-16T00:00:00"/>
    <d v="1899-12-30T08:52:55"/>
    <d v="2020-01-17T00:00:00"/>
    <d v="1899-12-30T08:39:23"/>
    <x v="77"/>
    <s v="Incumplido"/>
    <s v="06:38"/>
    <x v="0"/>
    <s v="00:00"/>
    <s v="Cumplido"/>
    <d v="1899-12-30T00:00:00"/>
    <s v="Cumplido"/>
  </r>
  <r>
    <s v="INC000000502270"/>
    <s v="Falla Recepción y Envío de Correos"/>
    <s v="CORREO ELECTRÓNICO"/>
    <s v="Alta"/>
    <s v="Cerrado"/>
    <s v="RNEC-MESA NIVEL 1"/>
    <s v="LINA MARIA CRUZ BARRAGAN"/>
    <m/>
    <m/>
    <x v="17"/>
    <x v="673"/>
    <d v="2020-01-16T00:00:00"/>
    <d v="1899-12-30T09:02:24"/>
    <d v="2020-01-16T00:00:00"/>
    <d v="1899-12-30T09:13:12"/>
    <x v="64"/>
    <s v="Cumplido"/>
    <s v="00:11"/>
    <x v="1"/>
    <s v="00:00"/>
    <s v="Cumplido"/>
    <d v="1899-12-30T00:01:48"/>
    <s v="Cumplido"/>
  </r>
  <r>
    <s v="INC000000502273"/>
    <s v="Fallo Correo"/>
    <s v="CORREO ELECTRÓNICO"/>
    <s v="Media"/>
    <s v="Cerrado"/>
    <s v="RNEC-SOPORTE SITIO NIVEL 1"/>
    <s v="JUAN MAURICIO FORERO LUQUE"/>
    <m/>
    <m/>
    <x v="17"/>
    <x v="674"/>
    <d v="2020-01-16T00:00:00"/>
    <d v="1899-12-30T09:06:21"/>
    <d v="2020-01-16T00:00:00"/>
    <d v="1899-12-30T09:35:26"/>
    <x v="64"/>
    <s v="Cumplido"/>
    <s v="00:31"/>
    <x v="1"/>
    <s v="00:02"/>
    <s v="Cumplido"/>
    <d v="1899-12-30T00:01:48"/>
    <s v="Cumplido"/>
  </r>
  <r>
    <s v="INC000000502285"/>
    <s v="DEVICE HAS STOPPED RESPONDING TO POLLS. BGA_REGISTRADURIA_BARICHARA"/>
    <s v="CONECTIVIDAD WAN"/>
    <s v="Alta"/>
    <s v="Cerrado"/>
    <s v="RNEC-MONITOREO NIVEL 1"/>
    <s v="ALBA YINET CORREDOR ESTEPA"/>
    <m/>
    <m/>
    <x v="17"/>
    <x v="675"/>
    <d v="2020-01-16T00:00:00"/>
    <d v="1899-12-30T09:32:04"/>
    <d v="2020-01-16T00:00:00"/>
    <d v="1899-12-30T14:44:02"/>
    <x v="52"/>
    <s v="Incumplido"/>
    <s v="05:11"/>
    <x v="0"/>
    <s v="00:00"/>
    <s v="Cumplido"/>
    <d v="1899-12-30T00:00:00"/>
    <s v="Cumplido"/>
  </r>
  <r>
    <s v="INC000000502289"/>
    <s v="DEVICE HAS STOPPED RESPONDING TO POLLS. NVA_REGISTRADURIA_ISNOS"/>
    <s v="CONECTIVIDAD WAN"/>
    <s v="Alta"/>
    <s v="Cerrado"/>
    <s v="RNEC-MONITOREO NIVEL 1"/>
    <s v="ALBA YINET CORREDOR ESTEPA"/>
    <m/>
    <m/>
    <x v="17"/>
    <x v="676"/>
    <d v="2020-01-16T00:00:00"/>
    <d v="1899-12-30T09:46:06"/>
    <d v="2020-01-16T00:00:00"/>
    <d v="1899-12-30T16:29:57"/>
    <x v="45"/>
    <s v="Incumplido"/>
    <s v="06:43"/>
    <x v="0"/>
    <s v="00:00"/>
    <s v="Cumplido"/>
    <d v="1899-12-30T00:00:00"/>
    <s v="Cumplido"/>
  </r>
  <r>
    <s v="INC000000502290"/>
    <s v="DEVICE HAS STOPPED RESPONDING TO POLLS. MDE_REGISTRADURIA_SABANA_LARGA"/>
    <s v="CONECTIVIDAD WAN"/>
    <s v="Alta"/>
    <s v="Cerrado"/>
    <s v="RNEC-NIVEL 2 WAN"/>
    <s v="JORGE LUIS ROJAS DURAN"/>
    <m/>
    <m/>
    <x v="17"/>
    <x v="676"/>
    <d v="2020-01-16T00:00:00"/>
    <d v="1899-12-30T09:46:06"/>
    <d v="2020-01-20T00:00:00"/>
    <d v="1899-12-30T09:52:54"/>
    <x v="78"/>
    <s v="Incumplido"/>
    <s v="02:24"/>
    <x v="0"/>
    <s v="00:00"/>
    <s v="Cumplido"/>
    <d v="1899-12-30T00:00:00"/>
    <s v="Cumplido"/>
  </r>
  <r>
    <s v="INC000000502291"/>
    <s v="Falla Recepción y Envío de Correos"/>
    <s v="CORREO ELECTRÓNICO"/>
    <s v="Alta"/>
    <s v="Cerrado"/>
    <s v="RNEC-MESA NIVEL 1"/>
    <s v="LINA MARIA CRUZ BARRAGAN"/>
    <m/>
    <m/>
    <x v="17"/>
    <x v="677"/>
    <d v="2020-01-16T00:00:00"/>
    <d v="1899-12-30T09:48:18"/>
    <d v="2020-01-16T00:00:00"/>
    <d v="1899-12-30T09:59:53"/>
    <x v="64"/>
    <s v="Cumplido"/>
    <s v="00:13"/>
    <x v="1"/>
    <s v="00:01"/>
    <s v="Cumplido"/>
    <d v="1899-12-30T00:00:00"/>
    <s v="Cumplido"/>
  </r>
  <r>
    <s v="INC000000502294"/>
    <s v="DEVICE HAS STOPPED RESPONDING TO POLLS. RCH_REGISTRADURIA_MANAURE"/>
    <s v="CONECTIVIDAD WAN"/>
    <s v="Alta"/>
    <s v="Cerrado"/>
    <s v="RNEC-MONITOREO NIVEL 1"/>
    <s v="GIAN CARLO TOVAR RAMIREZ"/>
    <m/>
    <m/>
    <x v="17"/>
    <x v="678"/>
    <d v="2020-01-16T00:00:00"/>
    <d v="1899-12-30T09:56:09"/>
    <d v="2020-01-16T00:00:00"/>
    <d v="1899-12-30T11:22:55"/>
    <x v="63"/>
    <s v="Cumplido"/>
    <s v="01:26"/>
    <x v="0"/>
    <s v="00:00"/>
    <s v="Cumplido"/>
    <d v="1899-12-30T00:00:00"/>
    <s v="Cumplido"/>
  </r>
  <r>
    <s v="INC000000502300"/>
    <s v="DEVICE HAS STOPPED RESPONDING TO POLLS. CZU_REGISTRADURIA_SAN_ONOFRE_SUCRE"/>
    <s v="CONECTIVIDAD WAN"/>
    <s v="Alta"/>
    <s v="Cerrado"/>
    <s v="RNEC-MONITOREO NIVEL 1"/>
    <s v="ALBA YINET CORREDOR ESTEPA"/>
    <m/>
    <m/>
    <x v="17"/>
    <x v="679"/>
    <d v="2020-01-16T00:00:00"/>
    <d v="1899-12-30T10:03:11"/>
    <d v="2020-01-16T00:00:00"/>
    <d v="1899-12-30T15:08:16"/>
    <x v="52"/>
    <s v="Incumplido"/>
    <s v="05:05"/>
    <x v="0"/>
    <s v="00:00"/>
    <s v="Cumplido"/>
    <d v="1899-12-30T00:00:00"/>
    <s v="Cumplido"/>
  </r>
  <r>
    <s v="INC000000502313"/>
    <s v="Falla correo - Almacen"/>
    <s v="CORREO ELECTRÓNICO"/>
    <s v="Media"/>
    <s v="Cerrado"/>
    <s v="RNEC-SOPORTE SITIO NIVEL 1"/>
    <s v="JUAN FELIPE CAICEDO BARRETO"/>
    <m/>
    <m/>
    <x v="17"/>
    <x v="680"/>
    <d v="2020-01-16T00:00:00"/>
    <d v="1899-12-30T08:19:04"/>
    <d v="2020-01-16T00:00:00"/>
    <d v="1899-12-30T10:36:38"/>
    <x v="63"/>
    <s v="Cumplido"/>
    <s v="02:18"/>
    <x v="1"/>
    <s v="00:01"/>
    <s v="Cumplido"/>
    <d v="1899-12-30T00:01:21"/>
    <s v="Cumplido"/>
  </r>
  <r>
    <s v="INC000000502329"/>
    <s v="DEVICE HAS STOPPED RESPONDING TO POLLS. CUN_REGISTRADURIA_CUCUNUBA"/>
    <s v="CONECTIVIDAD WAN"/>
    <s v="Alta"/>
    <s v="Cerrado"/>
    <s v="RNEC-MONITOREO NIVEL 1"/>
    <s v="MAGDA LISETHE DUQUE GAMBA"/>
    <m/>
    <m/>
    <x v="17"/>
    <x v="681"/>
    <d v="2020-01-16T00:00:00"/>
    <d v="1899-12-30T08:42:53"/>
    <d v="2020-01-16T00:00:00"/>
    <d v="1899-12-30T12:57:53"/>
    <x v="71"/>
    <s v="Cumplido"/>
    <s v="00:13"/>
    <x v="0"/>
    <s v="00:00"/>
    <s v="Cumplido"/>
    <d v="1899-12-30T00:00:00"/>
    <s v="Cumplido"/>
  </r>
  <r>
    <s v="INC000000502336"/>
    <s v="DEVICE HAS STOPPED RESPONDING TO POLLS. BAQ_REGISTRADURIA_SUAN"/>
    <s v="CONECTIVIDAD WAN"/>
    <s v="Alta"/>
    <s v="Cerrado"/>
    <s v="RNEC-MONITOREO NIVEL 1"/>
    <s v="CINDY PAOLA RUIZ NIÑO"/>
    <m/>
    <m/>
    <x v="17"/>
    <x v="682"/>
    <d v="2020-01-16T00:00:00"/>
    <d v="1899-12-30T08:46:53"/>
    <d v="2020-01-17T00:00:00"/>
    <d v="1899-12-30T09:14:33"/>
    <x v="77"/>
    <s v="Incumplido"/>
    <s v="24:27"/>
    <x v="0"/>
    <s v="00:00"/>
    <s v="Cumplido"/>
    <d v="1899-12-30T00:00:00"/>
    <s v="Cumplido"/>
  </r>
  <r>
    <s v="INC000000502337"/>
    <s v="DEVICE HAS STOPPED RESPONDING TO POLLS. BQA_REGISTRADURIA_MUN_CAMPO_DE_LA_CRUZ_ATLANTICO"/>
    <s v="CONECTIVIDAD WAN"/>
    <s v="Alta"/>
    <s v="Cerrado"/>
    <s v="RNEC-NIVEL 2 WAN"/>
    <s v="IVAN ANDRES DIAZ BARRETO"/>
    <m/>
    <m/>
    <x v="17"/>
    <x v="683"/>
    <d v="2020-01-16T00:00:00"/>
    <d v="1899-12-30T08:47:54"/>
    <d v="2020-01-17T00:00:00"/>
    <d v="1899-12-30T08:43:38"/>
    <x v="77"/>
    <s v="Cumplido"/>
    <s v="01:28"/>
    <x v="0"/>
    <s v="00:00"/>
    <s v="Cumplido"/>
    <d v="1899-12-30T00:00:00"/>
    <s v="Cumplido"/>
  </r>
  <r>
    <s v="INC000000502340"/>
    <s v="DEVICE HAS STOPPED RESPONDING TO POLLS. PEI_REGISTRADURIA_VIRGINIA_RISARALDA"/>
    <s v="CONECTIVIDAD WAN"/>
    <s v="Alta"/>
    <s v="Cerrado"/>
    <s v="RNEC-MONITOREO NIVEL 1"/>
    <s v="ALBA YINET CORREDOR ESTEPA"/>
    <m/>
    <m/>
    <x v="17"/>
    <x v="684"/>
    <d v="2020-01-16T00:00:00"/>
    <d v="1899-12-30T08:51:54"/>
    <d v="2020-01-16T00:00:00"/>
    <d v="1899-12-30T14:09:50"/>
    <x v="71"/>
    <s v="Incumplido"/>
    <s v="05:17"/>
    <x v="0"/>
    <s v="00:00"/>
    <s v="Cumplido"/>
    <d v="1899-12-30T00:00:00"/>
    <s v="Cumplido"/>
  </r>
  <r>
    <s v="INC000000502342"/>
    <s v="DEVICE HAS STOPPED RESPONDING TO POLLS. CZU_REGISTRADURIA_MUN_CAIMITO_SUCRE"/>
    <s v="CONECTIVIDAD WAN"/>
    <s v="Alta"/>
    <s v="Cerrado"/>
    <s v="RNEC-MONITOREO NIVEL 1"/>
    <s v="MAGDA LISETHE DUQUE GAMBA"/>
    <m/>
    <m/>
    <x v="17"/>
    <x v="672"/>
    <d v="2020-01-16T00:00:00"/>
    <d v="1899-12-30T08:52:55"/>
    <d v="2020-01-16T00:00:00"/>
    <d v="1899-12-30T17:54:14"/>
    <x v="45"/>
    <s v="Cumplido"/>
    <s v="01:36"/>
    <x v="0"/>
    <s v="00:00"/>
    <s v="Cumplido"/>
    <d v="1899-12-30T00:00:00"/>
    <s v="Cumplido"/>
  </r>
  <r>
    <s v="INC000000502343"/>
    <s v="DEVICE HAS STOPPED RESPONDING TO POLLS. PUU_REGISTRADURIA_MUN_PUERTO_GUZMAN_PUTUMAYO"/>
    <s v="CONECTIVIDAD WAN"/>
    <s v="Alta"/>
    <s v="Cerrado"/>
    <s v="RNEC-MONITOREO NIVEL 1"/>
    <s v="DIEGO FERNANDO ARCINIEGAS GUALTEROS"/>
    <m/>
    <m/>
    <x v="17"/>
    <x v="685"/>
    <d v="2020-01-16T00:00:00"/>
    <d v="1899-12-30T08:53:55"/>
    <d v="2020-01-17T00:00:00"/>
    <d v="1899-12-30T01:43:41"/>
    <x v="70"/>
    <s v="Cumplido"/>
    <s v="01:43"/>
    <x v="0"/>
    <s v="00:00"/>
    <s v="Cumplido"/>
    <d v="1899-12-30T00:00:00"/>
    <s v="Cumplido"/>
  </r>
  <r>
    <s v="INC000000502373"/>
    <s v="DEVICE HAS STOPPED RESPONDING TO POLLS. CTG_REGISTRADURIA_MUN_ARENAL_BOLIVAR"/>
    <s v="CONECTIVIDAD WAN"/>
    <s v="Alta"/>
    <s v="Cerrado"/>
    <s v="RNEC-MONITOREO NIVEL 1"/>
    <s v="GIAN CARLO TOVAR RAMIREZ"/>
    <m/>
    <m/>
    <x v="17"/>
    <x v="675"/>
    <d v="2020-01-16T00:00:00"/>
    <d v="1899-12-30T09:32:04"/>
    <d v="2020-01-16T00:00:00"/>
    <d v="1899-12-30T11:31:45"/>
    <x v="63"/>
    <s v="Cumplido"/>
    <s v="01:56"/>
    <x v="0"/>
    <s v="00:00"/>
    <s v="Cumplido"/>
    <d v="1899-12-30T00:00:00"/>
    <s v="Cumplido"/>
  </r>
  <r>
    <s v="INC000000502389"/>
    <s v="DEVICE HAS STOPPED RESPONDING TO POLLS. PSO_REGISTRADURIA_MALLAMA"/>
    <s v="CONECTIVIDAD WAN"/>
    <s v="Alta"/>
    <s v="Cerrado"/>
    <s v="RNEC-MONITOREO NIVEL 1"/>
    <s v="MAGDA LISETHE DUQUE GAMBA"/>
    <m/>
    <m/>
    <x v="17"/>
    <x v="686"/>
    <d v="2020-01-16T00:00:00"/>
    <d v="1899-12-30T09:41:05"/>
    <d v="2020-01-16T00:00:00"/>
    <d v="1899-12-30T10:58:14"/>
    <x v="63"/>
    <s v="Cumplido"/>
    <s v="01:06"/>
    <x v="0"/>
    <s v="00:00"/>
    <s v="Cumplido"/>
    <d v="1899-12-30T00:00:00"/>
    <s v="Cumplido"/>
  </r>
  <r>
    <s v="INC000000502399"/>
    <s v="Falla correo - Desarrollo Integral del Talento Humano"/>
    <s v="CORREO ELECTRÓNICO"/>
    <s v="Media"/>
    <s v="Cerrado"/>
    <s v="RNEC-SOPORTE SITIO NIVEL 1"/>
    <s v="JUAN MAURICIO FORERO LUQUE"/>
    <m/>
    <m/>
    <x v="17"/>
    <x v="687"/>
    <d v="2020-01-16T00:00:00"/>
    <d v="1899-12-30T09:53:16"/>
    <d v="2020-01-16T00:00:00"/>
    <d v="1899-12-30T10:16:14"/>
    <x v="63"/>
    <s v="Cumplido"/>
    <s v="00:24"/>
    <x v="1"/>
    <s v="00:01"/>
    <s v="Cumplido"/>
    <d v="1899-12-30T00:01:25"/>
    <s v="Cumplido"/>
  </r>
  <r>
    <s v="INC000000502402"/>
    <s v="DEVICE HAS STOPPED RESPONDING TO POLLS. BQA_REGISTRADURIA_MUN_CANDELARIA_ATLANTICO"/>
    <s v="CONECTIVIDAD WAN"/>
    <s v="Alta"/>
    <s v="Cerrado"/>
    <s v="RNEC-MONITOREO NIVEL 1"/>
    <s v="GIAN CARLO TOVAR RAMIREZ"/>
    <m/>
    <m/>
    <x v="17"/>
    <x v="682"/>
    <d v="2020-01-16T00:00:00"/>
    <d v="1899-12-30T08:46:53"/>
    <d v="2020-01-17T00:00:00"/>
    <d v="1899-12-30T09:14:33"/>
    <x v="77"/>
    <s v="Incumplido"/>
    <s v="24:27"/>
    <x v="0"/>
    <s v="00:00"/>
    <s v="Cumplido"/>
    <d v="1899-12-30T00:00:00"/>
    <s v="Cumplido"/>
  </r>
  <r>
    <s v="INC000000502407"/>
    <s v="DEVICE HAS STOPPED RESPONDING TO POLLS. BQA_REGISTRADURIA_MUN_SANTA_LUCIA_ATLANTICO"/>
    <s v="CONECTIVIDAD WAN"/>
    <s v="Alta"/>
    <s v="Cerrado"/>
    <s v="RNEC-MONITOREO NIVEL 1"/>
    <s v="GIAN CARLO TOVAR RAMIREZ"/>
    <m/>
    <m/>
    <x v="17"/>
    <x v="688"/>
    <d v="2020-01-16T00:00:00"/>
    <d v="1899-12-30T08:49:54"/>
    <d v="2020-01-17T00:00:00"/>
    <d v="1899-12-30T09:14:33"/>
    <x v="77"/>
    <s v="Incumplido"/>
    <s v="24:24"/>
    <x v="0"/>
    <s v="00:00"/>
    <s v="Cumplido"/>
    <d v="1899-12-30T00:00:00"/>
    <s v="Cumplido"/>
  </r>
  <r>
    <s v="INC000000502435"/>
    <s v="DEVICE HAS STOPPED RESPONDING TO POLLS. CLO_REGISTRADURIA_EL_DOVIO"/>
    <s v="CONECTIVIDAD WAN"/>
    <s v="Alta"/>
    <s v="Cerrado"/>
    <s v="RNEC-MONITOREO NIVEL 1"/>
    <s v="GIAN CARLO TOVAR RAMIREZ"/>
    <m/>
    <m/>
    <x v="17"/>
    <x v="689"/>
    <d v="2020-01-16T00:00:00"/>
    <d v="1899-12-30T09:21:00"/>
    <d v="2020-01-16T00:00:00"/>
    <d v="1899-12-30T12:10:08"/>
    <x v="63"/>
    <s v="Incumplido"/>
    <s v="02:46"/>
    <x v="0"/>
    <s v="00:00"/>
    <s v="Cumplido"/>
    <d v="1899-12-30T00:00:00"/>
    <s v="Cumplido"/>
  </r>
  <r>
    <s v="INC000000502439"/>
    <s v="DEVICE HAS STOPPED RESPONDING TO POLLS. UIB_REGISTRADURIA_MUN_EL_CANTON_DE_SAN_PABLO_CHOCO"/>
    <s v="CONECTIVIDAD WAN"/>
    <s v="Alta"/>
    <s v="Cerrado"/>
    <s v="RNEC-MONITOREO NIVEL 1"/>
    <s v="ALBA YINET CORREDOR ESTEPA"/>
    <m/>
    <m/>
    <x v="17"/>
    <x v="357"/>
    <d v="2020-01-16T00:00:00"/>
    <d v="1899-12-30T09:24:02"/>
    <d v="2020-01-16T00:00:00"/>
    <d v="1899-12-30T14:33:51"/>
    <x v="52"/>
    <s v="Incumplido"/>
    <s v="05:09"/>
    <x v="0"/>
    <s v="00:00"/>
    <s v="Cumplido"/>
    <d v="1899-12-30T00:00:00"/>
    <s v="Cumplido"/>
  </r>
  <r>
    <s v="INC000000502450"/>
    <s v="DEVICE HAS STOPPED RESPONDING TO POLLS. CTG_REGISTRADURIA_NOROSI"/>
    <s v="CONECTIVIDAD WAN"/>
    <s v="Alta"/>
    <s v="Cerrado"/>
    <s v="RNEC-MONITOREO NIVEL 1"/>
    <s v="MAGDA LISETHE DUQUE GAMBA"/>
    <m/>
    <m/>
    <x v="17"/>
    <x v="690"/>
    <d v="2020-01-16T00:00:00"/>
    <d v="1899-12-30T09:30:03"/>
    <d v="2020-01-16T00:00:00"/>
    <d v="1899-12-30T11:12:44"/>
    <x v="63"/>
    <s v="Cumplido"/>
    <s v="01:35"/>
    <x v="0"/>
    <s v="00:00"/>
    <s v="Cumplido"/>
    <d v="1899-12-30T00:00:00"/>
    <s v="Cumplido"/>
  </r>
  <r>
    <s v="INC000000502463"/>
    <s v="DEVICE HAS STOPPED RESPONDING TO POLLS. BOG_REGISTRADURIA_GAMA"/>
    <s v="CONECTIVIDAD WAN"/>
    <s v="Alta"/>
    <s v="Cerrado"/>
    <s v="RNEC-MONITOREO NIVEL 1"/>
    <s v="GIAN CARLO TOVAR RAMIREZ"/>
    <m/>
    <m/>
    <x v="17"/>
    <x v="691"/>
    <d v="2020-01-16T00:00:00"/>
    <d v="1899-12-30T09:45:06"/>
    <d v="2020-01-16T00:00:00"/>
    <d v="1899-12-30T12:16:58"/>
    <x v="63"/>
    <s v="Incumplido"/>
    <s v="02:28"/>
    <x v="0"/>
    <s v="00:00"/>
    <s v="Cumplido"/>
    <d v="1899-12-30T00:00:00"/>
    <s v="Cumplido"/>
  </r>
  <r>
    <s v="INC000000502478"/>
    <s v="DEVICE HAS STOPPED RESPONDING TO POLLS. PSO_REGISTRADURIA_CUMBAL"/>
    <s v="CONECTIVIDAD WAN"/>
    <s v="Alta"/>
    <s v="Cerrado"/>
    <s v="RNEC-MONITOREO NIVEL 1"/>
    <s v="MAGDA LISETHE DUQUE GAMBA"/>
    <m/>
    <m/>
    <x v="17"/>
    <x v="692"/>
    <d v="2020-01-16T00:00:00"/>
    <d v="1899-12-30T10:05:11"/>
    <d v="2020-01-16T00:00:00"/>
    <d v="1899-12-30T11:24:54"/>
    <x v="63"/>
    <s v="Cumplido"/>
    <s v="01:16"/>
    <x v="0"/>
    <s v="00:00"/>
    <s v="Cumplido"/>
    <d v="1899-12-30T00:00:00"/>
    <s v="Cumplido"/>
  </r>
  <r>
    <s v="INC000000502483"/>
    <s v="Falla Recepción y Envío de Correos_x000a_Falla Recepción y Envío de Correos"/>
    <s v="CORREO ELECTRÓNICO"/>
    <s v="Alta"/>
    <s v="Cerrado"/>
    <s v="RNEC-MESA NIVEL 1"/>
    <s v="LINA MARIA CRUZ BARRAGAN"/>
    <m/>
    <m/>
    <x v="17"/>
    <x v="693"/>
    <d v="2020-01-16T00:00:00"/>
    <d v="1899-12-30T10:14:13"/>
    <d v="2020-01-16T00:00:00"/>
    <d v="1899-12-30T10:16:01"/>
    <x v="63"/>
    <s v="Cumplido"/>
    <s v="00:02"/>
    <x v="1"/>
    <s v="00:01"/>
    <s v="Cumplido"/>
    <d v="1899-12-30T00:02:13"/>
    <s v="Cumplido"/>
  </r>
  <r>
    <s v="INC000000502492"/>
    <s v="Fallo correo"/>
    <s v="CORREO ELECTRÓNICO"/>
    <s v="Media"/>
    <s v="Cerrado"/>
    <s v="RNEC-SOPORTE SITIO NIVEL 1"/>
    <s v="JUAN MAURICIO FORERO LUQUE"/>
    <m/>
    <m/>
    <x v="17"/>
    <x v="694"/>
    <d v="2020-01-16T00:00:00"/>
    <d v="1899-12-30T10:22:56"/>
    <d v="2020-01-17T00:00:00"/>
    <d v="1899-12-30T16:36:33"/>
    <x v="79"/>
    <s v="Cumplido"/>
    <s v="01:03"/>
    <x v="1"/>
    <s v="00:02"/>
    <s v="Cumplido"/>
    <d v="1899-12-30T00:02:13"/>
    <s v="Cumplido"/>
  </r>
  <r>
    <s v="INC000000502495"/>
    <s v="DEVICE HAS STOPPED RESPONDING TO POLLS. MZL_REGISTRADURIA_PENSILVANIA"/>
    <s v="CONECTIVIDAD WAN"/>
    <s v="Alta"/>
    <s v="Cerrado"/>
    <s v="RNEC-MONITOREO NIVEL 1"/>
    <s v="GIAN CARLO TOVAR RAMIREZ"/>
    <m/>
    <m/>
    <x v="17"/>
    <x v="695"/>
    <d v="2020-01-16T00:00:00"/>
    <d v="1899-12-30T10:20:14"/>
    <d v="2020-01-16T00:00:00"/>
    <d v="1899-12-30T15:43:06"/>
    <x v="52"/>
    <s v="Incumplido"/>
    <s v="05:20"/>
    <x v="0"/>
    <s v="00:00"/>
    <s v="Cumplido"/>
    <d v="1899-12-30T00:00:00"/>
    <s v="Cumplido"/>
  </r>
  <r>
    <s v="INC000000502498"/>
    <s v="Falla de Navegación"/>
    <s v="CORREO ELECTRÓNICO"/>
    <s v="Media"/>
    <s v="Cerrado"/>
    <s v="RNEC-MESA NIVEL 1"/>
    <s v="LINA MARIA CRUZ BARRAGAN"/>
    <m/>
    <m/>
    <x v="17"/>
    <x v="696"/>
    <d v="2020-01-16T00:00:00"/>
    <d v="1899-12-30T10:25:52"/>
    <d v="2020-01-16T00:00:00"/>
    <d v="1899-12-30T10:29:24"/>
    <x v="63"/>
    <s v="Cumplido"/>
    <s v="00:05"/>
    <x v="1"/>
    <s v="00:02"/>
    <s v="Cumplido"/>
    <d v="1899-12-30T00:00:00"/>
    <s v="Cumplido"/>
  </r>
  <r>
    <s v="INC000000502542"/>
    <s v="DEVICE HAS STOPPED RESPONDING TO POLLS. AUC_REGISTRADURIA_MUN_FORTUL_ARAUCA"/>
    <s v="CONECTIVIDAD WAN"/>
    <s v="Alta"/>
    <s v="Cerrado"/>
    <s v="RNEC-MONITOREO NIVEL 1"/>
    <s v="ALBA YINET CORREDOR ESTEPA"/>
    <m/>
    <m/>
    <x v="17"/>
    <x v="697"/>
    <d v="2020-01-16T00:00:00"/>
    <d v="1899-12-30T10:49:17"/>
    <d v="2020-01-16T00:00:00"/>
    <d v="1899-12-30T15:14:46"/>
    <x v="52"/>
    <s v="Incumplido"/>
    <s v="04:25"/>
    <x v="0"/>
    <s v="00:00"/>
    <s v="Cumplido"/>
    <d v="1899-12-30T00:00:00"/>
    <s v="Cumplido"/>
  </r>
  <r>
    <s v="INC000000502554"/>
    <s v="DEVICE HAS STOPPED RESPONDING TO POLLS. PPN_REGISTRADURIA_MUN_JAMBALO_CAUCA"/>
    <s v="CONECTIVIDAD WAN"/>
    <s v="Alta"/>
    <s v="Cerrado"/>
    <s v="RNEC-MONITOREO NIVEL 1"/>
    <s v="ALBA YINET CORREDOR ESTEPA"/>
    <m/>
    <m/>
    <x v="17"/>
    <x v="698"/>
    <d v="2020-01-16T00:00:00"/>
    <d v="1899-12-30T11:10:20"/>
    <d v="2020-01-16T00:00:00"/>
    <d v="1899-12-30T16:23:23"/>
    <x v="45"/>
    <s v="Incumplido"/>
    <s v="05:13"/>
    <x v="0"/>
    <s v="00:00"/>
    <s v="Cumplido"/>
    <d v="1899-12-30T00:00:00"/>
    <s v="Cumplido"/>
  </r>
  <r>
    <s v="INC000000502558"/>
    <s v="Fallo Conexion MT - Apia Risaralda"/>
    <s v="INTERNET MÓVIL"/>
    <s v="Media"/>
    <s v="Cerrado"/>
    <s v="RNEC-MESA NIVEL 1"/>
    <s v="LUIS ANTONIO SANTAMARIA GOMEZ"/>
    <m/>
    <m/>
    <x v="17"/>
    <x v="699"/>
    <d v="2020-01-16T00:00:00"/>
    <d v="1899-12-30T11:24:55"/>
    <d v="2020-01-16T00:00:00"/>
    <d v="1899-12-30T14:17:25"/>
    <x v="71"/>
    <s v="Cumplido"/>
    <s v="03:05"/>
    <x v="1"/>
    <s v="00:12"/>
    <s v="Cumplido"/>
    <d v="1899-12-30T00:03:38"/>
    <s v="Cumplido"/>
  </r>
  <r>
    <s v="INC000000502572"/>
    <s v="DEVICE HAS STOPPED RESPONDING TO POLLS. ADZ_REGISTRADURIA_DD_SANANDRES"/>
    <s v="CONECTIVIDAD WAN"/>
    <s v="Alta"/>
    <s v="Cerrado"/>
    <s v="RNEC-NIVEL 2 WAN"/>
    <s v="IVAN ANDRES DIAZ BARRETO"/>
    <m/>
    <m/>
    <x v="17"/>
    <x v="700"/>
    <d v="2020-01-16T00:00:00"/>
    <d v="1899-12-30T11:29:24"/>
    <d v="2020-01-16T00:00:00"/>
    <d v="1899-12-30T17:06:01"/>
    <x v="45"/>
    <s v="Incumplido"/>
    <s v="02:05"/>
    <x v="0"/>
    <s v="00:00"/>
    <s v="Cumplido"/>
    <d v="1899-12-30T00:00:00"/>
    <s v="Cumplido"/>
  </r>
  <r>
    <s v="INC000000502581"/>
    <s v="Falla de Telefonía IP"/>
    <s v="TELEFONÍA IP"/>
    <s v="Media"/>
    <s v="Cerrado"/>
    <s v="RNEC-MESA NIVEL 1"/>
    <s v="CINDY PAOLA RUIZ NIÑO"/>
    <m/>
    <m/>
    <x v="17"/>
    <x v="701"/>
    <d v="2020-01-16T00:00:00"/>
    <d v="1899-12-30T11:49:15"/>
    <d v="2020-01-16T00:00:00"/>
    <d v="1899-12-30T16:22:45"/>
    <x v="45"/>
    <s v="Cumplido"/>
    <s v="00:54"/>
    <x v="1"/>
    <s v="00:07"/>
    <s v="Cumplido"/>
    <d v="1899-12-30T00:06:41"/>
    <s v="Cumplido"/>
  </r>
  <r>
    <s v="INC000000502596"/>
    <s v="DEVICE HAS STOPPED RESPONDING TO POLLS. PSO_REGISTRADURIA_YACUANQUER_NARINO"/>
    <s v="CONECTIVIDAD WAN"/>
    <s v="Alta"/>
    <s v="Cerrado"/>
    <s v="RNEC-MONITOREO NIVEL 1"/>
    <s v="MAGDA LISETHE DUQUE GAMBA"/>
    <m/>
    <m/>
    <x v="17"/>
    <x v="702"/>
    <d v="2020-01-16T00:00:00"/>
    <d v="1899-12-30T11:47:27"/>
    <d v="2020-01-16T00:00:00"/>
    <d v="1899-12-30T12:06:29"/>
    <x v="63"/>
    <s v="Cumplido"/>
    <s v="00:13"/>
    <x v="0"/>
    <s v="00:00"/>
    <s v="Cumplido"/>
    <d v="1899-12-30T00:00:00"/>
    <s v="Cumplido"/>
  </r>
  <r>
    <s v="INC000000502631"/>
    <s v="DEVICE HAS STOPPED RESPONDING TO POLLS. CTG_REGISTRADURIA_MUN_ACHI"/>
    <s v="CONECTIVIDAD WAN"/>
    <s v="Alta"/>
    <s v="Cerrado"/>
    <s v="RNEC-MONITOREO NIVEL 1"/>
    <s v="MAGDA LISETHE DUQUE GAMBA"/>
    <m/>
    <m/>
    <x v="17"/>
    <x v="703"/>
    <d v="2020-01-16T00:00:00"/>
    <d v="1899-12-30T10:52:17"/>
    <d v="2020-01-17T00:00:00"/>
    <d v="1899-12-30T01:54:37"/>
    <x v="70"/>
    <s v="Cumplido"/>
    <s v="00:44"/>
    <x v="0"/>
    <s v="00:00"/>
    <s v="Cumplido"/>
    <d v="1899-12-30T00:00:00"/>
    <s v="Cumplido"/>
  </r>
  <r>
    <s v="INC000000502632"/>
    <s v="DEVICE HAS STOPPED RESPONDING TO POLLS. VGZ_REGISTRADURIA_SAN_FRANCISCO"/>
    <s v="CONECTIVIDAD WAN"/>
    <s v="Alta"/>
    <s v="Cerrado"/>
    <s v="RNEC-MONITOREO NIVEL 1"/>
    <s v="GIAN CARLO TOVAR RAMIREZ"/>
    <m/>
    <m/>
    <x v="17"/>
    <x v="704"/>
    <d v="2020-01-16T00:00:00"/>
    <d v="1899-12-30T10:53:18"/>
    <d v="2020-01-16T00:00:00"/>
    <d v="1899-12-30T16:27:55"/>
    <x v="45"/>
    <s v="Incumplido"/>
    <s v="05:07"/>
    <x v="0"/>
    <s v="00:00"/>
    <s v="Cumplido"/>
    <d v="1899-12-30T00:00:00"/>
    <s v="Cumplido"/>
  </r>
  <r>
    <s v="INC000000502647"/>
    <s v="Caida de Canal - Registraduría Consaca – Nariño"/>
    <s v="CONECTIVIDAD WAN"/>
    <s v="Alta"/>
    <s v="Cerrado"/>
    <s v="RNEC-NIVEL 2 WAN"/>
    <s v="LAURA VIVIANA GARNICA SALAZAR"/>
    <m/>
    <m/>
    <x v="17"/>
    <x v="435"/>
    <d v="2020-01-16T00:00:00"/>
    <d v="1899-12-30T11:11:45"/>
    <d v="2020-01-16T00:00:00"/>
    <d v="1899-12-30T15:58:17"/>
    <x v="52"/>
    <s v="Cumplido"/>
    <s v="00:14"/>
    <x v="1"/>
    <s v="00:03"/>
    <s v="Cumplido"/>
    <d v="1899-12-30T00:02:44"/>
    <s v="Cumplido"/>
  </r>
  <r>
    <s v="INC000000502652"/>
    <s v="DEVICE HAS STOPPED RESPONDING TO POLLS. FLA_REGISTRADURIA_MUN_SOLANO_CAQUETA"/>
    <s v="CONECTIVIDAD WAN"/>
    <s v="Alta"/>
    <s v="Cerrado"/>
    <s v="RNEC-MONITOREO NIVEL 1"/>
    <s v="MAGDA LISETHE DUQUE GAMBA"/>
    <m/>
    <m/>
    <x v="17"/>
    <x v="698"/>
    <d v="2020-01-16T00:00:00"/>
    <d v="1899-12-30T11:10:20"/>
    <d v="2020-01-16T00:00:00"/>
    <d v="1899-12-30T11:55:19"/>
    <x v="63"/>
    <s v="Cumplido"/>
    <s v="00:42"/>
    <x v="0"/>
    <s v="00:00"/>
    <s v="Cumplido"/>
    <d v="1899-12-30T00:00:00"/>
    <s v="Cumplido"/>
  </r>
  <r>
    <s v="INC000000502705"/>
    <s v="Falla correo - nto Humano"/>
    <s v="CORREO ELECTRÓNICO"/>
    <s v="Media"/>
    <s v="Cerrado"/>
    <s v="RNEC-SOPORTE SITIO NIVEL 1"/>
    <s v="JUAN MAURICIO FORERO LUQUE"/>
    <m/>
    <m/>
    <x v="17"/>
    <x v="705"/>
    <d v="2020-01-16T00:00:00"/>
    <d v="1899-12-30T10:37:04"/>
    <d v="2020-01-16T00:00:00"/>
    <d v="1899-12-30T11:19:49"/>
    <x v="63"/>
    <s v="Cumplido"/>
    <s v="00:46"/>
    <x v="1"/>
    <s v="00:03"/>
    <s v="Cumplido"/>
    <d v="1899-12-30T00:03:55"/>
    <s v="Cumplido"/>
  </r>
  <r>
    <s v="INC000000502712"/>
    <s v="Falla de Navegación"/>
    <s v="CONECTIVIDAD LAN"/>
    <s v="Media"/>
    <s v="Cerrado"/>
    <s v="RNEC-SOPORTE SITIO NIVEL 1"/>
    <s v="JUAN FELIPE CAICEDO BARRETO"/>
    <m/>
    <m/>
    <x v="17"/>
    <x v="706"/>
    <d v="2020-01-16T00:00:00"/>
    <d v="1899-12-30T10:41:43"/>
    <d v="2020-01-16T00:00:00"/>
    <d v="1899-12-30T11:16:01"/>
    <x v="63"/>
    <s v="Cumplido"/>
    <s v="00:35"/>
    <x v="1"/>
    <s v="00:01"/>
    <s v="Cumplido"/>
    <d v="1899-12-30T00:01:27"/>
    <s v="Cumplido"/>
  </r>
  <r>
    <s v="INC000000502748"/>
    <s v="Falla mtablet - Registraduria Municipal Villa Del Rosario"/>
    <s v="INTERNET MÓVIL"/>
    <s v="Media"/>
    <s v="Cerrado"/>
    <s v="RNEC-MESA NIVEL 1"/>
    <s v="MIGUEL ANGEL LEON MONROY"/>
    <m/>
    <m/>
    <x v="17"/>
    <x v="707"/>
    <d v="2020-01-16T00:00:00"/>
    <d v="1899-12-30T11:28:31"/>
    <d v="2020-01-16T00:00:00"/>
    <d v="1899-12-30T11:41:31"/>
    <x v="63"/>
    <s v="Cumplido"/>
    <s v="00:15"/>
    <x v="1"/>
    <s v="00:02"/>
    <s v="Cumplido"/>
    <d v="1899-12-30T00:02:14"/>
    <s v="Cumplido"/>
  </r>
  <r>
    <s v="INC000000502758"/>
    <s v="DEVICE HAS STOPPED RESPONDING TO POLLS. FLA_REGISTRADURIA_MUN_CURILLO_CAQUETA"/>
    <s v="CONECTIVIDAD WAN"/>
    <s v="Alta"/>
    <s v="Cerrado"/>
    <s v="RNEC-MONITOREO NIVEL 1"/>
    <s v="ALBA YINET CORREDOR ESTEPA"/>
    <m/>
    <m/>
    <x v="17"/>
    <x v="708"/>
    <d v="2020-01-16T00:00:00"/>
    <d v="1899-12-30T11:46:27"/>
    <d v="2020-01-16T00:00:00"/>
    <d v="1899-12-30T16:02:37"/>
    <x v="52"/>
    <s v="Incumplido"/>
    <s v="04:16"/>
    <x v="0"/>
    <s v="00:00"/>
    <s v="Cumplido"/>
    <d v="1899-12-30T00:00:00"/>
    <s v="Cumplido"/>
  </r>
  <r>
    <s v="INC000000502768"/>
    <s v="DEVICE HAS STOPPED RESPONDING TO POLLS. UIB_REGISTRADURIA_CHOCO_ATRATO"/>
    <s v="CONECTIVIDAD WAN"/>
    <s v="Alta"/>
    <s v="Cerrado"/>
    <s v="RNEC-MONITOREO NIVEL 1"/>
    <s v="GIAN CARLO TOVAR RAMIREZ"/>
    <m/>
    <m/>
    <x v="17"/>
    <x v="709"/>
    <d v="2020-01-16T00:00:00"/>
    <d v="1899-12-30T12:00:31"/>
    <d v="2020-01-16T00:00:00"/>
    <d v="1899-12-30T14:27:40"/>
    <x v="52"/>
    <s v="Incumplido"/>
    <s v="02:24"/>
    <x v="0"/>
    <s v="00:00"/>
    <s v="Cumplido"/>
    <d v="1899-12-30T00:00:00"/>
    <s v="Cumplido"/>
  </r>
  <r>
    <s v="INC000000502777"/>
    <s v="DEVICE HAS STOPPED RESPONDING TO POLLS. CZU_REGISTRADURIA_MUN_COVENAS_SUCRE"/>
    <s v="CONECTIVIDAD WAN"/>
    <s v="Alta"/>
    <s v="Cerrado"/>
    <s v="RNEC-MONITOREO NIVEL 1"/>
    <s v="ALBA YINET CORREDOR ESTEPA"/>
    <m/>
    <m/>
    <x v="17"/>
    <x v="710"/>
    <d v="2020-01-16T00:00:00"/>
    <d v="1899-12-30T12:11:34"/>
    <d v="2020-01-16T00:00:00"/>
    <d v="1899-12-30T16:54:43"/>
    <x v="45"/>
    <s v="Incumplido"/>
    <s v="04:43"/>
    <x v="0"/>
    <s v="00:00"/>
    <s v="Cumplido"/>
    <d v="1899-12-30T00:00:00"/>
    <s v="Cumplido"/>
  </r>
  <r>
    <s v="INC000000502780"/>
    <s v="DEVICE HAS STOPPED RESPONDING TO POLLS. PSO_REGISTRADURIA_BUESACO"/>
    <s v="CONECTIVIDAD WAN"/>
    <s v="Alta"/>
    <s v="Cerrado"/>
    <s v="RNEC-MONITOREO NIVEL 1"/>
    <s v="GIAN CARLO TOVAR RAMIREZ"/>
    <m/>
    <m/>
    <x v="17"/>
    <x v="711"/>
    <d v="2020-01-16T00:00:00"/>
    <d v="1899-12-30T12:14:33"/>
    <d v="2020-01-16T00:00:00"/>
    <d v="1899-12-30T15:00:12"/>
    <x v="52"/>
    <s v="Incumplido"/>
    <s v="02:44"/>
    <x v="0"/>
    <s v="00:00"/>
    <s v="Cumplido"/>
    <d v="1899-12-30T00:00:00"/>
    <s v="Cumplido"/>
  </r>
  <r>
    <s v="INC000000502796"/>
    <s v="DEVICE HAS STOPPED RESPONDING TO POLLS. VVC_REGISTRADURIA_SAN_JUAN_ARAMA"/>
    <s v="CONECTIVIDAD WAN"/>
    <s v="Alta"/>
    <s v="Cerrado"/>
    <s v="RNEC-MONITOREO NIVEL 1"/>
    <s v="GIAN CARLO TOVAR RAMIREZ"/>
    <m/>
    <m/>
    <x v="17"/>
    <x v="712"/>
    <d v="2020-01-16T00:00:00"/>
    <d v="1899-12-30T12:39:41"/>
    <d v="2020-01-16T00:00:00"/>
    <d v="1899-12-30T14:44:31"/>
    <x v="52"/>
    <s v="Incumplido"/>
    <s v="02:01"/>
    <x v="0"/>
    <s v="00:00"/>
    <s v="Cumplido"/>
    <d v="1899-12-30T00:00:00"/>
    <s v="Cumplido"/>
  </r>
  <r>
    <s v="INC000000502811"/>
    <s v="Falla mtablet - Registraduria Municipal Mongui - Boyacá"/>
    <s v="INTERNET MÓVIL"/>
    <s v="Media"/>
    <s v="Cerrado"/>
    <s v="RNEC-MESA NIVEL 1"/>
    <s v="MIGUEL ANGEL LEON MONROY"/>
    <m/>
    <m/>
    <x v="17"/>
    <x v="713"/>
    <d v="2020-01-16T00:00:00"/>
    <d v="1899-12-30T12:10:42"/>
    <d v="2020-01-16T00:00:00"/>
    <d v="1899-12-30T12:12:54"/>
    <x v="63"/>
    <s v="Cumplido"/>
    <s v="00:03"/>
    <x v="1"/>
    <s v="00:01"/>
    <s v="Cumplido"/>
    <d v="1899-12-30T00:01:36"/>
    <s v="Cumplido"/>
  </r>
  <r>
    <s v="INC000000502828"/>
    <s v="DEVICE HAS STOPPED RESPONDING TO POLLS. UIB_REGISTRADURIA_MUN_BOJAYA_CHOCO"/>
    <s v="CONECTIVIDAD WAN"/>
    <s v="Alta"/>
    <s v="Cerrado"/>
    <s v="RNEC-MONITOREO NIVEL 1"/>
    <s v="GIAN CARLO TOVAR RAMIREZ"/>
    <m/>
    <m/>
    <x v="17"/>
    <x v="714"/>
    <d v="2020-01-16T00:00:00"/>
    <d v="1899-12-30T12:33:38"/>
    <d v="2020-01-16T00:00:00"/>
    <d v="1899-12-30T14:52:05"/>
    <x v="52"/>
    <s v="Incumplido"/>
    <s v="02:16"/>
    <x v="0"/>
    <s v="00:00"/>
    <s v="Cumplido"/>
    <d v="1899-12-30T00:00:00"/>
    <s v="Cumplido"/>
  </r>
  <r>
    <s v="INC000000502829"/>
    <s v="DEVICE HAS STOPPED RESPONDING TO POLLS. PPN_REGISTRADURIA_MUN_SANSEBASTIAN"/>
    <s v="CONECTIVIDAD WAN"/>
    <s v="Alta"/>
    <s v="Cerrado"/>
    <s v="RNEC-MONITOREO NIVEL 1"/>
    <s v="GIAN CARLO TOVAR RAMIREZ"/>
    <m/>
    <m/>
    <x v="17"/>
    <x v="714"/>
    <d v="2020-01-16T00:00:00"/>
    <d v="1899-12-30T12:33:38"/>
    <d v="2020-01-17T00:00:00"/>
    <d v="1899-12-30T08:43:08"/>
    <x v="77"/>
    <s v="Incumplido"/>
    <s v="03:43"/>
    <x v="0"/>
    <s v="00:00"/>
    <s v="Cumplido"/>
    <d v="1899-12-30T00:00:00"/>
    <s v="Cumplido"/>
  </r>
  <r>
    <s v="INC000000502830"/>
    <s v="DEVICE HAS STOPPED RESPONDING TO POLLS. EYP_REGISTRADURIA_NUNCHIA"/>
    <s v="CONECTIVIDAD WAN"/>
    <s v="Alta"/>
    <s v="Cerrado"/>
    <s v="RNEC-MONITOREO NIVEL 1"/>
    <s v="GIAN CARLO TOVAR RAMIREZ"/>
    <m/>
    <m/>
    <x v="17"/>
    <x v="715"/>
    <d v="2020-01-16T00:00:00"/>
    <d v="1899-12-30T12:34:39"/>
    <d v="2020-01-16T00:00:00"/>
    <d v="1899-12-30T15:07:20"/>
    <x v="52"/>
    <s v="Incumplido"/>
    <s v="02:30"/>
    <x v="0"/>
    <s v="00:00"/>
    <s v="Cumplido"/>
    <d v="1899-12-30T00:00:00"/>
    <s v="Cumplido"/>
  </r>
  <r>
    <s v="INC000000502849"/>
    <s v="DEVICE HAS STOPPED RESPONDING TO POLLS. FLA_REGISTRADURIA_MUN_SOLANO_CAQUETA"/>
    <s v="CONECTIVIDAD WAN"/>
    <s v="Alta"/>
    <s v="Cerrado"/>
    <s v="RNEC-MONITOREO NIVEL 1"/>
    <s v="ALBA YINET CORREDOR ESTEPA"/>
    <m/>
    <m/>
    <x v="17"/>
    <x v="716"/>
    <d v="2020-01-16T00:00:00"/>
    <d v="1899-12-30T13:10:45"/>
    <d v="2020-01-16T00:00:00"/>
    <d v="1899-12-30T17:06:05"/>
    <x v="45"/>
    <s v="Incumplido"/>
    <s v="03:55"/>
    <x v="0"/>
    <s v="00:00"/>
    <s v="Cumplido"/>
    <d v="1899-12-30T00:00:00"/>
    <s v="Cumplido"/>
  </r>
  <r>
    <s v="INC000000502912"/>
    <s v="DEVICE HAS STOPPED RESPONDING TO POLLS. UIB_REGISTRADURIA_MUN_SIPI_CHOCO"/>
    <s v="CONECTIVIDAD WAN"/>
    <s v="Alta"/>
    <s v="Cerrado"/>
    <s v="RNEC-MONITOREO NIVEL 1"/>
    <s v="ALBA YINET CORREDOR ESTEPA"/>
    <m/>
    <m/>
    <x v="17"/>
    <x v="717"/>
    <d v="2020-01-16T00:00:00"/>
    <d v="1899-12-30T12:24:36"/>
    <d v="2020-01-16T00:00:00"/>
    <d v="1899-12-30T17:14:53"/>
    <x v="45"/>
    <s v="Incumplido"/>
    <s v="04:50"/>
    <x v="0"/>
    <s v="00:00"/>
    <s v="Cumplido"/>
    <d v="1899-12-30T00:00:00"/>
    <s v="Cumplido"/>
  </r>
  <r>
    <s v="INC000000502916"/>
    <s v="DEVICE HAS STOPPED RESPONDING TO POLLS. PPN_REGISTRADURIA_MUN_SANTA_ROSA.yourdomain.com"/>
    <s v="CONECTIVIDAD WAN"/>
    <s v="Alta"/>
    <s v="Cerrado"/>
    <s v="RNEC-MONITOREO NIVEL 1"/>
    <s v="DIEGO FERNANDO ARCINIEGAS GUALTEROS"/>
    <m/>
    <m/>
    <x v="17"/>
    <x v="718"/>
    <d v="2020-01-16T00:00:00"/>
    <d v="1899-12-30T12:30:38"/>
    <d v="2020-01-17T00:00:00"/>
    <d v="1899-12-30T02:16:32"/>
    <x v="70"/>
    <s v="Incumplido"/>
    <s v="03:53"/>
    <x v="0"/>
    <s v="00:00"/>
    <s v="Cumplido"/>
    <d v="1899-12-30T00:00:00"/>
    <s v="Cumplido"/>
  </r>
  <r>
    <s v="INC000000502917"/>
    <s v="DEVICE HAS STOPPED RESPONDING TO POLLS. VUP_PUERTO_BELLO_NABUZIMAKE"/>
    <s v="CONECTIVIDAD WAN"/>
    <s v="Alta"/>
    <s v="Cerrado"/>
    <s v="RNEC-MONITOREO NIVEL 1"/>
    <s v="ALBA YINET CORREDOR ESTEPA"/>
    <m/>
    <m/>
    <x v="17"/>
    <x v="719"/>
    <d v="2020-01-16T00:00:00"/>
    <d v="1899-12-30T12:32:38"/>
    <d v="2020-01-16T00:00:00"/>
    <d v="1899-12-30T17:26:14"/>
    <x v="45"/>
    <s v="Incumplido"/>
    <s v="04:53"/>
    <x v="0"/>
    <s v="00:00"/>
    <s v="Cumplido"/>
    <d v="1899-12-30T00:00:00"/>
    <s v="Cumplido"/>
  </r>
  <r>
    <s v="INC000000502919"/>
    <s v="DEVICE HAS STOPPED RESPONDING TO POLLS. PPN_REGISTRADURIA_FLORENCIA"/>
    <s v="CONECTIVIDAD WAN"/>
    <s v="Alta"/>
    <s v="Cerrado"/>
    <s v="RNEC-MONITOREO NIVEL 1"/>
    <s v="ALBA YINET CORREDOR ESTEPA"/>
    <m/>
    <m/>
    <x v="17"/>
    <x v="714"/>
    <d v="2020-01-16T00:00:00"/>
    <d v="1899-12-30T12:33:38"/>
    <d v="2020-01-16T00:00:00"/>
    <d v="1899-12-30T16:42:17"/>
    <x v="45"/>
    <s v="Incumplido"/>
    <s v="04:08"/>
    <x v="0"/>
    <s v="00:00"/>
    <s v="Cumplido"/>
    <d v="1899-12-30T00:00:00"/>
    <s v="Cumplido"/>
  </r>
  <r>
    <s v="INC000000502921"/>
    <s v="DEVICE HAS STOPPED RESPONDING TO POLLS. BOG_REGISTRADURIA_UBALA"/>
    <s v="CONECTIVIDAD WAN"/>
    <s v="Alta"/>
    <s v="Cerrado"/>
    <s v="RNEC-MONITOREO NIVEL 1"/>
    <s v="CINDY PAOLA RUIZ NIÑO"/>
    <m/>
    <m/>
    <x v="17"/>
    <x v="715"/>
    <d v="2020-01-16T00:00:00"/>
    <d v="1899-12-30T12:34:39"/>
    <d v="2020-01-17T00:00:00"/>
    <d v="1899-12-30T08:51:58"/>
    <x v="77"/>
    <s v="Incumplido"/>
    <s v="05:14"/>
    <x v="0"/>
    <s v="00:00"/>
    <s v="Cumplido"/>
    <d v="1899-12-30T00:00:00"/>
    <s v="Cumplido"/>
  </r>
  <r>
    <s v="INC000000502927"/>
    <s v="DEVICE HAS STOPPED RESPONDING TO POLLS. UIB_REGISTRADURIA_MUN_ALTO_BAUDO_CHOCO"/>
    <s v="CONECTIVIDAD WAN"/>
    <s v="Alta"/>
    <s v="Cerrado"/>
    <s v="RNEC-MONITOREO NIVEL 1"/>
    <s v="ALBA YINET CORREDOR ESTEPA"/>
    <m/>
    <m/>
    <x v="17"/>
    <x v="720"/>
    <d v="2020-01-16T00:00:00"/>
    <d v="1899-12-30T12:51:42"/>
    <d v="2020-01-16T00:00:00"/>
    <d v="1899-12-30T17:42:39"/>
    <x v="45"/>
    <s v="Incumplido"/>
    <s v="04:50"/>
    <x v="0"/>
    <s v="00:00"/>
    <s v="Cumplido"/>
    <d v="1899-12-30T00:00:00"/>
    <s v="Cumplido"/>
  </r>
  <r>
    <s v="INC000000503011"/>
    <s v="DEVICE HAS STOPPED RESPONDING TO POLLS. IBE_REGISTRADURIA_MUN_VILLAHERMOSA"/>
    <s v="CONECTIVIDAD WAN"/>
    <s v="Alta"/>
    <s v="Cerrado"/>
    <s v="RNEC-MONITOREO NIVEL 1"/>
    <s v="GIAN CARLO TOVAR RAMIREZ"/>
    <m/>
    <m/>
    <x v="17"/>
    <x v="721"/>
    <d v="2020-01-16T00:00:00"/>
    <d v="1899-12-30T12:57:44"/>
    <d v="2020-01-16T00:00:00"/>
    <d v="1899-12-30T15:15:33"/>
    <x v="52"/>
    <s v="Incumplido"/>
    <s v="02:15"/>
    <x v="0"/>
    <s v="00:00"/>
    <s v="Cumplido"/>
    <d v="1899-12-30T00:00:00"/>
    <s v="Cumplido"/>
  </r>
  <r>
    <s v="INC000000503149"/>
    <s v="Caída de canal - Delegación Departamental de Guainía"/>
    <s v="CONECTIVIDAD WAN"/>
    <s v="Alta"/>
    <s v="Cerrado"/>
    <s v="RNEC-MONITOREO NIVEL 1"/>
    <s v="CINDY PAOLA RUIZ NIÑO"/>
    <m/>
    <m/>
    <x v="17"/>
    <x v="722"/>
    <d v="2020-01-16T00:00:00"/>
    <d v="1899-12-30T15:37:26"/>
    <d v="2020-01-17T00:00:00"/>
    <d v="1899-12-30T08:49:23"/>
    <x v="77"/>
    <s v="Cumplido"/>
    <s v="00:13"/>
    <x v="0"/>
    <s v="00:02"/>
    <s v="Cumplido"/>
    <d v="1899-12-30T00:02:24"/>
    <s v="Cumplido"/>
  </r>
  <r>
    <s v="INC000000503245"/>
    <s v="Falla de envió y recepción de correo"/>
    <s v="CORREO ELECTRÓNICO"/>
    <s v="Media"/>
    <s v="Cerrado"/>
    <s v="RNEC-SOPORTE SITIO NIVEL 1"/>
    <s v="JUAN MAURICIO FORERO LUQUE"/>
    <m/>
    <m/>
    <x v="17"/>
    <x v="723"/>
    <d v="2020-01-16T00:00:00"/>
    <d v="1899-12-30T16:14:29"/>
    <d v="2020-01-16T00:00:00"/>
    <d v="1899-12-30T16:37:22"/>
    <x v="45"/>
    <s v="Cumplido"/>
    <s v="00:24"/>
    <x v="1"/>
    <s v="00:01"/>
    <s v="Cumplido"/>
    <d v="1899-12-30T00:01:04"/>
    <s v="Cumplido"/>
  </r>
  <r>
    <s v="INC000000503674"/>
    <s v="DEVICE HAS STOPPED RESPONDING TO POLLS. UIB_REGISTRADURIA_MUN_BOJAYA_CHOCO"/>
    <s v="CONECTIVIDAD WAN"/>
    <s v="Alta"/>
    <s v="Cerrado"/>
    <s v="RNEC-MONITOREO NIVEL 1"/>
    <s v="ALBA YINET CORREDOR ESTEPA"/>
    <m/>
    <m/>
    <x v="18"/>
    <x v="724"/>
    <d v="2020-01-17T00:00:00"/>
    <d v="1899-12-30T08:07:20"/>
    <d v="2020-01-17T00:00:00"/>
    <d v="1899-12-30T09:04:37"/>
    <x v="77"/>
    <s v="Cumplido"/>
    <s v="00:57"/>
    <x v="0"/>
    <s v="00:00"/>
    <s v="Cumplido"/>
    <d v="1899-12-30T00:00:00"/>
    <s v="Cumplido"/>
  </r>
  <r>
    <s v="INC000000503675"/>
    <s v="DEVICE HAS STOPPED RESPONDING TO POLLS. SKTJ_REGISTRADURIA_VIRACACHA"/>
    <s v="CONECTIVIDAD WAN"/>
    <s v="Alta"/>
    <s v="Cerrado"/>
    <s v="RNEC-MONITOREO NIVEL 1"/>
    <s v="ALBA YINET CORREDOR ESTEPA"/>
    <m/>
    <m/>
    <x v="18"/>
    <x v="725"/>
    <d v="2020-01-17T00:00:00"/>
    <d v="1899-12-30T08:07:24"/>
    <d v="2020-01-17T00:00:00"/>
    <d v="1899-12-30T09:14:51"/>
    <x v="77"/>
    <s v="Cumplido"/>
    <s v="01:07"/>
    <x v="0"/>
    <s v="00:00"/>
    <s v="Cumplido"/>
    <d v="1899-12-30T00:00:00"/>
    <s v="Cumplido"/>
  </r>
  <r>
    <s v="INC000000503676"/>
    <s v="DEVICE HAS STOPPED RESPONDING TO POLLS. PSO_REGISTRADURIA_SAN_PEDRO_DE_CARTAGO"/>
    <s v="CONECTIVIDAD WAN"/>
    <s v="Alta"/>
    <s v="Cerrado"/>
    <s v="RNEC-MONITOREO NIVEL 1"/>
    <s v="JUAN FELIPE CAICEDO BARRETO"/>
    <m/>
    <m/>
    <x v="18"/>
    <x v="726"/>
    <d v="2020-01-17T00:00:00"/>
    <d v="1899-12-30T08:07:26"/>
    <d v="2020-01-17T00:00:00"/>
    <d v="1899-12-30T16:16:29"/>
    <x v="62"/>
    <s v="Cumplido"/>
    <s v="01:19"/>
    <x v="0"/>
    <s v="00:00"/>
    <s v="Cumplido"/>
    <d v="1899-12-30T00:00:00"/>
    <s v="Cumplido"/>
  </r>
  <r>
    <s v="INC000000503677"/>
    <s v="DEVICE HAS STOPPED RESPONDING TO POLLS. SKTJ_REGISTRADURIA_CHITA"/>
    <s v="CONECTIVIDAD WAN"/>
    <s v="Alta"/>
    <s v="Cerrado"/>
    <s v="RNEC-MONITOREO NIVEL 1"/>
    <s v="ALBA YINET CORREDOR ESTEPA"/>
    <m/>
    <m/>
    <x v="18"/>
    <x v="727"/>
    <d v="2020-01-17T00:00:00"/>
    <d v="1899-12-30T08:07:29"/>
    <d v="2020-01-17T00:00:00"/>
    <d v="1899-12-30T09:39:39"/>
    <x v="77"/>
    <s v="Cumplido"/>
    <s v="01:32"/>
    <x v="0"/>
    <s v="00:00"/>
    <s v="Cumplido"/>
    <d v="1899-12-30T00:00:00"/>
    <s v="Cumplido"/>
  </r>
  <r>
    <s v="INC000000503678"/>
    <s v="DEVICE HAS STOPPED RESPONDING TO POLLS. UIB_REGISTRADURIA_MUN_ALTO_BAUDO_CHOCO"/>
    <s v="CONECTIVIDAD WAN"/>
    <s v="Alta"/>
    <s v="Cerrado"/>
    <s v="RNEC-MONITOREO NIVEL 1"/>
    <s v="ALBA YINET CORREDOR ESTEPA"/>
    <m/>
    <m/>
    <x v="18"/>
    <x v="728"/>
    <d v="2020-01-17T00:00:00"/>
    <d v="1899-12-30T08:07:31"/>
    <d v="2020-01-17T00:00:00"/>
    <d v="1899-12-30T10:22:24"/>
    <x v="80"/>
    <s v="Incumplido"/>
    <s v="02:14"/>
    <x v="0"/>
    <s v="00:00"/>
    <s v="Cumplido"/>
    <d v="1899-12-30T00:00:00"/>
    <s v="Cumplido"/>
  </r>
  <r>
    <s v="INC000000503679"/>
    <s v="DEVICE HAS STOPPED RESPONDING TO POLLS. MTR_REGISTRADURIA_PUERTO_LIBERTADOR"/>
    <s v="CONECTIVIDAD WAN"/>
    <s v="Alta"/>
    <s v="Cerrado"/>
    <s v="RNEC-MONITOREO NIVEL 1"/>
    <s v="ALBA YINET CORREDOR ESTEPA"/>
    <m/>
    <m/>
    <x v="18"/>
    <x v="729"/>
    <d v="2020-01-17T00:00:00"/>
    <d v="1899-12-30T08:07:34"/>
    <d v="2020-01-17T00:00:00"/>
    <d v="1899-12-30T10:27:09"/>
    <x v="80"/>
    <s v="Incumplido"/>
    <s v="02:19"/>
    <x v="0"/>
    <s v="00:00"/>
    <s v="Cumplido"/>
    <d v="1899-12-30T00:00:00"/>
    <s v="Cumplido"/>
  </r>
  <r>
    <s v="INC000000503680"/>
    <s v="DEVICE HAS STOPPED RESPONDING TO POLLS. NVA_REGISTRADURIA_PALESTINA"/>
    <s v="CONECTIVIDAD WAN"/>
    <s v="Alta"/>
    <s v="Cerrado"/>
    <s v="RNEC-NIVEL 2 WAN"/>
    <s v="IVAN ANDRES DIAZ BARRETO"/>
    <m/>
    <m/>
    <x v="18"/>
    <x v="729"/>
    <d v="2020-01-17T00:00:00"/>
    <d v="1899-12-30T08:07:34"/>
    <d v="2020-01-20T00:00:00"/>
    <d v="1899-12-30T08:31:28"/>
    <x v="78"/>
    <s v="Incumplido"/>
    <s v="04:17"/>
    <x v="0"/>
    <s v="00:00"/>
    <s v="Cumplido"/>
    <d v="1899-12-30T00:00:00"/>
    <s v="Cumplido"/>
  </r>
  <r>
    <s v="INC000000503681"/>
    <s v="DEVICE HAS STOPPED RESPONDING TO POLLS. MDE_REGISTRADURIA_MUN_BETULIA_ANTIOQUIA.yourdomain.com"/>
    <s v="CONECTIVIDAD WAN"/>
    <s v="Alta"/>
    <s v="Cerrado"/>
    <s v="RNEC-MONITOREO NIVEL 1"/>
    <s v="ALBA YINET CORREDOR ESTEPA"/>
    <m/>
    <m/>
    <x v="18"/>
    <x v="730"/>
    <d v="2020-01-17T00:00:00"/>
    <d v="1899-12-30T08:07:36"/>
    <d v="2020-01-17T00:00:00"/>
    <d v="1899-12-30T11:37:45"/>
    <x v="80"/>
    <s v="Incumplido"/>
    <s v="03:30"/>
    <x v="0"/>
    <s v="00:00"/>
    <s v="Cumplido"/>
    <d v="1899-12-30T00:00:00"/>
    <s v="Cumplido"/>
  </r>
  <r>
    <s v="INC000000503682"/>
    <s v="DEVICE HAS STOPPED RESPONDING TO POLLS. EYP_REGISTRADURIA_MUN_OROCUE_CASANARE"/>
    <s v="CONECTIVIDAD WAN"/>
    <s v="Alta"/>
    <s v="Cerrado"/>
    <s v="RNEC-MONITOREO NIVEL 1"/>
    <s v="ALBA YINET CORREDOR ESTEPA"/>
    <m/>
    <m/>
    <x v="18"/>
    <x v="731"/>
    <d v="2020-01-17T00:00:00"/>
    <d v="1899-12-30T08:07:38"/>
    <d v="2020-01-17T00:00:00"/>
    <d v="1899-12-30T12:01:09"/>
    <x v="80"/>
    <s v="Incumplido"/>
    <s v="03:53"/>
    <x v="0"/>
    <s v="00:00"/>
    <s v="Cumplido"/>
    <d v="1899-12-30T00:00:00"/>
    <s v="Cumplido"/>
  </r>
  <r>
    <s v="INC000000503683"/>
    <s v="DEVICE HAS STOPPED RESPONDING TO POLLS. BGA_REGISTRADURIA_S_VICENTE_CHUCURI"/>
    <s v="CONECTIVIDAD WAN"/>
    <s v="Alta"/>
    <s v="Cerrado"/>
    <s v="RNEC-MONITOREO NIVEL 1"/>
    <s v="ALBA YINET CORREDOR ESTEPA"/>
    <m/>
    <m/>
    <x v="18"/>
    <x v="731"/>
    <d v="2020-01-17T00:00:00"/>
    <d v="1899-12-30T08:07:38"/>
    <d v="2020-01-17T00:00:00"/>
    <d v="1899-12-30T12:07:13"/>
    <x v="80"/>
    <s v="Incumplido"/>
    <s v="03:59"/>
    <x v="0"/>
    <s v="00:00"/>
    <s v="Cumplido"/>
    <d v="1899-12-30T00:00:00"/>
    <s v="Cumplido"/>
  </r>
  <r>
    <s v="INC000000503684"/>
    <s v="DEVICE HAS STOPPED RESPONDING TO POLLS. CLO_REGISTRADURIA_EL_CAIRO_VALLE"/>
    <s v="CONECTIVIDAD WAN"/>
    <s v="Alta"/>
    <s v="Cerrado"/>
    <s v="RNEC-MONITOREO NIVEL 1"/>
    <s v="ALBA YINET CORREDOR ESTEPA"/>
    <m/>
    <m/>
    <x v="18"/>
    <x v="732"/>
    <d v="2020-01-17T00:00:00"/>
    <d v="1899-12-30T08:07:39"/>
    <d v="2020-01-17T00:00:00"/>
    <d v="1899-12-30T13:35:33"/>
    <x v="81"/>
    <s v="Incumplido"/>
    <s v="05:27"/>
    <x v="0"/>
    <s v="00:00"/>
    <s v="Cumplido"/>
    <d v="1899-12-30T00:00:00"/>
    <s v="Cumplido"/>
  </r>
  <r>
    <s v="INC000000503686"/>
    <s v="DEVICE HAS STOPPED RESPONDING TO POLLS. CTG_REGISTRADURIA_MUN_SAN_MARTIN_DE_LOBA"/>
    <s v="CONECTIVIDAD WAN"/>
    <s v="Alta"/>
    <s v="Cerrado"/>
    <s v="RNEC-MONITOREO NIVEL 1"/>
    <s v="ALBA YINET CORREDOR ESTEPA"/>
    <m/>
    <m/>
    <x v="18"/>
    <x v="732"/>
    <d v="2020-01-17T00:00:00"/>
    <d v="1899-12-30T08:07:39"/>
    <d v="2020-01-17T00:00:00"/>
    <d v="1899-12-30T13:41:03"/>
    <x v="81"/>
    <s v="Incumplido"/>
    <s v="05:33"/>
    <x v="0"/>
    <s v="00:00"/>
    <s v="Cumplido"/>
    <d v="1899-12-30T00:00:00"/>
    <s v="Cumplido"/>
  </r>
  <r>
    <s v="INC000000503700"/>
    <s v="DEVICE HAS STOPPED RESPONDING TO POLLS. VVC_REGISTRADURIA_EL_CASTILLO"/>
    <s v="CONECTIVIDAD WAN"/>
    <s v="Alta"/>
    <s v="Cerrado"/>
    <s v="RNEC-MONITOREO NIVEL 1"/>
    <s v="JUAN FELIPE CAICEDO BARRETO"/>
    <m/>
    <m/>
    <x v="18"/>
    <x v="733"/>
    <d v="2020-01-17T00:00:00"/>
    <d v="1899-12-30T08:28:30"/>
    <d v="2020-01-17T00:00:00"/>
    <d v="1899-12-30T16:11:43"/>
    <x v="62"/>
    <s v="Cumplido"/>
    <s v="00:33"/>
    <x v="0"/>
    <s v="00:00"/>
    <s v="Cumplido"/>
    <d v="1899-12-30T00:00:00"/>
    <s v="Cumplido"/>
  </r>
  <r>
    <s v="INC000000503765"/>
    <s v="DEVICE HAS STOPPED RESPONDING TO POLLS. UIB_REGISTRADURIA_MUN_CARMEN_DEL_DARIEN_CHOCO"/>
    <s v="CONECTIVIDAD WAN"/>
    <s v="Alta"/>
    <s v="Cerrado"/>
    <s v="RNEC-MONITOREO NIVEL 1"/>
    <s v="ALBA YINET CORREDOR ESTEPA"/>
    <m/>
    <m/>
    <x v="18"/>
    <x v="734"/>
    <d v="2020-01-17T00:00:00"/>
    <d v="1899-12-30T08:07:18"/>
    <d v="2020-01-17T00:00:00"/>
    <d v="1899-12-30T08:51:09"/>
    <x v="77"/>
    <s v="Cumplido"/>
    <s v="00:43"/>
    <x v="0"/>
    <s v="00:00"/>
    <s v="Cumplido"/>
    <d v="1899-12-30T00:00:00"/>
    <s v="Cumplido"/>
  </r>
  <r>
    <s v="INC000000503766"/>
    <s v="DEVICE HAS STOPPED RESPONDING TO POLLS. UIB_REGISTRADURIA_MUN_BAJO_BAUDO(PIZARRO)_CHOCO"/>
    <s v="CONECTIVIDAD WAN"/>
    <s v="Alta"/>
    <s v="Cerrado"/>
    <s v="RNEC-MONITOREO NIVEL 1"/>
    <s v="CINDY PAOLA RUIZ NIÑO"/>
    <m/>
    <m/>
    <x v="18"/>
    <x v="735"/>
    <d v="2020-01-17T00:00:00"/>
    <d v="1899-12-30T08:07:19"/>
    <d v="2020-01-18T00:00:00"/>
    <d v="1899-12-30T15:26:28"/>
    <x v="82"/>
    <s v="Cumplido"/>
    <s v="01:07"/>
    <x v="0"/>
    <s v="00:00"/>
    <s v="Cumplido"/>
    <d v="1899-12-30T00:00:00"/>
    <s v="Cumplido"/>
  </r>
  <r>
    <s v="INC000000503767"/>
    <s v="DEVICE HAS STOPPED RESPONDING TO POLLS. VVC_REGISTRADURIA_EL_DORADO"/>
    <s v="CONECTIVIDAD WAN"/>
    <s v="Alta"/>
    <s v="Cerrado"/>
    <s v="RNEC-MONITOREO NIVEL 1"/>
    <s v="ALBA YINET CORREDOR ESTEPA"/>
    <m/>
    <m/>
    <x v="18"/>
    <x v="735"/>
    <d v="2020-01-17T00:00:00"/>
    <d v="1899-12-30T08:07:19"/>
    <d v="2020-01-17T00:00:00"/>
    <d v="1899-12-30T08:58:13"/>
    <x v="77"/>
    <s v="Cumplido"/>
    <s v="00:50"/>
    <x v="0"/>
    <s v="00:00"/>
    <s v="Cumplido"/>
    <d v="1899-12-30T00:00:00"/>
    <s v="Cumplido"/>
  </r>
  <r>
    <s v="INC000000503768"/>
    <s v="DEVICE HAS STOPPED RESPONDING TO POLLS. VVC_REGISTRADURIA_MUN_PUERTO_LLERAS_META"/>
    <s v="CONECTIVIDAD WAN"/>
    <s v="Alta"/>
    <s v="Cerrado"/>
    <s v="RNEC-MONITOREO NIVEL 1"/>
    <s v="GIAN CARLO TOVAR RAMIREZ"/>
    <m/>
    <m/>
    <x v="18"/>
    <x v="724"/>
    <d v="2020-01-17T00:00:00"/>
    <d v="1899-12-30T08:07:20"/>
    <d v="2020-01-17T00:00:00"/>
    <d v="1899-12-30T08:59:42"/>
    <x v="77"/>
    <s v="Cumplido"/>
    <s v="00:49"/>
    <x v="0"/>
    <s v="00:00"/>
    <s v="Cumplido"/>
    <d v="1899-12-30T00:00:00"/>
    <s v="Cumplido"/>
  </r>
  <r>
    <s v="INC000000503769"/>
    <s v="DEVICE HAS STOPPED RESPONDING TO POLLS. UIB_REGISTRADURIA_MUN_ACANDI_CHOCO"/>
    <s v="CONECTIVIDAD WAN"/>
    <s v="Alta"/>
    <s v="Cerrado"/>
    <s v="RNEC-MONITOREO NIVEL 1"/>
    <s v="ALBA YINET CORREDOR ESTEPA"/>
    <m/>
    <m/>
    <x v="18"/>
    <x v="724"/>
    <d v="2020-01-17T00:00:00"/>
    <d v="1899-12-30T08:07:20"/>
    <d v="2020-01-17T00:00:00"/>
    <d v="1899-12-30T09:11:03"/>
    <x v="77"/>
    <s v="Cumplido"/>
    <s v="01:03"/>
    <x v="0"/>
    <s v="00:00"/>
    <s v="Cumplido"/>
    <d v="1899-12-30T00:00:00"/>
    <s v="Cumplido"/>
  </r>
  <r>
    <s v="INC000000503771"/>
    <s v="DEVICE HAS STOPPED RESPONDING TO POLLS. PSO_REGISTRADURIA_TABLON_DE_GOMEZ_NARINO"/>
    <s v="CONECTIVIDAD WAN"/>
    <s v="Alta"/>
    <s v="Cerrado"/>
    <s v="RNEC-MONITOREO NIVEL 1"/>
    <s v="GIAN CARLO TOVAR RAMIREZ"/>
    <m/>
    <m/>
    <x v="18"/>
    <x v="726"/>
    <d v="2020-01-17T00:00:00"/>
    <d v="1899-12-30T08:07:26"/>
    <d v="2020-01-17T00:00:00"/>
    <d v="1899-12-30T09:15:23"/>
    <x v="77"/>
    <s v="Cumplido"/>
    <s v="01:05"/>
    <x v="0"/>
    <s v="00:00"/>
    <s v="Cumplido"/>
    <d v="1899-12-30T00:00:00"/>
    <s v="Cumplido"/>
  </r>
  <r>
    <s v="INC000000503773"/>
    <s v="DEVICE HAS STOPPED RESPONDING TO POLLS. PSO_REGISTRADURIA_ARBOLEDA"/>
    <s v="CONECTIVIDAD WAN"/>
    <s v="Alta"/>
    <s v="Cerrado"/>
    <s v="RNEC-MONITOREO NIVEL 1"/>
    <s v="ALBA YINET CORREDOR ESTEPA"/>
    <m/>
    <m/>
    <x v="18"/>
    <x v="736"/>
    <d v="2020-01-17T00:00:00"/>
    <d v="1899-12-30T08:07:30"/>
    <d v="2020-01-17T00:00:00"/>
    <d v="1899-12-30T10:14:23"/>
    <x v="77"/>
    <s v="Incumplido"/>
    <s v="02:06"/>
    <x v="0"/>
    <s v="00:00"/>
    <s v="Cumplido"/>
    <d v="1899-12-30T00:00:00"/>
    <s v="Cumplido"/>
  </r>
  <r>
    <s v="INC000000503774"/>
    <s v="DEVICE HAS STOPPED RESPONDING TO POLLS. PPN_REGISTRADURIA_MUN_TIMBIQUI_CAUCA"/>
    <s v="CONECTIVIDAD WAN"/>
    <s v="Alta"/>
    <s v="Cerrado"/>
    <s v="RNEC-MONITOREO NIVEL 1"/>
    <s v="JUAN FELIPE CAICEDO BARRETO"/>
    <m/>
    <m/>
    <x v="18"/>
    <x v="736"/>
    <d v="2020-01-17T00:00:00"/>
    <d v="1899-12-30T08:07:30"/>
    <d v="2020-01-17T00:00:00"/>
    <d v="1899-12-30T16:22:22"/>
    <x v="62"/>
    <s v="Cumplido"/>
    <s v="01:19"/>
    <x v="0"/>
    <s v="00:00"/>
    <s v="Cumplido"/>
    <d v="1899-12-30T00:00:00"/>
    <s v="Cumplido"/>
  </r>
  <r>
    <s v="INC000000503775"/>
    <s v="DEVICE HAS STOPPED RESPONDING TO POLLS. SKTJ_REGISTRADURIA_SAN_MIGUEL_DE_SEMA"/>
    <s v="CONECTIVIDAD WAN"/>
    <s v="Alta"/>
    <s v="Cerrado"/>
    <s v="RNEC-MONITOREO NIVEL 1"/>
    <s v="GIAN CARLO TOVAR RAMIREZ"/>
    <m/>
    <m/>
    <x v="18"/>
    <x v="736"/>
    <d v="2020-01-17T00:00:00"/>
    <d v="1899-12-30T08:07:30"/>
    <d v="2020-01-17T00:00:00"/>
    <d v="1899-12-30T09:44:43"/>
    <x v="77"/>
    <s v="Cumplido"/>
    <s v="01:25"/>
    <x v="0"/>
    <s v="00:00"/>
    <s v="Cumplido"/>
    <d v="1899-12-30T00:00:00"/>
    <s v="Cumplido"/>
  </r>
  <r>
    <s v="INC000000503776"/>
    <s v="DEVICE HAS STOPPED RESPONDING TO POLLS. PSO_REGISTRADURIA_FRANCISCO_PIZARRO_NARINO"/>
    <s v="CONECTIVIDAD WAN"/>
    <s v="Alta"/>
    <s v="Cerrado"/>
    <s v="RNEC-MONITOREO NIVEL 1"/>
    <s v="JOHANNA MILENA SALAMANCA RINCON"/>
    <m/>
    <m/>
    <x v="18"/>
    <x v="728"/>
    <d v="2020-01-17T00:00:00"/>
    <d v="1899-12-30T08:07:31"/>
    <d v="2020-01-17T00:00:00"/>
    <d v="1899-12-30T11:04:52"/>
    <x v="80"/>
    <s v="Cumplido"/>
    <s v="01:21"/>
    <x v="0"/>
    <s v="00:00"/>
    <s v="Cumplido"/>
    <d v="1899-12-30T00:00:00"/>
    <s v="Cumplido"/>
  </r>
  <r>
    <s v="INC000000503777"/>
    <s v="DEVICE HAS STOPPED RESPONDING TO POLLS. MDE_REGISTRADURIA_MUN_YARUMAL_ANTIOQUIA"/>
    <s v="CONECTIVIDAD WAN"/>
    <s v="Alta"/>
    <s v="Cerrado"/>
    <s v="RNEC-MONITOREO NIVEL 1"/>
    <s v="GIAN CARLO TOVAR RAMIREZ"/>
    <m/>
    <m/>
    <x v="18"/>
    <x v="729"/>
    <d v="2020-01-17T00:00:00"/>
    <d v="1899-12-30T08:07:34"/>
    <d v="2020-01-17T00:00:00"/>
    <d v="1899-12-30T09:52:40"/>
    <x v="77"/>
    <s v="Cumplido"/>
    <s v="01:45"/>
    <x v="0"/>
    <s v="00:00"/>
    <s v="Cumplido"/>
    <d v="1899-12-30T00:00:00"/>
    <s v="Cumplido"/>
  </r>
  <r>
    <s v="INC000000503778"/>
    <s v="DEVICE HAS STOPPED RESPONDING TO POLLS. IBE_REGISTRADURIA_AMBALEMA"/>
    <s v="CONECTIVIDAD WAN"/>
    <s v="Alta"/>
    <s v="Cerrado"/>
    <s v="RNEC-MONITOREO NIVEL 1"/>
    <s v="GIAN CARLO TOVAR RAMIREZ"/>
    <m/>
    <m/>
    <x v="18"/>
    <x v="737"/>
    <d v="2020-01-17T00:00:00"/>
    <d v="1899-12-30T08:07:35"/>
    <d v="2020-01-17T00:00:00"/>
    <d v="1899-12-30T10:00:13"/>
    <x v="77"/>
    <s v="Cumplido"/>
    <s v="01:51"/>
    <x v="0"/>
    <s v="00:00"/>
    <s v="Cumplido"/>
    <d v="1899-12-30T00:00:00"/>
    <s v="Cumplido"/>
  </r>
  <r>
    <s v="INC000000503779"/>
    <s v="DEVICE HAS STOPPED RESPONDING TO POLLS. IBE_REGISTRADURIA_SAN_ANTONIO"/>
    <s v="CONECTIVIDAD WAN"/>
    <s v="Alta"/>
    <s v="Cerrado"/>
    <s v="RNEC-MONITOREO NIVEL 1"/>
    <s v="DIEGO ARMANDO ROMERO RODRIGUEZ"/>
    <m/>
    <m/>
    <x v="18"/>
    <x v="737"/>
    <d v="2020-01-17T00:00:00"/>
    <d v="1899-12-30T08:07:35"/>
    <d v="2020-01-17T00:00:00"/>
    <d v="1899-12-30T09:40:18"/>
    <x v="77"/>
    <s v="Cumplido"/>
    <s v="01:32"/>
    <x v="0"/>
    <s v="00:00"/>
    <s v="Cumplido"/>
    <d v="1899-12-30T00:00:00"/>
    <s v="Cumplido"/>
  </r>
  <r>
    <s v="INC000000503780"/>
    <s v="DEVICE HAS STOPPED RESPONDING TO POLLS. PEI_REGISTRADURIA_VIRGINIA_RISARALDA"/>
    <s v="CONECTIVIDAD WAN"/>
    <s v="Alta"/>
    <s v="Cerrado"/>
    <s v="RNEC-MONITOREO NIVEL 1"/>
    <s v="DIEGO ARMANDO ROMERO RODRIGUEZ"/>
    <m/>
    <m/>
    <x v="18"/>
    <x v="737"/>
    <d v="2020-01-17T00:00:00"/>
    <d v="1899-12-30T08:07:35"/>
    <d v="2020-01-17T00:00:00"/>
    <d v="1899-12-30T09:45:42"/>
    <x v="77"/>
    <s v="Cumplido"/>
    <s v="01:38"/>
    <x v="0"/>
    <s v="00:00"/>
    <s v="Cumplido"/>
    <d v="1899-12-30T00:00:00"/>
    <s v="Cumplido"/>
  </r>
  <r>
    <s v="INC000000503782"/>
    <s v="DEVICE HAS STOPPED RESPONDING TO POLLS. GUS_REGISTRADURIA_MUN_CUBARA_BOYACA"/>
    <s v="CONECTIVIDAD WAN"/>
    <s v="Alta"/>
    <s v="Cerrado"/>
    <s v="RNEC-MONITOREO NIVEL 1"/>
    <s v="GIAN CARLO TOVAR RAMIREZ"/>
    <m/>
    <m/>
    <x v="18"/>
    <x v="737"/>
    <d v="2020-01-17T00:00:00"/>
    <d v="1899-12-30T08:07:35"/>
    <d v="2020-01-17T00:00:00"/>
    <d v="1899-12-30T10:07:01"/>
    <x v="77"/>
    <s v="Cumplido"/>
    <s v="01:58"/>
    <x v="0"/>
    <s v="00:00"/>
    <s v="Cumplido"/>
    <d v="1899-12-30T00:00:00"/>
    <s v="Cumplido"/>
  </r>
  <r>
    <s v="INC000000503783"/>
    <s v="DEVICE HAS STOPPED RESPONDING TO POLLS. MDE_REGISTRADURIA_MUN_SOPETRAN_ANTIOQUIA"/>
    <s v="CONECTIVIDAD WAN"/>
    <s v="Alta"/>
    <s v="Cerrado"/>
    <s v="RNEC-MONITOREO NIVEL 1"/>
    <s v="DIEGO ARMANDO ROMERO RODRIGUEZ"/>
    <m/>
    <m/>
    <x v="18"/>
    <x v="730"/>
    <d v="2020-01-17T00:00:00"/>
    <d v="1899-12-30T08:07:36"/>
    <d v="2020-01-17T00:00:00"/>
    <d v="1899-12-30T09:57:47"/>
    <x v="77"/>
    <s v="Cumplido"/>
    <s v="01:50"/>
    <x v="0"/>
    <s v="00:00"/>
    <s v="Cumplido"/>
    <d v="1899-12-30T00:00:00"/>
    <s v="Cumplido"/>
  </r>
  <r>
    <s v="INC000000503785"/>
    <s v="DEVICE HAS STOPPED RESPONDING TO POLLS. IBE_REGISTRADURIA_DOLORES"/>
    <s v="CONECTIVIDAD WAN"/>
    <s v="Alta"/>
    <s v="Cerrado"/>
    <s v="RNEC-MONITOREO NIVEL 1"/>
    <s v="DIEGO ARMANDO ROMERO RODRIGUEZ"/>
    <m/>
    <m/>
    <x v="18"/>
    <x v="730"/>
    <d v="2020-01-17T00:00:00"/>
    <d v="1899-12-30T08:07:36"/>
    <d v="2020-01-17T00:00:00"/>
    <d v="1899-12-30T10:46:00"/>
    <x v="80"/>
    <s v="Incumplido"/>
    <s v="02:38"/>
    <x v="0"/>
    <s v="00:00"/>
    <s v="Cumplido"/>
    <d v="1899-12-30T00:00:00"/>
    <s v="Cumplido"/>
  </r>
  <r>
    <s v="INC000000503787"/>
    <s v="DEVICE HAS STOPPED RESPONDING TO POLLS. CLO_REGISTRADURIA_ULLOA"/>
    <s v="CONECTIVIDAD WAN"/>
    <s v="Alta"/>
    <s v="Cerrado"/>
    <s v="RNEC-MONITOREO NIVEL 1"/>
    <s v="DIEGO ARMANDO ROMERO RODRIGUEZ"/>
    <m/>
    <m/>
    <x v="18"/>
    <x v="731"/>
    <d v="2020-01-17T00:00:00"/>
    <d v="1899-12-30T08:07:38"/>
    <d v="2020-01-17T00:00:00"/>
    <d v="1899-12-30T10:49:13"/>
    <x v="80"/>
    <s v="Incumplido"/>
    <s v="02:41"/>
    <x v="0"/>
    <s v="00:00"/>
    <s v="Cumplido"/>
    <d v="1899-12-30T00:00:00"/>
    <s v="Cumplido"/>
  </r>
  <r>
    <s v="INC000000503789"/>
    <s v="DEVICE HAS STOPPED RESPONDING TO POLLS. CTG_REGISTRADURIA_MORALES"/>
    <s v="CONECTIVIDAD WAN"/>
    <s v="Alta"/>
    <s v="Cerrado"/>
    <s v="RNEC-MONITOREO NIVEL 1"/>
    <s v="DIEGO ARMANDO ROMERO RODRIGUEZ"/>
    <m/>
    <m/>
    <x v="18"/>
    <x v="731"/>
    <d v="2020-01-17T00:00:00"/>
    <d v="1899-12-30T08:07:38"/>
    <d v="2020-01-17T00:00:00"/>
    <d v="1899-12-30T10:54:27"/>
    <x v="80"/>
    <s v="Incumplido"/>
    <s v="02:46"/>
    <x v="0"/>
    <s v="00:00"/>
    <s v="Cumplido"/>
    <d v="1899-12-30T00:00:00"/>
    <s v="Cumplido"/>
  </r>
  <r>
    <s v="INC000000503791"/>
    <s v="DEVICE HAS STOPPED RESPONDING TO POLLS. BQA_REGISTRADURIA_PONEDERA"/>
    <s v="CONECTIVIDAD WAN"/>
    <s v="Alta"/>
    <s v="Cerrado"/>
    <s v="RNEC-MONITOREO NIVEL 1"/>
    <s v="GIAN CARLO TOVAR RAMIREZ"/>
    <m/>
    <m/>
    <x v="18"/>
    <x v="731"/>
    <d v="2020-01-17T00:00:00"/>
    <d v="1899-12-30T08:07:38"/>
    <d v="2020-01-17T00:00:00"/>
    <d v="1899-12-30T10:16:59"/>
    <x v="77"/>
    <s v="Incumplido"/>
    <s v="02:09"/>
    <x v="0"/>
    <s v="00:00"/>
    <s v="Cumplido"/>
    <d v="1899-12-30T00:00:00"/>
    <s v="Cumplido"/>
  </r>
  <r>
    <s v="INC000000503792"/>
    <s v="DEVICE HAS STOPPED RESPONDING TO POLLS. BOG_REGISTRADURIA_NILO"/>
    <s v="CONECTIVIDAD WAN"/>
    <s v="Alta"/>
    <s v="Cerrado"/>
    <s v="RNEC-MONITOREO NIVEL 1"/>
    <s v="GIAN CARLO TOVAR RAMIREZ"/>
    <m/>
    <m/>
    <x v="18"/>
    <x v="732"/>
    <d v="2020-01-17T00:00:00"/>
    <d v="1899-12-30T08:07:39"/>
    <d v="2020-01-17T00:00:00"/>
    <d v="1899-12-30T10:22:10"/>
    <x v="80"/>
    <s v="Incumplido"/>
    <s v="02:14"/>
    <x v="0"/>
    <s v="00:00"/>
    <s v="Cumplido"/>
    <d v="1899-12-30T00:00:00"/>
    <s v="Cumplido"/>
  </r>
  <r>
    <s v="INC000000503794"/>
    <s v="DEVICE HAS STOPPED RESPONDING TO POLLS. BOL_SANTA_CATALINA.yourdomain.com"/>
    <s v="CONECTIVIDAD WAN"/>
    <s v="Alta"/>
    <s v="Cerrado"/>
    <s v="RNEC-MONITOREO NIVEL 1"/>
    <s v="DIEGO ARMANDO ROMERO RODRIGUEZ"/>
    <m/>
    <m/>
    <x v="18"/>
    <x v="732"/>
    <d v="2020-01-17T00:00:00"/>
    <d v="1899-12-30T08:07:39"/>
    <d v="2020-01-17T00:00:00"/>
    <d v="1899-12-30T11:09:44"/>
    <x v="80"/>
    <s v="Incumplido"/>
    <s v="03:02"/>
    <x v="0"/>
    <s v="00:00"/>
    <s v="Cumplido"/>
    <d v="1899-12-30T00:00:00"/>
    <s v="Cumplido"/>
  </r>
  <r>
    <s v="INC000000503795"/>
    <s v="DEVICE HAS STOPPED RESPONDING TO POLLS. PSO_REGISTRADURIA_MAGUI_NARINO"/>
    <s v="CONECTIVIDAD WAN"/>
    <s v="Alta"/>
    <s v="Cerrado"/>
    <s v="RNEC-MONITOREO NIVEL 1"/>
    <s v="DIEGO ARMANDO ROMERO RODRIGUEZ"/>
    <m/>
    <m/>
    <x v="18"/>
    <x v="732"/>
    <d v="2020-01-17T00:00:00"/>
    <d v="1899-12-30T08:07:39"/>
    <d v="2020-01-17T00:00:00"/>
    <d v="1899-12-30T11:17:53"/>
    <x v="80"/>
    <s v="Incumplido"/>
    <s v="03:10"/>
    <x v="0"/>
    <s v="00:00"/>
    <s v="Cumplido"/>
    <d v="1899-12-30T00:00:00"/>
    <s v="Cumplido"/>
  </r>
  <r>
    <s v="INC000000503796"/>
    <s v="DEVICE HAS STOPPED RESPONDING TO POLLS. PSO_REGISTRADURIA_MUN_BARBACOAS_NARINO"/>
    <s v="CONECTIVIDAD WAN"/>
    <s v="Alta"/>
    <s v="Cerrado"/>
    <s v="RNEC-MONITOREO NIVEL 1"/>
    <s v="GIAN CARLO TOVAR RAMIREZ"/>
    <m/>
    <m/>
    <x v="18"/>
    <x v="732"/>
    <d v="2020-01-17T00:00:00"/>
    <d v="1899-12-30T08:07:39"/>
    <d v="2020-01-17T00:00:00"/>
    <d v="1899-12-30T10:26:28"/>
    <x v="80"/>
    <s v="Incumplido"/>
    <s v="02:18"/>
    <x v="0"/>
    <s v="00:00"/>
    <s v="Cumplido"/>
    <d v="1899-12-30T00:00:00"/>
    <s v="Cumplido"/>
  </r>
  <r>
    <s v="INC000000503809"/>
    <s v="DEVICE HAS STOPPED RESPONDING TO POLLS. VUP_REGISTRADURIA_MUN_GONZALEZ_CESAR"/>
    <s v="CONECTIVIDAD WAN"/>
    <s v="Alta"/>
    <s v="Cerrado"/>
    <s v="RNEC-MONITOREO NIVEL 1"/>
    <s v="GIAN CARLO TOVAR RAMIREZ"/>
    <m/>
    <m/>
    <x v="18"/>
    <x v="734"/>
    <d v="2020-01-17T00:00:00"/>
    <d v="1899-12-30T08:07:18"/>
    <d v="2020-01-17T00:00:00"/>
    <d v="1899-12-30T10:30:56"/>
    <x v="80"/>
    <s v="Incumplido"/>
    <s v="02:23"/>
    <x v="0"/>
    <s v="00:00"/>
    <s v="Cumplido"/>
    <d v="1899-12-30T00:00:00"/>
    <s v="Cumplido"/>
  </r>
  <r>
    <s v="INC000000503810"/>
    <s v="DEVICE HAS STOPPED RESPONDING TO POLLS. UIB_REGISTRADURIA_MEDIO_BAUDO"/>
    <s v="CONECTIVIDAD WAN"/>
    <s v="Alta"/>
    <s v="Cerrado"/>
    <s v="RNEC-MONITOREO NIVEL 1"/>
    <s v="DIEGO ARMANDO ROMERO RODRIGUEZ"/>
    <m/>
    <m/>
    <x v="18"/>
    <x v="724"/>
    <d v="2020-01-17T00:00:00"/>
    <d v="1899-12-30T08:07:20"/>
    <d v="2020-01-17T00:00:00"/>
    <d v="1899-12-30T11:31:12"/>
    <x v="80"/>
    <s v="Incumplido"/>
    <s v="03:23"/>
    <x v="0"/>
    <s v="00:00"/>
    <s v="Cumplido"/>
    <d v="1899-12-30T00:00:00"/>
    <s v="Cumplido"/>
  </r>
  <r>
    <s v="INC000000503811"/>
    <s v="DEVICE HAS STOPPED RESPONDING TO POLLS. SMR_REGISTRADURIA_REMOLINO"/>
    <s v="CONECTIVIDAD WAN"/>
    <s v="Alta"/>
    <s v="Cerrado"/>
    <s v="RNEC-MONITOREO NIVEL 1"/>
    <s v="GIAN CARLO TOVAR RAMIREZ"/>
    <m/>
    <m/>
    <x v="18"/>
    <x v="738"/>
    <d v="2020-01-17T00:00:00"/>
    <d v="1899-12-30T08:07:21"/>
    <d v="2020-01-17T00:00:00"/>
    <d v="1899-12-30T10:48:58"/>
    <x v="80"/>
    <s v="Incumplido"/>
    <s v="02:40"/>
    <x v="0"/>
    <s v="00:00"/>
    <s v="Cumplido"/>
    <d v="1899-12-30T00:00:00"/>
    <s v="Cumplido"/>
  </r>
  <r>
    <s v="INC000000503813"/>
    <s v="DEVICE HAS STOPPED RESPONDING TO POLLS. SJE_REGISTRADURIA_MUN_CALAMAR_GUAVIARE"/>
    <s v="CONECTIVIDAD WAN"/>
    <s v="Alta"/>
    <s v="Cerrado"/>
    <s v="RNEC-MONITOREO NIVEL 1"/>
    <s v="GIAN CARLO TOVAR RAMIREZ"/>
    <m/>
    <m/>
    <x v="18"/>
    <x v="725"/>
    <d v="2020-01-17T00:00:00"/>
    <d v="1899-12-30T08:07:24"/>
    <d v="2020-01-17T00:00:00"/>
    <d v="1899-12-30T10:54:24"/>
    <x v="80"/>
    <s v="Incumplido"/>
    <s v="02:44"/>
    <x v="0"/>
    <s v="00:00"/>
    <s v="Cumplido"/>
    <d v="1899-12-30T00:00:00"/>
    <s v="Cumplido"/>
  </r>
  <r>
    <s v="INC000000503814"/>
    <s v="DEVICE HAS STOPPED RESPONDING TO POLLS. SJE_REGISTRADURIA_MUN_MIRAFLORES_GUAVIARE"/>
    <s v="CONECTIVIDAD WAN"/>
    <s v="Alta"/>
    <s v="Cerrado"/>
    <s v="RNEC-MONITOREO NIVEL 1"/>
    <s v="DIEGO ARMANDO ROMERO RODRIGUEZ"/>
    <m/>
    <m/>
    <x v="18"/>
    <x v="739"/>
    <d v="2020-01-17T00:00:00"/>
    <d v="1899-12-30T08:07:27"/>
    <d v="2020-01-17T00:00:00"/>
    <d v="1899-12-30T11:38:33"/>
    <x v="80"/>
    <s v="Incumplido"/>
    <s v="03:31"/>
    <x v="0"/>
    <s v="00:00"/>
    <s v="Cumplido"/>
    <d v="1899-12-30T00:00:00"/>
    <s v="Cumplido"/>
  </r>
  <r>
    <s v="INC000000503816"/>
    <s v="DEVICE HAS STOPPED RESPONDING TO POLLS. SOX_REGISTRADURIA_TOGUI"/>
    <s v="CONECTIVIDAD WAN"/>
    <s v="Alta"/>
    <s v="Cerrado"/>
    <s v="RNEC-MONITOREO NIVEL 1"/>
    <s v="DIEGO ARMANDO ROMERO RODRIGUEZ"/>
    <m/>
    <m/>
    <x v="18"/>
    <x v="736"/>
    <d v="2020-01-17T00:00:00"/>
    <d v="1899-12-30T08:07:30"/>
    <d v="2020-01-17T00:00:00"/>
    <d v="1899-12-30T11:58:31"/>
    <x v="80"/>
    <s v="Incumplido"/>
    <s v="03:51"/>
    <x v="0"/>
    <s v="00:00"/>
    <s v="Cumplido"/>
    <d v="1899-12-30T00:00:00"/>
    <s v="Cumplido"/>
  </r>
  <r>
    <s v="INC000000503817"/>
    <s v="DEVICE HAS STOPPED RESPONDING TO POLLS. PSO_REGISTRADURIA_SAN_LORENZO"/>
    <s v="CONECTIVIDAD WAN"/>
    <s v="Alta"/>
    <s v="Cerrado"/>
    <s v="RNEC-MONITOREO NIVEL 1"/>
    <s v="GIAN CARLO TOVAR RAMIREZ"/>
    <m/>
    <m/>
    <x v="18"/>
    <x v="728"/>
    <d v="2020-01-17T00:00:00"/>
    <d v="1899-12-30T08:07:31"/>
    <d v="2020-01-17T00:00:00"/>
    <d v="1899-12-30T11:01:18"/>
    <x v="80"/>
    <s v="Incumplido"/>
    <s v="02:53"/>
    <x v="0"/>
    <s v="00:00"/>
    <s v="Cumplido"/>
    <d v="1899-12-30T00:00:00"/>
    <s v="Cumplido"/>
  </r>
  <r>
    <s v="INC000000503818"/>
    <s v="DEVICE HAS STOPPED RESPONDING TO POLLS. PPN_REGISTRADURIA_MUN_MIRANDA"/>
    <s v="CONECTIVIDAD WAN"/>
    <s v="Alta"/>
    <s v="Cerrado"/>
    <s v="RNEC-MONITOREO NIVEL 1"/>
    <s v="GIAN CARLO TOVAR RAMIREZ"/>
    <m/>
    <m/>
    <x v="18"/>
    <x v="728"/>
    <d v="2020-01-17T00:00:00"/>
    <d v="1899-12-30T08:07:31"/>
    <d v="2020-01-17T00:00:00"/>
    <d v="1899-12-30T11:08:03"/>
    <x v="80"/>
    <s v="Incumplido"/>
    <s v="02:57"/>
    <x v="0"/>
    <s v="00:00"/>
    <s v="Cumplido"/>
    <d v="1899-12-30T00:00:00"/>
    <s v="Cumplido"/>
  </r>
  <r>
    <s v="INC000000503819"/>
    <s v="DEVICE HAS STOPPED RESPONDING TO POLLS. PPN_REGISTRADURIA_MUN_GUAPI_CAUCA"/>
    <s v="CONECTIVIDAD WAN"/>
    <s v="Alta"/>
    <s v="Cerrado"/>
    <s v="RNEC-MONITOREO NIVEL 1"/>
    <s v="GIAN CARLO TOVAR RAMIREZ"/>
    <m/>
    <m/>
    <x v="18"/>
    <x v="729"/>
    <d v="2020-01-17T00:00:00"/>
    <d v="1899-12-30T08:07:34"/>
    <d v="2020-01-17T00:00:00"/>
    <d v="1899-12-30T11:14:09"/>
    <x v="80"/>
    <s v="Incumplido"/>
    <s v="03:03"/>
    <x v="0"/>
    <s v="00:00"/>
    <s v="Cumplido"/>
    <d v="1899-12-30T00:00:00"/>
    <s v="Cumplido"/>
  </r>
  <r>
    <s v="INC000000503820"/>
    <s v="DEVICE HAS STOPPED RESPONDING TO POLLS. NVA_REGISTRADURIA_ISNOS"/>
    <s v="CONECTIVIDAD WAN"/>
    <s v="Alta"/>
    <s v="Cerrado"/>
    <s v="RNEC-NIVEL 2 WAN"/>
    <s v="IVAN ANDRES DIAZ BARRETO"/>
    <m/>
    <m/>
    <x v="18"/>
    <x v="729"/>
    <d v="2020-01-17T00:00:00"/>
    <d v="1899-12-30T08:07:34"/>
    <d v="2020-01-20T00:00:00"/>
    <d v="1899-12-30T09:37:46"/>
    <x v="78"/>
    <s v="Incumplido"/>
    <s v="04:48"/>
    <x v="0"/>
    <s v="00:00"/>
    <s v="Cumplido"/>
    <d v="1899-12-30T00:00:00"/>
    <s v="Cumplido"/>
  </r>
  <r>
    <s v="INC000000503823"/>
    <s v="DEVICE HAS STOPPED RESPONDING TO POLLS. PSO_REGISTRADURIA_IMUES"/>
    <s v="CONECTIVIDAD WAN"/>
    <s v="Alta"/>
    <s v="Cerrado"/>
    <s v="RNEC-MONITOREO NIVEL 1"/>
    <s v="DIEGO ARMANDO ROMERO RODRIGUEZ"/>
    <m/>
    <m/>
    <x v="18"/>
    <x v="737"/>
    <d v="2020-01-17T00:00:00"/>
    <d v="1899-12-30T08:07:35"/>
    <d v="2020-01-17T00:00:00"/>
    <d v="1899-12-30T14:34:01"/>
    <x v="62"/>
    <s v="Incumplido"/>
    <s v="06:26"/>
    <x v="0"/>
    <s v="00:00"/>
    <s v="Cumplido"/>
    <d v="1899-12-30T00:00:00"/>
    <s v="Cumplido"/>
  </r>
  <r>
    <s v="INC000000503824"/>
    <s v="DEVICE HAS STOPPED RESPONDING TO POLLS. PPN_REGISTRADURIA_MUN_CAJIBIO"/>
    <s v="CONECTIVIDAD WAN"/>
    <s v="Alta"/>
    <s v="Cerrado"/>
    <s v="RNEC-MONITOREO NIVEL 1"/>
    <s v="DIEGO ARMANDO ROMERO RODRIGUEZ"/>
    <m/>
    <m/>
    <x v="18"/>
    <x v="737"/>
    <d v="2020-01-17T00:00:00"/>
    <d v="1899-12-30T08:07:35"/>
    <d v="2020-01-17T00:00:00"/>
    <d v="1899-12-30T14:42:26"/>
    <x v="62"/>
    <s v="Incumplido"/>
    <s v="06:34"/>
    <x v="0"/>
    <s v="00:00"/>
    <s v="Cumplido"/>
    <d v="1899-12-30T00:00:00"/>
    <s v="Cumplido"/>
  </r>
  <r>
    <s v="INC000000503825"/>
    <s v="DEVICE HAS STOPPED RESPONDING TO POLLS. NVA_REGISTRADURIA_SAN_AGUSTIN"/>
    <s v="CONECTIVIDAD WAN"/>
    <s v="Alta"/>
    <s v="Cerrado"/>
    <s v="RNEC-MONITOREO NIVEL 1"/>
    <s v="GIAN CARLO TOVAR RAMIREZ"/>
    <m/>
    <m/>
    <x v="18"/>
    <x v="730"/>
    <d v="2020-01-17T00:00:00"/>
    <d v="1899-12-30T08:07:36"/>
    <d v="2020-01-17T00:00:00"/>
    <d v="1899-12-30T11:18:25"/>
    <x v="80"/>
    <s v="Incumplido"/>
    <s v="03:10"/>
    <x v="0"/>
    <s v="00:00"/>
    <s v="Cumplido"/>
    <d v="1899-12-30T00:00:00"/>
    <s v="Cumplido"/>
  </r>
  <r>
    <s v="INC000000503826"/>
    <s v="DEVICE HAS STOPPED RESPONDING TO POLLS. CTG_REGISTRADURIA_ZAMBRANO"/>
    <s v="CONECTIVIDAD WAN"/>
    <s v="Alta"/>
    <s v="Cerrado"/>
    <s v="RNEC-MONITOREO NIVEL 1"/>
    <s v="GIAN CARLO TOVAR RAMIREZ"/>
    <m/>
    <m/>
    <x v="18"/>
    <x v="731"/>
    <d v="2020-01-17T00:00:00"/>
    <d v="1899-12-30T08:07:38"/>
    <d v="2020-01-17T00:00:00"/>
    <d v="1899-12-30T11:22:57"/>
    <x v="80"/>
    <s v="Incumplido"/>
    <s v="03:13"/>
    <x v="0"/>
    <s v="00:00"/>
    <s v="Cumplido"/>
    <d v="1899-12-30T00:00:00"/>
    <s v="Cumplido"/>
  </r>
  <r>
    <s v="INC000000503828"/>
    <s v="DEVICE HAS STOPPED RESPONDING TO POLLS. CZU_REGISTRADURIA_MUN_GUARANDA_SUCRE"/>
    <s v="CONECTIVIDAD WAN"/>
    <s v="Alta"/>
    <s v="Cerrado"/>
    <s v="RNEC-MONITOREO NIVEL 1"/>
    <s v="GIAN CARLO TOVAR RAMIREZ"/>
    <m/>
    <m/>
    <x v="18"/>
    <x v="731"/>
    <d v="2020-01-17T00:00:00"/>
    <d v="1899-12-30T08:07:38"/>
    <d v="2020-01-17T00:00:00"/>
    <d v="1899-12-30T11:28:12"/>
    <x v="80"/>
    <s v="Incumplido"/>
    <s v="03:18"/>
    <x v="0"/>
    <s v="00:00"/>
    <s v="Cumplido"/>
    <d v="1899-12-30T00:00:00"/>
    <s v="Cumplido"/>
  </r>
  <r>
    <s v="INC000000503829"/>
    <s v="DEVICE HAS STOPPED RESPONDING TO POLLS. BOG_REGISTRADURIA_UNE"/>
    <s v="CONECTIVIDAD WAN"/>
    <s v="Alta"/>
    <s v="Cerrado"/>
    <s v="RNEC-MONITOREO NIVEL 1"/>
    <s v="DIEGO ARMANDO ROMERO RODRIGUEZ"/>
    <m/>
    <m/>
    <x v="18"/>
    <x v="731"/>
    <d v="2020-01-17T00:00:00"/>
    <d v="1899-12-30T08:07:38"/>
    <d v="2020-01-17T00:00:00"/>
    <d v="1899-12-30T15:02:10"/>
    <x v="62"/>
    <s v="Incumplido"/>
    <s v="06:54"/>
    <x v="0"/>
    <s v="00:00"/>
    <s v="Cumplido"/>
    <d v="1899-12-30T00:00:00"/>
    <s v="Cumplido"/>
  </r>
  <r>
    <s v="INC000000503830"/>
    <s v="DEVICE HAS STOPPED RESPONDING TO POLLS. BOG_REGISTRADURIA_AUX_FONTIBON"/>
    <s v="CONECTIVIDAD WAN"/>
    <s v="Alta"/>
    <s v="Cerrado"/>
    <s v="RNEC-MONITOREO NIVEL 1"/>
    <s v="GIAN CARLO TOVAR RAMIREZ"/>
    <m/>
    <m/>
    <x v="18"/>
    <x v="732"/>
    <d v="2020-01-17T00:00:00"/>
    <d v="1899-12-30T08:07:39"/>
    <d v="2020-01-17T00:00:00"/>
    <d v="1899-12-30T11:36:52"/>
    <x v="80"/>
    <s v="Incumplido"/>
    <s v="03:24"/>
    <x v="0"/>
    <s v="00:00"/>
    <s v="Cumplido"/>
    <d v="1899-12-30T00:00:00"/>
    <s v="Cumplido"/>
  </r>
  <r>
    <s v="INC000000503831"/>
    <s v="DEVICE HAS STOPPED RESPONDING TO POLLS. SKTJ_REGISTRADURIA_PAYA"/>
    <s v="CONECTIVIDAD WAN"/>
    <s v="Alta"/>
    <s v="Cerrado"/>
    <s v="RNEC-MONITOREO NIVEL 1"/>
    <s v="ALBA YINET CORREDOR ESTEPA"/>
    <m/>
    <m/>
    <x v="18"/>
    <x v="731"/>
    <d v="2020-01-17T00:00:00"/>
    <d v="1899-12-30T08:07:38"/>
    <d v="2020-01-17T00:00:00"/>
    <d v="1899-12-30T13:26:24"/>
    <x v="81"/>
    <s v="Incumplido"/>
    <s v="05:18"/>
    <x v="0"/>
    <s v="00:00"/>
    <s v="Cumplido"/>
    <d v="1899-12-30T00:00:00"/>
    <s v="Cumplido"/>
  </r>
  <r>
    <s v="INC000000503832"/>
    <s v="DEVICE HAS STOPPED RESPONDING TO POLLS. BGA_REGISTRADURIA_SUAITA"/>
    <s v="CONECTIVIDAD WAN"/>
    <s v="Alta"/>
    <s v="Cerrado"/>
    <s v="RNEC-MONITOREO NIVEL 1"/>
    <s v="DIEGO ARMANDO ROMERO RODRIGUEZ"/>
    <m/>
    <m/>
    <x v="18"/>
    <x v="732"/>
    <d v="2020-01-17T00:00:00"/>
    <d v="1899-12-30T08:07:39"/>
    <d v="2020-01-17T00:00:00"/>
    <d v="1899-12-30T15:10:18"/>
    <x v="62"/>
    <s v="Incumplido"/>
    <s v="07:02"/>
    <x v="0"/>
    <s v="00:00"/>
    <s v="Cumplido"/>
    <d v="1899-12-30T00:00:00"/>
    <s v="Cumplido"/>
  </r>
  <r>
    <s v="INC000000503833"/>
    <s v="DEVICE HAS STOPPED RESPONDING TO POLLS. CHO_REGISTRADURIA_CHOCO_MEDIO_ATRATO"/>
    <s v="CONECTIVIDAD WAN"/>
    <s v="Alta"/>
    <s v="Cerrado"/>
    <s v="RNEC-MONITOREO NIVEL 1"/>
    <s v="JUAN FELIPE CAICEDO BARRETO"/>
    <m/>
    <m/>
    <x v="18"/>
    <x v="732"/>
    <d v="2020-01-17T00:00:00"/>
    <d v="1899-12-30T08:07:39"/>
    <d v="2020-01-17T00:00:00"/>
    <d v="1899-12-30T16:33:57"/>
    <x v="62"/>
    <s v="Incumplido"/>
    <s v="07:41"/>
    <x v="0"/>
    <s v="00:00"/>
    <s v="Cumplido"/>
    <d v="1899-12-30T00:00:00"/>
    <s v="Cumplido"/>
  </r>
  <r>
    <s v="INC000000503834"/>
    <s v="DEVICE HAS STOPPED RESPONDING TO POLLS. BUC_REGISTRADURIA_LOS_SANTOS"/>
    <s v="CONECTIVIDAD WAN"/>
    <s v="Alta"/>
    <s v="Cerrado"/>
    <s v="RNEC-MONITOREO NIVEL 1"/>
    <s v="DIEGO ARMANDO ROMERO RODRIGUEZ"/>
    <m/>
    <m/>
    <x v="18"/>
    <x v="732"/>
    <d v="2020-01-17T00:00:00"/>
    <d v="1899-12-30T08:07:39"/>
    <d v="2020-01-17T00:00:00"/>
    <d v="1899-12-30T16:03:29"/>
    <x v="62"/>
    <s v="Incumplido"/>
    <s v="07:55"/>
    <x v="0"/>
    <s v="00:00"/>
    <s v="Cumplido"/>
    <d v="1899-12-30T00:00:00"/>
    <s v="Cumplido"/>
  </r>
  <r>
    <s v="INC000000503835"/>
    <s v="DEVICE HAS STOPPED RESPONDING TO POLLS. VUP_PUERTO_BELLO_NABUZIMAKE"/>
    <s v="CONECTIVIDAD WAN"/>
    <s v="Alta"/>
    <s v="Cerrado"/>
    <s v="RNEC-MONITOREO NIVEL 1"/>
    <s v="CINDY PAOLA RUIZ NIÑO"/>
    <m/>
    <m/>
    <x v="18"/>
    <x v="732"/>
    <d v="2020-01-17T00:00:00"/>
    <d v="1899-12-30T08:07:39"/>
    <d v="2020-01-17T00:00:00"/>
    <d v="1899-12-30T15:04:32"/>
    <x v="62"/>
    <s v="Incumplido"/>
    <s v="06:53"/>
    <x v="0"/>
    <s v="00:00"/>
    <s v="Cumplido"/>
    <d v="1899-12-30T00:00:00"/>
    <s v="Cumplido"/>
  </r>
  <r>
    <s v="INC000000503838"/>
    <s v="DEVICE HAS STOPPED RESPONDING TO POLLS. VVC_REGISTRADURIA_SAN_CARLOS_DE_GUAROA"/>
    <s v="CONECTIVIDAD WAN"/>
    <s v="Alta"/>
    <s v="Cerrado"/>
    <s v="RNEC-MONITOREO NIVEL 1"/>
    <s v="ALBA YINET CORREDOR ESTEPA"/>
    <m/>
    <m/>
    <x v="18"/>
    <x v="740"/>
    <d v="2020-01-17T00:00:00"/>
    <d v="1899-12-30T08:16:23"/>
    <d v="2020-01-17T00:00:00"/>
    <d v="1899-12-30T14:04:32"/>
    <x v="81"/>
    <s v="Incumplido"/>
    <s v="05:48"/>
    <x v="0"/>
    <s v="00:00"/>
    <s v="Cumplido"/>
    <d v="1899-12-30T00:00:00"/>
    <s v="Cumplido"/>
  </r>
  <r>
    <s v="INC000000503844"/>
    <s v="Conexion Wifi"/>
    <s v="CONECTIVIDAD LAN"/>
    <s v="Media"/>
    <s v="Cerrado"/>
    <s v="RNEC-SOPORTE SITIO NIVEL 1"/>
    <s v="JHONN H PLAZAS BLANCO"/>
    <m/>
    <m/>
    <x v="18"/>
    <x v="741"/>
    <d v="2020-01-17T00:00:00"/>
    <d v="1899-12-30T08:36:16"/>
    <d v="2020-01-17T00:00:00"/>
    <d v="1899-12-30T12:32:35"/>
    <x v="80"/>
    <s v="Cumplido"/>
    <s v="01:59"/>
    <x v="1"/>
    <s v="00:02"/>
    <s v="Cumplido"/>
    <d v="1899-12-30T00:02:12"/>
    <s v="Cumplido"/>
  </r>
  <r>
    <s v="INC000000503855"/>
    <s v="DEVICE HAS STOPPED RESPONDING TO POLLS. BGA_REGISTRADURIA_GUAPOTA"/>
    <s v="CONECTIVIDAD WAN"/>
    <s v="Alta"/>
    <s v="Cerrado"/>
    <s v="RNEC-MONITOREO NIVEL 1"/>
    <s v="DIEGO ARMANDO ROMERO RODRIGUEZ"/>
    <m/>
    <m/>
    <x v="18"/>
    <x v="742"/>
    <d v="2020-01-17T00:00:00"/>
    <d v="1899-12-30T08:50:40"/>
    <d v="2020-01-20T00:00:00"/>
    <d v="1899-12-30T12:48:11"/>
    <x v="54"/>
    <s v="Incumplido"/>
    <s v="02:56"/>
    <x v="0"/>
    <s v="00:00"/>
    <s v="Cumplido"/>
    <d v="1899-12-30T00:00:00"/>
    <s v="Cumplido"/>
  </r>
  <r>
    <s v="INC000000503871"/>
    <s v="DEVICE HAS STOPPED RESPONDING TO POLLS. BOG_REGISTRADURIA_FOMEQUE"/>
    <s v="CONECTIVIDAD WAN"/>
    <s v="Alta"/>
    <s v="Cerrado"/>
    <s v="RNEC-MONITOREO NIVEL 1"/>
    <s v="ALBA YINET CORREDOR ESTEPA"/>
    <m/>
    <m/>
    <x v="18"/>
    <x v="743"/>
    <d v="2020-01-17T00:00:00"/>
    <d v="1899-12-30T09:16:51"/>
    <d v="2020-01-17T00:00:00"/>
    <d v="1899-12-30T10:03:47"/>
    <x v="77"/>
    <s v="Cumplido"/>
    <s v="00:46"/>
    <x v="0"/>
    <s v="00:00"/>
    <s v="Cumplido"/>
    <d v="1899-12-30T00:00:00"/>
    <s v="Cumplido"/>
  </r>
  <r>
    <s v="INC000000503878"/>
    <s v="DEVICE HAS STOPPED RESPONDING TO POLLS. MDE_REGISTRADURIA_MUN_SALGAR_ANTIOQUIA"/>
    <s v="CONECTIVIDAD WAN"/>
    <s v="Alta"/>
    <s v="Cerrado"/>
    <s v="RNEC-MONITOREO NIVEL 1"/>
    <s v="GIAN CARLO TOVAR RAMIREZ"/>
    <m/>
    <m/>
    <x v="18"/>
    <x v="744"/>
    <d v="2020-01-17T00:00:00"/>
    <d v="1899-12-30T09:21:54"/>
    <d v="2020-01-17T00:00:00"/>
    <d v="1899-12-30T11:54:32"/>
    <x v="80"/>
    <s v="Incumplido"/>
    <s v="02:28"/>
    <x v="0"/>
    <s v="00:00"/>
    <s v="Cumplido"/>
    <d v="1899-12-30T00:00:00"/>
    <s v="Cumplido"/>
  </r>
  <r>
    <s v="INC000000503882"/>
    <s v="DEVICE HAS STOPPED RESPONDING TO POLLS. CTG_REGISTRADURIA_MONTECRISTO"/>
    <s v="CONECTIVIDAD WAN"/>
    <s v="Alta"/>
    <s v="Cerrado"/>
    <s v="RNEC-MONITOREO NIVEL 1"/>
    <s v="ALBA YINET CORREDOR ESTEPA"/>
    <m/>
    <m/>
    <x v="18"/>
    <x v="745"/>
    <d v="2020-01-17T00:00:00"/>
    <d v="1899-12-30T09:24:56"/>
    <d v="2020-01-17T00:00:00"/>
    <d v="1899-12-30T14:43:53"/>
    <x v="62"/>
    <s v="Incumplido"/>
    <s v="05:18"/>
    <x v="0"/>
    <s v="00:00"/>
    <s v="Cumplido"/>
    <d v="1899-12-30T00:00:00"/>
    <s v="Cumplido"/>
  </r>
  <r>
    <s v="INC000000503917"/>
    <s v="DEVICE HAS STOPPED RESPONDING TO POLLS. UIB_REGISTRADURIA_MUN_JURADO_CHOCO"/>
    <s v="CONECTIVIDAD WAN"/>
    <s v="Alta"/>
    <s v="Cerrado"/>
    <s v="RNEC-MONITOREO NIVEL 1"/>
    <s v="ALBA YINET CORREDOR ESTEPA"/>
    <m/>
    <m/>
    <x v="18"/>
    <x v="746"/>
    <d v="2020-01-17T00:00:00"/>
    <d v="1899-12-30T08:33:32"/>
    <d v="2020-01-17T00:00:00"/>
    <d v="1899-12-30T14:12:04"/>
    <x v="81"/>
    <s v="Incumplido"/>
    <s v="05:38"/>
    <x v="0"/>
    <s v="00:00"/>
    <s v="Cumplido"/>
    <d v="1899-12-30T00:00:00"/>
    <s v="Cumplido"/>
  </r>
  <r>
    <s v="INC000000503927"/>
    <s v="DEVICE HAS STOPPED RESPONDING TO POLLS. SKTJ_REGISTRADURIA_SOCHA"/>
    <s v="CONECTIVIDAD WAN"/>
    <s v="Alta"/>
    <s v="Cerrado"/>
    <s v="RNEC-MONITOREO NIVEL 1"/>
    <s v="DIEGO ARMANDO ROMERO RODRIGUEZ"/>
    <m/>
    <m/>
    <x v="18"/>
    <x v="747"/>
    <d v="2020-01-17T00:00:00"/>
    <d v="1899-12-30T08:51:41"/>
    <d v="2020-01-17T00:00:00"/>
    <d v="1899-12-30T16:09:10"/>
    <x v="62"/>
    <s v="Incumplido"/>
    <s v="07:17"/>
    <x v="0"/>
    <s v="00:00"/>
    <s v="Cumplido"/>
    <d v="1899-12-30T00:00:00"/>
    <s v="Cumplido"/>
  </r>
  <r>
    <s v="INC000000503937"/>
    <s v="falla de red"/>
    <s v="CONECTIVIDAD LAN"/>
    <s v="Baja"/>
    <s v="Cerrado"/>
    <s v="RNEC-SOPORTE SITIO NIVEL 1"/>
    <s v="JUAN MAURICIO FORERO LUQUE"/>
    <m/>
    <m/>
    <x v="18"/>
    <x v="748"/>
    <d v="2020-01-17T00:00:00"/>
    <d v="1899-12-30T09:06:44"/>
    <d v="2020-01-17T00:00:00"/>
    <d v="1899-12-30T11:56:49"/>
    <x v="80"/>
    <s v="Cumplido"/>
    <s v="01:35"/>
    <x v="1"/>
    <s v="00:02"/>
    <s v="Cumplido"/>
    <d v="1899-12-30T00:02:54"/>
    <s v="Cumplido"/>
  </r>
  <r>
    <s v="INC000000503948"/>
    <s v="Fallo Navegacion"/>
    <s v="CONECTIVIDAD LAN"/>
    <s v="Media"/>
    <s v="Cerrado"/>
    <s v="RNEC-SOPORTE SITIO NIVEL 1"/>
    <s v="JUAN MAURICIO FORERO LUQUE"/>
    <m/>
    <m/>
    <x v="18"/>
    <x v="749"/>
    <d v="2020-01-17T00:00:00"/>
    <d v="1899-12-30T09:14:01"/>
    <d v="2020-01-17T00:00:00"/>
    <d v="1899-12-30T11:55:31"/>
    <x v="80"/>
    <s v="Cumplido"/>
    <s v="01:29"/>
    <x v="1"/>
    <s v="00:03"/>
    <s v="Cumplido"/>
    <d v="1899-12-30T00:02:40"/>
    <s v="Cumplido"/>
  </r>
  <r>
    <s v="INC000000503964"/>
    <s v="DEVICE HAS STOPPED RESPONDING TO POLLS. PSO_REGISTRADURIA_SAN_PABLO"/>
    <s v="CONECTIVIDAD WAN"/>
    <s v="Alta"/>
    <s v="Cerrado"/>
    <s v="RNEC-MONITOREO NIVEL 1"/>
    <s v="DIEGO ARMANDO ROMERO RODRIGUEZ"/>
    <m/>
    <m/>
    <x v="18"/>
    <x v="750"/>
    <d v="2020-01-17T00:00:00"/>
    <d v="1899-12-30T09:40:04"/>
    <d v="2020-01-17T00:00:00"/>
    <d v="1899-12-30T16:22:24"/>
    <x v="62"/>
    <s v="Incumplido"/>
    <s v="06:39"/>
    <x v="0"/>
    <s v="00:00"/>
    <s v="Cumplido"/>
    <d v="1899-12-30T00:00:00"/>
    <s v="Cumplido"/>
  </r>
  <r>
    <s v="INC000000503976"/>
    <s v="DEVICE HAS STOPPED RESPONDING TO POLLS. PSO_REGISTRADURIA_CHACHAGUI"/>
    <s v="CONECTIVIDAD WAN"/>
    <s v="Alta"/>
    <s v="Cerrado"/>
    <s v="RNEC-MONITOREO NIVEL 1"/>
    <s v="DIEGO ARMANDO ROMERO RODRIGUEZ"/>
    <m/>
    <m/>
    <x v="18"/>
    <x v="751"/>
    <d v="2020-01-17T00:00:00"/>
    <d v="1899-12-30T09:58:12"/>
    <d v="2020-01-17T00:00:00"/>
    <d v="1899-12-30T16:41:43"/>
    <x v="79"/>
    <s v="Incumplido"/>
    <s v="06:41"/>
    <x v="0"/>
    <s v="00:00"/>
    <s v="Cumplido"/>
    <d v="1899-12-30T00:00:00"/>
    <s v="Cumplido"/>
  </r>
  <r>
    <s v="INC000000503978"/>
    <s v="DEVICE HAS STOPPED RESPONDING TO POLLS. CTG_REGISTRADURIA_EL_GUAMO"/>
    <s v="CONECTIVIDAD WAN"/>
    <s v="Alta"/>
    <s v="Cerrado"/>
    <s v="RNEC-MONITOREO NIVEL 1"/>
    <s v="ALBA YINET CORREDOR ESTEPA"/>
    <m/>
    <m/>
    <x v="18"/>
    <x v="752"/>
    <d v="2020-01-17T00:00:00"/>
    <d v="1899-12-30T09:59:12"/>
    <d v="2020-01-17T00:00:00"/>
    <d v="1899-12-30T15:14:38"/>
    <x v="62"/>
    <s v="Incumplido"/>
    <s v="05:15"/>
    <x v="0"/>
    <s v="00:00"/>
    <s v="Cumplido"/>
    <d v="1899-12-30T00:00:00"/>
    <s v="Cumplido"/>
  </r>
  <r>
    <s v="INC000000503990"/>
    <s v="DEVICE HAS STOPPED RESPONDING TO POLLS. FLA_REGISTRADURIA_MUN_SOLANO_CAQUETA"/>
    <s v="CONECTIVIDAD WAN"/>
    <s v="Alta"/>
    <s v="Cerrado"/>
    <s v="RNEC-MONITOREO NIVEL 1"/>
    <s v="GIAN CARLO TOVAR RAMIREZ"/>
    <m/>
    <m/>
    <x v="18"/>
    <x v="753"/>
    <d v="2020-01-17T00:00:00"/>
    <d v="1899-12-30T10:08:21"/>
    <d v="2020-01-17T00:00:00"/>
    <d v="1899-12-30T12:02:37"/>
    <x v="80"/>
    <s v="Cumplido"/>
    <s v="01:54"/>
    <x v="0"/>
    <s v="00:00"/>
    <s v="Cumplido"/>
    <d v="1899-12-30T00:00:00"/>
    <s v="Cumplido"/>
  </r>
  <r>
    <s v="INC000000503996"/>
    <s v="DEVICE HAS STOPPED RESPONDING TO POLLS. CLO_REGISTRADURIA_EL_DOVIO"/>
    <s v="CONECTIVIDAD WAN"/>
    <s v="Alta"/>
    <s v="Cerrado"/>
    <s v="RNEC-MONITOREO NIVEL 1"/>
    <s v="CINDY PAOLA RUIZ NIÑO"/>
    <m/>
    <m/>
    <x v="18"/>
    <x v="754"/>
    <d v="2020-01-17T00:00:00"/>
    <d v="1899-12-30T10:13:17"/>
    <d v="2020-01-17T00:00:00"/>
    <d v="1899-12-30T17:17:54"/>
    <x v="79"/>
    <s v="Incumplido"/>
    <s v="06:59"/>
    <x v="0"/>
    <s v="00:00"/>
    <s v="Cumplido"/>
    <d v="1899-12-30T00:00:00"/>
    <s v="Cumplido"/>
  </r>
  <r>
    <s v="INC000000504025"/>
    <s v="DEVICE HAS STOPPED RESPONDING TO POLLS. SKTJ_REGISTRADURIA_SORACA"/>
    <s v="CONECTIVIDAD WAN"/>
    <s v="Alta"/>
    <s v="Cerrado"/>
    <s v="RNEC-MONITOREO NIVEL 1"/>
    <s v="ALBA YINET CORREDOR ESTEPA"/>
    <m/>
    <m/>
    <x v="18"/>
    <x v="747"/>
    <d v="2020-01-17T00:00:00"/>
    <d v="1899-12-30T08:51:41"/>
    <d v="2020-01-17T00:00:00"/>
    <d v="1899-12-30T14:38:53"/>
    <x v="62"/>
    <s v="Incumplido"/>
    <s v="05:47"/>
    <x v="0"/>
    <s v="00:00"/>
    <s v="Cumplido"/>
    <d v="1899-12-30T00:00:00"/>
    <s v="Cumplido"/>
  </r>
  <r>
    <s v="INC000000504026"/>
    <s v="DEVICE HAS STOPPED RESPONDING TO POLLS. MVP_REGISTRADURIA_MUN_CARURU"/>
    <s v="CONECTIVIDAD WAN"/>
    <s v="Alta"/>
    <s v="Cerrado"/>
    <s v="RNEC-MONITOREO NIVEL 1"/>
    <s v="GIAN CARLO TOVAR RAMIREZ"/>
    <m/>
    <m/>
    <x v="18"/>
    <x v="755"/>
    <d v="2020-01-17T00:00:00"/>
    <d v="1899-12-30T08:52:41"/>
    <d v="2020-01-17T00:00:00"/>
    <d v="1899-12-30T12:19:17"/>
    <x v="80"/>
    <s v="Incumplido"/>
    <s v="03:24"/>
    <x v="0"/>
    <s v="00:00"/>
    <s v="Cumplido"/>
    <d v="1899-12-30T00:00:00"/>
    <s v="Cumplido"/>
  </r>
  <r>
    <s v="INC000000504027"/>
    <s v="DEVICE HAS STOPPED RESPONDING TO POLLS. CTG_REGISTRADURIA_RIOVIEJO"/>
    <s v="CONECTIVIDAD WAN"/>
    <s v="Alta"/>
    <s v="Cerrado"/>
    <s v="RNEC-MONITOREO NIVEL 1"/>
    <s v="GIAN CARLO TOVAR RAMIREZ"/>
    <m/>
    <m/>
    <x v="18"/>
    <x v="755"/>
    <d v="2020-01-17T00:00:00"/>
    <d v="1899-12-30T08:52:41"/>
    <d v="2020-01-17T00:00:00"/>
    <d v="1899-12-30T12:09:59"/>
    <x v="80"/>
    <s v="Incumplido"/>
    <s v="03:13"/>
    <x v="0"/>
    <s v="00:00"/>
    <s v="Cumplido"/>
    <d v="1899-12-30T00:00:00"/>
    <s v="Cumplido"/>
  </r>
  <r>
    <s v="INC000000504030"/>
    <s v="DEVICE HAS STOPPED RESPONDING TO POLLS. BGA_REGISTRADURIA_GUEPSA"/>
    <s v="CONECTIVIDAD WAN"/>
    <s v="Alta"/>
    <s v="Cerrado"/>
    <s v="RNEC-MONITOREO NIVEL 1"/>
    <s v="DIEGO ARMANDO ROMERO RODRIGUEZ"/>
    <m/>
    <m/>
    <x v="18"/>
    <x v="756"/>
    <d v="2020-01-17T00:00:00"/>
    <d v="1899-12-30T08:58:44"/>
    <d v="2020-01-17T00:00:00"/>
    <d v="1899-12-30T17:18:58"/>
    <x v="79"/>
    <s v="Incumplido"/>
    <s v="08:20"/>
    <x v="0"/>
    <s v="00:00"/>
    <s v="Cumplido"/>
    <d v="1899-12-30T00:00:00"/>
    <s v="Cumplido"/>
  </r>
  <r>
    <s v="INC000000504039"/>
    <s v="DEVICE HAS STOPPED RESPONDING TO POLLS. CTG_REGISTRADURIA_MUN_ACHI"/>
    <s v="CONECTIVIDAD WAN"/>
    <s v="Alta"/>
    <s v="Cerrado"/>
    <s v="RNEC-MONITOREO NIVEL 1"/>
    <s v="DIEGO ARMANDO ROMERO RODRIGUEZ"/>
    <m/>
    <m/>
    <x v="18"/>
    <x v="757"/>
    <d v="2020-01-17T00:00:00"/>
    <d v="1899-12-30T09:23:54"/>
    <d v="2020-01-17T00:00:00"/>
    <d v="1899-12-30T17:24:59"/>
    <x v="79"/>
    <s v="Incumplido"/>
    <s v="08:01"/>
    <x v="0"/>
    <s v="00:00"/>
    <s v="Cumplido"/>
    <d v="1899-12-30T00:00:00"/>
    <s v="Cumplido"/>
  </r>
  <r>
    <s v="INC000000504040"/>
    <s v="DEVICE HAS STOPPED RESPONDING TO POLLS. CZU_REGISTRADURIA_MUN_MAJAGUAL_SUCRE"/>
    <s v="CONECTIVIDAD WAN"/>
    <s v="Alta"/>
    <s v="Cerrado"/>
    <s v="RNEC-MONITOREO NIVEL 1"/>
    <s v="GIAN CARLO TOVAR RAMIREZ"/>
    <m/>
    <m/>
    <x v="18"/>
    <x v="758"/>
    <d v="2020-01-17T00:00:00"/>
    <d v="1899-12-30T09:25:56"/>
    <d v="2020-01-17T00:00:00"/>
    <d v="1899-12-30T12:33:09"/>
    <x v="80"/>
    <s v="Incumplido"/>
    <s v="03:00"/>
    <x v="0"/>
    <s v="00:00"/>
    <s v="Cumplido"/>
    <d v="1899-12-30T00:00:00"/>
    <s v="Cumplido"/>
  </r>
  <r>
    <s v="INC000000504067"/>
    <s v="DEVICE HAS STOPPED RESPONDING TO POLLS. CZU_REGISTRADURIA_MUN_SAN_PEDRO_SUCRE"/>
    <s v="CONECTIVIDAD WAN"/>
    <s v="Alta"/>
    <s v="Cerrado"/>
    <s v="RNEC-MONITOREO NIVEL 1"/>
    <s v="ALBA YINET CORREDOR ESTEPA"/>
    <m/>
    <m/>
    <x v="18"/>
    <x v="759"/>
    <d v="2020-01-17T00:00:00"/>
    <d v="1899-12-30T09:48:06"/>
    <d v="2020-01-17T00:00:00"/>
    <d v="1899-12-30T15:07:12"/>
    <x v="62"/>
    <s v="Incumplido"/>
    <s v="05:19"/>
    <x v="0"/>
    <s v="00:00"/>
    <s v="Cumplido"/>
    <d v="1899-12-30T00:00:00"/>
    <s v="Cumplido"/>
  </r>
  <r>
    <s v="INC000000504073"/>
    <s v="DEVICE HAS STOPPED RESPONDING TO POLLS. MDE_REGISTRADURIA_MUN_REMEDIOS_ANTIOQUIA"/>
    <s v="CONECTIVIDAD WAN"/>
    <s v="Alta"/>
    <s v="Cerrado"/>
    <s v="RNEC-MONITOREO NIVEL 1"/>
    <s v="GIAN CARLO TOVAR RAMIREZ"/>
    <m/>
    <m/>
    <x v="18"/>
    <x v="760"/>
    <d v="2020-01-17T00:00:00"/>
    <d v="1899-12-30T09:53:08"/>
    <d v="2020-01-17T00:00:00"/>
    <d v="1899-12-30T12:44:34"/>
    <x v="81"/>
    <s v="Incumplido"/>
    <s v="02:46"/>
    <x v="0"/>
    <s v="00:00"/>
    <s v="Cumplido"/>
    <d v="1899-12-30T00:00:00"/>
    <s v="Cumplido"/>
  </r>
  <r>
    <s v="INC000000504108"/>
    <s v="DEVICE HAS STOPPED RESPONDING TO POLLS. SMR_REGISTRADURIA_PIJINO_DEL_CARMEN"/>
    <s v="CONECTIVIDAD WAN"/>
    <s v="Alta"/>
    <s v="Cerrado"/>
    <s v="RNEC-MONITOREO NIVEL 1"/>
    <s v="CINDY PAOLA RUIZ NIÑO"/>
    <m/>
    <m/>
    <x v="18"/>
    <x v="34"/>
    <d v="2020-01-17T00:00:00"/>
    <d v="1899-12-30T10:16:18"/>
    <d v="2020-01-18T00:00:00"/>
    <d v="1899-12-30T15:38:27"/>
    <x v="82"/>
    <s v="Incumplido"/>
    <s v="05:10"/>
    <x v="0"/>
    <s v="00:00"/>
    <s v="Cumplido"/>
    <d v="1899-12-30T00:00:00"/>
    <s v="Cumplido"/>
  </r>
  <r>
    <s v="INC000000504117"/>
    <s v="Intermitencia  - Registraduría Cumaribo - Vichada"/>
    <s v="CONECTIVIDAD WAN"/>
    <s v="Alta"/>
    <s v="Cerrado"/>
    <s v="RNEC-NIVEL 2 WAN"/>
    <s v="LAURA VIVIANA GARNICA SALAZAR"/>
    <m/>
    <m/>
    <x v="18"/>
    <x v="761"/>
    <d v="2020-01-17T00:00:00"/>
    <d v="1899-12-30T10:21:40"/>
    <d v="2020-01-24T00:00:00"/>
    <d v="1899-12-30T12:35:15"/>
    <x v="33"/>
    <s v="Incumplido"/>
    <s v="45:08"/>
    <x v="1"/>
    <s v="00:02"/>
    <s v="Cumplido"/>
    <d v="1899-12-30T00:00:31"/>
    <s v="Cumplido"/>
  </r>
  <r>
    <s v="INC000000504118"/>
    <s v="DEVICE HAS STOPPED RESPONDING TO POLLS. VVC_REGISTRADURIA_BARRANCA_DE_UPIA"/>
    <s v="CONECTIVIDAD WAN"/>
    <s v="Alta"/>
    <s v="Cerrado"/>
    <s v="RNEC-MONITOREO NIVEL 1"/>
    <s v="JUAN FELIPE CAICEDO BARRETO"/>
    <m/>
    <m/>
    <x v="18"/>
    <x v="762"/>
    <d v="2020-01-17T00:00:00"/>
    <d v="1899-12-30T10:26:23"/>
    <d v="2020-01-17T00:00:00"/>
    <d v="1899-12-30T16:27:39"/>
    <x v="62"/>
    <s v="Incumplido"/>
    <s v="04:37"/>
    <x v="0"/>
    <s v="00:00"/>
    <s v="Cumplido"/>
    <d v="1899-12-30T00:00:00"/>
    <s v="Cumplido"/>
  </r>
  <r>
    <s v="INC000000504180"/>
    <s v="DEVICE HAS STOPPED RESPONDING TO POLLS. SMR_REGISTRADURIA_AUX_SANTA_MARTA_MAGDALENA"/>
    <s v="CONECTIVIDAD WAN"/>
    <s v="Alta"/>
    <s v="Cerrado"/>
    <s v="RNEC-MONITOREO NIVEL 1"/>
    <s v="JUAN FELIPE CAICEDO BARRETO"/>
    <m/>
    <m/>
    <x v="18"/>
    <x v="763"/>
    <d v="2020-01-17T00:00:00"/>
    <d v="1899-12-30T11:56:53"/>
    <d v="2020-01-17T00:00:00"/>
    <d v="1899-12-30T16:31:21"/>
    <x v="62"/>
    <s v="Incumplido"/>
    <s v="03:07"/>
    <x v="0"/>
    <s v="00:00"/>
    <s v="Cumplido"/>
    <d v="1899-12-30T00:00:00"/>
    <s v="Cumplido"/>
  </r>
  <r>
    <s v="INC000000504193"/>
    <s v="DEVICE HAS STOPPED RESPONDING TO POLLS. CZU_REGISTRADURIA_CHALAN"/>
    <s v="CONECTIVIDAD WAN"/>
    <s v="Alta"/>
    <s v="Cerrado"/>
    <s v="RNEC-MONITOREO NIVEL 1"/>
    <s v="DIEGO ARMANDO ROMERO RODRIGUEZ"/>
    <m/>
    <m/>
    <x v="18"/>
    <x v="764"/>
    <d v="2020-01-17T00:00:00"/>
    <d v="1899-12-30T12:11:07"/>
    <d v="2020-01-20T00:00:00"/>
    <d v="1899-12-30T13:00:38"/>
    <x v="54"/>
    <s v="Incumplido"/>
    <s v="05:34"/>
    <x v="0"/>
    <s v="00:00"/>
    <s v="Cumplido"/>
    <d v="1899-12-30T00:00:00"/>
    <s v="Cumplido"/>
  </r>
  <r>
    <s v="INC000000504194"/>
    <s v="DEVICE HAS STOPPED RESPONDING TO POLLS. EYP_REGISTRADURIA_NUNCHIA"/>
    <s v="CONECTIVIDAD WAN"/>
    <s v="Alta"/>
    <s v="Cerrado"/>
    <s v="RNEC-MONITOREO NIVEL 1"/>
    <s v="GIAN CARLO TOVAR RAMIREZ"/>
    <m/>
    <m/>
    <x v="18"/>
    <x v="765"/>
    <d v="2020-01-17T00:00:00"/>
    <d v="1899-12-30T12:12:00"/>
    <d v="2020-01-17T00:00:00"/>
    <d v="1899-12-30T15:08:31"/>
    <x v="62"/>
    <s v="Incumplido"/>
    <s v="02:52"/>
    <x v="0"/>
    <s v="00:00"/>
    <s v="Cumplido"/>
    <d v="1899-12-30T00:00:00"/>
    <s v="Cumplido"/>
  </r>
  <r>
    <s v="INC000000504214"/>
    <s v="DEVICE HAS STOPPED RESPONDING TO POLLS. PSO_REGISTRADURIA_MALLAMA"/>
    <s v="CONECTIVIDAD WAN"/>
    <s v="Alta"/>
    <s v="Cerrado"/>
    <s v="RNEC-MONITOREO NIVEL 1"/>
    <s v="CINDY PAOLA RUIZ NIÑO"/>
    <m/>
    <m/>
    <x v="18"/>
    <x v="766"/>
    <d v="2020-01-17T00:00:00"/>
    <d v="1899-12-30T10:37:26"/>
    <d v="2020-01-18T00:00:00"/>
    <d v="1899-12-30T17:11:47"/>
    <x v="83"/>
    <s v="Incumplido"/>
    <s v="07:10"/>
    <x v="0"/>
    <s v="00:00"/>
    <s v="Cumplido"/>
    <d v="1899-12-30T00:00:00"/>
    <s v="Cumplido"/>
  </r>
  <r>
    <s v="INC000000504215"/>
    <s v="Falla de Navegación"/>
    <s v="CONECTIVIDAD LAN"/>
    <s v="Alta"/>
    <s v="Cerrado"/>
    <s v="RNEC-SOPORTE SITIO NIVEL 1"/>
    <s v="JUAN MAURICIO FORERO LUQUE"/>
    <m/>
    <m/>
    <x v="18"/>
    <x v="767"/>
    <d v="2020-01-17T00:00:00"/>
    <d v="1899-12-30T10:41:02"/>
    <d v="2020-01-17T00:00:00"/>
    <d v="1899-12-30T11:51:36"/>
    <x v="80"/>
    <s v="Cumplido"/>
    <s v="00:02"/>
    <x v="1"/>
    <s v="00:01"/>
    <s v="Cumplido"/>
    <d v="1899-12-30T00:01:27"/>
    <s v="Cumplido"/>
  </r>
  <r>
    <s v="INC000000504220"/>
    <s v="DEVICE HAS STOPPED RESPONDING TO POLLS. BOG_REGISTRADURIA_PACHO"/>
    <s v="CONECTIVIDAD WAN"/>
    <s v="Alta"/>
    <s v="Cerrado"/>
    <s v="RNEC-MONITOREO NIVEL 1"/>
    <s v="ALBA YINET CORREDOR ESTEPA"/>
    <m/>
    <m/>
    <x v="18"/>
    <x v="768"/>
    <d v="2020-01-17T00:00:00"/>
    <d v="1899-12-30T10:52:31"/>
    <d v="2020-01-17T00:00:00"/>
    <d v="1899-12-30T15:37:42"/>
    <x v="62"/>
    <s v="Incumplido"/>
    <s v="04:45"/>
    <x v="0"/>
    <s v="00:00"/>
    <s v="Cumplido"/>
    <d v="1899-12-30T00:00:00"/>
    <s v="Cumplido"/>
  </r>
  <r>
    <s v="INC000000504223"/>
    <s v="DEVICE HAS STOPPED RESPONDING TO POLLS. MCJ_REGISTRADURIA_MUN_ALBANIA_LAGUAJIRA"/>
    <s v="CONECTIVIDAD WAN"/>
    <s v="Alta"/>
    <s v="Cerrado"/>
    <s v="RNEC-MONITOREO NIVEL 1"/>
    <s v="GIAN CARLO TOVAR RAMIREZ"/>
    <m/>
    <m/>
    <x v="18"/>
    <x v="769"/>
    <d v="2020-01-17T00:00:00"/>
    <d v="1899-12-30T11:05:36"/>
    <d v="2020-01-17T00:00:00"/>
    <d v="1899-12-30T15:20:14"/>
    <x v="62"/>
    <s v="Incumplido"/>
    <s v="04:11"/>
    <x v="0"/>
    <s v="00:00"/>
    <s v="Cumplido"/>
    <d v="1899-12-30T00:00:00"/>
    <s v="Cumplido"/>
  </r>
  <r>
    <s v="INC000000504258"/>
    <s v="DEVICE HAS STOPPED RESPONDING TO POLLS. MTR_REGISTRADURIA_CANALETE"/>
    <s v="CONECTIVIDAD WAN"/>
    <s v="Alta"/>
    <s v="Cerrado"/>
    <s v="RNEC-MONITOREO NIVEL 1"/>
    <s v="ALBA YINET CORREDOR ESTEPA"/>
    <m/>
    <m/>
    <x v="18"/>
    <x v="770"/>
    <d v="2020-01-17T00:00:00"/>
    <d v="1899-12-30T11:55:52"/>
    <d v="2020-01-17T00:00:00"/>
    <d v="1899-12-30T15:56:23"/>
    <x v="62"/>
    <s v="Incumplido"/>
    <s v="04:00"/>
    <x v="0"/>
    <s v="00:00"/>
    <s v="Cumplido"/>
    <d v="1899-12-30T00:00:00"/>
    <s v="Cumplido"/>
  </r>
  <r>
    <s v="INC000000504269"/>
    <s v="DEVICE HAS STOPPED RESPONDING TO POLLS. SKTJ_REGISTRADURIA_COMBITA"/>
    <s v="CONECTIVIDAD WAN"/>
    <s v="Alta"/>
    <s v="Cerrado"/>
    <s v="RNEC-MONITOREO NIVEL 1"/>
    <s v="CINDY PAOLA RUIZ NIÑO"/>
    <m/>
    <m/>
    <x v="18"/>
    <x v="771"/>
    <d v="2020-01-17T00:00:00"/>
    <d v="1899-12-30T12:14:00"/>
    <d v="2020-01-18T00:00:00"/>
    <d v="1899-12-30T17:17:46"/>
    <x v="83"/>
    <s v="Incumplido"/>
    <s v="05:35"/>
    <x v="0"/>
    <s v="00:00"/>
    <s v="Cumplido"/>
    <d v="1899-12-30T00:00:00"/>
    <s v="Cumplido"/>
  </r>
  <r>
    <s v="INC000000504277"/>
    <s v="DEVICE HAS STOPPED RESPONDING TO POLLS. PSO_REGISTRADURIA_LINARES"/>
    <s v="CONECTIVIDAD WAN"/>
    <s v="Alta"/>
    <s v="Cerrado"/>
    <s v="RNEC-MONITOREO NIVEL 1"/>
    <s v="CINDY PAOLA RUIZ NIÑO"/>
    <m/>
    <m/>
    <x v="18"/>
    <x v="772"/>
    <d v="2020-01-17T00:00:00"/>
    <d v="1899-12-30T12:32:06"/>
    <d v="2020-01-18T00:00:00"/>
    <d v="1899-12-30T17:29:19"/>
    <x v="83"/>
    <s v="Incumplido"/>
    <s v="05:19"/>
    <x v="0"/>
    <s v="00:00"/>
    <s v="Cumplido"/>
    <d v="1899-12-30T00:00:00"/>
    <s v="Cumplido"/>
  </r>
  <r>
    <s v="INC000000504291"/>
    <s v="DEVICE HAS STOPPED RESPONDING TO POLLS. CLO_REGISTRADURIA_MUN_GINEBRA"/>
    <s v="CONECTIVIDAD WAN"/>
    <s v="Alta"/>
    <s v="Cerrado"/>
    <s v="RNEC-MONITOREO NIVEL 1"/>
    <s v="CINDY PAOLA RUIZ NIÑO"/>
    <m/>
    <m/>
    <x v="18"/>
    <x v="773"/>
    <d v="2020-01-17T00:00:00"/>
    <d v="1899-12-30T13:02:24"/>
    <d v="2020-01-18T00:00:00"/>
    <d v="1899-12-30T17:37:20"/>
    <x v="83"/>
    <s v="Incumplido"/>
    <s v="04:51"/>
    <x v="0"/>
    <s v="00:00"/>
    <s v="Cumplido"/>
    <d v="1899-12-30T00:00:00"/>
    <s v="Cumplido"/>
  </r>
  <r>
    <s v="INC000000504296"/>
    <s v="DEVICE HAS STOPPED RESPONDING TO POLLS. CZU_REGISTRADURIA_PALMITO"/>
    <s v="CONECTIVIDAD WAN"/>
    <s v="Alta"/>
    <s v="Cerrado"/>
    <s v="RNEC-MONITOREO NIVEL 1"/>
    <s v="MAGDA LISETHE DUQUE GAMBA"/>
    <m/>
    <m/>
    <x v="18"/>
    <x v="774"/>
    <d v="2020-01-17T00:00:00"/>
    <d v="1899-12-30T13:07:26"/>
    <d v="2020-01-20T00:00:00"/>
    <d v="1899-12-30T08:37:05"/>
    <x v="78"/>
    <s v="Incumplido"/>
    <s v="11:51"/>
    <x v="0"/>
    <s v="00:00"/>
    <s v="Cumplido"/>
    <d v="1899-12-30T00:00:00"/>
    <s v="Cumplido"/>
  </r>
  <r>
    <s v="INC000000504297"/>
    <s v="DEVICE HAS STOPPED RESPONDING TO POLLS. PSO_REGISTRADURIA_POLICARPA"/>
    <s v="CONECTIVIDAD WAN"/>
    <s v="Alta"/>
    <s v="Cerrado"/>
    <s v="RNEC-MONITOREO NIVEL 1"/>
    <s v="ALBA YINET CORREDOR ESTEPA"/>
    <m/>
    <m/>
    <x v="18"/>
    <x v="775"/>
    <d v="2020-01-17T00:00:00"/>
    <d v="1899-12-30T13:12:28"/>
    <d v="2020-01-17T00:00:00"/>
    <d v="1899-12-30T17:04:03"/>
    <x v="79"/>
    <s v="Incumplido"/>
    <s v="03:51"/>
    <x v="0"/>
    <s v="00:00"/>
    <s v="Cumplido"/>
    <d v="1899-12-30T00:00:00"/>
    <s v="Cumplido"/>
  </r>
  <r>
    <s v="INC000000504307"/>
    <s v="Falla de Envió y Recepción de correo"/>
    <s v="CORREO ELECTRÓNICO"/>
    <s v="Alta"/>
    <s v="Cerrado"/>
    <s v="RNEC-SOPORTE SITIO NIVEL 1"/>
    <s v="JUAN MAURICIO FORERO LUQUE"/>
    <m/>
    <m/>
    <x v="18"/>
    <x v="776"/>
    <d v="2020-01-17T00:00:00"/>
    <d v="1899-12-30T10:25:48"/>
    <d v="2020-01-17T00:00:00"/>
    <d v="1899-12-30T11:58:07"/>
    <x v="80"/>
    <s v="Cumplido"/>
    <s v="00:15"/>
    <x v="1"/>
    <s v="00:01"/>
    <s v="Cumplido"/>
    <d v="1899-12-30T00:01:25"/>
    <s v="Cumplido"/>
  </r>
  <r>
    <s v="INC000000504330"/>
    <s v="DEVICE HAS STOPPED RESPONDING TO POLLS. UIB_REGISTRADURIA_MUN_EL_CANTON_DE_SAN_PABLO_CHOCO"/>
    <s v="CONECTIVIDAD WAN"/>
    <s v="Alta"/>
    <s v="Cerrado"/>
    <s v="RNEC-MONITOREO NIVEL 1"/>
    <s v="GIAN CARLO TOVAR RAMIREZ"/>
    <m/>
    <m/>
    <x v="18"/>
    <x v="777"/>
    <d v="2020-01-17T00:00:00"/>
    <d v="1899-12-30T10:56:33"/>
    <d v="2020-01-17T00:00:00"/>
    <d v="1899-12-30T15:34:34"/>
    <x v="62"/>
    <s v="Incumplido"/>
    <s v="04:31"/>
    <x v="0"/>
    <s v="00:00"/>
    <s v="Cumplido"/>
    <d v="1899-12-30T00:00:00"/>
    <s v="Cumplido"/>
  </r>
  <r>
    <s v="INC000000504335"/>
    <s v="DEVICE HAS STOPPED RESPONDING TO POLLS. UIB_REGISTRADURIA_MUN_RIO_QUITO_CHOCO"/>
    <s v="CONECTIVIDAD WAN"/>
    <s v="Alta"/>
    <s v="Cerrado"/>
    <s v="RNEC-MONITOREO NIVEL 1"/>
    <s v="CINDY PAOLA RUIZ NIÑO"/>
    <m/>
    <m/>
    <x v="18"/>
    <x v="778"/>
    <d v="2020-01-17T00:00:00"/>
    <d v="1899-12-30T10:58:33"/>
    <d v="2020-01-18T00:00:00"/>
    <d v="1899-12-30T17:41:08"/>
    <x v="83"/>
    <s v="Incumplido"/>
    <s v="06:59"/>
    <x v="0"/>
    <s v="00:00"/>
    <s v="Cumplido"/>
    <d v="1899-12-30T00:00:00"/>
    <s v="Cumplido"/>
  </r>
  <r>
    <s v="INC000000504343"/>
    <s v="DEVICE HAS STOPPED RESPONDING TO POLLS. SKTJ_REGISTRADURIA_PAZ_DEL_RIO.yourdomain.com"/>
    <s v="CONECTIVIDAD WAN"/>
    <s v="Alta"/>
    <s v="Cerrado"/>
    <s v="RNEC-MONITOREO NIVEL 1"/>
    <s v="ALBA YINET CORREDOR ESTEPA"/>
    <m/>
    <m/>
    <x v="18"/>
    <x v="769"/>
    <d v="2020-01-17T00:00:00"/>
    <d v="1899-12-30T11:05:36"/>
    <d v="2020-01-17T00:00:00"/>
    <d v="1899-12-30T15:46:47"/>
    <x v="62"/>
    <s v="Incumplido"/>
    <s v="04:41"/>
    <x v="0"/>
    <s v="00:00"/>
    <s v="Cumplido"/>
    <d v="1899-12-30T00:00:00"/>
    <s v="Cumplido"/>
  </r>
  <r>
    <s v="INC000000504348"/>
    <s v="DEVICE HAS STOPPED RESPONDING TO POLLS. PPN_REGISTRADURIA_MUN_JAMBALO_CAUCA"/>
    <s v="CONECTIVIDAD WAN"/>
    <s v="Alta"/>
    <s v="Cerrado"/>
    <s v="RNEC-MONITOREO NIVEL 1"/>
    <s v="DIEGO ARMANDO ROMERO RODRIGUEZ"/>
    <m/>
    <m/>
    <x v="18"/>
    <x v="779"/>
    <d v="2020-01-17T00:00:00"/>
    <d v="1899-12-30T11:11:38"/>
    <d v="2020-01-20T00:00:00"/>
    <d v="1899-12-30T14:59:43"/>
    <x v="84"/>
    <s v="Incumplido"/>
    <s v="06:54"/>
    <x v="0"/>
    <s v="00:00"/>
    <s v="Cumplido"/>
    <d v="1899-12-30T00:00:00"/>
    <s v="Cumplido"/>
  </r>
  <r>
    <s v="INC000000504396"/>
    <s v="DEVICE HAS STOPPED RESPONDING TO POLLS. SKTJ_REGISTRADURIA_SATIVANORTE"/>
    <s v="CONECTIVIDAD WAN"/>
    <s v="Alta"/>
    <s v="Cerrado"/>
    <s v="RNEC-MONITOREO NIVEL 1"/>
    <s v="GIAN CARLO TOVAR RAMIREZ"/>
    <m/>
    <m/>
    <x v="18"/>
    <x v="780"/>
    <d v="2020-01-17T00:00:00"/>
    <d v="1899-12-30T12:24:06"/>
    <d v="2020-01-17T00:00:00"/>
    <d v="1899-12-30T15:47:06"/>
    <x v="62"/>
    <s v="Incumplido"/>
    <s v="03:19"/>
    <x v="0"/>
    <s v="00:00"/>
    <s v="Cumplido"/>
    <d v="1899-12-30T00:00:00"/>
    <s v="Cumplido"/>
  </r>
  <r>
    <s v="INC000000504401"/>
    <s v="DEVICE HAS STOPPED RESPONDING TO POLLS. BOG_REGISTRADURIA_LA_VEGA"/>
    <s v="CONECTIVIDAD WAN"/>
    <s v="Alta"/>
    <s v="Cerrado"/>
    <s v="RNEC-NIVEL 2 WAN"/>
    <s v="IVAN ANDRES DIAZ BARRETO"/>
    <m/>
    <m/>
    <x v="18"/>
    <x v="781"/>
    <d v="2020-01-17T00:00:00"/>
    <d v="1899-12-30T12:19:03"/>
    <d v="2020-01-20T00:00:00"/>
    <d v="1899-12-30T17:30:29"/>
    <x v="51"/>
    <s v="Incumplido"/>
    <s v="04:44"/>
    <x v="0"/>
    <s v="00:00"/>
    <s v="Cumplido"/>
    <d v="1899-12-30T00:00:00"/>
    <s v="Cumplido"/>
  </r>
  <r>
    <s v="INC000000504406"/>
    <s v="DEVICE HAS STOPPED RESPONDING TO POLLS. UIB_REGISTRADURIA_MUN_SIPI_CHOCO"/>
    <s v="CONECTIVIDAD WAN"/>
    <s v="Alta"/>
    <s v="Cerrado"/>
    <s v="RNEC-MONITOREO NIVEL 1"/>
    <s v="DIEGO ARMANDO ROMERO RODRIGUEZ"/>
    <m/>
    <m/>
    <x v="18"/>
    <x v="782"/>
    <d v="2020-01-17T00:00:00"/>
    <d v="1899-12-30T12:23:03"/>
    <d v="2020-01-20T00:00:00"/>
    <d v="1899-12-30T15:11:12"/>
    <x v="84"/>
    <s v="Incumplido"/>
    <s v="05:41"/>
    <x v="0"/>
    <s v="00:00"/>
    <s v="Cumplido"/>
    <d v="1899-12-30T00:00:00"/>
    <s v="Cumplido"/>
  </r>
  <r>
    <s v="INC000000504413"/>
    <s v="DEVICE HAS STOPPED RESPONDING TO POLLS. PCR_REGISTRADURIA_MUN_CUMARIBO_VICHADA"/>
    <s v="CONECTIVIDAD WAN"/>
    <s v="Alta"/>
    <s v="Cerrado"/>
    <s v="RNEC-MONITOREO NIVEL 1"/>
    <s v="GIAN CARLO TOVAR RAMIREZ"/>
    <m/>
    <m/>
    <x v="18"/>
    <x v="783"/>
    <d v="2020-01-17T00:00:00"/>
    <d v="1899-12-30T12:43:16"/>
    <d v="2020-01-17T00:00:00"/>
    <d v="1899-12-30T16:05:17"/>
    <x v="62"/>
    <s v="Incumplido"/>
    <s v="03:19"/>
    <x v="0"/>
    <s v="00:00"/>
    <s v="Cumplido"/>
    <d v="1899-12-30T00:00:00"/>
    <s v="Cumplido"/>
  </r>
  <r>
    <s v="INC000000504424"/>
    <s v="DEVICE HAS STOPPED RESPONDING TO POLLS. PPN_REGISTRADURIA_LA_VEGA"/>
    <s v="CONECTIVIDAD WAN"/>
    <s v="Alta"/>
    <s v="Cerrado"/>
    <s v="RNEC-MONITOREO NIVEL 1"/>
    <s v="CINDY PAOLA RUIZ NIÑO"/>
    <m/>
    <m/>
    <x v="18"/>
    <x v="784"/>
    <d v="2020-01-17T00:00:00"/>
    <d v="1899-12-30T12:58:22"/>
    <d v="2020-01-18T00:00:00"/>
    <d v="1899-12-30T17:46:20"/>
    <x v="83"/>
    <s v="Incumplido"/>
    <s v="05:06"/>
    <x v="0"/>
    <s v="00:00"/>
    <s v="Cumplido"/>
    <d v="1899-12-30T00:00:00"/>
    <s v="Cumplido"/>
  </r>
  <r>
    <s v="INC000000504426"/>
    <s v="DEVICE HAS STOPPED RESPONDING TO POLLS. CZU_REGISTRADURIA_MUN_COVENAS_SUCRE"/>
    <s v="CONECTIVIDAD WAN"/>
    <s v="Alta"/>
    <s v="Cerrado"/>
    <s v="RNEC-MONITOREO NIVEL 1"/>
    <s v="GIAN CARLO TOVAR RAMIREZ"/>
    <m/>
    <m/>
    <x v="18"/>
    <x v="785"/>
    <d v="2020-01-17T00:00:00"/>
    <d v="1899-12-30T13:01:25"/>
    <d v="2020-01-17T00:00:00"/>
    <d v="1899-12-30T17:01:49"/>
    <x v="79"/>
    <s v="Incumplido"/>
    <s v="03:57"/>
    <x v="0"/>
    <s v="00:00"/>
    <s v="Cumplido"/>
    <d v="1899-12-30T00:00:00"/>
    <s v="Cumplido"/>
  </r>
  <r>
    <s v="INC000000504429"/>
    <s v="DEVICE HAS STOPPED RESPONDING TO POLLS. PSO_REGISTRADURIA_CUMBITARRA_NARINO"/>
    <s v="CONECTIVIDAD WAN"/>
    <s v="Alta"/>
    <s v="Cerrado"/>
    <s v="RNEC-MONITOREO NIVEL 1"/>
    <s v="GIAN CARLO TOVAR RAMIREZ"/>
    <m/>
    <m/>
    <x v="18"/>
    <x v="786"/>
    <d v="2020-01-17T00:00:00"/>
    <d v="1899-12-30T13:04:25"/>
    <d v="2020-01-17T00:00:00"/>
    <d v="1899-12-30T16:35:52"/>
    <x v="79"/>
    <s v="Incumplido"/>
    <s v="03:31"/>
    <x v="0"/>
    <s v="00:00"/>
    <s v="Cumplido"/>
    <d v="1899-12-30T00:00:00"/>
    <s v="Cumplido"/>
  </r>
  <r>
    <s v="INC000000504437"/>
    <s v="DEVICE HAS STOPPED RESPONDING TO POLLS. CUN_REGISTRADURIA_TIBACUY"/>
    <s v="CONECTIVIDAD WAN"/>
    <s v="Alta"/>
    <s v="Cerrado"/>
    <s v="RNEC-MONITOREO NIVEL 1"/>
    <s v="DIEGO ARMANDO ROMERO RODRIGUEZ"/>
    <m/>
    <m/>
    <x v="18"/>
    <x v="787"/>
    <d v="2020-01-17T00:00:00"/>
    <d v="1899-12-30T13:11:27"/>
    <d v="2020-01-20T00:00:00"/>
    <d v="1899-12-30T15:22:49"/>
    <x v="84"/>
    <s v="Incumplido"/>
    <s v="02:59"/>
    <x v="0"/>
    <s v="00:00"/>
    <s v="Cumplido"/>
    <d v="1899-12-30T00:00:00"/>
    <s v="Cumplido"/>
  </r>
  <r>
    <s v="INC000000504463"/>
    <s v="DEVICE HAS STOPPED RESPONDING TO POLLS. IBE_REGISTRADURIA_PIEDRAS"/>
    <s v="CONECTIVIDAD WAN"/>
    <s v="Alta"/>
    <s v="Cerrado"/>
    <s v="RNEC-MONITOREO NIVEL 1"/>
    <s v="LUIS ANTONIO SANTAMARIA GOMEZ"/>
    <m/>
    <m/>
    <x v="18"/>
    <x v="788"/>
    <d v="2020-01-17T00:00:00"/>
    <d v="1899-12-30T13:50:45"/>
    <d v="2020-01-18T00:00:00"/>
    <d v="1899-12-30T13:08:59"/>
    <x v="85"/>
    <s v="Incumplido"/>
    <s v="04:50"/>
    <x v="0"/>
    <s v="00:00"/>
    <s v="Cumplido"/>
    <d v="1899-12-30T00:00:00"/>
    <s v="Cumplido"/>
  </r>
  <r>
    <s v="INC000000504470"/>
    <s v="DEVICE HAS STOPPED RESPONDING TO POLLS. CTG_REGISTRADURIA_TIQUISIO"/>
    <s v="CONECTIVIDAD WAN"/>
    <s v="Alta"/>
    <s v="Cerrado"/>
    <s v="RNEC-MONITOREO NIVEL 1"/>
    <s v="ALBA YINET CORREDOR ESTEPA"/>
    <m/>
    <m/>
    <x v="18"/>
    <x v="789"/>
    <d v="2020-01-17T00:00:00"/>
    <d v="1899-12-30T14:05:55"/>
    <d v="2020-01-20T00:00:00"/>
    <d v="1899-12-30T08:53:01"/>
    <x v="78"/>
    <s v="Incumplido"/>
    <s v="04:33"/>
    <x v="0"/>
    <s v="00:00"/>
    <s v="Cumplido"/>
    <d v="1899-12-30T00:00:00"/>
    <s v="Cumplido"/>
  </r>
  <r>
    <s v="INC000000504491"/>
    <s v="Caida de Canal  - Registraduria Polonuevo - Atlantico"/>
    <s v="CONECTIVIDAD WAN"/>
    <s v="Alta"/>
    <s v="Cerrado"/>
    <s v="RNEC-NIVEL 2 WAN"/>
    <s v="JORGE LUIS ROJAS DURAN"/>
    <m/>
    <m/>
    <x v="18"/>
    <x v="790"/>
    <d v="2020-01-17T00:00:00"/>
    <d v="1899-12-30T14:54:16"/>
    <d v="2020-01-20T00:00:00"/>
    <d v="1899-12-30T11:31:09"/>
    <x v="86"/>
    <s v="Cumplido"/>
    <s v="01:02"/>
    <x v="0"/>
    <s v="00:00"/>
    <s v="Cumplido"/>
    <d v="1899-12-30T00:00:00"/>
    <s v="Cumplido"/>
  </r>
  <r>
    <s v="INC000000504499"/>
    <s v="DEVICE HAS STOPPED RESPONDING TO POLLS. BOG_REGISTRADURIA_SUBACHOQUE"/>
    <s v="CONECTIVIDAD WAN"/>
    <s v="Alta"/>
    <s v="Cerrado"/>
    <s v="RNEC-MONITOREO NIVEL 1"/>
    <s v="LUIS ANTONIO SANTAMARIA GOMEZ"/>
    <m/>
    <m/>
    <x v="18"/>
    <x v="791"/>
    <d v="2020-01-17T00:00:00"/>
    <d v="1899-12-30T15:01:21"/>
    <d v="2020-01-18T00:00:00"/>
    <d v="1899-12-30T13:00:59"/>
    <x v="85"/>
    <s v="Incumplido"/>
    <s v="03:39"/>
    <x v="0"/>
    <s v="00:00"/>
    <s v="Cumplido"/>
    <d v="1899-12-30T00:00:00"/>
    <s v="Cumplido"/>
  </r>
  <r>
    <s v="INC000000504511"/>
    <s v="DEVICE HAS STOPPED RESPONDING TO POLLS. IBE_REGISTRADURIA_MUN_VILLAHERMOSA"/>
    <s v="CONECTIVIDAD WAN"/>
    <s v="Alta"/>
    <s v="Cerrado"/>
    <s v="RNEC-MONITOREO NIVEL 1"/>
    <s v="GIAN CARLO TOVAR RAMIREZ"/>
    <m/>
    <m/>
    <x v="18"/>
    <x v="792"/>
    <d v="2020-01-17T00:00:00"/>
    <d v="1899-12-30T12:36:07"/>
    <d v="2020-01-17T00:00:00"/>
    <d v="1899-12-30T17:17:35"/>
    <x v="79"/>
    <s v="Incumplido"/>
    <s v="04:41"/>
    <x v="0"/>
    <s v="00:00"/>
    <s v="Cumplido"/>
    <d v="1899-12-30T00:00:00"/>
    <s v="Cumplido"/>
  </r>
  <r>
    <s v="INC000000504514"/>
    <s v="DEVICE HAS STOPPED RESPONDING TO POLLS. UIB_REGISTRADURIA_MUN_BOJAYA_CHOCO"/>
    <s v="CONECTIVIDAD WAN"/>
    <s v="Alta"/>
    <s v="Cerrado"/>
    <s v="RNEC-MONITOREO NIVEL 1"/>
    <s v="CINDY PAOLA RUIZ NIÑO"/>
    <m/>
    <m/>
    <x v="18"/>
    <x v="793"/>
    <d v="2020-01-17T00:00:00"/>
    <d v="1899-12-30T12:39:51"/>
    <d v="2020-01-18T00:00:00"/>
    <d v="1899-12-30T17:54:21"/>
    <x v="83"/>
    <s v="Incumplido"/>
    <s v="05:27"/>
    <x v="0"/>
    <s v="00:00"/>
    <s v="Cumplido"/>
    <d v="1899-12-30T00:00:00"/>
    <s v="Cumplido"/>
  </r>
  <r>
    <s v="INC000000504516"/>
    <s v="DEVICE HAS STOPPED RESPONDING TO POLLS. PSO_REGISTRADURIA_SAN_BERNARDO"/>
    <s v="CONECTIVIDAD WAN"/>
    <s v="Alta"/>
    <s v="Cerrado"/>
    <s v="RNEC-MONITOREO NIVEL 1"/>
    <s v="GIAN CARLO TOVAR RAMIREZ"/>
    <m/>
    <m/>
    <x v="18"/>
    <x v="794"/>
    <d v="2020-01-17T00:00:00"/>
    <d v="1899-12-30T12:40:17"/>
    <d v="2020-01-17T00:00:00"/>
    <d v="1899-12-30T17:29:52"/>
    <x v="79"/>
    <s v="Incumplido"/>
    <s v="04:46"/>
    <x v="0"/>
    <s v="00:00"/>
    <s v="Cumplido"/>
    <d v="1899-12-30T00:00:00"/>
    <s v="Cumplido"/>
  </r>
  <r>
    <s v="INC000000504517"/>
    <s v="DEVICE HAS STOPPED RESPONDING TO POLLS. CTG_REGISTRADURIA_SAN_FERNANDO_BOLIVAR"/>
    <s v="CONECTIVIDAD WAN"/>
    <s v="Alta"/>
    <s v="Cerrado"/>
    <s v="RNEC-MONITOREO NIVEL 1"/>
    <s v="CINDY PAOLA RUIZ NIÑO"/>
    <m/>
    <m/>
    <x v="18"/>
    <x v="795"/>
    <d v="2020-01-17T00:00:00"/>
    <d v="1899-12-30T12:42:16"/>
    <d v="2020-01-18T00:00:00"/>
    <d v="1899-12-30T17:57:54"/>
    <x v="83"/>
    <s v="Incumplido"/>
    <s v="05:26"/>
    <x v="0"/>
    <s v="00:00"/>
    <s v="Cumplido"/>
    <d v="1899-12-30T00:00:00"/>
    <s v="Cumplido"/>
  </r>
  <r>
    <s v="INC000000504532"/>
    <s v="DEVICE HAS STOPPED RESPONDING TO POLLS. UIB_REGISTRADURIA_MUN_ALTO_BAUDO_CHOCO"/>
    <s v="CONECTIVIDAD WAN"/>
    <s v="Alta"/>
    <s v="Cerrado"/>
    <s v="RNEC-MONITOREO NIVEL 1"/>
    <s v="CINDY PAOLA RUIZ NIÑO"/>
    <m/>
    <m/>
    <x v="18"/>
    <x v="796"/>
    <d v="2020-01-17T00:00:00"/>
    <d v="1899-12-30T13:17:31"/>
    <d v="2020-01-22T00:00:00"/>
    <d v="1899-12-30T17:13:25"/>
    <x v="87"/>
    <s v="Incumplido"/>
    <s v="04:14"/>
    <x v="0"/>
    <s v="00:00"/>
    <s v="Cumplido"/>
    <d v="1899-12-30T00:00:00"/>
    <s v="Cumplido"/>
  </r>
  <r>
    <s v="INC000000504566"/>
    <s v="DEVICE HAS STOPPED RESPONDING TO POLLS. CTG_REGISTRADURIA_SANJACINTO"/>
    <s v="CONECTIVIDAD WAN"/>
    <s v="Alta"/>
    <s v="Cerrado"/>
    <s v="RNEC-MONITOREO NIVEL 1"/>
    <s v="CINDY PAOLA RUIZ NIÑO"/>
    <m/>
    <m/>
    <x v="18"/>
    <x v="797"/>
    <d v="2020-01-17T00:00:00"/>
    <d v="1899-12-30T14:18:02"/>
    <d v="2020-01-18T00:00:00"/>
    <d v="1899-12-30T15:51:32"/>
    <x v="82"/>
    <s v="Incumplido"/>
    <s v="03:26"/>
    <x v="0"/>
    <s v="00:00"/>
    <s v="Cumplido"/>
    <d v="1899-12-30T00:00:00"/>
    <s v="Cumplido"/>
  </r>
  <r>
    <s v="INC000000504571"/>
    <s v="DEVICE HAS STOPPED RESPONDING TO POLLS. VVC_REGISTRADURIA_LEJANIAS"/>
    <s v="CONECTIVIDAD WAN"/>
    <s v="Alta"/>
    <s v="Cerrado"/>
    <s v="RNEC-MONITOREO NIVEL 1"/>
    <s v="DIEGO ARMANDO ROMERO RODRIGUEZ"/>
    <m/>
    <m/>
    <x v="18"/>
    <x v="798"/>
    <d v="2020-01-17T00:00:00"/>
    <d v="1899-12-30T14:23:04"/>
    <d v="2020-01-20T00:00:00"/>
    <d v="1899-12-30T08:59:46"/>
    <x v="78"/>
    <s v="Incumplido"/>
    <s v="04:12"/>
    <x v="0"/>
    <s v="00:00"/>
    <s v="Cumplido"/>
    <d v="1899-12-30T00:00:00"/>
    <s v="Cumplido"/>
  </r>
  <r>
    <s v="INC000000504587"/>
    <s v="DEVICE HAS STOPPED RESPONDING TO POLLS. SKTJ_REGISTRADURIA_SAN_MATEO"/>
    <s v="CONECTIVIDAD WAN"/>
    <s v="Alta"/>
    <s v="Cerrado"/>
    <s v="RNEC-MONITOREO NIVEL 1"/>
    <s v="LUIS ANTONIO SANTAMARIA GOMEZ"/>
    <m/>
    <m/>
    <x v="18"/>
    <x v="799"/>
    <d v="2020-01-17T00:00:00"/>
    <d v="1899-12-30T14:49:15"/>
    <d v="2020-01-18T00:00:00"/>
    <d v="1899-12-30T12:49:07"/>
    <x v="85"/>
    <s v="Incumplido"/>
    <s v="03:46"/>
    <x v="0"/>
    <s v="00:00"/>
    <s v="Cumplido"/>
    <d v="1899-12-30T00:00:00"/>
    <s v="Cumplido"/>
  </r>
  <r>
    <s v="INC000000504598"/>
    <s v="DEVICE HAS STOPPED RESPONDING TO POLLS. SKTJ_REGISTRADURIA_PISBA"/>
    <s v="CONECTIVIDAD WAN"/>
    <s v="Alta"/>
    <s v="Cerrado"/>
    <s v="RNEC-MONITOREO NIVEL 1"/>
    <s v="CINDY PAOLA RUIZ NIÑO"/>
    <m/>
    <m/>
    <x v="18"/>
    <x v="800"/>
    <d v="2020-01-17T00:00:00"/>
    <d v="1899-12-30T14:58:19"/>
    <d v="2020-01-18T00:00:00"/>
    <d v="1899-12-30T16:03:52"/>
    <x v="82"/>
    <s v="Incumplido"/>
    <s v="02:50"/>
    <x v="0"/>
    <s v="00:00"/>
    <s v="Cumplido"/>
    <d v="1899-12-30T00:00:00"/>
    <s v="Cumplido"/>
  </r>
  <r>
    <s v="INC000000504605"/>
    <s v="DEVICE HAS STOPPED RESPONDING TO POLLS. PPN_REGISTRADURIA_MUN_TOTORO"/>
    <s v="CONECTIVIDAD WAN"/>
    <s v="Alta"/>
    <s v="Cerrado"/>
    <s v="RNEC-MONITOREO NIVEL 1"/>
    <s v="LUIS ANTONIO SANTAMARIA GOMEZ"/>
    <m/>
    <m/>
    <x v="18"/>
    <x v="801"/>
    <d v="2020-01-17T00:00:00"/>
    <d v="1899-12-30T13:43:45"/>
    <d v="2020-01-18T00:00:00"/>
    <d v="1899-12-30T12:40:59"/>
    <x v="85"/>
    <s v="Incumplido"/>
    <s v="04:48"/>
    <x v="0"/>
    <s v="00:00"/>
    <s v="Cumplido"/>
    <d v="1899-12-30T00:00:00"/>
    <s v="Cumplido"/>
  </r>
  <r>
    <s v="INC000000504606"/>
    <s v="DEVICE HAS STOPPED RESPONDING TO POLLS. SKTJ_REGISTRADURIA_SAN-PABLO-DE-BORBUR"/>
    <s v="CONECTIVIDAD WAN"/>
    <s v="Alta"/>
    <s v="Cerrado"/>
    <s v="RNEC-MONITOREO NIVEL 1"/>
    <s v="LUIS ANTONIO SANTAMARIA GOMEZ"/>
    <m/>
    <m/>
    <x v="18"/>
    <x v="801"/>
    <d v="2020-01-17T00:00:00"/>
    <d v="1899-12-30T13:43:45"/>
    <d v="2020-01-18T00:00:00"/>
    <d v="1899-12-30T11:58:23"/>
    <x v="88"/>
    <s v="Incumplido"/>
    <s v="04:56"/>
    <x v="0"/>
    <s v="00:00"/>
    <s v="Cumplido"/>
    <d v="1899-12-30T00:00:00"/>
    <s v="Cumplido"/>
  </r>
  <r>
    <s v="INC000000504611"/>
    <s v="DEVICE HAS STOPPED RESPONDING TO POLLS. CTG_REGISTRADURIA_BARRANCO_DE_LOBA"/>
    <s v="CONECTIVIDAD WAN"/>
    <s v="Alta"/>
    <s v="Cerrado"/>
    <s v="RNEC-MONITOREO NIVEL 1"/>
    <s v="ALBA YINET CORREDOR ESTEPA"/>
    <m/>
    <m/>
    <x v="18"/>
    <x v="802"/>
    <d v="2020-01-17T00:00:00"/>
    <d v="1899-12-30T14:04:55"/>
    <d v="2020-01-20T00:00:00"/>
    <d v="1899-12-30T08:48:27"/>
    <x v="78"/>
    <s v="Incumplido"/>
    <s v="04:22"/>
    <x v="0"/>
    <s v="00:00"/>
    <s v="Cumplido"/>
    <d v="1899-12-30T00:00:00"/>
    <s v="Cumplido"/>
  </r>
  <r>
    <s v="INC000000504614"/>
    <s v="DEVICE HAS STOPPED RESPONDING TO POLLS. SKTJ_REGISTRADURIA_SATIVASUR"/>
    <s v="CONECTIVIDAD WAN"/>
    <s v="Alta"/>
    <s v="Cerrado"/>
    <s v="RNEC-MONITOREO NIVEL 1"/>
    <s v="CINDY PAOLA RUIZ NIÑO"/>
    <m/>
    <m/>
    <x v="18"/>
    <x v="803"/>
    <d v="2020-01-17T00:00:00"/>
    <d v="1899-12-30T14:07:57"/>
    <d v="2020-01-18T00:00:00"/>
    <d v="1899-12-30T18:09:17"/>
    <x v="83"/>
    <s v="Incumplido"/>
    <s v="04:16"/>
    <x v="0"/>
    <s v="00:00"/>
    <s v="Cumplido"/>
    <d v="1899-12-30T00:00:00"/>
    <s v="Cumplido"/>
  </r>
  <r>
    <s v="INC000000504622"/>
    <s v="DEVICE HAS STOPPED RESPONDING TO POLLS. FLA_REGISTRADURIA_PTO_RICO"/>
    <s v="CONECTIVIDAD WAN"/>
    <s v="Alta"/>
    <s v="Cerrado"/>
    <s v="RNEC-MONITOREO NIVEL 1"/>
    <s v="CINDY PAOLA RUIZ NIÑO"/>
    <m/>
    <m/>
    <x v="18"/>
    <x v="804"/>
    <d v="2020-01-17T00:00:00"/>
    <d v="1899-12-30T14:35:08"/>
    <d v="2020-01-18T00:00:00"/>
    <d v="1899-12-30T18:03:08"/>
    <x v="83"/>
    <s v="Incumplido"/>
    <s v="03:37"/>
    <x v="0"/>
    <s v="00:00"/>
    <s v="Cumplido"/>
    <d v="1899-12-30T00:00:00"/>
    <s v="Cumplido"/>
  </r>
  <r>
    <s v="INC000000504623"/>
    <s v="DEVICE HAS STOPPED RESPONDING TO POLLS. CTG_REGISTRADURIA_MAGANGUE.yourdomain.com"/>
    <s v="CONECTIVIDAD WAN"/>
    <s v="Alta"/>
    <s v="Cerrado"/>
    <s v="RNEC-MONITOREO NIVEL 1"/>
    <s v="DIEGO ARMANDO ROMERO RODRIGUEZ"/>
    <m/>
    <m/>
    <x v="18"/>
    <x v="805"/>
    <d v="2020-01-17T00:00:00"/>
    <d v="1899-12-30T14:37:11"/>
    <d v="2020-01-20T00:00:00"/>
    <d v="1899-12-30T15:35:02"/>
    <x v="84"/>
    <s v="Incumplido"/>
    <s v="03:13"/>
    <x v="0"/>
    <s v="00:00"/>
    <s v="Cumplido"/>
    <d v="1899-12-30T00:00:00"/>
    <s v="Cumplido"/>
  </r>
  <r>
    <s v="INC000000504640"/>
    <s v="DEVICE HAS STOPPED RESPONDING TO POLLS. IBE_REGISTRADURIA_CARMEN_APICALA"/>
    <s v="CONECTIVIDAD WAN"/>
    <s v="Alta"/>
    <s v="Cerrado"/>
    <s v="RNEC-MONITOREO NIVEL 1"/>
    <s v="DIEGO ARMANDO ROMERO RODRIGUEZ"/>
    <m/>
    <m/>
    <x v="18"/>
    <x v="806"/>
    <d v="2020-01-17T00:00:00"/>
    <d v="1899-12-30T15:12:29"/>
    <d v="2020-01-20T00:00:00"/>
    <d v="1899-12-30T15:38:42"/>
    <x v="84"/>
    <s v="Incumplido"/>
    <s v="03:04"/>
    <x v="0"/>
    <s v="00:00"/>
    <s v="Cumplido"/>
    <d v="1899-12-30T00:00:00"/>
    <s v="Cumplido"/>
  </r>
  <r>
    <s v="INC000000504642"/>
    <s v="DEVICE HAS STOPPED RESPONDING TO POLLS. BQA_REGISTRADURIA_PONEDERA"/>
    <s v="CONECTIVIDAD WAN"/>
    <s v="Alta"/>
    <s v="Cerrado"/>
    <s v="RNEC-MONITOREO NIVEL 1"/>
    <s v="CINDY PAOLA RUIZ NIÑO"/>
    <m/>
    <m/>
    <x v="18"/>
    <x v="807"/>
    <d v="2020-01-17T00:00:00"/>
    <d v="1899-12-30T15:16:27"/>
    <d v="2020-01-19T00:00:00"/>
    <d v="1899-12-30T15:39:35"/>
    <x v="89"/>
    <s v="Incumplido"/>
    <s v="03:06"/>
    <x v="0"/>
    <s v="00:00"/>
    <s v="Cumplido"/>
    <d v="1899-12-30T00:00:00"/>
    <s v="Cumplido"/>
  </r>
  <r>
    <s v="INC000000504643"/>
    <s v="RE: CASO SOP-609450 APERTURA GUADUAS - CUNDINAMARCA"/>
    <s v="TELEFONÍA MÓVIL"/>
    <s v="Baja"/>
    <s v="Cerrado"/>
    <s v="RNEC-MESA NIVEL 1"/>
    <s v="KAREN VIVIANA SUAREZ SAAVEDRA"/>
    <m/>
    <m/>
    <x v="18"/>
    <x v="808"/>
    <d v="2020-01-17T00:00:00"/>
    <d v="1899-12-30T15:21:37"/>
    <d v="2020-01-17T00:00:00"/>
    <d v="1899-12-30T15:38:17"/>
    <x v="62"/>
    <s v="Cumplido"/>
    <s v="00:19"/>
    <x v="2"/>
    <s v="00:02"/>
    <s v="Cumplido"/>
    <d v="1899-12-30T00:01:29"/>
    <s v="Cumplido"/>
  </r>
  <r>
    <s v="INC000000504673"/>
    <s v="Fallas de conexión VPN"/>
    <s v="VPN SSL"/>
    <s v="Media"/>
    <s v="Cerrado"/>
    <s v="RNEC-MESA NIVEL 1"/>
    <s v="LINA MARIA CRUZ BARRAGAN"/>
    <m/>
    <m/>
    <x v="18"/>
    <x v="809"/>
    <d v="2020-01-17T00:00:00"/>
    <d v="1899-12-30T15:54:26"/>
    <d v="2020-01-17T00:00:00"/>
    <d v="1899-12-30T15:56:24"/>
    <x v="62"/>
    <s v="Cumplido"/>
    <s v="00:06"/>
    <x v="1"/>
    <s v="00:04"/>
    <s v="Cumplido"/>
    <d v="1899-12-30T00:00:00"/>
    <s v="Cumplido"/>
  </r>
  <r>
    <s v="INC000000504682"/>
    <s v="DEVICE HAS STOPPED RESPONDING TO POLLS. CZU_REGISTRADURIA_BUENAVISTA"/>
    <s v="CONECTIVIDAD WAN"/>
    <s v="Alta"/>
    <s v="Cerrado"/>
    <s v="RNEC-MONITOREO NIVEL 1"/>
    <s v="DIEGO ARMANDO ROMERO RODRIGUEZ"/>
    <m/>
    <m/>
    <x v="18"/>
    <x v="810"/>
    <d v="2020-01-17T00:00:00"/>
    <d v="1899-12-30T15:57:23"/>
    <d v="2020-01-20T00:00:00"/>
    <d v="1899-12-30T15:48:01"/>
    <x v="84"/>
    <s v="Incumplido"/>
    <s v="02:24"/>
    <x v="0"/>
    <s v="00:00"/>
    <s v="Cumplido"/>
    <d v="1899-12-30T00:00:00"/>
    <s v="Cumplido"/>
  </r>
  <r>
    <s v="INC000000504683"/>
    <s v="DEVICE HAS STOPPED RESPONDING TO POLLS. VUP_REGISTRADURIA_BECERRIL"/>
    <s v="CONECTIVIDAD WAN"/>
    <s v="Alta"/>
    <s v="Cerrado"/>
    <s v="RNEC-MONITOREO NIVEL 1"/>
    <s v="CINDY PAOLA RUIZ NIÑO"/>
    <m/>
    <m/>
    <x v="18"/>
    <x v="810"/>
    <d v="2020-01-17T00:00:00"/>
    <d v="1899-12-30T15:57:23"/>
    <d v="2020-01-18T00:00:00"/>
    <d v="1899-12-30T18:12:04"/>
    <x v="83"/>
    <s v="Incumplido"/>
    <s v="02:26"/>
    <x v="0"/>
    <s v="00:00"/>
    <s v="Cumplido"/>
    <d v="1899-12-30T00:00:00"/>
    <s v="Cumplido"/>
  </r>
  <r>
    <s v="INC000000504686"/>
    <s v="DEVICE HAS STOPPED RESPONDING TO POLLS. PSO_REGISTRADURIA_EL_ROSARIO"/>
    <s v="CONECTIVIDAD WAN"/>
    <s v="Alta"/>
    <s v="Cerrado"/>
    <s v="RNEC-MONITOREO NIVEL 1"/>
    <s v="DIEGO ARMANDO ROMERO RODRIGUEZ"/>
    <m/>
    <m/>
    <x v="18"/>
    <x v="811"/>
    <d v="2020-01-17T00:00:00"/>
    <d v="1899-12-30T15:58:23"/>
    <d v="2020-01-20T00:00:00"/>
    <d v="1899-12-30T15:55:15"/>
    <x v="84"/>
    <s v="Cumplido"/>
    <s v="01:56"/>
    <x v="0"/>
    <s v="00:00"/>
    <s v="Cumplido"/>
    <d v="1899-12-30T00:00:00"/>
    <s v="Cumplido"/>
  </r>
  <r>
    <s v="INC000000504697"/>
    <s v="DEVICE HAS STOPPED RESPONDING TO POLLS. AUC_REGISTRADURIA_CRAVO_NORTE_ARAUCA"/>
    <s v="CONECTIVIDAD WAN"/>
    <s v="Alta"/>
    <s v="Cerrado"/>
    <s v="RNEC-MONITOREO NIVEL 1"/>
    <s v="ALBA YINET CORREDOR ESTEPA"/>
    <m/>
    <m/>
    <x v="18"/>
    <x v="812"/>
    <d v="2020-01-17T00:00:00"/>
    <d v="1899-12-30T16:12:29"/>
    <d v="2020-01-20T00:00:00"/>
    <d v="1899-12-30T09:05:09"/>
    <x v="78"/>
    <s v="Incumplido"/>
    <s v="02:08"/>
    <x v="0"/>
    <s v="00:00"/>
    <s v="Cumplido"/>
    <d v="1899-12-30T00:00:00"/>
    <s v="Cumplido"/>
  </r>
  <r>
    <s v="INC000000504700"/>
    <s v="DEVICE HAS STOPPED RESPONDING TO POLLS. SKTJ_REGISTRADURIA_CHIVATA"/>
    <s v="CONECTIVIDAD WAN"/>
    <s v="Alta"/>
    <s v="Cerrado"/>
    <s v="RNEC-MONITOREO NIVEL 1"/>
    <s v="LUIS ANTONIO SANTAMARIA GOMEZ"/>
    <m/>
    <m/>
    <x v="18"/>
    <x v="813"/>
    <d v="2020-01-17T00:00:00"/>
    <d v="1899-12-30T16:15:25"/>
    <d v="2020-01-20T00:00:00"/>
    <d v="1899-12-30T10:03:53"/>
    <x v="78"/>
    <s v="Incumplido"/>
    <s v="02:11"/>
    <x v="0"/>
    <s v="00:00"/>
    <s v="Cumplido"/>
    <d v="1899-12-30T00:00:00"/>
    <s v="Cumplido"/>
  </r>
  <r>
    <s v="INC000000504703"/>
    <s v="DEVICE HAS STOPPED RESPONDING TO POLLS. EYP_REGISTRADURIA_MUN_MANI_CASANARE"/>
    <s v="CONECTIVIDAD WAN"/>
    <s v="Alta"/>
    <s v="Cerrado"/>
    <s v="RNEC-MONITOREO NIVEL 1"/>
    <s v="LUIS ANTONIO SANTAMARIA GOMEZ"/>
    <m/>
    <m/>
    <x v="18"/>
    <x v="814"/>
    <d v="2020-01-17T00:00:00"/>
    <d v="1899-12-30T15:02:25"/>
    <d v="2020-01-20T00:00:00"/>
    <d v="1899-12-30T10:09:56"/>
    <x v="78"/>
    <s v="Incumplido"/>
    <s v="03:30"/>
    <x v="0"/>
    <s v="00:00"/>
    <s v="Cumplido"/>
    <d v="1899-12-30T00:00:00"/>
    <s v="Cumplido"/>
  </r>
  <r>
    <s v="INC000000504716"/>
    <s v="DEVICE HAS STOPPED RESPONDING TO POLLS. VUP_REGISTRADURIA_PELAYA"/>
    <s v="CONECTIVIDAD WAN"/>
    <s v="Alta"/>
    <s v="Cerrado"/>
    <s v="RNEC-MONITOREO NIVEL 1"/>
    <s v="DIEGO ARMANDO ROMERO RODRIGUEZ"/>
    <m/>
    <m/>
    <x v="18"/>
    <x v="815"/>
    <d v="2020-01-17T00:00:00"/>
    <d v="1899-12-30T15:36:21"/>
    <d v="2020-01-20T00:00:00"/>
    <d v="1899-12-30T16:20:08"/>
    <x v="84"/>
    <s v="Incumplido"/>
    <s v="02:18"/>
    <x v="0"/>
    <s v="00:00"/>
    <s v="Cumplido"/>
    <d v="1899-12-30T00:00:00"/>
    <s v="Cumplido"/>
  </r>
  <r>
    <s v="INC000000504722"/>
    <s v="DEVICE HAS STOPPED RESPONDING TO POLLS. BGA_REGISTRADURIA_LANDAZURI"/>
    <s v="CONECTIVIDAD WAN"/>
    <s v="Alta"/>
    <s v="Cerrado"/>
    <s v="RNEC-MONITOREO NIVEL 1"/>
    <s v="ALBA YINET CORREDOR ESTEPA"/>
    <m/>
    <m/>
    <x v="18"/>
    <x v="816"/>
    <d v="2020-01-17T00:00:00"/>
    <d v="1899-12-30T16:20:25"/>
    <d v="2020-01-20T00:00:00"/>
    <d v="1899-12-30T09:06:58"/>
    <x v="78"/>
    <s v="Cumplido"/>
    <s v="01:58"/>
    <x v="0"/>
    <s v="00:00"/>
    <s v="Cumplido"/>
    <d v="1899-12-30T00:00:00"/>
    <s v="Cumplido"/>
  </r>
  <r>
    <s v="INC000000504724"/>
    <s v="DEVICE HAS STOPPED RESPONDING TO POLLS. CTG_REGISTRADURIA_SAN_ESTANISLAO"/>
    <s v="CONECTIVIDAD WAN"/>
    <s v="Alta"/>
    <s v="Cerrado"/>
    <s v="RNEC-MONITOREO NIVEL 1"/>
    <s v="LUIS ANTONIO SANTAMARIA GOMEZ"/>
    <m/>
    <m/>
    <x v="18"/>
    <x v="817"/>
    <d v="2020-01-17T00:00:00"/>
    <d v="1899-12-30T16:21:26"/>
    <d v="2020-01-20T00:00:00"/>
    <d v="1899-12-30T10:25:08"/>
    <x v="86"/>
    <s v="Incumplido"/>
    <s v="02:12"/>
    <x v="0"/>
    <s v="00:00"/>
    <s v="Cumplido"/>
    <d v="1899-12-30T00:00:00"/>
    <s v="Cumplido"/>
  </r>
  <r>
    <s v="INC000000504725"/>
    <s v="DEVICE HAS STOPPED RESPONDING TO POLLS. FLA_REGISTRADURIA_MUN_CURILLO_CAQUETA"/>
    <s v="CONECTIVIDAD WAN"/>
    <s v="Alta"/>
    <s v="Cerrado"/>
    <s v="RNEC-MONITOREO NIVEL 1"/>
    <s v="LUIS ANTONIO SANTAMARIA GOMEZ"/>
    <m/>
    <m/>
    <x v="18"/>
    <x v="818"/>
    <d v="2020-01-17T00:00:00"/>
    <d v="1899-12-30T16:24:29"/>
    <d v="2020-01-20T00:00:00"/>
    <d v="1899-12-30T10:28:47"/>
    <x v="86"/>
    <s v="Incumplido"/>
    <s v="02:10"/>
    <x v="0"/>
    <s v="00:00"/>
    <s v="Cumplido"/>
    <d v="1899-12-30T00:00:00"/>
    <s v="Cumplido"/>
  </r>
  <r>
    <s v="INC000000504730"/>
    <s v="DEVICE HAS STOPPED RESPONDING TO POLLS. PPN_REGISTRADURIA_MUN_PIAMONTE"/>
    <s v="CONECTIVIDAD WAN"/>
    <s v="Alta"/>
    <s v="Cerrado"/>
    <s v="RNEC-MONITOREO NIVEL 1"/>
    <s v="LUIS ANTONIO SANTAMARIA GOMEZ"/>
    <m/>
    <m/>
    <x v="18"/>
    <x v="819"/>
    <d v="2020-01-17T00:00:00"/>
    <d v="1899-12-30T16:33:28"/>
    <d v="2020-01-18T00:00:00"/>
    <d v="1899-12-30T12:55:05"/>
    <x v="85"/>
    <s v="Incumplido"/>
    <s v="02:04"/>
    <x v="0"/>
    <s v="00:00"/>
    <s v="Cumplido"/>
    <d v="1899-12-30T00:00:00"/>
    <s v="Cumplido"/>
  </r>
  <r>
    <s v="INC000000504731"/>
    <s v="DEVICE HAS STOPPED RESPONDING TO POLLS. BGA_REGISTRADURIA_MUN_ALBANIA_SANTANDER"/>
    <s v="CONECTIVIDAD WAN"/>
    <s v="Alta"/>
    <s v="Cerrado"/>
    <s v="RNEC-MONITOREO NIVEL 1"/>
    <s v="DIEGO ARMANDO ROMERO RODRIGUEZ"/>
    <m/>
    <m/>
    <x v="18"/>
    <x v="819"/>
    <d v="2020-01-17T00:00:00"/>
    <d v="1899-12-30T16:33:28"/>
    <d v="2020-01-20T00:00:00"/>
    <d v="1899-12-30T16:25:12"/>
    <x v="84"/>
    <s v="Incumplido"/>
    <s v="02:06"/>
    <x v="0"/>
    <s v="00:00"/>
    <s v="Cumplido"/>
    <d v="1899-12-30T00:00:00"/>
    <s v="Cumplido"/>
  </r>
  <r>
    <s v="INC000000504735"/>
    <s v="DEVICE HAS STOPPED RESPONDING TO POLLS. FLA_REGISTRADURIA_MUN_MILAN_CAQUETA"/>
    <s v="CONECTIVIDAD WAN"/>
    <s v="Alta"/>
    <s v="Cerrado"/>
    <s v="RNEC-MONITOREO NIVEL 1"/>
    <s v="DIEGO ARMANDO ROMERO RODRIGUEZ"/>
    <m/>
    <m/>
    <x v="18"/>
    <x v="820"/>
    <d v="2020-01-17T00:00:00"/>
    <d v="1899-12-30T16:35:28"/>
    <d v="2020-01-20T00:00:00"/>
    <d v="1899-12-30T16:30:05"/>
    <x v="84"/>
    <s v="Cumplido"/>
    <s v="01:22"/>
    <x v="0"/>
    <s v="00:00"/>
    <s v="Cumplido"/>
    <d v="1899-12-30T00:00:00"/>
    <s v="Cumplido"/>
  </r>
  <r>
    <s v="INC000000504815"/>
    <s v="DEVICE HAS STOPPED RESPONDING TO POLLS. CTG_REGISTRADURIA_MUN_ALTOS_DEL_ROSARIO_BOLIVAR"/>
    <s v="CONECTIVIDAD WAN"/>
    <s v="Alta"/>
    <s v="Cerrado"/>
    <s v="RNEC-MONITOREO NIVEL 1"/>
    <s v="DIEGO ARMANDO ROMERO RODRIGUEZ"/>
    <m/>
    <m/>
    <x v="18"/>
    <x v="821"/>
    <d v="2020-01-17T00:00:00"/>
    <d v="1899-12-30T15:28:20"/>
    <d v="2020-01-20T00:00:00"/>
    <d v="1899-12-30T16:32:52"/>
    <x v="84"/>
    <s v="Incumplido"/>
    <s v="03:12"/>
    <x v="0"/>
    <s v="00:00"/>
    <s v="Cumplido"/>
    <d v="1899-12-30T00:00:00"/>
    <s v="Cumplido"/>
  </r>
  <r>
    <s v="INC000000504829"/>
    <s v="DEVICE HAS STOPPED RESPONDING TO POLLS. VUP_REGISTRADURIA_CURUMANI"/>
    <s v="CONECTIVIDAD WAN"/>
    <s v="Alta"/>
    <s v="Cerrado"/>
    <s v="RNEC-MONITOREO NIVEL 1"/>
    <s v="ALBA YINET CORREDOR ESTEPA"/>
    <m/>
    <m/>
    <x v="18"/>
    <x v="822"/>
    <d v="2020-01-17T00:00:00"/>
    <d v="1899-12-30T15:47:25"/>
    <d v="2020-01-20T00:00:00"/>
    <d v="1899-12-30T09:01:40"/>
    <x v="78"/>
    <s v="Incumplido"/>
    <s v="02:28"/>
    <x v="0"/>
    <s v="00:00"/>
    <s v="Cumplido"/>
    <d v="1899-12-30T00:00:00"/>
    <s v="Cumplido"/>
  </r>
  <r>
    <s v="INC000000504845"/>
    <s v="DEVICE HAS STOPPED RESPONDING TO POLLS. SKTJ_REGISTRADURIA_TIBANA"/>
    <s v="CONECTIVIDAD WAN"/>
    <s v="Alta"/>
    <s v="Cerrado"/>
    <s v="RNEC-MONITOREO NIVEL 1"/>
    <s v="DIEGO ARMANDO ROMERO RODRIGUEZ"/>
    <m/>
    <m/>
    <x v="18"/>
    <x v="817"/>
    <d v="2020-01-17T00:00:00"/>
    <d v="1899-12-30T16:21:26"/>
    <d v="2020-01-20T00:00:00"/>
    <d v="1899-12-30T16:35:58"/>
    <x v="84"/>
    <s v="Cumplido"/>
    <s v="01:38"/>
    <x v="0"/>
    <s v="00:00"/>
    <s v="Cumplido"/>
    <d v="1899-12-30T00:00:00"/>
    <s v="Cumplido"/>
  </r>
  <r>
    <s v="INC000000504901"/>
    <s v="DEVICE HAS STOPPED RESPONDING TO POLLS. MTR_REGISTRADURIA_PUERTO_ESCONDIDO"/>
    <s v="CONECTIVIDAD WAN"/>
    <s v="Alta"/>
    <s v="Cerrado"/>
    <s v="RNEC-MONITOREO NIVEL 1"/>
    <s v="DIEGO ARMANDO ROMERO RODRIGUEZ"/>
    <m/>
    <m/>
    <x v="18"/>
    <x v="823"/>
    <d v="2020-01-17T00:00:00"/>
    <d v="1899-12-30T16:17:25"/>
    <d v="2020-01-20T00:00:00"/>
    <d v="1899-12-30T16:42:31"/>
    <x v="84"/>
    <s v="Cumplido"/>
    <s v="01:47"/>
    <x v="0"/>
    <s v="00:00"/>
    <s v="Cumplido"/>
    <d v="1899-12-30T00:00:00"/>
    <s v="Cumplido"/>
  </r>
  <r>
    <s v="INC000000504906"/>
    <s v="DEVICE HAS STOPPED RESPONDING TO POLLS. PPN_REGISTRADURIA_SOTARA"/>
    <s v="CONECTIVIDAD WAN"/>
    <s v="Alta"/>
    <s v="Cerrado"/>
    <s v="RNEC-MONITOREO NIVEL 1"/>
    <s v="ALBA YINET CORREDOR ESTEPA"/>
    <m/>
    <m/>
    <x v="18"/>
    <x v="817"/>
    <d v="2020-01-17T00:00:00"/>
    <d v="1899-12-30T16:21:26"/>
    <d v="2020-01-20T00:00:00"/>
    <d v="1899-12-30T09:09:16"/>
    <x v="78"/>
    <s v="Cumplido"/>
    <s v="01:49"/>
    <x v="0"/>
    <s v="00:00"/>
    <s v="Cumplido"/>
    <d v="1899-12-30T00:00:00"/>
    <s v="Cumplido"/>
  </r>
  <r>
    <s v="INC000000504908"/>
    <s v="DEVICE HAS STOPPED RESPONDING TO POLLS. VUP_REGISTRADURIA_CHIRIGUANA_CESAR"/>
    <s v="CONECTIVIDAD WAN"/>
    <s v="Alta"/>
    <s v="Cerrado"/>
    <s v="RNEC-MONITOREO NIVEL 1"/>
    <s v="GIAN CARLO TOVAR RAMIREZ"/>
    <m/>
    <m/>
    <x v="18"/>
    <x v="818"/>
    <d v="2020-01-17T00:00:00"/>
    <d v="1899-12-30T16:24:29"/>
    <d v="2020-01-18T00:00:00"/>
    <d v="1899-12-30T17:49:19"/>
    <x v="83"/>
    <s v="Cumplido"/>
    <s v="01:40"/>
    <x v="0"/>
    <s v="00:00"/>
    <s v="Cumplido"/>
    <d v="1899-12-30T00:00:00"/>
    <s v="Cumplido"/>
  </r>
  <r>
    <s v="INC000000504911"/>
    <s v="DEVICE HAS STOPPED RESPONDING TO POLLS. MTR_REGISTRADURIA_SAN_ANDRES_DE_SOTAVENTO_CORDOBA"/>
    <s v="CONECTIVIDAD WAN"/>
    <s v="Alta"/>
    <s v="Cerrado"/>
    <s v="RNEC-MONITOREO NIVEL 1"/>
    <s v="DIEGO ARMANDO ROMERO RODRIGUEZ"/>
    <m/>
    <m/>
    <x v="18"/>
    <x v="824"/>
    <d v="2020-01-17T00:00:00"/>
    <d v="1899-12-30T16:27:27"/>
    <d v="2020-01-20T00:00:00"/>
    <d v="1899-12-30T16:47:54"/>
    <x v="84"/>
    <s v="Incumplido"/>
    <s v="02:16"/>
    <x v="0"/>
    <s v="00:00"/>
    <s v="Cumplido"/>
    <d v="1899-12-30T00:00:00"/>
    <s v="Cumplido"/>
  </r>
  <r>
    <s v="INC000000504917"/>
    <s v="DEVICE HAS STOPPED RESPONDING TO POLLS. VVC_REGISTRADURIA_MESETAS"/>
    <s v="CONECTIVIDAD WAN"/>
    <s v="Alta"/>
    <s v="Cerrado"/>
    <s v="RNEC-MONITOREO NIVEL 1"/>
    <s v="DIEGO ARMANDO ROMERO RODRIGUEZ"/>
    <m/>
    <m/>
    <x v="18"/>
    <x v="825"/>
    <d v="2020-01-17T00:00:00"/>
    <d v="1899-12-30T16:31:27"/>
    <d v="2020-01-20T00:00:00"/>
    <d v="1899-12-30T09:15:47"/>
    <x v="78"/>
    <s v="Cumplido"/>
    <s v="01:56"/>
    <x v="0"/>
    <s v="00:00"/>
    <s v="Cumplido"/>
    <d v="1899-12-30T00:00:00"/>
    <s v="Cumplido"/>
  </r>
  <r>
    <s v="INC000000504919"/>
    <s v="DEVICE HAS STOPPED RESPONDING TO POLLS. CLO_REGISTRADURIA_VERSALLES"/>
    <s v="CONECTIVIDAD WAN"/>
    <s v="Alta"/>
    <s v="Cerrado"/>
    <s v="RNEC-MONITOREO NIVEL 1"/>
    <s v="ALBA YINET CORREDOR ESTEPA"/>
    <m/>
    <m/>
    <x v="18"/>
    <x v="826"/>
    <d v="2020-01-17T00:00:00"/>
    <d v="1899-12-30T16:32:28"/>
    <d v="2020-01-20T00:00:00"/>
    <d v="1899-12-30T09:22:43"/>
    <x v="78"/>
    <s v="Cumplido"/>
    <s v="01:24"/>
    <x v="0"/>
    <s v="00:00"/>
    <s v="Cumplido"/>
    <d v="1899-12-30T00:00:00"/>
    <s v="Cumplido"/>
  </r>
  <r>
    <s v="INC000000504922"/>
    <s v="DEVICE HAS STOPPED RESPONDING TO POLLS. GUS_REGISTRADURIA_MUN_GARAGOA_BOYACA"/>
    <s v="CONECTIVIDAD WAN"/>
    <s v="Alta"/>
    <s v="Cerrado"/>
    <s v="RNEC-MONITOREO NIVEL 1"/>
    <s v="CINDY PAOLA RUIZ NIÑO"/>
    <m/>
    <m/>
    <x v="18"/>
    <x v="819"/>
    <d v="2020-01-17T00:00:00"/>
    <d v="1899-12-30T16:33:28"/>
    <d v="2020-01-18T00:00:00"/>
    <d v="1899-12-30T17:22:53"/>
    <x v="83"/>
    <s v="Cumplido"/>
    <s v="01:17"/>
    <x v="0"/>
    <s v="00:00"/>
    <s v="Cumplido"/>
    <d v="1899-12-30T00:00:00"/>
    <s v="Cumplido"/>
  </r>
  <r>
    <s v="INC000000504923"/>
    <s v="DEVICE HAS STOPPED RESPONDING TO POLLS. SKTJ_REGISTRADURIA_CAMPOHERMOSO"/>
    <s v="CONECTIVIDAD WAN"/>
    <s v="Alta"/>
    <s v="Cerrado"/>
    <s v="RNEC-MONITOREO NIVEL 1"/>
    <s v="DIEGO ARMANDO ROMERO RODRIGUEZ"/>
    <m/>
    <m/>
    <x v="18"/>
    <x v="819"/>
    <d v="2020-01-17T00:00:00"/>
    <d v="1899-12-30T16:33:28"/>
    <d v="2020-01-20T00:00:00"/>
    <d v="1899-12-30T17:19:48"/>
    <x v="51"/>
    <s v="Incumplido"/>
    <s v="02:13"/>
    <x v="0"/>
    <s v="00:00"/>
    <s v="Cumplido"/>
    <d v="1899-12-30T00:00:00"/>
    <s v="Cumplido"/>
  </r>
  <r>
    <s v="INC000000504924"/>
    <s v="DEVICE HAS STOPPED RESPONDING TO POLLS. PPN_REGISTRADURIA_ROSAS"/>
    <s v="CONECTIVIDAD WAN"/>
    <s v="Alta"/>
    <s v="Cerrado"/>
    <s v="RNEC-MONITOREO NIVEL 1"/>
    <s v="DIEGO ARMANDO ROMERO RODRIGUEZ"/>
    <m/>
    <m/>
    <x v="18"/>
    <x v="819"/>
    <d v="2020-01-17T00:00:00"/>
    <d v="1899-12-30T16:33:28"/>
    <d v="2020-01-20T00:00:00"/>
    <d v="1899-12-30T17:27:19"/>
    <x v="51"/>
    <s v="Incumplido"/>
    <s v="02:15"/>
    <x v="0"/>
    <s v="00:00"/>
    <s v="Cumplido"/>
    <d v="1899-12-30T00:00:00"/>
    <s v="Cumplido"/>
  </r>
  <r>
    <s v="INC000000504926"/>
    <s v="DEVICE HAS STOPPED RESPONDING TO POLLS. PPN_REGISTRADURIA_MUN_LA_SIERRA_CAUCA"/>
    <s v="CONECTIVIDAD WAN"/>
    <s v="Alta"/>
    <s v="Cerrado"/>
    <s v="RNEC-MONITOREO NIVEL 1"/>
    <s v="ALBA YINET CORREDOR ESTEPA"/>
    <m/>
    <m/>
    <x v="18"/>
    <x v="820"/>
    <d v="2020-01-17T00:00:00"/>
    <d v="1899-12-30T16:35:28"/>
    <d v="2020-01-20T00:00:00"/>
    <d v="1899-12-30T09:24:29"/>
    <x v="78"/>
    <s v="Cumplido"/>
    <s v="01:11"/>
    <x v="0"/>
    <s v="00:00"/>
    <s v="Cumplido"/>
    <d v="1899-12-30T00:00:00"/>
    <s v="Cumplido"/>
  </r>
  <r>
    <s v="INC000000504936"/>
    <s v="Fallo Internet"/>
    <s v="CONECTIVIDAD LAN"/>
    <s v="Media"/>
    <s v="Cerrado"/>
    <s v="RNEC-SOPORTE SITIO NIVEL 1"/>
    <s v="JUAN MAURICIO FORERO LUQUE"/>
    <m/>
    <m/>
    <x v="18"/>
    <x v="827"/>
    <d v="2020-01-17T00:00:00"/>
    <d v="1899-12-30T17:27:48"/>
    <d v="2020-01-17T00:00:00"/>
    <d v="1899-12-30T17:36:23"/>
    <x v="79"/>
    <s v="Cumplido"/>
    <s v="00:09"/>
    <x v="1"/>
    <s v="00:01"/>
    <s v="Cumplido"/>
    <d v="1899-12-30T00:01:04"/>
    <s v="Cumplido"/>
  </r>
  <r>
    <s v="INC000000504960"/>
    <s v="DEVICE HAS STOPPED RESPONDING TO POLLS. PDA_REGISTRADURIA_PTO-INIRIDA"/>
    <s v="CONECTIVIDAD WAN"/>
    <s v="Alta"/>
    <s v="Cerrado"/>
    <s v="RNEC-MONITOREO NIVEL 1"/>
    <s v="DIEGO ARMANDO ROMERO RODRIGUEZ"/>
    <m/>
    <m/>
    <x v="18"/>
    <x v="828"/>
    <d v="2020-01-17T00:00:00"/>
    <d v="1899-12-30T18:50:56"/>
    <d v="2020-01-20T00:00:00"/>
    <d v="1899-12-30T10:35:42"/>
    <x v="86"/>
    <s v="Cumplido"/>
    <s v="00:17"/>
    <x v="0"/>
    <s v="00:00"/>
    <s v="Cumplido"/>
    <d v="1899-12-30T00:00:00"/>
    <s v="Cumplido"/>
  </r>
  <r>
    <s v="INC000000505042"/>
    <s v="DEVICE HAS STOPPED RESPONDING TO POLLS. DDoS_RNEC"/>
    <s v="CONECTIVIDAD WAN"/>
    <s v="Alta"/>
    <s v="Cerrado"/>
    <s v="RNEC-MONITOREO NIVEL 1"/>
    <s v="MIGUEL ANGEL LEON MONROY"/>
    <m/>
    <m/>
    <x v="18"/>
    <x v="829"/>
    <d v="2020-01-17T00:00:00"/>
    <d v="1899-12-30T22:48:03"/>
    <d v="2020-01-21T00:00:00"/>
    <d v="1899-12-30T10:52:32"/>
    <x v="90"/>
    <s v="Incumplido"/>
    <s v="02:11"/>
    <x v="0"/>
    <s v="00:00"/>
    <s v="Cumplido"/>
    <d v="1899-12-30T00:00:00"/>
    <s v="Cumplido"/>
  </r>
  <r>
    <s v="INC000000505067"/>
    <s v="DEVICE HAS STOPPED RESPONDING TO POLLS. PCR_REGISTRADURIA_DD_VICHADA"/>
    <s v="CONECTIVIDAD WAN"/>
    <s v="Alta"/>
    <s v="Cerrado"/>
    <s v="RNEC-NIVEL 2 WAN"/>
    <s v="JORGE LUIS ROJAS DURAN"/>
    <m/>
    <m/>
    <x v="19"/>
    <x v="830"/>
    <d v="2020-01-18T00:00:00"/>
    <d v="1899-12-30T01:41:13"/>
    <d v="2020-01-20T00:00:00"/>
    <d v="1899-12-30T09:13:53"/>
    <x v="78"/>
    <s v="Cumplido"/>
    <s v="01:22"/>
    <x v="0"/>
    <s v="00:00"/>
    <s v="Cumplido"/>
    <d v="1899-12-30T00:00:00"/>
    <s v="Cumplido"/>
  </r>
  <r>
    <s v="INC000000506151"/>
    <s v="DEVICE HAS STOPPED RESPONDING TO POLLS. EYP_REGISTRADURIA_DD_CASANARE"/>
    <s v="CONECTIVIDAD WAN"/>
    <s v="Alta"/>
    <s v="Cerrado"/>
    <s v="RNEC-MONITOREO NIVEL 1"/>
    <s v="CINDY PAOLA RUIZ NIÑO"/>
    <m/>
    <m/>
    <x v="20"/>
    <x v="831"/>
    <d v="2020-01-19T00:00:00"/>
    <d v="1899-12-30T06:53:03"/>
    <d v="2020-01-19T00:00:00"/>
    <d v="1899-12-30T15:36:31"/>
    <x v="89"/>
    <s v="Cumplido"/>
    <s v="00:50"/>
    <x v="0"/>
    <s v="00:00"/>
    <s v="Cumplido"/>
    <d v="1899-12-30T00:00:00"/>
    <s v="Cumplido"/>
  </r>
  <r>
    <s v="INC000000506746"/>
    <s v="DEVICE HAS STOPPED RESPONDING TO POLLS. PUU_REGISTRADURIA_DD_PUTUMAYO"/>
    <s v="CONECTIVIDAD WAN"/>
    <s v="Alta"/>
    <s v="Cerrado"/>
    <s v="RNEC-MONITOREO NIVEL 1"/>
    <s v="DIEGO ARMANDO ROMERO RODRIGUEZ"/>
    <m/>
    <m/>
    <x v="21"/>
    <x v="832"/>
    <d v="2020-01-20T00:00:00"/>
    <d v="1899-12-30T07:20:54"/>
    <d v="2020-01-20T00:00:00"/>
    <d v="1899-12-30T09:25:22"/>
    <x v="78"/>
    <s v="Incumplido"/>
    <s v="02:04"/>
    <x v="0"/>
    <s v="00:00"/>
    <s v="Cumplido"/>
    <d v="1899-12-30T00:00:00"/>
    <s v="Cumplido"/>
  </r>
  <r>
    <s v="INC000000506779"/>
    <s v="DEVICE HAS STOPPED RESPONDING TO POLLS. CLO_REGISTRADURIA_MUN_EL_TORO_VALLE"/>
    <s v="CONECTIVIDAD WAN"/>
    <s v="Alta"/>
    <s v="Cerrado"/>
    <s v="RNEC-MONITOREO NIVEL 1"/>
    <s v="ALBA YINET CORREDOR ESTEPA"/>
    <m/>
    <m/>
    <x v="21"/>
    <x v="833"/>
    <d v="2020-01-20T00:00:00"/>
    <d v="1899-12-30T08:20:04"/>
    <d v="2020-01-20T00:00:00"/>
    <d v="1899-12-30T11:17:02"/>
    <x v="86"/>
    <s v="Incumplido"/>
    <s v="02:56"/>
    <x v="0"/>
    <s v="00:00"/>
    <s v="Cumplido"/>
    <d v="1899-12-30T00:00:00"/>
    <s v="Cumplido"/>
  </r>
  <r>
    <s v="INC000000506780"/>
    <s v="DEVICE HAS STOPPED RESPONDING TO POLLS. NVA_REGISTRADURIA_SALADO_BLANCO"/>
    <s v="CONECTIVIDAD WAN"/>
    <s v="Alta"/>
    <s v="Cerrado"/>
    <s v="RNEC-MONITOREO NIVEL 1"/>
    <s v="ALBA YINET CORREDOR ESTEPA"/>
    <m/>
    <m/>
    <x v="21"/>
    <x v="833"/>
    <d v="2020-01-20T00:00:00"/>
    <d v="1899-12-30T08:20:04"/>
    <d v="2020-01-20T00:00:00"/>
    <d v="1899-12-30T11:22:07"/>
    <x v="86"/>
    <s v="Incumplido"/>
    <s v="03:02"/>
    <x v="0"/>
    <s v="00:00"/>
    <s v="Cumplido"/>
    <d v="1899-12-30T00:00:00"/>
    <s v="Cumplido"/>
  </r>
  <r>
    <s v="INC000000506782"/>
    <s v="DEVICE HAS STOPPED RESPONDING TO POLLS. MZL_REGISTRADURIA_MARULANDA"/>
    <s v="CONECTIVIDAD WAN"/>
    <s v="Alta"/>
    <s v="Cerrado"/>
    <s v="RNEC-MONITOREO NIVEL 1"/>
    <s v="ALBA YINET CORREDOR ESTEPA"/>
    <m/>
    <m/>
    <x v="21"/>
    <x v="834"/>
    <d v="2020-01-20T00:00:00"/>
    <d v="1899-12-30T08:21:07"/>
    <d v="2020-01-20T00:00:00"/>
    <d v="1899-12-30T11:37:02"/>
    <x v="86"/>
    <s v="Incumplido"/>
    <s v="03:15"/>
    <x v="0"/>
    <s v="00:00"/>
    <s v="Cumplido"/>
    <d v="1899-12-30T00:00:00"/>
    <s v="Cumplido"/>
  </r>
  <r>
    <s v="INC000000506784"/>
    <s v="DEVICE HAS STOPPED RESPONDING TO POLLS. MDE_REGISTRADURIA_CISNEROS"/>
    <s v="CONECTIVIDAD WAN"/>
    <s v="Alta"/>
    <s v="Cerrado"/>
    <s v="RNEC-MONITOREO NIVEL 1"/>
    <s v="ALBA YINET CORREDOR ESTEPA"/>
    <m/>
    <m/>
    <x v="21"/>
    <x v="835"/>
    <d v="2020-01-20T00:00:00"/>
    <d v="1899-12-30T08:21:08"/>
    <d v="2020-01-20T00:00:00"/>
    <d v="1899-12-30T11:41:17"/>
    <x v="86"/>
    <s v="Incumplido"/>
    <s v="03:20"/>
    <x v="0"/>
    <s v="00:00"/>
    <s v="Cumplido"/>
    <d v="1899-12-30T00:00:00"/>
    <s v="Cumplido"/>
  </r>
  <r>
    <s v="INC000000506785"/>
    <s v="DEVICE HAS STOPPED RESPONDING TO POLLS. FLA_REGISTRADURIA_MORELIA"/>
    <s v="CONECTIVIDAD WAN"/>
    <s v="Alta"/>
    <s v="Cerrado"/>
    <s v="RNEC-MONITOREO NIVEL 1"/>
    <s v="ALBA YINET CORREDOR ESTEPA"/>
    <m/>
    <m/>
    <x v="21"/>
    <x v="835"/>
    <d v="2020-01-20T00:00:00"/>
    <d v="1899-12-30T08:21:08"/>
    <d v="2020-01-20T00:00:00"/>
    <d v="1899-12-30T11:43:32"/>
    <x v="86"/>
    <s v="Incumplido"/>
    <s v="03:22"/>
    <x v="0"/>
    <s v="00:00"/>
    <s v="Cumplido"/>
    <d v="1899-12-30T00:00:00"/>
    <s v="Cumplido"/>
  </r>
  <r>
    <s v="INC000000506786"/>
    <s v="DEVICE HAS STOPPED RESPONDING TO POLLS. CTG_REGISTRADURIA_SOPLAVIENTO"/>
    <s v="CONECTIVIDAD WAN"/>
    <s v="Alta"/>
    <s v="Cerrado"/>
    <s v="RNEC-MONITOREO NIVEL 1"/>
    <s v="ALBA YINET CORREDOR ESTEPA"/>
    <m/>
    <m/>
    <x v="21"/>
    <x v="835"/>
    <d v="2020-01-20T00:00:00"/>
    <d v="1899-12-30T08:21:08"/>
    <d v="2020-01-20T00:00:00"/>
    <d v="1899-12-30T11:45:50"/>
    <x v="86"/>
    <s v="Incumplido"/>
    <s v="03:24"/>
    <x v="0"/>
    <s v="00:00"/>
    <s v="Cumplido"/>
    <d v="1899-12-30T00:00:00"/>
    <s v="Cumplido"/>
  </r>
  <r>
    <s v="INC000000506787"/>
    <s v="DEVICE HAS STOPPED RESPONDING TO POLLS. PSO_REGISTRADURIA_EL_PENOL"/>
    <s v="CONECTIVIDAD WAN"/>
    <s v="Alta"/>
    <s v="Cerrado"/>
    <s v="RNEC-MONITOREO NIVEL 1"/>
    <s v="ALBA YINET CORREDOR ESTEPA"/>
    <m/>
    <m/>
    <x v="21"/>
    <x v="835"/>
    <d v="2020-01-20T00:00:00"/>
    <d v="1899-12-30T08:21:08"/>
    <d v="2020-01-20T00:00:00"/>
    <d v="1899-12-30T11:49:00"/>
    <x v="86"/>
    <s v="Incumplido"/>
    <s v="03:27"/>
    <x v="0"/>
    <s v="00:00"/>
    <s v="Cumplido"/>
    <d v="1899-12-30T00:00:00"/>
    <s v="Cumplido"/>
  </r>
  <r>
    <s v="INC000000506788"/>
    <s v="DEVICE HAS STOPPED RESPONDING TO POLLS. CHO_REGISTRADURIA_CHOCO_MEDIO_ATRATO"/>
    <s v="CONECTIVIDAD WAN"/>
    <s v="Alta"/>
    <s v="Cerrado"/>
    <s v="RNEC-MONITOREO NIVEL 1"/>
    <s v="ALBA YINET CORREDOR ESTEPA"/>
    <m/>
    <m/>
    <x v="21"/>
    <x v="835"/>
    <d v="2020-01-20T00:00:00"/>
    <d v="1899-12-30T08:21:08"/>
    <d v="2020-01-20T00:00:00"/>
    <d v="1899-12-30T11:55:10"/>
    <x v="86"/>
    <s v="Incumplido"/>
    <s v="03:34"/>
    <x v="0"/>
    <s v="00:00"/>
    <s v="Cumplido"/>
    <d v="1899-12-30T00:00:00"/>
    <s v="Cumplido"/>
  </r>
  <r>
    <s v="INC000000506789"/>
    <s v="DEVICE HAS STOPPED RESPONDING TO POLLS. SKTJ_REGISTRADURIA_FLORESTA"/>
    <s v="CONECTIVIDAD WAN"/>
    <s v="Alta"/>
    <s v="Cerrado"/>
    <s v="RNEC-MONITOREO NIVEL 1"/>
    <s v="ALBA YINET CORREDOR ESTEPA"/>
    <m/>
    <m/>
    <x v="21"/>
    <x v="836"/>
    <d v="2020-01-20T00:00:00"/>
    <d v="1899-12-30T08:22:12"/>
    <d v="2020-01-20T00:00:00"/>
    <d v="1899-12-30T12:02:14"/>
    <x v="86"/>
    <s v="Incumplido"/>
    <s v="03:40"/>
    <x v="0"/>
    <s v="00:00"/>
    <s v="Cumplido"/>
    <d v="1899-12-30T00:00:00"/>
    <s v="Cumplido"/>
  </r>
  <r>
    <s v="INC000000506790"/>
    <s v="DEVICE HAS STOPPED RESPONDING TO POLLS. SMR_REGISTRADURIA_NUEVA_GRANADA"/>
    <s v="CONECTIVIDAD WAN"/>
    <s v="Alta"/>
    <s v="Cerrado"/>
    <s v="RNEC-MONITOREO NIVEL 1"/>
    <s v="ALBA YINET CORREDOR ESTEPA"/>
    <m/>
    <m/>
    <x v="21"/>
    <x v="836"/>
    <d v="2020-01-20T00:00:00"/>
    <d v="1899-12-30T08:22:12"/>
    <d v="2020-01-20T00:00:00"/>
    <d v="1899-12-30T13:49:28"/>
    <x v="54"/>
    <s v="Incumplido"/>
    <s v="05:27"/>
    <x v="0"/>
    <s v="00:00"/>
    <s v="Cumplido"/>
    <d v="1899-12-30T00:00:00"/>
    <s v="Cumplido"/>
  </r>
  <r>
    <s v="INC000000506792"/>
    <s v="DEVICE HAS STOPPED RESPONDING TO POLLS. PPN_REGISTRADURIA_SUCRE"/>
    <s v="CONECTIVIDAD WAN"/>
    <s v="Alta"/>
    <s v="Cerrado"/>
    <s v="RNEC-MONITOREO NIVEL 1"/>
    <s v="ALBA YINET CORREDOR ESTEPA"/>
    <m/>
    <m/>
    <x v="21"/>
    <x v="543"/>
    <d v="2020-01-20T00:00:00"/>
    <d v="1899-12-30T08:22:13"/>
    <d v="2020-01-20T00:00:00"/>
    <d v="1899-12-30T14:00:48"/>
    <x v="54"/>
    <s v="Incumplido"/>
    <s v="05:38"/>
    <x v="0"/>
    <s v="00:00"/>
    <s v="Cumplido"/>
    <d v="1899-12-30T00:00:00"/>
    <s v="Cumplido"/>
  </r>
  <r>
    <s v="INC000000506793"/>
    <s v="DEVICE HAS STOPPED RESPONDING TO POLLS. SMR_REGISTRADURIA_PIJINO_DEL_CARMEN"/>
    <s v="CONECTIVIDAD WAN"/>
    <s v="Alta"/>
    <s v="Cerrado"/>
    <s v="RNEC-MONITOREO NIVEL 1"/>
    <s v="ALBA YINET CORREDOR ESTEPA"/>
    <m/>
    <m/>
    <x v="21"/>
    <x v="543"/>
    <d v="2020-01-20T00:00:00"/>
    <d v="1899-12-30T08:22:13"/>
    <d v="2020-01-20T00:00:00"/>
    <d v="1899-12-30T14:11:55"/>
    <x v="84"/>
    <s v="Incumplido"/>
    <s v="05:49"/>
    <x v="0"/>
    <s v="00:00"/>
    <s v="Cumplido"/>
    <d v="1899-12-30T00:00:00"/>
    <s v="Cumplido"/>
  </r>
  <r>
    <s v="INC000000506794"/>
    <s v="DEVICE HAS STOPPED RESPONDING TO POLLS. PSO_REGISTRADURIA_LOS_ANDES"/>
    <s v="CONECTIVIDAD WAN"/>
    <s v="Alta"/>
    <s v="Cerrado"/>
    <s v="RNEC-MONITOREO NIVEL 1"/>
    <s v="ALBA YINET CORREDOR ESTEPA"/>
    <m/>
    <m/>
    <x v="21"/>
    <x v="543"/>
    <d v="2020-01-20T00:00:00"/>
    <d v="1899-12-30T08:22:13"/>
    <d v="2020-01-20T00:00:00"/>
    <d v="1899-12-30T14:17:41"/>
    <x v="84"/>
    <s v="Incumplido"/>
    <s v="05:55"/>
    <x v="0"/>
    <s v="00:00"/>
    <s v="Cumplido"/>
    <d v="1899-12-30T00:00:00"/>
    <s v="Cumplido"/>
  </r>
  <r>
    <s v="INC000000506795"/>
    <s v="DEVICE HAS STOPPED RESPONDING TO POLLS. MVP_REGISTRADURIA_MUN_CARURU"/>
    <s v="CONECTIVIDAD WAN"/>
    <s v="Alta"/>
    <s v="Cerrado"/>
    <s v="RNEC-MONITOREO NIVEL 1"/>
    <s v="ALBA YINET CORREDOR ESTEPA"/>
    <m/>
    <m/>
    <x v="21"/>
    <x v="543"/>
    <d v="2020-01-20T00:00:00"/>
    <d v="1899-12-30T08:22:13"/>
    <d v="2020-01-20T00:00:00"/>
    <d v="1899-12-30T14:40:15"/>
    <x v="84"/>
    <s v="Incumplido"/>
    <s v="06:18"/>
    <x v="0"/>
    <s v="00:00"/>
    <s v="Cumplido"/>
    <d v="1899-12-30T00:00:00"/>
    <s v="Cumplido"/>
  </r>
  <r>
    <s v="INC000000506796"/>
    <s v="DEVICE HAS STOPPED RESPONDING TO POLLS. MTR_REGISTRADURIA_SAN_CARLOS"/>
    <s v="CONECTIVIDAD WAN"/>
    <s v="Alta"/>
    <s v="Cerrado"/>
    <s v="RNEC-MONITOREO NIVEL 1"/>
    <s v="ALBA YINET CORREDOR ESTEPA"/>
    <m/>
    <m/>
    <x v="21"/>
    <x v="543"/>
    <d v="2020-01-20T00:00:00"/>
    <d v="1899-12-30T08:22:13"/>
    <d v="2020-01-20T00:00:00"/>
    <d v="1899-12-30T14:48:16"/>
    <x v="84"/>
    <s v="Incumplido"/>
    <s v="06:26"/>
    <x v="0"/>
    <s v="00:00"/>
    <s v="Cumplido"/>
    <d v="1899-12-30T00:00:00"/>
    <s v="Cumplido"/>
  </r>
  <r>
    <s v="INC000000506797"/>
    <s v="DEVICE HAS STOPPED RESPONDING TO POLLS. MDE_REGISTRADURIA_MUN_SAN_CARLOS_ANTIOQUIA"/>
    <s v="CONECTIVIDAD WAN"/>
    <s v="Alta"/>
    <s v="Cerrado"/>
    <s v="RNEC-MONITOREO NIVEL 1"/>
    <s v="ALBA YINET CORREDOR ESTEPA"/>
    <m/>
    <m/>
    <x v="21"/>
    <x v="543"/>
    <d v="2020-01-20T00:00:00"/>
    <d v="1899-12-30T08:22:13"/>
    <d v="2020-01-20T00:00:00"/>
    <d v="1899-12-30T14:53:38"/>
    <x v="84"/>
    <s v="Incumplido"/>
    <s v="06:31"/>
    <x v="0"/>
    <s v="00:00"/>
    <s v="Cumplido"/>
    <d v="1899-12-30T00:00:00"/>
    <s v="Cumplido"/>
  </r>
  <r>
    <s v="INC000000506798"/>
    <s v="DEVICE HAS STOPPED RESPONDING TO POLLS. CZU_REGISTRADURIA_MUN_CAIMITO_SUCRE"/>
    <s v="CONECTIVIDAD WAN"/>
    <s v="Alta"/>
    <s v="Cerrado"/>
    <s v="RNEC-MONITOREO NIVEL 1"/>
    <s v="ALBA YINET CORREDOR ESTEPA"/>
    <m/>
    <m/>
    <x v="21"/>
    <x v="543"/>
    <d v="2020-01-20T00:00:00"/>
    <d v="1899-12-30T08:22:13"/>
    <d v="2020-01-20T00:00:00"/>
    <d v="1899-12-30T14:58:58"/>
    <x v="84"/>
    <s v="Incumplido"/>
    <s v="06:36"/>
    <x v="0"/>
    <s v="00:00"/>
    <s v="Cumplido"/>
    <d v="1899-12-30T00:00:00"/>
    <s v="Cumplido"/>
  </r>
  <r>
    <s v="INC000000506799"/>
    <s v="DEVICE HAS STOPPED RESPONDING TO POLLS. SKTJ_REGISTRADURIA_MUN_SOCOTA.yourdomain.com"/>
    <s v="CONECTIVIDAD WAN"/>
    <s v="Alta"/>
    <s v="Cerrado"/>
    <s v="RNEC-MONITOREO NIVEL 1"/>
    <s v="ALBA YINET CORREDOR ESTEPA"/>
    <m/>
    <m/>
    <x v="21"/>
    <x v="543"/>
    <d v="2020-01-20T00:00:00"/>
    <d v="1899-12-30T08:22:13"/>
    <d v="2020-01-20T00:00:00"/>
    <d v="1899-12-30T15:01:13"/>
    <x v="84"/>
    <s v="Incumplido"/>
    <s v="06:39"/>
    <x v="0"/>
    <s v="00:00"/>
    <s v="Cumplido"/>
    <d v="1899-12-30T00:00:00"/>
    <s v="Cumplido"/>
  </r>
  <r>
    <s v="INC000000506876"/>
    <s v="DEVICE HAS STOPPED RESPONDING TO POLLS. BGA_REGISTRADURIA_ZAPATOCA"/>
    <s v="CONECTIVIDAD WAN"/>
    <s v="Alta"/>
    <s v="Cerrado"/>
    <s v="RNEC-MONITOREO NIVEL 1"/>
    <s v="MAGDA LISETHE DUQUE GAMBA"/>
    <m/>
    <m/>
    <x v="21"/>
    <x v="833"/>
    <d v="2020-01-20T00:00:00"/>
    <d v="1899-12-30T08:20:04"/>
    <d v="2020-01-20T00:00:00"/>
    <d v="1899-12-30T10:46:59"/>
    <x v="86"/>
    <s v="Incumplido"/>
    <s v="02:26"/>
    <x v="0"/>
    <s v="00:00"/>
    <s v="Cumplido"/>
    <d v="1899-12-30T00:00:00"/>
    <s v="Cumplido"/>
  </r>
  <r>
    <s v="INC000000506878"/>
    <s v="DEVICE HAS STOPPED RESPONDING TO POLLS. VVC_REGISTRADURIA_MUN_MAPIRIPAN_META"/>
    <s v="CONECTIVIDAD WAN"/>
    <s v="Alta"/>
    <s v="Cerrado"/>
    <s v="RNEC-MONITOREO NIVEL 1"/>
    <s v="ALBA YINET CORREDOR ESTEPA"/>
    <m/>
    <m/>
    <x v="21"/>
    <x v="837"/>
    <d v="2020-01-20T00:00:00"/>
    <d v="1899-12-30T08:21:06"/>
    <d v="2020-01-20T00:00:00"/>
    <d v="1899-12-30T11:30:58"/>
    <x v="86"/>
    <s v="Incumplido"/>
    <s v="03:09"/>
    <x v="0"/>
    <s v="00:00"/>
    <s v="Cumplido"/>
    <d v="1899-12-30T00:00:00"/>
    <s v="Cumplido"/>
  </r>
  <r>
    <s v="INC000000506879"/>
    <s v="DEVICE HAS STOPPED RESPONDING TO POLLS. MTR_REGISTRADURIA_MUN_CIENAGA_DE_ORO_CORDOBA"/>
    <s v="CONECTIVIDAD WAN"/>
    <s v="Alta"/>
    <s v="Cerrado"/>
    <s v="RNEC-MONITOREO NIVEL 1"/>
    <s v="MAGDA LISETHE DUQUE GAMBA"/>
    <m/>
    <m/>
    <x v="21"/>
    <x v="834"/>
    <d v="2020-01-20T00:00:00"/>
    <d v="1899-12-30T08:21:07"/>
    <d v="2020-01-20T00:00:00"/>
    <d v="1899-12-30T11:04:19"/>
    <x v="86"/>
    <s v="Incumplido"/>
    <s v="02:30"/>
    <x v="0"/>
    <s v="00:00"/>
    <s v="Cumplido"/>
    <d v="1899-12-30T00:00:00"/>
    <s v="Cumplido"/>
  </r>
  <r>
    <s v="INC000000506880"/>
    <s v="DEVICE HAS STOPPED RESPONDING TO POLLS. MDE_REGISTRADURIA_BAGRE_ANTIOQUIA"/>
    <s v="CONECTIVIDAD WAN"/>
    <s v="Alta"/>
    <s v="Cerrado"/>
    <s v="RNEC-MONITOREO NIVEL 1"/>
    <s v="MAGDA LISETHE DUQUE GAMBA"/>
    <m/>
    <m/>
    <x v="21"/>
    <x v="835"/>
    <d v="2020-01-20T00:00:00"/>
    <d v="1899-12-30T08:21:08"/>
    <d v="2020-01-20T00:00:00"/>
    <d v="1899-12-30T11:19:25"/>
    <x v="86"/>
    <s v="Incumplido"/>
    <s v="02:53"/>
    <x v="0"/>
    <s v="00:00"/>
    <s v="Cumplido"/>
    <d v="1899-12-30T00:00:00"/>
    <s v="Cumplido"/>
  </r>
  <r>
    <s v="INC000000506881"/>
    <s v="DEVICE HAS STOPPED RESPONDING TO POLLS. PSO_REGISTRADURIA_MAGUI_NARINO"/>
    <s v="CONECTIVIDAD WAN"/>
    <s v="Alta"/>
    <s v="Cerrado"/>
    <s v="RNEC-MONITOREO NIVEL 1"/>
    <s v="MAGDA LISETHE DUQUE GAMBA"/>
    <m/>
    <m/>
    <x v="21"/>
    <x v="835"/>
    <d v="2020-01-20T00:00:00"/>
    <d v="1899-12-30T08:21:08"/>
    <d v="2020-01-20T00:00:00"/>
    <d v="1899-12-30T11:29:27"/>
    <x v="86"/>
    <s v="Incumplido"/>
    <s v="03:03"/>
    <x v="0"/>
    <s v="00:00"/>
    <s v="Cumplido"/>
    <d v="1899-12-30T00:00:00"/>
    <s v="Cumplido"/>
  </r>
  <r>
    <s v="INC000000506882"/>
    <s v="DEVICE HAS STOPPED RESPONDING TO POLLS. BOG_REGISTRADURIA_ANAPOIMA"/>
    <s v="CONECTIVIDAD WAN"/>
    <s v="Alta"/>
    <s v="Cerrado"/>
    <s v="RNEC-MONITOREO NIVEL 1"/>
    <s v="MAGDA LISETHE DUQUE GAMBA"/>
    <m/>
    <m/>
    <x v="21"/>
    <x v="835"/>
    <d v="2020-01-20T00:00:00"/>
    <d v="1899-12-30T08:21:08"/>
    <d v="2020-01-20T00:00:00"/>
    <d v="1899-12-30T11:35:49"/>
    <x v="86"/>
    <s v="Incumplido"/>
    <s v="03:14"/>
    <x v="0"/>
    <s v="00:00"/>
    <s v="Cumplido"/>
    <d v="1899-12-30T00:00:00"/>
    <s v="Cumplido"/>
  </r>
  <r>
    <s v="INC000000506885"/>
    <s v="DEVICE HAS STOPPED RESPONDING TO POLLS. VVC_REGISTRADURIA_EL_CALVARIO"/>
    <s v="CONECTIVIDAD WAN"/>
    <s v="Alta"/>
    <s v="Cerrado"/>
    <s v="RNEC-MONITOREO NIVEL 1"/>
    <s v="DIEGO ARMANDO ROMERO RODRIGUEZ"/>
    <m/>
    <m/>
    <x v="21"/>
    <x v="838"/>
    <d v="2020-01-20T00:00:00"/>
    <d v="1899-12-30T08:22:11"/>
    <d v="2020-01-21T00:00:00"/>
    <d v="1899-12-30T09:27:09"/>
    <x v="91"/>
    <s v="Incumplido"/>
    <s v="03:21"/>
    <x v="0"/>
    <s v="00:00"/>
    <s v="Cumplido"/>
    <d v="1899-12-30T00:00:00"/>
    <s v="Cumplido"/>
  </r>
  <r>
    <s v="INC000000506886"/>
    <s v="DEVICE HAS STOPPED RESPONDING TO POLLS. VVC_REGISTRADURIA_MUN_SAN_JUANITO_META"/>
    <s v="CONECTIVIDAD WAN"/>
    <s v="Alta"/>
    <s v="Cerrado"/>
    <s v="RNEC-MONITOREO NIVEL 1"/>
    <s v="DIEGO ARMANDO ROMERO RODRIGUEZ"/>
    <m/>
    <m/>
    <x v="21"/>
    <x v="838"/>
    <d v="2020-01-20T00:00:00"/>
    <d v="1899-12-30T08:22:11"/>
    <d v="2020-01-21T00:00:00"/>
    <d v="1899-12-30T09:37:26"/>
    <x v="91"/>
    <s v="Incumplido"/>
    <s v="03:28"/>
    <x v="0"/>
    <s v="00:00"/>
    <s v="Cumplido"/>
    <d v="1899-12-30T00:00:00"/>
    <s v="Cumplido"/>
  </r>
  <r>
    <s v="INC000000506887"/>
    <s v="DEVICE HAS STOPPED RESPONDING TO POLLS. UIB_REGISTRADURIA_MUN_NUQUI_CHOCO"/>
    <s v="CONECTIVIDAD WAN"/>
    <s v="Alta"/>
    <s v="Cerrado"/>
    <s v="RNEC-MONITOREO NIVEL 1"/>
    <s v="CINDY PAOLA RUIZ NIÑO"/>
    <m/>
    <m/>
    <x v="21"/>
    <x v="838"/>
    <d v="2020-01-20T00:00:00"/>
    <d v="1899-12-30T08:22:11"/>
    <d v="2020-01-22T00:00:00"/>
    <d v="1899-12-30T17:04:38"/>
    <x v="87"/>
    <s v="Incumplido"/>
    <s v="03:42"/>
    <x v="0"/>
    <s v="00:00"/>
    <s v="Cumplido"/>
    <d v="1899-12-30T00:00:00"/>
    <s v="Cumplido"/>
  </r>
  <r>
    <s v="INC000000506888"/>
    <s v="DEVICE HAS STOPPED RESPONDING TO POLLS. PUU_BGA_REGISTRADURIA_MUN_SIBUNDOY_PUTUMAYO"/>
    <s v="CONECTIVIDAD WAN"/>
    <s v="Alta"/>
    <s v="Cerrado"/>
    <s v="RNEC-MONITOREO NIVEL 1"/>
    <s v="MAGDA LISETHE DUQUE GAMBA"/>
    <m/>
    <m/>
    <x v="21"/>
    <x v="838"/>
    <d v="2020-01-20T00:00:00"/>
    <d v="1899-12-30T08:22:11"/>
    <d v="2020-01-20T00:00:00"/>
    <d v="1899-12-30T13:36:48"/>
    <x v="54"/>
    <s v="Incumplido"/>
    <s v="05:14"/>
    <x v="0"/>
    <s v="00:00"/>
    <s v="Cumplido"/>
    <d v="1899-12-30T00:00:00"/>
    <s v="Cumplido"/>
  </r>
  <r>
    <s v="INC000000506889"/>
    <s v="DEVICE HAS STOPPED RESPONDING TO POLLS. PPN_REGISTRADURIA_MUN_TIMBIQUI_CAUCA"/>
    <s v="CONECTIVIDAD WAN"/>
    <s v="Alta"/>
    <s v="Cerrado"/>
    <s v="RNEC-MONITOREO NIVEL 1"/>
    <s v="MAGDA LISETHE DUQUE GAMBA"/>
    <m/>
    <m/>
    <x v="21"/>
    <x v="543"/>
    <d v="2020-01-20T00:00:00"/>
    <d v="1899-12-30T08:22:13"/>
    <d v="2020-01-20T00:00:00"/>
    <d v="1899-12-30T13:39:59"/>
    <x v="54"/>
    <s v="Incumplido"/>
    <s v="05:17"/>
    <x v="0"/>
    <s v="00:00"/>
    <s v="Cumplido"/>
    <d v="1899-12-30T00:00:00"/>
    <s v="Cumplido"/>
  </r>
  <r>
    <s v="INC000000506890"/>
    <s v="DEVICE HAS STOPPED RESPONDING TO POLLS. MDE_REGISTRADURIA_MUN_VIGIA_FUERTE_ANTIOQUIA"/>
    <s v="CONECTIVIDAD WAN"/>
    <s v="Alta"/>
    <s v="Cerrado"/>
    <s v="RNEC-MONITOREO NIVEL 1"/>
    <s v="MAGDA LISETHE DUQUE GAMBA"/>
    <m/>
    <m/>
    <x v="21"/>
    <x v="543"/>
    <d v="2020-01-20T00:00:00"/>
    <d v="1899-12-30T08:22:13"/>
    <d v="2020-01-20T00:00:00"/>
    <d v="1899-12-30T13:44:52"/>
    <x v="54"/>
    <s v="Incumplido"/>
    <s v="05:22"/>
    <x v="0"/>
    <s v="00:00"/>
    <s v="Cumplido"/>
    <d v="1899-12-30T00:00:00"/>
    <s v="Cumplido"/>
  </r>
  <r>
    <s v="INC000000506891"/>
    <s v="DEVICE HAS STOPPED RESPONDING TO POLLS. NVA_REGISTRADURIA_COLOMBIA"/>
    <s v="CONECTIVIDAD WAN"/>
    <s v="Alta"/>
    <s v="Cerrado"/>
    <s v="RNEC-MONITOREO NIVEL 1"/>
    <s v="DIEGO ARMANDO ROMERO RODRIGUEZ"/>
    <m/>
    <m/>
    <x v="21"/>
    <x v="543"/>
    <d v="2020-01-20T00:00:00"/>
    <d v="1899-12-30T08:22:13"/>
    <d v="2020-01-23T00:00:00"/>
    <d v="1899-12-30T13:15:23"/>
    <x v="92"/>
    <s v="Incumplido"/>
    <s v="05:26"/>
    <x v="0"/>
    <s v="00:00"/>
    <s v="Cumplido"/>
    <d v="1899-12-30T00:00:00"/>
    <s v="Cumplido"/>
  </r>
  <r>
    <s v="INC000000506892"/>
    <s v="DEVICE HAS STOPPED RESPONDING TO POLLS. MZL_REGISTRADURIA_ARANZAZU"/>
    <s v="CONECTIVIDAD WAN"/>
    <s v="Alta"/>
    <s v="Cerrado"/>
    <s v="RNEC-MONITOREO NIVEL 1"/>
    <s v="MAGDA LISETHE DUQUE GAMBA"/>
    <m/>
    <m/>
    <x v="21"/>
    <x v="543"/>
    <d v="2020-01-20T00:00:00"/>
    <d v="1899-12-30T08:22:13"/>
    <d v="2020-01-20T00:00:00"/>
    <d v="1899-12-30T13:52:33"/>
    <x v="54"/>
    <s v="Incumplido"/>
    <s v="05:30"/>
    <x v="0"/>
    <s v="00:00"/>
    <s v="Cumplido"/>
    <d v="1899-12-30T00:00:00"/>
    <s v="Cumplido"/>
  </r>
  <r>
    <s v="INC000000506893"/>
    <s v="DEVICE HAS STOPPED RESPONDING TO POLLS. IBE_REGISTRADURIA_SAN_ANTONIO"/>
    <s v="CONECTIVIDAD WAN"/>
    <s v="Alta"/>
    <s v="Cerrado"/>
    <s v="RNEC-MONITOREO NIVEL 1"/>
    <s v="MAGDA LISETHE DUQUE GAMBA"/>
    <m/>
    <m/>
    <x v="21"/>
    <x v="543"/>
    <d v="2020-01-20T00:00:00"/>
    <d v="1899-12-30T08:22:13"/>
    <d v="2020-01-20T00:00:00"/>
    <d v="1899-12-30T13:55:03"/>
    <x v="54"/>
    <s v="Incumplido"/>
    <s v="05:32"/>
    <x v="0"/>
    <s v="00:00"/>
    <s v="Cumplido"/>
    <d v="1899-12-30T00:00:00"/>
    <s v="Cumplido"/>
  </r>
  <r>
    <s v="INC000000506894"/>
    <s v="DEVICE HAS STOPPED RESPONDING TO POLLS. MDE_REGISTRADURIA_MUN_DABEIBA_ANTIOQUIA"/>
    <s v="CONECTIVIDAD WAN"/>
    <s v="Alta"/>
    <s v="Cerrado"/>
    <s v="RNEC-MONITOREO NIVEL 1"/>
    <s v="MAGDA LISETHE DUQUE GAMBA"/>
    <m/>
    <m/>
    <x v="21"/>
    <x v="543"/>
    <d v="2020-01-20T00:00:00"/>
    <d v="1899-12-30T08:22:13"/>
    <d v="2020-01-20T00:00:00"/>
    <d v="1899-12-30T14:01:56"/>
    <x v="54"/>
    <s v="Incumplido"/>
    <s v="05:39"/>
    <x v="0"/>
    <s v="00:00"/>
    <s v="Cumplido"/>
    <d v="1899-12-30T00:00:00"/>
    <s v="Cumplido"/>
  </r>
  <r>
    <s v="INC000000506896"/>
    <s v="DEVICE HAS STOPPED RESPONDING TO POLLS. MDE_REGISTRADURIA_MUN_REMEDIOS_ANTIOQUIA"/>
    <s v="CONECTIVIDAD WAN"/>
    <s v="Alta"/>
    <s v="Cerrado"/>
    <s v="RNEC-MONITOREO NIVEL 1"/>
    <s v="MAGDA LISETHE DUQUE GAMBA"/>
    <m/>
    <m/>
    <x v="21"/>
    <x v="543"/>
    <d v="2020-01-20T00:00:00"/>
    <d v="1899-12-30T08:22:13"/>
    <d v="2020-01-20T00:00:00"/>
    <d v="1899-12-30T14:03:52"/>
    <x v="84"/>
    <s v="Incumplido"/>
    <s v="05:41"/>
    <x v="0"/>
    <s v="00:00"/>
    <s v="Cumplido"/>
    <d v="1899-12-30T00:00:00"/>
    <s v="Cumplido"/>
  </r>
  <r>
    <s v="INC000000506897"/>
    <s v="DEVICE HAS STOPPED RESPONDING TO POLLS. CTG_REGISTRADURIA_MUN_CICUCO"/>
    <s v="CONECTIVIDAD WAN"/>
    <s v="Alta"/>
    <s v="Cerrado"/>
    <s v="RNEC-MONITOREO NIVEL 1"/>
    <s v="MAGDA LISETHE DUQUE GAMBA"/>
    <m/>
    <m/>
    <x v="21"/>
    <x v="839"/>
    <d v="2020-01-20T00:00:00"/>
    <d v="1899-12-30T08:22:16"/>
    <d v="2020-01-20T00:00:00"/>
    <d v="1899-12-30T14:06:24"/>
    <x v="84"/>
    <s v="Incumplido"/>
    <s v="05:44"/>
    <x v="0"/>
    <s v="00:00"/>
    <s v="Cumplido"/>
    <d v="1899-12-30T00:00:00"/>
    <s v="Cumplido"/>
  </r>
  <r>
    <s v="INC000000506898"/>
    <s v="DEVICE HAS STOPPED RESPONDING TO POLLS. CUC_REGIS_MUN_RAGONVALIA"/>
    <s v="CONECTIVIDAD WAN"/>
    <s v="Alta"/>
    <s v="Cerrado"/>
    <s v="RNEC-MONITOREO NIVEL 1"/>
    <s v="MAGDA LISETHE DUQUE GAMBA"/>
    <m/>
    <m/>
    <x v="21"/>
    <x v="840"/>
    <d v="2020-01-20T00:00:00"/>
    <d v="1899-12-30T08:22:20"/>
    <d v="2020-01-20T00:00:00"/>
    <d v="1899-12-30T14:10:25"/>
    <x v="84"/>
    <s v="Incumplido"/>
    <s v="05:48"/>
    <x v="0"/>
    <s v="00:00"/>
    <s v="Cumplido"/>
    <d v="1899-12-30T00:00:00"/>
    <s v="Cumplido"/>
  </r>
  <r>
    <s v="INC000000506900"/>
    <s v="DEVICE HAS STOPPED RESPONDING TO POLLS. BGA_REGISTRADURIA_AGUADA"/>
    <s v="CONECTIVIDAD WAN"/>
    <s v="Alta"/>
    <s v="Cerrado"/>
    <s v="RNEC-MONITOREO NIVEL 1"/>
    <s v="MAGDA LISETHE DUQUE GAMBA"/>
    <m/>
    <m/>
    <x v="21"/>
    <x v="841"/>
    <d v="2020-01-20T00:00:00"/>
    <d v="1899-12-30T08:22:21"/>
    <d v="2020-01-20T00:00:00"/>
    <d v="1899-12-30T14:15:45"/>
    <x v="84"/>
    <s v="Incumplido"/>
    <s v="05:53"/>
    <x v="0"/>
    <s v="00:00"/>
    <s v="Cumplido"/>
    <d v="1899-12-30T00:00:00"/>
    <s v="Cumplido"/>
  </r>
  <r>
    <s v="INC000000506912"/>
    <s v="Problemas inicio de sesión"/>
    <s v="DIRECTORIO ACTIVO"/>
    <s v="Baja"/>
    <s v="Cerrado"/>
    <s v="RNEC-SOPORTE SITIO NIVEL 1"/>
    <s v="HERMAN STEVEN BERMUDEZ CELY"/>
    <m/>
    <m/>
    <x v="21"/>
    <x v="842"/>
    <d v="2020-01-20T00:00:00"/>
    <d v="1899-12-30T08:25:14"/>
    <d v="2020-01-20T00:00:00"/>
    <d v="1899-12-30T09:15:42"/>
    <x v="78"/>
    <s v="Cumplido"/>
    <s v="00:11"/>
    <x v="1"/>
    <s v="00:03"/>
    <s v="Cumplido"/>
    <d v="1899-12-30T00:03:15"/>
    <s v="Cumplido"/>
  </r>
  <r>
    <s v="INC000000506914"/>
    <s v="DEVICE HAS STOPPED RESPONDING TO POLLS. SKTJ_REGISTRADURIA_CALDAS"/>
    <s v="CONECTIVIDAD WAN"/>
    <s v="Alta"/>
    <s v="Cerrado"/>
    <s v="RNEC-MONITOREO NIVEL 1"/>
    <s v="MAGDA LISETHE DUQUE GAMBA"/>
    <m/>
    <m/>
    <x v="21"/>
    <x v="833"/>
    <d v="2020-01-20T00:00:00"/>
    <d v="1899-12-30T08:20:04"/>
    <d v="2020-01-20T00:00:00"/>
    <d v="1899-12-30T14:21:05"/>
    <x v="84"/>
    <s v="Incumplido"/>
    <s v="06:01"/>
    <x v="0"/>
    <s v="00:00"/>
    <s v="Cumplido"/>
    <d v="1899-12-30T00:00:00"/>
    <s v="Cumplido"/>
  </r>
  <r>
    <s v="INC000000506916"/>
    <s v="DEVICE HAS STOPPED RESPONDING TO POLLS. SMR_REGISTRADURIA_MUN_SANTA_ANA_MAGDALENA"/>
    <s v="CONECTIVIDAD WAN"/>
    <s v="Alta"/>
    <s v="Cerrado"/>
    <s v="RNEC-MONITOREO NIVEL 1"/>
    <s v="MAGDA LISETHE DUQUE GAMBA"/>
    <m/>
    <m/>
    <x v="21"/>
    <x v="833"/>
    <d v="2020-01-20T00:00:00"/>
    <d v="1899-12-30T08:20:04"/>
    <d v="2020-01-20T00:00:00"/>
    <d v="1899-12-30T14:23:49"/>
    <x v="84"/>
    <s v="Incumplido"/>
    <s v="06:03"/>
    <x v="0"/>
    <s v="00:00"/>
    <s v="Cumplido"/>
    <d v="1899-12-30T00:00:00"/>
    <s v="Cumplido"/>
  </r>
  <r>
    <s v="INC000000506918"/>
    <s v="DEVICE HAS STOPPED RESPONDING TO POLLS. SKTJ_REGISTRADURIA_PAZ_DEL_RIO.yourdomain.com"/>
    <s v="CONECTIVIDAD WAN"/>
    <s v="Alta"/>
    <s v="Cerrado"/>
    <s v="RNEC-MONITOREO NIVEL 1"/>
    <s v="MAGDA LISETHE DUQUE GAMBA"/>
    <m/>
    <m/>
    <x v="21"/>
    <x v="837"/>
    <d v="2020-01-20T00:00:00"/>
    <d v="1899-12-30T08:21:06"/>
    <d v="2020-01-20T00:00:00"/>
    <d v="1899-12-30T14:33:00"/>
    <x v="84"/>
    <s v="Incumplido"/>
    <s v="06:11"/>
    <x v="0"/>
    <s v="00:00"/>
    <s v="Cumplido"/>
    <d v="1899-12-30T00:00:00"/>
    <s v="Cumplido"/>
  </r>
  <r>
    <s v="INC000000506919"/>
    <s v="DEVICE HAS STOPPED RESPONDING TO POLLS. VVC_REGISTRADURIA_PUERTO_RICO"/>
    <s v="CONECTIVIDAD WAN"/>
    <s v="Alta"/>
    <s v="Cerrado"/>
    <s v="RNEC-MONITOREO NIVEL 1"/>
    <s v="HERMAN STEVEN BERMUDEZ CELY"/>
    <m/>
    <m/>
    <x v="21"/>
    <x v="837"/>
    <d v="2020-01-20T00:00:00"/>
    <d v="1899-12-30T08:21:06"/>
    <d v="2020-01-20T00:00:00"/>
    <d v="1899-12-30T11:10:56"/>
    <x v="86"/>
    <s v="Incumplido"/>
    <s v="02:49"/>
    <x v="0"/>
    <s v="00:00"/>
    <s v="Cumplido"/>
    <d v="1899-12-30T00:00:00"/>
    <s v="Cumplido"/>
  </r>
  <r>
    <s v="INC000000506920"/>
    <s v="DEVICE HAS STOPPED RESPONDING TO POLLS. PSO_REGISTRADURIA_SAN_LORENZO"/>
    <s v="CONECTIVIDAD WAN"/>
    <s v="Alta"/>
    <s v="Cerrado"/>
    <s v="RNEC-MONITOREO NIVEL 1"/>
    <s v="HERMAN STEVEN BERMUDEZ CELY"/>
    <m/>
    <m/>
    <x v="21"/>
    <x v="834"/>
    <d v="2020-01-20T00:00:00"/>
    <d v="1899-12-30T08:21:07"/>
    <d v="2020-01-20T00:00:00"/>
    <d v="1899-12-30T11:25:48"/>
    <x v="86"/>
    <s v="Incumplido"/>
    <s v="03:04"/>
    <x v="0"/>
    <s v="00:00"/>
    <s v="Cumplido"/>
    <d v="1899-12-30T00:00:00"/>
    <s v="Cumplido"/>
  </r>
  <r>
    <s v="INC000000506923"/>
    <s v="DEVICE HAS STOPPED RESPONDING TO POLLS. BOG_REGISTRADURIA_UNE"/>
    <s v="CONECTIVIDAD WAN"/>
    <s v="Alta"/>
    <s v="Cerrado"/>
    <s v="RNEC-MONITOREO NIVEL 1"/>
    <s v="HERMAN STEVEN BERMUDEZ CELY"/>
    <m/>
    <m/>
    <x v="21"/>
    <x v="835"/>
    <d v="2020-01-20T00:00:00"/>
    <d v="1899-12-30T08:21:08"/>
    <d v="2020-01-20T00:00:00"/>
    <d v="1899-12-30T11:28:24"/>
    <x v="86"/>
    <s v="Incumplido"/>
    <s v="03:07"/>
    <x v="0"/>
    <s v="00:00"/>
    <s v="Cumplido"/>
    <d v="1899-12-30T00:00:00"/>
    <s v="Cumplido"/>
  </r>
  <r>
    <s v="INC000000506924"/>
    <s v="DEVICE HAS STOPPED RESPONDING TO POLLS. CLO_REGISTRADURIA_EL_DOVIO"/>
    <s v="CONECTIVIDAD WAN"/>
    <s v="Alta"/>
    <s v="Cerrado"/>
    <s v="RNEC-MONITOREO NIVEL 1"/>
    <s v="HERMAN STEVEN BERMUDEZ CELY"/>
    <m/>
    <m/>
    <x v="21"/>
    <x v="835"/>
    <d v="2020-01-20T00:00:00"/>
    <d v="1899-12-30T08:21:08"/>
    <d v="2020-01-20T00:00:00"/>
    <d v="1899-12-30T15:50:37"/>
    <x v="84"/>
    <s v="Incumplido"/>
    <s v="03:08"/>
    <x v="0"/>
    <s v="00:00"/>
    <s v="Cumplido"/>
    <d v="1899-12-30T00:00:00"/>
    <s v="Cumplido"/>
  </r>
  <r>
    <s v="INC000000506925"/>
    <s v="DEVICE HAS STOPPED RESPONDING TO POLLS. VUP_PUERTO_BELLO_NABUZIMAKE"/>
    <s v="CONECTIVIDAD WAN"/>
    <s v="Alta"/>
    <s v="Cerrado"/>
    <s v="RNEC-MONITOREO NIVEL 1"/>
    <s v="HERMAN STEVEN BERMUDEZ CELY"/>
    <m/>
    <m/>
    <x v="21"/>
    <x v="835"/>
    <d v="2020-01-20T00:00:00"/>
    <d v="1899-12-30T08:21:08"/>
    <d v="2020-01-20T00:00:00"/>
    <d v="1899-12-30T11:32:00"/>
    <x v="86"/>
    <s v="Incumplido"/>
    <s v="03:10"/>
    <x v="0"/>
    <s v="00:00"/>
    <s v="Cumplido"/>
    <d v="1899-12-30T00:00:00"/>
    <s v="Cumplido"/>
  </r>
  <r>
    <s v="INC000000506927"/>
    <s v="DEVICE HAS STOPPED RESPONDING TO POLLS. SKTJ_REGISTRADURIA_SOCHA"/>
    <s v="CONECTIVIDAD WAN"/>
    <s v="Alta"/>
    <s v="Cerrado"/>
    <s v="RNEC-MONITOREO NIVEL 1"/>
    <s v="HERMAN STEVEN BERMUDEZ CELY"/>
    <m/>
    <m/>
    <x v="21"/>
    <x v="838"/>
    <d v="2020-01-20T00:00:00"/>
    <d v="1899-12-30T08:22:11"/>
    <d v="2020-01-20T00:00:00"/>
    <d v="1899-12-30T11:34:35"/>
    <x v="86"/>
    <s v="Incumplido"/>
    <s v="03:12"/>
    <x v="0"/>
    <s v="00:00"/>
    <s v="Cumplido"/>
    <d v="1899-12-30T00:00:00"/>
    <s v="Cumplido"/>
  </r>
  <r>
    <s v="INC000000506928"/>
    <s v="DEVICE HAS STOPPED RESPONDING TO POLLS. UIB_REGISTRADURIA_CHOCO_ATRATO"/>
    <s v="CONECTIVIDAD WAN"/>
    <s v="Alta"/>
    <s v="Cerrado"/>
    <s v="RNEC-MONITOREO NIVEL 1"/>
    <s v="HERMAN STEVEN BERMUDEZ CELY"/>
    <m/>
    <m/>
    <x v="21"/>
    <x v="838"/>
    <d v="2020-01-20T00:00:00"/>
    <d v="1899-12-30T08:22:11"/>
    <d v="2020-01-20T00:00:00"/>
    <d v="1899-12-30T11:38:51"/>
    <x v="86"/>
    <s v="Incumplido"/>
    <s v="03:16"/>
    <x v="0"/>
    <s v="00:00"/>
    <s v="Cumplido"/>
    <d v="1899-12-30T00:00:00"/>
    <s v="Cumplido"/>
  </r>
  <r>
    <s v="INC000000506931"/>
    <s v="DEVICE HAS STOPPED RESPONDING TO POLLS. PPN_REGISTRADURIA_ALMAGUER"/>
    <s v="CONECTIVIDAD WAN"/>
    <s v="Alta"/>
    <s v="Cerrado"/>
    <s v="RNEC-MONITOREO NIVEL 1"/>
    <s v="HERMAN STEVEN BERMUDEZ CELY"/>
    <m/>
    <m/>
    <x v="21"/>
    <x v="836"/>
    <d v="2020-01-20T00:00:00"/>
    <d v="1899-12-30T08:22:12"/>
    <d v="2020-01-20T00:00:00"/>
    <d v="1899-12-30T14:28:11"/>
    <x v="84"/>
    <s v="Incumplido"/>
    <s v="03:21"/>
    <x v="0"/>
    <s v="00:00"/>
    <s v="Cumplido"/>
    <d v="1899-12-30T00:00:00"/>
    <s v="Cumplido"/>
  </r>
  <r>
    <s v="INC000000506932"/>
    <s v="DEVICE HAS STOPPED RESPONDING TO POLLS. MDE_REGISTRADURIA_MUN_CAREPA_ANTIOQUIA"/>
    <s v="CONECTIVIDAD WAN"/>
    <s v="Alta"/>
    <s v="Cerrado"/>
    <s v="RNEC-MONITOREO NIVEL 1"/>
    <s v="HERMAN STEVEN BERMUDEZ CELY"/>
    <m/>
    <m/>
    <x v="21"/>
    <x v="543"/>
    <d v="2020-01-20T00:00:00"/>
    <d v="1899-12-30T08:22:13"/>
    <d v="2020-01-20T00:00:00"/>
    <d v="1899-12-30T11:42:39"/>
    <x v="86"/>
    <s v="Incumplido"/>
    <s v="03:20"/>
    <x v="0"/>
    <s v="00:00"/>
    <s v="Cumplido"/>
    <d v="1899-12-30T00:00:00"/>
    <s v="Cumplido"/>
  </r>
  <r>
    <s v="INC000000506935"/>
    <s v="DEVICE HAS STOPPED RESPONDING TO POLLS. IBE_REGISTRADURIA_ARMERO"/>
    <s v="CONECTIVIDAD WAN"/>
    <s v="Alta"/>
    <s v="Cerrado"/>
    <s v="RNEC-MONITOREO NIVEL 1"/>
    <s v="HERMAN STEVEN BERMUDEZ CELY"/>
    <m/>
    <m/>
    <x v="21"/>
    <x v="543"/>
    <d v="2020-01-20T00:00:00"/>
    <d v="1899-12-30T08:22:13"/>
    <d v="2020-01-20T00:00:00"/>
    <d v="1899-12-30T11:44:40"/>
    <x v="86"/>
    <s v="Incumplido"/>
    <s v="03:22"/>
    <x v="0"/>
    <s v="00:00"/>
    <s v="Cumplido"/>
    <d v="1899-12-30T00:00:00"/>
    <s v="Cumplido"/>
  </r>
  <r>
    <s v="INC000000506936"/>
    <s v="DEVICE HAS STOPPED RESPONDING TO POLLS. MDE_REGISTRADURIA_MUN_AMALFI_ANTIOQUIA"/>
    <s v="CONECTIVIDAD WAN"/>
    <s v="Alta"/>
    <s v="Cerrado"/>
    <s v="RNEC-MONITOREO NIVEL 1"/>
    <s v="HERMAN STEVEN BERMUDEZ CELY"/>
    <m/>
    <m/>
    <x v="21"/>
    <x v="843"/>
    <d v="2020-01-20T00:00:00"/>
    <d v="1899-12-30T08:22:14"/>
    <d v="2020-01-20T00:00:00"/>
    <d v="1899-12-30T11:46:35"/>
    <x v="86"/>
    <s v="Incumplido"/>
    <s v="03:24"/>
    <x v="0"/>
    <s v="00:00"/>
    <s v="Cumplido"/>
    <d v="1899-12-30T00:00:00"/>
    <s v="Cumplido"/>
  </r>
  <r>
    <s v="INC000000506937"/>
    <s v="DEVICE HAS STOPPED RESPONDING TO POLLS. IBE_REGISTRADURIA_LIBANO"/>
    <s v="CONECTIVIDAD WAN"/>
    <s v="Alta"/>
    <s v="Cerrado"/>
    <s v="RNEC-MONITOREO NIVEL 1"/>
    <s v="HERMAN STEVEN BERMUDEZ CELY"/>
    <m/>
    <m/>
    <x v="21"/>
    <x v="843"/>
    <d v="2020-01-20T00:00:00"/>
    <d v="1899-12-30T08:22:14"/>
    <d v="2020-01-20T00:00:00"/>
    <d v="1899-12-30T11:48:55"/>
    <x v="86"/>
    <s v="Incumplido"/>
    <s v="03:26"/>
    <x v="0"/>
    <s v="00:00"/>
    <s v="Cumplido"/>
    <d v="1899-12-30T00:00:00"/>
    <s v="Cumplido"/>
  </r>
  <r>
    <s v="INC000000506938"/>
    <s v="DEVICE HAS STOPPED RESPONDING TO POLLS. CLO_REGISTRADURIA_EL_CAIRO_VALLE"/>
    <s v="CONECTIVIDAD WAN"/>
    <s v="Alta"/>
    <s v="Cerrado"/>
    <s v="RNEC-MONITOREO NIVEL 1"/>
    <s v="HERMAN STEVEN BERMUDEZ CELY"/>
    <m/>
    <m/>
    <x v="21"/>
    <x v="843"/>
    <d v="2020-01-20T00:00:00"/>
    <d v="1899-12-30T08:22:14"/>
    <d v="2020-01-20T00:00:00"/>
    <d v="1899-12-30T11:57:26"/>
    <x v="86"/>
    <s v="Incumplido"/>
    <s v="03:35"/>
    <x v="0"/>
    <s v="00:00"/>
    <s v="Cumplido"/>
    <d v="1899-12-30T00:00:00"/>
    <s v="Cumplido"/>
  </r>
  <r>
    <s v="INC000000506940"/>
    <s v="DEVICE HAS STOPPED RESPONDING TO POLLS. BGA_REGISTRADURIA_LA_BELLEZA"/>
    <s v="CONECTIVIDAD WAN"/>
    <s v="Alta"/>
    <s v="Cerrado"/>
    <s v="RNEC-MONITOREO NIVEL 1"/>
    <s v="HERMAN STEVEN BERMUDEZ CELY"/>
    <m/>
    <m/>
    <x v="21"/>
    <x v="536"/>
    <d v="2020-01-20T00:00:00"/>
    <d v="1899-12-30T08:22:15"/>
    <d v="2020-01-20T00:00:00"/>
    <d v="1899-12-30T12:00:16"/>
    <x v="86"/>
    <s v="Incumplido"/>
    <s v="03:38"/>
    <x v="0"/>
    <s v="00:00"/>
    <s v="Cumplido"/>
    <d v="1899-12-30T00:00:00"/>
    <s v="Cumplido"/>
  </r>
  <r>
    <s v="INC000000506941"/>
    <s v="DEVICE HAS STOPPED RESPONDING TO POLLS. BOG_REGISTRADURIA_MACHETA"/>
    <s v="CONECTIVIDAD WAN"/>
    <s v="Alta"/>
    <s v="Cerrado"/>
    <s v="RNEC-MONITOREO NIVEL 1"/>
    <s v="HERMAN STEVEN BERMUDEZ CELY"/>
    <m/>
    <m/>
    <x v="21"/>
    <x v="839"/>
    <d v="2020-01-20T00:00:00"/>
    <d v="1899-12-30T08:22:16"/>
    <d v="2020-01-20T00:00:00"/>
    <d v="1899-12-30T12:02:07"/>
    <x v="86"/>
    <s v="Incumplido"/>
    <s v="03:39"/>
    <x v="0"/>
    <s v="00:00"/>
    <s v="Cumplido"/>
    <d v="1899-12-30T00:00:00"/>
    <s v="Cumplido"/>
  </r>
  <r>
    <s v="INC000000506943"/>
    <s v="DEVICE HAS STOPPED RESPONDING TO POLLS. BGA_REGISTRADURIA_CONTRATACION"/>
    <s v="CONECTIVIDAD WAN"/>
    <s v="Alta"/>
    <s v="Cerrado"/>
    <s v="RNEC-MONITOREO NIVEL 1"/>
    <s v="HERMAN STEVEN BERMUDEZ CELY"/>
    <m/>
    <m/>
    <x v="21"/>
    <x v="840"/>
    <d v="2020-01-20T00:00:00"/>
    <d v="1899-12-30T08:22:20"/>
    <d v="2020-01-20T00:00:00"/>
    <d v="1899-12-30T12:04:21"/>
    <x v="86"/>
    <s v="Incumplido"/>
    <s v="03:42"/>
    <x v="0"/>
    <s v="00:00"/>
    <s v="Cumplido"/>
    <d v="1899-12-30T00:00:00"/>
    <s v="Cumplido"/>
  </r>
  <r>
    <s v="INC000000506945"/>
    <s v="DEVICE HAS STOPPED RESPONDING TO POLLS. CTG_REGISTRADURIA_CALAMAR_BOLIVAR"/>
    <s v="CONECTIVIDAD WAN"/>
    <s v="Alta"/>
    <s v="Cerrado"/>
    <s v="RNEC-MONITOREO NIVEL 1"/>
    <s v="HERMAN STEVEN BERMUDEZ CELY"/>
    <m/>
    <m/>
    <x v="21"/>
    <x v="840"/>
    <d v="2020-01-20T00:00:00"/>
    <d v="1899-12-30T08:22:20"/>
    <d v="2020-01-20T00:00:00"/>
    <d v="1899-12-30T12:06:55"/>
    <x v="86"/>
    <s v="Incumplido"/>
    <s v="03:44"/>
    <x v="0"/>
    <s v="00:00"/>
    <s v="Cumplido"/>
    <d v="1899-12-30T00:00:00"/>
    <s v="Cumplido"/>
  </r>
  <r>
    <s v="INC000000506946"/>
    <s v="DEVICE HAS STOPPED RESPONDING TO POLLS. BGA_REGISTRADURIA_CHIPATA"/>
    <s v="CONECTIVIDAD WAN"/>
    <s v="Alta"/>
    <s v="Cerrado"/>
    <s v="RNEC-MONITOREO NIVEL 1"/>
    <s v="HERMAN STEVEN BERMUDEZ CELY"/>
    <m/>
    <m/>
    <x v="21"/>
    <x v="840"/>
    <d v="2020-01-20T00:00:00"/>
    <d v="1899-12-30T08:22:20"/>
    <d v="2020-01-20T00:00:00"/>
    <d v="1899-12-30T12:09:37"/>
    <x v="86"/>
    <s v="Incumplido"/>
    <s v="03:47"/>
    <x v="0"/>
    <s v="00:00"/>
    <s v="Cumplido"/>
    <d v="1899-12-30T00:00:00"/>
    <s v="Cumplido"/>
  </r>
  <r>
    <s v="INC000000506947"/>
    <s v="DEVICE HAS STOPPED RESPONDING TO POLLS. SMR_REGISTRADURIA_ZAPAYAN"/>
    <s v="CONECTIVIDAD WAN"/>
    <s v="Alta"/>
    <s v="Cerrado"/>
    <s v="RNEC-MONITOREO NIVEL 1"/>
    <s v="HERMAN STEVEN BERMUDEZ CELY"/>
    <m/>
    <m/>
    <x v="21"/>
    <x v="841"/>
    <d v="2020-01-20T00:00:00"/>
    <d v="1899-12-30T08:22:21"/>
    <d v="2020-01-20T00:00:00"/>
    <d v="1899-12-30T12:11:18"/>
    <x v="86"/>
    <s v="Incumplido"/>
    <s v="03:48"/>
    <x v="0"/>
    <s v="00:00"/>
    <s v="Cumplido"/>
    <d v="1899-12-30T00:00:00"/>
    <s v="Cumplido"/>
  </r>
  <r>
    <s v="INC000000506951"/>
    <s v="DEVICE HAS STOPPED RESPONDING TO POLLS. PSO_REGISTRADURIA_LEIVA"/>
    <s v="CONECTIVIDAD WAN"/>
    <s v="Alta"/>
    <s v="Cerrado"/>
    <s v="RNEC-MONITOREO NIVEL 1"/>
    <s v="HERMAN STEVEN BERMUDEZ CELY"/>
    <m/>
    <m/>
    <x v="21"/>
    <x v="844"/>
    <d v="2020-01-20T00:00:00"/>
    <d v="1899-12-30T08:23:09"/>
    <d v="2020-01-20T00:00:00"/>
    <d v="1899-12-30T12:13:57"/>
    <x v="86"/>
    <s v="Incumplido"/>
    <s v="03:50"/>
    <x v="0"/>
    <s v="00:00"/>
    <s v="Cumplido"/>
    <d v="1899-12-30T00:00:00"/>
    <s v="Cumplido"/>
  </r>
  <r>
    <s v="INC000000506952"/>
    <s v="DEVICE HAS STOPPED RESPONDING TO POLLS. PPN_REGISTRADURIA_MUN_GUAPI_CAUCA"/>
    <s v="CONECTIVIDAD WAN"/>
    <s v="Alta"/>
    <s v="Cerrado"/>
    <s v="RNEC-MONITOREO NIVEL 1"/>
    <s v="HERMAN STEVEN BERMUDEZ CELY"/>
    <m/>
    <m/>
    <x v="21"/>
    <x v="844"/>
    <d v="2020-01-20T00:00:00"/>
    <d v="1899-12-30T08:23:09"/>
    <d v="2020-01-20T00:00:00"/>
    <d v="1899-12-30T12:16:36"/>
    <x v="54"/>
    <s v="Incumplido"/>
    <s v="03:53"/>
    <x v="0"/>
    <s v="00:00"/>
    <s v="Cumplido"/>
    <d v="1899-12-30T00:00:00"/>
    <s v="Cumplido"/>
  </r>
  <r>
    <s v="INC000000506953"/>
    <s v="DEVICE HAS STOPPED RESPONDING TO POLLS. GUS_REGISTRADURIA_MUN_SANTASOFIA_BOYACA"/>
    <s v="CONECTIVIDAD WAN"/>
    <s v="Alta"/>
    <s v="Cerrado"/>
    <s v="RNEC-MONITOREO NIVEL 1"/>
    <s v="HERMAN STEVEN BERMUDEZ CELY"/>
    <m/>
    <m/>
    <x v="21"/>
    <x v="844"/>
    <d v="2020-01-20T00:00:00"/>
    <d v="1899-12-30T08:23:09"/>
    <d v="2020-01-20T00:00:00"/>
    <d v="1899-12-30T12:18:23"/>
    <x v="54"/>
    <s v="Incumplido"/>
    <s v="03:55"/>
    <x v="0"/>
    <s v="00:00"/>
    <s v="Cumplido"/>
    <d v="1899-12-30T00:00:00"/>
    <s v="Cumplido"/>
  </r>
  <r>
    <s v="INC000000506982"/>
    <s v="Problemas con el servidor Exange"/>
    <s v="CONECTIVIDAD LAN"/>
    <s v="Media"/>
    <s v="Cerrado"/>
    <s v="RNEC-SOPORTE SITIO NIVEL 1"/>
    <s v="JUAN FELIPE CAICEDO BARRETO"/>
    <m/>
    <m/>
    <x v="21"/>
    <x v="845"/>
    <d v="2020-01-20T00:00:00"/>
    <d v="1899-12-30T08:55:11"/>
    <d v="2020-01-20T00:00:00"/>
    <d v="1899-12-30T10:17:57"/>
    <x v="78"/>
    <s v="Cumplido"/>
    <s v="01:26"/>
    <x v="1"/>
    <s v="00:03"/>
    <s v="Cumplido"/>
    <d v="1899-12-30T00:03:20"/>
    <s v="Cumplido"/>
  </r>
  <r>
    <s v="INC000000506984"/>
    <s v="Falla correo - Dirección Nacional de Identificación"/>
    <s v="CORREO ELECTRÓNICO"/>
    <s v="Media"/>
    <s v="Cerrado"/>
    <s v="RNEC-SOPORTE SITIO NIVEL 1"/>
    <s v="JUAN FELIPE CAICEDO BARRETO"/>
    <m/>
    <m/>
    <x v="21"/>
    <x v="846"/>
    <d v="2020-01-20T00:00:00"/>
    <d v="1899-12-30T08:54:15"/>
    <d v="2020-01-20T00:00:00"/>
    <d v="1899-12-30T10:18:56"/>
    <x v="78"/>
    <s v="Cumplido"/>
    <s v="01:25"/>
    <x v="1"/>
    <s v="00:00"/>
    <s v="Cumplido"/>
    <d v="1899-12-30T00:00:28"/>
    <s v="Cumplido"/>
  </r>
  <r>
    <s v="INC000000506993"/>
    <s v="DEVICE HAS STOPPED RESPONDING TO POLLS. UIB_REGISTRADURIA_MUN_JURADO_CHOCO"/>
    <s v="CONECTIVIDAD WAN"/>
    <s v="Alta"/>
    <s v="Cerrado"/>
    <s v="RNEC-MONITOREO NIVEL 1"/>
    <s v="DIEGO ARMANDO ROMERO RODRIGUEZ"/>
    <m/>
    <m/>
    <x v="21"/>
    <x v="847"/>
    <d v="2020-01-20T00:00:00"/>
    <d v="1899-12-30T09:11:31"/>
    <d v="2020-01-20T00:00:00"/>
    <d v="1899-12-30T09:57:16"/>
    <x v="78"/>
    <s v="Cumplido"/>
    <s v="00:45"/>
    <x v="0"/>
    <s v="00:00"/>
    <s v="Cumplido"/>
    <d v="1899-12-30T00:00:00"/>
    <s v="Cumplido"/>
  </r>
  <r>
    <s v="INC000000506995"/>
    <s v="Conectividad Nula"/>
    <s v="CONECTIVIDAD LAN"/>
    <s v="Media"/>
    <s v="Cerrado"/>
    <s v="RNEC-SOPORTE SITIO NIVEL 1"/>
    <s v="JHONN H PLAZAS BLANCO"/>
    <m/>
    <m/>
    <x v="21"/>
    <x v="848"/>
    <d v="2020-01-20T00:00:00"/>
    <d v="1899-12-30T09:19:22"/>
    <d v="2020-01-20T00:00:00"/>
    <d v="1899-12-30T11:53:07"/>
    <x v="86"/>
    <s v="Cumplido"/>
    <s v="02:34"/>
    <x v="2"/>
    <s v="00:01"/>
    <s v="Cumplido"/>
    <d v="1899-12-30T00:01:02"/>
    <s v="Cumplido"/>
  </r>
  <r>
    <s v="INC000000507001"/>
    <s v="DEVICE HAS STOPPED RESPONDING TO POLLS. CTG_REGISTRADURIA_NOROSI"/>
    <s v="CONECTIVIDAD WAN"/>
    <s v="Alta"/>
    <s v="Cerrado"/>
    <s v="RNEC-MONITOREO NIVEL 1"/>
    <s v="HERMAN STEVEN BERMUDEZ CELY"/>
    <m/>
    <m/>
    <x v="21"/>
    <x v="536"/>
    <d v="2020-01-20T00:00:00"/>
    <d v="1899-12-30T08:22:15"/>
    <d v="2020-01-20T00:00:00"/>
    <d v="1899-12-30T12:20:06"/>
    <x v="54"/>
    <s v="Incumplido"/>
    <s v="03:57"/>
    <x v="0"/>
    <s v="00:00"/>
    <s v="Cumplido"/>
    <d v="1899-12-30T00:00:00"/>
    <s v="Cumplido"/>
  </r>
  <r>
    <s v="INC000000507002"/>
    <s v="DEVICE HAS STOPPED RESPONDING TO POLLS. BOG_REGISTRADURIA_GRANADA"/>
    <s v="CONECTIVIDAD WAN"/>
    <s v="Alta"/>
    <s v="Cerrado"/>
    <s v="RNEC-MONITOREO NIVEL 1"/>
    <s v="HERMAN STEVEN BERMUDEZ CELY"/>
    <m/>
    <m/>
    <x v="21"/>
    <x v="839"/>
    <d v="2020-01-20T00:00:00"/>
    <d v="1899-12-30T08:22:16"/>
    <d v="2020-01-20T00:00:00"/>
    <d v="1899-12-30T12:22:51"/>
    <x v="54"/>
    <s v="Incumplido"/>
    <s v="04:00"/>
    <x v="0"/>
    <s v="00:00"/>
    <s v="Cumplido"/>
    <d v="1899-12-30T00:00:00"/>
    <s v="Cumplido"/>
  </r>
  <r>
    <s v="INC000000507004"/>
    <s v="DEVICE HAS STOPPED RESPONDING TO POLLS. SKTJ_REGISTRADURIA_GACHANTIVA"/>
    <s v="CONECTIVIDAD WAN"/>
    <s v="Alta"/>
    <s v="Cerrado"/>
    <s v="RNEC-MONITOREO NIVEL 1"/>
    <s v="ALBA YINET CORREDOR ESTEPA"/>
    <m/>
    <m/>
    <x v="21"/>
    <x v="840"/>
    <d v="2020-01-20T00:00:00"/>
    <d v="1899-12-30T08:22:20"/>
    <d v="2020-01-20T00:00:00"/>
    <d v="1899-12-30T15:04:24"/>
    <x v="84"/>
    <s v="Incumplido"/>
    <s v="06:42"/>
    <x v="0"/>
    <s v="00:00"/>
    <s v="Cumplido"/>
    <d v="1899-12-30T00:00:00"/>
    <s v="Cumplido"/>
  </r>
  <r>
    <s v="INC000000507006"/>
    <s v="DEVICE HAS STOPPED RESPONDING TO POLLS. MTR_REGISTRADURIA_MOMIL"/>
    <s v="CONECTIVIDAD WAN"/>
    <s v="Alta"/>
    <s v="Cerrado"/>
    <s v="RNEC-MONITOREO NIVEL 1"/>
    <s v="ALBA YINET CORREDOR ESTEPA"/>
    <m/>
    <m/>
    <x v="21"/>
    <x v="844"/>
    <d v="2020-01-20T00:00:00"/>
    <d v="1899-12-30T08:23:09"/>
    <d v="2020-01-20T00:00:00"/>
    <d v="1899-12-30T15:53:25"/>
    <x v="84"/>
    <s v="Incumplido"/>
    <s v="07:30"/>
    <x v="0"/>
    <s v="00:00"/>
    <s v="Cumplido"/>
    <d v="1899-12-30T00:00:00"/>
    <s v="Cumplido"/>
  </r>
  <r>
    <s v="INC000000507010"/>
    <s v="No Sincroniza Correo Outlook"/>
    <s v="CONECTIVIDAD LAN"/>
    <s v="Media"/>
    <s v="Cerrado"/>
    <s v="RNEC-SOPORTE SITIO NIVEL 1"/>
    <s v="HERMAN STEVEN BERMUDEZ CELY"/>
    <m/>
    <m/>
    <x v="21"/>
    <x v="849"/>
    <d v="2020-01-20T00:00:00"/>
    <d v="1899-12-30T08:34:57"/>
    <d v="2020-01-20T00:00:00"/>
    <d v="1899-12-30T09:12:09"/>
    <x v="78"/>
    <s v="Cumplido"/>
    <s v="00:08"/>
    <x v="1"/>
    <s v="00:02"/>
    <s v="Cumplido"/>
    <d v="1899-12-30T00:02:43"/>
    <s v="Cumplido"/>
  </r>
  <r>
    <s v="INC000000507013"/>
    <s v="Usuario reporta problemas con la Red."/>
    <s v="CONECTIVIDAD LAN"/>
    <s v="Baja"/>
    <s v="Cerrado"/>
    <s v="RNEC-MESA NIVEL 1"/>
    <s v="DIEGO FERNANDO ARCINIEGAS GUALTEROS"/>
    <m/>
    <m/>
    <x v="21"/>
    <x v="850"/>
    <d v="2020-01-20T00:00:00"/>
    <d v="1899-12-30T08:36:06"/>
    <d v="2020-01-20T00:00:00"/>
    <d v="1899-12-30T11:34:52"/>
    <x v="86"/>
    <s v="Cumplido"/>
    <s v="00:36"/>
    <x v="1"/>
    <s v="00:01"/>
    <s v="Cumplido"/>
    <d v="1899-12-30T00:02:43"/>
    <s v="Cumplido"/>
  </r>
  <r>
    <s v="INC000000507020"/>
    <s v="DEVICE HAS STOPPED RESPONDING TO POLLS. BOG_REGISTRADURIA_YACOPI"/>
    <s v="CONECTIVIDAD WAN"/>
    <s v="Alta"/>
    <s v="Cerrado"/>
    <s v="RNEC-MONITOREO NIVEL 1"/>
    <s v="MAGDA LISETHE DUQUE GAMBA"/>
    <m/>
    <m/>
    <x v="21"/>
    <x v="851"/>
    <d v="2020-01-20T00:00:00"/>
    <d v="1899-12-30T08:45:13"/>
    <d v="2020-01-20T00:00:00"/>
    <d v="1899-12-30T09:32:42"/>
    <x v="78"/>
    <s v="Cumplido"/>
    <s v="00:41"/>
    <x v="0"/>
    <s v="00:00"/>
    <s v="Cumplido"/>
    <d v="1899-12-30T00:00:00"/>
    <s v="Cumplido"/>
  </r>
  <r>
    <s v="INC000000507023"/>
    <s v="DEVICE HAS STOPPED RESPONDING TO POLLS. VUP_REGISTRADURIA_BOSCONIA_CESAR"/>
    <s v="CONECTIVIDAD WAN"/>
    <s v="Alta"/>
    <s v="Cerrado"/>
    <s v="RNEC-MONITOREO NIVEL 1"/>
    <s v="DIEGO ARMANDO ROMERO RODRIGUEZ"/>
    <m/>
    <m/>
    <x v="21"/>
    <x v="852"/>
    <d v="2020-01-20T00:00:00"/>
    <d v="1899-12-30T08:52:14"/>
    <d v="2020-01-20T00:00:00"/>
    <d v="1899-12-30T10:09:06"/>
    <x v="78"/>
    <s v="Cumplido"/>
    <s v="01:13"/>
    <x v="0"/>
    <s v="00:00"/>
    <s v="Cumplido"/>
    <d v="1899-12-30T00:00:00"/>
    <s v="Cumplido"/>
  </r>
  <r>
    <s v="INC000000507049"/>
    <s v="Falla Navegacion"/>
    <s v="CONECTIVIDAD LAN"/>
    <s v="Media"/>
    <s v="Cerrado"/>
    <s v="RNEC-SOPORTE SITIO NIVEL 1"/>
    <s v="JHONN H PLAZAS BLANCO"/>
    <m/>
    <m/>
    <x v="21"/>
    <x v="853"/>
    <d v="2020-01-20T00:00:00"/>
    <d v="1899-12-30T09:32:58"/>
    <d v="2020-01-20T00:00:00"/>
    <d v="1899-12-30T11:36:58"/>
    <x v="86"/>
    <s v="Cumplido"/>
    <s v="00:05"/>
    <x v="1"/>
    <s v="00:01"/>
    <s v="Cumplido"/>
    <d v="1899-12-30T00:01:13"/>
    <s v="Cumplido"/>
  </r>
  <r>
    <s v="INC000000507057"/>
    <s v="Fallas de conexión Vpn"/>
    <s v="VPN SSL"/>
    <s v="Alta"/>
    <s v="Cerrado"/>
    <s v="RNEC-MESA NIVEL 1"/>
    <s v="LINA MARIA CRUZ BARRAGAN"/>
    <m/>
    <m/>
    <x v="21"/>
    <x v="854"/>
    <d v="2020-01-20T00:00:00"/>
    <d v="1899-12-30T09:45:04"/>
    <d v="2020-01-20T00:00:00"/>
    <d v="1899-12-30T09:48:56"/>
    <x v="78"/>
    <s v="Cumplido"/>
    <s v="00:06"/>
    <x v="1"/>
    <s v="00:02"/>
    <s v="Cumplido"/>
    <d v="1899-12-30T00:00:00"/>
    <s v="Cumplido"/>
  </r>
  <r>
    <s v="INC000000507071"/>
    <s v="DEVICE HAS STOPPED RESPONDING TO POLLS. SMR_REGISTRADURIA_AUX_SANTA_MARTA_MAGDALENA"/>
    <s v="CONECTIVIDAD WAN"/>
    <s v="Alta"/>
    <s v="Cerrado"/>
    <s v="RNEC-NIVEL 2 WAN"/>
    <s v="IVAN ANDRES DIAZ BARRETO"/>
    <m/>
    <m/>
    <x v="21"/>
    <x v="855"/>
    <d v="2020-01-20T00:00:00"/>
    <d v="1899-12-30T09:58:39"/>
    <d v="2020-01-20T00:00:00"/>
    <d v="1899-12-30T10:55:14"/>
    <x v="86"/>
    <s v="Cumplido"/>
    <s v="00:55"/>
    <x v="0"/>
    <s v="00:00"/>
    <s v="Cumplido"/>
    <d v="1899-12-30T00:00:00"/>
    <s v="Cumplido"/>
  </r>
  <r>
    <s v="INC000000507085"/>
    <s v="DEVICE HAS STOPPED RESPONDING TO POLLS. RCH_REGISTRADURIA_DIBULLA"/>
    <s v="CONECTIVIDAD WAN"/>
    <s v="Alta"/>
    <s v="Cerrado"/>
    <s v="RNEC-MONITOREO NIVEL 1"/>
    <s v="HERMAN STEVEN BERMUDEZ CELY"/>
    <m/>
    <m/>
    <x v="21"/>
    <x v="856"/>
    <d v="2020-01-20T00:00:00"/>
    <d v="1899-12-30T10:09:41"/>
    <d v="2020-01-20T00:00:00"/>
    <d v="1899-12-30T12:24:45"/>
    <x v="54"/>
    <s v="Incumplido"/>
    <s v="02:15"/>
    <x v="0"/>
    <s v="00:00"/>
    <s v="Cumplido"/>
    <d v="1899-12-30T00:00:00"/>
    <s v="Cumplido"/>
  </r>
  <r>
    <s v="INC000000507101"/>
    <s v="DEVICE HAS STOPPED RESPONDING TO POLLS. GUS_REGISTRADURIA_MUN_GUAYATA_BOYACA"/>
    <s v="CONECTIVIDAD WAN"/>
    <s v="Alta"/>
    <s v="Cerrado"/>
    <s v="RNEC-MONITOREO NIVEL 1"/>
    <s v="ALBA YINET CORREDOR ESTEPA"/>
    <m/>
    <m/>
    <x v="21"/>
    <x v="857"/>
    <d v="2020-01-20T00:00:00"/>
    <d v="1899-12-30T08:22:22"/>
    <d v="2020-01-20T00:00:00"/>
    <d v="1899-12-30T15:20:31"/>
    <x v="84"/>
    <s v="Incumplido"/>
    <s v="06:58"/>
    <x v="0"/>
    <s v="00:00"/>
    <s v="Cumplido"/>
    <d v="1899-12-30T00:00:00"/>
    <s v="Cumplido"/>
  </r>
  <r>
    <s v="INC000000507102"/>
    <s v="DEVICE HAS STOPPED RESPONDING TO POLLS. BGA_REGISTRADURIA_MUN_SAN_ANDRES_SANTANDER"/>
    <s v="CONECTIVIDAD WAN"/>
    <s v="Alta"/>
    <s v="Cerrado"/>
    <s v="RNEC-MONITOREO NIVEL 1"/>
    <s v="JOHANNA MILENA SALAMANCA RINCON"/>
    <m/>
    <m/>
    <x v="21"/>
    <x v="858"/>
    <d v="2020-01-20T00:00:00"/>
    <d v="1899-12-30T08:22:23"/>
    <d v="2020-01-20T00:00:00"/>
    <d v="1899-12-30T23:24:34"/>
    <x v="93"/>
    <s v="Incumplido"/>
    <s v="14:08"/>
    <x v="0"/>
    <s v="00:00"/>
    <s v="Cumplido"/>
    <d v="1899-12-30T00:00:00"/>
    <s v="Cumplido"/>
  </r>
  <r>
    <s v="INC000000507103"/>
    <s v="DEVICE HAS STOPPED RESPONDING TO POLLS. BOG_REGISTRADURIA_GUTIERREZ"/>
    <s v="CONECTIVIDAD WAN"/>
    <s v="Alta"/>
    <s v="Cerrado"/>
    <s v="RNEC-MONITOREO NIVEL 1"/>
    <s v="ALBA YINET CORREDOR ESTEPA"/>
    <m/>
    <m/>
    <x v="21"/>
    <x v="858"/>
    <d v="2020-01-20T00:00:00"/>
    <d v="1899-12-30T08:22:23"/>
    <d v="2020-01-20T00:00:00"/>
    <d v="1899-12-30T15:50:40"/>
    <x v="84"/>
    <s v="Incumplido"/>
    <s v="07:28"/>
    <x v="0"/>
    <s v="00:00"/>
    <s v="Cumplido"/>
    <d v="1899-12-30T00:00:00"/>
    <s v="Cumplido"/>
  </r>
  <r>
    <s v="INC000000507104"/>
    <s v="DEVICE HAS STOPPED RESPONDING TO POLLS. SJE_REGISTRADURIA_MUN_CALAMAR_GUAVIARE"/>
    <s v="CONECTIVIDAD WAN"/>
    <s v="Alta"/>
    <s v="Cerrado"/>
    <s v="RNEC-MONITOREO NIVEL 1"/>
    <s v="ALBA YINET CORREDOR ESTEPA"/>
    <m/>
    <m/>
    <x v="21"/>
    <x v="844"/>
    <d v="2020-01-20T00:00:00"/>
    <d v="1899-12-30T08:23:09"/>
    <d v="2020-01-20T00:00:00"/>
    <d v="1899-12-30T15:56:50"/>
    <x v="84"/>
    <s v="Incumplido"/>
    <s v="07:33"/>
    <x v="0"/>
    <s v="00:00"/>
    <s v="Cumplido"/>
    <d v="1899-12-30T00:00:00"/>
    <s v="Cumplido"/>
  </r>
  <r>
    <s v="INC000000507106"/>
    <s v="DEVICE HAS STOPPED RESPONDING TO POLLS. PSO_REGISTRADURIA_SAN_PEDRO_DE_CARTAGO"/>
    <s v="CONECTIVIDAD WAN"/>
    <s v="Alta"/>
    <s v="Cerrado"/>
    <s v="RNEC-MONITOREO NIVEL 1"/>
    <s v="ALBA YINET CORREDOR ESTEPA"/>
    <m/>
    <m/>
    <x v="21"/>
    <x v="844"/>
    <d v="2020-01-20T00:00:00"/>
    <d v="1899-12-30T08:23:09"/>
    <d v="2020-01-20T00:00:00"/>
    <d v="1899-12-30T15:59:53"/>
    <x v="84"/>
    <s v="Incumplido"/>
    <s v="07:36"/>
    <x v="0"/>
    <s v="00:00"/>
    <s v="Cumplido"/>
    <d v="1899-12-30T00:00:00"/>
    <s v="Cumplido"/>
  </r>
  <r>
    <s v="INC000000507107"/>
    <s v="DEVICE HAS STOPPED RESPONDING TO POLLS. PSO_REGISTRADURIA_CONSACA"/>
    <s v="CONECTIVIDAD WAN"/>
    <s v="Alta"/>
    <s v="Cerrado"/>
    <s v="RNEC-NIVEL 2 WAN"/>
    <s v="JORGE LUIS ROJAS DURAN"/>
    <m/>
    <m/>
    <x v="21"/>
    <x v="844"/>
    <d v="2020-01-20T00:00:00"/>
    <d v="1899-12-30T08:23:09"/>
    <d v="2020-01-20T00:00:00"/>
    <d v="1899-12-30T17:50:06"/>
    <x v="51"/>
    <s v="Incumplido"/>
    <s v="02:53"/>
    <x v="0"/>
    <s v="00:00"/>
    <s v="Cumplido"/>
    <d v="1899-12-30T00:00:00"/>
    <s v="Cumplido"/>
  </r>
  <r>
    <s v="INC000000507108"/>
    <s v="DEVICE HAS STOPPED RESPONDING TO POLLS. CTG_REGISTRADURIA_MUN_CANTAGALLO.yourdomain.com"/>
    <s v="CONECTIVIDAD WAN"/>
    <s v="Alta"/>
    <s v="Cerrado"/>
    <s v="RNEC-MONITOREO NIVEL 1"/>
    <s v="HERMAN STEVEN BERMUDEZ CELY"/>
    <m/>
    <m/>
    <x v="21"/>
    <x v="844"/>
    <d v="2020-01-20T00:00:00"/>
    <d v="1899-12-30T08:23:09"/>
    <d v="2020-01-20T00:00:00"/>
    <d v="1899-12-30T12:26:25"/>
    <x v="54"/>
    <s v="Incumplido"/>
    <s v="04:03"/>
    <x v="0"/>
    <s v="00:00"/>
    <s v="Cumplido"/>
    <d v="1899-12-30T00:00:00"/>
    <s v="Cumplido"/>
  </r>
  <r>
    <s v="INC000000507109"/>
    <s v="DEVICE HAS STOPPED RESPONDING TO POLLS. CTG_REGISTRADURIA_MUN_ARENAL_BOLIVAR"/>
    <s v="CONECTIVIDAD WAN"/>
    <s v="Alta"/>
    <s v="Cerrado"/>
    <s v="RNEC-MONITOREO NIVEL 1"/>
    <s v="HERMAN STEVEN BERMUDEZ CELY"/>
    <m/>
    <m/>
    <x v="21"/>
    <x v="844"/>
    <d v="2020-01-20T00:00:00"/>
    <d v="1899-12-30T08:23:09"/>
    <d v="2020-01-20T00:00:00"/>
    <d v="1899-12-30T12:46:22"/>
    <x v="54"/>
    <s v="Incumplido"/>
    <s v="04:23"/>
    <x v="0"/>
    <s v="00:00"/>
    <s v="Cumplido"/>
    <d v="1899-12-30T00:00:00"/>
    <s v="Cumplido"/>
  </r>
  <r>
    <s v="INC000000507110"/>
    <s v="DEVICE HAS STOPPED RESPONDING TO POLLS. IBE_REGISTRADURIA_MUN_VILLAHERMOSA"/>
    <s v="CONECTIVIDAD WAN"/>
    <s v="Alta"/>
    <s v="Cerrado"/>
    <s v="RNEC-MONITOREO NIVEL 1"/>
    <s v="HERMAN STEVEN BERMUDEZ CELY"/>
    <m/>
    <m/>
    <x v="21"/>
    <x v="844"/>
    <d v="2020-01-20T00:00:00"/>
    <d v="1899-12-30T08:23:09"/>
    <d v="2020-01-20T00:00:00"/>
    <d v="1899-12-30T14:32:48"/>
    <x v="84"/>
    <s v="Incumplido"/>
    <s v="04:25"/>
    <x v="0"/>
    <s v="00:00"/>
    <s v="Cumplido"/>
    <d v="1899-12-30T00:00:00"/>
    <s v="Cumplido"/>
  </r>
  <r>
    <s v="INC000000507114"/>
    <s v="Falla inicio sesion - Validacion y produccion de registro civil"/>
    <s v="CORREO ELECTRÓNICO"/>
    <s v="Media"/>
    <s v="Cerrado"/>
    <s v="RNEC-SOPORTE SITIO NIVEL 1"/>
    <s v="JUAN FELIPE CAICEDO BARRETO"/>
    <m/>
    <m/>
    <x v="21"/>
    <x v="859"/>
    <d v="2020-01-20T00:00:00"/>
    <d v="1899-12-30T08:28:59"/>
    <d v="2020-01-20T00:00:00"/>
    <d v="1899-12-30T09:04:35"/>
    <x v="78"/>
    <s v="Cumplido"/>
    <s v="00:37"/>
    <x v="1"/>
    <s v="00:01"/>
    <s v="Cumplido"/>
    <d v="1899-12-30T00:01:34"/>
    <s v="Cumplido"/>
  </r>
  <r>
    <s v="INC000000507138"/>
    <s v="Caida de Canal -  Registraduria Bosa"/>
    <s v="CONECTIVIDAD WAN"/>
    <s v="Alta"/>
    <s v="Cerrado"/>
    <s v="RNEC-MONITOREO NIVEL 1"/>
    <s v="MAGDA LISETHE DUQUE GAMBA"/>
    <m/>
    <m/>
    <x v="21"/>
    <x v="860"/>
    <d v="2020-01-20T00:00:00"/>
    <d v="1899-12-30T09:00:19"/>
    <d v="2020-01-20T00:00:00"/>
    <d v="1899-12-30T09:16:45"/>
    <x v="78"/>
    <s v="Cumplido"/>
    <s v="00:02"/>
    <x v="0"/>
    <s v="00:02"/>
    <s v="Cumplido"/>
    <d v="1899-12-30T00:03:21"/>
    <s v="Cumplido"/>
  </r>
  <r>
    <s v="INC000000507151"/>
    <s v="DEVICE HAS STOPPED RESPONDING TO POLLS. BQA_REGISTRADURIA_MUN_REPELON_ATLANTICO"/>
    <s v="CONECTIVIDAD WAN"/>
    <s v="Alta"/>
    <s v="Cerrado"/>
    <s v="RNEC-MONITOREO NIVEL 1"/>
    <s v="JOHANNA MILENA SALAMANCA RINCON"/>
    <m/>
    <m/>
    <x v="21"/>
    <x v="861"/>
    <d v="2020-01-20T00:00:00"/>
    <d v="1899-12-30T09:04:16"/>
    <d v="2020-01-20T00:00:00"/>
    <d v="1899-12-30T23:40:32"/>
    <x v="93"/>
    <s v="Cumplido"/>
    <s v="00:39"/>
    <x v="0"/>
    <s v="00:00"/>
    <s v="Cumplido"/>
    <d v="1899-12-30T00:00:00"/>
    <s v="Cumplido"/>
  </r>
  <r>
    <s v="INC000000507154"/>
    <s v="Fallas de Conexión con la Morpho Tablet"/>
    <s v="INTERNET MÓVIL"/>
    <s v="Alta"/>
    <s v="Cerrado"/>
    <s v="RNEC-MESA NIVEL 1"/>
    <s v="LINA MARIA CRUZ BARRAGAN"/>
    <m/>
    <m/>
    <x v="21"/>
    <x v="862"/>
    <d v="2020-01-20T00:00:00"/>
    <d v="1899-12-30T09:13:57"/>
    <d v="2020-01-20T00:00:00"/>
    <d v="1899-12-30T09:40:24"/>
    <x v="78"/>
    <s v="Cumplido"/>
    <s v="00:33"/>
    <x v="1"/>
    <s v="00:06"/>
    <s v="Cumplido"/>
    <d v="1899-12-30T00:06:10"/>
    <s v="Cumplido"/>
  </r>
  <r>
    <s v="INC000000507158"/>
    <s v="Sin Conectividad"/>
    <s v="CONECTIVIDAD LAN"/>
    <s v="Media"/>
    <s v="Cerrado"/>
    <s v="RNEC-SOPORTE SITIO NIVEL 1"/>
    <s v="JUAN FELIPE CAICEDO BARRETO"/>
    <m/>
    <m/>
    <x v="21"/>
    <x v="231"/>
    <d v="2020-01-20T00:00:00"/>
    <d v="1899-12-30T09:15:03"/>
    <d v="2020-01-20T00:00:00"/>
    <d v="1899-12-30T10:36:57"/>
    <x v="86"/>
    <s v="Cumplido"/>
    <s v="01:21"/>
    <x v="1"/>
    <s v="00:00"/>
    <s v="Cumplido"/>
    <d v="1899-12-30T00:00:00"/>
    <s v="Cumplido"/>
  </r>
  <r>
    <s v="INC000000507159"/>
    <s v="DEVICE HAS STOPPED RESPONDING TO POLLS. CUC_REGISTRADURIA_LOURDES"/>
    <s v="CONECTIVIDAD WAN"/>
    <s v="Alta"/>
    <s v="Cerrado"/>
    <s v="RNEC-MONITOREO NIVEL 1"/>
    <s v="MAGDA LISETHE DUQUE GAMBA"/>
    <m/>
    <m/>
    <x v="21"/>
    <x v="863"/>
    <d v="2020-01-20T00:00:00"/>
    <d v="1899-12-30T09:09:31"/>
    <d v="2020-01-20T00:00:00"/>
    <d v="1899-12-30T09:44:25"/>
    <x v="78"/>
    <s v="Cumplido"/>
    <s v="00:28"/>
    <x v="0"/>
    <s v="00:00"/>
    <s v="Cumplido"/>
    <d v="1899-12-30T00:00:00"/>
    <s v="Cumplido"/>
  </r>
  <r>
    <s v="INC000000507170"/>
    <s v="Problemas de Red"/>
    <s v="CONECTIVIDAD LAN"/>
    <s v="Baja"/>
    <s v="Cerrado"/>
    <s v="RNEC-SOPORTE SITIO NIVEL 1"/>
    <s v="JHONN H PLAZAS BLANCO"/>
    <m/>
    <m/>
    <x v="21"/>
    <x v="864"/>
    <d v="2020-01-20T00:00:00"/>
    <d v="1899-12-30T09:23:53"/>
    <d v="2020-01-20T00:00:00"/>
    <d v="1899-12-30T11:31:34"/>
    <x v="86"/>
    <s v="Cumplido"/>
    <s v="00:26"/>
    <x v="1"/>
    <s v="00:04"/>
    <s v="Cumplido"/>
    <d v="1899-12-30T00:03:42"/>
    <s v="Cumplido"/>
  </r>
  <r>
    <s v="INC000000507176"/>
    <s v="DEVICE HAS STOPPED RESPONDING TO POLLS. PSO_REGISTRADURIA_TAMBO"/>
    <s v="CONECTIVIDAD WAN"/>
    <s v="Alta"/>
    <s v="Cerrado"/>
    <s v="RNEC-NIVEL 2 WAN"/>
    <s v="IVAN ANDRES DIAZ BARRETO"/>
    <m/>
    <m/>
    <x v="21"/>
    <x v="865"/>
    <d v="2020-01-20T00:00:00"/>
    <d v="1899-12-30T09:24:34"/>
    <d v="2020-01-20T00:00:00"/>
    <d v="1899-12-30T17:45:50"/>
    <x v="51"/>
    <s v="Incumplido"/>
    <s v="02:22"/>
    <x v="0"/>
    <s v="00:00"/>
    <s v="Cumplido"/>
    <d v="1899-12-30T00:00:00"/>
    <s v="Cumplido"/>
  </r>
  <r>
    <s v="INC000000507183"/>
    <s v="DEVICE HAS STOPPED RESPONDING TO POLLS. MDE_REGISTRADURIA_NARINO"/>
    <s v="CONECTIVIDAD WAN"/>
    <s v="Alta"/>
    <s v="Cerrado"/>
    <s v="RNEC-NIVEL 2 WAN"/>
    <s v="LAURA VIVIANA GARNICA SALAZAR"/>
    <m/>
    <m/>
    <x v="21"/>
    <x v="866"/>
    <d v="2020-01-20T00:00:00"/>
    <d v="1899-12-30T09:38:38"/>
    <d v="2020-01-20T00:00:00"/>
    <d v="1899-12-30T17:35:53"/>
    <x v="51"/>
    <s v="Cumplido"/>
    <s v="01:33"/>
    <x v="0"/>
    <s v="00:00"/>
    <s v="Cumplido"/>
    <d v="1899-12-30T00:00:00"/>
    <s v="Cumplido"/>
  </r>
  <r>
    <s v="INC000000507189"/>
    <s v="DEVICE HAS STOPPED RESPONDING TO POLLS. CHO_REGISTRADURIA_BAHIA_SOLANO"/>
    <s v="CONECTIVIDAD WAN"/>
    <s v="Alta"/>
    <s v="Cerrado"/>
    <s v="RNEC-MONITOREO NIVEL 1"/>
    <s v="JOHANNA MILENA SALAMANCA RINCON"/>
    <m/>
    <m/>
    <x v="21"/>
    <x v="867"/>
    <d v="2020-01-20T00:00:00"/>
    <d v="1899-12-30T09:49:38"/>
    <d v="2020-01-20T00:00:00"/>
    <d v="1899-12-30T23:19:07"/>
    <x v="93"/>
    <s v="Incumplido"/>
    <s v="06:44"/>
    <x v="0"/>
    <s v="00:00"/>
    <s v="Cumplido"/>
    <d v="1899-12-30T00:00:00"/>
    <s v="Cumplido"/>
  </r>
  <r>
    <s v="INC000000507219"/>
    <s v="DEVICE HAS STOPPED RESPONDING TO POLLS. CTG_REGISTRADURIA_TIQUISIO"/>
    <s v="CONECTIVIDAD WAN"/>
    <s v="Alta"/>
    <s v="Cerrado"/>
    <s v="RNEC-MONITOREO NIVEL 1"/>
    <s v="CINDY PAOLA RUIZ NIÑO"/>
    <m/>
    <m/>
    <x v="21"/>
    <x v="868"/>
    <d v="2020-01-20T00:00:00"/>
    <d v="1899-12-30T09:41:37"/>
    <d v="2020-01-22T00:00:00"/>
    <d v="1899-12-30T16:26:52"/>
    <x v="87"/>
    <s v="Cumplido"/>
    <s v="00:13"/>
    <x v="0"/>
    <s v="00:00"/>
    <s v="Cumplido"/>
    <d v="1899-12-30T00:00:00"/>
    <s v="Cumplido"/>
  </r>
  <r>
    <s v="INC000000507264"/>
    <s v="DEVICE HAS STOPPED RESPONDING TO POLLS. UIB_REGISTRADURIA_MUN_CARMEN_DEL_DARIEN_CHOCO"/>
    <s v="CONECTIVIDAD WAN"/>
    <s v="Alta"/>
    <s v="Cerrado"/>
    <s v="RNEC-MONITOREO NIVEL 1"/>
    <s v="DIEGO ARMANDO ROMERO RODRIGUEZ"/>
    <m/>
    <m/>
    <x v="21"/>
    <x v="869"/>
    <d v="2020-01-20T00:00:00"/>
    <d v="1899-12-30T10:19:43"/>
    <d v="2020-01-21T00:00:00"/>
    <d v="1899-12-30T10:43:21"/>
    <x v="90"/>
    <s v="Incumplido"/>
    <s v="06:44"/>
    <x v="0"/>
    <s v="00:00"/>
    <s v="Cumplido"/>
    <d v="1899-12-30T00:00:00"/>
    <s v="Cumplido"/>
  </r>
  <r>
    <s v="INC000000507266"/>
    <s v="DEVICE HAS STOPPED RESPONDING TO POLLS. EYP_REGISTRADURIA_NUNCHIA"/>
    <s v="CONECTIVIDAD WAN"/>
    <s v="Alta"/>
    <s v="Cerrado"/>
    <s v="RNEC-MONITOREO NIVEL 1"/>
    <s v="DIEGO ARMANDO ROMERO RODRIGUEZ"/>
    <m/>
    <m/>
    <x v="21"/>
    <x v="870"/>
    <d v="2020-01-20T00:00:00"/>
    <d v="1899-12-30T10:26:43"/>
    <d v="2020-01-21T00:00:00"/>
    <d v="1899-12-30T11:01:34"/>
    <x v="90"/>
    <s v="Incumplido"/>
    <s v="12:10"/>
    <x v="0"/>
    <s v="00:00"/>
    <s v="Cumplido"/>
    <d v="1899-12-30T00:00:00"/>
    <s v="Cumplido"/>
  </r>
  <r>
    <s v="INC000000507271"/>
    <s v="Problemas De Correo"/>
    <s v="DIRECTORIO ACTIVO"/>
    <s v="Baja"/>
    <s v="Cerrado"/>
    <s v="RNEC-SOPORTE SITIO NIVEL 1"/>
    <s v="JUAN FELIPE CAICEDO BARRETO"/>
    <m/>
    <m/>
    <x v="21"/>
    <x v="871"/>
    <d v="2020-01-20T00:00:00"/>
    <d v="1899-12-30T10:35:54"/>
    <d v="2020-01-20T00:00:00"/>
    <d v="1899-12-30T11:09:01"/>
    <x v="86"/>
    <s v="Cumplido"/>
    <s v="00:38"/>
    <x v="1"/>
    <s v="00:05"/>
    <s v="Cumplido"/>
    <d v="1899-12-30T00:04:56"/>
    <s v="Cumplido"/>
  </r>
  <r>
    <s v="INC000000507294"/>
    <s v="DEVICE HAS STOPPED RESPONDING TO POLLS. MCJ_REGISTRADURIA_MUN_LA_JAGUA_DEL_PILAR"/>
    <s v="CONECTIVIDAD WAN"/>
    <s v="Alta"/>
    <s v="Cerrado"/>
    <s v="RNEC-MONITOREO NIVEL 1"/>
    <s v="HERMAN STEVEN BERMUDEZ CELY"/>
    <m/>
    <m/>
    <x v="21"/>
    <x v="872"/>
    <d v="2020-01-20T00:00:00"/>
    <d v="1899-12-30T11:06:46"/>
    <d v="2020-01-20T00:00:00"/>
    <d v="1899-12-30T15:54:41"/>
    <x v="84"/>
    <s v="Cumplido"/>
    <s v="00:13"/>
    <x v="0"/>
    <s v="00:00"/>
    <s v="Cumplido"/>
    <d v="1899-12-30T00:00:00"/>
    <s v="Cumplido"/>
  </r>
  <r>
    <s v="INC000000507295"/>
    <s v="DEVICE HAS STOPPED RESPONDING TO POLLS. BOG_REGISTRADURIA_YACOPI"/>
    <s v="CONECTIVIDAD WAN"/>
    <s v="Alta"/>
    <s v="Cerrado"/>
    <s v="RNEC-MONITOREO NIVEL 1"/>
    <s v="ALBA YINET CORREDOR ESTEPA"/>
    <m/>
    <m/>
    <x v="21"/>
    <x v="873"/>
    <d v="2020-01-20T00:00:00"/>
    <d v="1899-12-30T11:07:46"/>
    <d v="2020-01-20T00:00:00"/>
    <d v="1899-12-30T16:50:56"/>
    <x v="51"/>
    <s v="Incumplido"/>
    <s v="05:43"/>
    <x v="0"/>
    <s v="00:00"/>
    <s v="Cumplido"/>
    <d v="1899-12-30T00:00:00"/>
    <s v="Cumplido"/>
  </r>
  <r>
    <s v="INC000000507301"/>
    <s v="DEVICE HAS STOPPED RESPONDING TO POLLS. PPN_REGISTRADURIA_MUN_TAMBO_CAUCA"/>
    <s v="CONECTIVIDAD WAN"/>
    <s v="Alta"/>
    <s v="Cerrado"/>
    <s v="RNEC-MONITOREO NIVEL 1"/>
    <s v="DIEGO ARMANDO ROMERO RODRIGUEZ"/>
    <m/>
    <m/>
    <x v="21"/>
    <x v="874"/>
    <d v="2020-01-20T00:00:00"/>
    <d v="1899-12-30T10:00:40"/>
    <d v="2020-01-21T00:00:00"/>
    <d v="1899-12-30T11:18:16"/>
    <x v="90"/>
    <s v="Incumplido"/>
    <s v="04:59"/>
    <x v="0"/>
    <s v="00:00"/>
    <s v="Cumplido"/>
    <d v="1899-12-30T00:00:00"/>
    <s v="Cumplido"/>
  </r>
  <r>
    <s v="INC000000507319"/>
    <s v="DEVICE HAS STOPPED RESPONDING TO POLLS. MDE_REGISTRADURIA_MUN_YALI"/>
    <s v="CONECTIVIDAD WAN"/>
    <s v="Alta"/>
    <s v="Cerrado"/>
    <s v="RNEC-MONITOREO NIVEL 1"/>
    <s v="ALBA YINET CORREDOR ESTEPA"/>
    <m/>
    <m/>
    <x v="21"/>
    <x v="875"/>
    <d v="2020-01-20T00:00:00"/>
    <d v="1899-12-30T10:17:42"/>
    <d v="2020-01-20T00:00:00"/>
    <d v="1899-12-30T10:28:53"/>
    <x v="86"/>
    <s v="Cumplido"/>
    <s v="00:11"/>
    <x v="0"/>
    <s v="00:00"/>
    <s v="Cumplido"/>
    <d v="1899-12-30T00:00:00"/>
    <s v="Cumplido"/>
  </r>
  <r>
    <s v="INC000000507320"/>
    <s v="DEVICE HAS STOPPED RESPONDING TO POLLS. ANT_REGISTRADURIA_MURINDO"/>
    <s v="CONECTIVIDAD WAN"/>
    <s v="Alta"/>
    <s v="Cerrado"/>
    <s v="RNEC-MONITOREO NIVEL 1"/>
    <s v="DIEGO ARMANDO ROMERO RODRIGUEZ"/>
    <m/>
    <m/>
    <x v="21"/>
    <x v="876"/>
    <d v="2020-01-20T00:00:00"/>
    <d v="1899-12-30T10:18:43"/>
    <d v="2020-01-21T00:00:00"/>
    <d v="1899-12-30T11:31:36"/>
    <x v="90"/>
    <s v="Incumplido"/>
    <s v="04:52"/>
    <x v="0"/>
    <s v="00:00"/>
    <s v="Cumplido"/>
    <d v="1899-12-30T00:00:00"/>
    <s v="Cumplido"/>
  </r>
  <r>
    <s v="INC000000507415"/>
    <s v="DEVICE HAS STOPPED RESPONDING TO POLLS. PCR_REGISTRADURIA_MUN_CUMARIBO_VICHADA"/>
    <s v="CONECTIVIDAD WAN"/>
    <s v="Alta"/>
    <s v="Cerrado"/>
    <s v="RNEC-MONITOREO NIVEL 1"/>
    <s v="CINDY PAOLA RUIZ NIÑO"/>
    <m/>
    <m/>
    <x v="21"/>
    <x v="877"/>
    <d v="2020-01-20T00:00:00"/>
    <d v="1899-12-30T10:45:45"/>
    <d v="2020-01-22T00:00:00"/>
    <d v="1899-12-30T17:30:21"/>
    <x v="87"/>
    <s v="Incumplido"/>
    <s v="09:05"/>
    <x v="0"/>
    <s v="00:00"/>
    <s v="Cumplido"/>
    <d v="1899-12-30T00:00:00"/>
    <s v="Cumplido"/>
  </r>
  <r>
    <s v="INC000000507463"/>
    <s v="DEVICE HAS STOPPED RESPONDING TO POLLS. MTR_REGISTRADURIA_PUEBLO_NUEVO_CORDOBA"/>
    <s v="CONECTIVIDAD WAN"/>
    <s v="Alta"/>
    <s v="Cerrado"/>
    <s v="RNEC-MONITOREO NIVEL 1"/>
    <s v="HERMAN STEVEN BERMUDEZ CELY"/>
    <m/>
    <m/>
    <x v="21"/>
    <x v="878"/>
    <d v="2020-01-20T00:00:00"/>
    <d v="1899-12-30T12:04:52"/>
    <d v="2020-01-20T00:00:00"/>
    <d v="1899-12-30T15:58:32"/>
    <x v="84"/>
    <s v="Cumplido"/>
    <s v="00:02"/>
    <x v="0"/>
    <s v="00:00"/>
    <s v="Cumplido"/>
    <d v="1899-12-30T00:00:00"/>
    <s v="Cumplido"/>
  </r>
  <r>
    <s v="INC000000507479"/>
    <s v="DEVICE HAS STOPPED RESPONDING TO POLLS. CHO_REGISTRADURIA_CHOCO_MEDIO_ATRATO"/>
    <s v="CONECTIVIDAD WAN"/>
    <s v="Alta"/>
    <s v="Cerrado"/>
    <s v="RNEC-MONITOREO NIVEL 1"/>
    <s v="HERMAN STEVEN BERMUDEZ CELY"/>
    <m/>
    <m/>
    <x v="21"/>
    <x v="879"/>
    <d v="2020-01-20T00:00:00"/>
    <d v="1899-12-30T12:37:56"/>
    <d v="2020-01-20T00:00:00"/>
    <d v="1899-12-30T16:15:50"/>
    <x v="84"/>
    <s v="Cumplido"/>
    <s v="00:06"/>
    <x v="0"/>
    <s v="00:00"/>
    <s v="Cumplido"/>
    <d v="1899-12-30T00:00:00"/>
    <s v="Cumplido"/>
  </r>
  <r>
    <s v="INC000000507483"/>
    <s v="DEVICE HAS STOPPED RESPONDING TO POLLS. PSO_REGISTRADURIA_LEIVA"/>
    <s v="CONECTIVIDAD WAN"/>
    <s v="Alta"/>
    <s v="Cerrado"/>
    <s v="RNEC-MONITOREO NIVEL 1"/>
    <s v="HERMAN STEVEN BERMUDEZ CELY"/>
    <m/>
    <m/>
    <x v="21"/>
    <x v="880"/>
    <d v="2020-01-20T00:00:00"/>
    <d v="1899-12-30T12:40:57"/>
    <d v="2020-01-20T00:00:00"/>
    <d v="1899-12-30T16:18:35"/>
    <x v="84"/>
    <s v="Cumplido"/>
    <s v="00:04"/>
    <x v="0"/>
    <s v="00:00"/>
    <s v="Cumplido"/>
    <d v="1899-12-30T00:00:00"/>
    <s v="Cumplido"/>
  </r>
  <r>
    <s v="INC000000507485"/>
    <s v="DEVICE HAS STOPPED RESPONDING TO POLLS. BOG_REGISTRADURIA_PAIME"/>
    <s v="CONECTIVIDAD WAN"/>
    <s v="Alta"/>
    <s v="Cerrado"/>
    <s v="RNEC-MONITOREO NIVEL 1"/>
    <s v="HERMAN STEVEN BERMUDEZ CELY"/>
    <m/>
    <m/>
    <x v="21"/>
    <x v="881"/>
    <d v="2020-01-20T00:00:00"/>
    <d v="1899-12-30T12:50:58"/>
    <d v="2020-01-20T00:00:00"/>
    <d v="1899-12-30T16:21:03"/>
    <x v="84"/>
    <s v="Incumplido"/>
    <s v="03:30"/>
    <x v="0"/>
    <s v="00:00"/>
    <s v="Cumplido"/>
    <d v="1899-12-30T00:00:00"/>
    <s v="Cumplido"/>
  </r>
  <r>
    <s v="INC000000507486"/>
    <s v="DEVICE HAS STOPPED RESPONDING TO POLLS. BOG__REGISTRADURIA_SAN_CAYETANO"/>
    <s v="CONECTIVIDAD WAN"/>
    <s v="Alta"/>
    <s v="Cerrado"/>
    <s v="RNEC-MONITOREO NIVEL 1"/>
    <s v="HERMAN STEVEN BERMUDEZ CELY"/>
    <m/>
    <m/>
    <x v="21"/>
    <x v="882"/>
    <d v="2020-01-20T00:00:00"/>
    <d v="1899-12-30T12:51:59"/>
    <d v="2020-01-20T00:00:00"/>
    <d v="1899-12-30T16:22:56"/>
    <x v="84"/>
    <s v="Incumplido"/>
    <s v="03:30"/>
    <x v="0"/>
    <s v="00:00"/>
    <s v="Cumplido"/>
    <d v="1899-12-30T00:00:00"/>
    <s v="Cumplido"/>
  </r>
  <r>
    <s v="INC000000507487"/>
    <s v="DEVICE HAS STOPPED RESPONDING TO POLLS. BOG_REGISTRADURIA_PACHO"/>
    <s v="CONECTIVIDAD WAN"/>
    <s v="Alta"/>
    <s v="Cerrado"/>
    <s v="RNEC-MONITOREO NIVEL 1"/>
    <s v="HERMAN STEVEN BERMUDEZ CELY"/>
    <m/>
    <m/>
    <x v="21"/>
    <x v="882"/>
    <d v="2020-01-20T00:00:00"/>
    <d v="1899-12-30T12:51:59"/>
    <d v="2020-01-20T00:00:00"/>
    <d v="1899-12-30T16:25:15"/>
    <x v="84"/>
    <s v="Incumplido"/>
    <s v="03:33"/>
    <x v="0"/>
    <s v="00:00"/>
    <s v="Cumplido"/>
    <d v="1899-12-30T00:00:00"/>
    <s v="Cumplido"/>
  </r>
  <r>
    <s v="INC000000507540"/>
    <s v="DEVICE HAS STOPPED RESPONDING TO POLLS. PUU_REGISTRADURIA_SANTIAGO"/>
    <s v="CONECTIVIDAD WAN"/>
    <s v="Alta"/>
    <s v="Cerrado"/>
    <s v="RNEC-MONITOREO NIVEL 1"/>
    <s v="MAGDA LISETHE DUQUE GAMBA"/>
    <m/>
    <m/>
    <x v="21"/>
    <x v="883"/>
    <d v="2020-01-20T00:00:00"/>
    <d v="1899-12-30T11:40:49"/>
    <d v="2020-01-20T00:00:00"/>
    <d v="1899-12-30T15:58:42"/>
    <x v="84"/>
    <s v="Incumplido"/>
    <s v="04:08"/>
    <x v="0"/>
    <s v="00:00"/>
    <s v="Cumplido"/>
    <d v="1899-12-30T00:00:00"/>
    <s v="Cumplido"/>
  </r>
  <r>
    <s v="INC000000507561"/>
    <s v="DEVICE HAS STOPPED RESPONDING TO POLLS. IBE_REGISTRADURIA_HERVEO"/>
    <s v="CONECTIVIDAD WAN"/>
    <s v="Alta"/>
    <s v="Cerrado"/>
    <s v="RNEC-MONITOREO NIVEL 1"/>
    <s v="HERMAN STEVEN BERMUDEZ CELY"/>
    <m/>
    <m/>
    <x v="21"/>
    <x v="884"/>
    <d v="2020-01-20T00:00:00"/>
    <d v="1899-12-30T12:11:53"/>
    <d v="2020-01-20T00:00:00"/>
    <d v="1899-12-30T16:29:10"/>
    <x v="84"/>
    <s v="Cumplido"/>
    <s v="00:02"/>
    <x v="0"/>
    <s v="00:00"/>
    <s v="Cumplido"/>
    <d v="1899-12-30T00:00:00"/>
    <s v="Cumplido"/>
  </r>
  <r>
    <s v="INC000000507568"/>
    <s v="DEVICE HAS STOPPED RESPONDING TO POLLS. SOX_REGISTRADURIA_MUN_BELEN"/>
    <s v="CONECTIVIDAD WAN"/>
    <s v="Alta"/>
    <s v="Cerrado"/>
    <s v="RNEC-MONITOREO NIVEL 1"/>
    <s v="HERMAN STEVEN BERMUDEZ CELY"/>
    <m/>
    <m/>
    <x v="21"/>
    <x v="885"/>
    <d v="2020-01-20T00:00:00"/>
    <d v="1899-12-30T12:21:55"/>
    <d v="2020-01-20T00:00:00"/>
    <d v="1899-12-30T17:11:32"/>
    <x v="51"/>
    <s v="Cumplido"/>
    <s v="00:07"/>
    <x v="0"/>
    <s v="00:00"/>
    <s v="Cumplido"/>
    <d v="1899-12-30T00:00:00"/>
    <s v="Cumplido"/>
  </r>
  <r>
    <s v="INC000000507572"/>
    <s v="DEVICE HAS STOPPED RESPONDING TO POLLS. NVA_REGISTRADURIA_SAN_AGUSTIN"/>
    <s v="CONECTIVIDAD WAN"/>
    <s v="Alta"/>
    <s v="Cerrado"/>
    <s v="RNEC-MONITOREO NIVEL 1"/>
    <s v="HERMAN STEVEN BERMUDEZ CELY"/>
    <m/>
    <m/>
    <x v="21"/>
    <x v="886"/>
    <d v="2020-01-20T00:00:00"/>
    <d v="1899-12-30T12:27:55"/>
    <d v="2020-01-20T00:00:00"/>
    <d v="1899-12-30T17:14:25"/>
    <x v="51"/>
    <s v="Cumplido"/>
    <s v="00:01"/>
    <x v="0"/>
    <s v="00:00"/>
    <s v="Cumplido"/>
    <d v="1899-12-30T00:00:00"/>
    <s v="Cumplido"/>
  </r>
  <r>
    <s v="INC000000507591"/>
    <s v="DEVICE HAS STOPPED RESPONDING TO POLLS. BOG_REGISTRADURIA_VILLAGOMEZ"/>
    <s v="CONECTIVIDAD WAN"/>
    <s v="Alta"/>
    <s v="Cerrado"/>
    <s v="RNEC-MONITOREO NIVEL 1"/>
    <s v="HERMAN STEVEN BERMUDEZ CELY"/>
    <m/>
    <m/>
    <x v="21"/>
    <x v="881"/>
    <d v="2020-01-20T00:00:00"/>
    <d v="1899-12-30T12:50:58"/>
    <d v="2020-01-20T00:00:00"/>
    <d v="1899-12-30T16:35:00"/>
    <x v="84"/>
    <s v="Incumplido"/>
    <s v="03:44"/>
    <x v="0"/>
    <s v="00:00"/>
    <s v="Cumplido"/>
    <d v="1899-12-30T00:00:00"/>
    <s v="Cumplido"/>
  </r>
  <r>
    <s v="INC000000507593"/>
    <s v="DEVICE HAS STOPPED RESPONDING TO POLLS. BOG_REGISTRADURIA_MUN_EL_PENON_CUNDINAMARCA"/>
    <s v="CONECTIVIDAD WAN"/>
    <s v="Alta"/>
    <s v="Cerrado"/>
    <s v="RNEC-MONITOREO NIVEL 1"/>
    <s v="HERMAN STEVEN BERMUDEZ CELY"/>
    <m/>
    <m/>
    <x v="21"/>
    <x v="882"/>
    <d v="2020-01-20T00:00:00"/>
    <d v="1899-12-30T12:51:59"/>
    <d v="2020-01-20T00:00:00"/>
    <d v="1899-12-30T16:37:31"/>
    <x v="84"/>
    <s v="Incumplido"/>
    <s v="03:45"/>
    <x v="0"/>
    <s v="00:00"/>
    <s v="Cumplido"/>
    <d v="1899-12-30T00:00:00"/>
    <s v="Cumplido"/>
  </r>
  <r>
    <s v="INC000000507600"/>
    <s v="DEVICE HAS STOPPED RESPONDING TO POLLS. AXM_REGISTRADURIA_SALENTO"/>
    <s v="CONECTIVIDAD WAN"/>
    <s v="Alta"/>
    <s v="Cerrado"/>
    <s v="RNEC-MONITOREO NIVEL 1"/>
    <s v="HERMAN STEVEN BERMUDEZ CELY"/>
    <m/>
    <m/>
    <x v="21"/>
    <x v="887"/>
    <d v="2020-01-20T00:00:00"/>
    <d v="1899-12-30T12:59:00"/>
    <d v="2020-01-20T00:00:00"/>
    <d v="1899-12-30T16:39:49"/>
    <x v="84"/>
    <s v="Incumplido"/>
    <s v="03:40"/>
    <x v="0"/>
    <s v="00:00"/>
    <s v="Cumplido"/>
    <d v="1899-12-30T00:00:00"/>
    <s v="Cumplido"/>
  </r>
  <r>
    <s v="INC000000507614"/>
    <s v="Falla de Navegación"/>
    <s v="CONECTIVIDAD LAN"/>
    <s v="Media"/>
    <s v="Cerrado"/>
    <s v="RNEC-SOPORTE SITIO NIVEL 1"/>
    <s v="JUAN FELIPE CAICEDO BARRETO"/>
    <m/>
    <m/>
    <x v="21"/>
    <x v="888"/>
    <d v="2020-01-20T00:00:00"/>
    <d v="1899-12-30T11:42:30"/>
    <d v="2020-01-20T00:00:00"/>
    <d v="1899-12-30T14:04:31"/>
    <x v="84"/>
    <s v="Cumplido"/>
    <s v="01:08"/>
    <x v="1"/>
    <s v="00:01"/>
    <s v="Cumplido"/>
    <d v="1899-12-30T00:01:12"/>
    <s v="Cumplido"/>
  </r>
  <r>
    <s v="INC000000507646"/>
    <s v="DEVICE HAS STOPPED RESPONDING TO POLLS. UIB_REGISTRADURIA_MUN_JURADO_CHOCO"/>
    <s v="CONECTIVIDAD WAN"/>
    <s v="Alta"/>
    <s v="Cerrado"/>
    <s v="RNEC-MONITOREO NIVEL 1"/>
    <s v="DIEGO ARMANDO ROMERO RODRIGUEZ"/>
    <m/>
    <m/>
    <x v="21"/>
    <x v="878"/>
    <d v="2020-01-20T00:00:00"/>
    <d v="1899-12-30T12:04:52"/>
    <d v="2020-01-21T00:00:00"/>
    <d v="1899-12-30T11:50:02"/>
    <x v="90"/>
    <s v="Incumplido"/>
    <s v="04:08"/>
    <x v="0"/>
    <s v="00:00"/>
    <s v="Cumplido"/>
    <d v="1899-12-30T00:00:00"/>
    <s v="Cumplido"/>
  </r>
  <r>
    <s v="INC000000507648"/>
    <s v="DEVICE HAS STOPPED RESPONDING TO POLLS. MTR_REGISTRADURIA_COTORRA"/>
    <s v="CONECTIVIDAD WAN"/>
    <s v="Alta"/>
    <s v="Cerrado"/>
    <s v="RNEC-NIVEL 2 WAN"/>
    <s v="LAURA VIVIANA GARNICA SALAZAR"/>
    <m/>
    <m/>
    <x v="21"/>
    <x v="889"/>
    <d v="2020-01-20T00:00:00"/>
    <d v="1899-12-30T12:10:52"/>
    <d v="2020-01-20T00:00:00"/>
    <d v="1899-12-30T18:05:33"/>
    <x v="51"/>
    <s v="Cumplido"/>
    <s v="01:13"/>
    <x v="0"/>
    <s v="00:00"/>
    <s v="Cumplido"/>
    <d v="1899-12-30T00:00:00"/>
    <s v="Cumplido"/>
  </r>
  <r>
    <s v="INC000000507651"/>
    <s v="DEVICE HAS STOPPED RESPONDING TO POLLS. MVP_REGISTRADURIA_MUN_TARAIRA"/>
    <s v="CONECTIVIDAD WAN"/>
    <s v="Alta"/>
    <s v="Cerrado"/>
    <s v="RNEC-MONITOREO NIVEL 1"/>
    <s v="HERMAN STEVEN BERMUDEZ CELY"/>
    <m/>
    <m/>
    <x v="21"/>
    <x v="890"/>
    <d v="2020-01-20T00:00:00"/>
    <d v="1899-12-30T12:18:54"/>
    <d v="2020-01-20T00:00:00"/>
    <d v="1899-12-30T16:41:46"/>
    <x v="84"/>
    <s v="Cumplido"/>
    <s v="00:02"/>
    <x v="0"/>
    <s v="00:00"/>
    <s v="Cumplido"/>
    <d v="1899-12-30T00:00:00"/>
    <s v="Cumplido"/>
  </r>
  <r>
    <s v="INC000000507656"/>
    <s v="DEVICE HAS STOPPED RESPONDING TO POLLS. RCH_REGISTRADURIA_DISTRACCION"/>
    <s v="CONECTIVIDAD WAN"/>
    <s v="Alta"/>
    <s v="Cerrado"/>
    <s v="RNEC-MONITOREO NIVEL 1"/>
    <s v="HERMAN STEVEN BERMUDEZ CELY"/>
    <m/>
    <m/>
    <x v="21"/>
    <x v="891"/>
    <d v="2020-01-20T00:00:00"/>
    <d v="1899-12-30T12:24:55"/>
    <d v="2020-01-20T00:00:00"/>
    <d v="1899-12-30T16:51:01"/>
    <x v="51"/>
    <s v="Cumplido"/>
    <s v="00:03"/>
    <x v="0"/>
    <s v="00:00"/>
    <s v="Cumplido"/>
    <d v="1899-12-30T00:00:00"/>
    <s v="Cumplido"/>
  </r>
  <r>
    <s v="INC000000507657"/>
    <s v="DEVICE HAS STOPPED RESPONDING TO POLLS. UIB_REGISTRADURIA_MEDIO_BAUDO"/>
    <s v="CONECTIVIDAD WAN"/>
    <s v="Alta"/>
    <s v="Cerrado"/>
    <s v="RNEC-MONITOREO NIVEL 1"/>
    <s v="JOHANNA MILENA SALAMANCA RINCON"/>
    <m/>
    <m/>
    <x v="21"/>
    <x v="891"/>
    <d v="2020-01-20T00:00:00"/>
    <d v="1899-12-30T12:24:55"/>
    <d v="2020-01-20T00:00:00"/>
    <d v="1899-12-30T23:33:47"/>
    <x v="93"/>
    <s v="Cumplido"/>
    <s v="00:05"/>
    <x v="0"/>
    <s v="00:00"/>
    <s v="Cumplido"/>
    <d v="1899-12-30T00:00:00"/>
    <s v="Cumplido"/>
  </r>
  <r>
    <s v="INC000000507659"/>
    <s v="DEVICE HAS STOPPED RESPONDING TO POLLS. PSO_REGISTRADURIA_SAN_BERNARDO"/>
    <s v="CONECTIVIDAD WAN"/>
    <s v="Alta"/>
    <s v="Cerrado"/>
    <s v="RNEC-MONITOREO NIVEL 1"/>
    <s v="JOHANNA MILENA SALAMANCA RINCON"/>
    <m/>
    <m/>
    <x v="21"/>
    <x v="892"/>
    <d v="2020-01-20T00:00:00"/>
    <d v="1899-12-30T12:26:55"/>
    <d v="2020-01-20T00:00:00"/>
    <d v="1899-12-30T23:37:17"/>
    <x v="93"/>
    <s v="Cumplido"/>
    <s v="00:03"/>
    <x v="0"/>
    <s v="00:00"/>
    <s v="Cumplido"/>
    <d v="1899-12-30T00:00:00"/>
    <s v="Cumplido"/>
  </r>
  <r>
    <s v="INC000000507672"/>
    <s v="DEVICE HAS STOPPED RESPONDING TO POLLS. UIB_REGISTRADURIA_MUN_BOJAYA_CHOCO"/>
    <s v="CONECTIVIDAD WAN"/>
    <s v="Alta"/>
    <s v="Cerrado"/>
    <s v="RNEC-MONITOREO NIVEL 1"/>
    <s v="HERMAN STEVEN BERMUDEZ CELY"/>
    <m/>
    <m/>
    <x v="21"/>
    <x v="893"/>
    <d v="2020-01-20T00:00:00"/>
    <d v="1899-12-30T12:57:00"/>
    <d v="2020-01-20T00:00:00"/>
    <d v="1899-12-30T16:54:25"/>
    <x v="51"/>
    <s v="Incumplido"/>
    <s v="03:57"/>
    <x v="0"/>
    <s v="00:00"/>
    <s v="Cumplido"/>
    <d v="1899-12-30T00:00:00"/>
    <s v="Cumplido"/>
  </r>
  <r>
    <s v="INC000000507690"/>
    <s v="DEVICE HAS STOPPED RESPONDING TO POLLS. CTG_REGISTRADURIA_TURBANA"/>
    <s v="CONECTIVIDAD WAN"/>
    <s v="Alta"/>
    <s v="Cerrado"/>
    <s v="RNEC-MONITOREO NIVEL 1"/>
    <s v="ALBA YINET CORREDOR ESTEPA"/>
    <m/>
    <m/>
    <x v="21"/>
    <x v="894"/>
    <d v="2020-01-20T00:00:00"/>
    <d v="1899-12-30T13:32:04"/>
    <d v="2020-01-20T00:00:00"/>
    <d v="1899-12-30T16:56:23"/>
    <x v="51"/>
    <s v="Incumplido"/>
    <s v="03:24"/>
    <x v="0"/>
    <s v="00:00"/>
    <s v="Cumplido"/>
    <d v="1899-12-30T00:00:00"/>
    <s v="Cumplido"/>
  </r>
  <r>
    <s v="INC000000507701"/>
    <s v="DEVICE HAS STOPPED RESPONDING TO POLLS. BQA_REGISTRADURIA_JUAN_DE_ACOSTA_ATLANTICO"/>
    <s v="CONECTIVIDAD WAN"/>
    <s v="Alta"/>
    <s v="Cerrado"/>
    <s v="RNEC-MONITOREO NIVEL 1"/>
    <s v="MAGDA LISETHE DUQUE GAMBA"/>
    <m/>
    <m/>
    <x v="21"/>
    <x v="895"/>
    <d v="2020-01-20T00:00:00"/>
    <d v="1899-12-30T12:59:03"/>
    <d v="2020-01-21T00:00:00"/>
    <d v="1899-12-30T08:46:43"/>
    <x v="91"/>
    <s v="Incumplido"/>
    <s v="04:22"/>
    <x v="0"/>
    <s v="00:00"/>
    <s v="Cumplido"/>
    <d v="1899-12-30T00:00:00"/>
    <s v="Cumplido"/>
  </r>
  <r>
    <s v="INC000000507702"/>
    <s v="DEVICE HAS STOPPED RESPONDING TO POLLS. VUP_PUERTO_BELLO_NABUZIMAKE"/>
    <s v="CONECTIVIDAD WAN"/>
    <s v="Alta"/>
    <s v="Cerrado"/>
    <s v="RNEC-MONITOREO NIVEL 1"/>
    <s v="DIEGO ARMANDO ROMERO RODRIGUEZ"/>
    <m/>
    <m/>
    <x v="21"/>
    <x v="896"/>
    <d v="2020-01-20T00:00:00"/>
    <d v="1899-12-30T13:00:00"/>
    <d v="2020-01-21T00:00:00"/>
    <d v="1899-12-30T11:58:17"/>
    <x v="90"/>
    <s v="Incumplido"/>
    <s v="07:33"/>
    <x v="0"/>
    <s v="00:00"/>
    <s v="Cumplido"/>
    <d v="1899-12-30T00:00:00"/>
    <s v="Cumplido"/>
  </r>
  <r>
    <s v="INC000000507726"/>
    <s v="lentitud en el canal"/>
    <s v="CONECTIVIDAD WAN"/>
    <s v="Media"/>
    <s v="Cerrado"/>
    <s v="RNEC-MESA NIVEL 1"/>
    <s v="JUAN MAURICIO FORERO LUQUE"/>
    <m/>
    <m/>
    <x v="21"/>
    <x v="897"/>
    <d v="2020-01-20T00:00:00"/>
    <d v="1899-12-30T14:16:52"/>
    <d v="2020-01-20T00:00:00"/>
    <d v="1899-12-30T14:19:38"/>
    <x v="84"/>
    <s v="Cumplido"/>
    <s v="00:04"/>
    <x v="1"/>
    <s v="00:01"/>
    <s v="Cumplido"/>
    <d v="1899-12-30T00:01:54"/>
    <s v="Cumplido"/>
  </r>
  <r>
    <s v="INC000000507748"/>
    <s v="DEVICE HAS STOPPED RESPONDING TO POLLS. UIB_REGISTRADURIA_MUN_EL_CANTON_DE_SAN_PABLO_CHOCO"/>
    <s v="CONECTIVIDAD WAN"/>
    <s v="Alta"/>
    <s v="Cerrado"/>
    <s v="RNEC-MONITOREO NIVEL 1"/>
    <s v="HERMAN STEVEN BERMUDEZ CELY"/>
    <m/>
    <m/>
    <x v="21"/>
    <x v="898"/>
    <d v="2020-01-20T00:00:00"/>
    <d v="1899-12-30T14:43:12"/>
    <d v="2020-01-20T00:00:00"/>
    <d v="1899-12-30T16:57:40"/>
    <x v="51"/>
    <s v="Incumplido"/>
    <s v="02:14"/>
    <x v="0"/>
    <s v="00:00"/>
    <s v="Cumplido"/>
    <d v="1899-12-30T00:00:00"/>
    <s v="Cumplido"/>
  </r>
  <r>
    <s v="INC000000507763"/>
    <s v="DEVICE HAS STOPPED RESPONDING TO POLLS. CTG_REGISTRADURIA_MUN_ARJONA_BOLIVAR"/>
    <s v="CONECTIVIDAD WAN"/>
    <s v="Alta"/>
    <s v="Cerrado"/>
    <s v="RNEC-MONITOREO NIVEL 1"/>
    <s v="ALBA YINET CORREDOR ESTEPA"/>
    <m/>
    <m/>
    <x v="21"/>
    <x v="899"/>
    <d v="2020-01-20T00:00:00"/>
    <d v="1899-12-30T15:04:18"/>
    <d v="2020-01-20T00:00:00"/>
    <d v="1899-12-30T18:11:14"/>
    <x v="51"/>
    <s v="Incumplido"/>
    <s v="03:06"/>
    <x v="0"/>
    <s v="00:00"/>
    <s v="Cumplido"/>
    <d v="1899-12-30T00:00:00"/>
    <s v="Cumplido"/>
  </r>
  <r>
    <s v="INC000000507790"/>
    <s v="Falla correo - Registraduría Delegada en Registro civil e Identificación"/>
    <s v="CORREO ELECTRÓNICO"/>
    <s v="Media"/>
    <s v="Cerrado"/>
    <s v="RNEC-SOPORTE SITIO NIVEL 1"/>
    <s v="JUAN FELIPE CAICEDO BARRETO"/>
    <m/>
    <m/>
    <x v="21"/>
    <x v="900"/>
    <d v="2020-01-20T00:00:00"/>
    <d v="1899-12-30T15:48:29"/>
    <d v="2020-01-20T00:00:00"/>
    <d v="1899-12-30T16:20:47"/>
    <x v="84"/>
    <s v="Cumplido"/>
    <s v="00:33"/>
    <x v="1"/>
    <s v="00:00"/>
    <s v="Cumplido"/>
    <d v="1899-12-30T00:00:45"/>
    <s v="Cumplido"/>
  </r>
  <r>
    <s v="INC000000507812"/>
    <s v="DEVICE HAS STOPPED RESPONDING TO POLLS. PPN_REGISTRADURIA_MUN_PADILLA_CAUCA"/>
    <s v="CONECTIVIDAD WAN"/>
    <s v="Alta"/>
    <s v="Cerrado"/>
    <s v="RNEC-MONITOREO NIVEL 1"/>
    <s v="DIEGO ARMANDO ROMERO RODRIGUEZ"/>
    <m/>
    <m/>
    <x v="21"/>
    <x v="901"/>
    <d v="2020-01-20T00:00:00"/>
    <d v="1899-12-30T13:41:05"/>
    <d v="2020-01-21T00:00:00"/>
    <d v="1899-12-30T14:05:50"/>
    <x v="94"/>
    <s v="Incumplido"/>
    <s v="02:42"/>
    <x v="0"/>
    <s v="00:00"/>
    <s v="Cumplido"/>
    <d v="1899-12-30T00:00:00"/>
    <s v="Cumplido"/>
  </r>
  <r>
    <s v="INC000000507817"/>
    <s v="No hay conexión con outlook"/>
    <s v="CONECTIVIDAD LAN"/>
    <s v="Media"/>
    <s v="Cerrado"/>
    <s v="RNEC-SOPORTE SITIO NIVEL 1"/>
    <s v="JUAN FELIPE CAICEDO BARRETO"/>
    <m/>
    <m/>
    <x v="21"/>
    <x v="902"/>
    <d v="2020-01-20T00:00:00"/>
    <d v="1899-12-30T13:53:15"/>
    <d v="2020-01-20T00:00:00"/>
    <d v="1899-12-30T14:22:10"/>
    <x v="84"/>
    <s v="Cumplido"/>
    <s v="00:32"/>
    <x v="1"/>
    <s v="00:03"/>
    <s v="Cumplido"/>
    <d v="1899-12-30T00:03:23"/>
    <s v="Cumplido"/>
  </r>
  <r>
    <s v="INC000000507826"/>
    <s v="DEVICE HAS STOPPED RESPONDING TO POLLS. BQA_REGISTRADURIA_MUN_TUBARA_ATLANTICO"/>
    <s v="CONECTIVIDAD WAN"/>
    <s v="Alta"/>
    <s v="Cerrado"/>
    <s v="RNEC-MONITOREO NIVEL 1"/>
    <s v="ALBA YINET CORREDOR ESTEPA"/>
    <m/>
    <m/>
    <x v="21"/>
    <x v="903"/>
    <d v="2020-01-20T00:00:00"/>
    <d v="1899-12-30T14:04:07"/>
    <d v="2020-01-20T00:00:00"/>
    <d v="1899-12-30T17:10:20"/>
    <x v="51"/>
    <s v="Incumplido"/>
    <s v="03:06"/>
    <x v="0"/>
    <s v="00:00"/>
    <s v="Cumplido"/>
    <d v="1899-12-30T00:00:00"/>
    <s v="Cumplido"/>
  </r>
  <r>
    <s v="INC000000507848"/>
    <s v="Falla Conexion ruta"/>
    <s v="CONECTIVIDAD LAN"/>
    <s v="Media"/>
    <s v="Cerrado"/>
    <s v="RNEC-SOPORTE SITIO NIVEL 1"/>
    <s v="JUAN FELIPE CAICEDO BARRETO"/>
    <m/>
    <m/>
    <x v="21"/>
    <x v="904"/>
    <d v="2020-01-20T00:00:00"/>
    <d v="1899-12-30T14:50:59"/>
    <d v="2020-01-20T00:00:00"/>
    <d v="1899-12-30T15:49:46"/>
    <x v="84"/>
    <s v="Cumplido"/>
    <s v="01:00"/>
    <x v="1"/>
    <s v="00:01"/>
    <s v="Cumplido"/>
    <d v="1899-12-30T00:01:51"/>
    <s v="Cumplido"/>
  </r>
  <r>
    <s v="INC000000507852"/>
    <s v="DEVICE HAS STOPPED RESPONDING TO POLLS. CTG_REGISTRADURIA_SOPLAVIENTO"/>
    <s v="CONECTIVIDAD WAN"/>
    <s v="Alta"/>
    <s v="Cerrado"/>
    <s v="RNEC-MONITOREO NIVEL 1"/>
    <s v="DIEGO ARMANDO ROMERO RODRIGUEZ"/>
    <m/>
    <m/>
    <x v="21"/>
    <x v="159"/>
    <d v="2020-01-20T00:00:00"/>
    <d v="1899-12-30T14:52:13"/>
    <d v="2020-01-21T00:00:00"/>
    <d v="1899-12-30T14:11:52"/>
    <x v="94"/>
    <s v="Incumplido"/>
    <s v="07:50"/>
    <x v="0"/>
    <s v="00:00"/>
    <s v="Cumplido"/>
    <d v="1899-12-30T00:00:00"/>
    <s v="Cumplido"/>
  </r>
  <r>
    <s v="INC000000507853"/>
    <s v="DEVICE HAS STOPPED RESPONDING TO POLLS. SMR_REGISTRADURIA_REMOLINO"/>
    <s v="CONECTIVIDAD WAN"/>
    <s v="Alta"/>
    <s v="Cerrado"/>
    <s v="RNEC-MONITOREO NIVEL 1"/>
    <s v="MAGDA LISETHE DUQUE GAMBA"/>
    <m/>
    <m/>
    <x v="21"/>
    <x v="905"/>
    <d v="2020-01-20T00:00:00"/>
    <d v="1899-12-30T14:53:13"/>
    <d v="2020-01-20T00:00:00"/>
    <d v="1899-12-30T15:46:30"/>
    <x v="84"/>
    <s v="Cumplido"/>
    <s v="00:48"/>
    <x v="0"/>
    <s v="00:00"/>
    <s v="Cumplido"/>
    <d v="1899-12-30T00:00:00"/>
    <s v="Cumplido"/>
  </r>
  <r>
    <s v="INC000000507854"/>
    <s v="DEVICE HAS STOPPED RESPONDING TO POLLS. SMR_REGISTRADURIA_MUN_EL_PINON_MAGDALENA"/>
    <s v="CONECTIVIDAD WAN"/>
    <s v="Alta"/>
    <s v="Cerrado"/>
    <s v="RNEC-MONITOREO NIVEL 1"/>
    <s v="HERMAN STEVEN BERMUDEZ CELY"/>
    <m/>
    <m/>
    <x v="21"/>
    <x v="906"/>
    <d v="2020-01-20T00:00:00"/>
    <d v="1899-12-30T14:54:13"/>
    <d v="2020-01-20T00:00:00"/>
    <d v="1899-12-30T17:02:09"/>
    <x v="51"/>
    <s v="Incumplido"/>
    <s v="02:07"/>
    <x v="0"/>
    <s v="00:00"/>
    <s v="Cumplido"/>
    <d v="1899-12-30T00:00:00"/>
    <s v="Cumplido"/>
  </r>
  <r>
    <s v="INC000000507871"/>
    <s v="DEVICE HAS STOPPED RESPONDING TO POLLS. CUC_REGISTRADURIA_BUCARASICA"/>
    <s v="CONECTIVIDAD WAN"/>
    <s v="Alta"/>
    <s v="Cerrado"/>
    <s v="RNEC-MONITOREO NIVEL 1"/>
    <s v="MAGDA LISETHE DUQUE GAMBA"/>
    <m/>
    <m/>
    <x v="21"/>
    <x v="907"/>
    <d v="2020-01-20T00:00:00"/>
    <d v="1899-12-30T15:09:15"/>
    <d v="2020-01-20T00:00:00"/>
    <d v="1899-12-30T16:37:29"/>
    <x v="84"/>
    <s v="Cumplido"/>
    <s v="01:24"/>
    <x v="0"/>
    <s v="00:00"/>
    <s v="Cumplido"/>
    <d v="1899-12-30T00:00:00"/>
    <s v="Cumplido"/>
  </r>
  <r>
    <s v="INC000000507877"/>
    <s v="Falla de Navegación"/>
    <s v="CONECTIVIDAD LAN"/>
    <s v="Media"/>
    <s v="Cerrado"/>
    <s v="RNEC-MESA NIVEL 1"/>
    <s v="LINA MARIA CRUZ BARRAGAN"/>
    <m/>
    <m/>
    <x v="21"/>
    <x v="908"/>
    <d v="2020-01-20T00:00:00"/>
    <d v="1899-12-30T15:20:23"/>
    <d v="2020-01-20T00:00:00"/>
    <d v="1899-12-30T15:24:28"/>
    <x v="84"/>
    <s v="Cumplido"/>
    <s v="00:08"/>
    <x v="1"/>
    <s v="00:04"/>
    <s v="Cumplido"/>
    <d v="1899-12-30T00:00:00"/>
    <s v="Cumplido"/>
  </r>
  <r>
    <s v="INC000000507906"/>
    <s v="DEVICE HAS STOPPED RESPONDING TO POLLS. SKTJ_REGISTRADURIA_SANTA_MARIA"/>
    <s v="CONECTIVIDAD WAN"/>
    <s v="Alta"/>
    <s v="Cerrado"/>
    <s v="RNEC-MONITOREO NIVEL 1"/>
    <s v="MAGDA LISETHE DUQUE GAMBA"/>
    <m/>
    <m/>
    <x v="21"/>
    <x v="909"/>
    <d v="2020-01-20T00:00:00"/>
    <d v="1899-12-30T14:20:09"/>
    <d v="2020-01-20T00:00:00"/>
    <d v="1899-12-30T16:47:52"/>
    <x v="84"/>
    <s v="Incumplido"/>
    <s v="02:27"/>
    <x v="0"/>
    <s v="00:00"/>
    <s v="Cumplido"/>
    <d v="1899-12-30T00:00:00"/>
    <s v="Cumplido"/>
  </r>
  <r>
    <s v="INC000000507964"/>
    <s v="DEVICE HAS STOPPED RESPONDING TO POLLS. PPN_REGISTRADURIA_MUN_TORIBIO_CAUCA"/>
    <s v="CONECTIVIDAD WAN"/>
    <s v="Alta"/>
    <s v="Cerrado"/>
    <s v="RNEC-MONITOREO NIVEL 1"/>
    <s v="MAGDA LISETHE DUQUE GAMBA"/>
    <m/>
    <m/>
    <x v="21"/>
    <x v="910"/>
    <d v="2020-01-20T00:00:00"/>
    <d v="1899-12-30T15:46:36"/>
    <d v="2020-01-21T00:00:00"/>
    <d v="1899-12-30T09:02:20"/>
    <x v="91"/>
    <s v="Cumplido"/>
    <s v="01:47"/>
    <x v="0"/>
    <s v="00:00"/>
    <s v="Cumplido"/>
    <d v="1899-12-30T00:00:00"/>
    <s v="Cumplido"/>
  </r>
  <r>
    <s v="INC000000507971"/>
    <s v="Caida de Canal - Auxiliar No 5 localidad riomar"/>
    <s v="CONECTIVIDAD WAN"/>
    <s v="Alta"/>
    <s v="Cerrado"/>
    <s v="RNEC-NIVEL 2 WAN"/>
    <s v="JORGE LUIS ROJAS DURAN"/>
    <m/>
    <m/>
    <x v="21"/>
    <x v="911"/>
    <d v="2020-01-20T00:00:00"/>
    <d v="1899-12-30T15:58:54"/>
    <d v="2020-01-21T00:00:00"/>
    <d v="1899-12-30T16:25:58"/>
    <x v="94"/>
    <s v="Cumplido"/>
    <s v="00:47"/>
    <x v="1"/>
    <s v="00:04"/>
    <s v="Cumplido"/>
    <d v="1899-12-30T00:01:15"/>
    <s v="Cumplido"/>
  </r>
  <r>
    <s v="INC000000507975"/>
    <s v="DEVICE HAS STOPPED RESPONDING TO POLLS. VUP_REGISTRADURIA_CURUMANI"/>
    <s v="CONECTIVIDAD WAN"/>
    <s v="Alta"/>
    <s v="Cerrado"/>
    <s v="RNEC-MONITOREO NIVEL 1"/>
    <s v="ALBA YINET CORREDOR ESTEPA"/>
    <m/>
    <m/>
    <x v="21"/>
    <x v="912"/>
    <d v="2020-01-20T00:00:00"/>
    <d v="1899-12-30T15:56:38"/>
    <d v="2020-01-20T00:00:00"/>
    <d v="1899-12-30T18:06:20"/>
    <x v="51"/>
    <s v="Incumplido"/>
    <s v="02:09"/>
    <x v="0"/>
    <s v="00:00"/>
    <s v="Cumplido"/>
    <d v="1899-12-30T00:00:00"/>
    <s v="Cumplido"/>
  </r>
  <r>
    <s v="INC000000507987"/>
    <s v="DEVICE HAS STOPPED RESPONDING TO POLLS. SMR_REGISTRADURIA_MUN_PUEBLO_VIEJO_MAGDALENA"/>
    <s v="CONECTIVIDAD WAN"/>
    <s v="Alta"/>
    <s v="Cerrado"/>
    <s v="RNEC-MONITOREO NIVEL 1"/>
    <s v="DIEGO ARMANDO ROMERO RODRIGUEZ"/>
    <m/>
    <m/>
    <x v="21"/>
    <x v="913"/>
    <d v="2020-01-20T00:00:00"/>
    <d v="1899-12-30T16:20:43"/>
    <d v="2020-01-21T00:00:00"/>
    <d v="1899-12-30T14:16:33"/>
    <x v="94"/>
    <s v="Cumplido"/>
    <s v="00:33"/>
    <x v="0"/>
    <s v="00:00"/>
    <s v="Cumplido"/>
    <d v="1899-12-30T00:00:00"/>
    <s v="Cumplido"/>
  </r>
  <r>
    <s v="INC000000507989"/>
    <s v="DEVICE HAS STOPPED RESPONDING TO POLLS. BOL_SANTA_CATALINA.yourdomain.com"/>
    <s v="CONECTIVIDAD WAN"/>
    <s v="Alta"/>
    <s v="Cerrado"/>
    <s v="RNEC-MONITOREO NIVEL 1"/>
    <s v="ALBA YINET CORREDOR ESTEPA"/>
    <m/>
    <m/>
    <x v="21"/>
    <x v="914"/>
    <d v="2020-01-20T00:00:00"/>
    <d v="1899-12-30T16:22:54"/>
    <d v="2020-01-21T00:00:00"/>
    <d v="1899-12-30T09:08:45"/>
    <x v="91"/>
    <s v="Cumplido"/>
    <s v="01:38"/>
    <x v="0"/>
    <s v="00:00"/>
    <s v="Cumplido"/>
    <d v="1899-12-30T00:00:00"/>
    <s v="Cumplido"/>
  </r>
  <r>
    <s v="INC000000507991"/>
    <s v="DEVICE HAS STOPPED RESPONDING TO POLLS. SKTJ_REGISTRADURIA_MUN_GUICAN.yourdomain.com"/>
    <s v="CONECTIVIDAD WAN"/>
    <s v="Alta"/>
    <s v="Cerrado"/>
    <s v="RNEC-MONITOREO NIVEL 1"/>
    <s v="DIEGO ARMANDO ROMERO RODRIGUEZ"/>
    <m/>
    <m/>
    <x v="21"/>
    <x v="915"/>
    <d v="2020-01-20T00:00:00"/>
    <d v="1899-12-30T16:23:45"/>
    <d v="2020-01-21T00:00:00"/>
    <d v="1899-12-30T14:33:37"/>
    <x v="94"/>
    <s v="Cumplido"/>
    <s v="00:43"/>
    <x v="0"/>
    <s v="00:00"/>
    <s v="Cumplido"/>
    <d v="1899-12-30T00:00:00"/>
    <s v="Cumplido"/>
  </r>
  <r>
    <s v="INC000000507992"/>
    <s v="DEVICE HAS STOPPED RESPONDING TO POLLS. CLO_REGISTRADURIA_ROLDANILLO_VALLE"/>
    <s v="CONECTIVIDAD WAN"/>
    <s v="Alta"/>
    <s v="Cerrado"/>
    <s v="RNEC-MONITOREO NIVEL 1"/>
    <s v="ALBA YINET CORREDOR ESTEPA"/>
    <m/>
    <m/>
    <x v="21"/>
    <x v="916"/>
    <d v="2020-01-20T00:00:00"/>
    <d v="1899-12-30T16:24:45"/>
    <d v="2020-01-21T00:00:00"/>
    <d v="1899-12-30T09:17:11"/>
    <x v="91"/>
    <s v="Cumplido"/>
    <s v="01:31"/>
    <x v="0"/>
    <s v="00:00"/>
    <s v="Cumplido"/>
    <d v="1899-12-30T00:00:00"/>
    <s v="Cumplido"/>
  </r>
  <r>
    <s v="INC000000507993"/>
    <s v="DEVICE HAS STOPPED RESPONDING TO POLLS. NVA_REGISTRADURIA_ELIAS"/>
    <s v="CONECTIVIDAD WAN"/>
    <s v="Alta"/>
    <s v="Cerrado"/>
    <s v="RNEC-MONITOREO NIVEL 1"/>
    <s v="DIEGO ARMANDO ROMERO RODRIGUEZ"/>
    <m/>
    <m/>
    <x v="21"/>
    <x v="917"/>
    <d v="2020-01-20T00:00:00"/>
    <d v="1899-12-30T16:27:57"/>
    <d v="2020-01-21T00:00:00"/>
    <d v="1899-12-30T14:53:36"/>
    <x v="94"/>
    <s v="Cumplido"/>
    <s v="01:11"/>
    <x v="0"/>
    <s v="00:00"/>
    <s v="Cumplido"/>
    <d v="1899-12-30T00:00:00"/>
    <s v="Cumplido"/>
  </r>
  <r>
    <s v="INC000000507994"/>
    <s v="DEVICE HAS STOPPED RESPONDING TO POLLS. PSO_REGISTRADURIA_MUN_BARBACOAS_NARINO"/>
    <s v="CONECTIVIDAD WAN"/>
    <s v="Alta"/>
    <s v="Cerrado"/>
    <s v="RNEC-MONITOREO NIVEL 1"/>
    <s v="ALBA YINET CORREDOR ESTEPA"/>
    <m/>
    <m/>
    <x v="21"/>
    <x v="917"/>
    <d v="2020-01-20T00:00:00"/>
    <d v="1899-12-30T16:27:57"/>
    <d v="2020-01-21T00:00:00"/>
    <d v="1899-12-30T09:13:19"/>
    <x v="91"/>
    <s v="Cumplido"/>
    <s v="01:31"/>
    <x v="0"/>
    <s v="00:00"/>
    <s v="Cumplido"/>
    <d v="1899-12-30T00:00:00"/>
    <s v="Cumplido"/>
  </r>
  <r>
    <s v="INC000000508007"/>
    <s v="DEVICE HAS STOPPED RESPONDING TO POLLS. BAQ_REGISTRADURIA-MUNICIPAL_EL-PIOJO_ATLANTICO"/>
    <s v="CONECTIVIDAD WAN"/>
    <s v="Alta"/>
    <s v="Cerrado"/>
    <s v="RNEC-MONITOREO NIVEL 1"/>
    <s v="MAGDA LISETHE DUQUE GAMBA"/>
    <m/>
    <m/>
    <x v="21"/>
    <x v="918"/>
    <d v="2020-01-20T00:00:00"/>
    <d v="1899-12-30T16:04:45"/>
    <d v="2020-01-20T00:00:00"/>
    <d v="1899-12-30T17:24:58"/>
    <x v="51"/>
    <s v="Cumplido"/>
    <s v="01:12"/>
    <x v="0"/>
    <s v="00:00"/>
    <s v="Cumplido"/>
    <d v="1899-12-30T00:00:00"/>
    <s v="Cumplido"/>
  </r>
  <r>
    <s v="INC000000508009"/>
    <s v="DEVICE HAS STOPPED RESPONDING TO POLLS. MDE_REGISTRADURIA_MUN_URAMITA_ANTIOQUIA"/>
    <s v="CONECTIVIDAD WAN"/>
    <s v="Alta"/>
    <s v="Cerrado"/>
    <s v="RNEC-MONITOREO NIVEL 1"/>
    <s v="MAGDA LISETHE DUQUE GAMBA"/>
    <m/>
    <m/>
    <x v="21"/>
    <x v="919"/>
    <d v="2020-01-20T00:00:00"/>
    <d v="1899-12-30T16:21:44"/>
    <d v="2020-01-21T00:00:00"/>
    <d v="1899-12-30T08:41:04"/>
    <x v="91"/>
    <s v="Cumplido"/>
    <s v="00:58"/>
    <x v="0"/>
    <s v="00:00"/>
    <s v="Cumplido"/>
    <d v="1899-12-30T00:00:00"/>
    <s v="Cumplido"/>
  </r>
  <r>
    <s v="INC000000508103"/>
    <s v="Fallas de Conexión con la Morpho Tablet"/>
    <s v="INTERNET MÓVIL"/>
    <s v="Media"/>
    <s v="Cerrado"/>
    <s v="RNEC-MESA NIVEL 1"/>
    <s v="LINA MARIA CRUZ BARRAGAN"/>
    <m/>
    <m/>
    <x v="21"/>
    <x v="920"/>
    <d v="2020-01-20T00:00:00"/>
    <d v="1899-12-30T16:10:36"/>
    <d v="2020-01-20T00:00:00"/>
    <d v="1899-12-30T16:39:22"/>
    <x v="84"/>
    <s v="Cumplido"/>
    <s v="00:30"/>
    <x v="1"/>
    <s v="00:02"/>
    <s v="Cumplido"/>
    <d v="1899-12-30T00:00:00"/>
    <s v="Cumplido"/>
  </r>
  <r>
    <s v="INC000000508105"/>
    <s v="DEVICE HAS STOPPED RESPONDING TO POLLS. CZU_REGISTRADURIA_BUENAVISTA"/>
    <s v="CONECTIVIDAD WAN"/>
    <s v="Alta"/>
    <s v="Cerrado"/>
    <s v="RNEC-MONITOREO NIVEL 1"/>
    <s v="ALBA YINET CORREDOR ESTEPA"/>
    <m/>
    <m/>
    <x v="21"/>
    <x v="921"/>
    <d v="2020-01-20T00:00:00"/>
    <d v="1899-12-30T16:12:41"/>
    <d v="2020-01-21T00:00:00"/>
    <d v="1899-12-30T09:04:23"/>
    <x v="91"/>
    <s v="Cumplido"/>
    <s v="01:31"/>
    <x v="0"/>
    <s v="00:00"/>
    <s v="Cumplido"/>
    <d v="1899-12-30T00:00:00"/>
    <s v="Cumplido"/>
  </r>
  <r>
    <s v="INC000000508109"/>
    <s v="Problemas Conexión VPN"/>
    <s v="CONECTIVIDAD LAN"/>
    <s v="Baja"/>
    <s v="Cerrado"/>
    <s v="RNEC-MESA NIVEL 1"/>
    <s v="DIEGO FERNANDO ARCINIEGAS GUALTEROS"/>
    <m/>
    <m/>
    <x v="21"/>
    <x v="922"/>
    <d v="2020-01-20T00:00:00"/>
    <d v="1899-12-30T16:50:54"/>
    <d v="2020-01-20T00:00:00"/>
    <d v="1899-12-30T16:52:24"/>
    <x v="51"/>
    <s v="Cumplido"/>
    <s v="00:36"/>
    <x v="1"/>
    <s v="00:35"/>
    <s v="Incumplido"/>
    <d v="1899-12-30T00:35:02"/>
    <s v="Cumplido"/>
  </r>
  <r>
    <s v="INC000000508111"/>
    <s v="DEVICE HAS STOPPED RESPONDING TO POLLS. PSO_REGISTRADURIA_MUN_SANTA_CRUZ"/>
    <s v="CONECTIVIDAD WAN"/>
    <s v="Alta"/>
    <s v="Cerrado"/>
    <s v="RNEC-MONITOREO NIVEL 1"/>
    <s v="GIAN CARLO TOVAR RAMIREZ"/>
    <m/>
    <m/>
    <x v="21"/>
    <x v="923"/>
    <d v="2020-01-20T00:00:00"/>
    <d v="1899-12-30T16:15:42"/>
    <d v="2020-01-21T00:00:00"/>
    <d v="1899-12-30T08:55:53"/>
    <x v="91"/>
    <s v="Cumplido"/>
    <s v="01:51"/>
    <x v="0"/>
    <s v="00:00"/>
    <s v="Cumplido"/>
    <d v="1899-12-30T00:00:00"/>
    <s v="Cumplido"/>
  </r>
  <r>
    <s v="INC000000508129"/>
    <s v="DEVICE HAS STOPPED RESPONDING TO POLLS. NVA_REGISTRADURIA_PITALITO"/>
    <s v="CONECTIVIDAD WAN"/>
    <s v="Alta"/>
    <s v="Cerrado"/>
    <s v="RNEC-MONITOREO NIVEL 1"/>
    <s v="HERMAN STEVEN BERMUDEZ CELY"/>
    <m/>
    <m/>
    <x v="21"/>
    <x v="924"/>
    <d v="2020-01-20T00:00:00"/>
    <d v="1899-12-30T16:29:57"/>
    <d v="2020-01-20T00:00:00"/>
    <d v="1899-12-30T17:07:03"/>
    <x v="51"/>
    <s v="Cumplido"/>
    <s v="00:37"/>
    <x v="0"/>
    <s v="00:00"/>
    <s v="Cumplido"/>
    <d v="1899-12-30T00:00:00"/>
    <s v="Cumplido"/>
  </r>
  <r>
    <s v="INC000000508190"/>
    <s v="DEVICE HAS STOPPED RESPONDING TO POLLS. PDA_REGISTRADURIA_PTO-INIRIDA"/>
    <s v="CONECTIVIDAD WAN"/>
    <s v="Alta"/>
    <s v="Cerrado"/>
    <s v="RNEC-MONITOREO NIVEL 1"/>
    <s v="DIEGO ARMANDO ROMERO RODRIGUEZ"/>
    <m/>
    <m/>
    <x v="21"/>
    <x v="925"/>
    <d v="2020-01-20T00:00:00"/>
    <d v="1899-12-30T18:25:12"/>
    <d v="2020-01-21T00:00:00"/>
    <d v="1899-12-30T14:46:19"/>
    <x v="94"/>
    <s v="Cumplido"/>
    <s v="00:40"/>
    <x v="0"/>
    <s v="00:00"/>
    <s v="Cumplido"/>
    <d v="1899-12-30T00:00:00"/>
    <s v="Cumplido"/>
  </r>
  <r>
    <s v="INC000000508599"/>
    <s v="Problemas para iniciar la sesión en el equipo"/>
    <s v="DIRECTORIO ACTIVO"/>
    <s v="Baja"/>
    <s v="Cerrado"/>
    <s v="RNEC-MESA NIVEL 1"/>
    <s v="DIEGO FERNANDO ARCINIEGAS GUALTEROS"/>
    <m/>
    <m/>
    <x v="22"/>
    <x v="926"/>
    <d v="2020-01-21T00:00:00"/>
    <d v="1899-12-30T08:45:56"/>
    <d v="2020-01-21T00:00:00"/>
    <d v="1899-12-30T09:40:59"/>
    <x v="91"/>
    <s v="Cumplido"/>
    <s v="00:57"/>
    <x v="1"/>
    <s v="00:02"/>
    <s v="Cumplido"/>
    <d v="1899-12-30T00:03:27"/>
    <s v="Cumplido"/>
  </r>
  <r>
    <s v="INC000000508649"/>
    <s v="DEVICE HAS STOPPED RESPONDING TO POLLS. CUC_REGISTRADURIA_MUN_CONVENCION_N/T_SANTANDER"/>
    <s v="CONECTIVIDAD WAN"/>
    <s v="Alta"/>
    <s v="Cerrado"/>
    <s v="RNEC-MONITOREO NIVEL 1"/>
    <s v="DIEGO ARMANDO ROMERO RODRIGUEZ"/>
    <m/>
    <m/>
    <x v="22"/>
    <x v="927"/>
    <d v="2020-01-21T00:00:00"/>
    <d v="1899-12-30T08:50:35"/>
    <d v="2020-01-21T00:00:00"/>
    <d v="1899-12-30T15:18:58"/>
    <x v="94"/>
    <s v="Cumplido"/>
    <s v="00:57"/>
    <x v="0"/>
    <s v="00:00"/>
    <s v="Cumplido"/>
    <d v="1899-12-30T00:00:00"/>
    <s v="Cumplido"/>
  </r>
  <r>
    <s v="INC000000508650"/>
    <s v="DEVICE HAS STOPPED RESPONDING TO POLLS. CTG_REGISTRADURIA_NOROSI"/>
    <s v="CONECTIVIDAD WAN"/>
    <s v="Alta"/>
    <s v="Cerrado"/>
    <s v="RNEC-MONITOREO NIVEL 1"/>
    <s v="DIEGO ARMANDO ROMERO RODRIGUEZ"/>
    <m/>
    <m/>
    <x v="22"/>
    <x v="927"/>
    <d v="2020-01-21T00:00:00"/>
    <d v="1899-12-30T08:50:35"/>
    <d v="2020-01-21T00:00:00"/>
    <d v="1899-12-30T15:44:23"/>
    <x v="94"/>
    <s v="Cumplido"/>
    <s v="00:27"/>
    <x v="0"/>
    <s v="00:00"/>
    <s v="Cumplido"/>
    <d v="1899-12-30T00:00:00"/>
    <s v="Cumplido"/>
  </r>
  <r>
    <s v="INC000000508651"/>
    <s v="DEVICE HAS STOPPED RESPONDING TO POLLS. SMR_REGISTRADURIA_SAN_SEBASTIAN_DE_BUENAVISTA"/>
    <s v="CONECTIVIDAD WAN"/>
    <s v="Alta"/>
    <s v="Cerrado"/>
    <s v="RNEC-MONITOREO NIVEL 1"/>
    <s v="ALBA YINET CORREDOR ESTEPA"/>
    <m/>
    <m/>
    <x v="22"/>
    <x v="928"/>
    <d v="2020-01-21T00:00:00"/>
    <d v="1899-12-30T08:51:37"/>
    <d v="2020-01-21T00:00:00"/>
    <d v="1899-12-30T09:40:10"/>
    <x v="91"/>
    <s v="Cumplido"/>
    <s v="00:48"/>
    <x v="0"/>
    <s v="00:00"/>
    <s v="Cumplido"/>
    <d v="1899-12-30T00:00:00"/>
    <s v="Cumplido"/>
  </r>
  <r>
    <s v="INC000000508652"/>
    <s v="DEVICE HAS STOPPED RESPONDING TO POLLS. SKTJ_REGISTRADURIA_SATIVASUR"/>
    <s v="CONECTIVIDAD WAN"/>
    <s v="Alta"/>
    <s v="Cerrado"/>
    <s v="RNEC-MONITOREO NIVEL 1"/>
    <s v="DIEGO ARMANDO ROMERO RODRIGUEZ"/>
    <m/>
    <m/>
    <x v="22"/>
    <x v="928"/>
    <d v="2020-01-21T00:00:00"/>
    <d v="1899-12-30T08:51:37"/>
    <d v="2020-01-21T00:00:00"/>
    <d v="1899-12-30T16:09:47"/>
    <x v="94"/>
    <s v="Incumplido"/>
    <s v="07:18"/>
    <x v="0"/>
    <s v="00:00"/>
    <s v="Cumplido"/>
    <d v="1899-12-30T00:00:00"/>
    <s v="Cumplido"/>
  </r>
  <r>
    <s v="INC000000508653"/>
    <s v="DEVICE HAS STOPPED RESPONDING TO POLLS. PSO_REGISTRADURIA_MALLAMA"/>
    <s v="CONECTIVIDAD WAN"/>
    <s v="Alta"/>
    <s v="Cerrado"/>
    <s v="RNEC-MONITOREO NIVEL 1"/>
    <s v="DIEGO ARMANDO ROMERO RODRIGUEZ"/>
    <m/>
    <m/>
    <x v="22"/>
    <x v="929"/>
    <d v="2020-01-21T00:00:00"/>
    <d v="1899-12-30T08:51:39"/>
    <d v="2020-01-21T00:00:00"/>
    <d v="1899-12-30T16:43:15"/>
    <x v="94"/>
    <s v="Incumplido"/>
    <s v="07:51"/>
    <x v="0"/>
    <s v="00:00"/>
    <s v="Cumplido"/>
    <d v="1899-12-30T00:00:00"/>
    <s v="Cumplido"/>
  </r>
  <r>
    <s v="INC000000508654"/>
    <s v="DEVICE HAS STOPPED RESPONDING TO POLLS. CUC_REGISTRADURIA_MUN_TEORAMA_N/TE_SANTANDER"/>
    <s v="CONECTIVIDAD WAN"/>
    <s v="Alta"/>
    <s v="Cerrado"/>
    <s v="RNEC-MONITOREO NIVEL 1"/>
    <s v="DIEGO ARMANDO ROMERO RODRIGUEZ"/>
    <m/>
    <m/>
    <x v="22"/>
    <x v="929"/>
    <d v="2020-01-21T00:00:00"/>
    <d v="1899-12-30T08:51:39"/>
    <d v="2020-01-21T00:00:00"/>
    <d v="1899-12-30T16:57:00"/>
    <x v="95"/>
    <s v="Cumplido"/>
    <s v="01:15"/>
    <x v="0"/>
    <s v="00:00"/>
    <s v="Cumplido"/>
    <d v="1899-12-30T00:00:00"/>
    <s v="Cumplido"/>
  </r>
  <r>
    <s v="INC000000508655"/>
    <s v="DEVICE HAS STOPPED RESPONDING TO POLLS. CLO_REGISTRADURIA_EL_DOVIO"/>
    <s v="CONECTIVIDAD WAN"/>
    <s v="Alta"/>
    <s v="Cerrado"/>
    <s v="RNEC-MONITOREO NIVEL 1"/>
    <s v="DIEGO ARMANDO ROMERO RODRIGUEZ"/>
    <m/>
    <m/>
    <x v="22"/>
    <x v="929"/>
    <d v="2020-01-21T00:00:00"/>
    <d v="1899-12-30T08:51:39"/>
    <d v="2020-01-21T00:00:00"/>
    <d v="1899-12-30T17:03:09"/>
    <x v="95"/>
    <s v="Cumplido"/>
    <s v="00:42"/>
    <x v="0"/>
    <s v="00:00"/>
    <s v="Cumplido"/>
    <d v="1899-12-30T00:00:00"/>
    <s v="Cumplido"/>
  </r>
  <r>
    <s v="INC000000508658"/>
    <s v="DEVICE HAS STOPPED RESPONDING TO POLLS. SJE_REGISTRADURIA_MUN_CALAMAR_GUAVIARE"/>
    <s v="CONECTIVIDAD WAN"/>
    <s v="Alta"/>
    <s v="Cerrado"/>
    <s v="RNEC-MONITOREO NIVEL 1"/>
    <s v="MAGDA LISETHE DUQUE GAMBA"/>
    <m/>
    <m/>
    <x v="22"/>
    <x v="930"/>
    <d v="2020-01-21T00:00:00"/>
    <d v="1899-12-30T08:52:40"/>
    <d v="2020-01-21T00:00:00"/>
    <d v="1899-12-30T10:18:35"/>
    <x v="90"/>
    <s v="Cumplido"/>
    <s v="01:25"/>
    <x v="0"/>
    <s v="00:00"/>
    <s v="Cumplido"/>
    <d v="1899-12-30T00:00:00"/>
    <s v="Cumplido"/>
  </r>
  <r>
    <s v="INC000000508659"/>
    <s v="DEVICE HAS STOPPED RESPONDING TO POLLS. PSO_REGISTRADURIA_SAN_LORENZO"/>
    <s v="CONECTIVIDAD WAN"/>
    <s v="Alta"/>
    <s v="Cerrado"/>
    <s v="RNEC-MONITOREO NIVEL 1"/>
    <s v="ALBA YINET CORREDOR ESTEPA"/>
    <m/>
    <m/>
    <x v="22"/>
    <x v="930"/>
    <d v="2020-01-21T00:00:00"/>
    <d v="1899-12-30T08:52:40"/>
    <d v="2020-01-21T00:00:00"/>
    <d v="1899-12-30T10:58:54"/>
    <x v="90"/>
    <s v="Incumplido"/>
    <s v="02:06"/>
    <x v="0"/>
    <s v="00:00"/>
    <s v="Cumplido"/>
    <d v="1899-12-30T00:00:00"/>
    <s v="Cumplido"/>
  </r>
  <r>
    <s v="INC000000508660"/>
    <s v="DEVICE HAS STOPPED RESPONDING TO POLLS. PSO_REGISTRADURIA_BELEN"/>
    <s v="CONECTIVIDAD WAN"/>
    <s v="Alta"/>
    <s v="Cerrado"/>
    <s v="RNEC-NIVEL 2 WAN"/>
    <s v="LAURA VIVIANA GARNICA SALAZAR"/>
    <m/>
    <m/>
    <x v="22"/>
    <x v="930"/>
    <d v="2020-01-21T00:00:00"/>
    <d v="1899-12-30T08:52:40"/>
    <d v="2020-01-28T00:00:00"/>
    <d v="1899-12-30T09:08:29"/>
    <x v="96"/>
    <s v="Incumplido"/>
    <s v="143:27"/>
    <x v="0"/>
    <s v="00:00"/>
    <s v="Cumplido"/>
    <d v="1899-12-30T00:00:00"/>
    <s v="Cumplido"/>
  </r>
  <r>
    <s v="INC000000508661"/>
    <s v="DEVICE HAS STOPPED RESPONDING TO POLLS. CTG_REGISTRADURIA_REGIDOR"/>
    <s v="CONECTIVIDAD WAN"/>
    <s v="Alta"/>
    <s v="Cerrado"/>
    <s v="RNEC-MONITOREO NIVEL 1"/>
    <s v="MIGUEL ANGEL LEON MONROY"/>
    <m/>
    <m/>
    <x v="22"/>
    <x v="755"/>
    <d v="2020-01-21T00:00:00"/>
    <d v="1899-12-30T08:52:41"/>
    <d v="2020-01-21T00:00:00"/>
    <d v="1899-12-30T10:25:59"/>
    <x v="90"/>
    <s v="Cumplido"/>
    <s v="01:33"/>
    <x v="0"/>
    <s v="00:00"/>
    <s v="Cumplido"/>
    <d v="1899-12-30T00:00:00"/>
    <s v="Cumplido"/>
  </r>
  <r>
    <s v="INC000000508664"/>
    <s v="DEVICE HAS STOPPED RESPONDING TO POLLS. CTG_REGISTRADURIA_MUN_ARENAL_BOLIVAR"/>
    <s v="CONECTIVIDAD WAN"/>
    <s v="Alta"/>
    <s v="Cerrado"/>
    <s v="RNEC-MONITOREO NIVEL 1"/>
    <s v="DIEGO ARMANDO ROMERO RODRIGUEZ"/>
    <m/>
    <m/>
    <x v="22"/>
    <x v="755"/>
    <d v="2020-01-21T00:00:00"/>
    <d v="1899-12-30T08:52:41"/>
    <d v="2020-01-22T00:00:00"/>
    <d v="1899-12-30T08:57:15"/>
    <x v="97"/>
    <s v="Incumplido"/>
    <s v="24:04"/>
    <x v="0"/>
    <s v="00:00"/>
    <s v="Cumplido"/>
    <d v="1899-12-30T00:00:00"/>
    <s v="Cumplido"/>
  </r>
  <r>
    <s v="INC000000508665"/>
    <s v="DEVICE HAS STOPPED RESPONDING TO POLLS. CTG_REGISTRADURIA_RIOVIEJO"/>
    <s v="CONECTIVIDAD WAN"/>
    <s v="Alta"/>
    <s v="Cerrado"/>
    <s v="RNEC-MONITOREO NIVEL 1"/>
    <s v="DIEGO ARMANDO ROMERO RODRIGUEZ"/>
    <m/>
    <m/>
    <x v="22"/>
    <x v="755"/>
    <d v="2020-01-21T00:00:00"/>
    <d v="1899-12-30T08:52:41"/>
    <d v="2020-01-22T00:00:00"/>
    <d v="1899-12-30T09:05:44"/>
    <x v="97"/>
    <s v="Cumplido"/>
    <s v="00:52"/>
    <x v="0"/>
    <s v="00:00"/>
    <s v="Cumplido"/>
    <d v="1899-12-30T00:00:00"/>
    <s v="Cumplido"/>
  </r>
  <r>
    <s v="INC000000508732"/>
    <s v="DEVICE HAS STOPPED RESPONDING TO POLLS. VVC_REGISTRADURIA_PUERTO_RICO"/>
    <s v="CONECTIVIDAD WAN"/>
    <s v="Alta"/>
    <s v="Cerrado"/>
    <s v="RNEC-MONITOREO NIVEL 1"/>
    <s v="DIEGO ARMANDO ROMERO RODRIGUEZ"/>
    <m/>
    <m/>
    <x v="22"/>
    <x v="931"/>
    <d v="2020-01-21T00:00:00"/>
    <d v="1899-12-30T08:51:38"/>
    <d v="2020-01-22T00:00:00"/>
    <d v="1899-12-30T09:31:04"/>
    <x v="97"/>
    <s v="Cumplido"/>
    <s v="01:04"/>
    <x v="0"/>
    <s v="00:00"/>
    <s v="Cumplido"/>
    <d v="1899-12-30T00:00:00"/>
    <s v="Cumplido"/>
  </r>
  <r>
    <s v="INC000000508733"/>
    <s v="DEVICE HAS STOPPED RESPONDING TO POLLS. PSO_REGISTRADURIA_TAMBO"/>
    <s v="CONECTIVIDAD WAN"/>
    <s v="Alta"/>
    <s v="Cerrado"/>
    <s v="RNEC-MONITOREO NIVEL 1"/>
    <s v="MAGDA LISETHE DUQUE GAMBA"/>
    <m/>
    <m/>
    <x v="22"/>
    <x v="931"/>
    <d v="2020-01-21T00:00:00"/>
    <d v="1899-12-30T08:51:38"/>
    <d v="2020-01-21T00:00:00"/>
    <d v="1899-12-30T11:11:04"/>
    <x v="90"/>
    <s v="Incumplido"/>
    <s v="02:12"/>
    <x v="0"/>
    <s v="00:00"/>
    <s v="Cumplido"/>
    <d v="1899-12-30T00:00:00"/>
    <s v="Cumplido"/>
  </r>
  <r>
    <s v="INC000000508734"/>
    <s v="DEVICE HAS STOPPED RESPONDING TO POLLS. PSO_REGISTRADURIA_MAGUI_NARINO"/>
    <s v="CONECTIVIDAD WAN"/>
    <s v="Alta"/>
    <s v="Cerrado"/>
    <s v="RNEC-MONITOREO NIVEL 1"/>
    <s v="DIEGO ARMANDO ROMERO RODRIGUEZ"/>
    <m/>
    <m/>
    <x v="22"/>
    <x v="929"/>
    <d v="2020-01-21T00:00:00"/>
    <d v="1899-12-30T08:51:39"/>
    <d v="2020-01-22T00:00:00"/>
    <d v="1899-12-30T09:42:05"/>
    <x v="97"/>
    <s v="Cumplido"/>
    <s v="01:20"/>
    <x v="0"/>
    <s v="00:00"/>
    <s v="Cumplido"/>
    <d v="1899-12-30T00:00:00"/>
    <s v="Cumplido"/>
  </r>
  <r>
    <s v="INC000000508735"/>
    <s v="DEVICE HAS STOPPED RESPONDING TO POLLS. PSO_REGISTRADURIA_TABLON_DE_GOMEZ_NARINO"/>
    <s v="CONECTIVIDAD WAN"/>
    <s v="Alta"/>
    <s v="Cerrado"/>
    <s v="RNEC-MONITOREO NIVEL 1"/>
    <s v="ALBA YINET CORREDOR ESTEPA"/>
    <m/>
    <m/>
    <x v="22"/>
    <x v="929"/>
    <d v="2020-01-21T00:00:00"/>
    <d v="1899-12-30T08:51:39"/>
    <d v="2020-01-21T00:00:00"/>
    <d v="1899-12-30T10:53:09"/>
    <x v="90"/>
    <s v="Incumplido"/>
    <s v="02:01"/>
    <x v="0"/>
    <s v="00:00"/>
    <s v="Cumplido"/>
    <d v="1899-12-30T00:00:00"/>
    <s v="Cumplido"/>
  </r>
  <r>
    <s v="INC000000508736"/>
    <s v="DEVICE HAS STOPPED RESPONDING TO POLLS. PUU_REGISTRADURIA-MUNICIPAL_PUERTO-GUZMAN_PUTUMAYO"/>
    <s v="CONECTIVIDAD WAN"/>
    <s v="Alta"/>
    <s v="Cerrado"/>
    <s v="RNEC-MONITOREO NIVEL 1"/>
    <s v="GIAN CARLO TOVAR RAMIREZ"/>
    <m/>
    <m/>
    <x v="22"/>
    <x v="930"/>
    <d v="2020-01-21T00:00:00"/>
    <d v="1899-12-30T08:52:40"/>
    <d v="2020-01-21T00:00:00"/>
    <d v="1899-12-30T10:21:27"/>
    <x v="90"/>
    <s v="Cumplido"/>
    <s v="01:28"/>
    <x v="0"/>
    <s v="00:00"/>
    <s v="Cumplido"/>
    <d v="1899-12-30T00:00:00"/>
    <s v="Cumplido"/>
  </r>
  <r>
    <s v="INC000000508738"/>
    <s v="DEVICE HAS STOPPED RESPONDING TO POLLS. CUC_REGISTRADURIA_EL_CARMEN"/>
    <s v="CONECTIVIDAD WAN"/>
    <s v="Alta"/>
    <s v="Cerrado"/>
    <s v="RNEC-MONITOREO NIVEL 1"/>
    <s v="JOHANNA MILENA SALAMANCA RINCON"/>
    <m/>
    <m/>
    <x v="22"/>
    <x v="755"/>
    <d v="2020-01-21T00:00:00"/>
    <d v="1899-12-30T08:52:41"/>
    <d v="2020-01-22T00:00:00"/>
    <d v="1899-12-30T00:08:59"/>
    <x v="98"/>
    <s v="Cumplido"/>
    <s v="01:46"/>
    <x v="0"/>
    <s v="00:00"/>
    <s v="Cumplido"/>
    <d v="1899-12-30T00:00:00"/>
    <s v="Cumplido"/>
  </r>
  <r>
    <s v="INC000000508739"/>
    <s v="DEVICE HAS STOPPED RESPONDING TO POLLS. BOG_REGISTRADURIA_ZIPACON"/>
    <s v="CONECTIVIDAD WAN"/>
    <s v="Alta"/>
    <s v="Cerrado"/>
    <s v="RNEC-MONITOREO NIVEL 1"/>
    <s v="MAGDA LISETHE DUQUE GAMBA"/>
    <m/>
    <m/>
    <x v="22"/>
    <x v="755"/>
    <d v="2020-01-21T00:00:00"/>
    <d v="1899-12-30T08:52:41"/>
    <d v="2020-01-21T00:00:00"/>
    <d v="1899-12-30T11:36:00"/>
    <x v="90"/>
    <s v="Incumplido"/>
    <s v="02:31"/>
    <x v="0"/>
    <s v="00:00"/>
    <s v="Cumplido"/>
    <d v="1899-12-30T00:00:00"/>
    <s v="Cumplido"/>
  </r>
  <r>
    <s v="INC000000508740"/>
    <s v="DEVICE HAS STOPPED RESPONDING TO POLLS. BGA_REGISTRADURIA_GUAPOTA"/>
    <s v="CONECTIVIDAD WAN"/>
    <s v="Alta"/>
    <s v="Cerrado"/>
    <s v="RNEC-MONITOREO NIVEL 1"/>
    <s v="GIAN CARLO TOVAR RAMIREZ"/>
    <m/>
    <m/>
    <x v="22"/>
    <x v="755"/>
    <d v="2020-01-21T00:00:00"/>
    <d v="1899-12-30T08:52:41"/>
    <d v="2020-01-21T00:00:00"/>
    <d v="1899-12-30T10:44:04"/>
    <x v="90"/>
    <s v="Cumplido"/>
    <s v="01:51"/>
    <x v="0"/>
    <s v="00:00"/>
    <s v="Cumplido"/>
    <d v="1899-12-30T00:00:00"/>
    <s v="Cumplido"/>
  </r>
  <r>
    <s v="INC000000508746"/>
    <s v="DEVICE HAS STOPPED RESPONDING TO POLLS. PPN_REGISTRADURIA_MUN_SANTA_ROSA.yourdomain.com"/>
    <s v="CONECTIVIDAD WAN"/>
    <s v="Alta"/>
    <s v="Cerrado"/>
    <s v="RNEC-MONITOREO NIVEL 1"/>
    <s v="GIAN CARLO TOVAR RAMIREZ"/>
    <m/>
    <m/>
    <x v="22"/>
    <x v="932"/>
    <d v="2020-01-21T00:00:00"/>
    <d v="1899-12-30T09:05:42"/>
    <d v="2020-01-21T00:00:00"/>
    <d v="1899-12-30T11:10:26"/>
    <x v="90"/>
    <s v="Incumplido"/>
    <s v="02:04"/>
    <x v="0"/>
    <s v="00:00"/>
    <s v="Cumplido"/>
    <d v="1899-12-30T00:00:00"/>
    <s v="Cumplido"/>
  </r>
  <r>
    <s v="INC000000508756"/>
    <s v="DEVICE HAS STOPPED RESPONDING TO POLLS. CZU_REGISTRADURIA_MUN_MORROA_SUCRE"/>
    <s v="CONECTIVIDAD WAN"/>
    <s v="Alta"/>
    <s v="Cerrado"/>
    <s v="RNEC-MONITOREO NIVEL 1"/>
    <s v="ALBA YINET CORREDOR ESTEPA"/>
    <m/>
    <m/>
    <x v="22"/>
    <x v="933"/>
    <d v="2020-01-21T00:00:00"/>
    <d v="1899-12-30T09:25:53"/>
    <d v="2020-01-21T00:00:00"/>
    <d v="1899-12-30T12:05:47"/>
    <x v="90"/>
    <s v="Incumplido"/>
    <s v="02:39"/>
    <x v="0"/>
    <s v="00:00"/>
    <s v="Cumplido"/>
    <d v="1899-12-30T00:00:00"/>
    <s v="Cumplido"/>
  </r>
  <r>
    <s v="INC000000508757"/>
    <s v="DEVICE HAS STOPPED RESPONDING TO POLLS. CZU_REGISTRADURIA_LOS_PALMITOS"/>
    <s v="CONECTIVIDAD WAN"/>
    <s v="Alta"/>
    <s v="Cerrado"/>
    <s v="RNEC-MONITOREO NIVEL 1"/>
    <s v="GIAN CARLO TOVAR RAMIREZ"/>
    <m/>
    <m/>
    <x v="22"/>
    <x v="934"/>
    <d v="2020-01-21T00:00:00"/>
    <d v="1899-12-30T09:26:53"/>
    <d v="2020-01-21T00:00:00"/>
    <d v="1899-12-30T11:23:18"/>
    <x v="90"/>
    <s v="Cumplido"/>
    <s v="01:56"/>
    <x v="0"/>
    <s v="00:00"/>
    <s v="Cumplido"/>
    <d v="1899-12-30T00:00:00"/>
    <s v="Cumplido"/>
  </r>
  <r>
    <s v="INC000000508767"/>
    <s v="Falla Recepción y Envío de Correos"/>
    <s v="CORREO ELECTRÓNICO"/>
    <s v="Alta"/>
    <s v="Cerrado"/>
    <s v="RNEC-SOPORTE SITIO NIVEL 1"/>
    <s v="HERMAN STEVEN BERMUDEZ CELY"/>
    <m/>
    <m/>
    <x v="22"/>
    <x v="935"/>
    <d v="2020-01-21T00:00:00"/>
    <d v="1899-12-30T09:45:44"/>
    <d v="2020-01-21T00:00:00"/>
    <d v="1899-12-30T12:01:13"/>
    <x v="90"/>
    <s v="Incumplido"/>
    <s v="02:19"/>
    <x v="1"/>
    <s v="00:04"/>
    <s v="Cumplido"/>
    <d v="1899-12-30T00:04:15"/>
    <s v="Cumplido"/>
  </r>
  <r>
    <s v="INC000000508773"/>
    <s v="DEVICE HAS STOPPED RESPONDING TO POLLS. BOG_REGISTRADURIA_GUTIERREZ"/>
    <s v="CONECTIVIDAD WAN"/>
    <s v="Alta"/>
    <s v="Cerrado"/>
    <s v="RNEC-MONITOREO NIVEL 1"/>
    <s v="DIEGO ARMANDO ROMERO RODRIGUEZ"/>
    <m/>
    <m/>
    <x v="22"/>
    <x v="936"/>
    <d v="2020-01-21T00:00:00"/>
    <d v="1899-12-30T09:46:46"/>
    <d v="2020-01-22T00:00:00"/>
    <d v="1899-12-30T09:51:42"/>
    <x v="97"/>
    <s v="Cumplido"/>
    <s v="01:57"/>
    <x v="0"/>
    <s v="00:00"/>
    <s v="Cumplido"/>
    <d v="1899-12-30T00:00:00"/>
    <s v="Cumplido"/>
  </r>
  <r>
    <s v="INC000000508785"/>
    <s v="Fallas de conexión Vpn"/>
    <s v="VPN SSL"/>
    <s v="Media"/>
    <s v="Cerrado"/>
    <s v="RNEC-MESA NIVEL 1"/>
    <s v="LINA MARIA CRUZ BARRAGAN"/>
    <m/>
    <m/>
    <x v="22"/>
    <x v="937"/>
    <d v="2020-01-21T00:00:00"/>
    <d v="1899-12-30T10:02:47"/>
    <d v="2020-01-21T00:00:00"/>
    <d v="1899-12-30T10:08:34"/>
    <x v="90"/>
    <s v="Cumplido"/>
    <s v="00:08"/>
    <x v="1"/>
    <s v="00:02"/>
    <s v="Cumplido"/>
    <d v="1899-12-30T00:00:00"/>
    <s v="Cumplido"/>
  </r>
  <r>
    <s v="INC000000508807"/>
    <s v="DEVICE HAS STOPPED RESPONDING TO POLLS. SKTJ_REGISTRADURIA_SATIVANORTE"/>
    <s v="CONECTIVIDAD WAN"/>
    <s v="Alta"/>
    <s v="Cerrado"/>
    <s v="RNEC-MONITOREO NIVEL 1"/>
    <s v="GIAN CARLO TOVAR RAMIREZ"/>
    <m/>
    <m/>
    <x v="22"/>
    <x v="931"/>
    <d v="2020-01-21T00:00:00"/>
    <d v="1899-12-30T08:51:38"/>
    <d v="2020-01-21T00:00:00"/>
    <d v="1899-12-30T11:47:22"/>
    <x v="90"/>
    <s v="Incumplido"/>
    <s v="02:55"/>
    <x v="0"/>
    <s v="00:00"/>
    <s v="Cumplido"/>
    <d v="1899-12-30T00:00:00"/>
    <s v="Cumplido"/>
  </r>
  <r>
    <s v="INC000000508809"/>
    <s v="DEVICE HAS STOPPED RESPONDING TO POLLS. PPN_REGISTRADURIA_MUN_JAMBALO_CAUCA"/>
    <s v="CONECTIVIDAD WAN"/>
    <s v="Alta"/>
    <s v="Cerrado"/>
    <s v="RNEC-MONITOREO NIVEL 1"/>
    <s v="DIEGO ARMANDO ROMERO RODRIGUEZ"/>
    <m/>
    <m/>
    <x v="22"/>
    <x v="929"/>
    <d v="2020-01-21T00:00:00"/>
    <d v="1899-12-30T08:51:39"/>
    <d v="2020-01-22T00:00:00"/>
    <d v="1899-12-30T09:58:40"/>
    <x v="97"/>
    <s v="Incumplido"/>
    <s v="02:53"/>
    <x v="0"/>
    <s v="00:00"/>
    <s v="Cumplido"/>
    <d v="1899-12-30T00:00:00"/>
    <s v="Cumplido"/>
  </r>
  <r>
    <s v="INC000000508817"/>
    <s v="DEVICE HAS STOPPED RESPONDING TO POLLS. MDE_REGISTRADURIA_MUN_VIGIA_FUERTE_ANTIOQUIA"/>
    <s v="CONECTIVIDAD WAN"/>
    <s v="Alta"/>
    <s v="Cerrado"/>
    <s v="RNEC-MONITOREO NIVEL 1"/>
    <s v="DIEGO ARMANDO ROMERO RODRIGUEZ"/>
    <m/>
    <m/>
    <x v="22"/>
    <x v="938"/>
    <d v="2020-01-21T00:00:00"/>
    <d v="1899-12-30T08:52:42"/>
    <d v="2020-01-23T00:00:00"/>
    <d v="1899-12-30T11:44:18"/>
    <x v="59"/>
    <s v="Incumplido"/>
    <s v="03:08"/>
    <x v="0"/>
    <s v="00:00"/>
    <s v="Cumplido"/>
    <d v="1899-12-30T00:00:00"/>
    <s v="Cumplido"/>
  </r>
  <r>
    <s v="INC000000508819"/>
    <s v="DEVICE HAS STOPPED RESPONDING TO POLLS. PSO_REGISTRADURIA_POTOSI_NARINO"/>
    <s v="CONECTIVIDAD WAN"/>
    <s v="Alta"/>
    <s v="Cerrado"/>
    <s v="RNEC-MONITOREO NIVEL 1"/>
    <s v="MAGDA LISETHE DUQUE GAMBA"/>
    <m/>
    <m/>
    <x v="22"/>
    <x v="938"/>
    <d v="2020-01-21T00:00:00"/>
    <d v="1899-12-30T08:52:42"/>
    <d v="2020-01-21T00:00:00"/>
    <d v="1899-12-30T12:02:55"/>
    <x v="90"/>
    <s v="Incumplido"/>
    <s v="03:02"/>
    <x v="0"/>
    <s v="00:00"/>
    <s v="Cumplido"/>
    <d v="1899-12-30T00:00:00"/>
    <s v="Cumplido"/>
  </r>
  <r>
    <s v="INC000000508820"/>
    <s v="DEVICE HAS STOPPED RESPONDING TO POLLS. PSO_REGISTRADURIA_EL_PENOL"/>
    <s v="CONECTIVIDAD WAN"/>
    <s v="Alta"/>
    <s v="Cerrado"/>
    <s v="RNEC-MONITOREO NIVEL 1"/>
    <s v="JOHANNA MILENA SALAMANCA RINCON"/>
    <m/>
    <m/>
    <x v="22"/>
    <x v="938"/>
    <d v="2020-01-21T00:00:00"/>
    <d v="1899-12-30T08:52:42"/>
    <d v="2020-01-21T00:00:00"/>
    <d v="1899-12-30T23:21:34"/>
    <x v="99"/>
    <s v="Incumplido"/>
    <s v="03:25"/>
    <x v="0"/>
    <s v="00:00"/>
    <s v="Cumplido"/>
    <d v="1899-12-30T00:00:00"/>
    <s v="Cumplido"/>
  </r>
  <r>
    <s v="INC000000508821"/>
    <s v="DEVICE HAS STOPPED RESPONDING TO POLLS. PPN_REGISTRADURIA_MUN_MORALES_CAUCA"/>
    <s v="CONECTIVIDAD WAN"/>
    <s v="Alta"/>
    <s v="Cerrado"/>
    <s v="RNEC-MONITOREO NIVEL 1"/>
    <s v="ALBA YINET CORREDOR ESTEPA"/>
    <m/>
    <m/>
    <x v="22"/>
    <x v="938"/>
    <d v="2020-01-21T00:00:00"/>
    <d v="1899-12-30T08:52:42"/>
    <d v="2020-01-21T00:00:00"/>
    <d v="1899-12-30T11:47:27"/>
    <x v="90"/>
    <s v="Incumplido"/>
    <s v="02:54"/>
    <x v="0"/>
    <s v="00:00"/>
    <s v="Cumplido"/>
    <d v="1899-12-30T00:00:00"/>
    <s v="Cumplido"/>
  </r>
  <r>
    <s v="INC000000508823"/>
    <s v="DEVICE HAS STOPPED RESPONDING TO POLLS. VUP_REGISTRADURIA_EL_PASO"/>
    <s v="CONECTIVIDAD WAN"/>
    <s v="Alta"/>
    <s v="Cerrado"/>
    <s v="RNEC-MONITOREO NIVEL 1"/>
    <s v="DIEGO ARMANDO ROMERO RODRIGUEZ"/>
    <m/>
    <m/>
    <x v="22"/>
    <x v="939"/>
    <d v="2020-01-21T00:00:00"/>
    <d v="1899-12-30T08:56:40"/>
    <d v="2020-01-22T00:00:00"/>
    <d v="1899-12-30T11:08:32"/>
    <x v="100"/>
    <s v="Incumplido"/>
    <s v="26:11"/>
    <x v="0"/>
    <s v="00:00"/>
    <s v="Cumplido"/>
    <d v="1899-12-30T00:00:00"/>
    <s v="Cumplido"/>
  </r>
  <r>
    <s v="INC000000508835"/>
    <s v="RE: Solicitud verificación falla correo electrónico e impresora"/>
    <s v="CORREO ELECTRÓNICO"/>
    <s v="Baja"/>
    <s v="Cerrado"/>
    <s v="RNEC-SOPORTE SITIO NIVEL 1"/>
    <s v="HERMAN STEVEN BERMUDEZ CELY"/>
    <m/>
    <m/>
    <x v="22"/>
    <x v="940"/>
    <d v="2020-01-21T00:00:00"/>
    <d v="1899-12-30T09:12:42"/>
    <d v="2020-01-21T00:00:00"/>
    <d v="1899-12-30T09:47:35"/>
    <x v="91"/>
    <s v="Cumplido"/>
    <s v="00:35"/>
    <x v="2"/>
    <s v="00:01"/>
    <s v="Cumplido"/>
    <d v="1899-12-30T00:01:13"/>
    <s v="Cumplido"/>
  </r>
  <r>
    <s v="INC000000508839"/>
    <s v="DEVICE HAS STOPPED RESPONDING TO POLLS. CTG_REGISTRADURIA_BARRANCO_DE_LOBA"/>
    <s v="CONECTIVIDAD WAN"/>
    <s v="Alta"/>
    <s v="Cerrado"/>
    <s v="RNEC-MONITOREO NIVEL 1"/>
    <s v="MAGDA LISETHE DUQUE GAMBA"/>
    <m/>
    <m/>
    <x v="22"/>
    <x v="941"/>
    <d v="2020-01-21T00:00:00"/>
    <d v="1899-12-30T09:11:48"/>
    <d v="2020-01-21T00:00:00"/>
    <d v="1899-12-30T12:38:03"/>
    <x v="0"/>
    <s v="Incumplido"/>
    <s v="03:21"/>
    <x v="0"/>
    <s v="00:00"/>
    <s v="Cumplido"/>
    <d v="1899-12-30T00:00:00"/>
    <s v="Cumplido"/>
  </r>
  <r>
    <s v="INC000000508848"/>
    <s v="DEVICE HAS STOPPED RESPONDING TO POLLS. CZU_REGISTRADURIA_MUN_COROZAL_SUCRE"/>
    <s v="CONECTIVIDAD WAN"/>
    <s v="Alta"/>
    <s v="Cerrado"/>
    <s v="RNEC-MONITOREO NIVEL 1"/>
    <s v="MAGDA LISETHE DUQUE GAMBA"/>
    <m/>
    <m/>
    <x v="22"/>
    <x v="934"/>
    <d v="2020-01-21T00:00:00"/>
    <d v="1899-12-30T09:26:53"/>
    <d v="2020-01-21T00:00:00"/>
    <d v="1899-12-30T12:50:13"/>
    <x v="0"/>
    <s v="Incumplido"/>
    <s v="03:17"/>
    <x v="0"/>
    <s v="00:00"/>
    <s v="Cumplido"/>
    <d v="1899-12-30T00:00:00"/>
    <s v="Cumplido"/>
  </r>
  <r>
    <s v="INC000000508855"/>
    <s v="DEVICE HAS STOPPED RESPONDING TO POLLS. MDE_REGISTRADURIA_SAN_FRANCISCO_ANTIOQUIA"/>
    <s v="CONECTIVIDAD WAN"/>
    <s v="Alta"/>
    <s v="Cerrado"/>
    <s v="RNEC-MONITOREO NIVEL 1"/>
    <s v="DIEGO ARMANDO ROMERO RODRIGUEZ"/>
    <m/>
    <m/>
    <x v="22"/>
    <x v="942"/>
    <d v="2020-01-21T00:00:00"/>
    <d v="1899-12-30T09:36:56"/>
    <d v="2020-01-22T00:00:00"/>
    <d v="1899-12-30T11:26:24"/>
    <x v="100"/>
    <s v="Incumplido"/>
    <s v="25:49"/>
    <x v="0"/>
    <s v="00:00"/>
    <s v="Cumplido"/>
    <d v="1899-12-30T00:00:00"/>
    <s v="Cumplido"/>
  </r>
  <r>
    <s v="INC000000508867"/>
    <s v="DEVICE HAS STOPPED RESPONDING TO POLLS. CUC_REGISTRADURIA_MUN_EL_TARRA_N_T_SANTANDER"/>
    <s v="CONECTIVIDAD WAN"/>
    <s v="Alta"/>
    <s v="Cerrado"/>
    <s v="RNEC-MONITOREO NIVEL 1"/>
    <s v="MAGDA LISETHE DUQUE GAMBA"/>
    <m/>
    <m/>
    <x v="22"/>
    <x v="943"/>
    <d v="2020-01-21T00:00:00"/>
    <d v="1899-12-30T09:57:49"/>
    <d v="2020-01-21T00:00:00"/>
    <d v="1899-12-30T13:04:28"/>
    <x v="0"/>
    <s v="Incumplido"/>
    <s v="03:00"/>
    <x v="0"/>
    <s v="00:00"/>
    <s v="Cumplido"/>
    <d v="1899-12-30T00:00:00"/>
    <s v="Cumplido"/>
  </r>
  <r>
    <s v="INC000000508868"/>
    <s v="problemas de conexión VPN"/>
    <s v="VPN SSL"/>
    <s v="Baja"/>
    <s v="Cerrado"/>
    <s v="RNEC-MESA NIVEL 1"/>
    <s v="DIEGO FERNANDO ARCINIEGAS GUALTEROS"/>
    <m/>
    <m/>
    <x v="22"/>
    <x v="944"/>
    <d v="2020-01-21T00:00:00"/>
    <d v="1899-12-30T10:01:21"/>
    <d v="2020-01-21T00:00:00"/>
    <d v="1899-12-30T10:02:59"/>
    <x v="91"/>
    <s v="Cumplido"/>
    <s v="00:04"/>
    <x v="1"/>
    <s v="00:02"/>
    <s v="Cumplido"/>
    <d v="1899-12-30T00:02:46"/>
    <s v="Cumplido"/>
  </r>
  <r>
    <s v="INC000000508870"/>
    <s v="Falla VPN"/>
    <s v="VPN SSL"/>
    <s v="Media"/>
    <s v="Cerrado"/>
    <s v="RNEC-SOPORTE SITIO NIVEL 1"/>
    <s v="JHONN H PLAZAS BLANCO"/>
    <m/>
    <m/>
    <x v="22"/>
    <x v="945"/>
    <d v="2020-01-21T00:00:00"/>
    <d v="1899-12-30T10:03:04"/>
    <d v="2020-01-21T00:00:00"/>
    <d v="1899-12-30T12:37:36"/>
    <x v="0"/>
    <s v="Cumplido"/>
    <s v="01:39"/>
    <x v="1"/>
    <s v="00:03"/>
    <s v="Cumplido"/>
    <d v="1899-12-30T00:03:31"/>
    <s v="Cumplido"/>
  </r>
  <r>
    <s v="INC000000508897"/>
    <s v="DEVICE HAS STOPPED RESPONDING TO POLLS. SMR_REGISTRADURIA_TENERIFE_MAGDALENA"/>
    <s v="CONECTIVIDAD WAN"/>
    <s v="Alta"/>
    <s v="Cerrado"/>
    <s v="RNEC-MONITOREO NIVEL 1"/>
    <s v="ALBA YINET CORREDOR ESTEPA"/>
    <m/>
    <m/>
    <x v="22"/>
    <x v="946"/>
    <d v="2020-01-21T00:00:00"/>
    <d v="1899-12-30T10:32:52"/>
    <d v="2020-01-21T00:00:00"/>
    <d v="1899-12-30T12:33:52"/>
    <x v="0"/>
    <s v="Incumplido"/>
    <s v="02:01"/>
    <x v="0"/>
    <s v="00:00"/>
    <s v="Cumplido"/>
    <d v="1899-12-30T00:00:00"/>
    <s v="Cumplido"/>
  </r>
  <r>
    <s v="INC000000508919"/>
    <s v="Falla Navegación"/>
    <s v="CONECTIVIDAD LAN"/>
    <s v="Media"/>
    <s v="Cerrado"/>
    <s v="RNEC-SOPORTE SITIO NIVEL 1"/>
    <s v="HERMAN STEVEN BERMUDEZ CELY"/>
    <m/>
    <m/>
    <x v="22"/>
    <x v="947"/>
    <d v="2020-01-21T00:00:00"/>
    <d v="1899-12-30T09:56:37"/>
    <d v="2020-01-21T00:00:00"/>
    <d v="1899-12-30T10:57:37"/>
    <x v="90"/>
    <s v="Cumplido"/>
    <s v="01:03"/>
    <x v="1"/>
    <s v="00:02"/>
    <s v="Cumplido"/>
    <d v="1899-12-30T00:02:27"/>
    <s v="Cumplido"/>
  </r>
  <r>
    <s v="INC000000508938"/>
    <s v="Fallas de Navegación"/>
    <s v="CONECTIVIDAD LAN"/>
    <s v="Media"/>
    <s v="Cerrado"/>
    <s v="RNEC-SOPORTE SITIO NIVEL 1"/>
    <s v="HERMAN STEVEN BERMUDEZ CELY"/>
    <m/>
    <m/>
    <x v="22"/>
    <x v="948"/>
    <d v="2020-01-21T00:00:00"/>
    <d v="1899-12-30T10:11:39"/>
    <d v="2020-01-21T00:00:00"/>
    <d v="1899-12-30T13:03:44"/>
    <x v="0"/>
    <s v="Cumplido"/>
    <s v="02:18"/>
    <x v="1"/>
    <s v="00:01"/>
    <s v="Cumplido"/>
    <d v="1899-12-30T00:01:11"/>
    <s v="Cumplido"/>
  </r>
  <r>
    <s v="INC000000508956"/>
    <s v="Conexión VPN La paz"/>
    <s v="VPN SSL"/>
    <s v="Baja"/>
    <s v="Cerrado"/>
    <s v="RNEC-MESA NIVEL 1"/>
    <s v="DIEGO FERNANDO ARCINIEGAS GUALTEROS"/>
    <m/>
    <m/>
    <x v="22"/>
    <x v="949"/>
    <d v="2020-01-21T00:00:00"/>
    <d v="1899-12-30T10:30:22"/>
    <d v="2020-01-21T00:00:00"/>
    <d v="1899-12-30T10:32:16"/>
    <x v="90"/>
    <s v="Cumplido"/>
    <s v="00:05"/>
    <x v="1"/>
    <s v="00:03"/>
    <s v="Cumplido"/>
    <d v="1899-12-30T00:03:05"/>
    <s v="Cumplido"/>
  </r>
  <r>
    <s v="INC000000508969"/>
    <s v="DEVICE HAS STOPPED RESPONDING TO POLLS. CLO_REGISTRADURIA-AUXILIAR_VIPASA_VALLE"/>
    <s v="CONECTIVIDAD WAN"/>
    <s v="Alta"/>
    <s v="Cerrado"/>
    <s v="RNEC-NIVEL 2 WAN"/>
    <s v="ALEXANDER URQUIJO TIMARAN"/>
    <m/>
    <m/>
    <x v="22"/>
    <x v="950"/>
    <d v="2020-01-21T00:00:00"/>
    <d v="1899-12-30T10:43:54"/>
    <d v="2020-01-22T00:00:00"/>
    <d v="1899-12-30T10:47:01"/>
    <x v="97"/>
    <s v="Cumplido"/>
    <s v="01:21"/>
    <x v="0"/>
    <s v="00:00"/>
    <s v="Cumplido"/>
    <d v="1899-12-30T00:00:00"/>
    <s v="Cumplido"/>
  </r>
  <r>
    <s v="INC000000508979"/>
    <s v="DEVICE HAS STOPPED RESPONDING TO POLLS. CUN_REGISTRADURIA_TIBACUY"/>
    <s v="CONECTIVIDAD WAN"/>
    <s v="Alta"/>
    <s v="Cerrado"/>
    <s v="RNEC-MONITOREO NIVEL 1"/>
    <s v="GIAN CARLO TOVAR RAMIREZ"/>
    <m/>
    <m/>
    <x v="22"/>
    <x v="951"/>
    <d v="2020-01-21T00:00:00"/>
    <d v="1899-12-30T10:49:54"/>
    <d v="2020-01-21T00:00:00"/>
    <d v="1899-12-30T13:38:35"/>
    <x v="0"/>
    <s v="Incumplido"/>
    <s v="02:48"/>
    <x v="0"/>
    <s v="00:00"/>
    <s v="Cumplido"/>
    <d v="1899-12-30T00:00:00"/>
    <s v="Cumplido"/>
  </r>
  <r>
    <s v="INC000000508985"/>
    <s v="DEVICE HAS STOPPED RESPONDING TO POLLS. BOG_REGISTRADURIA_LA_MESA"/>
    <s v="CONECTIVIDAD WAN"/>
    <s v="Alta"/>
    <s v="Cerrado"/>
    <s v="RNEC-MONITOREO NIVEL 1"/>
    <s v="MAGDA LISETHE DUQUE GAMBA"/>
    <m/>
    <m/>
    <x v="22"/>
    <x v="952"/>
    <d v="2020-01-21T00:00:00"/>
    <d v="1899-12-30T10:52:55"/>
    <d v="2020-01-21T00:00:00"/>
    <d v="1899-12-30T14:35:27"/>
    <x v="94"/>
    <s v="Incumplido"/>
    <s v="03:42"/>
    <x v="0"/>
    <s v="00:00"/>
    <s v="Cumplido"/>
    <d v="1899-12-30T00:00:00"/>
    <s v="Cumplido"/>
  </r>
  <r>
    <s v="INC000000509014"/>
    <s v="DEVICE HAS STOPPED RESPONDING TO POLLS. PPN_REGISTRADURIA_MUN_TORIBIO_CAUCA"/>
    <s v="CONECTIVIDAD WAN"/>
    <s v="Alta"/>
    <s v="Cerrado"/>
    <s v="RNEC-MONITOREO NIVEL 1"/>
    <s v="GIAN CARLO TOVAR RAMIREZ"/>
    <m/>
    <m/>
    <x v="22"/>
    <x v="953"/>
    <d v="2020-01-21T00:00:00"/>
    <d v="1899-12-30T10:36:53"/>
    <d v="2020-01-21T00:00:00"/>
    <d v="1899-12-30T13:05:22"/>
    <x v="0"/>
    <s v="Incumplido"/>
    <s v="02:28"/>
    <x v="0"/>
    <s v="00:00"/>
    <s v="Cumplido"/>
    <d v="1899-12-30T00:00:00"/>
    <s v="Cumplido"/>
  </r>
  <r>
    <s v="INC000000509029"/>
    <s v="credenciales de windows"/>
    <s v="CONECTIVIDAD LAN"/>
    <s v="Media"/>
    <s v="Cerrado"/>
    <s v="RNEC-SOPORTE SITIO NIVEL 1"/>
    <s v="HERMAN STEVEN BERMUDEZ CELY"/>
    <m/>
    <m/>
    <x v="22"/>
    <x v="954"/>
    <d v="2020-01-21T00:00:00"/>
    <d v="1899-12-30T11:09:08"/>
    <d v="2020-01-22T00:00:00"/>
    <d v="1899-12-30T08:48:40"/>
    <x v="97"/>
    <s v="Cumplido"/>
    <s v="01:23"/>
    <x v="1"/>
    <s v="00:01"/>
    <s v="Cumplido"/>
    <d v="1899-12-30T00:01:03"/>
    <s v="Cumplido"/>
  </r>
  <r>
    <s v="INC000000509033"/>
    <s v="DEVICE HAS STOPPED RESPONDING TO POLLS. CTG_REGISTRADURIA_VILLANUEVA"/>
    <s v="CONECTIVIDAD WAN"/>
    <s v="Alta"/>
    <s v="Cerrado"/>
    <s v="RNEC-MONITOREO NIVEL 1"/>
    <s v="ALBA YINET CORREDOR ESTEPA"/>
    <m/>
    <m/>
    <x v="22"/>
    <x v="955"/>
    <d v="2020-01-21T00:00:00"/>
    <d v="1899-12-30T11:10:56"/>
    <d v="2020-01-21T00:00:00"/>
    <d v="1899-12-30T12:40:58"/>
    <x v="0"/>
    <s v="Cumplido"/>
    <s v="01:30"/>
    <x v="0"/>
    <s v="00:00"/>
    <s v="Cumplido"/>
    <d v="1899-12-30T00:00:00"/>
    <s v="Cumplido"/>
  </r>
  <r>
    <s v="INC000000509036"/>
    <s v="DEVICE HAS STOPPED RESPONDING TO POLLS. IBE_REGISTRADURIA_MURILLO"/>
    <s v="CONECTIVIDAD WAN"/>
    <s v="Alta"/>
    <s v="Cerrado"/>
    <s v="RNEC-MONITOREO NIVEL 1"/>
    <s v="MAGDA LISETHE DUQUE GAMBA"/>
    <m/>
    <m/>
    <x v="22"/>
    <x v="956"/>
    <d v="2020-01-21T00:00:00"/>
    <d v="1899-12-30T11:14:57"/>
    <d v="2020-01-21T00:00:00"/>
    <d v="1899-12-30T14:48:53"/>
    <x v="94"/>
    <s v="Incumplido"/>
    <s v="03:27"/>
    <x v="0"/>
    <s v="00:00"/>
    <s v="Cumplido"/>
    <d v="1899-12-30T00:00:00"/>
    <s v="Cumplido"/>
  </r>
  <r>
    <s v="INC000000509040"/>
    <s v="DEVICE HAS STOPPED RESPONDING TO POLLS. BGA_REGISTRADURIA-MUNICIPAL_CONCEPCION_SANTANDER"/>
    <s v="CONECTIVIDAD WAN"/>
    <s v="Alta"/>
    <s v="Cerrado"/>
    <s v="RNEC-MONITOREO NIVEL 1"/>
    <s v="GIAN CARLO TOVAR RAMIREZ"/>
    <m/>
    <m/>
    <x v="22"/>
    <x v="957"/>
    <d v="2020-01-21T00:00:00"/>
    <d v="1899-12-30T11:25:58"/>
    <d v="2020-01-21T00:00:00"/>
    <d v="1899-12-30T13:13:47"/>
    <x v="0"/>
    <s v="Cumplido"/>
    <s v="01:47"/>
    <x v="0"/>
    <s v="00:00"/>
    <s v="Cumplido"/>
    <d v="1899-12-30T00:00:00"/>
    <s v="Cumplido"/>
  </r>
  <r>
    <s v="INC000000509062"/>
    <s v="DEVICE HAS STOPPED RESPONDING TO POLLS. CHO_REGISTRADURIA_CHOCO_MEDIO_ATRATO"/>
    <s v="CONECTIVIDAD WAN"/>
    <s v="Alta"/>
    <s v="Cerrado"/>
    <s v="RNEC-MONITOREO NIVEL 1"/>
    <s v="ALBA YINET CORREDOR ESTEPA"/>
    <m/>
    <m/>
    <x v="22"/>
    <x v="958"/>
    <d v="2020-01-21T00:00:00"/>
    <d v="1899-12-30T12:07:01"/>
    <d v="2020-01-27T00:00:00"/>
    <d v="1899-12-30T09:49:34"/>
    <x v="101"/>
    <s v="Incumplido"/>
    <s v="03:07"/>
    <x v="0"/>
    <s v="00:00"/>
    <s v="Cumplido"/>
    <d v="1899-12-30T00:00:00"/>
    <s v="Cumplido"/>
  </r>
  <r>
    <s v="INC000000509068"/>
    <s v="DEVICE HAS STOPPED RESPONDING TO POLLS. BGA_REGISTRADURIA-MUNICIPAL_CERRITO_SANTANDER"/>
    <s v="CONECTIVIDAD WAN"/>
    <s v="Alta"/>
    <s v="Cerrado"/>
    <s v="RNEC-MONITOREO NIVEL 1"/>
    <s v="ALBA YINET CORREDOR ESTEPA"/>
    <m/>
    <m/>
    <x v="22"/>
    <x v="959"/>
    <d v="2020-01-21T00:00:00"/>
    <d v="1899-12-30T12:13:07"/>
    <d v="2020-01-21T00:00:00"/>
    <d v="1899-12-30T15:09:55"/>
    <x v="94"/>
    <s v="Incumplido"/>
    <s v="02:56"/>
    <x v="0"/>
    <s v="00:00"/>
    <s v="Cumplido"/>
    <d v="1899-12-30T00:00:00"/>
    <s v="Cumplido"/>
  </r>
  <r>
    <s v="INC000000509072"/>
    <s v="DEVICE HAS STOPPED RESPONDING TO POLLS. GYM_REGISTRADURIA_VILLETA"/>
    <s v="CONECTIVIDAD WAN"/>
    <s v="Alta"/>
    <s v="Cerrado"/>
    <s v="RNEC-MONITOREO NIVEL 1"/>
    <s v="JOHANNA MILENA SALAMANCA RINCON"/>
    <m/>
    <m/>
    <x v="22"/>
    <x v="960"/>
    <d v="2020-01-21T00:00:00"/>
    <d v="1899-12-30T12:15:02"/>
    <d v="2020-01-21T00:00:00"/>
    <d v="1899-12-30T23:24:24"/>
    <x v="99"/>
    <s v="Incumplido"/>
    <s v="03:02"/>
    <x v="0"/>
    <s v="00:00"/>
    <s v="Cumplido"/>
    <d v="1899-12-30T00:00:00"/>
    <s v="Cumplido"/>
  </r>
  <r>
    <s v="INC000000509078"/>
    <s v="DEVICE HAS STOPPED RESPONDING TO POLLS. MDE_REGISTRADURIA_SAN_LUIS_ANTIOQUIA"/>
    <s v="CONECTIVIDAD WAN"/>
    <s v="Alta"/>
    <s v="Cerrado"/>
    <s v="RNEC-MONITOREO NIVEL 1"/>
    <s v="DIEGO ARMANDO ROMERO RODRIGUEZ"/>
    <m/>
    <m/>
    <x v="22"/>
    <x v="961"/>
    <d v="2020-01-21T00:00:00"/>
    <d v="1899-12-30T12:24:03"/>
    <d v="2020-01-22T00:00:00"/>
    <d v="1899-12-30T11:50:53"/>
    <x v="100"/>
    <s v="Incumplido"/>
    <s v="03:14"/>
    <x v="0"/>
    <s v="00:00"/>
    <s v="Cumplido"/>
    <d v="1899-12-30T00:00:00"/>
    <s v="Cumplido"/>
  </r>
  <r>
    <s v="INC000000509079"/>
    <s v="DEVICE HAS STOPPED RESPONDING TO POLLS. UIB_REGISTRADURIA_MUN_SIPI_CHOCO"/>
    <s v="CONECTIVIDAD WAN"/>
    <s v="Alta"/>
    <s v="Cerrado"/>
    <s v="RNEC-MONITOREO NIVEL 1"/>
    <s v="MAGDA LISETHE DUQUE GAMBA"/>
    <m/>
    <m/>
    <x v="22"/>
    <x v="961"/>
    <d v="2020-01-21T00:00:00"/>
    <d v="1899-12-30T12:24:03"/>
    <d v="2020-01-21T00:00:00"/>
    <d v="1899-12-30T15:57:10"/>
    <x v="94"/>
    <s v="Incumplido"/>
    <s v="03:27"/>
    <x v="0"/>
    <s v="00:00"/>
    <s v="Cumplido"/>
    <d v="1899-12-30T00:00:00"/>
    <s v="Cumplido"/>
  </r>
  <r>
    <s v="INC000000509086"/>
    <s v="DEVICE HAS STOPPED RESPONDING TO POLLS. BOG_REGISTRADURIA_APULO"/>
    <s v="CONECTIVIDAD WAN"/>
    <s v="Alta"/>
    <s v="Cerrado"/>
    <s v="RNEC-MONITOREO NIVEL 1"/>
    <s v="JOHANNA MILENA SALAMANCA RINCON"/>
    <m/>
    <m/>
    <x v="22"/>
    <x v="962"/>
    <d v="2020-01-21T00:00:00"/>
    <d v="1899-12-30T12:27:03"/>
    <d v="2020-01-21T00:00:00"/>
    <d v="1899-12-30T23:52:53"/>
    <x v="99"/>
    <s v="Incumplido"/>
    <s v="07:00"/>
    <x v="0"/>
    <s v="00:00"/>
    <s v="Cumplido"/>
    <d v="1899-12-30T00:00:00"/>
    <s v="Cumplido"/>
  </r>
  <r>
    <s v="INC000000509087"/>
    <s v="DEVICE HAS STOPPED RESPONDING TO POLLS. MDE_REGISTRADURIA_MUN_LIBORINA"/>
    <s v="CONECTIVIDAD WAN"/>
    <s v="Alta"/>
    <s v="Cerrado"/>
    <s v="RNEC-MONITOREO NIVEL 1"/>
    <s v="DIEGO ARMANDO ROMERO RODRIGUEZ"/>
    <m/>
    <m/>
    <x v="22"/>
    <x v="963"/>
    <d v="2020-01-21T00:00:00"/>
    <d v="1899-12-30T12:28:04"/>
    <d v="2020-01-22T00:00:00"/>
    <d v="1899-12-30T09:58:36"/>
    <x v="97"/>
    <s v="Incumplido"/>
    <s v="21:07"/>
    <x v="0"/>
    <s v="00:00"/>
    <s v="Cumplido"/>
    <d v="1899-12-30T00:00:00"/>
    <s v="Cumplido"/>
  </r>
  <r>
    <s v="INC000000509088"/>
    <s v="DEVICE HAS STOPPED RESPONDING TO POLLS. UIB_REGISTRADURIA_MUN_BOJAYA_CHOCO"/>
    <s v="CONECTIVIDAD WAN"/>
    <s v="Alta"/>
    <s v="Cerrado"/>
    <s v="RNEC-MONITOREO NIVEL 1"/>
    <s v="CINDY PAOLA RUIZ NIÑO"/>
    <m/>
    <m/>
    <x v="22"/>
    <x v="963"/>
    <d v="2020-01-21T00:00:00"/>
    <d v="1899-12-30T12:28:04"/>
    <d v="2020-01-22T00:00:00"/>
    <d v="1899-12-30T10:22:16"/>
    <x v="97"/>
    <s v="Incumplido"/>
    <s v="06:53"/>
    <x v="0"/>
    <s v="00:00"/>
    <s v="Cumplido"/>
    <d v="1899-12-30T00:00:00"/>
    <s v="Cumplido"/>
  </r>
  <r>
    <s v="INC000000509091"/>
    <s v="DEVICE HAS STOPPED RESPONDING TO POLLS. IBE_REGISTRADURIA_HERVEO"/>
    <s v="CONECTIVIDAD WAN"/>
    <s v="Alta"/>
    <s v="Cerrado"/>
    <s v="RNEC-MONITOREO NIVEL 1"/>
    <s v="JOHANNA MILENA SALAMANCA RINCON"/>
    <m/>
    <m/>
    <x v="22"/>
    <x v="964"/>
    <d v="2020-01-21T00:00:00"/>
    <d v="1899-12-30T12:30:04"/>
    <d v="2020-01-21T00:00:00"/>
    <d v="1899-12-30T23:58:32"/>
    <x v="99"/>
    <s v="Incumplido"/>
    <s v="06:52"/>
    <x v="0"/>
    <s v="00:00"/>
    <s v="Cumplido"/>
    <d v="1899-12-30T00:00:00"/>
    <s v="Cumplido"/>
  </r>
  <r>
    <s v="INC000000509094"/>
    <s v="DEVICE HAS STOPPED RESPONDING TO POLLS. VUP_PUERTO_BELLO_NABUZIMAKE"/>
    <s v="CONECTIVIDAD WAN"/>
    <s v="Alta"/>
    <s v="Cerrado"/>
    <s v="RNEC-MONITOREO NIVEL 1"/>
    <s v="ALBA YINET CORREDOR ESTEPA"/>
    <m/>
    <m/>
    <x v="22"/>
    <x v="965"/>
    <d v="2020-01-21T00:00:00"/>
    <d v="1899-12-30T12:31:04"/>
    <d v="2020-01-22T00:00:00"/>
    <d v="1899-12-30T09:36:48"/>
    <x v="97"/>
    <s v="Incumplido"/>
    <s v="06:45"/>
    <x v="0"/>
    <s v="00:00"/>
    <s v="Cumplido"/>
    <d v="1899-12-30T00:00:00"/>
    <s v="Cumplido"/>
  </r>
  <r>
    <s v="INC000000509116"/>
    <s v="DEVICE HAS STOPPED RESPONDING TO POLLS. BGA_REGISTRADURIA_LA_BELLEZA"/>
    <s v="CONECTIVIDAD WAN"/>
    <s v="Alta"/>
    <s v="Cerrado"/>
    <s v="RNEC-MONITOREO NIVEL 1"/>
    <s v="CINDY PAOLA RUIZ NIÑO"/>
    <m/>
    <m/>
    <x v="22"/>
    <x v="966"/>
    <d v="2020-01-21T00:00:00"/>
    <d v="1899-12-30T10:41:58"/>
    <d v="2020-01-22T00:00:00"/>
    <d v="1899-12-30T17:22:02"/>
    <x v="87"/>
    <s v="Incumplido"/>
    <s v="21:45"/>
    <x v="0"/>
    <s v="00:00"/>
    <s v="Cumplido"/>
    <d v="1899-12-30T00:00:00"/>
    <s v="Cumplido"/>
  </r>
  <r>
    <s v="INC000000509134"/>
    <s v="DEVICE HAS STOPPED RESPONDING TO POLLS. SJE_REGISTRADURIA_MUN_MIRAFLORES_GUAVIARE"/>
    <s v="CONECTIVIDAD WAN"/>
    <s v="Alta"/>
    <s v="Cerrado"/>
    <s v="RNEC-MONITOREO NIVEL 1"/>
    <s v="ALBA YINET CORREDOR ESTEPA"/>
    <m/>
    <m/>
    <x v="22"/>
    <x v="967"/>
    <d v="2020-01-21T00:00:00"/>
    <d v="1899-12-30T11:15:57"/>
    <d v="2020-01-21T00:00:00"/>
    <d v="1899-12-30T12:48:51"/>
    <x v="0"/>
    <s v="Cumplido"/>
    <s v="01:32"/>
    <x v="0"/>
    <s v="00:00"/>
    <s v="Cumplido"/>
    <d v="1899-12-30T00:00:00"/>
    <s v="Cumplido"/>
  </r>
  <r>
    <s v="INC000000509149"/>
    <s v="DEVICE HAS STOPPED RESPONDING TO POLLS. NVA_REGISTRADURIA_PITALITO"/>
    <s v="CONECTIVIDAD WAN"/>
    <s v="Alta"/>
    <s v="Cerrado"/>
    <s v="RNEC-MONITOREO NIVEL 1"/>
    <s v="JOHANNA MILENA SALAMANCA RINCON"/>
    <m/>
    <m/>
    <x v="22"/>
    <x v="968"/>
    <d v="2020-01-21T00:00:00"/>
    <d v="1899-12-30T11:31:58"/>
    <d v="2020-01-22T00:00:00"/>
    <d v="1899-12-30T01:09:46"/>
    <x v="98"/>
    <s v="Incumplido"/>
    <s v="08:17"/>
    <x v="0"/>
    <s v="00:00"/>
    <s v="Cumplido"/>
    <d v="1899-12-30T00:00:00"/>
    <s v="Cumplido"/>
  </r>
  <r>
    <s v="INC000000509163"/>
    <s v="RE: Solicitud de conectividad AUXILIAR EL POBLADO - MEDELLIN"/>
    <s v="TELEFONÍA MÓVIL"/>
    <s v="Baja"/>
    <s v="Cerrado"/>
    <s v="RNEC-MESA NIVEL 1"/>
    <s v="WILSON YESID GUTIERREZ BOLAÑOS"/>
    <m/>
    <m/>
    <x v="22"/>
    <x v="969"/>
    <d v="2020-01-21T00:00:00"/>
    <d v="1899-12-30T11:49:50"/>
    <d v="2020-01-21T00:00:00"/>
    <d v="1899-12-30T16:34:20"/>
    <x v="94"/>
    <s v="Cumplido"/>
    <s v="02:13"/>
    <x v="2"/>
    <s v="00:02"/>
    <s v="Cumplido"/>
    <d v="1899-12-30T00:02:23"/>
    <s v="Cumplido"/>
  </r>
  <r>
    <s v="INC000000509165"/>
    <s v="DEVICE HAS STOPPED RESPONDING TO POLLS. SMR_REGISTRADURIA_PEDRAZA"/>
    <s v="CONECTIVIDAD WAN"/>
    <s v="Alta"/>
    <s v="Cerrado"/>
    <s v="RNEC-MONITOREO NIVEL 1"/>
    <s v="JOHANNA MILENA SALAMANCA RINCON"/>
    <m/>
    <m/>
    <x v="22"/>
    <x v="970"/>
    <d v="2020-01-21T00:00:00"/>
    <d v="1899-12-30T11:52:00"/>
    <d v="2020-01-21T00:00:00"/>
    <d v="1899-12-30T23:17:32"/>
    <x v="99"/>
    <s v="Cumplido"/>
    <s v="01:59"/>
    <x v="0"/>
    <s v="00:00"/>
    <s v="Cumplido"/>
    <d v="1899-12-30T00:00:00"/>
    <s v="Cumplido"/>
  </r>
  <r>
    <s v="INC000000509194"/>
    <s v="DEVICE HAS STOPPED RESPONDING TO POLLS. MDE_REGISTRADURIA_MUN_COCORNA"/>
    <s v="CONECTIVIDAD WAN"/>
    <s v="Alta"/>
    <s v="Cerrado"/>
    <s v="RNEC-MONITOREO NIVEL 1"/>
    <s v="DIEGO ARMANDO ROMERO RODRIGUEZ"/>
    <m/>
    <m/>
    <x v="22"/>
    <x v="961"/>
    <d v="2020-01-21T00:00:00"/>
    <d v="1899-12-30T12:24:03"/>
    <d v="2020-01-22T00:00:00"/>
    <d v="1899-12-30T12:31:53"/>
    <x v="102"/>
    <s v="Incumplido"/>
    <s v="04:10"/>
    <x v="0"/>
    <s v="00:00"/>
    <s v="Cumplido"/>
    <d v="1899-12-30T00:00:00"/>
    <s v="Cumplido"/>
  </r>
  <r>
    <s v="INC000000509198"/>
    <s v="DEVICE HAS STOPPED RESPONDING TO POLLS. MDE_REGISTRADURIA_GRANADA_ANTIOQUIA"/>
    <s v="CONECTIVIDAD WAN"/>
    <s v="Alta"/>
    <s v="Cerrado"/>
    <s v="RNEC-NIVEL 2 WAN"/>
    <s v="JORGE LUIS ROJAS DURAN"/>
    <m/>
    <m/>
    <x v="22"/>
    <x v="971"/>
    <d v="2020-01-21T00:00:00"/>
    <d v="1899-12-30T12:25:03"/>
    <d v="2020-01-22T00:00:00"/>
    <d v="1899-12-30T09:11:00"/>
    <x v="97"/>
    <s v="Incumplido"/>
    <s v="20:45"/>
    <x v="0"/>
    <s v="00:00"/>
    <s v="Cumplido"/>
    <d v="1899-12-30T00:00:00"/>
    <s v="Cumplido"/>
  </r>
  <r>
    <s v="INC000000509199"/>
    <s v="DEVICE HAS STOPPED RESPONDING TO POLLS. CZU_REGISTRADURIA_MUN_MAJAGUAL_SUCRE"/>
    <s v="CONECTIVIDAD WAN"/>
    <s v="Alta"/>
    <s v="Cerrado"/>
    <s v="RNEC-MONITOREO NIVEL 1"/>
    <s v="JOHANNA MILENA SALAMANCA RINCON"/>
    <m/>
    <m/>
    <x v="22"/>
    <x v="972"/>
    <d v="2020-01-21T00:00:00"/>
    <d v="1899-12-30T12:26:03"/>
    <d v="2020-01-21T00:00:00"/>
    <d v="1899-12-30T23:27:54"/>
    <x v="99"/>
    <s v="Incumplido"/>
    <s v="06:47"/>
    <x v="0"/>
    <s v="00:00"/>
    <s v="Cumplido"/>
    <d v="1899-12-30T00:00:00"/>
    <s v="Cumplido"/>
  </r>
  <r>
    <s v="INC000000509215"/>
    <s v="Fallas de conexión Télefono Ip"/>
    <s v="TELEFONÍA IP"/>
    <s v="Media"/>
    <s v="Cerrado"/>
    <s v="RNEC-MESA NIVEL 1"/>
    <s v="LINA MARIA CRUZ BARRAGAN"/>
    <m/>
    <m/>
    <x v="22"/>
    <x v="973"/>
    <d v="2020-01-21T00:00:00"/>
    <d v="1899-12-30T11:13:53"/>
    <d v="2020-01-21T00:00:00"/>
    <d v="1899-12-30T11:15:42"/>
    <x v="90"/>
    <s v="Cumplido"/>
    <s v="00:04"/>
    <x v="1"/>
    <s v="00:02"/>
    <s v="Cumplido"/>
    <d v="1899-12-30T00:00:00"/>
    <s v="Cumplido"/>
  </r>
  <r>
    <s v="INC000000509216"/>
    <s v="DEVICE HAS STOPPED RESPONDING TO POLLS. CTG_REGISTRADURIA_MUN_SANTA_ROSA"/>
    <s v="CONECTIVIDAD WAN"/>
    <s v="Alta"/>
    <s v="Cerrado"/>
    <s v="RNEC-MONITOREO NIVEL 1"/>
    <s v="GIAN CARLO TOVAR RAMIREZ"/>
    <m/>
    <m/>
    <x v="22"/>
    <x v="955"/>
    <d v="2020-01-21T00:00:00"/>
    <d v="1899-12-30T11:10:56"/>
    <d v="2020-01-21T00:00:00"/>
    <d v="1899-12-30T13:23:48"/>
    <x v="0"/>
    <s v="Incumplido"/>
    <s v="02:12"/>
    <x v="0"/>
    <s v="00:00"/>
    <s v="Cumplido"/>
    <d v="1899-12-30T00:00:00"/>
    <s v="Cumplido"/>
  </r>
  <r>
    <s v="INC000000509221"/>
    <s v="Inconvenietes con el correo de ContatoCancilleria"/>
    <s v="CONECTIVIDAD LAN"/>
    <s v="Media"/>
    <s v="Cerrado"/>
    <s v="RNEC-SOPORTE SITIO NIVEL 1"/>
    <s v="HERMAN STEVEN BERMUDEZ CELY"/>
    <m/>
    <m/>
    <x v="22"/>
    <x v="974"/>
    <d v="2020-01-21T00:00:00"/>
    <d v="1899-12-30T11:54:59"/>
    <d v="2020-01-22T00:00:00"/>
    <d v="1899-12-30T08:50:40"/>
    <x v="97"/>
    <s v="Cumplido"/>
    <s v="00:35"/>
    <x v="1"/>
    <s v="00:00"/>
    <s v="Cumplido"/>
    <d v="1899-12-30T00:00:00"/>
    <s v="Cumplido"/>
  </r>
  <r>
    <s v="INC000000509238"/>
    <s v="DEVICE HAS STOPPED RESPONDING TO POLLS. CUN_REGISTRADURIA_CACHIPAY"/>
    <s v="CONECTIVIDAD WAN"/>
    <s v="Alta"/>
    <s v="Cerrado"/>
    <s v="RNEC-MONITOREO NIVEL 1"/>
    <s v="ALBA YINET CORREDOR ESTEPA"/>
    <m/>
    <m/>
    <x v="22"/>
    <x v="975"/>
    <d v="2020-01-21T00:00:00"/>
    <d v="1899-12-30T11:51:00"/>
    <d v="2020-01-21T00:00:00"/>
    <d v="1899-12-30T14:35:39"/>
    <x v="94"/>
    <s v="Incumplido"/>
    <s v="02:44"/>
    <x v="0"/>
    <s v="00:00"/>
    <s v="Cumplido"/>
    <d v="1899-12-30T00:00:00"/>
    <s v="Cumplido"/>
  </r>
  <r>
    <s v="INC000000509257"/>
    <s v="DEVICE HAS STOPPED RESPONDING TO POLLS. BOG_REGISTRADURIA_VIOTA"/>
    <s v="CONECTIVIDAD WAN"/>
    <s v="Alta"/>
    <s v="Cerrado"/>
    <s v="RNEC-MONITOREO NIVEL 1"/>
    <s v="ALBA YINET CORREDOR ESTEPA"/>
    <m/>
    <m/>
    <x v="22"/>
    <x v="976"/>
    <d v="2020-01-21T00:00:00"/>
    <d v="1899-12-30T12:20:02"/>
    <d v="2020-01-21T00:00:00"/>
    <d v="1899-12-30T15:24:47"/>
    <x v="94"/>
    <s v="Incumplido"/>
    <s v="03:04"/>
    <x v="0"/>
    <s v="00:00"/>
    <s v="Cumplido"/>
    <d v="1899-12-30T00:00:00"/>
    <s v="Cumplido"/>
  </r>
  <r>
    <s v="INC000000509262"/>
    <s v="DEVICE HAS STOPPED RESPONDING TO POLLS. CTG_REGISTRADURIA-MUNICIPAL_MONTECRISTO_BOLIVAR"/>
    <s v="CONECTIVIDAD WAN"/>
    <s v="Alta"/>
    <s v="Cerrado"/>
    <s v="RNEC-MONITOREO NIVEL 1"/>
    <s v="ALBA YINET CORREDOR ESTEPA"/>
    <m/>
    <m/>
    <x v="22"/>
    <x v="961"/>
    <d v="2020-01-21T00:00:00"/>
    <d v="1899-12-30T12:24:03"/>
    <d v="2020-01-21T00:00:00"/>
    <d v="1899-12-30T15:47:45"/>
    <x v="94"/>
    <s v="Incumplido"/>
    <s v="03:23"/>
    <x v="0"/>
    <s v="00:00"/>
    <s v="Cumplido"/>
    <d v="1899-12-30T00:00:00"/>
    <s v="Cumplido"/>
  </r>
  <r>
    <s v="INC000000509265"/>
    <s v="DEVICE HAS STOPPED RESPONDING TO POLLS. IBE_REGISTRADURIA_RIOBLANCO"/>
    <s v="CONECTIVIDAD WAN"/>
    <s v="Alta"/>
    <s v="Cerrado"/>
    <s v="RNEC-MONITOREO NIVEL 1"/>
    <s v="CINDY PAOLA RUIZ NIÑO"/>
    <m/>
    <m/>
    <x v="22"/>
    <x v="977"/>
    <d v="2020-01-21T00:00:00"/>
    <d v="1899-12-30T12:32:05"/>
    <d v="2020-01-22T00:00:00"/>
    <d v="1899-12-30T10:09:21"/>
    <x v="97"/>
    <s v="Incumplido"/>
    <s v="06:36"/>
    <x v="0"/>
    <s v="00:00"/>
    <s v="Cumplido"/>
    <d v="1899-12-30T00:00:00"/>
    <s v="Cumplido"/>
  </r>
  <r>
    <s v="INC000000509272"/>
    <s v="DEVICE HAS STOPPED RESPONDING TO POLLS. IBE_REGISTRADURIA_MUN_VILLAHERMOSA"/>
    <s v="CONECTIVIDAD WAN"/>
    <s v="Alta"/>
    <s v="Cerrado"/>
    <s v="RNEC-MONITOREO NIVEL 1"/>
    <s v="ALBA YINET CORREDOR ESTEPA"/>
    <m/>
    <m/>
    <x v="22"/>
    <x v="978"/>
    <d v="2020-01-21T00:00:00"/>
    <d v="1899-12-30T12:36:05"/>
    <d v="2020-01-22T00:00:00"/>
    <d v="1899-12-30T09:46:00"/>
    <x v="97"/>
    <s v="Incumplido"/>
    <s v="06:28"/>
    <x v="0"/>
    <s v="00:00"/>
    <s v="Cumplido"/>
    <d v="1899-12-30T00:00:00"/>
    <s v="Cumplido"/>
  </r>
  <r>
    <s v="INC000000509301"/>
    <s v="DEVICE HAS STOPPED RESPONDING TO POLLS. EYP_REGISTRADURIA_NUNCHIA"/>
    <s v="CONECTIVIDAD WAN"/>
    <s v="Alta"/>
    <s v="Cerrado"/>
    <s v="RNEC-MONITOREO NIVEL 1"/>
    <s v="ALBA YINET CORREDOR ESTEPA"/>
    <m/>
    <m/>
    <x v="22"/>
    <x v="979"/>
    <d v="2020-01-21T00:00:00"/>
    <d v="1899-12-30T12:29:04"/>
    <d v="2020-01-22T00:00:00"/>
    <d v="1899-12-30T09:28:55"/>
    <x v="97"/>
    <s v="Incumplido"/>
    <s v="06:32"/>
    <x v="0"/>
    <s v="00:00"/>
    <s v="Cumplido"/>
    <d v="1899-12-30T00:00:00"/>
    <s v="Cumplido"/>
  </r>
  <r>
    <s v="INC000000509305"/>
    <s v="DEVICE HAS STOPPED RESPONDING TO POLLS. VVC_REGISTRADURIA_EL_CASTILLO"/>
    <s v="CONECTIVIDAD WAN"/>
    <s v="Alta"/>
    <s v="Cerrado"/>
    <s v="RNEC-MONITOREO NIVEL 1"/>
    <s v="MAGDA LISETHE DUQUE GAMBA"/>
    <m/>
    <m/>
    <x v="22"/>
    <x v="980"/>
    <d v="2020-01-21T00:00:00"/>
    <d v="1899-12-30T12:41:06"/>
    <d v="2020-01-22T00:00:00"/>
    <d v="1899-12-30T08:47:50"/>
    <x v="97"/>
    <s v="Incumplido"/>
    <s v="19:57"/>
    <x v="0"/>
    <s v="00:00"/>
    <s v="Cumplido"/>
    <d v="1899-12-30T00:00:00"/>
    <s v="Cumplido"/>
  </r>
  <r>
    <s v="INC000000509365"/>
    <s v="DEVICE HAS STOPPED RESPONDING TO POLLS. PPN_REGISTRADURIA_MUN_TORIBIO_CAUCA"/>
    <s v="CONECTIVIDAD WAN"/>
    <s v="Alta"/>
    <s v="Cerrado"/>
    <s v="RNEC-MONITOREO NIVEL 1"/>
    <s v="DIEGO ARMANDO ROMERO RODRIGUEZ"/>
    <m/>
    <m/>
    <x v="22"/>
    <x v="981"/>
    <d v="2020-01-21T00:00:00"/>
    <d v="1899-12-30T14:51:19"/>
    <d v="2020-01-22T00:00:00"/>
    <d v="1899-12-30T12:37:50"/>
    <x v="102"/>
    <s v="Cumplido"/>
    <s v="00:28"/>
    <x v="0"/>
    <s v="00:00"/>
    <s v="Cumplido"/>
    <d v="1899-12-30T00:00:00"/>
    <s v="Cumplido"/>
  </r>
  <r>
    <s v="INC000000509368"/>
    <s v="DEVICE HAS STOPPED RESPONDING TO POLLS. CUN_REGISTRADURIA_CUCUNUBA"/>
    <s v="CONECTIVIDAD WAN"/>
    <s v="Alta"/>
    <s v="Cerrado"/>
    <s v="RNEC-MONITOREO NIVEL 1"/>
    <s v="JOHANNA MILENA SALAMANCA RINCON"/>
    <m/>
    <m/>
    <x v="22"/>
    <x v="982"/>
    <d v="2020-01-21T00:00:00"/>
    <d v="1899-12-30T14:54:19"/>
    <d v="2020-01-22T00:00:00"/>
    <d v="1899-12-30T00:02:12"/>
    <x v="99"/>
    <s v="Incumplido"/>
    <s v="04:06"/>
    <x v="0"/>
    <s v="00:00"/>
    <s v="Cumplido"/>
    <d v="1899-12-30T00:00:00"/>
    <s v="Cumplido"/>
  </r>
  <r>
    <s v="INC000000509446"/>
    <s v="DEVICE HAS STOPPED RESPONDING TO POLLS. MTR_REGISTRADURIA-MUNICIPAL_CANALETE_CORDOBA"/>
    <s v="CONECTIVIDAD WAN"/>
    <s v="Alta"/>
    <s v="Cerrado"/>
    <s v="RNEC-MONITOREO NIVEL 1"/>
    <s v="GIAN CARLO TOVAR RAMIREZ"/>
    <m/>
    <m/>
    <x v="22"/>
    <x v="983"/>
    <d v="2020-01-21T00:00:00"/>
    <d v="1899-12-30T14:36:17"/>
    <d v="2020-01-21T00:00:00"/>
    <d v="1899-12-30T15:09:14"/>
    <x v="94"/>
    <s v="Cumplido"/>
    <s v="00:32"/>
    <x v="0"/>
    <s v="00:00"/>
    <s v="Cumplido"/>
    <d v="1899-12-30T00:00:00"/>
    <s v="Cumplido"/>
  </r>
  <r>
    <s v="INC000000509452"/>
    <s v="DEVICE HAS STOPPED RESPONDING TO POLLS. BOG_REGISTRADURIA_MUN_EL_PENON_CUNDINAMARCA"/>
    <s v="CONECTIVIDAD WAN"/>
    <s v="Alta"/>
    <s v="Cerrado"/>
    <s v="RNEC-MONITOREO NIVEL 1"/>
    <s v="DIEGO ARMANDO ROMERO RODRIGUEZ"/>
    <m/>
    <m/>
    <x v="22"/>
    <x v="984"/>
    <d v="2020-01-21T00:00:00"/>
    <d v="1899-12-30T14:46:18"/>
    <d v="2020-01-22T00:00:00"/>
    <d v="1899-12-30T12:42:20"/>
    <x v="102"/>
    <s v="Incumplido"/>
    <s v="21:50"/>
    <x v="0"/>
    <s v="00:00"/>
    <s v="Cumplido"/>
    <d v="1899-12-30T00:00:00"/>
    <s v="Cumplido"/>
  </r>
  <r>
    <s v="INC000000509473"/>
    <s v="DEVICE HAS STOPPED RESPONDING TO POLLS. BOG_REGISTRADURIA_GUATAQUI"/>
    <s v="CONECTIVIDAD WAN"/>
    <s v="Alta"/>
    <s v="Cerrado"/>
    <s v="RNEC-MONITOREO NIVEL 1"/>
    <s v="JOHANNA MILENA SALAMANCA RINCON"/>
    <m/>
    <m/>
    <x v="22"/>
    <x v="985"/>
    <d v="2020-01-21T00:00:00"/>
    <d v="1899-12-30T15:10:22"/>
    <d v="2020-01-22T00:00:00"/>
    <d v="1899-12-30T00:04:35"/>
    <x v="99"/>
    <s v="Incumplido"/>
    <s v="03:44"/>
    <x v="0"/>
    <s v="00:00"/>
    <s v="Cumplido"/>
    <d v="1899-12-30T00:00:00"/>
    <s v="Cumplido"/>
  </r>
  <r>
    <s v="INC000000509496"/>
    <s v="DEVICE HAS STOPPED RESPONDING TO POLLS. BGA_REGISTRADURIA-MUNICIPAL_MACARAVITA_SANTANDER"/>
    <s v="CONECTIVIDAD WAN"/>
    <s v="Alta"/>
    <s v="Cerrado"/>
    <s v="RNEC-MONITOREO NIVEL 1"/>
    <s v="DIEGO ARMANDO ROMERO RODRIGUEZ"/>
    <m/>
    <m/>
    <x v="22"/>
    <x v="986"/>
    <d v="2020-01-21T00:00:00"/>
    <d v="1899-12-30T15:34:25"/>
    <d v="2020-01-22T00:00:00"/>
    <d v="1899-12-30T13:17:14"/>
    <x v="102"/>
    <s v="Cumplido"/>
    <s v="01:21"/>
    <x v="0"/>
    <s v="00:00"/>
    <s v="Cumplido"/>
    <d v="1899-12-30T00:00:00"/>
    <s v="Cumplido"/>
  </r>
  <r>
    <s v="INC000000509553"/>
    <s v="DEVICE HAS STOPPED RESPONDING TO POLLS. CTG_REGISTRADURIA-MUNICIPAL_CORDOBA_BOLIVAR"/>
    <s v="CONECTIVIDAD WAN"/>
    <s v="Alta"/>
    <s v="Cerrado"/>
    <s v="RNEC-MONITOREO NIVEL 1"/>
    <s v="ALBA YINET CORREDOR ESTEPA"/>
    <m/>
    <m/>
    <x v="22"/>
    <x v="987"/>
    <d v="2020-01-21T00:00:00"/>
    <d v="1899-12-30T14:45:18"/>
    <d v="2020-01-22T00:00:00"/>
    <d v="1899-12-30T09:51:03"/>
    <x v="97"/>
    <s v="Incumplido"/>
    <s v="04:04"/>
    <x v="0"/>
    <s v="00:00"/>
    <s v="Cumplido"/>
    <d v="1899-12-30T00:00:00"/>
    <s v="Cumplido"/>
  </r>
  <r>
    <s v="INC000000509562"/>
    <s v="Problemas de Inicio de Sesión"/>
    <s v="DIRECTORIO ACTIVO"/>
    <s v="Baja"/>
    <s v="Cerrado"/>
    <s v="RNEC-MESA NIVEL 1"/>
    <s v="DIEGO FERNANDO ARCINIEGAS GUALTEROS"/>
    <m/>
    <m/>
    <x v="22"/>
    <x v="988"/>
    <d v="2020-01-21T00:00:00"/>
    <d v="1899-12-30T15:07:25"/>
    <d v="2020-01-21T00:00:00"/>
    <d v="1899-12-30T15:09:08"/>
    <x v="94"/>
    <s v="Cumplido"/>
    <s v="00:03"/>
    <x v="2"/>
    <s v="00:02"/>
    <s v="Cumplido"/>
    <d v="1899-12-30T00:02:27"/>
    <s v="Cumplido"/>
  </r>
  <r>
    <s v="INC000000509575"/>
    <s v="DEVICE HAS STOPPED RESPONDING TO POLLS. BOG_REGISTRADURIA_VILLAGOMEZ"/>
    <s v="CONECTIVIDAD WAN"/>
    <s v="Alta"/>
    <s v="Cerrado"/>
    <s v="RNEC-MONITOREO NIVEL 1"/>
    <s v="DIEGO ARMANDO ROMERO RODRIGUEZ"/>
    <m/>
    <m/>
    <x v="22"/>
    <x v="989"/>
    <d v="2020-01-21T00:00:00"/>
    <d v="1899-12-30T15:19:23"/>
    <d v="2020-01-22T00:00:00"/>
    <d v="1899-12-30T14:18:16"/>
    <x v="102"/>
    <s v="Cumplido"/>
    <s v="00:28"/>
    <x v="0"/>
    <s v="00:00"/>
    <s v="Cumplido"/>
    <d v="1899-12-30T00:00:00"/>
    <s v="Cumplido"/>
  </r>
  <r>
    <s v="INC000000509626"/>
    <s v="DEVICE HAS STOPPED RESPONDING TO POLLS. PSO_REGISTRADURIA_ALDANA"/>
    <s v="CONECTIVIDAD WAN"/>
    <s v="Alta"/>
    <s v="Cerrado"/>
    <s v="RNEC-MONITOREO NIVEL 1"/>
    <s v="ALBA YINET CORREDOR ESTEPA"/>
    <m/>
    <m/>
    <x v="22"/>
    <x v="990"/>
    <d v="2020-01-21T00:00:00"/>
    <d v="1899-12-30T15:30:24"/>
    <d v="2020-01-22T00:00:00"/>
    <d v="1899-12-30T09:59:06"/>
    <x v="97"/>
    <s v="Incumplido"/>
    <s v="03:06"/>
    <x v="0"/>
    <s v="00:00"/>
    <s v="Cumplido"/>
    <d v="1899-12-30T00:00:00"/>
    <s v="Cumplido"/>
  </r>
  <r>
    <s v="INC000000509649"/>
    <s v="DEVICE HAS STOPPED RESPONDING TO POLLS. UIB_REGISTRADURIA_MUN_RIO_IRO_CHOCO"/>
    <s v="CONECTIVIDAD WAN"/>
    <s v="Alta"/>
    <s v="Cerrado"/>
    <s v="RNEC-MONITOREO NIVEL 1"/>
    <s v="JOHANNA MILENA SALAMANCA RINCON"/>
    <m/>
    <m/>
    <x v="22"/>
    <x v="991"/>
    <d v="2020-01-21T00:00:00"/>
    <d v="1899-12-30T15:48:26"/>
    <d v="2020-01-22T00:00:00"/>
    <d v="1899-12-30T00:12:15"/>
    <x v="98"/>
    <s v="Incumplido"/>
    <s v="02:46"/>
    <x v="0"/>
    <s v="00:00"/>
    <s v="Cumplido"/>
    <d v="1899-12-30T00:00:00"/>
    <s v="Cumplido"/>
  </r>
  <r>
    <s v="INC000000509663"/>
    <s v="DEVICE HAS STOPPED RESPONDING TO POLLS. SMR_REGISTRADURIA_SAN_SEBASTIAN_DE_BUENAVISTA"/>
    <s v="CONECTIVIDAD WAN"/>
    <s v="Alta"/>
    <s v="Cerrado"/>
    <s v="RNEC-MONITOREO NIVEL 1"/>
    <s v="JOHANNA MILENA SALAMANCA RINCON"/>
    <m/>
    <m/>
    <x v="22"/>
    <x v="992"/>
    <d v="2020-01-21T00:00:00"/>
    <d v="1899-12-30T15:56:27"/>
    <d v="2020-01-22T00:00:00"/>
    <d v="1899-12-30T00:23:58"/>
    <x v="98"/>
    <s v="Cumplido"/>
    <s v="00:31"/>
    <x v="0"/>
    <s v="00:00"/>
    <s v="Cumplido"/>
    <d v="1899-12-30T00:00:00"/>
    <s v="Cumplido"/>
  </r>
  <r>
    <s v="INC000000509680"/>
    <s v="DEVICE HAS STOPPED RESPONDING TO POLLS. SMR_REGISTRADURIA_ALGARROBO"/>
    <s v="CONECTIVIDAD WAN"/>
    <s v="Alta"/>
    <s v="Cerrado"/>
    <s v="RNEC-MONITOREO NIVEL 1"/>
    <s v="ALBA YINET CORREDOR ESTEPA"/>
    <m/>
    <m/>
    <x v="22"/>
    <x v="993"/>
    <d v="2020-01-21T00:00:00"/>
    <d v="1899-12-30T16:22:31"/>
    <d v="2020-01-22T00:00:00"/>
    <d v="1899-12-30T10:09:22"/>
    <x v="97"/>
    <s v="Incumplido"/>
    <s v="02:08"/>
    <x v="0"/>
    <s v="00:00"/>
    <s v="Cumplido"/>
    <d v="1899-12-30T00:00:00"/>
    <s v="Cumplido"/>
  </r>
  <r>
    <s v="INC000000509682"/>
    <s v="DEVICE HAS STOPPED RESPONDING TO POLLS. BGA_REGISTRADURIA-MUNICIPAL_LANDAZURI_SANTANDER"/>
    <s v="CONECTIVIDAD WAN"/>
    <s v="Alta"/>
    <s v="Cerrado"/>
    <s v="RNEC-MONITOREO NIVEL 1"/>
    <s v="CINDY PAOLA RUIZ NIÑO"/>
    <m/>
    <m/>
    <x v="22"/>
    <x v="994"/>
    <d v="2020-01-21T00:00:00"/>
    <d v="1899-12-30T16:23:32"/>
    <d v="2020-01-22T00:00:00"/>
    <d v="1899-12-30T09:48:48"/>
    <x v="97"/>
    <s v="Incumplido"/>
    <s v="02:02"/>
    <x v="0"/>
    <s v="00:00"/>
    <s v="Cumplido"/>
    <d v="1899-12-30T00:00:00"/>
    <s v="Cumplido"/>
  </r>
  <r>
    <s v="INC000000509688"/>
    <s v="DEVICE HAS STOPPED RESPONDING TO POLLS. MDE_REGISTRADURIA_MUN_URAMITA_ANTIOQUIA"/>
    <s v="CONECTIVIDAD WAN"/>
    <s v="Alta"/>
    <s v="Cerrado"/>
    <s v="RNEC-MONITOREO NIVEL 1"/>
    <s v="CINDY PAOLA RUIZ NIÑO"/>
    <m/>
    <m/>
    <x v="22"/>
    <x v="995"/>
    <d v="2020-01-21T00:00:00"/>
    <d v="1899-12-30T16:30:32"/>
    <d v="2020-01-22T00:00:00"/>
    <d v="1899-12-30T08:48:08"/>
    <x v="97"/>
    <s v="Cumplido"/>
    <s v="01:35"/>
    <x v="0"/>
    <s v="00:00"/>
    <s v="Cumplido"/>
    <d v="1899-12-30T00:00:00"/>
    <s v="Cumplido"/>
  </r>
  <r>
    <s v="INC000000509720"/>
    <s v="DEVICE HAS STOPPED RESPONDING TO POLLS. CHO_REGISTRADURIA_CONDOTO"/>
    <s v="CONECTIVIDAD WAN"/>
    <s v="Alta"/>
    <s v="Cerrado"/>
    <s v="RNEC-MONITOREO NIVEL 1"/>
    <s v="JOHANNA MILENA SALAMANCA RINCON"/>
    <m/>
    <m/>
    <x v="22"/>
    <x v="996"/>
    <d v="2020-01-21T00:00:00"/>
    <d v="1899-12-30T15:49:27"/>
    <d v="2020-01-22T00:00:00"/>
    <d v="1899-12-30T00:15:20"/>
    <x v="98"/>
    <s v="Incumplido"/>
    <s v="02:36"/>
    <x v="0"/>
    <s v="00:00"/>
    <s v="Cumplido"/>
    <d v="1899-12-30T00:00:00"/>
    <s v="Cumplido"/>
  </r>
  <r>
    <s v="INC000000509726"/>
    <s v="DEVICE HAS STOPPED RESPONDING TO POLLS. CTG_REGISTRADURIA-MUNICIPAL_MARGARITA_BOLIVAR"/>
    <s v="CONECTIVIDAD WAN"/>
    <s v="Alta"/>
    <s v="Cerrado"/>
    <s v="RNEC-MONITOREO NIVEL 1"/>
    <s v="JOHANNA MILENA SALAMANCA RINCON"/>
    <m/>
    <m/>
    <x v="22"/>
    <x v="997"/>
    <d v="2020-01-21T00:00:00"/>
    <d v="1899-12-30T15:55:27"/>
    <d v="2020-01-22T00:00:00"/>
    <d v="1899-12-30T00:20:58"/>
    <x v="98"/>
    <s v="Incumplido"/>
    <s v="02:26"/>
    <x v="0"/>
    <s v="00:00"/>
    <s v="Cumplido"/>
    <d v="1899-12-30T00:00:00"/>
    <s v="Cumplido"/>
  </r>
  <r>
    <s v="INC000000509753"/>
    <s v="DEVICE HAS STOPPED RESPONDING TO POLLS. BOG_REGISTRADURIA_TOPAIPI"/>
    <s v="CONECTIVIDAD WAN"/>
    <s v="Alta"/>
    <s v="Cerrado"/>
    <s v="RNEC-MONITOREO NIVEL 1"/>
    <s v="ALBA YINET CORREDOR ESTEPA"/>
    <m/>
    <m/>
    <x v="22"/>
    <x v="998"/>
    <d v="2020-01-21T00:00:00"/>
    <d v="1899-12-30T16:09:29"/>
    <d v="2020-01-22T00:00:00"/>
    <d v="1899-12-30T10:04:38"/>
    <x v="97"/>
    <s v="Incumplido"/>
    <s v="02:04"/>
    <x v="0"/>
    <s v="00:00"/>
    <s v="Cumplido"/>
    <d v="1899-12-30T00:00:00"/>
    <s v="Cumplido"/>
  </r>
  <r>
    <s v="INC000000509759"/>
    <s v="DEVICE HAS STOPPED RESPONDING TO POLLS. CTG_REGISTRADURIA-MUNICIPAL_MAHATES_BOLIVAR"/>
    <s v="CONECTIVIDAD WAN"/>
    <s v="Alta"/>
    <s v="Cerrado"/>
    <s v="RNEC-MONITOREO NIVEL 1"/>
    <s v="CINDY PAOLA RUIZ NIÑO"/>
    <m/>
    <m/>
    <x v="22"/>
    <x v="999"/>
    <d v="2020-01-21T00:00:00"/>
    <d v="1899-12-30T16:14:30"/>
    <d v="2020-01-22T00:00:00"/>
    <d v="1899-12-30T09:31:39"/>
    <x v="97"/>
    <s v="Cumplido"/>
    <s v="01:16"/>
    <x v="0"/>
    <s v="00:00"/>
    <s v="Cumplido"/>
    <d v="1899-12-30T00:00:00"/>
    <s v="Cumplido"/>
  </r>
  <r>
    <s v="INC000000509761"/>
    <s v="Sin servicio de telefonia"/>
    <s v="TELEFONÍA IP"/>
    <s v="Media"/>
    <s v="Cerrado"/>
    <s v="RNEC-MESA NIVEL 1"/>
    <s v="WILSON YESID GUTIERREZ BOLAÑOS"/>
    <m/>
    <m/>
    <x v="22"/>
    <x v="1000"/>
    <d v="2020-01-21T00:00:00"/>
    <d v="1899-12-30T16:19:45"/>
    <d v="2020-01-22T00:00:00"/>
    <d v="1899-12-30T15:00:49"/>
    <x v="102"/>
    <s v="Cumplido"/>
    <s v="00:05"/>
    <x v="1"/>
    <s v="00:03"/>
    <s v="Cumplido"/>
    <d v="1899-12-30T00:03:13"/>
    <s v="Cumplido"/>
  </r>
  <r>
    <s v="INC000000509778"/>
    <s v="DEVICE HAS STOPPED RESPONDING TO POLLS. BOG_REGISTRADURIA_GRANADA"/>
    <s v="CONECTIVIDAD WAN"/>
    <s v="Alta"/>
    <s v="Cerrado"/>
    <s v="RNEC-MONITOREO NIVEL 1"/>
    <s v="MAGDA LISETHE DUQUE GAMBA"/>
    <m/>
    <m/>
    <x v="22"/>
    <x v="995"/>
    <d v="2020-01-21T00:00:00"/>
    <d v="1899-12-30T16:30:32"/>
    <d v="2020-01-22T00:00:00"/>
    <d v="1899-12-30T08:53:26"/>
    <x v="97"/>
    <s v="Cumplido"/>
    <s v="00:57"/>
    <x v="0"/>
    <s v="00:00"/>
    <s v="Cumplido"/>
    <d v="1899-12-30T00:00:00"/>
    <s v="Cumplido"/>
  </r>
  <r>
    <s v="INC000000509781"/>
    <s v="DEVICE HAS STOPPED RESPONDING TO POLLS. NVA_REGISTRADURIA-MUNICIPAL_ELIAS_HUILA"/>
    <s v="CONECTIVIDAD WAN"/>
    <s v="Alta"/>
    <s v="Cerrado"/>
    <s v="RNEC-MONITOREO NIVEL 1"/>
    <s v="CINDY PAOLA RUIZ NIÑO"/>
    <m/>
    <m/>
    <x v="22"/>
    <x v="1001"/>
    <d v="2020-01-21T00:00:00"/>
    <d v="1899-12-30T16:35:33"/>
    <d v="2020-01-22T00:00:00"/>
    <d v="1899-12-30T09:13:07"/>
    <x v="97"/>
    <s v="Cumplido"/>
    <s v="00:47"/>
    <x v="0"/>
    <s v="00:00"/>
    <s v="Cumplido"/>
    <d v="1899-12-30T00:00:00"/>
    <s v="Cumplido"/>
  </r>
  <r>
    <s v="INC000000509782"/>
    <s v="DEVICE HAS STOPPED RESPONDING TO POLLS. CZU_REGISTRADURIA_EL_ROBLE"/>
    <s v="CONECTIVIDAD WAN"/>
    <s v="Alta"/>
    <s v="Cerrado"/>
    <s v="RNEC-MONITOREO NIVEL 1"/>
    <s v="JOHANNA MILENA SALAMANCA RINCON"/>
    <m/>
    <m/>
    <x v="22"/>
    <x v="1001"/>
    <d v="2020-01-21T00:00:00"/>
    <d v="1899-12-30T16:35:33"/>
    <d v="2020-01-22T00:00:00"/>
    <d v="1899-12-30T00:32:09"/>
    <x v="98"/>
    <s v="Cumplido"/>
    <s v="00:14"/>
    <x v="0"/>
    <s v="00:00"/>
    <s v="Cumplido"/>
    <d v="1899-12-30T00:00:00"/>
    <s v="Cumplido"/>
  </r>
  <r>
    <s v="INC000000509801"/>
    <s v="DEVICE HAS STOPPED RESPONDING TO POLLS. FLA_REGISTRADURIA_MUN_MILAN_CAQUETA"/>
    <s v="CONECTIVIDAD WAN"/>
    <s v="Alta"/>
    <s v="Cerrado"/>
    <s v="RNEC-MESA NIVEL 1"/>
    <s v="CINDY PAOLA RUIZ NIÑO"/>
    <m/>
    <m/>
    <x v="22"/>
    <x v="1002"/>
    <d v="2020-01-21T00:00:00"/>
    <d v="1899-12-30T15:37:25"/>
    <d v="2020-01-22T00:00:00"/>
    <d v="1899-12-30T17:09:26"/>
    <x v="87"/>
    <s v="Incumplido"/>
    <s v="05:01"/>
    <x v="0"/>
    <s v="00:00"/>
    <s v="Cumplido"/>
    <d v="1899-12-30T00:00:00"/>
    <s v="Cumplido"/>
  </r>
  <r>
    <s v="INC000000509803"/>
    <s v="DEVICE HAS STOPPED RESPONDING TO POLLS. PSO_REGISTRADURIA_PUPIALES_NARINO"/>
    <s v="CONECTIVIDAD WAN"/>
    <s v="Alta"/>
    <s v="Cerrado"/>
    <s v="RNEC-MONITOREO NIVEL 1"/>
    <s v="DIEGO ARMANDO ROMERO RODRIGUEZ"/>
    <m/>
    <m/>
    <x v="22"/>
    <x v="1002"/>
    <d v="2020-01-21T00:00:00"/>
    <d v="1899-12-30T15:37:25"/>
    <d v="2020-01-22T00:00:00"/>
    <d v="1899-12-30T14:25:22"/>
    <x v="102"/>
    <s v="Cumplido"/>
    <s v="00:29"/>
    <x v="0"/>
    <s v="00:00"/>
    <s v="Cumplido"/>
    <d v="1899-12-30T00:00:00"/>
    <s v="Cumplido"/>
  </r>
  <r>
    <s v="INC000000509825"/>
    <s v="DEVICE HAS STOPPED RESPONDING TO POLLS. PEI_REGISTRADURIA_APIA"/>
    <s v="CONECTIVIDAD WAN"/>
    <s v="Alta"/>
    <s v="Cerrado"/>
    <s v="RNEC-MONITOREO NIVEL 1"/>
    <s v="DIEGO ARMANDO ROMERO RODRIGUEZ"/>
    <m/>
    <m/>
    <x v="22"/>
    <x v="1003"/>
    <d v="2020-01-21T00:00:00"/>
    <d v="1899-12-30T15:54:27"/>
    <d v="2020-01-22T00:00:00"/>
    <d v="1899-12-30T14:34:09"/>
    <x v="102"/>
    <s v="Cumplido"/>
    <s v="00:22"/>
    <x v="0"/>
    <s v="00:00"/>
    <s v="Cumplido"/>
    <d v="1899-12-30T00:00:00"/>
    <s v="Cumplido"/>
  </r>
  <r>
    <s v="INC000000509829"/>
    <s v="DEVICE HAS STOPPED RESPONDING TO POLLS. CTG_REGISTRADURIA-MUNICIPAL_SAN-FERNANDO_BOLIVAR"/>
    <s v="CONECTIVIDAD WAN"/>
    <s v="Alta"/>
    <s v="Cerrado"/>
    <s v="RNEC-MONITOREO NIVEL 1"/>
    <s v="JOHANNA MILENA SALAMANCA RINCON"/>
    <m/>
    <m/>
    <x v="22"/>
    <x v="997"/>
    <d v="2020-01-21T00:00:00"/>
    <d v="1899-12-30T15:55:27"/>
    <d v="2020-01-22T00:00:00"/>
    <d v="1899-12-30T00:17:32"/>
    <x v="98"/>
    <s v="Incumplido"/>
    <s v="02:17"/>
    <x v="0"/>
    <s v="00:00"/>
    <s v="Cumplido"/>
    <d v="1899-12-30T00:00:00"/>
    <s v="Cumplido"/>
  </r>
  <r>
    <s v="INC000000509860"/>
    <s v="DEVICE HAS STOPPED RESPONDING TO POLLS. SKTJ_REGISTRADURIA_CHIVATA"/>
    <s v="CONECTIVIDAD WAN"/>
    <s v="Alta"/>
    <s v="Cerrado"/>
    <s v="RNEC-MONITOREO NIVEL 1"/>
    <s v="CINDY PAOLA RUIZ NIÑO"/>
    <m/>
    <m/>
    <x v="22"/>
    <x v="1004"/>
    <d v="2020-01-21T00:00:00"/>
    <d v="1899-12-30T16:21:31"/>
    <d v="2020-01-22T00:00:00"/>
    <d v="1899-12-30T08:50:38"/>
    <x v="97"/>
    <s v="Cumplido"/>
    <s v="01:39"/>
    <x v="0"/>
    <s v="00:00"/>
    <s v="Cumplido"/>
    <d v="1899-12-30T00:00:00"/>
    <s v="Cumplido"/>
  </r>
  <r>
    <s v="INC000000509861"/>
    <s v="DEVICE HAS STOPPED RESPONDING TO POLLS. CZU_REGISTRADURIA_BUENAVISTA"/>
    <s v="CONECTIVIDAD WAN"/>
    <s v="Alta"/>
    <s v="Cerrado"/>
    <s v="RNEC-MONITOREO NIVEL 1"/>
    <s v="CINDY PAOLA RUIZ NIÑO"/>
    <m/>
    <m/>
    <x v="22"/>
    <x v="1004"/>
    <d v="2020-01-21T00:00:00"/>
    <d v="1899-12-30T16:21:31"/>
    <d v="2020-01-22T00:00:00"/>
    <d v="1899-12-30T08:53:56"/>
    <x v="97"/>
    <s v="Cumplido"/>
    <s v="01:48"/>
    <x v="0"/>
    <s v="00:00"/>
    <s v="Cumplido"/>
    <d v="1899-12-30T00:00:00"/>
    <s v="Cumplido"/>
  </r>
  <r>
    <s v="INC000000509864"/>
    <s v="DEVICE HAS STOPPED RESPONDING TO POLLS. CTG_REGISTRADURIA_BARRANCO_DE_LOBA"/>
    <s v="CONECTIVIDAD WAN"/>
    <s v="Alta"/>
    <s v="Cerrado"/>
    <s v="RNEC-MONITOREO NIVEL 1"/>
    <s v="ALBA YINET CORREDOR ESTEPA"/>
    <m/>
    <m/>
    <x v="22"/>
    <x v="1005"/>
    <d v="2020-01-21T00:00:00"/>
    <d v="1899-12-30T16:28:36"/>
    <d v="2020-01-22T00:00:00"/>
    <d v="1899-12-30T10:18:50"/>
    <x v="97"/>
    <s v="Cumplido"/>
    <s v="01:18"/>
    <x v="0"/>
    <s v="00:00"/>
    <s v="Cumplido"/>
    <d v="1899-12-30T00:00:00"/>
    <s v="Cumplido"/>
  </r>
  <r>
    <s v="INC000000509873"/>
    <s v="DEVICE HAS STOPPED RESPONDING TO POLLS. CTG_REGISTRADURIA-MUNICIPAL_HATILLO-DE-LOBA_BOLIVAR"/>
    <s v="CONECTIVIDAD WAN"/>
    <s v="Alta"/>
    <s v="Cerrado"/>
    <s v="RNEC-MONITOREO NIVEL 1"/>
    <s v="ALBA YINET CORREDOR ESTEPA"/>
    <m/>
    <m/>
    <x v="22"/>
    <x v="1006"/>
    <d v="2020-01-21T00:00:00"/>
    <d v="1899-12-30T16:32:33"/>
    <d v="2020-01-22T00:00:00"/>
    <d v="1899-12-30T10:22:54"/>
    <x v="97"/>
    <s v="Cumplido"/>
    <s v="01:08"/>
    <x v="0"/>
    <s v="00:00"/>
    <s v="Cumplido"/>
    <d v="1899-12-30T00:00:00"/>
    <s v="Cumplido"/>
  </r>
  <r>
    <s v="INC000000509978"/>
    <s v="DEVICE HAS STOPPED RESPONDING TO POLLS. PDA_REGISTRADURIA_PTO-INIRIDA"/>
    <s v="CONECTIVIDAD WAN"/>
    <s v="Alta"/>
    <s v="Cerrado"/>
    <s v="RNEC-MONITOREO NIVEL 1"/>
    <s v="CINDY PAOLA RUIZ NIÑO"/>
    <m/>
    <m/>
    <x v="22"/>
    <x v="1007"/>
    <d v="2020-01-21T00:00:00"/>
    <d v="1899-12-30T18:35:41"/>
    <d v="2020-01-23T00:00:00"/>
    <d v="1899-12-30T17:53:57"/>
    <x v="103"/>
    <s v="Cumplido"/>
    <s v="00:06"/>
    <x v="0"/>
    <s v="00:00"/>
    <s v="Cumplido"/>
    <d v="1899-12-30T00:00:00"/>
    <s v="Cumplido"/>
  </r>
  <r>
    <s v="INC000000510311"/>
    <s v="DEVICE HAS STOPPED RESPONDING TO POLLS. BAQ_DELEGACION-DEPAR_ATLANTICO"/>
    <s v="CONECTIVIDAD WAN"/>
    <s v="Alta"/>
    <s v="Cerrado"/>
    <s v="RNEC-MONITOREO NIVEL 1"/>
    <s v="JOHANNA MILENA SALAMANCA RINCON"/>
    <m/>
    <m/>
    <x v="22"/>
    <x v="1008"/>
    <d v="2020-01-21T00:00:00"/>
    <d v="1899-12-30T23:23:00"/>
    <d v="2020-01-22T00:00:00"/>
    <d v="1899-12-30T08:42:14"/>
    <x v="97"/>
    <s v="Cumplido"/>
    <s v="00:23"/>
    <x v="0"/>
    <s v="00:00"/>
    <s v="Cumplido"/>
    <d v="1899-12-30T00:00:00"/>
    <s v="Cumplido"/>
  </r>
  <r>
    <s v="INC000000510526"/>
    <s v="Falla de Navegación"/>
    <s v="CONECTIVIDAD LAN"/>
    <s v="Media"/>
    <s v="Cerrado"/>
    <s v="RNEC-SOPORTE SITIO NIVEL 1"/>
    <s v="HERMAN STEVEN BERMUDEZ CELY"/>
    <m/>
    <m/>
    <x v="23"/>
    <x v="1009"/>
    <d v="2020-01-22T00:00:00"/>
    <d v="1899-12-30T08:28:53"/>
    <d v="2020-01-22T00:00:00"/>
    <d v="1899-12-30T08:45:57"/>
    <x v="97"/>
    <s v="Cumplido"/>
    <s v="00:19"/>
    <x v="1"/>
    <s v="00:01"/>
    <s v="Cumplido"/>
    <d v="1899-12-30T00:01:57"/>
    <s v="Cumplido"/>
  </r>
  <r>
    <s v="INC000000510548"/>
    <s v="DEVICE HAS STOPPED RESPONDING TO POLLS. PSO_REGISTRADURIA_SAN_PEDRO_DE_CARTAGO"/>
    <s v="CONECTIVIDAD WAN"/>
    <s v="Alta"/>
    <s v="Cerrado"/>
    <s v="RNEC-MONITOREO NIVEL 1"/>
    <s v="MAGDA LISETHE DUQUE GAMBA"/>
    <m/>
    <m/>
    <x v="23"/>
    <x v="1010"/>
    <d v="2020-01-22T00:00:00"/>
    <d v="1899-12-30T08:51:09"/>
    <d v="2020-01-22T00:00:00"/>
    <d v="1899-12-30T11:06:24"/>
    <x v="100"/>
    <s v="Incumplido"/>
    <s v="02:00"/>
    <x v="0"/>
    <s v="00:00"/>
    <s v="Cumplido"/>
    <d v="1899-12-30T00:00:00"/>
    <s v="Cumplido"/>
  </r>
  <r>
    <s v="INC000000510549"/>
    <s v="DEVICE HAS STOPPED RESPONDING TO POLLS. SKTJ_REGISTRADURIA_SATIVANORTE"/>
    <s v="CONECTIVIDAD WAN"/>
    <s v="Alta"/>
    <s v="Cerrado"/>
    <s v="RNEC-MONITOREO NIVEL 1"/>
    <s v="GIAN CARLO TOVAR RAMIREZ"/>
    <m/>
    <m/>
    <x v="23"/>
    <x v="1010"/>
    <d v="2020-01-22T00:00:00"/>
    <d v="1899-12-30T08:51:09"/>
    <d v="2020-01-22T00:00:00"/>
    <d v="1899-12-30T09:05:26"/>
    <x v="97"/>
    <s v="Cumplido"/>
    <s v="00:14"/>
    <x v="0"/>
    <s v="00:00"/>
    <s v="Cumplido"/>
    <d v="1899-12-30T00:00:00"/>
    <s v="Cumplido"/>
  </r>
  <r>
    <s v="INC000000510550"/>
    <s v="DEVICE HAS STOPPED RESPONDING TO POLLS. PSO_REGISTRADURIA_LA_FLORIDA"/>
    <s v="CONECTIVIDAD WAN"/>
    <s v="Alta"/>
    <s v="Cerrado"/>
    <s v="RNEC-MONITOREO NIVEL 1"/>
    <s v="ALBA YINET CORREDOR ESTEPA"/>
    <m/>
    <m/>
    <x v="23"/>
    <x v="1011"/>
    <d v="2020-01-22T00:00:00"/>
    <d v="1899-12-30T08:51:10"/>
    <d v="2020-01-22T00:00:00"/>
    <d v="1899-12-30T10:32:18"/>
    <x v="97"/>
    <s v="Cumplido"/>
    <s v="01:41"/>
    <x v="0"/>
    <s v="00:00"/>
    <s v="Cumplido"/>
    <d v="1899-12-30T00:00:00"/>
    <s v="Cumplido"/>
  </r>
  <r>
    <s v="INC000000510552"/>
    <s v="DEVICE HAS STOPPED RESPONDING TO POLLS. AUC_REGISTRADURIA-MUNICIPAL_FORTUL_ARAUCA"/>
    <s v="CONECTIVIDAD WAN"/>
    <s v="Alta"/>
    <s v="Cerrado"/>
    <s v="RNEC-MONITOREO NIVEL 1"/>
    <s v="JOHANNA MILENA SALAMANCA RINCON"/>
    <m/>
    <m/>
    <x v="23"/>
    <x v="1011"/>
    <d v="2020-01-22T00:00:00"/>
    <d v="1899-12-30T08:51:10"/>
    <d v="2020-01-22T00:00:00"/>
    <d v="1899-12-30T23:38:05"/>
    <x v="104"/>
    <s v="Incumplido"/>
    <s v="02:29"/>
    <x v="0"/>
    <s v="00:00"/>
    <s v="Cumplido"/>
    <d v="1899-12-30T00:00:00"/>
    <s v="Cumplido"/>
  </r>
  <r>
    <s v="INC000000510556"/>
    <s v="DEVICE HAS STOPPED RESPONDING TO POLLS. SKTJ_REGISTRADURIA_RAQUIRA"/>
    <s v="CONECTIVIDAD WAN"/>
    <s v="Alta"/>
    <s v="Cerrado"/>
    <s v="RNEC-MONITOREO NIVEL 1"/>
    <s v="MAGDA LISETHE DUQUE GAMBA"/>
    <m/>
    <m/>
    <x v="23"/>
    <x v="1012"/>
    <d v="2020-01-22T00:00:00"/>
    <d v="1899-12-30T08:52:13"/>
    <d v="2020-01-22T00:00:00"/>
    <d v="1899-12-30T11:48:53"/>
    <x v="100"/>
    <s v="Incumplido"/>
    <s v="02:48"/>
    <x v="0"/>
    <s v="00:00"/>
    <s v="Cumplido"/>
    <d v="1899-12-30T00:00:00"/>
    <s v="Cumplido"/>
  </r>
  <r>
    <s v="INC000000510557"/>
    <s v="DEVICE HAS STOPPED RESPONDING TO POLLS. SKTJ_REGISTRADURIA_FLORESTA"/>
    <s v="CONECTIVIDAD WAN"/>
    <s v="Alta"/>
    <s v="Cerrado"/>
    <s v="RNEC-MONITOREO NIVEL 1"/>
    <s v="GIAN CARLO TOVAR RAMIREZ"/>
    <m/>
    <m/>
    <x v="23"/>
    <x v="1012"/>
    <d v="2020-01-22T00:00:00"/>
    <d v="1899-12-30T08:52:13"/>
    <d v="2020-01-22T00:00:00"/>
    <d v="1899-12-30T09:13:19"/>
    <x v="97"/>
    <s v="Cumplido"/>
    <s v="00:21"/>
    <x v="0"/>
    <s v="00:00"/>
    <s v="Cumplido"/>
    <d v="1899-12-30T00:00:00"/>
    <s v="Cumplido"/>
  </r>
  <r>
    <s v="INC000000510559"/>
    <s v="DEVICE HAS STOPPED RESPONDING TO POLLS. AUC_REGISTRADURIA-MUNICIPAL_SARAVENA_ARAUCA"/>
    <s v="CONECTIVIDAD WAN"/>
    <s v="Alta"/>
    <s v="Cerrado"/>
    <s v="RNEC-MONITOREO NIVEL 1"/>
    <s v="DIEGO ARMANDO ROMERO RODRIGUEZ"/>
    <m/>
    <m/>
    <x v="23"/>
    <x v="852"/>
    <d v="2020-01-22T00:00:00"/>
    <d v="1899-12-30T08:52:14"/>
    <d v="2020-01-24T00:00:00"/>
    <d v="1899-12-30T09:36:34"/>
    <x v="75"/>
    <s v="Incumplido"/>
    <s v="02:40"/>
    <x v="0"/>
    <s v="00:00"/>
    <s v="Cumplido"/>
    <d v="1899-12-30T00:00:00"/>
    <s v="Cumplido"/>
  </r>
  <r>
    <s v="INC000000510560"/>
    <s v="DEVICE HAS STOPPED RESPONDING TO POLLS. CLO_REGISTRADURIA_EL_DOVIO"/>
    <s v="CONECTIVIDAD WAN"/>
    <s v="Alta"/>
    <s v="Cerrado"/>
    <s v="RNEC-NIVEL 2 WAN"/>
    <s v="IVAN ANDRES DIAZ BARRETO"/>
    <m/>
    <m/>
    <x v="23"/>
    <x v="1013"/>
    <d v="2020-01-22T00:00:00"/>
    <d v="1899-12-30T08:52:15"/>
    <d v="2020-01-23T00:00:00"/>
    <d v="1899-12-30T09:15:27"/>
    <x v="105"/>
    <s v="Cumplido"/>
    <s v="01:00"/>
    <x v="0"/>
    <s v="00:00"/>
    <s v="Cumplido"/>
    <d v="1899-12-30T00:00:00"/>
    <s v="Cumplido"/>
  </r>
  <r>
    <s v="INC000000510562"/>
    <s v="DEVICE HAS STOPPED RESPONDING TO POLLS. CTG_REGISTRADURIA-MUNICIPAL_ZAMBRANO_BOLIVAR"/>
    <s v="CONECTIVIDAD WAN"/>
    <s v="Alta"/>
    <s v="Cerrado"/>
    <s v="RNEC-MONITOREO NIVEL 1"/>
    <s v="ALBA YINET CORREDOR ESTEPA"/>
    <m/>
    <m/>
    <x v="23"/>
    <x v="1013"/>
    <d v="2020-01-22T00:00:00"/>
    <d v="1899-12-30T08:52:15"/>
    <d v="2020-01-22T00:00:00"/>
    <d v="1899-12-30T11:16:26"/>
    <x v="100"/>
    <s v="Incumplido"/>
    <s v="02:24"/>
    <x v="0"/>
    <s v="00:00"/>
    <s v="Cumplido"/>
    <d v="1899-12-30T00:00:00"/>
    <s v="Cumplido"/>
  </r>
  <r>
    <s v="INC000000510563"/>
    <s v="DEVICE HAS STOPPED RESPONDING TO POLLS. GUS_REGISTRADURIA_MUN_CUBARA_BOYACA"/>
    <s v="CONECTIVIDAD WAN"/>
    <s v="Alta"/>
    <s v="Cerrado"/>
    <s v="RNEC-MONITOREO NIVEL 1"/>
    <s v="MAGDA LISETHE DUQUE GAMBA"/>
    <m/>
    <m/>
    <x v="23"/>
    <x v="1014"/>
    <d v="2020-01-22T00:00:00"/>
    <d v="1899-12-30T08:52:16"/>
    <d v="2020-01-22T00:00:00"/>
    <d v="1899-12-30T12:05:18"/>
    <x v="102"/>
    <s v="Incumplido"/>
    <s v="03:00"/>
    <x v="0"/>
    <s v="00:00"/>
    <s v="Cumplido"/>
    <d v="1899-12-30T00:00:00"/>
    <s v="Cumplido"/>
  </r>
  <r>
    <s v="INC000000510565"/>
    <s v="DEVICE HAS STOPPED RESPONDING TO POLLS. BAQ_REGISTRADURIA-MUNICIPAL_CAMPO-DE-LA-CRUZ_ATLANTICO"/>
    <s v="CONECTIVIDAD WAN"/>
    <s v="Alta"/>
    <s v="Cerrado"/>
    <s v="RNEC-MONITOREO NIVEL 1"/>
    <s v="DIEGO ARMANDO ROMERO RODRIGUEZ"/>
    <m/>
    <m/>
    <x v="23"/>
    <x v="1014"/>
    <d v="2020-01-22T00:00:00"/>
    <d v="1899-12-30T08:52:16"/>
    <d v="2020-01-23T00:00:00"/>
    <d v="1899-12-30T10:46:32"/>
    <x v="59"/>
    <s v="Incumplido"/>
    <s v="25:01"/>
    <x v="0"/>
    <s v="00:00"/>
    <s v="Cumplido"/>
    <d v="1899-12-30T00:00:00"/>
    <s v="Cumplido"/>
  </r>
  <r>
    <s v="INC000000510580"/>
    <s v="DEVICE HAS STOPPED RESPONDING TO POLLS. MDE_REGISTRADURIA_MUN_ANDES_ANTIOQUIA"/>
    <s v="CONECTIVIDAD WAN"/>
    <s v="Alta"/>
    <s v="Cerrado"/>
    <s v="RNEC-NIVEL 2 WAN"/>
    <s v="IVAN ANDRES DIAZ BARRETO"/>
    <m/>
    <m/>
    <x v="23"/>
    <x v="1015"/>
    <d v="2020-01-22T00:00:00"/>
    <d v="1899-12-30T09:10:18"/>
    <d v="2020-01-28T00:00:00"/>
    <d v="1899-12-30T15:05:31"/>
    <x v="61"/>
    <s v="Incumplido"/>
    <s v="109:59"/>
    <x v="0"/>
    <s v="00:00"/>
    <s v="Cumplido"/>
    <d v="1899-12-30T00:00:00"/>
    <s v="Cumplido"/>
  </r>
  <r>
    <s v="INC000000510581"/>
    <s v="DEVICE HAS STOPPED RESPONDING TO POLLS. ADZ_REGISTRADURIA-MUNICIPAL_PROVIDENCIA_SAN-ANDRES"/>
    <s v="CONECTIVIDAD WAN"/>
    <s v="Alta"/>
    <s v="Cerrado"/>
    <s v="RNEC-MONITOREO NIVEL 1"/>
    <s v="GIAN CARLO TOVAR RAMIREZ"/>
    <m/>
    <m/>
    <x v="23"/>
    <x v="1016"/>
    <d v="2020-01-22T00:00:00"/>
    <d v="1899-12-30T09:10:19"/>
    <d v="2020-01-22T00:00:00"/>
    <d v="1899-12-30T09:56:04"/>
    <x v="97"/>
    <s v="Cumplido"/>
    <s v="00:45"/>
    <x v="0"/>
    <s v="00:00"/>
    <s v="Cumplido"/>
    <d v="1899-12-30T00:00:00"/>
    <s v="Cumplido"/>
  </r>
  <r>
    <s v="INC000000510637"/>
    <s v="pide clave para ingresar al correo"/>
    <s v="CORREO ELECTRÓNICO"/>
    <s v="Baja"/>
    <s v="Cerrado"/>
    <s v="RNEC-SOPORTE SITIO NIVEL 1"/>
    <s v="HERMAN STEVEN BERMUDEZ CELY"/>
    <m/>
    <m/>
    <x v="23"/>
    <x v="1017"/>
    <d v="2020-01-22T00:00:00"/>
    <d v="1899-12-30T08:49:48"/>
    <d v="2020-01-22T00:00:00"/>
    <d v="1899-12-30T09:10:30"/>
    <x v="97"/>
    <s v="Cumplido"/>
    <s v="00:23"/>
    <x v="2"/>
    <s v="00:02"/>
    <s v="Cumplido"/>
    <d v="1899-12-30T00:03:14"/>
    <s v="Cumplido"/>
  </r>
  <r>
    <s v="INC000000510642"/>
    <s v="DEVICE HAS STOPPED RESPONDING TO POLLS. UIB_REGISTRADURIA_DD_CHOCO"/>
    <s v="CONECTIVIDAD WAN"/>
    <s v="Alta"/>
    <s v="Cerrado"/>
    <s v="RNEC-MONITOREO NIVEL 1"/>
    <s v="ALBA YINET CORREDOR ESTEPA"/>
    <m/>
    <m/>
    <x v="23"/>
    <x v="1018"/>
    <d v="2020-01-22T00:00:00"/>
    <d v="1899-12-30T08:48:08"/>
    <d v="2020-01-22T00:00:00"/>
    <d v="1899-12-30T09:11:51"/>
    <x v="97"/>
    <s v="Cumplido"/>
    <s v="00:23"/>
    <x v="0"/>
    <s v="00:00"/>
    <s v="Cumplido"/>
    <d v="1899-12-30T00:00:00"/>
    <s v="Cumplido"/>
  </r>
  <r>
    <s v="INC000000510646"/>
    <s v="DEVICE HAS STOPPED RESPONDING TO POLLS. PUU_REGISTRADURIA-MUNICIPAL_COLON_PUTUMAYO"/>
    <s v="CONECTIVIDAD WAN"/>
    <s v="Alta"/>
    <s v="Cerrado"/>
    <s v="RNEC-MONITOREO NIVEL 1"/>
    <s v="ALBA YINET CORREDOR ESTEPA"/>
    <m/>
    <m/>
    <x v="23"/>
    <x v="1010"/>
    <d v="2020-01-22T00:00:00"/>
    <d v="1899-12-30T08:51:09"/>
    <d v="2020-01-27T00:00:00"/>
    <d v="1899-12-30T09:51:11"/>
    <x v="101"/>
    <s v="Cumplido"/>
    <s v="01:26"/>
    <x v="0"/>
    <s v="00:00"/>
    <s v="Cumplido"/>
    <d v="1899-12-30T00:00:00"/>
    <s v="Cumplido"/>
  </r>
  <r>
    <s v="INC000000510648"/>
    <s v="DEVICE HAS STOPPED RESPONDING TO POLLS. PSO_REGISTRADURIA_LOS_ANDES"/>
    <s v="CONECTIVIDAD WAN"/>
    <s v="Alta"/>
    <s v="Cerrado"/>
    <s v="RNEC-MONITOREO NIVEL 1"/>
    <s v="MAGDA LISETHE DUQUE GAMBA"/>
    <m/>
    <m/>
    <x v="23"/>
    <x v="1011"/>
    <d v="2020-01-22T00:00:00"/>
    <d v="1899-12-30T08:51:10"/>
    <d v="2020-01-22T00:00:00"/>
    <d v="1899-12-30T13:19:04"/>
    <x v="102"/>
    <s v="Incumplido"/>
    <s v="04:20"/>
    <x v="0"/>
    <s v="00:00"/>
    <s v="Cumplido"/>
    <d v="1899-12-30T00:00:00"/>
    <s v="Cumplido"/>
  </r>
  <r>
    <s v="INC000000510649"/>
    <s v="DEVICE HAS STOPPED RESPONDING TO POLLS. CUC_REGISTRADURIA_CACOTA"/>
    <s v="CONECTIVIDAD WAN"/>
    <s v="Alta"/>
    <s v="Cerrado"/>
    <s v="RNEC-NIVEL 2 WAN"/>
    <s v="LAURA VIVIANA GARNICA SALAZAR"/>
    <m/>
    <m/>
    <x v="23"/>
    <x v="1011"/>
    <d v="2020-01-22T00:00:00"/>
    <d v="1899-12-30T08:51:10"/>
    <d v="2020-01-28T00:00:00"/>
    <d v="1899-12-30T11:58:40"/>
    <x v="106"/>
    <s v="Incumplido"/>
    <s v="27:54"/>
    <x v="0"/>
    <s v="00:00"/>
    <s v="Cumplido"/>
    <d v="1899-12-30T00:00:00"/>
    <s v="Cumplido"/>
  </r>
  <r>
    <s v="INC000000510650"/>
    <s v="DEVICE HAS STOPPED RESPONDING TO POLLS. ANT_REGISTRADURIA_MURINDO"/>
    <s v="CONECTIVIDAD WAN"/>
    <s v="Alta"/>
    <s v="Cerrado"/>
    <s v="RNEC-MONITOREO NIVEL 1"/>
    <s v="JOHANNA MILENA SALAMANCA RINCON"/>
    <m/>
    <m/>
    <x v="23"/>
    <x v="1011"/>
    <d v="2020-01-22T00:00:00"/>
    <d v="1899-12-30T08:51:10"/>
    <d v="2020-01-22T00:00:00"/>
    <d v="1899-12-30T23:23:37"/>
    <x v="104"/>
    <s v="Cumplido"/>
    <s v="01:47"/>
    <x v="0"/>
    <s v="00:00"/>
    <s v="Cumplido"/>
    <d v="1899-12-30T00:00:00"/>
    <s v="Cumplido"/>
  </r>
  <r>
    <s v="INC000000510654"/>
    <s v="DEVICE HAS STOPPED RESPONDING TO POLLS. MDE_REGISTRADURIA_MUN_SOPETRAN_ANTIOQUIA"/>
    <s v="CONECTIVIDAD WAN"/>
    <s v="Alta"/>
    <s v="Cerrado"/>
    <s v="RNEC-MONITOREO NIVEL 1"/>
    <s v="MAGDA LISETHE DUQUE GAMBA"/>
    <m/>
    <m/>
    <x v="23"/>
    <x v="852"/>
    <d v="2020-01-22T00:00:00"/>
    <d v="1899-12-30T08:52:14"/>
    <d v="2020-01-22T00:00:00"/>
    <d v="1899-12-30T13:44:34"/>
    <x v="102"/>
    <s v="Incumplido"/>
    <s v="04:46"/>
    <x v="0"/>
    <s v="00:00"/>
    <s v="Cumplido"/>
    <d v="1899-12-30T00:00:00"/>
    <s v="Cumplido"/>
  </r>
  <r>
    <s v="INC000000510656"/>
    <s v="DEVICE HAS STOPPED RESPONDING TO POLLS. CUC_REGISTRADURIA_CHITAGA"/>
    <s v="CONECTIVIDAD WAN"/>
    <s v="Alta"/>
    <s v="Cerrado"/>
    <s v="RNEC-MONITOREO NIVEL 1"/>
    <s v="DIEGO ARMANDO ROMERO RODRIGUEZ"/>
    <m/>
    <m/>
    <x v="23"/>
    <x v="1013"/>
    <d v="2020-01-22T00:00:00"/>
    <d v="1899-12-30T08:52:15"/>
    <d v="2020-01-27T00:00:00"/>
    <d v="1899-12-30T17:09:14"/>
    <x v="107"/>
    <s v="Incumplido"/>
    <s v="128:16"/>
    <x v="0"/>
    <s v="00:00"/>
    <s v="Cumplido"/>
    <d v="1899-12-30T00:00:00"/>
    <s v="Cumplido"/>
  </r>
  <r>
    <s v="INC000000510657"/>
    <s v="DEVICE HAS STOPPED RESPONDING TO POLLS. BGA_REGISTRADURIA-MUNICIPAL_JESUS-MARIA_SANTANDER"/>
    <s v="CONECTIVIDAD WAN"/>
    <s v="Alta"/>
    <s v="Cerrado"/>
    <s v="RNEC-MONITOREO NIVEL 1"/>
    <s v="CINDY PAOLA RUIZ NIÑO"/>
    <m/>
    <m/>
    <x v="23"/>
    <x v="1019"/>
    <d v="2020-01-22T00:00:00"/>
    <d v="1899-12-30T08:52:17"/>
    <d v="2020-01-22T00:00:00"/>
    <d v="1899-12-30T17:36:26"/>
    <x v="87"/>
    <s v="Incumplido"/>
    <s v="08:44"/>
    <x v="0"/>
    <s v="00:00"/>
    <s v="Cumplido"/>
    <d v="1899-12-30T00:00:00"/>
    <s v="Cumplido"/>
  </r>
  <r>
    <s v="INC000000510658"/>
    <s v="DEVICE HAS STOPPED RESPONDING TO POLLS. BAQ_REGISTRADURIA-MUNICIPAL_CANDELARIA_ATLANTICO"/>
    <s v="CONECTIVIDAD WAN"/>
    <s v="Alta"/>
    <s v="Cerrado"/>
    <s v="RNEC-NIVEL 2 WAN"/>
    <s v="IVAN ANDRES DIAZ BARRETO"/>
    <m/>
    <m/>
    <x v="23"/>
    <x v="1014"/>
    <d v="2020-01-22T00:00:00"/>
    <d v="1899-12-30T08:52:16"/>
    <d v="2020-01-23T00:00:00"/>
    <d v="1899-12-30T09:50:31"/>
    <x v="105"/>
    <s v="Cumplido"/>
    <s v="01:24"/>
    <x v="0"/>
    <s v="00:00"/>
    <s v="Cumplido"/>
    <d v="1899-12-30T00:00:00"/>
    <s v="Cumplido"/>
  </r>
  <r>
    <s v="INC000000510661"/>
    <s v="DEVICE HAS STOPPED RESPONDING TO POLLS. BGA_REGISTRADURIA-MUNICIPAL_GUAPOTA_SANTANDER"/>
    <s v="CONECTIVIDAD WAN"/>
    <s v="Alta"/>
    <s v="Cerrado"/>
    <s v="RNEC-MONITOREO NIVEL 1"/>
    <s v="CINDY PAOLA RUIZ NIÑO"/>
    <m/>
    <m/>
    <x v="23"/>
    <x v="1019"/>
    <d v="2020-01-22T00:00:00"/>
    <d v="1899-12-30T08:52:17"/>
    <d v="2020-01-22T00:00:00"/>
    <d v="1899-12-30T16:12:05"/>
    <x v="108"/>
    <s v="Incumplido"/>
    <s v="07:19"/>
    <x v="0"/>
    <s v="00:00"/>
    <s v="Cumplido"/>
    <d v="1899-12-30T00:00:00"/>
    <s v="Cumplido"/>
  </r>
  <r>
    <s v="INC000000510687"/>
    <s v="DEVICE HAS STOPPED RESPONDING TO POLLS. UIB_REGISTRADURIA_MEDIO_BAUDO"/>
    <s v="CONECTIVIDAD WAN"/>
    <s v="Alta"/>
    <s v="Cerrado"/>
    <s v="RNEC-MONITOREO NIVEL 1"/>
    <s v="DIEGO ARMANDO ROMERO RODRIGUEZ"/>
    <m/>
    <m/>
    <x v="23"/>
    <x v="1020"/>
    <d v="2020-01-22T00:00:00"/>
    <d v="1899-12-30T09:27:29"/>
    <d v="2020-01-23T00:00:00"/>
    <d v="1899-12-30T14:55:19"/>
    <x v="109"/>
    <s v="Incumplido"/>
    <s v="04:43"/>
    <x v="0"/>
    <s v="00:00"/>
    <s v="Cumplido"/>
    <d v="1899-12-30T00:00:00"/>
    <s v="Cumplido"/>
  </r>
  <r>
    <s v="INC000000510691"/>
    <s v="Buzon Lleno"/>
    <s v="CONECTIVIDAD LAN"/>
    <s v="Media"/>
    <s v="Cerrado"/>
    <s v="RNEC-SOPORTE SITIO NIVEL 1"/>
    <s v="JUAN FELIPE CAICEDO BARRETO"/>
    <m/>
    <m/>
    <x v="23"/>
    <x v="1021"/>
    <d v="2020-01-22T00:00:00"/>
    <d v="1899-12-30T09:35:15"/>
    <d v="2020-01-22T00:00:00"/>
    <d v="1899-12-30T16:14:13"/>
    <x v="108"/>
    <s v="Incumplido"/>
    <s v="06:41"/>
    <x v="1"/>
    <s v="00:02"/>
    <s v="Cumplido"/>
    <d v="1899-12-30T00:00:12"/>
    <s v="Cumplido"/>
  </r>
  <r>
    <s v="INC000000510693"/>
    <s v="DEVICE HAS STOPPED RESPONDING TO POLLS. CTG_REGISTRADURIA_NOROSI"/>
    <s v="CONECTIVIDAD WAN"/>
    <s v="Alta"/>
    <s v="Cerrado"/>
    <s v="RNEC-MONITOREO NIVEL 1"/>
    <s v="CINDY PAOLA RUIZ NIÑO"/>
    <m/>
    <m/>
    <x v="23"/>
    <x v="1022"/>
    <d v="2020-01-22T00:00:00"/>
    <d v="1899-12-30T09:32:27"/>
    <d v="2020-01-22T00:00:00"/>
    <d v="1899-12-30T16:42:07"/>
    <x v="87"/>
    <s v="Cumplido"/>
    <s v="01:17"/>
    <x v="0"/>
    <s v="00:00"/>
    <s v="Cumplido"/>
    <d v="1899-12-30T00:00:00"/>
    <s v="Cumplido"/>
  </r>
  <r>
    <s v="INC000000510709"/>
    <s v="DEVICE HAS STOPPED RESPONDING TO POLLS. PSO_REGISTRADURIA_SANDONA"/>
    <s v="CONECTIVIDAD WAN"/>
    <s v="Alta"/>
    <s v="Cerrado"/>
    <s v="RNEC-MONITOREO NIVEL 1"/>
    <s v="MAGDA LISETHE DUQUE GAMBA"/>
    <m/>
    <m/>
    <x v="23"/>
    <x v="1010"/>
    <d v="2020-01-22T00:00:00"/>
    <d v="1899-12-30T08:51:09"/>
    <d v="2020-01-22T00:00:00"/>
    <d v="1899-12-30T14:41:18"/>
    <x v="102"/>
    <s v="Incumplido"/>
    <s v="05:45"/>
    <x v="0"/>
    <s v="00:00"/>
    <s v="Cumplido"/>
    <d v="1899-12-30T00:00:00"/>
    <s v="Cumplido"/>
  </r>
  <r>
    <s v="INC000000510710"/>
    <s v="DEVICE HAS STOPPED RESPONDING TO POLLS. CUC_REGISTRADURIA_MUN_LABATECA_N_T_SANTANDER"/>
    <s v="CONECTIVIDAD WAN"/>
    <s v="Alta"/>
    <s v="Cerrado"/>
    <s v="RNEC-MONITOREO NIVEL 1"/>
    <s v="ALBA YINET CORREDOR ESTEPA"/>
    <m/>
    <m/>
    <x v="23"/>
    <x v="1011"/>
    <d v="2020-01-22T00:00:00"/>
    <d v="1899-12-30T08:51:10"/>
    <d v="2020-01-27T00:00:00"/>
    <d v="1899-12-30T09:15:52"/>
    <x v="101"/>
    <s v="Incumplido"/>
    <s v="120:24"/>
    <x v="0"/>
    <s v="00:00"/>
    <s v="Cumplido"/>
    <d v="1899-12-30T00:00:00"/>
    <s v="Cumplido"/>
  </r>
  <r>
    <s v="INC000000510715"/>
    <s v="DEVICE HAS STOPPED RESPONDING TO POLLS. BAQ_REGISTRADURIA-MUNICIPAL_SANTA-LUCIA_ATLANTICO"/>
    <s v="CONECTIVIDAD WAN"/>
    <s v="Alta"/>
    <s v="Cerrado"/>
    <s v="RNEC-MONITOREO NIVEL 1"/>
    <s v="DIEGO ARMANDO ROMERO RODRIGUEZ"/>
    <m/>
    <m/>
    <x v="23"/>
    <x v="1013"/>
    <d v="2020-01-22T00:00:00"/>
    <d v="1899-12-30T08:52:15"/>
    <d v="2020-01-23T00:00:00"/>
    <d v="1899-12-30T10:46:32"/>
    <x v="59"/>
    <s v="Incumplido"/>
    <s v="25:54"/>
    <x v="0"/>
    <s v="00:00"/>
    <s v="Cumplido"/>
    <d v="1899-12-30T00:00:00"/>
    <s v="Cumplido"/>
  </r>
  <r>
    <s v="INC000000510716"/>
    <s v="DEVICE HAS STOPPED RESPONDING TO POLLS. BAQ_REGISTRADURIA-MUNICIPAL_SUAN_ATLANTICO"/>
    <s v="CONECTIVIDAD WAN"/>
    <s v="Alta"/>
    <s v="Cerrado"/>
    <s v="RNEC-MONITOREO NIVEL 1"/>
    <s v="DIEGO ARMANDO ROMERO RODRIGUEZ"/>
    <m/>
    <m/>
    <x v="23"/>
    <x v="1014"/>
    <d v="2020-01-22T00:00:00"/>
    <d v="1899-12-30T08:52:16"/>
    <d v="2020-01-23T00:00:00"/>
    <d v="1899-12-30T10:46:32"/>
    <x v="59"/>
    <s v="Incumplido"/>
    <s v="25:54"/>
    <x v="0"/>
    <s v="00:00"/>
    <s v="Cumplido"/>
    <d v="1899-12-30T00:00:00"/>
    <s v="Cumplido"/>
  </r>
  <r>
    <s v="INC000000510717"/>
    <s v="DEVICE HAS STOPPED RESPONDING TO POLLS. BOG_REGISTRADURIA_LA_VEGA"/>
    <s v="CONECTIVIDAD WAN"/>
    <s v="Alta"/>
    <s v="Cerrado"/>
    <s v="RNEC-NIVEL 2 WAN"/>
    <s v="ALEXANDER URQUIJO TIMARAN"/>
    <m/>
    <m/>
    <x v="23"/>
    <x v="1014"/>
    <d v="2020-01-22T00:00:00"/>
    <d v="1899-12-30T08:52:16"/>
    <d v="2020-01-22T00:00:00"/>
    <d v="1899-12-30T17:44:35"/>
    <x v="87"/>
    <s v="Incumplido"/>
    <s v="05:10"/>
    <x v="0"/>
    <s v="00:00"/>
    <s v="Cumplido"/>
    <d v="1899-12-30T00:00:00"/>
    <s v="Cumplido"/>
  </r>
  <r>
    <s v="INC000000510719"/>
    <s v="DEVICE HAS STOPPED RESPONDING TO POLLS. AUC_REGISTRADURIA-MUNICIPAL_CRAVO-NORTE_ARAUCA"/>
    <s v="CONECTIVIDAD WAN"/>
    <s v="Alta"/>
    <s v="Cerrado"/>
    <s v="RNEC-MONITOREO NIVEL 1"/>
    <s v="DIEGO ARMANDO ROMERO RODRIGUEZ"/>
    <m/>
    <m/>
    <x v="23"/>
    <x v="1014"/>
    <d v="2020-01-22T00:00:00"/>
    <d v="1899-12-30T08:52:16"/>
    <d v="2020-01-24T00:00:00"/>
    <d v="1899-12-30T10:51:11"/>
    <x v="110"/>
    <s v="Incumplido"/>
    <s v="02:18"/>
    <x v="0"/>
    <s v="00:00"/>
    <s v="Cumplido"/>
    <d v="1899-12-30T00:00:00"/>
    <s v="Cumplido"/>
  </r>
  <r>
    <s v="INC000000510720"/>
    <s v="DEVICE HAS STOPPED RESPONDING TO POLLS. CUC_REGISTRADURIA_MUN_TOLEDO_N_T_SANTANDER"/>
    <s v="CONECTIVIDAD WAN"/>
    <s v="Alta"/>
    <s v="Cerrado"/>
    <s v="RNEC-MONITOREO NIVEL 1"/>
    <s v="ALBA YINET CORREDOR ESTEPA"/>
    <m/>
    <m/>
    <x v="23"/>
    <x v="1019"/>
    <d v="2020-01-22T00:00:00"/>
    <d v="1899-12-30T08:52:17"/>
    <d v="2020-01-27T00:00:00"/>
    <d v="1899-12-30T10:16:49"/>
    <x v="101"/>
    <s v="Incumplido"/>
    <s v="121:24"/>
    <x v="0"/>
    <s v="00:00"/>
    <s v="Cumplido"/>
    <d v="1899-12-30T00:00:00"/>
    <s v="Cumplido"/>
  </r>
  <r>
    <s v="INC000000510730"/>
    <s v="Falla Correo"/>
    <s v="CORREO ELECTRÓNICO"/>
    <s v="Media"/>
    <s v="Cerrado"/>
    <s v="RNEC-SOPORTE SITIO NIVEL 1"/>
    <s v="JUAN FELIPE CAICEDO BARRETO"/>
    <m/>
    <m/>
    <x v="23"/>
    <x v="1023"/>
    <d v="2020-01-22T00:00:00"/>
    <d v="1899-12-30T09:17:30"/>
    <d v="2020-01-22T00:00:00"/>
    <d v="1899-12-30T10:17:43"/>
    <x v="97"/>
    <s v="Cumplido"/>
    <s v="01:03"/>
    <x v="1"/>
    <s v="00:03"/>
    <s v="Cumplido"/>
    <d v="1899-12-30T00:02:32"/>
    <s v="Cumplido"/>
  </r>
  <r>
    <s v="INC000000510734"/>
    <s v="Falla Outllook"/>
    <s v="CONECTIVIDAD LAN"/>
    <s v="Media"/>
    <s v="Cerrado"/>
    <s v="RNEC-SOPORTE SITIO NIVEL 1"/>
    <s v="HERMAN STEVEN BERMUDEZ CELY"/>
    <m/>
    <m/>
    <x v="23"/>
    <x v="1024"/>
    <d v="2020-01-22T00:00:00"/>
    <d v="1899-12-30T09:26:53"/>
    <d v="2020-01-22T00:00:00"/>
    <d v="1899-12-30T10:16:01"/>
    <x v="97"/>
    <s v="Cumplido"/>
    <s v="00:50"/>
    <x v="1"/>
    <s v="00:01"/>
    <s v="Cumplido"/>
    <d v="1899-12-30T00:00:00"/>
    <s v="Cumplido"/>
  </r>
  <r>
    <s v="INC000000510758"/>
    <s v="DEVICE HAS STOPPED RESPONDING TO POLLS. UIB_REGISTRADURIA_MUN_BAJO_BAUDO(PIZARRO)_CHOCO"/>
    <s v="CONECTIVIDAD WAN"/>
    <s v="Alta"/>
    <s v="Cerrado"/>
    <s v="RNEC-MONITOREO NIVEL 1"/>
    <s v="ALBA YINET CORREDOR ESTEPA"/>
    <m/>
    <m/>
    <x v="23"/>
    <x v="1025"/>
    <d v="2020-01-22T00:00:00"/>
    <d v="1899-12-30T09:42:32"/>
    <d v="2020-01-22T00:00:00"/>
    <d v="1899-12-30T13:33:21"/>
    <x v="102"/>
    <s v="Incumplido"/>
    <s v="03:50"/>
    <x v="0"/>
    <s v="00:00"/>
    <s v="Cumplido"/>
    <d v="1899-12-30T00:00:00"/>
    <s v="Cumplido"/>
  </r>
  <r>
    <s v="INC000000510765"/>
    <s v="Falla carpeta compartida - Conciliaciones"/>
    <s v="DIRECTORIO ACTIVO"/>
    <s v="Media"/>
    <s v="Cerrado"/>
    <s v="RNEC-SOPORTE SITIO NIVEL 1"/>
    <s v="HERMAN STEVEN BERMUDEZ CELY"/>
    <m/>
    <m/>
    <x v="23"/>
    <x v="1026"/>
    <d v="2020-01-22T00:00:00"/>
    <d v="1899-12-30T09:53:47"/>
    <d v="2020-01-22T00:00:00"/>
    <d v="1899-12-30T10:18:28"/>
    <x v="97"/>
    <s v="Cumplido"/>
    <s v="00:25"/>
    <x v="1"/>
    <s v="00:01"/>
    <s v="Cumplido"/>
    <d v="1899-12-30T00:01:12"/>
    <s v="Cumplido"/>
  </r>
  <r>
    <s v="INC000000510774"/>
    <s v="Funcionaria reporta problemas de Red, Le pide"/>
    <s v="CONECTIVIDAD LAN"/>
    <s v="Baja"/>
    <s v="Cerrado"/>
    <s v="RNEC-MESA NIVEL 1"/>
    <s v="DIEGO FERNANDO ARCINIEGAS GUALTEROS"/>
    <m/>
    <m/>
    <x v="23"/>
    <x v="1027"/>
    <d v="2020-01-22T00:00:00"/>
    <d v="1899-12-30T10:15:52"/>
    <d v="2020-01-22T00:00:00"/>
    <d v="1899-12-30T10:18:30"/>
    <x v="97"/>
    <s v="Cumplido"/>
    <s v="00:16"/>
    <x v="1"/>
    <s v="00:13"/>
    <s v="Cumplido"/>
    <d v="1899-12-30T00:13:28"/>
    <s v="Cumplido"/>
  </r>
  <r>
    <s v="INC000000510783"/>
    <s v="DEVICE HAS STOPPED RESPONDING TO POLLS. PSO_REGISTRADURIA_SAN_BERNARDO"/>
    <s v="CONECTIVIDAD WAN"/>
    <s v="Alta"/>
    <s v="Cerrado"/>
    <s v="RNEC-MONITOREO NIVEL 1"/>
    <s v="MAGDA LISETHE DUQUE GAMBA"/>
    <m/>
    <m/>
    <x v="23"/>
    <x v="1028"/>
    <d v="2020-01-22T00:00:00"/>
    <d v="1899-12-30T10:04:37"/>
    <d v="2020-01-22T00:00:00"/>
    <d v="1899-12-30T15:36:27"/>
    <x v="108"/>
    <s v="Incumplido"/>
    <s v="05:25"/>
    <x v="0"/>
    <s v="00:00"/>
    <s v="Cumplido"/>
    <d v="1899-12-30T00:00:00"/>
    <s v="Cumplido"/>
  </r>
  <r>
    <s v="INC000000510793"/>
    <s v="DEVICE HAS STOPPED RESPONDING TO POLLS. AUC_REGISTRADURIA-MUNICIPAL_PUERTO-RONDON_ARAUCA"/>
    <s v="CONECTIVIDAD WAN"/>
    <s v="Alta"/>
    <s v="Cerrado"/>
    <s v="RNEC-MONITOREO NIVEL 1"/>
    <s v="JOHANNA MILENA SALAMANCA RINCON"/>
    <m/>
    <m/>
    <x v="23"/>
    <x v="1029"/>
    <d v="2020-01-22T00:00:00"/>
    <d v="1899-12-30T10:08:39"/>
    <d v="2020-01-22T00:00:00"/>
    <d v="1899-12-30T23:29:27"/>
    <x v="104"/>
    <s v="Cumplido"/>
    <s v="01:21"/>
    <x v="0"/>
    <s v="00:00"/>
    <s v="Cumplido"/>
    <d v="1899-12-30T00:00:00"/>
    <s v="Cumplido"/>
  </r>
  <r>
    <s v="INC000000510796"/>
    <s v="DEVICE HAS STOPPED RESPONDING TO POLLS. CTG_REGISTRADURIA-MUNICIPAL_ARJONA_BOLIVAR"/>
    <s v="CONECTIVIDAD WAN"/>
    <s v="Alta"/>
    <s v="Cerrado"/>
    <s v="RNEC-MONITOREO NIVEL 1"/>
    <s v="ALBA YINET CORREDOR ESTEPA"/>
    <m/>
    <m/>
    <x v="23"/>
    <x v="1030"/>
    <d v="2020-01-22T00:00:00"/>
    <d v="1899-12-30T10:10:40"/>
    <d v="2020-01-22T00:00:00"/>
    <d v="1899-12-30T14:02:41"/>
    <x v="102"/>
    <s v="Incumplido"/>
    <s v="03:52"/>
    <x v="0"/>
    <s v="00:00"/>
    <s v="Cumplido"/>
    <d v="1899-12-30T00:00:00"/>
    <s v="Cumplido"/>
  </r>
  <r>
    <s v="INC000000510826"/>
    <s v="Equipo por fuera del dominio"/>
    <s v="DIRECTORIO ACTIVO"/>
    <s v="Media"/>
    <s v="Cerrado"/>
    <s v="RNEC-SOPORTE SITIO NIVEL 1"/>
    <s v="JUAN FELIPE CAICEDO BARRETO"/>
    <m/>
    <m/>
    <x v="23"/>
    <x v="1031"/>
    <d v="2020-01-22T00:00:00"/>
    <d v="1899-12-30T10:20:51"/>
    <d v="2020-01-22T00:00:00"/>
    <d v="1899-12-30T11:36:33"/>
    <x v="100"/>
    <s v="Cumplido"/>
    <s v="01:20"/>
    <x v="1"/>
    <s v="00:05"/>
    <s v="Cumplido"/>
    <d v="1899-12-30T00:05:26"/>
    <s v="Cumplido"/>
  </r>
  <r>
    <s v="INC000000510838"/>
    <s v="DEVICE HAS STOPPED RESPONDING TO POLLS. CTG_REGISTRADURIA-MUNICIPAL_REGIDOR_BOLIVAR"/>
    <s v="CONECTIVIDAD WAN"/>
    <s v="Alta"/>
    <s v="Cerrado"/>
    <s v="RNEC-MONITOREO NIVEL 1"/>
    <s v="MAGDA LISETHE DUQUE GAMBA"/>
    <m/>
    <m/>
    <x v="23"/>
    <x v="1032"/>
    <d v="2020-01-22T00:00:00"/>
    <d v="1899-12-30T10:32:45"/>
    <d v="2020-01-22T00:00:00"/>
    <d v="1899-12-30T15:46:36"/>
    <x v="108"/>
    <s v="Incumplido"/>
    <s v="05:07"/>
    <x v="0"/>
    <s v="00:00"/>
    <s v="Cumplido"/>
    <d v="1899-12-30T00:00:00"/>
    <s v="Cumplido"/>
  </r>
  <r>
    <s v="INC000000510845"/>
    <s v="DEVICE HAS STOPPED RESPONDING TO POLLS. EYP_REGISTRADURIA_MUN_PORE_CASANARE"/>
    <s v="CONECTIVIDAD WAN"/>
    <s v="Alta"/>
    <s v="Cerrado"/>
    <s v="RNEC-MONITOREO NIVEL 1"/>
    <s v="MAGDA LISETHE DUQUE GAMBA"/>
    <m/>
    <m/>
    <x v="23"/>
    <x v="1033"/>
    <d v="2020-01-22T00:00:00"/>
    <d v="1899-12-30T10:41:49"/>
    <d v="2020-01-22T00:00:00"/>
    <d v="1899-12-30T16:05:19"/>
    <x v="108"/>
    <s v="Incumplido"/>
    <s v="05:21"/>
    <x v="0"/>
    <s v="00:00"/>
    <s v="Cumplido"/>
    <d v="1899-12-30T00:00:00"/>
    <s v="Cumplido"/>
  </r>
  <r>
    <s v="INC000000510877"/>
    <s v="DEVICE HAS STOPPED RESPONDING TO POLLS. BGA_REGISTRADURIA-MUNICIPAL_FLORIAN_SANTANDER"/>
    <s v="CONECTIVIDAD WAN"/>
    <s v="Alta"/>
    <s v="Cerrado"/>
    <s v="RNEC-MONITOREO NIVEL 1"/>
    <s v="ALBA YINET CORREDOR ESTEPA"/>
    <m/>
    <m/>
    <x v="23"/>
    <x v="1034"/>
    <d v="2020-01-22T00:00:00"/>
    <d v="1899-12-30T11:19:01"/>
    <d v="2020-01-22T00:00:00"/>
    <d v="1899-12-30T16:12:51"/>
    <x v="108"/>
    <s v="Incumplido"/>
    <s v="04:53"/>
    <x v="0"/>
    <s v="00:00"/>
    <s v="Cumplido"/>
    <d v="1899-12-30T00:00:00"/>
    <s v="Cumplido"/>
  </r>
  <r>
    <s v="INC000000510927"/>
    <s v="DEVICE HAS STOPPED RESPONDING TO POLLS. BGA_REGISTRADURIA-MUNICIPAL_PUENTE-NACIONAL_SANTANDER"/>
    <s v="CONECTIVIDAD WAN"/>
    <s v="Alta"/>
    <s v="Cerrado"/>
    <s v="RNEC-MONITOREO NIVEL 1"/>
    <s v="MAGDA LISETHE DUQUE GAMBA"/>
    <m/>
    <m/>
    <x v="23"/>
    <x v="1035"/>
    <d v="2020-01-22T00:00:00"/>
    <d v="1899-12-30T10:20:41"/>
    <d v="2020-01-22T00:00:00"/>
    <d v="1899-12-30T16:20:41"/>
    <x v="108"/>
    <s v="Incumplido"/>
    <s v="05:56"/>
    <x v="0"/>
    <s v="00:00"/>
    <s v="Cumplido"/>
    <d v="1899-12-30T00:00:00"/>
    <s v="Cumplido"/>
  </r>
  <r>
    <s v="INC000000510941"/>
    <s v="DEVICE HAS STOPPED RESPONDING TO POLLS. AXM_REGISTRADURIA-MUNICIPAL_SALENTO_QUINDIO"/>
    <s v="CONECTIVIDAD WAN"/>
    <s v="Alta"/>
    <s v="Cerrado"/>
    <s v="RNEC-MONITOREO NIVEL 1"/>
    <s v="MAGDA LISETHE DUQUE GAMBA"/>
    <m/>
    <m/>
    <x v="23"/>
    <x v="1036"/>
    <d v="2020-01-22T00:00:00"/>
    <d v="1899-12-30T10:52:53"/>
    <d v="2020-01-22T00:00:00"/>
    <d v="1899-12-30T16:31:23"/>
    <x v="87"/>
    <s v="Incumplido"/>
    <s v="05:32"/>
    <x v="0"/>
    <s v="00:00"/>
    <s v="Cumplido"/>
    <d v="1899-12-30T00:00:00"/>
    <s v="Cumplido"/>
  </r>
  <r>
    <s v="INC000000510987"/>
    <s v="DEVICE HAS STOPPED RESPONDING TO POLLS. BAQ_REGISTRADURIA-MUNICIPAL_SABANAGRANDE_ATLANTICO"/>
    <s v="CONECTIVIDAD WAN"/>
    <s v="Alta"/>
    <s v="Cerrado"/>
    <s v="RNEC-MONITOREO NIVEL 1"/>
    <s v="MAGDA LISETHE DUQUE GAMBA"/>
    <m/>
    <m/>
    <x v="23"/>
    <x v="1037"/>
    <d v="2020-01-22T00:00:00"/>
    <d v="1899-12-30T11:51:39"/>
    <d v="2020-01-22T00:00:00"/>
    <d v="1899-12-30T17:08:32"/>
    <x v="87"/>
    <s v="Incumplido"/>
    <s v="05:12"/>
    <x v="0"/>
    <s v="00:00"/>
    <s v="Cumplido"/>
    <d v="1899-12-30T00:00:00"/>
    <s v="Cumplido"/>
  </r>
  <r>
    <s v="INC000000511010"/>
    <s v="problemas de Red en el equipo."/>
    <s v="DIRECTORIO ACTIVO"/>
    <s v="Baja"/>
    <s v="Cerrado"/>
    <s v="RNEC-MESA NIVEL 1"/>
    <s v="DIEGO FERNANDO ARCINIEGAS GUALTEROS"/>
    <m/>
    <m/>
    <x v="23"/>
    <x v="1038"/>
    <d v="2020-01-22T00:00:00"/>
    <d v="1899-12-30T10:22:13"/>
    <d v="2020-01-22T00:00:00"/>
    <d v="1899-12-30T10:32:13"/>
    <x v="97"/>
    <s v="Cumplido"/>
    <s v="00:12"/>
    <x v="1"/>
    <s v="00:02"/>
    <s v="Cumplido"/>
    <d v="1899-12-30T00:03:09"/>
    <s v="Cumplido"/>
  </r>
  <r>
    <s v="INC000000511028"/>
    <s v="DEVICE HAS STOPPED RESPONDING TO POLLS. VUP_REGISTRADURIA_TAMALAMEQUE"/>
    <s v="CONECTIVIDAD WAN"/>
    <s v="Alta"/>
    <s v="Cerrado"/>
    <s v="RNEC-MONITOREO NIVEL 1"/>
    <s v="GIAN CARLO TOVAR RAMIREZ"/>
    <m/>
    <m/>
    <x v="23"/>
    <x v="1039"/>
    <d v="2020-01-22T00:00:00"/>
    <d v="1899-12-30T10:28:43"/>
    <d v="2020-01-22T00:00:00"/>
    <d v="1899-12-30T11:38:10"/>
    <x v="100"/>
    <s v="Cumplido"/>
    <s v="01:09"/>
    <x v="0"/>
    <s v="00:00"/>
    <s v="Cumplido"/>
    <d v="1899-12-30T00:00:00"/>
    <s v="Cumplido"/>
  </r>
  <r>
    <s v="INC000000511030"/>
    <s v="DEVICE HAS STOPPED RESPONDING TO POLLS. CTG_REGISTRADURIA-MUNICIPAL_ARENAL_BOLIVAR"/>
    <s v="CONECTIVIDAD WAN"/>
    <s v="Alta"/>
    <s v="Cerrado"/>
    <s v="RNEC-MONITOREO NIVEL 1"/>
    <s v="ALBA YINET CORREDOR ESTEPA"/>
    <m/>
    <m/>
    <x v="23"/>
    <x v="1040"/>
    <d v="2020-01-22T00:00:00"/>
    <d v="1899-12-30T10:29:44"/>
    <d v="2020-01-22T00:00:00"/>
    <d v="1899-12-30T15:28:55"/>
    <x v="108"/>
    <s v="Incumplido"/>
    <s v="04:59"/>
    <x v="0"/>
    <s v="00:00"/>
    <s v="Cumplido"/>
    <d v="1899-12-30T00:00:00"/>
    <s v="Cumplido"/>
  </r>
  <r>
    <s v="INC000000511037"/>
    <s v="DEVICE HAS STOPPED RESPONDING TO POLLS. GYM_REGISTRADURIA_TOCAIMA_CUNDINAMARCA"/>
    <s v="CONECTIVIDAD WAN"/>
    <s v="Alta"/>
    <s v="Cerrado"/>
    <s v="RNEC-NIVEL 2 WAN"/>
    <s v="IVAN ANDRES DIAZ BARRETO"/>
    <m/>
    <m/>
    <x v="23"/>
    <x v="1041"/>
    <d v="2020-01-22T00:00:00"/>
    <d v="1899-12-30T10:35:45"/>
    <d v="2020-01-23T00:00:00"/>
    <d v="1899-12-30T09:44:31"/>
    <x v="105"/>
    <s v="Incumplido"/>
    <s v="03:52"/>
    <x v="0"/>
    <s v="00:00"/>
    <s v="Cumplido"/>
    <d v="1899-12-30T00:00:00"/>
    <s v="Cumplido"/>
  </r>
  <r>
    <s v="INC000000511039"/>
    <s v="DEVICE HAS STOPPED RESPONDING TO POLLS. VUP_REGISTRADURIA_PAILITAS"/>
    <s v="CONECTIVIDAD WAN"/>
    <s v="Alta"/>
    <s v="Cerrado"/>
    <s v="RNEC-MONITOREO NIVEL 1"/>
    <s v="ALBA YINET CORREDOR ESTEPA"/>
    <m/>
    <m/>
    <x v="23"/>
    <x v="1042"/>
    <d v="2020-01-22T00:00:00"/>
    <d v="1899-12-30T10:36:45"/>
    <d v="2020-01-22T00:00:00"/>
    <d v="1899-12-30T15:36:55"/>
    <x v="108"/>
    <s v="Incumplido"/>
    <s v="05:00"/>
    <x v="0"/>
    <s v="00:00"/>
    <s v="Cumplido"/>
    <d v="1899-12-30T00:00:00"/>
    <s v="Cumplido"/>
  </r>
  <r>
    <s v="INC000000511042"/>
    <s v="DEVICE HAS STOPPED RESPONDING TO POLLS. CTG_REGISTRADURIA-MUNICIPAL_RIO-VIEJO_BOLIVAR"/>
    <s v="CONECTIVIDAD WAN"/>
    <s v="Alta"/>
    <s v="Cerrado"/>
    <s v="RNEC-MONITOREO NIVEL 1"/>
    <s v="MAGDA LISETHE DUQUE GAMBA"/>
    <m/>
    <m/>
    <x v="23"/>
    <x v="1043"/>
    <d v="2020-01-22T00:00:00"/>
    <d v="1899-12-30T10:39:46"/>
    <d v="2020-01-22T00:00:00"/>
    <d v="1899-12-30T17:16:37"/>
    <x v="87"/>
    <s v="Incumplido"/>
    <s v="06:31"/>
    <x v="0"/>
    <s v="00:00"/>
    <s v="Cumplido"/>
    <d v="1899-12-30T00:00:00"/>
    <s v="Cumplido"/>
  </r>
  <r>
    <s v="INC000000511044"/>
    <s v="DEVICE HAS STOPPED RESPONDING TO POLLS. EYP_REGISTRADURIA_SAN_LUIS_PALENQUE"/>
    <s v="CONECTIVIDAD WAN"/>
    <s v="Alta"/>
    <s v="Cerrado"/>
    <s v="RNEC-MONITOREO NIVEL 1"/>
    <s v="GIAN CARLO TOVAR RAMIREZ"/>
    <m/>
    <m/>
    <x v="23"/>
    <x v="1033"/>
    <d v="2020-01-22T00:00:00"/>
    <d v="1899-12-30T10:41:49"/>
    <d v="2020-01-22T00:00:00"/>
    <d v="1899-12-30T11:52:43"/>
    <x v="100"/>
    <s v="Cumplido"/>
    <s v="01:10"/>
    <x v="0"/>
    <s v="00:00"/>
    <s v="Cumplido"/>
    <d v="1899-12-30T00:00:00"/>
    <s v="Cumplido"/>
  </r>
  <r>
    <s v="INC000000511045"/>
    <s v="DEVICE HAS STOPPED RESPONDING TO POLLS. EYP_REGISTRADURIA_MUN_OROCUE_CASANARE"/>
    <s v="CONECTIVIDAD WAN"/>
    <s v="Alta"/>
    <s v="Cerrado"/>
    <s v="RNEC-MONITOREO NIVEL 1"/>
    <s v="ALBA YINET CORREDOR ESTEPA"/>
    <m/>
    <m/>
    <x v="23"/>
    <x v="1033"/>
    <d v="2020-01-22T00:00:00"/>
    <d v="1899-12-30T10:41:49"/>
    <d v="2020-01-22T00:00:00"/>
    <d v="1899-12-30T15:48:52"/>
    <x v="108"/>
    <s v="Incumplido"/>
    <s v="05:07"/>
    <x v="0"/>
    <s v="00:00"/>
    <s v="Cumplido"/>
    <d v="1899-12-30T00:00:00"/>
    <s v="Cumplido"/>
  </r>
  <r>
    <s v="INC000000511048"/>
    <s v="DEVICE HAS STOPPED RESPONDING TO POLLS. EYP_REGISTRADURIA_MUN_TRINIDAD_CASANARE"/>
    <s v="CONECTIVIDAD WAN"/>
    <s v="Alta"/>
    <s v="Cerrado"/>
    <s v="RNEC-MONITOREO NIVEL 1"/>
    <s v="GIAN CARLO TOVAR RAMIREZ"/>
    <m/>
    <m/>
    <x v="23"/>
    <x v="1044"/>
    <d v="2020-01-22T00:00:00"/>
    <d v="1899-12-30T10:42:49"/>
    <d v="2020-01-22T00:00:00"/>
    <d v="1899-12-30T11:59:45"/>
    <x v="100"/>
    <s v="Cumplido"/>
    <s v="01:16"/>
    <x v="0"/>
    <s v="00:00"/>
    <s v="Cumplido"/>
    <d v="1899-12-30T00:00:00"/>
    <s v="Cumplido"/>
  </r>
  <r>
    <s v="INC000000511049"/>
    <s v="DEVICE HAS STOPPED RESPONDING TO POLLS. EYP_REGISTRADURIA_MUN_PAZ_DE_ARIPORO_CASANARE"/>
    <s v="CONECTIVIDAD WAN"/>
    <s v="Alta"/>
    <s v="Cerrado"/>
    <s v="RNEC-MONITOREO NIVEL 1"/>
    <s v="ALBA YINET CORREDOR ESTEPA"/>
    <m/>
    <m/>
    <x v="23"/>
    <x v="1044"/>
    <d v="2020-01-22T00:00:00"/>
    <d v="1899-12-30T10:42:49"/>
    <d v="2020-01-22T00:00:00"/>
    <d v="1899-12-30T16:00:38"/>
    <x v="108"/>
    <s v="Incumplido"/>
    <s v="05:17"/>
    <x v="0"/>
    <s v="00:00"/>
    <s v="Cumplido"/>
    <d v="1899-12-30T00:00:00"/>
    <s v="Cumplido"/>
  </r>
  <r>
    <s v="INC000000511061"/>
    <s v="Fallas de envio y recepción de correo"/>
    <s v="CORREO ELECTRÓNICO"/>
    <s v="Media"/>
    <s v="Cerrado"/>
    <s v="RNEC-MESA NIVEL 1"/>
    <s v="LINA MARIA CRUZ BARRAGAN"/>
    <m/>
    <m/>
    <x v="23"/>
    <x v="1045"/>
    <d v="2020-01-22T00:00:00"/>
    <d v="1899-12-30T10:53:52"/>
    <d v="2020-01-22T00:00:00"/>
    <d v="1899-12-30T11:03:35"/>
    <x v="100"/>
    <s v="Cumplido"/>
    <s v="00:14"/>
    <x v="1"/>
    <s v="00:04"/>
    <s v="Cumplido"/>
    <d v="1899-12-30T00:00:00"/>
    <s v="Cumplido"/>
  </r>
  <r>
    <s v="INC000000511074"/>
    <s v="DEVICE HAS STOPPED RESPONDING TO POLLS. NVA_REGISTRADURIA_PITALITO"/>
    <s v="CONECTIVIDAD WAN"/>
    <s v="Alta"/>
    <s v="Cerrado"/>
    <s v="RNEC-MONITOREO NIVEL 1"/>
    <s v="GIAN CARLO TOVAR RAMIREZ"/>
    <m/>
    <m/>
    <x v="23"/>
    <x v="1046"/>
    <d v="2020-01-22T00:00:00"/>
    <d v="1899-12-30T11:16:01"/>
    <d v="2020-01-22T00:00:00"/>
    <d v="1899-12-30T12:48:35"/>
    <x v="102"/>
    <s v="Cumplido"/>
    <s v="01:32"/>
    <x v="0"/>
    <s v="00:00"/>
    <s v="Cumplido"/>
    <d v="1899-12-30T00:00:00"/>
    <s v="Cumplido"/>
  </r>
  <r>
    <s v="INC000000511077"/>
    <s v="DEVICE HAS STOPPED RESPONDING TO POLLS. MDE_EGISTRADURIA_MUN_ARMENIA"/>
    <s v="CONECTIVIDAD WAN"/>
    <s v="Alta"/>
    <s v="Cerrado"/>
    <s v="RNEC-MONITOREO NIVEL 1"/>
    <s v="MAGDA LISETHE DUQUE GAMBA"/>
    <m/>
    <m/>
    <x v="23"/>
    <x v="1047"/>
    <d v="2020-01-22T00:00:00"/>
    <d v="1899-12-30T11:20:03"/>
    <d v="2020-01-22T00:00:00"/>
    <d v="1899-12-30T17:25:41"/>
    <x v="87"/>
    <s v="Incumplido"/>
    <s v="05:59"/>
    <x v="0"/>
    <s v="00:00"/>
    <s v="Cumplido"/>
    <d v="1899-12-30T00:00:00"/>
    <s v="Cumplido"/>
  </r>
  <r>
    <s v="INC000000511083"/>
    <s v="problemas con la Pizarra de Gerencia"/>
    <s v="CONECTIVIDAD LAN"/>
    <s v="Baja"/>
    <s v="Cerrado"/>
    <s v="RNEC-SOPORTE SITIO NIVEL 1"/>
    <s v="JHONN H PLAZAS BLANCO"/>
    <m/>
    <m/>
    <x v="23"/>
    <x v="1048"/>
    <d v="2020-01-22T00:00:00"/>
    <d v="1899-12-30T11:33:53"/>
    <d v="2020-01-22T00:00:00"/>
    <d v="1899-12-30T15:23:38"/>
    <x v="108"/>
    <s v="Cumplido"/>
    <s v="00:09"/>
    <x v="1"/>
    <s v="00:04"/>
    <s v="Cumplido"/>
    <d v="1899-12-30T00:04:54"/>
    <s v="Cumplido"/>
  </r>
  <r>
    <s v="INC000000511091"/>
    <s v="Falla de Conexión Vpn"/>
    <s v="VPN SSL"/>
    <s v="Media"/>
    <s v="Cerrado"/>
    <s v="RNEC-MESA NIVEL 1"/>
    <s v="LINA MARIA CRUZ BARRAGAN"/>
    <m/>
    <m/>
    <x v="23"/>
    <x v="1049"/>
    <d v="2020-01-22T00:00:00"/>
    <d v="1899-12-30T11:38:25"/>
    <d v="2020-01-22T00:00:00"/>
    <d v="1899-12-30T11:41:30"/>
    <x v="100"/>
    <s v="Cumplido"/>
    <s v="00:06"/>
    <x v="1"/>
    <s v="00:03"/>
    <s v="Cumplido"/>
    <d v="1899-12-30T00:00:00"/>
    <s v="Cumplido"/>
  </r>
  <r>
    <s v="INC000000511103"/>
    <s v="DEVICE HAS STOPPED RESPONDING TO POLLS. CTG_REGISTRADURIA-MUNICIPAL_SAN-MARTIN-DE-LOBA_BOLIVAR"/>
    <s v="CONECTIVIDAD WAN"/>
    <s v="Alta"/>
    <s v="Cerrado"/>
    <s v="RNEC-MONITOREO NIVEL 1"/>
    <s v="GIAN CARLO TOVAR RAMIREZ"/>
    <m/>
    <m/>
    <x v="23"/>
    <x v="1050"/>
    <d v="2020-01-22T00:00:00"/>
    <d v="1899-12-30T11:46:39"/>
    <d v="2020-01-22T00:00:00"/>
    <d v="1899-12-30T14:27:32"/>
    <x v="102"/>
    <s v="Incumplido"/>
    <s v="02:40"/>
    <x v="0"/>
    <s v="00:00"/>
    <s v="Cumplido"/>
    <d v="1899-12-30T00:00:00"/>
    <s v="Cumplido"/>
  </r>
  <r>
    <s v="INC000000511105"/>
    <s v="DEVICE HAS STOPPED RESPONDING TO POLLS. UIB_REGISTRADURIA_MUN_RIO_SUCIO_CHOCO"/>
    <s v="CONECTIVIDAD WAN"/>
    <s v="Alta"/>
    <s v="Cerrado"/>
    <s v="RNEC-MONITOREO NIVEL 1"/>
    <s v="ALBA YINET CORREDOR ESTEPA"/>
    <m/>
    <m/>
    <x v="23"/>
    <x v="1037"/>
    <d v="2020-01-22T00:00:00"/>
    <d v="1899-12-30T11:51:39"/>
    <d v="2020-01-22T00:00:00"/>
    <d v="1899-12-30T16:26:15"/>
    <x v="87"/>
    <s v="Incumplido"/>
    <s v="04:34"/>
    <x v="0"/>
    <s v="00:00"/>
    <s v="Cumplido"/>
    <d v="1899-12-30T00:00:00"/>
    <s v="Cumplido"/>
  </r>
  <r>
    <s v="INC000000511108"/>
    <s v="DEVICE HAS STOPPED RESPONDING TO POLLS. AXM_REGISTRADURIA-MUNICIPAL_FILANDIA_QUINDIO"/>
    <s v="CONECTIVIDAD WAN"/>
    <s v="Alta"/>
    <s v="Cerrado"/>
    <s v="RNEC-MONITOREO NIVEL 1"/>
    <s v="GIAN CARLO TOVAR RAMIREZ"/>
    <m/>
    <m/>
    <x v="23"/>
    <x v="1051"/>
    <d v="2020-01-22T00:00:00"/>
    <d v="1899-12-30T11:56:40"/>
    <d v="2020-01-22T00:00:00"/>
    <d v="1899-12-30T13:05:06"/>
    <x v="102"/>
    <s v="Cumplido"/>
    <s v="01:08"/>
    <x v="0"/>
    <s v="00:00"/>
    <s v="Cumplido"/>
    <d v="1899-12-30T00:00:00"/>
    <s v="Cumplido"/>
  </r>
  <r>
    <s v="INC000000511112"/>
    <s v="DEVICE HAS STOPPED RESPONDING TO POLLS. PPN_REGISTRADURIA_MUN_PURACE_CAUCA"/>
    <s v="CONECTIVIDAD WAN"/>
    <s v="Alta"/>
    <s v="Cerrado"/>
    <s v="RNEC-MONITOREO NIVEL 1"/>
    <s v="ALBA YINET CORREDOR ESTEPA"/>
    <m/>
    <m/>
    <x v="23"/>
    <x v="1052"/>
    <d v="2020-01-22T00:00:00"/>
    <d v="1899-12-30T12:02:41"/>
    <d v="2020-01-22T00:00:00"/>
    <d v="1899-12-30T17:03:00"/>
    <x v="87"/>
    <s v="Incumplido"/>
    <s v="05:00"/>
    <x v="0"/>
    <s v="00:00"/>
    <s v="Cumplido"/>
    <d v="1899-12-30T00:00:00"/>
    <s v="Cumplido"/>
  </r>
  <r>
    <s v="INC000000511126"/>
    <s v="DEVICE HAS STOPPED RESPONDING TO POLLS. BGA_REGISTRADURIA-MUNICIPAL_CIMITARRA_SANTANDER"/>
    <s v="CONECTIVIDAD WAN"/>
    <s v="Alta"/>
    <s v="Cerrado"/>
    <s v="RNEC-MONITOREO NIVEL 1"/>
    <s v="CINDY PAOLA RUIZ NIÑO"/>
    <m/>
    <m/>
    <x v="23"/>
    <x v="1053"/>
    <d v="2020-01-22T00:00:00"/>
    <d v="1899-12-30T12:12:41"/>
    <d v="2020-01-22T00:00:00"/>
    <d v="1899-12-30T16:23:01"/>
    <x v="87"/>
    <s v="Incumplido"/>
    <s v="03:07"/>
    <x v="0"/>
    <s v="00:00"/>
    <s v="Cumplido"/>
    <d v="1899-12-30T00:00:00"/>
    <s v="Cumplido"/>
  </r>
  <r>
    <s v="INC000000511127"/>
    <s v="problemas de Conexión"/>
    <s v="CONECTIVIDAD LAN"/>
    <s v="Baja"/>
    <s v="Cerrado"/>
    <s v="RNEC-MESA NIVEL 1"/>
    <s v="DIEGO FERNANDO ARCINIEGAS GUALTEROS"/>
    <m/>
    <m/>
    <x v="23"/>
    <x v="1054"/>
    <d v="2020-01-22T00:00:00"/>
    <d v="1899-12-30T12:18:34"/>
    <d v="2020-01-22T00:00:00"/>
    <d v="1899-12-30T12:19:32"/>
    <x v="102"/>
    <s v="Cumplido"/>
    <s v="00:04"/>
    <x v="1"/>
    <s v="00:03"/>
    <s v="Cumplido"/>
    <d v="1899-12-30T00:03:22"/>
    <s v="Cumplido"/>
  </r>
  <r>
    <s v="INC000000511130"/>
    <s v="DEVICE HAS STOPPED RESPONDING TO POLLS. AUC_DELEGACION-DEPARTAMENTAL_ARAUCA"/>
    <s v="CONECTIVIDAD WAN"/>
    <s v="Alta"/>
    <s v="Cerrado"/>
    <s v="RNEC-MONITOREO NIVEL 1"/>
    <s v="JOHANNA MILENA SALAMANCA RINCON"/>
    <m/>
    <m/>
    <x v="23"/>
    <x v="1055"/>
    <d v="2020-01-22T00:00:00"/>
    <d v="1899-12-30T12:15:41"/>
    <d v="2020-01-22T00:00:00"/>
    <d v="1899-12-30T23:26:59"/>
    <x v="104"/>
    <s v="Cumplido"/>
    <s v="00:40"/>
    <x v="0"/>
    <s v="00:00"/>
    <s v="Cumplido"/>
    <d v="1899-12-30T00:00:00"/>
    <s v="Cumplido"/>
  </r>
  <r>
    <s v="INC000000511137"/>
    <s v="DEVICE HAS STOPPED RESPONDING TO POLLS. IBE_REGISTRADURIA_ALPUJARRA"/>
    <s v="CONECTIVIDAD WAN"/>
    <s v="Alta"/>
    <s v="Cerrado"/>
    <s v="RNEC-MONITOREO NIVEL 1"/>
    <s v="GIAN CARLO TOVAR RAMIREZ"/>
    <m/>
    <m/>
    <x v="23"/>
    <x v="1056"/>
    <d v="2020-01-22T00:00:00"/>
    <d v="1899-12-30T12:22:42"/>
    <d v="2020-01-22T00:00:00"/>
    <d v="1899-12-30T14:42:48"/>
    <x v="102"/>
    <s v="Incumplido"/>
    <s v="02:20"/>
    <x v="0"/>
    <s v="00:00"/>
    <s v="Cumplido"/>
    <d v="1899-12-30T00:00:00"/>
    <s v="Cumplido"/>
  </r>
  <r>
    <s v="INC000000511138"/>
    <s v="DEVICE HAS STOPPED RESPONDING TO POLLS. NVA_REGISTRADURIA-MUNICIPAL_BARAYA_HUILA"/>
    <s v="CONECTIVIDAD WAN"/>
    <s v="Alta"/>
    <s v="Cerrado"/>
    <s v="RNEC-MONITOREO NIVEL 1"/>
    <s v="GIAN CARLO TOVAR RAMIREZ"/>
    <m/>
    <m/>
    <x v="23"/>
    <x v="1057"/>
    <d v="2020-01-22T00:00:00"/>
    <d v="1899-12-30T12:23:42"/>
    <d v="2020-01-22T00:00:00"/>
    <d v="1899-12-30T14:58:15"/>
    <x v="102"/>
    <s v="Incumplido"/>
    <s v="02:34"/>
    <x v="0"/>
    <s v="00:00"/>
    <s v="Cumplido"/>
    <d v="1899-12-30T00:00:00"/>
    <s v="Cumplido"/>
  </r>
  <r>
    <s v="INC000000511149"/>
    <s v="DEVICE HAS STOPPED RESPONDING TO POLLS. BAQ_REGISTRADURIA-MUNICIPAL_PALMAR-DE-VARELA_ATLANTICO"/>
    <s v="CONECTIVIDAD WAN"/>
    <s v="Alta"/>
    <s v="Cerrado"/>
    <s v="RNEC-MONITOREO NIVEL 1"/>
    <s v="GIAN CARLO TOVAR RAMIREZ"/>
    <m/>
    <m/>
    <x v="23"/>
    <x v="1058"/>
    <d v="2020-01-22T00:00:00"/>
    <d v="1899-12-30T12:29:43"/>
    <d v="2020-01-22T00:00:00"/>
    <d v="1899-12-30T15:30:25"/>
    <x v="108"/>
    <s v="Incumplido"/>
    <s v="03:00"/>
    <x v="0"/>
    <s v="00:00"/>
    <s v="Cumplido"/>
    <d v="1899-12-30T00:00:00"/>
    <s v="Cumplido"/>
  </r>
  <r>
    <s v="INC000000511152"/>
    <s v="DEVICE HAS STOPPED RESPONDING TO POLLS. UIB_REGISTRADURIA_MUN_SIPI_CHOCO"/>
    <s v="CONECTIVIDAD WAN"/>
    <s v="Alta"/>
    <s v="Cerrado"/>
    <s v="RNEC-MONITOREO NIVEL 1"/>
    <s v="GIAN CARLO TOVAR RAMIREZ"/>
    <m/>
    <m/>
    <x v="23"/>
    <x v="1059"/>
    <d v="2020-01-22T00:00:00"/>
    <d v="1899-12-30T12:38:44"/>
    <d v="2020-01-22T00:00:00"/>
    <d v="1899-12-30T15:38:43"/>
    <x v="108"/>
    <s v="Incumplido"/>
    <s v="02:59"/>
    <x v="0"/>
    <s v="00:00"/>
    <s v="Cumplido"/>
    <d v="1899-12-30T00:00:00"/>
    <s v="Cumplido"/>
  </r>
  <r>
    <s v="INC000000511156"/>
    <s v="DEVICE HAS STOPPED RESPONDING TO POLLS. VUP_PUERTO_BELLO_NABUZIMAKE"/>
    <s v="CONECTIVIDAD WAN"/>
    <s v="Alta"/>
    <s v="Cerrado"/>
    <s v="RNEC-MONITOREO NIVEL 1"/>
    <s v="GIAN CARLO TOVAR RAMIREZ"/>
    <m/>
    <m/>
    <x v="23"/>
    <x v="1060"/>
    <d v="2020-01-22T00:00:00"/>
    <d v="1899-12-30T12:53:45"/>
    <d v="2020-01-22T00:00:00"/>
    <d v="1899-12-30T15:52:00"/>
    <x v="108"/>
    <s v="Incumplido"/>
    <s v="02:58"/>
    <x v="0"/>
    <s v="00:00"/>
    <s v="Cumplido"/>
    <d v="1899-12-30T00:00:00"/>
    <s v="Cumplido"/>
  </r>
  <r>
    <s v="INC000000511163"/>
    <s v="DEVICE HAS STOPPED RESPONDING TO POLLS. UIB_REGISTRADURIA_MUN_BOJAYA_CHOCO"/>
    <s v="CONECTIVIDAD WAN"/>
    <s v="Alta"/>
    <s v="Cerrado"/>
    <s v="RNEC-MONITOREO NIVEL 1"/>
    <s v="MAGDA LISETHE DUQUE GAMBA"/>
    <m/>
    <m/>
    <x v="23"/>
    <x v="1061"/>
    <d v="2020-01-22T00:00:00"/>
    <d v="1899-12-30T13:10:47"/>
    <d v="2020-01-22T00:00:00"/>
    <d v="1899-12-30T17:35:15"/>
    <x v="87"/>
    <s v="Incumplido"/>
    <s v="04:18"/>
    <x v="0"/>
    <s v="00:00"/>
    <s v="Cumplido"/>
    <d v="1899-12-30T00:00:00"/>
    <s v="Cumplido"/>
  </r>
  <r>
    <s v="INC000000511167"/>
    <s v="DEVICE HAS STOPPED RESPONDING TO POLLS. VUP_REGISTRADURIA_LA_GLORIA"/>
    <s v="CONECTIVIDAD WAN"/>
    <s v="Alta"/>
    <s v="Cerrado"/>
    <s v="RNEC-MONITOREO NIVEL 1"/>
    <s v="ALBA YINET CORREDOR ESTEPA"/>
    <m/>
    <m/>
    <x v="23"/>
    <x v="1062"/>
    <d v="2020-01-22T00:00:00"/>
    <d v="1899-12-30T13:16:47"/>
    <d v="2020-01-22T00:00:00"/>
    <d v="1899-12-30T17:16:44"/>
    <x v="87"/>
    <s v="Incumplido"/>
    <s v="03:59"/>
    <x v="0"/>
    <s v="00:00"/>
    <s v="Cumplido"/>
    <d v="1899-12-30T00:00:00"/>
    <s v="Cumplido"/>
  </r>
  <r>
    <s v="INC000000511173"/>
    <s v="DEVICE HAS STOPPED RESPONDING TO POLLS. BGA_REGISTRADURIA-MUNICIPAL_SUCRE_SANTANDER"/>
    <s v="CONECTIVIDAD WAN"/>
    <s v="Alta"/>
    <s v="Cerrado"/>
    <s v="RNEC-MONITOREO NIVEL 1"/>
    <s v="MAGDA LISETHE DUQUE GAMBA"/>
    <m/>
    <m/>
    <x v="23"/>
    <x v="1063"/>
    <d v="2020-01-22T00:00:00"/>
    <d v="1899-12-30T13:20:48"/>
    <d v="2020-01-22T00:00:00"/>
    <d v="1899-12-30T17:41:40"/>
    <x v="87"/>
    <s v="Incumplido"/>
    <s v="04:16"/>
    <x v="0"/>
    <s v="00:00"/>
    <s v="Cumplido"/>
    <d v="1899-12-30T00:00:00"/>
    <s v="Cumplido"/>
  </r>
  <r>
    <s v="INC000000511174"/>
    <s v="DEVICE HAS STOPPED RESPONDING TO POLLS. MDE_REGISTRADURIA_MUN_CHIGORODO_ANTIOQUIA"/>
    <s v="CONECTIVIDAD WAN"/>
    <s v="Alta"/>
    <s v="Cerrado"/>
    <s v="RNEC-MONITOREO NIVEL 1"/>
    <s v="ALBA YINET CORREDOR ESTEPA"/>
    <m/>
    <m/>
    <x v="23"/>
    <x v="1064"/>
    <d v="2020-01-22T00:00:00"/>
    <d v="1899-12-30T13:21:48"/>
    <d v="2020-01-22T00:00:00"/>
    <d v="1899-12-30T17:23:02"/>
    <x v="87"/>
    <s v="Incumplido"/>
    <s v="04:01"/>
    <x v="0"/>
    <s v="00:00"/>
    <s v="Cumplido"/>
    <d v="1899-12-30T00:00:00"/>
    <s v="Cumplido"/>
  </r>
  <r>
    <s v="INC000000511187"/>
    <s v="DEVICE HAS STOPPED RESPONDING TO POLLS. CTG_REGISTRADURIA-MUNICIPAL_MONTECRISTO_BOLIVAR"/>
    <s v="CONECTIVIDAD WAN"/>
    <s v="Alta"/>
    <s v="Cerrado"/>
    <s v="RNEC-MONITOREO NIVEL 1"/>
    <s v="MAGDA LISETHE DUQUE GAMBA"/>
    <m/>
    <m/>
    <x v="23"/>
    <x v="1065"/>
    <d v="2020-01-22T00:00:00"/>
    <d v="1899-12-30T13:58:51"/>
    <d v="2020-01-22T00:00:00"/>
    <d v="1899-12-30T17:50:37"/>
    <x v="87"/>
    <s v="Incumplido"/>
    <s v="03:46"/>
    <x v="0"/>
    <s v="00:00"/>
    <s v="Cumplido"/>
    <d v="1899-12-30T00:00:00"/>
    <s v="Cumplido"/>
  </r>
  <r>
    <s v="INC000000511198"/>
    <s v="DEVICE HAS STOPPED RESPONDING TO POLLS. BOG_REGISTRADURIA-MUNICIPAL_GACHETA_CUNDINAMARCA"/>
    <s v="CONECTIVIDAD WAN"/>
    <s v="Alta"/>
    <s v="Cerrado"/>
    <s v="RNEC-MONITOREO NIVEL 1"/>
    <s v="DIEGO ARMANDO ROMERO RODRIGUEZ"/>
    <m/>
    <m/>
    <x v="23"/>
    <x v="1066"/>
    <d v="2020-01-22T00:00:00"/>
    <d v="1899-12-30T14:26:54"/>
    <d v="2020-01-24T00:00:00"/>
    <d v="1899-12-30T09:15:52"/>
    <x v="75"/>
    <s v="Incumplido"/>
    <s v="42:48"/>
    <x v="0"/>
    <s v="00:00"/>
    <s v="Cumplido"/>
    <d v="1899-12-30T00:00:00"/>
    <s v="Cumplido"/>
  </r>
  <r>
    <s v="INC000000511199"/>
    <s v="DEVICE HAS STOPPED RESPONDING TO POLLS. BOG_REGISTRADURIA-MUNICIPAL_GACHALA_CUNDINAMARCA"/>
    <s v="CONECTIVIDAD WAN"/>
    <s v="Alta"/>
    <s v="Cerrado"/>
    <s v="RNEC-MONITOREO NIVEL 1"/>
    <s v="DIEGO ARMANDO ROMERO RODRIGUEZ"/>
    <m/>
    <m/>
    <x v="23"/>
    <x v="1066"/>
    <d v="2020-01-22T00:00:00"/>
    <d v="1899-12-30T14:26:54"/>
    <d v="2020-01-24T00:00:00"/>
    <d v="1899-12-30T09:15:52"/>
    <x v="75"/>
    <s v="Incumplido"/>
    <s v="42:48"/>
    <x v="0"/>
    <s v="00:00"/>
    <s v="Cumplido"/>
    <d v="1899-12-30T00:00:00"/>
    <s v="Cumplido"/>
  </r>
  <r>
    <s v="INC000000511200"/>
    <s v="DEVICE HAS STOPPED RESPONDING TO POLLS. BOG_REGISTRADURIA-MUNICIPAL_GAMA_CUNDINAMARCA"/>
    <s v="CONECTIVIDAD WAN"/>
    <s v="Alta"/>
    <s v="Cerrado"/>
    <s v="RNEC-NIVEL 2 WAN"/>
    <s v="JORGE LUIS ROJAS DURAN"/>
    <m/>
    <m/>
    <x v="23"/>
    <x v="1067"/>
    <d v="2020-01-22T00:00:00"/>
    <d v="1899-12-30T14:28:54"/>
    <d v="2020-01-24T00:00:00"/>
    <d v="1899-12-30T08:46:32"/>
    <x v="75"/>
    <s v="Incumplido"/>
    <s v="41:46"/>
    <x v="0"/>
    <s v="00:00"/>
    <s v="Cumplido"/>
    <d v="1899-12-30T00:00:00"/>
    <s v="Cumplido"/>
  </r>
  <r>
    <s v="INC000000511221"/>
    <s v="DEVICE HAS STOPPED RESPONDING TO POLLS. BGA_REGISTRADURIA-MUNICIPAL_PUERTO-PARRA_SANTANDER"/>
    <s v="CONECTIVIDAD WAN"/>
    <s v="Alta"/>
    <s v="Cerrado"/>
    <s v="RNEC-MONITOREO NIVEL 1"/>
    <s v="GIAN CARLO TOVAR RAMIREZ"/>
    <m/>
    <m/>
    <x v="23"/>
    <x v="1068"/>
    <d v="2020-01-22T00:00:00"/>
    <d v="1899-12-30T12:11:41"/>
    <d v="2020-01-22T00:00:00"/>
    <d v="1899-12-30T16:00:14"/>
    <x v="108"/>
    <s v="Incumplido"/>
    <s v="03:48"/>
    <x v="0"/>
    <s v="00:00"/>
    <s v="Cumplido"/>
    <d v="1899-12-30T00:00:00"/>
    <s v="Cumplido"/>
  </r>
  <r>
    <s v="INC000000511231"/>
    <s v="DEVICE HAS STOPPED RESPONDING TO POLLS. GUS_REGISTRADURIA_MUN_CUBARA_BOYACA"/>
    <s v="CONECTIVIDAD WAN"/>
    <s v="Alta"/>
    <s v="Cerrado"/>
    <s v="RNEC-MONITOREO NIVEL 1"/>
    <s v="GIAN CARLO TOVAR RAMIREZ"/>
    <m/>
    <m/>
    <x v="23"/>
    <x v="1069"/>
    <d v="2020-01-22T00:00:00"/>
    <d v="1899-12-30T12:20:42"/>
    <d v="2020-01-22T00:00:00"/>
    <d v="1899-12-30T16:08:22"/>
    <x v="108"/>
    <s v="Incumplido"/>
    <s v="03:47"/>
    <x v="0"/>
    <s v="00:00"/>
    <s v="Cumplido"/>
    <d v="1899-12-30T00:00:00"/>
    <s v="Cumplido"/>
  </r>
  <r>
    <s v="INC000000511233"/>
    <s v="DEVICE HAS STOPPED RESPONDING TO POLLS. PSO_REGISTRADURIA_ROBERTO_PAYAN_NARINO"/>
    <s v="CONECTIVIDAD WAN"/>
    <s v="Alta"/>
    <s v="Cerrado"/>
    <s v="RNEC-MONITOREO NIVEL 1"/>
    <s v="DIEGO ARMANDO ROMERO RODRIGUEZ"/>
    <m/>
    <m/>
    <x v="23"/>
    <x v="1056"/>
    <d v="2020-01-22T00:00:00"/>
    <d v="1899-12-30T12:22:42"/>
    <d v="2020-01-23T00:00:00"/>
    <d v="1899-12-30T12:46:26"/>
    <x v="92"/>
    <s v="Incumplido"/>
    <s v="05:23"/>
    <x v="0"/>
    <s v="00:00"/>
    <s v="Cumplido"/>
    <d v="1899-12-30T00:00:00"/>
    <s v="Cumplido"/>
  </r>
  <r>
    <s v="INC000000511234"/>
    <s v="DEVICE HAS STOPPED RESPONDING TO POLLS. NVA_REGISTRADURIA_TELLO"/>
    <s v="CONECTIVIDAD WAN"/>
    <s v="Alta"/>
    <s v="Cerrado"/>
    <s v="RNEC-MONITOREO NIVEL 1"/>
    <s v="GIAN CARLO TOVAR RAMIREZ"/>
    <m/>
    <m/>
    <x v="23"/>
    <x v="1056"/>
    <d v="2020-01-22T00:00:00"/>
    <d v="1899-12-30T12:22:42"/>
    <d v="2020-01-22T00:00:00"/>
    <d v="1899-12-30T16:17:14"/>
    <x v="108"/>
    <s v="Incumplido"/>
    <s v="03:54"/>
    <x v="0"/>
    <s v="00:00"/>
    <s v="Cumplido"/>
    <d v="1899-12-30T00:00:00"/>
    <s v="Cumplido"/>
  </r>
  <r>
    <s v="INC000000511242"/>
    <s v="DEVICE HAS STOPPED RESPONDING TO POLLS. AUC_REGISTRADURIA-MUNICIPAL_ARAUQUITA_ARAUCA"/>
    <s v="CONECTIVIDAD WAN"/>
    <s v="Alta"/>
    <s v="Cerrado"/>
    <s v="RNEC-MONITOREO NIVEL 1"/>
    <s v="GIAN CARLO TOVAR RAMIREZ"/>
    <m/>
    <m/>
    <x v="23"/>
    <x v="1070"/>
    <d v="2020-01-22T00:00:00"/>
    <d v="1899-12-30T12:36:44"/>
    <d v="2020-01-22T00:00:00"/>
    <d v="1899-12-30T16:27:22"/>
    <x v="87"/>
    <s v="Incumplido"/>
    <s v="03:48"/>
    <x v="0"/>
    <s v="00:00"/>
    <s v="Cumplido"/>
    <d v="1899-12-30T00:00:00"/>
    <s v="Cumplido"/>
  </r>
  <r>
    <s v="INC000000511264"/>
    <s v="DEVICE HAS STOPPED RESPONDING TO POLLS. MTR_REGISTRADURIA-MUNICIPAL_BUENAVISTA_CORDOBA"/>
    <s v="CONECTIVIDAD WAN"/>
    <s v="Alta"/>
    <s v="Cerrado"/>
    <s v="RNEC-MONITOREO NIVEL 1"/>
    <s v="GIAN CARLO TOVAR RAMIREZ"/>
    <m/>
    <m/>
    <x v="23"/>
    <x v="1071"/>
    <d v="2020-01-22T00:00:00"/>
    <d v="1899-12-30T13:02:46"/>
    <d v="2020-01-22T00:00:00"/>
    <d v="1899-12-30T16:50:17"/>
    <x v="87"/>
    <s v="Incumplido"/>
    <s v="03:47"/>
    <x v="0"/>
    <s v="00:00"/>
    <s v="Cumplido"/>
    <d v="1899-12-30T00:00:00"/>
    <s v="Cumplido"/>
  </r>
  <r>
    <s v="INC000000511288"/>
    <s v="Falla de Navegación"/>
    <s v="CONECTIVIDAD LAN"/>
    <s v="Media"/>
    <s v="Cerrado"/>
    <s v="RNEC-SOPORTE SITIO NIVEL 1"/>
    <s v="JUAN FELIPE CAICEDO BARRETO"/>
    <m/>
    <m/>
    <x v="23"/>
    <x v="1072"/>
    <d v="2020-01-22T00:00:00"/>
    <d v="1899-12-30T14:10:08"/>
    <d v="2020-01-22T00:00:00"/>
    <d v="1899-12-30T14:52:26"/>
    <x v="102"/>
    <s v="Cumplido"/>
    <s v="00:47"/>
    <x v="1"/>
    <s v="00:04"/>
    <s v="Cumplido"/>
    <d v="1899-12-30T00:04:55"/>
    <s v="Cumplido"/>
  </r>
  <r>
    <s v="INC000000511295"/>
    <s v="DEVICE HAS STOPPED RESPONDING TO POLLS. BOG_REGISTRADURIA-MUNICIPAL_JUNIN_CUNDINAMARCA"/>
    <s v="CONECTIVIDAD WAN"/>
    <s v="Alta"/>
    <s v="Cerrado"/>
    <s v="RNEC-MONITOREO NIVEL 1"/>
    <s v="DIEGO ARMANDO ROMERO RODRIGUEZ"/>
    <m/>
    <m/>
    <x v="23"/>
    <x v="1066"/>
    <d v="2020-01-22T00:00:00"/>
    <d v="1899-12-30T14:26:54"/>
    <d v="2020-01-24T00:00:00"/>
    <d v="1899-12-30T09:15:52"/>
    <x v="75"/>
    <s v="Incumplido"/>
    <s v="42:48"/>
    <x v="0"/>
    <s v="00:00"/>
    <s v="Cumplido"/>
    <d v="1899-12-30T00:00:00"/>
    <s v="Cumplido"/>
  </r>
  <r>
    <s v="INC000000511296"/>
    <s v="DEVICE HAS STOPPED RESPONDING TO POLLS. BOG_REGISTRADURIA_UBALA"/>
    <s v="CONECTIVIDAD WAN"/>
    <s v="Alta"/>
    <s v="Cerrado"/>
    <s v="RNEC-MONITOREO NIVEL 1"/>
    <s v="DIEGO ARMANDO ROMERO RODRIGUEZ"/>
    <m/>
    <m/>
    <x v="23"/>
    <x v="1073"/>
    <d v="2020-01-22T00:00:00"/>
    <d v="1899-12-30T14:27:54"/>
    <d v="2020-01-24T00:00:00"/>
    <d v="1899-12-30T09:15:52"/>
    <x v="75"/>
    <s v="Incumplido"/>
    <s v="42:47"/>
    <x v="0"/>
    <s v="00:00"/>
    <s v="Cumplido"/>
    <d v="1899-12-30T00:00:00"/>
    <s v="Cumplido"/>
  </r>
  <r>
    <s v="INC000000511298"/>
    <s v="Falla mtablet - Silvania - Cundinamarca"/>
    <s v="INTERNET MÓVIL"/>
    <s v="Media"/>
    <s v="Cerrado"/>
    <s v="RNEC-MESA NIVEL 1"/>
    <s v="MIGUEL ANGEL LEON MONROY"/>
    <m/>
    <m/>
    <x v="23"/>
    <x v="1074"/>
    <d v="2020-01-22T00:00:00"/>
    <d v="1899-12-30T14:40:04"/>
    <d v="2020-01-22T00:00:00"/>
    <d v="1899-12-30T15:14:54"/>
    <x v="108"/>
    <s v="Cumplido"/>
    <s v="00:45"/>
    <x v="1"/>
    <s v="00:10"/>
    <s v="Cumplido"/>
    <d v="1899-12-30T00:00:54"/>
    <s v="Cumplido"/>
  </r>
  <r>
    <s v="INC000000511302"/>
    <s v="DEVICE HAS STOPPED RESPONDING TO POLLS. PSO_REGISTRADURIA_MAGUI_NARINO"/>
    <s v="CONECTIVIDAD WAN"/>
    <s v="Alta"/>
    <s v="Cerrado"/>
    <s v="RNEC-MONITOREO NIVEL 1"/>
    <s v="DIEGO ARMANDO ROMERO RODRIGUEZ"/>
    <m/>
    <m/>
    <x v="23"/>
    <x v="1057"/>
    <d v="2020-01-22T00:00:00"/>
    <d v="1899-12-30T12:23:42"/>
    <d v="2020-01-23T00:00:00"/>
    <d v="1899-12-30T15:11:58"/>
    <x v="109"/>
    <s v="Incumplido"/>
    <s v="05:24"/>
    <x v="0"/>
    <s v="00:00"/>
    <s v="Cumplido"/>
    <d v="1899-12-30T00:00:00"/>
    <s v="Cumplido"/>
  </r>
  <r>
    <s v="INC000000511305"/>
    <s v="DEVICE HAS STOPPED RESPONDING TO POLLS. BAQ_REGISTRADURIA-MUNICIPAL_SANTO-TOMAS_ATLANTICO"/>
    <s v="CONECTIVIDAD WAN"/>
    <s v="Alta"/>
    <s v="Cerrado"/>
    <s v="RNEC-MONITOREO NIVEL 1"/>
    <s v="GIAN CARLO TOVAR RAMIREZ"/>
    <m/>
    <m/>
    <x v="23"/>
    <x v="1075"/>
    <d v="2020-01-22T00:00:00"/>
    <d v="1899-12-30T12:29:44"/>
    <d v="2020-01-22T00:00:00"/>
    <d v="1899-12-30T16:57:42"/>
    <x v="87"/>
    <s v="Incumplido"/>
    <s v="04:27"/>
    <x v="0"/>
    <s v="00:00"/>
    <s v="Cumplido"/>
    <d v="1899-12-30T00:00:00"/>
    <s v="Cumplido"/>
  </r>
  <r>
    <s v="INC000000511306"/>
    <s v="DEVICE HAS STOPPED RESPONDING TO POLLS. EYP_REGISTRADURIA_NUNCHIA"/>
    <s v="CONECTIVIDAD WAN"/>
    <s v="Alta"/>
    <s v="Cerrado"/>
    <s v="RNEC-MONITOREO NIVEL 1"/>
    <s v="GIAN CARLO TOVAR RAMIREZ"/>
    <m/>
    <m/>
    <x v="23"/>
    <x v="1075"/>
    <d v="2020-01-22T00:00:00"/>
    <d v="1899-12-30T12:29:44"/>
    <d v="2020-01-22T00:00:00"/>
    <d v="1899-12-30T17:04:28"/>
    <x v="87"/>
    <s v="Incumplido"/>
    <s v="04:34"/>
    <x v="0"/>
    <s v="00:00"/>
    <s v="Cumplido"/>
    <d v="1899-12-30T00:00:00"/>
    <s v="Cumplido"/>
  </r>
  <r>
    <s v="INC000000511310"/>
    <s v="DEVICE HAS STOPPED RESPONDING TO POLLS. RCH_REGISTRADURIA-MUNICIPAL_URIBIA_LA-GUAJIRA"/>
    <s v="CONECTIVIDAD WAN"/>
    <s v="Alta"/>
    <s v="Cerrado"/>
    <s v="RNEC-MONITOREO NIVEL 1"/>
    <s v="GIAN CARLO TOVAR RAMIREZ"/>
    <m/>
    <m/>
    <x v="23"/>
    <x v="1070"/>
    <d v="2020-01-22T00:00:00"/>
    <d v="1899-12-30T12:36:44"/>
    <d v="2020-01-22T00:00:00"/>
    <d v="1899-12-30T17:10:25"/>
    <x v="87"/>
    <s v="Incumplido"/>
    <s v="04:33"/>
    <x v="0"/>
    <s v="00:00"/>
    <s v="Cumplido"/>
    <d v="1899-12-30T00:00:00"/>
    <s v="Cumplido"/>
  </r>
  <r>
    <s v="INC000000511311"/>
    <s v="DEVICE HAS STOPPED RESPONDING TO POLLS. AUC_REGISTRADURIA-MUNICIPAL_TAME_ARAUCA"/>
    <s v="CONECTIVIDAD WAN"/>
    <s v="Alta"/>
    <s v="Cerrado"/>
    <s v="RNEC-MONITOREO NIVEL 1"/>
    <s v="JOHANNA MILENA SALAMANCA RINCON"/>
    <m/>
    <m/>
    <x v="23"/>
    <x v="1076"/>
    <d v="2020-01-22T00:00:00"/>
    <d v="1899-12-30T12:37:44"/>
    <d v="2020-01-22T00:00:00"/>
    <d v="1899-12-30T23:32:29"/>
    <x v="104"/>
    <s v="Incumplido"/>
    <s v="05:13"/>
    <x v="0"/>
    <s v="00:00"/>
    <s v="Cumplido"/>
    <d v="1899-12-30T00:00:00"/>
    <s v="Cumplido"/>
  </r>
  <r>
    <s v="INC000000511312"/>
    <s v="DEVICE HAS STOPPED RESPONDING TO POLLS. IBE_REGISTRADURIA_MUN_VILLAHERMOSA"/>
    <s v="CONECTIVIDAD WAN"/>
    <s v="Alta"/>
    <s v="Cerrado"/>
    <s v="RNEC-MONITOREO NIVEL 1"/>
    <s v="GIAN CARLO TOVAR RAMIREZ"/>
    <m/>
    <m/>
    <x v="23"/>
    <x v="1076"/>
    <d v="2020-01-22T00:00:00"/>
    <d v="1899-12-30T12:37:44"/>
    <d v="2020-01-22T00:00:00"/>
    <d v="1899-12-30T17:19:00"/>
    <x v="87"/>
    <s v="Incumplido"/>
    <s v="04:41"/>
    <x v="0"/>
    <s v="00:00"/>
    <s v="Cumplido"/>
    <d v="1899-12-30T00:00:00"/>
    <s v="Cumplido"/>
  </r>
  <r>
    <s v="INC000000511323"/>
    <s v="DEVICE HAS STOPPED RESPONDING TO POLLS. MTR_REGISTRADURIA-MUNICIPAL_LA-APARTADA_CORDOBA"/>
    <s v="CONECTIVIDAD WAN"/>
    <s v="Alta"/>
    <s v="Cerrado"/>
    <s v="RNEC-MONITOREO NIVEL 1"/>
    <s v="GIAN CARLO TOVAR RAMIREZ"/>
    <m/>
    <m/>
    <x v="23"/>
    <x v="1077"/>
    <d v="2020-01-22T00:00:00"/>
    <d v="1899-12-30T13:03:46"/>
    <d v="2020-01-22T00:00:00"/>
    <d v="1899-12-30T17:25:34"/>
    <x v="87"/>
    <s v="Incumplido"/>
    <s v="04:21"/>
    <x v="0"/>
    <s v="00:00"/>
    <s v="Cumplido"/>
    <d v="1899-12-30T00:00:00"/>
    <s v="Cumplido"/>
  </r>
  <r>
    <s v="INC000000511340"/>
    <s v="DEVICE HAS STOPPED RESPONDING TO POLLS. CUC_REGISTRADURIA-MUNICIPAL_CONVENCION_NORTE-DE-SANTANDER"/>
    <s v="CONECTIVIDAD WAN"/>
    <s v="Alta"/>
    <s v="Cerrado"/>
    <s v="RNEC-MONITOREO NIVEL 1"/>
    <s v="DIEGO ARMANDO ROMERO RODRIGUEZ"/>
    <m/>
    <m/>
    <x v="23"/>
    <x v="1078"/>
    <d v="2020-01-22T00:00:00"/>
    <d v="1899-12-30T13:48:51"/>
    <d v="2020-01-23T00:00:00"/>
    <d v="1899-12-30T15:25:26"/>
    <x v="109"/>
    <s v="Incumplido"/>
    <s v="04:11"/>
    <x v="0"/>
    <s v="00:00"/>
    <s v="Cumplido"/>
    <d v="1899-12-30T00:00:00"/>
    <s v="Cumplido"/>
  </r>
  <r>
    <s v="INC000000511341"/>
    <s v="DEVICE HAS STOPPED RESPONDING TO POLLS. MDE_REGISTRADURIA_MUN_ITUANGO_ANTIOQUIA"/>
    <s v="CONECTIVIDAD WAN"/>
    <s v="Alta"/>
    <s v="Cerrado"/>
    <s v="RNEC-MONITOREO NIVEL 1"/>
    <s v="ALBA YINET CORREDOR ESTEPA"/>
    <m/>
    <m/>
    <x v="23"/>
    <x v="1079"/>
    <d v="2020-01-22T00:00:00"/>
    <d v="1899-12-30T13:49:51"/>
    <d v="2020-01-22T00:00:00"/>
    <d v="1899-12-30T17:28:54"/>
    <x v="87"/>
    <s v="Incumplido"/>
    <s v="03:39"/>
    <x v="0"/>
    <s v="00:00"/>
    <s v="Cumplido"/>
    <d v="1899-12-30T00:00:00"/>
    <s v="Cumplido"/>
  </r>
  <r>
    <s v="INC000000511358"/>
    <s v="DEVICE HAS STOPPED RESPONDING TO POLLS. SMR_REGISTRADURIA_REMOLINO"/>
    <s v="CONECTIVIDAD WAN"/>
    <s v="Alta"/>
    <s v="Cerrado"/>
    <s v="RNEC-MONITOREO NIVEL 1"/>
    <s v="ALBA YINET CORREDOR ESTEPA"/>
    <m/>
    <m/>
    <x v="23"/>
    <x v="1080"/>
    <d v="2020-01-22T00:00:00"/>
    <d v="1899-12-30T14:20:53"/>
    <d v="2020-01-22T00:00:00"/>
    <d v="1899-12-30T17:35:43"/>
    <x v="87"/>
    <s v="Incumplido"/>
    <s v="03:14"/>
    <x v="0"/>
    <s v="00:00"/>
    <s v="Cumplido"/>
    <d v="1899-12-30T00:00:00"/>
    <s v="Cumplido"/>
  </r>
  <r>
    <s v="INC000000511368"/>
    <s v="DEVICE HAS STOPPED RESPONDING TO POLLS. CUC_REGISTRADURIA-MUNICIPAL_EL-CARMEN_NORTE-DE-SANTANDER"/>
    <s v="CONECTIVIDAD WAN"/>
    <s v="Alta"/>
    <s v="Cerrado"/>
    <s v="RNEC-MONITOREO NIVEL 1"/>
    <s v="JOHANNA MILENA SALAMANCA RINCON"/>
    <m/>
    <m/>
    <x v="23"/>
    <x v="1081"/>
    <d v="2020-01-22T00:00:00"/>
    <d v="1899-12-30T14:47:56"/>
    <d v="2020-01-22T00:00:00"/>
    <d v="1899-12-30T23:44:56"/>
    <x v="104"/>
    <s v="Incumplido"/>
    <s v="02:57"/>
    <x v="0"/>
    <s v="00:00"/>
    <s v="Cumplido"/>
    <d v="1899-12-30T00:00:00"/>
    <s v="Cumplido"/>
  </r>
  <r>
    <s v="INC000000511372"/>
    <s v="DEVICE HAS STOPPED RESPONDING TO POLLS. MZL_REGISTRADURIA-MUNICIPAL_PALESTINA_CALDAS"/>
    <s v="CONECTIVIDAD WAN"/>
    <s v="Alta"/>
    <s v="Cerrado"/>
    <s v="RNEC-MONITOREO NIVEL 1"/>
    <s v="JOHANNA MILENA SALAMANCA RINCON"/>
    <m/>
    <m/>
    <x v="23"/>
    <x v="1082"/>
    <d v="2020-01-22T00:00:00"/>
    <d v="1899-12-30T14:50:57"/>
    <d v="2020-01-22T00:00:00"/>
    <d v="1899-12-30T23:41:46"/>
    <x v="104"/>
    <s v="Incumplido"/>
    <s v="03:03"/>
    <x v="0"/>
    <s v="00:00"/>
    <s v="Cumplido"/>
    <d v="1899-12-30T00:00:00"/>
    <s v="Cumplido"/>
  </r>
  <r>
    <s v="INC000000511402"/>
    <s v="DEVICE HAS STOPPED RESPONDING TO POLLS. EYP_REGISTRADURIA_SABANALARGA_CASANARE"/>
    <s v="CONECTIVIDAD WAN"/>
    <s v="Alta"/>
    <s v="Cerrado"/>
    <s v="RNEC-MONITOREO NIVEL 1"/>
    <s v="MAGDA LISETHE DUQUE GAMBA"/>
    <m/>
    <m/>
    <x v="23"/>
    <x v="1083"/>
    <d v="2020-01-22T00:00:00"/>
    <d v="1899-12-30T14:34:55"/>
    <d v="2020-01-22T00:00:00"/>
    <d v="1899-12-30T18:08:38"/>
    <x v="87"/>
    <s v="Incumplido"/>
    <s v="03:31"/>
    <x v="0"/>
    <s v="00:00"/>
    <s v="Cumplido"/>
    <d v="1899-12-30T00:00:00"/>
    <s v="Cumplido"/>
  </r>
  <r>
    <s v="INC000000511409"/>
    <s v="DEVICE HAS STOPPED RESPONDING TO POLLS. BGA_REGISTRADURIA-MUNICIPAL_SAN-BENITO_SANTANDER"/>
    <s v="CONECTIVIDAD WAN"/>
    <s v="Alta"/>
    <s v="Cerrado"/>
    <s v="RNEC-MONITOREO NIVEL 1"/>
    <s v="DIEGO ARMANDO ROMERO RODRIGUEZ"/>
    <m/>
    <m/>
    <x v="23"/>
    <x v="1084"/>
    <d v="2020-01-22T00:00:00"/>
    <d v="1899-12-30T15:02:58"/>
    <d v="2020-01-23T00:00:00"/>
    <d v="1899-12-30T15:30:39"/>
    <x v="109"/>
    <s v="Incumplido"/>
    <s v="02:59"/>
    <x v="0"/>
    <s v="00:00"/>
    <s v="Cumplido"/>
    <d v="1899-12-30T00:00:00"/>
    <s v="Cumplido"/>
  </r>
  <r>
    <s v="INC000000511419"/>
    <s v="DEVICE HAS STOPPED RESPONDING TO POLLS. IBE_REGISTRADURIA_RIOBLANCO"/>
    <s v="CONECTIVIDAD WAN"/>
    <s v="Alta"/>
    <s v="Cerrado"/>
    <s v="RNEC-MONITOREO NIVEL 1"/>
    <s v="MAGDA LISETHE DUQUE GAMBA"/>
    <m/>
    <m/>
    <x v="23"/>
    <x v="1085"/>
    <d v="2020-01-22T00:00:00"/>
    <d v="1899-12-30T15:10:59"/>
    <d v="2020-01-22T00:00:00"/>
    <d v="1899-12-30T18:19:57"/>
    <x v="111"/>
    <s v="Incumplido"/>
    <s v="03:02"/>
    <x v="0"/>
    <s v="00:00"/>
    <s v="Cumplido"/>
    <d v="1899-12-30T00:00:00"/>
    <s v="Cumplido"/>
  </r>
  <r>
    <s v="INC000000511433"/>
    <s v="Problemas De Red"/>
    <s v="CONECTIVIDAD LAN"/>
    <s v="Baja"/>
    <s v="Cerrado"/>
    <s v="RNEC-SOPORTE SITIO NIVEL 1"/>
    <s v="HERMAN STEVEN BERMUDEZ CELY"/>
    <m/>
    <m/>
    <x v="23"/>
    <x v="1086"/>
    <d v="2020-01-22T00:00:00"/>
    <d v="1899-12-30T15:38:35"/>
    <d v="2020-01-22T00:00:00"/>
    <d v="1899-12-30T16:08:47"/>
    <x v="108"/>
    <s v="Cumplido"/>
    <s v="00:31"/>
    <x v="1"/>
    <s v="00:01"/>
    <s v="Cumplido"/>
    <d v="1899-12-30T00:00:55"/>
    <s v="Cumplido"/>
  </r>
  <r>
    <s v="INC000000511442"/>
    <s v="problemas de correo, le reporta unas direcciones destino,"/>
    <s v="CORREO ELECTRÓNICO"/>
    <s v="Baja"/>
    <s v="Cerrado"/>
    <s v="RNEC-MESA NIVEL 1"/>
    <s v="DIEGO FERNANDO ARCINIEGAS GUALTEROS"/>
    <m/>
    <m/>
    <x v="23"/>
    <x v="1087"/>
    <d v="2020-01-22T00:00:00"/>
    <d v="1899-12-30T15:51:34"/>
    <d v="2020-01-22T00:00:00"/>
    <d v="1899-12-30T15:52:54"/>
    <x v="108"/>
    <s v="Cumplido"/>
    <s v="00:03"/>
    <x v="1"/>
    <s v="00:02"/>
    <s v="Cumplido"/>
    <d v="1899-12-30T00:02:15"/>
    <s v="Cumplido"/>
  </r>
  <r>
    <s v="INC000000511456"/>
    <s v="Falla salida de correos"/>
    <s v="CONECTIVIDAD LAN"/>
    <s v="Media"/>
    <s v="Cerrado"/>
    <s v="RNEC-SOPORTE SITIO NIVEL 1"/>
    <s v="HERMAN STEVEN BERMUDEZ CELY"/>
    <m/>
    <m/>
    <x v="23"/>
    <x v="1088"/>
    <d v="2020-01-22T00:00:00"/>
    <d v="1899-12-30T16:03:46"/>
    <d v="2020-01-22T00:00:00"/>
    <d v="1899-12-30T16:34:58"/>
    <x v="87"/>
    <s v="Cumplido"/>
    <s v="00:33"/>
    <x v="1"/>
    <s v="00:01"/>
    <s v="Cumplido"/>
    <d v="1899-12-30T00:01:50"/>
    <s v="Cumplido"/>
  </r>
  <r>
    <s v="INC000000511464"/>
    <s v="DEVICE HAS STOPPED RESPONDING TO POLLS. BOG_REGISTRADURIA-MUNICIPAL_GUTIERREZ_CUNDINAMARCA"/>
    <s v="CONECTIVIDAD WAN"/>
    <s v="Alta"/>
    <s v="Cerrado"/>
    <s v="RNEC-MONITOREO NIVEL 1"/>
    <s v="ALBA YINET CORREDOR ESTEPA"/>
    <m/>
    <m/>
    <x v="23"/>
    <x v="1089"/>
    <d v="2020-01-22T00:00:00"/>
    <d v="1899-12-30T16:06:05"/>
    <d v="2020-01-23T00:00:00"/>
    <d v="1899-12-30T09:51:19"/>
    <x v="105"/>
    <s v="Cumplido"/>
    <s v="01:51"/>
    <x v="0"/>
    <s v="00:00"/>
    <s v="Cumplido"/>
    <d v="1899-12-30T00:00:00"/>
    <s v="Cumplido"/>
  </r>
  <r>
    <s v="INC000000511470"/>
    <s v="DEVICE HAS STOPPED RESPONDING TO POLLS. MDE_REGISTRADURIA_MUN_URAMITA_ANTIOQUIA"/>
    <s v="CONECTIVIDAD WAN"/>
    <s v="Alta"/>
    <s v="Cerrado"/>
    <s v="RNEC-MONITOREO NIVEL 1"/>
    <s v="ALBA YINET CORREDOR ESTEPA"/>
    <m/>
    <m/>
    <x v="23"/>
    <x v="1090"/>
    <d v="2020-01-22T00:00:00"/>
    <d v="1899-12-30T16:19:10"/>
    <d v="2020-01-23T00:00:00"/>
    <d v="1899-12-30T10:04:56"/>
    <x v="105"/>
    <s v="Cumplido"/>
    <s v="01:34"/>
    <x v="0"/>
    <s v="00:00"/>
    <s v="Cumplido"/>
    <d v="1899-12-30T00:00:00"/>
    <s v="Cumplido"/>
  </r>
  <r>
    <s v="INC000000511477"/>
    <s v="DEVICE HAS STOPPED RESPONDING TO POLLS. CZU_REGISTRADURIA_BUENAVISTA"/>
    <s v="CONECTIVIDAD WAN"/>
    <s v="Alta"/>
    <s v="Cerrado"/>
    <s v="RNEC-MONITOREO NIVEL 1"/>
    <s v="CINDY PAOLA RUIZ NIÑO"/>
    <m/>
    <m/>
    <x v="23"/>
    <x v="1091"/>
    <d v="2020-01-22T00:00:00"/>
    <d v="1899-12-30T16:25:13"/>
    <d v="2020-01-23T00:00:00"/>
    <d v="1899-12-30T08:43:00"/>
    <x v="105"/>
    <s v="Incumplido"/>
    <s v="02:00"/>
    <x v="0"/>
    <s v="00:00"/>
    <s v="Cumplido"/>
    <d v="1899-12-30T00:00:00"/>
    <s v="Cumplido"/>
  </r>
  <r>
    <s v="INC000000511485"/>
    <s v="DEVICE HAS STOPPED RESPONDING TO POLLS. SMR_REGISTRADURIA_SANTA_BARBARA_DE_PINTO"/>
    <s v="CONECTIVIDAD WAN"/>
    <s v="Alta"/>
    <s v="Cerrado"/>
    <s v="RNEC-MONITOREO NIVEL 1"/>
    <s v="ALBA YINET CORREDOR ESTEPA"/>
    <m/>
    <m/>
    <x v="23"/>
    <x v="1092"/>
    <d v="2020-01-22T00:00:00"/>
    <d v="1899-12-30T16:33:18"/>
    <d v="2020-01-23T00:00:00"/>
    <d v="1899-12-30T10:18:51"/>
    <x v="59"/>
    <s v="Cumplido"/>
    <s v="01:15"/>
    <x v="0"/>
    <s v="00:00"/>
    <s v="Cumplido"/>
    <d v="1899-12-30T00:00:00"/>
    <s v="Cumplido"/>
  </r>
  <r>
    <s v="INC000000511501"/>
    <s v="DEVICE HAS STOPPED RESPONDING TO POLLS. BGA_REGISTRADURIA-MUNICIPAL_CONFINES_SANTANDER"/>
    <s v="CONECTIVIDAD WAN"/>
    <s v="Alta"/>
    <s v="Cerrado"/>
    <s v="RNEC-MONITOREO NIVEL 1"/>
    <s v="GIAN CARLO TOVAR RAMIREZ"/>
    <m/>
    <m/>
    <x v="23"/>
    <x v="1093"/>
    <d v="2020-01-22T00:00:00"/>
    <d v="1899-12-30T14:32:55"/>
    <d v="2020-01-23T00:00:00"/>
    <d v="1899-12-30T08:35:39"/>
    <x v="105"/>
    <s v="Incumplido"/>
    <s v="03:30"/>
    <x v="0"/>
    <s v="00:00"/>
    <s v="Cumplido"/>
    <d v="1899-12-30T00:00:00"/>
    <s v="Cumplido"/>
  </r>
  <r>
    <s v="INC000000511510"/>
    <s v="Problemas Conexión Morfotablet"/>
    <s v="TELEFONÍA MÓVIL"/>
    <s v="Baja"/>
    <s v="Cerrado"/>
    <s v="RNEC-MESA NIVEL 1"/>
    <s v="DIEGO FERNANDO ARCINIEGAS GUALTEROS"/>
    <m/>
    <m/>
    <x v="23"/>
    <x v="1094"/>
    <d v="2020-01-22T00:00:00"/>
    <d v="1899-12-30T14:53:50"/>
    <d v="2020-01-22T00:00:00"/>
    <d v="1899-12-30T15:07:17"/>
    <x v="102"/>
    <s v="Cumplido"/>
    <s v="00:20"/>
    <x v="1"/>
    <s v="00:06"/>
    <s v="Cumplido"/>
    <d v="1899-12-30T00:04:47"/>
    <s v="Cumplido"/>
  </r>
  <r>
    <s v="INC000000511515"/>
    <s v="DEVICE HAS STOPPED RESPONDING TO POLLS. VVC_REGISTRADURIA_EL_CASTILLO"/>
    <s v="CONECTIVIDAD WAN"/>
    <s v="Alta"/>
    <s v="Cerrado"/>
    <s v="RNEC-MONITOREO NIVEL 1"/>
    <s v="CINDY PAOLA RUIZ NIÑO"/>
    <m/>
    <m/>
    <x v="23"/>
    <x v="1095"/>
    <d v="2020-01-22T00:00:00"/>
    <d v="1899-12-30T14:56:58"/>
    <d v="2020-01-23T00:00:00"/>
    <d v="1899-12-30T08:54:55"/>
    <x v="105"/>
    <s v="Incumplido"/>
    <s v="03:31"/>
    <x v="0"/>
    <s v="00:00"/>
    <s v="Cumplido"/>
    <d v="1899-12-30T00:00:00"/>
    <s v="Cumplido"/>
  </r>
  <r>
    <s v="INC000000511516"/>
    <s v="DEVICE HAS STOPPED RESPONDING TO POLLS. SKTJ_REGISTRADURIA_SAN_LUIS_DE_GACENO"/>
    <s v="CONECTIVIDAD WAN"/>
    <s v="Alta"/>
    <s v="Cerrado"/>
    <s v="RNEC-MONITOREO NIVEL 1"/>
    <s v="ALBA YINET CORREDOR ESTEPA"/>
    <m/>
    <m/>
    <x v="23"/>
    <x v="1096"/>
    <d v="2020-01-22T00:00:00"/>
    <d v="1899-12-30T14:58:58"/>
    <d v="2020-01-22T00:00:00"/>
    <d v="1899-12-30T18:04:20"/>
    <x v="87"/>
    <s v="Incumplido"/>
    <s v="03:04"/>
    <x v="0"/>
    <s v="00:00"/>
    <s v="Cumplido"/>
    <d v="1899-12-30T00:00:00"/>
    <s v="Cumplido"/>
  </r>
  <r>
    <s v="INC000000511522"/>
    <s v="DEVICE HAS STOPPED RESPONDING TO POLLS. CUC_REGISTRADURIA-MUNICIPAL_EL-TARRA_NORTE-DE-SANTANDER"/>
    <s v="CONECTIVIDAD WAN"/>
    <s v="Alta"/>
    <s v="Cerrado"/>
    <s v="RNEC-MONITOREO NIVEL 1"/>
    <s v="ALBA YINET CORREDOR ESTEPA"/>
    <m/>
    <m/>
    <x v="23"/>
    <x v="1097"/>
    <d v="2020-01-22T00:00:00"/>
    <d v="1899-12-30T15:21:05"/>
    <d v="2020-01-23T00:00:00"/>
    <d v="1899-12-30T09:42:45"/>
    <x v="105"/>
    <s v="Incumplido"/>
    <s v="02:39"/>
    <x v="0"/>
    <s v="00:00"/>
    <s v="Cumplido"/>
    <d v="1899-12-30T00:00:00"/>
    <s v="Cumplido"/>
  </r>
  <r>
    <s v="INC000000511540"/>
    <s v="DEVICE HAS STOPPED RESPONDING TO POLLS. GUS_REGISTRADURIA_MUN_SANTASOFIA_BOYACA"/>
    <s v="CONECTIVIDAD WAN"/>
    <s v="Alta"/>
    <s v="Cerrado"/>
    <s v="RNEC-MONITOREO NIVEL 1"/>
    <s v="CINDY PAOLA RUIZ NIÑO"/>
    <m/>
    <m/>
    <x v="23"/>
    <x v="1098"/>
    <d v="2020-01-22T00:00:00"/>
    <d v="1899-12-30T15:55:03"/>
    <d v="2020-01-23T00:00:00"/>
    <d v="1899-12-30T09:03:53"/>
    <x v="105"/>
    <s v="Incumplido"/>
    <s v="02:36"/>
    <x v="0"/>
    <s v="00:00"/>
    <s v="Cumplido"/>
    <d v="1899-12-30T00:00:00"/>
    <s v="Cumplido"/>
  </r>
  <r>
    <s v="INC000000511547"/>
    <s v="DEVICE HAS STOPPED RESPONDING TO POLLS. CUC_REGISTRADURIA-MUNICIPAL_TEORAMA_NORTE-DE-SANTANDER"/>
    <s v="CONECTIVIDAD WAN"/>
    <s v="Alta"/>
    <s v="Cerrado"/>
    <s v="RNEC-MONITOREO NIVEL 1"/>
    <s v="GIAN CARLO TOVAR RAMIREZ"/>
    <m/>
    <m/>
    <x v="23"/>
    <x v="1099"/>
    <d v="2020-01-22T00:00:00"/>
    <d v="1899-12-30T16:08:05"/>
    <d v="2020-01-23T00:00:00"/>
    <d v="1899-12-30T08:19:14"/>
    <x v="112"/>
    <s v="Cumplido"/>
    <s v="01:56"/>
    <x v="0"/>
    <s v="00:00"/>
    <s v="Cumplido"/>
    <d v="1899-12-30T00:00:00"/>
    <s v="Cumplido"/>
  </r>
  <r>
    <s v="INC000000511551"/>
    <s v="DEVICE HAS STOPPED RESPONDING TO POLLS. GUS_REGISTRADURIA_MUN_CUBARA_BOYACA"/>
    <s v="CONECTIVIDAD WAN"/>
    <s v="Alta"/>
    <s v="Cerrado"/>
    <s v="RNEC-MONITOREO NIVEL 1"/>
    <s v="CINDY PAOLA RUIZ NIÑO"/>
    <m/>
    <m/>
    <x v="23"/>
    <x v="1100"/>
    <d v="2020-01-22T00:00:00"/>
    <d v="1899-12-30T16:15:07"/>
    <d v="2020-01-23T00:00:00"/>
    <d v="1899-12-30T09:11:29"/>
    <x v="105"/>
    <s v="Incumplido"/>
    <s v="02:18"/>
    <x v="0"/>
    <s v="00:00"/>
    <s v="Cumplido"/>
    <d v="1899-12-30T00:00:00"/>
    <s v="Cumplido"/>
  </r>
  <r>
    <s v="INC000000511563"/>
    <s v="DEVICE HAS STOPPED RESPONDING TO POLLS. PSO_REGISTRADURIA_IMUES"/>
    <s v="CONECTIVIDAD WAN"/>
    <s v="Alta"/>
    <s v="Cerrado"/>
    <s v="RNEC-MONITOREO NIVEL 1"/>
    <s v="DIEGO ARMANDO ROMERO RODRIGUEZ"/>
    <m/>
    <m/>
    <x v="23"/>
    <x v="1101"/>
    <d v="2020-01-22T00:00:00"/>
    <d v="1899-12-30T16:29:14"/>
    <d v="2020-01-23T00:00:00"/>
    <d v="1899-12-30T15:39:17"/>
    <x v="109"/>
    <s v="Incumplido"/>
    <s v="06:47"/>
    <x v="0"/>
    <s v="00:00"/>
    <s v="Cumplido"/>
    <d v="1899-12-30T00:00:00"/>
    <s v="Cumplido"/>
  </r>
  <r>
    <s v="INC000000511570"/>
    <s v="Fallas de conexión Simcard Morpho Tablet"/>
    <s v="INTERNET MÓVIL"/>
    <s v="Media"/>
    <s v="Cerrado"/>
    <s v="RNEC-MESA NIVEL 1"/>
    <s v="LINA MARIA CRUZ BARRAGAN"/>
    <m/>
    <m/>
    <x v="23"/>
    <x v="1102"/>
    <d v="2020-01-22T00:00:00"/>
    <d v="1899-12-30T16:47:17"/>
    <d v="2020-01-22T00:00:00"/>
    <d v="1899-12-30T17:52:11"/>
    <x v="87"/>
    <s v="Cumplido"/>
    <s v="01:06"/>
    <x v="1"/>
    <s v="00:02"/>
    <s v="Cumplido"/>
    <d v="1899-12-30T00:02:01"/>
    <s v="Cumplido"/>
  </r>
  <r>
    <s v="INC000000511585"/>
    <s v="problemas con la VPN"/>
    <s v="VPN SSL"/>
    <s v="Baja"/>
    <s v="Cerrado"/>
    <s v="RNEC-MESA NIVEL 1"/>
    <s v="DIEGO FERNANDO ARCINIEGAS GUALTEROS"/>
    <m/>
    <m/>
    <x v="23"/>
    <x v="1103"/>
    <d v="2020-01-22T00:00:00"/>
    <d v="1899-12-30T17:02:18"/>
    <d v="2020-01-22T00:00:00"/>
    <d v="1899-12-30T17:04:20"/>
    <x v="87"/>
    <s v="Cumplido"/>
    <s v="00:04"/>
    <x v="1"/>
    <s v="00:02"/>
    <s v="Cumplido"/>
    <d v="1899-12-30T00:03:02"/>
    <s v="Cumplido"/>
  </r>
  <r>
    <s v="INC000000511601"/>
    <s v="DEVICE HAS STOPPED RESPONDING TO POLLS. SKTJ_REGISTRADURIA_MUZO"/>
    <s v="CONECTIVIDAD WAN"/>
    <s v="Alta"/>
    <s v="Cerrado"/>
    <s v="RNEC-MONITOREO NIVEL 1"/>
    <s v="GIAN CARLO TOVAR RAMIREZ"/>
    <m/>
    <m/>
    <x v="23"/>
    <x v="1104"/>
    <d v="2020-01-22T00:00:00"/>
    <d v="1899-12-30T15:51:03"/>
    <d v="2020-01-23T00:00:00"/>
    <d v="1899-12-30T08:23:20"/>
    <x v="112"/>
    <s v="Incumplido"/>
    <s v="02:17"/>
    <x v="0"/>
    <s v="00:00"/>
    <s v="Cumplido"/>
    <d v="1899-12-30T00:00:00"/>
    <s v="Cumplido"/>
  </r>
  <r>
    <s v="INC000000511605"/>
    <s v="problemas con el inicio de sesión."/>
    <s v="DIRECTORIO ACTIVO"/>
    <s v="Baja"/>
    <s v="Cerrado"/>
    <s v="RNEC-MESA NIVEL 1"/>
    <s v="DIEGO FERNANDO ARCINIEGAS GUALTEROS"/>
    <m/>
    <m/>
    <x v="23"/>
    <x v="1105"/>
    <d v="2020-01-22T00:00:00"/>
    <d v="1899-12-30T16:09:23"/>
    <d v="2020-01-22T00:00:00"/>
    <d v="1899-12-30T16:13:34"/>
    <x v="108"/>
    <s v="Cumplido"/>
    <s v="00:09"/>
    <x v="1"/>
    <s v="00:04"/>
    <s v="Cumplido"/>
    <d v="1899-12-30T00:05:11"/>
    <s v="Cumplido"/>
  </r>
  <r>
    <s v="INC000000511614"/>
    <s v="DEVICE HAS STOPPED RESPONDING TO POLLS. MTR_REGISTRADURIA-MUNICIPAL_LORICA_CORDOBA"/>
    <s v="CONECTIVIDAD WAN"/>
    <s v="Alta"/>
    <s v="Cerrado"/>
    <s v="RNEC-MONITOREO NIVEL 1"/>
    <s v="CINDY PAOLA RUIZ NIÑO"/>
    <m/>
    <m/>
    <x v="23"/>
    <x v="1106"/>
    <d v="2020-01-22T00:00:00"/>
    <d v="1899-12-30T16:12:06"/>
    <d v="2020-01-23T00:00:00"/>
    <d v="1899-12-30T09:19:30"/>
    <x v="105"/>
    <s v="Incumplido"/>
    <s v="02:24"/>
    <x v="0"/>
    <s v="00:00"/>
    <s v="Cumplido"/>
    <d v="1899-12-30T00:00:00"/>
    <s v="Cumplido"/>
  </r>
  <r>
    <s v="INC000000511616"/>
    <s v="DEVICE HAS STOPPED RESPONDING TO POLLS. VUP_REGISTRADURIA_MUN_GONZALEZ_CESAR"/>
    <s v="CONECTIVIDAD WAN"/>
    <s v="Alta"/>
    <s v="Cerrado"/>
    <s v="RNEC-MONITOREO NIVEL 1"/>
    <s v="ALBA YINET CORREDOR ESTEPA"/>
    <m/>
    <m/>
    <x v="23"/>
    <x v="1107"/>
    <d v="2020-01-22T00:00:00"/>
    <d v="1899-12-30T16:13:05"/>
    <d v="2020-01-23T00:00:00"/>
    <d v="1899-12-30T10:00:12"/>
    <x v="105"/>
    <s v="Cumplido"/>
    <s v="01:41"/>
    <x v="0"/>
    <s v="00:00"/>
    <s v="Cumplido"/>
    <d v="1899-12-30T00:00:00"/>
    <s v="Cumplido"/>
  </r>
  <r>
    <s v="INC000000511617"/>
    <s v="DEVICE HAS STOPPED RESPONDING TO POLLS. UIB_REGISTRADURIA_MUN_JURADO_CHOCO"/>
    <s v="CONECTIVIDAD WAN"/>
    <s v="Alta"/>
    <s v="Cerrado"/>
    <s v="RNEC-MONITOREO NIVEL 1"/>
    <s v="GIAN CARLO TOVAR RAMIREZ"/>
    <m/>
    <m/>
    <x v="23"/>
    <x v="1107"/>
    <d v="2020-01-22T00:00:00"/>
    <d v="1899-12-30T16:13:05"/>
    <d v="2020-01-23T00:00:00"/>
    <d v="1899-12-30T08:25:40"/>
    <x v="105"/>
    <s v="Cumplido"/>
    <s v="01:54"/>
    <x v="0"/>
    <s v="00:00"/>
    <s v="Cumplido"/>
    <d v="1899-12-30T00:00:00"/>
    <s v="Cumplido"/>
  </r>
  <r>
    <s v="INC000000511626"/>
    <s v="DEVICE HAS STOPPED RESPONDING TO POLLS. BOG_REGISTRADURIA-MUNICIPAL_GRANADA_CUNDINAMARCA"/>
    <s v="CONECTIVIDAD WAN"/>
    <s v="Alta"/>
    <s v="Cerrado"/>
    <s v="RNEC-MONITOREO NIVEL 1"/>
    <s v="GIAN CARLO TOVAR RAMIREZ"/>
    <m/>
    <m/>
    <x v="23"/>
    <x v="1108"/>
    <d v="2020-01-22T00:00:00"/>
    <d v="1899-12-30T16:23:12"/>
    <d v="2020-01-23T00:00:00"/>
    <d v="1899-12-30T08:29:44"/>
    <x v="105"/>
    <s v="Cumplido"/>
    <s v="01:46"/>
    <x v="0"/>
    <s v="00:00"/>
    <s v="Cumplido"/>
    <d v="1899-12-30T00:00:00"/>
    <s v="Cumplido"/>
  </r>
  <r>
    <s v="INC000000511631"/>
    <s v="DEVICE HAS STOPPED RESPONDING TO POLLS. BAQ_REGISTRADURIA-ESPECIAL_BARRANQUILLA_ATLANTICO"/>
    <s v="CONECTIVIDAD WAN"/>
    <s v="Alta"/>
    <s v="Cerrado"/>
    <s v="RNEC-NIVEL 2 WAN"/>
    <s v="IVAN ANDRES DIAZ BARRETO"/>
    <m/>
    <m/>
    <x v="23"/>
    <x v="1109"/>
    <d v="2020-01-22T00:00:00"/>
    <d v="1899-12-30T16:31:16"/>
    <d v="2020-01-24T00:00:00"/>
    <d v="1899-12-30T11:33:19"/>
    <x v="110"/>
    <s v="Incumplido"/>
    <s v="02:12"/>
    <x v="0"/>
    <s v="00:00"/>
    <s v="Cumplido"/>
    <d v="1899-12-30T00:00:00"/>
    <s v="Cumplido"/>
  </r>
  <r>
    <s v="INC000000511632"/>
    <s v="DEVICE HAS STOPPED RESPONDING TO POLLS. GUS_REGISTRADURIA_MUN_GARAGOA_BOYACA"/>
    <s v="CONECTIVIDAD WAN"/>
    <s v="Alta"/>
    <s v="Cerrado"/>
    <s v="RNEC-MONITOREO NIVEL 1"/>
    <s v="CINDY PAOLA RUIZ NIÑO"/>
    <m/>
    <m/>
    <x v="23"/>
    <x v="1110"/>
    <d v="2020-01-22T00:00:00"/>
    <d v="1899-12-30T16:32:17"/>
    <d v="2020-01-23T00:00:00"/>
    <d v="1899-12-30T09:29:00"/>
    <x v="105"/>
    <s v="Incumplido"/>
    <s v="02:07"/>
    <x v="0"/>
    <s v="00:00"/>
    <s v="Cumplido"/>
    <d v="1899-12-30T00:00:00"/>
    <s v="Cumplido"/>
  </r>
  <r>
    <s v="INC000000511664"/>
    <s v="conexion de Mtablet."/>
    <s v="INTERNET MÓVIL"/>
    <s v="Media"/>
    <s v="Cerrado"/>
    <s v="RNEC-MESA NIVEL 1"/>
    <s v="WILSON YESID GUTIERREZ BOLAÑOS"/>
    <m/>
    <m/>
    <x v="23"/>
    <x v="1111"/>
    <d v="2020-01-22T00:00:00"/>
    <d v="1899-12-30T17:59:40"/>
    <d v="2020-01-22T00:00:00"/>
    <d v="1899-12-30T18:08:49"/>
    <x v="87"/>
    <s v="Cumplido"/>
    <s v="00:11"/>
    <x v="1"/>
    <s v="00:02"/>
    <s v="Cumplido"/>
    <d v="1899-12-30T00:01:41"/>
    <s v="Cumplido"/>
  </r>
  <r>
    <s v="INC000000511956"/>
    <s v="DEVICE HAS STOPPED RESPONDING TO POLLS. LET_REGISTRADURIA_DD_AMAZONAS"/>
    <s v="CONECTIVIDAD WAN"/>
    <s v="Alta"/>
    <s v="Cerrado"/>
    <s v="RNEC-MONITOREO NIVEL 1"/>
    <s v="JOHANNA MILENA SALAMANCA RINCON"/>
    <m/>
    <m/>
    <x v="24"/>
    <x v="1112"/>
    <d v="2020-01-23T00:00:00"/>
    <d v="1899-12-30T00:14:53"/>
    <d v="2020-01-24T00:00:00"/>
    <d v="1899-12-30T00:02:26"/>
    <x v="113"/>
    <s v="Cumplido"/>
    <s v="01:01"/>
    <x v="0"/>
    <s v="00:00"/>
    <s v="Cumplido"/>
    <d v="1899-12-30T00:00:00"/>
    <s v="Cumplido"/>
  </r>
  <r>
    <s v="INC000000512075"/>
    <s v="DEVICE HAS STOPPED RESPONDING TO POLLS. CTG_REGISTRADURIA-MUNICIPAL_PINILLOS_BOLIVAR"/>
    <s v="CONECTIVIDAD WAN"/>
    <s v="Alta"/>
    <s v="Cerrado"/>
    <s v="RNEC-MONITOREO NIVEL 1"/>
    <s v="DIEGO ARMANDO ROMERO RODRIGUEZ"/>
    <m/>
    <m/>
    <x v="24"/>
    <x v="1113"/>
    <d v="2020-01-23T00:00:00"/>
    <d v="1899-12-30T08:51:46"/>
    <d v="2020-01-23T00:00:00"/>
    <d v="1899-12-30T15:49:33"/>
    <x v="109"/>
    <s v="Cumplido"/>
    <s v="00:48"/>
    <x v="0"/>
    <s v="00:00"/>
    <s v="Cumplido"/>
    <d v="1899-12-30T00:00:00"/>
    <s v="Cumplido"/>
  </r>
  <r>
    <s v="INC000000512079"/>
    <s v="DEVICE HAS STOPPED RESPONDING TO POLLS. GUS_REGISTRADURIA_MUN_COPER_BOYACA"/>
    <s v="CONECTIVIDAD WAN"/>
    <s v="Alta"/>
    <s v="Cerrado"/>
    <s v="RNEC-MONITOREO NIVEL 1"/>
    <s v="DIEGO ARMANDO ROMERO RODRIGUEZ"/>
    <m/>
    <m/>
    <x v="24"/>
    <x v="1113"/>
    <d v="2020-01-23T00:00:00"/>
    <d v="1899-12-30T08:51:46"/>
    <d v="2020-01-23T00:00:00"/>
    <d v="1899-12-30T16:15:34"/>
    <x v="109"/>
    <s v="Cumplido"/>
    <s v="00:53"/>
    <x v="0"/>
    <s v="00:00"/>
    <s v="Cumplido"/>
    <d v="1899-12-30T00:00:00"/>
    <s v="Cumplido"/>
  </r>
  <r>
    <s v="INC000000512083"/>
    <s v="DEVICE HAS STOPPED RESPONDING TO POLLS. MTR_REGISTRADURIA-MUNICIPAL_LOS_CORDOBAS_CORDOBA"/>
    <s v="CONECTIVIDAD WAN"/>
    <s v="Alta"/>
    <s v="Cerrado"/>
    <s v="RNEC-MONITOREO NIVEL 1"/>
    <s v="DIEGO ARMANDO ROMERO RODRIGUEZ"/>
    <m/>
    <m/>
    <x v="24"/>
    <x v="1113"/>
    <d v="2020-01-23T00:00:00"/>
    <d v="1899-12-30T08:51:46"/>
    <d v="2020-01-23T00:00:00"/>
    <d v="1899-12-30T16:25:01"/>
    <x v="109"/>
    <s v="Cumplido"/>
    <s v="01:04"/>
    <x v="0"/>
    <s v="00:00"/>
    <s v="Cumplido"/>
    <d v="1899-12-30T00:00:00"/>
    <s v="Cumplido"/>
  </r>
  <r>
    <s v="INC000000512090"/>
    <s v="Correo Spam"/>
    <s v="CORREO ELECTRÓNICO"/>
    <s v="Media"/>
    <s v="Cerrado"/>
    <s v="RNEC-MESA NIVEL 1"/>
    <s v="MIGUEL ANGEL LEON MONROY"/>
    <m/>
    <m/>
    <x v="24"/>
    <x v="1114"/>
    <d v="2020-01-23T00:00:00"/>
    <d v="1899-12-30T08:55:07"/>
    <d v="2020-01-23T00:00:00"/>
    <d v="1899-12-30T11:21:39"/>
    <x v="59"/>
    <s v="Cumplido"/>
    <s v="02:14"/>
    <x v="1"/>
    <s v="00:01"/>
    <s v="Cumplido"/>
    <d v="1899-12-30T00:02:58"/>
    <s v="Cumplido"/>
  </r>
  <r>
    <s v="INC000000512191"/>
    <s v="DEVICE HAS STOPPED RESPONDING TO POLLS. BGA_REGISTRADURIA-MUNICIPAL_PARAMO_SANTANDER"/>
    <s v="CONECTIVIDAD WAN"/>
    <s v="Alta"/>
    <s v="Cerrado"/>
    <s v="RNEC-MONITOREO NIVEL 1"/>
    <s v="CINDY PAOLA RUIZ NIÑO"/>
    <m/>
    <m/>
    <x v="24"/>
    <x v="1113"/>
    <d v="2020-01-23T00:00:00"/>
    <d v="1899-12-30T08:51:46"/>
    <d v="2020-01-23T00:00:00"/>
    <d v="1899-12-30T18:04:53"/>
    <x v="103"/>
    <s v="Incumplido"/>
    <s v="09:13"/>
    <x v="0"/>
    <s v="00:00"/>
    <s v="Cumplido"/>
    <d v="1899-12-30T00:00:00"/>
    <s v="Cumplido"/>
  </r>
  <r>
    <s v="INC000000512192"/>
    <s v="DEVICE HAS STOPPED RESPONDING TO POLLS. UIB_REGISTRADURIA_MUN_RIO_IRO_CHOCO"/>
    <s v="CONECTIVIDAD WAN"/>
    <s v="Alta"/>
    <s v="Cerrado"/>
    <s v="RNEC-MONITOREO NIVEL 1"/>
    <s v="GIAN CARLO TOVAR RAMIREZ"/>
    <m/>
    <m/>
    <x v="24"/>
    <x v="1113"/>
    <d v="2020-01-23T00:00:00"/>
    <d v="1899-12-30T08:51:46"/>
    <d v="2020-01-23T00:00:00"/>
    <d v="1899-12-30T09:09:46"/>
    <x v="105"/>
    <s v="Cumplido"/>
    <s v="00:18"/>
    <x v="0"/>
    <s v="00:00"/>
    <s v="Cumplido"/>
    <d v="1899-12-30T00:00:00"/>
    <s v="Cumplido"/>
  </r>
  <r>
    <s v="INC000000512193"/>
    <s v="DEVICE HAS STOPPED RESPONDING TO POLLS. PSO_REGISTRADURIA_LA_FLORIDA"/>
    <s v="CONECTIVIDAD WAN"/>
    <s v="Alta"/>
    <s v="Cerrado"/>
    <s v="RNEC-MONITOREO NIVEL 1"/>
    <s v="CINDY PAOLA RUIZ NIÑO"/>
    <m/>
    <m/>
    <x v="24"/>
    <x v="1115"/>
    <d v="2020-01-23T00:00:00"/>
    <d v="1899-12-30T08:51:45"/>
    <d v="2020-01-23T00:00:00"/>
    <d v="1899-12-30T17:51:13"/>
    <x v="103"/>
    <s v="Incumplido"/>
    <s v="08:59"/>
    <x v="0"/>
    <s v="00:00"/>
    <s v="Cumplido"/>
    <d v="1899-12-30T00:00:00"/>
    <s v="Cumplido"/>
  </r>
  <r>
    <s v="INC000000512197"/>
    <s v="DEVICE HAS STOPPED RESPONDING TO POLLS. CZU_REGISTRADURIA_SUCRE"/>
    <s v="CONECTIVIDAD WAN"/>
    <s v="Alta"/>
    <s v="Cerrado"/>
    <s v="RNEC-MONITOREO NIVEL 1"/>
    <s v="ALBA YINET CORREDOR ESTEPA"/>
    <m/>
    <m/>
    <x v="24"/>
    <x v="1113"/>
    <d v="2020-01-23T00:00:00"/>
    <d v="1899-12-30T08:51:46"/>
    <d v="2020-01-23T00:00:00"/>
    <d v="1899-12-30T10:53:26"/>
    <x v="59"/>
    <s v="Incumplido"/>
    <s v="02:01"/>
    <x v="0"/>
    <s v="00:00"/>
    <s v="Cumplido"/>
    <d v="1899-12-30T00:00:00"/>
    <s v="Cumplido"/>
  </r>
  <r>
    <s v="INC000000512199"/>
    <s v="DEVICE HAS STOPPED RESPONDING TO POLLS. VUP_REGISTRADURIA_EL_COPEY"/>
    <s v="CONECTIVIDAD WAN"/>
    <s v="Alta"/>
    <s v="Cerrado"/>
    <s v="RNEC-MONITOREO NIVEL 1"/>
    <s v="DIEGO ARMANDO ROMERO RODRIGUEZ"/>
    <m/>
    <m/>
    <x v="24"/>
    <x v="1116"/>
    <d v="2020-01-23T00:00:00"/>
    <d v="1899-12-30T08:51:44"/>
    <d v="2020-01-24T00:00:00"/>
    <d v="1899-12-30T09:52:11"/>
    <x v="75"/>
    <s v="Cumplido"/>
    <s v="01:24"/>
    <x v="0"/>
    <s v="00:00"/>
    <s v="Cumplido"/>
    <d v="1899-12-30T00:00:00"/>
    <s v="Cumplido"/>
  </r>
  <r>
    <s v="INC000000512200"/>
    <s v="DEVICE HAS STOPPED RESPONDING TO POLLS. MTR_REGISTRADURIA-MUNICIPAL_PURISIMA_CORDOBA"/>
    <s v="CONECTIVIDAD WAN"/>
    <s v="Alta"/>
    <s v="Cerrado"/>
    <s v="RNEC-MONITOREO NIVEL 1"/>
    <s v="DIEGO ARMANDO ROMERO RODRIGUEZ"/>
    <m/>
    <m/>
    <x v="24"/>
    <x v="845"/>
    <d v="2020-01-23T00:00:00"/>
    <d v="1899-12-30T08:51:49"/>
    <d v="2020-01-24T00:00:00"/>
    <d v="1899-12-30T10:45:34"/>
    <x v="110"/>
    <s v="Cumplido"/>
    <s v="01:39"/>
    <x v="0"/>
    <s v="00:00"/>
    <s v="Cumplido"/>
    <d v="1899-12-30T00:00:00"/>
    <s v="Cumplido"/>
  </r>
  <r>
    <s v="INC000000512268"/>
    <s v="Cambio de clave"/>
    <s v="DIRECTORIO ACTIVO"/>
    <s v="Media"/>
    <s v="Cerrado"/>
    <s v="RNEC-MESA NIVEL 1"/>
    <s v="JUAN MAURICIO FORERO LUQUE"/>
    <m/>
    <m/>
    <x v="24"/>
    <x v="1117"/>
    <d v="2020-01-23T00:00:00"/>
    <d v="1899-12-30T08:52:53"/>
    <d v="2020-01-23T00:00:00"/>
    <d v="1899-12-30T08:55:53"/>
    <x v="105"/>
    <s v="Cumplido"/>
    <s v="00:05"/>
    <x v="1"/>
    <s v="00:02"/>
    <s v="Cumplido"/>
    <d v="1899-12-30T00:02:29"/>
    <s v="Cumplido"/>
  </r>
  <r>
    <s v="INC000000512271"/>
    <s v="DEVICE HAS STOPPED RESPONDING TO POLLS. CHO_REGISTRADURIA_CONDOTO"/>
    <s v="CONECTIVIDAD WAN"/>
    <s v="Alta"/>
    <s v="Cerrado"/>
    <s v="RNEC-MONITOREO NIVEL 1"/>
    <s v="GIAN CARLO TOVAR RAMIREZ"/>
    <m/>
    <m/>
    <x v="24"/>
    <x v="1113"/>
    <d v="2020-01-23T00:00:00"/>
    <d v="1899-12-30T08:51:46"/>
    <d v="2020-01-23T00:00:00"/>
    <d v="1899-12-30T09:16:07"/>
    <x v="105"/>
    <s v="Cumplido"/>
    <s v="00:24"/>
    <x v="0"/>
    <s v="00:00"/>
    <s v="Cumplido"/>
    <d v="1899-12-30T00:00:00"/>
    <s v="Cumplido"/>
  </r>
  <r>
    <s v="INC000000512274"/>
    <s v="DEVICE HAS STOPPED RESPONDING TO POLLS. UIB_REGISTRADURIA_MUN_ALTO_BAUDO_CHOCO"/>
    <s v="CONECTIVIDAD WAN"/>
    <s v="Alta"/>
    <s v="Cerrado"/>
    <s v="RNEC-MONITOREO NIVEL 1"/>
    <s v="MAGDA LISETHE DUQUE GAMBA"/>
    <m/>
    <m/>
    <x v="24"/>
    <x v="1113"/>
    <d v="2020-01-23T00:00:00"/>
    <d v="1899-12-30T08:51:46"/>
    <d v="2020-01-23T00:00:00"/>
    <d v="1899-12-30T10:40:35"/>
    <x v="59"/>
    <s v="Cumplido"/>
    <s v="01:45"/>
    <x v="0"/>
    <s v="00:00"/>
    <s v="Cumplido"/>
    <d v="1899-12-30T00:00:00"/>
    <s v="Cumplido"/>
  </r>
  <r>
    <s v="INC000000512275"/>
    <s v="DEVICE HAS STOPPED RESPONDING TO POLLS. VUP_PUERTO_BELLO_NABUZIMAKE"/>
    <s v="CONECTIVIDAD WAN"/>
    <s v="Alta"/>
    <s v="Cerrado"/>
    <s v="RNEC-MONITOREO NIVEL 1"/>
    <s v="ALBA YINET CORREDOR ESTEPA"/>
    <m/>
    <m/>
    <x v="24"/>
    <x v="1113"/>
    <d v="2020-01-23T00:00:00"/>
    <d v="1899-12-30T08:51:46"/>
    <d v="2020-01-23T00:00:00"/>
    <d v="1899-12-30T11:21:30"/>
    <x v="59"/>
    <s v="Incumplido"/>
    <s v="02:29"/>
    <x v="0"/>
    <s v="00:00"/>
    <s v="Cumplido"/>
    <d v="1899-12-30T00:00:00"/>
    <s v="Cumplido"/>
  </r>
  <r>
    <s v="INC000000512277"/>
    <s v="DEVICE HAS STOPPED RESPONDING TO POLLS. IBE_REGISTRADURIA_MUN_VILLARICA"/>
    <s v="CONECTIVIDAD WAN"/>
    <s v="Alta"/>
    <s v="Cerrado"/>
    <s v="RNEC-MONITOREO NIVEL 1"/>
    <s v="GIAN CARLO TOVAR RAMIREZ"/>
    <m/>
    <m/>
    <x v="24"/>
    <x v="1113"/>
    <d v="2020-01-23T00:00:00"/>
    <d v="1899-12-30T08:51:46"/>
    <d v="2020-01-23T00:00:00"/>
    <d v="1899-12-30T09:21:29"/>
    <x v="105"/>
    <s v="Cumplido"/>
    <s v="00:29"/>
    <x v="0"/>
    <s v="00:00"/>
    <s v="Cumplido"/>
    <d v="1899-12-30T00:00:00"/>
    <s v="Cumplido"/>
  </r>
  <r>
    <s v="INC000000512280"/>
    <s v="DEVICE HAS STOPPED RESPONDING TO POLLS. CTG_REGISTRADURIA-MUNICIPAL_SOPLAVIENTO_BOLIVAR"/>
    <s v="CONECTIVIDAD WAN"/>
    <s v="Alta"/>
    <s v="Cerrado"/>
    <s v="RNEC-MONITOREO NIVEL 1"/>
    <s v="MAGDA LISETHE DUQUE GAMBA"/>
    <m/>
    <m/>
    <x v="24"/>
    <x v="1113"/>
    <d v="2020-01-23T00:00:00"/>
    <d v="1899-12-30T08:51:46"/>
    <d v="2020-01-23T00:00:00"/>
    <d v="1899-12-30T10:56:44"/>
    <x v="59"/>
    <s v="Incumplido"/>
    <s v="02:00"/>
    <x v="0"/>
    <s v="00:00"/>
    <s v="Cumplido"/>
    <d v="1899-12-30T00:00:00"/>
    <s v="Cumplido"/>
  </r>
  <r>
    <s v="INC000000512282"/>
    <s v="DEVICE HAS STOPPED RESPONDING TO POLLS. SKTJ_REGISTRADURIA_CERINZA"/>
    <s v="CONECTIVIDAD WAN"/>
    <s v="Alta"/>
    <s v="Cerrado"/>
    <s v="RNEC-MONITOREO NIVEL 1"/>
    <s v="ALBA YINET CORREDOR ESTEPA"/>
    <m/>
    <m/>
    <x v="24"/>
    <x v="938"/>
    <d v="2020-01-23T00:00:00"/>
    <d v="1899-12-30T08:52:42"/>
    <d v="2020-01-23T00:00:00"/>
    <d v="1899-12-30T11:35:46"/>
    <x v="59"/>
    <s v="Incumplido"/>
    <s v="02:43"/>
    <x v="0"/>
    <s v="00:00"/>
    <s v="Cumplido"/>
    <d v="1899-12-30T00:00:00"/>
    <s v="Cumplido"/>
  </r>
  <r>
    <s v="INC000000512284"/>
    <s v="DEVICE HAS STOPPED RESPONDING TO POLLS. CTG_REGISTRADURIA-MUNICIPAL_ALTO-DEL-ROSARIO_BOLIVAR"/>
    <s v="CONECTIVIDAD WAN"/>
    <s v="Alta"/>
    <s v="Cerrado"/>
    <s v="RNEC-MONITOREO NIVEL 1"/>
    <s v="CINDY PAOLA RUIZ NIÑO"/>
    <m/>
    <m/>
    <x v="24"/>
    <x v="1118"/>
    <d v="2020-01-23T00:00:00"/>
    <d v="1899-12-30T08:52:43"/>
    <d v="2020-01-23T00:00:00"/>
    <d v="1899-12-30T17:58:29"/>
    <x v="103"/>
    <s v="Incumplido"/>
    <s v="02:15"/>
    <x v="0"/>
    <s v="00:00"/>
    <s v="Cumplido"/>
    <d v="1899-12-30T00:00:00"/>
    <s v="Cumplido"/>
  </r>
  <r>
    <s v="INC000000512285"/>
    <s v="DEVICE HAS STOPPED RESPONDING TO POLLS. BGA_REGISTRADURIA-MUNICIPAL_LA-BELLEZA_SANTANDER"/>
    <s v="CONECTIVIDAD WAN"/>
    <s v="Alta"/>
    <s v="Cerrado"/>
    <s v="RNEC-MONITOREO NIVEL 1"/>
    <s v="GIAN CARLO TOVAR RAMIREZ"/>
    <m/>
    <m/>
    <x v="24"/>
    <x v="1118"/>
    <d v="2020-01-23T00:00:00"/>
    <d v="1899-12-30T08:52:43"/>
    <d v="2020-01-23T00:00:00"/>
    <d v="1899-12-30T09:27:22"/>
    <x v="105"/>
    <s v="Cumplido"/>
    <s v="00:34"/>
    <x v="0"/>
    <s v="00:00"/>
    <s v="Cumplido"/>
    <d v="1899-12-30T00:00:00"/>
    <s v="Cumplido"/>
  </r>
  <r>
    <s v="INC000000512286"/>
    <s v="DEVICE HAS STOPPED RESPONDING TO POLLS. MTR_REGISTRADURIA-MUNICIPAL_MOMIL_CORDOBA"/>
    <s v="CONECTIVIDAD WAN"/>
    <s v="Alta"/>
    <s v="Cerrado"/>
    <s v="RNEC-MONITOREO NIVEL 1"/>
    <s v="DIEGO ARMANDO ROMERO RODRIGUEZ"/>
    <m/>
    <m/>
    <x v="24"/>
    <x v="1118"/>
    <d v="2020-01-23T00:00:00"/>
    <d v="1899-12-30T08:52:43"/>
    <d v="2020-01-24T00:00:00"/>
    <d v="1899-12-30T10:59:48"/>
    <x v="110"/>
    <s v="Incumplido"/>
    <s v="02:28"/>
    <x v="0"/>
    <s v="00:00"/>
    <s v="Cumplido"/>
    <d v="1899-12-30T00:00:00"/>
    <s v="Cumplido"/>
  </r>
  <r>
    <s v="INC000000512288"/>
    <s v="DEVICE HAS STOPPED RESPONDING TO POLLS. MDE_REGISTRADURIA_MUN_ENTRERRIOS_ANTIOQUIA"/>
    <s v="CONECTIVIDAD WAN"/>
    <s v="Alta"/>
    <s v="Cerrado"/>
    <s v="RNEC-MONITOREO NIVEL 1"/>
    <s v="ALBA YINET CORREDOR ESTEPA"/>
    <m/>
    <m/>
    <x v="24"/>
    <x v="1119"/>
    <d v="2020-01-23T00:00:00"/>
    <d v="1899-12-30T08:53:41"/>
    <d v="2020-01-23T00:00:00"/>
    <d v="1899-12-30T14:54:54"/>
    <x v="109"/>
    <s v="Incumplido"/>
    <s v="06:01"/>
    <x v="0"/>
    <s v="00:00"/>
    <s v="Cumplido"/>
    <d v="1899-12-30T00:00:00"/>
    <s v="Cumplido"/>
  </r>
  <r>
    <s v="INC000000512304"/>
    <s v="DEVICE HAS STOPPED RESPONDING TO POLLS. SKTJ_REGISTRADURIA_FLORESTA"/>
    <s v="CONECTIVIDAD WAN"/>
    <s v="Alta"/>
    <s v="Cerrado"/>
    <s v="RNEC-MONITOREO NIVEL 1"/>
    <s v="ALBA YINET CORREDOR ESTEPA"/>
    <m/>
    <m/>
    <x v="24"/>
    <x v="1118"/>
    <d v="2020-01-23T00:00:00"/>
    <d v="1899-12-30T08:52:43"/>
    <d v="2020-01-23T00:00:00"/>
    <d v="1899-12-30T11:45:48"/>
    <x v="59"/>
    <s v="Incumplido"/>
    <s v="02:53"/>
    <x v="0"/>
    <s v="00:00"/>
    <s v="Cumplido"/>
    <d v="1899-12-30T00:00:00"/>
    <s v="Cumplido"/>
  </r>
  <r>
    <s v="INC000000512305"/>
    <s v="DEVICE HAS STOPPED RESPONDING TO POLLS. BGA_REGISTRADURIA-MUNICIPAL_VALLE-DE-SAN-JOSE_SANTANDER"/>
    <s v="CONECTIVIDAD WAN"/>
    <s v="Alta"/>
    <s v="Cerrado"/>
    <s v="RNEC-MONITOREO NIVEL 1"/>
    <s v="DIEGO ARMANDO ROMERO RODRIGUEZ"/>
    <m/>
    <m/>
    <x v="24"/>
    <x v="1118"/>
    <d v="2020-01-23T00:00:00"/>
    <d v="1899-12-30T08:52:43"/>
    <d v="2020-01-24T00:00:00"/>
    <d v="1899-12-30T13:55:55"/>
    <x v="33"/>
    <s v="Incumplido"/>
    <s v="02:02"/>
    <x v="0"/>
    <s v="00:00"/>
    <s v="Cumplido"/>
    <d v="1899-12-30T00:00:00"/>
    <s v="Cumplido"/>
  </r>
  <r>
    <s v="INC000000512307"/>
    <s v="DEVICE HAS STOPPED RESPONDING TO POLLS. MTR_REGISTRADURIA-MUNICIPAL_PUERTO-ESCONDIDO_CORDOBA"/>
    <s v="CONECTIVIDAD WAN"/>
    <s v="Alta"/>
    <s v="Cerrado"/>
    <s v="RNEC-MONITOREO NIVEL 1"/>
    <s v="MAGDA LISETHE DUQUE GAMBA"/>
    <m/>
    <m/>
    <x v="24"/>
    <x v="1118"/>
    <d v="2020-01-23T00:00:00"/>
    <d v="1899-12-30T08:52:43"/>
    <d v="2020-01-23T00:00:00"/>
    <d v="1899-12-30T11:44:43"/>
    <x v="59"/>
    <s v="Incumplido"/>
    <s v="02:48"/>
    <x v="0"/>
    <s v="00:00"/>
    <s v="Cumplido"/>
    <d v="1899-12-30T00:00:00"/>
    <s v="Cumplido"/>
  </r>
  <r>
    <s v="INC000000512308"/>
    <s v="DEVICE HAS STOPPED RESPONDING TO POLLS. CTG_REGISTRADURIA-MUNICIPAL_TIQUISIO_BOLIVAR"/>
    <s v="CONECTIVIDAD WAN"/>
    <s v="Alta"/>
    <s v="Cerrado"/>
    <s v="RNEC-MONITOREO NIVEL 1"/>
    <s v="DIEGO ARMANDO ROMERO RODRIGUEZ"/>
    <m/>
    <m/>
    <x v="24"/>
    <x v="1118"/>
    <d v="2020-01-23T00:00:00"/>
    <d v="1899-12-30T08:52:43"/>
    <d v="2020-01-24T00:00:00"/>
    <d v="1899-12-30T08:44:13"/>
    <x v="75"/>
    <s v="Incumplido"/>
    <s v="15:13"/>
    <x v="0"/>
    <s v="00:00"/>
    <s v="Cumplido"/>
    <d v="1899-12-30T00:00:00"/>
    <s v="Cumplido"/>
  </r>
  <r>
    <s v="INC000000512310"/>
    <s v="DEVICE HAS STOPPED RESPONDING TO POLLS. BGA_REGISTRADURIA-MUNICIPAL_GUAPOTA_SANTANDER"/>
    <s v="CONECTIVIDAD WAN"/>
    <s v="Alta"/>
    <s v="Cerrado"/>
    <s v="RNEC-MONITOREO NIVEL 1"/>
    <s v="GIAN CARLO TOVAR RAMIREZ"/>
    <m/>
    <m/>
    <x v="24"/>
    <x v="1120"/>
    <d v="2020-01-23T00:00:00"/>
    <d v="1899-12-30T08:52:44"/>
    <d v="2020-01-23T00:00:00"/>
    <d v="1899-12-30T09:44:17"/>
    <x v="105"/>
    <s v="Cumplido"/>
    <s v="00:51"/>
    <x v="0"/>
    <s v="00:00"/>
    <s v="Cumplido"/>
    <d v="1899-12-30T00:00:00"/>
    <s v="Cumplido"/>
  </r>
  <r>
    <s v="INC000000512311"/>
    <s v="DEVICE HAS STOPPED RESPONDING TO POLLS. AUC_REGISTRADURIA-MUNICIPAL_FORTUL_ARAUCA"/>
    <s v="CONECTIVIDAD WAN"/>
    <s v="Alta"/>
    <s v="Cerrado"/>
    <s v="RNEC-MONITOREO NIVEL 1"/>
    <s v="CINDY PAOLA RUIZ NIÑO"/>
    <m/>
    <m/>
    <x v="24"/>
    <x v="1120"/>
    <d v="2020-01-23T00:00:00"/>
    <d v="1899-12-30T08:52:44"/>
    <d v="2020-01-23T00:00:00"/>
    <d v="1899-12-30T18:07:20"/>
    <x v="103"/>
    <s v="Incumplido"/>
    <s v="09:14"/>
    <x v="0"/>
    <s v="00:00"/>
    <s v="Cumplido"/>
    <d v="1899-12-30T00:00:00"/>
    <s v="Cumplido"/>
  </r>
  <r>
    <s v="INC000000512327"/>
    <s v="problemas con el Internet Explorer"/>
    <s v="CONECTIVIDAD LAN"/>
    <s v="Baja"/>
    <s v="Cerrado"/>
    <s v="RNEC-MESA NIVEL 1"/>
    <s v="DIEGO FERNANDO ARCINIEGAS GUALTEROS"/>
    <m/>
    <m/>
    <x v="24"/>
    <x v="1121"/>
    <d v="2020-01-23T00:00:00"/>
    <d v="1899-12-30T09:17:39"/>
    <d v="2020-01-23T00:00:00"/>
    <d v="1899-12-30T09:18:49"/>
    <x v="105"/>
    <s v="Cumplido"/>
    <s v="00:08"/>
    <x v="1"/>
    <s v="00:07"/>
    <s v="Cumplido"/>
    <d v="1899-12-30T00:07:21"/>
    <s v="Cumplido"/>
  </r>
  <r>
    <s v="INC000000512340"/>
    <s v="DEVICE HAS STOPPED RESPONDING TO POLLS. SMR_REGISTRADURIA_ALGARROBO"/>
    <s v="CONECTIVIDAD WAN"/>
    <s v="Alta"/>
    <s v="Cerrado"/>
    <s v="RNEC-MONITOREO NIVEL 1"/>
    <s v="DIEGO ARMANDO ROMERO RODRIGUEZ"/>
    <m/>
    <m/>
    <x v="24"/>
    <x v="1122"/>
    <d v="2020-01-23T00:00:00"/>
    <d v="1899-12-30T09:18:49"/>
    <d v="2020-01-24T00:00:00"/>
    <d v="1899-12-30T11:11:23"/>
    <x v="110"/>
    <s v="Cumplido"/>
    <s v="00:50"/>
    <x v="0"/>
    <s v="00:00"/>
    <s v="Cumplido"/>
    <d v="1899-12-30T00:00:00"/>
    <s v="Cumplido"/>
  </r>
  <r>
    <s v="INC000000512344"/>
    <s v="DEVICE HAS STOPPED RESPONDING TO POLLS. MTR_REGISTRADURIA-MUNICIPAL_MONITOS_CORDOBA"/>
    <s v="CONECTIVIDAD WAN"/>
    <s v="Alta"/>
    <s v="Cerrado"/>
    <s v="RNEC-MONITOREO NIVEL 1"/>
    <s v="MAGDA LISETHE DUQUE GAMBA"/>
    <m/>
    <m/>
    <x v="24"/>
    <x v="186"/>
    <d v="2020-01-23T00:00:00"/>
    <d v="1899-12-30T09:19:50"/>
    <d v="2020-01-23T00:00:00"/>
    <d v="1899-12-30T11:59:58"/>
    <x v="59"/>
    <s v="Incumplido"/>
    <s v="02:36"/>
    <x v="0"/>
    <s v="00:00"/>
    <s v="Cumplido"/>
    <d v="1899-12-30T00:00:00"/>
    <s v="Cumplido"/>
  </r>
  <r>
    <s v="INC000000512389"/>
    <s v="DEVICE HAS STOPPED RESPONDING TO POLLS. MDE_REGISTRADURIA_GIRARDOTA_ANTIOQUIA"/>
    <s v="CONECTIVIDAD WAN"/>
    <s v="Alta"/>
    <s v="Cerrado"/>
    <s v="RNEC-MONITOREO NIVEL 1"/>
    <s v="MAGDA LISETHE DUQUE GAMBA"/>
    <m/>
    <m/>
    <x v="24"/>
    <x v="1123"/>
    <d v="2020-01-23T00:00:00"/>
    <d v="1899-12-30T10:11:23"/>
    <d v="2020-01-23T00:00:00"/>
    <d v="1899-12-30T14:00:50"/>
    <x v="92"/>
    <s v="Incumplido"/>
    <s v="03:43"/>
    <x v="0"/>
    <s v="00:00"/>
    <s v="Cumplido"/>
    <d v="1899-12-30T00:00:00"/>
    <s v="Cumplido"/>
  </r>
  <r>
    <s v="INC000000512397"/>
    <s v="RE: Problemas acceso dominio - Registraduria Auxiliar Kennedy Américas"/>
    <s v="SOPORTE OFIMÁTICO"/>
    <s v="Baja"/>
    <s v="Cerrado"/>
    <s v="RNEC-MESA NIVEL 1"/>
    <s v="MIGUEL ANGEL LEON MONROY"/>
    <m/>
    <m/>
    <x v="24"/>
    <x v="1124"/>
    <d v="2020-01-23T00:00:00"/>
    <d v="1899-12-30T10:19:24"/>
    <d v="2020-01-23T00:00:00"/>
    <d v="1899-12-30T11:07:20"/>
    <x v="59"/>
    <s v="Cumplido"/>
    <s v="00:50"/>
    <x v="2"/>
    <s v="00:02"/>
    <s v="Cumplido"/>
    <d v="1899-12-30T00:01:13"/>
    <s v="Cumplido"/>
  </r>
  <r>
    <s v="INC000000512414"/>
    <s v="VPN notaría 39 no Funciona"/>
    <s v="VPN SSL"/>
    <s v="Baja"/>
    <s v="Cerrado"/>
    <s v="RNEC-MESA NIVEL 1"/>
    <s v="DIEGO FERNANDO ARCINIEGAS GUALTEROS"/>
    <m/>
    <m/>
    <x v="24"/>
    <x v="1125"/>
    <d v="2020-01-23T00:00:00"/>
    <d v="1899-12-30T09:34:26"/>
    <d v="2020-01-23T00:00:00"/>
    <d v="1899-12-30T09:36:53"/>
    <x v="105"/>
    <s v="Cumplido"/>
    <s v="00:09"/>
    <x v="1"/>
    <s v="00:07"/>
    <s v="Cumplido"/>
    <d v="1899-12-30T00:07:21"/>
    <s v="Cumplido"/>
  </r>
  <r>
    <s v="INC000000512418"/>
    <s v="DEVICE HAS STOPPED RESPONDING TO POLLS. SKTJ_REGISTRADURIA-MUNICIPAL_BUENAVISTA_BOYACA"/>
    <s v="CONECTIVIDAD WAN"/>
    <s v="Alta"/>
    <s v="Cerrado"/>
    <s v="RNEC-MONITOREO NIVEL 1"/>
    <s v="ALBA YINET CORREDOR ESTEPA"/>
    <m/>
    <m/>
    <x v="24"/>
    <x v="1126"/>
    <d v="2020-01-23T00:00:00"/>
    <d v="1899-12-30T09:28:52"/>
    <d v="2020-01-23T00:00:00"/>
    <d v="1899-12-30T15:01:55"/>
    <x v="109"/>
    <s v="Incumplido"/>
    <s v="05:33"/>
    <x v="0"/>
    <s v="00:00"/>
    <s v="Cumplido"/>
    <d v="1899-12-30T00:00:00"/>
    <s v="Cumplido"/>
  </r>
  <r>
    <s v="INC000000512420"/>
    <s v="DEVICE HAS STOPPED RESPONDING TO POLLS. VUP_REGISTRADURIA_CURUMANI"/>
    <s v="CONECTIVIDAD WAN"/>
    <s v="Alta"/>
    <s v="Cerrado"/>
    <s v="RNEC-MONITOREO NIVEL 1"/>
    <s v="JOHANNA MILENA SALAMANCA RINCON"/>
    <m/>
    <m/>
    <x v="24"/>
    <x v="1127"/>
    <d v="2020-01-23T00:00:00"/>
    <d v="1899-12-30T09:29:53"/>
    <d v="2020-01-23T00:00:00"/>
    <d v="1899-12-30T23:48:11"/>
    <x v="113"/>
    <s v="Cumplido"/>
    <s v="00:58"/>
    <x v="0"/>
    <s v="00:00"/>
    <s v="Cumplido"/>
    <d v="1899-12-30T00:00:00"/>
    <s v="Cumplido"/>
  </r>
  <r>
    <s v="INC000000512421"/>
    <s v="Falla acceso pagina web - Despacho del registrador"/>
    <s v="CONECTIVIDAD LAN"/>
    <s v="Media"/>
    <s v="Cerrado"/>
    <s v="RNEC-SOPORTE SITIO NIVEL 1"/>
    <s v="JHONN H PLAZAS BLANCO"/>
    <m/>
    <m/>
    <x v="24"/>
    <x v="1128"/>
    <d v="2020-01-23T00:00:00"/>
    <d v="1899-12-30T09:32:04"/>
    <d v="2020-01-23T00:00:00"/>
    <d v="1899-12-30T10:07:06"/>
    <x v="105"/>
    <s v="Cumplido"/>
    <s v="00:36"/>
    <x v="1"/>
    <s v="00:01"/>
    <s v="Cumplido"/>
    <d v="1899-12-30T00:01:23"/>
    <s v="Cumplido"/>
  </r>
  <r>
    <s v="INC000000512427"/>
    <s v="Prblemas Inicio de Sesión"/>
    <s v="DIRECTORIO ACTIVO"/>
    <s v="Baja"/>
    <s v="Cerrado"/>
    <s v="RNEC-MESA NIVEL 1"/>
    <s v="DIEGO FERNANDO ARCINIEGAS GUALTEROS"/>
    <m/>
    <m/>
    <x v="24"/>
    <x v="1129"/>
    <d v="2020-01-23T00:00:00"/>
    <d v="1899-12-30T09:41:45"/>
    <d v="2020-01-23T00:00:00"/>
    <d v="1899-12-30T09:48:51"/>
    <x v="105"/>
    <s v="Cumplido"/>
    <s v="00:11"/>
    <x v="1"/>
    <s v="00:04"/>
    <s v="Cumplido"/>
    <d v="1899-12-30T00:05:58"/>
    <s v="Cumplido"/>
  </r>
  <r>
    <s v="INC000000512430"/>
    <s v="DEVICE HAS STOPPED RESPONDING TO POLLS. UIB_REGISTRADURIA_MUN_JURADO_CHOCO"/>
    <s v="CONECTIVIDAD WAN"/>
    <s v="Alta"/>
    <s v="Cerrado"/>
    <s v="RNEC-MONITOREO NIVEL 1"/>
    <s v="MAGDA LISETHE DUQUE GAMBA"/>
    <m/>
    <m/>
    <x v="24"/>
    <x v="1130"/>
    <d v="2020-01-23T00:00:00"/>
    <d v="1899-12-30T09:41:57"/>
    <d v="2020-01-23T00:00:00"/>
    <d v="1899-12-30T15:26:10"/>
    <x v="109"/>
    <s v="Incumplido"/>
    <s v="05:44"/>
    <x v="0"/>
    <s v="00:00"/>
    <s v="Cumplido"/>
    <d v="1899-12-30T00:00:00"/>
    <s v="Cumplido"/>
  </r>
  <r>
    <s v="INC000000512435"/>
    <s v="DEVICE HAS STOPPED RESPONDING TO POLLS. MTR_REGISTRADURIA-MUNICIPAL_SAN-JOSE-DE-URE_CORDOBA"/>
    <s v="CONECTIVIDAD WAN"/>
    <s v="Alta"/>
    <s v="Cerrado"/>
    <s v="RNEC-MONITOREO NIVEL 1"/>
    <s v="DIEGO ARMANDO ROMERO RODRIGUEZ"/>
    <m/>
    <m/>
    <x v="24"/>
    <x v="1131"/>
    <d v="2020-01-23T00:00:00"/>
    <d v="1899-12-30T09:48:18"/>
    <d v="2020-01-24T00:00:00"/>
    <d v="1899-12-30T14:01:57"/>
    <x v="33"/>
    <s v="Incumplido"/>
    <s v="14:21"/>
    <x v="0"/>
    <s v="00:00"/>
    <s v="Cumplido"/>
    <d v="1899-12-30T00:00:00"/>
    <s v="Cumplido"/>
  </r>
  <r>
    <s v="INC000000512441"/>
    <s v="RE: Página bloqueada puntaje sisben"/>
    <s v="CONECTIVIDAD LAN"/>
    <s v="Baja"/>
    <s v="Cerrado"/>
    <s v="RNEC-MESA NIVEL 1"/>
    <s v="DIEGO FERNANDO ARCINIEGAS GUALTEROS"/>
    <m/>
    <m/>
    <x v="24"/>
    <x v="1132"/>
    <d v="2020-01-23T00:00:00"/>
    <d v="1899-12-30T09:57:27"/>
    <d v="2020-01-23T00:00:00"/>
    <d v="1899-12-30T14:35:16"/>
    <x v="109"/>
    <s v="Cumplido"/>
    <s v="04:13"/>
    <x v="2"/>
    <s v="00:01"/>
    <s v="Cumplido"/>
    <d v="1899-12-30T00:00:49"/>
    <s v="Cumplido"/>
  </r>
  <r>
    <s v="INC000000512445"/>
    <s v="DEVICE HAS STOPPED RESPONDING TO POLLS. AUC_REGISTRADURIA-MUNICIPAL_PUERTO-RONDON_ARAUCA"/>
    <s v="CONECTIVIDAD WAN"/>
    <s v="Alta"/>
    <s v="Cerrado"/>
    <s v="RNEC-MONITOREO NIVEL 1"/>
    <s v="JOHANNA MILENA SALAMANCA RINCON"/>
    <m/>
    <m/>
    <x v="24"/>
    <x v="1133"/>
    <d v="2020-01-23T00:00:00"/>
    <d v="1899-12-30T10:02:21"/>
    <d v="2020-01-23T00:00:00"/>
    <d v="1899-12-30T23:38:15"/>
    <x v="113"/>
    <s v="Cumplido"/>
    <s v="00:57"/>
    <x v="0"/>
    <s v="00:00"/>
    <s v="Cumplido"/>
    <d v="1899-12-30T00:00:00"/>
    <s v="Cumplido"/>
  </r>
  <r>
    <s v="INC000000512447"/>
    <s v="Falla de Navegación"/>
    <s v="CONECTIVIDAD LAN"/>
    <s v="Media"/>
    <s v="Cerrado"/>
    <s v="RNEC-SOPORTE SITIO NIVEL 1"/>
    <s v="JUAN FELIPE CAICEDO BARRETO"/>
    <m/>
    <m/>
    <x v="24"/>
    <x v="1134"/>
    <d v="2020-01-23T00:00:00"/>
    <d v="1899-12-30T10:12:28"/>
    <d v="2020-01-23T00:00:00"/>
    <d v="1899-12-30T10:40:32"/>
    <x v="59"/>
    <s v="Cumplido"/>
    <s v="00:29"/>
    <x v="1"/>
    <s v="00:01"/>
    <s v="Cumplido"/>
    <d v="1899-12-30T00:01:05"/>
    <s v="Cumplido"/>
  </r>
  <r>
    <s v="INC000000512456"/>
    <s v="DEVICE HAS STOPPED RESPONDING TO POLLS. SMR_REGISTRADURIA_SAN_SEBASTIAN_DE_BUENAVISTA"/>
    <s v="CONECTIVIDAD WAN"/>
    <s v="Alta"/>
    <s v="Cerrado"/>
    <s v="RNEC-MONITOREO NIVEL 1"/>
    <s v="ALBA YINET CORREDOR ESTEPA"/>
    <m/>
    <m/>
    <x v="24"/>
    <x v="1135"/>
    <d v="2020-01-23T00:00:00"/>
    <d v="1899-12-30T10:22:25"/>
    <d v="2020-01-23T00:00:00"/>
    <d v="1899-12-30T15:50:33"/>
    <x v="109"/>
    <s v="Incumplido"/>
    <s v="05:28"/>
    <x v="0"/>
    <s v="00:00"/>
    <s v="Cumplido"/>
    <d v="1899-12-30T00:00:00"/>
    <s v="Cumplido"/>
  </r>
  <r>
    <s v="INC000000512461"/>
    <s v="DEVICE HAS STOPPED RESPONDING TO POLLS. FLA_REGISTRADURIA_VALPARAISO"/>
    <s v="CONECTIVIDAD WAN"/>
    <s v="Alta"/>
    <s v="Cerrado"/>
    <s v="RNEC-MONITOREO NIVEL 1"/>
    <s v="CINDY PAOLA RUIZ NIÑO"/>
    <m/>
    <m/>
    <x v="24"/>
    <x v="1136"/>
    <d v="2020-01-23T00:00:00"/>
    <d v="1899-12-30T10:31:27"/>
    <d v="2020-01-23T00:00:00"/>
    <d v="1899-12-30T18:52:36"/>
    <x v="114"/>
    <s v="Cumplido"/>
    <s v="00:34"/>
    <x v="0"/>
    <s v="00:00"/>
    <s v="Cumplido"/>
    <d v="1899-12-30T00:00:00"/>
    <s v="Cumplido"/>
  </r>
  <r>
    <s v="INC000000512466"/>
    <s v="DEVICE HAS STOPPED RESPONDING TO POLLS. BOG_REGISTRADURIA-MUNICIPAL_LA-VEGA_CUNDINAMARCA"/>
    <s v="CONECTIVIDAD WAN"/>
    <s v="Alta"/>
    <s v="Cerrado"/>
    <s v="RNEC-NIVEL 2 WAN"/>
    <s v="JORGE LUIS ROJAS DURAN"/>
    <m/>
    <m/>
    <x v="24"/>
    <x v="1137"/>
    <d v="2020-01-23T00:00:00"/>
    <d v="1899-12-30T10:32:27"/>
    <d v="2020-01-24T00:00:00"/>
    <d v="1899-12-30T17:16:52"/>
    <x v="57"/>
    <s v="Incumplido"/>
    <s v="30:16"/>
    <x v="0"/>
    <s v="00:00"/>
    <s v="Cumplido"/>
    <d v="1899-12-30T00:00:00"/>
    <s v="Cumplido"/>
  </r>
  <r>
    <s v="INC000000512485"/>
    <s v="DEVICE HAS STOPPED RESPONDING TO POLLS. CTG_REGISTRADURIA-MUNICIPAL_SAN-CRISTOBAL_BOLIVAR"/>
    <s v="CONECTIVIDAD WAN"/>
    <s v="Alta"/>
    <s v="Cerrado"/>
    <s v="RNEC-MONITOREO NIVEL 1"/>
    <s v="CINDY PAOLA RUIZ NIÑO"/>
    <m/>
    <m/>
    <x v="24"/>
    <x v="1138"/>
    <d v="2020-01-23T00:00:00"/>
    <d v="1899-12-30T11:11:33"/>
    <d v="2020-01-23T00:00:00"/>
    <d v="1899-12-30T17:29:57"/>
    <x v="103"/>
    <s v="Cumplido"/>
    <s v="00:09"/>
    <x v="0"/>
    <s v="00:00"/>
    <s v="Cumplido"/>
    <d v="1899-12-30T00:00:00"/>
    <s v="Cumplido"/>
  </r>
  <r>
    <s v="INC000000512488"/>
    <s v="Problemas con el inicio se sesión en su equipo"/>
    <s v="CORREO ELECTRÓNICO"/>
    <s v="Baja"/>
    <s v="Cerrado"/>
    <s v="RNEC-MESA NIVEL 1"/>
    <s v="DIEGO FERNANDO ARCINIEGAS GUALTEROS"/>
    <m/>
    <m/>
    <x v="24"/>
    <x v="1139"/>
    <d v="2020-01-23T00:00:00"/>
    <d v="1899-12-30T11:20:10"/>
    <d v="2020-01-23T00:00:00"/>
    <d v="1899-12-30T11:20:29"/>
    <x v="59"/>
    <s v="Cumplido"/>
    <s v="00:05"/>
    <x v="1"/>
    <s v="00:05"/>
    <s v="Cumplido"/>
    <d v="1899-12-30T00:05:10"/>
    <s v="Cumplido"/>
  </r>
  <r>
    <s v="INC000000512541"/>
    <s v="Intermitencia canal comunicaciones"/>
    <s v="CONECTIVIDAD WAN"/>
    <s v="Media"/>
    <s v="Cerrado"/>
    <s v="RNEC-MESA NIVEL 1"/>
    <s v="MIGUEL ANGEL LEON MONROY"/>
    <m/>
    <m/>
    <x v="24"/>
    <x v="1140"/>
    <d v="2020-01-23T00:00:00"/>
    <d v="1899-12-30T10:55:27"/>
    <d v="2020-01-23T00:00:00"/>
    <d v="1899-12-30T11:01:19"/>
    <x v="59"/>
    <s v="Cumplido"/>
    <s v="00:14"/>
    <x v="1"/>
    <s v="00:08"/>
    <s v="Cumplido"/>
    <d v="1899-12-30T00:07:59"/>
    <s v="Cumplido"/>
  </r>
  <r>
    <s v="INC000000512555"/>
    <s v="Falla de Navegación"/>
    <s v="CONECTIVIDAD LAN"/>
    <s v="Media"/>
    <s v="Cerrado"/>
    <s v="RNEC-SOPORTE SITIO NIVEL 1"/>
    <s v="JUAN FELIPE CAICEDO BARRETO"/>
    <m/>
    <m/>
    <x v="24"/>
    <x v="1141"/>
    <d v="2020-01-23T00:00:00"/>
    <d v="1899-12-30T11:17:32"/>
    <d v="2020-01-23T00:00:00"/>
    <d v="1899-12-30T11:55:06"/>
    <x v="59"/>
    <s v="Cumplido"/>
    <s v="00:39"/>
    <x v="1"/>
    <s v="00:01"/>
    <s v="Cumplido"/>
    <d v="1899-12-30T00:01:39"/>
    <s v="Cumplido"/>
  </r>
  <r>
    <s v="INC000000512559"/>
    <s v="DEVICE HAS STOPPED RESPONDING TO POLLS. SMR_REGISTRADURIA_PEDRAZA"/>
    <s v="CONECTIVIDAD WAN"/>
    <s v="Alta"/>
    <s v="Cerrado"/>
    <s v="RNEC-MONITOREO NIVEL 1"/>
    <s v="MAGDA LISETHE DUQUE GAMBA"/>
    <m/>
    <m/>
    <x v="24"/>
    <x v="1142"/>
    <d v="2020-01-23T00:00:00"/>
    <d v="1899-12-30T11:18:34"/>
    <d v="2020-01-23T00:00:00"/>
    <d v="1899-12-30T15:37:00"/>
    <x v="109"/>
    <s v="Incumplido"/>
    <s v="04:13"/>
    <x v="0"/>
    <s v="00:00"/>
    <s v="Cumplido"/>
    <d v="1899-12-30T00:00:00"/>
    <s v="Cumplido"/>
  </r>
  <r>
    <s v="INC000000512563"/>
    <s v="DEVICE HAS STOPPED RESPONDING TO POLLS. MTR_REGISTRADURIA-MUNICIPAL_SAN-PELAYO_CORDOBA"/>
    <s v="CONECTIVIDAD WAN"/>
    <s v="Alta"/>
    <s v="Cerrado"/>
    <s v="RNEC-MONITOREO NIVEL 1"/>
    <s v="ALBA YINET CORREDOR ESTEPA"/>
    <m/>
    <m/>
    <x v="24"/>
    <x v="1143"/>
    <d v="2020-01-23T00:00:00"/>
    <d v="1899-12-30T11:29:37"/>
    <d v="2020-01-23T00:00:00"/>
    <d v="1899-12-30T16:03:39"/>
    <x v="109"/>
    <s v="Incumplido"/>
    <s v="04:34"/>
    <x v="0"/>
    <s v="00:00"/>
    <s v="Cumplido"/>
    <d v="1899-12-30T00:00:00"/>
    <s v="Cumplido"/>
  </r>
  <r>
    <s v="INC000000512580"/>
    <s v="DEVICE HAS STOPPED RESPONDING TO POLLS. EYP_REGIS_VILLANUEVA"/>
    <s v="CONECTIVIDAD WAN"/>
    <s v="Alta"/>
    <s v="Cerrado"/>
    <s v="RNEC-MONITOREO NIVEL 1"/>
    <s v="ALBA YINET CORREDOR ESTEPA"/>
    <m/>
    <m/>
    <x v="24"/>
    <x v="1144"/>
    <d v="2020-01-23T00:00:00"/>
    <d v="1899-12-30T11:53:43"/>
    <d v="2020-01-23T00:00:00"/>
    <d v="1899-12-30T16:21:38"/>
    <x v="109"/>
    <s v="Incumplido"/>
    <s v="04:27"/>
    <x v="0"/>
    <s v="00:00"/>
    <s v="Cumplido"/>
    <d v="1899-12-30T00:00:00"/>
    <s v="Cumplido"/>
  </r>
  <r>
    <s v="INC000000512624"/>
    <s v="problemas para el acceso al Perfil De usuario."/>
    <s v="DIRECTORIO ACTIVO"/>
    <s v="Baja"/>
    <s v="Cerrado"/>
    <s v="RNEC-MESA NIVEL 1"/>
    <s v="DIEGO FERNANDO ARCINIEGAS GUALTEROS"/>
    <m/>
    <m/>
    <x v="24"/>
    <x v="1145"/>
    <d v="2020-01-23T00:00:00"/>
    <d v="1899-12-30T10:43:08"/>
    <d v="2020-01-23T00:00:00"/>
    <d v="1899-12-30T10:44:09"/>
    <x v="59"/>
    <s v="Cumplido"/>
    <s v="00:03"/>
    <x v="1"/>
    <s v="00:02"/>
    <s v="Cumplido"/>
    <d v="1899-12-30T00:02:37"/>
    <s v="Cumplido"/>
  </r>
  <r>
    <s v="INC000000512647"/>
    <s v="DEVICE HAS STOPPED RESPONDING TO POLLS. PSO_REGISTRADURIA_TABLON_DE_GOMEZ_NARINO"/>
    <s v="CONECTIVIDAD WAN"/>
    <s v="Alta"/>
    <s v="Cerrado"/>
    <s v="RNEC-NIVEL 2 WAN"/>
    <s v="IVAN ANDRES DIAZ BARRETO"/>
    <m/>
    <m/>
    <x v="24"/>
    <x v="1146"/>
    <d v="2020-01-23T00:00:00"/>
    <d v="1899-12-30T11:03:32"/>
    <d v="2020-01-24T00:00:00"/>
    <d v="1899-12-30T18:00:10"/>
    <x v="57"/>
    <s v="Incumplido"/>
    <s v="30:56"/>
    <x v="0"/>
    <s v="00:00"/>
    <s v="Cumplido"/>
    <d v="1899-12-30T00:00:00"/>
    <s v="Cumplido"/>
  </r>
  <r>
    <s v="INC000000512672"/>
    <s v="DEVICE HAS STOPPED RESPONDING TO POLLS. MTR_REGISTRADURIA-MUNICIPAL_COTORRA_CORDOBA"/>
    <s v="CONECTIVIDAD WAN"/>
    <s v="Alta"/>
    <s v="Cerrado"/>
    <s v="RNEC-MONITOREO NIVEL 1"/>
    <s v="CINDY PAOLA RUIZ NIÑO"/>
    <m/>
    <m/>
    <x v="24"/>
    <x v="1147"/>
    <d v="2020-01-23T00:00:00"/>
    <d v="1899-12-30T11:30:37"/>
    <d v="2020-01-23T00:00:00"/>
    <d v="1899-12-30T18:36:52"/>
    <x v="114"/>
    <s v="Cumplido"/>
    <s v="00:07"/>
    <x v="0"/>
    <s v="00:00"/>
    <s v="Cumplido"/>
    <d v="1899-12-30T00:00:00"/>
    <s v="Cumplido"/>
  </r>
  <r>
    <s v="INC000000512674"/>
    <s v="Falla correo - Cedulacion en el exterior"/>
    <s v="CORREO ELECTRÓNICO"/>
    <s v="Media"/>
    <s v="Cerrado"/>
    <s v="RNEC-SOPORTE SITIO NIVEL 1"/>
    <s v="HERMAN STEVEN BERMUDEZ CELY"/>
    <m/>
    <m/>
    <x v="24"/>
    <x v="1148"/>
    <d v="2020-01-23T00:00:00"/>
    <d v="1899-12-30T11:38:13"/>
    <d v="2020-01-23T00:00:00"/>
    <d v="1899-12-30T12:50:17"/>
    <x v="92"/>
    <s v="Cumplido"/>
    <s v="01:08"/>
    <x v="1"/>
    <s v="00:00"/>
    <s v="Cumplido"/>
    <d v="1899-12-30T00:00:59"/>
    <s v="Cumplido"/>
  </r>
  <r>
    <s v="INC000000512676"/>
    <s v="RE: solicitud de permisos"/>
    <s v="SOPORTE OFIMÁTICO"/>
    <s v="Baja"/>
    <s v="Cerrado"/>
    <s v="RNEC-MESA NIVEL 1"/>
    <s v="LINA MARIA CRUZ BARRAGAN"/>
    <m/>
    <m/>
    <x v="24"/>
    <x v="1149"/>
    <d v="2020-01-23T00:00:00"/>
    <d v="1899-12-30T11:44:26"/>
    <d v="2020-01-23T00:00:00"/>
    <d v="1899-12-30T14:43:37"/>
    <x v="109"/>
    <s v="Cumplido"/>
    <s v="00:11"/>
    <x v="2"/>
    <s v="00:01"/>
    <s v="Cumplido"/>
    <d v="1899-12-30T00:01:29"/>
    <s v="Cumplido"/>
  </r>
  <r>
    <s v="INC000000512690"/>
    <s v="DEVICE HAS STOPPED RESPONDING TO POLLS. PUU_REGISTRADURIA-MUNICIPAL_VILLAGARZON_PUTUMAYO"/>
    <s v="CONECTIVIDAD WAN"/>
    <s v="Alta"/>
    <s v="Cerrado"/>
    <s v="RNEC-MONITOREO NIVEL 1"/>
    <s v="MAGDA LISETHE DUQUE GAMBA"/>
    <m/>
    <m/>
    <x v="24"/>
    <x v="1150"/>
    <d v="2020-01-23T00:00:00"/>
    <d v="1899-12-30T12:02:45"/>
    <d v="2020-01-23T00:00:00"/>
    <d v="1899-12-30T15:47:01"/>
    <x v="109"/>
    <s v="Incumplido"/>
    <s v="03:41"/>
    <x v="0"/>
    <s v="00:00"/>
    <s v="Cumplido"/>
    <d v="1899-12-30T00:00:00"/>
    <s v="Cumplido"/>
  </r>
  <r>
    <s v="INC000000512704"/>
    <s v="Falla de Navegación"/>
    <s v="CONECTIVIDAD LAN"/>
    <s v="Media"/>
    <s v="Cerrado"/>
    <s v="RNEC-SOPORTE SITIO NIVEL 1"/>
    <s v="JUAN FELIPE CAICEDO BARRETO"/>
    <m/>
    <m/>
    <x v="24"/>
    <x v="1151"/>
    <d v="2020-01-23T00:00:00"/>
    <d v="1899-12-30T11:38:27"/>
    <d v="2020-01-23T00:00:00"/>
    <d v="1899-12-30T12:04:19"/>
    <x v="59"/>
    <s v="Cumplido"/>
    <s v="00:28"/>
    <x v="1"/>
    <s v="00:02"/>
    <s v="Cumplido"/>
    <d v="1899-12-30T00:02:40"/>
    <s v="Cumplido"/>
  </r>
  <r>
    <s v="INC000000512712"/>
    <s v="DEVICE HAS STOPPED RESPONDING TO POLLS. BOG_REGISTRADURIA-MUNICIPAL_ZIPACON_CUNDINAMARCA"/>
    <s v="CONECTIVIDAD WAN"/>
    <s v="Alta"/>
    <s v="Cerrado"/>
    <s v="RNEC-MONITOREO NIVEL 1"/>
    <s v="MAGDA LISETHE DUQUE GAMBA"/>
    <m/>
    <m/>
    <x v="24"/>
    <x v="1152"/>
    <d v="2020-01-23T00:00:00"/>
    <d v="1899-12-30T11:47:41"/>
    <d v="2020-01-23T00:00:00"/>
    <d v="1899-12-30T15:55:22"/>
    <x v="109"/>
    <s v="Incumplido"/>
    <s v="04:05"/>
    <x v="0"/>
    <s v="00:00"/>
    <s v="Cumplido"/>
    <d v="1899-12-30T00:00:00"/>
    <s v="Cumplido"/>
  </r>
  <r>
    <s v="INC000000512719"/>
    <s v="DEVICE HAS STOPPED RESPONDING TO POLLS. VVC_REGISTRADURIA_BARRANCA_DE_UPIA"/>
    <s v="CONECTIVIDAD WAN"/>
    <s v="Alta"/>
    <s v="Cerrado"/>
    <s v="RNEC-MONITOREO NIVEL 1"/>
    <s v="CINDY PAOLA RUIZ NIÑO"/>
    <m/>
    <m/>
    <x v="24"/>
    <x v="1153"/>
    <d v="2020-01-23T00:00:00"/>
    <d v="1899-12-30T11:53:44"/>
    <d v="2020-01-23T00:00:00"/>
    <d v="1899-12-30T17:35:59"/>
    <x v="103"/>
    <s v="Cumplido"/>
    <s v="00:12"/>
    <x v="0"/>
    <s v="00:00"/>
    <s v="Cumplido"/>
    <d v="1899-12-30T00:00:00"/>
    <s v="Cumplido"/>
  </r>
  <r>
    <s v="INC000000512736"/>
    <s v="DEVICE HAS STOPPED RESPONDING TO POLLS. BOG_REGISTRADURIA-MUNICIPAL_PASCA_CUNDINAMARCA"/>
    <s v="CONECTIVIDAD WAN"/>
    <s v="Alta"/>
    <s v="Cerrado"/>
    <s v="RNEC-NIVEL 2 WAN"/>
    <s v="IVAN ANDRES DIAZ BARRETO"/>
    <m/>
    <m/>
    <x v="24"/>
    <x v="1154"/>
    <d v="2020-01-23T00:00:00"/>
    <d v="1899-12-30T12:23:50"/>
    <d v="2020-01-23T00:00:00"/>
    <d v="1899-12-30T16:35:50"/>
    <x v="109"/>
    <s v="Incumplido"/>
    <s v="04:12"/>
    <x v="0"/>
    <s v="00:00"/>
    <s v="Cumplido"/>
    <d v="1899-12-30T00:00:00"/>
    <s v="Cumplido"/>
  </r>
  <r>
    <s v="INC000000512741"/>
    <s v="DEVICE HAS STOPPED RESPONDING TO POLLS. SKTJ_REGISTRADURIA_GAMEZA"/>
    <s v="CONECTIVIDAD WAN"/>
    <s v="Alta"/>
    <s v="Cerrado"/>
    <s v="RNEC-MONITOREO NIVEL 1"/>
    <s v="GIAN CARLO TOVAR RAMIREZ"/>
    <m/>
    <m/>
    <x v="24"/>
    <x v="1155"/>
    <d v="2020-01-23T00:00:00"/>
    <d v="1899-12-30T12:36:56"/>
    <d v="2020-01-23T00:00:00"/>
    <d v="1899-12-30T14:54:37"/>
    <x v="109"/>
    <s v="Incumplido"/>
    <s v="02:17"/>
    <x v="0"/>
    <s v="00:00"/>
    <s v="Cumplido"/>
    <d v="1899-12-30T00:00:00"/>
    <s v="Cumplido"/>
  </r>
  <r>
    <s v="INC000000512745"/>
    <s v="RE: Seguimiento técnico por no llegada de correos - Urgente"/>
    <s v="CORREO ELECTRÓNICO"/>
    <s v="Baja"/>
    <s v="Cerrado"/>
    <s v="RNEC-MESA NIVEL 1"/>
    <s v="JUAN FELIPE CAICEDO BARRETO"/>
    <m/>
    <m/>
    <x v="24"/>
    <x v="1156"/>
    <d v="2020-01-23T00:00:00"/>
    <d v="1899-12-30T12:56:38"/>
    <d v="2020-01-24T00:00:00"/>
    <d v="1899-12-30T14:33:56"/>
    <x v="115"/>
    <s v="Cumplido"/>
    <s v="23:09"/>
    <x v="2"/>
    <s v="00:01"/>
    <s v="Cumplido"/>
    <d v="1899-12-30T00:01:02"/>
    <s v="Cumplido"/>
  </r>
  <r>
    <s v="INC000000512749"/>
    <s v="DEVICE HAS STOPPED RESPONDING TO POLLS. IBE_REGISTRADURIA_MUN_VILLAHERMOSA"/>
    <s v="CONECTIVIDAD WAN"/>
    <s v="Alta"/>
    <s v="Cerrado"/>
    <s v="RNEC-MONITOREO NIVEL 1"/>
    <s v="GIAN CARLO TOVAR RAMIREZ"/>
    <m/>
    <m/>
    <x v="24"/>
    <x v="1157"/>
    <d v="2020-01-23T00:00:00"/>
    <d v="1899-12-30T13:01:02"/>
    <d v="2020-01-23T00:00:00"/>
    <d v="1899-12-30T15:01:14"/>
    <x v="109"/>
    <s v="Incumplido"/>
    <s v="02:00"/>
    <x v="0"/>
    <s v="00:00"/>
    <s v="Cumplido"/>
    <d v="1899-12-30T00:00:00"/>
    <s v="Cumplido"/>
  </r>
  <r>
    <s v="INC000000512750"/>
    <s v="DEVICE HAS STOPPED RESPONDING TO POLLS. CZU_REGISTRADURIA-MUNICIPAL_BUENAVISTA_SUCRE"/>
    <s v="CONECTIVIDAD WAN"/>
    <s v="Alta"/>
    <s v="Cerrado"/>
    <s v="RNEC-MONITOREO NIVEL 1"/>
    <s v="GIAN CARLO TOVAR RAMIREZ"/>
    <m/>
    <m/>
    <x v="24"/>
    <x v="1158"/>
    <d v="2020-01-23T00:00:00"/>
    <d v="1899-12-30T13:05:03"/>
    <d v="2020-01-23T00:00:00"/>
    <d v="1899-12-30T15:07:55"/>
    <x v="109"/>
    <s v="Incumplido"/>
    <s v="02:02"/>
    <x v="0"/>
    <s v="00:00"/>
    <s v="Cumplido"/>
    <d v="1899-12-30T00:00:00"/>
    <s v="Cumplido"/>
  </r>
  <r>
    <s v="INC000000512754"/>
    <s v="DEVICE HAS STOPPED RESPONDING TO POLLS. AUC_REGISTRADURIA-MUNICIPAL_TAME_ARAUCA"/>
    <s v="CONECTIVIDAD WAN"/>
    <s v="Alta"/>
    <s v="Cerrado"/>
    <s v="RNEC-MONITOREO NIVEL 1"/>
    <s v="JOHANNA MILENA SALAMANCA RINCON"/>
    <m/>
    <m/>
    <x v="24"/>
    <x v="1159"/>
    <d v="2020-01-23T00:00:00"/>
    <d v="1899-12-30T13:13:04"/>
    <d v="2020-01-23T00:00:00"/>
    <d v="1899-12-30T23:41:12"/>
    <x v="113"/>
    <s v="Incumplido"/>
    <s v="02:56"/>
    <x v="0"/>
    <s v="00:00"/>
    <s v="Cumplido"/>
    <d v="1899-12-30T00:00:00"/>
    <s v="Cumplido"/>
  </r>
  <r>
    <s v="INC000000512758"/>
    <s v="DEVICE HAS STOPPED RESPONDING TO POLLS. BOG_REGISTRADURIA-MUNICIPAL_TENJO_CUNDINAMARCA"/>
    <s v="CONECTIVIDAD WAN"/>
    <s v="Alta"/>
    <s v="Cerrado"/>
    <s v="RNEC-NIVEL 2 WAN"/>
    <s v="LAURA VIVIANA GARNICA SALAZAR"/>
    <m/>
    <m/>
    <x v="24"/>
    <x v="1160"/>
    <d v="2020-01-23T00:00:00"/>
    <d v="1899-12-30T13:20:06"/>
    <d v="2020-01-24T00:00:00"/>
    <d v="1899-12-30T18:07:40"/>
    <x v="57"/>
    <s v="Incumplido"/>
    <s v="28:24"/>
    <x v="0"/>
    <s v="00:00"/>
    <s v="Cumplido"/>
    <d v="1899-12-30T00:00:00"/>
    <s v="Cumplido"/>
  </r>
  <r>
    <s v="INC000000512763"/>
    <s v="DEVICE HAS STOPPED RESPONDING TO POLLS. UIB_REGISTRADURIA_MUN_ALTO_BAUDO_CHOCO"/>
    <s v="CONECTIVIDAD WAN"/>
    <s v="Alta"/>
    <s v="Cerrado"/>
    <s v="RNEC-MONITOREO NIVEL 1"/>
    <s v="ALBA YINET CORREDOR ESTEPA"/>
    <m/>
    <m/>
    <x v="24"/>
    <x v="1161"/>
    <d v="2020-01-23T00:00:00"/>
    <d v="1899-12-30T13:26:08"/>
    <d v="2020-01-23T00:00:00"/>
    <d v="1899-12-30T16:31:03"/>
    <x v="109"/>
    <s v="Incumplido"/>
    <s v="03:04"/>
    <x v="0"/>
    <s v="00:00"/>
    <s v="Cumplido"/>
    <d v="1899-12-30T00:00:00"/>
    <s v="Cumplido"/>
  </r>
  <r>
    <s v="INC000000512767"/>
    <s v="Problemas de Red"/>
    <s v="CONECTIVIDAD LAN"/>
    <s v="Baja"/>
    <s v="Cerrado"/>
    <s v="RNEC-MESA NIVEL 1"/>
    <s v="DIEGO FERNANDO ARCINIEGAS GUALTEROS"/>
    <m/>
    <m/>
    <x v="24"/>
    <x v="1162"/>
    <d v="2020-01-23T00:00:00"/>
    <d v="1899-12-30T13:34:59"/>
    <d v="2020-01-23T00:00:00"/>
    <d v="1899-12-30T13:37:45"/>
    <x v="92"/>
    <s v="Cumplido"/>
    <s v="00:06"/>
    <x v="1"/>
    <s v="00:03"/>
    <s v="Cumplido"/>
    <d v="1899-12-30T00:03:37"/>
    <s v="Cumplido"/>
  </r>
  <r>
    <s v="INC000000512768"/>
    <s v="DEVICE HAS STOPPED RESPONDING TO POLLS. AUC_DELEGACION-DEPARTAMENTAL_ARAUCA"/>
    <s v="CONECTIVIDAD WAN"/>
    <s v="Alta"/>
    <s v="Cerrado"/>
    <s v="RNEC-MONITOREO NIVEL 1"/>
    <s v="JOHANNA MILENA SALAMANCA RINCON"/>
    <m/>
    <m/>
    <x v="24"/>
    <x v="1163"/>
    <d v="2020-01-23T00:00:00"/>
    <d v="1899-12-30T13:31:08"/>
    <d v="2020-01-23T00:00:00"/>
    <d v="1899-12-30T23:43:49"/>
    <x v="113"/>
    <s v="Cumplido"/>
    <s v="00:13"/>
    <x v="0"/>
    <s v="00:00"/>
    <s v="Cumplido"/>
    <d v="1899-12-30T00:00:00"/>
    <s v="Cumplido"/>
  </r>
  <r>
    <s v="INC000000512776"/>
    <s v="DEVICE HAS STOPPED RESPONDING TO POLLS. CTG_REGISTRADURIA-MUNICIPAL_SANTA-ROSA_BOLIVAR"/>
    <s v="CONECTIVIDAD WAN"/>
    <s v="Alta"/>
    <s v="Cerrado"/>
    <s v="RNEC-MONITOREO NIVEL 1"/>
    <s v="MAGDA LISETHE DUQUE GAMBA"/>
    <m/>
    <m/>
    <x v="24"/>
    <x v="1164"/>
    <d v="2020-01-23T00:00:00"/>
    <d v="1899-12-30T13:44:12"/>
    <d v="2020-01-23T00:00:00"/>
    <d v="1899-12-30T16:28:12"/>
    <x v="109"/>
    <s v="Incumplido"/>
    <s v="02:38"/>
    <x v="0"/>
    <s v="00:00"/>
    <s v="Cumplido"/>
    <d v="1899-12-30T00:00:00"/>
    <s v="Cumplido"/>
  </r>
  <r>
    <s v="INC000000512814"/>
    <s v="DEVICE HAS STOPPED RESPONDING TO POLLS. UIB_REGISTRADURIA_MUN_SIPI_CHOCO"/>
    <s v="CONECTIVIDAD WAN"/>
    <s v="Alta"/>
    <s v="Cerrado"/>
    <s v="RNEC-MONITOREO NIVEL 1"/>
    <s v="CINDY PAOLA RUIZ NIÑO"/>
    <m/>
    <m/>
    <x v="24"/>
    <x v="380"/>
    <d v="2020-01-23T00:00:00"/>
    <d v="1899-12-30T12:25:51"/>
    <d v="2020-01-23T00:00:00"/>
    <d v="1899-12-30T18:49:53"/>
    <x v="114"/>
    <s v="Cumplido"/>
    <s v="00:14"/>
    <x v="0"/>
    <s v="00:00"/>
    <s v="Cumplido"/>
    <d v="1899-12-30T00:00:00"/>
    <s v="Cumplido"/>
  </r>
  <r>
    <s v="INC000000512819"/>
    <s v="DEVICE HAS STOPPED RESPONDING TO POLLS. EYP_REGISTRADURIA-MUNICIPAL_MANI_CASANARE"/>
    <s v="CONECTIVIDAD WAN"/>
    <s v="Alta"/>
    <s v="Cerrado"/>
    <s v="RNEC-MONITOREO NIVEL 1"/>
    <s v="GIAN CARLO TOVAR RAMIREZ"/>
    <m/>
    <m/>
    <x v="24"/>
    <x v="1165"/>
    <d v="2020-01-23T00:00:00"/>
    <d v="1899-12-30T12:32:54"/>
    <d v="2020-01-23T00:00:00"/>
    <d v="1899-12-30T15:13:54"/>
    <x v="109"/>
    <s v="Incumplido"/>
    <s v="02:41"/>
    <x v="0"/>
    <s v="00:00"/>
    <s v="Cumplido"/>
    <d v="1899-12-30T00:00:00"/>
    <s v="Cumplido"/>
  </r>
  <r>
    <s v="INC000000512828"/>
    <s v="DEVICE HAS STOPPED RESPONDING TO POLLS. CZU_REGISTRADURIA-MUNICIPAL_SAN-PEDRO_SUCRE"/>
    <s v="CONECTIVIDAD WAN"/>
    <s v="Alta"/>
    <s v="Cerrado"/>
    <s v="RNEC-MONITOREO NIVEL 1"/>
    <s v="GIAN CARLO TOVAR RAMIREZ"/>
    <m/>
    <m/>
    <x v="24"/>
    <x v="1166"/>
    <d v="2020-01-23T00:00:00"/>
    <d v="1899-12-30T13:04:02"/>
    <d v="2020-01-23T00:00:00"/>
    <d v="1899-12-30T15:19:59"/>
    <x v="109"/>
    <s v="Incumplido"/>
    <s v="02:15"/>
    <x v="0"/>
    <s v="00:00"/>
    <s v="Cumplido"/>
    <d v="1899-12-30T00:00:00"/>
    <s v="Cumplido"/>
  </r>
  <r>
    <s v="INC000000512840"/>
    <s v="DEVICE HAS STOPPED RESPONDING TO POLLS. VUP_REGISTRADURIA_TAMALAMEQUE"/>
    <s v="CONECTIVIDAD WAN"/>
    <s v="Alta"/>
    <s v="Cerrado"/>
    <s v="RNEC-MONITOREO NIVEL 1"/>
    <s v="MAGDA LISETHE DUQUE GAMBA"/>
    <m/>
    <m/>
    <x v="24"/>
    <x v="1167"/>
    <d v="2020-01-23T00:00:00"/>
    <d v="1899-12-30T13:19:07"/>
    <d v="2020-01-23T00:00:00"/>
    <d v="1899-12-30T17:08:48"/>
    <x v="103"/>
    <s v="Incumplido"/>
    <s v="03:46"/>
    <x v="0"/>
    <s v="00:00"/>
    <s v="Cumplido"/>
    <d v="1899-12-30T00:00:00"/>
    <s v="Cumplido"/>
  </r>
  <r>
    <s v="INC000000512850"/>
    <s v="DEVICE HAS STOPPED RESPONDING TO POLLS. CTG_REGISTRADURIA-MUNICIPAL_VILLANUEVA_BOLIVAR"/>
    <s v="CONECTIVIDAD WAN"/>
    <s v="Alta"/>
    <s v="Cerrado"/>
    <s v="RNEC-MONITOREO NIVEL 1"/>
    <s v="ALBA YINET CORREDOR ESTEPA"/>
    <m/>
    <m/>
    <x v="24"/>
    <x v="1168"/>
    <d v="2020-01-23T00:00:00"/>
    <d v="1899-12-30T13:43:11"/>
    <d v="2020-01-23T00:00:00"/>
    <d v="1899-12-30T16:43:17"/>
    <x v="109"/>
    <s v="Incumplido"/>
    <s v="03:00"/>
    <x v="0"/>
    <s v="00:00"/>
    <s v="Cumplido"/>
    <d v="1899-12-30T00:00:00"/>
    <s v="Cumplido"/>
  </r>
  <r>
    <s v="INC000000512862"/>
    <s v="Usuaria Tiene problemas de Inicio de Sesión"/>
    <s v="DIRECTORIO ACTIVO"/>
    <s v="Baja"/>
    <s v="Cerrado"/>
    <s v="RNEC-MESA NIVEL 1"/>
    <s v="DIEGO FERNANDO ARCINIEGAS GUALTEROS"/>
    <m/>
    <m/>
    <x v="24"/>
    <x v="1169"/>
    <d v="2020-01-23T00:00:00"/>
    <d v="1899-12-30T14:13:27"/>
    <d v="2020-01-23T00:00:00"/>
    <d v="1899-12-30T14:13:48"/>
    <x v="109"/>
    <s v="Cumplido"/>
    <s v="00:03"/>
    <x v="1"/>
    <s v="00:02"/>
    <s v="Cumplido"/>
    <d v="1899-12-30T00:02:48"/>
    <s v="Cumplido"/>
  </r>
  <r>
    <s v="INC000000512867"/>
    <s v="Falla Correo"/>
    <s v="CORREO ELECTRÓNICO"/>
    <s v="Media"/>
    <s v="Cerrado"/>
    <s v="RNEC-SOPORTE SITIO NIVEL 1"/>
    <s v="HERMAN STEVEN BERMUDEZ CELY"/>
    <m/>
    <m/>
    <x v="24"/>
    <x v="1170"/>
    <d v="2020-01-23T00:00:00"/>
    <d v="1899-12-30T14:23:34"/>
    <d v="2020-01-23T00:00:00"/>
    <d v="1899-12-30T15:38:32"/>
    <x v="109"/>
    <s v="Cumplido"/>
    <s v="01:18"/>
    <x v="1"/>
    <s v="00:03"/>
    <s v="Cumplido"/>
    <d v="1899-12-30T00:03:06"/>
    <s v="Cumplido"/>
  </r>
  <r>
    <s v="INC000000512876"/>
    <s v="DEVICE HAS STOPPED RESPONDING TO POLLS. CTG_REGISTRADURIA-MUNICIPAL_MONTECRISTO_BOLIVAR"/>
    <s v="CONECTIVIDAD WAN"/>
    <s v="Alta"/>
    <s v="Cerrado"/>
    <s v="RNEC-MONITOREO NIVEL 1"/>
    <s v="MAGDA LISETHE DUQUE GAMBA"/>
    <m/>
    <m/>
    <x v="24"/>
    <x v="1171"/>
    <d v="2020-01-23T00:00:00"/>
    <d v="1899-12-30T14:33:32"/>
    <d v="2020-01-23T00:00:00"/>
    <d v="1899-12-30T17:16:32"/>
    <x v="103"/>
    <s v="Incumplido"/>
    <s v="02:39"/>
    <x v="0"/>
    <s v="00:00"/>
    <s v="Cumplido"/>
    <d v="1899-12-30T00:00:00"/>
    <s v="Cumplido"/>
  </r>
  <r>
    <s v="INC000000512891"/>
    <s v="Problmeas Inicio de Sesión"/>
    <s v="DIRECTORIO ACTIVO"/>
    <s v="Baja"/>
    <s v="Cerrado"/>
    <s v="RNEC-SOPORTE SITIO NIVEL 1"/>
    <s v="HERMAN STEVEN BERMUDEZ CELY"/>
    <m/>
    <m/>
    <x v="24"/>
    <x v="1172"/>
    <d v="2020-01-23T00:00:00"/>
    <d v="1899-12-30T15:04:56"/>
    <d v="2020-01-23T00:00:00"/>
    <d v="1899-12-30T15:57:50"/>
    <x v="109"/>
    <s v="Cumplido"/>
    <s v="00:56"/>
    <x v="1"/>
    <s v="00:03"/>
    <s v="Cumplido"/>
    <d v="1899-12-30T00:03:18"/>
    <s v="Cumplido"/>
  </r>
  <r>
    <s v="INC000000512897"/>
    <s v="DEVICE HAS STOPPED RESPONDING TO POLLS. SMR_REGISTRADURIA_MUN_EL_BANCO_MAGDALENA"/>
    <s v="CONECTIVIDAD WAN"/>
    <s v="Alta"/>
    <s v="Cerrado"/>
    <s v="RNEC-MONITOREO NIVEL 1"/>
    <s v="MAGDA LISETHE DUQUE GAMBA"/>
    <m/>
    <m/>
    <x v="24"/>
    <x v="1173"/>
    <d v="2020-01-23T00:00:00"/>
    <d v="1899-12-30T15:08:39"/>
    <d v="2020-01-23T00:00:00"/>
    <d v="1899-12-30T17:23:25"/>
    <x v="103"/>
    <s v="Incumplido"/>
    <s v="02:14"/>
    <x v="0"/>
    <s v="00:00"/>
    <s v="Cumplido"/>
    <d v="1899-12-30T00:00:00"/>
    <s v="Cumplido"/>
  </r>
  <r>
    <s v="INC000000512907"/>
    <s v="DEVICE HAS STOPPED RESPONDING TO POLLS. AUC_REGISTRADURIA-MUNICIPAL_ARAUQUITA_ARAUCA"/>
    <s v="CONECTIVIDAD WAN"/>
    <s v="Alta"/>
    <s v="Cerrado"/>
    <s v="RNEC-MONITOREO NIVEL 1"/>
    <s v="DIEGO ARMANDO ROMERO RODRIGUEZ"/>
    <m/>
    <m/>
    <x v="24"/>
    <x v="1174"/>
    <d v="2020-01-23T00:00:00"/>
    <d v="1899-12-30T12:16:48"/>
    <d v="2020-01-24T00:00:00"/>
    <d v="1899-12-30T14:18:33"/>
    <x v="33"/>
    <s v="Cumplido"/>
    <s v="00:19"/>
    <x v="0"/>
    <s v="00:00"/>
    <s v="Cumplido"/>
    <d v="1899-12-30T00:00:00"/>
    <s v="Cumplido"/>
  </r>
  <r>
    <s v="INC000000512908"/>
    <s v="DEVICE HAS STOPPED RESPONDING TO POLLS. MDE_REGISTRADURIA_MUN_VIGIA_FUERTE_ANTIOQUIA"/>
    <s v="CONECTIVIDAD WAN"/>
    <s v="Alta"/>
    <s v="Cerrado"/>
    <s v="RNEC-MONITOREO NIVEL 1"/>
    <s v="DIEGO ARMANDO ROMERO RODRIGUEZ"/>
    <m/>
    <m/>
    <x v="24"/>
    <x v="1174"/>
    <d v="2020-01-23T00:00:00"/>
    <d v="1899-12-30T12:16:48"/>
    <d v="2020-01-24T00:00:00"/>
    <d v="1899-12-30T14:23:10"/>
    <x v="33"/>
    <s v="Cumplido"/>
    <s v="00:08"/>
    <x v="0"/>
    <s v="00:00"/>
    <s v="Cumplido"/>
    <d v="1899-12-30T00:00:00"/>
    <s v="Cumplido"/>
  </r>
  <r>
    <s v="INC000000512919"/>
    <s v="DEVICE HAS STOPPED RESPONDING TO POLLS. SKTJ_REGISTRADURIA_TOPAGA"/>
    <s v="CONECTIVIDAD WAN"/>
    <s v="Alta"/>
    <s v="Cerrado"/>
    <s v="RNEC-MONITOREO NIVEL 1"/>
    <s v="GIAN CARLO TOVAR RAMIREZ"/>
    <m/>
    <m/>
    <x v="24"/>
    <x v="1175"/>
    <d v="2020-01-23T00:00:00"/>
    <d v="1899-12-30T12:26:53"/>
    <d v="2020-01-23T00:00:00"/>
    <d v="1899-12-30T15:25:46"/>
    <x v="109"/>
    <s v="Incumplido"/>
    <s v="02:58"/>
    <x v="0"/>
    <s v="00:00"/>
    <s v="Cumplido"/>
    <d v="1899-12-30T00:00:00"/>
    <s v="Cumplido"/>
  </r>
  <r>
    <s v="INC000000512923"/>
    <s v="DEVICE HAS STOPPED RESPONDING TO POLLS. UIB_REGISTRADURIA_MUN_BOJAYA_CHOCO"/>
    <s v="CONECTIVIDAD WAN"/>
    <s v="Alta"/>
    <s v="Cerrado"/>
    <s v="RNEC-MONITOREO NIVEL 1"/>
    <s v="GIAN CARLO TOVAR RAMIREZ"/>
    <m/>
    <m/>
    <x v="24"/>
    <x v="1176"/>
    <d v="2020-01-23T00:00:00"/>
    <d v="1899-12-30T12:30:53"/>
    <d v="2020-01-23T00:00:00"/>
    <d v="1899-12-30T15:30:14"/>
    <x v="109"/>
    <s v="Incumplido"/>
    <s v="02:59"/>
    <x v="0"/>
    <s v="00:00"/>
    <s v="Cumplido"/>
    <d v="1899-12-30T00:00:00"/>
    <s v="Cumplido"/>
  </r>
  <r>
    <s v="INC000000512926"/>
    <s v="DEVICE HAS STOPPED RESPONDING TO POLLS. PSO_REGISTRADURIA_CUMBAL"/>
    <s v="CONECTIVIDAD WAN"/>
    <s v="Alta"/>
    <s v="Cerrado"/>
    <s v="RNEC-MONITOREO NIVEL 1"/>
    <s v="GIAN CARLO TOVAR RAMIREZ"/>
    <m/>
    <m/>
    <x v="24"/>
    <x v="1177"/>
    <d v="2020-01-23T00:00:00"/>
    <d v="1899-12-30T12:31:54"/>
    <d v="2020-01-23T00:00:00"/>
    <d v="1899-12-30T12:46:46"/>
    <x v="92"/>
    <s v="Cumplido"/>
    <s v="00:14"/>
    <x v="0"/>
    <s v="00:00"/>
    <s v="Cumplido"/>
    <d v="1899-12-30T00:00:00"/>
    <s v="Cumplido"/>
  </r>
  <r>
    <s v="INC000000512934"/>
    <s v="DEVICE HAS STOPPED RESPONDING TO POLLS. UIB_REGISTRADURIA_MUN_RIO_SUCIO_CHOCO"/>
    <s v="CONECTIVIDAD WAN"/>
    <s v="Alta"/>
    <s v="Cerrado"/>
    <s v="RNEC-MONITOREO NIVEL 1"/>
    <s v="GIAN CARLO TOVAR RAMIREZ"/>
    <m/>
    <m/>
    <x v="24"/>
    <x v="1178"/>
    <d v="2020-01-23T00:00:00"/>
    <d v="1899-12-30T12:34:56"/>
    <d v="2020-01-23T00:00:00"/>
    <d v="1899-12-30T15:36:50"/>
    <x v="109"/>
    <s v="Incumplido"/>
    <s v="03:01"/>
    <x v="0"/>
    <s v="00:00"/>
    <s v="Cumplido"/>
    <d v="1899-12-30T00:00:00"/>
    <s v="Cumplido"/>
  </r>
  <r>
    <s v="INC000000512935"/>
    <s v="DEVICE HAS STOPPED RESPONDING TO POLLS. VUP_PUERTO_BELLO_NABUZIMAKE"/>
    <s v="CONECTIVIDAD WAN"/>
    <s v="Alta"/>
    <s v="Cerrado"/>
    <s v="RNEC-MONITOREO NIVEL 1"/>
    <s v="GIAN CARLO TOVAR RAMIREZ"/>
    <m/>
    <m/>
    <x v="24"/>
    <x v="1179"/>
    <d v="2020-01-23T00:00:00"/>
    <d v="1899-12-30T12:35:55"/>
    <d v="2020-01-23T00:00:00"/>
    <d v="1899-12-30T15:39:55"/>
    <x v="109"/>
    <s v="Incumplido"/>
    <s v="03:04"/>
    <x v="0"/>
    <s v="00:00"/>
    <s v="Cumplido"/>
    <d v="1899-12-30T00:00:00"/>
    <s v="Cumplido"/>
  </r>
  <r>
    <s v="INC000000512937"/>
    <s v="DEVICE HAS STOPPED RESPONDING TO POLLS. GUS_REGISTRADURIA_MUN_CUBARA_BOYACA"/>
    <s v="CONECTIVIDAD WAN"/>
    <s v="Alta"/>
    <s v="Cerrado"/>
    <s v="RNEC-MONITOREO NIVEL 1"/>
    <s v="DIEGO ARMANDO ROMERO RODRIGUEZ"/>
    <m/>
    <m/>
    <x v="24"/>
    <x v="1155"/>
    <d v="2020-01-23T00:00:00"/>
    <d v="1899-12-30T12:36:56"/>
    <d v="2020-01-24T00:00:00"/>
    <d v="1899-12-30T14:27:10"/>
    <x v="33"/>
    <s v="Incumplido"/>
    <s v="03:13"/>
    <x v="0"/>
    <s v="00:00"/>
    <s v="Cumplido"/>
    <d v="1899-12-30T00:00:00"/>
    <s v="Cumplido"/>
  </r>
  <r>
    <s v="INC000000512940"/>
    <s v="DEVICE HAS STOPPED RESPONDING TO POLLS. BAQ_REGISTRADURIA-AUXILIAR_RIOMAR_ATLANTICO"/>
    <s v="CONECTIVIDAD WAN"/>
    <s v="Alta"/>
    <s v="Cerrado"/>
    <s v="RNEC-NIVEL 2 WAN"/>
    <s v="IVAN ANDRES DIAZ BARRETO"/>
    <m/>
    <m/>
    <x v="24"/>
    <x v="1180"/>
    <d v="2020-01-23T00:00:00"/>
    <d v="1899-12-30T12:39:59"/>
    <d v="2020-01-27T00:00:00"/>
    <d v="1899-12-30T08:16:00"/>
    <x v="116"/>
    <s v="Incumplido"/>
    <s v="90:38"/>
    <x v="0"/>
    <s v="00:00"/>
    <s v="Cumplido"/>
    <d v="1899-12-30T00:00:00"/>
    <s v="Cumplido"/>
  </r>
  <r>
    <s v="INC000000512950"/>
    <s v="DEVICE HAS STOPPED RESPONDING TO POLLS. PSO_REGISTRADURIA_ROBERTO_PAYAN_NARINO"/>
    <s v="CONECTIVIDAD WAN"/>
    <s v="Alta"/>
    <s v="Cerrado"/>
    <s v="RNEC-MONITOREO NIVEL 1"/>
    <s v="DIEGO ARMANDO ROMERO RODRIGUEZ"/>
    <m/>
    <m/>
    <x v="24"/>
    <x v="1181"/>
    <d v="2020-01-23T00:00:00"/>
    <d v="1899-12-30T12:53:59"/>
    <d v="2020-01-24T00:00:00"/>
    <d v="1899-12-30T17:34:15"/>
    <x v="57"/>
    <s v="Incumplido"/>
    <s v="03:02"/>
    <x v="0"/>
    <s v="00:00"/>
    <s v="Cumplido"/>
    <d v="1899-12-30T00:00:00"/>
    <s v="Cumplido"/>
  </r>
  <r>
    <s v="INC000000512960"/>
    <s v="DEVICE HAS STOPPED RESPONDING TO POLLS. VUP_REGISTRADURIA_SAN_ALBERTO"/>
    <s v="CONECTIVIDAD WAN"/>
    <s v="Alta"/>
    <s v="Cerrado"/>
    <s v="RNEC-MONITOREO NIVEL 1"/>
    <s v="ALBA YINET CORREDOR ESTEPA"/>
    <m/>
    <m/>
    <x v="24"/>
    <x v="1182"/>
    <d v="2020-01-23T00:00:00"/>
    <d v="1899-12-30T14:13:30"/>
    <d v="2020-01-23T00:00:00"/>
    <d v="1899-12-30T16:58:54"/>
    <x v="103"/>
    <s v="Incumplido"/>
    <s v="02:45"/>
    <x v="0"/>
    <s v="00:00"/>
    <s v="Cumplido"/>
    <d v="1899-12-30T00:00:00"/>
    <s v="Cumplido"/>
  </r>
  <r>
    <s v="INC000000512974"/>
    <s v="problemas de Inicio de Sesión"/>
    <s v="DIRECTORIO ACTIVO"/>
    <s v="Baja"/>
    <s v="Cerrado"/>
    <s v="RNEC-MESA NIVEL 1"/>
    <s v="DIEGO FERNANDO ARCINIEGAS GUALTEROS"/>
    <m/>
    <m/>
    <x v="24"/>
    <x v="1183"/>
    <d v="2020-01-23T00:00:00"/>
    <d v="1899-12-30T14:50:35"/>
    <d v="2020-01-23T00:00:00"/>
    <d v="1899-12-30T14:51:59"/>
    <x v="109"/>
    <s v="Cumplido"/>
    <s v="00:02"/>
    <x v="1"/>
    <s v="00:01"/>
    <s v="Cumplido"/>
    <d v="1899-12-30T00:01:21"/>
    <s v="Cumplido"/>
  </r>
  <r>
    <s v="INC000000512982"/>
    <s v="DEVICE HAS STOPPED RESPONDING TO POLLS. ANT_REGISTRADURIA_MURINDO"/>
    <s v="CONECTIVIDAD WAN"/>
    <s v="Alta"/>
    <s v="Cerrado"/>
    <s v="RNEC-MONITOREO NIVEL 1"/>
    <s v="ALBA YINET CORREDOR ESTEPA"/>
    <m/>
    <m/>
    <x v="24"/>
    <x v="1184"/>
    <d v="2020-01-23T00:00:00"/>
    <d v="1899-12-30T15:05:38"/>
    <d v="2020-01-23T00:00:00"/>
    <d v="1899-12-30T17:07:36"/>
    <x v="103"/>
    <s v="Incumplido"/>
    <s v="02:01"/>
    <x v="0"/>
    <s v="00:00"/>
    <s v="Cumplido"/>
    <d v="1899-12-30T00:00:00"/>
    <s v="Cumplido"/>
  </r>
  <r>
    <s v="INC000000512988"/>
    <s v="DEVICE HAS STOPPED RESPONDING TO POLLS. VVC_REGISTRADURIA_SAN_JUAN_ARAMA"/>
    <s v="CONECTIVIDAD WAN"/>
    <s v="Alta"/>
    <s v="Cerrado"/>
    <s v="RNEC-MONITOREO NIVEL 1"/>
    <s v="ALBA YINET CORREDOR ESTEPA"/>
    <m/>
    <m/>
    <x v="24"/>
    <x v="278"/>
    <d v="2020-01-23T00:00:00"/>
    <d v="1899-12-30T15:09:39"/>
    <d v="2020-01-23T00:00:00"/>
    <d v="1899-12-30T18:06:31"/>
    <x v="103"/>
    <s v="Incumplido"/>
    <s v="02:56"/>
    <x v="0"/>
    <s v="00:00"/>
    <s v="Cumplido"/>
    <d v="1899-12-30T00:00:00"/>
    <s v="Cumplido"/>
  </r>
  <r>
    <s v="INC000000513014"/>
    <s v="Fallas apertura de archivos"/>
    <s v="SOPORTE OFIMÁTICO"/>
    <s v="Media"/>
    <s v="Cerrado"/>
    <s v="RNEC-MESA NIVEL 1"/>
    <s v="LINA MARIA CRUZ BARRAGAN"/>
    <m/>
    <m/>
    <x v="24"/>
    <x v="1185"/>
    <d v="2020-01-23T00:00:00"/>
    <d v="1899-12-30T15:06:37"/>
    <d v="2020-01-23T00:00:00"/>
    <d v="1899-12-30T15:09:17"/>
    <x v="109"/>
    <s v="Cumplido"/>
    <s v="00:05"/>
    <x v="1"/>
    <s v="00:02"/>
    <s v="Cumplido"/>
    <d v="1899-12-30T00:00:00"/>
    <s v="Cumplido"/>
  </r>
  <r>
    <s v="INC000000513022"/>
    <s v="DEVICE HAS STOPPED RESPONDING TO POLLS. MTR_REGISTRADURIA-MUNICIPAL_PUERTO-ESCONDIDO_CORDOBA"/>
    <s v="CONECTIVIDAD WAN"/>
    <s v="Alta"/>
    <s v="Cerrado"/>
    <s v="RNEC-MONITOREO NIVEL 1"/>
    <s v="DIEGO ARMANDO ROMERO RODRIGUEZ"/>
    <m/>
    <m/>
    <x v="24"/>
    <x v="1186"/>
    <d v="2020-01-23T00:00:00"/>
    <d v="1899-12-30T15:17:43"/>
    <d v="2020-01-24T00:00:00"/>
    <d v="1899-12-30T14:31:09"/>
    <x v="115"/>
    <s v="Incumplido"/>
    <s v="02:14"/>
    <x v="0"/>
    <s v="00:00"/>
    <s v="Cumplido"/>
    <d v="1899-12-30T00:00:00"/>
    <s v="Cumplido"/>
  </r>
  <r>
    <s v="INC000000513033"/>
    <s v="DEVICE HAS STOPPED RESPONDING TO POLLS. BOG_REGISTRADURIA-MUNICIPAL_TOCAIMA_CUNDINAMARCA"/>
    <s v="CONECTIVIDAD WAN"/>
    <s v="Alta"/>
    <s v="Cerrado"/>
    <s v="RNEC-MONITOREO NIVEL 1"/>
    <s v="CINDY PAOLA RUIZ NIÑO"/>
    <m/>
    <m/>
    <x v="24"/>
    <x v="1187"/>
    <d v="2020-01-23T00:00:00"/>
    <d v="1899-12-30T15:36:51"/>
    <d v="2020-01-23T00:00:00"/>
    <d v="1899-12-30T18:44:07"/>
    <x v="114"/>
    <s v="Cumplido"/>
    <s v="00:28"/>
    <x v="0"/>
    <s v="00:00"/>
    <s v="Cumplido"/>
    <d v="1899-12-30T00:00:00"/>
    <s v="Cumplido"/>
  </r>
  <r>
    <s v="INC000000513038"/>
    <s v="DEVICE HAS STOPPED RESPONDING TO POLLS. BOG_REGISTRADURIA-MUNICIPAL_MACHETA_CUNDINAMARCA"/>
    <s v="CONECTIVIDAD WAN"/>
    <s v="Alta"/>
    <s v="Cerrado"/>
    <s v="RNEC-NIVEL 2 WAN"/>
    <s v="IVAN ANDRES DIAZ BARRETO"/>
    <m/>
    <m/>
    <x v="24"/>
    <x v="1188"/>
    <d v="2020-01-23T00:00:00"/>
    <d v="1899-12-30T15:40:51"/>
    <d v="2020-01-24T00:00:00"/>
    <d v="1899-12-30T08:22:49"/>
    <x v="75"/>
    <s v="Incumplido"/>
    <s v="16:41"/>
    <x v="0"/>
    <s v="00:00"/>
    <s v="Cumplido"/>
    <d v="1899-12-30T00:00:00"/>
    <s v="Cumplido"/>
  </r>
  <r>
    <s v="INC000000513047"/>
    <s v="DEVICE HAS STOPPED RESPONDING TO POLLS. CTG_REGISTRADURIA-MUNICIPAL_ZAMBRANO_BOLIVAR"/>
    <s v="CONECTIVIDAD WAN"/>
    <s v="Alta"/>
    <s v="Cerrado"/>
    <s v="RNEC-MONITOREO NIVEL 1"/>
    <s v="DIEGO ARMANDO ROMERO RODRIGUEZ"/>
    <m/>
    <m/>
    <x v="24"/>
    <x v="1189"/>
    <d v="2020-01-23T00:00:00"/>
    <d v="1899-12-30T16:03:57"/>
    <d v="2020-01-24T00:00:00"/>
    <d v="1899-12-30T14:38:01"/>
    <x v="115"/>
    <s v="Cumplido"/>
    <s v="00:33"/>
    <x v="0"/>
    <s v="00:00"/>
    <s v="Cumplido"/>
    <d v="1899-12-30T00:00:00"/>
    <s v="Cumplido"/>
  </r>
  <r>
    <s v="INC000000513053"/>
    <s v="DEVICE HAS STOPPED RESPONDING TO POLLS. BOG_REGISTRADURIA-MUNICIPAL_GUATAVITA_CUNDINAMARCA"/>
    <s v="CONECTIVIDAD WAN"/>
    <s v="Alta"/>
    <s v="Cerrado"/>
    <s v="RNEC-MONITOREO NIVEL 1"/>
    <s v="GIAN CARLO TOVAR RAMIREZ"/>
    <m/>
    <m/>
    <x v="24"/>
    <x v="1190"/>
    <d v="2020-01-23T00:00:00"/>
    <d v="1899-12-30T16:12:00"/>
    <d v="2020-01-23T00:00:00"/>
    <d v="1899-12-30T16:22:54"/>
    <x v="109"/>
    <s v="Cumplido"/>
    <s v="00:10"/>
    <x v="0"/>
    <s v="00:00"/>
    <s v="Cumplido"/>
    <d v="1899-12-30T00:00:00"/>
    <s v="Cumplido"/>
  </r>
  <r>
    <s v="INC000000513056"/>
    <s v="DEVICE HAS STOPPED RESPONDING TO POLLS. BOG_REGISTRADURIA-MUNICIPAL_GUASCA_CUNDINAMARCA"/>
    <s v="CONECTIVIDAD WAN"/>
    <s v="Alta"/>
    <s v="Cerrado"/>
    <s v="RNEC-MONITOREO NIVEL 1"/>
    <s v="DIEGO ARMANDO ROMERO RODRIGUEZ"/>
    <m/>
    <m/>
    <x v="24"/>
    <x v="1191"/>
    <d v="2020-01-23T00:00:00"/>
    <d v="1899-12-30T16:13:01"/>
    <d v="2020-01-24T00:00:00"/>
    <d v="1899-12-30T15:22:04"/>
    <x v="115"/>
    <s v="Incumplido"/>
    <s v="02:01"/>
    <x v="0"/>
    <s v="00:00"/>
    <s v="Cumplido"/>
    <d v="1899-12-30T00:00:00"/>
    <s v="Cumplido"/>
  </r>
  <r>
    <s v="INC000000513060"/>
    <s v="DEVICE HAS STOPPED RESPONDING TO POLLS. BOG_REGISTRADURIA-MUNICIPAL_SILVANIA_CUNDINAMARCA"/>
    <s v="CONECTIVIDAD WAN"/>
    <s v="Alta"/>
    <s v="Cerrado"/>
    <s v="RNEC-MONITOREO NIVEL 1"/>
    <s v="MAGDA LISETHE DUQUE GAMBA"/>
    <m/>
    <m/>
    <x v="24"/>
    <x v="275"/>
    <d v="2020-01-23T00:00:00"/>
    <d v="1899-12-30T16:16:02"/>
    <d v="2020-01-24T00:00:00"/>
    <d v="1899-12-30T08:55:30"/>
    <x v="75"/>
    <s v="Cumplido"/>
    <s v="01:41"/>
    <x v="0"/>
    <s v="00:00"/>
    <s v="Cumplido"/>
    <d v="1899-12-30T00:00:00"/>
    <s v="Cumplido"/>
  </r>
  <r>
    <s v="INC000000513068"/>
    <s v="DEVICE HAS STOPPED RESPONDING TO POLLS. PUU_REGISTRADURIA-MUNICIPAL_VALLE-DEL-GUAMUEZ_PUTUMAYO"/>
    <s v="CONECTIVIDAD WAN"/>
    <s v="Alta"/>
    <s v="Cerrado"/>
    <s v="RNEC-MONITOREO NIVEL 1"/>
    <s v="ALBA YINET CORREDOR ESTEPA"/>
    <m/>
    <m/>
    <x v="24"/>
    <x v="1192"/>
    <d v="2020-01-23T00:00:00"/>
    <d v="1899-12-30T16:28:52"/>
    <d v="2020-01-24T00:00:00"/>
    <d v="1899-12-30T08:30:24"/>
    <x v="75"/>
    <s v="Cumplido"/>
    <s v="01:26"/>
    <x v="0"/>
    <s v="00:00"/>
    <s v="Cumplido"/>
    <d v="1899-12-30T00:00:00"/>
    <s v="Cumplido"/>
  </r>
  <r>
    <s v="INC000000513070"/>
    <s v="DEVICE HAS STOPPED RESPONDING TO POLLS. BGA_REGISTRADURIA-MUNICIPAL_EL-CARMEN-DEL-CHUCURI_SANTANDER"/>
    <s v="CONECTIVIDAD WAN"/>
    <s v="Alta"/>
    <s v="Cerrado"/>
    <s v="RNEC-NIVEL 2 WAN"/>
    <s v="JORGE LUIS ROJAS DURAN"/>
    <m/>
    <m/>
    <x v="24"/>
    <x v="1193"/>
    <d v="2020-01-23T00:00:00"/>
    <d v="1899-12-30T16:29:52"/>
    <d v="2020-01-27T00:00:00"/>
    <d v="1899-12-30T08:34:34"/>
    <x v="101"/>
    <s v="Cumplido"/>
    <s v="01:25"/>
    <x v="0"/>
    <s v="00:00"/>
    <s v="Cumplido"/>
    <d v="1899-12-30T00:00:00"/>
    <s v="Cumplido"/>
  </r>
  <r>
    <s v="INC000000513071"/>
    <s v="DEVICE HAS STOPPED RESPONDING TO POLLS. GUS_REGISTRADURIA_MUN_GARAGOA_BOYACA"/>
    <s v="CONECTIVIDAD WAN"/>
    <s v="Alta"/>
    <s v="Cerrado"/>
    <s v="RNEC-MONITOREO NIVEL 1"/>
    <s v="DIEGO ARMANDO ROMERO RODRIGUEZ"/>
    <m/>
    <m/>
    <x v="24"/>
    <x v="1194"/>
    <d v="2020-01-23T00:00:00"/>
    <d v="1899-12-30T16:30:53"/>
    <d v="2020-01-24T00:00:00"/>
    <d v="1899-12-30T15:29:19"/>
    <x v="115"/>
    <s v="Cumplido"/>
    <s v="00:16"/>
    <x v="0"/>
    <s v="00:00"/>
    <s v="Cumplido"/>
    <d v="1899-12-30T00:00:00"/>
    <s v="Cumplido"/>
  </r>
  <r>
    <s v="INC000000513072"/>
    <s v="DEVICE HAS STOPPED RESPONDING TO POLLS. CTG_REGISTRADURIA-MUNICIPAL_SAN-JACINTO_BOLIVAR"/>
    <s v="CONECTIVIDAD WAN"/>
    <s v="Alta"/>
    <s v="Cerrado"/>
    <s v="RNEC-MONITOREO NIVEL 1"/>
    <s v="MAGDA LISETHE DUQUE GAMBA"/>
    <m/>
    <m/>
    <x v="24"/>
    <x v="1195"/>
    <d v="2020-01-23T00:00:00"/>
    <d v="1899-12-30T16:31:53"/>
    <d v="2020-01-23T00:00:00"/>
    <d v="1899-12-30T17:53:45"/>
    <x v="103"/>
    <s v="Cumplido"/>
    <s v="01:21"/>
    <x v="0"/>
    <s v="00:00"/>
    <s v="Cumplido"/>
    <d v="1899-12-30T00:00:00"/>
    <s v="Cumplido"/>
  </r>
  <r>
    <s v="INC000000513115"/>
    <s v="DEVICE HAS STOPPED RESPONDING TO POLLS. SMR_REGISTRADURIA_TENERIFE_MAGDALENA"/>
    <s v="CONECTIVIDAD WAN"/>
    <s v="Alta"/>
    <s v="Cerrado"/>
    <s v="RNEC-MONITOREO NIVEL 1"/>
    <s v="ALBA YINET CORREDOR ESTEPA"/>
    <m/>
    <m/>
    <x v="24"/>
    <x v="206"/>
    <d v="2020-01-23T00:00:00"/>
    <d v="1899-12-30T15:37:50"/>
    <d v="2020-01-23T00:00:00"/>
    <d v="1899-12-30T17:57:54"/>
    <x v="103"/>
    <s v="Incumplido"/>
    <s v="02:20"/>
    <x v="0"/>
    <s v="00:00"/>
    <s v="Cumplido"/>
    <d v="1899-12-30T00:00:00"/>
    <s v="Cumplido"/>
  </r>
  <r>
    <s v="INC000000513116"/>
    <s v="DEVICE HAS STOPPED RESPONDING TO POLLS. BOG_REGISTRADURIA-MUNICIPAL_TIBIRITA_CUNDINAMARCA"/>
    <s v="CONECTIVIDAD WAN"/>
    <s v="Alta"/>
    <s v="Cerrado"/>
    <s v="RNEC-MONITOREO NIVEL 1"/>
    <s v="JOHANNA MILENA SALAMANCA RINCON"/>
    <m/>
    <m/>
    <x v="24"/>
    <x v="1196"/>
    <d v="2020-01-23T00:00:00"/>
    <d v="1899-12-30T15:39:51"/>
    <d v="2020-01-24T00:00:00"/>
    <d v="1899-12-30T00:00:15"/>
    <x v="113"/>
    <s v="Incumplido"/>
    <s v="02:26"/>
    <x v="0"/>
    <s v="00:00"/>
    <s v="Cumplido"/>
    <d v="1899-12-30T00:00:00"/>
    <s v="Cumplido"/>
  </r>
  <r>
    <s v="INC000000513126"/>
    <s v="DEVICE HAS STOPPED RESPONDING TO POLLS. VUP_REGISTRADURIA_CHIRIGUANA_CESAR"/>
    <s v="CONECTIVIDAD WAN"/>
    <s v="Alta"/>
    <s v="Cerrado"/>
    <s v="RNEC-MONITOREO NIVEL 1"/>
    <s v="ALBA YINET CORREDOR ESTEPA"/>
    <m/>
    <m/>
    <x v="24"/>
    <x v="1197"/>
    <d v="2020-01-23T00:00:00"/>
    <d v="1899-12-30T15:57:57"/>
    <d v="2020-01-23T00:00:00"/>
    <d v="1899-12-30T18:02:02"/>
    <x v="103"/>
    <s v="Incumplido"/>
    <s v="02:04"/>
    <x v="0"/>
    <s v="00:00"/>
    <s v="Cumplido"/>
    <d v="1899-12-30T00:00:00"/>
    <s v="Cumplido"/>
  </r>
  <r>
    <s v="INC000000513132"/>
    <s v="DEVICE HAS STOPPED RESPONDING TO POLLS. CTG_REGISTRADURIA-MUNICIPAL_SAN-ESTANISLAO_BOLIVAR"/>
    <s v="CONECTIVIDAD WAN"/>
    <s v="Alta"/>
    <s v="Cerrado"/>
    <s v="RNEC-MONITOREO NIVEL 1"/>
    <s v="DIEGO ARMANDO ROMERO RODRIGUEZ"/>
    <m/>
    <m/>
    <x v="24"/>
    <x v="1194"/>
    <d v="2020-01-23T00:00:00"/>
    <d v="1899-12-30T16:30:53"/>
    <d v="2020-01-24T00:00:00"/>
    <d v="1899-12-30T15:33:46"/>
    <x v="115"/>
    <s v="Cumplido"/>
    <s v="01:12"/>
    <x v="0"/>
    <s v="00:00"/>
    <s v="Cumplido"/>
    <d v="1899-12-30T00:00:00"/>
    <s v="Cumplido"/>
  </r>
  <r>
    <s v="INC000000513166"/>
    <s v="DEVICE HAS STOPPED RESPONDING TO POLLS. PDA_DELEGACION-DEPARTAMENTAL_GUAINIA"/>
    <s v="CONECTIVIDAD WAN"/>
    <s v="Alta"/>
    <s v="Cerrado"/>
    <s v="RNEC-MONITOREO NIVEL 1"/>
    <s v="ALBA YINET CORREDOR ESTEPA"/>
    <m/>
    <m/>
    <x v="24"/>
    <x v="1198"/>
    <d v="2020-01-23T00:00:00"/>
    <d v="1899-12-30T18:26:57"/>
    <d v="2020-01-27T00:00:00"/>
    <d v="1899-12-30T09:54:29"/>
    <x v="101"/>
    <s v="Incumplido"/>
    <s v="02:41"/>
    <x v="0"/>
    <s v="00:00"/>
    <s v="Cumplido"/>
    <d v="1899-12-30T00:00:00"/>
    <s v="Cumplido"/>
  </r>
  <r>
    <s v="INC000000513204"/>
    <s v="DEVICE HAS STOPPED RESPONDING TO POLLS. BOG_REGISTRADURIA-MUNICIPAL_APULO_CUNDINAMARCA"/>
    <s v="CONECTIVIDAD WAN"/>
    <s v="Alta"/>
    <s v="Cerrado"/>
    <s v="RNEC-MONITOREO NIVEL 1"/>
    <s v="ALBA YINET CORREDOR ESTEPA"/>
    <m/>
    <m/>
    <x v="24"/>
    <x v="1199"/>
    <d v="2020-01-23T00:00:00"/>
    <d v="1899-12-30T15:35:49"/>
    <d v="2020-01-23T00:00:00"/>
    <d v="1899-12-30T17:14:21"/>
    <x v="103"/>
    <s v="Cumplido"/>
    <s v="01:38"/>
    <x v="0"/>
    <s v="00:00"/>
    <s v="Cumplido"/>
    <d v="1899-12-30T00:00:00"/>
    <s v="Cumplido"/>
  </r>
  <r>
    <s v="INC000000513205"/>
    <s v="DEVICE HAS STOPPED RESPONDING TO POLLS. BOG_REGISTRADURIA-MUNICIPAL_JERUSALEN_CUNDINAMARCA"/>
    <s v="CONECTIVIDAD WAN"/>
    <s v="Alta"/>
    <s v="Cerrado"/>
    <s v="RNEC-MONITOREO NIVEL 1"/>
    <s v="MAGDA LISETHE DUQUE GAMBA"/>
    <m/>
    <m/>
    <x v="24"/>
    <x v="1200"/>
    <d v="2020-01-23T00:00:00"/>
    <d v="1899-12-30T15:36:50"/>
    <d v="2020-01-24T00:00:00"/>
    <d v="1899-12-30T09:03:02"/>
    <x v="75"/>
    <s v="Incumplido"/>
    <s v="02:25"/>
    <x v="0"/>
    <s v="00:00"/>
    <s v="Cumplido"/>
    <d v="1899-12-30T00:00:00"/>
    <s v="Cumplido"/>
  </r>
  <r>
    <s v="INC000000513207"/>
    <s v="Falla Carpeta compartida"/>
    <s v="CONECTIVIDAD LAN"/>
    <s v="Media"/>
    <s v="Cerrado"/>
    <s v="RNEC-SOPORTE SITIO NIVEL 1"/>
    <s v="HERMAN STEVEN BERMUDEZ CELY"/>
    <m/>
    <m/>
    <x v="24"/>
    <x v="1201"/>
    <d v="2020-01-23T00:00:00"/>
    <d v="1899-12-30T15:41:12"/>
    <d v="2020-01-23T00:00:00"/>
    <d v="1899-12-30T15:59:43"/>
    <x v="109"/>
    <s v="Cumplido"/>
    <s v="00:18"/>
    <x v="1"/>
    <s v="00:00"/>
    <s v="Cumplido"/>
    <d v="1899-12-30T00:00:00"/>
    <s v="Cumplido"/>
  </r>
  <r>
    <s v="INC000000513228"/>
    <s v="DEVICE HAS STOPPED RESPONDING TO POLLS. MDE_REGISTRADURIA_MUN_URAMITA_ANTIOQUIA"/>
    <s v="CONECTIVIDAD WAN"/>
    <s v="Alta"/>
    <s v="Cerrado"/>
    <s v="RNEC-MONITOREO NIVEL 1"/>
    <s v="DIEGO ARMANDO ROMERO RODRIGUEZ"/>
    <m/>
    <m/>
    <x v="24"/>
    <x v="1202"/>
    <d v="2020-01-23T00:00:00"/>
    <d v="1899-12-30T16:17:02"/>
    <d v="2020-01-24T00:00:00"/>
    <d v="1899-12-30T09:04:59"/>
    <x v="75"/>
    <s v="Cumplido"/>
    <s v="00:11"/>
    <x v="0"/>
    <s v="00:00"/>
    <s v="Cumplido"/>
    <d v="1899-12-30T00:00:00"/>
    <s v="Cumplido"/>
  </r>
  <r>
    <s v="INC000000513229"/>
    <s v="DEVICE HAS STOPPED RESPONDING TO POLLS. MZL_REGISTRADURIA-MUNICIPAL_PALESTINA_CALDAS"/>
    <s v="CONECTIVIDAD WAN"/>
    <s v="Alta"/>
    <s v="Cerrado"/>
    <s v="RNEC-MONITOREO NIVEL 1"/>
    <s v="ALBA YINET CORREDOR ESTEPA"/>
    <m/>
    <m/>
    <x v="24"/>
    <x v="1203"/>
    <d v="2020-01-23T00:00:00"/>
    <d v="1899-12-30T16:18:03"/>
    <d v="2020-01-24T00:00:00"/>
    <d v="1899-12-30T09:01:19"/>
    <x v="75"/>
    <s v="Cumplido"/>
    <s v="01:27"/>
    <x v="0"/>
    <s v="00:00"/>
    <s v="Cumplido"/>
    <d v="1899-12-30T00:00:00"/>
    <s v="Cumplido"/>
  </r>
  <r>
    <s v="INC000000513232"/>
    <s v="DEVICE HAS STOPPED RESPONDING TO POLLS. BOG_REGISTRADURIA-MUNICIPAL_GRANADA_CUNDINAMARCA"/>
    <s v="CONECTIVIDAD WAN"/>
    <s v="Alta"/>
    <s v="Cerrado"/>
    <s v="RNEC-MONITOREO NIVEL 1"/>
    <s v="MAGDA LISETHE DUQUE GAMBA"/>
    <m/>
    <m/>
    <x v="24"/>
    <x v="1204"/>
    <d v="2020-01-23T00:00:00"/>
    <d v="1899-12-30T16:21:03"/>
    <d v="2020-01-24T00:00:00"/>
    <d v="1899-12-30T09:19:09"/>
    <x v="75"/>
    <s v="Cumplido"/>
    <s v="01:44"/>
    <x v="0"/>
    <s v="00:00"/>
    <s v="Cumplido"/>
    <d v="1899-12-30T00:00:00"/>
    <s v="Cumplido"/>
  </r>
  <r>
    <s v="INC000000513237"/>
    <s v="DEVICE HAS STOPPED RESPONDING TO POLLS. CTG_REGISTRADURIA-MUNICIPAL_BARRANCO-DE-LOBA_BOLIVAR"/>
    <s v="CONECTIVIDAD WAN"/>
    <s v="Alta"/>
    <s v="Cerrado"/>
    <s v="RNEC-MONITOREO NIVEL 1"/>
    <s v="DIEGO ARMANDO ROMERO RODRIGUEZ"/>
    <m/>
    <m/>
    <x v="24"/>
    <x v="1205"/>
    <d v="2020-01-23T00:00:00"/>
    <d v="1899-12-30T16:27:56"/>
    <d v="2020-01-24T00:00:00"/>
    <d v="1899-12-30T15:37:15"/>
    <x v="115"/>
    <s v="Cumplido"/>
    <s v="00:06"/>
    <x v="0"/>
    <s v="00:00"/>
    <s v="Cumplido"/>
    <d v="1899-12-30T00:00:00"/>
    <s v="Cumplido"/>
  </r>
  <r>
    <s v="INC000000513655"/>
    <s v="Falla VPN"/>
    <s v="VPN SSL"/>
    <s v="Media"/>
    <s v="Cerrado"/>
    <s v="RNEC-MESA NIVEL 1"/>
    <s v="JUAN MAURICIO FORERO LUQUE"/>
    <m/>
    <m/>
    <x v="25"/>
    <x v="1206"/>
    <d v="2020-01-24T00:00:00"/>
    <d v="1899-12-30T08:37:47"/>
    <d v="2020-01-24T00:00:00"/>
    <d v="1899-12-30T08:39:51"/>
    <x v="75"/>
    <s v="Cumplido"/>
    <s v="00:05"/>
    <x v="1"/>
    <s v="00:03"/>
    <s v="Cumplido"/>
    <d v="1899-12-30T00:03:09"/>
    <s v="Cumplido"/>
  </r>
  <r>
    <s v="INC000000513670"/>
    <s v="DEVICE HAS STOPPED RESPONDING TO POLLS. MDE_REGISTRADURIA_MUN_COCORNA"/>
    <s v="CONECTIVIDAD WAN"/>
    <s v="Alta"/>
    <s v="Cerrado"/>
    <s v="RNEC-NIVEL 2 WAN"/>
    <s v="ALEXANDER URQUIJO TIMARAN"/>
    <m/>
    <m/>
    <x v="25"/>
    <x v="1207"/>
    <d v="2020-01-24T00:00:00"/>
    <d v="1899-12-30T08:51:57"/>
    <d v="2020-01-24T00:00:00"/>
    <d v="1899-12-30T18:02:38"/>
    <x v="57"/>
    <s v="Cumplido"/>
    <s v="01:23"/>
    <x v="0"/>
    <s v="00:00"/>
    <s v="Cumplido"/>
    <d v="1899-12-30T00:00:00"/>
    <s v="Cumplido"/>
  </r>
  <r>
    <s v="INC000000513671"/>
    <s v="DEVICE HAS STOPPED RESPONDING TO POLLS. MTR_REGISTRADURIA-MUNICIPAL_SAN-ANDRES-SOTAVENTO_CORDOBA"/>
    <s v="CONECTIVIDAD WAN"/>
    <s v="Alta"/>
    <s v="Cerrado"/>
    <s v="RNEC-MONITOREO NIVEL 1"/>
    <s v="DIEGO ARMANDO ROMERO RODRIGUEZ"/>
    <m/>
    <m/>
    <x v="25"/>
    <x v="1207"/>
    <d v="2020-01-24T00:00:00"/>
    <d v="1899-12-30T08:51:57"/>
    <d v="2020-01-24T00:00:00"/>
    <d v="1899-12-30T15:42:17"/>
    <x v="115"/>
    <s v="Incumplido"/>
    <s v="06:50"/>
    <x v="0"/>
    <s v="00:00"/>
    <s v="Cumplido"/>
    <d v="1899-12-30T00:00:00"/>
    <s v="Cumplido"/>
  </r>
  <r>
    <s v="INC000000513673"/>
    <s v="DEVICE HAS STOPPED RESPONDING TO POLLS. BGA_REGISTRADURIA-MUNICIPAL_GUAPOTA_SANTANDER"/>
    <s v="CONECTIVIDAD WAN"/>
    <s v="Alta"/>
    <s v="Cerrado"/>
    <s v="RNEC-MONITOREO NIVEL 1"/>
    <s v="ALBA YINET CORREDOR ESTEPA"/>
    <m/>
    <m/>
    <x v="25"/>
    <x v="1208"/>
    <d v="2020-01-24T00:00:00"/>
    <d v="1899-12-30T08:51:58"/>
    <d v="2020-01-24T00:00:00"/>
    <d v="1899-12-30T11:24:07"/>
    <x v="110"/>
    <s v="Incumplido"/>
    <s v="02:32"/>
    <x v="0"/>
    <s v="00:00"/>
    <s v="Cumplido"/>
    <d v="1899-12-30T00:00:00"/>
    <s v="Cumplido"/>
  </r>
  <r>
    <s v="INC000000513677"/>
    <s v="DEVICE HAS STOPPED RESPONDING TO POLLS. SKTJ_REGISTRADURIA_SORACA"/>
    <s v="CONECTIVIDAD WAN"/>
    <s v="Alta"/>
    <s v="Cerrado"/>
    <s v="RNEC-MONITOREO NIVEL 1"/>
    <s v="MAGDA LISETHE DUQUE GAMBA"/>
    <m/>
    <m/>
    <x v="25"/>
    <x v="672"/>
    <d v="2020-01-24T00:00:00"/>
    <d v="1899-12-30T08:52:55"/>
    <d v="2020-01-24T00:00:00"/>
    <d v="1899-12-30T09:33:45"/>
    <x v="75"/>
    <s v="Cumplido"/>
    <s v="00:33"/>
    <x v="0"/>
    <s v="00:00"/>
    <s v="Cumplido"/>
    <d v="1899-12-30T00:00:00"/>
    <s v="Cumplido"/>
  </r>
  <r>
    <s v="INC000000513678"/>
    <s v="DEVICE HAS STOPPED RESPONDING TO POLLS. PEI_REGISTRADURIA_APIA"/>
    <s v="CONECTIVIDAD WAN"/>
    <s v="Alta"/>
    <s v="Cerrado"/>
    <s v="RNEC-MONITOREO NIVEL 1"/>
    <s v="ALBA YINET CORREDOR ESTEPA"/>
    <m/>
    <m/>
    <x v="25"/>
    <x v="1209"/>
    <d v="2020-01-24T00:00:00"/>
    <d v="1899-12-30T08:52:56"/>
    <d v="2020-01-27T00:00:00"/>
    <d v="1899-12-30T11:37:10"/>
    <x v="117"/>
    <s v="Incumplido"/>
    <s v="02:32"/>
    <x v="0"/>
    <s v="00:00"/>
    <s v="Cumplido"/>
    <d v="1899-12-30T00:00:00"/>
    <s v="Cumplido"/>
  </r>
  <r>
    <s v="INC000000513679"/>
    <s v="DEVICE HAS STOPPED RESPONDING TO POLLS. ANT_REGISTRADURIA_MURINDO"/>
    <s v="CONECTIVIDAD WAN"/>
    <s v="Alta"/>
    <s v="Cerrado"/>
    <s v="RNEC-MONITOREO NIVEL 1"/>
    <s v="DIEGO ARMANDO ROMERO RODRIGUEZ"/>
    <m/>
    <m/>
    <x v="25"/>
    <x v="1209"/>
    <d v="2020-01-24T00:00:00"/>
    <d v="1899-12-30T08:52:56"/>
    <d v="2020-01-24T00:00:00"/>
    <d v="1899-12-30T18:05:53"/>
    <x v="57"/>
    <s v="Incumplido"/>
    <s v="02:40"/>
    <x v="0"/>
    <s v="00:00"/>
    <s v="Cumplido"/>
    <d v="1899-12-30T00:00:00"/>
    <s v="Cumplido"/>
  </r>
  <r>
    <s v="INC000000513687"/>
    <s v="DEVICE HAS STOPPED RESPONDING TO POLLS. PPN_REGISTRADURIA_MUN_PIAMONTE"/>
    <s v="CONECTIVIDAD WAN"/>
    <s v="Alta"/>
    <s v="Cerrado"/>
    <s v="RNEC-MONITOREO NIVEL 1"/>
    <s v="ALBA YINET CORREDOR ESTEPA"/>
    <m/>
    <m/>
    <x v="25"/>
    <x v="1210"/>
    <d v="2020-01-24T00:00:00"/>
    <d v="1899-12-30T09:05:57"/>
    <d v="2020-01-24T00:00:00"/>
    <d v="1899-12-30T14:31:31"/>
    <x v="115"/>
    <s v="Incumplido"/>
    <s v="05:25"/>
    <x v="0"/>
    <s v="00:00"/>
    <s v="Cumplido"/>
    <d v="1899-12-30T00:00:00"/>
    <s v="Cumplido"/>
  </r>
  <r>
    <s v="INC000000513722"/>
    <s v="Falla Navegación"/>
    <s v="CONECTIVIDAD LAN"/>
    <s v="Media"/>
    <s v="Cerrado"/>
    <s v="RNEC-SOPORTE SITIO NIVEL 1"/>
    <s v="HERMAN STEVEN BERMUDEZ CELY"/>
    <m/>
    <m/>
    <x v="25"/>
    <x v="1211"/>
    <d v="2020-01-24T00:00:00"/>
    <d v="1899-12-30T08:30:10"/>
    <d v="2020-01-24T00:00:00"/>
    <d v="1899-12-30T09:12:16"/>
    <x v="75"/>
    <s v="Cumplido"/>
    <s v="00:44"/>
    <x v="1"/>
    <s v="00:02"/>
    <s v="Cumplido"/>
    <d v="1899-12-30T00:02:19"/>
    <s v="Cumplido"/>
  </r>
  <r>
    <s v="INC000000513732"/>
    <s v="DEVICE HAS STOPPED RESPONDING TO POLLS. SMR_REGISTRADURIA_ZAPAYAN"/>
    <s v="CONECTIVIDAD WAN"/>
    <s v="Alta"/>
    <s v="Cerrado"/>
    <s v="RNEC-MONITOREO NIVEL 1"/>
    <s v="DIEGO ARMANDO ROMERO RODRIGUEZ"/>
    <m/>
    <m/>
    <x v="25"/>
    <x v="1212"/>
    <d v="2020-01-24T00:00:00"/>
    <d v="1899-12-30T08:46:52"/>
    <d v="2020-01-24T00:00:00"/>
    <d v="1899-12-30T15:48:07"/>
    <x v="115"/>
    <s v="Cumplido"/>
    <s v="00:18"/>
    <x v="0"/>
    <s v="00:00"/>
    <s v="Cumplido"/>
    <d v="1899-12-30T00:00:00"/>
    <s v="Cumplido"/>
  </r>
  <r>
    <s v="INC000000513736"/>
    <s v="DEVICE HAS STOPPED RESPONDING TO POLLS. BOG_REGISTRADURIA-MUNICIPAL_UNE_CUNDINAMARCA"/>
    <s v="CONECTIVIDAD WAN"/>
    <s v="Alta"/>
    <s v="Cerrado"/>
    <s v="RNEC-MONITOREO NIVEL 1"/>
    <s v="DIEGO ARMANDO ROMERO RODRIGUEZ"/>
    <m/>
    <m/>
    <x v="25"/>
    <x v="1213"/>
    <d v="2020-01-24T00:00:00"/>
    <d v="1899-12-30T08:50:52"/>
    <d v="2020-01-24T00:00:00"/>
    <d v="1899-12-30T16:01:31"/>
    <x v="115"/>
    <s v="Incumplido"/>
    <s v="07:10"/>
    <x v="0"/>
    <s v="00:00"/>
    <s v="Cumplido"/>
    <d v="1899-12-30T00:00:00"/>
    <s v="Cumplido"/>
  </r>
  <r>
    <s v="INC000000513738"/>
    <s v="DEVICE HAS STOPPED RESPONDING TO POLLS. VVC_REGISTRADURIA_EL_CASTILLO"/>
    <s v="CONECTIVIDAD WAN"/>
    <s v="Alta"/>
    <s v="Cerrado"/>
    <s v="RNEC-MONITOREO NIVEL 1"/>
    <s v="MAGDA LISETHE DUQUE GAMBA"/>
    <m/>
    <m/>
    <x v="25"/>
    <x v="684"/>
    <d v="2020-01-24T00:00:00"/>
    <d v="1899-12-30T08:51:54"/>
    <d v="2020-01-24T00:00:00"/>
    <d v="1899-12-30T11:43:52"/>
    <x v="110"/>
    <s v="Incumplido"/>
    <s v="02:47"/>
    <x v="0"/>
    <s v="00:00"/>
    <s v="Cumplido"/>
    <d v="1899-12-30T00:00:00"/>
    <s v="Cumplido"/>
  </r>
  <r>
    <s v="INC000000513739"/>
    <s v="DEVICE HAS STOPPED RESPONDING TO POLLS. UIB_REGISTRADURIA_MUN_NUQUI_CHOCO"/>
    <s v="CONECTIVIDAD WAN"/>
    <s v="Alta"/>
    <s v="Cerrado"/>
    <s v="RNEC-MONITOREO NIVEL 1"/>
    <s v="GIAN CARLO TOVAR RAMIREZ"/>
    <m/>
    <m/>
    <x v="25"/>
    <x v="1214"/>
    <d v="2020-01-24T00:00:00"/>
    <d v="1899-12-30T08:51:55"/>
    <d v="2020-01-24T00:00:00"/>
    <d v="1899-12-30T09:18:47"/>
    <x v="75"/>
    <s v="Cumplido"/>
    <s v="00:26"/>
    <x v="0"/>
    <s v="00:00"/>
    <s v="Cumplido"/>
    <d v="1899-12-30T00:00:00"/>
    <s v="Cumplido"/>
  </r>
  <r>
    <s v="INC000000513740"/>
    <s v="DEVICE HAS STOPPED RESPONDING TO POLLS. SMR_REGISTRADURIA_TENERIFE_MAGDALENA"/>
    <s v="CONECTIVIDAD WAN"/>
    <s v="Alta"/>
    <s v="Cerrado"/>
    <s v="RNEC-MONITOREO NIVEL 1"/>
    <s v="DIEGO ARMANDO ROMERO RODRIGUEZ"/>
    <m/>
    <m/>
    <x v="25"/>
    <x v="1214"/>
    <d v="2020-01-24T00:00:00"/>
    <d v="1899-12-30T08:51:55"/>
    <d v="2020-01-24T00:00:00"/>
    <d v="1899-12-30T16:16:27"/>
    <x v="57"/>
    <s v="Incumplido"/>
    <s v="07:24"/>
    <x v="0"/>
    <s v="00:00"/>
    <s v="Cumplido"/>
    <d v="1899-12-30T00:00:00"/>
    <s v="Cumplido"/>
  </r>
  <r>
    <s v="INC000000513741"/>
    <s v="DEVICE HAS STOPPED RESPONDING TO POLLS. UIB_REGISTRADURIA_MUN_ALTO_BAUDO_CHOCO"/>
    <s v="CONECTIVIDAD WAN"/>
    <s v="Alta"/>
    <s v="Cerrado"/>
    <s v="RNEC-MONITOREO NIVEL 1"/>
    <s v="MAGDA LISETHE DUQUE GAMBA"/>
    <m/>
    <m/>
    <x v="25"/>
    <x v="1214"/>
    <d v="2020-01-24T00:00:00"/>
    <d v="1899-12-30T08:51:55"/>
    <d v="2020-01-24T00:00:00"/>
    <d v="1899-12-30T11:57:45"/>
    <x v="110"/>
    <s v="Incumplido"/>
    <s v="03:05"/>
    <x v="0"/>
    <s v="00:00"/>
    <s v="Cumplido"/>
    <d v="1899-12-30T00:00:00"/>
    <s v="Cumplido"/>
  </r>
  <r>
    <s v="INC000000513743"/>
    <s v="DEVICE HAS STOPPED RESPONDING TO POLLS. EYP_REGISTRADURIA-MUNICIPAL_SAN-LUIS-PALENQUE_CASANARE"/>
    <s v="CONECTIVIDAD WAN"/>
    <s v="Alta"/>
    <s v="Cerrado"/>
    <s v="RNEC-MONITOREO NIVEL 1"/>
    <s v="ALBA YINET CORREDOR ESTEPA"/>
    <m/>
    <m/>
    <x v="25"/>
    <x v="1208"/>
    <d v="2020-01-24T00:00:00"/>
    <d v="1899-12-30T08:51:58"/>
    <d v="2020-01-24T00:00:00"/>
    <d v="1899-12-30T11:53:23"/>
    <x v="110"/>
    <s v="Incumplido"/>
    <s v="03:01"/>
    <x v="0"/>
    <s v="00:00"/>
    <s v="Cumplido"/>
    <d v="1899-12-30T00:00:00"/>
    <s v="Cumplido"/>
  </r>
  <r>
    <s v="INC000000513744"/>
    <s v="DEVICE HAS STOPPED RESPONDING TO POLLS. EYP_REGISTRADURIA-MUNICIPAL_NUNCHIA_CASANARE"/>
    <s v="CONECTIVIDAD WAN"/>
    <s v="Alta"/>
    <s v="Cerrado"/>
    <s v="RNEC-MONITOREO NIVEL 1"/>
    <s v="ALBA YINET CORREDOR ESTEPA"/>
    <m/>
    <m/>
    <x v="25"/>
    <x v="1208"/>
    <d v="2020-01-24T00:00:00"/>
    <d v="1899-12-30T08:51:58"/>
    <d v="2020-01-27T00:00:00"/>
    <d v="1899-12-30T16:37:53"/>
    <x v="107"/>
    <s v="Incumplido"/>
    <s v="02:39"/>
    <x v="0"/>
    <s v="00:00"/>
    <s v="Cumplido"/>
    <d v="1899-12-30T00:00:00"/>
    <s v="Cumplido"/>
  </r>
  <r>
    <s v="INC000000513747"/>
    <s v="DEVICE HAS STOPPED RESPONDING TO POLLS. CTG_REGISTRADURIA-MUNICIPAL_SIMITI_BOLIVAR"/>
    <s v="CONECTIVIDAD WAN"/>
    <s v="Alta"/>
    <s v="Cerrado"/>
    <s v="RNEC-MONITOREO NIVEL 1"/>
    <s v="MAGDA LISETHE DUQUE GAMBA"/>
    <m/>
    <m/>
    <x v="25"/>
    <x v="1208"/>
    <d v="2020-01-24T00:00:00"/>
    <d v="1899-12-30T08:51:58"/>
    <d v="2020-01-24T00:00:00"/>
    <d v="1899-12-30T13:20:28"/>
    <x v="33"/>
    <s v="Incumplido"/>
    <s v="04:22"/>
    <x v="0"/>
    <s v="00:00"/>
    <s v="Cumplido"/>
    <d v="1899-12-30T00:00:00"/>
    <s v="Cumplido"/>
  </r>
  <r>
    <s v="INC000000513749"/>
    <s v="DEVICE HAS STOPPED RESPONDING TO POLLS. VUP_PUERTO_BELLO_NABUZIMAKE"/>
    <s v="CONECTIVIDAD WAN"/>
    <s v="Alta"/>
    <s v="Cerrado"/>
    <s v="RNEC-MONITOREO NIVEL 1"/>
    <s v="GIAN CARLO TOVAR RAMIREZ"/>
    <m/>
    <m/>
    <x v="25"/>
    <x v="1208"/>
    <d v="2020-01-24T00:00:00"/>
    <d v="1899-12-30T08:51:58"/>
    <d v="2020-01-24T00:00:00"/>
    <d v="1899-12-30T09:12:10"/>
    <x v="75"/>
    <s v="Cumplido"/>
    <s v="00:20"/>
    <x v="0"/>
    <s v="00:00"/>
    <s v="Cumplido"/>
    <d v="1899-12-30T00:00:00"/>
    <s v="Cumplido"/>
  </r>
  <r>
    <s v="INC000000513750"/>
    <s v="DEVICE HAS STOPPED RESPONDING TO POLLS. PSO_REGISTRADURIA-MUNICIPAL_GUACHUCAL_NARINO"/>
    <s v="CONECTIVIDAD WAN"/>
    <s v="Alta"/>
    <s v="Cerrado"/>
    <s v="RNEC-NIVEL 2 WAN"/>
    <s v="LAURA VIVIANA GARNICA SALAZAR"/>
    <m/>
    <m/>
    <x v="25"/>
    <x v="672"/>
    <d v="2020-01-24T00:00:00"/>
    <d v="1899-12-30T08:52:55"/>
    <d v="2020-01-27T00:00:00"/>
    <d v="1899-12-30T08:40:09"/>
    <x v="101"/>
    <s v="Cumplido"/>
    <s v="00:25"/>
    <x v="0"/>
    <s v="00:00"/>
    <s v="Cumplido"/>
    <d v="1899-12-30T00:00:00"/>
    <s v="Cumplido"/>
  </r>
  <r>
    <s v="INC000000513753"/>
    <s v="DEVICE HAS STOPPED RESPONDING TO POLLS. CTG_REGISTRADURIA-MUNICIPAL_CORDOBA_BOLIVAR"/>
    <s v="CONECTIVIDAD WAN"/>
    <s v="Alta"/>
    <s v="Cerrado"/>
    <s v="RNEC-MONITOREO NIVEL 1"/>
    <s v="ALBA YINET CORREDOR ESTEPA"/>
    <m/>
    <m/>
    <x v="25"/>
    <x v="672"/>
    <d v="2020-01-24T00:00:00"/>
    <d v="1899-12-30T08:52:55"/>
    <d v="2020-01-27T00:00:00"/>
    <d v="1899-12-30T11:34:38"/>
    <x v="117"/>
    <s v="Incumplido"/>
    <s v="04:38"/>
    <x v="0"/>
    <s v="00:00"/>
    <s v="Cumplido"/>
    <d v="1899-12-30T00:00:00"/>
    <s v="Cumplido"/>
  </r>
  <r>
    <s v="INC000000513755"/>
    <s v="DEVICE HAS STOPPED RESPONDING TO POLLS. CTG_REGISTRADURIA-MUNICIPAL_SANTA-ROSA-DEL-SUR_BOLIVAR"/>
    <s v="CONECTIVIDAD WAN"/>
    <s v="Alta"/>
    <s v="Cerrado"/>
    <s v="RNEC-MONITOREO NIVEL 1"/>
    <s v="MAGDA LISETHE DUQUE GAMBA"/>
    <m/>
    <m/>
    <x v="25"/>
    <x v="1209"/>
    <d v="2020-01-24T00:00:00"/>
    <d v="1899-12-30T08:52:56"/>
    <d v="2020-01-24T00:00:00"/>
    <d v="1899-12-30T13:42:43"/>
    <x v="33"/>
    <s v="Incumplido"/>
    <s v="04:49"/>
    <x v="0"/>
    <s v="00:00"/>
    <s v="Cumplido"/>
    <d v="1899-12-30T00:00:00"/>
    <s v="Cumplido"/>
  </r>
  <r>
    <s v="INC000000513794"/>
    <s v="Fallas Antivirus"/>
    <s v="SERVIDORES WINDOWS"/>
    <s v="Media"/>
    <s v="Cerrado"/>
    <s v="RNEC-MESA NIVEL 1"/>
    <s v="LINA MARIA CRUZ BARRAGAN"/>
    <m/>
    <m/>
    <x v="25"/>
    <x v="1215"/>
    <d v="2020-01-24T00:00:00"/>
    <d v="1899-12-30T09:51:14"/>
    <d v="2020-01-24T00:00:00"/>
    <d v="1899-12-30T10:04:54"/>
    <x v="75"/>
    <s v="Cumplido"/>
    <s v="00:18"/>
    <x v="1"/>
    <s v="00:04"/>
    <s v="Cumplido"/>
    <d v="1899-12-30T00:03:29"/>
    <s v="Cumplido"/>
  </r>
  <r>
    <s v="INC000000513806"/>
    <s v="Falla Autenticación"/>
    <s v="DIRECTORIO ACTIVO"/>
    <s v="Alta"/>
    <s v="Cerrado"/>
    <s v="RNEC-MESA NIVEL 1"/>
    <s v="JUAN FELIPE CAICEDO BARRETO"/>
    <m/>
    <m/>
    <x v="25"/>
    <x v="1216"/>
    <d v="2020-01-24T00:00:00"/>
    <d v="1899-12-30T08:38:48"/>
    <d v="2020-01-24T00:00:00"/>
    <d v="1899-12-30T08:39:39"/>
    <x v="75"/>
    <s v="Cumplido"/>
    <s v="00:03"/>
    <x v="1"/>
    <s v="00:02"/>
    <s v="Cumplido"/>
    <d v="1899-12-30T00:03:29"/>
    <s v="Cumplido"/>
  </r>
  <r>
    <s v="INC000000513818"/>
    <s v="DEVICE HAS STOPPED RESPONDING TO POLLS. VVC_REGISTRADURIA_PUERTO_RICO"/>
    <s v="CONECTIVIDAD WAN"/>
    <s v="Alta"/>
    <s v="Cerrado"/>
    <s v="RNEC-MONITOREO NIVEL 1"/>
    <s v="DIEGO ARMANDO ROMERO RODRIGUEZ"/>
    <m/>
    <m/>
    <x v="25"/>
    <x v="1217"/>
    <d v="2020-01-24T00:00:00"/>
    <d v="1899-12-30T08:50:53"/>
    <d v="2020-01-24T00:00:00"/>
    <d v="1899-12-30T16:23:02"/>
    <x v="57"/>
    <s v="Incumplido"/>
    <s v="04:57"/>
    <x v="0"/>
    <s v="00:00"/>
    <s v="Cumplido"/>
    <d v="1899-12-30T00:00:00"/>
    <s v="Cumplido"/>
  </r>
  <r>
    <s v="INC000000513819"/>
    <s v="DEVICE HAS STOPPED RESPONDING TO POLLS. VUP_REGISTRADURIA_SAN_ALBERTO"/>
    <s v="CONECTIVIDAD WAN"/>
    <s v="Alta"/>
    <s v="Cerrado"/>
    <s v="RNEC-MONITOREO NIVEL 1"/>
    <s v="GIAN CARLO TOVAR RAMIREZ"/>
    <m/>
    <m/>
    <x v="25"/>
    <x v="684"/>
    <d v="2020-01-24T00:00:00"/>
    <d v="1899-12-30T08:51:54"/>
    <d v="2020-01-24T00:00:00"/>
    <d v="1899-12-30T09:27:24"/>
    <x v="75"/>
    <s v="Cumplido"/>
    <s v="00:35"/>
    <x v="0"/>
    <s v="00:00"/>
    <s v="Cumplido"/>
    <d v="1899-12-30T00:00:00"/>
    <s v="Cumplido"/>
  </r>
  <r>
    <s v="INC000000513821"/>
    <s v="DEVICE HAS STOPPED RESPONDING TO POLLS. SMR_REGISTRADURIA_PLATO_MAGD"/>
    <s v="CONECTIVIDAD WAN"/>
    <s v="Alta"/>
    <s v="Cerrado"/>
    <s v="RNEC-MONITOREO NIVEL 1"/>
    <s v="DIEGO ARMANDO ROMERO RODRIGUEZ"/>
    <m/>
    <m/>
    <x v="25"/>
    <x v="1214"/>
    <d v="2020-01-24T00:00:00"/>
    <d v="1899-12-30T08:51:55"/>
    <d v="2020-01-24T00:00:00"/>
    <d v="1899-12-30T15:23:44"/>
    <x v="115"/>
    <s v="Incumplido"/>
    <s v="06:31"/>
    <x v="0"/>
    <s v="00:00"/>
    <s v="Cumplido"/>
    <d v="1899-12-30T00:00:00"/>
    <s v="Cumplido"/>
  </r>
  <r>
    <s v="INC000000513827"/>
    <s v="DEVICE HAS STOPPED RESPONDING TO POLLS. BGA_REGISTRADURIA-MUNICIPAL_JORDAN_SANTANDER"/>
    <s v="CONECTIVIDAD WAN"/>
    <s v="Alta"/>
    <s v="Cerrado"/>
    <s v="RNEC-MONITOREO NIVEL 1"/>
    <s v="MAGDA LISETHE DUQUE GAMBA"/>
    <m/>
    <m/>
    <x v="25"/>
    <x v="1208"/>
    <d v="2020-01-24T00:00:00"/>
    <d v="1899-12-30T08:51:58"/>
    <d v="2020-01-24T00:00:00"/>
    <d v="1899-12-30T13:56:59"/>
    <x v="33"/>
    <s v="Incumplido"/>
    <s v="05:05"/>
    <x v="0"/>
    <s v="00:00"/>
    <s v="Cumplido"/>
    <d v="1899-12-30T00:00:00"/>
    <s v="Cumplido"/>
  </r>
  <r>
    <s v="INC000000513830"/>
    <s v="DEVICE HAS STOPPED RESPONDING TO POLLS. BGA_REGISTRADURIA-MUNICIPAL_CEPITA_SANTANDER"/>
    <s v="CONECTIVIDAD WAN"/>
    <s v="Alta"/>
    <s v="Cerrado"/>
    <s v="RNEC-MONITOREO NIVEL 1"/>
    <s v="ALBA YINET CORREDOR ESTEPA"/>
    <m/>
    <m/>
    <x v="25"/>
    <x v="1208"/>
    <d v="2020-01-24T00:00:00"/>
    <d v="1899-12-30T08:51:58"/>
    <d v="2020-01-27T00:00:00"/>
    <d v="1899-12-30T10:47:06"/>
    <x v="117"/>
    <s v="Incumplido"/>
    <s v="05:09"/>
    <x v="0"/>
    <s v="00:00"/>
    <s v="Cumplido"/>
    <d v="1899-12-30T00:00:00"/>
    <s v="Cumplido"/>
  </r>
  <r>
    <s v="INC000000513832"/>
    <s v="DEVICE HAS STOPPED RESPONDING TO POLLS. SMR_REGISTRADURIA_CHIVOLO"/>
    <s v="CONECTIVIDAD WAN"/>
    <s v="Alta"/>
    <s v="Cerrado"/>
    <s v="RNEC-MONITOREO NIVEL 1"/>
    <s v="DIEGO ARMANDO ROMERO RODRIGUEZ"/>
    <m/>
    <m/>
    <x v="25"/>
    <x v="672"/>
    <d v="2020-01-24T00:00:00"/>
    <d v="1899-12-30T08:52:55"/>
    <d v="2020-01-24T00:00:00"/>
    <d v="1899-12-30T17:03:55"/>
    <x v="57"/>
    <s v="Incumplido"/>
    <s v="02:45"/>
    <x v="0"/>
    <s v="00:00"/>
    <s v="Cumplido"/>
    <d v="1899-12-30T00:00:00"/>
    <s v="Cumplido"/>
  </r>
  <r>
    <s v="INC000000513834"/>
    <s v="DEVICE HAS STOPPED RESPONDING TO POLLS. MZL_REGISTRADURIA-MUNICIPAL_PACORA_CALDAS"/>
    <s v="CONECTIVIDAD WAN"/>
    <s v="Alta"/>
    <s v="Cerrado"/>
    <s v="RNEC-MONITOREO NIVEL 1"/>
    <s v="ALBA YINET CORREDOR ESTEPA"/>
    <m/>
    <m/>
    <x v="25"/>
    <x v="672"/>
    <d v="2020-01-24T00:00:00"/>
    <d v="1899-12-30T08:52:55"/>
    <d v="2020-01-24T00:00:00"/>
    <d v="1899-12-30T14:24:56"/>
    <x v="33"/>
    <s v="Incumplido"/>
    <s v="05:32"/>
    <x v="0"/>
    <s v="00:00"/>
    <s v="Cumplido"/>
    <d v="1899-12-30T00:00:00"/>
    <s v="Cumplido"/>
  </r>
  <r>
    <s v="INC000000513839"/>
    <s v="Caida de Canal Registraduria Regidor - Bolivar"/>
    <s v="CONECTIVIDAD WAN"/>
    <s v="Media"/>
    <s v="Cerrado"/>
    <s v="RNEC-MONITOREO NIVEL 1"/>
    <s v="JUAN MAURICIO FORERO LUQUE"/>
    <m/>
    <m/>
    <x v="25"/>
    <x v="1218"/>
    <d v="2020-01-24T00:00:00"/>
    <d v="1899-12-30T08:59:58"/>
    <d v="2020-01-24T00:00:00"/>
    <d v="1899-12-30T09:05:47"/>
    <x v="75"/>
    <s v="Cumplido"/>
    <s v="00:09"/>
    <x v="1"/>
    <s v="00:03"/>
    <s v="Cumplido"/>
    <d v="1899-12-30T00:03:26"/>
    <s v="Cumplido"/>
  </r>
  <r>
    <s v="INC000000513856"/>
    <s v="DEVICE HAS STOPPED RESPONDING TO POLLS. MTR_REGISTRADURIA-MUNICIPAL_LOS_CORDOBAS_CORDOBA"/>
    <s v="CONECTIVIDAD WAN"/>
    <s v="Alta"/>
    <s v="Cerrado"/>
    <s v="RNEC-MONITOREO NIVEL 1"/>
    <s v="MAGDA LISETHE DUQUE GAMBA"/>
    <m/>
    <m/>
    <x v="25"/>
    <x v="1219"/>
    <d v="2020-01-24T00:00:00"/>
    <d v="1899-12-30T09:16:59"/>
    <d v="2020-01-24T00:00:00"/>
    <d v="1899-12-30T14:19:03"/>
    <x v="33"/>
    <s v="Incumplido"/>
    <s v="04:59"/>
    <x v="0"/>
    <s v="00:00"/>
    <s v="Cumplido"/>
    <d v="1899-12-30T00:00:00"/>
    <s v="Cumplido"/>
  </r>
  <r>
    <s v="INC000000513870"/>
    <s v="DEVICE HAS STOPPED RESPONDING TO POLLS. NVA_REGISTRADURIA_TELLO"/>
    <s v="CONECTIVIDAD WAN"/>
    <s v="Alta"/>
    <s v="Cerrado"/>
    <s v="RNEC-MONITOREO NIVEL 1"/>
    <s v="ALBA YINET CORREDOR ESTEPA"/>
    <m/>
    <m/>
    <x v="25"/>
    <x v="1220"/>
    <d v="2020-01-24T00:00:00"/>
    <d v="1899-12-30T09:28:02"/>
    <d v="2020-01-27T00:00:00"/>
    <d v="1899-12-30T09:37:15"/>
    <x v="101"/>
    <s v="Incumplido"/>
    <s v="02:22"/>
    <x v="0"/>
    <s v="00:00"/>
    <s v="Cumplido"/>
    <d v="1899-12-30T00:00:00"/>
    <s v="Cumplido"/>
  </r>
  <r>
    <s v="INC000000513923"/>
    <s v="DEVICE HAS STOPPED RESPONDING TO POLLS. PSO_REGISTRADURIA-MUNICIPAL_SAN-BERNARDO_NARINO"/>
    <s v="CONECTIVIDAD WAN"/>
    <s v="Alta"/>
    <s v="Cerrado"/>
    <s v="RNEC-MONITOREO NIVEL 1"/>
    <s v="ALBA YINET CORREDOR ESTEPA"/>
    <m/>
    <m/>
    <x v="25"/>
    <x v="1221"/>
    <d v="2020-01-24T00:00:00"/>
    <d v="1899-12-30T09:48:05"/>
    <d v="2020-01-24T00:00:00"/>
    <d v="1899-12-30T14:55:59"/>
    <x v="115"/>
    <s v="Incumplido"/>
    <s v="05:07"/>
    <x v="0"/>
    <s v="00:00"/>
    <s v="Cumplido"/>
    <d v="1899-12-30T00:00:00"/>
    <s v="Cumplido"/>
  </r>
  <r>
    <s v="INC000000513927"/>
    <s v="DEVICE HAS STOPPED RESPONDING TO POLLS. BOG_REGISTRADURIA-MUNICIPAL_GUAYABETAL_CUNDINAMARCA"/>
    <s v="CONECTIVIDAD WAN"/>
    <s v="Alta"/>
    <s v="Cerrado"/>
    <s v="RNEC-MONITOREO NIVEL 1"/>
    <s v="MAGDA LISETHE DUQUE GAMBA"/>
    <m/>
    <m/>
    <x v="25"/>
    <x v="1222"/>
    <d v="2020-01-24T00:00:00"/>
    <d v="1899-12-30T09:50:06"/>
    <d v="2020-01-24T00:00:00"/>
    <d v="1899-12-30T14:31:12"/>
    <x v="115"/>
    <s v="Incumplido"/>
    <s v="04:36"/>
    <x v="0"/>
    <s v="00:00"/>
    <s v="Cumplido"/>
    <d v="1899-12-30T00:00:00"/>
    <s v="Cumplido"/>
  </r>
  <r>
    <s v="INC000000514003"/>
    <s v="DEVICE HAS STOPPED RESPONDING TO POLLS. AXM_DELEGACION-DEPARTA_QUINDIO"/>
    <s v="CONECTIVIDAD WAN"/>
    <s v="Alta"/>
    <s v="Cerrado"/>
    <s v="RNEC-NIVEL 2 WAN"/>
    <s v="IVAN ANDRES DIAZ BARRETO"/>
    <m/>
    <m/>
    <x v="25"/>
    <x v="1223"/>
    <d v="2020-01-24T00:00:00"/>
    <d v="1899-12-30T10:01:08"/>
    <d v="2020-01-24T00:00:00"/>
    <d v="1899-12-30T17:58:13"/>
    <x v="57"/>
    <s v="Cumplido"/>
    <s v="00:57"/>
    <x v="0"/>
    <s v="00:00"/>
    <s v="Cumplido"/>
    <d v="1899-12-30T00:00:00"/>
    <s v="Cumplido"/>
  </r>
  <r>
    <s v="INC000000514026"/>
    <s v="DEVICE HAS STOPPED RESPONDING TO POLLS. PPN_REGISTRADURIA_MUN_TOTORO"/>
    <s v="CONECTIVIDAD WAN"/>
    <s v="Alta"/>
    <s v="Cerrado"/>
    <s v="RNEC-NIVEL 2 WAN"/>
    <s v="IVAN ANDRES DIAZ BARRETO"/>
    <m/>
    <m/>
    <x v="25"/>
    <x v="1224"/>
    <d v="2020-01-24T00:00:00"/>
    <d v="1899-12-30T10:35:15"/>
    <d v="2020-01-28T00:00:00"/>
    <d v="1899-12-30T12:10:52"/>
    <x v="106"/>
    <s v="Incumplido"/>
    <s v="04:32"/>
    <x v="0"/>
    <s v="00:00"/>
    <s v="Cumplido"/>
    <d v="1899-12-30T00:00:00"/>
    <s v="Cumplido"/>
  </r>
  <r>
    <s v="INC000000514030"/>
    <s v="Caida Canal - Registraduría Municipal Cubara - Boyacá"/>
    <s v="CONECTIVIDAD WAN"/>
    <s v="Alta"/>
    <s v="Cerrado"/>
    <s v="RNEC-NIVEL 2 WAN"/>
    <s v="IVAN ANDRES DIAZ BARRETO"/>
    <m/>
    <m/>
    <x v="25"/>
    <x v="1225"/>
    <d v="2020-01-24T00:00:00"/>
    <d v="1899-12-30T10:53:21"/>
    <d v="2020-01-24T00:00:00"/>
    <d v="1899-12-30T12:00:49"/>
    <x v="110"/>
    <s v="Cumplido"/>
    <s v="01:13"/>
    <x v="1"/>
    <s v="00:06"/>
    <s v="Cumplido"/>
    <d v="1899-12-30T00:05:00"/>
    <s v="Cumplido"/>
  </r>
  <r>
    <s v="INC000000514040"/>
    <s v="Falla de Correo"/>
    <s v="CORREO ELECTRÓNICO"/>
    <s v="Media"/>
    <s v="Cerrado"/>
    <s v="RNEC-SOPORTE SITIO NIVEL 1"/>
    <s v="HERMAN STEVEN BERMUDEZ CELY"/>
    <m/>
    <m/>
    <x v="25"/>
    <x v="1226"/>
    <d v="2020-01-24T00:00:00"/>
    <d v="1899-12-30T11:00:08"/>
    <d v="2020-01-24T00:00:00"/>
    <d v="1899-12-30T11:58:41"/>
    <x v="110"/>
    <s v="Cumplido"/>
    <s v="01:01"/>
    <x v="1"/>
    <s v="00:02"/>
    <s v="Cumplido"/>
    <d v="1899-12-30T00:02:15"/>
    <s v="Cumplido"/>
  </r>
  <r>
    <s v="INC000000514048"/>
    <s v="Intermitencia de Canal - Registraduria Principal - CAN"/>
    <s v="CONECTIVIDAD WAN"/>
    <s v="Alta"/>
    <s v="Cerrado"/>
    <s v="RNEC-NIVEL 2 WAN"/>
    <s v="JORGE LUIS ROJAS DURAN"/>
    <m/>
    <m/>
    <x v="25"/>
    <x v="1227"/>
    <d v="2020-01-24T00:00:00"/>
    <d v="1899-12-30T11:12:25"/>
    <d v="2020-01-24T00:00:00"/>
    <d v="1899-12-30T17:53:21"/>
    <x v="57"/>
    <s v=""/>
    <s v=""/>
    <x v="0"/>
    <s v="00:03"/>
    <s v="Cumplido"/>
    <d v="1899-12-30T00:21:32"/>
    <s v="Cumplido"/>
  </r>
  <r>
    <s v="INC000000514055"/>
    <s v="Falla de correo"/>
    <s v="CORREO ELECTRÓNICO"/>
    <s v="Media"/>
    <s v="Cerrado"/>
    <s v="RNEC-MESA NIVEL 1"/>
    <s v="JUAN MAURICIO FORERO LUQUE"/>
    <m/>
    <m/>
    <x v="25"/>
    <x v="1228"/>
    <d v="2020-01-24T00:00:00"/>
    <d v="1899-12-30T11:14:28"/>
    <d v="2020-01-24T00:00:00"/>
    <d v="1899-12-30T11:18:38"/>
    <x v="110"/>
    <s v="Cumplido"/>
    <s v="00:06"/>
    <x v="1"/>
    <s v="00:02"/>
    <s v="Cumplido"/>
    <d v="1899-12-30T00:02:27"/>
    <s v="Cumplido"/>
  </r>
  <r>
    <s v="INC000000514058"/>
    <s v="RE: Inconsistencias usuarios OTRS"/>
    <s v="RESPALDO DE INFORMACIÓN"/>
    <s v="Baja"/>
    <s v="Cerrado"/>
    <s v="RNEC-MESA NIVEL 1"/>
    <s v="JUAN MAURICIO FORERO LUQUE"/>
    <m/>
    <m/>
    <x v="25"/>
    <x v="1229"/>
    <d v="2020-01-24T00:00:00"/>
    <d v="1899-12-30T11:16:05"/>
    <d v="2020-01-24T00:00:00"/>
    <d v="1899-12-30T17:39:18"/>
    <x v="57"/>
    <s v="Cumplido"/>
    <s v="01:04"/>
    <x v="2"/>
    <s v="00:03"/>
    <s v="Cumplido"/>
    <d v="1899-12-30T00:01:53"/>
    <s v="Cumplido"/>
  </r>
  <r>
    <s v="INC000000514076"/>
    <s v="DEVICE HAS STOPPED RESPONDING TO POLLS. MDE_REGISTRADURIA_BAGRE_ANTIOQUIA"/>
    <s v="CONECTIVIDAD WAN"/>
    <s v="Alta"/>
    <s v="Cerrado"/>
    <s v="RNEC-MONITOREO NIVEL 1"/>
    <s v="MAGDA LISETHE DUQUE GAMBA"/>
    <m/>
    <m/>
    <x v="25"/>
    <x v="1230"/>
    <d v="2020-01-24T00:00:00"/>
    <d v="1899-12-30T11:23:23"/>
    <d v="2020-01-24T00:00:00"/>
    <d v="1899-12-30T15:24:19"/>
    <x v="115"/>
    <s v="Incumplido"/>
    <s v="04:00"/>
    <x v="0"/>
    <s v="00:00"/>
    <s v="Cumplido"/>
    <d v="1899-12-30T00:00:00"/>
    <s v="Cumplido"/>
  </r>
  <r>
    <s v="INC000000514084"/>
    <s v="Conectividad/VPN/Falla Conexión"/>
    <s v="VPN SSL"/>
    <s v="Alta"/>
    <s v="Cerrado"/>
    <s v="RNEC-MESA NIVEL 1"/>
    <s v="JUAN FELIPE CAICEDO BARRETO"/>
    <m/>
    <m/>
    <x v="25"/>
    <x v="1231"/>
    <d v="2020-01-24T00:00:00"/>
    <d v="1899-12-30T11:41:23"/>
    <d v="2020-01-24T00:00:00"/>
    <d v="1899-12-30T11:42:12"/>
    <x v="110"/>
    <s v="Cumplido"/>
    <s v="00:05"/>
    <x v="1"/>
    <s v="00:04"/>
    <s v="Cumplido"/>
    <d v="1899-12-30T00:05:44"/>
    <s v="Cumplido"/>
  </r>
  <r>
    <s v="INC000000514095"/>
    <s v="DEVICE HAS STOPPED RESPONDING TO POLLS. UIB_REGISTRADURIA_DD_CHOCO"/>
    <s v="CONECTIVIDAD WAN"/>
    <s v="Alta"/>
    <s v="Cerrado"/>
    <s v="RNEC-MONITOREO NIVEL 1"/>
    <s v="ALBA YINET CORREDOR ESTEPA"/>
    <m/>
    <m/>
    <x v="25"/>
    <x v="1232"/>
    <d v="2020-01-24T00:00:00"/>
    <d v="1899-12-30T11:46:16"/>
    <d v="2020-01-24T00:00:00"/>
    <d v="1899-12-30T12:15:43"/>
    <x v="33"/>
    <s v="Cumplido"/>
    <s v="00:29"/>
    <x v="0"/>
    <s v="00:00"/>
    <s v="Cumplido"/>
    <d v="1899-12-30T00:00:00"/>
    <s v="Cumplido"/>
  </r>
  <r>
    <s v="INC000000514121"/>
    <s v="DEVICE HAS STOPPED RESPONDING TO POLLS. NVA_REGISTRADURIA-MUNICIPAL_AIPE_HUILA"/>
    <s v="CONECTIVIDAD WAN"/>
    <s v="Alta"/>
    <s v="Cerrado"/>
    <s v="RNEC-MONITOREO NIVEL 1"/>
    <s v="ALBA YINET CORREDOR ESTEPA"/>
    <m/>
    <m/>
    <x v="25"/>
    <x v="1233"/>
    <d v="2020-01-24T00:00:00"/>
    <d v="1899-12-30T10:34:15"/>
    <d v="2020-01-24T00:00:00"/>
    <d v="1899-12-30T15:02:45"/>
    <x v="115"/>
    <s v="Incumplido"/>
    <s v="04:28"/>
    <x v="0"/>
    <s v="00:00"/>
    <s v="Cumplido"/>
    <d v="1899-12-30T00:00:00"/>
    <s v="Cumplido"/>
  </r>
  <r>
    <s v="INC000000514139"/>
    <s v="DEVICE HAS STOPPED RESPONDING TO POLLS. MTR_REGISTRADURIA-MUNICIPAL_PUEBLO-NUEVO_CORDOBA"/>
    <s v="CONECTIVIDAD WAN"/>
    <s v="Alta"/>
    <s v="Cerrado"/>
    <s v="RNEC-MONITOREO NIVEL 1"/>
    <s v="GIAN CARLO TOVAR RAMIREZ"/>
    <m/>
    <m/>
    <x v="25"/>
    <x v="1234"/>
    <d v="2020-01-24T00:00:00"/>
    <d v="1899-12-30T10:53:17"/>
    <d v="2020-01-24T00:00:00"/>
    <d v="1899-12-30T11:32:25"/>
    <x v="110"/>
    <s v="Cumplido"/>
    <s v="00:39"/>
    <x v="0"/>
    <s v="00:00"/>
    <s v="Cumplido"/>
    <d v="1899-12-30T00:00:00"/>
    <s v="Cumplido"/>
  </r>
  <r>
    <s v="INC000000514153"/>
    <s v="RE: TELEFONIA IP"/>
    <s v="TELEFONÍA IP"/>
    <s v="Baja"/>
    <s v="Cerrado"/>
    <s v="RNEC-SOPORTE SITIO NIVEL 1"/>
    <s v="JHONN H PLAZAS BLANCO"/>
    <m/>
    <m/>
    <x v="25"/>
    <x v="1235"/>
    <d v="2020-01-24T00:00:00"/>
    <d v="1899-12-30T11:10:42"/>
    <d v="2020-01-24T00:00:00"/>
    <d v="1899-12-30T11:26:59"/>
    <x v="110"/>
    <s v="Cumplido"/>
    <s v="00:17"/>
    <x v="2"/>
    <s v="00:00"/>
    <s v="Cumplido"/>
    <d v="1899-12-30T00:00:56"/>
    <s v="Cumplido"/>
  </r>
  <r>
    <s v="INC000000514161"/>
    <s v="Falla Recepción y Envío de Correos"/>
    <s v="CORREO ELECTRÓNICO"/>
    <s v="Alta"/>
    <s v="Cerrado"/>
    <s v="RNEC-MESA NIVEL 1"/>
    <s v="JUAN FELIPE CAICEDO BARRETO"/>
    <m/>
    <m/>
    <x v="25"/>
    <x v="1236"/>
    <d v="2020-01-24T00:00:00"/>
    <d v="1899-12-30T11:17:08"/>
    <d v="2020-01-24T00:00:00"/>
    <d v="1899-12-30T11:18:51"/>
    <x v="110"/>
    <s v="Cumplido"/>
    <s v="00:03"/>
    <x v="1"/>
    <s v="00:01"/>
    <s v="Cumplido"/>
    <d v="1899-12-30T00:02:53"/>
    <s v="Cumplido"/>
  </r>
  <r>
    <s v="INC000000514171"/>
    <s v="DEVICE HAS STOPPED RESPONDING TO POLLS. MTR_REGISTRADURIA-MUNICIPAL_CANALETE_CORDOBA"/>
    <s v="CONECTIVIDAD WAN"/>
    <s v="Alta"/>
    <s v="Cerrado"/>
    <s v="RNEC-MONITOREO NIVEL 1"/>
    <s v="GIAN CARLO TOVAR RAMIREZ"/>
    <m/>
    <m/>
    <x v="25"/>
    <x v="1237"/>
    <d v="2020-01-24T00:00:00"/>
    <d v="1899-12-30T11:25:23"/>
    <d v="2020-01-24T00:00:00"/>
    <d v="1899-12-30T11:55:22"/>
    <x v="110"/>
    <s v="Cumplido"/>
    <s v="00:29"/>
    <x v="0"/>
    <s v="00:00"/>
    <s v="Cumplido"/>
    <d v="1899-12-30T00:00:00"/>
    <s v="Cumplido"/>
  </r>
  <r>
    <s v="INC000000514176"/>
    <s v="Falla de Navegación _x000a_Falla de Navegación"/>
    <s v="CONECTIVIDAD LAN"/>
    <s v="Media"/>
    <s v="Cerrado"/>
    <s v="RNEC-MESA NIVEL 1"/>
    <s v="LINA MARIA CRUZ BARRAGAN"/>
    <m/>
    <m/>
    <x v="25"/>
    <x v="1238"/>
    <d v="2020-01-24T00:00:00"/>
    <d v="1899-12-30T11:31:18"/>
    <d v="2020-01-24T00:00:00"/>
    <d v="1899-12-30T11:32:28"/>
    <x v="110"/>
    <s v="Cumplido"/>
    <s v="00:03"/>
    <x v="1"/>
    <s v="00:02"/>
    <s v="Cumplido"/>
    <d v="1899-12-30T00:05:25"/>
    <s v="Cumplido"/>
  </r>
  <r>
    <s v="INC000000514182"/>
    <s v="Falla Recepción y Envío de Correos"/>
    <s v="CORREO ELECTRÓNICO"/>
    <s v="Media"/>
    <s v="Cerrado"/>
    <s v="RNEC-SOPORTE SITIO NIVEL 1"/>
    <s v="HERMAN STEVEN BERMUDEZ CELY"/>
    <m/>
    <m/>
    <x v="25"/>
    <x v="1239"/>
    <d v="2020-01-24T00:00:00"/>
    <d v="1899-12-30T11:38:51"/>
    <d v="2020-01-24T00:00:00"/>
    <d v="1899-12-30T16:53:40"/>
    <x v="57"/>
    <s v="Cumplido"/>
    <s v="00:22"/>
    <x v="1"/>
    <s v="00:04"/>
    <s v="Cumplido"/>
    <d v="1899-12-30T00:05:25"/>
    <s v="Cumplido"/>
  </r>
  <r>
    <s v="INC000000514199"/>
    <s v="DEVICE HAS STOPPED RESPONDING TO POLLS. BGA_REGISTRADURIA-MUNICIPAL_CABRERA_SANTANDER"/>
    <s v="CONECTIVIDAD WAN"/>
    <s v="Alta"/>
    <s v="Cerrado"/>
    <s v="RNEC-NIVEL 2 WAN"/>
    <s v="IVAN ANDRES DIAZ BARRETO"/>
    <m/>
    <m/>
    <x v="25"/>
    <x v="1240"/>
    <d v="2020-01-24T00:00:00"/>
    <d v="1899-12-30T12:02:18"/>
    <d v="2020-01-24T00:00:00"/>
    <d v="1899-12-30T17:38:44"/>
    <x v="57"/>
    <s v="Cumplido"/>
    <s v="01:35"/>
    <x v="0"/>
    <s v="00:00"/>
    <s v="Cumplido"/>
    <d v="1899-12-30T00:00:00"/>
    <s v="Cumplido"/>
  </r>
  <r>
    <s v="INC000000514200"/>
    <s v="DEVICE HAS STOPPED RESPONDING TO POLLS. BGA_REGISTRADURIA-MUNICIPAL_GALAN_SANTANDER"/>
    <s v="CONECTIVIDAD WAN"/>
    <s v="Alta"/>
    <s v="Cerrado"/>
    <s v="RNEC-NIVEL 2 WAN"/>
    <s v="IVAN ANDRES DIAZ BARRETO"/>
    <m/>
    <m/>
    <x v="25"/>
    <x v="1240"/>
    <d v="2020-01-24T00:00:00"/>
    <d v="1899-12-30T12:02:18"/>
    <d v="2020-01-24T00:00:00"/>
    <d v="1899-12-30T18:26:16"/>
    <x v="118"/>
    <s v="Incumplido"/>
    <s v="06:23"/>
    <x v="0"/>
    <s v="00:00"/>
    <s v="Cumplido"/>
    <d v="1899-12-30T00:00:00"/>
    <s v="Cumplido"/>
  </r>
  <r>
    <s v="INC000000514203"/>
    <s v="DEVICE HAS STOPPED RESPONDING TO POLLS. CTG_REGISTRADURIA-MUNICIPAL_PINILLOS_BOLIVAR"/>
    <s v="CONECTIVIDAD WAN"/>
    <s v="Alta"/>
    <s v="Cerrado"/>
    <s v="RNEC-MONITOREO NIVEL 1"/>
    <s v="ALBA YINET CORREDOR ESTEPA"/>
    <m/>
    <m/>
    <x v="25"/>
    <x v="1241"/>
    <d v="2020-01-24T00:00:00"/>
    <d v="1899-12-30T11:04:20"/>
    <d v="2020-01-24T00:00:00"/>
    <d v="1899-12-30T15:36:44"/>
    <x v="115"/>
    <s v="Incumplido"/>
    <s v="04:32"/>
    <x v="0"/>
    <s v="00:00"/>
    <s v="Cumplido"/>
    <d v="1899-12-30T00:00:00"/>
    <s v="Cumplido"/>
  </r>
  <r>
    <s v="INC000000514210"/>
    <s v="Ofimática/Correo Electrónico/Falla Recepción y Envío de Correos"/>
    <s v="CORREO ELECTRÓNICO"/>
    <s v="Alta"/>
    <s v="Cerrado"/>
    <s v="RNEC-SOPORTE SITIO NIVEL 1"/>
    <s v="HERMAN STEVEN BERMUDEZ CELY"/>
    <m/>
    <m/>
    <x v="25"/>
    <x v="1242"/>
    <d v="2020-01-24T00:00:00"/>
    <d v="1899-12-30T11:21:46"/>
    <d v="2020-01-24T00:00:00"/>
    <d v="1899-12-30T11:56:13"/>
    <x v="110"/>
    <s v="Cumplido"/>
    <s v="00:35"/>
    <x v="1"/>
    <s v="00:00"/>
    <s v="Cumplido"/>
    <d v="1899-12-30T00:00:37"/>
    <s v="Cumplido"/>
  </r>
  <r>
    <s v="INC000000514246"/>
    <s v="DEVICE HAS STOPPED RESPONDING TO POLLS. BGA_REGISTRADURIA-MUNICIPAL_PALMAR_SANTANDER"/>
    <s v="CONECTIVIDAD WAN"/>
    <s v="Alta"/>
    <s v="Cerrado"/>
    <s v="RNEC-MONITOREO NIVEL 1"/>
    <s v="DIEGO ARMANDO ROMERO RODRIGUEZ"/>
    <m/>
    <m/>
    <x v="25"/>
    <x v="1240"/>
    <d v="2020-01-24T00:00:00"/>
    <d v="1899-12-30T12:02:18"/>
    <d v="2020-01-24T00:00:00"/>
    <d v="1899-12-30T18:26:16"/>
    <x v="118"/>
    <s v="Incumplido"/>
    <s v="06:23"/>
    <x v="0"/>
    <s v="00:00"/>
    <s v="Cumplido"/>
    <d v="1899-12-30T00:00:00"/>
    <s v="Cumplido"/>
  </r>
  <r>
    <s v="INC000000514247"/>
    <s v="DEVICE HAS STOPPED RESPONDING TO POLLS. BGA_REGISTRADURIA-MUNICIPAL_CONFINES_SANTANDER"/>
    <s v="CONECTIVIDAD WAN"/>
    <s v="Alta"/>
    <s v="Cerrado"/>
    <s v="RNEC-NIVEL 2 WAN"/>
    <s v="IVAN ANDRES DIAZ BARRETO"/>
    <m/>
    <m/>
    <x v="25"/>
    <x v="1240"/>
    <d v="2020-01-24T00:00:00"/>
    <d v="1899-12-30T12:02:18"/>
    <d v="2020-01-24T00:00:00"/>
    <d v="1899-12-30T18:26:16"/>
    <x v="118"/>
    <s v="Incumplido"/>
    <s v="06:23"/>
    <x v="0"/>
    <s v="00:00"/>
    <s v="Cumplido"/>
    <d v="1899-12-30T00:00:00"/>
    <s v="Cumplido"/>
  </r>
  <r>
    <s v="INC000000514268"/>
    <s v="DEVICE HAS STOPPED RESPONDING TO POLLS. UIB_REGISTRADURIA_MUN_BOJAYA_CHOCO"/>
    <s v="CONECTIVIDAD WAN"/>
    <s v="Alta"/>
    <s v="Cerrado"/>
    <s v="RNEC-MONITOREO NIVEL 1"/>
    <s v="ALBA YINET CORREDOR ESTEPA"/>
    <m/>
    <m/>
    <x v="25"/>
    <x v="1243"/>
    <d v="2020-01-24T00:00:00"/>
    <d v="1899-12-30T12:30:21"/>
    <d v="2020-01-24T00:00:00"/>
    <d v="1899-12-30T15:55:12"/>
    <x v="115"/>
    <s v="Incumplido"/>
    <s v="03:24"/>
    <x v="0"/>
    <s v="00:00"/>
    <s v="Cumplido"/>
    <d v="1899-12-30T00:00:00"/>
    <s v="Cumplido"/>
  </r>
  <r>
    <s v="INC000000514287"/>
    <s v="DEVICE HAS STOPPED RESPONDING TO POLLS. IBE_REGISTRADURIA-MUNICIPAL_VILLAHERMOSA_TOLIMA"/>
    <s v="CONECTIVIDAD WAN"/>
    <s v="Alta"/>
    <s v="Cerrado"/>
    <s v="RNEC-MONITOREO NIVEL 1"/>
    <s v="MAGDA LISETHE DUQUE GAMBA"/>
    <m/>
    <m/>
    <x v="25"/>
    <x v="1244"/>
    <d v="2020-01-24T00:00:00"/>
    <d v="1899-12-30T13:12:24"/>
    <d v="2020-01-24T00:00:00"/>
    <d v="1899-12-30T15:34:20"/>
    <x v="115"/>
    <s v="Incumplido"/>
    <s v="02:19"/>
    <x v="0"/>
    <s v="00:00"/>
    <s v="Cumplido"/>
    <d v="1899-12-30T00:00:00"/>
    <s v="Cumplido"/>
  </r>
  <r>
    <s v="INC000000514291"/>
    <s v="DEVICE HAS STOPPED RESPONDING TO POLLS. SKTJ_REGISTRADURIA_PAZ_DEL_RIO.yourdomain.com"/>
    <s v="CONECTIVIDAD WAN"/>
    <s v="Alta"/>
    <s v="Cerrado"/>
    <s v="RNEC-MONITOREO NIVEL 1"/>
    <s v="MAGDA LISETHE DUQUE GAMBA"/>
    <m/>
    <m/>
    <x v="25"/>
    <x v="1245"/>
    <d v="2020-01-24T00:00:00"/>
    <d v="1899-12-30T13:16:24"/>
    <d v="2020-01-24T00:00:00"/>
    <d v="1899-12-30T15:41:42"/>
    <x v="115"/>
    <s v="Incumplido"/>
    <s v="02:22"/>
    <x v="0"/>
    <s v="00:00"/>
    <s v="Cumplido"/>
    <d v="1899-12-30T00:00:00"/>
    <s v="Cumplido"/>
  </r>
  <r>
    <s v="INC000000514297"/>
    <s v="Falla de Navegación"/>
    <s v="CONECTIVIDAD LAN"/>
    <s v="Media"/>
    <s v="Cerrado"/>
    <s v="RNEC-SOPORTE SITIO NIVEL 1"/>
    <s v="HERMAN STEVEN BERMUDEZ CELY"/>
    <m/>
    <m/>
    <x v="25"/>
    <x v="1246"/>
    <d v="2020-01-24T00:00:00"/>
    <d v="1899-12-30T13:36:35"/>
    <d v="2020-01-24T00:00:00"/>
    <d v="1899-12-30T16:49:52"/>
    <x v="57"/>
    <s v="Cumplido"/>
    <s v="03:14"/>
    <x v="1"/>
    <s v="00:00"/>
    <s v="Cumplido"/>
    <d v="1899-12-30T00:01:39"/>
    <s v="Cumplido"/>
  </r>
  <r>
    <s v="INC000000514306"/>
    <s v="DEVICE HAS STOPPED RESPONDING TO POLLS. BGA_REGISTRADURIA-MUNICIPAL_HATO_SANTANDER"/>
    <s v="CONECTIVIDAD WAN"/>
    <s v="Alta"/>
    <s v="Cerrado"/>
    <s v="RNEC-NIVEL 2 WAN"/>
    <s v="IVAN ANDRES DIAZ BARRETO"/>
    <m/>
    <m/>
    <x v="25"/>
    <x v="1240"/>
    <d v="2020-01-24T00:00:00"/>
    <d v="1899-12-30T12:02:18"/>
    <d v="2020-01-24T00:00:00"/>
    <d v="1899-12-30T18:26:16"/>
    <x v="118"/>
    <s v="Incumplido"/>
    <s v="06:23"/>
    <x v="0"/>
    <s v="00:00"/>
    <s v="Cumplido"/>
    <d v="1899-12-30T00:00:00"/>
    <s v="Cumplido"/>
  </r>
  <r>
    <s v="INC000000514307"/>
    <s v="DEVICE HAS STOPPED RESPONDING TO POLLS. BGA_REGISTRADURIA-MUNICIPAL_SIMACOTA_SANTANDER"/>
    <s v="CONECTIVIDAD WAN"/>
    <s v="Alta"/>
    <s v="Cerrado"/>
    <s v="RNEC-NIVEL 2 WAN"/>
    <s v="IVAN ANDRES DIAZ BARRETO"/>
    <m/>
    <m/>
    <x v="25"/>
    <x v="1247"/>
    <d v="2020-01-24T00:00:00"/>
    <d v="1899-12-30T12:04:19"/>
    <d v="2020-01-24T00:00:00"/>
    <d v="1899-12-30T18:26:16"/>
    <x v="118"/>
    <s v="Incumplido"/>
    <s v="06:21"/>
    <x v="0"/>
    <s v="00:00"/>
    <s v="Cumplido"/>
    <d v="1899-12-30T00:00:00"/>
    <s v="Cumplido"/>
  </r>
  <r>
    <s v="INC000000514308"/>
    <s v="DEVICE HAS STOPPED RESPONDING TO POLLS. CZU_REGISTRADURIA-MUNICIPAL_CHALAN_SUCRE"/>
    <s v="CONECTIVIDAD WAN"/>
    <s v="Alta"/>
    <s v="Cerrado"/>
    <s v="RNEC-MONITOREO NIVEL 1"/>
    <s v="ALBA YINET CORREDOR ESTEPA"/>
    <m/>
    <m/>
    <x v="25"/>
    <x v="1248"/>
    <d v="2020-01-24T00:00:00"/>
    <d v="1899-12-30T12:05:19"/>
    <d v="2020-01-27T00:00:00"/>
    <d v="1899-12-30T10:22:37"/>
    <x v="101"/>
    <s v="Incumplido"/>
    <s v="03:56"/>
    <x v="0"/>
    <s v="00:00"/>
    <s v="Cumplido"/>
    <d v="1899-12-30T00:00:00"/>
    <s v="Cumplido"/>
  </r>
  <r>
    <s v="INC000000514316"/>
    <s v="DEVICE HAS STOPPED RESPONDING TO POLLS. PSO_REGISTRADURIA-MUNICIPAL_EL-ROSARIO_NARINO"/>
    <s v="CONECTIVIDAD WAN"/>
    <s v="Alta"/>
    <s v="Cerrado"/>
    <s v="RNEC-MONITOREO NIVEL 1"/>
    <s v="ALBA YINET CORREDOR ESTEPA"/>
    <m/>
    <m/>
    <x v="25"/>
    <x v="1249"/>
    <d v="2020-01-24T00:00:00"/>
    <d v="1899-12-30T12:22:20"/>
    <d v="2020-01-28T00:00:00"/>
    <d v="1899-12-30T15:30:43"/>
    <x v="61"/>
    <s v="Incumplido"/>
    <s v="02:10"/>
    <x v="0"/>
    <s v="00:00"/>
    <s v="Cumplido"/>
    <d v="1899-12-30T00:00:00"/>
    <s v="Cumplido"/>
  </r>
  <r>
    <s v="INC000000514318"/>
    <s v="DEVICE HAS STOPPED RESPONDING TO POLLS. UIB_REGISTRADURIA_MUN_UNGUIA_CHOCO"/>
    <s v="CONECTIVIDAD WAN"/>
    <s v="Alta"/>
    <s v="Cerrado"/>
    <s v="RNEC-MONITOREO NIVEL 1"/>
    <s v="ALBA YINET CORREDOR ESTEPA"/>
    <m/>
    <m/>
    <x v="25"/>
    <x v="1250"/>
    <d v="2020-01-24T00:00:00"/>
    <d v="1899-12-30T12:24:20"/>
    <d v="2020-01-24T00:00:00"/>
    <d v="1899-12-30T15:59:04"/>
    <x v="115"/>
    <s v="Incumplido"/>
    <s v="03:34"/>
    <x v="0"/>
    <s v="00:00"/>
    <s v="Cumplido"/>
    <d v="1899-12-30T00:00:00"/>
    <s v="Cumplido"/>
  </r>
  <r>
    <s v="INC000000514322"/>
    <s v="DEVICE HAS STOPPED RESPONDING TO POLLS. UIB_REGISTRADURIA_MUN_SIPI_CHOCO"/>
    <s v="CONECTIVIDAD WAN"/>
    <s v="Alta"/>
    <s v="Cerrado"/>
    <s v="RNEC-MONITOREO NIVEL 1"/>
    <s v="DIEGO ARMANDO ROMERO RODRIGUEZ"/>
    <m/>
    <m/>
    <x v="25"/>
    <x v="1251"/>
    <d v="2020-01-24T00:00:00"/>
    <d v="1899-12-30T12:34:22"/>
    <d v="2020-01-24T00:00:00"/>
    <d v="1899-12-30T17:17:48"/>
    <x v="57"/>
    <s v="Cumplido"/>
    <s v="01:56"/>
    <x v="0"/>
    <s v="00:00"/>
    <s v="Cumplido"/>
    <d v="1899-12-30T00:00:00"/>
    <s v="Cumplido"/>
  </r>
  <r>
    <s v="INC000000514331"/>
    <s v="DEVICE HAS STOPPED RESPONDING TO POLLS. FLA_REGISTRADURIA-MUNICIPAL_BELIN-DE-LOS-ANDAQUIES_CAQUETA"/>
    <s v="CONECTIVIDAD WAN"/>
    <s v="Alta"/>
    <s v="Cerrado"/>
    <s v="RNEC-MONITOREO NIVEL 1"/>
    <s v="MAGDA LISETHE DUQUE GAMBA"/>
    <m/>
    <m/>
    <x v="25"/>
    <x v="1252"/>
    <d v="2020-01-24T00:00:00"/>
    <d v="1899-12-30T12:42:22"/>
    <d v="2020-01-24T00:00:00"/>
    <d v="1899-12-30T16:10:20"/>
    <x v="57"/>
    <s v="Incumplido"/>
    <s v="03:27"/>
    <x v="0"/>
    <s v="00:00"/>
    <s v="Cumplido"/>
    <d v="1899-12-30T00:00:00"/>
    <s v="Cumplido"/>
  </r>
  <r>
    <s v="INC000000514347"/>
    <s v="DEVICE HAS STOPPED RESPONDING TO POLLS. VUP_PUERTO_BELLO_NABUZIMAKE"/>
    <s v="CONECTIVIDAD WAN"/>
    <s v="Alta"/>
    <s v="Cerrado"/>
    <s v="RNEC-MONITOREO NIVEL 1"/>
    <s v="MAGDA LISETHE DUQUE GAMBA"/>
    <m/>
    <m/>
    <x v="25"/>
    <x v="1253"/>
    <d v="2020-01-24T00:00:00"/>
    <d v="1899-12-30T13:30:26"/>
    <d v="2020-01-24T00:00:00"/>
    <d v="1899-12-30T16:15:28"/>
    <x v="57"/>
    <s v="Incumplido"/>
    <s v="02:41"/>
    <x v="0"/>
    <s v="00:00"/>
    <s v="Cumplido"/>
    <d v="1899-12-30T00:00:00"/>
    <s v="Cumplido"/>
  </r>
  <r>
    <s v="INC000000514363"/>
    <s v="DEVICE HAS STOPPED RESPONDING TO POLLS. UIB_REGISTRADURIA_MUN_ALTO_BAUDO_CHOCO"/>
    <s v="CONECTIVIDAD WAN"/>
    <s v="Alta"/>
    <s v="Cerrado"/>
    <s v="RNEC-MONITOREO NIVEL 1"/>
    <s v="MAGDA LISETHE DUQUE GAMBA"/>
    <m/>
    <m/>
    <x v="25"/>
    <x v="1254"/>
    <d v="2020-01-24T00:00:00"/>
    <d v="1899-12-30T13:50:27"/>
    <d v="2020-01-24T00:00:00"/>
    <d v="1899-12-30T16:24:34"/>
    <x v="57"/>
    <s v="Incumplido"/>
    <s v="02:31"/>
    <x v="0"/>
    <s v="00:00"/>
    <s v="Cumplido"/>
    <d v="1899-12-30T00:00:00"/>
    <s v="Cumplido"/>
  </r>
  <r>
    <s v="INC000000514372"/>
    <s v="DEVICE HAS STOPPED RESPONDING TO POLLS. PUU_REGISTRADURIA-MUNICIPAL_SANTIAGO_PUTUMAYO"/>
    <s v="CONECTIVIDAD WAN"/>
    <s v="Alta"/>
    <s v="Cerrado"/>
    <s v="RNEC-MONITOREO NIVEL 1"/>
    <s v="GIAN CARLO TOVAR RAMIREZ"/>
    <m/>
    <m/>
    <x v="25"/>
    <x v="1255"/>
    <d v="2020-01-24T00:00:00"/>
    <d v="1899-12-30T14:26:29"/>
    <d v="2020-01-24T00:00:00"/>
    <d v="1899-12-30T16:20:36"/>
    <x v="57"/>
    <s v="Cumplido"/>
    <s v="01:54"/>
    <x v="0"/>
    <s v="00:00"/>
    <s v="Cumplido"/>
    <d v="1899-12-30T00:00:00"/>
    <s v="Cumplido"/>
  </r>
  <r>
    <s v="INC000000514383"/>
    <s v="DEVICE HAS STOPPED RESPONDING TO POLLS. CTG_REGISTRADURIA-MUNICIPAL_MARGARITA_BOLIVAR"/>
    <s v="CONECTIVIDAD WAN"/>
    <s v="Alta"/>
    <s v="Cerrado"/>
    <s v="RNEC-MONITOREO NIVEL 1"/>
    <s v="ALBA YINET CORREDOR ESTEPA"/>
    <m/>
    <m/>
    <x v="25"/>
    <x v="1256"/>
    <d v="2020-01-24T00:00:00"/>
    <d v="1899-12-30T14:37:30"/>
    <d v="2020-01-27T00:00:00"/>
    <d v="1899-12-30T09:20:49"/>
    <x v="101"/>
    <s v="Cumplido"/>
    <s v="00:23"/>
    <x v="0"/>
    <s v="00:00"/>
    <s v="Cumplido"/>
    <d v="1899-12-30T00:00:00"/>
    <s v="Cumplido"/>
  </r>
  <r>
    <s v="INC000000514394"/>
    <s v="DEVICE HAS STOPPED RESPONDING TO POLLS. BGA_REGISTRADURIA-MUNICIPAL_GUAPOTA_SANTANDER"/>
    <s v="CONECTIVIDAD WAN"/>
    <s v="Alta"/>
    <s v="Cerrado"/>
    <s v="RNEC-MONITOREO NIVEL 1"/>
    <s v="ALBA YINET CORREDOR ESTEPA"/>
    <m/>
    <m/>
    <x v="25"/>
    <x v="1257"/>
    <d v="2020-01-24T00:00:00"/>
    <d v="1899-12-30T14:53:39"/>
    <d v="2020-01-28T00:00:00"/>
    <d v="1899-12-30T10:36:32"/>
    <x v="106"/>
    <s v="Cumplido"/>
    <s v="01:46"/>
    <x v="0"/>
    <s v="00:00"/>
    <s v="Cumplido"/>
    <d v="1899-12-30T00:00:00"/>
    <s v="Cumplido"/>
  </r>
  <r>
    <s v="INC000000514403"/>
    <s v="DEVICE HAS STOPPED RESPONDING TO POLLS. VVC_REGISTRADURIA_SAN_MARTIN"/>
    <s v="CONECTIVIDAD WAN"/>
    <s v="Alta"/>
    <s v="Cerrado"/>
    <s v="RNEC-MONITOREO NIVEL 1"/>
    <s v="MAGDA LISETHE DUQUE GAMBA"/>
    <m/>
    <m/>
    <x v="25"/>
    <x v="1247"/>
    <d v="2020-01-24T00:00:00"/>
    <d v="1899-12-30T12:04:19"/>
    <d v="2020-01-24T00:00:00"/>
    <d v="1899-12-30T16:35:48"/>
    <x v="57"/>
    <s v="Incumplido"/>
    <s v="04:31"/>
    <x v="0"/>
    <s v="00:00"/>
    <s v="Cumplido"/>
    <d v="1899-12-30T00:00:00"/>
    <s v="Cumplido"/>
  </r>
  <r>
    <s v="INC000000514413"/>
    <s v="Falla Morphotablet"/>
    <s v="INTERNET MÓVIL"/>
    <s v="Alta"/>
    <s v="Cerrado"/>
    <s v="RNEC-MESA NIVEL 1"/>
    <s v="DIEGO FERNANDO ARCINIEGAS GUALTEROS"/>
    <m/>
    <m/>
    <x v="25"/>
    <x v="1258"/>
    <d v="2020-01-24T00:00:00"/>
    <d v="1899-12-30T12:32:51"/>
    <d v="2020-01-28T00:00:00"/>
    <d v="1899-12-30T09:38:27"/>
    <x v="96"/>
    <s v="Incumplido"/>
    <s v="03:01"/>
    <x v="1"/>
    <s v="00:06"/>
    <s v="Cumplido"/>
    <d v="1899-12-30T00:07:53"/>
    <s v="Cumplido"/>
  </r>
  <r>
    <s v="INC000000514419"/>
    <s v="DEVICE HAS STOPPED RESPONDING TO POLLS. SKTJ_REGISTRADURIA-MUNICIPAL_CUCAITA_BOYACA"/>
    <s v="CONECTIVIDAD WAN"/>
    <s v="Alta"/>
    <s v="Cerrado"/>
    <s v="RNEC-MONITOREO NIVEL 1"/>
    <s v="GIAN CARLO TOVAR RAMIREZ"/>
    <m/>
    <m/>
    <x v="25"/>
    <x v="1259"/>
    <d v="2020-01-24T00:00:00"/>
    <d v="1899-12-30T12:29:21"/>
    <d v="2020-01-24T00:00:00"/>
    <d v="1899-12-30T14:18:26"/>
    <x v="33"/>
    <s v="Cumplido"/>
    <s v="01:49"/>
    <x v="0"/>
    <s v="00:00"/>
    <s v="Cumplido"/>
    <d v="1899-12-30T00:00:00"/>
    <s v="Cumplido"/>
  </r>
  <r>
    <s v="INC000000514423"/>
    <s v="DEVICE HAS STOPPED RESPONDING TO POLLS. PSO_REGISTRADURIA-MUNICIPAL_LOS-ANDES_NARINO"/>
    <s v="CONECTIVIDAD WAN"/>
    <s v="Alta"/>
    <s v="Cerrado"/>
    <s v="RNEC-MONITOREO NIVEL 1"/>
    <s v="GIAN CARLO TOVAR RAMIREZ"/>
    <m/>
    <m/>
    <x v="25"/>
    <x v="1260"/>
    <d v="2020-01-24T00:00:00"/>
    <d v="1899-12-30T12:45:22"/>
    <d v="2020-01-24T00:00:00"/>
    <d v="1899-12-30T14:44:10"/>
    <x v="115"/>
    <s v="Cumplido"/>
    <s v="01:58"/>
    <x v="0"/>
    <s v="00:00"/>
    <s v="Cumplido"/>
    <d v="1899-12-30T00:00:00"/>
    <s v="Cumplido"/>
  </r>
  <r>
    <s v="INC000000514428"/>
    <s v="Falla mtablet - Registraduria Auxiliar de Buenaventura"/>
    <s v="INTERNET MÓVIL"/>
    <s v="Media"/>
    <s v="Cerrado"/>
    <s v="RNEC-MESA NIVEL 1"/>
    <s v="MIGUEL ANGEL LEON MONROY"/>
    <m/>
    <m/>
    <x v="25"/>
    <x v="1261"/>
    <d v="2020-01-24T00:00:00"/>
    <d v="1899-12-30T13:00:33"/>
    <d v="2020-01-24T00:00:00"/>
    <d v="1899-12-30T13:13:02"/>
    <x v="33"/>
    <s v="Cumplido"/>
    <s v="00:16"/>
    <x v="1"/>
    <s v="00:03"/>
    <s v="Cumplido"/>
    <d v="1899-12-30T00:03:59"/>
    <s v="Cumplido"/>
  </r>
  <r>
    <s v="INC000000514430"/>
    <s v="Falla Recepción y Envío de Correos"/>
    <s v="CORREO ELECTRÓNICO"/>
    <s v="Alta"/>
    <s v="Cerrado"/>
    <s v="RNEC-MESA NIVEL 1"/>
    <s v="JUAN FELIPE CAICEDO BARRETO"/>
    <m/>
    <m/>
    <x v="25"/>
    <x v="1262"/>
    <d v="2020-01-24T00:00:00"/>
    <d v="1899-12-30T13:00:57"/>
    <d v="2020-01-24T00:00:00"/>
    <d v="1899-12-30T13:02:06"/>
    <x v="33"/>
    <s v="Cumplido"/>
    <s v="00:02"/>
    <x v="1"/>
    <s v="00:01"/>
    <s v="Cumplido"/>
    <d v="1899-12-30T00:02:36"/>
    <s v="Cumplido"/>
  </r>
  <r>
    <s v="INC000000514485"/>
    <s v="Falla navegacion - Salud Ocupacional"/>
    <s v="CONECTIVIDAD LAN"/>
    <s v="Media"/>
    <s v="Cerrado"/>
    <s v="RNEC-SOPORTE SITIO NIVEL 1"/>
    <s v="HERMAN STEVEN BERMUDEZ CELY"/>
    <m/>
    <m/>
    <x v="25"/>
    <x v="1263"/>
    <d v="2020-01-24T00:00:00"/>
    <d v="1899-12-30T15:01:41"/>
    <d v="2020-01-24T00:00:00"/>
    <d v="1899-12-30T16:52:13"/>
    <x v="57"/>
    <s v="Cumplido"/>
    <s v="01:51"/>
    <x v="1"/>
    <s v="00:00"/>
    <s v="Cumplido"/>
    <d v="1899-12-30T00:00:57"/>
    <s v="Cumplido"/>
  </r>
  <r>
    <s v="INC000000514584"/>
    <s v="DEVICE HAS STOPPED RESPONDING TO POLLS. SKTJ_REGISTRADURIA_VIRACACHA"/>
    <s v="CONECTIVIDAD WAN"/>
    <s v="Alta"/>
    <s v="Cerrado"/>
    <s v="RNEC-MONITOREO NIVEL 1"/>
    <s v="ALBA YINET CORREDOR ESTEPA"/>
    <m/>
    <m/>
    <x v="25"/>
    <x v="1264"/>
    <d v="2020-01-24T00:00:00"/>
    <d v="1899-12-30T15:52:45"/>
    <d v="2020-01-27T00:00:00"/>
    <d v="1899-12-30T10:41:43"/>
    <x v="117"/>
    <s v="Cumplido"/>
    <s v="00:39"/>
    <x v="0"/>
    <s v="00:00"/>
    <s v="Cumplido"/>
    <d v="1899-12-30T00:00:00"/>
    <s v="Cumplido"/>
  </r>
  <r>
    <s v="INC000000514588"/>
    <s v="DEVICE HAS STOPPED RESPONDING TO POLLS. BOG_REGISTRADURIA-MUNICIPAL_LA-MESA_CUNDINAMARCA"/>
    <s v="CONECTIVIDAD WAN"/>
    <s v="Alta"/>
    <s v="Cerrado"/>
    <s v="RNEC-NIVEL 2 WAN"/>
    <s v="ALEXANDER URQUIJO TIMARAN"/>
    <m/>
    <m/>
    <x v="25"/>
    <x v="1265"/>
    <d v="2020-01-24T00:00:00"/>
    <d v="1899-12-30T15:56:46"/>
    <d v="2020-01-27T00:00:00"/>
    <d v="1899-12-30T08:51:30"/>
    <x v="101"/>
    <s v="Cumplido"/>
    <s v="01:29"/>
    <x v="0"/>
    <s v="00:00"/>
    <s v="Cumplido"/>
    <d v="1899-12-30T00:00:00"/>
    <s v="Cumplido"/>
  </r>
  <r>
    <s v="INC000000514597"/>
    <s v="DEVICE HAS STOPPED RESPONDING TO POLLS. CUC_REGISTRADURIA-MUNICIPAL_RAGONVALIA_NORTE-DE-SANTANDER"/>
    <s v="CONECTIVIDAD WAN"/>
    <s v="Alta"/>
    <s v="Cerrado"/>
    <s v="RNEC-MONITOREO NIVEL 1"/>
    <s v="ALBA YINET CORREDOR ESTEPA"/>
    <m/>
    <m/>
    <x v="25"/>
    <x v="1266"/>
    <d v="2020-01-24T00:00:00"/>
    <d v="1899-12-30T16:09:47"/>
    <d v="2020-01-27T00:00:00"/>
    <d v="1899-12-30T12:09:34"/>
    <x v="117"/>
    <s v="Cumplido"/>
    <s v="00:41"/>
    <x v="0"/>
    <s v="00:00"/>
    <s v="Cumplido"/>
    <d v="1899-12-30T00:00:00"/>
    <s v="Cumplido"/>
  </r>
  <r>
    <s v="INC000000514598"/>
    <s v="DEVICE HAS STOPPED RESPONDING TO POLLS. PPN_REGISTRADURIA-MUNICIPAL_SUCRE_CAUCA"/>
    <s v="CONECTIVIDAD WAN"/>
    <s v="Alta"/>
    <s v="Cerrado"/>
    <s v="RNEC-MONITOREO NIVEL 1"/>
    <s v="ALBA YINET CORREDOR ESTEPA"/>
    <m/>
    <m/>
    <x v="25"/>
    <x v="1267"/>
    <d v="2020-01-24T00:00:00"/>
    <d v="1899-12-30T16:11:47"/>
    <d v="2020-01-27T00:00:00"/>
    <d v="1899-12-30T13:28:13"/>
    <x v="119"/>
    <s v="Cumplido"/>
    <s v="00:57"/>
    <x v="0"/>
    <s v="00:00"/>
    <s v="Cumplido"/>
    <d v="1899-12-30T00:00:00"/>
    <s v="Cumplido"/>
  </r>
  <r>
    <s v="INC000000514599"/>
    <s v="DEVICE HAS STOPPED RESPONDING TO POLLS. BOG_REGISTRADURIA-MUNICIPAL_ZIPACON_CUNDINAMARCA"/>
    <s v="CONECTIVIDAD WAN"/>
    <s v="Alta"/>
    <s v="Cerrado"/>
    <s v="RNEC-NIVEL 2 WAN"/>
    <s v="JORGE LUIS ROJAS DURAN"/>
    <m/>
    <m/>
    <x v="25"/>
    <x v="1268"/>
    <d v="2020-01-24T00:00:00"/>
    <d v="1899-12-30T16:12:47"/>
    <d v="2020-01-27T00:00:00"/>
    <d v="1899-12-30T08:57:09"/>
    <x v="101"/>
    <s v="Cumplido"/>
    <s v="01:34"/>
    <x v="0"/>
    <s v="00:00"/>
    <s v="Cumplido"/>
    <d v="1899-12-30T00:00:00"/>
    <s v="Cumplido"/>
  </r>
  <r>
    <s v="INC000000514611"/>
    <s v="DEVICE HAS STOPPED RESPONDING TO POLLS. ADZ_REGISTRADURIA-MUNICIPAL_PROVIDENCIA_SAN-ANDRES"/>
    <s v="CONECTIVIDAD WAN"/>
    <s v="Alta"/>
    <s v="Cerrado"/>
    <s v="RNEC-MONITOREO NIVEL 1"/>
    <s v="DIEGO ARMANDO ROMERO RODRIGUEZ"/>
    <m/>
    <m/>
    <x v="25"/>
    <x v="1269"/>
    <d v="2020-01-24T00:00:00"/>
    <d v="1899-12-30T15:19:42"/>
    <d v="2020-01-24T00:00:00"/>
    <d v="1899-12-30T17:25:20"/>
    <x v="57"/>
    <s v="Cumplido"/>
    <s v="00:25"/>
    <x v="0"/>
    <s v="00:00"/>
    <s v="Cumplido"/>
    <d v="1899-12-30T00:00:00"/>
    <s v="Cumplido"/>
  </r>
  <r>
    <s v="INC000000514613"/>
    <s v="DEVICE HAS STOPPED RESPONDING TO POLLS. SKTJ_REGISTRADURIA-MUNICIPAL_CHITARAQUE_BOYACA"/>
    <s v="CONECTIVIDAD WAN"/>
    <s v="Alta"/>
    <s v="Cerrado"/>
    <s v="RNEC-MONITOREO NIVEL 1"/>
    <s v="ALBA YINET CORREDOR ESTEPA"/>
    <m/>
    <m/>
    <x v="25"/>
    <x v="1270"/>
    <d v="2020-01-24T00:00:00"/>
    <d v="1899-12-30T15:21:42"/>
    <d v="2020-01-27T00:00:00"/>
    <d v="1899-12-30T14:02:15"/>
    <x v="119"/>
    <s v="Cumplido"/>
    <s v="01:56"/>
    <x v="0"/>
    <s v="00:00"/>
    <s v="Cumplido"/>
    <d v="1899-12-30T00:00:00"/>
    <s v="Cumplido"/>
  </r>
  <r>
    <s v="INC000000514619"/>
    <s v="DEVICE HAS STOPPED RESPONDING TO POLLS. PUU_REGISTRADURIA-MUNICIPAL_VALLE-DEL-GUAMUEZ_PUTUMAYO"/>
    <s v="CONECTIVIDAD WAN"/>
    <s v="Alta"/>
    <s v="Cerrado"/>
    <s v="RNEC-MONITOREO NIVEL 1"/>
    <s v="GIAN CARLO TOVAR RAMIREZ"/>
    <m/>
    <m/>
    <x v="25"/>
    <x v="1271"/>
    <d v="2020-01-24T00:00:00"/>
    <d v="1899-12-30T15:26:42"/>
    <d v="2020-01-27T00:00:00"/>
    <d v="1899-12-30T08:49:12"/>
    <x v="101"/>
    <s v="Cumplido"/>
    <s v="01:54"/>
    <x v="0"/>
    <s v="00:00"/>
    <s v="Cumplido"/>
    <d v="1899-12-30T00:00:00"/>
    <s v="Cumplido"/>
  </r>
  <r>
    <s v="INC000000514629"/>
    <s v="RE: INCONVENIENTES ENTREGA DE DOCUMENTOS DE IDENTIDAD"/>
    <s v="INTERNET MÓVIL"/>
    <s v="Baja"/>
    <s v="Cerrado"/>
    <s v="RNEC-MESA NIVEL 1"/>
    <s v="MIGUEL ANGEL LEON MONROY"/>
    <m/>
    <m/>
    <x v="25"/>
    <x v="1272"/>
    <d v="2020-01-24T00:00:00"/>
    <d v="1899-12-30T15:42:19"/>
    <d v="2020-01-28T00:00:00"/>
    <d v="1899-12-30T09:27:39"/>
    <x v="96"/>
    <s v="Cumplido"/>
    <s v="01:53"/>
    <x v="2"/>
    <s v="00:02"/>
    <s v="Cumplido"/>
    <d v="1899-12-30T00:01:35"/>
    <s v="Cumplido"/>
  </r>
  <r>
    <s v="INC000000514648"/>
    <s v="DEVICE HAS STOPPED RESPONDING TO POLLS. PSO_REGISTRADURIA-MUNICIPAL_SANTA-CRUZ_NARINO"/>
    <s v="CONECTIVIDAD WAN"/>
    <s v="Alta"/>
    <s v="Cerrado"/>
    <s v="RNEC-MONITOREO NIVEL 1"/>
    <s v="MAGDA LISETHE DUQUE GAMBA"/>
    <m/>
    <m/>
    <x v="25"/>
    <x v="1273"/>
    <d v="2020-01-24T00:00:00"/>
    <d v="1899-12-30T16:06:46"/>
    <d v="2020-01-27T00:00:00"/>
    <d v="1899-12-30T09:25:23"/>
    <x v="101"/>
    <s v="Cumplido"/>
    <s v="01:24"/>
    <x v="0"/>
    <s v="00:00"/>
    <s v="Cumplido"/>
    <d v="1899-12-30T00:00:00"/>
    <s v="Cumplido"/>
  </r>
  <r>
    <s v="INC000000514652"/>
    <s v="DEVICE HAS STOPPED RESPONDING TO POLLS. FLA_REGISTRADURIA-MUNICIPAL_MORELIA_CAQUETA"/>
    <s v="CONECTIVIDAD WAN"/>
    <s v="Alta"/>
    <s v="Cerrado"/>
    <s v="RNEC-MONITOREO NIVEL 1"/>
    <s v="MAGDA LISETHE DUQUE GAMBA"/>
    <m/>
    <m/>
    <x v="25"/>
    <x v="1274"/>
    <d v="2020-01-24T00:00:00"/>
    <d v="1899-12-30T16:20:49"/>
    <d v="2020-01-27T00:00:00"/>
    <d v="1899-12-30T08:34:43"/>
    <x v="101"/>
    <s v="Cumplido"/>
    <s v="01:18"/>
    <x v="0"/>
    <s v="00:00"/>
    <s v="Cumplido"/>
    <d v="1899-12-30T00:00:00"/>
    <s v="Cumplido"/>
  </r>
  <r>
    <s v="INC000000514653"/>
    <s v="DEVICE HAS STOPPED RESPONDING TO POLLS. CTG_REGISTRADURIA-MUNICIPAL_BARRANCO-DE-LOBA_BOLIVAR"/>
    <s v="CONECTIVIDAD WAN"/>
    <s v="Alta"/>
    <s v="Cerrado"/>
    <s v="RNEC-MONITOREO NIVEL 1"/>
    <s v="GIAN CARLO TOVAR RAMIREZ"/>
    <m/>
    <m/>
    <x v="25"/>
    <x v="1275"/>
    <d v="2020-01-24T00:00:00"/>
    <d v="1899-12-30T16:27:50"/>
    <d v="2020-01-27T00:00:00"/>
    <d v="1899-12-30T08:53:08"/>
    <x v="101"/>
    <s v="Cumplido"/>
    <s v="00:57"/>
    <x v="0"/>
    <s v="00:00"/>
    <s v="Cumplido"/>
    <d v="1899-12-30T00:00:00"/>
    <s v="Cumplido"/>
  </r>
  <r>
    <s v="INC000000514654"/>
    <s v="DEVICE HAS STOPPED RESPONDING TO POLLS. SKTJ_REGISTRADURIA_MUN_SOCOTA.yourdomain.com"/>
    <s v="CONECTIVIDAD WAN"/>
    <s v="Alta"/>
    <s v="Cerrado"/>
    <s v="RNEC-MONITOREO NIVEL 1"/>
    <s v="MAGDA LISETHE DUQUE GAMBA"/>
    <m/>
    <m/>
    <x v="25"/>
    <x v="1276"/>
    <d v="2020-01-24T00:00:00"/>
    <d v="1899-12-30T16:28:50"/>
    <d v="2020-01-27T00:00:00"/>
    <d v="1899-12-30T08:39:00"/>
    <x v="101"/>
    <s v="Cumplido"/>
    <s v="01:13"/>
    <x v="0"/>
    <s v="00:00"/>
    <s v="Cumplido"/>
    <d v="1899-12-30T00:00:00"/>
    <s v="Cumplido"/>
  </r>
  <r>
    <s v="INC000000514657"/>
    <s v="DEVICE HAS STOPPED RESPONDING TO POLLS. CTG_REGISTRADURIA-MUNICIPAL_SAN-ESTANISLAO_BOLIVAR"/>
    <s v="CONECTIVIDAD WAN"/>
    <s v="Alta"/>
    <s v="Cerrado"/>
    <s v="RNEC-MONITOREO NIVEL 1"/>
    <s v="GIAN CARLO TOVAR RAMIREZ"/>
    <m/>
    <m/>
    <x v="25"/>
    <x v="1277"/>
    <d v="2020-01-24T00:00:00"/>
    <d v="1899-12-30T16:32:51"/>
    <d v="2020-01-27T00:00:00"/>
    <d v="1899-12-30T08:55:11"/>
    <x v="101"/>
    <s v="Cumplido"/>
    <s v="00:56"/>
    <x v="0"/>
    <s v="00:00"/>
    <s v="Cumplido"/>
    <d v="1899-12-30T00:00:00"/>
    <s v="Cumplido"/>
  </r>
  <r>
    <s v="INC000000514659"/>
    <s v="DEVICE HAS STOPPED RESPONDING TO POLLS. VVC_REGISTRADURIA_LEJANIAS"/>
    <s v="CONECTIVIDAD WAN"/>
    <s v="Alta"/>
    <s v="Cerrado"/>
    <s v="RNEC-MONITOREO NIVEL 1"/>
    <s v="MAGDA LISETHE DUQUE GAMBA"/>
    <m/>
    <m/>
    <x v="25"/>
    <x v="1278"/>
    <d v="2020-01-24T00:00:00"/>
    <d v="1899-12-30T16:40:56"/>
    <d v="2020-01-27T00:00:00"/>
    <d v="1899-12-30T08:41:32"/>
    <x v="101"/>
    <s v="Cumplido"/>
    <s v="01:07"/>
    <x v="0"/>
    <s v="00:00"/>
    <s v="Cumplido"/>
    <d v="1899-12-30T00:00:00"/>
    <s v="Cumplido"/>
  </r>
  <r>
    <s v="INC000000514709"/>
    <s v="DEVICE HAS STOPPED RESPONDING TO POLLS. SMR_REGISTRADURIA_NUEVA_GRANADA"/>
    <s v="CONECTIVIDAD WAN"/>
    <s v="Alta"/>
    <s v="Cerrado"/>
    <s v="RNEC-MONITOREO NIVEL 1"/>
    <s v="ALBA YINET CORREDOR ESTEPA"/>
    <m/>
    <m/>
    <x v="25"/>
    <x v="1279"/>
    <d v="2020-01-24T00:00:00"/>
    <d v="1899-12-30T15:47:45"/>
    <d v="2020-01-27T00:00:00"/>
    <d v="1899-12-30T10:11:47"/>
    <x v="101"/>
    <s v="Cumplido"/>
    <s v="00:24"/>
    <x v="0"/>
    <s v="00:00"/>
    <s v="Cumplido"/>
    <d v="1899-12-30T00:00:00"/>
    <s v="Cumplido"/>
  </r>
  <r>
    <s v="INC000000514713"/>
    <s v="DEVICE HAS STOPPED RESPONDING TO POLLS. CZU_REGISTRADURIA-MUNICIPAL_TOLU_SUCRE"/>
    <s v="CONECTIVIDAD WAN"/>
    <s v="Alta"/>
    <s v="Cerrado"/>
    <s v="RNEC-MONITOREO NIVEL 1"/>
    <s v="MAGDA LISETHE DUQUE GAMBA"/>
    <m/>
    <m/>
    <x v="25"/>
    <x v="1280"/>
    <d v="2020-01-24T00:00:00"/>
    <d v="1899-12-30T15:49:45"/>
    <d v="2020-01-27T00:00:00"/>
    <d v="1899-12-30T08:46:03"/>
    <x v="101"/>
    <s v="Incumplido"/>
    <s v="02:04"/>
    <x v="0"/>
    <s v="00:00"/>
    <s v="Cumplido"/>
    <d v="1899-12-30T00:00:00"/>
    <s v="Cumplido"/>
  </r>
  <r>
    <s v="INC000000514744"/>
    <s v="Falla Morphotablet"/>
    <s v="INTERNET MÓVIL"/>
    <s v="Alta"/>
    <s v="Cerrado"/>
    <s v="RNEC-MESA NIVEL 1"/>
    <s v="CINDY PAOLA RUIZ NIÑO"/>
    <m/>
    <m/>
    <x v="25"/>
    <x v="1281"/>
    <d v="2020-01-24T00:00:00"/>
    <d v="1899-12-30T16:21:12"/>
    <d v="2020-01-27T00:00:00"/>
    <d v="1899-12-30T13:21:39"/>
    <x v="119"/>
    <s v="Cumplido"/>
    <s v="01:23"/>
    <x v="1"/>
    <s v="00:07"/>
    <s v="Cumplido"/>
    <d v="1899-12-30T00:07:03"/>
    <s v="Cumplido"/>
  </r>
  <r>
    <s v="INC000000514751"/>
    <s v="DEVICE HAS STOPPED RESPONDING TO POLLS. MDE_REGISTRADURIA_MUN_URAMITA_ANTIOQUIA"/>
    <s v="CONECTIVIDAD WAN"/>
    <s v="Alta"/>
    <s v="Cerrado"/>
    <s v="RNEC-MONITOREO NIVEL 1"/>
    <s v="GIAN CARLO TOVAR RAMIREZ"/>
    <m/>
    <m/>
    <x v="25"/>
    <x v="1282"/>
    <d v="2020-01-24T00:00:00"/>
    <d v="1899-12-30T16:21:49"/>
    <d v="2020-01-27T00:00:00"/>
    <d v="1899-12-30T08:59:48"/>
    <x v="101"/>
    <s v="Cumplido"/>
    <s v="01:14"/>
    <x v="0"/>
    <s v="00:00"/>
    <s v="Cumplido"/>
    <d v="1899-12-30T00:00:00"/>
    <s v="Cumplido"/>
  </r>
  <r>
    <s v="INC000000514753"/>
    <s v="DEVICE HAS STOPPED RESPONDING TO POLLS. SKTJ_REGISTRADURIA-MUNICIPAL_COVARACHIA_BOYACA"/>
    <s v="CONECTIVIDAD WAN"/>
    <s v="Alta"/>
    <s v="Cerrado"/>
    <s v="RNEC-MONITOREO NIVEL 1"/>
    <s v="MAGDA LISETHE DUQUE GAMBA"/>
    <m/>
    <m/>
    <x v="25"/>
    <x v="1283"/>
    <d v="2020-01-24T00:00:00"/>
    <d v="1899-12-30T16:23:49"/>
    <d v="2020-01-27T00:00:00"/>
    <d v="1899-12-30T08:52:57"/>
    <x v="101"/>
    <s v="Cumplido"/>
    <s v="01:35"/>
    <x v="0"/>
    <s v="00:00"/>
    <s v="Cumplido"/>
    <d v="1899-12-30T00:00:00"/>
    <s v="Cumplido"/>
  </r>
  <r>
    <s v="INC000000514754"/>
    <s v="DEVICE HAS STOPPED RESPONDING TO POLLS. MDE_REGISTRADURIA_MUN_VIGIA_FUERTE_ANTIOQUIA"/>
    <s v="CONECTIVIDAD WAN"/>
    <s v="Alta"/>
    <s v="Cerrado"/>
    <s v="RNEC-MONITOREO NIVEL 1"/>
    <s v="GIAN CARLO TOVAR RAMIREZ"/>
    <m/>
    <m/>
    <x v="25"/>
    <x v="1283"/>
    <d v="2020-01-24T00:00:00"/>
    <d v="1899-12-30T16:23:49"/>
    <d v="2020-01-24T00:00:00"/>
    <d v="1899-12-30T17:34:36"/>
    <x v="57"/>
    <s v="Cumplido"/>
    <s v="01:10"/>
    <x v="0"/>
    <s v="00:00"/>
    <s v="Cumplido"/>
    <d v="1899-12-30T00:00:00"/>
    <s v="Cumplido"/>
  </r>
  <r>
    <s v="INC000000514757"/>
    <s v="DEVICE HAS STOPPED RESPONDING TO POLLS. VUP_REGISTRADURIA_MUN_GONZALEZ_CESAR"/>
    <s v="CONECTIVIDAD WAN"/>
    <s v="Alta"/>
    <s v="Cerrado"/>
    <s v="RNEC-NIVEL 2 WAN"/>
    <s v="IVAN ANDRES DIAZ BARRETO"/>
    <m/>
    <m/>
    <x v="25"/>
    <x v="1284"/>
    <d v="2020-01-24T00:00:00"/>
    <d v="1899-12-30T16:24:50"/>
    <d v="2020-01-27T00:00:00"/>
    <d v="1899-12-30T09:16:46"/>
    <x v="101"/>
    <s v="Cumplido"/>
    <s v="00:20"/>
    <x v="0"/>
    <s v="00:00"/>
    <s v="Cumplido"/>
    <d v="1899-12-30T00:00:00"/>
    <s v="Cumplido"/>
  </r>
  <r>
    <s v="INC000000514759"/>
    <s v="DEVICE HAS STOPPED RESPONDING TO POLLS. SKTJ_REGISTRADURIA_SOCHA"/>
    <s v="CONECTIVIDAD WAN"/>
    <s v="Alta"/>
    <s v="Cerrado"/>
    <s v="RNEC-MONITOREO NIVEL 1"/>
    <s v="GIAN CARLO TOVAR RAMIREZ"/>
    <m/>
    <m/>
    <x v="25"/>
    <x v="1285"/>
    <d v="2020-01-24T00:00:00"/>
    <d v="1899-12-30T16:26:50"/>
    <d v="2020-01-27T00:00:00"/>
    <d v="1899-12-30T09:02:47"/>
    <x v="101"/>
    <s v="Cumplido"/>
    <s v="01:10"/>
    <x v="0"/>
    <s v="00:00"/>
    <s v="Cumplido"/>
    <d v="1899-12-30T00:00:00"/>
    <s v="Cumplido"/>
  </r>
  <r>
    <s v="INC000000514761"/>
    <s v="DEVICE HAS STOPPED RESPONDING TO POLLS. PPN_REGISTRADURIA_MUN_LA_SIERRA_CAUCA"/>
    <s v="CONECTIVIDAD WAN"/>
    <s v="Alta"/>
    <s v="Cerrado"/>
    <s v="RNEC-MONITOREO NIVEL 1"/>
    <s v="MAGDA LISETHE DUQUE GAMBA"/>
    <m/>
    <m/>
    <x v="25"/>
    <x v="1277"/>
    <d v="2020-01-24T00:00:00"/>
    <d v="1899-12-30T16:32:51"/>
    <d v="2020-01-27T00:00:00"/>
    <d v="1899-12-30T08:56:35"/>
    <x v="101"/>
    <s v="Cumplido"/>
    <s v="01:28"/>
    <x v="0"/>
    <s v="00:00"/>
    <s v="Cumplido"/>
    <d v="1899-12-30T00:00:00"/>
    <s v="Cumplido"/>
  </r>
  <r>
    <s v="INC000000514762"/>
    <s v="DEVICE HAS STOPPED RESPONDING TO POLLS. CTG_REGISTRADURIA-MUNICIPAL_HATILLO-DE-LOBA_BOLIVAR"/>
    <s v="CONECTIVIDAD WAN"/>
    <s v="Alta"/>
    <s v="Cerrado"/>
    <s v="RNEC-MONITOREO NIVEL 1"/>
    <s v="GIAN CARLO TOVAR RAMIREZ"/>
    <m/>
    <m/>
    <x v="25"/>
    <x v="1286"/>
    <d v="2020-01-24T00:00:00"/>
    <d v="1899-12-30T16:34:51"/>
    <d v="2020-01-27T00:00:00"/>
    <d v="1899-12-30T09:06:20"/>
    <x v="101"/>
    <s v="Cumplido"/>
    <s v="01:06"/>
    <x v="0"/>
    <s v="00:00"/>
    <s v="Cumplido"/>
    <d v="1899-12-30T00:00:00"/>
    <s v="Cumplido"/>
  </r>
  <r>
    <s v="INC000000514807"/>
    <s v="DEVICE HAS STOPPED RESPONDING TO POLLS. BOG_REGISTRADURIA-MUNICIPAL_ANAPOIMA_CUNDINAMARCA"/>
    <s v="CONECTIVIDAD WAN"/>
    <s v="Alta"/>
    <s v="Cerrado"/>
    <s v="RNEC-MONITOREO NIVEL 1"/>
    <s v="MAGDA LISETHE DUQUE GAMBA"/>
    <m/>
    <m/>
    <x v="25"/>
    <x v="1287"/>
    <d v="2020-01-24T00:00:00"/>
    <d v="1899-12-30T16:22:49"/>
    <d v="2020-01-27T00:00:00"/>
    <d v="1899-12-30T09:03:07"/>
    <x v="101"/>
    <s v="Cumplido"/>
    <s v="01:41"/>
    <x v="0"/>
    <s v="00:00"/>
    <s v="Cumplido"/>
    <d v="1899-12-30T00:00:00"/>
    <s v="Cumplido"/>
  </r>
  <r>
    <s v="INC000000514809"/>
    <s v="DEVICE HAS STOPPED RESPONDING TO POLLS. SKTJ_REGISTRADURIA_RONDON"/>
    <s v="CONECTIVIDAD WAN"/>
    <s v="Alta"/>
    <s v="Cerrado"/>
    <s v="RNEC-MONITOREO NIVEL 1"/>
    <s v="MAGDA LISETHE DUQUE GAMBA"/>
    <m/>
    <m/>
    <x v="25"/>
    <x v="1284"/>
    <d v="2020-01-24T00:00:00"/>
    <d v="1899-12-30T16:24:50"/>
    <d v="2020-01-27T00:00:00"/>
    <d v="1899-12-30T09:16:19"/>
    <x v="101"/>
    <s v="Cumplido"/>
    <s v="01:42"/>
    <x v="0"/>
    <s v="00:00"/>
    <s v="Cumplido"/>
    <d v="1899-12-30T00:00:00"/>
    <s v="Cumplido"/>
  </r>
  <r>
    <s v="INC000000514811"/>
    <s v="DEVICE HAS STOPPED RESPONDING TO POLLS. EYP_REGISTRADURIA-MUNICIPAL_PORE_CASANARE"/>
    <s v="CONECTIVIDAD WAN"/>
    <s v="Alta"/>
    <s v="Cerrado"/>
    <s v="RNEC-MONITOREO NIVEL 1"/>
    <s v="MAGDA LISETHE DUQUE GAMBA"/>
    <m/>
    <m/>
    <x v="25"/>
    <x v="1285"/>
    <d v="2020-01-24T00:00:00"/>
    <d v="1899-12-30T16:26:50"/>
    <d v="2020-01-27T00:00:00"/>
    <d v="1899-12-30T09:21:20"/>
    <x v="101"/>
    <s v="Cumplido"/>
    <s v="01:43"/>
    <x v="0"/>
    <s v="00:00"/>
    <s v="Cumplido"/>
    <d v="1899-12-30T00:00:00"/>
    <s v="Cumplido"/>
  </r>
  <r>
    <s v="INC000000514815"/>
    <s v="DEVICE HAS STOPPED RESPONDING TO POLLS. BGA_REGISTRADURIA-MUNICIPAL_VELEZ_SANTANDER"/>
    <s v="CONECTIVIDAD WAN"/>
    <s v="Alta"/>
    <s v="Cerrado"/>
    <s v="RNEC-MONITOREO NIVEL 1"/>
    <s v="ALBA YINET CORREDOR ESTEPA"/>
    <m/>
    <m/>
    <x v="25"/>
    <x v="1286"/>
    <d v="2020-01-24T00:00:00"/>
    <d v="1899-12-30T16:34:51"/>
    <d v="2020-01-27T00:00:00"/>
    <d v="1899-12-30T09:42:01"/>
    <x v="101"/>
    <s v="Incumplido"/>
    <s v="09:49"/>
    <x v="0"/>
    <s v="00:00"/>
    <s v="Cumplido"/>
    <d v="1899-12-30T00:00:00"/>
    <s v="Cumplido"/>
  </r>
  <r>
    <s v="INC000000514816"/>
    <s v="DEVICE HAS STOPPED RESPONDING TO POLLS. SKTJ_REGISTRADURIA-MUNICIPAL_GUAYATA_BOYACA"/>
    <s v="CONECTIVIDAD WAN"/>
    <s v="Alta"/>
    <s v="Cerrado"/>
    <s v="RNEC-MONITOREO NIVEL 1"/>
    <s v="GIAN CARLO TOVAR RAMIREZ"/>
    <m/>
    <m/>
    <x v="25"/>
    <x v="1288"/>
    <d v="2020-01-24T00:00:00"/>
    <d v="1899-12-30T16:35:52"/>
    <d v="2020-01-27T00:00:00"/>
    <d v="1899-12-30T09:10:20"/>
    <x v="101"/>
    <s v="Cumplido"/>
    <s v="01:12"/>
    <x v="0"/>
    <s v="00:00"/>
    <s v="Cumplido"/>
    <d v="1899-12-30T00:00:00"/>
    <s v="Cumplido"/>
  </r>
  <r>
    <s v="INC000000514840"/>
    <s v="Permiso de ingreso a URL https://tunein.com/"/>
    <s v="CONECTIVIDAD LAN"/>
    <s v="Media"/>
    <s v="Cerrado"/>
    <s v="RNEC-SOPORTE SITIO NIVEL 1"/>
    <s v="JHONN H PLAZAS BLANCO"/>
    <m/>
    <m/>
    <x v="25"/>
    <x v="1289"/>
    <d v="2020-01-24T00:00:00"/>
    <d v="1899-12-30T17:32:39"/>
    <d v="2020-01-29T00:00:00"/>
    <d v="1899-12-30T14:49:23"/>
    <x v="120"/>
    <s v="Cumplido"/>
    <s v="00:11"/>
    <x v="1"/>
    <s v="00:03"/>
    <s v="Cumplido"/>
    <d v="1899-12-30T00:03:50"/>
    <s v="Cumplido"/>
  </r>
  <r>
    <s v="INC000000514901"/>
    <s v="DEVICE HAS STOPPED RESPONDING TO POLLS. VM-WARE-02"/>
    <s v="CONECTIVIDAD WAN"/>
    <s v="Alta"/>
    <s v="Cerrado"/>
    <s v="RNEC-MONITOREO NIVEL 1"/>
    <s v="WILSON YESID GUTIERREZ BOLAÑOS"/>
    <m/>
    <m/>
    <x v="25"/>
    <x v="1290"/>
    <d v="2020-01-24T00:00:00"/>
    <d v="1899-12-30T18:08:08"/>
    <d v="2020-01-24T00:00:00"/>
    <d v="1899-12-30T19:40:42"/>
    <x v="118"/>
    <s v="Cumplido"/>
    <s v="01:32"/>
    <x v="0"/>
    <s v="00:00"/>
    <s v="Cumplido"/>
    <d v="1899-12-30T00:00:00"/>
    <s v="Cumplido"/>
  </r>
  <r>
    <s v="INC000000514944"/>
    <s v="DEVICE HAS STOPPED RESPONDING TO POLLS. CUC_DELEGACION-DEPARTAMENTAL_NORTE-DE_SANTANDER"/>
    <s v="CONECTIVIDAD WAN"/>
    <s v="Alta"/>
    <s v="Cerrado"/>
    <s v="RNEC-MONITOREO NIVEL 1"/>
    <s v="WILSON YESID GUTIERREZ BOLAÑOS"/>
    <m/>
    <m/>
    <x v="25"/>
    <x v="1291"/>
    <d v="2020-01-24T00:00:00"/>
    <d v="1899-12-30T20:18:10"/>
    <d v="2020-01-27T00:00:00"/>
    <d v="1899-12-30T10:06:39"/>
    <x v="101"/>
    <s v="Cumplido"/>
    <s v="00:21"/>
    <x v="0"/>
    <s v="00:00"/>
    <s v="Cumplido"/>
    <d v="1899-12-30T00:00:00"/>
    <s v="Cumplido"/>
  </r>
  <r>
    <s v="INC000000516314"/>
    <s v="DEVICE HAS STOPPED RESPONDING TO POLLS. MTR_DELEGACION-DEPARTA_CORDOBA"/>
    <s v="CONECTIVIDAD WAN"/>
    <s v="Alta"/>
    <s v="Cerrado"/>
    <s v="RNEC-MONITOREO NIVEL 1"/>
    <s v="HERMAN STEVEN BERMUDEZ CELY"/>
    <m/>
    <m/>
    <x v="26"/>
    <x v="1292"/>
    <d v="2020-01-26T00:00:00"/>
    <d v="1899-12-30T12:31:38"/>
    <d v="2020-01-26T00:00:00"/>
    <d v="1899-12-30T14:12:29"/>
    <x v="121"/>
    <s v="Cumplido"/>
    <s v="00:49"/>
    <x v="0"/>
    <s v="00:00"/>
    <s v="Cumplido"/>
    <d v="1899-12-30T00:00:00"/>
    <s v="Cumplido"/>
  </r>
  <r>
    <s v="INC000000516773"/>
    <s v="DEVICE HAS STOPPED RESPONDING TO POLLS. SMR_REGISTRADURIA_ZAPAYAN"/>
    <s v="CONECTIVIDAD WAN"/>
    <s v="Alta"/>
    <s v="Cerrado"/>
    <s v="RNEC-MONITOREO NIVEL 1"/>
    <s v="MAGDA LISETHE DUQUE GAMBA"/>
    <m/>
    <m/>
    <x v="27"/>
    <x v="1293"/>
    <d v="2020-01-27T00:00:00"/>
    <d v="1899-12-30T08:16:08"/>
    <d v="2020-01-27T00:00:00"/>
    <d v="1899-12-30T14:42:40"/>
    <x v="122"/>
    <s v="Incumplido"/>
    <s v="06:22"/>
    <x v="0"/>
    <s v="00:00"/>
    <s v="Cumplido"/>
    <d v="1899-12-30T00:00:00"/>
    <s v="Cumplido"/>
  </r>
  <r>
    <s v="INC000000516798"/>
    <s v="DEVICE HAS STOPPED RESPONDING TO POLLS. UIB_REGISTRADURIA_MUN_BAGADO_CHOCO"/>
    <s v="CONECTIVIDAD WAN"/>
    <s v="Alta"/>
    <s v="Cerrado"/>
    <s v="RNEC-MONITOREO NIVEL 1"/>
    <s v="ALBA YINET CORREDOR ESTEPA"/>
    <m/>
    <m/>
    <x v="27"/>
    <x v="1294"/>
    <d v="2020-01-27T00:00:00"/>
    <d v="1899-12-30T08:49:02"/>
    <d v="2020-01-27T00:00:00"/>
    <d v="1899-12-30T14:58:07"/>
    <x v="122"/>
    <s v="Cumplido"/>
    <s v="00:48"/>
    <x v="0"/>
    <s v="00:00"/>
    <s v="Cumplido"/>
    <d v="1899-12-30T00:00:00"/>
    <s v="Cumplido"/>
  </r>
  <r>
    <s v="INC000000516799"/>
    <s v="DEVICE HAS STOPPED RESPONDING TO POLLS. VVC_REGISTRADURIA_MUN_CASTILLA_LA_NUEVA_META"/>
    <s v="CONECTIVIDAD WAN"/>
    <s v="Alta"/>
    <s v="Cerrado"/>
    <s v="RNEC-MESA NIVEL 1"/>
    <s v="DIEGO FERNANDO ARCINIEGAS GUALTEROS"/>
    <m/>
    <m/>
    <x v="27"/>
    <x v="1294"/>
    <d v="2020-01-27T00:00:00"/>
    <d v="1899-12-30T08:49:02"/>
    <d v="2020-01-27T00:00:00"/>
    <d v="1899-12-30T09:42:05"/>
    <x v="101"/>
    <s v="Cumplido"/>
    <s v="00:53"/>
    <x v="0"/>
    <s v="00:00"/>
    <s v="Cumplido"/>
    <d v="1899-12-30T00:00:00"/>
    <s v="Cumplido"/>
  </r>
  <r>
    <s v="INC000000516857"/>
    <s v="Falla de Navegación"/>
    <s v="CONECTIVIDAD LAN"/>
    <s v="Media"/>
    <s v="Cerrado"/>
    <s v="RNEC-SOPORTE SITIO NIVEL 1"/>
    <s v="LUIS ANTONIO SANTAMARIA GOMEZ"/>
    <m/>
    <m/>
    <x v="27"/>
    <x v="1295"/>
    <d v="2020-01-27T00:00:00"/>
    <d v="1899-12-30T08:37:53"/>
    <d v="2020-01-27T00:00:00"/>
    <d v="1899-12-30T11:46:34"/>
    <x v="117"/>
    <s v="Cumplido"/>
    <s v="01:07"/>
    <x v="1"/>
    <s v="00:03"/>
    <s v="Cumplido"/>
    <d v="1899-12-30T00:03:00"/>
    <s v="Cumplido"/>
  </r>
  <r>
    <s v="INC000000516871"/>
    <s v="DEVICE HAS STOPPED RESPONDING TO POLLS. PSO_REGISTRADURIA-MUNICIPAL_EL-TABLON_NARINO"/>
    <s v="CONECTIVIDAD WAN"/>
    <s v="Alta"/>
    <s v="Cerrado"/>
    <s v="RNEC-MONITOREO NIVEL 1"/>
    <s v="DIEGO ARMANDO ROMERO RODRIGUEZ"/>
    <m/>
    <m/>
    <x v="27"/>
    <x v="1296"/>
    <d v="2020-01-27T00:00:00"/>
    <d v="1899-12-30T08:49:03"/>
    <d v="2020-01-27T00:00:00"/>
    <d v="1899-12-30T14:30:09"/>
    <x v="122"/>
    <s v="Incumplido"/>
    <s v="05:41"/>
    <x v="0"/>
    <s v="00:00"/>
    <s v="Cumplido"/>
    <d v="1899-12-30T00:00:00"/>
    <s v="Cumplido"/>
  </r>
  <r>
    <s v="INC000000516873"/>
    <s v="DEVICE HAS STOPPED RESPONDING TO POLLS. PSO_REGISTRADURIA-MUNICIPAL_SANDONA_NARINO"/>
    <s v="CONECTIVIDAD WAN"/>
    <s v="Alta"/>
    <s v="Cerrado"/>
    <s v="RNEC-MONITOREO NIVEL 1"/>
    <s v="GIAN CARLO TOVAR RAMIREZ"/>
    <m/>
    <m/>
    <x v="27"/>
    <x v="1297"/>
    <d v="2020-01-27T00:00:00"/>
    <d v="1899-12-30T08:49:04"/>
    <d v="2020-01-27T00:00:00"/>
    <d v="1899-12-30T09:22:13"/>
    <x v="101"/>
    <s v="Cumplido"/>
    <s v="00:33"/>
    <x v="0"/>
    <s v="00:00"/>
    <s v="Cumplido"/>
    <d v="1899-12-30T00:00:00"/>
    <s v="Cumplido"/>
  </r>
  <r>
    <s v="INC000000516874"/>
    <s v="DEVICE HAS STOPPED RESPONDING TO POLLS. PSO_REGISTRADURIA-MUNICIPAL_BUESACO_NARINO"/>
    <s v="CONECTIVIDAD WAN"/>
    <s v="Alta"/>
    <s v="Cerrado"/>
    <s v="RNEC-MONITOREO NIVEL 1"/>
    <s v="WILSON YESID GUTIERREZ BOLAÑOS"/>
    <m/>
    <m/>
    <x v="27"/>
    <x v="1298"/>
    <d v="2020-01-27T00:00:00"/>
    <d v="1899-12-30T08:49:05"/>
    <d v="2020-01-27T00:00:00"/>
    <d v="1899-12-30T14:44:40"/>
    <x v="122"/>
    <s v="Incumplido"/>
    <s v="05:55"/>
    <x v="0"/>
    <s v="00:00"/>
    <s v="Cumplido"/>
    <d v="1899-12-30T00:00:00"/>
    <s v="Cumplido"/>
  </r>
  <r>
    <s v="INC000000516875"/>
    <s v="DEVICE HAS STOPPED RESPONDING TO POLLS. UIB_REGISTRADURIA_MUN_NUQUI_CHOCO"/>
    <s v="CONECTIVIDAD WAN"/>
    <s v="Alta"/>
    <s v="Cerrado"/>
    <s v="RNEC-MONITOREO NIVEL 1"/>
    <s v="GIAN CARLO TOVAR RAMIREZ"/>
    <m/>
    <m/>
    <x v="27"/>
    <x v="1299"/>
    <d v="2020-01-27T00:00:00"/>
    <d v="1899-12-30T08:49:06"/>
    <d v="2020-01-27T00:00:00"/>
    <d v="1899-12-30T09:27:41"/>
    <x v="101"/>
    <s v="Cumplido"/>
    <s v="00:38"/>
    <x v="0"/>
    <s v="00:00"/>
    <s v="Cumplido"/>
    <d v="1899-12-30T00:00:00"/>
    <s v="Cumplido"/>
  </r>
  <r>
    <s v="INC000000516877"/>
    <s v="DEVICE HAS STOPPED RESPONDING TO POLLS. MTR_REGISTRADURIA-MUNICIPAL_SAN-ANTERO_CORDOBA"/>
    <s v="CONECTIVIDAD WAN"/>
    <s v="Alta"/>
    <s v="Cerrado"/>
    <s v="RNEC-MONITOREO NIVEL 1"/>
    <s v="GIAN CARLO TOVAR RAMIREZ"/>
    <m/>
    <m/>
    <x v="27"/>
    <x v="1299"/>
    <d v="2020-01-27T00:00:00"/>
    <d v="1899-12-30T08:49:06"/>
    <d v="2020-01-27T00:00:00"/>
    <d v="1899-12-30T09:34:42"/>
    <x v="101"/>
    <s v="Cumplido"/>
    <s v="00:45"/>
    <x v="0"/>
    <s v="00:00"/>
    <s v="Cumplido"/>
    <d v="1899-12-30T00:00:00"/>
    <s v="Cumplido"/>
  </r>
  <r>
    <s v="INC000000516878"/>
    <s v="DEVICE HAS STOPPED RESPONDING TO POLLS. MDE_REGISTRADURIA_MUN_VIGIA_FUERTE_ANTIOQUIA"/>
    <s v="CONECTIVIDAD WAN"/>
    <s v="Alta"/>
    <s v="Cerrado"/>
    <s v="RNEC-MONITOREO NIVEL 1"/>
    <s v="ALBA YINET CORREDOR ESTEPA"/>
    <m/>
    <m/>
    <x v="27"/>
    <x v="1299"/>
    <d v="2020-01-27T00:00:00"/>
    <d v="1899-12-30T08:49:06"/>
    <d v="2020-01-27T00:00:00"/>
    <d v="1899-12-30T15:04:13"/>
    <x v="122"/>
    <s v="Incumplido"/>
    <s v="06:15"/>
    <x v="0"/>
    <s v="00:00"/>
    <s v="Cumplido"/>
    <d v="1899-12-30T00:00:00"/>
    <s v="Cumplido"/>
  </r>
  <r>
    <s v="INC000000516882"/>
    <s v="DEVICE HAS STOPPED RESPONDING TO POLLS. BGA_REGISTRADURIA-MUNICIPAL_CHIPATA_SANTANDER"/>
    <s v="CONECTIVIDAD WAN"/>
    <s v="Alta"/>
    <s v="Cerrado"/>
    <s v="RNEC-MONITOREO NIVEL 1"/>
    <s v="ALBA YINET CORREDOR ESTEPA"/>
    <m/>
    <m/>
    <x v="27"/>
    <x v="1300"/>
    <d v="2020-01-27T00:00:00"/>
    <d v="1899-12-30T08:49:07"/>
    <d v="2020-01-28T00:00:00"/>
    <d v="1899-12-30T10:34:43"/>
    <x v="106"/>
    <s v="Cumplido"/>
    <s v="01:09"/>
    <x v="0"/>
    <s v="00:00"/>
    <s v="Cumplido"/>
    <d v="1899-12-30T00:00:00"/>
    <s v="Cumplido"/>
  </r>
  <r>
    <s v="INC000000516983"/>
    <s v="DEVICE HAS STOPPED RESPONDING TO POLLS. UIB_REGISTRADURIA_MUN_ALTO_BAUDO_CHOCO"/>
    <s v="CONECTIVIDAD WAN"/>
    <s v="Alta"/>
    <s v="Cerrado"/>
    <s v="RNEC-MONITOREO NIVEL 1"/>
    <s v="MAGDA LISETHE DUQUE GAMBA"/>
    <m/>
    <m/>
    <x v="27"/>
    <x v="1294"/>
    <d v="2020-01-27T00:00:00"/>
    <d v="1899-12-30T08:49:02"/>
    <d v="2020-01-27T00:00:00"/>
    <d v="1899-12-30T10:17:58"/>
    <x v="101"/>
    <s v="Cumplido"/>
    <s v="01:24"/>
    <x v="0"/>
    <s v="00:00"/>
    <s v="Cumplido"/>
    <d v="1899-12-30T00:00:00"/>
    <s v="Cumplido"/>
  </r>
  <r>
    <s v="INC000000516985"/>
    <s v="DEVICE HAS STOPPED RESPONDING TO POLLS. PSO_REGISTRADURIA-MUNICIPAL_TAMINANGO_NARINO"/>
    <s v="CONECTIVIDAD WAN"/>
    <s v="Alta"/>
    <s v="Cerrado"/>
    <s v="RNEC-NIVEL 2 WAN"/>
    <s v="IVAN ANDRES DIAZ BARRETO"/>
    <m/>
    <m/>
    <x v="27"/>
    <x v="1296"/>
    <d v="2020-01-27T00:00:00"/>
    <d v="1899-12-30T08:49:03"/>
    <d v="2020-01-28T00:00:00"/>
    <d v="1899-12-30T17:05:57"/>
    <x v="4"/>
    <s v="Cumplido"/>
    <s v="00:34"/>
    <x v="0"/>
    <s v="00:00"/>
    <s v="Cumplido"/>
    <d v="1899-12-30T00:00:00"/>
    <s v="Cumplido"/>
  </r>
  <r>
    <s v="INC000000516986"/>
    <s v="DEVICE HAS STOPPED RESPONDING TO POLLS. PSO_REGISTRADURIA-MUNICIPAL_SAN-LORENZO_NARINO"/>
    <s v="CONECTIVIDAD WAN"/>
    <s v="Alta"/>
    <s v="Cerrado"/>
    <s v="RNEC-MONITOREO NIVEL 1"/>
    <s v="MAGDA LISETHE DUQUE GAMBA"/>
    <m/>
    <m/>
    <x v="27"/>
    <x v="1297"/>
    <d v="2020-01-27T00:00:00"/>
    <d v="1899-12-30T08:49:04"/>
    <d v="2020-01-27T00:00:00"/>
    <d v="1899-12-30T10:31:36"/>
    <x v="117"/>
    <s v="Cumplido"/>
    <s v="01:38"/>
    <x v="0"/>
    <s v="00:00"/>
    <s v="Cumplido"/>
    <d v="1899-12-30T00:00:00"/>
    <s v="Cumplido"/>
  </r>
  <r>
    <s v="INC000000516987"/>
    <s v="DEVICE HAS STOPPED RESPONDING TO POLLS. PSO_REGISTRADURIA-MUNICIPAL_SAN-PEDRO-DE-CARTAGO_NARINO"/>
    <s v="CONECTIVIDAD WAN"/>
    <s v="Alta"/>
    <s v="Cerrado"/>
    <s v="RNEC-MONITOREO NIVEL 1"/>
    <s v="MAGDA LISETHE DUQUE GAMBA"/>
    <m/>
    <m/>
    <x v="27"/>
    <x v="1298"/>
    <d v="2020-01-27T00:00:00"/>
    <d v="1899-12-30T08:49:05"/>
    <d v="2020-01-27T00:00:00"/>
    <d v="1899-12-30T10:51:10"/>
    <x v="117"/>
    <s v="Cumplido"/>
    <s v="01:55"/>
    <x v="0"/>
    <s v="00:00"/>
    <s v="Cumplido"/>
    <d v="1899-12-30T00:00:00"/>
    <s v="Cumplido"/>
  </r>
  <r>
    <s v="INC000000516988"/>
    <s v="DEVICE HAS STOPPED RESPONDING TO POLLS. PPN_REGISTRADURIA-MUNICIPAL_GUAPI_CAUCA"/>
    <s v="CONECTIVIDAD WAN"/>
    <s v="Alta"/>
    <s v="Cerrado"/>
    <s v="RNEC-MONITOREO NIVEL 1"/>
    <s v="MAGDA LISETHE DUQUE GAMBA"/>
    <m/>
    <m/>
    <x v="27"/>
    <x v="1298"/>
    <d v="2020-01-27T00:00:00"/>
    <d v="1899-12-30T08:49:05"/>
    <d v="2020-01-27T00:00:00"/>
    <d v="1899-12-30T11:30:09"/>
    <x v="117"/>
    <s v="Incumplido"/>
    <s v="02:33"/>
    <x v="0"/>
    <s v="00:00"/>
    <s v="Cumplido"/>
    <d v="1899-12-30T00:00:00"/>
    <s v="Cumplido"/>
  </r>
  <r>
    <s v="INC000000516992"/>
    <s v="DEVICE HAS STOPPED RESPONDING TO POLLS. CTG_REGISTRADURIA-MUNICIPAL_RIO-VIEJO_BOLIVAR"/>
    <s v="CONECTIVIDAD WAN"/>
    <s v="Alta"/>
    <s v="Cerrado"/>
    <s v="RNEC-MONITOREO NIVEL 1"/>
    <s v="DIEGO ARMANDO ROMERO RODRIGUEZ"/>
    <m/>
    <m/>
    <x v="27"/>
    <x v="1300"/>
    <d v="2020-01-27T00:00:00"/>
    <d v="1899-12-30T08:49:07"/>
    <d v="2020-01-27T00:00:00"/>
    <d v="1899-12-30T14:59:51"/>
    <x v="122"/>
    <s v="Incumplido"/>
    <s v="06:10"/>
    <x v="0"/>
    <s v="00:00"/>
    <s v="Cumplido"/>
    <d v="1899-12-30T00:00:00"/>
    <s v="Cumplido"/>
  </r>
  <r>
    <s v="INC000000516993"/>
    <s v="DEVICE HAS STOPPED RESPONDING TO POLLS. CZU_REGISTRADURIA-MUNICIPAL_CAIMITO_SUCRE"/>
    <s v="CONECTIVIDAD WAN"/>
    <s v="Alta"/>
    <s v="Cerrado"/>
    <s v="RNEC-MONITOREO NIVEL 1"/>
    <s v="GIAN CARLO TOVAR RAMIREZ"/>
    <m/>
    <m/>
    <x v="27"/>
    <x v="1300"/>
    <d v="2020-01-27T00:00:00"/>
    <d v="1899-12-30T08:49:07"/>
    <d v="2020-01-27T00:00:00"/>
    <d v="1899-12-30T09:46:53"/>
    <x v="101"/>
    <s v="Cumplido"/>
    <s v="00:57"/>
    <x v="0"/>
    <s v="00:00"/>
    <s v="Cumplido"/>
    <d v="1899-12-30T00:00:00"/>
    <s v="Cumplido"/>
  </r>
  <r>
    <s v="INC000000517001"/>
    <s v="DEVICE HAS STOPPED RESPONDING TO POLLS. SKTJ_REGISTRADURIA-MUNICIPAL_CHISCAS_BOYACA"/>
    <s v="CONECTIVIDAD WAN"/>
    <s v="Alta"/>
    <s v="Cerrado"/>
    <s v="RNEC-MONITOREO NIVEL 1"/>
    <s v="GIAN CARLO TOVAR RAMIREZ"/>
    <m/>
    <m/>
    <x v="27"/>
    <x v="1296"/>
    <d v="2020-01-27T00:00:00"/>
    <d v="1899-12-30T08:49:03"/>
    <d v="2020-01-27T00:00:00"/>
    <d v="1899-12-30T09:56:11"/>
    <x v="101"/>
    <s v="Cumplido"/>
    <s v="01:07"/>
    <x v="0"/>
    <s v="00:00"/>
    <s v="Cumplido"/>
    <d v="1899-12-30T00:00:00"/>
    <s v="Cumplido"/>
  </r>
  <r>
    <s v="INC000000517003"/>
    <s v="DEVICE HAS STOPPED RESPONDING TO POLLS. PSO_REGISTRADURIA-MUNICIPAL_LA-UNION_NARINO"/>
    <s v="CONECTIVIDAD WAN"/>
    <s v="Alta"/>
    <s v="Cerrado"/>
    <s v="RNEC-MESA NIVEL 1"/>
    <s v="WILSON YESID GUTIERREZ BOLAÑOS"/>
    <m/>
    <m/>
    <x v="27"/>
    <x v="1297"/>
    <d v="2020-01-27T00:00:00"/>
    <d v="1899-12-30T08:49:04"/>
    <d v="2020-01-27T00:00:00"/>
    <d v="1899-12-30T12:13:11"/>
    <x v="117"/>
    <s v="Incumplido"/>
    <s v="03:24"/>
    <x v="0"/>
    <s v="00:00"/>
    <s v="Cumplido"/>
    <d v="1899-12-30T00:00:00"/>
    <s v="Cumplido"/>
  </r>
  <r>
    <s v="INC000000517005"/>
    <s v="DEVICE HAS STOPPED RESPONDING TO POLLS. PSO_REGISTRADURIA_CUMBAL"/>
    <s v="CONECTIVIDAD WAN"/>
    <s v="Alta"/>
    <s v="Cerrado"/>
    <s v="RNEC-MONITOREO NIVEL 1"/>
    <s v="ALBA YINET CORREDOR ESTEPA"/>
    <m/>
    <m/>
    <x v="27"/>
    <x v="1298"/>
    <d v="2020-01-27T00:00:00"/>
    <d v="1899-12-30T08:49:05"/>
    <d v="2020-01-27T00:00:00"/>
    <d v="1899-12-30T15:01:05"/>
    <x v="122"/>
    <s v="Cumplido"/>
    <s v="01:39"/>
    <x v="0"/>
    <s v="00:00"/>
    <s v="Cumplido"/>
    <d v="1899-12-30T00:00:00"/>
    <s v="Cumplido"/>
  </r>
  <r>
    <s v="INC000000517007"/>
    <s v="DEVICE HAS STOPPED RESPONDING TO POLLS. PPN_REGISTRADURIA_PIENDAMO"/>
    <s v="CONECTIVIDAD WAN"/>
    <s v="Alta"/>
    <s v="Cerrado"/>
    <s v="RNEC-NIVEL 2 WAN"/>
    <s v="LAURA VIVIANA GARNICA SALAZAR"/>
    <m/>
    <m/>
    <x v="27"/>
    <x v="1299"/>
    <d v="2020-01-27T00:00:00"/>
    <d v="1899-12-30T08:49:06"/>
    <d v="2020-01-28T00:00:00"/>
    <d v="1899-12-30T17:59:06"/>
    <x v="4"/>
    <s v="Incumplido"/>
    <s v="02:13"/>
    <x v="0"/>
    <s v="00:00"/>
    <s v="Cumplido"/>
    <d v="1899-12-30T00:00:00"/>
    <s v="Cumplido"/>
  </r>
  <r>
    <s v="INC000000517008"/>
    <s v="DEVICE HAS STOPPED RESPONDING TO POLLS. MTR_REGISTRADURIA-MUNICIPAL_PUERTO-ESCONDIDO_CORDOBA"/>
    <s v="CONECTIVIDAD WAN"/>
    <s v="Alta"/>
    <s v="Cerrado"/>
    <s v="RNEC-MONITOREO NIVEL 1"/>
    <s v="ALBA YINET CORREDOR ESTEPA"/>
    <m/>
    <m/>
    <x v="27"/>
    <x v="1299"/>
    <d v="2020-01-27T00:00:00"/>
    <d v="1899-12-30T08:49:06"/>
    <d v="2020-01-27T00:00:00"/>
    <d v="1899-12-30T15:07:22"/>
    <x v="122"/>
    <s v="Incumplido"/>
    <s v="02:51"/>
    <x v="0"/>
    <s v="00:00"/>
    <s v="Cumplido"/>
    <d v="1899-12-30T00:00:00"/>
    <s v="Cumplido"/>
  </r>
  <r>
    <s v="INC000000517009"/>
    <s v="DEVICE HAS STOPPED RESPONDING TO POLLS. EYP_REGISTRADURIA-MUNICIPAL_AGUAZUL_CASANARE"/>
    <s v="CONECTIVIDAD WAN"/>
    <s v="Alta"/>
    <s v="Cerrado"/>
    <s v="RNEC-MONITOREO NIVEL 1"/>
    <s v="GIAN CARLO TOVAR RAMIREZ"/>
    <m/>
    <m/>
    <x v="27"/>
    <x v="1299"/>
    <d v="2020-01-27T00:00:00"/>
    <d v="1899-12-30T08:49:06"/>
    <d v="2020-01-27T00:00:00"/>
    <d v="1899-12-30T10:01:46"/>
    <x v="101"/>
    <s v="Cumplido"/>
    <s v="01:12"/>
    <x v="0"/>
    <s v="00:00"/>
    <s v="Cumplido"/>
    <d v="1899-12-30T00:00:00"/>
    <s v="Cumplido"/>
  </r>
  <r>
    <s v="INC000000517011"/>
    <s v="DEVICE HAS STOPPED RESPONDING TO POLLS. UIB_REGISTRADURIA_MUN_UNGUIA_CHOCO"/>
    <s v="CONECTIVIDAD WAN"/>
    <s v="Alta"/>
    <s v="Cerrado"/>
    <s v="RNEC-MONITOREO NIVEL 1"/>
    <s v="MAGDA LISETHE DUQUE GAMBA"/>
    <m/>
    <m/>
    <x v="27"/>
    <x v="1300"/>
    <d v="2020-01-27T00:00:00"/>
    <d v="1899-12-30T08:49:07"/>
    <d v="2020-01-27T00:00:00"/>
    <d v="1899-12-30T13:27:05"/>
    <x v="119"/>
    <s v="Incumplido"/>
    <s v="04:34"/>
    <x v="0"/>
    <s v="00:00"/>
    <s v="Cumplido"/>
    <d v="1899-12-30T00:00:00"/>
    <s v="Cumplido"/>
  </r>
  <r>
    <s v="INC000000517012"/>
    <s v="DEVICE HAS STOPPED RESPONDING TO POLLS. ANT_REGISTRADURIA_MURINDO"/>
    <s v="CONECTIVIDAD WAN"/>
    <s v="Alta"/>
    <s v="Cerrado"/>
    <s v="RNEC-MONITOREO NIVEL 1"/>
    <s v="ALBA YINET CORREDOR ESTEPA"/>
    <m/>
    <m/>
    <x v="27"/>
    <x v="1301"/>
    <d v="2020-01-27T00:00:00"/>
    <d v="1899-12-30T08:49:08"/>
    <d v="2020-01-27T00:00:00"/>
    <d v="1899-12-30T17:09:24"/>
    <x v="107"/>
    <s v="Incumplido"/>
    <s v="03:15"/>
    <x v="0"/>
    <s v="00:00"/>
    <s v="Cumplido"/>
    <d v="1899-12-30T00:00:00"/>
    <s v="Cumplido"/>
  </r>
  <r>
    <s v="INC000000517013"/>
    <s v="DEVICE HAS STOPPED RESPONDING TO POLLS. VUP_PUERTO_BELLO_NABUZIMAKE"/>
    <s v="CONECTIVIDAD WAN"/>
    <s v="Alta"/>
    <s v="Cerrado"/>
    <s v="RNEC-MONITOREO NIVEL 1"/>
    <s v="ALBA YINET CORREDOR ESTEPA"/>
    <m/>
    <m/>
    <x v="27"/>
    <x v="1301"/>
    <d v="2020-01-27T00:00:00"/>
    <d v="1899-12-30T08:49:08"/>
    <d v="2020-01-27T00:00:00"/>
    <d v="1899-12-30T15:21:07"/>
    <x v="122"/>
    <s v="Incumplido"/>
    <s v="04:56"/>
    <x v="0"/>
    <s v="00:00"/>
    <s v="Cumplido"/>
    <d v="1899-12-30T00:00:00"/>
    <s v="Cumplido"/>
  </r>
  <r>
    <s v="INC000000517032"/>
    <s v="DEVICE HAS STOPPED RESPONDING TO POLLS. IBE_REGISTRADURIA-MUNICIPAL_COELLO_TOLIMA"/>
    <s v="CONECTIVIDAD WAN"/>
    <s v="Alta"/>
    <s v="Cerrado"/>
    <s v="RNEC-MONITOREO NIVEL 1"/>
    <s v="DIEGO ARMANDO ROMERO RODRIGUEZ"/>
    <m/>
    <m/>
    <x v="27"/>
    <x v="1302"/>
    <d v="2020-01-27T00:00:00"/>
    <d v="1899-12-30T09:24:05"/>
    <d v="2020-01-27T00:00:00"/>
    <d v="1899-12-30T15:14:51"/>
    <x v="122"/>
    <s v="Incumplido"/>
    <s v="05:50"/>
    <x v="0"/>
    <s v="00:00"/>
    <s v="Cumplido"/>
    <d v="1899-12-30T00:00:00"/>
    <s v="Cumplido"/>
  </r>
  <r>
    <s v="INC000000517044"/>
    <s v="DEVICE HAS STOPPED RESPONDING TO POLLS. CTG_REGISTRADURIA-MUNICIPAL_TIQUISIO_BOLIVAR"/>
    <s v="CONECTIVIDAD WAN"/>
    <s v="Alta"/>
    <s v="Cerrado"/>
    <s v="RNEC-MONITOREO NIVEL 1"/>
    <s v="DIEGO ARMANDO ROMERO RODRIGUEZ"/>
    <m/>
    <m/>
    <x v="27"/>
    <x v="1303"/>
    <d v="2020-01-27T00:00:00"/>
    <d v="1899-12-30T09:44:08"/>
    <d v="2020-01-27T00:00:00"/>
    <d v="1899-12-30T15:57:02"/>
    <x v="122"/>
    <s v="Incumplido"/>
    <s v="05:36"/>
    <x v="0"/>
    <s v="00:00"/>
    <s v="Cumplido"/>
    <d v="1899-12-30T00:00:00"/>
    <s v="Cumplido"/>
  </r>
  <r>
    <s v="INC000000517048"/>
    <s v="DEVICE HAS STOPPED RESPONDING TO POLLS. CTG_REGISTRADURIA-MUNICIPAL_BARRANCO-DE-LOBA_BOLIVAR"/>
    <s v="CONECTIVIDAD WAN"/>
    <s v="Alta"/>
    <s v="Cerrado"/>
    <s v="RNEC-MONITOREO NIVEL 1"/>
    <s v="MAGDA LISETHE DUQUE GAMBA"/>
    <m/>
    <m/>
    <x v="27"/>
    <x v="1304"/>
    <d v="2020-01-27T00:00:00"/>
    <d v="1899-12-30T09:46:08"/>
    <d v="2020-01-27T00:00:00"/>
    <d v="1899-12-30T14:03:11"/>
    <x v="119"/>
    <s v="Incumplido"/>
    <s v="04:09"/>
    <x v="0"/>
    <s v="00:00"/>
    <s v="Cumplido"/>
    <d v="1899-12-30T00:00:00"/>
    <s v="Cumplido"/>
  </r>
  <r>
    <s v="INC000000517102"/>
    <s v="DEVICE HAS STOPPED RESPONDING TO POLLS. CTG_REGISTRADURIA-MUNICIPAL_CALAMAR_BOLIVAR"/>
    <s v="CONECTIVIDAD WAN"/>
    <s v="Alta"/>
    <s v="Cerrado"/>
    <s v="RNEC-MONITOREO NIVEL 1"/>
    <s v="GIAN CARLO TOVAR RAMIREZ"/>
    <m/>
    <m/>
    <x v="27"/>
    <x v="1305"/>
    <d v="2020-01-27T00:00:00"/>
    <d v="1899-12-30T08:57:00"/>
    <d v="2020-01-27T00:00:00"/>
    <d v="1899-12-30T10:06:58"/>
    <x v="101"/>
    <s v="Cumplido"/>
    <s v="01:09"/>
    <x v="0"/>
    <s v="00:00"/>
    <s v="Cumplido"/>
    <d v="1899-12-30T00:00:00"/>
    <s v="Cumplido"/>
  </r>
  <r>
    <s v="INC000000517103"/>
    <s v="DEVICE HAS STOPPED RESPONDING TO POLLS. UIB_REGISTRADURIA_CHOCO_ATRATO"/>
    <s v="CONECTIVIDAD WAN"/>
    <s v="Alta"/>
    <s v="Cerrado"/>
    <s v="RNEC-MONITOREO NIVEL 1"/>
    <s v="ALBA YINET CORREDOR ESTEPA"/>
    <m/>
    <m/>
    <x v="27"/>
    <x v="1305"/>
    <d v="2020-01-27T00:00:00"/>
    <d v="1899-12-30T08:57:00"/>
    <d v="2020-01-28T00:00:00"/>
    <d v="1899-12-30T15:33:17"/>
    <x v="61"/>
    <s v="Incumplido"/>
    <s v="06:25"/>
    <x v="0"/>
    <s v="00:00"/>
    <s v="Cumplido"/>
    <d v="1899-12-30T00:00:00"/>
    <s v="Cumplido"/>
  </r>
  <r>
    <s v="INC000000517106"/>
    <s v="DEVICE HAS STOPPED RESPONDING TO POLLS. UIB_REGISTRADURIA_MUN_LLORO_CHOCO"/>
    <s v="CONECTIVIDAD WAN"/>
    <s v="Alta"/>
    <s v="Cerrado"/>
    <s v="RNEC-MONITOREO NIVEL 1"/>
    <s v="ALBA YINET CORREDOR ESTEPA"/>
    <m/>
    <m/>
    <x v="27"/>
    <x v="1306"/>
    <d v="2020-01-27T00:00:00"/>
    <d v="1899-12-30T08:59:01"/>
    <d v="2020-01-27T00:00:00"/>
    <d v="1899-12-30T16:57:13"/>
    <x v="107"/>
    <s v="Incumplido"/>
    <s v="07:36"/>
    <x v="0"/>
    <s v="00:00"/>
    <s v="Cumplido"/>
    <d v="1899-12-30T00:00:00"/>
    <s v="Cumplido"/>
  </r>
  <r>
    <s v="INC000000517139"/>
    <s v="DEVICE HAS STOPPED RESPONDING TO POLLS. VVC_REGISTRADURIA_MUN_CASTILLA_LA_NUEVA_META"/>
    <s v="CONECTIVIDAD WAN"/>
    <s v="Alta"/>
    <s v="Cerrado"/>
    <s v="RNEC-MONITOREO NIVEL 1"/>
    <s v="GIAN CARLO TOVAR RAMIREZ"/>
    <m/>
    <m/>
    <x v="27"/>
    <x v="1307"/>
    <d v="2020-01-27T00:00:00"/>
    <d v="1899-12-30T09:42:07"/>
    <d v="2020-01-27T00:00:00"/>
    <d v="1899-12-30T10:11:44"/>
    <x v="101"/>
    <s v="Cumplido"/>
    <s v="00:29"/>
    <x v="0"/>
    <s v="00:00"/>
    <s v="Cumplido"/>
    <d v="1899-12-30T00:00:00"/>
    <s v="Cumplido"/>
  </r>
  <r>
    <s v="INC000000517140"/>
    <s v="RE: SOLICITUD DE APOYO PARA PODER ACCEDER A SINTESIS DE COLOMBIA COMPRA EFICIENTE"/>
    <s v="CONECTIVIDAD LAN"/>
    <s v="Media"/>
    <s v="Cerrado"/>
    <s v="RNEC-SOPORTE SITIO NIVEL 1"/>
    <s v="LUIS ANTONIO SANTAMARIA GOMEZ"/>
    <m/>
    <m/>
    <x v="27"/>
    <x v="1308"/>
    <d v="2020-01-27T00:00:00"/>
    <d v="1899-12-30T09:45:28"/>
    <d v="2020-01-27T00:00:00"/>
    <d v="1899-12-30T17:44:24"/>
    <x v="107"/>
    <s v="Cumplido"/>
    <s v="02:18"/>
    <x v="2"/>
    <s v="00:01"/>
    <s v="Cumplido"/>
    <d v="1899-12-30T00:00:50"/>
    <s v="Cumplido"/>
  </r>
  <r>
    <s v="INC000000517143"/>
    <s v="DEVICE HAS STOPPED RESPONDING TO POLLS. CTG_REGISTRADURIA-MUNICIPAL_HATILLO-DE-LOBA_BOLIVAR"/>
    <s v="CONECTIVIDAD WAN"/>
    <s v="Alta"/>
    <s v="Cerrado"/>
    <s v="RNEC-MONITOREO NIVEL 1"/>
    <s v="ALBA YINET CORREDOR ESTEPA"/>
    <m/>
    <m/>
    <x v="27"/>
    <x v="1309"/>
    <d v="2020-01-27T00:00:00"/>
    <d v="1899-12-30T09:48:08"/>
    <d v="2020-01-27T00:00:00"/>
    <d v="1899-12-30T15:26:06"/>
    <x v="122"/>
    <s v="Cumplido"/>
    <s v="01:09"/>
    <x v="0"/>
    <s v="00:00"/>
    <s v="Cumplido"/>
    <d v="1899-12-30T00:00:00"/>
    <s v="Cumplido"/>
  </r>
  <r>
    <s v="INC000000517161"/>
    <s v="DEVICE HAS STOPPED RESPONDING TO POLLS. MZL_REGISTRADURIA-MUNICIPAL_MARMATO_CALDAS"/>
    <s v="CONECTIVIDAD WAN"/>
    <s v="Alta"/>
    <s v="Cerrado"/>
    <s v="RNEC-MONITOREO NIVEL 1"/>
    <s v="DIEGO ARMANDO ROMERO RODRIGUEZ"/>
    <m/>
    <m/>
    <x v="27"/>
    <x v="1310"/>
    <d v="2020-01-27T00:00:00"/>
    <d v="1899-12-30T10:04:09"/>
    <d v="2020-01-27T00:00:00"/>
    <d v="1899-12-30T16:41:01"/>
    <x v="107"/>
    <s v="Incumplido"/>
    <s v="06:36"/>
    <x v="0"/>
    <s v="00:00"/>
    <s v="Cumplido"/>
    <d v="1899-12-30T00:00:00"/>
    <s v="Cumplido"/>
  </r>
  <r>
    <s v="INC000000517166"/>
    <s v="DEVICE HAS STOPPED RESPONDING TO POLLS. BAQ_REGISTRADURIA-MUNICIPAL_SABANAGRANDE_ATLANTICO"/>
    <s v="CONECTIVIDAD WAN"/>
    <s v="Alta"/>
    <s v="Cerrado"/>
    <s v="RNEC-MONITOREO NIVEL 1"/>
    <s v="GIAN CARLO TOVAR RAMIREZ"/>
    <m/>
    <m/>
    <x v="27"/>
    <x v="1311"/>
    <d v="2020-01-27T00:00:00"/>
    <d v="1899-12-30T10:10:10"/>
    <d v="2020-01-27T00:00:00"/>
    <d v="1899-12-30T11:04:42"/>
    <x v="117"/>
    <s v="Cumplido"/>
    <s v="00:54"/>
    <x v="0"/>
    <s v="00:00"/>
    <s v="Cumplido"/>
    <d v="1899-12-30T00:00:00"/>
    <s v="Cumplido"/>
  </r>
  <r>
    <s v="INC000000517175"/>
    <s v="DEVICE HAS STOPPED RESPONDING TO POLLS. SKTJ_REGISTRADURIA-MUNICIPAL_MARIPI_BOYACA"/>
    <s v="CONECTIVIDAD WAN"/>
    <s v="Alta"/>
    <s v="Cerrado"/>
    <s v="RNEC-MONITOREO NIVEL 1"/>
    <s v="ALBA YINET CORREDOR ESTEPA"/>
    <m/>
    <m/>
    <x v="27"/>
    <x v="1312"/>
    <d v="2020-01-27T00:00:00"/>
    <d v="1899-12-30T10:31:11"/>
    <d v="2020-01-28T00:00:00"/>
    <d v="1899-12-30T10:48:41"/>
    <x v="106"/>
    <s v="Incumplido"/>
    <s v="03:37"/>
    <x v="0"/>
    <s v="00:00"/>
    <s v="Cumplido"/>
    <d v="1899-12-30T00:00:00"/>
    <s v="Cumplido"/>
  </r>
  <r>
    <s v="INC000000517188"/>
    <s v="DEVICE HAS STOPPED RESPONDING TO POLLS. PSO_REGISTRADURIA-MUNICIPAL_EL-TAMBO_NARINO"/>
    <s v="CONECTIVIDAD WAN"/>
    <s v="Alta"/>
    <s v="Cerrado"/>
    <s v="RNEC-MONITOREO NIVEL 1"/>
    <s v="DIEGO ARMANDO ROMERO RODRIGUEZ"/>
    <m/>
    <m/>
    <x v="27"/>
    <x v="1313"/>
    <d v="2020-01-27T00:00:00"/>
    <d v="1899-12-30T10:46:13"/>
    <d v="2020-01-27T00:00:00"/>
    <d v="1899-12-30T17:21:51"/>
    <x v="107"/>
    <s v="Incumplido"/>
    <s v="06:35"/>
    <x v="0"/>
    <s v="00:00"/>
    <s v="Cumplido"/>
    <d v="1899-12-30T00:00:00"/>
    <s v="Cumplido"/>
  </r>
  <r>
    <s v="INC000000517205"/>
    <s v="No tiene nnavegacion"/>
    <s v="CONECTIVIDAD LAN"/>
    <s v="Media"/>
    <s v="Cerrado"/>
    <s v="RNEC-SOPORTE SITIO NIVEL 1"/>
    <s v="JHONN H PLAZAS BLANCO"/>
    <m/>
    <m/>
    <x v="27"/>
    <x v="1314"/>
    <d v="2020-01-27T00:00:00"/>
    <d v="1899-12-30T09:14:15"/>
    <d v="2020-01-27T00:00:00"/>
    <d v="1899-12-30T11:47:43"/>
    <x v="117"/>
    <s v="Cumplido"/>
    <s v="02:33"/>
    <x v="1"/>
    <s v="00:00"/>
    <s v="Cumplido"/>
    <d v="1899-12-30T00:00:53"/>
    <s v="Cumplido"/>
  </r>
  <r>
    <s v="INC000000517238"/>
    <s v="DEVICE HAS STOPPED RESPONDING TO POLLS. SKTJ_REGISTRADURIA_ZETAQUIRA"/>
    <s v="CONECTIVIDAD WAN"/>
    <s v="Alta"/>
    <s v="Cerrado"/>
    <s v="RNEC-MONITOREO NIVEL 1"/>
    <s v="MAGDA LISETHE DUQUE GAMBA"/>
    <m/>
    <m/>
    <x v="27"/>
    <x v="1315"/>
    <d v="2020-01-27T00:00:00"/>
    <d v="1899-12-30T09:35:05"/>
    <d v="2020-01-27T00:00:00"/>
    <d v="1899-12-30T14:23:37"/>
    <x v="122"/>
    <s v="Incumplido"/>
    <s v="04:47"/>
    <x v="0"/>
    <s v="00:00"/>
    <s v="Cumplido"/>
    <d v="1899-12-30T00:00:00"/>
    <s v="Cumplido"/>
  </r>
  <r>
    <s v="INC000000517272"/>
    <s v="DEVICE HAS STOPPED RESPONDING TO POLLS. VUP_REGISTRADURIA_EL_PASO"/>
    <s v="CONECTIVIDAD WAN"/>
    <s v="Alta"/>
    <s v="Cerrado"/>
    <s v="RNEC-MONITOREO NIVEL 1"/>
    <s v="MAGDA LISETHE DUQUE GAMBA"/>
    <m/>
    <m/>
    <x v="27"/>
    <x v="1316"/>
    <d v="2020-01-27T00:00:00"/>
    <d v="1899-12-30T10:08:09"/>
    <d v="2020-01-27T00:00:00"/>
    <d v="1899-12-30T14:52:57"/>
    <x v="122"/>
    <s v="Incumplido"/>
    <s v="04:40"/>
    <x v="0"/>
    <s v="00:00"/>
    <s v="Cumplido"/>
    <d v="1899-12-30T00:00:00"/>
    <s v="Cumplido"/>
  </r>
  <r>
    <s v="INC000000517277"/>
    <s v="DEVICE HAS STOPPED RESPONDING TO POLLS. PUU_REGISTRADURIA-MUNICIPAL_COLON_PUTUMAYO"/>
    <s v="CONECTIVIDAD WAN"/>
    <s v="Alta"/>
    <s v="Cerrado"/>
    <s v="RNEC-MONITOREO NIVEL 1"/>
    <s v="DIEGO ARMANDO ROMERO RODRIGUEZ"/>
    <m/>
    <m/>
    <x v="27"/>
    <x v="1317"/>
    <d v="2020-01-27T00:00:00"/>
    <d v="1899-12-30T10:11:10"/>
    <d v="2020-01-27T00:00:00"/>
    <d v="1899-12-30T17:33:41"/>
    <x v="107"/>
    <s v="Incumplido"/>
    <s v="07:22"/>
    <x v="0"/>
    <s v="00:00"/>
    <s v="Cumplido"/>
    <d v="1899-12-30T00:00:00"/>
    <s v="Cumplido"/>
  </r>
  <r>
    <s v="INC000000517296"/>
    <s v="DEVICE HAS STOPPED RESPONDING TO POLLS. BOG_REGISTRADURIA-MUNICIPAL_YACOPI_CUNDINAMARCA"/>
    <s v="CONECTIVIDAD WAN"/>
    <s v="Alta"/>
    <s v="Cerrado"/>
    <s v="RNEC-MONITOREO NIVEL 1"/>
    <s v="GIAN CARLO TOVAR RAMIREZ"/>
    <m/>
    <m/>
    <x v="27"/>
    <x v="1318"/>
    <d v="2020-01-27T00:00:00"/>
    <d v="1899-12-30T10:35:12"/>
    <d v="2020-01-27T00:00:00"/>
    <d v="1899-12-30T11:12:01"/>
    <x v="117"/>
    <s v="Cumplido"/>
    <s v="00:36"/>
    <x v="0"/>
    <s v="00:00"/>
    <s v="Cumplido"/>
    <d v="1899-12-30T00:00:00"/>
    <s v="Cumplido"/>
  </r>
  <r>
    <s v="INC000000517319"/>
    <s v="DEVICE HAS STOPPED RESPONDING TO POLLS. ADZ_REGISTRADURIA-MUNICIPAL_PROVIDENCIA_SAN-ANDRES"/>
    <s v="CONECTIVIDAD WAN"/>
    <s v="Alta"/>
    <s v="Cerrado"/>
    <s v="RNEC-NIVEL 2 WAN"/>
    <s v="IVAN ANDRES DIAZ BARRETO"/>
    <m/>
    <m/>
    <x v="27"/>
    <x v="1319"/>
    <d v="2020-01-27T00:00:00"/>
    <d v="1899-12-30T10:55:13"/>
    <d v="2020-01-28T00:00:00"/>
    <d v="1899-12-30T16:49:41"/>
    <x v="4"/>
    <s v="Cumplido"/>
    <s v="01:59"/>
    <x v="0"/>
    <s v="00:00"/>
    <s v="Cumplido"/>
    <d v="1899-12-30T00:00:00"/>
    <s v="Cumplido"/>
  </r>
  <r>
    <s v="INC000000517329"/>
    <s v="DEVICE HAS STOPPED RESPONDING TO POLLS. PSO_REGISTRADURIA-MUNICIPAL_GUACHUCAL_NARINO"/>
    <s v="CONECTIVIDAD WAN"/>
    <s v="Alta"/>
    <s v="Cerrado"/>
    <s v="RNEC-NIVEL 2 WAN"/>
    <s v="IVAN ANDRES DIAZ BARRETO"/>
    <m/>
    <m/>
    <x v="27"/>
    <x v="1320"/>
    <d v="2020-01-27T00:00:00"/>
    <d v="1899-12-30T11:03:14"/>
    <d v="2020-01-28T00:00:00"/>
    <d v="1899-12-30T11:55:54"/>
    <x v="106"/>
    <s v="Cumplido"/>
    <s v="01:56"/>
    <x v="0"/>
    <s v="00:00"/>
    <s v="Cumplido"/>
    <d v="1899-12-30T00:00:00"/>
    <s v="Cumplido"/>
  </r>
  <r>
    <s v="INC000000517341"/>
    <s v="Falla de Mopho tablet"/>
    <s v="INTERNET MÓVIL"/>
    <s v="Media"/>
    <s v="Cerrado"/>
    <s v="RNEC-MESA NIVEL 1"/>
    <s v="CINDY PAOLA RUIZ NIÑO"/>
    <m/>
    <m/>
    <x v="27"/>
    <x v="1321"/>
    <d v="2020-01-27T00:00:00"/>
    <d v="1899-12-30T11:13:10"/>
    <d v="2020-01-27T00:00:00"/>
    <d v="1899-12-30T11:46:21"/>
    <x v="117"/>
    <s v="Cumplido"/>
    <s v="00:37"/>
    <x v="1"/>
    <s v="00:04"/>
    <s v="Cumplido"/>
    <d v="1899-12-30T00:04:08"/>
    <s v="Cumplido"/>
  </r>
  <r>
    <s v="INC000000517368"/>
    <s v="DEVICE HAS STOPPED RESPONDING TO POLLS. PSO_REGISTRADURIA_ROBERTO_PAYAN_NARINO"/>
    <s v="CONECTIVIDAD WAN"/>
    <s v="Alta"/>
    <s v="Cerrado"/>
    <s v="RNEC-MONITOREO NIVEL 1"/>
    <s v="ALBA YINET CORREDOR ESTEPA"/>
    <m/>
    <m/>
    <x v="27"/>
    <x v="1322"/>
    <d v="2020-01-27T00:00:00"/>
    <d v="1899-12-30T12:12:19"/>
    <d v="2020-01-28T00:00:00"/>
    <d v="1899-12-30T10:50:08"/>
    <x v="106"/>
    <s v="Incumplido"/>
    <s v="18:11"/>
    <x v="0"/>
    <s v="00:00"/>
    <s v="Cumplido"/>
    <d v="1899-12-30T00:00:00"/>
    <s v="Cumplido"/>
  </r>
  <r>
    <s v="INC000000517375"/>
    <s v="DEVICE HAS STOPPED RESPONDING TO POLLS. BAQ_REGISTRADURIA-MUNICIPAL_REPELON_ATLANTICO"/>
    <s v="CONECTIVIDAD WAN"/>
    <s v="Alta"/>
    <s v="Cerrado"/>
    <s v="RNEC-NIVEL 2 WAN"/>
    <s v="IVAN ANDRES DIAZ BARRETO"/>
    <m/>
    <m/>
    <x v="27"/>
    <x v="1323"/>
    <d v="2020-01-27T00:00:00"/>
    <d v="1899-12-30T12:15:19"/>
    <d v="2020-01-28T00:00:00"/>
    <d v="1899-12-30T17:02:29"/>
    <x v="4"/>
    <s v="Incumplido"/>
    <s v="04:00"/>
    <x v="0"/>
    <s v="00:00"/>
    <s v="Cumplido"/>
    <d v="1899-12-30T00:00:00"/>
    <s v="Cumplido"/>
  </r>
  <r>
    <s v="INC000000517396"/>
    <s v="DEVICE HAS STOPPED RESPONDING TO POLLS. PSO_REGISTRADURIA-MUNICIPAL_MALLAMA_NARINO"/>
    <s v="CONECTIVIDAD WAN"/>
    <s v="Alta"/>
    <s v="Cerrado"/>
    <s v="RNEC-MONITOREO NIVEL 1"/>
    <s v="DIEGO ARMANDO ROMERO RODRIGUEZ"/>
    <m/>
    <m/>
    <x v="27"/>
    <x v="1324"/>
    <d v="2020-01-27T00:00:00"/>
    <d v="1899-12-30T12:28:21"/>
    <d v="2020-01-27T00:00:00"/>
    <d v="1899-12-30T17:57:35"/>
    <x v="107"/>
    <s v="Incumplido"/>
    <s v="05:29"/>
    <x v="0"/>
    <s v="00:00"/>
    <s v="Cumplido"/>
    <d v="1899-12-30T00:00:00"/>
    <s v="Cumplido"/>
  </r>
  <r>
    <s v="INC000000517404"/>
    <s v="DEVICE HAS STOPPED RESPONDING TO POLLS. CTG_REGISTRADURIA-MUNICIPAL_ALTO-DEL-ROSARIO_BOLIVAR"/>
    <s v="CONECTIVIDAD WAN"/>
    <s v="Alta"/>
    <s v="Cerrado"/>
    <s v="RNEC-MONITOREO NIVEL 1"/>
    <s v="MAGDA LISETHE DUQUE GAMBA"/>
    <m/>
    <m/>
    <x v="27"/>
    <x v="1313"/>
    <d v="2020-01-27T00:00:00"/>
    <d v="1899-12-30T10:46:13"/>
    <d v="2020-01-27T00:00:00"/>
    <d v="1899-12-30T15:53:03"/>
    <x v="122"/>
    <s v="Incumplido"/>
    <s v="05:02"/>
    <x v="0"/>
    <s v="00:00"/>
    <s v="Cumplido"/>
    <d v="1899-12-30T00:00:00"/>
    <s v="Cumplido"/>
  </r>
  <r>
    <s v="INC000000517415"/>
    <s v="DEVICE HAS STOPPED RESPONDING TO POLLS. PSO_REGISTRADURIA-MUNICIPAL_BARBACOAS_NARINO"/>
    <s v="CONECTIVIDAD WAN"/>
    <s v="Alta"/>
    <s v="Cerrado"/>
    <s v="RNEC-MONITOREO NIVEL 1"/>
    <s v="MAGDA LISETHE DUQUE GAMBA"/>
    <m/>
    <m/>
    <x v="27"/>
    <x v="1325"/>
    <d v="2020-01-27T00:00:00"/>
    <d v="1899-12-30T11:04:14"/>
    <d v="2020-01-27T00:00:00"/>
    <d v="1899-12-30T16:38:10"/>
    <x v="107"/>
    <s v="Incumplido"/>
    <s v="05:23"/>
    <x v="0"/>
    <s v="00:00"/>
    <s v="Cumplido"/>
    <d v="1899-12-30T00:00:00"/>
    <s v="Cumplido"/>
  </r>
  <r>
    <s v="INC000000517445"/>
    <s v="Priblemas de Correo"/>
    <s v="DIRECTORIO ACTIVO"/>
    <s v="Baja"/>
    <s v="Cerrado"/>
    <s v="RNEC-MESA NIVEL 1"/>
    <s v="DIEGO FERNANDO ARCINIEGAS GUALTEROS"/>
    <m/>
    <m/>
    <x v="27"/>
    <x v="1326"/>
    <d v="2020-01-27T00:00:00"/>
    <d v="1899-12-30T11:36:09"/>
    <d v="2020-01-28T00:00:00"/>
    <d v="1899-12-30T15:11:05"/>
    <x v="61"/>
    <s v="Cumplido"/>
    <s v="00:38"/>
    <x v="1"/>
    <s v="00:01"/>
    <s v="Cumplido"/>
    <d v="1899-12-30T00:01:51"/>
    <s v="Cumplido"/>
  </r>
  <r>
    <s v="INC000000517475"/>
    <s v="DEVICE HAS STOPPED RESPONDING TO POLLS. CTG_REGISTRADURIA-MUNICIPAL_SAN-JACINTO_BOLIVAR"/>
    <s v="CONECTIVIDAD WAN"/>
    <s v="Alta"/>
    <s v="Cerrado"/>
    <s v="RNEC-MONITOREO NIVEL 1"/>
    <s v="MAGDA LISETHE DUQUE GAMBA"/>
    <m/>
    <m/>
    <x v="27"/>
    <x v="1327"/>
    <d v="2020-01-27T00:00:00"/>
    <d v="1899-12-30T12:04:18"/>
    <d v="2020-01-27T00:00:00"/>
    <d v="1899-12-30T16:50:11"/>
    <x v="107"/>
    <s v="Incumplido"/>
    <s v="04:39"/>
    <x v="0"/>
    <s v="00:00"/>
    <s v="Cumplido"/>
    <d v="1899-12-30T00:00:00"/>
    <s v="Cumplido"/>
  </r>
  <r>
    <s v="INC000000517476"/>
    <s v="DEVICE HAS STOPPED RESPONDING TO POLLS. UIB_REGISTRADURIA_MUN_SIPI_CHOCO"/>
    <s v="CONECTIVIDAD WAN"/>
    <s v="Alta"/>
    <s v="Cerrado"/>
    <s v="RNEC-MONITOREO NIVEL 1"/>
    <s v="ALBA YINET CORREDOR ESTEPA"/>
    <m/>
    <m/>
    <x v="27"/>
    <x v="1328"/>
    <d v="2020-01-27T00:00:00"/>
    <d v="1899-12-30T12:05:18"/>
    <d v="2020-01-27T00:00:00"/>
    <d v="1899-12-30T15:46:37"/>
    <x v="122"/>
    <s v="Cumplido"/>
    <s v="00:19"/>
    <x v="0"/>
    <s v="00:00"/>
    <s v="Cumplido"/>
    <d v="1899-12-30T00:00:00"/>
    <s v="Cumplido"/>
  </r>
  <r>
    <s v="INC000000517485"/>
    <s v="RE: Oficinas sin consumo de datos ni entrega de documentos"/>
    <s v="INTERNET MÓVIL"/>
    <s v="Baja"/>
    <s v="Cerrado"/>
    <s v="RNEC-MESA NIVEL 1"/>
    <s v="JOHANNA MILENA SALAMANCA RINCON"/>
    <m/>
    <m/>
    <x v="27"/>
    <x v="1329"/>
    <d v="2020-01-27T00:00:00"/>
    <d v="1899-12-30T12:21:08"/>
    <d v="2020-01-29T00:00:00"/>
    <d v="1899-12-30T12:07:11"/>
    <x v="123"/>
    <s v="Cumplido"/>
    <s v="00:10"/>
    <x v="2"/>
    <s v="00:03"/>
    <s v="Cumplido"/>
    <d v="1899-12-30T00:03:57"/>
    <s v="Cumplido"/>
  </r>
  <r>
    <s v="INC000000517486"/>
    <s v="RE: Oficinas sin consumo de datos ni entrega de documentos"/>
    <s v="INTERNET MÓVIL"/>
    <s v="Baja"/>
    <s v="Cerrado"/>
    <s v="RNEC-MESA NIVEL 1"/>
    <s v="WILSON YESID GUTIERREZ BOLAÑOS"/>
    <m/>
    <m/>
    <x v="27"/>
    <x v="1330"/>
    <d v="2020-01-27T00:00:00"/>
    <d v="1899-12-30T12:21:05"/>
    <d v="2020-01-27T00:00:00"/>
    <d v="1899-12-30T17:43:10"/>
    <x v="107"/>
    <s v="Cumplido"/>
    <s v="02:13"/>
    <x v="2"/>
    <s v="00:02"/>
    <s v="Cumplido"/>
    <d v="1899-12-30T00:04:16"/>
    <s v="Cumplido"/>
  </r>
  <r>
    <s v="INC000000517493"/>
    <s v="DEVICE HAS STOPPED RESPONDING TO POLLS. UIB_REGISTRADURIA_MUN_BOJAYA_CHOCO"/>
    <s v="CONECTIVIDAD WAN"/>
    <s v="Alta"/>
    <s v="Cerrado"/>
    <s v="RNEC-MONITOREO NIVEL 1"/>
    <s v="ALBA YINET CORREDOR ESTEPA"/>
    <m/>
    <m/>
    <x v="27"/>
    <x v="1331"/>
    <d v="2020-01-27T00:00:00"/>
    <d v="1899-12-30T12:27:21"/>
    <d v="2020-01-28T00:00:00"/>
    <d v="1899-12-30T10:28:16"/>
    <x v="106"/>
    <s v="Incumplido"/>
    <s v="18:01"/>
    <x v="0"/>
    <s v="00:00"/>
    <s v="Cumplido"/>
    <d v="1899-12-30T00:00:00"/>
    <s v="Cumplido"/>
  </r>
  <r>
    <s v="INC000000517496"/>
    <s v="DEVICE HAS STOPPED RESPONDING TO POLLS. NVA_REGISTRADURIA-MUNICIPAL_COLOMBIA_HUILA"/>
    <s v="CONECTIVIDAD WAN"/>
    <s v="Alta"/>
    <s v="Cerrado"/>
    <s v="RNEC-MONITOREO NIVEL 1"/>
    <s v="ALBA YINET CORREDOR ESTEPA"/>
    <m/>
    <m/>
    <x v="27"/>
    <x v="1324"/>
    <d v="2020-01-27T00:00:00"/>
    <d v="1899-12-30T12:28:21"/>
    <d v="2020-01-28T00:00:00"/>
    <d v="1899-12-30T10:23:51"/>
    <x v="96"/>
    <s v="Incumplido"/>
    <s v="18:01"/>
    <x v="0"/>
    <s v="00:00"/>
    <s v="Cumplido"/>
    <d v="1899-12-30T00:00:00"/>
    <s v="Cumplido"/>
  </r>
  <r>
    <s v="INC000000517497"/>
    <s v="RE: Oficinas sin consumo de datos ni entrega de documentos"/>
    <s v="INTERNET MÓVIL"/>
    <s v="Baja"/>
    <s v="Cerrado"/>
    <s v="RNEC-MESA NIVEL 1"/>
    <s v="DIEGO FERNANDO ARCINIEGAS GUALTEROS"/>
    <m/>
    <m/>
    <x v="27"/>
    <x v="1332"/>
    <d v="2020-01-27T00:00:00"/>
    <d v="1899-12-30T12:31:55"/>
    <d v="2020-01-28T00:00:00"/>
    <d v="1899-12-30T14:49:41"/>
    <x v="61"/>
    <s v="Cumplido"/>
    <s v="00:02"/>
    <x v="2"/>
    <s v="00:02"/>
    <s v="Cumplido"/>
    <d v="1899-12-30T00:01:10"/>
    <s v="Cumplido"/>
  </r>
  <r>
    <s v="INC000000517507"/>
    <s v="DEVICE HAS STOPPED RESPONDING TO POLLS. UIB_REGISTRADURIA_MUN_CARMEN_DEL_DARIEN_CHOCO"/>
    <s v="CONECTIVIDAD WAN"/>
    <s v="Alta"/>
    <s v="Cerrado"/>
    <s v="RNEC-MONITOREO NIVEL 1"/>
    <s v="GIAN CARLO TOVAR RAMIREZ"/>
    <m/>
    <m/>
    <x v="27"/>
    <x v="1333"/>
    <d v="2020-01-27T00:00:00"/>
    <d v="1899-12-30T11:14:14"/>
    <d v="2020-01-27T00:00:00"/>
    <d v="1899-12-30T11:43:53"/>
    <x v="117"/>
    <s v="Cumplido"/>
    <s v="00:29"/>
    <x v="0"/>
    <s v="00:00"/>
    <s v="Cumplido"/>
    <d v="1899-12-30T00:00:00"/>
    <s v="Cumplido"/>
  </r>
  <r>
    <s v="INC000000517554"/>
    <s v="DEVICE HAS STOPPED RESPONDING TO POLLS. BOG_REGISTRADURIA-MUNICIPAL_YACOPI_CUNDINAMARCA"/>
    <s v="CONECTIVIDAD WAN"/>
    <s v="Alta"/>
    <s v="Cerrado"/>
    <s v="RNEC-MONITOREO NIVEL 1"/>
    <s v="ALBA YINET CORREDOR ESTEPA"/>
    <m/>
    <m/>
    <x v="27"/>
    <x v="1334"/>
    <d v="2020-01-27T00:00:00"/>
    <d v="1899-12-30T11:54:18"/>
    <d v="2020-01-28T00:00:00"/>
    <d v="1899-12-30T10:11:24"/>
    <x v="96"/>
    <s v="Incumplido"/>
    <s v="18:35"/>
    <x v="0"/>
    <s v="00:00"/>
    <s v="Cumplido"/>
    <d v="1899-12-30T00:00:00"/>
    <s v="Cumplido"/>
  </r>
  <r>
    <s v="INC000000517583"/>
    <s v="Buzon lleno"/>
    <s v="CORREO ELECTRÓNICO"/>
    <s v="Media"/>
    <s v="Cerrado"/>
    <s v="RNEC-SOPORTE SITIO NIVEL 1"/>
    <s v="LUIS ANTONIO SANTAMARIA GOMEZ"/>
    <m/>
    <m/>
    <x v="27"/>
    <x v="1335"/>
    <d v="2020-01-27T00:00:00"/>
    <d v="1899-12-30T12:40:06"/>
    <d v="2020-01-27T00:00:00"/>
    <d v="1899-12-30T14:17:57"/>
    <x v="122"/>
    <s v="Cumplido"/>
    <s v="01:37"/>
    <x v="1"/>
    <s v="00:00"/>
    <s v="Cumplido"/>
    <d v="1899-12-30T00:00:03"/>
    <s v="Cumplido"/>
  </r>
  <r>
    <s v="INC000000517585"/>
    <s v="DEVICE HAS STOPPED RESPONDING TO POLLS. PSO_REGISTRADURIA-MUNICIPAL_RICAURTE_NARINO"/>
    <s v="CONECTIVIDAD WAN"/>
    <s v="Alta"/>
    <s v="Cerrado"/>
    <s v="RNEC-MONITOREO NIVEL 1"/>
    <s v="GIAN CARLO TOVAR RAMIREZ"/>
    <m/>
    <m/>
    <x v="27"/>
    <x v="1336"/>
    <d v="2020-01-27T00:00:00"/>
    <d v="1899-12-30T12:39:22"/>
    <d v="2020-01-27T00:00:00"/>
    <d v="1899-12-30T14:37:06"/>
    <x v="122"/>
    <s v="Cumplido"/>
    <s v="01:57"/>
    <x v="0"/>
    <s v="00:00"/>
    <s v="Cumplido"/>
    <d v="1899-12-30T00:00:00"/>
    <s v="Cumplido"/>
  </r>
  <r>
    <s v="INC000000517594"/>
    <s v="Oficinas sin consumo de datos ni entrega de documentos"/>
    <s v="INTERNET MÓVIL"/>
    <s v="Baja"/>
    <s v="Cerrado"/>
    <s v="RNEC-MESA NIVEL 1"/>
    <s v="WILSON YESID GUTIERREZ BOLAÑOS"/>
    <m/>
    <m/>
    <x v="27"/>
    <x v="1337"/>
    <d v="2020-01-27T00:00:00"/>
    <d v="1899-12-30T12:49:56"/>
    <d v="2020-01-27T00:00:00"/>
    <d v="1899-12-30T16:46:35"/>
    <x v="107"/>
    <s v="Cumplido"/>
    <s v="00:05"/>
    <x v="2"/>
    <s v="00:02"/>
    <s v="Cumplido"/>
    <d v="1899-12-30T00:02:05"/>
    <s v="Cumplido"/>
  </r>
  <r>
    <s v="INC000000517595"/>
    <s v="DEVICE HAS STOPPED RESPONDING TO POLLS. BOG_REGISTRADURIA-MUNICIPAL_GUASCA_CUNDINAMARCA"/>
    <s v="CONECTIVIDAD WAN"/>
    <s v="Alta"/>
    <s v="Cerrado"/>
    <s v="RNEC-MONITOREO NIVEL 1"/>
    <s v="ALBA YINET CORREDOR ESTEPA"/>
    <m/>
    <m/>
    <x v="27"/>
    <x v="1338"/>
    <d v="2020-01-27T00:00:00"/>
    <d v="1899-12-30T12:46:27"/>
    <d v="2020-01-28T00:00:00"/>
    <d v="1899-12-30T10:06:36"/>
    <x v="96"/>
    <s v="Incumplido"/>
    <s v="17:46"/>
    <x v="0"/>
    <s v="00:00"/>
    <s v="Cumplido"/>
    <d v="1899-12-30T00:00:00"/>
    <s v="Cumplido"/>
  </r>
  <r>
    <s v="INC000000517605"/>
    <s v="RE: Oficinas sin consumo de datos ni entrega de documentos"/>
    <s v="INTERNET MÓVIL"/>
    <s v="Baja"/>
    <s v="Cerrado"/>
    <s v="RNEC-MESA NIVEL 1"/>
    <s v="LINA MARIA CRUZ BARRAGAN"/>
    <m/>
    <m/>
    <x v="27"/>
    <x v="1339"/>
    <d v="2020-01-27T00:00:00"/>
    <d v="1899-12-30T12:36:57"/>
    <d v="2020-01-27T00:00:00"/>
    <d v="1899-12-30T16:46:30"/>
    <x v="107"/>
    <s v="Cumplido"/>
    <s v="00:23"/>
    <x v="2"/>
    <s v="00:03"/>
    <s v="Cumplido"/>
    <d v="1899-12-30T00:06:52"/>
    <s v="Cumplido"/>
  </r>
  <r>
    <s v="INC000000517676"/>
    <s v="no llegan los correos a la bandeja de Pqr"/>
    <s v="CORREO ELECTRÓNICO"/>
    <s v="Media"/>
    <s v="Cerrado"/>
    <s v="RNEC-MESA NIVEL 1"/>
    <s v="CINDY PAOLA RUIZ NIÑO"/>
    <m/>
    <m/>
    <x v="27"/>
    <x v="1340"/>
    <d v="2020-01-27T00:00:00"/>
    <d v="1899-12-30T14:39:16"/>
    <d v="2020-01-27T00:00:00"/>
    <d v="1899-12-30T16:13:09"/>
    <x v="107"/>
    <s v="Cumplido"/>
    <s v="01:34"/>
    <x v="1"/>
    <s v="00:01"/>
    <s v="Cumplido"/>
    <d v="1899-12-30T00:00:37"/>
    <s v="Cumplido"/>
  </r>
  <r>
    <s v="INC000000517684"/>
    <s v="DEVICE HAS STOPPED RESPONDING TO POLLS. CTG_REGISTRADURIA-MUNICIPAL_MAHATES_BOLIVAR"/>
    <s v="CONECTIVIDAD WAN"/>
    <s v="Alta"/>
    <s v="Cerrado"/>
    <s v="RNEC-MONITOREO NIVEL 1"/>
    <s v="ALBA YINET CORREDOR ESTEPA"/>
    <m/>
    <m/>
    <x v="27"/>
    <x v="1341"/>
    <d v="2020-01-27T00:00:00"/>
    <d v="1899-12-30T14:51:44"/>
    <d v="2020-01-28T00:00:00"/>
    <d v="1899-12-30T10:00:17"/>
    <x v="96"/>
    <s v="Incumplido"/>
    <s v="15:41"/>
    <x v="0"/>
    <s v="00:00"/>
    <s v="Cumplido"/>
    <d v="1899-12-30T00:00:00"/>
    <s v="Cumplido"/>
  </r>
  <r>
    <s v="INC000000517686"/>
    <s v="Problemas de Correo."/>
    <s v="CORREO ELECTRÓNICO"/>
    <s v="Baja"/>
    <s v="Cerrado"/>
    <s v="RNEC-SOPORTE SITIO NIVEL 1"/>
    <s v="LUIS ANTONIO SANTAMARIA GOMEZ"/>
    <m/>
    <m/>
    <x v="27"/>
    <x v="1342"/>
    <d v="2020-01-27T00:00:00"/>
    <d v="1899-12-30T15:00:41"/>
    <d v="2020-01-28T00:00:00"/>
    <d v="1899-12-30T10:03:08"/>
    <x v="96"/>
    <s v="Cumplido"/>
    <s v="03:06"/>
    <x v="1"/>
    <s v="00:04"/>
    <s v="Cumplido"/>
    <d v="1899-12-30T00:04:32"/>
    <s v="Cumplido"/>
  </r>
  <r>
    <s v="INC000000517702"/>
    <s v="RE: Oficinas sin consumo de datos ni entrega de documentos"/>
    <s v="INTERNET MÓVIL"/>
    <s v="Baja"/>
    <s v="Cerrado"/>
    <s v="RNEC-MESA NIVEL 1"/>
    <s v="CINDY PAOLA RUIZ NIÑO"/>
    <m/>
    <m/>
    <x v="27"/>
    <x v="1343"/>
    <d v="2020-01-27T00:00:00"/>
    <d v="1899-12-30T12:35:49"/>
    <d v="2020-01-29T00:00:00"/>
    <d v="1899-12-30T09:00:00"/>
    <x v="124"/>
    <s v="Cumplido"/>
    <s v="00:08"/>
    <x v="2"/>
    <s v="00:02"/>
    <s v="Cumplido"/>
    <d v="1899-12-30T00:07:09"/>
    <s v="Cumplido"/>
  </r>
  <r>
    <s v="INC000000517712"/>
    <s v="Oficinas sin consumo de datos ni entrega de documentos"/>
    <s v="INTERNET MÓVIL"/>
    <s v="Baja"/>
    <s v="Cerrado"/>
    <s v="RNEC-MESA NIVEL 1"/>
    <s v="DIEGO FERNANDO ARCINIEGAS GUALTEROS"/>
    <m/>
    <m/>
    <x v="27"/>
    <x v="1344"/>
    <d v="2020-01-27T00:00:00"/>
    <d v="1899-12-30T12:50:07"/>
    <d v="2020-01-28T00:00:00"/>
    <d v="1899-12-30T16:15:00"/>
    <x v="61"/>
    <s v="Cumplido"/>
    <s v="00:05"/>
    <x v="2"/>
    <s v="00:02"/>
    <s v="Cumplido"/>
    <d v="1899-12-30T00:02:22"/>
    <s v="Cumplido"/>
  </r>
  <r>
    <s v="INC000000517713"/>
    <s v="DEVICE HAS STOPPED RESPONDING TO POLLS. BOG_REGISTRADURIA-MUNICIPAL_GUATAVITA_CUNDINAMARCA"/>
    <s v="CONECTIVIDAD WAN"/>
    <s v="Alta"/>
    <s v="Cerrado"/>
    <s v="RNEC-MONITOREO NIVEL 1"/>
    <s v="GIAN CARLO TOVAR RAMIREZ"/>
    <m/>
    <m/>
    <x v="27"/>
    <x v="1338"/>
    <d v="2020-01-27T00:00:00"/>
    <d v="1899-12-30T12:46:27"/>
    <d v="2020-01-27T00:00:00"/>
    <d v="1899-12-30T14:45:10"/>
    <x v="122"/>
    <s v="Cumplido"/>
    <s v="01:58"/>
    <x v="0"/>
    <s v="00:00"/>
    <s v="Cumplido"/>
    <d v="1899-12-30T00:00:00"/>
    <s v="Cumplido"/>
  </r>
  <r>
    <s v="INC000000517714"/>
    <s v="DEVICE HAS STOPPED RESPONDING TO POLLS. BOG_REGISTRADURIA-MUNICIPAL_SESQUILE_CUNDINAMARCA"/>
    <s v="CONECTIVIDAD WAN"/>
    <s v="Alta"/>
    <s v="Cerrado"/>
    <s v="RNEC-MONITOREO NIVEL 1"/>
    <s v="ALBA YINET CORREDOR ESTEPA"/>
    <m/>
    <m/>
    <x v="27"/>
    <x v="1345"/>
    <d v="2020-01-27T00:00:00"/>
    <d v="1899-12-30T12:47:27"/>
    <d v="2020-01-28T00:00:00"/>
    <d v="1899-12-30T09:19:49"/>
    <x v="96"/>
    <s v="Incumplido"/>
    <s v="17:45"/>
    <x v="0"/>
    <s v="00:00"/>
    <s v="Cumplido"/>
    <d v="1899-12-30T00:00:00"/>
    <s v="Cumplido"/>
  </r>
  <r>
    <s v="INC000000517719"/>
    <s v="DEVICE HAS STOPPED RESPONDING TO POLLS. MDE_REGISTRADURIA-MUNICIPAL_PENOL_ANTIOQUIA"/>
    <s v="CONECTIVIDAD WAN"/>
    <s v="Alta"/>
    <s v="Cerrado"/>
    <s v="RNEC-MESA NIVEL 1"/>
    <s v="DIEGO FERNANDO ARCINIEGAS GUALTEROS"/>
    <m/>
    <m/>
    <x v="27"/>
    <x v="1346"/>
    <d v="2020-01-27T00:00:00"/>
    <d v="1899-12-30T12:53:28"/>
    <d v="2020-01-27T00:00:00"/>
    <d v="1899-12-30T15:47:11"/>
    <x v="122"/>
    <s v="Incumplido"/>
    <s v="02:53"/>
    <x v="0"/>
    <s v="00:00"/>
    <s v="Cumplido"/>
    <d v="1899-12-30T00:00:00"/>
    <s v="Cumplido"/>
  </r>
  <r>
    <s v="INC000000517726"/>
    <s v="RE: Oficinas sin consumo de datos ni entrega de documentos"/>
    <s v="INTERNET MÓVIL"/>
    <s v="Baja"/>
    <s v="Cerrado"/>
    <s v="RNEC-MESA NIVEL 1"/>
    <s v="CINDY PAOLA RUIZ NIÑO"/>
    <m/>
    <m/>
    <x v="27"/>
    <x v="1347"/>
    <d v="2020-01-27T00:00:00"/>
    <d v="1899-12-30T12:58:29"/>
    <d v="2020-01-29T00:00:00"/>
    <d v="1899-12-30T10:02:24"/>
    <x v="124"/>
    <s v="Cumplido"/>
    <s v="00:08"/>
    <x v="2"/>
    <s v="00:02"/>
    <s v="Cumplido"/>
    <d v="1899-12-30T00:02:10"/>
    <s v="Cumplido"/>
  </r>
  <r>
    <s v="INC000000517727"/>
    <s v="DEVICE HAS STOPPED RESPONDING TO POLLS. CHO_REGISTRADURIA_CHOCO_MEDIO_ATRATO"/>
    <s v="CONECTIVIDAD WAN"/>
    <s v="Alta"/>
    <s v="Cerrado"/>
    <s v="RNEC-MONITOREO NIVEL 1"/>
    <s v="GIAN CARLO TOVAR RAMIREZ"/>
    <m/>
    <m/>
    <x v="27"/>
    <x v="1348"/>
    <d v="2020-01-27T00:00:00"/>
    <d v="1899-12-30T12:57:29"/>
    <d v="2020-01-27T00:00:00"/>
    <d v="1899-12-30T15:00:54"/>
    <x v="122"/>
    <s v="Incumplido"/>
    <s v="02:03"/>
    <x v="0"/>
    <s v="00:00"/>
    <s v="Cumplido"/>
    <d v="1899-12-30T00:00:00"/>
    <s v="Cumplido"/>
  </r>
  <r>
    <s v="INC000000517728"/>
    <s v="DEVICE HAS STOPPED RESPONDING TO POLLS. BOG_REGISTRADURIA-AUXILIAR_BOGOTA_FONTIBON"/>
    <s v="CONECTIVIDAD WAN"/>
    <s v="Alta"/>
    <s v="Cerrado"/>
    <s v="RNEC-MONITOREO NIVEL 1"/>
    <s v="GIAN CARLO TOVAR RAMIREZ"/>
    <m/>
    <m/>
    <x v="27"/>
    <x v="1349"/>
    <d v="2020-01-27T00:00:00"/>
    <d v="1899-12-30T12:58:29"/>
    <d v="2020-01-27T00:00:00"/>
    <d v="1899-12-30T14:53:52"/>
    <x v="122"/>
    <s v="Cumplido"/>
    <s v="01:55"/>
    <x v="0"/>
    <s v="00:00"/>
    <s v="Cumplido"/>
    <d v="1899-12-30T00:00:00"/>
    <s v="Cumplido"/>
  </r>
  <r>
    <s v="INC000000517765"/>
    <s v="DEVICE HAS STOPPED RESPONDING TO POLLS. BOG_REGISTRADURIA-MUNICIPAL_SAN-FRANCISCO_CUNDINAMARCA"/>
    <s v="CONECTIVIDAD WAN"/>
    <s v="Alta"/>
    <s v="Cerrado"/>
    <s v="RNEC-MONITOREO NIVEL 1"/>
    <s v="ALBA YINET CORREDOR ESTEPA"/>
    <m/>
    <m/>
    <x v="27"/>
    <x v="1350"/>
    <d v="2020-01-27T00:00:00"/>
    <d v="1899-12-30T14:05:36"/>
    <d v="2020-01-28T00:00:00"/>
    <d v="1899-12-30T09:17:17"/>
    <x v="96"/>
    <s v="Incumplido"/>
    <s v="19:11"/>
    <x v="0"/>
    <s v="00:00"/>
    <s v="Cumplido"/>
    <d v="1899-12-30T00:00:00"/>
    <s v="Cumplido"/>
  </r>
  <r>
    <s v="INC000000517766"/>
    <s v="DEVICE HAS STOPPED RESPONDING TO POLLS. BOG_REGISTRADURIA-MUNICIPAL_SUPATA_CUNDINAMARCA"/>
    <s v="CONECTIVIDAD WAN"/>
    <s v="Alta"/>
    <s v="Cerrado"/>
    <s v="RNEC-NIVEL 2 WAN"/>
    <s v="ALEXANDER URQUIJO TIMARAN"/>
    <m/>
    <m/>
    <x v="27"/>
    <x v="1350"/>
    <d v="2020-01-27T00:00:00"/>
    <d v="1899-12-30T14:05:36"/>
    <d v="2020-01-28T00:00:00"/>
    <d v="1899-12-30T09:17:17"/>
    <x v="96"/>
    <s v="Incumplido"/>
    <s v="19:08"/>
    <x v="0"/>
    <s v="00:00"/>
    <s v="Cumplido"/>
    <d v="1899-12-30T00:00:00"/>
    <s v="Cumplido"/>
  </r>
  <r>
    <s v="INC000000517769"/>
    <s v="DEVICE HAS STOPPED RESPONDING TO POLLS. BOG_REGISTRADURIA-MUNICIPAL_LA-VEGA_CUNDINAMARCA"/>
    <s v="CONECTIVIDAD WAN"/>
    <s v="Alta"/>
    <s v="Cerrado"/>
    <s v="RNEC-MONITOREO NIVEL 1"/>
    <s v="ALBA YINET CORREDOR ESTEPA"/>
    <m/>
    <m/>
    <x v="27"/>
    <x v="1351"/>
    <d v="2020-01-27T00:00:00"/>
    <d v="1899-12-30T14:08:36"/>
    <d v="2020-01-28T00:00:00"/>
    <d v="1899-12-30T09:17:17"/>
    <x v="96"/>
    <s v="Incumplido"/>
    <s v="19:08"/>
    <x v="0"/>
    <s v="00:00"/>
    <s v="Cumplido"/>
    <d v="1899-12-30T00:00:00"/>
    <s v="Cumplido"/>
  </r>
  <r>
    <s v="INC000000517804"/>
    <s v="RE: Oficinas sin consumo de datos ni entrega de documentos"/>
    <s v="INTERNET MÓVIL"/>
    <s v="Baja"/>
    <s v="Cerrado"/>
    <s v="RNEC-MESA NIVEL 1"/>
    <s v="JOHANNA MILENA SALAMANCA RINCON"/>
    <m/>
    <m/>
    <x v="27"/>
    <x v="1352"/>
    <d v="2020-01-27T00:00:00"/>
    <d v="1899-12-30T12:59:46"/>
    <d v="2020-01-29T00:00:00"/>
    <d v="1899-12-30T09:50:54"/>
    <x v="124"/>
    <s v="Cumplido"/>
    <s v="00:07"/>
    <x v="2"/>
    <s v="00:03"/>
    <s v="Cumplido"/>
    <d v="1899-12-30T00:02:56"/>
    <s v="Cumplido"/>
  </r>
  <r>
    <s v="INC000000517805"/>
    <s v="DEVICE HAS STOPPED RESPONDING TO POLLS. IBE_REGISTRADURIA-MUNICIPAL_VILLAHERMOSA_TOLIMA"/>
    <s v="CONECTIVIDAD WAN"/>
    <s v="Alta"/>
    <s v="Cerrado"/>
    <s v="RNEC-MONITOREO NIVEL 1"/>
    <s v="GIAN CARLO TOVAR RAMIREZ"/>
    <m/>
    <m/>
    <x v="27"/>
    <x v="1349"/>
    <d v="2020-01-27T00:00:00"/>
    <d v="1899-12-30T12:58:29"/>
    <d v="2020-01-27T00:00:00"/>
    <d v="1899-12-30T15:05:29"/>
    <x v="122"/>
    <s v="Incumplido"/>
    <s v="02:07"/>
    <x v="0"/>
    <s v="00:00"/>
    <s v="Cumplido"/>
    <d v="1899-12-30T00:00:00"/>
    <s v="Cumplido"/>
  </r>
  <r>
    <s v="INC000000517844"/>
    <s v="DEVICE HAS STOPPED RESPONDING TO POLLS. BOG_REGISTRADURIA-MUNICIPAL_SUBACHOQUE_CUNDINAMARCA"/>
    <s v="CONECTIVIDAD WAN"/>
    <s v="Alta"/>
    <s v="Cerrado"/>
    <s v="RNEC-NIVEL 2 WAN"/>
    <s v="JORGE LUIS ROJAS DURAN"/>
    <m/>
    <m/>
    <x v="27"/>
    <x v="1350"/>
    <d v="2020-01-27T00:00:00"/>
    <d v="1899-12-30T14:05:36"/>
    <d v="2020-01-28T00:00:00"/>
    <d v="1899-12-30T08:53:39"/>
    <x v="96"/>
    <s v="Cumplido"/>
    <s v="01:15"/>
    <x v="0"/>
    <s v="00:00"/>
    <s v="Cumplido"/>
    <d v="1899-12-30T00:00:00"/>
    <s v="Cumplido"/>
  </r>
  <r>
    <s v="INC000000517845"/>
    <s v="RE: Oficinas sin consumo de datos ni entrega de documentos"/>
    <s v="INTERNET MÓVIL"/>
    <s v="Baja"/>
    <s v="Cerrado"/>
    <s v="RNEC-MESA NIVEL 1"/>
    <s v="LINA MARIA CRUZ BARRAGAN"/>
    <m/>
    <m/>
    <x v="27"/>
    <x v="1353"/>
    <d v="2020-01-27T00:00:00"/>
    <d v="1899-12-30T14:15:10"/>
    <d v="2020-01-27T00:00:00"/>
    <d v="1899-12-30T15:28:09"/>
    <x v="122"/>
    <s v="Cumplido"/>
    <s v="01:17"/>
    <x v="2"/>
    <s v="00:04"/>
    <s v="Cumplido"/>
    <d v="1899-12-30T00:03:22"/>
    <s v="Cumplido"/>
  </r>
  <r>
    <s v="INC000000517846"/>
    <s v="RE: Oficinas sin consumo de datos ni entrega de documentos"/>
    <s v="INTERNET MÓVIL"/>
    <s v="Baja"/>
    <s v="Cerrado"/>
    <s v="RNEC-MESA NIVEL 1"/>
    <s v="KAREN VIVIANA SUAREZ SAAVEDRA"/>
    <m/>
    <m/>
    <x v="27"/>
    <x v="1354"/>
    <d v="2020-01-27T00:00:00"/>
    <d v="1899-12-30T14:14:50"/>
    <d v="2020-01-28T00:00:00"/>
    <d v="1899-12-30T15:11:41"/>
    <x v="61"/>
    <s v="Cumplido"/>
    <s v="00:40"/>
    <x v="2"/>
    <s v="00:04"/>
    <s v="Cumplido"/>
    <d v="1899-12-30T00:03:17"/>
    <s v="Cumplido"/>
  </r>
  <r>
    <s v="INC000000517887"/>
    <s v="Falla de correo"/>
    <s v="CORREO ELECTRÓNICO"/>
    <s v="Media"/>
    <s v="Cerrado"/>
    <s v="RNEC-SOPORTE SITIO NIVEL 1"/>
    <s v="LUIS ANTONIO SANTAMARIA GOMEZ"/>
    <m/>
    <m/>
    <x v="27"/>
    <x v="1355"/>
    <d v="2020-01-27T00:00:00"/>
    <d v="1899-12-30T15:01:06"/>
    <d v="2020-01-27T00:00:00"/>
    <d v="1899-12-30T17:51:00"/>
    <x v="107"/>
    <s v="Cumplido"/>
    <s v="02:51"/>
    <x v="1"/>
    <s v="00:01"/>
    <s v="Cumplido"/>
    <d v="1899-12-30T00:01:50"/>
    <s v="Cumplido"/>
  </r>
  <r>
    <s v="INC000000517907"/>
    <s v="DEVICE HAS STOPPED RESPONDING TO POLLS. UIB_REGISTRADURIA_MEDIO_BAUDO"/>
    <s v="CONECTIVIDAD WAN"/>
    <s v="Alta"/>
    <s v="Cerrado"/>
    <s v="RNEC-MONITOREO NIVEL 1"/>
    <s v="ALBA YINET CORREDOR ESTEPA"/>
    <m/>
    <m/>
    <x v="27"/>
    <x v="1356"/>
    <d v="2020-01-27T00:00:00"/>
    <d v="1899-12-30T15:01:43"/>
    <d v="2020-01-28T00:00:00"/>
    <d v="1899-12-30T17:16:00"/>
    <x v="4"/>
    <s v="Cumplido"/>
    <s v="00:18"/>
    <x v="0"/>
    <s v="00:00"/>
    <s v="Cumplido"/>
    <d v="1899-12-30T00:00:00"/>
    <s v="Cumplido"/>
  </r>
  <r>
    <s v="INC000000517908"/>
    <s v="Caida de Canal - Registraduria Santa Catalina - Bolivar"/>
    <s v="CONECTIVIDAD WAN"/>
    <s v="Media"/>
    <s v="Cerrado"/>
    <s v="RNEC-NIVEL 2 WAN"/>
    <s v="IVAN ANDRES DIAZ BARRETO"/>
    <m/>
    <m/>
    <x v="27"/>
    <x v="1084"/>
    <d v="2020-01-27T00:00:00"/>
    <d v="1899-12-30T15:09:30"/>
    <d v="2020-01-28T00:00:00"/>
    <d v="1899-12-30T14:28:01"/>
    <x v="61"/>
    <s v="Cumplido"/>
    <s v="00:33"/>
    <x v="1"/>
    <s v="00:06"/>
    <s v="Cumplido"/>
    <d v="1899-12-30T00:03:25"/>
    <s v="Cumplido"/>
  </r>
  <r>
    <s v="INC000000517920"/>
    <s v="DEVICE HAS STOPPED RESPONDING TO POLLS. MTR_REGISTRADURIA-MUNICIPAL_CIENAGA-DE-ORO_CORDOBA"/>
    <s v="CONECTIVIDAD WAN"/>
    <s v="Alta"/>
    <s v="Cerrado"/>
    <s v="RNEC-MONITOREO NIVEL 1"/>
    <s v="ALBA YINET CORREDOR ESTEPA"/>
    <m/>
    <m/>
    <x v="27"/>
    <x v="1357"/>
    <d v="2020-01-27T00:00:00"/>
    <d v="1899-12-30T15:17:44"/>
    <d v="2020-01-28T00:00:00"/>
    <d v="1899-12-30T09:02:40"/>
    <x v="96"/>
    <s v="Cumplido"/>
    <s v="01:38"/>
    <x v="0"/>
    <s v="00:00"/>
    <s v="Cumplido"/>
    <d v="1899-12-30T00:00:00"/>
    <s v="Cumplido"/>
  </r>
  <r>
    <s v="INC000000517934"/>
    <s v="DEVICE HAS STOPPED RESPONDING TO POLLS. PSO_REGISTRADURIA-MUNICIPAL_IMUES_NARINO"/>
    <s v="CONECTIVIDAD WAN"/>
    <s v="Alta"/>
    <s v="Cerrado"/>
    <s v="RNEC-MONITOREO NIVEL 1"/>
    <s v="ALBA YINET CORREDOR ESTEPA"/>
    <m/>
    <m/>
    <x v="27"/>
    <x v="1358"/>
    <d v="2020-01-27T00:00:00"/>
    <d v="1899-12-30T15:34:46"/>
    <d v="2020-01-28T00:00:00"/>
    <d v="1899-12-30T09:01:12"/>
    <x v="96"/>
    <s v="Cumplido"/>
    <s v="00:09"/>
    <x v="0"/>
    <s v="00:00"/>
    <s v="Cumplido"/>
    <d v="1899-12-30T00:00:00"/>
    <s v="Cumplido"/>
  </r>
  <r>
    <s v="INC000000517986"/>
    <s v="DEVICE HAS STOPPED RESPONDING TO POLLS. PPN_REGISTRADURIA-MUNICIPAL_CAJIBIO_CAUCA"/>
    <s v="CONECTIVIDAD WAN"/>
    <s v="Alta"/>
    <s v="Cerrado"/>
    <s v="RNEC-MONITOREO NIVEL 1"/>
    <s v="ALBA YINET CORREDOR ESTEPA"/>
    <m/>
    <m/>
    <x v="27"/>
    <x v="1359"/>
    <d v="2020-01-27T00:00:00"/>
    <d v="1899-12-30T16:23:50"/>
    <d v="2020-01-28T00:00:00"/>
    <d v="1899-12-30T08:57:42"/>
    <x v="96"/>
    <s v="Cumplido"/>
    <s v="00:16"/>
    <x v="0"/>
    <s v="00:00"/>
    <s v="Cumplido"/>
    <d v="1899-12-30T00:00:00"/>
    <s v="Cumplido"/>
  </r>
  <r>
    <s v="INC000000518006"/>
    <s v="DEVICE HAS STOPPED RESPONDING TO POLLS. MDE_REGISTRADURIA_MUN_VIGIA_FUERTE_ANTIOQUIA"/>
    <s v="CONECTIVIDAD WAN"/>
    <s v="Alta"/>
    <s v="Cerrado"/>
    <s v="RNEC-MONITOREO NIVEL 1"/>
    <s v="DIEGO ARMANDO ROMERO RODRIGUEZ"/>
    <m/>
    <m/>
    <x v="27"/>
    <x v="1360"/>
    <d v="2020-01-27T00:00:00"/>
    <d v="1899-12-30T15:22:44"/>
    <d v="2020-01-29T00:00:00"/>
    <d v="1899-12-30T08:46:30"/>
    <x v="125"/>
    <s v="Incumplido"/>
    <s v="15:55"/>
    <x v="0"/>
    <s v="00:00"/>
    <s v="Cumplido"/>
    <d v="1899-12-30T00:00:00"/>
    <s v="Cumplido"/>
  </r>
  <r>
    <s v="INC000000518022"/>
    <s v="DEVICE HAS STOPPED RESPONDING TO POLLS. CTG_REGISTRADURIA-MUNICIPAL_CORDOBA_BOLIVAR"/>
    <s v="CONECTIVIDAD WAN"/>
    <s v="Alta"/>
    <s v="Cerrado"/>
    <s v="RNEC-MONITOREO NIVEL 1"/>
    <s v="ALBA YINET CORREDOR ESTEPA"/>
    <m/>
    <m/>
    <x v="27"/>
    <x v="1361"/>
    <d v="2020-01-27T00:00:00"/>
    <d v="1899-12-30T15:51:47"/>
    <d v="2020-01-28T00:00:00"/>
    <d v="1899-12-30T09:54:46"/>
    <x v="96"/>
    <s v="Incumplido"/>
    <s v="14:39"/>
    <x v="0"/>
    <s v="00:00"/>
    <s v="Cumplido"/>
    <d v="1899-12-30T00:00:00"/>
    <s v="Cumplido"/>
  </r>
  <r>
    <s v="INC000000518037"/>
    <s v="DEVICE HAS STOPPED RESPONDING TO POLLS. UIB_REGISTRADURIA_MUN_SIPI_CHOCO"/>
    <s v="CONECTIVIDAD WAN"/>
    <s v="Alta"/>
    <s v="Cerrado"/>
    <s v="RNEC-MONITOREO NIVEL 1"/>
    <s v="ALBA YINET CORREDOR ESTEPA"/>
    <m/>
    <m/>
    <x v="27"/>
    <x v="1362"/>
    <d v="2020-01-27T00:00:00"/>
    <d v="1899-12-30T16:15:49"/>
    <d v="2020-01-27T00:00:00"/>
    <d v="1899-12-30T18:01:22"/>
    <x v="107"/>
    <s v="Cumplido"/>
    <s v="00:06"/>
    <x v="0"/>
    <s v="00:00"/>
    <s v="Cumplido"/>
    <d v="1899-12-30T00:00:00"/>
    <s v="Cumplido"/>
  </r>
  <r>
    <s v="INC000000518038"/>
    <s v="DEVICE HAS STOPPED RESPONDING TO POLLS. VUP_REGISTRADURIA_MUN_GONZALEZ_CESAR"/>
    <s v="CONECTIVIDAD WAN"/>
    <s v="Alta"/>
    <s v="Cerrado"/>
    <s v="RNEC-MONITOREO NIVEL 1"/>
    <s v="ALBA YINET CORREDOR ESTEPA"/>
    <m/>
    <m/>
    <x v="27"/>
    <x v="1363"/>
    <d v="2020-01-27T00:00:00"/>
    <d v="1899-12-30T16:16:49"/>
    <d v="2020-01-28T00:00:00"/>
    <d v="1899-12-30T08:59:39"/>
    <x v="96"/>
    <s v="Cumplido"/>
    <s v="01:10"/>
    <x v="0"/>
    <s v="00:00"/>
    <s v="Cumplido"/>
    <d v="1899-12-30T00:00:00"/>
    <s v="Cumplido"/>
  </r>
  <r>
    <s v="INC000000518051"/>
    <s v="DEVICE HAS STOPPED RESPONDING TO POLLS. CTG_REGISTRADURIA-MUNICIPAL_EL-GUAMO_BOLIVAR"/>
    <s v="CONECTIVIDAD WAN"/>
    <s v="Alta"/>
    <s v="Cerrado"/>
    <s v="RNEC-MONITOREO NIVEL 1"/>
    <s v="ALBA YINET CORREDOR ESTEPA"/>
    <m/>
    <m/>
    <x v="27"/>
    <x v="1364"/>
    <d v="2020-01-27T00:00:00"/>
    <d v="1899-12-30T16:27:51"/>
    <d v="2020-01-28T00:00:00"/>
    <d v="1899-12-30T09:46:45"/>
    <x v="96"/>
    <s v="Incumplido"/>
    <s v="14:03"/>
    <x v="0"/>
    <s v="00:00"/>
    <s v="Cumplido"/>
    <d v="1899-12-30T00:00:00"/>
    <s v="Cumplido"/>
  </r>
  <r>
    <s v="INC000000518053"/>
    <s v="DEVICE HAS STOPPED RESPONDING TO POLLS. PSO_REGISTRADURIA-MUNICIPAL_LOS-ANDES_NARINO"/>
    <s v="CONECTIVIDAD WAN"/>
    <s v="Alta"/>
    <s v="Cerrado"/>
    <s v="RNEC-MONITOREO NIVEL 1"/>
    <s v="ALBA YINET CORREDOR ESTEPA"/>
    <m/>
    <m/>
    <x v="27"/>
    <x v="1365"/>
    <d v="2020-01-27T00:00:00"/>
    <d v="1899-12-30T16:30:51"/>
    <d v="2020-01-28T00:00:00"/>
    <d v="1899-12-30T08:44:45"/>
    <x v="96"/>
    <s v="Cumplido"/>
    <s v="01:02"/>
    <x v="0"/>
    <s v="00:00"/>
    <s v="Cumplido"/>
    <d v="1899-12-30T00:00:00"/>
    <s v="Cumplido"/>
  </r>
  <r>
    <s v="INC000000518054"/>
    <s v="DEVICE HAS STOPPED RESPONDING TO POLLS. BOG_REGISTRADURIA-MUNICIPAL_TIBACUY_CUNDINAMARCA"/>
    <s v="CONECTIVIDAD WAN"/>
    <s v="Alta"/>
    <s v="Cerrado"/>
    <s v="RNEC-MONITOREO NIVEL 1"/>
    <s v="ALBA YINET CORREDOR ESTEPA"/>
    <m/>
    <m/>
    <x v="27"/>
    <x v="1365"/>
    <d v="2020-01-27T00:00:00"/>
    <d v="1899-12-30T16:30:51"/>
    <d v="2020-01-28T00:00:00"/>
    <d v="1899-12-30T08:42:17"/>
    <x v="96"/>
    <s v="Cumplido"/>
    <s v="01:16"/>
    <x v="0"/>
    <s v="00:00"/>
    <s v="Cumplido"/>
    <d v="1899-12-30T00:00:00"/>
    <s v="Cumplido"/>
  </r>
  <r>
    <s v="INC000000518056"/>
    <s v="DEVICE HAS STOPPED RESPONDING TO POLLS. VUP_PUERTO_BELLO_NABUZIMAKE"/>
    <s v="CONECTIVIDAD WAN"/>
    <s v="Alta"/>
    <s v="Cerrado"/>
    <s v="RNEC-MONITOREO NIVEL 1"/>
    <s v="ALBA YINET CORREDOR ESTEPA"/>
    <m/>
    <m/>
    <x v="27"/>
    <x v="1366"/>
    <d v="2020-01-27T00:00:00"/>
    <d v="1899-12-30T16:31:51"/>
    <d v="2020-01-28T00:00:00"/>
    <d v="1899-12-30T09:40:48"/>
    <x v="96"/>
    <s v="Incumplido"/>
    <s v="13:59"/>
    <x v="0"/>
    <s v="00:00"/>
    <s v="Cumplido"/>
    <d v="1899-12-30T00:00:00"/>
    <s v="Cumplido"/>
  </r>
  <r>
    <s v="INC000000518063"/>
    <s v="DEVICE HAS STOPPED RESPONDING TO POLLS. CLO_REGISTRADURIA-MUNICIPAL_ROLDANILLO_VALLE"/>
    <s v="CONECTIVIDAD WAN"/>
    <s v="Alta"/>
    <s v="Cerrado"/>
    <s v="RNEC-MONITOREO NIVEL 1"/>
    <s v="ALBA YINET CORREDOR ESTEPA"/>
    <m/>
    <m/>
    <x v="27"/>
    <x v="1367"/>
    <d v="2020-01-27T00:00:00"/>
    <d v="1899-12-30T16:33:52"/>
    <d v="2020-01-28T00:00:00"/>
    <d v="1899-12-30T08:37:10"/>
    <x v="96"/>
    <s v="Cumplido"/>
    <s v="00:16"/>
    <x v="0"/>
    <s v="00:00"/>
    <s v="Cumplido"/>
    <d v="1899-12-30T00:00:00"/>
    <s v="Cumplido"/>
  </r>
  <r>
    <s v="INC000000518126"/>
    <s v="DEVICE HAS STOPPED RESPONDING TO POLLS. BOG_REGISTRADURIA-MUNICIPAL_PANDI_CUNDINAMARCA"/>
    <s v="CONECTIVIDAD WAN"/>
    <s v="Alta"/>
    <s v="Cerrado"/>
    <s v="RNEC-MONITOREO NIVEL 1"/>
    <s v="MAGDA LISETHE DUQUE GAMBA"/>
    <m/>
    <m/>
    <x v="27"/>
    <x v="1368"/>
    <d v="2020-01-27T00:00:00"/>
    <d v="1899-12-30T15:46:47"/>
    <d v="2020-01-28T00:00:00"/>
    <d v="1899-12-30T08:53:53"/>
    <x v="96"/>
    <s v="Incumplido"/>
    <s v="02:10"/>
    <x v="0"/>
    <s v="00:00"/>
    <s v="Cumplido"/>
    <d v="1899-12-30T00:00:00"/>
    <s v="Cumplido"/>
  </r>
  <r>
    <s v="INC000000518142"/>
    <s v="DEVICE HAS STOPPED RESPONDING TO POLLS. MDE_REGISTRADURIA-MUNICIPAL_URAMITA_ANTIOQUIA"/>
    <s v="CONECTIVIDAD WAN"/>
    <s v="Alta"/>
    <s v="Cerrado"/>
    <s v="RNEC-MONITOREO NIVEL 1"/>
    <s v="ALBA YINET CORREDOR ESTEPA"/>
    <m/>
    <m/>
    <x v="27"/>
    <x v="1359"/>
    <d v="2020-01-27T00:00:00"/>
    <d v="1899-12-30T16:23:50"/>
    <d v="2020-01-28T00:00:00"/>
    <d v="1899-12-30T09:35:08"/>
    <x v="96"/>
    <s v="Incumplido"/>
    <s v="14:07"/>
    <x v="0"/>
    <s v="00:00"/>
    <s v="Cumplido"/>
    <d v="1899-12-30T00:00:00"/>
    <s v="Cumplido"/>
  </r>
  <r>
    <s v="INC000000518144"/>
    <s v="DEVICE HAS STOPPED RESPONDING TO POLLS. BGA_REGISTRADURIA-MUNICIPAL_VELEZ_SANTANDER"/>
    <s v="CONECTIVIDAD WAN"/>
    <s v="Alta"/>
    <s v="Cerrado"/>
    <s v="RNEC-MONITOREO NIVEL 1"/>
    <s v="ALBA YINET CORREDOR ESTEPA"/>
    <m/>
    <m/>
    <x v="27"/>
    <x v="1285"/>
    <d v="2020-01-27T00:00:00"/>
    <d v="1899-12-30T16:26:50"/>
    <d v="2020-01-28T00:00:00"/>
    <d v="1899-12-30T08:47:19"/>
    <x v="96"/>
    <s v="Cumplido"/>
    <s v="00:42"/>
    <x v="0"/>
    <s v="00:00"/>
    <s v="Cumplido"/>
    <d v="1899-12-30T00:00:00"/>
    <s v="Cumplido"/>
  </r>
  <r>
    <s v="INC000000518150"/>
    <s v="DEVICE HAS STOPPED RESPONDING TO POLLS. BOG_REGISTRADURIA-MUNICIPAL_GRANADA_CUNDINAMARCA"/>
    <s v="CONECTIVIDAD WAN"/>
    <s v="Alta"/>
    <s v="Cerrado"/>
    <s v="RNEC-MONITOREO NIVEL 1"/>
    <s v="ALBA YINET CORREDOR ESTEPA"/>
    <m/>
    <m/>
    <x v="27"/>
    <x v="1365"/>
    <d v="2020-01-27T00:00:00"/>
    <d v="1899-12-30T16:30:51"/>
    <d v="2020-01-28T00:00:00"/>
    <d v="1899-12-30T08:39:47"/>
    <x v="96"/>
    <s v="Cumplido"/>
    <s v="00:32"/>
    <x v="0"/>
    <s v="00:00"/>
    <s v="Cumplido"/>
    <d v="1899-12-30T00:00:00"/>
    <s v="Cumplido"/>
  </r>
  <r>
    <s v="INC000000518187"/>
    <s v="DEVICE HAS STOPPED RESPONDING TO POLLS. MVP_DELEGACION-DEPARTAM_VAUPES"/>
    <s v="CONECTIVIDAD WAN"/>
    <s v="Alta"/>
    <s v="Cerrado"/>
    <s v="RNEC-MONITOREO NIVEL 1"/>
    <s v="MAGDA LISETHE DUQUE GAMBA"/>
    <m/>
    <m/>
    <x v="27"/>
    <x v="1369"/>
    <d v="2020-01-27T00:00:00"/>
    <d v="1899-12-30T18:01:59"/>
    <d v="2020-01-28T00:00:00"/>
    <d v="1899-12-30T08:27:43"/>
    <x v="126"/>
    <s v="Incumplido"/>
    <s v="12:28"/>
    <x v="0"/>
    <s v="00:00"/>
    <s v="Cumplido"/>
    <d v="1899-12-30T00:00:00"/>
    <s v="Cumplido"/>
  </r>
  <r>
    <s v="INC000000518236"/>
    <s v="DEVICE HAS STOPPED RESPONDING TO POLLS. PDA_DELEGACION-DEPARTAMENTAL_GUAINIA"/>
    <s v="CONECTIVIDAD WAN"/>
    <s v="Alta"/>
    <s v="Cerrado"/>
    <s v="RNEC-MONITOREO NIVEL 1"/>
    <s v="ALBA YINET CORREDOR ESTEPA"/>
    <m/>
    <m/>
    <x v="27"/>
    <x v="1370"/>
    <d v="2020-01-27T00:00:00"/>
    <d v="1899-12-30T18:36:01"/>
    <d v="2020-01-28T00:00:00"/>
    <d v="1899-12-30T08:53:57"/>
    <x v="96"/>
    <s v="Incumplido"/>
    <s v="03:34"/>
    <x v="0"/>
    <s v="00:00"/>
    <s v="Cumplido"/>
    <d v="1899-12-30T00:00:00"/>
    <s v="Cumplido"/>
  </r>
  <r>
    <s v="INC000000518422"/>
    <s v="DEVICE HAS STOPPED RESPONDING TO POLLS. VUP_REGISTRADURIA_DD_CESAR"/>
    <s v="CONECTIVIDAD WAN"/>
    <s v="Alta"/>
    <s v="Cerrado"/>
    <s v="RNEC-MONITOREO NIVEL 1"/>
    <s v="HERMAN STEVEN BERMUDEZ CELY"/>
    <m/>
    <m/>
    <x v="27"/>
    <x v="1371"/>
    <d v="2020-01-27T00:00:00"/>
    <d v="1899-12-30T19:13:03"/>
    <d v="2020-01-27T00:00:00"/>
    <d v="1899-12-30T20:30:23"/>
    <x v="127"/>
    <s v="Cumplido"/>
    <s v="01:17"/>
    <x v="0"/>
    <s v="00:00"/>
    <s v="Cumplido"/>
    <d v="1899-12-30T00:00:00"/>
    <s v="Cumplido"/>
  </r>
  <r>
    <s v="INC000000518594"/>
    <s v="Falla inicio de sesión"/>
    <s v="CONECTIVIDAD LAN"/>
    <s v="Media"/>
    <s v="Cerrado"/>
    <s v="RNEC-SOPORTE SITIO NIVEL 1"/>
    <s v="CRISTIAN DAVID PERILLA HERRERA"/>
    <m/>
    <m/>
    <x v="28"/>
    <x v="1372"/>
    <d v="2020-01-28T00:00:00"/>
    <d v="1899-12-30T08:41:00"/>
    <d v="2020-01-28T00:00:00"/>
    <d v="1899-12-30T09:14:15"/>
    <x v="96"/>
    <s v="Cumplido"/>
    <s v="00:36"/>
    <x v="1"/>
    <s v="00:03"/>
    <s v="Cumplido"/>
    <d v="1899-12-30T00:03:17"/>
    <s v="Cumplido"/>
  </r>
  <r>
    <s v="INC000000518682"/>
    <s v="Fallas de correo electronico- Conectividad"/>
    <s v="CORREO ELECTRÓNICO"/>
    <s v="Media"/>
    <s v="Cerrado"/>
    <s v="RNEC-SOPORTE SITIO NIVEL 1"/>
    <s v="CRISTIAN DAVID PERILLA HERRERA"/>
    <m/>
    <m/>
    <x v="28"/>
    <x v="1373"/>
    <d v="2020-01-28T00:00:00"/>
    <d v="1899-12-30T08:38:52"/>
    <d v="2020-01-28T00:00:00"/>
    <d v="1899-12-30T09:07:53"/>
    <x v="96"/>
    <s v="Cumplido"/>
    <s v="00:31"/>
    <x v="2"/>
    <s v="00:02"/>
    <s v="Cumplido"/>
    <d v="1899-12-30T00:02:37"/>
    <s v="Cumplido"/>
  </r>
  <r>
    <s v="INC000000518699"/>
    <s v="DEVICE HAS STOPPED RESPONDING TO POLLS. SMR_REGISTRADURIA_ZAPAYAN"/>
    <s v="CONECTIVIDAD WAN"/>
    <s v="Alta"/>
    <s v="Cerrado"/>
    <s v="RNEC-MONITOREO NIVEL 1"/>
    <s v="GIAN CARLO TOVAR RAMIREZ"/>
    <m/>
    <m/>
    <x v="28"/>
    <x v="1374"/>
    <d v="2020-01-28T00:00:00"/>
    <d v="1899-12-30T08:47:22"/>
    <d v="2020-01-28T00:00:00"/>
    <d v="1899-12-30T08:58:54"/>
    <x v="96"/>
    <s v="Cumplido"/>
    <s v="00:11"/>
    <x v="0"/>
    <s v="00:00"/>
    <s v="Cumplido"/>
    <d v="1899-12-30T00:00:00"/>
    <s v="Cumplido"/>
  </r>
  <r>
    <s v="INC000000518792"/>
    <s v="DEVICE HAS STOPPED RESPONDING TO POLLS. NVA_REGISTRADURIA-MUNICIPAL_YAGUARA_HUILA"/>
    <s v="CONECTIVIDAD WAN"/>
    <s v="Alta"/>
    <s v="Cerrado"/>
    <s v="RNEC-MONITOREO NIVEL 1"/>
    <s v="MAGDA LISETHE DUQUE GAMBA"/>
    <m/>
    <m/>
    <x v="28"/>
    <x v="1375"/>
    <d v="2020-01-28T00:00:00"/>
    <d v="1899-12-30T08:51:28"/>
    <d v="2020-01-28T00:00:00"/>
    <d v="1899-12-30T09:54:35"/>
    <x v="96"/>
    <s v="Cumplido"/>
    <s v="00:57"/>
    <x v="0"/>
    <s v="00:00"/>
    <s v="Cumplido"/>
    <d v="1899-12-30T00:00:00"/>
    <s v="Cumplido"/>
  </r>
  <r>
    <s v="INC000000518794"/>
    <s v="DEVICE HAS STOPPED RESPONDING TO POLLS. SMR_REGISTRADURIA-MUNICIPAL_ARACATACA_MAGDALENA"/>
    <s v="CONECTIVIDAD WAN"/>
    <s v="Alta"/>
    <s v="Cerrado"/>
    <s v="RNEC-MONITOREO NIVEL 1"/>
    <s v="ALBA YINET CORREDOR ESTEPA"/>
    <m/>
    <m/>
    <x v="28"/>
    <x v="1375"/>
    <d v="2020-01-28T00:00:00"/>
    <d v="1899-12-30T08:51:28"/>
    <d v="2020-01-28T00:00:00"/>
    <d v="1899-12-30T17:44:18"/>
    <x v="4"/>
    <s v="Cumplido"/>
    <s v="01:01"/>
    <x v="0"/>
    <s v="00:00"/>
    <s v="Cumplido"/>
    <d v="1899-12-30T00:00:00"/>
    <s v="Cumplido"/>
  </r>
  <r>
    <s v="INC000000518795"/>
    <s v="DEVICE HAS STOPPED RESPONDING TO POLLS. MDE_REGISTRADURIA-MUNICIPAL_ZARAGOZA_ANTIOQUIA"/>
    <s v="CONECTIVIDAD WAN"/>
    <s v="Alta"/>
    <s v="Cerrado"/>
    <s v="RNEC-NIVEL 2 WAN"/>
    <s v="IVAN ANDRES DIAZ BARRETO"/>
    <m/>
    <m/>
    <x v="28"/>
    <x v="1375"/>
    <d v="2020-01-28T00:00:00"/>
    <d v="1899-12-30T08:51:28"/>
    <d v="2020-01-28T00:00:00"/>
    <d v="1899-12-30T17:13:29"/>
    <x v="4"/>
    <s v="Incumplido"/>
    <s v="07:29"/>
    <x v="0"/>
    <s v="00:00"/>
    <s v="Cumplido"/>
    <d v="1899-12-30T00:00:00"/>
    <s v="Cumplido"/>
  </r>
  <r>
    <s v="INC000000518797"/>
    <s v="DEVICE HAS STOPPED RESPONDING TO POLLS. IBE_REGISTRADURIA-MUNICIPAL_VILLAHERMOSA_TOLIMA"/>
    <s v="CONECTIVIDAD WAN"/>
    <s v="Alta"/>
    <s v="Cerrado"/>
    <s v="RNEC-MONITOREO NIVEL 1"/>
    <s v="ALBA YINET CORREDOR ESTEPA"/>
    <m/>
    <m/>
    <x v="28"/>
    <x v="1375"/>
    <d v="2020-01-28T00:00:00"/>
    <d v="1899-12-30T08:51:28"/>
    <d v="2020-01-28T00:00:00"/>
    <d v="1899-12-30T17:46:13"/>
    <x v="4"/>
    <s v="Cumplido"/>
    <s v="01:15"/>
    <x v="0"/>
    <s v="00:00"/>
    <s v="Cumplido"/>
    <d v="1899-12-30T00:00:00"/>
    <s v="Cumplido"/>
  </r>
  <r>
    <s v="INC000000518798"/>
    <s v="DEVICE HAS STOPPED RESPONDING TO POLLS. BAQ_REGISTRADURIA-MUNICIPAL_PONEDERA_ATLANTICO"/>
    <s v="CONECTIVIDAD WAN"/>
    <s v="Alta"/>
    <s v="Cerrado"/>
    <s v="RNEC-MONITOREO NIVEL 1"/>
    <s v="ALBA YINET CORREDOR ESTEPA"/>
    <m/>
    <m/>
    <x v="28"/>
    <x v="1376"/>
    <d v="2020-01-28T00:00:00"/>
    <d v="1899-12-30T08:51:29"/>
    <d v="2020-01-29T00:00:00"/>
    <d v="1899-12-30T09:49:21"/>
    <x v="124"/>
    <s v="Incumplido"/>
    <s v="02:11"/>
    <x v="0"/>
    <s v="00:00"/>
    <s v="Cumplido"/>
    <d v="1899-12-30T00:00:00"/>
    <s v="Cumplido"/>
  </r>
  <r>
    <s v="INC000000518799"/>
    <s v="DEVICE HAS STOPPED RESPONDING TO POLLS. BGA_REGISTRADURIA-MUNICIPAL_CONFINES_SANTANDER"/>
    <s v="CONECTIVIDAD WAN"/>
    <s v="Alta"/>
    <s v="Cerrado"/>
    <s v="RNEC-MONITOREO NIVEL 1"/>
    <s v="ALBA YINET CORREDOR ESTEPA"/>
    <m/>
    <m/>
    <x v="28"/>
    <x v="1376"/>
    <d v="2020-01-28T00:00:00"/>
    <d v="1899-12-30T08:51:29"/>
    <d v="2020-01-29T00:00:00"/>
    <d v="1899-12-30T09:47:26"/>
    <x v="124"/>
    <s v="Incumplido"/>
    <s v="02:24"/>
    <x v="0"/>
    <s v="00:00"/>
    <s v="Cumplido"/>
    <d v="1899-12-30T00:00:00"/>
    <s v="Cumplido"/>
  </r>
  <r>
    <s v="INC000000518800"/>
    <s v="DEVICE HAS STOPPED RESPONDING TO POLLS. SKTJ_REGISTRADURIA-MUNICIPAL_CUITIVA_BOYACA"/>
    <s v="CONECTIVIDAD WAN"/>
    <s v="Alta"/>
    <s v="Cerrado"/>
    <s v="RNEC-MONITOREO NIVEL 1"/>
    <s v="GIAN CARLO TOVAR RAMIREZ"/>
    <m/>
    <m/>
    <x v="28"/>
    <x v="1376"/>
    <d v="2020-01-28T00:00:00"/>
    <d v="1899-12-30T08:51:29"/>
    <d v="2020-01-28T00:00:00"/>
    <d v="1899-12-30T09:40:43"/>
    <x v="96"/>
    <s v="Cumplido"/>
    <s v="00:49"/>
    <x v="0"/>
    <s v="00:00"/>
    <s v="Cumplido"/>
    <d v="1899-12-30T00:00:00"/>
    <s v="Cumplido"/>
  </r>
  <r>
    <s v="INC000000518804"/>
    <s v="DEVICE HAS STOPPED RESPONDING TO POLLS. SMR_REGISTRADURIA-MUNICIPAL_EL-PINON_MAGDALENA"/>
    <s v="CONECTIVIDAD WAN"/>
    <s v="Alta"/>
    <s v="Cerrado"/>
    <s v="RNEC-MONITOREO NIVEL 1"/>
    <s v="ALBA YINET CORREDOR ESTEPA"/>
    <m/>
    <m/>
    <x v="28"/>
    <x v="1377"/>
    <d v="2020-01-28T00:00:00"/>
    <d v="1899-12-30T08:51:27"/>
    <d v="2020-01-28T00:00:00"/>
    <d v="1899-12-30T15:41:45"/>
    <x v="61"/>
    <s v="Incumplido"/>
    <s v="02:01"/>
    <x v="0"/>
    <s v="00:00"/>
    <s v="Cumplido"/>
    <d v="1899-12-30T00:00:00"/>
    <s v="Cumplido"/>
  </r>
  <r>
    <s v="INC000000518805"/>
    <s v="DEVICE HAS STOPPED RESPONDING TO POLLS. MDE_REGISTRADURIA-MUNICIPAL_AMALFI_ANTIOQUIA"/>
    <s v="CONECTIVIDAD WAN"/>
    <s v="Alta"/>
    <s v="Cerrado"/>
    <s v="RNEC-MONITOREO NIVEL 1"/>
    <s v="WILSON YESID GUTIERREZ BOLAÑOS"/>
    <m/>
    <m/>
    <x v="28"/>
    <x v="1375"/>
    <d v="2020-01-28T00:00:00"/>
    <d v="1899-12-30T08:51:28"/>
    <d v="2020-01-28T00:00:00"/>
    <d v="1899-12-30T11:54:13"/>
    <x v="106"/>
    <s v="Incumplido"/>
    <s v="03:02"/>
    <x v="0"/>
    <s v="00:00"/>
    <s v="Cumplido"/>
    <d v="1899-12-30T00:00:00"/>
    <s v="Cumplido"/>
  </r>
  <r>
    <s v="INC000000518807"/>
    <s v="DEVICE HAS STOPPED RESPONDING TO POLLS. BGA_REGISTRADURIA-MUNICIPAL_JORDAN_SANTANDER"/>
    <s v="CONECTIVIDAD WAN"/>
    <s v="Alta"/>
    <s v="Cerrado"/>
    <s v="RNEC-MONITOREO NIVEL 1"/>
    <s v="WILSON YESID GUTIERREZ BOLAÑOS"/>
    <m/>
    <m/>
    <x v="28"/>
    <x v="1376"/>
    <d v="2020-01-28T00:00:00"/>
    <d v="1899-12-30T08:51:29"/>
    <d v="2020-01-28T00:00:00"/>
    <d v="1899-12-30T12:18:10"/>
    <x v="106"/>
    <s v="Incumplido"/>
    <s v="03:26"/>
    <x v="0"/>
    <s v="00:00"/>
    <s v="Cumplido"/>
    <d v="1899-12-30T00:00:00"/>
    <s v="Cumplido"/>
  </r>
  <r>
    <s v="INC000000518810"/>
    <s v="DEVICE HAS STOPPED RESPONDING TO POLLS. SMR_REGISTRADURIA-MUNICIPAL_PEDRAZA_MAGDALENA"/>
    <s v="CONECTIVIDAD WAN"/>
    <s v="Alta"/>
    <s v="Cerrado"/>
    <s v="RNEC-MONITOREO NIVEL 1"/>
    <s v="ALBA YINET CORREDOR ESTEPA"/>
    <m/>
    <m/>
    <x v="28"/>
    <x v="1378"/>
    <d v="2020-01-28T00:00:00"/>
    <d v="1899-12-30T08:52:28"/>
    <d v="2020-01-28T00:00:00"/>
    <d v="1899-12-30T15:46:56"/>
    <x v="61"/>
    <s v="Incumplido"/>
    <s v="03:41"/>
    <x v="0"/>
    <s v="00:00"/>
    <s v="Cumplido"/>
    <d v="1899-12-30T00:00:00"/>
    <s v="Cumplido"/>
  </r>
  <r>
    <s v="INC000000518811"/>
    <s v="DEVICE HAS STOPPED RESPONDING TO POLLS. VUP_REGISTRADURIA_EL_PASO"/>
    <s v="CONECTIVIDAD WAN"/>
    <s v="Alta"/>
    <s v="Cerrado"/>
    <s v="RNEC-MONITOREO NIVEL 1"/>
    <s v="ALBA YINET CORREDOR ESTEPA"/>
    <m/>
    <m/>
    <x v="28"/>
    <x v="1378"/>
    <d v="2020-01-28T00:00:00"/>
    <d v="1899-12-30T08:52:28"/>
    <d v="2020-01-29T00:00:00"/>
    <d v="1899-12-30T09:44:41"/>
    <x v="124"/>
    <s v="Incumplido"/>
    <s v="05:47"/>
    <x v="0"/>
    <s v="00:00"/>
    <s v="Cumplido"/>
    <d v="1899-12-30T00:00:00"/>
    <s v="Cumplido"/>
  </r>
  <r>
    <s v="INC000000518816"/>
    <s v="DEVICE HAS STOPPED RESPONDING TO POLLS. MDE_REGISTRADURIA-MUNICIPAL_SANTA-BARBARA_ANTIOQUIA"/>
    <s v="CONECTIVIDAD WAN"/>
    <s v="Alta"/>
    <s v="Cerrado"/>
    <s v="RNEC-MONITOREO NIVEL 1"/>
    <s v="ALBA YINET CORREDOR ESTEPA"/>
    <m/>
    <m/>
    <x v="28"/>
    <x v="1379"/>
    <d v="2020-01-28T00:00:00"/>
    <d v="1899-12-30T08:52:31"/>
    <d v="2020-01-28T00:00:00"/>
    <d v="1899-12-30T13:55:15"/>
    <x v="128"/>
    <s v="Cumplido"/>
    <s v="01:24"/>
    <x v="0"/>
    <s v="00:00"/>
    <s v="Cumplido"/>
    <d v="1899-12-30T00:00:00"/>
    <s v="Cumplido"/>
  </r>
  <r>
    <s v="INC000000518817"/>
    <s v="DEVICE HAS STOPPED RESPONDING TO POLLS. UIB_REGISTRADURIA_MUN_UNGUIA_CHOCO"/>
    <s v="CONECTIVIDAD WAN"/>
    <s v="Alta"/>
    <s v="Cerrado"/>
    <s v="RNEC-MONITOREO NIVEL 1"/>
    <s v="WILSON YESID GUTIERREZ BOLAÑOS"/>
    <m/>
    <m/>
    <x v="28"/>
    <x v="1379"/>
    <d v="2020-01-28T00:00:00"/>
    <d v="1899-12-30T08:52:31"/>
    <d v="2020-01-28T00:00:00"/>
    <d v="1899-12-30T09:29:05"/>
    <x v="96"/>
    <s v="Cumplido"/>
    <s v="00:36"/>
    <x v="0"/>
    <s v="00:00"/>
    <s v="Cumplido"/>
    <d v="1899-12-30T00:00:00"/>
    <s v="Cumplido"/>
  </r>
  <r>
    <s v="INC000000518818"/>
    <s v="DEVICE HAS STOPPED RESPONDING TO POLLS. MDE_REGISTRADURIA-MUNICIPAL_GRANADA_ANTIOQUIA"/>
    <s v="CONECTIVIDAD WAN"/>
    <s v="Alta"/>
    <s v="Cerrado"/>
    <s v="RNEC-MONITOREO NIVEL 1"/>
    <s v="ALBA YINET CORREDOR ESTEPA"/>
    <m/>
    <m/>
    <x v="28"/>
    <x v="1379"/>
    <d v="2020-01-28T00:00:00"/>
    <d v="1899-12-30T08:52:31"/>
    <d v="2020-01-29T00:00:00"/>
    <d v="1899-12-30T09:39:14"/>
    <x v="124"/>
    <s v="Incumplido"/>
    <s v="03:14"/>
    <x v="0"/>
    <s v="00:00"/>
    <s v="Cumplido"/>
    <d v="1899-12-30T00:00:00"/>
    <s v="Cumplido"/>
  </r>
  <r>
    <s v="INC000000518843"/>
    <s v="DEVICE HAS STOPPED RESPONDING TO POLLS. PSO_REGISTRADURIA-MUNICIPAL_BUESACO_NARINO"/>
    <s v="CONECTIVIDAD WAN"/>
    <s v="Alta"/>
    <s v="Cerrado"/>
    <s v="RNEC-NIVEL 2 WAN"/>
    <s v="ALEXANDER URQUIJO TIMARAN"/>
    <m/>
    <m/>
    <x v="28"/>
    <x v="1380"/>
    <d v="2020-01-28T00:00:00"/>
    <d v="1899-12-30T09:19:41"/>
    <d v="2020-01-28T00:00:00"/>
    <d v="1899-12-30T17:36:10"/>
    <x v="4"/>
    <s v="Cumplido"/>
    <s v="00:36"/>
    <x v="0"/>
    <s v="00:00"/>
    <s v="Cumplido"/>
    <d v="1899-12-30T00:00:00"/>
    <s v="Cumplido"/>
  </r>
  <r>
    <s v="INC000000518846"/>
    <s v="DEVICE HAS STOPPED RESPONDING TO POLLS. VVC_REGISTRADURIA-MUNICIPAL_SAN-JUAN-DE-ARAMA_META"/>
    <s v="CONECTIVIDAD WAN"/>
    <s v="Alta"/>
    <s v="Cerrado"/>
    <s v="RNEC-NIVEL 2 WAN"/>
    <s v="JORGE LUIS ROJAS DURAN"/>
    <m/>
    <m/>
    <x v="28"/>
    <x v="1381"/>
    <d v="2020-01-28T00:00:00"/>
    <d v="1899-12-30T09:23:37"/>
    <d v="2020-01-28T00:00:00"/>
    <d v="1899-12-30T17:22:41"/>
    <x v="4"/>
    <s v="Cumplido"/>
    <s v="01:33"/>
    <x v="0"/>
    <s v="00:00"/>
    <s v="Cumplido"/>
    <d v="1899-12-30T00:00:00"/>
    <s v="Cumplido"/>
  </r>
  <r>
    <s v="INC000000518848"/>
    <s v="DEVICE HAS STOPPED RESPONDING TO POLLS. EYP_REGISTRADURIA-MUNICIPAL_PORE_CASANARE"/>
    <s v="CONECTIVIDAD WAN"/>
    <s v="Alta"/>
    <s v="Cerrado"/>
    <s v="RNEC-MONITOREO NIVEL 1"/>
    <s v="ALBA YINET CORREDOR ESTEPA"/>
    <m/>
    <m/>
    <x v="28"/>
    <x v="1382"/>
    <d v="2020-01-28T00:00:00"/>
    <d v="1899-12-30T09:24:38"/>
    <d v="2020-01-29T00:00:00"/>
    <d v="1899-12-30T09:35:59"/>
    <x v="124"/>
    <s v="Incumplido"/>
    <s v="06:38"/>
    <x v="0"/>
    <s v="00:00"/>
    <s v="Cumplido"/>
    <d v="1899-12-30T00:00:00"/>
    <s v="Cumplido"/>
  </r>
  <r>
    <s v="INC000000518849"/>
    <s v="Problemas De Correo Vinculado"/>
    <s v="CORREO ELECTRÓNICO"/>
    <s v="Baja"/>
    <s v="Cerrado"/>
    <s v="RNEC-SOPORTE SITIO NIVEL 1"/>
    <s v="LUIS ANTONIO SANTAMARIA GOMEZ"/>
    <m/>
    <m/>
    <x v="28"/>
    <x v="1383"/>
    <d v="2020-01-28T00:00:00"/>
    <d v="1899-12-30T09:30:14"/>
    <d v="2020-01-28T00:00:00"/>
    <d v="1899-12-30T10:33:37"/>
    <x v="106"/>
    <s v="Cumplido"/>
    <s v="01:08"/>
    <x v="1"/>
    <s v="00:04"/>
    <s v="Cumplido"/>
    <d v="1899-12-30T00:04:41"/>
    <s v="Cumplido"/>
  </r>
  <r>
    <s v="INC000000518880"/>
    <s v="DEVICE HAS STOPPED RESPONDING TO POLLS. SKTJ_REGISTRADURIA-MUNICIPAL_CUITIVA_BOYACA"/>
    <s v="CONECTIVIDAD WAN"/>
    <s v="Alta"/>
    <s v="Cerrado"/>
    <s v="RNEC-MONITOREO NIVEL 1"/>
    <s v="GIAN CARLO TOVAR RAMIREZ"/>
    <m/>
    <m/>
    <x v="28"/>
    <x v="1384"/>
    <d v="2020-01-28T00:00:00"/>
    <d v="1899-12-30T09:51:44"/>
    <d v="2020-01-28T00:00:00"/>
    <d v="1899-12-30T10:21:06"/>
    <x v="96"/>
    <s v="Cumplido"/>
    <s v="00:29"/>
    <x v="0"/>
    <s v="00:00"/>
    <s v="Cumplido"/>
    <d v="1899-12-30T00:00:00"/>
    <s v="Cumplido"/>
  </r>
  <r>
    <s v="INC000000518905"/>
    <s v="DEVICE HAS STOPPED RESPONDING TO POLLS. SKTJ_REGISTRADURIA-MUNICIPAL_TOPAGA_BOYACA"/>
    <s v="CONECTIVIDAD WAN"/>
    <s v="Alta"/>
    <s v="Cerrado"/>
    <s v="RNEC-MONITOREO NIVEL 1"/>
    <s v="GIAN CARLO TOVAR RAMIREZ"/>
    <m/>
    <m/>
    <x v="28"/>
    <x v="1375"/>
    <d v="2020-01-28T00:00:00"/>
    <d v="1899-12-30T08:51:28"/>
    <d v="2020-01-28T00:00:00"/>
    <d v="1899-12-30T09:11:00"/>
    <x v="96"/>
    <s v="Cumplido"/>
    <s v="00:19"/>
    <x v="0"/>
    <s v="00:00"/>
    <s v="Cumplido"/>
    <d v="1899-12-30T00:00:00"/>
    <s v="Cumplido"/>
  </r>
  <r>
    <s v="INC000000518907"/>
    <s v="DEVICE HAS STOPPED RESPONDING TO POLLS. CTG_REGISTRADURIA-MUNICIPAL_TIQUISIO_BOLIVAR"/>
    <s v="CONECTIVIDAD WAN"/>
    <s v="Alta"/>
    <s v="Cerrado"/>
    <s v="RNEC-MONITOREO NIVEL 1"/>
    <s v="DIEGO ARMANDO ROMERO RODRIGUEZ"/>
    <m/>
    <m/>
    <x v="28"/>
    <x v="1376"/>
    <d v="2020-01-28T00:00:00"/>
    <d v="1899-12-30T08:51:29"/>
    <d v="2020-01-28T00:00:00"/>
    <d v="1899-12-30T15:22:02"/>
    <x v="61"/>
    <s v="Incumplido"/>
    <s v="06:30"/>
    <x v="0"/>
    <s v="00:00"/>
    <s v="Cumplido"/>
    <d v="1899-12-30T00:00:00"/>
    <s v="Cumplido"/>
  </r>
  <r>
    <s v="INC000000518914"/>
    <s v="DEVICE HAS STOPPED RESPONDING TO POLLS. SMR_REGISTRADURIA-MUNICIPAL_CERRO-DE-SAN-ANTONIO_MAGDALENA"/>
    <s v="CONECTIVIDAD WAN"/>
    <s v="Alta"/>
    <s v="Cerrado"/>
    <s v="RNEC-MONITOREO NIVEL 1"/>
    <s v="ALBA YINET CORREDOR ESTEPA"/>
    <m/>
    <m/>
    <x v="28"/>
    <x v="1378"/>
    <d v="2020-01-28T00:00:00"/>
    <d v="1899-12-30T08:52:28"/>
    <d v="2020-01-28T00:00:00"/>
    <d v="1899-12-30T15:50:59"/>
    <x v="61"/>
    <s v="Incumplido"/>
    <s v="06:00"/>
    <x v="0"/>
    <s v="00:00"/>
    <s v="Cumplido"/>
    <d v="1899-12-30T00:00:00"/>
    <s v="Cumplido"/>
  </r>
  <r>
    <s v="INC000000518916"/>
    <s v="DEVICE HAS STOPPED RESPONDING TO POLLS. SJE_REGISTRADURIA-MUNICIPAL_CALAMAR_GUAVIARE"/>
    <s v="CONECTIVIDAD WAN"/>
    <s v="Alta"/>
    <s v="Cerrado"/>
    <s v="RNEC-MONITOREO NIVEL 1"/>
    <s v="ALBA YINET CORREDOR ESTEPA"/>
    <m/>
    <m/>
    <x v="28"/>
    <x v="1385"/>
    <d v="2020-01-28T00:00:00"/>
    <d v="1899-12-30T08:52:29"/>
    <d v="2020-01-29T00:00:00"/>
    <d v="1899-12-30T09:42:58"/>
    <x v="124"/>
    <s v="Cumplido"/>
    <s v="01:45"/>
    <x v="0"/>
    <s v="00:00"/>
    <s v="Cumplido"/>
    <d v="1899-12-30T00:00:00"/>
    <s v="Cumplido"/>
  </r>
  <r>
    <s v="INC000000518918"/>
    <s v="DEVICE HAS STOPPED RESPONDING TO POLLS. PPN_REGISTRADURIA-MUNICIPAL_GUAPI_CAUCA"/>
    <s v="CONECTIVIDAD WAN"/>
    <s v="Alta"/>
    <s v="Cerrado"/>
    <s v="RNEC-MONITOREO NIVEL 1"/>
    <s v="WILSON YESID GUTIERREZ BOLAÑOS"/>
    <m/>
    <m/>
    <x v="28"/>
    <x v="1386"/>
    <d v="2020-01-28T00:00:00"/>
    <d v="1899-12-30T08:52:30"/>
    <d v="2020-01-28T00:00:00"/>
    <d v="1899-12-30T09:53:30"/>
    <x v="96"/>
    <s v="Cumplido"/>
    <s v="01:01"/>
    <x v="0"/>
    <s v="00:00"/>
    <s v="Cumplido"/>
    <d v="1899-12-30T00:00:00"/>
    <s v="Cumplido"/>
  </r>
  <r>
    <s v="INC000000518919"/>
    <s v="DEVICE HAS STOPPED RESPONDING TO POLLS. CTG_REGISTRADURIA-MUNICIPAL_ZAMBRANO_BOLIVAR"/>
    <s v="CONECTIVIDAD WAN"/>
    <s v="Alta"/>
    <s v="Cerrado"/>
    <s v="RNEC-MONITOREO NIVEL 1"/>
    <s v="GIAN CARLO TOVAR RAMIREZ"/>
    <m/>
    <m/>
    <x v="28"/>
    <x v="1379"/>
    <d v="2020-01-28T00:00:00"/>
    <d v="1899-12-30T08:52:31"/>
    <d v="2020-01-28T00:00:00"/>
    <d v="1899-12-30T09:20:02"/>
    <x v="96"/>
    <s v="Cumplido"/>
    <s v="00:27"/>
    <x v="0"/>
    <s v="00:00"/>
    <s v="Cumplido"/>
    <d v="1899-12-30T00:00:00"/>
    <s v="Cumplido"/>
  </r>
  <r>
    <s v="INC000000518920"/>
    <s v="DEVICE HAS STOPPED RESPONDING TO POLLS. CTG_REGISTRADURIA-MUNICIPAL_CLEMENCIA_BOLIVAR"/>
    <s v="CONECTIVIDAD WAN"/>
    <s v="Alta"/>
    <s v="Cerrado"/>
    <s v="RNEC-MONITOREO NIVEL 1"/>
    <s v="ALBA YINET CORREDOR ESTEPA"/>
    <m/>
    <m/>
    <x v="28"/>
    <x v="1387"/>
    <d v="2020-01-28T00:00:00"/>
    <d v="1899-12-30T08:53:27"/>
    <d v="2020-01-29T00:00:00"/>
    <d v="1899-12-30T15:21:58"/>
    <x v="129"/>
    <s v="Incumplido"/>
    <s v="06:25"/>
    <x v="0"/>
    <s v="00:00"/>
    <s v="Cumplido"/>
    <d v="1899-12-30T00:00:00"/>
    <s v="Cumplido"/>
  </r>
  <r>
    <s v="INC000000518943"/>
    <s v="DEVICE HAS STOPPED RESPONDING TO POLLS. VVC_REGISTRADURIA-MUNICIPAL_VISTA-HERMOSA_META"/>
    <s v="CONECTIVIDAD WAN"/>
    <s v="Alta"/>
    <s v="Cerrado"/>
    <s v="RNEC-NIVEL 2 WAN"/>
    <s v="ALEXANDER URQUIJO TIMARAN"/>
    <m/>
    <m/>
    <x v="28"/>
    <x v="1388"/>
    <d v="2020-01-28T00:00:00"/>
    <d v="1899-12-30T09:24:37"/>
    <d v="2020-01-28T00:00:00"/>
    <d v="1899-12-30T18:01:57"/>
    <x v="4"/>
    <s v="Incumplido"/>
    <s v="07:47"/>
    <x v="0"/>
    <s v="00:00"/>
    <s v="Cumplido"/>
    <d v="1899-12-30T00:00:00"/>
    <s v="Cumplido"/>
  </r>
  <r>
    <s v="INC000000518949"/>
    <s v="DEVICE HAS STOPPED RESPONDING TO POLLS. PSO_REGISTRADURIA-MUNICIPAL_LINARES_NARINO"/>
    <s v="CONECTIVIDAD WAN"/>
    <s v="Alta"/>
    <s v="Cerrado"/>
    <s v="RNEC-NIVEL 2 WAN"/>
    <s v="JORGE LUIS ROJAS DURAN"/>
    <m/>
    <m/>
    <x v="28"/>
    <x v="1389"/>
    <d v="2020-01-28T00:00:00"/>
    <d v="1899-12-30T09:36:40"/>
    <d v="2020-01-28T00:00:00"/>
    <d v="1899-12-30T16:55:00"/>
    <x v="4"/>
    <s v="Incumplido"/>
    <s v="05:23"/>
    <x v="0"/>
    <s v="00:00"/>
    <s v="Cumplido"/>
    <d v="1899-12-30T00:00:00"/>
    <s v="Cumplido"/>
  </r>
  <r>
    <s v="INC000000518965"/>
    <s v="Falla correo - Piso 4 - Desarrollo Integral de Talento Humano"/>
    <s v="CORREO ELECTRÓNICO"/>
    <s v="Media"/>
    <s v="Cerrado"/>
    <s v="RNEC-SOPORTE SITIO NIVEL 1"/>
    <s v="CRISTIAN DAVID PERILLA HERRERA"/>
    <m/>
    <m/>
    <x v="28"/>
    <x v="1390"/>
    <d v="2020-01-28T00:00:00"/>
    <d v="1899-12-30T10:02:21"/>
    <d v="2020-01-28T00:00:00"/>
    <d v="1899-12-30T10:37:24"/>
    <x v="106"/>
    <s v="Cumplido"/>
    <s v="00:39"/>
    <x v="1"/>
    <s v="00:04"/>
    <s v="Cumplido"/>
    <d v="1899-12-30T00:04:10"/>
    <s v="Cumplido"/>
  </r>
  <r>
    <s v="INC000000518983"/>
    <s v="RE: DESCONEXION CON EL SERVIDOR DE CORREOS ANI / SRCW"/>
    <s v="CONECTIVIDAD LAN"/>
    <s v="Media"/>
    <s v="Cerrado"/>
    <s v="RNEC-MESA NIVEL 1"/>
    <s v="HERMAN STEVEN BERMUDEZ CELY"/>
    <m/>
    <m/>
    <x v="28"/>
    <x v="1391"/>
    <d v="2020-01-28T00:00:00"/>
    <d v="1899-12-30T10:27:43"/>
    <d v="2020-01-28T00:00:00"/>
    <d v="1899-12-30T16:55:12"/>
    <x v="4"/>
    <s v="Incumplido"/>
    <s v="06:30"/>
    <x v="2"/>
    <s v="00:02"/>
    <s v="Cumplido"/>
    <d v="1899-12-30T00:03:08"/>
    <s v="Cumplido"/>
  </r>
  <r>
    <s v="INC000000519001"/>
    <s v="DEVICE HAS STOPPED RESPONDING TO POLLS. SMR_REGISTRADURIA-MUNICIPAL_CONCORDIA_MAGDALENA"/>
    <s v="CONECTIVIDAD WAN"/>
    <s v="Alta"/>
    <s v="Cerrado"/>
    <s v="RNEC-MONITOREO NIVEL 1"/>
    <s v="ALBA YINET CORREDOR ESTEPA"/>
    <m/>
    <m/>
    <x v="28"/>
    <x v="1385"/>
    <d v="2020-01-28T00:00:00"/>
    <d v="1899-12-30T08:52:29"/>
    <d v="2020-01-29T00:00:00"/>
    <d v="1899-12-30T15:24:07"/>
    <x v="129"/>
    <s v="Incumplido"/>
    <s v="02:05"/>
    <x v="0"/>
    <s v="00:00"/>
    <s v="Cumplido"/>
    <d v="1899-12-30T00:00:00"/>
    <s v="Cumplido"/>
  </r>
  <r>
    <s v="INC000000519002"/>
    <s v="DEVICE HAS STOPPED RESPONDING TO POLLS. PPN_REGISTRADURIA-MUNICIPAL_TIMBIQUI_CAUCA"/>
    <s v="CONECTIVIDAD WAN"/>
    <s v="Alta"/>
    <s v="Cerrado"/>
    <s v="RNEC-MONITOREO NIVEL 1"/>
    <s v="ALBA YINET CORREDOR ESTEPA"/>
    <m/>
    <m/>
    <x v="28"/>
    <x v="1386"/>
    <d v="2020-01-28T00:00:00"/>
    <d v="1899-12-30T08:52:30"/>
    <d v="2020-01-28T00:00:00"/>
    <d v="1899-12-30T15:56:27"/>
    <x v="61"/>
    <s v="Incumplido"/>
    <s v="02:15"/>
    <x v="0"/>
    <s v="00:00"/>
    <s v="Cumplido"/>
    <d v="1899-12-30T00:00:00"/>
    <s v="Cumplido"/>
  </r>
  <r>
    <s v="INC000000519030"/>
    <s v="problemas para el inicio de Sesión"/>
    <s v="DIRECTORIO ACTIVO"/>
    <s v="Baja"/>
    <s v="Cerrado"/>
    <s v="RNEC-MESA NIVEL 1"/>
    <s v="DIEGO FERNANDO ARCINIEGAS GUALTEROS"/>
    <m/>
    <m/>
    <x v="28"/>
    <x v="1219"/>
    <d v="2020-01-28T00:00:00"/>
    <d v="1899-12-30T09:19:27"/>
    <d v="2020-01-28T00:00:00"/>
    <d v="1899-12-30T09:23:22"/>
    <x v="96"/>
    <s v="Cumplido"/>
    <s v="00:06"/>
    <x v="1"/>
    <s v="00:02"/>
    <s v="Cumplido"/>
    <d v="1899-12-30T00:02:24"/>
    <s v="Cumplido"/>
  </r>
  <r>
    <s v="INC000000519049"/>
    <s v="DEVICE HAS STOPPED RESPONDING TO POLLS. SKTJ_REGISTRADURIA-MUNICIPAL_CHINAVITA_BOYACA"/>
    <s v="CONECTIVIDAD WAN"/>
    <s v="Alta"/>
    <s v="Cerrado"/>
    <s v="RNEC-MONITOREO NIVEL 1"/>
    <s v="MAGDA LISETHE DUQUE GAMBA"/>
    <m/>
    <m/>
    <x v="28"/>
    <x v="1392"/>
    <d v="2020-01-28T00:00:00"/>
    <d v="1899-12-30T09:28:39"/>
    <d v="2020-01-28T00:00:00"/>
    <d v="1899-12-30T15:14:37"/>
    <x v="61"/>
    <s v="Incumplido"/>
    <s v="05:38"/>
    <x v="0"/>
    <s v="00:00"/>
    <s v="Cumplido"/>
    <d v="1899-12-30T00:00:00"/>
    <s v="Cumplido"/>
  </r>
  <r>
    <s v="INC000000519104"/>
    <s v="DEVICE HAS STOPPED RESPONDING TO POLLS. PUU_REGISTRADURIA-MUNICIPAL_COLON_PUTUMAYO"/>
    <s v="CONECTIVIDAD WAN"/>
    <s v="Alta"/>
    <s v="Cerrado"/>
    <s v="RNEC-MONITOREO NIVEL 1"/>
    <s v="DIEGO ARMANDO ROMERO RODRIGUEZ"/>
    <m/>
    <m/>
    <x v="28"/>
    <x v="1393"/>
    <d v="2020-01-28T00:00:00"/>
    <d v="1899-12-30T10:37:04"/>
    <d v="2020-01-28T00:00:00"/>
    <d v="1899-12-30T16:11:26"/>
    <x v="61"/>
    <s v="Incumplido"/>
    <s v="05:34"/>
    <x v="0"/>
    <s v="00:00"/>
    <s v="Cumplido"/>
    <d v="1899-12-30T00:00:00"/>
    <s v="Cumplido"/>
  </r>
  <r>
    <s v="INC000000519113"/>
    <s v="DEVICE HAS STOPPED RESPONDING TO POLLS. FLA_REGISTRADURIA-MUNICIPAL_SOLANO_CAQUETA"/>
    <s v="CONECTIVIDAD WAN"/>
    <s v="Alta"/>
    <s v="Cerrado"/>
    <s v="RNEC-MONITOREO NIVEL 1"/>
    <s v="ALBA YINET CORREDOR ESTEPA"/>
    <m/>
    <m/>
    <x v="28"/>
    <x v="1394"/>
    <d v="2020-01-28T00:00:00"/>
    <d v="1899-12-30T10:51:06"/>
    <d v="2020-01-29T00:00:00"/>
    <d v="1899-12-30T09:32:44"/>
    <x v="124"/>
    <s v="Cumplido"/>
    <s v="00:24"/>
    <x v="0"/>
    <s v="00:00"/>
    <s v="Cumplido"/>
    <d v="1899-12-30T00:00:00"/>
    <s v="Cumplido"/>
  </r>
  <r>
    <s v="INC000000519129"/>
    <s v="Fallo de conectividad: equipo"/>
    <s v="CORREO ELECTRÓNICO"/>
    <s v="Alta"/>
    <s v="Cerrado"/>
    <s v="RNEC-SOPORTE SITIO NIVEL 1"/>
    <s v="CRISTIAN DAVID PERILLA HERRERA"/>
    <m/>
    <m/>
    <x v="28"/>
    <x v="1395"/>
    <d v="2020-01-28T00:00:00"/>
    <d v="1899-12-30T11:18:13"/>
    <d v="2020-01-28T00:00:00"/>
    <d v="1899-12-30T12:12:26"/>
    <x v="106"/>
    <s v="Cumplido"/>
    <s v="00:55"/>
    <x v="1"/>
    <s v="00:01"/>
    <s v="Cumplido"/>
    <d v="1899-12-30T00:01:28"/>
    <s v="Cumplido"/>
  </r>
  <r>
    <s v="INC000000519151"/>
    <s v="DEVICE HAS STOPPED RESPONDING TO POLLS. BOG_REGISTRADURIA-MUNICIPAL_SILVANIA_CUNDINAMARCA"/>
    <s v="CONECTIVIDAD WAN"/>
    <s v="Alta"/>
    <s v="Cerrado"/>
    <s v="RNEC-MONITOREO NIVEL 1"/>
    <s v="ALBA YINET CORREDOR ESTEPA"/>
    <m/>
    <m/>
    <x v="28"/>
    <x v="325"/>
    <d v="2020-01-28T00:00:00"/>
    <d v="1899-12-30T11:41:19"/>
    <d v="2020-01-28T00:00:00"/>
    <d v="1899-12-30T15:59:55"/>
    <x v="61"/>
    <s v="Cumplido"/>
    <s v="00:28"/>
    <x v="0"/>
    <s v="00:00"/>
    <s v="Cumplido"/>
    <d v="1899-12-30T00:00:00"/>
    <s v="Cumplido"/>
  </r>
  <r>
    <s v="INC000000519163"/>
    <s v="RE: Error autenticación SMTP - Servidor RNEC-PSE-00"/>
    <s v="SOPORTE INFRAESTRUCTURA"/>
    <s v="Media"/>
    <s v="Cerrado"/>
    <s v="RNEC-MESA NIVEL 1"/>
    <s v="JOHANNA MILENA SALAMANCA RINCON"/>
    <m/>
    <m/>
    <x v="28"/>
    <x v="1396"/>
    <d v="2020-01-28T00:00:00"/>
    <d v="1899-12-30T11:57:31"/>
    <d v="2020-01-28T00:00:00"/>
    <d v="1899-12-30T17:16:13"/>
    <x v="4"/>
    <s v="Incumplido"/>
    <s v="05:20"/>
    <x v="2"/>
    <s v="00:02"/>
    <s v="Cumplido"/>
    <d v="1899-12-30T00:01:50"/>
    <s v="Cumplido"/>
  </r>
  <r>
    <s v="INC000000519175"/>
    <s v="DEVICE HAS STOPPED RESPONDING TO POLLS. CTG_REGISTRADURIA-MUNICIPAL_HATILLO-DE-LOBA_BOLIVAR"/>
    <s v="CONECTIVIDAD WAN"/>
    <s v="Alta"/>
    <s v="Cerrado"/>
    <s v="RNEC-MONITOREO NIVEL 1"/>
    <s v="ALBA YINET CORREDOR ESTEPA"/>
    <m/>
    <m/>
    <x v="28"/>
    <x v="1397"/>
    <d v="2020-01-28T00:00:00"/>
    <d v="1899-12-30T12:17:01"/>
    <d v="2020-01-29T00:00:00"/>
    <d v="1899-12-30T09:24:11"/>
    <x v="124"/>
    <s v="Incumplido"/>
    <s v="03:22"/>
    <x v="0"/>
    <s v="00:00"/>
    <s v="Cumplido"/>
    <d v="1899-12-30T00:00:00"/>
    <s v="Cumplido"/>
  </r>
  <r>
    <s v="INC000000519179"/>
    <s v="DEVICE HAS STOPPED RESPONDING TO POLLS. EYP_REGISTRADURIA-MUNICIPAL_NUNCHIA_CASANARE"/>
    <s v="CONECTIVIDAD WAN"/>
    <s v="Alta"/>
    <s v="Cerrado"/>
    <s v="RNEC-MONITOREO NIVEL 1"/>
    <s v="GIAN CARLO TOVAR RAMIREZ"/>
    <m/>
    <m/>
    <x v="28"/>
    <x v="1398"/>
    <d v="2020-01-28T00:00:00"/>
    <d v="1899-12-30T12:21:02"/>
    <d v="2020-01-28T00:00:00"/>
    <d v="1899-12-30T14:37:57"/>
    <x v="61"/>
    <s v="Incumplido"/>
    <s v="02:16"/>
    <x v="0"/>
    <s v="00:00"/>
    <s v="Cumplido"/>
    <d v="1899-12-30T00:00:00"/>
    <s v="Cumplido"/>
  </r>
  <r>
    <s v="INC000000519180"/>
    <s v="DEVICE HAS STOPPED RESPONDING TO POLLS. SKTJ_REGISTRADURIA-MUNICIPAL_CUITIVA_BOYACA"/>
    <s v="CONECTIVIDAD WAN"/>
    <s v="Alta"/>
    <s v="Cerrado"/>
    <s v="RNEC-MONITOREO NIVEL 1"/>
    <s v="ALBA YINET CORREDOR ESTEPA"/>
    <m/>
    <m/>
    <x v="28"/>
    <x v="36"/>
    <d v="2020-01-28T00:00:00"/>
    <d v="1899-12-30T12:22:02"/>
    <d v="2020-01-29T00:00:00"/>
    <d v="1899-12-30T09:22:39"/>
    <x v="124"/>
    <s v="Incumplido"/>
    <s v="21:00"/>
    <x v="0"/>
    <s v="00:00"/>
    <s v="Cumplido"/>
    <d v="1899-12-30T00:00:00"/>
    <s v="Cumplido"/>
  </r>
  <r>
    <s v="INC000000519183"/>
    <s v="DEVICE HAS STOPPED RESPONDING TO POLLS. UIB_REGISTRADURIA_MUN_BOJAYA_CHOCO"/>
    <s v="CONECTIVIDAD WAN"/>
    <s v="Alta"/>
    <s v="Cerrado"/>
    <s v="RNEC-MONITOREO NIVEL 1"/>
    <s v="GIAN CARLO TOVAR RAMIREZ"/>
    <m/>
    <m/>
    <x v="28"/>
    <x v="962"/>
    <d v="2020-01-28T00:00:00"/>
    <d v="1899-12-30T12:27:03"/>
    <d v="2020-01-28T00:00:00"/>
    <d v="1899-12-30T14:46:22"/>
    <x v="61"/>
    <s v="Incumplido"/>
    <s v="02:19"/>
    <x v="0"/>
    <s v="00:00"/>
    <s v="Cumplido"/>
    <d v="1899-12-30T00:00:00"/>
    <s v="Cumplido"/>
  </r>
  <r>
    <s v="INC000000519190"/>
    <s v="Falla mtablet - Registraduria Municipal Sopetran - Antioquia"/>
    <s v="INTERNET MÓVIL"/>
    <s v="Media"/>
    <s v="Cerrado"/>
    <s v="RNEC-MESA NIVEL 1"/>
    <s v="MIGUEL ANGEL LEON MONROY"/>
    <m/>
    <m/>
    <x v="28"/>
    <x v="1399"/>
    <d v="2020-01-28T00:00:00"/>
    <d v="1899-12-30T12:37:43"/>
    <d v="2020-01-28T00:00:00"/>
    <d v="1899-12-30T15:48:47"/>
    <x v="61"/>
    <s v="Cumplido"/>
    <s v="00:46"/>
    <x v="1"/>
    <s v="00:03"/>
    <s v="Cumplido"/>
    <d v="1899-12-30T00:03:12"/>
    <s v="Cumplido"/>
  </r>
  <r>
    <s v="INC000000519219"/>
    <s v="Problemas Conexión Morfotablet."/>
    <s v="TELEFONÍA MÓVIL"/>
    <s v="Baja"/>
    <s v="Cerrado"/>
    <s v="RNEC-MESA NIVEL 1"/>
    <s v="DIEGO FERNANDO ARCINIEGAS GUALTEROS"/>
    <m/>
    <m/>
    <x v="28"/>
    <x v="1400"/>
    <d v="2020-01-28T00:00:00"/>
    <d v="1899-12-30T11:05:21"/>
    <d v="2020-01-28T00:00:00"/>
    <d v="1899-12-30T11:25:04"/>
    <x v="106"/>
    <s v="Cumplido"/>
    <s v="00:22"/>
    <x v="1"/>
    <s v="00:02"/>
    <s v="Cumplido"/>
    <d v="1899-12-30T00:02:47"/>
    <s v="Cumplido"/>
  </r>
  <r>
    <s v="INC000000519229"/>
    <s v="DEVICE HAS STOPPED RESPONDING TO POLLS. CTG_REGISTRADURIA-MUNICIPAL_SAN-JACINTO_BOLIVAR"/>
    <s v="CONECTIVIDAD WAN"/>
    <s v="Alta"/>
    <s v="Cerrado"/>
    <s v="RNEC-MONITOREO NIVEL 1"/>
    <s v="MAGDA LISETHE DUQUE GAMBA"/>
    <m/>
    <m/>
    <x v="28"/>
    <x v="1401"/>
    <d v="2020-01-28T00:00:00"/>
    <d v="1899-12-30T11:16:13"/>
    <d v="2020-01-28T00:00:00"/>
    <d v="1899-12-30T15:33:06"/>
    <x v="61"/>
    <s v="Incumplido"/>
    <s v="04:13"/>
    <x v="0"/>
    <s v="00:00"/>
    <s v="Cumplido"/>
    <d v="1899-12-30T00:00:00"/>
    <s v="Cumplido"/>
  </r>
  <r>
    <s v="INC000000519245"/>
    <s v="Fallas de correo - conectividad"/>
    <s v="CORREO ELECTRÓNICO"/>
    <s v="Alta"/>
    <s v="Cerrado"/>
    <s v="RNEC-SOPORTE SITIO NIVEL 1"/>
    <s v="LUIS ANTONIO SANTAMARIA GOMEZ"/>
    <m/>
    <m/>
    <x v="28"/>
    <x v="1402"/>
    <d v="2020-01-28T00:00:00"/>
    <d v="1899-12-30T11:51:52"/>
    <d v="2020-01-28T00:00:00"/>
    <d v="1899-12-30T14:28:01"/>
    <x v="61"/>
    <s v="Cumplido"/>
    <s v="01:11"/>
    <x v="1"/>
    <s v="00:02"/>
    <s v="Cumplido"/>
    <d v="1899-12-30T00:01:43"/>
    <s v="Cumplido"/>
  </r>
  <r>
    <s v="INC000000519255"/>
    <s v="Falla de correo"/>
    <s v="CORREO ELECTRÓNICO"/>
    <s v="Media"/>
    <s v="Cerrado"/>
    <s v="RNEC-MESA NIVEL 1"/>
    <s v="CRISTIAN DAVID PERILLA HERRERA"/>
    <m/>
    <m/>
    <x v="28"/>
    <x v="1403"/>
    <d v="2020-01-28T00:00:00"/>
    <d v="1899-12-30T12:05:13"/>
    <d v="2020-01-28T00:00:00"/>
    <d v="1899-12-30T15:33:19"/>
    <x v="61"/>
    <s v="Cumplido"/>
    <s v="03:30"/>
    <x v="1"/>
    <s v="00:01"/>
    <s v="Cumplido"/>
    <d v="1899-12-30T00:01:55"/>
    <s v="Cumplido"/>
  </r>
  <r>
    <s v="INC000000519256"/>
    <s v="DEVICE HAS STOPPED RESPONDING TO POLLS. CTG_REGISTRADURIA-MUNICIPAL_PINILLOS_BOLIVAR"/>
    <s v="CONECTIVIDAD WAN"/>
    <s v="Alta"/>
    <s v="Cerrado"/>
    <s v="RNEC-MONITOREO NIVEL 1"/>
    <s v="DIEGO ARMANDO ROMERO RODRIGUEZ"/>
    <m/>
    <m/>
    <x v="28"/>
    <x v="1404"/>
    <d v="2020-01-28T00:00:00"/>
    <d v="1899-12-30T12:03:05"/>
    <d v="2020-01-28T00:00:00"/>
    <d v="1899-12-30T16:56:26"/>
    <x v="4"/>
    <s v="Incumplido"/>
    <s v="04:53"/>
    <x v="0"/>
    <s v="00:00"/>
    <s v="Cumplido"/>
    <d v="1899-12-30T00:00:00"/>
    <s v="Cumplido"/>
  </r>
  <r>
    <s v="INC000000519262"/>
    <s v="DEVICE HAS STOPPED RESPONDING TO POLLS. UIB_REGISTRADURIA_MUN_SIPI_CHOCO"/>
    <s v="CONECTIVIDAD WAN"/>
    <s v="Alta"/>
    <s v="Cerrado"/>
    <s v="RNEC-MONITOREO NIVEL 1"/>
    <s v="DIEGO ARMANDO ROMERO RODRIGUEZ"/>
    <m/>
    <m/>
    <x v="28"/>
    <x v="1405"/>
    <d v="2020-01-28T00:00:00"/>
    <d v="1899-12-30T12:09:00"/>
    <d v="2020-01-28T00:00:00"/>
    <d v="1899-12-30T17:18:39"/>
    <x v="4"/>
    <s v="Incumplido"/>
    <s v="05:09"/>
    <x v="0"/>
    <s v="00:00"/>
    <s v="Cumplido"/>
    <d v="1899-12-30T00:00:00"/>
    <s v="Cumplido"/>
  </r>
  <r>
    <s v="INC000000519265"/>
    <s v="DEVICE HAS STOPPED RESPONDING TO POLLS. NVA_REGISTRADURIA-MUNICIPAL_CAMPOALEGRE_HUILA"/>
    <s v="CONECTIVIDAD WAN"/>
    <s v="Alta"/>
    <s v="Cerrado"/>
    <s v="RNEC-MONITOREO NIVEL 1"/>
    <s v="ALBA YINET CORREDOR ESTEPA"/>
    <m/>
    <m/>
    <x v="28"/>
    <x v="1406"/>
    <d v="2020-01-28T00:00:00"/>
    <d v="1899-12-30T12:13:01"/>
    <d v="2020-01-29T00:00:00"/>
    <d v="1899-12-30T09:25:45"/>
    <x v="124"/>
    <s v="Incumplido"/>
    <s v="21:12"/>
    <x v="0"/>
    <s v="00:00"/>
    <s v="Cumplido"/>
    <d v="1899-12-30T00:00:00"/>
    <s v="Cumplido"/>
  </r>
  <r>
    <s v="INC000000519266"/>
    <s v="DEVICE HAS STOPPED RESPONDING TO POLLS. VUP_REGISTRADURIA-MUNICIPAL_NABUZIMAKE_CESAR"/>
    <s v="CONECTIVIDAD WAN"/>
    <s v="Alta"/>
    <s v="Cerrado"/>
    <s v="RNEC-MONITOREO NIVEL 1"/>
    <s v="DIEGO ARMANDO ROMERO RODRIGUEZ"/>
    <m/>
    <m/>
    <x v="28"/>
    <x v="1397"/>
    <d v="2020-01-28T00:00:00"/>
    <d v="1899-12-30T12:17:01"/>
    <d v="2020-01-29T00:00:00"/>
    <d v="1899-12-30T08:52:30"/>
    <x v="125"/>
    <s v="Incumplido"/>
    <s v="20:35"/>
    <x v="0"/>
    <s v="00:00"/>
    <s v="Cumplido"/>
    <d v="1899-12-30T00:00:00"/>
    <s v="Cumplido"/>
  </r>
  <r>
    <s v="INC000000519271"/>
    <s v="DEVICE HAS STOPPED RESPONDING TO POLLS. SKTJ_REGISTRADURIA-MUNICIPAL_TOTA_BOYACA"/>
    <s v="CONECTIVIDAD WAN"/>
    <s v="Alta"/>
    <s v="Cerrado"/>
    <s v="RNEC-MONITOREO NIVEL 1"/>
    <s v="DIEGO ARMANDO ROMERO RODRIGUEZ"/>
    <m/>
    <m/>
    <x v="28"/>
    <x v="1398"/>
    <d v="2020-01-28T00:00:00"/>
    <d v="1899-12-30T12:21:02"/>
    <d v="2020-01-29T00:00:00"/>
    <d v="1899-12-30T09:08:20"/>
    <x v="124"/>
    <s v="Incumplido"/>
    <s v="20:47"/>
    <x v="0"/>
    <s v="00:00"/>
    <s v="Cumplido"/>
    <d v="1899-12-30T00:00:00"/>
    <s v="Cumplido"/>
  </r>
  <r>
    <s v="INC000000519276"/>
    <s v="DEVICE HAS STOPPED RESPONDING TO POLLS. AXM_DELEGACION-DEPARTA_QUINDIO"/>
    <s v="CONECTIVIDAD WAN"/>
    <s v="Alta"/>
    <s v="Cerrado"/>
    <s v="RNEC-MONITOREO NIVEL 1"/>
    <s v="WILSON YESID GUTIERREZ BOLAÑOS"/>
    <m/>
    <m/>
    <x v="28"/>
    <x v="1407"/>
    <d v="2020-01-28T00:00:00"/>
    <d v="1899-12-30T12:33:03"/>
    <d v="2020-01-28T00:00:00"/>
    <d v="1899-12-30T14:32:57"/>
    <x v="61"/>
    <s v="Cumplido"/>
    <s v="01:55"/>
    <x v="0"/>
    <s v="00:00"/>
    <s v="Cumplido"/>
    <d v="1899-12-30T00:00:00"/>
    <s v="Cumplido"/>
  </r>
  <r>
    <s v="INC000000519285"/>
    <s v="DEVICE HAS STOPPED RESPONDING TO POLLS. BOG_REGISTRADURIA-MUNICIPAL_MANTA_CUNDINAMARCA"/>
    <s v="CONECTIVIDAD WAN"/>
    <s v="Alta"/>
    <s v="Cerrado"/>
    <s v="RNEC-NIVEL 2 WAN"/>
    <s v="LAURA VIVIANA GARNICA SALAZAR"/>
    <m/>
    <m/>
    <x v="28"/>
    <x v="1408"/>
    <d v="2020-01-28T00:00:00"/>
    <d v="1899-12-30T12:45:04"/>
    <d v="2020-01-29T00:00:00"/>
    <d v="1899-12-30T17:42:59"/>
    <x v="130"/>
    <s v="Incumplido"/>
    <s v="03:40"/>
    <x v="0"/>
    <s v="00:00"/>
    <s v="Cumplido"/>
    <d v="1899-12-30T00:00:00"/>
    <s v="Cumplido"/>
  </r>
  <r>
    <s v="INC000000519292"/>
    <s v="DEVICE HAS STOPPED RESPONDING TO POLLS. SMR_REGISTRADURIA-MUNICIPAL_ZONA-BANANERA-SEVILLA_MAGDALENA"/>
    <s v="CONECTIVIDAD WAN"/>
    <s v="Alta"/>
    <s v="Cerrado"/>
    <s v="RNEC-MONITOREO NIVEL 1"/>
    <s v="DIEGO ARMANDO ROMERO RODRIGUEZ"/>
    <m/>
    <m/>
    <x v="28"/>
    <x v="1409"/>
    <d v="2020-01-28T00:00:00"/>
    <d v="1899-12-30T13:00:05"/>
    <d v="2020-01-29T00:00:00"/>
    <d v="1899-12-30T09:25:18"/>
    <x v="124"/>
    <s v="Incumplido"/>
    <s v="20:25"/>
    <x v="0"/>
    <s v="00:00"/>
    <s v="Cumplido"/>
    <d v="1899-12-30T00:00:00"/>
    <s v="Cumplido"/>
  </r>
  <r>
    <s v="INC000000519306"/>
    <s v="Intermitencia: Samaniego- Nariño"/>
    <s v="CONECTIVIDAD WAN"/>
    <s v="Alta"/>
    <s v="Cerrado"/>
    <s v="RNEC-MESA NIVEL 1"/>
    <s v="HERMAN STEVEN BERMUDEZ CELY"/>
    <m/>
    <m/>
    <x v="28"/>
    <x v="1410"/>
    <d v="2020-01-28T00:00:00"/>
    <d v="1899-12-30T11:01:20"/>
    <d v="2020-01-28T00:00:00"/>
    <d v="1899-12-30T11:23:36"/>
    <x v="106"/>
    <s v="Cumplido"/>
    <s v="00:32"/>
    <x v="1"/>
    <s v="00:13"/>
    <s v="Incumplido"/>
    <d v="1899-12-30T00:02:09"/>
    <s v="Cumplido"/>
  </r>
  <r>
    <s v="INC000000519330"/>
    <s v="DEVICE HAS STOPPED RESPONDING TO POLLS. BOG_REGISTRADURIA-AUXILIAR_BOGOTA_CANDELARIA"/>
    <s v="CONECTIVIDAD WAN"/>
    <s v="Alta"/>
    <s v="Cerrado"/>
    <s v="RNEC-MONITOREO NIVEL 1"/>
    <s v="DIEGO ARMANDO ROMERO RODRIGUEZ"/>
    <m/>
    <m/>
    <x v="28"/>
    <x v="1411"/>
    <d v="2020-01-28T00:00:00"/>
    <d v="1899-12-30T11:23:14"/>
    <d v="2020-01-29T00:00:00"/>
    <d v="1899-12-30T09:45:26"/>
    <x v="124"/>
    <s v="Incumplido"/>
    <s v="22:22"/>
    <x v="0"/>
    <s v="00:00"/>
    <s v="Cumplido"/>
    <d v="1899-12-30T00:00:00"/>
    <s v="Cumplido"/>
  </r>
  <r>
    <s v="INC000000519332"/>
    <s v="Usuaria tiene problemas con el inicio de sesión, la contraseña no le Funciona"/>
    <s v="DIRECTORIO ACTIVO"/>
    <s v="Baja"/>
    <s v="Cerrado"/>
    <s v="RNEC-MESA NIVEL 1"/>
    <s v="DIEGO FERNANDO ARCINIEGAS GUALTEROS"/>
    <m/>
    <m/>
    <x v="28"/>
    <x v="1412"/>
    <d v="2020-01-28T00:00:00"/>
    <d v="1899-12-30T11:34:06"/>
    <d v="2020-01-28T00:00:00"/>
    <d v="1899-12-30T11:34:45"/>
    <x v="106"/>
    <s v="Cumplido"/>
    <s v="00:08"/>
    <x v="1"/>
    <s v="00:07"/>
    <s v="Cumplido"/>
    <d v="1899-12-30T00:06:49"/>
    <s v="Cumplido"/>
  </r>
  <r>
    <s v="INC000000519350"/>
    <s v="DEVICE HAS STOPPED RESPONDING TO POLLS. CHO_REGISTRADURIA_CHOCO_MEDIO_ATRATO"/>
    <s v="CONECTIVIDAD WAN"/>
    <s v="Alta"/>
    <s v="Cerrado"/>
    <s v="RNEC-MONITOREO NIVEL 1"/>
    <s v="ALBA YINET CORREDOR ESTEPA"/>
    <m/>
    <m/>
    <x v="28"/>
    <x v="1413"/>
    <d v="2020-01-28T00:00:00"/>
    <d v="1899-12-30T12:09:01"/>
    <d v="2020-01-28T00:00:00"/>
    <d v="1899-12-30T16:01:45"/>
    <x v="61"/>
    <s v="Cumplido"/>
    <s v="00:13"/>
    <x v="0"/>
    <s v="00:00"/>
    <s v="Cumplido"/>
    <d v="1899-12-30T00:00:00"/>
    <s v="Cumplido"/>
  </r>
  <r>
    <s v="INC000000519354"/>
    <s v="DEVICE HAS STOPPED RESPONDING TO POLLS. PPN_REGISTRADURIA-MUNICIPAL_TORIBIO_CAUCA"/>
    <s v="CONECTIVIDAD WAN"/>
    <s v="Alta"/>
    <s v="Cerrado"/>
    <s v="RNEC-MONITOREO NIVEL 1"/>
    <s v="GIAN CARLO TOVAR RAMIREZ"/>
    <m/>
    <m/>
    <x v="28"/>
    <x v="1414"/>
    <d v="2020-01-28T00:00:00"/>
    <d v="1899-12-30T12:12:01"/>
    <d v="2020-01-28T00:00:00"/>
    <d v="1899-12-30T14:56:07"/>
    <x v="61"/>
    <s v="Incumplido"/>
    <s v="02:44"/>
    <x v="0"/>
    <s v="00:00"/>
    <s v="Cumplido"/>
    <d v="1899-12-30T00:00:00"/>
    <s v="Cumplido"/>
  </r>
  <r>
    <s v="INC000000519364"/>
    <s v="DEVICE HAS STOPPED RESPONDING TO POLLS. SKTJ_REGISTRADURIA-MUNICIPAL_IZA_BOYACA"/>
    <s v="CONECTIVIDAD WAN"/>
    <s v="Alta"/>
    <s v="Cerrado"/>
    <s v="RNEC-MONITOREO NIVEL 1"/>
    <s v="GIAN CARLO TOVAR RAMIREZ"/>
    <m/>
    <m/>
    <x v="28"/>
    <x v="36"/>
    <d v="2020-01-28T00:00:00"/>
    <d v="1899-12-30T12:22:02"/>
    <d v="2020-01-28T00:00:00"/>
    <d v="1899-12-30T15:04:13"/>
    <x v="61"/>
    <s v="Incumplido"/>
    <s v="02:42"/>
    <x v="0"/>
    <s v="00:00"/>
    <s v="Cumplido"/>
    <d v="1899-12-30T00:00:00"/>
    <s v="Cumplido"/>
  </r>
  <r>
    <s v="INC000000519371"/>
    <s v="DEVICE HAS STOPPED RESPONDING TO POLLS. SKTJ_REGISTRADURIA-MUNICIPAL_CHIVOR_BOYACA"/>
    <s v="CONECTIVIDAD WAN"/>
    <s v="Alta"/>
    <s v="Cerrado"/>
    <s v="RNEC-MONITOREO NIVEL 1"/>
    <s v="GIAN CARLO TOVAR RAMIREZ"/>
    <m/>
    <m/>
    <x v="28"/>
    <x v="1415"/>
    <d v="2020-01-28T00:00:00"/>
    <d v="1899-12-30T12:34:03"/>
    <d v="2020-01-28T00:00:00"/>
    <d v="1899-12-30T15:12:14"/>
    <x v="61"/>
    <s v="Incumplido"/>
    <s v="02:38"/>
    <x v="0"/>
    <s v="00:00"/>
    <s v="Cumplido"/>
    <d v="1899-12-30T00:00:00"/>
    <s v="Cumplido"/>
  </r>
  <r>
    <s v="INC000000519374"/>
    <s v="DEVICE HAS STOPPED RESPONDING TO POLLS. PSO_REGISTRADURIA_ROBERTO_PAYAN_NARINO"/>
    <s v="CONECTIVIDAD WAN"/>
    <s v="Alta"/>
    <s v="Cerrado"/>
    <s v="RNEC-MONITOREO NIVEL 1"/>
    <s v="GIAN CARLO TOVAR RAMIREZ"/>
    <m/>
    <m/>
    <x v="28"/>
    <x v="1416"/>
    <d v="2020-01-28T00:00:00"/>
    <d v="1899-12-30T12:46:04"/>
    <d v="2020-01-28T00:00:00"/>
    <d v="1899-12-30T15:19:12"/>
    <x v="61"/>
    <s v="Incumplido"/>
    <s v="02:33"/>
    <x v="0"/>
    <s v="00:00"/>
    <s v="Cumplido"/>
    <d v="1899-12-30T00:00:00"/>
    <s v="Cumplido"/>
  </r>
  <r>
    <s v="INC000000519398"/>
    <s v="DEVICE HAS STOPPED RESPONDING TO POLLS. CLO_REGISTRADURIA-MUNICIPAL_ANDALUCIA_VALLE"/>
    <s v="CONECTIVIDAD WAN"/>
    <s v="Alta"/>
    <s v="Cerrado"/>
    <s v="RNEC-MONITOREO NIVEL 1"/>
    <s v="MAGDA LISETHE DUQUE GAMBA"/>
    <m/>
    <m/>
    <x v="28"/>
    <x v="1417"/>
    <d v="2020-01-28T00:00:00"/>
    <d v="1899-12-30T14:11:23"/>
    <d v="2020-01-28T00:00:00"/>
    <d v="1899-12-30T16:01:07"/>
    <x v="61"/>
    <s v="Cumplido"/>
    <s v="01:46"/>
    <x v="0"/>
    <s v="00:00"/>
    <s v="Cumplido"/>
    <d v="1899-12-30T00:00:00"/>
    <s v="Cumplido"/>
  </r>
  <r>
    <s v="INC000000519443"/>
    <s v="problemas de correo electrónico"/>
    <s v="CORREO ELECTRÓNICO"/>
    <s v="Baja"/>
    <s v="Cerrado"/>
    <s v="RNEC-MESA NIVEL 1"/>
    <s v="DIEGO FERNANDO ARCINIEGAS GUALTEROS"/>
    <m/>
    <m/>
    <x v="28"/>
    <x v="1418"/>
    <d v="2020-01-28T00:00:00"/>
    <d v="1899-12-30T14:15:34"/>
    <d v="2020-01-28T00:00:00"/>
    <d v="1899-12-30T14:18:17"/>
    <x v="61"/>
    <s v="Cumplido"/>
    <s v="00:08"/>
    <x v="1"/>
    <s v="00:05"/>
    <s v="Cumplido"/>
    <d v="1899-12-30T00:05:29"/>
    <s v="Cumplido"/>
  </r>
  <r>
    <s v="INC000000519450"/>
    <s v="DEVICE HAS STOPPED RESPONDING TO POLLS. SKTJ_REGISTRADURIA-MUNICIPAL_PAEZ_BOYACA"/>
    <s v="CONECTIVIDAD WAN"/>
    <s v="Alta"/>
    <s v="Cerrado"/>
    <s v="RNEC-MONITOREO NIVEL 1"/>
    <s v="MAGDA LISETHE DUQUE GAMBA"/>
    <m/>
    <m/>
    <x v="28"/>
    <x v="1419"/>
    <d v="2020-01-28T00:00:00"/>
    <d v="1899-12-30T14:34:26"/>
    <d v="2020-01-28T00:00:00"/>
    <d v="1899-12-30T16:11:37"/>
    <x v="61"/>
    <s v="Cumplido"/>
    <s v="01:29"/>
    <x v="0"/>
    <s v="00:00"/>
    <s v="Cumplido"/>
    <d v="1899-12-30T00:00:00"/>
    <s v="Cumplido"/>
  </r>
  <r>
    <s v="INC000000519479"/>
    <s v="DEVICE HAS STOPPED RESPONDING TO POLLS. CTG_REGISTRADURIA-MUNICIPAL_BARRANCO-DE-LOBA_BOLIVAR"/>
    <s v="CONECTIVIDAD WAN"/>
    <s v="Alta"/>
    <s v="Cerrado"/>
    <s v="RNEC-MONITOREO NIVEL 1"/>
    <s v="ALBA YINET CORREDOR ESTEPA"/>
    <m/>
    <m/>
    <x v="28"/>
    <x v="1420"/>
    <d v="2020-01-28T00:00:00"/>
    <d v="1899-12-30T15:21:30"/>
    <d v="2020-01-28T00:00:00"/>
    <d v="1899-12-30T17:53:40"/>
    <x v="4"/>
    <s v="Cumplido"/>
    <s v="00:54"/>
    <x v="0"/>
    <s v="00:00"/>
    <s v="Cumplido"/>
    <d v="1899-12-30T00:00:00"/>
    <s v="Cumplido"/>
  </r>
  <r>
    <s v="INC000000519490"/>
    <s v="DEVICE HAS STOPPED RESPONDING TO POLLS. MDE_REGISTRADURIA-MUNICIPAL_SAN-VICENTE_ANTIOQUIA"/>
    <s v="CONECTIVIDAD WAN"/>
    <s v="Alta"/>
    <s v="Cerrado"/>
    <s v="RNEC-MONITOREO NIVEL 1"/>
    <s v="DIEGO ARMANDO ROMERO RODRIGUEZ"/>
    <m/>
    <m/>
    <x v="28"/>
    <x v="1421"/>
    <d v="2020-01-28T00:00:00"/>
    <d v="1899-12-30T15:33:31"/>
    <d v="2020-01-29T00:00:00"/>
    <d v="1899-12-30T09:58:07"/>
    <x v="124"/>
    <s v="Incumplido"/>
    <s v="18:24"/>
    <x v="0"/>
    <s v="00:00"/>
    <s v="Cumplido"/>
    <d v="1899-12-30T00:00:00"/>
    <s v="Cumplido"/>
  </r>
  <r>
    <s v="INC000000519536"/>
    <s v="DEVICE HAS STOPPED RESPONDING TO POLLS. CTG_REGISTRADURIA-MUNICIPAL_SIMITI_BOLIVAR"/>
    <s v="CONECTIVIDAD WAN"/>
    <s v="Alta"/>
    <s v="Cerrado"/>
    <s v="RNEC-MONITOREO NIVEL 1"/>
    <s v="DIEGO ARMANDO ROMERO RODRIGUEZ"/>
    <m/>
    <m/>
    <x v="28"/>
    <x v="1422"/>
    <d v="2020-01-28T00:00:00"/>
    <d v="1899-12-30T14:22:25"/>
    <d v="2020-01-29T00:00:00"/>
    <d v="1899-12-30T10:09:47"/>
    <x v="124"/>
    <s v="Incumplido"/>
    <s v="19:47"/>
    <x v="0"/>
    <s v="00:00"/>
    <s v="Cumplido"/>
    <d v="1899-12-30T00:00:00"/>
    <s v="Cumplido"/>
  </r>
  <r>
    <s v="INC000000519538"/>
    <s v="DEVICE HAS STOPPED RESPONDING TO POLLS. PSO_REGISTRADURIA-MUNICIPAL_CONTADERO_NARINO"/>
    <s v="CONECTIVIDAD WAN"/>
    <s v="Alta"/>
    <s v="Cerrado"/>
    <s v="RNEC-MONITOREO NIVEL 1"/>
    <s v="MAGDA LISETHE DUQUE GAMBA"/>
    <m/>
    <m/>
    <x v="28"/>
    <x v="1423"/>
    <d v="2020-01-28T00:00:00"/>
    <d v="1899-12-30T14:24:25"/>
    <d v="2020-01-28T00:00:00"/>
    <d v="1899-12-30T16:22:14"/>
    <x v="4"/>
    <s v="Cumplido"/>
    <s v="01:57"/>
    <x v="0"/>
    <s v="00:00"/>
    <s v="Cumplido"/>
    <d v="1899-12-30T00:00:00"/>
    <s v="Cumplido"/>
  </r>
  <r>
    <s v="INC000000519543"/>
    <s v="DEVICE HAS STOPPED RESPONDING TO POLLS. SKTJ_REGISTRADURIA-MUNICIPAL_CAMPOHERMOSO_BOYACA"/>
    <s v="CONECTIVIDAD WAN"/>
    <s v="Alta"/>
    <s v="Cerrado"/>
    <s v="RNEC-MONITOREO NIVEL 1"/>
    <s v="DIEGO ARMANDO ROMERO RODRIGUEZ"/>
    <m/>
    <m/>
    <x v="28"/>
    <x v="1424"/>
    <d v="2020-01-28T00:00:00"/>
    <d v="1899-12-30T14:33:26"/>
    <d v="2020-01-29T00:00:00"/>
    <d v="1899-12-30T12:43:45"/>
    <x v="123"/>
    <s v="Incumplido"/>
    <s v="22:10"/>
    <x v="0"/>
    <s v="00:00"/>
    <s v="Cumplido"/>
    <d v="1899-12-30T00:00:00"/>
    <s v="Cumplido"/>
  </r>
  <r>
    <s v="INC000000519551"/>
    <s v="Falla navegacion - Novedades"/>
    <s v="CONECTIVIDAD LAN"/>
    <s v="Media"/>
    <s v="Cerrado"/>
    <s v="RNEC-SOPORTE SITIO NIVEL 1"/>
    <s v="CRISTIAN DAVID PERILLA HERRERA"/>
    <m/>
    <m/>
    <x v="28"/>
    <x v="1425"/>
    <d v="2020-01-28T00:00:00"/>
    <d v="1899-12-30T14:51:33"/>
    <d v="2020-01-28T00:00:00"/>
    <d v="1899-12-30T15:59:50"/>
    <x v="61"/>
    <s v="Cumplido"/>
    <s v="01:11"/>
    <x v="1"/>
    <s v="00:02"/>
    <s v="Cumplido"/>
    <d v="1899-12-30T00:02:48"/>
    <s v="Cumplido"/>
  </r>
  <r>
    <s v="INC000000519555"/>
    <s v="DEVICE HAS STOPPED RESPONDING TO POLLS. PEI_REGISTRADURIA-MUNICIPAL_APIA_RISARALDA"/>
    <s v="CONECTIVIDAD WAN"/>
    <s v="Alta"/>
    <s v="Cerrado"/>
    <s v="RNEC-MONITOREO NIVEL 1"/>
    <s v="GIAN CARLO TOVAR RAMIREZ"/>
    <m/>
    <m/>
    <x v="28"/>
    <x v="1426"/>
    <d v="2020-01-28T00:00:00"/>
    <d v="1899-12-30T14:52:28"/>
    <d v="2020-01-28T00:00:00"/>
    <d v="1899-12-30T15:27:24"/>
    <x v="61"/>
    <s v="Cumplido"/>
    <s v="00:34"/>
    <x v="0"/>
    <s v="00:00"/>
    <s v="Cumplido"/>
    <d v="1899-12-30T00:00:00"/>
    <s v="Cumplido"/>
  </r>
  <r>
    <s v="INC000000519569"/>
    <s v="Problemas de Correo"/>
    <s v="CORREO ELECTRÓNICO"/>
    <s v="Baja"/>
    <s v="Cerrado"/>
    <s v="RNEC-SOPORTE SITIO NIVEL 1"/>
    <s v="JHONN H PLAZAS BLANCO"/>
    <m/>
    <m/>
    <x v="28"/>
    <x v="1427"/>
    <d v="2020-01-28T00:00:00"/>
    <d v="1899-12-30T15:21:04"/>
    <d v="2020-01-28T00:00:00"/>
    <d v="1899-12-30T15:40:55"/>
    <x v="61"/>
    <s v="Cumplido"/>
    <s v="00:21"/>
    <x v="1"/>
    <s v="00:01"/>
    <s v="Cumplido"/>
    <d v="1899-12-30T00:01:18"/>
    <s v="Cumplido"/>
  </r>
  <r>
    <s v="INC000000519572"/>
    <s v="DEVICE HAS STOPPED RESPONDING TO POLLS. CTG_REGISTRADURIA-MUNICIPAL_TIQUISIO_BOLIVAR"/>
    <s v="CONECTIVIDAD WAN"/>
    <s v="Alta"/>
    <s v="Cerrado"/>
    <s v="RNEC-MONITOREO NIVEL 1"/>
    <s v="ALBA YINET CORREDOR ESTEPA"/>
    <m/>
    <m/>
    <x v="28"/>
    <x v="1428"/>
    <d v="2020-01-28T00:00:00"/>
    <d v="1899-12-30T15:22:30"/>
    <d v="2020-01-29T00:00:00"/>
    <d v="1899-12-30T09:20:57"/>
    <x v="124"/>
    <s v="Cumplido"/>
    <s v="00:31"/>
    <x v="0"/>
    <s v="00:00"/>
    <s v="Cumplido"/>
    <d v="1899-12-30T00:00:00"/>
    <s v="Cumplido"/>
  </r>
  <r>
    <s v="INC000000519589"/>
    <s v="DEVICE HAS STOPPED RESPONDING TO POLLS. SMR_REGISTRADURIA-MUNICIPAL_GUAMAL_MAGDALENA"/>
    <s v="CONECTIVIDAD WAN"/>
    <s v="Alta"/>
    <s v="Cerrado"/>
    <s v="RNEC-MONITOREO NIVEL 1"/>
    <s v="DIEGO ARMANDO ROMERO RODRIGUEZ"/>
    <m/>
    <m/>
    <x v="28"/>
    <x v="1429"/>
    <d v="2020-01-28T00:00:00"/>
    <d v="1899-12-30T15:54:38"/>
    <d v="2020-01-29T00:00:00"/>
    <d v="1899-12-30T12:50:28"/>
    <x v="123"/>
    <s v="Incumplido"/>
    <s v="20:55"/>
    <x v="0"/>
    <s v="00:00"/>
    <s v="Cumplido"/>
    <d v="1899-12-30T00:00:00"/>
    <s v="Cumplido"/>
  </r>
  <r>
    <s v="INC000000519600"/>
    <s v="DEVICE HAS STOPPED RESPONDING TO POLLS. SMR_REGISTRADURIA-MUNICIPAL_PIJINO-DEL-CARMEN_MAGDALENA"/>
    <s v="CONECTIVIDAD WAN"/>
    <s v="Alta"/>
    <s v="Cerrado"/>
    <s v="RNEC-MONITOREO NIVEL 1"/>
    <s v="ALBA YINET CORREDOR ESTEPA"/>
    <m/>
    <m/>
    <x v="28"/>
    <x v="1430"/>
    <d v="2020-01-28T00:00:00"/>
    <d v="1899-12-30T16:20:35"/>
    <d v="2020-01-29T00:00:00"/>
    <d v="1899-12-30T09:14:39"/>
    <x v="124"/>
    <s v="Cumplido"/>
    <s v="00:26"/>
    <x v="0"/>
    <s v="00:00"/>
    <s v="Cumplido"/>
    <d v="1899-12-30T00:00:00"/>
    <s v="Cumplido"/>
  </r>
  <r>
    <s v="INC000000519645"/>
    <s v="DEVICE HAS STOPPED RESPONDING TO POLLS. BGA_REGISTRADURIA-MUNICIPAL_ZAPATOCA_SANTANDER"/>
    <s v="CONECTIVIDAD WAN"/>
    <s v="Alta"/>
    <s v="Cerrado"/>
    <s v="RNEC-MONITOREO NIVEL 1"/>
    <s v="DIEGO ARMANDO ROMERO RODRIGUEZ"/>
    <m/>
    <m/>
    <x v="28"/>
    <x v="1431"/>
    <d v="2020-01-28T00:00:00"/>
    <d v="1899-12-30T14:58:28"/>
    <d v="2020-01-29T00:00:00"/>
    <d v="1899-12-30T12:56:53"/>
    <x v="120"/>
    <s v="Incumplido"/>
    <s v="21:58"/>
    <x v="0"/>
    <s v="00:00"/>
    <s v="Cumplido"/>
    <d v="1899-12-30T00:00:00"/>
    <s v="Cumplido"/>
  </r>
  <r>
    <s v="INC000000519669"/>
    <s v="DEVICE HAS STOPPED RESPONDING TO POLLS. EYP_REGISTRADURIA-MUNICIPAL_AGUAZUL_CASANARE"/>
    <s v="CONECTIVIDAD WAN"/>
    <s v="Alta"/>
    <s v="Cerrado"/>
    <s v="RNEC-MONITOREO NIVEL 1"/>
    <s v="DIEGO ARMANDO ROMERO RODRIGUEZ"/>
    <m/>
    <m/>
    <x v="28"/>
    <x v="1432"/>
    <d v="2020-01-28T00:00:00"/>
    <d v="1899-12-30T15:57:33"/>
    <d v="2020-01-29T00:00:00"/>
    <d v="1899-12-30T13:07:49"/>
    <x v="120"/>
    <s v="Incumplido"/>
    <s v="21:10"/>
    <x v="0"/>
    <s v="00:00"/>
    <s v="Cumplido"/>
    <d v="1899-12-30T00:00:00"/>
    <s v="Cumplido"/>
  </r>
  <r>
    <s v="INC000000519677"/>
    <s v="DEVICE HAS STOPPED RESPONDING TO POLLS. PSO_REGISTRADURIA-MUNICIPAL_LA-LLANADA_NARINO"/>
    <s v="CONECTIVIDAD WAN"/>
    <s v="Alta"/>
    <s v="Cerrado"/>
    <s v="RNEC-MONITOREO NIVEL 1"/>
    <s v="ALBA YINET CORREDOR ESTEPA"/>
    <m/>
    <m/>
    <x v="28"/>
    <x v="1433"/>
    <d v="2020-01-28T00:00:00"/>
    <d v="1899-12-30T16:11:34"/>
    <d v="2020-01-29T00:00:00"/>
    <d v="1899-12-30T09:17:12"/>
    <x v="124"/>
    <s v="Cumplido"/>
    <s v="00:25"/>
    <x v="0"/>
    <s v="00:00"/>
    <s v="Cumplido"/>
    <d v="1899-12-30T00:00:00"/>
    <s v="Cumplido"/>
  </r>
  <r>
    <s v="INC000000519680"/>
    <s v="DEVICE HAS STOPPED RESPONDING TO POLLS. NVA_REGISTRADURIA-MUNICIPAL_ELIAS_HUILA"/>
    <s v="CONECTIVIDAD WAN"/>
    <s v="Alta"/>
    <s v="Cerrado"/>
    <s v="RNEC-MONITOREO NIVEL 1"/>
    <s v="DIEGO ARMANDO ROMERO RODRIGUEZ"/>
    <m/>
    <m/>
    <x v="28"/>
    <x v="1434"/>
    <d v="2020-01-28T00:00:00"/>
    <d v="1899-12-30T16:13:34"/>
    <d v="2020-01-29T00:00:00"/>
    <d v="1899-12-30T14:47:05"/>
    <x v="120"/>
    <s v="Incumplido"/>
    <s v="22:33"/>
    <x v="0"/>
    <s v="00:00"/>
    <s v="Cumplido"/>
    <d v="1899-12-30T00:00:00"/>
    <s v="Cumplido"/>
  </r>
  <r>
    <s v="INC000000519689"/>
    <s v="DEVICE HAS STOPPED RESPONDING TO POLLS. SKTJ_REGISTRADURIA-MUNICIPAL_GARAGOA_BOYACA"/>
    <s v="CONECTIVIDAD WAN"/>
    <s v="Alta"/>
    <s v="Cerrado"/>
    <s v="RNEC-MONITOREO NIVEL 1"/>
    <s v="ALBA YINET CORREDOR ESTEPA"/>
    <m/>
    <m/>
    <x v="28"/>
    <x v="1435"/>
    <d v="2020-01-28T00:00:00"/>
    <d v="1899-12-30T16:22:35"/>
    <d v="2020-01-29T00:00:00"/>
    <d v="1899-12-30T09:09:09"/>
    <x v="124"/>
    <s v="Cumplido"/>
    <s v="00:31"/>
    <x v="0"/>
    <s v="00:00"/>
    <s v="Cumplido"/>
    <d v="1899-12-30T00:00:00"/>
    <s v="Cumplido"/>
  </r>
  <r>
    <s v="INC000000519691"/>
    <s v="DEVICE HAS STOPPED RESPONDING TO POLLS. BGA_REGISTRADURIA-MUNICIPAL_CHIPATA_SANTANDER"/>
    <s v="CONECTIVIDAD WAN"/>
    <s v="Alta"/>
    <s v="Cerrado"/>
    <s v="RNEC-MONITOREO NIVEL 1"/>
    <s v="DIEGO ARMANDO ROMERO RODRIGUEZ"/>
    <m/>
    <m/>
    <x v="28"/>
    <x v="1436"/>
    <d v="2020-01-28T00:00:00"/>
    <d v="1899-12-30T16:27:36"/>
    <d v="2020-01-29T00:00:00"/>
    <d v="1899-12-30T14:53:49"/>
    <x v="120"/>
    <s v="Incumplido"/>
    <s v="22:26"/>
    <x v="0"/>
    <s v="00:00"/>
    <s v="Cumplido"/>
    <d v="1899-12-30T00:00:00"/>
    <s v="Cumplido"/>
  </r>
  <r>
    <s v="INC000000519694"/>
    <s v="DEVICE HAS STOPPED RESPONDING TO POLLS. BOG_REGISTRADURIA-MUNICIPAL_GRANADA_CUNDINAMARCA"/>
    <s v="CONECTIVIDAD WAN"/>
    <s v="Alta"/>
    <s v="Cerrado"/>
    <s v="RNEC-MONITOREO NIVEL 1"/>
    <s v="ALBA YINET CORREDOR ESTEPA"/>
    <m/>
    <m/>
    <x v="28"/>
    <x v="1437"/>
    <d v="2020-01-28T00:00:00"/>
    <d v="1899-12-30T16:29:36"/>
    <d v="2020-01-29T00:00:00"/>
    <d v="1899-12-30T09:05:46"/>
    <x v="124"/>
    <s v="Cumplido"/>
    <s v="00:28"/>
    <x v="0"/>
    <s v="00:00"/>
    <s v="Cumplido"/>
    <d v="1899-12-30T00:00:00"/>
    <s v="Cumplido"/>
  </r>
  <r>
    <s v="INC000000519711"/>
    <s v="DEVICE HAS STOPPED RESPONDING TO POLLS. CTG_REGISTRADURIA-MUNICIPAL_ALTO-DEL-ROSARIO_BOLIVAR"/>
    <s v="CONECTIVIDAD WAN"/>
    <s v="Alta"/>
    <s v="Cerrado"/>
    <s v="RNEC-MONITOREO NIVEL 1"/>
    <s v="ALBA YINET CORREDOR ESTEPA"/>
    <m/>
    <m/>
    <x v="28"/>
    <x v="1438"/>
    <d v="2020-01-28T00:00:00"/>
    <d v="1899-12-30T15:47:32"/>
    <d v="2020-01-29T00:00:00"/>
    <d v="1899-12-30T09:19:19"/>
    <x v="124"/>
    <s v="Cumplido"/>
    <s v="00:43"/>
    <x v="0"/>
    <s v="00:00"/>
    <s v="Cumplido"/>
    <d v="1899-12-30T00:00:00"/>
    <s v="Cumplido"/>
  </r>
  <r>
    <s v="INC000000519719"/>
    <s v="DEVICE HAS STOPPED RESPONDING TO POLLS. SKTJ_REGISTRADURIA-MUNICIPAL_GUICAN_BOYACA.yourdomain.com"/>
    <s v="CONECTIVIDAD WAN"/>
    <s v="Alta"/>
    <s v="Cerrado"/>
    <s v="RNEC-MONITOREO NIVEL 1"/>
    <s v="MAGDA LISETHE DUQUE GAMBA"/>
    <m/>
    <m/>
    <x v="28"/>
    <x v="1439"/>
    <d v="2020-01-28T00:00:00"/>
    <d v="1899-12-30T15:59:33"/>
    <d v="2020-01-28T00:00:00"/>
    <d v="1899-12-30T16:27:40"/>
    <x v="4"/>
    <s v="Cumplido"/>
    <s v="00:28"/>
    <x v="0"/>
    <s v="00:00"/>
    <s v="Cumplido"/>
    <d v="1899-12-30T00:00:00"/>
    <s v="Cumplido"/>
  </r>
  <r>
    <s v="INC000000519732"/>
    <s v="DEVICE HAS STOPPED RESPONDING TO POLLS. SKTJ_REGISTRADURIA-MUNICIPAL_CHITARAQUE_BOYACA"/>
    <s v="CONECTIVIDAD WAN"/>
    <s v="Alta"/>
    <s v="Cerrado"/>
    <s v="RNEC-MONITOREO NIVEL 1"/>
    <s v="ALBA YINET CORREDOR ESTEPA"/>
    <m/>
    <m/>
    <x v="28"/>
    <x v="1430"/>
    <d v="2020-01-28T00:00:00"/>
    <d v="1899-12-30T16:20:35"/>
    <d v="2020-01-29T00:00:00"/>
    <d v="1899-12-30T09:12:54"/>
    <x v="124"/>
    <s v="Cumplido"/>
    <s v="00:17"/>
    <x v="0"/>
    <s v="00:00"/>
    <s v="Cumplido"/>
    <d v="1899-12-30T00:00:00"/>
    <s v="Cumplido"/>
  </r>
  <r>
    <s v="INC000000519738"/>
    <s v="DEVICE HAS STOPPED RESPONDING TO POLLS. IBE_REGISTRADURIA-MUNICIPAL_ARMERO_TOLIMA"/>
    <s v="CONECTIVIDAD WAN"/>
    <s v="Alta"/>
    <s v="Cerrado"/>
    <s v="RNEC-MONITOREO NIVEL 1"/>
    <s v="ALBA YINET CORREDOR ESTEPA"/>
    <m/>
    <m/>
    <x v="28"/>
    <x v="1436"/>
    <d v="2020-01-28T00:00:00"/>
    <d v="1899-12-30T16:27:36"/>
    <d v="2020-01-29T00:00:00"/>
    <d v="1899-12-30T09:07:37"/>
    <x v="124"/>
    <s v="Cumplido"/>
    <s v="00:10"/>
    <x v="0"/>
    <s v="00:00"/>
    <s v="Cumplido"/>
    <d v="1899-12-30T00:00:00"/>
    <s v="Cumplido"/>
  </r>
  <r>
    <s v="INC000000519744"/>
    <s v="problemas con la conexión del proxy"/>
    <s v="CONECTIVIDAD LAN"/>
    <s v="Baja"/>
    <s v="Cerrado"/>
    <s v="RNEC-MESA NIVEL 1"/>
    <s v="DIEGO FERNANDO ARCINIEGAS GUALTEROS"/>
    <m/>
    <m/>
    <x v="28"/>
    <x v="1440"/>
    <d v="2020-01-28T00:00:00"/>
    <d v="1899-12-30T16:44:11"/>
    <d v="2020-01-28T00:00:00"/>
    <d v="1899-12-30T16:46:02"/>
    <x v="4"/>
    <s v="Cumplido"/>
    <s v="00:03"/>
    <x v="1"/>
    <s v="00:01"/>
    <s v="Cumplido"/>
    <d v="1899-12-30T00:01:26"/>
    <s v="Cumplido"/>
  </r>
  <r>
    <s v="INC000000519749"/>
    <s v="Falla de red- Conectividad"/>
    <s v="CONECTIVIDAD LAN"/>
    <s v="Alta"/>
    <s v="Cerrado"/>
    <s v="RNEC-MESA NIVEL 1"/>
    <s v="HERMAN STEVEN BERMUDEZ CELY"/>
    <m/>
    <m/>
    <x v="28"/>
    <x v="1441"/>
    <d v="2020-01-28T00:00:00"/>
    <d v="1899-12-30T16:51:28"/>
    <d v="2020-01-28T00:00:00"/>
    <d v="1899-12-30T16:52:33"/>
    <x v="4"/>
    <s v="Cumplido"/>
    <s v="00:05"/>
    <x v="1"/>
    <s v="00:04"/>
    <s v="Cumplido"/>
    <d v="1899-12-30T00:03:47"/>
    <s v="Cumplido"/>
  </r>
  <r>
    <s v="INC000000519801"/>
    <s v="DEVICE HAS STOPPED RESPONDING TO POLLS. CTG_REGISTRADURIA-MUNICIPAL_SAN-MARTIN-DE-LOBA_BOLIVAR"/>
    <s v="CONECTIVIDAD WAN"/>
    <s v="Alta"/>
    <s v="Cerrado"/>
    <s v="RNEC-MONITOREO NIVEL 1"/>
    <s v="DIEGO ARMANDO ROMERO RODRIGUEZ"/>
    <m/>
    <m/>
    <x v="28"/>
    <x v="1430"/>
    <d v="2020-01-28T00:00:00"/>
    <d v="1899-12-30T16:20:35"/>
    <d v="2020-01-29T00:00:00"/>
    <d v="1899-12-30T15:16:07"/>
    <x v="129"/>
    <s v="Incumplido"/>
    <s v="22:55"/>
    <x v="0"/>
    <s v="00:00"/>
    <s v="Cumplido"/>
    <d v="1899-12-30T00:00:00"/>
    <s v="Cumplido"/>
  </r>
  <r>
    <s v="INC000000519802"/>
    <s v="DEVICE HAS STOPPED RESPONDING TO POLLS. CTG_REGISTRADURIA-MUNICIPAL_RIO-VIEJO_BOLIVAR"/>
    <s v="CONECTIVIDAD WAN"/>
    <s v="Alta"/>
    <s v="Cerrado"/>
    <s v="RNEC-MONITOREO NIVEL 1"/>
    <s v="ALBA YINET CORREDOR ESTEPA"/>
    <m/>
    <m/>
    <x v="28"/>
    <x v="1442"/>
    <d v="2020-01-28T00:00:00"/>
    <d v="1899-12-30T16:21:35"/>
    <d v="2020-01-29T00:00:00"/>
    <d v="1899-12-30T09:10:38"/>
    <x v="124"/>
    <s v="Cumplido"/>
    <s v="00:26"/>
    <x v="0"/>
    <s v="00:00"/>
    <s v="Cumplido"/>
    <d v="1899-12-30T00:00:00"/>
    <s v="Cumplido"/>
  </r>
  <r>
    <s v="INC000000519803"/>
    <s v="DEVICE HAS STOPPED RESPONDING TO POLLS. BOG_REGISTRADURIA-MUNICIPAL_TIBACUY_CUNDINAMARCA"/>
    <s v="CONECTIVIDAD WAN"/>
    <s v="Alta"/>
    <s v="Cerrado"/>
    <s v="RNEC-MONITOREO NIVEL 1"/>
    <s v="DIEGO ARMANDO ROMERO RODRIGUEZ"/>
    <m/>
    <m/>
    <x v="28"/>
    <x v="1443"/>
    <d v="2020-01-28T00:00:00"/>
    <d v="1899-12-30T16:23:35"/>
    <d v="2020-01-29T00:00:00"/>
    <d v="1899-12-30T15:34:06"/>
    <x v="129"/>
    <s v="Incumplido"/>
    <s v="23:10"/>
    <x v="0"/>
    <s v="00:00"/>
    <s v="Cumplido"/>
    <d v="1899-12-30T00:00:00"/>
    <s v="Cumplido"/>
  </r>
  <r>
    <s v="INC000000519805"/>
    <s v="DEVICE HAS STOPPED RESPONDING TO POLLS. SMR_REGISTRADURIA-MUNICIPAL_CIENAGA_MAGDALENA"/>
    <s v="CONECTIVIDAD WAN"/>
    <s v="Alta"/>
    <s v="Cerrado"/>
    <s v="RNEC-MONITOREO NIVEL 1"/>
    <s v="MAGDA LISETHE DUQUE GAMBA"/>
    <m/>
    <m/>
    <x v="28"/>
    <x v="1444"/>
    <d v="2020-01-28T00:00:00"/>
    <d v="1899-12-30T16:25:36"/>
    <d v="2020-01-28T00:00:00"/>
    <d v="1899-12-30T16:49:17"/>
    <x v="4"/>
    <s v="Cumplido"/>
    <s v="00:22"/>
    <x v="0"/>
    <s v="00:00"/>
    <s v="Cumplido"/>
    <d v="1899-12-30T00:00:00"/>
    <s v="Cumplido"/>
  </r>
  <r>
    <s v="INC000000519806"/>
    <s v="DEVICE HAS STOPPED RESPONDING TO POLLS. MZL_REGISTRADURIA-MUNICIPAL_SUPIA_CALDAS"/>
    <s v="CONECTIVIDAD WAN"/>
    <s v="Alta"/>
    <s v="Cerrado"/>
    <s v="RNEC-MONITOREO NIVEL 1"/>
    <s v="GIAN CARLO TOVAR RAMIREZ"/>
    <m/>
    <m/>
    <x v="28"/>
    <x v="1444"/>
    <d v="2020-01-28T00:00:00"/>
    <d v="1899-12-30T16:25:36"/>
    <d v="2020-01-28T00:00:00"/>
    <d v="1899-12-30T17:04:31"/>
    <x v="4"/>
    <s v="Cumplido"/>
    <s v="00:38"/>
    <x v="0"/>
    <s v="00:00"/>
    <s v="Cumplido"/>
    <d v="1899-12-30T00:00:00"/>
    <s v="Cumplido"/>
  </r>
  <r>
    <s v="INC000000519816"/>
    <s v="DEVICE HAS STOPPED RESPONDING TO POLLS. BOG_REGISTRADURIA-MUNICIPAL_GUACHETA_CUNDINAMARCA"/>
    <s v="CONECTIVIDAD WAN"/>
    <s v="Alta"/>
    <s v="Cerrado"/>
    <s v="RNEC-MONITOREO NIVEL 1"/>
    <s v="DIEGO ARMANDO ROMERO RODRIGUEZ"/>
    <m/>
    <m/>
    <x v="28"/>
    <x v="1445"/>
    <d v="2020-01-28T00:00:00"/>
    <d v="1899-12-30T16:33:37"/>
    <d v="2020-01-29T00:00:00"/>
    <d v="1899-12-30T15:43:43"/>
    <x v="129"/>
    <s v="Incumplido"/>
    <s v="23:10"/>
    <x v="0"/>
    <s v="00:00"/>
    <s v="Cumplido"/>
    <d v="1899-12-30T00:00:00"/>
    <s v="Cumplido"/>
  </r>
  <r>
    <s v="INC000000519819"/>
    <s v="DEVICE HAS STOPPED RESPONDING TO POLLS. PPN_REGISTRADURIA-MUNICIPAL_ROSAS_CAUCA"/>
    <s v="CONECTIVIDAD WAN"/>
    <s v="Alta"/>
    <s v="Cerrado"/>
    <s v="RNEC-MONITOREO NIVEL 1"/>
    <s v="ALBA YINET CORREDOR ESTEPA"/>
    <m/>
    <m/>
    <x v="28"/>
    <x v="1446"/>
    <d v="2020-01-28T00:00:00"/>
    <d v="1899-12-30T16:34:37"/>
    <d v="2020-01-29T00:00:00"/>
    <d v="1899-12-30T09:03:28"/>
    <x v="124"/>
    <s v="Cumplido"/>
    <s v="00:28"/>
    <x v="0"/>
    <s v="00:00"/>
    <s v="Cumplido"/>
    <d v="1899-12-30T00:00:00"/>
    <s v="Cumplido"/>
  </r>
  <r>
    <s v="INC000000519821"/>
    <s v="DEVICE HAS STOPPED RESPONDING TO POLLS. CHO_REGISTRADURIA_CHOCO_MEDIO_ATRATO"/>
    <s v="CONECTIVIDAD WAN"/>
    <s v="Alta"/>
    <s v="Cerrado"/>
    <s v="RNEC-MONITOREO NIVEL 1"/>
    <s v="ALBA YINET CORREDOR ESTEPA"/>
    <m/>
    <m/>
    <x v="28"/>
    <x v="1447"/>
    <d v="2020-01-28T00:00:00"/>
    <d v="1899-12-30T16:36:38"/>
    <d v="2020-01-29T00:00:00"/>
    <d v="1899-12-30T08:57:18"/>
    <x v="124"/>
    <s v="Cumplido"/>
    <s v="00:48"/>
    <x v="0"/>
    <s v="00:00"/>
    <s v="Cumplido"/>
    <d v="1899-12-30T00:00:00"/>
    <s v="Cumplido"/>
  </r>
  <r>
    <s v="INC000000519893"/>
    <s v="DEVICE HAS STOPPED RESPONDING TO POLLS. PDA_DELEGACION-DEPARTAMENTAL_GUAINIA"/>
    <s v="CONECTIVIDAD WAN"/>
    <s v="Alta"/>
    <s v="Cerrado"/>
    <s v="RNEC-MONITOREO NIVEL 1"/>
    <s v="ALBA YINET CORREDOR ESTEPA"/>
    <m/>
    <m/>
    <x v="28"/>
    <x v="1448"/>
    <d v="2020-01-28T00:00:00"/>
    <d v="1899-12-30T19:51:50"/>
    <d v="2020-01-29T00:00:00"/>
    <d v="1899-12-30T09:54:57"/>
    <x v="124"/>
    <s v="Cumplido"/>
    <s v="01:21"/>
    <x v="0"/>
    <s v="00:00"/>
    <s v="Cumplido"/>
    <d v="1899-12-30T00:00:00"/>
    <s v="Cumplido"/>
  </r>
  <r>
    <s v="INC000000519903"/>
    <s v="DEVICE HAS STOPPED RESPONDING TO POLLS. BOG_REGISTRADURIA-MUNICIPAL_GUASCA_CUNDINAMARCA"/>
    <s v="CONECTIVIDAD WAN"/>
    <s v="Alta"/>
    <s v="Cerrado"/>
    <s v="RNEC-MONITOREO NIVEL 1"/>
    <s v="ALBA YINET CORREDOR ESTEPA"/>
    <m/>
    <m/>
    <x v="28"/>
    <x v="1449"/>
    <d v="2020-01-28T00:00:00"/>
    <d v="1899-12-30T16:35:37"/>
    <d v="2020-01-29T00:00:00"/>
    <d v="1899-12-30T09:00:57"/>
    <x v="124"/>
    <s v="Cumplido"/>
    <s v="00:34"/>
    <x v="0"/>
    <s v="00:00"/>
    <s v="Cumplido"/>
    <d v="1899-12-30T00:00:00"/>
    <s v="Cumplido"/>
  </r>
  <r>
    <s v="INC000000520195"/>
    <s v="Falla de Navegación"/>
    <s v="CONECTIVIDAD LAN"/>
    <s v="Media"/>
    <s v="Cerrado"/>
    <s v="RNEC-SOPORTE SITIO NIVEL 1"/>
    <s v="CRISTIAN DAVID PERILLA HERRERA"/>
    <m/>
    <m/>
    <x v="29"/>
    <x v="1450"/>
    <d v="2020-01-29T00:00:00"/>
    <d v="1899-12-30T08:16:10"/>
    <d v="2020-01-29T00:00:00"/>
    <d v="1899-12-30T09:16:25"/>
    <x v="124"/>
    <s v="Cumplido"/>
    <s v="01:02"/>
    <x v="1"/>
    <s v="00:02"/>
    <s v="Cumplido"/>
    <d v="1899-12-30T00:02:04"/>
    <s v="Cumplido"/>
  </r>
  <r>
    <s v="INC000000520291"/>
    <s v="DEVICE HAS STOPPED RESPONDING TO POLLS. PSO-REGISTRADURIA-MUNICIPAL_CORDOBA_NARINO"/>
    <s v="CONECTIVIDAD WAN"/>
    <s v="Alta"/>
    <s v="Cerrado"/>
    <s v="RNEC-NIVEL 2 WAN"/>
    <s v="IVAN ANDRES DIAZ BARRETO"/>
    <m/>
    <m/>
    <x v="29"/>
    <x v="1451"/>
    <d v="2020-01-29T00:00:00"/>
    <d v="1899-12-30T08:51:34"/>
    <d v="2020-01-29T00:00:00"/>
    <d v="1899-12-30T17:56:46"/>
    <x v="130"/>
    <s v="Cumplido"/>
    <s v="00:49"/>
    <x v="0"/>
    <s v="00:00"/>
    <s v="Cumplido"/>
    <d v="1899-12-30T00:00:00"/>
    <s v="Cumplido"/>
  </r>
  <r>
    <s v="INC000000520293"/>
    <s v="DEVICE HAS STOPPED RESPONDING TO POLLS. BGA_REGISTRADURIA-MUNICIPAL_CARCASI_SANTANDER"/>
    <s v="CONECTIVIDAD WAN"/>
    <s v="Alta"/>
    <s v="Cerrado"/>
    <s v="RNEC-MONITOREO NIVEL 1"/>
    <s v="DIEGO ARMANDO ROMERO RODRIGUEZ"/>
    <m/>
    <m/>
    <x v="29"/>
    <x v="1451"/>
    <d v="2020-01-29T00:00:00"/>
    <d v="1899-12-30T08:51:34"/>
    <d v="2020-01-29T00:00:00"/>
    <d v="1899-12-30T16:26:21"/>
    <x v="129"/>
    <s v="Incumplido"/>
    <s v="07:34"/>
    <x v="0"/>
    <s v="00:00"/>
    <s v="Cumplido"/>
    <d v="1899-12-30T00:00:00"/>
    <s v="Cumplido"/>
  </r>
  <r>
    <s v="INC000000520294"/>
    <s v="DEVICE HAS STOPPED RESPONDING TO POLLS. CUC_REGISTRADURIA-MUNICIPAL_LOURDES_NORTE-DE-SANTANDER"/>
    <s v="CONECTIVIDAD WAN"/>
    <s v="Alta"/>
    <s v="Cerrado"/>
    <s v="RNEC-MONITOREO NIVEL 1"/>
    <s v="ALBA YINET CORREDOR ESTEPA"/>
    <m/>
    <m/>
    <x v="29"/>
    <x v="1451"/>
    <d v="2020-01-29T00:00:00"/>
    <d v="1899-12-30T08:51:34"/>
    <d v="2020-01-30T00:00:00"/>
    <d v="1899-12-30T09:39:25"/>
    <x v="131"/>
    <s v="Incumplido"/>
    <s v="09:13"/>
    <x v="0"/>
    <s v="00:00"/>
    <s v="Cumplido"/>
    <d v="1899-12-30T00:00:00"/>
    <s v="Cumplido"/>
  </r>
  <r>
    <s v="INC000000520295"/>
    <s v="DEVICE HAS STOPPED RESPONDING TO POLLS. CUC_REGISTRADURIA-MUNICIPAL_ARBOLEDAS_NORTE-DE-SANTANDER"/>
    <s v="CONECTIVIDAD WAN"/>
    <s v="Alta"/>
    <s v="Cerrado"/>
    <s v="RNEC-MONITOREO NIVEL 1"/>
    <s v="DIEGO ARMANDO ROMERO RODRIGUEZ"/>
    <m/>
    <m/>
    <x v="29"/>
    <x v="1451"/>
    <d v="2020-01-29T00:00:00"/>
    <d v="1899-12-30T08:51:34"/>
    <d v="2020-01-29T00:00:00"/>
    <d v="1899-12-30T16:45:22"/>
    <x v="129"/>
    <s v="Incumplido"/>
    <s v="07:53"/>
    <x v="0"/>
    <s v="00:00"/>
    <s v="Cumplido"/>
    <d v="1899-12-30T00:00:00"/>
    <s v="Cumplido"/>
  </r>
  <r>
    <s v="INC000000520297"/>
    <s v="DEVICE HAS STOPPED RESPONDING TO POLLS. UIB_REGISTRADURIA_MUN_NUQUI_CHOCO"/>
    <s v="CONECTIVIDAD WAN"/>
    <s v="Alta"/>
    <s v="Cerrado"/>
    <s v="RNEC-MONITOREO NIVEL 1"/>
    <s v="DIEGO ARMANDO ROMERO RODRIGUEZ"/>
    <m/>
    <m/>
    <x v="29"/>
    <x v="1452"/>
    <d v="2020-01-29T00:00:00"/>
    <d v="1899-12-30T08:52:34"/>
    <d v="2020-01-29T00:00:00"/>
    <d v="1899-12-30T17:00:14"/>
    <x v="130"/>
    <s v="Incumplido"/>
    <s v="08:07"/>
    <x v="0"/>
    <s v="00:00"/>
    <s v="Cumplido"/>
    <d v="1899-12-30T00:00:00"/>
    <s v="Cumplido"/>
  </r>
  <r>
    <s v="INC000000520299"/>
    <s v="DEVICE HAS STOPPED RESPONDING TO POLLS. MDE_REGISTRADURIA-MUNICIPAL_TITIRIBI_ANTIOQUIA"/>
    <s v="CONECTIVIDAD WAN"/>
    <s v="Alta"/>
    <s v="Cerrado"/>
    <s v="RNEC-MONITOREO NIVEL 1"/>
    <s v="ALBA YINET CORREDOR ESTEPA"/>
    <m/>
    <m/>
    <x v="29"/>
    <x v="1453"/>
    <d v="2020-01-29T00:00:00"/>
    <d v="1899-12-30T08:52:35"/>
    <d v="2020-01-29T00:00:00"/>
    <d v="1899-12-30T11:20:54"/>
    <x v="123"/>
    <s v="Cumplido"/>
    <s v="01:15"/>
    <x v="0"/>
    <s v="00:00"/>
    <s v="Cumplido"/>
    <d v="1899-12-30T00:00:00"/>
    <s v="Cumplido"/>
  </r>
  <r>
    <s v="INC000000520350"/>
    <s v="Buzon lleno"/>
    <s v="CORREO ELECTRÓNICO"/>
    <s v="Media"/>
    <s v="Cerrado"/>
    <s v="RNEC-SOPORTE SITIO NIVEL 1"/>
    <s v="JHONN H PLAZAS BLANCO"/>
    <m/>
    <m/>
    <x v="29"/>
    <x v="1454"/>
    <d v="2020-01-29T00:00:00"/>
    <d v="1899-12-30T08:30:27"/>
    <d v="2020-01-29T00:00:00"/>
    <d v="1899-12-30T08:59:59"/>
    <x v="124"/>
    <s v="Cumplido"/>
    <s v="00:33"/>
    <x v="1"/>
    <s v="00:03"/>
    <s v="Cumplido"/>
    <d v="1899-12-30T00:03:26"/>
    <s v="Cumplido"/>
  </r>
  <r>
    <s v="INC000000520374"/>
    <s v="DEVICE HAS STOPPED RESPONDING TO POLLS. PSO_REGISTRADURIA-MUNICIPAL_CONTADERO_NARINO"/>
    <s v="CONECTIVIDAD WAN"/>
    <s v="Alta"/>
    <s v="Cerrado"/>
    <s v="RNEC-MONITOREO NIVEL 1"/>
    <s v="DIEGO ARMANDO ROMERO RODRIGUEZ"/>
    <m/>
    <m/>
    <x v="29"/>
    <x v="1455"/>
    <d v="2020-01-29T00:00:00"/>
    <d v="1899-12-30T08:51:33"/>
    <d v="2020-01-29T00:00:00"/>
    <d v="1899-12-30T17:07:14"/>
    <x v="130"/>
    <s v="Incumplido"/>
    <s v="08:15"/>
    <x v="0"/>
    <s v="00:00"/>
    <s v="Cumplido"/>
    <d v="1899-12-30T00:00:00"/>
    <s v="Cumplido"/>
  </r>
  <r>
    <s v="INC000000520375"/>
    <s v="DEVICE HAS STOPPED RESPONDING TO POLLS. BGA_REGISTRADURIA-MUNICIPAL_SUCRE_SANTANDER"/>
    <s v="CONECTIVIDAD WAN"/>
    <s v="Alta"/>
    <s v="Cerrado"/>
    <s v="RNEC-MONITOREO NIVEL 1"/>
    <s v="ALBA YINET CORREDOR ESTEPA"/>
    <m/>
    <m/>
    <x v="29"/>
    <x v="1455"/>
    <d v="2020-01-29T00:00:00"/>
    <d v="1899-12-30T08:51:33"/>
    <d v="2020-01-29T00:00:00"/>
    <d v="1899-12-30T15:19:32"/>
    <x v="129"/>
    <s v="Cumplido"/>
    <s v="01:39"/>
    <x v="0"/>
    <s v="00:00"/>
    <s v="Cumplido"/>
    <d v="1899-12-30T00:00:00"/>
    <s v="Cumplido"/>
  </r>
  <r>
    <s v="INC000000520376"/>
    <s v="DEVICE HAS STOPPED RESPONDING TO POLLS. MDE_REGISTRADURIA-MUNICIPAL_EL-RETIRO_ANTIOQUIA"/>
    <s v="CONECTIVIDAD WAN"/>
    <s v="Alta"/>
    <s v="Cerrado"/>
    <s v="RNEC-MONITOREO NIVEL 1"/>
    <s v="GIAN CARLO TOVAR RAMIREZ"/>
    <m/>
    <m/>
    <x v="29"/>
    <x v="1455"/>
    <d v="2020-01-29T00:00:00"/>
    <d v="1899-12-30T08:51:33"/>
    <d v="2020-01-29T00:00:00"/>
    <d v="1899-12-30T09:25:43"/>
    <x v="124"/>
    <s v="Cumplido"/>
    <s v="00:34"/>
    <x v="0"/>
    <s v="00:00"/>
    <s v="Cumplido"/>
    <d v="1899-12-30T00:00:00"/>
    <s v="Cumplido"/>
  </r>
  <r>
    <s v="INC000000520377"/>
    <s v="DEVICE HAS STOPPED RESPONDING TO POLLS. MDE_REGISTRADURIA_MUN_VIGIA_FUERTE_ANTIOQUIA"/>
    <s v="CONECTIVIDAD WAN"/>
    <s v="Alta"/>
    <s v="Cerrado"/>
    <s v="RNEC-MONITOREO NIVEL 1"/>
    <s v="ALBA YINET CORREDOR ESTEPA"/>
    <m/>
    <m/>
    <x v="29"/>
    <x v="1455"/>
    <d v="2020-01-29T00:00:00"/>
    <d v="1899-12-30T08:51:33"/>
    <d v="2020-01-29T00:00:00"/>
    <d v="1899-12-30T15:16:28"/>
    <x v="129"/>
    <s v="Cumplido"/>
    <s v="01:49"/>
    <x v="0"/>
    <s v="00:00"/>
    <s v="Cumplido"/>
    <d v="1899-12-30T00:00:00"/>
    <s v="Cumplido"/>
  </r>
  <r>
    <s v="INC000000520379"/>
    <s v="DEVICE HAS STOPPED RESPONDING TO POLLS. PSO_REGISTRADURIA-MUNICIPAL_NARINO_NARINO"/>
    <s v="CONECTIVIDAD WAN"/>
    <s v="Alta"/>
    <s v="Cerrado"/>
    <s v="RNEC-MONITOREO NIVEL 1"/>
    <s v="MAGDA LISETHE DUQUE GAMBA"/>
    <m/>
    <m/>
    <x v="29"/>
    <x v="1452"/>
    <d v="2020-01-29T00:00:00"/>
    <d v="1899-12-30T08:52:34"/>
    <d v="2020-01-29T00:00:00"/>
    <d v="1899-12-30T11:31:45"/>
    <x v="123"/>
    <s v="Incumplido"/>
    <s v="02:34"/>
    <x v="0"/>
    <s v="00:00"/>
    <s v="Cumplido"/>
    <d v="1899-12-30T00:00:00"/>
    <s v="Cumplido"/>
  </r>
  <r>
    <s v="INC000000520380"/>
    <s v="DEVICE HAS STOPPED RESPONDING TO POLLS. PSO_REGISTRADURIA-MUNICIPAL_POTOSI_NARINO"/>
    <s v="CONECTIVIDAD WAN"/>
    <s v="Alta"/>
    <s v="Cerrado"/>
    <s v="RNEC-MONITOREO NIVEL 1"/>
    <s v="DIEGO ARMANDO ROMERO RODRIGUEZ"/>
    <m/>
    <m/>
    <x v="29"/>
    <x v="1452"/>
    <d v="2020-01-29T00:00:00"/>
    <d v="1899-12-30T08:52:34"/>
    <d v="2020-01-29T00:00:00"/>
    <d v="1899-12-30T17:20:40"/>
    <x v="130"/>
    <s v="Incumplido"/>
    <s v="08:28"/>
    <x v="0"/>
    <s v="00:00"/>
    <s v="Cumplido"/>
    <d v="1899-12-30T00:00:00"/>
    <s v="Cumplido"/>
  </r>
  <r>
    <s v="INC000000520382"/>
    <s v="DEVICE HAS STOPPED RESPONDING TO POLLS. SKTJ_REGISTRADURIA-MUNICIPAL_GACHANTIVA_BOYACA"/>
    <s v="CONECTIVIDAD WAN"/>
    <s v="Alta"/>
    <s v="Cerrado"/>
    <s v="RNEC-MONITOREO NIVEL 1"/>
    <s v="MAGDA LISETHE DUQUE GAMBA"/>
    <m/>
    <m/>
    <x v="29"/>
    <x v="1453"/>
    <d v="2020-01-29T00:00:00"/>
    <d v="1899-12-30T08:52:35"/>
    <d v="2020-01-29T00:00:00"/>
    <d v="1899-12-30T11:51:16"/>
    <x v="123"/>
    <s v="Incumplido"/>
    <s v="02:58"/>
    <x v="0"/>
    <s v="00:00"/>
    <s v="Cumplido"/>
    <d v="1899-12-30T00:00:00"/>
    <s v="Cumplido"/>
  </r>
  <r>
    <s v="INC000000520383"/>
    <s v="DEVICE HAS STOPPED RESPONDING TO POLLS. MDE_REGISTRADURIA-MUNICIPAL_AMALFI_ANTIOQUIA"/>
    <s v="CONECTIVIDAD WAN"/>
    <s v="Alta"/>
    <s v="Cerrado"/>
    <s v="RNEC-MONITOREO NIVEL 1"/>
    <s v="GIAN CARLO TOVAR RAMIREZ"/>
    <m/>
    <m/>
    <x v="29"/>
    <x v="1453"/>
    <d v="2020-01-29T00:00:00"/>
    <d v="1899-12-30T08:52:35"/>
    <d v="2020-01-29T00:00:00"/>
    <d v="1899-12-30T09:12:48"/>
    <x v="124"/>
    <s v="Cumplido"/>
    <s v="00:20"/>
    <x v="0"/>
    <s v="00:00"/>
    <s v="Cumplido"/>
    <d v="1899-12-30T00:00:00"/>
    <s v="Cumplido"/>
  </r>
  <r>
    <s v="INC000000520384"/>
    <s v="DEVICE HAS STOPPED RESPONDING TO POLLS. CUC_REGISTRADURIA-MUNICIPAL_VILLA-CARO_NORTE-DE-SANTANDER"/>
    <s v="CONECTIVIDAD WAN"/>
    <s v="Alta"/>
    <s v="Cerrado"/>
    <s v="RNEC-MONITOREO NIVEL 1"/>
    <s v="ALBA YINET CORREDOR ESTEPA"/>
    <m/>
    <m/>
    <x v="29"/>
    <x v="1453"/>
    <d v="2020-01-29T00:00:00"/>
    <d v="1899-12-30T08:52:35"/>
    <d v="2020-01-29T00:00:00"/>
    <d v="1899-12-30T16:46:49"/>
    <x v="129"/>
    <s v="Cumplido"/>
    <s v="01:09"/>
    <x v="0"/>
    <s v="00:00"/>
    <s v="Cumplido"/>
    <d v="1899-12-30T00:00:00"/>
    <s v="Cumplido"/>
  </r>
  <r>
    <s v="INC000000520385"/>
    <s v="DEVICE HAS STOPPED RESPONDING TO POLLS. CTG_REGISTRADURIA-MUNICIPAL_MONTECRISTO_BOLIVAR"/>
    <s v="CONECTIVIDAD WAN"/>
    <s v="Alta"/>
    <s v="Cerrado"/>
    <s v="RNEC-MONITOREO NIVEL 1"/>
    <s v="ALBA YINET CORREDOR ESTEPA"/>
    <m/>
    <m/>
    <x v="29"/>
    <x v="1456"/>
    <d v="2020-01-29T00:00:00"/>
    <d v="1899-12-30T08:52:36"/>
    <d v="2020-01-30T00:00:00"/>
    <d v="1899-12-30T09:25:00"/>
    <x v="131"/>
    <s v="Incumplido"/>
    <s v="09:12"/>
    <x v="0"/>
    <s v="00:00"/>
    <s v="Cumplido"/>
    <d v="1899-12-30T00:00:00"/>
    <s v="Cumplido"/>
  </r>
  <r>
    <s v="INC000000520388"/>
    <s v="Falla de Navegación"/>
    <s v="CONECTIVIDAD LAN"/>
    <s v="Alta"/>
    <s v="Cerrado"/>
    <s v="RNEC-SOPORTE SITIO NIVEL 1"/>
    <s v="LUIS ANTONIO SANTAMARIA GOMEZ"/>
    <m/>
    <m/>
    <x v="29"/>
    <x v="1457"/>
    <d v="2020-01-29T00:00:00"/>
    <d v="1899-12-30T08:56:43"/>
    <d v="2020-01-29T00:00:00"/>
    <d v="1899-12-30T09:50:46"/>
    <x v="124"/>
    <s v="Cumplido"/>
    <s v="00:57"/>
    <x v="1"/>
    <s v="00:03"/>
    <s v="Cumplido"/>
    <d v="1899-12-30T00:08:48"/>
    <s v="Cumplido"/>
  </r>
  <r>
    <s v="INC000000520392"/>
    <s v="DEVICE HAS STOPPED RESPONDING TO POLLS. CUC_REGISTRADURIA-MUNICIPAL_CUCUTILLA_NORTE-DE-SANTANDER"/>
    <s v="CONECTIVIDAD WAN"/>
    <s v="Alta"/>
    <s v="Cerrado"/>
    <s v="RNEC-MONITOREO NIVEL 1"/>
    <s v="DIEGO ARMANDO ROMERO RODRIGUEZ"/>
    <m/>
    <m/>
    <x v="29"/>
    <x v="1458"/>
    <d v="2020-01-29T00:00:00"/>
    <d v="1899-12-30T08:53:38"/>
    <d v="2020-01-29T00:00:00"/>
    <d v="1899-12-30T17:47:29"/>
    <x v="130"/>
    <s v="Incumplido"/>
    <s v="08:53"/>
    <x v="0"/>
    <s v="00:00"/>
    <s v="Cumplido"/>
    <d v="1899-12-30T00:00:00"/>
    <s v="Cumplido"/>
  </r>
  <r>
    <s v="INC000000520393"/>
    <s v="DEVICE HAS STOPPED RESPONDING TO POLLS. CUC_REGISTRADURIA-MUNICIPAL_SARDINATA_NORTE-DE-SANTANDER"/>
    <s v="CONECTIVIDAD WAN"/>
    <s v="Alta"/>
    <s v="Cerrado"/>
    <s v="RNEC-MONITOREO NIVEL 1"/>
    <s v="ALBA YINET CORREDOR ESTEPA"/>
    <m/>
    <m/>
    <x v="29"/>
    <x v="1458"/>
    <d v="2020-01-29T00:00:00"/>
    <d v="1899-12-30T08:53:38"/>
    <d v="2020-01-29T00:00:00"/>
    <d v="1899-12-30T16:53:15"/>
    <x v="130"/>
    <s v="Cumplido"/>
    <s v="01:11"/>
    <x v="0"/>
    <s v="00:00"/>
    <s v="Cumplido"/>
    <d v="1899-12-30T00:00:00"/>
    <s v="Cumplido"/>
  </r>
  <r>
    <s v="INC000000520394"/>
    <s v="DEVICE HAS STOPPED RESPONDING TO POLLS. BGA_REGISTRADURIA-MUNICIPAL_ENCISO_SANTANDER"/>
    <s v="CONECTIVIDAD WAN"/>
    <s v="Alta"/>
    <s v="Cerrado"/>
    <s v="RNEC-MONITOREO NIVEL 1"/>
    <s v="GIAN CARLO TOVAR RAMIREZ"/>
    <m/>
    <m/>
    <x v="29"/>
    <x v="1458"/>
    <d v="2020-01-29T00:00:00"/>
    <d v="1899-12-30T08:53:38"/>
    <d v="2020-01-29T00:00:00"/>
    <d v="1899-12-30T09:05:11"/>
    <x v="124"/>
    <s v="Cumplido"/>
    <s v="00:11"/>
    <x v="0"/>
    <s v="00:00"/>
    <s v="Cumplido"/>
    <d v="1899-12-30T00:00:00"/>
    <s v="Cumplido"/>
  </r>
  <r>
    <s v="INC000000520395"/>
    <s v="DEVICE HAS STOPPED RESPONDING TO POLLS. BOG_REGISTRADURIA-MUNICIPAL_MEDINA_CUNDINAMARCA"/>
    <s v="CONECTIVIDAD WAN"/>
    <s v="Alta"/>
    <s v="Cerrado"/>
    <s v="RNEC-MONITOREO NIVEL 1"/>
    <s v="MAGDA LISETHE DUQUE GAMBA"/>
    <m/>
    <m/>
    <x v="29"/>
    <x v="1458"/>
    <d v="2020-01-29T00:00:00"/>
    <d v="1899-12-30T08:53:38"/>
    <d v="2020-01-29T00:00:00"/>
    <d v="1899-12-30T11:44:21"/>
    <x v="123"/>
    <s v="Incumplido"/>
    <s v="02:46"/>
    <x v="0"/>
    <s v="00:00"/>
    <s v="Cumplido"/>
    <d v="1899-12-30T00:00:00"/>
    <s v="Cumplido"/>
  </r>
  <r>
    <s v="INC000000520408"/>
    <s v="DEVICE HAS STOPPED RESPONDING TO POLLS. MDE_REGISTRADURIA-MUNICIPAL_SANTA-FE-DE-ANTIOQUIA_ANTIOQUIA"/>
    <s v="CONECTIVIDAD WAN"/>
    <s v="Alta"/>
    <s v="Cerrado"/>
    <s v="RNEC-MONITOREO NIVEL 1"/>
    <s v="ALBA YINET CORREDOR ESTEPA"/>
    <m/>
    <m/>
    <x v="29"/>
    <x v="1451"/>
    <d v="2020-01-29T00:00:00"/>
    <d v="1899-12-30T08:51:34"/>
    <d v="2020-01-30T00:00:00"/>
    <d v="1899-12-30T09:34:12"/>
    <x v="131"/>
    <s v="Cumplido"/>
    <s v="01:46"/>
    <x v="0"/>
    <s v="00:00"/>
    <s v="Cumplido"/>
    <d v="1899-12-30T00:00:00"/>
    <s v="Cumplido"/>
  </r>
  <r>
    <s v="INC000000520409"/>
    <s v="DEVICE HAS STOPPED RESPONDING TO POLLS. CUC_REGISTRADURIA-MUNICIPAL_EL-ZULIA_NORTE-DE-SANTANDER"/>
    <s v="CONECTIVIDAD WAN"/>
    <s v="Alta"/>
    <s v="Cerrado"/>
    <s v="RNEC-MONITOREO NIVEL 1"/>
    <s v="ALBA YINET CORREDOR ESTEPA"/>
    <m/>
    <m/>
    <x v="29"/>
    <x v="1451"/>
    <d v="2020-01-29T00:00:00"/>
    <d v="1899-12-30T08:51:34"/>
    <d v="2020-01-30T00:00:00"/>
    <d v="1899-12-30T09:28:52"/>
    <x v="131"/>
    <s v="Incumplido"/>
    <s v="02:09"/>
    <x v="0"/>
    <s v="00:00"/>
    <s v="Cumplido"/>
    <d v="1899-12-30T00:00:00"/>
    <s v="Cumplido"/>
  </r>
  <r>
    <s v="INC000000520414"/>
    <s v="DEVICE HAS STOPPED RESPONDING TO POLLS. ANT_REGISTRADURIA_MURINDO"/>
    <s v="CONECTIVIDAD WAN"/>
    <s v="Alta"/>
    <s v="Cerrado"/>
    <s v="RNEC-MONITOREO NIVEL 1"/>
    <s v="ALBA YINET CORREDOR ESTEPA"/>
    <m/>
    <m/>
    <x v="29"/>
    <x v="1453"/>
    <d v="2020-01-29T00:00:00"/>
    <d v="1899-12-30T08:52:35"/>
    <d v="2020-01-30T00:00:00"/>
    <d v="1899-12-30T08:26:48"/>
    <x v="131"/>
    <s v="Incumplido"/>
    <s v="09:12"/>
    <x v="0"/>
    <s v="00:00"/>
    <s v="Cumplido"/>
    <d v="1899-12-30T00:00:00"/>
    <s v="Cumplido"/>
  </r>
  <r>
    <s v="INC000000520416"/>
    <s v="DEVICE HAS STOPPED RESPONDING TO POLLS. BGA_REGISTRADURIA-MUNICIPAL_MOGOTES_SANTANDER"/>
    <s v="CONECTIVIDAD WAN"/>
    <s v="Alta"/>
    <s v="Cerrado"/>
    <s v="RNEC-MONITOREO NIVEL 1"/>
    <s v="MAGDA LISETHE DUQUE GAMBA"/>
    <m/>
    <m/>
    <x v="29"/>
    <x v="1458"/>
    <d v="2020-01-29T00:00:00"/>
    <d v="1899-12-30T08:53:38"/>
    <d v="2020-01-29T00:00:00"/>
    <d v="1899-12-30T12:04:51"/>
    <x v="123"/>
    <s v="Incumplido"/>
    <s v="03:02"/>
    <x v="0"/>
    <s v="00:00"/>
    <s v="Cumplido"/>
    <d v="1899-12-30T00:00:00"/>
    <s v="Cumplido"/>
  </r>
  <r>
    <s v="INC000000520421"/>
    <s v="Problemas de Red"/>
    <s v="CONECTIVIDAD LAN"/>
    <s v="Baja"/>
    <s v="Cerrado"/>
    <s v="RNEC-SOPORTE SITIO NIVEL 1"/>
    <s v="LUIS ANTONIO SANTAMARIA GOMEZ"/>
    <m/>
    <m/>
    <x v="29"/>
    <x v="1459"/>
    <d v="2020-01-29T00:00:00"/>
    <d v="1899-12-30T08:58:27"/>
    <d v="2020-01-29T00:00:00"/>
    <d v="1899-12-30T09:47:07"/>
    <x v="124"/>
    <s v="Cumplido"/>
    <s v="00:51"/>
    <x v="1"/>
    <s v="00:02"/>
    <s v="Cumplido"/>
    <d v="1899-12-30T00:02:30"/>
    <s v="Cumplido"/>
  </r>
  <r>
    <s v="INC000000520435"/>
    <s v="DEVICE HAS STOPPED RESPONDING TO POLLS. BOG_REGISTRADURIA-MUNICIPAL_GUASCA_CUNDINAMARCA"/>
    <s v="CONECTIVIDAD WAN"/>
    <s v="Alta"/>
    <s v="Cerrado"/>
    <s v="RNEC-MONITOREO NIVEL 1"/>
    <s v="ALBA YINET CORREDOR ESTEPA"/>
    <m/>
    <m/>
    <x v="29"/>
    <x v="1460"/>
    <d v="2020-01-29T00:00:00"/>
    <d v="1899-12-30T09:10:35"/>
    <d v="2020-01-29T00:00:00"/>
    <d v="1899-12-30T15:03:33"/>
    <x v="129"/>
    <s v="Cumplido"/>
    <s v="01:35"/>
    <x v="0"/>
    <s v="00:00"/>
    <s v="Cumplido"/>
    <d v="1899-12-30T00:00:00"/>
    <s v="Cumplido"/>
  </r>
  <r>
    <s v="INC000000520443"/>
    <s v="DEVICE HAS STOPPED RESPONDING TO POLLS. CUC_REGISTRADURIA-MUNICIPAL_SANTIAGO_NORTE-DE-SANTANDER"/>
    <s v="CONECTIVIDAD WAN"/>
    <s v="Alta"/>
    <s v="Cerrado"/>
    <s v="RNEC-MONITOREO NIVEL 1"/>
    <s v="ALBA YINET CORREDOR ESTEPA"/>
    <m/>
    <m/>
    <x v="29"/>
    <x v="1461"/>
    <d v="2020-01-29T00:00:00"/>
    <d v="1899-12-30T09:19:36"/>
    <d v="2020-01-29T00:00:00"/>
    <d v="1899-12-30T16:56:28"/>
    <x v="130"/>
    <s v="Cumplido"/>
    <s v="01:49"/>
    <x v="0"/>
    <s v="00:00"/>
    <s v="Cumplido"/>
    <d v="1899-12-30T00:00:00"/>
    <s v="Cumplido"/>
  </r>
  <r>
    <s v="INC000000520447"/>
    <s v="DEVICE HAS STOPPED RESPONDING TO POLLS. MTR_REGISTRADURIA-MUNICIPAL_LOS_CORDOBAS_CORDOBA"/>
    <s v="CONECTIVIDAD WAN"/>
    <s v="Alta"/>
    <s v="Cerrado"/>
    <s v="RNEC-MONITOREO NIVEL 1"/>
    <s v="GIAN CARLO TOVAR RAMIREZ"/>
    <m/>
    <m/>
    <x v="29"/>
    <x v="1462"/>
    <d v="2020-01-29T00:00:00"/>
    <d v="1899-12-30T09:21:37"/>
    <d v="2020-01-29T00:00:00"/>
    <d v="1899-12-30T10:20:14"/>
    <x v="124"/>
    <s v="Cumplido"/>
    <s v="00:58"/>
    <x v="0"/>
    <s v="00:00"/>
    <s v="Cumplido"/>
    <d v="1899-12-30T00:00:00"/>
    <s v="Cumplido"/>
  </r>
  <r>
    <s v="INC000000520454"/>
    <s v="DEVICE HAS STOPPED RESPONDING TO POLLS. VVC_REGISTRADURIA-MUNICIPAL_EL-CASTILLO_META"/>
    <s v="CONECTIVIDAD WAN"/>
    <s v="Alta"/>
    <s v="Cerrado"/>
    <s v="RNEC-MONITOREO NIVEL 1"/>
    <s v="MAGDA LISETHE DUQUE GAMBA"/>
    <m/>
    <m/>
    <x v="29"/>
    <x v="1463"/>
    <d v="2020-01-29T00:00:00"/>
    <d v="1899-12-30T09:29:38"/>
    <d v="2020-01-29T00:00:00"/>
    <d v="1899-12-30T14:53:34"/>
    <x v="120"/>
    <s v="Incumplido"/>
    <s v="03:49"/>
    <x v="0"/>
    <s v="00:00"/>
    <s v="Cumplido"/>
    <d v="1899-12-30T00:00:00"/>
    <s v="Cumplido"/>
  </r>
  <r>
    <s v="INC000000520478"/>
    <s v="DEVICE HAS STOPPED RESPONDING TO POLLS. CUC_REGISTRADURIA-MUNICIPAL_SAN-CAYETANO_NORTE-DE-SANTANDER"/>
    <s v="CONECTIVIDAD WAN"/>
    <s v="Alta"/>
    <s v="Cerrado"/>
    <s v="RNEC-MONITOREO NIVEL 1"/>
    <s v="DIEGO ARMANDO ROMERO RODRIGUEZ"/>
    <m/>
    <m/>
    <x v="29"/>
    <x v="1464"/>
    <d v="2020-01-29T00:00:00"/>
    <d v="1899-12-30T09:55:40"/>
    <d v="2020-01-30T00:00:00"/>
    <d v="1899-12-30T10:28:27"/>
    <x v="131"/>
    <s v="Incumplido"/>
    <s v="24:32"/>
    <x v="0"/>
    <s v="00:00"/>
    <s v="Cumplido"/>
    <d v="1899-12-30T00:00:00"/>
    <s v="Cumplido"/>
  </r>
  <r>
    <s v="INC000000520496"/>
    <s v="DEVICE HAS STOPPED RESPONDING TO POLLS. BOG_REGISTRADURIA_UBALA"/>
    <s v="CONECTIVIDAD WAN"/>
    <s v="Alta"/>
    <s v="Cerrado"/>
    <s v="RNEC-NIVEL 2 WAN"/>
    <s v="LAURA VIVIANA GARNICA SALAZAR"/>
    <m/>
    <m/>
    <x v="29"/>
    <x v="1465"/>
    <d v="2020-01-29T00:00:00"/>
    <d v="1899-12-30T10:11:42"/>
    <d v="2020-01-29T00:00:00"/>
    <d v="1899-12-30T16:49:04"/>
    <x v="129"/>
    <s v="Incumplido"/>
    <s v="06:37"/>
    <x v="0"/>
    <s v="00:00"/>
    <s v="Cumplido"/>
    <d v="1899-12-30T00:00:00"/>
    <s v="Cumplido"/>
  </r>
  <r>
    <s v="INC000000520497"/>
    <s v="DEVICE HAS STOPPED RESPONDING TO POLLS. BOG_REGISTRADURIA-MUNICIPAL_JUNIN_CUNDINAMARCA"/>
    <s v="CONECTIVIDAD WAN"/>
    <s v="Alta"/>
    <s v="Cerrado"/>
    <s v="RNEC-NIVEL 2 WAN"/>
    <s v="IVAN ANDRES DIAZ BARRETO"/>
    <m/>
    <m/>
    <x v="29"/>
    <x v="1466"/>
    <d v="2020-01-29T00:00:00"/>
    <d v="1899-12-30T10:12:42"/>
    <d v="2020-01-30T00:00:00"/>
    <d v="1899-12-30T11:04:41"/>
    <x v="131"/>
    <s v="Incumplido"/>
    <s v="24:51"/>
    <x v="0"/>
    <s v="00:00"/>
    <s v="Cumplido"/>
    <d v="1899-12-30T00:00:00"/>
    <s v="Cumplido"/>
  </r>
  <r>
    <s v="INC000000520500"/>
    <s v="DEVICE HAS STOPPED RESPONDING TO POLLS. BOG_REGISTRADURIA-MUNICIPAL_GACHALA_CUNDINAMARCA"/>
    <s v="CONECTIVIDAD WAN"/>
    <s v="Alta"/>
    <s v="Cerrado"/>
    <s v="RNEC-MONITOREO NIVEL 1"/>
    <s v="DIEGO ARMANDO ROMERO RODRIGUEZ"/>
    <m/>
    <m/>
    <x v="29"/>
    <x v="1467"/>
    <d v="2020-01-29T00:00:00"/>
    <d v="1899-12-30T10:13:44"/>
    <d v="2020-01-30T00:00:00"/>
    <d v="1899-12-30T10:38:50"/>
    <x v="131"/>
    <s v="Incumplido"/>
    <s v="24:25"/>
    <x v="0"/>
    <s v="00:00"/>
    <s v="Cumplido"/>
    <d v="1899-12-30T00:00:00"/>
    <s v="Cumplido"/>
  </r>
  <r>
    <s v="INC000000520501"/>
    <s v="DEVICE HAS STOPPED RESPONDING TO POLLS. PSO_REGISTRADURIA-MUNICIPAL_PUERRES_NARINO"/>
    <s v="CONECTIVIDAD WAN"/>
    <s v="Alta"/>
    <s v="Cerrado"/>
    <s v="RNEC-NIVEL 2 WAN"/>
    <s v="ALEXANDER URQUIJO TIMARAN"/>
    <m/>
    <m/>
    <x v="29"/>
    <x v="1453"/>
    <d v="2020-01-29T00:00:00"/>
    <d v="1899-12-30T08:52:35"/>
    <d v="2020-01-29T00:00:00"/>
    <d v="1899-12-30T11:29:48"/>
    <x v="123"/>
    <s v="Incumplido"/>
    <s v="02:29"/>
    <x v="0"/>
    <s v="00:00"/>
    <s v="Cumplido"/>
    <d v="1899-12-30T00:00:00"/>
    <s v="Cumplido"/>
  </r>
  <r>
    <s v="INC000000520503"/>
    <s v="DEVICE HAS STOPPED RESPONDING TO POLLS. CUC_REGISTRADURIA-MUNICIPAL_BUCARASICA_NORTE-DE-SANTANDER"/>
    <s v="CONECTIVIDAD WAN"/>
    <s v="Alta"/>
    <s v="Cerrado"/>
    <s v="RNEC-MONITOREO NIVEL 1"/>
    <s v="ALBA YINET CORREDOR ESTEPA"/>
    <m/>
    <m/>
    <x v="29"/>
    <x v="1453"/>
    <d v="2020-01-29T00:00:00"/>
    <d v="1899-12-30T08:52:35"/>
    <d v="2020-01-29T00:00:00"/>
    <d v="1899-12-30T16:51:15"/>
    <x v="129"/>
    <s v="Incumplido"/>
    <s v="02:05"/>
    <x v="0"/>
    <s v="00:00"/>
    <s v="Cumplido"/>
    <d v="1899-12-30T00:00:00"/>
    <s v="Cumplido"/>
  </r>
  <r>
    <s v="INC000000520507"/>
    <s v="DEVICE HAS STOPPED RESPONDING TO POLLS. BOG_REGISTRADURIA-MUNICIPAL_SILVANIA_CUNDINAMARCA"/>
    <s v="CONECTIVIDAD WAN"/>
    <s v="Alta"/>
    <s v="Cerrado"/>
    <s v="RNEC-MONITOREO NIVEL 1"/>
    <s v="MAGDA LISETHE DUQUE GAMBA"/>
    <m/>
    <m/>
    <x v="29"/>
    <x v="1468"/>
    <d v="2020-01-29T00:00:00"/>
    <d v="1899-12-30T08:57:33"/>
    <d v="2020-01-29T00:00:00"/>
    <d v="1899-12-30T15:07:45"/>
    <x v="129"/>
    <s v="Incumplido"/>
    <s v="06:01"/>
    <x v="0"/>
    <s v="00:00"/>
    <s v="Cumplido"/>
    <d v="1899-12-30T00:00:00"/>
    <s v="Cumplido"/>
  </r>
  <r>
    <s v="INC000000520513"/>
    <s v="DEVICE HAS STOPPED RESPONDING TO POLLS. BGA_REGISTRADURIA-MUNICIPAL_RIONEGRO_SANTANDER"/>
    <s v="CONECTIVIDAD WAN"/>
    <s v="Alta"/>
    <s v="Cerrado"/>
    <s v="RNEC-MONITOREO NIVEL 1"/>
    <s v="ALBA YINET CORREDOR ESTEPA"/>
    <m/>
    <m/>
    <x v="29"/>
    <x v="1469"/>
    <d v="2020-01-29T00:00:00"/>
    <d v="1899-12-30T08:59:33"/>
    <d v="2020-01-30T00:00:00"/>
    <d v="1899-12-30T08:53:53"/>
    <x v="131"/>
    <s v="Incumplido"/>
    <s v="02:06"/>
    <x v="0"/>
    <s v="00:00"/>
    <s v="Cumplido"/>
    <d v="1899-12-30T00:00:00"/>
    <s v="Cumplido"/>
  </r>
  <r>
    <s v="INC000000520534"/>
    <s v="DEVICE HAS STOPPED RESPONDING TO POLLS. MTR_REGISTRADURIA-MUNICIPAL_PUERTO-ESCONDIDO_CORDOBA"/>
    <s v="CONECTIVIDAD WAN"/>
    <s v="Alta"/>
    <s v="Cerrado"/>
    <s v="RNEC-MONITOREO NIVEL 1"/>
    <s v="DIEGO ARMANDO ROMERO RODRIGUEZ"/>
    <m/>
    <m/>
    <x v="29"/>
    <x v="1463"/>
    <d v="2020-01-29T00:00:00"/>
    <d v="1899-12-30T09:29:38"/>
    <d v="2020-01-30T00:00:00"/>
    <d v="1899-12-30T10:46:39"/>
    <x v="131"/>
    <s v="Incumplido"/>
    <s v="25:17"/>
    <x v="0"/>
    <s v="00:00"/>
    <s v="Cumplido"/>
    <d v="1899-12-30T00:00:00"/>
    <s v="Cumplido"/>
  </r>
  <r>
    <s v="INC000000520536"/>
    <s v="DEVICE HAS STOPPED RESPONDING TO POLLS. MDE_REGISTRADURIA-MUNICIPAL_SABANALARGA_ANTIOQUIA"/>
    <s v="CONECTIVIDAD WAN"/>
    <s v="Alta"/>
    <s v="Cerrado"/>
    <s v="RNEC-MONITOREO NIVEL 1"/>
    <s v="GIAN CARLO TOVAR RAMIREZ"/>
    <m/>
    <m/>
    <x v="29"/>
    <x v="1470"/>
    <d v="2020-01-29T00:00:00"/>
    <d v="1899-12-30T09:34:38"/>
    <d v="2020-01-29T00:00:00"/>
    <d v="1899-12-30T10:13:09"/>
    <x v="124"/>
    <s v="Cumplido"/>
    <s v="00:38"/>
    <x v="0"/>
    <s v="00:00"/>
    <s v="Cumplido"/>
    <d v="1899-12-30T00:00:00"/>
    <s v="Cumplido"/>
  </r>
  <r>
    <s v="INC000000520561"/>
    <s v="DEVICE HAS STOPPED RESPONDING TO POLLS. BOG_REGISTRADURIA-MUNICIPAL_GACHETA_CUNDINAMARCA"/>
    <s v="CONECTIVIDAD WAN"/>
    <s v="Alta"/>
    <s v="Cerrado"/>
    <s v="RNEC-MONITOREO NIVEL 1"/>
    <s v="GIAN CARLO TOVAR RAMIREZ"/>
    <m/>
    <m/>
    <x v="29"/>
    <x v="1465"/>
    <d v="2020-01-29T00:00:00"/>
    <d v="1899-12-30T10:11:42"/>
    <d v="2020-01-29T00:00:00"/>
    <d v="1899-12-30T17:14:42"/>
    <x v="130"/>
    <s v="Incumplido"/>
    <s v="07:03"/>
    <x v="0"/>
    <s v="00:00"/>
    <s v="Cumplido"/>
    <d v="1899-12-30T00:00:00"/>
    <s v="Cumplido"/>
  </r>
  <r>
    <s v="INC000000520563"/>
    <s v="DEVICE HAS STOPPED RESPONDING TO POLLS. MDE_REGISTRADURIA-MUNICIPAL_ANZA_ANTIOQUIA"/>
    <s v="CONECTIVIDAD WAN"/>
    <s v="Alta"/>
    <s v="Cerrado"/>
    <s v="RNEC-MONITOREO NIVEL 1"/>
    <s v="MAGDA LISETHE DUQUE GAMBA"/>
    <m/>
    <m/>
    <x v="29"/>
    <x v="1471"/>
    <d v="2020-01-29T00:00:00"/>
    <d v="1899-12-30T10:16:43"/>
    <d v="2020-01-29T00:00:00"/>
    <d v="1899-12-30T15:20:39"/>
    <x v="129"/>
    <s v="Incumplido"/>
    <s v="05:00"/>
    <x v="0"/>
    <s v="00:00"/>
    <s v="Cumplido"/>
    <d v="1899-12-30T00:00:00"/>
    <s v="Cumplido"/>
  </r>
  <r>
    <s v="INC000000520569"/>
    <s v="DEVICE HAS STOPPED RESPONDING TO POLLS. UIB_REGISTRADURIA_MUN_NOVITA_CHOCO"/>
    <s v="CONECTIVIDAD WAN"/>
    <s v="Alta"/>
    <s v="Cerrado"/>
    <s v="RNEC-MONITOREO NIVEL 1"/>
    <s v="MAGDA LISETHE DUQUE GAMBA"/>
    <m/>
    <m/>
    <x v="29"/>
    <x v="1472"/>
    <d v="2020-01-29T00:00:00"/>
    <d v="1899-12-30T10:24:44"/>
    <d v="2020-01-29T00:00:00"/>
    <d v="1899-12-30T15:39:32"/>
    <x v="129"/>
    <s v="Incumplido"/>
    <s v="05:11"/>
    <x v="0"/>
    <s v="00:00"/>
    <s v="Cumplido"/>
    <d v="1899-12-30T00:00:00"/>
    <s v="Cumplido"/>
  </r>
  <r>
    <s v="INC000000520575"/>
    <s v="DEVICE HAS STOPPED RESPONDING TO POLLS. CZU_REGISTRADURIA-MUNICIPAL_COROSAL_SUCRE"/>
    <s v="CONECTIVIDAD WAN"/>
    <s v="Alta"/>
    <s v="Cerrado"/>
    <s v="RNEC-MONITOREO NIVEL 1"/>
    <s v="GIAN CARLO TOVAR RAMIREZ"/>
    <m/>
    <m/>
    <x v="29"/>
    <x v="1473"/>
    <d v="2020-01-29T00:00:00"/>
    <d v="1899-12-30T10:38:44"/>
    <d v="2020-01-29T00:00:00"/>
    <d v="1899-12-30T11:57:18"/>
    <x v="123"/>
    <s v="Cumplido"/>
    <s v="01:18"/>
    <x v="0"/>
    <s v="00:00"/>
    <s v="Cumplido"/>
    <d v="1899-12-30T00:00:00"/>
    <s v="Cumplido"/>
  </r>
  <r>
    <s v="INC000000520578"/>
    <s v="Usuario repota problemas con el correo, quedan en Bandeja de Salida."/>
    <s v="CORREO ELECTRÓNICO"/>
    <s v="Baja"/>
    <s v="Cerrado"/>
    <s v="RNEC-MESA NIVEL 1"/>
    <s v="DIEGO FERNANDO ARCINIEGAS GUALTEROS"/>
    <m/>
    <m/>
    <x v="29"/>
    <x v="1474"/>
    <d v="2020-01-29T00:00:00"/>
    <d v="1899-12-30T10:56:53"/>
    <d v="2020-01-29T00:00:00"/>
    <d v="1899-12-30T10:58:04"/>
    <x v="123"/>
    <s v="Cumplido"/>
    <s v="00:04"/>
    <x v="1"/>
    <s v="00:03"/>
    <s v="Cumplido"/>
    <d v="1899-12-30T00:03:06"/>
    <s v="Cumplido"/>
  </r>
  <r>
    <s v="INC000000520603"/>
    <s v="DEVICE HAS STOPPED RESPONDING TO POLLS. SKTJ_REGISTRADURIA-MUNICIPAL_CHIVOR_BOYACA"/>
    <s v="CONECTIVIDAD WAN"/>
    <s v="Alta"/>
    <s v="Cerrado"/>
    <s v="RNEC-MONITOREO NIVEL 1"/>
    <s v="DIEGO ARMANDO ROMERO RODRIGUEZ"/>
    <m/>
    <m/>
    <x v="29"/>
    <x v="1475"/>
    <d v="2020-01-29T00:00:00"/>
    <d v="1899-12-30T09:07:35"/>
    <d v="2020-01-30T00:00:00"/>
    <d v="1899-12-30T11:00:17"/>
    <x v="131"/>
    <s v="Incumplido"/>
    <s v="25:52"/>
    <x v="0"/>
    <s v="00:00"/>
    <s v="Cumplido"/>
    <d v="1899-12-30T00:00:00"/>
    <s v="Cumplido"/>
  </r>
  <r>
    <s v="INC000000520605"/>
    <s v="DEVICE HAS STOPPED RESPONDING TO POLLS. BOG_REGISTRADURIA-MUNICIPAL_GUATAVITA_CUNDINAMARCA"/>
    <s v="CONECTIVIDAD WAN"/>
    <s v="Alta"/>
    <s v="Cerrado"/>
    <s v="RNEC-MONITOREO NIVEL 1"/>
    <s v="MAGDA LISETHE DUQUE GAMBA"/>
    <m/>
    <m/>
    <x v="29"/>
    <x v="1460"/>
    <d v="2020-01-29T00:00:00"/>
    <d v="1899-12-30T09:10:35"/>
    <d v="2020-01-29T00:00:00"/>
    <d v="1899-12-30T15:48:44"/>
    <x v="129"/>
    <s v="Incumplido"/>
    <s v="06:33"/>
    <x v="0"/>
    <s v="00:00"/>
    <s v="Cumplido"/>
    <d v="1899-12-30T00:00:00"/>
    <s v="Cumplido"/>
  </r>
  <r>
    <s v="INC000000520612"/>
    <s v="DEVICE HAS STOPPED RESPONDING TO POLLS. CUC_REGISTRADURIA-MUNICIPAL_SALAZAR_NORTE-DE-SANTANDER"/>
    <s v="CONECTIVIDAD WAN"/>
    <s v="Alta"/>
    <s v="Cerrado"/>
    <s v="RNEC-MONITOREO NIVEL 1"/>
    <s v="DIEGO ARMANDO ROMERO RODRIGUEZ"/>
    <m/>
    <m/>
    <x v="29"/>
    <x v="1476"/>
    <d v="2020-01-29T00:00:00"/>
    <d v="1899-12-30T09:15:36"/>
    <d v="2020-01-30T00:00:00"/>
    <d v="1899-12-30T11:31:14"/>
    <x v="131"/>
    <s v="Incumplido"/>
    <s v="26:15"/>
    <x v="0"/>
    <s v="00:00"/>
    <s v="Cumplido"/>
    <d v="1899-12-30T00:00:00"/>
    <s v="Cumplido"/>
  </r>
  <r>
    <s v="INC000000520653"/>
    <s v="DEVICE HAS STOPPED RESPONDING TO POLLS. UIB_REGISTRADURIA_MEDIO_BAUDO"/>
    <s v="CONECTIVIDAD WAN"/>
    <s v="Alta"/>
    <s v="Cerrado"/>
    <s v="RNEC-MONITOREO NIVEL 1"/>
    <s v="MAGDA LISETHE DUQUE GAMBA"/>
    <m/>
    <m/>
    <x v="29"/>
    <x v="1477"/>
    <d v="2020-01-29T00:00:00"/>
    <d v="1899-12-30T10:03:41"/>
    <d v="2020-01-29T00:00:00"/>
    <d v="1899-12-30T16:04:00"/>
    <x v="129"/>
    <s v="Incumplido"/>
    <s v="05:55"/>
    <x v="0"/>
    <s v="00:00"/>
    <s v="Cumplido"/>
    <d v="1899-12-30T00:00:00"/>
    <s v="Cumplido"/>
  </r>
  <r>
    <s v="INC000000520663"/>
    <s v="DEVICE HAS STOPPED RESPONDING TO POLLS. BOG_REGISTRADURIA-MUNICIPAL_GAMA_CUNDINAMARCA"/>
    <s v="CONECTIVIDAD WAN"/>
    <s v="Alta"/>
    <s v="Cerrado"/>
    <s v="RNEC-MONITOREO NIVEL 1"/>
    <s v="ALBA YINET CORREDOR ESTEPA"/>
    <m/>
    <m/>
    <x v="29"/>
    <x v="1466"/>
    <d v="2020-01-29T00:00:00"/>
    <d v="1899-12-30T10:12:42"/>
    <d v="2020-01-29T00:00:00"/>
    <d v="1899-12-30T17:14:42"/>
    <x v="130"/>
    <s v="Incumplido"/>
    <s v="07:02"/>
    <x v="0"/>
    <s v="00:00"/>
    <s v="Cumplido"/>
    <d v="1899-12-30T00:00:00"/>
    <s v="Cumplido"/>
  </r>
  <r>
    <s v="INC000000520664"/>
    <s v="Intermitencia de Canal - Registraduria Bello - Antioquia"/>
    <s v="CONECTIVIDAD WAN"/>
    <s v="Alta"/>
    <s v="Cerrado"/>
    <s v="RNEC-NIVEL 2 WAN"/>
    <s v="ALEXANDER URQUIJO TIMARAN"/>
    <m/>
    <m/>
    <x v="29"/>
    <x v="1478"/>
    <d v="2020-01-29T00:00:00"/>
    <d v="1899-12-30T10:19:30"/>
    <d v="2020-01-30T00:00:00"/>
    <d v="1899-12-30T14:36:18"/>
    <x v="132"/>
    <s v="Incumplido"/>
    <s v="28:12"/>
    <x v="0"/>
    <s v="00:01"/>
    <s v="Cumplido"/>
    <d v="1899-12-30T00:05:40"/>
    <s v="Cumplido"/>
  </r>
  <r>
    <s v="INC000000520674"/>
    <s v="DEVICE HAS STOPPED RESPONDING TO POLLS. MVP_DELEGACION-DEPARTAM_VAUPES"/>
    <s v="CONECTIVIDAD WAN"/>
    <s v="Alta"/>
    <s v="Cerrado"/>
    <s v="RNEC-MONITOREO NIVEL 1"/>
    <s v="DIEGO ARMANDO ROMERO RODRIGUEZ"/>
    <m/>
    <m/>
    <x v="29"/>
    <x v="1479"/>
    <d v="2020-01-29T00:00:00"/>
    <d v="1899-12-30T10:20:10"/>
    <d v="2020-01-29T00:00:00"/>
    <d v="1899-12-30T11:58:37"/>
    <x v="123"/>
    <s v="Cumplido"/>
    <s v="01:38"/>
    <x v="0"/>
    <s v="00:00"/>
    <s v="Cumplido"/>
    <d v="1899-12-30T00:00:00"/>
    <s v="Cumplido"/>
  </r>
  <r>
    <s v="INC000000520675"/>
    <s v="Falla de Correo"/>
    <s v="CORREO ELECTRÓNICO"/>
    <s v="Media"/>
    <s v="Cerrado"/>
    <s v="RNEC-SOPORTE SITIO NIVEL 1"/>
    <s v="CRISTIAN DAVID PERILLA HERRERA"/>
    <m/>
    <m/>
    <x v="29"/>
    <x v="1480"/>
    <d v="2020-01-29T00:00:00"/>
    <d v="1899-12-30T10:23:58"/>
    <d v="2020-01-29T00:00:00"/>
    <d v="1899-12-30T10:38:00"/>
    <x v="124"/>
    <s v="Cumplido"/>
    <s v="00:16"/>
    <x v="1"/>
    <s v="00:02"/>
    <s v="Cumplido"/>
    <d v="1899-12-30T00:02:28"/>
    <s v="Cumplido"/>
  </r>
  <r>
    <s v="INC000000520704"/>
    <s v="DEVICE HAS STOPPED RESPONDING TO POLLS. MDE_REGISTRADURIA-MUNICIPAL_EBEJICO_ANTIOQUIA"/>
    <s v="CONECTIVIDAD WAN"/>
    <s v="Alta"/>
    <s v="Cerrado"/>
    <s v="RNEC-NIVEL 2 WAN"/>
    <s v="JORGE LUIS ROJAS DURAN"/>
    <m/>
    <m/>
    <x v="29"/>
    <x v="1471"/>
    <d v="2020-01-29T00:00:00"/>
    <d v="1899-12-30T10:16:43"/>
    <d v="2020-01-29T00:00:00"/>
    <d v="1899-12-30T11:40:39"/>
    <x v="123"/>
    <s v="Cumplido"/>
    <s v="01:23"/>
    <x v="0"/>
    <s v="00:00"/>
    <s v="Cumplido"/>
    <d v="1899-12-30T00:00:00"/>
    <s v="Cumplido"/>
  </r>
  <r>
    <s v="INC000000520714"/>
    <s v="problemas con la VPN"/>
    <s v="VPN SSL"/>
    <s v="Baja"/>
    <s v="Cerrado"/>
    <s v="RNEC-MESA NIVEL 1"/>
    <s v="DIEGO FERNANDO ARCINIEGAS GUALTEROS"/>
    <m/>
    <m/>
    <x v="29"/>
    <x v="1481"/>
    <d v="2020-01-29T00:00:00"/>
    <d v="1899-12-30T10:36:53"/>
    <d v="2020-01-29T00:00:00"/>
    <d v="1899-12-30T11:26:49"/>
    <x v="123"/>
    <s v="Cumplido"/>
    <s v="00:53"/>
    <x v="1"/>
    <s v="00:03"/>
    <s v="Cumplido"/>
    <d v="1899-12-30T00:03:18"/>
    <s v="Cumplido"/>
  </r>
  <r>
    <s v="INC000000520720"/>
    <s v="DEVICE HAS STOPPED RESPONDING TO POLLS. VUP_REGISTRADURIA-MUNICIPAL_CHIMICHAGUA_CESAR"/>
    <s v="CONECTIVIDAD WAN"/>
    <s v="Alta"/>
    <s v="Cerrado"/>
    <s v="RNEC-MONITOREO NIVEL 1"/>
    <s v="DIEGO ARMANDO ROMERO RODRIGUEZ"/>
    <m/>
    <m/>
    <x v="29"/>
    <x v="1482"/>
    <d v="2020-01-29T00:00:00"/>
    <d v="1899-12-30T10:49:45"/>
    <d v="2020-01-30T00:00:00"/>
    <d v="1899-12-30T11:39:25"/>
    <x v="131"/>
    <s v="Incumplido"/>
    <s v="24:49"/>
    <x v="0"/>
    <s v="00:00"/>
    <s v="Cumplido"/>
    <d v="1899-12-30T00:00:00"/>
    <s v="Cumplido"/>
  </r>
  <r>
    <s v="INC000000520724"/>
    <s v="problemas con el correo, requiere unas reglas"/>
    <s v="CORREO ELECTRÓNICO"/>
    <s v="Baja"/>
    <s v="Cerrado"/>
    <s v="RNEC-MESA NIVEL 1"/>
    <s v="DIEGO FERNANDO ARCINIEGAS GUALTEROS"/>
    <m/>
    <m/>
    <x v="29"/>
    <x v="1483"/>
    <d v="2020-01-29T00:00:00"/>
    <d v="1899-12-30T11:00:31"/>
    <d v="2020-01-29T00:00:00"/>
    <d v="1899-12-30T11:03:42"/>
    <x v="123"/>
    <s v="Cumplido"/>
    <s v="00:04"/>
    <x v="1"/>
    <s v="00:01"/>
    <s v="Cumplido"/>
    <d v="1899-12-30T00:01:29"/>
    <s v="Cumplido"/>
  </r>
  <r>
    <s v="INC000000520748"/>
    <s v="DEVICE HAS STOPPED RESPONDING TO POLLS. BOG_REGISTRADURIA-MUNICIPAL_EL-PENON_CUNDINAMARCA"/>
    <s v="CONECTIVIDAD WAN"/>
    <s v="Alta"/>
    <s v="Cerrado"/>
    <s v="RNEC-MONITOREO NIVEL 1"/>
    <s v="ALBA YINET CORREDOR ESTEPA"/>
    <m/>
    <m/>
    <x v="29"/>
    <x v="1484"/>
    <d v="2020-01-29T00:00:00"/>
    <d v="1899-12-30T11:34:51"/>
    <d v="2020-01-30T00:00:00"/>
    <d v="1899-12-30T08:44:53"/>
    <x v="131"/>
    <s v="Incumplido"/>
    <s v="04:44"/>
    <x v="0"/>
    <s v="00:00"/>
    <s v="Cumplido"/>
    <d v="1899-12-30T00:00:00"/>
    <s v="Cumplido"/>
  </r>
  <r>
    <s v="INC000000520772"/>
    <s v="DEVICE HAS STOPPED RESPONDING TO POLLS. VUP_REGISTRADURIA-MUNICIPAL_NABUZIMAKE_CESAR"/>
    <s v="CONECTIVIDAD WAN"/>
    <s v="Alta"/>
    <s v="Cerrado"/>
    <s v="RNEC-MONITOREO NIVEL 1"/>
    <s v="DIEGO ARMANDO ROMERO RODRIGUEZ"/>
    <m/>
    <m/>
    <x v="29"/>
    <x v="1485"/>
    <d v="2020-01-29T00:00:00"/>
    <d v="1899-12-30T12:10:55"/>
    <d v="2020-01-30T00:00:00"/>
    <d v="1899-12-30T11:59:41"/>
    <x v="131"/>
    <s v="Incumplido"/>
    <s v="23:48"/>
    <x v="0"/>
    <s v="00:00"/>
    <s v="Cumplido"/>
    <d v="1899-12-30T00:00:00"/>
    <s v="Cumplido"/>
  </r>
  <r>
    <s v="INC000000520779"/>
    <s v="DEVICE HAS STOPPED RESPONDING TO POLLS. UIB_REGISTRADURIA_MUN_SIPI_CHOCO"/>
    <s v="CONECTIVIDAD WAN"/>
    <s v="Alta"/>
    <s v="Cerrado"/>
    <s v="RNEC-MONITOREO NIVEL 1"/>
    <s v="GIAN CARLO TOVAR RAMIREZ"/>
    <m/>
    <m/>
    <x v="29"/>
    <x v="1486"/>
    <d v="2020-01-29T00:00:00"/>
    <d v="1899-12-30T12:20:56"/>
    <d v="2020-01-29T00:00:00"/>
    <d v="1899-12-30T15:00:36"/>
    <x v="129"/>
    <s v="Incumplido"/>
    <s v="02:39"/>
    <x v="0"/>
    <s v="00:00"/>
    <s v="Cumplido"/>
    <d v="1899-12-30T00:00:00"/>
    <s v="Cumplido"/>
  </r>
  <r>
    <s v="INC000000520784"/>
    <s v="DEVICE HAS STOPPED RESPONDING TO POLLS. BOG_REGISTRADURIA-MUNICIPAL_QUETAME_CUNDINAMARCA"/>
    <s v="CONECTIVIDAD WAN"/>
    <s v="Alta"/>
    <s v="Cerrado"/>
    <s v="RNEC-MONITOREO NIVEL 1"/>
    <s v="GIAN CARLO TOVAR RAMIREZ"/>
    <m/>
    <m/>
    <x v="29"/>
    <x v="1487"/>
    <d v="2020-01-29T00:00:00"/>
    <d v="1899-12-30T12:49:59"/>
    <d v="2020-01-29T00:00:00"/>
    <d v="1899-12-30T15:08:33"/>
    <x v="129"/>
    <s v="Incumplido"/>
    <s v="02:18"/>
    <x v="0"/>
    <s v="00:00"/>
    <s v="Cumplido"/>
    <d v="1899-12-30T00:00:00"/>
    <s v="Cumplido"/>
  </r>
  <r>
    <s v="INC000000520807"/>
    <s v="DEVICE HAS STOPPED RESPONDING TO POLLS. CUC_REGISTRADURIA-MUNICIPAL_GRAMALOTE_NORTE-DE-SANTANDER"/>
    <s v="CONECTIVIDAD WAN"/>
    <s v="Alta"/>
    <s v="Cerrado"/>
    <s v="RNEC-MONITOREO NIVEL 1"/>
    <s v="ALBA YINET CORREDOR ESTEPA"/>
    <m/>
    <m/>
    <x v="29"/>
    <x v="428"/>
    <d v="2020-01-29T00:00:00"/>
    <d v="1899-12-30T10:52:47"/>
    <d v="2020-01-29T00:00:00"/>
    <d v="1899-12-30T16:55:04"/>
    <x v="130"/>
    <s v="Cumplido"/>
    <s v="00:26"/>
    <x v="0"/>
    <s v="00:00"/>
    <s v="Cumplido"/>
    <d v="1899-12-30T00:00:00"/>
    <s v="Cumplido"/>
  </r>
  <r>
    <s v="INC000000520828"/>
    <s v="Funcioanrio reporta problemas de Red en el Equipo PMT"/>
    <s v="CONECTIVIDAD LAN"/>
    <s v="Baja"/>
    <s v="Cerrado"/>
    <s v="RNEC-MESA NIVEL 1"/>
    <s v="DIEGO FERNANDO ARCINIEGAS GUALTEROS"/>
    <m/>
    <m/>
    <x v="29"/>
    <x v="1488"/>
    <d v="2020-01-29T00:00:00"/>
    <d v="1899-12-30T11:24:47"/>
    <d v="2020-01-29T00:00:00"/>
    <d v="1899-12-30T11:26:02"/>
    <x v="123"/>
    <s v="Cumplido"/>
    <s v="00:03"/>
    <x v="1"/>
    <s v="00:02"/>
    <s v="Cumplido"/>
    <d v="1899-12-30T00:02:27"/>
    <s v="Cumplido"/>
  </r>
  <r>
    <s v="INC000000520830"/>
    <s v="DEVICE HAS STOPPED RESPONDING TO POLLS. BAQ_REGISTRADURIA-MUNICIPAL_BARANOA_ATLANTICO"/>
    <s v="CONECTIVIDAD WAN"/>
    <s v="Alta"/>
    <s v="Cerrado"/>
    <s v="RNEC-MONITOREO NIVEL 1"/>
    <s v="DIEGO ARMANDO ROMERO RODRIGUEZ"/>
    <m/>
    <m/>
    <x v="29"/>
    <x v="1489"/>
    <d v="2020-01-29T00:00:00"/>
    <d v="1899-12-30T11:25:50"/>
    <d v="2020-01-30T00:00:00"/>
    <d v="1899-12-30T12:12:55"/>
    <x v="131"/>
    <s v="Incumplido"/>
    <s v="24:47"/>
    <x v="0"/>
    <s v="00:00"/>
    <s v="Cumplido"/>
    <d v="1899-12-30T00:00:00"/>
    <s v="Cumplido"/>
  </r>
  <r>
    <s v="INC000000520839"/>
    <s v="DEVICE HAS STOPPED RESPONDING TO POLLS. FLA_REGISTRADURIA-MUNICIPAL_PUERTO-RICO_CAQUETA"/>
    <s v="CONECTIVIDAD WAN"/>
    <s v="Alta"/>
    <s v="Cerrado"/>
    <s v="RNEC-MONITOREO NIVEL 1"/>
    <s v="GIAN CARLO TOVAR RAMIREZ"/>
    <m/>
    <m/>
    <x v="29"/>
    <x v="1490"/>
    <d v="2020-01-29T00:00:00"/>
    <d v="1899-12-30T11:42:52"/>
    <d v="2020-01-29T00:00:00"/>
    <d v="1899-12-30T12:13:26"/>
    <x v="123"/>
    <s v="Cumplido"/>
    <s v="00:30"/>
    <x v="0"/>
    <s v="00:00"/>
    <s v="Cumplido"/>
    <d v="1899-12-30T00:00:00"/>
    <s v="Cumplido"/>
  </r>
  <r>
    <s v="INC000000520850"/>
    <s v="DEVICE HAS STOPPED RESPONDING TO POLLS. BAQ_REGISTRADURIA-MUNICIPAL_REPELON_ATLANTICO"/>
    <s v="CONECTIVIDAD WAN"/>
    <s v="Alta"/>
    <s v="Cerrado"/>
    <s v="RNEC-MONITOREO NIVEL 1"/>
    <s v="MAGDA LISETHE DUQUE GAMBA"/>
    <m/>
    <m/>
    <x v="29"/>
    <x v="1491"/>
    <d v="2020-01-29T00:00:00"/>
    <d v="1899-12-30T11:58:54"/>
    <d v="2020-01-29T00:00:00"/>
    <d v="1899-12-30T16:27:59"/>
    <x v="129"/>
    <s v="Incumplido"/>
    <s v="04:26"/>
    <x v="0"/>
    <s v="00:00"/>
    <s v="Cumplido"/>
    <d v="1899-12-30T00:00:00"/>
    <s v="Cumplido"/>
  </r>
  <r>
    <s v="INC000000520862"/>
    <s v="DEVICE HAS STOPPED RESPONDING TO POLLS. CHO_REGISTRADURIA_CHOCO_MEDIO_ATRATO"/>
    <s v="CONECTIVIDAD WAN"/>
    <s v="Alta"/>
    <s v="Cerrado"/>
    <s v="RNEC-MONITOREO NIVEL 1"/>
    <s v="GIAN CARLO TOVAR RAMIREZ"/>
    <m/>
    <m/>
    <x v="29"/>
    <x v="1492"/>
    <d v="2020-01-29T00:00:00"/>
    <d v="1899-12-30T12:08:55"/>
    <d v="2020-01-29T00:00:00"/>
    <d v="1899-12-30T15:18:22"/>
    <x v="129"/>
    <s v="Incumplido"/>
    <s v="03:09"/>
    <x v="0"/>
    <s v="00:00"/>
    <s v="Cumplido"/>
    <d v="1899-12-30T00:00:00"/>
    <s v="Cumplido"/>
  </r>
  <r>
    <s v="INC000000520879"/>
    <s v="DEVICE HAS STOPPED RESPONDING TO POLLS. EYP_REGISTRADURIA-MUNICIPAL_NUNCHIA_CASANARE"/>
    <s v="CONECTIVIDAD WAN"/>
    <s v="Alta"/>
    <s v="Cerrado"/>
    <s v="RNEC-MONITOREO NIVEL 1"/>
    <s v="DIEGO ARMANDO ROMERO RODRIGUEZ"/>
    <m/>
    <m/>
    <x v="29"/>
    <x v="1493"/>
    <d v="2020-01-29T00:00:00"/>
    <d v="1899-12-30T12:30:57"/>
    <d v="2020-01-30T00:00:00"/>
    <d v="1899-12-30T12:31:34"/>
    <x v="131"/>
    <s v="Incumplido"/>
    <s v="24:00"/>
    <x v="0"/>
    <s v="00:00"/>
    <s v="Cumplido"/>
    <d v="1899-12-30T00:00:00"/>
    <s v="Cumplido"/>
  </r>
  <r>
    <s v="INC000000520891"/>
    <s v="DEVICE HAS STOPPED RESPONDING TO POLLS. UIB_REGISTRADURIA_MUN_BOJAYA_CHOCO"/>
    <s v="CONECTIVIDAD WAN"/>
    <s v="Alta"/>
    <s v="Cerrado"/>
    <s v="RNEC-MONITOREO NIVEL 1"/>
    <s v="GIAN CARLO TOVAR RAMIREZ"/>
    <m/>
    <m/>
    <x v="29"/>
    <x v="1494"/>
    <d v="2020-01-29T00:00:00"/>
    <d v="1899-12-30T12:42:58"/>
    <d v="2020-01-29T00:00:00"/>
    <d v="1899-12-30T15:23:58"/>
    <x v="129"/>
    <s v="Incumplido"/>
    <s v="02:41"/>
    <x v="0"/>
    <s v="00:00"/>
    <s v="Cumplido"/>
    <d v="1899-12-30T00:00:00"/>
    <s v="Cumplido"/>
  </r>
  <r>
    <s v="INC000000520892"/>
    <s v="DEVICE HAS STOPPED RESPONDING TO POLLS. IBE_REGISTRADURIA-MUNICIPAL_VILLAHERMOSA_TOLIMA"/>
    <s v="CONECTIVIDAD WAN"/>
    <s v="Alta"/>
    <s v="Cerrado"/>
    <s v="RNEC-MONITOREO NIVEL 1"/>
    <s v="GIAN CARLO TOVAR RAMIREZ"/>
    <m/>
    <m/>
    <x v="29"/>
    <x v="1495"/>
    <d v="2020-01-29T00:00:00"/>
    <d v="1899-12-30T12:45:59"/>
    <d v="2020-01-29T00:00:00"/>
    <d v="1899-12-30T15:30:23"/>
    <x v="129"/>
    <s v="Incumplido"/>
    <s v="02:42"/>
    <x v="0"/>
    <s v="00:00"/>
    <s v="Cumplido"/>
    <d v="1899-12-30T00:00:00"/>
    <s v="Cumplido"/>
  </r>
  <r>
    <s v="INC000000520919"/>
    <s v="DEVICE HAS STOPPED RESPONDING TO POLLS. CTG_REGISTRADURIA-MUNICIPAL_SAN-JACINTO-DEL-CAUCA_BOLIVAR"/>
    <s v="CONECTIVIDAD WAN"/>
    <s v="Alta"/>
    <s v="Cerrado"/>
    <s v="RNEC-MONITOREO NIVEL 1"/>
    <s v="ALBA YINET CORREDOR ESTEPA"/>
    <m/>
    <m/>
    <x v="29"/>
    <x v="1489"/>
    <d v="2020-01-29T00:00:00"/>
    <d v="1899-12-30T11:25:50"/>
    <d v="2020-01-30T00:00:00"/>
    <d v="1899-12-30T08:50:52"/>
    <x v="131"/>
    <s v="Incumplido"/>
    <s v="04:27"/>
    <x v="0"/>
    <s v="00:00"/>
    <s v="Cumplido"/>
    <d v="1899-12-30T00:00:00"/>
    <s v="Cumplido"/>
  </r>
  <r>
    <s v="INC000000520930"/>
    <s v="DEVICE HAS STOPPED RESPONDING TO POLLS. MDE_REGISTRADURIA-MUNICIPAL_COPACABANA_ANTIOQUIA"/>
    <s v="CONECTIVIDAD WAN"/>
    <s v="Alta"/>
    <s v="Cerrado"/>
    <s v="RNEC-MONITOREO NIVEL 1"/>
    <s v="DIEGO ARMANDO ROMERO RODRIGUEZ"/>
    <m/>
    <m/>
    <x v="29"/>
    <x v="1496"/>
    <d v="2020-01-29T00:00:00"/>
    <d v="1899-12-30T11:43:52"/>
    <d v="2020-01-30T00:00:00"/>
    <d v="1899-12-30T12:45:27"/>
    <x v="131"/>
    <s v="Incumplido"/>
    <s v="25:01"/>
    <x v="0"/>
    <s v="00:00"/>
    <s v="Cumplido"/>
    <d v="1899-12-30T00:00:00"/>
    <s v="Cumplido"/>
  </r>
  <r>
    <s v="INC000000520934"/>
    <s v="DEVICE HAS STOPPED RESPONDING TO POLLS. SMR_REGISTRADURIA-MUNICIPAL_NUEVA-GRANADA_MAGDALENA"/>
    <s v="CONECTIVIDAD WAN"/>
    <s v="Alta"/>
    <s v="Cerrado"/>
    <s v="RNEC-MONITOREO NIVEL 1"/>
    <s v="MAGDA LISETHE DUQUE GAMBA"/>
    <m/>
    <m/>
    <x v="29"/>
    <x v="1497"/>
    <d v="2020-01-29T00:00:00"/>
    <d v="1899-12-30T11:49:52"/>
    <d v="2020-01-29T00:00:00"/>
    <d v="1899-12-30T16:37:02"/>
    <x v="129"/>
    <s v="Incumplido"/>
    <s v="04:43"/>
    <x v="0"/>
    <s v="00:00"/>
    <s v="Cumplido"/>
    <d v="1899-12-30T00:00:00"/>
    <s v="Cumplido"/>
  </r>
  <r>
    <s v="INC000000520936"/>
    <s v="DEVICE HAS STOPPED RESPONDING TO POLLS. SMR_REGISTRADURIA-MUNICIPAL_ARIGUANI_MAGDALENA"/>
    <s v="CONECTIVIDAD WAN"/>
    <s v="Alta"/>
    <s v="Cerrado"/>
    <s v="RNEC-MONITOREO NIVEL 1"/>
    <s v="GIAN CARLO TOVAR RAMIREZ"/>
    <m/>
    <m/>
    <x v="29"/>
    <x v="1498"/>
    <d v="2020-01-29T00:00:00"/>
    <d v="1899-12-30T11:50:52"/>
    <d v="2020-01-29T00:00:00"/>
    <d v="1899-12-30T15:34:57"/>
    <x v="129"/>
    <s v="Incumplido"/>
    <s v="03:44"/>
    <x v="0"/>
    <s v="00:00"/>
    <s v="Cumplido"/>
    <d v="1899-12-30T00:00:00"/>
    <s v="Cumplido"/>
  </r>
  <r>
    <s v="INC000000520942"/>
    <s v="DEVICE HAS STOPPED RESPONDING TO POLLS. CTG_REGISTRADURIA-MUNICIPAL_HATILLO-DE-LOBA_BOLIVAR"/>
    <s v="CONECTIVIDAD WAN"/>
    <s v="Alta"/>
    <s v="Cerrado"/>
    <s v="RNEC-MONITOREO NIVEL 1"/>
    <s v="DIEGO ARMANDO ROMERO RODRIGUEZ"/>
    <m/>
    <m/>
    <x v="29"/>
    <x v="1499"/>
    <d v="2020-01-29T00:00:00"/>
    <d v="1899-12-30T11:54:53"/>
    <d v="2020-01-30T00:00:00"/>
    <d v="1899-12-30T13:05:19"/>
    <x v="132"/>
    <s v="Incumplido"/>
    <s v="25:10"/>
    <x v="0"/>
    <s v="00:00"/>
    <s v="Cumplido"/>
    <d v="1899-12-30T00:00:00"/>
    <s v="Cumplido"/>
  </r>
  <r>
    <s v="INC000000520954"/>
    <s v="DEVICE HAS STOPPED RESPONDING TO POLLS. CLO_REGISTRADURIA-MUNICIPAL_ANDALUCIA_VALLE"/>
    <s v="CONECTIVIDAD WAN"/>
    <s v="Alta"/>
    <s v="Cerrado"/>
    <s v="RNEC-MONITOREO NIVEL 1"/>
    <s v="GIAN CARLO TOVAR RAMIREZ"/>
    <m/>
    <m/>
    <x v="29"/>
    <x v="1500"/>
    <d v="2020-01-29T00:00:00"/>
    <d v="1899-12-30T12:13:56"/>
    <d v="2020-01-29T00:00:00"/>
    <d v="1899-12-30T15:41:07"/>
    <x v="129"/>
    <s v="Incumplido"/>
    <s v="03:27"/>
    <x v="0"/>
    <s v="00:00"/>
    <s v="Cumplido"/>
    <d v="1899-12-30T00:00:00"/>
    <s v="Cumplido"/>
  </r>
  <r>
    <s v="INC000000520988"/>
    <s v="DEVICE HAS STOPPED RESPONDING TO POLLS. EYP_REGISTRADURIA-MUNICIPAL_HATO-COROZAL_CASANARE"/>
    <s v="CONECTIVIDAD WAN"/>
    <s v="Alta"/>
    <s v="Cerrado"/>
    <s v="RNEC-MONITOREO NIVEL 1"/>
    <s v="MAGDA LISETHE DUQUE GAMBA"/>
    <m/>
    <m/>
    <x v="29"/>
    <x v="1501"/>
    <d v="2020-01-29T00:00:00"/>
    <d v="1899-12-30T13:13:01"/>
    <d v="2020-01-30T00:00:00"/>
    <d v="1899-12-30T11:00:12"/>
    <x v="131"/>
    <s v="Incumplido"/>
    <s v="21:41"/>
    <x v="0"/>
    <s v="00:00"/>
    <s v="Cumplido"/>
    <d v="1899-12-30T00:00:00"/>
    <s v="Cumplido"/>
  </r>
  <r>
    <s v="INC000000520998"/>
    <s v="problemas con el Correo,"/>
    <s v="CORREO ELECTRÓNICO"/>
    <s v="Baja"/>
    <s v="Cerrado"/>
    <s v="RNEC-MESA NIVEL 1"/>
    <s v="DIEGO FERNANDO ARCINIEGAS GUALTEROS"/>
    <m/>
    <m/>
    <x v="29"/>
    <x v="1502"/>
    <d v="2020-01-29T00:00:00"/>
    <d v="1899-12-30T13:31:39"/>
    <d v="2020-01-29T00:00:00"/>
    <d v="1899-12-30T13:32:39"/>
    <x v="120"/>
    <s v="Cumplido"/>
    <s v="00:02"/>
    <x v="1"/>
    <s v="00:01"/>
    <s v="Cumplido"/>
    <d v="1899-12-30T00:02:29"/>
    <s v="Cumplido"/>
  </r>
  <r>
    <s v="INC000000521019"/>
    <s v="DEVICE HAS STOPPED RESPONDING TO POLLS. PSO_REGISTRADURIA-MUNICIPAL_LOS-ANDES_NARINO"/>
    <s v="CONECTIVIDAD WAN"/>
    <s v="Alta"/>
    <s v="Cerrado"/>
    <s v="RNEC-MONITOREO NIVEL 1"/>
    <s v="MAGDA LISETHE DUQUE GAMBA"/>
    <m/>
    <m/>
    <x v="29"/>
    <x v="1503"/>
    <d v="2020-01-29T00:00:00"/>
    <d v="1899-12-30T13:41:02"/>
    <d v="2020-01-29T00:00:00"/>
    <d v="1899-12-30T16:46:24"/>
    <x v="129"/>
    <s v="Incumplido"/>
    <s v="03:00"/>
    <x v="0"/>
    <s v="00:00"/>
    <s v="Cumplido"/>
    <d v="1899-12-30T00:00:00"/>
    <s v="Cumplido"/>
  </r>
  <r>
    <s v="INC000000521068"/>
    <s v="DEVICE HAS STOPPED RESPONDING TO POLLS. CZU_REGISTRADURIA-MUNICIPAL_PALMITO_SUCRE"/>
    <s v="CONECTIVIDAD WAN"/>
    <s v="Alta"/>
    <s v="Cerrado"/>
    <s v="RNEC-MONITOREO NIVEL 1"/>
    <s v="MAGDA LISETHE DUQUE GAMBA"/>
    <m/>
    <m/>
    <x v="29"/>
    <x v="1504"/>
    <d v="2020-01-29T00:00:00"/>
    <d v="1899-12-30T14:35:07"/>
    <d v="2020-01-29T00:00:00"/>
    <d v="1899-12-30T16:51:47"/>
    <x v="129"/>
    <s v="Incumplido"/>
    <s v="02:13"/>
    <x v="0"/>
    <s v="00:00"/>
    <s v="Cumplido"/>
    <d v="1899-12-30T00:00:00"/>
    <s v="Cumplido"/>
  </r>
  <r>
    <s v="INC000000521137"/>
    <s v="Falla de Mtablet"/>
    <s v="INTERNET MÓVIL"/>
    <s v="Media"/>
    <s v="Cerrado"/>
    <s v="RNEC-MESA NIVEL 1"/>
    <s v="CINDY PAOLA RUIZ NIÑO"/>
    <m/>
    <m/>
    <x v="29"/>
    <x v="1505"/>
    <d v="2020-01-29T00:00:00"/>
    <d v="1899-12-30T14:42:06"/>
    <d v="2020-01-29T00:00:00"/>
    <d v="1899-12-30T15:16:55"/>
    <x v="129"/>
    <s v="Cumplido"/>
    <s v="00:37"/>
    <x v="1"/>
    <s v="00:03"/>
    <s v="Cumplido"/>
    <d v="1899-12-30T00:01:41"/>
    <s v="Cumplido"/>
  </r>
  <r>
    <s v="INC000000521166"/>
    <s v="DEVICE HAS STOPPED RESPONDING TO POLLS. SMR_REGISTRADURIA-MUNICIPAL_PIJINO-DEL-CARMEN_MAGDALENA"/>
    <s v="CONECTIVIDAD WAN"/>
    <s v="Alta"/>
    <s v="Cerrado"/>
    <s v="RNEC-MONITOREO NIVEL 1"/>
    <s v="ALBA YINET CORREDOR ESTEPA"/>
    <m/>
    <m/>
    <x v="29"/>
    <x v="1506"/>
    <d v="2020-01-29T00:00:00"/>
    <d v="1899-12-30T15:06:14"/>
    <d v="2020-01-30T00:00:00"/>
    <d v="1899-12-30T09:20:42"/>
    <x v="131"/>
    <s v="Cumplido"/>
    <s v="01:56"/>
    <x v="0"/>
    <s v="00:00"/>
    <s v="Cumplido"/>
    <d v="1899-12-30T00:00:00"/>
    <s v="Cumplido"/>
  </r>
  <r>
    <s v="INC000000521196"/>
    <s v="DEVICE HAS STOPPED RESPONDING TO POLLS. CTG_REGISTRADURIA-AUXILIAR-3_CARTAGENA_BOLIVAR"/>
    <s v="CONECTIVIDAD WAN"/>
    <s v="Alta"/>
    <s v="Cerrado"/>
    <s v="RNEC-MONITOREO NIVEL 1"/>
    <s v="ALBA YINET CORREDOR ESTEPA"/>
    <m/>
    <m/>
    <x v="29"/>
    <x v="1507"/>
    <d v="2020-01-29T00:00:00"/>
    <d v="1899-12-30T16:09:22"/>
    <d v="2020-01-30T00:00:00"/>
    <d v="1899-12-30T08:41:39"/>
    <x v="131"/>
    <s v="Cumplido"/>
    <s v="01:08"/>
    <x v="0"/>
    <s v="00:00"/>
    <s v="Cumplido"/>
    <d v="1899-12-30T00:00:00"/>
    <s v="Cumplido"/>
  </r>
  <r>
    <s v="INC000000521197"/>
    <s v="DEVICE HAS STOPPED RESPONDING TO POLLS. CTG_REGISTRADURIA-MUNICIPAL_SAN-JUAN-DE-NEPOMUCENO_BOLIVAR"/>
    <s v="CONECTIVIDAD WAN"/>
    <s v="Alta"/>
    <s v="Cerrado"/>
    <s v="RNEC-MONITOREO NIVEL 1"/>
    <s v="ALBA YINET CORREDOR ESTEPA"/>
    <m/>
    <m/>
    <x v="29"/>
    <x v="1507"/>
    <d v="2020-01-29T00:00:00"/>
    <d v="1899-12-30T16:09:22"/>
    <d v="2020-01-30T00:00:00"/>
    <d v="1899-12-30T08:38:10"/>
    <x v="131"/>
    <s v="Cumplido"/>
    <s v="01:20"/>
    <x v="0"/>
    <s v="00:00"/>
    <s v="Cumplido"/>
    <d v="1899-12-30T00:00:00"/>
    <s v="Cumplido"/>
  </r>
  <r>
    <s v="INC000000521199"/>
    <s v="DEVICE HAS STOPPED RESPONDING TO POLLS. BOG_REGISTRADURIA-MUNICIPAL_JERUSALEN_CUNDINAMARCA"/>
    <s v="CONECTIVIDAD WAN"/>
    <s v="Alta"/>
    <s v="Cerrado"/>
    <s v="RNEC-MONITOREO NIVEL 1"/>
    <s v="GIAN CARLO TOVAR RAMIREZ"/>
    <m/>
    <m/>
    <x v="29"/>
    <x v="1508"/>
    <d v="2020-01-29T00:00:00"/>
    <d v="1899-12-30T16:10:22"/>
    <d v="2020-01-29T00:00:00"/>
    <d v="1899-12-30T17:01:25"/>
    <x v="130"/>
    <s v="Cumplido"/>
    <s v="00:48"/>
    <x v="0"/>
    <s v="00:00"/>
    <s v="Cumplido"/>
    <d v="1899-12-30T00:00:00"/>
    <s v="Cumplido"/>
  </r>
  <r>
    <s v="INC000000521215"/>
    <s v="DEVICE HAS STOPPED RESPONDING TO POLLS. VVC_REGISTRADURIA-MUNICIPAL_CABUYARO_META"/>
    <s v="CONECTIVIDAD WAN"/>
    <s v="Alta"/>
    <s v="Cerrado"/>
    <s v="RNEC-MONITOREO NIVEL 1"/>
    <s v="MAGDA LISETHE DUQUE GAMBA"/>
    <m/>
    <m/>
    <x v="29"/>
    <x v="1509"/>
    <d v="2020-01-29T00:00:00"/>
    <d v="1899-12-30T14:21:06"/>
    <d v="2020-01-29T00:00:00"/>
    <d v="1899-12-30T17:25:47"/>
    <x v="130"/>
    <s v="Incumplido"/>
    <s v="03:01"/>
    <x v="0"/>
    <s v="00:00"/>
    <s v="Cumplido"/>
    <d v="1899-12-30T00:00:00"/>
    <s v="Cumplido"/>
  </r>
  <r>
    <s v="INC000000521235"/>
    <s v="DEVICE HAS STOPPED RESPONDING TO POLLS. BAQ_REG.AUXIL_LA-PAZ_ATLANTICO"/>
    <s v="CONECTIVIDAD WAN"/>
    <s v="Alta"/>
    <s v="Cerrado"/>
    <s v="RNEC-MONITOREO NIVEL 1"/>
    <s v="MAGDA LISETHE DUQUE GAMBA"/>
    <m/>
    <m/>
    <x v="29"/>
    <x v="1510"/>
    <d v="2020-01-29T00:00:00"/>
    <d v="1899-12-30T15:11:15"/>
    <d v="2020-01-29T00:00:00"/>
    <d v="1899-12-30T15:31:18"/>
    <x v="129"/>
    <s v="Cumplido"/>
    <s v="00:16"/>
    <x v="0"/>
    <s v="00:00"/>
    <s v="Cumplido"/>
    <d v="1899-12-30T00:00:00"/>
    <s v="Cumplido"/>
  </r>
  <r>
    <s v="INC000000521252"/>
    <s v="DEVICE HAS STOPPED RESPONDING TO POLLS. MDE_REGISTRADURIA-MUNICIPAL_AMALFI_ANTIOQUIA"/>
    <s v="CONECTIVIDAD WAN"/>
    <s v="Alta"/>
    <s v="Cerrado"/>
    <s v="RNEC-MONITOREO NIVEL 1"/>
    <s v="ALBA YINET CORREDOR ESTEPA"/>
    <m/>
    <m/>
    <x v="29"/>
    <x v="1511"/>
    <d v="2020-01-29T00:00:00"/>
    <d v="1899-12-30T15:32:17"/>
    <d v="2020-01-30T00:00:00"/>
    <d v="1899-12-30T09:54:29"/>
    <x v="131"/>
    <s v="Cumplido"/>
    <s v="00:29"/>
    <x v="0"/>
    <s v="00:00"/>
    <s v="Cumplido"/>
    <d v="1899-12-30T00:00:00"/>
    <s v="Cumplido"/>
  </r>
  <r>
    <s v="INC000000521261"/>
    <s v="DEVICE HAS STOPPED RESPONDING TO POLLS. MDE_REGISTRADURIA_MUN_VIGIA_FUERTE_ANTIOQUIA"/>
    <s v="CONECTIVIDAD WAN"/>
    <s v="Alta"/>
    <s v="Cerrado"/>
    <s v="RNEC-MONITOREO NIVEL 1"/>
    <s v="GIAN CARLO TOVAR RAMIREZ"/>
    <m/>
    <m/>
    <x v="29"/>
    <x v="1512"/>
    <d v="2020-01-29T00:00:00"/>
    <d v="1899-12-30T15:47:19"/>
    <d v="2020-01-30T00:00:00"/>
    <d v="1899-12-30T12:24:52"/>
    <x v="131"/>
    <s v="Cumplido"/>
    <s v="01:07"/>
    <x v="0"/>
    <s v="00:00"/>
    <s v="Cumplido"/>
    <d v="1899-12-30T00:00:00"/>
    <s v="Cumplido"/>
  </r>
  <r>
    <s v="INC000000521262"/>
    <s v="DEVICE HAS STOPPED RESPONDING TO POLLS. FLA_REGISTRADURIA-MUNICIPAL_MORELIA_CAQUETA"/>
    <s v="CONECTIVIDAD WAN"/>
    <s v="Alta"/>
    <s v="Cerrado"/>
    <s v="RNEC-MONITOREO NIVEL 1"/>
    <s v="ALBA YINET CORREDOR ESTEPA"/>
    <m/>
    <m/>
    <x v="29"/>
    <x v="1512"/>
    <d v="2020-01-29T00:00:00"/>
    <d v="1899-12-30T15:47:19"/>
    <d v="2020-01-30T00:00:00"/>
    <d v="1899-12-30T09:49:21"/>
    <x v="131"/>
    <s v="Cumplido"/>
    <s v="01:47"/>
    <x v="0"/>
    <s v="00:00"/>
    <s v="Cumplido"/>
    <d v="1899-12-30T00:00:00"/>
    <s v="Cumplido"/>
  </r>
  <r>
    <s v="INC000000521284"/>
    <s v="DEVICE HAS STOPPED RESPONDING TO POLLS. BOG_REGISTRADURIA-MUNICIPAL_SILVANIA_CUNDINAMARCA"/>
    <s v="CONECTIVIDAD WAN"/>
    <s v="Alta"/>
    <s v="Cerrado"/>
    <s v="RNEC-MONITOREO NIVEL 1"/>
    <s v="DIEGO ARMANDO ROMERO RODRIGUEZ"/>
    <m/>
    <m/>
    <x v="29"/>
    <x v="1513"/>
    <d v="2020-01-29T00:00:00"/>
    <d v="1899-12-30T16:23:24"/>
    <d v="2020-01-30T00:00:00"/>
    <d v="1899-12-30T15:06:51"/>
    <x v="133"/>
    <s v="Incumplido"/>
    <s v="22:43"/>
    <x v="0"/>
    <s v="00:00"/>
    <s v="Cumplido"/>
    <d v="1899-12-30T00:00:00"/>
    <s v="Cumplido"/>
  </r>
  <r>
    <s v="INC000000521286"/>
    <s v="DEVICE HAS STOPPED RESPONDING TO POLLS. CTG_REGISTRADURIA-MUNICIPAL_MAHATES_BOLIVAR"/>
    <s v="CONECTIVIDAD WAN"/>
    <s v="Alta"/>
    <s v="Cerrado"/>
    <s v="RNEC-MONITOREO NIVEL 1"/>
    <s v="ALBA YINET CORREDOR ESTEPA"/>
    <m/>
    <m/>
    <x v="29"/>
    <x v="1514"/>
    <d v="2020-01-29T00:00:00"/>
    <d v="1899-12-30T16:28:25"/>
    <d v="2020-01-30T00:00:00"/>
    <d v="1899-12-30T09:46:18"/>
    <x v="131"/>
    <s v="Cumplido"/>
    <s v="00:59"/>
    <x v="0"/>
    <s v="00:00"/>
    <s v="Cumplido"/>
    <d v="1899-12-30T00:00:00"/>
    <s v="Cumplido"/>
  </r>
  <r>
    <s v="INC000000521292"/>
    <s v="DEVICE HAS STOPPED RESPONDING TO POLLS. CTG_REGISTRADURIA-MUNICIPAL_BARRANCO-DE-LOBA_BOLIVAR"/>
    <s v="CONECTIVIDAD WAN"/>
    <s v="Alta"/>
    <s v="Cerrado"/>
    <s v="RNEC-MONITOREO NIVEL 1"/>
    <s v="ALBA YINET CORREDOR ESTEPA"/>
    <m/>
    <m/>
    <x v="29"/>
    <x v="341"/>
    <d v="2020-01-29T00:00:00"/>
    <d v="1899-12-30T16:34:26"/>
    <d v="2020-01-30T00:00:00"/>
    <d v="1899-12-30T08:30:34"/>
    <x v="131"/>
    <s v="Cumplido"/>
    <s v="00:36"/>
    <x v="0"/>
    <s v="00:00"/>
    <s v="Cumplido"/>
    <d v="1899-12-30T00:00:00"/>
    <s v="Cumplido"/>
  </r>
  <r>
    <s v="INC000000521298"/>
    <s v="Falla de Navegación"/>
    <s v="CONECTIVIDAD LAN"/>
    <s v="Media"/>
    <s v="Cerrado"/>
    <s v="RNEC-SOPORTE SITIO NIVEL 1"/>
    <s v="CRISTIAN DAVID PERILLA HERRERA"/>
    <m/>
    <m/>
    <x v="29"/>
    <x v="1515"/>
    <d v="2020-01-29T00:00:00"/>
    <d v="1899-12-30T16:45:41"/>
    <d v="2020-01-30T00:00:00"/>
    <d v="1899-12-30T14:39:37"/>
    <x v="132"/>
    <s v="Cumplido"/>
    <s v="00:49"/>
    <x v="1"/>
    <s v="00:02"/>
    <s v="Cumplido"/>
    <d v="1899-12-30T00:01:33"/>
    <s v="Cumplido"/>
  </r>
  <r>
    <s v="INC000000521305"/>
    <s v="Usuaria reporta problemas con el equipo PMt de Red"/>
    <s v="CONECTIVIDAD LAN"/>
    <s v="Baja"/>
    <s v="Cerrado"/>
    <s v="RNEC-MESA NIVEL 1"/>
    <s v="DIEGO FERNANDO ARCINIEGAS GUALTEROS"/>
    <m/>
    <m/>
    <x v="29"/>
    <x v="1516"/>
    <d v="2020-01-29T00:00:00"/>
    <d v="1899-12-30T15:38:19"/>
    <d v="2020-01-29T00:00:00"/>
    <d v="1899-12-30T15:39:50"/>
    <x v="129"/>
    <s v="Cumplido"/>
    <s v="00:03"/>
    <x v="1"/>
    <s v="00:02"/>
    <s v="Cumplido"/>
    <d v="1899-12-30T00:01:56"/>
    <s v="Cumplido"/>
  </r>
  <r>
    <s v="INC000000521348"/>
    <s v="DEVICE HAS STOPPED RESPONDING TO POLLS. NVA_REGISTRADURIA-MUNICIPAL_ELIAS_HUILA"/>
    <s v="CONECTIVIDAD WAN"/>
    <s v="Alta"/>
    <s v="Cerrado"/>
    <s v="RNEC-MONITOREO NIVEL 1"/>
    <s v="ALBA YINET CORREDOR ESTEPA"/>
    <m/>
    <m/>
    <x v="29"/>
    <x v="1517"/>
    <d v="2020-01-29T00:00:00"/>
    <d v="1899-12-30T16:12:22"/>
    <d v="2020-01-30T00:00:00"/>
    <d v="1899-12-30T08:35:17"/>
    <x v="131"/>
    <s v="Cumplido"/>
    <s v="01:05"/>
    <x v="0"/>
    <s v="00:00"/>
    <s v="Cumplido"/>
    <d v="1899-12-30T00:00:00"/>
    <s v="Cumplido"/>
  </r>
  <r>
    <s v="INC000000521349"/>
    <s v="DEVICE HAS STOPPED RESPONDING TO POLLS. BOG_REGISTRADURIA-MUNICIPAL_TOCAIMA_CUNDINAMARCA"/>
    <s v="CONECTIVIDAD WAN"/>
    <s v="Alta"/>
    <s v="Cerrado"/>
    <s v="RNEC-MONITOREO NIVEL 1"/>
    <s v="MAGDA LISETHE DUQUE GAMBA"/>
    <m/>
    <m/>
    <x v="29"/>
    <x v="1517"/>
    <d v="2020-01-29T00:00:00"/>
    <d v="1899-12-30T16:12:22"/>
    <d v="2020-01-29T00:00:00"/>
    <d v="1899-12-30T17:47:46"/>
    <x v="130"/>
    <s v="Cumplido"/>
    <s v="01:33"/>
    <x v="0"/>
    <s v="00:00"/>
    <s v="Cumplido"/>
    <d v="1899-12-30T00:00:00"/>
    <s v="Cumplido"/>
  </r>
  <r>
    <s v="INC000000521350"/>
    <s v="RE: Morpho Tablet Puerto Boyacá"/>
    <s v="INTERNET MÓVIL"/>
    <s v="Baja"/>
    <s v="Cerrado"/>
    <s v="RNEC-MESA NIVEL 1"/>
    <s v="CINDY PAOLA RUIZ NIÑO"/>
    <m/>
    <m/>
    <x v="29"/>
    <x v="1518"/>
    <d v="2020-01-29T00:00:00"/>
    <d v="1899-12-30T16:15:27"/>
    <d v="2020-01-29T00:00:00"/>
    <d v="1899-12-30T17:33:15"/>
    <x v="130"/>
    <s v="Cumplido"/>
    <s v="01:19"/>
    <x v="2"/>
    <s v="00:01"/>
    <s v="Cumplido"/>
    <d v="1899-12-30T00:01:13"/>
    <s v="Cumplido"/>
  </r>
  <r>
    <s v="INC000000521363"/>
    <s v="RE: solicitud PRENSA PLUS"/>
    <s v="CONECTIVIDAD LAN"/>
    <s v="Media"/>
    <s v="Cerrado"/>
    <s v="RNEC-SOPORTE SITIO NIVEL 1"/>
    <s v="LUIS ANTONIO SANTAMARIA GOMEZ"/>
    <m/>
    <m/>
    <x v="29"/>
    <x v="1519"/>
    <d v="2020-01-29T00:00:00"/>
    <d v="1899-12-30T16:33:46"/>
    <d v="2020-01-29T00:00:00"/>
    <d v="1899-12-30T17:46:47"/>
    <x v="130"/>
    <s v="Cumplido"/>
    <s v="01:15"/>
    <x v="2"/>
    <s v="00:02"/>
    <s v="Cumplido"/>
    <d v="1899-12-30T00:01:56"/>
    <s v="Cumplido"/>
  </r>
  <r>
    <s v="INC000000521366"/>
    <s v="DEVICE HAS STOPPED RESPONDING TO POLLS. BGA_REGISTRADURIA-MUNICIPAL_LOS-SANTOS_SANTANDER"/>
    <s v="CONECTIVIDAD WAN"/>
    <s v="Alta"/>
    <s v="Cerrado"/>
    <s v="RNEC-MONITOREO NIVEL 1"/>
    <s v="ALBA YINET CORREDOR ESTEPA"/>
    <m/>
    <m/>
    <x v="29"/>
    <x v="341"/>
    <d v="2020-01-29T00:00:00"/>
    <d v="1899-12-30T16:34:26"/>
    <d v="2020-01-30T00:00:00"/>
    <d v="1899-12-30T08:28:59"/>
    <x v="131"/>
    <s v="Cumplido"/>
    <s v="01:14"/>
    <x v="0"/>
    <s v="00:00"/>
    <s v="Cumplido"/>
    <d v="1899-12-30T00:00:00"/>
    <s v="Cumplido"/>
  </r>
  <r>
    <s v="INC000000521370"/>
    <s v="DEVICE HAS STOPPED RESPONDING TO POLLS. MDE_REGISTRADURIA-MUNICIPAL_SOPETRAN_ANTIOQUIA"/>
    <s v="CONECTIVIDAD WAN"/>
    <s v="Alta"/>
    <s v="Cerrado"/>
    <s v="RNEC-MONITOREO NIVEL 1"/>
    <s v="DIEGO ARMANDO ROMERO RODRIGUEZ"/>
    <m/>
    <m/>
    <x v="29"/>
    <x v="1520"/>
    <d v="2020-01-29T00:00:00"/>
    <d v="1899-12-30T16:36:28"/>
    <d v="2020-01-30T00:00:00"/>
    <d v="1899-12-30T16:14:57"/>
    <x v="134"/>
    <s v="Incumplido"/>
    <s v="23:38"/>
    <x v="0"/>
    <s v="00:00"/>
    <s v="Cumplido"/>
    <d v="1899-12-30T00:00:00"/>
    <s v="Cumplido"/>
  </r>
  <r>
    <s v="INC000000521402"/>
    <s v="DEVICE HAS STOPPED RESPONDING TO POLLS. BOG_REGISTRADURIA-MUNICIPAL_ANAPOIMA_CUNDINAMARCA"/>
    <s v="CONECTIVIDAD WAN"/>
    <s v="Alta"/>
    <s v="Cerrado"/>
    <s v="RNEC-MONITOREO NIVEL 1"/>
    <s v="DIEGO ARMANDO ROMERO RODRIGUEZ"/>
    <m/>
    <m/>
    <x v="29"/>
    <x v="1517"/>
    <d v="2020-01-29T00:00:00"/>
    <d v="1899-12-30T16:12:22"/>
    <d v="2020-01-30T00:00:00"/>
    <d v="1899-12-30T16:30:19"/>
    <x v="134"/>
    <s v="Incumplido"/>
    <s v="24:17"/>
    <x v="0"/>
    <s v="00:00"/>
    <s v="Cumplido"/>
    <d v="1899-12-30T00:00:00"/>
    <s v="Cumplido"/>
  </r>
  <r>
    <s v="INC000000521403"/>
    <s v="DEVICE HAS STOPPED RESPONDING TO POLLS. BOG_REGISTRADURIA-MUNICIPAL_APULO_CUNDINAMARCA"/>
    <s v="CONECTIVIDAD WAN"/>
    <s v="Alta"/>
    <s v="Cerrado"/>
    <s v="RNEC-MONITOREO NIVEL 1"/>
    <s v="DIEGO ARMANDO ROMERO RODRIGUEZ"/>
    <m/>
    <m/>
    <x v="29"/>
    <x v="1517"/>
    <d v="2020-01-29T00:00:00"/>
    <d v="1899-12-30T16:12:22"/>
    <d v="2020-01-30T00:00:00"/>
    <d v="1899-12-30T17:04:51"/>
    <x v="134"/>
    <s v="Incumplido"/>
    <s v="24:52"/>
    <x v="0"/>
    <s v="00:00"/>
    <s v="Cumplido"/>
    <d v="1899-12-30T00:00:00"/>
    <s v="Cumplido"/>
  </r>
  <r>
    <s v="INC000000521409"/>
    <s v="DEVICE HAS STOPPED RESPONDING TO POLLS. MDE_REGISTRADURIA-MUNICIPAL_URAMITA_ANTIOQUIA"/>
    <s v="CONECTIVIDAD WAN"/>
    <s v="Alta"/>
    <s v="Cerrado"/>
    <s v="RNEC-MONITOREO NIVEL 1"/>
    <s v="MAGDA LISETHE DUQUE GAMBA"/>
    <m/>
    <m/>
    <x v="29"/>
    <x v="1521"/>
    <d v="2020-01-29T00:00:00"/>
    <d v="1899-12-30T16:18:22"/>
    <d v="2020-01-30T00:00:00"/>
    <d v="1899-12-30T09:06:07"/>
    <x v="131"/>
    <s v="Cumplido"/>
    <s v="01:34"/>
    <x v="0"/>
    <s v="00:00"/>
    <s v="Cumplido"/>
    <d v="1899-12-30T00:00:00"/>
    <s v="Cumplido"/>
  </r>
  <r>
    <s v="INC000000521411"/>
    <s v="DEVICE HAS STOPPED RESPONDING TO POLLS. PSO_REGISTRADURIA-MUNICIPAL_BELEN_NARINO"/>
    <s v="CONECTIVIDAD WAN"/>
    <s v="Alta"/>
    <s v="Cerrado"/>
    <s v="RNEC-NIVEL 2 WAN"/>
    <s v="JORGE LUIS ROJAS DURAN"/>
    <m/>
    <m/>
    <x v="29"/>
    <x v="1522"/>
    <d v="2020-01-29T00:00:00"/>
    <d v="1899-12-30T16:19:23"/>
    <d v="2020-01-30T00:00:00"/>
    <d v="1899-12-30T13:53:21"/>
    <x v="132"/>
    <s v="Incumplido"/>
    <s v="21:33"/>
    <x v="0"/>
    <s v="00:00"/>
    <s v="Cumplido"/>
    <d v="1899-12-30T00:00:00"/>
    <s v="Cumplido"/>
  </r>
  <r>
    <s v="INC000000521416"/>
    <s v="DEVICE HAS STOPPED RESPONDING TO POLLS. BOG_REGISTRADURIA-MUNICIPAL_GUASCA_CUNDINAMARCA"/>
    <s v="CONECTIVIDAD WAN"/>
    <s v="Alta"/>
    <s v="Cerrado"/>
    <s v="RNEC-MONITOREO NIVEL 1"/>
    <s v="ALBA YINET CORREDOR ESTEPA"/>
    <m/>
    <m/>
    <x v="29"/>
    <x v="1523"/>
    <d v="2020-01-29T00:00:00"/>
    <d v="1899-12-30T16:26:25"/>
    <d v="2020-01-30T00:00:00"/>
    <d v="1899-12-30T08:32:57"/>
    <x v="131"/>
    <s v="Cumplido"/>
    <s v="01:32"/>
    <x v="0"/>
    <s v="00:00"/>
    <s v="Cumplido"/>
    <d v="1899-12-30T00:00:00"/>
    <s v="Cumplido"/>
  </r>
  <r>
    <s v="INC000000521418"/>
    <s v="DEVICE HAS STOPPED RESPONDING TO POLLS. BOG_REGISTRADURIA-MUNICIPAL_TIBACUY_CUNDINAMARCA"/>
    <s v="CONECTIVIDAD WAN"/>
    <s v="Alta"/>
    <s v="Cerrado"/>
    <s v="RNEC-MONITOREO NIVEL 1"/>
    <s v="DIEGO ARMANDO ROMERO RODRIGUEZ"/>
    <m/>
    <m/>
    <x v="29"/>
    <x v="1524"/>
    <d v="2020-01-29T00:00:00"/>
    <d v="1899-12-30T16:30:25"/>
    <d v="2020-01-30T00:00:00"/>
    <d v="1899-12-30T17:26:14"/>
    <x v="134"/>
    <s v="Incumplido"/>
    <s v="24:55"/>
    <x v="0"/>
    <s v="00:00"/>
    <s v="Cumplido"/>
    <d v="1899-12-30T00:00:00"/>
    <s v="Cumplido"/>
  </r>
  <r>
    <s v="INC000000521537"/>
    <s v="DEVICE HAS STOPPED RESPONDING TO POLLS. MVP_DELEGACION-DEPARTAM_VAUPES"/>
    <s v="CONECTIVIDAD WAN"/>
    <s v="Alta"/>
    <s v="Cerrado"/>
    <s v="RNEC-MONITOREO NIVEL 1"/>
    <s v="MAGDA LISETHE DUQUE GAMBA"/>
    <m/>
    <m/>
    <x v="29"/>
    <x v="1525"/>
    <d v="2020-01-29T00:00:00"/>
    <d v="1899-12-30T17:53:35"/>
    <d v="2020-01-30T00:00:00"/>
    <d v="1899-12-30T08:41:18"/>
    <x v="131"/>
    <s v="Cumplido"/>
    <s v="00:08"/>
    <x v="0"/>
    <s v="00:00"/>
    <s v="Cumplido"/>
    <d v="1899-12-30T00:00:00"/>
    <s v="Cumplido"/>
  </r>
  <r>
    <s v="INC000000521644"/>
    <s v="DEVICE HAS STOPPED RESPONDING TO POLLS. PDA_DELEGACION-DEPARTAMENTAL_GUAINIA"/>
    <s v="CONECTIVIDAD WAN"/>
    <s v="Alta"/>
    <s v="Cerrado"/>
    <s v="RNEC-MONITOREO NIVEL 1"/>
    <s v="ALBA YINET CORREDOR ESTEPA"/>
    <m/>
    <m/>
    <x v="29"/>
    <x v="1526"/>
    <d v="2020-01-29T00:00:00"/>
    <d v="1899-12-30T18:19:37"/>
    <d v="2020-01-30T00:00:00"/>
    <d v="1899-12-30T11:25:00"/>
    <x v="131"/>
    <s v="Incumplido"/>
    <s v="17:05"/>
    <x v="0"/>
    <s v="00:00"/>
    <s v="Cumplido"/>
    <d v="1899-12-30T00:00:00"/>
    <s v="Cumplido"/>
  </r>
  <r>
    <s v="INC000000521983"/>
    <s v="Falla navegacion y correo - Piso 3 - Control de Recaudos"/>
    <s v="CORREO ELECTRÓNICO"/>
    <s v="Media"/>
    <s v="Cerrado"/>
    <s v="RNEC-SOPORTE SITIO NIVEL 1"/>
    <s v="CRISTIAN DAVID PERILLA HERRERA"/>
    <m/>
    <m/>
    <x v="30"/>
    <x v="1527"/>
    <d v="2020-01-30T00:00:00"/>
    <d v="1899-12-30T08:13:08"/>
    <d v="2020-01-30T00:00:00"/>
    <d v="1899-12-30T08:46:33"/>
    <x v="131"/>
    <s v="Cumplido"/>
    <s v="00:34"/>
    <x v="1"/>
    <s v="00:01"/>
    <s v="Cumplido"/>
    <d v="1899-12-30T00:01:01"/>
    <s v="Cumplido"/>
  </r>
  <r>
    <s v="INC000000521998"/>
    <s v="problemas para iniciar sesión en el equipo"/>
    <s v="DIRECTORIO ACTIVO"/>
    <s v="Baja"/>
    <s v="Cerrado"/>
    <s v="RNEC-MESA NIVEL 1"/>
    <s v="DIEGO FERNANDO ARCINIEGAS GUALTEROS"/>
    <m/>
    <m/>
    <x v="30"/>
    <x v="1528"/>
    <d v="2020-01-30T00:00:00"/>
    <d v="1899-12-30T08:36:21"/>
    <d v="2020-01-30T00:00:00"/>
    <d v="1899-12-30T08:36:52"/>
    <x v="131"/>
    <s v="Cumplido"/>
    <s v="00:03"/>
    <x v="1"/>
    <s v="00:02"/>
    <s v="Cumplido"/>
    <d v="1899-12-30T00:03:09"/>
    <s v="Cumplido"/>
  </r>
  <r>
    <s v="INC000000522079"/>
    <s v="Falla de red"/>
    <s v="CONECTIVIDAD LAN"/>
    <s v="Media"/>
    <s v="Cerrado"/>
    <s v="RNEC-SOPORTE SITIO NIVEL 1"/>
    <s v="LUIS ANTONIO SANTAMARIA GOMEZ"/>
    <m/>
    <m/>
    <x v="30"/>
    <x v="1375"/>
    <d v="2020-01-30T00:00:00"/>
    <d v="1899-12-30T08:54:21"/>
    <d v="2020-01-30T00:00:00"/>
    <d v="1899-12-30T10:41:26"/>
    <x v="131"/>
    <s v="Cumplido"/>
    <s v="01:49"/>
    <x v="1"/>
    <s v="00:02"/>
    <s v="Cumplido"/>
    <d v="1899-12-30T00:02:52"/>
    <s v="Cumplido"/>
  </r>
  <r>
    <s v="INC000000522080"/>
    <s v="DEVICE HAS STOPPED RESPONDING TO POLLS. PSO_REGISTRADURIA-MUNICIPAL_SAN-PEDRO-DE-CARTAGO_NARINO"/>
    <s v="CONECTIVIDAD WAN"/>
    <s v="Alta"/>
    <s v="Cerrado"/>
    <s v="RNEC-MONITOREO NIVEL 1"/>
    <s v="DIEGO ARMANDO ROMERO RODRIGUEZ"/>
    <m/>
    <m/>
    <x v="30"/>
    <x v="1207"/>
    <d v="2020-01-30T00:00:00"/>
    <d v="1899-12-30T08:51:57"/>
    <d v="2020-01-30T00:00:00"/>
    <d v="1899-12-30T17:50:21"/>
    <x v="134"/>
    <s v="Incumplido"/>
    <s v="08:58"/>
    <x v="0"/>
    <s v="00:00"/>
    <s v="Cumplido"/>
    <d v="1899-12-30T00:00:00"/>
    <s v="Cumplido"/>
  </r>
  <r>
    <s v="INC000000522081"/>
    <s v="DEVICE HAS STOPPED RESPONDING TO POLLS. MDE_REGISTRADURIA-MUNICIPAL_TITIRIBI_ANTIOQUIA"/>
    <s v="CONECTIVIDAD WAN"/>
    <s v="Alta"/>
    <s v="Cerrado"/>
    <s v="RNEC-MONITOREO NIVEL 1"/>
    <s v="MAGDA LISETHE DUQUE GAMBA"/>
    <m/>
    <m/>
    <x v="30"/>
    <x v="1208"/>
    <d v="2020-01-30T00:00:00"/>
    <d v="1899-12-30T08:51:58"/>
    <d v="2020-01-30T00:00:00"/>
    <d v="1899-12-30T11:16:43"/>
    <x v="131"/>
    <s v="Incumplido"/>
    <s v="02:17"/>
    <x v="0"/>
    <s v="00:00"/>
    <s v="Cumplido"/>
    <d v="1899-12-30T00:00:00"/>
    <s v="Cumplido"/>
  </r>
  <r>
    <s v="INC000000522082"/>
    <s v="DEVICE HAS STOPPED RESPONDING TO POLLS. VUP_REGISTRADURIA-MUNICIPAL_AGUACHICA_CESAR"/>
    <s v="CONECTIVIDAD WAN"/>
    <s v="Alta"/>
    <s v="Cerrado"/>
    <s v="RNEC-MONITOREO NIVEL 1"/>
    <s v="MAGDA LISETHE DUQUE GAMBA"/>
    <m/>
    <m/>
    <x v="30"/>
    <x v="1529"/>
    <d v="2020-01-30T00:00:00"/>
    <d v="1899-12-30T08:53:01"/>
    <d v="2020-01-30T00:00:00"/>
    <d v="1899-12-30T11:30:24"/>
    <x v="131"/>
    <s v="Incumplido"/>
    <s v="02:32"/>
    <x v="0"/>
    <s v="00:00"/>
    <s v="Cumplido"/>
    <d v="1899-12-30T00:00:00"/>
    <s v="Cumplido"/>
  </r>
  <r>
    <s v="INC000000522083"/>
    <s v="DEVICE HAS STOPPED RESPONDING TO POLLS. VVC_REGISTRADURIA-MUNICIPAL_LA-URIBE_META"/>
    <s v="CONECTIVIDAD WAN"/>
    <s v="Alta"/>
    <s v="Cerrado"/>
    <s v="RNEC-MONITOREO NIVEL 1"/>
    <s v="MAGDA LISETHE DUQUE GAMBA"/>
    <m/>
    <m/>
    <x v="30"/>
    <x v="1529"/>
    <d v="2020-01-30T00:00:00"/>
    <d v="1899-12-30T08:53:01"/>
    <d v="2020-01-30T00:00:00"/>
    <d v="1899-12-30T09:51:55"/>
    <x v="131"/>
    <s v="Cumplido"/>
    <s v="00:46"/>
    <x v="0"/>
    <s v="00:00"/>
    <s v="Cumplido"/>
    <d v="1899-12-30T00:00:00"/>
    <s v="Cumplido"/>
  </r>
  <r>
    <s v="INC000000522084"/>
    <s v="DEVICE HAS STOPPED RESPONDING TO POLLS. UIB_REGISTRADURIA-MUNICIPAL_ATRATO_CHOCO"/>
    <s v="CONECTIVIDAD WAN"/>
    <s v="Alta"/>
    <s v="Cerrado"/>
    <s v="RNEC-MONITOREO NIVEL 1"/>
    <s v="ALBA YINET CORREDOR ESTEPA"/>
    <m/>
    <m/>
    <x v="30"/>
    <x v="1529"/>
    <d v="2020-01-30T00:00:00"/>
    <d v="1899-12-30T08:53:01"/>
    <d v="2020-01-30T00:00:00"/>
    <d v="1899-12-30T12:07:36"/>
    <x v="131"/>
    <s v="Cumplido"/>
    <s v="01:09"/>
    <x v="0"/>
    <s v="00:00"/>
    <s v="Cumplido"/>
    <d v="1899-12-30T00:00:00"/>
    <s v="Cumplido"/>
  </r>
  <r>
    <s v="INC000000522087"/>
    <s v="DEVICE HAS STOPPED RESPONDING TO POLLS. NVA_REGISTRADURIA-MUNICIPAL_IQUIRA_HUILA"/>
    <s v="CONECTIVIDAD WAN"/>
    <s v="Alta"/>
    <s v="Cerrado"/>
    <s v="RNEC-MONITOREO NIVEL 1"/>
    <s v="ALBA YINET CORREDOR ESTEPA"/>
    <m/>
    <m/>
    <x v="30"/>
    <x v="1530"/>
    <d v="2020-01-30T00:00:00"/>
    <d v="1899-12-30T08:53:04"/>
    <d v="2020-01-30T00:00:00"/>
    <d v="1899-12-30T15:10:48"/>
    <x v="133"/>
    <s v="Incumplido"/>
    <s v="02:56"/>
    <x v="0"/>
    <s v="00:00"/>
    <s v="Cumplido"/>
    <d v="1899-12-30T00:00:00"/>
    <s v="Cumplido"/>
  </r>
  <r>
    <s v="INC000000522091"/>
    <s v="DEVICE HAS STOPPED RESPONDING TO POLLS. BOG_REGISTRADURIA-MUNICIPAL_MEDINA_CUNDINAMARCA"/>
    <s v="CONECTIVIDAD WAN"/>
    <s v="Alta"/>
    <s v="Cerrado"/>
    <s v="RNEC-MONITOREO NIVEL 1"/>
    <s v="MAGDA LISETHE DUQUE GAMBA"/>
    <m/>
    <m/>
    <x v="30"/>
    <x v="1531"/>
    <d v="2020-01-30T00:00:00"/>
    <d v="1899-12-30T08:53:05"/>
    <d v="2020-01-30T00:00:00"/>
    <d v="1899-12-30T12:10:31"/>
    <x v="131"/>
    <s v="Incumplido"/>
    <s v="03:09"/>
    <x v="0"/>
    <s v="00:00"/>
    <s v="Cumplido"/>
    <d v="1899-12-30T00:00:00"/>
    <s v="Cumplido"/>
  </r>
  <r>
    <s v="INC000000522095"/>
    <s v="DEVICE HAS STOPPED RESPONDING TO POLLS. MTR_REGISTRADURIA-MUNICIPAL_SAN-ANDRES-SOTAVENTO_CORDOBA"/>
    <s v="CONECTIVIDAD WAN"/>
    <s v="Alta"/>
    <s v="Cerrado"/>
    <s v="RNEC-MONITOREO NIVEL 1"/>
    <s v="ALBA YINET CORREDOR ESTEPA"/>
    <m/>
    <m/>
    <x v="30"/>
    <x v="1532"/>
    <d v="2020-01-30T00:00:00"/>
    <d v="1899-12-30T08:53:59"/>
    <d v="2020-01-30T00:00:00"/>
    <d v="1899-12-30T16:16:53"/>
    <x v="134"/>
    <s v="Incumplido"/>
    <s v="02:14"/>
    <x v="0"/>
    <s v="00:00"/>
    <s v="Cumplido"/>
    <d v="1899-12-30T00:00:00"/>
    <s v="Cumplido"/>
  </r>
  <r>
    <s v="INC000000522128"/>
    <s v="DEVICE HAS STOPPED RESPONDING TO POLLS. UIB_REGISTRADURIA-MUNICIPAL_LLORO_CHOCO"/>
    <s v="CONECTIVIDAD WAN"/>
    <s v="Alta"/>
    <s v="Cerrado"/>
    <s v="RNEC-MONITOREO NIVEL 1"/>
    <s v="ALBA YINET CORREDOR ESTEPA"/>
    <m/>
    <m/>
    <x v="30"/>
    <x v="1529"/>
    <d v="2020-01-30T00:00:00"/>
    <d v="1899-12-30T08:53:01"/>
    <d v="2020-01-30T00:00:00"/>
    <d v="1899-12-30T17:52:09"/>
    <x v="134"/>
    <s v="Incumplido"/>
    <s v="02:58"/>
    <x v="0"/>
    <s v="00:00"/>
    <s v="Cumplido"/>
    <d v="1899-12-30T00:00:00"/>
    <s v="Cumplido"/>
  </r>
  <r>
    <s v="INC000000522131"/>
    <s v="DEVICE HAS STOPPED RESPONDING TO POLLS. PSO_REGISTRADURIA-MUNICIPAL_CONSACA_NARINO"/>
    <s v="CONECTIVIDAD WAN"/>
    <s v="Alta"/>
    <s v="Cerrado"/>
    <s v="RNEC-NIVEL 2 WAN"/>
    <s v="IVAN ANDRES DIAZ BARRETO"/>
    <m/>
    <m/>
    <x v="30"/>
    <x v="1530"/>
    <d v="2020-01-30T00:00:00"/>
    <d v="1899-12-30T08:53:04"/>
    <d v="2020-01-30T00:00:00"/>
    <d v="1899-12-30T17:52:46"/>
    <x v="134"/>
    <s v="Incumplido"/>
    <s v="08:59"/>
    <x v="0"/>
    <s v="00:00"/>
    <s v="Cumplido"/>
    <d v="1899-12-30T00:00:00"/>
    <s v="Cumplido"/>
  </r>
  <r>
    <s v="INC000000522132"/>
    <s v="DEVICE HAS STOPPED RESPONDING TO POLLS. NVA_REGISTRADURIA-MUNICIPAL_TERUEL_HUILA"/>
    <s v="CONECTIVIDAD WAN"/>
    <s v="Alta"/>
    <s v="Cerrado"/>
    <s v="RNEC-MONITOREO NIVEL 1"/>
    <s v="ALBA YINET CORREDOR ESTEPA"/>
    <m/>
    <m/>
    <x v="30"/>
    <x v="1530"/>
    <d v="2020-01-30T00:00:00"/>
    <d v="1899-12-30T08:53:04"/>
    <d v="2020-01-30T00:00:00"/>
    <d v="1899-12-30T15:09:01"/>
    <x v="133"/>
    <s v="Incumplido"/>
    <s v="03:08"/>
    <x v="0"/>
    <s v="00:00"/>
    <s v="Cumplido"/>
    <d v="1899-12-30T00:00:00"/>
    <s v="Cumplido"/>
  </r>
  <r>
    <s v="INC000000522134"/>
    <s v="DEVICE HAS STOPPED RESPONDING TO POLLS. MTR_REGISTRADURIA-MUNICIPAL_PURISIMA_CORDOBA"/>
    <s v="CONECTIVIDAD WAN"/>
    <s v="Alta"/>
    <s v="Cerrado"/>
    <s v="RNEC-MONITOREO NIVEL 1"/>
    <s v="MAGDA LISETHE DUQUE GAMBA"/>
    <m/>
    <m/>
    <x v="30"/>
    <x v="1531"/>
    <d v="2020-01-30T00:00:00"/>
    <d v="1899-12-30T08:53:05"/>
    <d v="2020-01-30T00:00:00"/>
    <d v="1899-12-30T13:34:47"/>
    <x v="132"/>
    <s v="Incumplido"/>
    <s v="04:30"/>
    <x v="0"/>
    <s v="00:00"/>
    <s v="Cumplido"/>
    <d v="1899-12-30T00:00:00"/>
    <s v="Cumplido"/>
  </r>
  <r>
    <s v="INC000000522136"/>
    <s v="DEVICE HAS STOPPED RESPONDING TO POLLS. CTG_REGISTRADURIA-MUNICIPAL_TIQUISIO_BOLIVAR"/>
    <s v="CONECTIVIDAD WAN"/>
    <s v="Alta"/>
    <s v="Cerrado"/>
    <s v="RNEC-MONITOREO NIVEL 1"/>
    <s v="DIEGO ARMANDO ROMERO RODRIGUEZ"/>
    <m/>
    <m/>
    <x v="30"/>
    <x v="1531"/>
    <d v="2020-01-30T00:00:00"/>
    <d v="1899-12-30T08:53:05"/>
    <d v="2020-01-30T00:00:00"/>
    <d v="1899-12-30T18:05:37"/>
    <x v="135"/>
    <s v="Incumplido"/>
    <s v="09:12"/>
    <x v="0"/>
    <s v="00:00"/>
    <s v="Cumplido"/>
    <d v="1899-12-30T00:00:00"/>
    <s v="Cumplido"/>
  </r>
  <r>
    <s v="INC000000522171"/>
    <s v="DEVICE HAS STOPPED RESPONDING TO POLLS. EYP_REGISTRADURIA-MUNICIPAL_LA-SALINA_CASANARE"/>
    <s v="CONECTIVIDAD WAN"/>
    <s v="Alta"/>
    <s v="Cerrado"/>
    <s v="RNEC-MONITOREO NIVEL 1"/>
    <s v="GIAN CARLO TOVAR RAMIREZ"/>
    <m/>
    <m/>
    <x v="30"/>
    <x v="1533"/>
    <d v="2020-01-30T00:00:00"/>
    <d v="1899-12-30T09:19:08"/>
    <d v="2020-01-30T00:00:00"/>
    <d v="1899-12-30T10:48:03"/>
    <x v="131"/>
    <s v="Cumplido"/>
    <s v="01:28"/>
    <x v="0"/>
    <s v="00:00"/>
    <s v="Cumplido"/>
    <d v="1899-12-30T00:00:00"/>
    <s v="Cumplido"/>
  </r>
  <r>
    <s v="INC000000522183"/>
    <s v="DEVICE HAS STOPPED RESPONDING TO POLLS. IBE_REGISTRADURIA-MUNICIPAL_PIEDRAS_TOLIMA"/>
    <s v="CONECTIVIDAD WAN"/>
    <s v="Alta"/>
    <s v="Cerrado"/>
    <s v="RNEC-NIVEL 2 WAN"/>
    <s v="IVAN ANDRES DIAZ BARRETO"/>
    <m/>
    <m/>
    <x v="30"/>
    <x v="1534"/>
    <d v="2020-01-30T00:00:00"/>
    <d v="1899-12-30T09:36:13"/>
    <d v="2020-01-30T00:00:00"/>
    <d v="1899-12-30T14:54:59"/>
    <x v="132"/>
    <s v="Cumplido"/>
    <s v="01:30"/>
    <x v="0"/>
    <s v="00:00"/>
    <s v="Cumplido"/>
    <d v="1899-12-30T00:00:00"/>
    <s v="Cumplido"/>
  </r>
  <r>
    <s v="INC000000522209"/>
    <s v="DEVICE HAS STOPPED RESPONDING TO POLLS. BAQ_REGISTRADURIA-MUNICIPAL_PONEDERA_ATLANTICO"/>
    <s v="CONECTIVIDAD WAN"/>
    <s v="Alta"/>
    <s v="Cerrado"/>
    <s v="RNEC-MONITOREO NIVEL 1"/>
    <s v="MAGDA LISETHE DUQUE GAMBA"/>
    <m/>
    <m/>
    <x v="30"/>
    <x v="1208"/>
    <d v="2020-01-30T00:00:00"/>
    <d v="1899-12-30T08:51:58"/>
    <d v="2020-01-30T00:00:00"/>
    <d v="1899-12-30T14:35:56"/>
    <x v="132"/>
    <s v="Incumplido"/>
    <s v="05:42"/>
    <x v="0"/>
    <s v="00:00"/>
    <s v="Cumplido"/>
    <d v="1899-12-30T00:00:00"/>
    <s v="Cumplido"/>
  </r>
  <r>
    <s v="INC000000522212"/>
    <s v="DEVICE HAS STOPPED RESPONDING TO POLLS. VVC_REGISTRADURIA-MUNICIPAL_PUERTO-RICO_META"/>
    <s v="CONECTIVIDAD WAN"/>
    <s v="Alta"/>
    <s v="Cerrado"/>
    <s v="RNEC-MONITOREO NIVEL 1"/>
    <s v="MAGDA LISETHE DUQUE GAMBA"/>
    <m/>
    <m/>
    <x v="30"/>
    <x v="1535"/>
    <d v="2020-01-30T00:00:00"/>
    <d v="1899-12-30T08:53:00"/>
    <d v="2020-01-30T00:00:00"/>
    <d v="1899-12-30T14:36:10"/>
    <x v="132"/>
    <s v="Incumplido"/>
    <s v="05:43"/>
    <x v="0"/>
    <s v="00:00"/>
    <s v="Cumplido"/>
    <d v="1899-12-30T00:00:00"/>
    <s v="Cumplido"/>
  </r>
  <r>
    <s v="INC000000522219"/>
    <s v="DEVICE HAS STOPPED RESPONDING TO POLLS. EYP_REGISTRADURIA-MUNICIPAL_AGUAZUL_CASANARE"/>
    <s v="CONECTIVIDAD WAN"/>
    <s v="Alta"/>
    <s v="Cerrado"/>
    <s v="RNEC-MONITOREO NIVEL 1"/>
    <s v="MAGDA LISETHE DUQUE GAMBA"/>
    <m/>
    <m/>
    <x v="30"/>
    <x v="1531"/>
    <d v="2020-01-30T00:00:00"/>
    <d v="1899-12-30T08:53:05"/>
    <d v="2020-01-30T00:00:00"/>
    <d v="1899-12-30T15:02:35"/>
    <x v="133"/>
    <s v="Incumplido"/>
    <s v="05:58"/>
    <x v="0"/>
    <s v="00:00"/>
    <s v="Cumplido"/>
    <d v="1899-12-30T00:00:00"/>
    <s v="Cumplido"/>
  </r>
  <r>
    <s v="INC000000522240"/>
    <s v="Falla de Navegación"/>
    <s v="CONECTIVIDAD LAN"/>
    <s v="Media"/>
    <s v="Cerrado"/>
    <s v="RNEC-SOPORTE SITIO NIVEL 1"/>
    <s v="CRISTIAN DAVID PERILLA HERRERA"/>
    <m/>
    <m/>
    <x v="30"/>
    <x v="1390"/>
    <d v="2020-01-30T00:00:00"/>
    <d v="1899-12-30T10:00:22"/>
    <d v="2020-01-30T00:00:00"/>
    <d v="1899-12-30T11:14:31"/>
    <x v="131"/>
    <s v="Cumplido"/>
    <s v="01:16"/>
    <x v="1"/>
    <s v="00:02"/>
    <s v="Cumplido"/>
    <d v="1899-12-30T00:01:55"/>
    <s v="Cumplido"/>
  </r>
  <r>
    <s v="INC000000522304"/>
    <s v="DEVICE HAS STOPPED RESPONDING TO POLLS. SJE_REGISTRADURIA-MUNICIPAL_CALAMAR_GUAVIARE"/>
    <s v="CONECTIVIDAD WAN"/>
    <s v="Alta"/>
    <s v="Cerrado"/>
    <s v="RNEC-MONITOREO NIVEL 1"/>
    <s v="MAGDA LISETHE DUQUE GAMBA"/>
    <m/>
    <m/>
    <x v="30"/>
    <x v="1536"/>
    <d v="2020-01-30T00:00:00"/>
    <d v="1899-12-30T08:58:01"/>
    <d v="2020-01-30T00:00:00"/>
    <d v="1899-12-30T14:48:08"/>
    <x v="132"/>
    <s v="Incumplido"/>
    <s v="05:50"/>
    <x v="0"/>
    <s v="00:00"/>
    <s v="Cumplido"/>
    <d v="1899-12-30T00:00:00"/>
    <s v="Cumplido"/>
  </r>
  <r>
    <s v="INC000000522312"/>
    <s v="DEVICE HAS STOPPED RESPONDING TO POLLS. PSO-REGISTRADURIA-MUNICIPAL_CORDOBA_NARINO"/>
    <s v="CONECTIVIDAD WAN"/>
    <s v="Alta"/>
    <s v="Cerrado"/>
    <s v="RNEC-MONITOREO NIVEL 1"/>
    <s v="GIAN CARLO TOVAR RAMIREZ"/>
    <m/>
    <m/>
    <x v="30"/>
    <x v="862"/>
    <d v="2020-01-30T00:00:00"/>
    <d v="1899-12-30T09:07:04"/>
    <d v="2020-01-30T00:00:00"/>
    <d v="1899-12-30T11:26:21"/>
    <x v="131"/>
    <s v="Incumplido"/>
    <s v="02:19"/>
    <x v="0"/>
    <s v="00:00"/>
    <s v="Cumplido"/>
    <d v="1899-12-30T00:00:00"/>
    <s v="Cumplido"/>
  </r>
  <r>
    <s v="INC000000522320"/>
    <s v="Falla de correo"/>
    <s v="CORREO ELECTRÓNICO"/>
    <s v="Media"/>
    <s v="Cerrado"/>
    <s v="RNEC-MESA NIVEL 1"/>
    <s v="CINDY PAOLA RUIZ NIÑO"/>
    <m/>
    <m/>
    <x v="30"/>
    <x v="1537"/>
    <d v="2020-01-30T00:00:00"/>
    <d v="1899-12-30T09:18:15"/>
    <d v="2020-01-30T00:00:00"/>
    <d v="1899-12-30T09:53:25"/>
    <x v="131"/>
    <s v="Cumplido"/>
    <s v="00:38"/>
    <x v="1"/>
    <s v="00:03"/>
    <s v="Cumplido"/>
    <d v="1899-12-30T00:02:09"/>
    <s v="Cumplido"/>
  </r>
  <r>
    <s v="INC000000522384"/>
    <s v="DEVICE HAS STOPPED RESPONDING TO POLLS. PSO_REGISTRADURIA-MUNICIPAL_YACUANQUER_NARINO"/>
    <s v="CONECTIVIDAD WAN"/>
    <s v="Alta"/>
    <s v="Cerrado"/>
    <s v="RNEC-MONITOREO NIVEL 1"/>
    <s v="GIAN CARLO TOVAR RAMIREZ"/>
    <m/>
    <m/>
    <x v="30"/>
    <x v="1538"/>
    <d v="2020-01-30T00:00:00"/>
    <d v="1899-12-30T10:36:51"/>
    <d v="2020-01-30T00:00:00"/>
    <d v="1899-12-30T11:36:24"/>
    <x v="131"/>
    <s v="Cumplido"/>
    <s v="00:59"/>
    <x v="0"/>
    <s v="00:00"/>
    <s v="Cumplido"/>
    <d v="1899-12-30T00:00:00"/>
    <s v="Cumplido"/>
  </r>
  <r>
    <s v="INC000000522410"/>
    <s v="Falla de Navegación"/>
    <s v="CONECTIVIDAD LAN"/>
    <s v="Media"/>
    <s v="Cerrado"/>
    <s v="RNEC-MESA NIVEL 1"/>
    <s v="LINA MARIA CRUZ BARRAGAN"/>
    <m/>
    <m/>
    <x v="30"/>
    <x v="1539"/>
    <d v="2020-01-30T00:00:00"/>
    <d v="1899-12-30T10:03:08"/>
    <d v="2020-01-30T00:00:00"/>
    <d v="1899-12-30T10:05:35"/>
    <x v="131"/>
    <s v="Cumplido"/>
    <s v="00:04"/>
    <x v="1"/>
    <s v="00:02"/>
    <s v="Cumplido"/>
    <d v="1899-12-30T00:01:34"/>
    <s v="Cumplido"/>
  </r>
  <r>
    <s v="INC000000522424"/>
    <s v="RE: lentitud en el correo"/>
    <s v="CORREO ELECTRÓNICO"/>
    <s v="Media"/>
    <s v="Cerrado"/>
    <s v="RNEC-MESA NIVEL 1"/>
    <s v="JOHANNA MILENA SALAMANCA RINCON"/>
    <m/>
    <m/>
    <x v="30"/>
    <x v="1540"/>
    <d v="2020-01-30T00:00:00"/>
    <d v="1899-12-30T10:28:53"/>
    <d v="2020-01-30T00:00:00"/>
    <d v="1899-12-30T11:21:46"/>
    <x v="131"/>
    <s v="Cumplido"/>
    <s v="00:54"/>
    <x v="2"/>
    <s v="00:01"/>
    <s v="Cumplido"/>
    <d v="1899-12-30T00:01:34"/>
    <s v="Cumplido"/>
  </r>
  <r>
    <s v="INC000000522495"/>
    <s v="DEVICE HAS STOPPED RESPONDING TO POLLS. UIB_REGISTRADURIA-MUNICIPAL_SIPI_CHOCO"/>
    <s v="CONECTIVIDAD WAN"/>
    <s v="Alta"/>
    <s v="Cerrado"/>
    <s v="RNEC-MONITOREO NIVEL 1"/>
    <s v="GIAN CARLO TOVAR RAMIREZ"/>
    <m/>
    <m/>
    <x v="30"/>
    <x v="1541"/>
    <d v="2020-01-30T00:00:00"/>
    <d v="1899-12-30T12:21:00"/>
    <d v="2020-01-30T00:00:00"/>
    <d v="1899-12-30T14:25:24"/>
    <x v="132"/>
    <s v="Incumplido"/>
    <s v="02:03"/>
    <x v="0"/>
    <s v="00:00"/>
    <s v="Cumplido"/>
    <d v="1899-12-30T00:00:00"/>
    <s v="Cumplido"/>
  </r>
  <r>
    <s v="INC000000522517"/>
    <s v="DEVICE HAS STOPPED RESPONDING TO POLLS. BOG_REGISTRADURIA-MUNICIPAL_CHIA_CUNDINAMARCA"/>
    <s v="CONECTIVIDAD WAN"/>
    <s v="Alta"/>
    <s v="Cerrado"/>
    <s v="RNEC-NIVEL 2 WAN"/>
    <s v="JORGE LUIS ROJAS DURAN"/>
    <m/>
    <m/>
    <x v="30"/>
    <x v="1542"/>
    <d v="2020-01-30T00:00:00"/>
    <d v="1899-12-30T11:36:56"/>
    <d v="2020-01-30T00:00:00"/>
    <d v="1899-12-30T17:49:25"/>
    <x v="134"/>
    <s v="Incumplido"/>
    <s v="06:12"/>
    <x v="0"/>
    <s v="00:00"/>
    <s v="Cumplido"/>
    <d v="1899-12-30T00:00:00"/>
    <s v="Cumplido"/>
  </r>
  <r>
    <s v="INC000000522569"/>
    <s v="RE: VERIFICACION CONEXION CON EL SERVIDOR DE CORREOS ANI / SRCW"/>
    <s v="CONECTIVIDAD LAN"/>
    <s v="Media"/>
    <s v="Cerrado"/>
    <s v="RNEC-MESA NIVEL 1"/>
    <s v="DIEGO FERNANDO ARCINIEGAS GUALTEROS"/>
    <m/>
    <m/>
    <x v="30"/>
    <x v="1543"/>
    <d v="2020-01-30T00:00:00"/>
    <d v="1899-12-30T13:04:15"/>
    <d v="2020-01-30T00:00:00"/>
    <d v="1899-12-30T17:38:07"/>
    <x v="134"/>
    <s v="Cumplido"/>
    <s v="03:59"/>
    <x v="2"/>
    <s v="00:01"/>
    <s v="Cumplido"/>
    <d v="1899-12-30T00:01:08"/>
    <s v="Cumplido"/>
  </r>
  <r>
    <s v="INC000000522585"/>
    <s v="DEVICE HAS STOPPED RESPONDING TO POLLS. BOG_REGISTRADURIA-MUNICIPAL_CABRERA_CUNDINAMARCA"/>
    <s v="CONECTIVIDAD WAN"/>
    <s v="Alta"/>
    <s v="Cerrado"/>
    <s v="RNEC-MONITOREO NIVEL 1"/>
    <s v="MAGDA LISETHE DUQUE GAMBA"/>
    <m/>
    <m/>
    <x v="30"/>
    <x v="1544"/>
    <d v="2020-01-30T00:00:00"/>
    <d v="1899-12-30T13:43:07"/>
    <d v="2020-01-30T00:00:00"/>
    <d v="1899-12-30T15:21:30"/>
    <x v="133"/>
    <s v="Cumplido"/>
    <s v="01:38"/>
    <x v="0"/>
    <s v="00:00"/>
    <s v="Cumplido"/>
    <d v="1899-12-30T00:00:00"/>
    <s v="Cumplido"/>
  </r>
  <r>
    <s v="INC000000522659"/>
    <s v="Problemas de Correo en Tutelas -Urg"/>
    <s v="CORREO ELECTRÓNICO"/>
    <s v="Baja"/>
    <s v="Cerrado"/>
    <s v="RNEC-SOPORTE SITIO NIVEL 1"/>
    <s v="LUIS ANTONIO SANTAMARIA GOMEZ"/>
    <m/>
    <m/>
    <x v="30"/>
    <x v="1545"/>
    <d v="2020-01-30T00:00:00"/>
    <d v="1899-12-30T13:26:25"/>
    <d v="2020-01-30T00:00:00"/>
    <d v="1899-12-30T14:54:32"/>
    <x v="132"/>
    <s v="Cumplido"/>
    <s v="01:30"/>
    <x v="1"/>
    <s v="00:02"/>
    <s v="Cumplido"/>
    <d v="1899-12-30T00:02:12"/>
    <s v="Cumplido"/>
  </r>
  <r>
    <s v="INC000000522666"/>
    <s v="DEVICE HAS STOPPED RESPONDING TO POLLS. CLO_REGISTRADURIA-AUXILIAR_CALI-BUENAVENTURA_VALLE"/>
    <s v="CONECTIVIDAD WAN"/>
    <s v="Alta"/>
    <s v="Cerrado"/>
    <s v="RNEC-MONITOREO NIVEL 1"/>
    <s v="MAGDA LISETHE DUQUE GAMBA"/>
    <m/>
    <m/>
    <x v="30"/>
    <x v="1546"/>
    <d v="2020-01-30T00:00:00"/>
    <d v="1899-12-30T13:33:06"/>
    <d v="2020-01-30T00:00:00"/>
    <d v="1899-12-30T15:55:49"/>
    <x v="133"/>
    <s v="Incumplido"/>
    <s v="02:17"/>
    <x v="0"/>
    <s v="00:00"/>
    <s v="Cumplido"/>
    <d v="1899-12-30T00:00:00"/>
    <s v="Cumplido"/>
  </r>
  <r>
    <s v="INC000000522670"/>
    <s v="DEVICE HAS STOPPED RESPONDING TO POLLS. UIB_REGISTRADURIA-MUNICIPAL_BAGADO_CHOCO"/>
    <s v="CONECTIVIDAD WAN"/>
    <s v="Alta"/>
    <s v="Cerrado"/>
    <s v="RNEC-MONITOREO NIVEL 1"/>
    <s v="MAGDA LISETHE DUQUE GAMBA"/>
    <m/>
    <m/>
    <x v="30"/>
    <x v="1547"/>
    <d v="2020-01-30T00:00:00"/>
    <d v="1899-12-30T13:37:07"/>
    <d v="2020-01-30T00:00:00"/>
    <d v="1899-12-30T15:33:57"/>
    <x v="133"/>
    <s v="Cumplido"/>
    <s v="01:56"/>
    <x v="0"/>
    <s v="00:00"/>
    <s v="Cumplido"/>
    <d v="1899-12-30T00:00:00"/>
    <s v="Cumplido"/>
  </r>
  <r>
    <s v="INC000000522697"/>
    <s v="Falla Recepción y Envío de Correos"/>
    <s v="CORREO ELECTRÓNICO"/>
    <s v="Media"/>
    <s v="Cerrado"/>
    <s v="RNEC-MESA NIVEL 1"/>
    <s v="LINA MARIA CRUZ BARRAGAN"/>
    <m/>
    <m/>
    <x v="30"/>
    <x v="1548"/>
    <d v="2020-01-30T00:00:00"/>
    <d v="1899-12-30T14:54:52"/>
    <d v="2020-01-30T00:00:00"/>
    <d v="1899-12-30T14:58:32"/>
    <x v="133"/>
    <s v="Cumplido"/>
    <s v="00:17"/>
    <x v="1"/>
    <s v="00:13"/>
    <s v="Cumplido"/>
    <d v="1899-12-30T00:12:51"/>
    <s v="Cumplido"/>
  </r>
  <r>
    <s v="INC000000522698"/>
    <s v="problemas de envío de correos, se quedan en bandeja de Salida"/>
    <s v="DIRECTORIO ACTIVO"/>
    <s v="Baja"/>
    <s v="Cerrado"/>
    <s v="RNEC-MESA NIVEL 1"/>
    <s v="DIEGO FERNANDO ARCINIEGAS GUALTEROS"/>
    <m/>
    <m/>
    <x v="30"/>
    <x v="1549"/>
    <d v="2020-01-30T00:00:00"/>
    <d v="1899-12-30T14:54:13"/>
    <d v="2020-01-30T00:00:00"/>
    <d v="1899-12-30T14:56:51"/>
    <x v="133"/>
    <s v="Cumplido"/>
    <s v="00:15"/>
    <x v="1"/>
    <s v="00:12"/>
    <s v="Cumplido"/>
    <d v="1899-12-30T00:12:51"/>
    <s v="Cumplido"/>
  </r>
  <r>
    <s v="INC000000522704"/>
    <s v="DEVICE HAS STOPPED RESPONDING TO POLLS. IBE_REGISTRADURIA-MUNICIPAL_VILLAHERMOSA_TOLIMA"/>
    <s v="CONECTIVIDAD WAN"/>
    <s v="Alta"/>
    <s v="Cerrado"/>
    <s v="RNEC-MONITOREO NIVEL 1"/>
    <s v="GIAN CARLO TOVAR RAMIREZ"/>
    <m/>
    <m/>
    <x v="30"/>
    <x v="1550"/>
    <d v="2020-01-30T00:00:00"/>
    <d v="1899-12-30T12:31:01"/>
    <d v="2020-01-30T00:00:00"/>
    <d v="1899-12-30T14:53:41"/>
    <x v="132"/>
    <s v="Incumplido"/>
    <s v="02:22"/>
    <x v="0"/>
    <s v="00:00"/>
    <s v="Cumplido"/>
    <d v="1899-12-30T00:00:00"/>
    <s v="Cumplido"/>
  </r>
  <r>
    <s v="INC000000522718"/>
    <s v="DEVICE HAS STOPPED RESPONDING TO POLLS. UIB_REGISTRADURIA-MUNICIPAL_BOJAYA_CHOCO"/>
    <s v="CONECTIVIDAD WAN"/>
    <s v="Alta"/>
    <s v="Cerrado"/>
    <s v="RNEC-MONITOREO NIVEL 1"/>
    <s v="GIAN CARLO TOVAR RAMIREZ"/>
    <m/>
    <m/>
    <x v="30"/>
    <x v="1551"/>
    <d v="2020-01-30T00:00:00"/>
    <d v="1899-12-30T12:39:01"/>
    <d v="2020-01-30T00:00:00"/>
    <d v="1899-12-30T14:34:05"/>
    <x v="132"/>
    <s v="Cumplido"/>
    <s v="01:55"/>
    <x v="0"/>
    <s v="00:00"/>
    <s v="Cumplido"/>
    <d v="1899-12-30T00:00:00"/>
    <s v="Cumplido"/>
  </r>
  <r>
    <s v="INC000000522738"/>
    <s v="DEVICE HAS STOPPED RESPONDING TO POLLS. MZL_REGISTRADURIA-MUNICIPAL_MARMATO_CALDAS"/>
    <s v="CONECTIVIDAD WAN"/>
    <s v="Alta"/>
    <s v="Cerrado"/>
    <s v="RNEC-MONITOREO NIVEL 1"/>
    <s v="MAGDA LISETHE DUQUE GAMBA"/>
    <m/>
    <m/>
    <x v="30"/>
    <x v="1552"/>
    <d v="2020-01-30T00:00:00"/>
    <d v="1899-12-30T13:09:04"/>
    <d v="2020-01-30T00:00:00"/>
    <d v="1899-12-30T15:42:54"/>
    <x v="133"/>
    <s v="Incumplido"/>
    <s v="02:33"/>
    <x v="0"/>
    <s v="00:00"/>
    <s v="Cumplido"/>
    <d v="1899-12-30T00:00:00"/>
    <s v="Cumplido"/>
  </r>
  <r>
    <s v="INC000000522770"/>
    <s v="DEVICE HAS STOPPED RESPONDING TO POLLS. PCR_REGISTRADURIA-MUNICIPAL_LA-PRIMAVERA_VICHADA"/>
    <s v="CONECTIVIDAD WAN"/>
    <s v="Alta"/>
    <s v="Cerrado"/>
    <s v="RNEC-MONITOREO NIVEL 1"/>
    <s v="MAGDA LISETHE DUQUE GAMBA"/>
    <m/>
    <m/>
    <x v="30"/>
    <x v="1553"/>
    <d v="2020-01-30T00:00:00"/>
    <d v="1899-12-30T13:36:06"/>
    <d v="2020-01-30T00:00:00"/>
    <d v="1899-12-30T15:57:59"/>
    <x v="133"/>
    <s v="Incumplido"/>
    <s v="02:21"/>
    <x v="0"/>
    <s v="00:00"/>
    <s v="Cumplido"/>
    <d v="1899-12-30T00:00:00"/>
    <s v="Cumplido"/>
  </r>
  <r>
    <s v="INC000000522785"/>
    <s v="DEVICE HAS STOPPED RESPONDING TO POLLS. IBE_REGISTRADURIA-MUNICIPAL_PALOCABILDO_TOLIMA"/>
    <s v="CONECTIVIDAD WAN"/>
    <s v="Alta"/>
    <s v="Cerrado"/>
    <s v="RNEC-MONITOREO NIVEL 1"/>
    <s v="MAGDA LISETHE DUQUE GAMBA"/>
    <m/>
    <m/>
    <x v="30"/>
    <x v="1554"/>
    <d v="2020-01-30T00:00:00"/>
    <d v="1899-12-30T14:03:08"/>
    <d v="2020-01-30T00:00:00"/>
    <d v="1899-12-30T17:01:21"/>
    <x v="134"/>
    <s v="Incumplido"/>
    <s v="02:53"/>
    <x v="0"/>
    <s v="00:00"/>
    <s v="Cumplido"/>
    <d v="1899-12-30T00:00:00"/>
    <s v="Cumplido"/>
  </r>
  <r>
    <s v="INC000000522802"/>
    <s v="DEVICE HAS STOPPED RESPONDING TO POLLS. SJE_REGISTRADURIA-MUNICIPAL_MIRAFLORES_GUAVIARE"/>
    <s v="CONECTIVIDAD WAN"/>
    <s v="Alta"/>
    <s v="Cerrado"/>
    <s v="RNEC-MONITOREO NIVEL 1"/>
    <s v="MAGDA LISETHE DUQUE GAMBA"/>
    <m/>
    <m/>
    <x v="30"/>
    <x v="1555"/>
    <d v="2020-01-30T00:00:00"/>
    <d v="1899-12-30T14:24:10"/>
    <d v="2020-01-30T00:00:00"/>
    <d v="1899-12-30T16:02:12"/>
    <x v="133"/>
    <s v="Cumplido"/>
    <s v="01:38"/>
    <x v="0"/>
    <s v="00:00"/>
    <s v="Cumplido"/>
    <d v="1899-12-30T00:00:00"/>
    <s v="Cumplido"/>
  </r>
  <r>
    <s v="INC000000522809"/>
    <s v="Falla outlook"/>
    <s v="CORREO ELECTRÓNICO"/>
    <s v="Media"/>
    <s v="Cerrado"/>
    <s v="RNEC-SOPORTE SITIO NIVEL 1"/>
    <s v="CRISTIAN DAVID PERILLA HERRERA"/>
    <m/>
    <m/>
    <x v="30"/>
    <x v="1556"/>
    <d v="2020-01-30T00:00:00"/>
    <d v="1899-12-30T14:39:07"/>
    <d v="2020-01-30T00:00:00"/>
    <d v="1899-12-30T15:04:36"/>
    <x v="133"/>
    <s v="Cumplido"/>
    <s v="00:28"/>
    <x v="1"/>
    <s v="00:03"/>
    <s v="Cumplido"/>
    <d v="1899-12-30T00:01:01"/>
    <s v="Cumplido"/>
  </r>
  <r>
    <s v="INC000000522914"/>
    <s v="DEVICE HAS STOPPED RESPONDING TO POLLS. SMR_REGISTRADURIA-MUNICIPAL_PIJINO-DEL-CARMEN_MAGDALENA"/>
    <s v="CONECTIVIDAD WAN"/>
    <s v="Alta"/>
    <s v="Cerrado"/>
    <s v="RNEC-MONITOREO NIVEL 1"/>
    <s v="GIAN CARLO TOVAR RAMIREZ"/>
    <m/>
    <m/>
    <x v="30"/>
    <x v="1557"/>
    <d v="2020-01-30T00:00:00"/>
    <d v="1899-12-30T14:39:12"/>
    <d v="2020-01-30T00:00:00"/>
    <d v="1899-12-30T14:58:09"/>
    <x v="133"/>
    <s v="Cumplido"/>
    <s v="00:18"/>
    <x v="0"/>
    <s v="00:00"/>
    <s v="Cumplido"/>
    <d v="1899-12-30T00:00:00"/>
    <s v="Cumplido"/>
  </r>
  <r>
    <s v="INC000000522927"/>
    <s v="DEVICE HAS STOPPED RESPONDING TO POLLS. MTR_REGISTRADURIA-MUNICIPAL_PURISIMA_CORDOBA"/>
    <s v="CONECTIVIDAD WAN"/>
    <s v="Alta"/>
    <s v="Cerrado"/>
    <s v="RNEC-NIVEL 2 WAN"/>
    <s v="JORGE LUIS ROJAS DURAN"/>
    <m/>
    <m/>
    <x v="30"/>
    <x v="1558"/>
    <d v="2020-01-30T00:00:00"/>
    <d v="1899-12-30T15:00:16"/>
    <d v="2020-01-30T00:00:00"/>
    <d v="1899-12-30T16:55:21"/>
    <x v="134"/>
    <s v="Cumplido"/>
    <s v="01:55"/>
    <x v="0"/>
    <s v="00:00"/>
    <s v="Cumplido"/>
    <d v="1899-12-30T00:00:00"/>
    <s v="Cumplido"/>
  </r>
  <r>
    <s v="INC000000522948"/>
    <s v="Falla Recepción y Envío de Correos"/>
    <s v="CORREO ELECTRÓNICO"/>
    <s v="Media"/>
    <s v="Cerrado"/>
    <s v="RNEC-SOPORTE SITIO NIVEL 1"/>
    <s v="CRISTIAN DAVID PERILLA HERRERA"/>
    <m/>
    <m/>
    <x v="30"/>
    <x v="1559"/>
    <d v="2020-01-30T00:00:00"/>
    <d v="1899-12-30T15:33:20"/>
    <d v="2020-01-30T00:00:00"/>
    <d v="1899-12-30T15:42:30"/>
    <x v="133"/>
    <s v="Cumplido"/>
    <s v="00:09"/>
    <x v="1"/>
    <s v="00:00"/>
    <s v="Cumplido"/>
    <d v="1899-12-30T00:00:59"/>
    <s v="Cumplido"/>
  </r>
  <r>
    <s v="INC000000522958"/>
    <s v="Buzon lleno"/>
    <s v="CORREO ELECTRÓNICO"/>
    <s v="Media"/>
    <s v="Cerrado"/>
    <s v="RNEC-MESA NIVEL 1"/>
    <s v="JOHANNA MILENA SALAMANCA RINCON"/>
    <m/>
    <m/>
    <x v="30"/>
    <x v="1560"/>
    <d v="2020-01-30T00:00:00"/>
    <d v="1899-12-30T15:54:08"/>
    <d v="2020-01-30T00:00:00"/>
    <d v="1899-12-30T15:55:23"/>
    <x v="133"/>
    <s v="Cumplido"/>
    <s v="00:03"/>
    <x v="1"/>
    <s v="00:02"/>
    <s v="Cumplido"/>
    <d v="1899-12-30T00:00:00"/>
    <s v="Cumplido"/>
  </r>
  <r>
    <s v="INC000000522979"/>
    <s v="DEVICE HAS STOPPED RESPONDING TO POLLS. MVP_REGISTRADURIA-MUNICIPAL_TARAIRA_VAUPES"/>
    <s v="CONECTIVIDAD WAN"/>
    <s v="Alta"/>
    <s v="Cerrado"/>
    <s v="RNEC-MONITOREO NIVEL 1"/>
    <s v="GIAN CARLO TOVAR RAMIREZ"/>
    <m/>
    <m/>
    <x v="30"/>
    <x v="1561"/>
    <d v="2020-01-30T00:00:00"/>
    <d v="1899-12-30T16:30:26"/>
    <d v="2020-01-30T00:00:00"/>
    <d v="1899-12-30T16:49:23"/>
    <x v="134"/>
    <s v="Cumplido"/>
    <s v="00:18"/>
    <x v="0"/>
    <s v="00:00"/>
    <s v="Cumplido"/>
    <d v="1899-12-30T00:00:00"/>
    <s v="Cumplido"/>
  </r>
  <r>
    <s v="INC000000523010"/>
    <s v="Falla correo"/>
    <s v="CORREO ELECTRÓNICO"/>
    <s v="Media"/>
    <s v="Cerrado"/>
    <s v="RNEC-SOPORTE SITIO NIVEL 1"/>
    <s v="CRISTIAN DAVID PERILLA HERRERA"/>
    <m/>
    <m/>
    <x v="30"/>
    <x v="1562"/>
    <d v="2020-01-30T00:00:00"/>
    <d v="1899-12-30T14:52:44"/>
    <d v="2020-01-30T00:00:00"/>
    <d v="1899-12-30T15:36:46"/>
    <x v="133"/>
    <s v="Cumplido"/>
    <s v="00:45"/>
    <x v="1"/>
    <s v="00:01"/>
    <s v="Cumplido"/>
    <d v="1899-12-30T00:00:56"/>
    <s v="Cumplido"/>
  </r>
  <r>
    <s v="INC000000523027"/>
    <s v="DEVICE HAS STOPPED RESPONDING TO POLLS. PSO_REGISTRADURIA-MUNICIPAL_FUNES_NARINO"/>
    <s v="CONECTIVIDAD WAN"/>
    <s v="Alta"/>
    <s v="Cerrado"/>
    <s v="RNEC-MONITOREO NIVEL 1"/>
    <s v="GIAN CARLO TOVAR RAMIREZ"/>
    <m/>
    <m/>
    <x v="30"/>
    <x v="1563"/>
    <d v="2020-01-30T00:00:00"/>
    <d v="1899-12-30T15:31:18"/>
    <d v="2020-01-30T00:00:00"/>
    <d v="1899-12-30T17:07:10"/>
    <x v="134"/>
    <s v="Cumplido"/>
    <s v="01:35"/>
    <x v="0"/>
    <s v="00:00"/>
    <s v="Cumplido"/>
    <d v="1899-12-30T00:00:00"/>
    <s v="Cumplido"/>
  </r>
  <r>
    <s v="INC000000523082"/>
    <s v="Usuario tiene problemas de Correo."/>
    <s v="CORREO ELECTRÓNICO"/>
    <s v="Baja"/>
    <s v="Cerrado"/>
    <s v="RNEC-MESA NIVEL 1"/>
    <s v="DIEGO FERNANDO ARCINIEGAS GUALTEROS"/>
    <m/>
    <m/>
    <x v="30"/>
    <x v="1564"/>
    <d v="2020-01-30T00:00:00"/>
    <d v="1899-12-30T16:36:20"/>
    <d v="2020-01-30T00:00:00"/>
    <d v="1899-12-30T16:38:20"/>
    <x v="134"/>
    <s v="Cumplido"/>
    <s v="00:04"/>
    <x v="1"/>
    <s v="00:02"/>
    <s v="Cumplido"/>
    <d v="1899-12-30T00:03:17"/>
    <s v="Cumplido"/>
  </r>
  <r>
    <s v="INC000000523102"/>
    <s v="Fallas de Envio y Recepción de correo"/>
    <s v="CORRELACIONADOR DE EVENTOS"/>
    <s v="Media"/>
    <s v="Cerrado"/>
    <s v="RNEC-MESA NIVEL 1"/>
    <s v="LINA MARIA CRUZ BARRAGAN"/>
    <m/>
    <m/>
    <x v="30"/>
    <x v="1565"/>
    <d v="2020-01-30T00:00:00"/>
    <d v="1899-12-30T17:09:14"/>
    <d v="2020-01-30T00:00:00"/>
    <d v="1899-12-30T17:15:31"/>
    <x v="134"/>
    <s v="Cumplido"/>
    <s v="00:16"/>
    <x v="1"/>
    <s v="00:10"/>
    <s v="Cumplido"/>
    <d v="1899-12-30T00:01:20"/>
    <s v="Cumplido"/>
  </r>
  <r>
    <s v="INC000000523110"/>
    <s v="Falla de Correo"/>
    <s v="CORREO ELECTRÓNICO"/>
    <s v="Media"/>
    <s v="Cerrado"/>
    <s v="RNEC-SOPORTE SITIO NIVEL 1"/>
    <s v="LUIS ANTONIO SANTAMARIA GOMEZ"/>
    <m/>
    <m/>
    <x v="30"/>
    <x v="613"/>
    <d v="2020-01-30T00:00:00"/>
    <d v="1899-12-30T17:29:34"/>
    <d v="2020-01-30T00:00:00"/>
    <d v="1899-12-30T17:53:12"/>
    <x v="134"/>
    <s v="Cumplido"/>
    <s v="00:24"/>
    <x v="1"/>
    <s v="00:01"/>
    <s v="Cumplido"/>
    <d v="1899-12-30T00:01:20"/>
    <s v="Cumplid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834FC-A86D-4D13-9B71-D7A1AC91ABE1}" name="TablaDinámica2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B31:AC46" firstHeaderRow="1" firstDataRow="1" firstDataCol="1"/>
  <pivotFields count="31">
    <pivotField showAll="0"/>
    <pivotField showAll="0"/>
    <pivotField showAll="0"/>
    <pivotField showAll="0"/>
    <pivotField showAll="0"/>
    <pivotField showAll="0"/>
    <pivotField numFmtId="14" showAll="0"/>
    <pivotField numFmtId="21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numFmtId="14" showAll="0"/>
    <pivotField dataField="1" numFmtId="21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axis="axisRow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28"/>
  </rowFields>
  <rowItems count="15">
    <i>
      <x v="2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4"/>
    </i>
    <i t="grand">
      <x/>
    </i>
  </rowItems>
  <colItems count="1">
    <i/>
  </colItems>
  <dataFields count="1">
    <dataField name="Cuenta de Hora completada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CFEA2A-2183-4997-B4E6-E2D63183C018}" name="TablaDinámica26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Proveedor">
  <location ref="BC2:BE13" firstHeaderRow="0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axis="axisRow" dataField="1" showAll="0" measureFilter="1" sortType="descending">
      <items count="17">
        <item x="0"/>
        <item x="6"/>
        <item x="1"/>
        <item x="15"/>
        <item x="12"/>
        <item x="14"/>
        <item x="5"/>
        <item x="4"/>
        <item x="10"/>
        <item x="8"/>
        <item x="11"/>
        <item x="13"/>
        <item x="9"/>
        <item x="7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13"/>
  </rowFields>
  <rowItems count="11">
    <i>
      <x v="1"/>
    </i>
    <i>
      <x v="6"/>
    </i>
    <i>
      <x v="13"/>
    </i>
    <i>
      <x/>
    </i>
    <i>
      <x v="2"/>
    </i>
    <i>
      <x v="12"/>
    </i>
    <i>
      <x v="14"/>
    </i>
    <i>
      <x v="7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" fld="13" subtotal="count" baseField="0" baseItem="0"/>
    <dataField name="% de Incidentes" fld="13" subtotal="count" showDataAs="percentOfTotal" baseField="13" baseItem="0" numFmtId="10"/>
  </dataFields>
  <pivotTableStyleInfo name="PivotStyleLight16" showRowHeaders="1" showColHeaders="1" showRowStripes="0" showColStripes="0" showLastColumn="1"/>
  <filters count="1">
    <filter fld="13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9B26E8-4DCF-40DE-94AA-0C38B7B59A35}" name="TablaDinámica15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Servicios - Requerimientos">
  <location ref="N2:P13" firstHeaderRow="0" firstDataRow="1" firstDataCol="1"/>
  <pivotFields count="3">
    <pivotField dataField="1" subtotalTop="0" showAll="0" defaultSubtotal="0"/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1"/>
  </rowFields>
  <rowItems count="11">
    <i>
      <x v="3"/>
    </i>
    <i>
      <x/>
    </i>
    <i>
      <x v="9"/>
    </i>
    <i>
      <x v="6"/>
    </i>
    <i>
      <x v="2"/>
    </i>
    <i>
      <x v="5"/>
    </i>
    <i>
      <x v="1"/>
    </i>
    <i>
      <x v="7"/>
    </i>
    <i>
      <x v="4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" fld="0" subtotal="count" baseField="1" baseItem="3"/>
    <dataField name="% Servicio" fld="2" subtotal="count" showDataAs="percentOfTotal" baseField="1" baseItem="3" numFmtId="10">
      <extLst>
        <ext xmlns:x14="http://schemas.microsoft.com/office/spreadsheetml/2009/9/main" uri="{E15A36E0-9728-4e99-A89B-3F7291B0FE68}">
          <x14:dataField sourceField="0" uniqueName="[__Xl2].[Measures].[Recuento de Servicio*+ 2]"/>
        </ext>
      </extLst>
    </dataField>
  </dataField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% Servicio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filters count="1">
    <filter fld="1" type="count" id="1" iMeasureHier="92">
      <autoFilter ref="A1">
        <filterColumn colId="0">
          <top10 val="10" filterVal="10"/>
        </filterColumn>
      </autoFilter>
    </filter>
  </filters>
  <rowHierarchiesUsage count="1">
    <rowHierarchyUsage hierarchyUsage="5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porte_MDA.xlsm!TablaRequerimientos">
        <x15:activeTabTopLevelEntity name="[TablaRequerimien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D5BC81-30D9-40C1-9EE6-65BFD1D2D508}" name="TablaDinámica1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Municipio">
  <location ref="CS2:CU240" firstHeaderRow="1" firstDataRow="2" firstDataCol="1"/>
  <pivotFields count="30">
    <pivotField showAll="0"/>
    <pivotField showAll="0"/>
    <pivotField showAll="0"/>
    <pivotField showAll="0"/>
    <pivotField axis="axisRow" showAll="0" sortType="descending">
      <items count="625">
        <item x="484"/>
        <item x="2"/>
        <item x="260"/>
        <item x="84"/>
        <item x="243"/>
        <item x="200"/>
        <item x="376"/>
        <item x="364"/>
        <item x="437"/>
        <item x="392"/>
        <item x="213"/>
        <item x="584"/>
        <item x="261"/>
        <item x="85"/>
        <item x="585"/>
        <item x="3"/>
        <item x="586"/>
        <item x="78"/>
        <item x="304"/>
        <item x="438"/>
        <item x="608"/>
        <item x="4"/>
        <item x="5"/>
        <item x="6"/>
        <item x="516"/>
        <item x="305"/>
        <item x="393"/>
        <item x="54"/>
        <item x="55"/>
        <item x="439"/>
        <item x="485"/>
        <item x="86"/>
        <item x="394"/>
        <item x="87"/>
        <item x="7"/>
        <item x="587"/>
        <item x="88"/>
        <item x="588"/>
        <item x="262"/>
        <item x="284"/>
        <item x="263"/>
        <item x="264"/>
        <item x="265"/>
        <item x="214"/>
        <item x="61"/>
        <item x="377"/>
        <item x="440"/>
        <item x="522"/>
        <item x="415"/>
        <item x="523"/>
        <item x="89"/>
        <item x="62"/>
        <item x="79"/>
        <item x="244"/>
        <item x="183"/>
        <item x="127"/>
        <item x="190"/>
        <item x="517"/>
        <item x="8"/>
        <item x="306"/>
        <item x="128"/>
        <item x="9"/>
        <item x="307"/>
        <item x="266"/>
        <item x="524"/>
        <item x="80"/>
        <item x="245"/>
        <item x="129"/>
        <item x="525"/>
        <item x="486"/>
        <item x="130"/>
        <item x="215"/>
        <item x="441"/>
        <item x="10"/>
        <item x="308"/>
        <item x="416"/>
        <item x="11"/>
        <item x="309"/>
        <item x="487"/>
        <item x="488"/>
        <item x="567"/>
        <item x="216"/>
        <item x="90"/>
        <item x="217"/>
        <item x="609"/>
        <item x="218"/>
        <item x="12"/>
        <item x="63"/>
        <item x="378"/>
        <item x="131"/>
        <item x="285"/>
        <item x="64"/>
        <item x="91"/>
        <item x="267"/>
        <item x="526"/>
        <item x="13"/>
        <item x="589"/>
        <item x="268"/>
        <item x="191"/>
        <item x="126"/>
        <item x="618"/>
        <item x="590"/>
        <item x="417"/>
        <item x="527"/>
        <item x="132"/>
        <item x="528"/>
        <item x="395"/>
        <item x="442"/>
        <item x="568"/>
        <item x="591"/>
        <item x="310"/>
        <item x="14"/>
        <item x="286"/>
        <item x="246"/>
        <item x="133"/>
        <item x="311"/>
        <item x="529"/>
        <item x="247"/>
        <item x="134"/>
        <item x="135"/>
        <item x="489"/>
        <item x="136"/>
        <item x="137"/>
        <item x="396"/>
        <item x="138"/>
        <item x="92"/>
        <item x="397"/>
        <item x="287"/>
        <item x="530"/>
        <item x="15"/>
        <item x="93"/>
        <item x="16"/>
        <item x="248"/>
        <item x="592"/>
        <item x="379"/>
        <item x="508"/>
        <item x="139"/>
        <item x="531"/>
        <item x="398"/>
        <item x="269"/>
        <item x="532"/>
        <item x="443"/>
        <item x="444"/>
        <item x="533"/>
        <item x="490"/>
        <item x="17"/>
        <item x="140"/>
        <item x="94"/>
        <item x="569"/>
        <item x="312"/>
        <item x="288"/>
        <item x="141"/>
        <item x="570"/>
        <item x="56"/>
        <item x="445"/>
        <item x="142"/>
        <item x="418"/>
        <item x="143"/>
        <item x="313"/>
        <item x="491"/>
        <item x="492"/>
        <item x="144"/>
        <item x="621"/>
        <item x="446"/>
        <item x="447"/>
        <item x="192"/>
        <item x="249"/>
        <item x="18"/>
        <item x="610"/>
        <item x="365"/>
        <item x="366"/>
        <item x="593"/>
        <item x="19"/>
        <item x="20"/>
        <item x="399"/>
        <item x="611"/>
        <item x="419"/>
        <item x="493"/>
        <item x="534"/>
        <item x="420"/>
        <item x="448"/>
        <item x="314"/>
        <item x="250"/>
        <item x="193"/>
        <item x="421"/>
        <item x="612"/>
        <item x="535"/>
        <item x="95"/>
        <item x="270"/>
        <item x="367"/>
        <item x="251"/>
        <item x="449"/>
        <item x="96"/>
        <item x="400"/>
        <item x="65"/>
        <item x="21"/>
        <item x="571"/>
        <item x="450"/>
        <item x="451"/>
        <item x="219"/>
        <item x="494"/>
        <item x="495"/>
        <item x="380"/>
        <item x="536"/>
        <item x="22"/>
        <item x="513"/>
        <item x="594"/>
        <item x="220"/>
        <item x="145"/>
        <item x="537"/>
        <item x="315"/>
        <item x="81"/>
        <item x="57"/>
        <item x="316"/>
        <item x="452"/>
        <item x="453"/>
        <item x="317"/>
        <item x="146"/>
        <item x="318"/>
        <item x="538"/>
        <item x="319"/>
        <item x="147"/>
        <item x="148"/>
        <item x="381"/>
        <item x="613"/>
        <item x="23"/>
        <item x="24"/>
        <item x="252"/>
        <item x="496"/>
        <item x="25"/>
        <item x="149"/>
        <item x="320"/>
        <item x="454"/>
        <item x="321"/>
        <item x="455"/>
        <item x="401"/>
        <item x="221"/>
        <item x="539"/>
        <item x="572"/>
        <item x="322"/>
        <item x="323"/>
        <item x="324"/>
        <item x="540"/>
        <item x="325"/>
        <item x="150"/>
        <item x="541"/>
        <item x="151"/>
        <item x="326"/>
        <item x="497"/>
        <item x="97"/>
        <item x="542"/>
        <item x="201"/>
        <item x="368"/>
        <item x="498"/>
        <item x="595"/>
        <item x="596"/>
        <item x="456"/>
        <item x="457"/>
        <item x="222"/>
        <item x="382"/>
        <item x="383"/>
        <item x="26"/>
        <item x="152"/>
        <item x="223"/>
        <item x="27"/>
        <item x="327"/>
        <item x="543"/>
        <item x="544"/>
        <item x="66"/>
        <item x="328"/>
        <item x="271"/>
        <item x="289"/>
        <item x="384"/>
        <item x="545"/>
        <item x="28"/>
        <item x="458"/>
        <item x="253"/>
        <item x="369"/>
        <item x="459"/>
        <item x="329"/>
        <item x="194"/>
        <item x="67"/>
        <item x="622"/>
        <item x="202"/>
        <item x="224"/>
        <item x="460"/>
        <item x="422"/>
        <item x="225"/>
        <item x="153"/>
        <item x="518"/>
        <item x="499"/>
        <item x="546"/>
        <item x="68"/>
        <item x="461"/>
        <item x="423"/>
        <item x="0"/>
        <item x="597"/>
        <item x="29"/>
        <item x="462"/>
        <item x="272"/>
        <item x="226"/>
        <item x="290"/>
        <item x="463"/>
        <item x="291"/>
        <item x="573"/>
        <item x="547"/>
        <item x="500"/>
        <item x="548"/>
        <item x="424"/>
        <item x="330"/>
        <item x="98"/>
        <item x="464"/>
        <item x="99"/>
        <item x="574"/>
        <item x="465"/>
        <item x="370"/>
        <item x="203"/>
        <item x="331"/>
        <item x="425"/>
        <item x="100"/>
        <item x="154"/>
        <item x="184"/>
        <item x="519"/>
        <item x="82"/>
        <item x="332"/>
        <item x="273"/>
        <item x="274"/>
        <item x="227"/>
        <item x="426"/>
        <item x="195"/>
        <item x="375"/>
        <item x="228"/>
        <item x="619"/>
        <item x="509"/>
        <item x="549"/>
        <item x="292"/>
        <item x="155"/>
        <item x="101"/>
        <item x="514"/>
        <item x="204"/>
        <item x="293"/>
        <item x="102"/>
        <item x="196"/>
        <item x="575"/>
        <item x="333"/>
        <item x="598"/>
        <item x="30"/>
        <item x="156"/>
        <item x="259"/>
        <item x="31"/>
        <item x="334"/>
        <item x="185"/>
        <item x="103"/>
        <item x="275"/>
        <item x="402"/>
        <item x="205"/>
        <item x="276"/>
        <item x="550"/>
        <item x="157"/>
        <item x="466"/>
        <item x="551"/>
        <item x="206"/>
        <item x="576"/>
        <item x="335"/>
        <item x="186"/>
        <item x="229"/>
        <item x="158"/>
        <item x="254"/>
        <item x="336"/>
        <item x="187"/>
        <item x="552"/>
        <item x="69"/>
        <item x="553"/>
        <item x="577"/>
        <item x="599"/>
        <item x="337"/>
        <item x="554"/>
        <item x="338"/>
        <item x="159"/>
        <item x="207"/>
        <item x="160"/>
        <item x="403"/>
        <item x="255"/>
        <item x="188"/>
        <item x="32"/>
        <item x="230"/>
        <item x="600"/>
        <item x="231"/>
        <item x="404"/>
        <item x="104"/>
        <item x="161"/>
        <item x="385"/>
        <item x="601"/>
        <item x="405"/>
        <item x="467"/>
        <item x="70"/>
        <item x="71"/>
        <item x="208"/>
        <item x="468"/>
        <item x="520"/>
        <item x="294"/>
        <item x="406"/>
        <item x="555"/>
        <item x="469"/>
        <item x="33"/>
        <item x="623"/>
        <item x="295"/>
        <item x="427"/>
        <item x="510"/>
        <item x="363"/>
        <item x="296"/>
        <item x="428"/>
        <item x="429"/>
        <item x="1"/>
        <item x="556"/>
        <item x="197"/>
        <item x="58"/>
        <item x="470"/>
        <item x="232"/>
        <item x="297"/>
        <item x="339"/>
        <item x="340"/>
        <item x="277"/>
        <item x="501"/>
        <item x="162"/>
        <item x="105"/>
        <item x="34"/>
        <item x="407"/>
        <item x="72"/>
        <item x="430"/>
        <item x="471"/>
        <item x="278"/>
        <item x="279"/>
        <item x="106"/>
        <item x="602"/>
        <item x="371"/>
        <item x="557"/>
        <item x="280"/>
        <item x="472"/>
        <item x="614"/>
        <item x="603"/>
        <item x="163"/>
        <item x="233"/>
        <item x="73"/>
        <item x="35"/>
        <item x="408"/>
        <item x="164"/>
        <item x="298"/>
        <item x="386"/>
        <item x="502"/>
        <item x="515"/>
        <item x="36"/>
        <item x="165"/>
        <item x="473"/>
        <item x="578"/>
        <item x="387"/>
        <item x="256"/>
        <item x="558"/>
        <item x="299"/>
        <item x="521"/>
        <item x="300"/>
        <item x="604"/>
        <item x="559"/>
        <item x="474"/>
        <item x="301"/>
        <item x="37"/>
        <item x="431"/>
        <item x="341"/>
        <item x="107"/>
        <item x="108"/>
        <item x="109"/>
        <item x="38"/>
        <item x="111"/>
        <item x="110"/>
        <item x="302"/>
        <item x="281"/>
        <item x="432"/>
        <item x="372"/>
        <item x="112"/>
        <item x="433"/>
        <item x="475"/>
        <item x="39"/>
        <item x="166"/>
        <item x="209"/>
        <item x="579"/>
        <item x="434"/>
        <item x="113"/>
        <item x="167"/>
        <item x="560"/>
        <item x="168"/>
        <item x="580"/>
        <item x="114"/>
        <item x="169"/>
        <item x="581"/>
        <item x="476"/>
        <item x="303"/>
        <item x="234"/>
        <item x="40"/>
        <item x="561"/>
        <item x="477"/>
        <item x="409"/>
        <item x="41"/>
        <item x="478"/>
        <item x="410"/>
        <item x="115"/>
        <item x="479"/>
        <item x="605"/>
        <item x="74"/>
        <item x="411"/>
        <item x="117"/>
        <item x="116"/>
        <item x="170"/>
        <item x="42"/>
        <item x="503"/>
        <item x="75"/>
        <item x="59"/>
        <item x="504"/>
        <item x="171"/>
        <item x="172"/>
        <item x="342"/>
        <item x="343"/>
        <item x="344"/>
        <item x="235"/>
        <item x="562"/>
        <item x="118"/>
        <item x="282"/>
        <item x="345"/>
        <item x="173"/>
        <item x="174"/>
        <item x="198"/>
        <item x="43"/>
        <item x="44"/>
        <item x="119"/>
        <item x="175"/>
        <item x="176"/>
        <item x="236"/>
        <item x="563"/>
        <item x="76"/>
        <item x="346"/>
        <item x="237"/>
        <item x="83"/>
        <item x="347"/>
        <item x="189"/>
        <item x="348"/>
        <item x="120"/>
        <item x="257"/>
        <item x="210"/>
        <item x="60"/>
        <item x="45"/>
        <item x="480"/>
        <item x="620"/>
        <item x="46"/>
        <item x="349"/>
        <item x="388"/>
        <item x="412"/>
        <item x="350"/>
        <item x="505"/>
        <item x="389"/>
        <item x="351"/>
        <item x="177"/>
        <item x="352"/>
        <item x="390"/>
        <item x="238"/>
        <item x="239"/>
        <item x="121"/>
        <item x="47"/>
        <item x="353"/>
        <item x="178"/>
        <item x="506"/>
        <item x="583"/>
        <item x="582"/>
        <item x="179"/>
        <item x="354"/>
        <item x="240"/>
        <item x="180"/>
        <item x="241"/>
        <item x="211"/>
        <item x="77"/>
        <item x="481"/>
        <item x="482"/>
        <item x="122"/>
        <item x="123"/>
        <item x="355"/>
        <item x="615"/>
        <item x="356"/>
        <item x="283"/>
        <item x="48"/>
        <item x="373"/>
        <item x="374"/>
        <item x="564"/>
        <item x="511"/>
        <item x="258"/>
        <item x="199"/>
        <item x="49"/>
        <item x="565"/>
        <item x="606"/>
        <item x="357"/>
        <item x="616"/>
        <item x="50"/>
        <item x="507"/>
        <item x="512"/>
        <item x="607"/>
        <item x="358"/>
        <item x="124"/>
        <item x="242"/>
        <item x="435"/>
        <item x="359"/>
        <item x="360"/>
        <item x="617"/>
        <item x="181"/>
        <item x="436"/>
        <item x="361"/>
        <item x="483"/>
        <item x="391"/>
        <item x="51"/>
        <item x="52"/>
        <item x="212"/>
        <item x="125"/>
        <item x="566"/>
        <item x="413"/>
        <item x="53"/>
        <item x="182"/>
        <item x="362"/>
        <item x="4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 sortType="descending">
      <items count="9">
        <item h="1" x="2"/>
        <item h="1" x="4"/>
        <item h="1" x="0"/>
        <item h="1" x="7"/>
        <item h="1" x="6"/>
        <item h="1" x="5"/>
        <item x="3"/>
        <item h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ragToRow="0" dragToCol="0" dragToPage="0" showAll="0" defaultSubtotal="0"/>
  </pivotFields>
  <rowFields count="1">
    <field x="4"/>
  </rowFields>
  <rowItems count="237">
    <i>
      <x v="586"/>
    </i>
    <i>
      <x v="348"/>
    </i>
    <i>
      <x v="229"/>
    </i>
    <i>
      <x v="12"/>
    </i>
    <i>
      <x v="356"/>
    </i>
    <i>
      <x v="50"/>
    </i>
    <i>
      <x v="525"/>
    </i>
    <i>
      <x v="227"/>
    </i>
    <i>
      <x v="619"/>
    </i>
    <i>
      <x v="325"/>
    </i>
    <i>
      <x v="505"/>
    </i>
    <i>
      <x v="63"/>
    </i>
    <i>
      <x v="287"/>
    </i>
    <i>
      <x v="97"/>
    </i>
    <i>
      <x v="483"/>
    </i>
    <i>
      <x v="121"/>
    </i>
    <i>
      <x v="249"/>
    </i>
    <i>
      <x v="190"/>
    </i>
    <i>
      <x v="5"/>
    </i>
    <i>
      <x v="222"/>
    </i>
    <i>
      <x v="396"/>
    </i>
    <i>
      <x v="15"/>
    </i>
    <i>
      <x v="486"/>
    </i>
    <i>
      <x v="237"/>
    </i>
    <i>
      <x v="82"/>
    </i>
    <i>
      <x v="239"/>
    </i>
    <i>
      <x v="609"/>
    </i>
    <i>
      <x v="504"/>
    </i>
    <i>
      <x v="603"/>
    </i>
    <i>
      <x v="558"/>
    </i>
    <i>
      <x v="163"/>
    </i>
    <i>
      <x v="130"/>
    </i>
    <i>
      <x v="166"/>
    </i>
    <i>
      <x v="236"/>
    </i>
    <i>
      <x v="267"/>
    </i>
    <i>
      <x v="575"/>
    </i>
    <i>
      <x v="116"/>
    </i>
    <i>
      <x v="469"/>
    </i>
    <i>
      <x v="294"/>
    </i>
    <i>
      <x v="494"/>
    </i>
    <i>
      <x v="300"/>
    </i>
    <i>
      <x v="509"/>
    </i>
    <i>
      <x v="302"/>
    </i>
    <i>
      <x v="533"/>
    </i>
    <i>
      <x v="305"/>
    </i>
    <i>
      <x v="564"/>
    </i>
    <i>
      <x v="311"/>
    </i>
    <i>
      <x v="87"/>
    </i>
    <i>
      <x v="324"/>
    </i>
    <i>
      <x v="465"/>
    </i>
    <i>
      <x v="617"/>
    </i>
    <i>
      <x v="480"/>
    </i>
    <i>
      <x v="341"/>
    </i>
    <i>
      <x v="24"/>
    </i>
    <i>
      <x v="202"/>
    </i>
    <i>
      <x v="499"/>
    </i>
    <i>
      <x v="208"/>
    </i>
    <i>
      <x v="231"/>
    </i>
    <i>
      <x v="604"/>
    </i>
    <i>
      <x v="521"/>
    </i>
    <i>
      <x v="88"/>
    </i>
    <i>
      <x v="531"/>
    </i>
    <i>
      <x v="369"/>
    </i>
    <i>
      <x v="538"/>
    </i>
    <i>
      <x v="90"/>
    </i>
    <i>
      <x v="563"/>
    </i>
    <i>
      <x v="403"/>
    </i>
    <i>
      <x v="571"/>
    </i>
    <i>
      <x v="406"/>
    </i>
    <i>
      <x v="585"/>
    </i>
    <i>
      <x v="409"/>
    </i>
    <i>
      <x v="590"/>
    </i>
    <i>
      <x v="422"/>
    </i>
    <i>
      <x v="161"/>
    </i>
    <i>
      <x v="444"/>
    </i>
    <i>
      <x v="349"/>
    </i>
    <i>
      <x v="81"/>
    </i>
    <i>
      <x v="342"/>
    </i>
    <i>
      <x v="555"/>
    </i>
    <i>
      <x v="487"/>
    </i>
    <i>
      <x v="156"/>
    </i>
    <i>
      <x v="46"/>
    </i>
    <i>
      <x v="518"/>
    </i>
    <i>
      <x v="241"/>
    </i>
    <i>
      <x v="592"/>
    </i>
    <i>
      <x v="244"/>
    </i>
    <i>
      <x v="468"/>
    </i>
    <i>
      <x v="247"/>
    </i>
    <i>
      <x v="501"/>
    </i>
    <i>
      <x v="48"/>
    </i>
    <i>
      <x v="534"/>
    </i>
    <i>
      <x v="253"/>
    </i>
    <i>
      <x v="216"/>
    </i>
    <i>
      <x v="257"/>
    </i>
    <i>
      <x v="83"/>
    </i>
    <i>
      <x v="258"/>
    </i>
    <i>
      <x v="462"/>
    </i>
    <i>
      <x v="260"/>
    </i>
    <i>
      <x v="476"/>
    </i>
    <i>
      <x v="99"/>
    </i>
    <i>
      <x v="178"/>
    </i>
    <i>
      <x v="273"/>
    </i>
    <i>
      <x v="185"/>
    </i>
    <i>
      <x v="279"/>
    </i>
    <i>
      <x v="527"/>
    </i>
    <i>
      <x v="284"/>
    </i>
    <i>
      <x v="541"/>
    </i>
    <i>
      <x v="286"/>
    </i>
    <i>
      <x v="215"/>
    </i>
    <i>
      <x v="103"/>
    </i>
    <i>
      <x v="582"/>
    </i>
    <i>
      <x v="288"/>
    </i>
    <i>
      <x v="602"/>
    </i>
    <i>
      <x v="291"/>
    </i>
    <i>
      <x v="11"/>
    </i>
    <i>
      <x v="108"/>
    </i>
    <i>
      <x v="456"/>
    </i>
    <i>
      <x v="297"/>
    </i>
    <i>
      <x v="464"/>
    </i>
    <i>
      <x v="298"/>
    </i>
    <i>
      <x v="471"/>
    </i>
    <i>
      <x v="110"/>
    </i>
    <i>
      <x v="18"/>
    </i>
    <i>
      <x v="113"/>
    </i>
    <i>
      <x v="492"/>
    </i>
    <i>
      <x v="304"/>
    </i>
    <i>
      <x v="498"/>
    </i>
    <i>
      <x v="16"/>
    </i>
    <i>
      <x v="181"/>
    </i>
    <i>
      <x v="118"/>
    </i>
    <i>
      <x v="511"/>
    </i>
    <i>
      <x v="312"/>
    </i>
    <i>
      <x v="524"/>
    </i>
    <i>
      <x v="316"/>
    </i>
    <i>
      <x v="195"/>
    </i>
    <i>
      <x v="319"/>
    </i>
    <i>
      <x v="72"/>
    </i>
    <i>
      <x v="119"/>
    </i>
    <i>
      <x v="549"/>
    </i>
    <i>
      <x v="54"/>
    </i>
    <i>
      <x v="560"/>
    </i>
    <i>
      <x v="326"/>
    </i>
    <i>
      <x v="566"/>
    </i>
    <i>
      <x v="328"/>
    </i>
    <i>
      <x v="217"/>
    </i>
    <i>
      <x v="329"/>
    </i>
    <i>
      <x v="221"/>
    </i>
    <i>
      <x v="332"/>
    </i>
    <i>
      <x v="597"/>
    </i>
    <i>
      <x v="337"/>
    </i>
    <i>
      <x v="21"/>
    </i>
    <i>
      <x v="339"/>
    </i>
    <i>
      <x v="611"/>
    </i>
    <i>
      <x v="125"/>
    </i>
    <i>
      <x v="443"/>
    </i>
    <i>
      <x v="128"/>
    </i>
    <i>
      <x v="452"/>
    </i>
    <i>
      <x v="620"/>
    </i>
    <i>
      <x v="458"/>
    </i>
    <i>
      <x v="55"/>
    </i>
    <i>
      <x v="463"/>
    </i>
    <i>
      <x v="137"/>
    </i>
    <i>
      <x v="157"/>
    </i>
    <i>
      <x v="351"/>
    </i>
    <i>
      <x v="58"/>
    </i>
    <i>
      <x v="352"/>
    </i>
    <i>
      <x v="472"/>
    </i>
    <i>
      <x v="354"/>
    </i>
    <i>
      <x v="61"/>
    </i>
    <i>
      <x v="140"/>
    </i>
    <i>
      <x v="175"/>
    </i>
    <i>
      <x v="361"/>
    </i>
    <i>
      <x v="489"/>
    </i>
    <i>
      <x v="141"/>
    </i>
    <i>
      <x v="493"/>
    </i>
    <i>
      <x v="370"/>
    </i>
    <i>
      <x v="496"/>
    </i>
    <i>
      <x v="371"/>
    </i>
    <i>
      <x v="179"/>
    </i>
    <i>
      <x v="373"/>
    </i>
    <i>
      <x v="503"/>
    </i>
    <i>
      <x v="378"/>
    </i>
    <i>
      <x v="184"/>
    </i>
    <i>
      <x v="381"/>
    </i>
    <i>
      <x v="510"/>
    </i>
    <i>
      <x v="386"/>
    </i>
    <i>
      <x v="517"/>
    </i>
    <i>
      <x v="387"/>
    </i>
    <i>
      <x v="70"/>
    </i>
    <i>
      <x v="388"/>
    </i>
    <i>
      <x v="192"/>
    </i>
    <i>
      <x v="389"/>
    </i>
    <i>
      <x v="528"/>
    </i>
    <i>
      <x v="390"/>
    </i>
    <i>
      <x v="196"/>
    </i>
    <i>
      <x v="392"/>
    </i>
    <i>
      <x v="535"/>
    </i>
    <i>
      <x v="142"/>
    </i>
    <i>
      <x v="539"/>
    </i>
    <i>
      <x v="398"/>
    </i>
    <i>
      <x v="547"/>
    </i>
    <i>
      <x v="400"/>
    </i>
    <i>
      <x v="553"/>
    </i>
    <i>
      <x v="147"/>
    </i>
    <i>
      <x v="78"/>
    </i>
    <i>
      <x v="150"/>
    </i>
    <i>
      <x v="210"/>
    </i>
    <i>
      <x v="408"/>
    </i>
    <i>
      <x v="565"/>
    </i>
    <i>
      <x v="154"/>
    </i>
    <i>
      <x v="569"/>
    </i>
    <i>
      <x v="410"/>
    </i>
    <i>
      <x v="573"/>
    </i>
    <i>
      <x v="416"/>
    </i>
    <i>
      <x v="576"/>
    </i>
    <i>
      <x v="419"/>
    </i>
    <i>
      <x v="220"/>
    </i>
    <i>
      <x v="155"/>
    </i>
    <i>
      <x v="80"/>
    </i>
    <i>
      <x v="423"/>
    </i>
    <i>
      <x v="594"/>
    </i>
    <i>
      <x v="429"/>
    </i>
    <i>
      <x v="601"/>
    </i>
    <i>
      <x v="430"/>
    </i>
    <i>
      <x v="19"/>
    </i>
    <i>
      <x v="431"/>
    </i>
    <i>
      <x v="606"/>
    </i>
    <i>
      <x v="433"/>
    </i>
    <i>
      <x v="610"/>
    </i>
    <i>
      <x v="437"/>
    </i>
    <i>
      <x v="613"/>
    </i>
    <i>
      <x v="439"/>
    </i>
    <i>
      <x v="27"/>
    </i>
    <i>
      <x v="442"/>
    </i>
    <i>
      <x v="2"/>
    </i>
    <i>
      <x v="346"/>
    </i>
    <i t="grand">
      <x/>
    </i>
  </rowItems>
  <colFields count="1">
    <field x="28"/>
  </colFields>
  <colItems count="2">
    <i>
      <x v="6"/>
    </i>
    <i t="grand">
      <x/>
    </i>
  </colItems>
  <dataFields count="1">
    <dataField name="Falla otros top" fld="2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DD6607-C461-4BB4-B1E8-7EA112003866}" name="TablaDinámica8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L31:M4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21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numFmtId="14" showAll="0"/>
    <pivotField numFmtId="21" showAll="0"/>
    <pivotField numFmtId="14" showAll="0" sortType="ascending"/>
    <pivotField numFmtId="21" showAll="0"/>
    <pivotField dataField="1" numFmtId="22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showAll="0"/>
    <pivotField showAll="0"/>
    <pivotField showAll="0"/>
    <pivotField showAll="0"/>
    <pivotField numFmtId="20" showAll="0"/>
    <pivotField showAll="0"/>
    <pivotField axis="axisRow"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axis="axisRow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2">
    <field x="24"/>
    <field x="23"/>
  </rowFields>
  <rowItems count="15">
    <i>
      <x v="1"/>
    </i>
    <i>
      <x v="3"/>
    </i>
    <i>
      <x v="5"/>
    </i>
    <i>
      <x v="7"/>
    </i>
    <i>
      <x v="9"/>
    </i>
    <i>
      <x v="11"/>
    </i>
    <i>
      <x v="13"/>
    </i>
    <i>
      <x v="14"/>
    </i>
    <i>
      <x v="15"/>
    </i>
    <i>
      <x v="16"/>
    </i>
    <i>
      <x v="17"/>
    </i>
    <i>
      <x v="19"/>
    </i>
    <i>
      <x v="21"/>
    </i>
    <i>
      <x v="23"/>
    </i>
    <i t="grand">
      <x/>
    </i>
  </rowItems>
  <colItems count="1">
    <i/>
  </colItems>
  <dataFields count="1">
    <dataField name="Cuenta de Fecha de cierre" fld="1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8B405-4726-4EBC-9182-1F939053FD06}" name="TablaDinámica14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Servicio - Incidente">
  <location ref="J2:L13" firstHeaderRow="0" firstDataRow="1" firstDataCol="1"/>
  <pivotFields count="3">
    <pivotField dataField="1" subtotalTop="0" showAll="0" defaultSubtotal="0"/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1"/>
  </rowFields>
  <rowItems count="11">
    <i>
      <x v="1"/>
    </i>
    <i>
      <x v="2"/>
    </i>
    <i>
      <x/>
    </i>
    <i>
      <x v="4"/>
    </i>
    <i>
      <x v="3"/>
    </i>
    <i>
      <x v="9"/>
    </i>
    <i>
      <x v="7"/>
    </i>
    <i>
      <x v="8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" fld="0" subtotal="count" baseField="1" baseItem="1"/>
    <dataField name="% Servicio" fld="2" subtotal="count" showDataAs="percentOfTotal" baseField="1" baseItem="1" numFmtId="10">
      <extLst>
        <ext xmlns:x14="http://schemas.microsoft.com/office/spreadsheetml/2009/9/main" uri="{E15A36E0-9728-4e99-A89B-3F7291B0FE68}">
          <x14:dataField sourceField="0" uniqueName="[__Xl2].[Measures].[Recuento de Servicio*+]"/>
        </ext>
      </extLst>
    </dataField>
  </dataField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% Servicio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filters count="1">
    <filter fld="1" type="count" id="1" iMeasureHier="91">
      <autoFilter ref="A1">
        <filterColumn colId="0">
          <top10 val="10" filterVal="10"/>
        </filterColumn>
      </autoFilter>
    </filter>
  </filters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porte_MDA.xlsm!Tabla1">
        <x15:activeTabTopLevelEntity name="[Tab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125D8-0CE0-4079-B62F-99319B0BA678}" name="TablaDinámica16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W31:X53" firstHeaderRow="1" firstDataRow="1" firstDataCol="1"/>
  <pivotFields count="31">
    <pivotField showAll="0"/>
    <pivotField showAll="0"/>
    <pivotField showAll="0"/>
    <pivotField showAll="0"/>
    <pivotField showAll="0"/>
    <pivotField showAll="0"/>
    <pivotField axis="axisRow" dataField="1" numFmtId="14" showAll="0">
      <items count="3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numFmtId="21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numFmtId="14" showAll="0"/>
    <pivotField numFmtId="21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6"/>
  </rowFields>
  <rowItems count="22"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Items count="1">
    <i/>
  </colItems>
  <dataFields count="1">
    <dataField name="Cuenta de Fecha de envío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919AA6-987F-49CB-8BD3-F92C1B673F4F}" name="TablaDinámica31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CG2:CI101" firstHeaderRow="1" firstDataRow="2" firstDataCol="1"/>
  <pivotFields count="30">
    <pivotField showAll="0"/>
    <pivotField showAll="0"/>
    <pivotField showAll="0"/>
    <pivotField showAll="0"/>
    <pivotField axis="axisRow" showAll="0" sortType="descending">
      <items count="625">
        <item x="484"/>
        <item x="2"/>
        <item x="260"/>
        <item x="84"/>
        <item x="243"/>
        <item x="200"/>
        <item x="376"/>
        <item x="364"/>
        <item x="437"/>
        <item x="392"/>
        <item x="213"/>
        <item x="584"/>
        <item x="261"/>
        <item x="85"/>
        <item x="585"/>
        <item x="3"/>
        <item x="586"/>
        <item x="78"/>
        <item x="304"/>
        <item x="438"/>
        <item x="608"/>
        <item x="4"/>
        <item x="5"/>
        <item x="6"/>
        <item x="516"/>
        <item x="305"/>
        <item x="393"/>
        <item x="54"/>
        <item x="55"/>
        <item x="439"/>
        <item x="485"/>
        <item x="86"/>
        <item x="394"/>
        <item x="87"/>
        <item x="7"/>
        <item x="587"/>
        <item x="88"/>
        <item x="588"/>
        <item x="262"/>
        <item x="284"/>
        <item x="263"/>
        <item x="264"/>
        <item x="265"/>
        <item x="214"/>
        <item x="61"/>
        <item x="377"/>
        <item x="440"/>
        <item x="522"/>
        <item x="415"/>
        <item x="523"/>
        <item x="89"/>
        <item x="62"/>
        <item x="79"/>
        <item x="244"/>
        <item x="183"/>
        <item x="127"/>
        <item x="190"/>
        <item x="517"/>
        <item x="8"/>
        <item x="306"/>
        <item x="128"/>
        <item x="9"/>
        <item x="307"/>
        <item x="266"/>
        <item x="524"/>
        <item x="80"/>
        <item x="245"/>
        <item x="129"/>
        <item x="525"/>
        <item x="486"/>
        <item x="130"/>
        <item x="215"/>
        <item x="441"/>
        <item x="10"/>
        <item x="308"/>
        <item x="416"/>
        <item x="11"/>
        <item x="309"/>
        <item x="487"/>
        <item x="488"/>
        <item x="567"/>
        <item x="216"/>
        <item x="90"/>
        <item x="217"/>
        <item x="609"/>
        <item x="218"/>
        <item x="12"/>
        <item x="63"/>
        <item x="378"/>
        <item x="131"/>
        <item x="285"/>
        <item x="64"/>
        <item x="91"/>
        <item x="267"/>
        <item x="526"/>
        <item x="13"/>
        <item x="589"/>
        <item x="268"/>
        <item x="191"/>
        <item x="126"/>
        <item x="618"/>
        <item x="590"/>
        <item x="417"/>
        <item x="527"/>
        <item x="132"/>
        <item x="528"/>
        <item x="395"/>
        <item x="442"/>
        <item x="568"/>
        <item x="591"/>
        <item x="310"/>
        <item x="14"/>
        <item x="286"/>
        <item x="246"/>
        <item x="133"/>
        <item x="311"/>
        <item x="529"/>
        <item x="247"/>
        <item x="134"/>
        <item x="135"/>
        <item x="489"/>
        <item x="136"/>
        <item x="137"/>
        <item x="396"/>
        <item x="138"/>
        <item x="92"/>
        <item x="397"/>
        <item x="287"/>
        <item x="530"/>
        <item x="15"/>
        <item x="93"/>
        <item x="16"/>
        <item x="248"/>
        <item x="592"/>
        <item x="379"/>
        <item x="508"/>
        <item x="139"/>
        <item x="531"/>
        <item x="398"/>
        <item x="269"/>
        <item x="532"/>
        <item x="443"/>
        <item x="444"/>
        <item x="533"/>
        <item x="490"/>
        <item x="17"/>
        <item x="140"/>
        <item x="94"/>
        <item x="569"/>
        <item x="312"/>
        <item x="288"/>
        <item x="141"/>
        <item x="570"/>
        <item x="56"/>
        <item x="445"/>
        <item x="142"/>
        <item x="418"/>
        <item x="143"/>
        <item x="313"/>
        <item x="491"/>
        <item x="492"/>
        <item x="144"/>
        <item x="621"/>
        <item x="446"/>
        <item x="447"/>
        <item x="192"/>
        <item x="249"/>
        <item x="18"/>
        <item x="610"/>
        <item x="365"/>
        <item x="366"/>
        <item x="593"/>
        <item x="19"/>
        <item x="20"/>
        <item x="399"/>
        <item x="611"/>
        <item x="419"/>
        <item x="493"/>
        <item x="534"/>
        <item x="420"/>
        <item x="448"/>
        <item x="314"/>
        <item x="250"/>
        <item x="193"/>
        <item x="421"/>
        <item x="612"/>
        <item x="535"/>
        <item x="95"/>
        <item x="270"/>
        <item x="367"/>
        <item x="251"/>
        <item x="449"/>
        <item x="96"/>
        <item x="400"/>
        <item x="65"/>
        <item x="21"/>
        <item x="571"/>
        <item x="450"/>
        <item x="451"/>
        <item x="219"/>
        <item x="494"/>
        <item x="495"/>
        <item x="380"/>
        <item x="536"/>
        <item x="22"/>
        <item x="513"/>
        <item x="594"/>
        <item x="220"/>
        <item x="145"/>
        <item x="537"/>
        <item x="315"/>
        <item x="81"/>
        <item x="57"/>
        <item x="316"/>
        <item x="452"/>
        <item x="453"/>
        <item x="317"/>
        <item x="146"/>
        <item x="318"/>
        <item x="538"/>
        <item x="319"/>
        <item x="147"/>
        <item x="148"/>
        <item x="381"/>
        <item x="613"/>
        <item x="23"/>
        <item x="24"/>
        <item x="252"/>
        <item x="496"/>
        <item x="25"/>
        <item x="149"/>
        <item x="320"/>
        <item x="454"/>
        <item x="321"/>
        <item x="455"/>
        <item x="401"/>
        <item x="221"/>
        <item x="539"/>
        <item x="572"/>
        <item x="322"/>
        <item x="323"/>
        <item x="324"/>
        <item x="540"/>
        <item x="325"/>
        <item x="150"/>
        <item x="541"/>
        <item x="151"/>
        <item x="326"/>
        <item x="497"/>
        <item x="97"/>
        <item x="542"/>
        <item x="201"/>
        <item x="368"/>
        <item x="498"/>
        <item x="595"/>
        <item x="596"/>
        <item x="456"/>
        <item x="457"/>
        <item x="222"/>
        <item x="382"/>
        <item x="383"/>
        <item x="26"/>
        <item x="152"/>
        <item x="223"/>
        <item x="27"/>
        <item x="327"/>
        <item x="543"/>
        <item x="544"/>
        <item x="66"/>
        <item x="328"/>
        <item x="271"/>
        <item x="289"/>
        <item x="384"/>
        <item x="545"/>
        <item x="28"/>
        <item x="458"/>
        <item x="253"/>
        <item x="369"/>
        <item x="459"/>
        <item x="329"/>
        <item x="194"/>
        <item x="67"/>
        <item x="622"/>
        <item x="202"/>
        <item x="224"/>
        <item x="460"/>
        <item x="422"/>
        <item x="225"/>
        <item x="153"/>
        <item x="518"/>
        <item x="499"/>
        <item x="546"/>
        <item x="68"/>
        <item x="461"/>
        <item x="423"/>
        <item x="0"/>
        <item x="597"/>
        <item x="29"/>
        <item x="462"/>
        <item x="272"/>
        <item x="226"/>
        <item x="290"/>
        <item x="463"/>
        <item x="291"/>
        <item x="573"/>
        <item x="547"/>
        <item x="500"/>
        <item x="548"/>
        <item x="424"/>
        <item x="330"/>
        <item x="98"/>
        <item x="464"/>
        <item x="99"/>
        <item x="574"/>
        <item x="465"/>
        <item x="370"/>
        <item x="203"/>
        <item x="331"/>
        <item x="425"/>
        <item x="100"/>
        <item x="154"/>
        <item x="184"/>
        <item x="519"/>
        <item x="82"/>
        <item x="332"/>
        <item x="273"/>
        <item x="274"/>
        <item x="227"/>
        <item x="426"/>
        <item x="195"/>
        <item x="375"/>
        <item x="228"/>
        <item x="619"/>
        <item x="509"/>
        <item x="549"/>
        <item x="292"/>
        <item x="155"/>
        <item x="101"/>
        <item x="514"/>
        <item x="204"/>
        <item x="293"/>
        <item x="102"/>
        <item x="196"/>
        <item x="575"/>
        <item x="333"/>
        <item x="598"/>
        <item x="30"/>
        <item x="156"/>
        <item x="259"/>
        <item x="31"/>
        <item x="334"/>
        <item x="185"/>
        <item x="103"/>
        <item x="275"/>
        <item x="402"/>
        <item x="205"/>
        <item x="276"/>
        <item x="550"/>
        <item x="157"/>
        <item x="466"/>
        <item x="551"/>
        <item x="206"/>
        <item x="576"/>
        <item x="335"/>
        <item x="186"/>
        <item x="229"/>
        <item x="158"/>
        <item x="254"/>
        <item x="336"/>
        <item x="187"/>
        <item x="552"/>
        <item x="69"/>
        <item x="553"/>
        <item x="577"/>
        <item x="599"/>
        <item x="337"/>
        <item x="554"/>
        <item x="338"/>
        <item x="159"/>
        <item x="207"/>
        <item x="160"/>
        <item x="403"/>
        <item x="255"/>
        <item x="188"/>
        <item x="32"/>
        <item x="230"/>
        <item x="600"/>
        <item x="231"/>
        <item x="404"/>
        <item x="104"/>
        <item x="161"/>
        <item x="385"/>
        <item x="601"/>
        <item x="405"/>
        <item x="467"/>
        <item x="70"/>
        <item x="71"/>
        <item x="208"/>
        <item x="468"/>
        <item x="520"/>
        <item x="294"/>
        <item x="406"/>
        <item x="555"/>
        <item x="469"/>
        <item x="33"/>
        <item x="623"/>
        <item x="295"/>
        <item x="427"/>
        <item x="510"/>
        <item x="363"/>
        <item x="296"/>
        <item x="428"/>
        <item x="429"/>
        <item x="1"/>
        <item x="556"/>
        <item x="197"/>
        <item x="58"/>
        <item x="470"/>
        <item x="232"/>
        <item x="297"/>
        <item x="339"/>
        <item x="340"/>
        <item x="277"/>
        <item x="501"/>
        <item x="162"/>
        <item x="105"/>
        <item x="34"/>
        <item x="407"/>
        <item x="72"/>
        <item x="430"/>
        <item x="471"/>
        <item x="278"/>
        <item x="279"/>
        <item x="106"/>
        <item x="602"/>
        <item x="371"/>
        <item x="557"/>
        <item x="280"/>
        <item x="472"/>
        <item x="614"/>
        <item x="603"/>
        <item x="163"/>
        <item x="233"/>
        <item x="73"/>
        <item x="35"/>
        <item x="408"/>
        <item x="164"/>
        <item x="298"/>
        <item x="386"/>
        <item x="502"/>
        <item x="515"/>
        <item x="36"/>
        <item x="165"/>
        <item x="473"/>
        <item x="578"/>
        <item x="387"/>
        <item x="256"/>
        <item x="558"/>
        <item x="299"/>
        <item x="521"/>
        <item x="300"/>
        <item x="604"/>
        <item x="559"/>
        <item x="474"/>
        <item x="301"/>
        <item x="37"/>
        <item x="431"/>
        <item x="341"/>
        <item x="107"/>
        <item x="108"/>
        <item x="109"/>
        <item x="38"/>
        <item x="111"/>
        <item x="110"/>
        <item x="302"/>
        <item x="281"/>
        <item x="432"/>
        <item x="372"/>
        <item x="112"/>
        <item x="433"/>
        <item x="475"/>
        <item x="39"/>
        <item x="166"/>
        <item x="209"/>
        <item x="579"/>
        <item x="434"/>
        <item x="113"/>
        <item x="167"/>
        <item x="560"/>
        <item x="168"/>
        <item x="580"/>
        <item x="114"/>
        <item x="169"/>
        <item x="581"/>
        <item x="476"/>
        <item x="303"/>
        <item x="234"/>
        <item x="40"/>
        <item x="561"/>
        <item x="477"/>
        <item x="409"/>
        <item x="41"/>
        <item x="478"/>
        <item x="410"/>
        <item x="115"/>
        <item x="479"/>
        <item x="605"/>
        <item x="74"/>
        <item x="411"/>
        <item x="117"/>
        <item x="116"/>
        <item x="170"/>
        <item x="42"/>
        <item x="503"/>
        <item x="75"/>
        <item x="59"/>
        <item x="504"/>
        <item x="171"/>
        <item x="172"/>
        <item x="342"/>
        <item x="343"/>
        <item x="344"/>
        <item x="235"/>
        <item x="562"/>
        <item x="118"/>
        <item x="282"/>
        <item x="345"/>
        <item x="173"/>
        <item x="174"/>
        <item x="198"/>
        <item x="43"/>
        <item x="44"/>
        <item x="119"/>
        <item x="175"/>
        <item x="176"/>
        <item x="236"/>
        <item x="563"/>
        <item x="76"/>
        <item x="346"/>
        <item x="237"/>
        <item x="83"/>
        <item x="347"/>
        <item x="189"/>
        <item x="348"/>
        <item x="120"/>
        <item x="257"/>
        <item x="210"/>
        <item x="60"/>
        <item x="45"/>
        <item x="480"/>
        <item x="620"/>
        <item x="46"/>
        <item x="349"/>
        <item x="388"/>
        <item x="412"/>
        <item x="350"/>
        <item x="505"/>
        <item x="389"/>
        <item x="351"/>
        <item x="177"/>
        <item x="352"/>
        <item x="390"/>
        <item x="238"/>
        <item x="239"/>
        <item x="121"/>
        <item x="47"/>
        <item x="353"/>
        <item x="178"/>
        <item x="506"/>
        <item x="583"/>
        <item x="582"/>
        <item x="179"/>
        <item x="354"/>
        <item x="240"/>
        <item x="180"/>
        <item x="241"/>
        <item x="211"/>
        <item x="77"/>
        <item x="481"/>
        <item x="482"/>
        <item x="122"/>
        <item x="123"/>
        <item x="355"/>
        <item x="615"/>
        <item x="356"/>
        <item x="283"/>
        <item x="48"/>
        <item x="373"/>
        <item x="374"/>
        <item x="564"/>
        <item x="511"/>
        <item x="258"/>
        <item x="199"/>
        <item x="49"/>
        <item x="565"/>
        <item x="606"/>
        <item x="357"/>
        <item x="616"/>
        <item x="50"/>
        <item x="507"/>
        <item x="512"/>
        <item x="607"/>
        <item x="358"/>
        <item x="124"/>
        <item x="242"/>
        <item x="435"/>
        <item x="359"/>
        <item x="360"/>
        <item x="617"/>
        <item x="181"/>
        <item x="436"/>
        <item x="361"/>
        <item x="483"/>
        <item x="391"/>
        <item x="51"/>
        <item x="52"/>
        <item x="212"/>
        <item x="125"/>
        <item x="566"/>
        <item x="413"/>
        <item x="53"/>
        <item x="182"/>
        <item x="362"/>
        <item x="4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18">
        <item h="1" x="10"/>
        <item h="1" x="12"/>
        <item h="1" x="15"/>
        <item h="1" x="5"/>
        <item h="1" x="2"/>
        <item h="1" x="4"/>
        <item h="1" x="8"/>
        <item h="1" x="6"/>
        <item h="1" x="3"/>
        <item h="1" x="9"/>
        <item h="1" x="11"/>
        <item x="1"/>
        <item h="1" x="7"/>
        <item h="1" x="16"/>
        <item h="1" x="13"/>
        <item h="1" x="14"/>
        <item h="1" x="0"/>
        <item t="default"/>
      </items>
    </pivotField>
    <pivotField showAll="0"/>
    <pivotField showAll="0"/>
    <pivotField showAll="0"/>
    <pivotField dragToRow="0" dragToCol="0" dragToPage="0" showAll="0" defaultSubtotal="0"/>
  </pivotFields>
  <rowFields count="1">
    <field x="4"/>
  </rowFields>
  <rowItems count="98">
    <i>
      <x v="586"/>
    </i>
    <i>
      <x v="229"/>
    </i>
    <i>
      <x v="121"/>
    </i>
    <i>
      <x v="50"/>
    </i>
    <i>
      <x v="470"/>
    </i>
    <i>
      <x v="291"/>
    </i>
    <i>
      <x v="342"/>
    </i>
    <i>
      <x v="459"/>
    </i>
    <i>
      <x v="202"/>
    </i>
    <i>
      <x v="18"/>
    </i>
    <i>
      <x v="505"/>
    </i>
    <i>
      <x v="222"/>
    </i>
    <i>
      <x v="294"/>
    </i>
    <i>
      <x v="81"/>
    </i>
    <i>
      <x v="351"/>
    </i>
    <i>
      <x v="97"/>
    </i>
    <i>
      <x v="99"/>
    </i>
    <i>
      <x v="431"/>
    </i>
    <i>
      <x v="103"/>
    </i>
    <i>
      <x v="521"/>
    </i>
    <i>
      <x v="114"/>
    </i>
    <i>
      <x v="326"/>
    </i>
    <i>
      <x v="116"/>
    </i>
    <i>
      <x v="396"/>
    </i>
    <i>
      <x v="25"/>
    </i>
    <i>
      <x v="457"/>
    </i>
    <i>
      <x v="122"/>
    </i>
    <i>
      <x v="504"/>
    </i>
    <i>
      <x v="129"/>
    </i>
    <i>
      <x v="564"/>
    </i>
    <i>
      <x v="134"/>
    </i>
    <i>
      <x v="316"/>
    </i>
    <i>
      <x v="136"/>
    </i>
    <i>
      <x v="337"/>
    </i>
    <i>
      <x v="139"/>
    </i>
    <i>
      <x v="385"/>
    </i>
    <i>
      <x v="151"/>
    </i>
    <i>
      <x v="405"/>
    </i>
    <i>
      <x v="153"/>
    </i>
    <i>
      <x v="434"/>
    </i>
    <i>
      <x v="155"/>
    </i>
    <i>
      <x v="463"/>
    </i>
    <i>
      <x v="158"/>
    </i>
    <i>
      <x v="500"/>
    </i>
    <i>
      <x v="165"/>
    </i>
    <i>
      <x v="511"/>
    </i>
    <i>
      <x v="166"/>
    </i>
    <i>
      <x v="535"/>
    </i>
    <i>
      <x v="179"/>
    </i>
    <i>
      <x v="575"/>
    </i>
    <i>
      <x v="41"/>
    </i>
    <i>
      <x v="314"/>
    </i>
    <i>
      <x v="46"/>
    </i>
    <i>
      <x v="319"/>
    </i>
    <i>
      <x v="224"/>
    </i>
    <i>
      <x v="328"/>
    </i>
    <i>
      <x v="227"/>
    </i>
    <i>
      <x v="63"/>
    </i>
    <i>
      <x v="15"/>
    </i>
    <i>
      <x v="369"/>
    </i>
    <i>
      <x v="239"/>
    </i>
    <i>
      <x v="391"/>
    </i>
    <i>
      <x v="240"/>
    </i>
    <i>
      <x v="397"/>
    </i>
    <i>
      <x v="247"/>
    </i>
    <i>
      <x v="415"/>
    </i>
    <i>
      <x v="249"/>
    </i>
    <i>
      <x v="432"/>
    </i>
    <i>
      <x v="254"/>
    </i>
    <i>
      <x v="455"/>
    </i>
    <i>
      <x v="272"/>
    </i>
    <i>
      <x v="70"/>
    </i>
    <i>
      <x v="284"/>
    </i>
    <i>
      <x v="469"/>
    </i>
    <i>
      <x v="287"/>
    </i>
    <i>
      <x v="488"/>
    </i>
    <i>
      <x v="53"/>
    </i>
    <i>
      <x v="503"/>
    </i>
    <i>
      <x v="590"/>
    </i>
    <i>
      <x v="83"/>
    </i>
    <i>
      <x v="597"/>
    </i>
    <i>
      <x v="518"/>
    </i>
    <i>
      <x v="610"/>
    </i>
    <i>
      <x v="528"/>
    </i>
    <i>
      <x v="8"/>
    </i>
    <i>
      <x v="536"/>
    </i>
    <i>
      <x v="301"/>
    </i>
    <i>
      <x v="569"/>
    </i>
    <i>
      <x v="307"/>
    </i>
    <i>
      <x v="89"/>
    </i>
    <i>
      <x v="312"/>
    </i>
    <i>
      <x v="313"/>
    </i>
    <i>
      <x v="605"/>
    </i>
    <i>
      <x v="295"/>
    </i>
    <i>
      <x v="616"/>
    </i>
    <i>
      <x v="298"/>
    </i>
    <i>
      <x v="300"/>
    </i>
    <i t="grand">
      <x/>
    </i>
  </rowItems>
  <colFields count="1">
    <field x="25"/>
  </colFields>
  <colItems count="2">
    <i>
      <x v="11"/>
    </i>
    <i t="grand">
      <x/>
    </i>
  </colItems>
  <dataFields count="1">
    <dataField name="Falla Top 1 Asociada a RNEC" fld="2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812A72-C58E-4341-9861-0D645FFD5FF6}" name="TablaDinámica23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Municipio">
  <location ref="AO2:AR14" firstHeaderRow="0" firstDataRow="1" firstDataCol="1"/>
  <pivotFields count="30">
    <pivotField showAll="0"/>
    <pivotField showAll="0"/>
    <pivotField showAll="0"/>
    <pivotField showAll="0"/>
    <pivotField axis="axisRow" dataField="1" showAll="0" measureFilter="1" sortType="descending">
      <items count="625">
        <item x="484"/>
        <item x="2"/>
        <item x="260"/>
        <item x="84"/>
        <item x="243"/>
        <item x="200"/>
        <item x="376"/>
        <item x="364"/>
        <item x="437"/>
        <item x="392"/>
        <item x="213"/>
        <item x="584"/>
        <item x="261"/>
        <item x="85"/>
        <item x="585"/>
        <item x="3"/>
        <item x="586"/>
        <item x="78"/>
        <item x="304"/>
        <item x="438"/>
        <item x="608"/>
        <item x="4"/>
        <item x="5"/>
        <item x="6"/>
        <item x="516"/>
        <item x="305"/>
        <item x="393"/>
        <item x="54"/>
        <item x="55"/>
        <item x="439"/>
        <item x="485"/>
        <item x="86"/>
        <item x="394"/>
        <item x="87"/>
        <item x="7"/>
        <item x="587"/>
        <item x="88"/>
        <item x="588"/>
        <item x="262"/>
        <item x="284"/>
        <item x="263"/>
        <item x="264"/>
        <item x="265"/>
        <item x="214"/>
        <item x="61"/>
        <item x="377"/>
        <item x="440"/>
        <item x="522"/>
        <item x="415"/>
        <item x="523"/>
        <item x="89"/>
        <item x="62"/>
        <item x="79"/>
        <item x="244"/>
        <item x="183"/>
        <item x="127"/>
        <item x="190"/>
        <item x="517"/>
        <item x="8"/>
        <item x="306"/>
        <item x="128"/>
        <item x="9"/>
        <item x="307"/>
        <item x="266"/>
        <item x="524"/>
        <item x="80"/>
        <item x="245"/>
        <item x="129"/>
        <item x="525"/>
        <item x="486"/>
        <item x="130"/>
        <item x="215"/>
        <item x="441"/>
        <item x="10"/>
        <item x="308"/>
        <item x="416"/>
        <item x="11"/>
        <item x="309"/>
        <item x="487"/>
        <item x="488"/>
        <item x="567"/>
        <item x="216"/>
        <item x="90"/>
        <item x="217"/>
        <item x="609"/>
        <item x="218"/>
        <item x="12"/>
        <item x="63"/>
        <item x="378"/>
        <item x="131"/>
        <item x="285"/>
        <item x="64"/>
        <item x="91"/>
        <item x="267"/>
        <item x="526"/>
        <item x="13"/>
        <item x="589"/>
        <item x="268"/>
        <item x="191"/>
        <item x="126"/>
        <item x="618"/>
        <item x="590"/>
        <item x="417"/>
        <item x="527"/>
        <item x="132"/>
        <item x="528"/>
        <item x="395"/>
        <item x="442"/>
        <item x="568"/>
        <item x="591"/>
        <item x="310"/>
        <item x="14"/>
        <item x="286"/>
        <item x="246"/>
        <item x="133"/>
        <item x="311"/>
        <item x="529"/>
        <item x="247"/>
        <item x="134"/>
        <item x="135"/>
        <item x="489"/>
        <item x="136"/>
        <item x="137"/>
        <item x="396"/>
        <item x="138"/>
        <item x="92"/>
        <item x="397"/>
        <item x="287"/>
        <item x="530"/>
        <item x="15"/>
        <item x="93"/>
        <item x="16"/>
        <item x="248"/>
        <item x="592"/>
        <item x="379"/>
        <item x="508"/>
        <item x="139"/>
        <item x="531"/>
        <item x="398"/>
        <item x="269"/>
        <item x="532"/>
        <item x="443"/>
        <item x="444"/>
        <item x="533"/>
        <item x="490"/>
        <item x="17"/>
        <item x="140"/>
        <item x="94"/>
        <item x="569"/>
        <item x="312"/>
        <item x="288"/>
        <item x="141"/>
        <item x="570"/>
        <item x="56"/>
        <item x="445"/>
        <item x="142"/>
        <item x="418"/>
        <item x="143"/>
        <item x="313"/>
        <item x="491"/>
        <item x="492"/>
        <item x="144"/>
        <item x="621"/>
        <item x="446"/>
        <item x="447"/>
        <item x="192"/>
        <item x="249"/>
        <item x="18"/>
        <item x="610"/>
        <item x="365"/>
        <item x="366"/>
        <item x="593"/>
        <item x="19"/>
        <item x="20"/>
        <item x="399"/>
        <item x="611"/>
        <item x="419"/>
        <item x="493"/>
        <item x="534"/>
        <item x="420"/>
        <item x="448"/>
        <item x="314"/>
        <item x="250"/>
        <item x="193"/>
        <item x="421"/>
        <item x="612"/>
        <item x="535"/>
        <item x="95"/>
        <item x="270"/>
        <item x="367"/>
        <item x="251"/>
        <item x="449"/>
        <item x="96"/>
        <item x="400"/>
        <item x="65"/>
        <item x="21"/>
        <item x="571"/>
        <item x="450"/>
        <item x="451"/>
        <item x="219"/>
        <item x="494"/>
        <item x="495"/>
        <item x="380"/>
        <item x="536"/>
        <item x="22"/>
        <item x="513"/>
        <item x="594"/>
        <item x="220"/>
        <item x="145"/>
        <item x="537"/>
        <item x="315"/>
        <item x="81"/>
        <item x="57"/>
        <item x="316"/>
        <item x="452"/>
        <item x="453"/>
        <item x="317"/>
        <item x="146"/>
        <item x="318"/>
        <item x="538"/>
        <item x="319"/>
        <item x="147"/>
        <item x="148"/>
        <item x="381"/>
        <item x="613"/>
        <item x="23"/>
        <item x="24"/>
        <item x="252"/>
        <item x="496"/>
        <item x="25"/>
        <item x="149"/>
        <item x="320"/>
        <item x="454"/>
        <item x="321"/>
        <item x="455"/>
        <item x="401"/>
        <item x="221"/>
        <item x="539"/>
        <item x="572"/>
        <item x="322"/>
        <item x="323"/>
        <item x="324"/>
        <item x="540"/>
        <item x="325"/>
        <item x="150"/>
        <item x="541"/>
        <item x="151"/>
        <item x="326"/>
        <item x="497"/>
        <item x="97"/>
        <item x="542"/>
        <item x="201"/>
        <item x="368"/>
        <item x="498"/>
        <item x="595"/>
        <item x="596"/>
        <item x="456"/>
        <item x="457"/>
        <item x="222"/>
        <item x="382"/>
        <item x="383"/>
        <item x="26"/>
        <item x="152"/>
        <item x="223"/>
        <item x="27"/>
        <item x="327"/>
        <item x="543"/>
        <item x="544"/>
        <item x="66"/>
        <item x="328"/>
        <item x="271"/>
        <item x="289"/>
        <item x="384"/>
        <item x="545"/>
        <item x="28"/>
        <item x="458"/>
        <item x="253"/>
        <item x="369"/>
        <item x="459"/>
        <item x="329"/>
        <item x="194"/>
        <item x="67"/>
        <item x="622"/>
        <item x="202"/>
        <item x="224"/>
        <item x="460"/>
        <item x="422"/>
        <item x="225"/>
        <item x="153"/>
        <item x="518"/>
        <item x="499"/>
        <item x="546"/>
        <item x="68"/>
        <item x="461"/>
        <item x="423"/>
        <item x="0"/>
        <item x="597"/>
        <item x="29"/>
        <item x="462"/>
        <item x="272"/>
        <item x="226"/>
        <item x="290"/>
        <item x="463"/>
        <item x="291"/>
        <item x="573"/>
        <item x="547"/>
        <item x="500"/>
        <item x="548"/>
        <item x="424"/>
        <item x="330"/>
        <item x="98"/>
        <item x="464"/>
        <item x="99"/>
        <item x="574"/>
        <item x="465"/>
        <item x="370"/>
        <item x="203"/>
        <item x="331"/>
        <item x="425"/>
        <item x="100"/>
        <item x="154"/>
        <item x="184"/>
        <item x="519"/>
        <item x="82"/>
        <item x="332"/>
        <item x="273"/>
        <item x="274"/>
        <item x="227"/>
        <item x="426"/>
        <item x="195"/>
        <item x="375"/>
        <item x="228"/>
        <item x="619"/>
        <item x="509"/>
        <item x="549"/>
        <item x="292"/>
        <item x="155"/>
        <item x="101"/>
        <item x="514"/>
        <item x="204"/>
        <item x="293"/>
        <item x="102"/>
        <item x="196"/>
        <item x="575"/>
        <item x="333"/>
        <item x="598"/>
        <item x="30"/>
        <item x="156"/>
        <item x="259"/>
        <item x="31"/>
        <item x="334"/>
        <item x="185"/>
        <item x="103"/>
        <item x="275"/>
        <item x="402"/>
        <item x="205"/>
        <item x="276"/>
        <item x="550"/>
        <item x="157"/>
        <item x="466"/>
        <item x="551"/>
        <item x="206"/>
        <item x="576"/>
        <item x="335"/>
        <item x="186"/>
        <item x="229"/>
        <item x="158"/>
        <item x="254"/>
        <item x="336"/>
        <item x="187"/>
        <item x="552"/>
        <item x="69"/>
        <item x="553"/>
        <item x="577"/>
        <item x="599"/>
        <item x="337"/>
        <item x="554"/>
        <item x="338"/>
        <item x="159"/>
        <item x="207"/>
        <item x="160"/>
        <item x="403"/>
        <item x="255"/>
        <item x="188"/>
        <item x="32"/>
        <item x="230"/>
        <item x="600"/>
        <item x="231"/>
        <item x="404"/>
        <item x="104"/>
        <item x="161"/>
        <item x="385"/>
        <item x="601"/>
        <item x="405"/>
        <item x="467"/>
        <item x="70"/>
        <item x="71"/>
        <item x="208"/>
        <item x="468"/>
        <item x="520"/>
        <item x="294"/>
        <item x="406"/>
        <item x="555"/>
        <item x="469"/>
        <item x="33"/>
        <item x="623"/>
        <item x="295"/>
        <item x="427"/>
        <item x="510"/>
        <item x="363"/>
        <item x="296"/>
        <item x="428"/>
        <item x="429"/>
        <item x="1"/>
        <item x="556"/>
        <item x="197"/>
        <item x="58"/>
        <item x="470"/>
        <item x="232"/>
        <item x="297"/>
        <item x="339"/>
        <item x="340"/>
        <item x="277"/>
        <item x="501"/>
        <item x="162"/>
        <item x="105"/>
        <item x="34"/>
        <item x="407"/>
        <item x="72"/>
        <item x="430"/>
        <item x="471"/>
        <item x="278"/>
        <item x="279"/>
        <item x="106"/>
        <item x="602"/>
        <item x="371"/>
        <item x="557"/>
        <item x="280"/>
        <item x="472"/>
        <item x="614"/>
        <item x="603"/>
        <item x="163"/>
        <item x="233"/>
        <item x="73"/>
        <item x="35"/>
        <item x="408"/>
        <item x="164"/>
        <item x="298"/>
        <item x="386"/>
        <item x="502"/>
        <item x="515"/>
        <item x="36"/>
        <item x="165"/>
        <item x="473"/>
        <item x="578"/>
        <item x="387"/>
        <item x="256"/>
        <item x="558"/>
        <item x="299"/>
        <item x="521"/>
        <item x="300"/>
        <item x="604"/>
        <item x="559"/>
        <item x="474"/>
        <item x="301"/>
        <item x="37"/>
        <item x="431"/>
        <item x="341"/>
        <item x="107"/>
        <item x="108"/>
        <item x="109"/>
        <item x="38"/>
        <item x="111"/>
        <item x="110"/>
        <item x="302"/>
        <item x="281"/>
        <item x="432"/>
        <item x="372"/>
        <item x="112"/>
        <item x="433"/>
        <item x="475"/>
        <item x="39"/>
        <item x="166"/>
        <item x="209"/>
        <item x="579"/>
        <item x="434"/>
        <item x="113"/>
        <item x="167"/>
        <item x="560"/>
        <item x="168"/>
        <item x="580"/>
        <item x="114"/>
        <item x="169"/>
        <item x="581"/>
        <item x="476"/>
        <item x="303"/>
        <item x="234"/>
        <item x="40"/>
        <item x="561"/>
        <item x="477"/>
        <item x="409"/>
        <item x="41"/>
        <item x="478"/>
        <item x="410"/>
        <item x="115"/>
        <item x="479"/>
        <item x="605"/>
        <item x="74"/>
        <item x="411"/>
        <item x="117"/>
        <item x="116"/>
        <item x="170"/>
        <item x="42"/>
        <item x="503"/>
        <item x="75"/>
        <item x="59"/>
        <item x="504"/>
        <item x="171"/>
        <item x="172"/>
        <item x="342"/>
        <item x="343"/>
        <item x="344"/>
        <item x="235"/>
        <item x="562"/>
        <item x="118"/>
        <item x="282"/>
        <item x="345"/>
        <item x="173"/>
        <item x="174"/>
        <item x="198"/>
        <item x="43"/>
        <item x="44"/>
        <item x="119"/>
        <item x="175"/>
        <item x="176"/>
        <item x="236"/>
        <item x="563"/>
        <item x="76"/>
        <item x="346"/>
        <item x="237"/>
        <item x="83"/>
        <item x="347"/>
        <item x="189"/>
        <item x="348"/>
        <item x="120"/>
        <item x="257"/>
        <item x="210"/>
        <item x="60"/>
        <item x="45"/>
        <item x="480"/>
        <item x="620"/>
        <item x="46"/>
        <item x="349"/>
        <item x="388"/>
        <item x="412"/>
        <item x="350"/>
        <item x="505"/>
        <item x="389"/>
        <item x="351"/>
        <item x="177"/>
        <item x="352"/>
        <item x="390"/>
        <item x="238"/>
        <item x="239"/>
        <item x="121"/>
        <item x="47"/>
        <item x="353"/>
        <item x="178"/>
        <item x="506"/>
        <item x="583"/>
        <item x="582"/>
        <item x="179"/>
        <item x="354"/>
        <item x="240"/>
        <item x="180"/>
        <item x="241"/>
        <item x="211"/>
        <item x="77"/>
        <item x="481"/>
        <item x="482"/>
        <item x="122"/>
        <item x="123"/>
        <item x="355"/>
        <item x="615"/>
        <item x="356"/>
        <item x="283"/>
        <item x="48"/>
        <item x="373"/>
        <item x="374"/>
        <item x="564"/>
        <item x="511"/>
        <item x="258"/>
        <item x="199"/>
        <item x="49"/>
        <item x="565"/>
        <item x="606"/>
        <item x="357"/>
        <item x="616"/>
        <item x="50"/>
        <item x="507"/>
        <item x="512"/>
        <item x="607"/>
        <item x="358"/>
        <item x="124"/>
        <item x="242"/>
        <item x="435"/>
        <item x="359"/>
        <item x="360"/>
        <item x="617"/>
        <item x="181"/>
        <item x="436"/>
        <item x="361"/>
        <item x="483"/>
        <item x="391"/>
        <item x="51"/>
        <item x="52"/>
        <item x="212"/>
        <item x="125"/>
        <item x="566"/>
        <item x="413"/>
        <item x="53"/>
        <item x="182"/>
        <item x="362"/>
        <item x="4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12">
    <i>
      <x v="348"/>
    </i>
    <i>
      <x v="525"/>
    </i>
    <i>
      <x v="325"/>
    </i>
    <i>
      <x v="12"/>
    </i>
    <i>
      <x v="63"/>
    </i>
    <i>
      <x v="601"/>
    </i>
    <i>
      <x v="586"/>
    </i>
    <i>
      <x v="229"/>
    </i>
    <i>
      <x v="82"/>
    </i>
    <i>
      <x v="70"/>
    </i>
    <i>
      <x v="40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antidad" fld="4" subtotal="count" baseField="4" baseItem="348"/>
    <dataField name="% Tickets" fld="4" subtotal="count" showDataAs="percentOfTotal" baseField="4" baseItem="348" numFmtId="10"/>
    <dataField name="% Acumulado" fld="4" subtotal="count" baseField="4" baseItem="0" numFmtId="10">
      <extLst>
        <ext xmlns:x14="http://schemas.microsoft.com/office/spreadsheetml/2009/9/main" uri="{E15A36E0-9728-4e99-A89B-3F7291B0FE68}">
          <x14:dataField pivotShowAs="percentOfRunningTotal"/>
        </ext>
      </extLst>
    </dataField>
  </dataFields>
  <pivotTableStyleInfo name="PivotStyleLight16" showRowHeaders="1" showColHeaders="1" showRowStripes="0" showColStripes="0" showLastColumn="1"/>
  <filters count="1">
    <filter fld="4" type="count" evalOrder="-1" id="3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F7B69B-278A-4A1E-B4EF-C5F2B726A922}" name="TablaDinámica34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CK2:CM74" firstHeaderRow="1" firstDataRow="2" firstDataCol="1"/>
  <pivotFields count="30">
    <pivotField showAll="0"/>
    <pivotField showAll="0"/>
    <pivotField showAll="0"/>
    <pivotField showAll="0"/>
    <pivotField axis="axisRow" showAll="0" sortType="descending">
      <items count="625">
        <item x="484"/>
        <item x="2"/>
        <item x="260"/>
        <item x="84"/>
        <item x="243"/>
        <item x="200"/>
        <item x="376"/>
        <item x="364"/>
        <item x="437"/>
        <item x="392"/>
        <item x="213"/>
        <item x="584"/>
        <item x="261"/>
        <item x="85"/>
        <item x="585"/>
        <item x="3"/>
        <item x="586"/>
        <item x="78"/>
        <item x="304"/>
        <item x="438"/>
        <item x="608"/>
        <item x="4"/>
        <item x="5"/>
        <item x="6"/>
        <item x="516"/>
        <item x="305"/>
        <item x="393"/>
        <item x="54"/>
        <item x="55"/>
        <item x="439"/>
        <item x="485"/>
        <item x="86"/>
        <item x="394"/>
        <item x="87"/>
        <item x="7"/>
        <item x="587"/>
        <item x="88"/>
        <item x="588"/>
        <item x="262"/>
        <item x="284"/>
        <item x="263"/>
        <item x="264"/>
        <item x="265"/>
        <item x="214"/>
        <item x="61"/>
        <item x="377"/>
        <item x="440"/>
        <item x="522"/>
        <item x="415"/>
        <item x="523"/>
        <item x="89"/>
        <item x="62"/>
        <item x="79"/>
        <item x="244"/>
        <item x="183"/>
        <item x="127"/>
        <item x="190"/>
        <item x="517"/>
        <item x="8"/>
        <item x="306"/>
        <item x="128"/>
        <item x="9"/>
        <item x="307"/>
        <item x="266"/>
        <item x="524"/>
        <item x="80"/>
        <item x="245"/>
        <item x="129"/>
        <item x="525"/>
        <item x="486"/>
        <item x="130"/>
        <item x="215"/>
        <item x="441"/>
        <item x="10"/>
        <item x="308"/>
        <item x="416"/>
        <item x="11"/>
        <item x="309"/>
        <item x="487"/>
        <item x="488"/>
        <item x="567"/>
        <item x="216"/>
        <item x="90"/>
        <item x="217"/>
        <item x="609"/>
        <item x="218"/>
        <item x="12"/>
        <item x="63"/>
        <item x="378"/>
        <item x="131"/>
        <item x="285"/>
        <item x="64"/>
        <item x="91"/>
        <item x="267"/>
        <item x="526"/>
        <item x="13"/>
        <item x="589"/>
        <item x="268"/>
        <item x="191"/>
        <item x="126"/>
        <item x="618"/>
        <item x="590"/>
        <item x="417"/>
        <item x="527"/>
        <item x="132"/>
        <item x="528"/>
        <item x="395"/>
        <item x="442"/>
        <item x="568"/>
        <item x="591"/>
        <item x="310"/>
        <item x="14"/>
        <item x="286"/>
        <item x="246"/>
        <item x="133"/>
        <item x="311"/>
        <item x="529"/>
        <item x="247"/>
        <item x="134"/>
        <item x="135"/>
        <item x="489"/>
        <item x="136"/>
        <item x="137"/>
        <item x="396"/>
        <item x="138"/>
        <item x="92"/>
        <item x="397"/>
        <item x="287"/>
        <item x="530"/>
        <item x="15"/>
        <item x="93"/>
        <item x="16"/>
        <item x="248"/>
        <item x="592"/>
        <item x="379"/>
        <item x="508"/>
        <item x="139"/>
        <item x="531"/>
        <item x="398"/>
        <item x="269"/>
        <item x="532"/>
        <item x="443"/>
        <item x="444"/>
        <item x="533"/>
        <item x="490"/>
        <item x="17"/>
        <item x="140"/>
        <item x="94"/>
        <item x="569"/>
        <item x="312"/>
        <item x="288"/>
        <item x="141"/>
        <item x="570"/>
        <item x="56"/>
        <item x="445"/>
        <item x="142"/>
        <item x="418"/>
        <item x="143"/>
        <item x="313"/>
        <item x="491"/>
        <item x="492"/>
        <item x="144"/>
        <item x="621"/>
        <item x="446"/>
        <item x="447"/>
        <item x="192"/>
        <item x="249"/>
        <item x="18"/>
        <item x="610"/>
        <item x="365"/>
        <item x="366"/>
        <item x="593"/>
        <item x="19"/>
        <item x="20"/>
        <item x="399"/>
        <item x="611"/>
        <item x="419"/>
        <item x="493"/>
        <item x="534"/>
        <item x="420"/>
        <item x="448"/>
        <item x="314"/>
        <item x="250"/>
        <item x="193"/>
        <item x="421"/>
        <item x="612"/>
        <item x="535"/>
        <item x="95"/>
        <item x="270"/>
        <item x="367"/>
        <item x="251"/>
        <item x="449"/>
        <item x="96"/>
        <item x="400"/>
        <item x="65"/>
        <item x="21"/>
        <item x="571"/>
        <item x="450"/>
        <item x="451"/>
        <item x="219"/>
        <item x="494"/>
        <item x="495"/>
        <item x="380"/>
        <item x="536"/>
        <item x="22"/>
        <item x="513"/>
        <item x="594"/>
        <item x="220"/>
        <item x="145"/>
        <item x="537"/>
        <item x="315"/>
        <item x="81"/>
        <item x="57"/>
        <item x="316"/>
        <item x="452"/>
        <item x="453"/>
        <item x="317"/>
        <item x="146"/>
        <item x="318"/>
        <item x="538"/>
        <item x="319"/>
        <item x="147"/>
        <item x="148"/>
        <item x="381"/>
        <item x="613"/>
        <item x="23"/>
        <item x="24"/>
        <item x="252"/>
        <item x="496"/>
        <item x="25"/>
        <item x="149"/>
        <item x="320"/>
        <item x="454"/>
        <item x="321"/>
        <item x="455"/>
        <item x="401"/>
        <item x="221"/>
        <item x="539"/>
        <item x="572"/>
        <item x="322"/>
        <item x="323"/>
        <item x="324"/>
        <item x="540"/>
        <item x="325"/>
        <item x="150"/>
        <item x="541"/>
        <item x="151"/>
        <item x="326"/>
        <item x="497"/>
        <item x="97"/>
        <item x="542"/>
        <item x="201"/>
        <item x="368"/>
        <item x="498"/>
        <item x="595"/>
        <item x="596"/>
        <item x="456"/>
        <item x="457"/>
        <item x="222"/>
        <item x="382"/>
        <item x="383"/>
        <item x="26"/>
        <item x="152"/>
        <item x="223"/>
        <item x="27"/>
        <item x="327"/>
        <item x="543"/>
        <item x="544"/>
        <item x="66"/>
        <item x="328"/>
        <item x="271"/>
        <item x="289"/>
        <item x="384"/>
        <item x="545"/>
        <item x="28"/>
        <item x="458"/>
        <item x="253"/>
        <item x="369"/>
        <item x="459"/>
        <item x="329"/>
        <item x="194"/>
        <item x="67"/>
        <item x="622"/>
        <item x="202"/>
        <item x="224"/>
        <item x="460"/>
        <item x="422"/>
        <item x="225"/>
        <item x="153"/>
        <item x="518"/>
        <item x="499"/>
        <item x="546"/>
        <item x="68"/>
        <item x="461"/>
        <item x="423"/>
        <item x="0"/>
        <item x="597"/>
        <item x="29"/>
        <item x="462"/>
        <item x="272"/>
        <item x="226"/>
        <item x="290"/>
        <item x="463"/>
        <item x="291"/>
        <item x="573"/>
        <item x="547"/>
        <item x="500"/>
        <item x="548"/>
        <item x="424"/>
        <item x="330"/>
        <item x="98"/>
        <item x="464"/>
        <item x="99"/>
        <item x="574"/>
        <item x="465"/>
        <item x="370"/>
        <item x="203"/>
        <item x="331"/>
        <item x="425"/>
        <item x="100"/>
        <item x="154"/>
        <item x="184"/>
        <item x="519"/>
        <item x="82"/>
        <item x="332"/>
        <item x="273"/>
        <item x="274"/>
        <item x="227"/>
        <item x="426"/>
        <item x="195"/>
        <item x="375"/>
        <item x="228"/>
        <item x="619"/>
        <item x="509"/>
        <item x="549"/>
        <item x="292"/>
        <item x="155"/>
        <item x="101"/>
        <item x="514"/>
        <item x="204"/>
        <item x="293"/>
        <item x="102"/>
        <item x="196"/>
        <item x="575"/>
        <item x="333"/>
        <item x="598"/>
        <item x="30"/>
        <item x="156"/>
        <item x="259"/>
        <item x="31"/>
        <item x="334"/>
        <item x="185"/>
        <item x="103"/>
        <item x="275"/>
        <item x="402"/>
        <item x="205"/>
        <item x="276"/>
        <item x="550"/>
        <item x="157"/>
        <item x="466"/>
        <item x="551"/>
        <item x="206"/>
        <item x="576"/>
        <item x="335"/>
        <item x="186"/>
        <item x="229"/>
        <item x="158"/>
        <item x="254"/>
        <item x="336"/>
        <item x="187"/>
        <item x="552"/>
        <item x="69"/>
        <item x="553"/>
        <item x="577"/>
        <item x="599"/>
        <item x="337"/>
        <item x="554"/>
        <item x="338"/>
        <item x="159"/>
        <item x="207"/>
        <item x="160"/>
        <item x="403"/>
        <item x="255"/>
        <item x="188"/>
        <item x="32"/>
        <item x="230"/>
        <item x="600"/>
        <item x="231"/>
        <item x="404"/>
        <item x="104"/>
        <item x="161"/>
        <item x="385"/>
        <item x="601"/>
        <item x="405"/>
        <item x="467"/>
        <item x="70"/>
        <item x="71"/>
        <item x="208"/>
        <item x="468"/>
        <item x="520"/>
        <item x="294"/>
        <item x="406"/>
        <item x="555"/>
        <item x="469"/>
        <item x="33"/>
        <item x="623"/>
        <item x="295"/>
        <item x="427"/>
        <item x="510"/>
        <item x="363"/>
        <item x="296"/>
        <item x="428"/>
        <item x="429"/>
        <item x="1"/>
        <item x="556"/>
        <item x="197"/>
        <item x="58"/>
        <item x="470"/>
        <item x="232"/>
        <item x="297"/>
        <item x="339"/>
        <item x="340"/>
        <item x="277"/>
        <item x="501"/>
        <item x="162"/>
        <item x="105"/>
        <item x="34"/>
        <item x="407"/>
        <item x="72"/>
        <item x="430"/>
        <item x="471"/>
        <item x="278"/>
        <item x="279"/>
        <item x="106"/>
        <item x="602"/>
        <item x="371"/>
        <item x="557"/>
        <item x="280"/>
        <item x="472"/>
        <item x="614"/>
        <item x="603"/>
        <item x="163"/>
        <item x="233"/>
        <item x="73"/>
        <item x="35"/>
        <item x="408"/>
        <item x="164"/>
        <item x="298"/>
        <item x="386"/>
        <item x="502"/>
        <item x="515"/>
        <item x="36"/>
        <item x="165"/>
        <item x="473"/>
        <item x="578"/>
        <item x="387"/>
        <item x="256"/>
        <item x="558"/>
        <item x="299"/>
        <item x="521"/>
        <item x="300"/>
        <item x="604"/>
        <item x="559"/>
        <item x="474"/>
        <item x="301"/>
        <item x="37"/>
        <item x="431"/>
        <item x="341"/>
        <item x="107"/>
        <item x="108"/>
        <item x="109"/>
        <item x="38"/>
        <item x="111"/>
        <item x="110"/>
        <item x="302"/>
        <item x="281"/>
        <item x="432"/>
        <item x="372"/>
        <item x="112"/>
        <item x="433"/>
        <item x="475"/>
        <item x="39"/>
        <item x="166"/>
        <item x="209"/>
        <item x="579"/>
        <item x="434"/>
        <item x="113"/>
        <item x="167"/>
        <item x="560"/>
        <item x="168"/>
        <item x="580"/>
        <item x="114"/>
        <item x="169"/>
        <item x="581"/>
        <item x="476"/>
        <item x="303"/>
        <item x="234"/>
        <item x="40"/>
        <item x="561"/>
        <item x="477"/>
        <item x="409"/>
        <item x="41"/>
        <item x="478"/>
        <item x="410"/>
        <item x="115"/>
        <item x="479"/>
        <item x="605"/>
        <item x="74"/>
        <item x="411"/>
        <item x="117"/>
        <item x="116"/>
        <item x="170"/>
        <item x="42"/>
        <item x="503"/>
        <item x="75"/>
        <item x="59"/>
        <item x="504"/>
        <item x="171"/>
        <item x="172"/>
        <item x="342"/>
        <item x="343"/>
        <item x="344"/>
        <item x="235"/>
        <item x="562"/>
        <item x="118"/>
        <item x="282"/>
        <item x="345"/>
        <item x="173"/>
        <item x="174"/>
        <item x="198"/>
        <item x="43"/>
        <item x="44"/>
        <item x="119"/>
        <item x="175"/>
        <item x="176"/>
        <item x="236"/>
        <item x="563"/>
        <item x="76"/>
        <item x="346"/>
        <item x="237"/>
        <item x="83"/>
        <item x="347"/>
        <item x="189"/>
        <item x="348"/>
        <item x="120"/>
        <item x="257"/>
        <item x="210"/>
        <item x="60"/>
        <item x="45"/>
        <item x="480"/>
        <item x="620"/>
        <item x="46"/>
        <item x="349"/>
        <item x="388"/>
        <item x="412"/>
        <item x="350"/>
        <item x="505"/>
        <item x="389"/>
        <item x="351"/>
        <item x="177"/>
        <item x="352"/>
        <item x="390"/>
        <item x="238"/>
        <item x="239"/>
        <item x="121"/>
        <item x="47"/>
        <item x="353"/>
        <item x="178"/>
        <item x="506"/>
        <item x="583"/>
        <item x="582"/>
        <item x="179"/>
        <item x="354"/>
        <item x="240"/>
        <item x="180"/>
        <item x="241"/>
        <item x="211"/>
        <item x="77"/>
        <item x="481"/>
        <item x="482"/>
        <item x="122"/>
        <item x="123"/>
        <item x="355"/>
        <item x="615"/>
        <item x="356"/>
        <item x="283"/>
        <item x="48"/>
        <item x="373"/>
        <item x="374"/>
        <item x="564"/>
        <item x="511"/>
        <item x="258"/>
        <item x="199"/>
        <item x="49"/>
        <item x="565"/>
        <item x="606"/>
        <item x="357"/>
        <item x="616"/>
        <item x="50"/>
        <item x="507"/>
        <item x="512"/>
        <item x="607"/>
        <item x="358"/>
        <item x="124"/>
        <item x="242"/>
        <item x="435"/>
        <item x="359"/>
        <item x="360"/>
        <item x="617"/>
        <item x="181"/>
        <item x="436"/>
        <item x="361"/>
        <item x="483"/>
        <item x="391"/>
        <item x="51"/>
        <item x="52"/>
        <item x="212"/>
        <item x="125"/>
        <item x="566"/>
        <item x="413"/>
        <item x="53"/>
        <item x="182"/>
        <item x="362"/>
        <item x="4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18">
        <item h="1" x="10"/>
        <item h="1" x="12"/>
        <item h="1" x="15"/>
        <item x="5"/>
        <item h="1" x="2"/>
        <item h="1" x="4"/>
        <item h="1" x="8"/>
        <item h="1" x="6"/>
        <item h="1" x="3"/>
        <item h="1" x="9"/>
        <item h="1" x="11"/>
        <item h="1" x="1"/>
        <item h="1" x="7"/>
        <item h="1" x="16"/>
        <item h="1" x="13"/>
        <item h="1" x="14"/>
        <item h="1" x="0"/>
        <item t="default"/>
      </items>
    </pivotField>
    <pivotField showAll="0"/>
    <pivotField showAll="0"/>
    <pivotField showAll="0"/>
    <pivotField dragToRow="0" dragToCol="0" dragToPage="0" showAll="0" defaultSubtotal="0"/>
  </pivotFields>
  <rowFields count="1">
    <field x="4"/>
  </rowFields>
  <rowItems count="71">
    <i>
      <x v="12"/>
    </i>
    <i>
      <x v="525"/>
    </i>
    <i>
      <x v="226"/>
    </i>
    <i>
      <x v="63"/>
    </i>
    <i>
      <x v="496"/>
    </i>
    <i>
      <x v="326"/>
    </i>
    <i>
      <x v="468"/>
    </i>
    <i>
      <x v="389"/>
    </i>
    <i>
      <x v="48"/>
    </i>
    <i>
      <x v="592"/>
    </i>
    <i>
      <x v="56"/>
    </i>
    <i>
      <x v="352"/>
    </i>
    <i>
      <x v="7"/>
    </i>
    <i>
      <x v="431"/>
    </i>
    <i>
      <x v="72"/>
    </i>
    <i>
      <x v="553"/>
    </i>
    <i>
      <x v="93"/>
    </i>
    <i>
      <x v="610"/>
    </i>
    <i>
      <x v="97"/>
    </i>
    <i>
      <x v="332"/>
    </i>
    <i>
      <x v="128"/>
    </i>
    <i>
      <x v="363"/>
    </i>
    <i>
      <x v="150"/>
    </i>
    <i>
      <x v="396"/>
    </i>
    <i>
      <x v="157"/>
    </i>
    <i>
      <x v="448"/>
    </i>
    <i>
      <x v="162"/>
    </i>
    <i>
      <x v="485"/>
    </i>
    <i>
      <x v="164"/>
    </i>
    <i>
      <x v="566"/>
    </i>
    <i>
      <x v="185"/>
    </i>
    <i>
      <x v="601"/>
    </i>
    <i>
      <x v="188"/>
    </i>
    <i>
      <x v="315"/>
    </i>
    <i>
      <x v="190"/>
    </i>
    <i>
      <x v="331"/>
    </i>
    <i>
      <x v="196"/>
    </i>
    <i>
      <x v="348"/>
    </i>
    <i>
      <x v="197"/>
    </i>
    <i>
      <x v="355"/>
    </i>
    <i>
      <x v="211"/>
    </i>
    <i>
      <x v="383"/>
    </i>
    <i>
      <x v="214"/>
    </i>
    <i>
      <x v="393"/>
    </i>
    <i>
      <x v="220"/>
    </i>
    <i>
      <x v="416"/>
    </i>
    <i>
      <x v="27"/>
    </i>
    <i>
      <x v="436"/>
    </i>
    <i>
      <x v="227"/>
    </i>
    <i>
      <x v="451"/>
    </i>
    <i>
      <x v="486"/>
    </i>
    <i>
      <x v="476"/>
    </i>
    <i>
      <x v="497"/>
    </i>
    <i>
      <x v="38"/>
    </i>
    <i>
      <x v="31"/>
    </i>
    <i>
      <x v="241"/>
    </i>
    <i>
      <x v="509"/>
    </i>
    <i>
      <x v="247"/>
    </i>
    <i>
      <x v="529"/>
    </i>
    <i>
      <x v="249"/>
    </i>
    <i>
      <x v="563"/>
    </i>
    <i>
      <x v="253"/>
    </i>
    <i>
      <x v="575"/>
    </i>
    <i>
      <x v="264"/>
    </i>
    <i>
      <x v="598"/>
    </i>
    <i>
      <x v="302"/>
    </i>
    <i>
      <x v="604"/>
    </i>
    <i>
      <x v="304"/>
    </i>
    <i>
      <x v="3"/>
    </i>
    <i>
      <x v="311"/>
    </i>
    <i t="grand">
      <x/>
    </i>
  </rowItems>
  <colFields count="1">
    <field x="25"/>
  </colFields>
  <colItems count="2">
    <i>
      <x v="3"/>
    </i>
    <i t="grand">
      <x/>
    </i>
  </colItems>
  <dataFields count="1">
    <dataField name="Falla Top 2 Asociada a RNEC" fld="2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39AF0A-CB1A-43E6-A600-5A9C63C360F2}" name="TablaDinámica6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31:C5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21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numFmtId="14" showAll="0"/>
    <pivotField numFmtId="21" showAll="0"/>
    <pivotField numFmtId="14" showAll="0" sortType="ascending"/>
    <pivotField numFmtId="21" showAll="0"/>
    <pivotField dataField="1" numFmtId="22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showAll="0"/>
    <pivotField showAll="0"/>
    <pivotField showAll="0"/>
    <pivotField showAll="0"/>
    <pivotField numFmtId="20" showAll="0"/>
    <pivotField showAl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25"/>
  </rowFields>
  <rowItems count="25">
    <i>
      <x v="1"/>
    </i>
    <i>
      <x v="3"/>
    </i>
    <i>
      <x v="4"/>
    </i>
    <i>
      <x v="8"/>
    </i>
    <i>
      <x v="9"/>
    </i>
    <i>
      <x v="10"/>
    </i>
    <i>
      <x v="11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 t="grand">
      <x/>
    </i>
  </rowItems>
  <colItems count="1">
    <i/>
  </colItems>
  <dataFields count="1">
    <dataField name="Cuenta de Fecha de cierre" fld="1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128EC3-21CD-487C-B298-70C11E27555E}" name="TablaDinámica30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Municipio">
  <location ref="CO2:CQ405" firstHeaderRow="1" firstDataRow="2" firstDataCol="1"/>
  <pivotFields count="30">
    <pivotField showAll="0"/>
    <pivotField showAll="0"/>
    <pivotField showAll="0"/>
    <pivotField showAll="0"/>
    <pivotField axis="axisRow" showAll="0" sortType="descending">
      <items count="625">
        <item x="484"/>
        <item x="2"/>
        <item x="260"/>
        <item x="84"/>
        <item x="243"/>
        <item x="200"/>
        <item x="376"/>
        <item x="364"/>
        <item x="437"/>
        <item x="392"/>
        <item x="213"/>
        <item x="584"/>
        <item x="261"/>
        <item x="85"/>
        <item x="585"/>
        <item x="3"/>
        <item x="586"/>
        <item x="78"/>
        <item x="304"/>
        <item x="438"/>
        <item x="608"/>
        <item x="4"/>
        <item x="5"/>
        <item x="6"/>
        <item x="516"/>
        <item x="305"/>
        <item x="393"/>
        <item x="54"/>
        <item x="55"/>
        <item x="439"/>
        <item x="485"/>
        <item x="86"/>
        <item x="394"/>
        <item x="87"/>
        <item x="7"/>
        <item x="587"/>
        <item x="88"/>
        <item x="588"/>
        <item x="262"/>
        <item x="284"/>
        <item x="263"/>
        <item x="264"/>
        <item x="265"/>
        <item x="214"/>
        <item x="61"/>
        <item x="377"/>
        <item x="440"/>
        <item x="522"/>
        <item x="415"/>
        <item x="523"/>
        <item x="89"/>
        <item x="62"/>
        <item x="79"/>
        <item x="244"/>
        <item x="183"/>
        <item x="127"/>
        <item x="190"/>
        <item x="517"/>
        <item x="8"/>
        <item x="306"/>
        <item x="128"/>
        <item x="9"/>
        <item x="307"/>
        <item x="266"/>
        <item x="524"/>
        <item x="80"/>
        <item x="245"/>
        <item x="129"/>
        <item x="525"/>
        <item x="486"/>
        <item x="130"/>
        <item x="215"/>
        <item x="441"/>
        <item x="10"/>
        <item x="308"/>
        <item x="416"/>
        <item x="11"/>
        <item x="309"/>
        <item x="487"/>
        <item x="488"/>
        <item x="567"/>
        <item x="216"/>
        <item x="90"/>
        <item x="217"/>
        <item x="609"/>
        <item x="218"/>
        <item x="12"/>
        <item x="63"/>
        <item x="378"/>
        <item x="131"/>
        <item x="285"/>
        <item x="64"/>
        <item x="91"/>
        <item x="267"/>
        <item x="526"/>
        <item x="13"/>
        <item x="589"/>
        <item x="268"/>
        <item x="191"/>
        <item x="126"/>
        <item x="618"/>
        <item x="590"/>
        <item x="417"/>
        <item x="527"/>
        <item x="132"/>
        <item x="528"/>
        <item x="395"/>
        <item x="442"/>
        <item x="568"/>
        <item x="591"/>
        <item x="310"/>
        <item x="14"/>
        <item x="286"/>
        <item x="246"/>
        <item x="133"/>
        <item x="311"/>
        <item x="529"/>
        <item x="247"/>
        <item x="134"/>
        <item x="135"/>
        <item x="489"/>
        <item x="136"/>
        <item x="137"/>
        <item x="396"/>
        <item x="138"/>
        <item x="92"/>
        <item x="397"/>
        <item x="287"/>
        <item x="530"/>
        <item x="15"/>
        <item x="93"/>
        <item x="16"/>
        <item x="248"/>
        <item x="592"/>
        <item x="379"/>
        <item x="508"/>
        <item x="139"/>
        <item x="531"/>
        <item x="398"/>
        <item x="269"/>
        <item x="532"/>
        <item x="443"/>
        <item x="444"/>
        <item x="533"/>
        <item x="490"/>
        <item x="17"/>
        <item x="140"/>
        <item x="94"/>
        <item x="569"/>
        <item x="312"/>
        <item x="288"/>
        <item x="141"/>
        <item x="570"/>
        <item x="56"/>
        <item x="445"/>
        <item x="142"/>
        <item x="418"/>
        <item x="143"/>
        <item x="313"/>
        <item x="491"/>
        <item x="492"/>
        <item x="144"/>
        <item x="621"/>
        <item x="446"/>
        <item x="447"/>
        <item x="192"/>
        <item x="249"/>
        <item x="18"/>
        <item x="610"/>
        <item x="365"/>
        <item x="366"/>
        <item x="593"/>
        <item x="19"/>
        <item x="20"/>
        <item x="399"/>
        <item x="611"/>
        <item x="419"/>
        <item x="493"/>
        <item x="534"/>
        <item x="420"/>
        <item x="448"/>
        <item x="314"/>
        <item x="250"/>
        <item x="193"/>
        <item x="421"/>
        <item x="612"/>
        <item x="535"/>
        <item x="95"/>
        <item x="270"/>
        <item x="367"/>
        <item x="251"/>
        <item x="449"/>
        <item x="96"/>
        <item x="400"/>
        <item x="65"/>
        <item x="21"/>
        <item x="571"/>
        <item x="450"/>
        <item x="451"/>
        <item x="219"/>
        <item x="494"/>
        <item x="495"/>
        <item x="380"/>
        <item x="536"/>
        <item x="22"/>
        <item x="513"/>
        <item x="594"/>
        <item x="220"/>
        <item x="145"/>
        <item x="537"/>
        <item x="315"/>
        <item x="81"/>
        <item x="57"/>
        <item x="316"/>
        <item x="452"/>
        <item x="453"/>
        <item x="317"/>
        <item x="146"/>
        <item x="318"/>
        <item x="538"/>
        <item x="319"/>
        <item x="147"/>
        <item x="148"/>
        <item x="381"/>
        <item x="613"/>
        <item x="23"/>
        <item x="24"/>
        <item x="252"/>
        <item x="496"/>
        <item x="25"/>
        <item x="149"/>
        <item x="320"/>
        <item x="454"/>
        <item x="321"/>
        <item x="455"/>
        <item x="401"/>
        <item x="221"/>
        <item x="539"/>
        <item x="572"/>
        <item x="322"/>
        <item x="323"/>
        <item x="324"/>
        <item x="540"/>
        <item x="325"/>
        <item x="150"/>
        <item x="541"/>
        <item x="151"/>
        <item x="326"/>
        <item x="497"/>
        <item x="97"/>
        <item x="542"/>
        <item x="201"/>
        <item x="368"/>
        <item x="498"/>
        <item x="595"/>
        <item x="596"/>
        <item x="456"/>
        <item x="457"/>
        <item x="222"/>
        <item x="382"/>
        <item x="383"/>
        <item x="26"/>
        <item x="152"/>
        <item x="223"/>
        <item x="27"/>
        <item x="327"/>
        <item x="543"/>
        <item x="544"/>
        <item x="66"/>
        <item x="328"/>
        <item x="271"/>
        <item x="289"/>
        <item x="384"/>
        <item x="545"/>
        <item x="28"/>
        <item x="458"/>
        <item x="253"/>
        <item x="369"/>
        <item x="459"/>
        <item x="329"/>
        <item x="194"/>
        <item x="67"/>
        <item x="622"/>
        <item x="202"/>
        <item x="224"/>
        <item x="460"/>
        <item x="422"/>
        <item x="225"/>
        <item x="153"/>
        <item x="518"/>
        <item x="499"/>
        <item x="546"/>
        <item x="68"/>
        <item x="461"/>
        <item x="423"/>
        <item x="0"/>
        <item x="597"/>
        <item x="29"/>
        <item x="462"/>
        <item x="272"/>
        <item x="226"/>
        <item x="290"/>
        <item x="463"/>
        <item x="291"/>
        <item x="573"/>
        <item x="547"/>
        <item x="500"/>
        <item x="548"/>
        <item x="424"/>
        <item x="330"/>
        <item x="98"/>
        <item x="464"/>
        <item x="99"/>
        <item x="574"/>
        <item x="465"/>
        <item x="370"/>
        <item x="203"/>
        <item x="331"/>
        <item x="425"/>
        <item x="100"/>
        <item x="154"/>
        <item x="184"/>
        <item x="519"/>
        <item x="82"/>
        <item x="332"/>
        <item x="273"/>
        <item x="274"/>
        <item x="227"/>
        <item x="426"/>
        <item x="195"/>
        <item x="375"/>
        <item x="228"/>
        <item x="619"/>
        <item x="509"/>
        <item x="549"/>
        <item x="292"/>
        <item x="155"/>
        <item x="101"/>
        <item x="514"/>
        <item x="204"/>
        <item x="293"/>
        <item x="102"/>
        <item x="196"/>
        <item x="575"/>
        <item x="333"/>
        <item x="598"/>
        <item x="30"/>
        <item x="156"/>
        <item x="259"/>
        <item x="31"/>
        <item x="334"/>
        <item x="185"/>
        <item x="103"/>
        <item x="275"/>
        <item x="402"/>
        <item x="205"/>
        <item x="276"/>
        <item x="550"/>
        <item x="157"/>
        <item x="466"/>
        <item x="551"/>
        <item x="206"/>
        <item x="576"/>
        <item x="335"/>
        <item x="186"/>
        <item x="229"/>
        <item x="158"/>
        <item x="254"/>
        <item x="336"/>
        <item x="187"/>
        <item x="552"/>
        <item x="69"/>
        <item x="553"/>
        <item x="577"/>
        <item x="599"/>
        <item x="337"/>
        <item x="554"/>
        <item x="338"/>
        <item x="159"/>
        <item x="207"/>
        <item x="160"/>
        <item x="403"/>
        <item x="255"/>
        <item x="188"/>
        <item x="32"/>
        <item x="230"/>
        <item x="600"/>
        <item x="231"/>
        <item x="404"/>
        <item x="104"/>
        <item x="161"/>
        <item x="385"/>
        <item x="601"/>
        <item x="405"/>
        <item x="467"/>
        <item x="70"/>
        <item x="71"/>
        <item x="208"/>
        <item x="468"/>
        <item x="520"/>
        <item x="294"/>
        <item x="406"/>
        <item x="555"/>
        <item x="469"/>
        <item x="33"/>
        <item x="623"/>
        <item x="295"/>
        <item x="427"/>
        <item x="510"/>
        <item x="363"/>
        <item x="296"/>
        <item x="428"/>
        <item x="429"/>
        <item x="1"/>
        <item x="556"/>
        <item x="197"/>
        <item x="58"/>
        <item x="470"/>
        <item x="232"/>
        <item x="297"/>
        <item x="339"/>
        <item x="340"/>
        <item x="277"/>
        <item x="501"/>
        <item x="162"/>
        <item x="105"/>
        <item x="34"/>
        <item x="407"/>
        <item x="72"/>
        <item x="430"/>
        <item x="471"/>
        <item x="278"/>
        <item x="279"/>
        <item x="106"/>
        <item x="602"/>
        <item x="371"/>
        <item x="557"/>
        <item x="280"/>
        <item x="472"/>
        <item x="614"/>
        <item x="603"/>
        <item x="163"/>
        <item x="233"/>
        <item x="73"/>
        <item x="35"/>
        <item x="408"/>
        <item x="164"/>
        <item x="298"/>
        <item x="386"/>
        <item x="502"/>
        <item x="515"/>
        <item x="36"/>
        <item x="165"/>
        <item x="473"/>
        <item x="578"/>
        <item x="387"/>
        <item x="256"/>
        <item x="558"/>
        <item x="299"/>
        <item x="521"/>
        <item x="300"/>
        <item x="604"/>
        <item x="559"/>
        <item x="474"/>
        <item x="301"/>
        <item x="37"/>
        <item x="431"/>
        <item x="341"/>
        <item x="107"/>
        <item x="108"/>
        <item x="109"/>
        <item x="38"/>
        <item x="111"/>
        <item x="110"/>
        <item x="302"/>
        <item x="281"/>
        <item x="432"/>
        <item x="372"/>
        <item x="112"/>
        <item x="433"/>
        <item x="475"/>
        <item x="39"/>
        <item x="166"/>
        <item x="209"/>
        <item x="579"/>
        <item x="434"/>
        <item x="113"/>
        <item x="167"/>
        <item x="560"/>
        <item x="168"/>
        <item x="580"/>
        <item x="114"/>
        <item x="169"/>
        <item x="581"/>
        <item x="476"/>
        <item x="303"/>
        <item x="234"/>
        <item x="40"/>
        <item x="561"/>
        <item x="477"/>
        <item x="409"/>
        <item x="41"/>
        <item x="478"/>
        <item x="410"/>
        <item x="115"/>
        <item x="479"/>
        <item x="605"/>
        <item x="74"/>
        <item x="411"/>
        <item x="117"/>
        <item x="116"/>
        <item x="170"/>
        <item x="42"/>
        <item x="503"/>
        <item x="75"/>
        <item x="59"/>
        <item x="504"/>
        <item x="171"/>
        <item x="172"/>
        <item x="342"/>
        <item x="343"/>
        <item x="344"/>
        <item x="235"/>
        <item x="562"/>
        <item x="118"/>
        <item x="282"/>
        <item x="345"/>
        <item x="173"/>
        <item x="174"/>
        <item x="198"/>
        <item x="43"/>
        <item x="44"/>
        <item x="119"/>
        <item x="175"/>
        <item x="176"/>
        <item x="236"/>
        <item x="563"/>
        <item x="76"/>
        <item x="346"/>
        <item x="237"/>
        <item x="83"/>
        <item x="347"/>
        <item x="189"/>
        <item x="348"/>
        <item x="120"/>
        <item x="257"/>
        <item x="210"/>
        <item x="60"/>
        <item x="45"/>
        <item x="480"/>
        <item x="620"/>
        <item x="46"/>
        <item x="349"/>
        <item x="388"/>
        <item x="412"/>
        <item x="350"/>
        <item x="505"/>
        <item x="389"/>
        <item x="351"/>
        <item x="177"/>
        <item x="352"/>
        <item x="390"/>
        <item x="238"/>
        <item x="239"/>
        <item x="121"/>
        <item x="47"/>
        <item x="353"/>
        <item x="178"/>
        <item x="506"/>
        <item x="583"/>
        <item x="582"/>
        <item x="179"/>
        <item x="354"/>
        <item x="240"/>
        <item x="180"/>
        <item x="241"/>
        <item x="211"/>
        <item x="77"/>
        <item x="481"/>
        <item x="482"/>
        <item x="122"/>
        <item x="123"/>
        <item x="355"/>
        <item x="615"/>
        <item x="356"/>
        <item x="283"/>
        <item x="48"/>
        <item x="373"/>
        <item x="374"/>
        <item x="564"/>
        <item x="511"/>
        <item x="258"/>
        <item x="199"/>
        <item x="49"/>
        <item x="565"/>
        <item x="606"/>
        <item x="357"/>
        <item x="616"/>
        <item x="50"/>
        <item x="507"/>
        <item x="512"/>
        <item x="607"/>
        <item x="358"/>
        <item x="124"/>
        <item x="242"/>
        <item x="435"/>
        <item x="359"/>
        <item x="360"/>
        <item x="617"/>
        <item x="181"/>
        <item x="436"/>
        <item x="361"/>
        <item x="483"/>
        <item x="391"/>
        <item x="51"/>
        <item x="52"/>
        <item x="212"/>
        <item x="125"/>
        <item x="566"/>
        <item x="413"/>
        <item x="53"/>
        <item x="182"/>
        <item x="362"/>
        <item x="4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 sortType="descending">
      <items count="9">
        <item x="2"/>
        <item h="1" x="4"/>
        <item h="1" x="0"/>
        <item h="1" x="7"/>
        <item h="1" x="6"/>
        <item h="1" x="5"/>
        <item h="1" x="3"/>
        <item h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ragToRow="0" dragToCol="0" dragToPage="0" showAll="0" defaultSubtotal="0"/>
  </pivotFields>
  <rowFields count="1">
    <field x="4"/>
  </rowFields>
  <rowItems count="402">
    <i>
      <x v="525"/>
    </i>
    <i>
      <x v="348"/>
    </i>
    <i>
      <x v="325"/>
    </i>
    <i>
      <x v="598"/>
    </i>
    <i>
      <x v="355"/>
    </i>
    <i>
      <x v="601"/>
    </i>
    <i>
      <x v="63"/>
    </i>
    <i>
      <x v="346"/>
    </i>
    <i>
      <x v="147"/>
    </i>
    <i>
      <x v="13"/>
    </i>
    <i>
      <x v="388"/>
    </i>
    <i>
      <x v="564"/>
    </i>
    <i>
      <x v="70"/>
    </i>
    <i>
      <x v="337"/>
    </i>
    <i>
      <x v="438"/>
    </i>
    <i>
      <x v="539"/>
    </i>
    <i>
      <x v="415"/>
    </i>
    <i>
      <x v="12"/>
    </i>
    <i>
      <x v="185"/>
    </i>
    <i>
      <x v="50"/>
    </i>
    <i>
      <x v="433"/>
    </i>
    <i>
      <x v="302"/>
    </i>
    <i>
      <x v="573"/>
    </i>
    <i>
      <x v="352"/>
    </i>
    <i>
      <x v="550"/>
    </i>
    <i>
      <x v="471"/>
    </i>
    <i>
      <x v="436"/>
    </i>
    <i>
      <x v="277"/>
    </i>
    <i>
      <x v="108"/>
    </i>
    <i>
      <x v="179"/>
    </i>
    <i>
      <x v="239"/>
    </i>
    <i>
      <x v="303"/>
    </i>
    <i>
      <x v="447"/>
    </i>
    <i>
      <x v="313"/>
    </i>
    <i>
      <x v="478"/>
    </i>
    <i>
      <x v="20"/>
    </i>
    <i>
      <x v="267"/>
    </i>
    <i>
      <x v="199"/>
    </i>
    <i>
      <x v="558"/>
    </i>
    <i>
      <x v="16"/>
    </i>
    <i>
      <x v="246"/>
    </i>
    <i>
      <x v="32"/>
    </i>
    <i>
      <x v="263"/>
    </i>
    <i>
      <x v="38"/>
    </i>
    <i>
      <x v="458"/>
    </i>
    <i>
      <x v="212"/>
    </i>
    <i>
      <x v="472"/>
    </i>
    <i>
      <x v="127"/>
    </i>
    <i>
      <x v="491"/>
    </i>
    <i>
      <x v="135"/>
    </i>
    <i>
      <x v="529"/>
    </i>
    <i>
      <x v="24"/>
    </i>
    <i>
      <x v="545"/>
    </i>
    <i>
      <x v="373"/>
    </i>
    <i>
      <x v="554"/>
    </i>
    <i>
      <x v="40"/>
    </i>
    <i>
      <x v="270"/>
    </i>
    <i>
      <x v="406"/>
    </i>
    <i>
      <x v="354"/>
    </i>
    <i>
      <x v="332"/>
    </i>
    <i>
      <x v="603"/>
    </i>
    <i>
      <x v="326"/>
    </i>
    <i>
      <x v="314"/>
    </i>
    <i>
      <x v="521"/>
    </i>
    <i>
      <x v="177"/>
    </i>
    <i>
      <x v="594"/>
    </i>
    <i>
      <x v="75"/>
    </i>
    <i>
      <x v="192"/>
    </i>
    <i>
      <x v="82"/>
    </i>
    <i>
      <x v="553"/>
    </i>
    <i>
      <x v="271"/>
    </i>
    <i>
      <x v="266"/>
    </i>
    <i>
      <x v="275"/>
    </i>
    <i>
      <x v="460"/>
    </i>
    <i>
      <x v="84"/>
    </i>
    <i>
      <x v="494"/>
    </i>
    <i>
      <x v="278"/>
    </i>
    <i>
      <x v="532"/>
    </i>
    <i>
      <x v="91"/>
    </i>
    <i>
      <x v="9"/>
    </i>
    <i>
      <x v="94"/>
    </i>
    <i>
      <x v="265"/>
    </i>
    <i>
      <x v="622"/>
    </i>
    <i>
      <x v="431"/>
    </i>
    <i>
      <x v="33"/>
    </i>
    <i>
      <x v="182"/>
    </i>
    <i>
      <x v="617"/>
    </i>
    <i>
      <x v="467"/>
    </i>
    <i>
      <x v="321"/>
    </i>
    <i>
      <x v="193"/>
    </i>
    <i>
      <x v="113"/>
    </i>
    <i>
      <x v="496"/>
    </i>
    <i>
      <x v="123"/>
    </i>
    <i>
      <x v="200"/>
    </i>
    <i>
      <x v="328"/>
    </i>
    <i>
      <x v="31"/>
    </i>
    <i>
      <x v="330"/>
    </i>
    <i>
      <x v="68"/>
    </i>
    <i>
      <x v="124"/>
    </i>
    <i>
      <x v="585"/>
    </i>
    <i>
      <x v="35"/>
    </i>
    <i>
      <x v="599"/>
    </i>
    <i>
      <x v="340"/>
    </i>
    <i>
      <x v="611"/>
    </i>
    <i>
      <x v="341"/>
    </i>
    <i>
      <x v="428"/>
    </i>
    <i>
      <x v="3"/>
    </i>
    <i>
      <x v="169"/>
    </i>
    <i>
      <x v="139"/>
    </i>
    <i>
      <x v="46"/>
    </i>
    <i>
      <x v="142"/>
    </i>
    <i>
      <x v="28"/>
    </i>
    <i>
      <x v="353"/>
    </i>
    <i>
      <x v="463"/>
    </i>
    <i>
      <x v="144"/>
    </i>
    <i>
      <x v="187"/>
    </i>
    <i>
      <x v="25"/>
    </i>
    <i>
      <x v="475"/>
    </i>
    <i>
      <x v="356"/>
    </i>
    <i>
      <x v="197"/>
    </i>
    <i>
      <x v="365"/>
    </i>
    <i>
      <x v="495"/>
    </i>
    <i>
      <x v="366"/>
    </i>
    <i>
      <x v="513"/>
    </i>
    <i>
      <x v="367"/>
    </i>
    <i>
      <x v="51"/>
    </i>
    <i>
      <x v="148"/>
    </i>
    <i>
      <x v="531"/>
    </i>
    <i>
      <x v="374"/>
    </i>
    <i>
      <x v="203"/>
    </i>
    <i>
      <x v="380"/>
    </i>
    <i>
      <x v="229"/>
    </i>
    <i>
      <x v="381"/>
    </i>
    <i>
      <x v="237"/>
    </i>
    <i>
      <x v="150"/>
    </i>
    <i>
      <x v="241"/>
    </i>
    <i>
      <x v="389"/>
    </i>
    <i>
      <x v="581"/>
    </i>
    <i>
      <x v="398"/>
    </i>
    <i>
      <x v="588"/>
    </i>
    <i>
      <x v="399"/>
    </i>
    <i>
      <x v="249"/>
    </i>
    <i>
      <x v="401"/>
    </i>
    <i>
      <x v="74"/>
    </i>
    <i>
      <x v="152"/>
    </i>
    <i>
      <x v="607"/>
    </i>
    <i>
      <x v="155"/>
    </i>
    <i>
      <x v="612"/>
    </i>
    <i>
      <x v="419"/>
    </i>
    <i>
      <x v="425"/>
    </i>
    <i>
      <x v="306"/>
    </i>
    <i>
      <x v="421"/>
    </i>
    <i>
      <x v="518"/>
    </i>
    <i>
      <x v="468"/>
    </i>
    <i>
      <x v="8"/>
    </i>
    <i>
      <x v="574"/>
    </i>
    <i>
      <x v="233"/>
    </i>
    <i>
      <x v="442"/>
    </i>
    <i>
      <x v="234"/>
    </i>
    <i>
      <x v="490"/>
    </i>
    <i>
      <x v="235"/>
    </i>
    <i>
      <x v="77"/>
    </i>
    <i>
      <x v="236"/>
    </i>
    <i>
      <x v="216"/>
    </i>
    <i>
      <x v="34"/>
    </i>
    <i>
      <x v="167"/>
    </i>
    <i>
      <x v="238"/>
    </i>
    <i>
      <x v="454"/>
    </i>
    <i>
      <x v="85"/>
    </i>
    <i>
      <x v="477"/>
    </i>
    <i>
      <x v="87"/>
    </i>
    <i>
      <x v="506"/>
    </i>
    <i>
      <x v="243"/>
    </i>
    <i>
      <x v="196"/>
    </i>
    <i>
      <x v="89"/>
    </i>
    <i>
      <x v="561"/>
    </i>
    <i>
      <x v="247"/>
    </i>
    <i>
      <x v="589"/>
    </i>
    <i>
      <x v="248"/>
    </i>
    <i>
      <x v="417"/>
    </i>
    <i>
      <x v="90"/>
    </i>
    <i>
      <x v="427"/>
    </i>
    <i>
      <x v="251"/>
    </i>
    <i>
      <x v="437"/>
    </i>
    <i>
      <x v="252"/>
    </i>
    <i>
      <x v="446"/>
    </i>
    <i>
      <x v="255"/>
    </i>
    <i>
      <x v="462"/>
    </i>
    <i>
      <x v="257"/>
    </i>
    <i>
      <x v="473"/>
    </i>
    <i>
      <x v="259"/>
    </i>
    <i>
      <x v="482"/>
    </i>
    <i>
      <x v="261"/>
    </i>
    <i>
      <x v="189"/>
    </i>
    <i>
      <x v="262"/>
    </i>
    <i>
      <x v="514"/>
    </i>
    <i>
      <x v="22"/>
    </i>
    <i>
      <x v="524"/>
    </i>
    <i>
      <x v="93"/>
    </i>
    <i>
      <x v="542"/>
    </i>
    <i>
      <x v="36"/>
    </i>
    <i>
      <x v="556"/>
    </i>
    <i>
      <x v="96"/>
    </i>
    <i>
      <x v="566"/>
    </i>
    <i>
      <x v="268"/>
    </i>
    <i>
      <x v="584"/>
    </i>
    <i>
      <x v="97"/>
    </i>
    <i>
      <x v="80"/>
    </i>
    <i>
      <x v="98"/>
    </i>
    <i>
      <x v="614"/>
    </i>
    <i>
      <x v="273"/>
    </i>
    <i>
      <x v="162"/>
    </i>
    <i>
      <x v="274"/>
    </i>
    <i>
      <x v="163"/>
    </i>
    <i>
      <x v="100"/>
    </i>
    <i>
      <x v="166"/>
    </i>
    <i>
      <x v="276"/>
    </i>
    <i>
      <x v="435"/>
    </i>
    <i>
      <x v="104"/>
    </i>
    <i>
      <x v="439"/>
    </i>
    <i>
      <x v="105"/>
    </i>
    <i>
      <x v="444"/>
    </i>
    <i>
      <x v="279"/>
    </i>
    <i>
      <x v="449"/>
    </i>
    <i>
      <x v="281"/>
    </i>
    <i>
      <x v="173"/>
    </i>
    <i>
      <x v="282"/>
    </i>
    <i>
      <x v="466"/>
    </i>
    <i>
      <x v="283"/>
    </i>
    <i>
      <x v="64"/>
    </i>
    <i>
      <x v="284"/>
    </i>
    <i>
      <x v="29"/>
    </i>
    <i>
      <x v="289"/>
    </i>
    <i>
      <x v="479"/>
    </i>
    <i>
      <x v="290"/>
    </i>
    <i>
      <x v="488"/>
    </i>
    <i>
      <x v="299"/>
    </i>
    <i>
      <x v="493"/>
    </i>
    <i>
      <x v="106"/>
    </i>
    <i>
      <x v="497"/>
    </i>
    <i>
      <x v="107"/>
    </i>
    <i>
      <x v="512"/>
    </i>
    <i>
      <x v="305"/>
    </i>
    <i>
      <x v="516"/>
    </i>
    <i>
      <x v="618"/>
    </i>
    <i>
      <x v="30"/>
    </i>
    <i>
      <x v="619"/>
    </i>
    <i>
      <x v="194"/>
    </i>
    <i>
      <x v="37"/>
    </i>
    <i>
      <x v="198"/>
    </i>
    <i>
      <x v="1"/>
    </i>
    <i>
      <x v="7"/>
    </i>
    <i>
      <x v="311"/>
    </i>
    <i>
      <x v="201"/>
    </i>
    <i>
      <x v="312"/>
    </i>
    <i>
      <x v="79"/>
    </i>
    <i>
      <x v="111"/>
    </i>
    <i>
      <x v="204"/>
    </i>
    <i>
      <x v="23"/>
    </i>
    <i>
      <x v="572"/>
    </i>
    <i>
      <x v="315"/>
    </i>
    <i>
      <x v="206"/>
    </i>
    <i>
      <x v="318"/>
    </i>
    <i>
      <x v="587"/>
    </i>
    <i>
      <x v="319"/>
    </i>
    <i>
      <x v="210"/>
    </i>
    <i>
      <x v="320"/>
    </i>
    <i>
      <x v="213"/>
    </i>
    <i>
      <x v="114"/>
    </i>
    <i>
      <x v="225"/>
    </i>
    <i>
      <x v="322"/>
    </i>
    <i>
      <x v="228"/>
    </i>
    <i>
      <x v="324"/>
    </i>
    <i>
      <x v="418"/>
    </i>
    <i>
      <x v="117"/>
    </i>
    <i>
      <x v="420"/>
    </i>
    <i>
      <x v="120"/>
    </i>
    <i>
      <x v="424"/>
    </i>
    <i>
      <x v="39"/>
    </i>
    <i>
      <x v="426"/>
    </i>
    <i>
      <x v="329"/>
    </i>
    <i>
      <x v="165"/>
    </i>
    <i>
      <x v="2"/>
    </i>
    <i>
      <x v="432"/>
    </i>
    <i>
      <x v="126"/>
    </i>
    <i>
      <x v="434"/>
    </i>
    <i>
      <x v="334"/>
    </i>
    <i>
      <x v="168"/>
    </i>
    <i>
      <x v="335"/>
    </i>
    <i>
      <x v="62"/>
    </i>
    <i>
      <x v="42"/>
    </i>
    <i>
      <x v="441"/>
    </i>
    <i>
      <x v="129"/>
    </i>
    <i>
      <x v="443"/>
    </i>
    <i>
      <x v="130"/>
    </i>
    <i>
      <x v="445"/>
    </i>
    <i>
      <x v="343"/>
    </i>
    <i>
      <x v="170"/>
    </i>
    <i>
      <x v="344"/>
    </i>
    <i>
      <x v="450"/>
    </i>
    <i>
      <x v="345"/>
    </i>
    <i>
      <x v="456"/>
    </i>
    <i>
      <x v="131"/>
    </i>
    <i>
      <x v="174"/>
    </i>
    <i>
      <x v="134"/>
    </i>
    <i>
      <x v="176"/>
    </i>
    <i>
      <x v="43"/>
    </i>
    <i>
      <x v="6"/>
    </i>
    <i>
      <x v="137"/>
    </i>
    <i>
      <x v="470"/>
    </i>
    <i>
      <x v="138"/>
    </i>
    <i>
      <x v="66"/>
    </i>
    <i>
      <x v="44"/>
    </i>
    <i>
      <x v="474"/>
    </i>
    <i>
      <x v="45"/>
    </i>
    <i>
      <x v="476"/>
    </i>
    <i>
      <x v="359"/>
    </i>
    <i>
      <x v="186"/>
    </i>
    <i>
      <x v="360"/>
    </i>
    <i>
      <x v="481"/>
    </i>
    <i>
      <x v="361"/>
    </i>
    <i>
      <x v="484"/>
    </i>
    <i>
      <x v="362"/>
    </i>
    <i>
      <x v="489"/>
    </i>
    <i>
      <x v="363"/>
    </i>
    <i>
      <x v="69"/>
    </i>
    <i>
      <x v="364"/>
    </i>
    <i>
      <x v="188"/>
    </i>
    <i>
      <x v="4"/>
    </i>
    <i>
      <x v="190"/>
    </i>
    <i>
      <x v="145"/>
    </i>
    <i>
      <x v="499"/>
    </i>
    <i>
      <x v="146"/>
    </i>
    <i>
      <x v="509"/>
    </i>
    <i>
      <x v="47"/>
    </i>
    <i>
      <x v="191"/>
    </i>
    <i>
      <x v="26"/>
    </i>
    <i>
      <x v="515"/>
    </i>
    <i>
      <x v="375"/>
    </i>
    <i>
      <x v="517"/>
    </i>
    <i>
      <x v="376"/>
    </i>
    <i>
      <x v="519"/>
    </i>
    <i>
      <x v="379"/>
    </i>
    <i>
      <x v="522"/>
    </i>
    <i>
      <x v="149"/>
    </i>
    <i>
      <x v="73"/>
    </i>
    <i>
      <x v="27"/>
    </i>
    <i>
      <x v="530"/>
    </i>
    <i>
      <x v="382"/>
    </i>
    <i>
      <x v="15"/>
    </i>
    <i>
      <x v="385"/>
    </i>
    <i>
      <x v="540"/>
    </i>
    <i>
      <x v="387"/>
    </i>
    <i>
      <x v="544"/>
    </i>
    <i>
      <x v="57"/>
    </i>
    <i>
      <x v="547"/>
    </i>
    <i>
      <x v="153"/>
    </i>
    <i>
      <x v="552"/>
    </i>
    <i>
      <x v="390"/>
    </i>
    <i>
      <x v="202"/>
    </i>
    <i>
      <x v="391"/>
    </i>
    <i>
      <x v="557"/>
    </i>
    <i>
      <x v="394"/>
    </i>
    <i>
      <x v="559"/>
    </i>
    <i>
      <x v="397"/>
    </i>
    <i>
      <x v="562"/>
    </i>
    <i>
      <x v="59"/>
    </i>
    <i>
      <x v="565"/>
    </i>
    <i>
      <x v="156"/>
    </i>
    <i>
      <x v="568"/>
    </i>
    <i>
      <x v="400"/>
    </i>
    <i>
      <x v="205"/>
    </i>
    <i>
      <x v="158"/>
    </i>
    <i>
      <x v="577"/>
    </i>
    <i>
      <x v="402"/>
    </i>
    <i>
      <x v="582"/>
    </i>
    <i>
      <x v="403"/>
    </i>
    <i>
      <x v="207"/>
    </i>
    <i>
      <x v="404"/>
    </i>
    <i>
      <x v="209"/>
    </i>
    <i>
      <x v="160"/>
    </i>
    <i>
      <x v="591"/>
    </i>
    <i>
      <x v="407"/>
    </i>
    <i>
      <x v="211"/>
    </i>
    <i>
      <x v="408"/>
    </i>
    <i>
      <x v="600"/>
    </i>
    <i>
      <x v="409"/>
    </i>
    <i>
      <x v="214"/>
    </i>
    <i>
      <x v="412"/>
    </i>
    <i>
      <x v="609"/>
    </i>
    <i>
      <x v="413"/>
    </i>
    <i>
      <x v="226"/>
    </i>
    <i>
      <x v="414"/>
    </i>
    <i>
      <x v="227"/>
    </i>
    <i>
      <x v="161"/>
    </i>
    <i>
      <x v="416"/>
    </i>
    <i>
      <x v="621"/>
    </i>
    <i>
      <x v="307"/>
    </i>
    <i>
      <x v="623"/>
    </i>
    <i>
      <x v="308"/>
    </i>
    <i>
      <x v="310"/>
    </i>
    <i t="grand">
      <x/>
    </i>
  </rowItems>
  <colFields count="1">
    <field x="28"/>
  </colFields>
  <colItems count="2">
    <i>
      <x/>
    </i>
    <i t="grand">
      <x/>
    </i>
  </colItems>
  <dataFields count="1">
    <dataField name="Falla otros top" fld="2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3574C6-FB02-481D-8EED-F8FE3F65D2E4}" name="TablaDinámica12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Prioridad-Requerimientos">
  <location ref="F2:H5" firstHeaderRow="0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No. Requerimientos" fld="2" subtotal="count" baseField="1" baseItem="0"/>
    <dataField name="% Prioridad" fld="0" subtotal="count" showDataAs="percentOfTotal" baseField="1" baseItem="0" numFmtId="10"/>
  </dataFields>
  <pivotHierarchies count="9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% Prioridad"/>
    <pivotHierarchy dragToData="1" caption="No. Requerimientos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porte_MDA.xlsm!TablaRequerimientos">
        <x15:activeTabTopLevelEntity name="[TablaRequerimien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FA7F38-E50A-438F-9E08-E0B5E1613508}" name="TablaDinámica22" cacheId="7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Departamento">
  <location ref="AJ2:AL13" firstHeaderRow="0" firstDataRow="1" firstDataCol="1"/>
  <pivotFields count="3"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11">
    <i>
      <x v="1"/>
    </i>
    <i>
      <x v="6"/>
    </i>
    <i>
      <x v="8"/>
    </i>
    <i>
      <x v="4"/>
    </i>
    <i>
      <x/>
    </i>
    <i>
      <x v="9"/>
    </i>
    <i>
      <x v="2"/>
    </i>
    <i>
      <x v="3"/>
    </i>
    <i>
      <x v="7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" fld="1" subtotal="count" baseField="0" baseItem="0"/>
    <dataField name="% Incidentes" fld="2" subtotal="count" showDataAs="percentOfTotal" baseField="0" baseItem="1" numFmtId="10">
      <extLst>
        <ext xmlns:x14="http://schemas.microsoft.com/office/spreadsheetml/2009/9/main" uri="{E15A36E0-9728-4e99-A89B-3F7291B0FE68}">
          <x14:dataField sourceField="1" uniqueName="[__Xl2].[Measures].[Recuento de DEPARTAMENTO]"/>
        </ext>
      </extLst>
    </dataField>
  </dataField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% Incidentes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filters count="1">
    <filter fld="0" type="count" id="2" iMeasureHier="93">
      <autoFilter ref="A1">
        <filterColumn colId="0">
          <top10 val="10" filterVal="10"/>
        </filterColumn>
      </autoFilter>
    </filter>
  </filters>
  <rowHierarchiesUsage count="1">
    <rowHierarchyUsage hierarchyUsage="2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Canales]"/>
        <x15:activeTabTopLevelEntity name="[TablaDepartamen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8540FE-9E92-4AD3-ADB0-F5E2E1AC588A}" name="TablaDinámica11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Prioridad-Incidentes">
  <location ref="B2:D6" firstHeaderRow="0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No. Incidentes" fld="2" subtotal="count" baseField="1" baseItem="0"/>
    <dataField name="% Prioridad" fld="0" subtotal="count" showDataAs="percentOfTotal" baseField="1" baseItem="0" numFmtId="10"/>
  </dataFields>
  <pivotHierarchies count="9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No. Incidentes"/>
    <pivotHierarchy dragToData="1" caption="% Prioridad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porte_MDA.xlsm!Tabla1">
        <x15:activeTabTopLevelEntity name="[Tab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AA3BEA-5464-44AF-8C13-B8D176CCAEF4}" name="TablaDinámica5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Falla Imputable a Registraduria">
  <location ref="BM43:BP60" firstHeaderRow="0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>
      <items count="10">
        <item h="1" x="0"/>
        <item x="6"/>
        <item x="5"/>
        <item x="3"/>
        <item x="2"/>
        <item x="1"/>
        <item x="7"/>
        <item x="4"/>
        <item x="8"/>
        <item t="default"/>
      </items>
    </pivotField>
    <pivotField showAll="0"/>
    <pivotField showAll="0"/>
    <pivotField axis="axisRow" dataField="1" showAll="0" sortType="descending">
      <items count="18">
        <item x="10"/>
        <item x="12"/>
        <item x="15"/>
        <item x="5"/>
        <item x="2"/>
        <item x="4"/>
        <item x="8"/>
        <item x="6"/>
        <item x="3"/>
        <item x="9"/>
        <item x="11"/>
        <item x="1"/>
        <item x="7"/>
        <item x="16"/>
        <item x="13"/>
        <item x="14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ragToRow="0" dragToCol="0" dragToPage="0" showAll="0" defaultSubtotal="0"/>
  </pivotFields>
  <rowFields count="1">
    <field x="25"/>
  </rowFields>
  <rowItems count="17">
    <i>
      <x v="4"/>
    </i>
    <i>
      <x v="11"/>
    </i>
    <i>
      <x v="3"/>
    </i>
    <i>
      <x v="5"/>
    </i>
    <i>
      <x/>
    </i>
    <i>
      <x v="12"/>
    </i>
    <i>
      <x v="8"/>
    </i>
    <i>
      <x v="6"/>
    </i>
    <i>
      <x v="9"/>
    </i>
    <i>
      <x v="1"/>
    </i>
    <i>
      <x v="10"/>
    </i>
    <i>
      <x v="7"/>
    </i>
    <i>
      <x v="15"/>
    </i>
    <i>
      <x v="14"/>
    </i>
    <i>
      <x v="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antidad" fld="25" subtotal="count" baseField="25" baseItem="0"/>
    <dataField name="% Incidentes" fld="25" subtotal="count" showDataAs="percentOfTotal" baseField="25" baseItem="4" numFmtId="10"/>
    <dataField name="% Acumulado" fld="25" subtotal="count" baseField="25" baseItem="0" numFmtId="10">
      <extLst>
        <ext xmlns:x14="http://schemas.microsoft.com/office/spreadsheetml/2009/9/main" uri="{E15A36E0-9728-4e99-A89B-3F7291B0FE68}">
          <x14:dataField pivotShowAs="percentOfRunningTotal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D4399B-AF71-4FE7-BCA4-CBE2AFC2324D}" name="Tabla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R31:S53" firstHeaderRow="1" firstDataRow="1" firstDataCol="1"/>
  <pivotFields count="31">
    <pivotField showAll="0"/>
    <pivotField showAll="0"/>
    <pivotField showAll="0"/>
    <pivotField showAll="0"/>
    <pivotField showAll="0"/>
    <pivotField showAll="0"/>
    <pivotField numFmtId="14"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numFmtId="21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axis="axisRow" dataField="1" numFmtId="14" showAll="0">
      <items count="23">
        <item h="1" x="7"/>
        <item x="0"/>
        <item x="1"/>
        <item x="3"/>
        <item x="9"/>
        <item x="6"/>
        <item x="11"/>
        <item x="8"/>
        <item x="12"/>
        <item x="5"/>
        <item x="4"/>
        <item x="13"/>
        <item x="2"/>
        <item x="15"/>
        <item x="17"/>
        <item x="14"/>
        <item x="10"/>
        <item x="21"/>
        <item x="16"/>
        <item x="20"/>
        <item x="18"/>
        <item x="19"/>
        <item t="default"/>
      </items>
    </pivotField>
    <pivotField numFmtId="21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8"/>
  </rowFields>
  <rowItems count="2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Items count="1">
    <i/>
  </colItems>
  <dataFields count="1">
    <dataField name="Cuenta de Fecha completada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96BD7B-8400-4640-944C-1C645C14DCC9}" name="TablaDinámica24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Tipo de sede">
  <location ref="AU2:AW8" firstHeaderRow="0" firstDataRow="1" firstDataCol="1"/>
  <pivotFields count="30">
    <pivotField showAll="0"/>
    <pivotField showAll="0"/>
    <pivotField axis="axisRow" dataField="1" showAll="0" sortType="descending">
      <items count="6">
        <item x="2"/>
        <item x="4"/>
        <item x="0"/>
        <item x="3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2"/>
  </rowFields>
  <rowItems count="6">
    <i>
      <x v="4"/>
    </i>
    <i>
      <x v="2"/>
    </i>
    <i>
      <x/>
    </i>
    <i>
      <x v="1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" fld="2" subtotal="count" baseField="2" baseItem="4"/>
    <dataField name="% tickets" fld="2" subtotal="count" showDataAs="percentOfTotal" baseField="2" baseItem="4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B188C0-9D68-4DEE-B414-746169584325}" name="TablaDinámica28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Falla Imputable a Registraduria">
  <location ref="BM2:BP18" firstHeaderRow="0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>
      <items count="10">
        <item h="1" x="0"/>
        <item x="6"/>
        <item x="5"/>
        <item x="3"/>
        <item x="2"/>
        <item x="1"/>
        <item x="7"/>
        <item x="4"/>
        <item x="8"/>
        <item t="default"/>
      </items>
    </pivotField>
    <pivotField showAll="0"/>
    <pivotField showAll="0"/>
    <pivotField axis="axisRow" dataField="1" showAll="0" sortType="descending">
      <items count="18">
        <item x="10"/>
        <item x="12"/>
        <item x="15"/>
        <item x="5"/>
        <item h="1" x="2"/>
        <item x="4"/>
        <item x="8"/>
        <item x="6"/>
        <item x="3"/>
        <item x="9"/>
        <item x="11"/>
        <item x="1"/>
        <item x="7"/>
        <item x="16"/>
        <item x="13"/>
        <item x="14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ragToRow="0" dragToCol="0" dragToPage="0" showAll="0" defaultSubtotal="0"/>
  </pivotFields>
  <rowFields count="1">
    <field x="25"/>
  </rowFields>
  <rowItems count="16">
    <i>
      <x v="11"/>
    </i>
    <i>
      <x v="3"/>
    </i>
    <i>
      <x v="5"/>
    </i>
    <i>
      <x/>
    </i>
    <i>
      <x v="12"/>
    </i>
    <i>
      <x v="6"/>
    </i>
    <i>
      <x v="8"/>
    </i>
    <i>
      <x v="9"/>
    </i>
    <i>
      <x v="10"/>
    </i>
    <i>
      <x v="1"/>
    </i>
    <i>
      <x v="7"/>
    </i>
    <i>
      <x v="15"/>
    </i>
    <i>
      <x v="14"/>
    </i>
    <i>
      <x v="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antidad" fld="25" subtotal="count" baseField="25" baseItem="0"/>
    <dataField name="% Incidentes" fld="25" subtotal="count" showDataAs="percentOfTotal" baseField="25" baseItem="4" numFmtId="10"/>
    <dataField name="% Acumulado" fld="25" subtotal="count" baseField="25" baseItem="0" numFmtId="10">
      <extLst>
        <ext xmlns:x14="http://schemas.microsoft.com/office/spreadsheetml/2009/9/main" uri="{E15A36E0-9728-4e99-A89B-3F7291B0FE68}">
          <x14:dataField pivotShowAs="percentOfRunningTotal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1B707C-E593-4A17-BC33-40F5D6334C0F}" name="TablaDinámica4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CW2:CZ280" firstHeaderRow="1" firstDataRow="2" firstDataCol="1"/>
  <pivotFields count="30">
    <pivotField showAll="0"/>
    <pivotField showAll="0"/>
    <pivotField showAll="0"/>
    <pivotField showAll="0"/>
    <pivotField axis="axisRow" showAll="0" sortType="descending">
      <items count="625">
        <item x="484"/>
        <item x="2"/>
        <item x="260"/>
        <item x="84"/>
        <item x="243"/>
        <item x="200"/>
        <item x="376"/>
        <item x="364"/>
        <item x="437"/>
        <item x="392"/>
        <item x="213"/>
        <item x="584"/>
        <item x="261"/>
        <item x="85"/>
        <item x="585"/>
        <item x="3"/>
        <item x="586"/>
        <item x="78"/>
        <item x="304"/>
        <item x="438"/>
        <item x="608"/>
        <item x="4"/>
        <item x="5"/>
        <item x="6"/>
        <item x="516"/>
        <item x="305"/>
        <item x="393"/>
        <item x="54"/>
        <item x="55"/>
        <item x="439"/>
        <item x="485"/>
        <item x="86"/>
        <item x="394"/>
        <item x="87"/>
        <item x="7"/>
        <item x="587"/>
        <item x="88"/>
        <item x="588"/>
        <item x="262"/>
        <item x="284"/>
        <item x="263"/>
        <item x="264"/>
        <item x="265"/>
        <item x="214"/>
        <item x="61"/>
        <item x="377"/>
        <item x="440"/>
        <item x="522"/>
        <item x="415"/>
        <item x="523"/>
        <item x="89"/>
        <item x="62"/>
        <item x="79"/>
        <item x="244"/>
        <item x="183"/>
        <item x="127"/>
        <item x="190"/>
        <item x="517"/>
        <item x="8"/>
        <item x="306"/>
        <item x="128"/>
        <item x="9"/>
        <item x="307"/>
        <item x="266"/>
        <item x="524"/>
        <item x="80"/>
        <item x="245"/>
        <item x="129"/>
        <item x="525"/>
        <item x="486"/>
        <item x="130"/>
        <item x="215"/>
        <item x="441"/>
        <item x="10"/>
        <item x="308"/>
        <item x="416"/>
        <item x="11"/>
        <item x="309"/>
        <item x="487"/>
        <item x="488"/>
        <item x="567"/>
        <item x="216"/>
        <item x="90"/>
        <item x="217"/>
        <item x="609"/>
        <item x="218"/>
        <item x="12"/>
        <item x="63"/>
        <item x="378"/>
        <item x="131"/>
        <item x="285"/>
        <item x="64"/>
        <item x="91"/>
        <item x="267"/>
        <item x="526"/>
        <item x="13"/>
        <item x="589"/>
        <item x="268"/>
        <item x="191"/>
        <item x="126"/>
        <item x="618"/>
        <item x="590"/>
        <item x="417"/>
        <item x="527"/>
        <item x="132"/>
        <item x="528"/>
        <item x="395"/>
        <item x="442"/>
        <item x="568"/>
        <item x="591"/>
        <item x="310"/>
        <item x="14"/>
        <item x="286"/>
        <item x="246"/>
        <item x="133"/>
        <item x="311"/>
        <item x="529"/>
        <item x="247"/>
        <item x="134"/>
        <item x="135"/>
        <item x="489"/>
        <item x="136"/>
        <item x="137"/>
        <item x="396"/>
        <item x="138"/>
        <item x="92"/>
        <item x="397"/>
        <item x="287"/>
        <item x="530"/>
        <item x="15"/>
        <item x="93"/>
        <item x="16"/>
        <item x="248"/>
        <item x="592"/>
        <item x="379"/>
        <item x="508"/>
        <item x="139"/>
        <item x="531"/>
        <item x="398"/>
        <item x="269"/>
        <item x="532"/>
        <item x="443"/>
        <item x="444"/>
        <item x="533"/>
        <item x="490"/>
        <item x="17"/>
        <item x="140"/>
        <item x="94"/>
        <item x="569"/>
        <item x="312"/>
        <item x="288"/>
        <item x="141"/>
        <item x="570"/>
        <item x="56"/>
        <item x="445"/>
        <item x="142"/>
        <item x="418"/>
        <item x="143"/>
        <item x="313"/>
        <item x="491"/>
        <item x="492"/>
        <item x="144"/>
        <item x="621"/>
        <item x="446"/>
        <item x="447"/>
        <item x="192"/>
        <item x="249"/>
        <item x="18"/>
        <item x="610"/>
        <item x="365"/>
        <item x="366"/>
        <item x="593"/>
        <item x="19"/>
        <item x="20"/>
        <item x="399"/>
        <item x="611"/>
        <item x="419"/>
        <item x="493"/>
        <item x="534"/>
        <item x="420"/>
        <item x="448"/>
        <item x="314"/>
        <item x="250"/>
        <item x="193"/>
        <item x="421"/>
        <item x="612"/>
        <item x="535"/>
        <item x="95"/>
        <item x="270"/>
        <item x="367"/>
        <item x="251"/>
        <item x="449"/>
        <item x="96"/>
        <item x="400"/>
        <item x="65"/>
        <item x="21"/>
        <item x="571"/>
        <item x="450"/>
        <item x="451"/>
        <item x="219"/>
        <item x="494"/>
        <item x="495"/>
        <item x="380"/>
        <item x="536"/>
        <item x="22"/>
        <item x="513"/>
        <item x="594"/>
        <item x="220"/>
        <item x="145"/>
        <item x="537"/>
        <item x="315"/>
        <item x="81"/>
        <item x="57"/>
        <item x="316"/>
        <item x="452"/>
        <item x="453"/>
        <item x="317"/>
        <item x="146"/>
        <item x="318"/>
        <item x="538"/>
        <item x="319"/>
        <item x="147"/>
        <item x="148"/>
        <item x="381"/>
        <item x="613"/>
        <item x="23"/>
        <item x="24"/>
        <item x="252"/>
        <item x="496"/>
        <item x="25"/>
        <item x="149"/>
        <item x="320"/>
        <item x="454"/>
        <item x="321"/>
        <item x="455"/>
        <item x="401"/>
        <item x="221"/>
        <item x="539"/>
        <item x="572"/>
        <item x="322"/>
        <item x="323"/>
        <item x="324"/>
        <item x="540"/>
        <item x="325"/>
        <item x="150"/>
        <item x="541"/>
        <item x="151"/>
        <item x="326"/>
        <item x="497"/>
        <item x="97"/>
        <item x="542"/>
        <item x="201"/>
        <item x="368"/>
        <item x="498"/>
        <item x="595"/>
        <item x="596"/>
        <item x="456"/>
        <item x="457"/>
        <item x="222"/>
        <item x="382"/>
        <item x="383"/>
        <item x="26"/>
        <item x="152"/>
        <item x="223"/>
        <item x="27"/>
        <item x="327"/>
        <item x="543"/>
        <item x="544"/>
        <item x="66"/>
        <item x="328"/>
        <item x="271"/>
        <item x="289"/>
        <item x="384"/>
        <item x="545"/>
        <item x="28"/>
        <item x="458"/>
        <item x="253"/>
        <item x="369"/>
        <item x="459"/>
        <item x="329"/>
        <item x="194"/>
        <item x="67"/>
        <item x="622"/>
        <item x="202"/>
        <item x="224"/>
        <item x="460"/>
        <item x="422"/>
        <item x="225"/>
        <item x="153"/>
        <item x="518"/>
        <item x="499"/>
        <item x="546"/>
        <item x="68"/>
        <item x="461"/>
        <item x="423"/>
        <item x="0"/>
        <item x="597"/>
        <item x="29"/>
        <item x="462"/>
        <item x="272"/>
        <item x="226"/>
        <item x="290"/>
        <item x="463"/>
        <item x="291"/>
        <item x="573"/>
        <item x="547"/>
        <item x="500"/>
        <item x="548"/>
        <item x="424"/>
        <item x="330"/>
        <item x="98"/>
        <item x="464"/>
        <item x="99"/>
        <item x="574"/>
        <item x="465"/>
        <item x="370"/>
        <item x="203"/>
        <item x="331"/>
        <item x="425"/>
        <item x="100"/>
        <item x="154"/>
        <item x="184"/>
        <item x="519"/>
        <item x="82"/>
        <item x="332"/>
        <item x="273"/>
        <item x="274"/>
        <item x="227"/>
        <item x="426"/>
        <item x="195"/>
        <item x="375"/>
        <item x="228"/>
        <item x="619"/>
        <item x="509"/>
        <item x="549"/>
        <item x="292"/>
        <item x="155"/>
        <item x="101"/>
        <item x="514"/>
        <item x="204"/>
        <item x="293"/>
        <item x="102"/>
        <item x="196"/>
        <item x="575"/>
        <item x="333"/>
        <item x="598"/>
        <item x="30"/>
        <item x="156"/>
        <item x="259"/>
        <item x="31"/>
        <item x="334"/>
        <item x="185"/>
        <item x="103"/>
        <item x="275"/>
        <item x="402"/>
        <item x="205"/>
        <item x="276"/>
        <item x="550"/>
        <item x="157"/>
        <item x="466"/>
        <item x="551"/>
        <item x="206"/>
        <item x="576"/>
        <item x="335"/>
        <item x="186"/>
        <item x="229"/>
        <item x="158"/>
        <item x="254"/>
        <item x="336"/>
        <item x="187"/>
        <item x="552"/>
        <item x="69"/>
        <item x="553"/>
        <item x="577"/>
        <item x="599"/>
        <item x="337"/>
        <item x="554"/>
        <item x="338"/>
        <item x="159"/>
        <item x="207"/>
        <item x="160"/>
        <item x="403"/>
        <item x="255"/>
        <item x="188"/>
        <item x="32"/>
        <item x="230"/>
        <item x="600"/>
        <item x="231"/>
        <item x="404"/>
        <item x="104"/>
        <item x="161"/>
        <item x="385"/>
        <item x="601"/>
        <item x="405"/>
        <item x="467"/>
        <item x="70"/>
        <item x="71"/>
        <item x="208"/>
        <item x="468"/>
        <item x="520"/>
        <item x="294"/>
        <item x="406"/>
        <item x="555"/>
        <item x="469"/>
        <item x="33"/>
        <item x="623"/>
        <item x="295"/>
        <item x="427"/>
        <item x="510"/>
        <item x="363"/>
        <item x="296"/>
        <item x="428"/>
        <item x="429"/>
        <item x="1"/>
        <item x="556"/>
        <item x="197"/>
        <item x="58"/>
        <item x="470"/>
        <item x="232"/>
        <item x="297"/>
        <item x="339"/>
        <item x="340"/>
        <item x="277"/>
        <item x="501"/>
        <item x="162"/>
        <item x="105"/>
        <item x="34"/>
        <item x="407"/>
        <item x="72"/>
        <item x="430"/>
        <item x="471"/>
        <item x="278"/>
        <item x="279"/>
        <item x="106"/>
        <item x="602"/>
        <item x="371"/>
        <item x="557"/>
        <item x="280"/>
        <item x="472"/>
        <item x="614"/>
        <item x="603"/>
        <item x="163"/>
        <item x="233"/>
        <item x="73"/>
        <item x="35"/>
        <item x="408"/>
        <item x="164"/>
        <item x="298"/>
        <item x="386"/>
        <item x="502"/>
        <item x="515"/>
        <item x="36"/>
        <item x="165"/>
        <item x="473"/>
        <item x="578"/>
        <item x="387"/>
        <item x="256"/>
        <item x="558"/>
        <item x="299"/>
        <item x="521"/>
        <item x="300"/>
        <item x="604"/>
        <item x="559"/>
        <item x="474"/>
        <item x="301"/>
        <item x="37"/>
        <item x="431"/>
        <item x="341"/>
        <item x="107"/>
        <item x="108"/>
        <item x="109"/>
        <item x="38"/>
        <item x="111"/>
        <item x="110"/>
        <item x="302"/>
        <item x="281"/>
        <item x="432"/>
        <item x="372"/>
        <item x="112"/>
        <item x="433"/>
        <item x="475"/>
        <item x="39"/>
        <item x="166"/>
        <item x="209"/>
        <item x="579"/>
        <item x="434"/>
        <item x="113"/>
        <item x="167"/>
        <item x="560"/>
        <item x="168"/>
        <item x="580"/>
        <item x="114"/>
        <item x="169"/>
        <item x="581"/>
        <item x="476"/>
        <item x="303"/>
        <item x="234"/>
        <item x="40"/>
        <item x="561"/>
        <item x="477"/>
        <item x="409"/>
        <item x="41"/>
        <item x="478"/>
        <item x="410"/>
        <item x="115"/>
        <item x="479"/>
        <item x="605"/>
        <item x="74"/>
        <item x="411"/>
        <item x="117"/>
        <item x="116"/>
        <item x="170"/>
        <item x="42"/>
        <item x="503"/>
        <item x="75"/>
        <item x="59"/>
        <item x="504"/>
        <item x="171"/>
        <item x="172"/>
        <item x="342"/>
        <item x="343"/>
        <item x="344"/>
        <item x="235"/>
        <item x="562"/>
        <item x="118"/>
        <item x="282"/>
        <item x="345"/>
        <item x="173"/>
        <item x="174"/>
        <item x="198"/>
        <item x="43"/>
        <item x="44"/>
        <item x="119"/>
        <item x="175"/>
        <item x="176"/>
        <item x="236"/>
        <item x="563"/>
        <item x="76"/>
        <item x="346"/>
        <item x="237"/>
        <item x="83"/>
        <item x="347"/>
        <item x="189"/>
        <item x="348"/>
        <item x="120"/>
        <item x="257"/>
        <item x="210"/>
        <item x="60"/>
        <item x="45"/>
        <item x="480"/>
        <item x="620"/>
        <item x="46"/>
        <item x="349"/>
        <item x="388"/>
        <item x="412"/>
        <item x="350"/>
        <item x="505"/>
        <item x="389"/>
        <item x="351"/>
        <item x="177"/>
        <item x="352"/>
        <item x="390"/>
        <item x="238"/>
        <item x="239"/>
        <item x="121"/>
        <item x="47"/>
        <item x="353"/>
        <item x="178"/>
        <item x="506"/>
        <item x="583"/>
        <item x="582"/>
        <item x="179"/>
        <item x="354"/>
        <item x="240"/>
        <item x="180"/>
        <item x="241"/>
        <item x="211"/>
        <item x="77"/>
        <item x="481"/>
        <item x="482"/>
        <item x="122"/>
        <item x="123"/>
        <item x="355"/>
        <item x="615"/>
        <item x="356"/>
        <item x="283"/>
        <item x="48"/>
        <item x="373"/>
        <item x="374"/>
        <item x="564"/>
        <item x="511"/>
        <item x="258"/>
        <item x="199"/>
        <item x="49"/>
        <item x="565"/>
        <item x="606"/>
        <item x="357"/>
        <item x="616"/>
        <item x="50"/>
        <item x="507"/>
        <item x="512"/>
        <item x="607"/>
        <item x="358"/>
        <item x="124"/>
        <item x="242"/>
        <item x="435"/>
        <item x="359"/>
        <item x="360"/>
        <item x="617"/>
        <item x="181"/>
        <item x="436"/>
        <item x="361"/>
        <item x="483"/>
        <item x="391"/>
        <item x="51"/>
        <item x="52"/>
        <item x="212"/>
        <item x="125"/>
        <item x="566"/>
        <item x="413"/>
        <item x="53"/>
        <item x="182"/>
        <item x="362"/>
        <item x="4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18">
        <item h="1" x="10"/>
        <item h="1" x="12"/>
        <item h="1" x="15"/>
        <item h="1" x="5"/>
        <item x="2"/>
        <item h="1" x="4"/>
        <item h="1" x="8"/>
        <item h="1" x="6"/>
        <item h="1" x="3"/>
        <item h="1" x="9"/>
        <item h="1" x="11"/>
        <item h="1" x="1"/>
        <item x="7"/>
        <item h="1" x="16"/>
        <item h="1" x="13"/>
        <item h="1" x="14"/>
        <item h="1" x="0"/>
        <item t="default"/>
      </items>
    </pivotField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77">
    <i>
      <x v="348"/>
    </i>
    <i>
      <x v="311"/>
    </i>
    <i>
      <x v="82"/>
    </i>
    <i>
      <x v="229"/>
    </i>
    <i>
      <x v="257"/>
    </i>
    <i>
      <x v="409"/>
    </i>
    <i>
      <x v="31"/>
    </i>
    <i>
      <x v="465"/>
    </i>
    <i>
      <x v="15"/>
    </i>
    <i>
      <x v="586"/>
    </i>
    <i>
      <x v="330"/>
    </i>
    <i>
      <x v="175"/>
    </i>
    <i>
      <x v="81"/>
    </i>
    <i>
      <x v="584"/>
    </i>
    <i>
      <x v="121"/>
    </i>
    <i>
      <x v="325"/>
    </i>
    <i>
      <x v="238"/>
    </i>
    <i>
      <x v="249"/>
    </i>
    <i>
      <x v="527"/>
    </i>
    <i>
      <x v="236"/>
    </i>
    <i>
      <x v="130"/>
    </i>
    <i>
      <x v="171"/>
    </i>
    <i>
      <x v="237"/>
    </i>
    <i>
      <x v="258"/>
    </i>
    <i>
      <x v="567"/>
    </i>
    <i>
      <x v="277"/>
    </i>
    <i>
      <x v="350"/>
    </i>
    <i>
      <x v="92"/>
    </i>
    <i>
      <x v="438"/>
    </i>
    <i>
      <x v="319"/>
    </i>
    <i>
      <x v="467"/>
    </i>
    <i>
      <x v="185"/>
    </i>
    <i>
      <x v="536"/>
    </i>
    <i>
      <x v="326"/>
    </i>
    <i>
      <x v="580"/>
    </i>
    <i>
      <x v="222"/>
    </i>
    <i>
      <x v="155"/>
    </i>
    <i>
      <x v="35"/>
    </i>
    <i>
      <x v="617"/>
    </i>
    <i>
      <x v="16"/>
    </i>
    <i>
      <x v="483"/>
    </i>
    <i>
      <x v="455"/>
    </i>
    <i>
      <x v="140"/>
    </i>
    <i>
      <x v="14"/>
    </i>
    <i>
      <x v="154"/>
    </i>
    <i>
      <x v="604"/>
    </i>
    <i>
      <x v="270"/>
    </i>
    <i>
      <x v="462"/>
    </i>
    <i>
      <x v="272"/>
    </i>
    <i>
      <x v="505"/>
    </i>
    <i>
      <x v="273"/>
    </i>
    <i>
      <x v="548"/>
    </i>
    <i>
      <x v="46"/>
    </i>
    <i>
      <x v="239"/>
    </i>
    <i>
      <x v="284"/>
    </i>
    <i>
      <x v="439"/>
    </i>
    <i>
      <x v="300"/>
    </i>
    <i>
      <x v="459"/>
    </i>
    <i>
      <x v="302"/>
    </i>
    <i>
      <x v="206"/>
    </i>
    <i>
      <x v="305"/>
    </i>
    <i>
      <x v="498"/>
    </i>
    <i>
      <x v="619"/>
    </i>
    <i>
      <x v="517"/>
    </i>
    <i>
      <x v="163"/>
    </i>
    <i>
      <x v="531"/>
    </i>
    <i>
      <x v="312"/>
    </i>
    <i>
      <x v="564"/>
    </i>
    <i>
      <x v="167"/>
    </i>
    <i>
      <x v="42"/>
    </i>
    <i>
      <x v="55"/>
    </i>
    <i>
      <x v="602"/>
    </i>
    <i>
      <x v="19"/>
    </i>
    <i>
      <x v="609"/>
    </i>
    <i>
      <x v="615"/>
    </i>
    <i>
      <x v="442"/>
    </i>
    <i>
      <x v="329"/>
    </i>
    <i>
      <x v="458"/>
    </i>
    <i>
      <x v="179"/>
    </i>
    <i>
      <x v="461"/>
    </i>
    <i>
      <x v="333"/>
    </i>
    <i>
      <x v="198"/>
    </i>
    <i>
      <x v="346"/>
    </i>
    <i>
      <x v="480"/>
    </i>
    <i>
      <x v="184"/>
    </i>
    <i>
      <x v="489"/>
    </i>
    <i>
      <x v="24"/>
    </i>
    <i>
      <x v="504"/>
    </i>
    <i>
      <x v="354"/>
    </i>
    <i>
      <x v="511"/>
    </i>
    <i>
      <x v="358"/>
    </i>
    <i>
      <x v="524"/>
    </i>
    <i>
      <x v="361"/>
    </i>
    <i>
      <x v="529"/>
    </i>
    <i>
      <x v="372"/>
    </i>
    <i>
      <x v="97"/>
    </i>
    <i>
      <x v="388"/>
    </i>
    <i>
      <x v="563"/>
    </i>
    <i>
      <x v="389"/>
    </i>
    <i>
      <x v="116"/>
    </i>
    <i>
      <x v="396"/>
    </i>
    <i>
      <x v="583"/>
    </i>
    <i>
      <x v="406"/>
    </i>
    <i>
      <x v="585"/>
    </i>
    <i>
      <x v="192"/>
    </i>
    <i>
      <x v="601"/>
    </i>
    <i>
      <x v="411"/>
    </i>
    <i>
      <x v="603"/>
    </i>
    <i>
      <x v="427"/>
    </i>
    <i>
      <x v="605"/>
    </i>
    <i>
      <x v="433"/>
    </i>
    <i>
      <x v="134"/>
    </i>
    <i>
      <x v="193"/>
    </i>
    <i>
      <x v="328"/>
    </i>
    <i>
      <x v="2"/>
    </i>
    <i>
      <x v="556"/>
    </i>
    <i>
      <x v="71"/>
    </i>
    <i>
      <x v="266"/>
    </i>
    <i>
      <x v="268"/>
    </i>
    <i>
      <x v="514"/>
    </i>
    <i>
      <x v="95"/>
    </i>
    <i>
      <x v="245"/>
    </i>
    <i>
      <x v="37"/>
    </i>
    <i>
      <x v="68"/>
    </i>
    <i>
      <x v="100"/>
    </i>
    <i>
      <x v="503"/>
    </i>
    <i>
      <x v="102"/>
    </i>
    <i>
      <x v="234"/>
    </i>
    <i>
      <x v="282"/>
    </i>
    <i>
      <x v="569"/>
    </i>
    <i>
      <x v="106"/>
    </i>
    <i>
      <x v="255"/>
    </i>
    <i>
      <x v="287"/>
    </i>
    <i>
      <x v="190"/>
    </i>
    <i>
      <x v="288"/>
    </i>
    <i>
      <x v="471"/>
    </i>
    <i>
      <x v="289"/>
    </i>
    <i>
      <x v="497"/>
    </i>
    <i>
      <x v="291"/>
    </i>
    <i>
      <x v="508"/>
    </i>
    <i>
      <x v="293"/>
    </i>
    <i>
      <x v="76"/>
    </i>
    <i>
      <x v="296"/>
    </i>
    <i>
      <x v="546"/>
    </i>
    <i>
      <x v="299"/>
    </i>
    <i>
      <x v="78"/>
    </i>
    <i>
      <x v="108"/>
    </i>
    <i>
      <x v="578"/>
    </i>
    <i>
      <x v="301"/>
    </i>
    <i>
      <x v="595"/>
    </i>
    <i>
      <x v="112"/>
    </i>
    <i>
      <x v="259"/>
    </i>
    <i>
      <x v="303"/>
    </i>
    <i>
      <x v="63"/>
    </i>
    <i>
      <x v="115"/>
    </i>
    <i>
      <x v="191"/>
    </i>
    <i>
      <x v="308"/>
    </i>
    <i>
      <x v="469"/>
    </i>
    <i>
      <x v="309"/>
    </i>
    <i>
      <x v="202"/>
    </i>
    <i>
      <x v="38"/>
    </i>
    <i>
      <x v="494"/>
    </i>
    <i>
      <x v="119"/>
    </i>
    <i>
      <x v="500"/>
    </i>
    <i>
      <x v="40"/>
    </i>
    <i>
      <x v="217"/>
    </i>
    <i>
      <x v="123"/>
    </i>
    <i>
      <x v="220"/>
    </i>
    <i>
      <x v="324"/>
    </i>
    <i>
      <x v="521"/>
    </i>
    <i>
      <x v="124"/>
    </i>
    <i>
      <x v="231"/>
    </i>
    <i>
      <x v="125"/>
    </i>
    <i>
      <x v="540"/>
    </i>
    <i>
      <x v="41"/>
    </i>
    <i>
      <x v="550"/>
    </i>
    <i>
      <x v="132"/>
    </i>
    <i>
      <x v="558"/>
    </i>
    <i>
      <x v="10"/>
    </i>
    <i>
      <x v="565"/>
    </i>
    <i>
      <x v="12"/>
    </i>
    <i>
      <x v="572"/>
    </i>
    <i>
      <x v="335"/>
    </i>
    <i>
      <x v="242"/>
    </i>
    <i>
      <x v="336"/>
    </i>
    <i>
      <x v="587"/>
    </i>
    <i>
      <x v="339"/>
    </i>
    <i>
      <x v="88"/>
    </i>
    <i>
      <x v="340"/>
    </i>
    <i>
      <x v="93"/>
    </i>
    <i>
      <x v="341"/>
    </i>
    <i>
      <x v="611"/>
    </i>
    <i>
      <x v="143"/>
    </i>
    <i>
      <x v="450"/>
    </i>
    <i>
      <x v="347"/>
    </i>
    <i>
      <x v="188"/>
    </i>
    <i>
      <x v="48"/>
    </i>
    <i>
      <x v="460"/>
    </i>
    <i>
      <x v="49"/>
    </i>
    <i>
      <x v="64"/>
    </i>
    <i>
      <x v="352"/>
    </i>
    <i>
      <x v="197"/>
    </i>
    <i>
      <x v="159"/>
    </i>
    <i>
      <x v="470"/>
    </i>
    <i>
      <x v="355"/>
    </i>
    <i>
      <x v="70"/>
    </i>
    <i>
      <x v="357"/>
    </i>
    <i>
      <x v="486"/>
    </i>
    <i>
      <x v="161"/>
    </i>
    <i>
      <x v="491"/>
    </i>
    <i>
      <x v="50"/>
    </i>
    <i>
      <x v="496"/>
    </i>
    <i>
      <x v="363"/>
    </i>
    <i>
      <x v="208"/>
    </i>
    <i>
      <x v="368"/>
    </i>
    <i>
      <x v="501"/>
    </i>
    <i>
      <x v="165"/>
    </i>
    <i>
      <x v="209"/>
    </i>
    <i>
      <x v="381"/>
    </i>
    <i>
      <x v="506"/>
    </i>
    <i>
      <x v="385"/>
    </i>
    <i>
      <x v="510"/>
    </i>
    <i>
      <x v="386"/>
    </i>
    <i>
      <x v="513"/>
    </i>
    <i>
      <x v="51"/>
    </i>
    <i>
      <x v="74"/>
    </i>
    <i>
      <x v="169"/>
    </i>
    <i>
      <x v="227"/>
    </i>
    <i>
      <x v="391"/>
    </i>
    <i>
      <x v="230"/>
    </i>
    <i>
      <x v="170"/>
    </i>
    <i>
      <x v="534"/>
    </i>
    <i>
      <x v="397"/>
    </i>
    <i>
      <x v="539"/>
    </i>
    <i>
      <x v="398"/>
    </i>
    <i>
      <x v="545"/>
    </i>
    <i>
      <x v="400"/>
    </i>
    <i>
      <x v="235"/>
    </i>
    <i>
      <x v="401"/>
    </i>
    <i>
      <x v="553"/>
    </i>
    <i>
      <x v="402"/>
    </i>
    <i>
      <x v="557"/>
    </i>
    <i>
      <x v="404"/>
    </i>
    <i>
      <x v="560"/>
    </i>
    <i>
      <x v="405"/>
    </i>
    <i>
      <x v="80"/>
    </i>
    <i>
      <x v="54"/>
    </i>
    <i>
      <x v="13"/>
    </i>
    <i>
      <x v="173"/>
    </i>
    <i>
      <x v="570"/>
    </i>
    <i>
      <x v="410"/>
    </i>
    <i>
      <x v="577"/>
    </i>
    <i>
      <x v="21"/>
    </i>
    <i>
      <x v="3"/>
    </i>
    <i>
      <x v="415"/>
    </i>
    <i>
      <x v="244"/>
    </i>
    <i>
      <x v="418"/>
    </i>
    <i>
      <x v="248"/>
    </i>
    <i>
      <x v="423"/>
    </i>
    <i>
      <x v="594"/>
    </i>
    <i>
      <x v="425"/>
    </i>
    <i>
      <x v="596"/>
    </i>
    <i>
      <x v="178"/>
    </i>
    <i>
      <x v="254"/>
    </i>
    <i>
      <x v="429"/>
    </i>
    <i>
      <x v="7"/>
    </i>
    <i>
      <x v="431"/>
    </i>
    <i>
      <x v="606"/>
    </i>
    <i>
      <x v="61"/>
    </i>
    <i>
      <x v="610"/>
    </i>
    <i>
      <x v="180"/>
    </i>
    <i>
      <x v="264"/>
    </i>
    <i>
      <x v="181"/>
    </i>
    <i>
      <x v="267"/>
    </i>
    <i>
      <x v="62"/>
    </i>
    <i>
      <x v="310"/>
    </i>
    <i t="grand">
      <x/>
    </i>
  </rowItems>
  <colFields count="1">
    <field x="25"/>
  </colFields>
  <colItems count="3">
    <i>
      <x v="4"/>
    </i>
    <i>
      <x v="12"/>
    </i>
    <i t="grand">
      <x/>
    </i>
  </colItems>
  <dataFields count="1">
    <dataField name="Cuenta de FALLA % REGISTRADURIA" fld="2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294898-88A4-4D78-829C-F053B35BDD24}" name="TablaDinámica25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Tipo de sede">
  <location ref="AY2:BA7" firstHeaderRow="0" firstDataRow="1" firstDataCol="1"/>
  <pivotFields count="30">
    <pivotField showAll="0"/>
    <pivotField showAll="0"/>
    <pivotField axis="axisRow" dataField="1" showAll="0" sortType="descending">
      <items count="6">
        <item x="2"/>
        <item x="4"/>
        <item x="0"/>
        <item x="3"/>
        <item h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2"/>
  </rowFields>
  <rowItems count="5">
    <i>
      <x v="2"/>
    </i>
    <i>
      <x/>
    </i>
    <i>
      <x v="1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" fld="2" subtotal="count" baseField="2" baseItem="4"/>
    <dataField name="% tickets" fld="2" subtotal="count" showDataAs="percentOfTotal" baseField="2" baseItem="4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97D31E-67B1-4129-8710-C50E361DB89E}" name="TablaDinámica27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Falla Imputable a TIGO">
  <location ref="BG2:BJ11" firstHeaderRow="0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axis="axisRow" dataField="1" showAll="0" sortType="descending">
      <items count="10">
        <item x="8"/>
        <item x="4"/>
        <item x="7"/>
        <item x="1"/>
        <item x="2"/>
        <item x="3"/>
        <item x="5"/>
        <item x="6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22"/>
  </rowFields>
  <rowItems count="9">
    <i>
      <x v="3"/>
    </i>
    <i>
      <x v="5"/>
    </i>
    <i>
      <x v="1"/>
    </i>
    <i>
      <x v="4"/>
    </i>
    <i>
      <x v="7"/>
    </i>
    <i>
      <x v="6"/>
    </i>
    <i>
      <x v="2"/>
    </i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antidad" fld="22" subtotal="count" baseField="22" baseItem="0"/>
    <dataField name="% Incidentes" fld="22" subtotal="count" showDataAs="percentOfTotal" baseField="22" baseItem="1" numFmtId="10"/>
    <dataField name="% Acumulado" fld="22" subtotal="count" baseField="22" baseItem="0" numFmtId="10">
      <extLst>
        <ext xmlns:x14="http://schemas.microsoft.com/office/spreadsheetml/2009/9/main" uri="{E15A36E0-9728-4e99-A89B-3F7291B0FE68}">
          <x14:dataField pivotShowAs="percentOfRunningTotal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E0F8A9-FF77-4E24-8390-FDE6441270E3}" name="TablaDinámica17" cacheId="1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Servicios-Incidentes (sin WAN)">
  <location ref="R2:U18" firstHeaderRow="0" firstDataRow="1" firstDataCol="1"/>
  <pivotFields count="4">
    <pivotField dataField="1" subtotalTop="0" showAll="0" defaultSubtotal="0"/>
    <pivotField axis="axisRow" allDrilled="1" subtotalTop="0" showAll="0" sortType="descending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1"/>
  </rowFields>
  <rowItems count="16">
    <i>
      <x v="2"/>
    </i>
    <i>
      <x/>
    </i>
    <i>
      <x v="5"/>
    </i>
    <i>
      <x v="3"/>
    </i>
    <i>
      <x v="14"/>
    </i>
    <i>
      <x v="12"/>
    </i>
    <i>
      <x v="13"/>
    </i>
    <i>
      <x v="10"/>
    </i>
    <i>
      <x v="11"/>
    </i>
    <i>
      <x v="9"/>
    </i>
    <i>
      <x v="4"/>
    </i>
    <i>
      <x v="1"/>
    </i>
    <i>
      <x v="8"/>
    </i>
    <i>
      <x v="6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antidad" fld="0" subtotal="count" baseField="1" baseItem="2"/>
    <dataField name="% Servicio" fld="2" subtotal="count" showDataAs="percentOfTotal" baseField="1" baseItem="2" numFmtId="10">
      <extLst>
        <ext xmlns:x14="http://schemas.microsoft.com/office/spreadsheetml/2009/9/main" uri="{E15A36E0-9728-4e99-A89B-3F7291B0FE68}">
          <x14:dataField sourceField="0" uniqueName="[__Xl2].[Measures].[Recuento de Servicio*+]"/>
        </ext>
      </extLst>
    </dataField>
    <dataField name="% acumulado" fld="3" subtotal="count" baseField="1" baseItem="1048828" numFmtId="10">
      <extLst>
        <ext xmlns:x14="http://schemas.microsoft.com/office/spreadsheetml/2009/9/main" uri="{E15A36E0-9728-4e99-A89B-3F7291B0FE68}">
          <x14:dataField pivotShowAs="percentOfRunningTotal" sourceField="0" uniqueName="[__Xl3].[Measures].[Recuento de Servicio*+]"/>
        </ext>
      </extLst>
    </dataField>
  </dataFields>
  <pivotHierarchies count="9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% acumulado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porte_MDA.xlsm!Tabla1">
        <x15:activeTabTopLevelEntity name="[Tab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18E075-2C53-4EF1-AAEB-47E627A08974}" name="TablaDinámica10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O31:P5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dataField="1" numFmtId="21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numFmtId="14" showAll="0"/>
    <pivotField numFmtId="21" showAll="0"/>
    <pivotField numFmtId="14" showAll="0" sortType="ascending"/>
    <pivotField numFmtId="21" showAll="0"/>
    <pivotField numFmtId="22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showAll="0"/>
    <pivotField showAll="0"/>
    <pivotField showAll="0"/>
    <pivotField showAll="0"/>
    <pivotField numFmtId="20" showAll="0"/>
    <pivotField showAl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26"/>
  </rowFields>
  <rowItems count="2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Cuenta de Hora de notificación" fld="1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A0F9B4-447F-4DA4-AA51-AE94FA11E847}" name="TablaDinámica29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Fallas Asociadas a factores externos">
  <location ref="BS2:BV10" firstHeaderRow="0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>
      <items count="10">
        <item x="8"/>
        <item x="4"/>
        <item x="7"/>
        <item x="1"/>
        <item x="2"/>
        <item x="3"/>
        <item x="5"/>
        <item x="6"/>
        <item h="1" x="0"/>
        <item t="default"/>
      </items>
    </pivotField>
    <pivotField showAll="0"/>
    <pivotField showAll="0"/>
    <pivotField showAll="0"/>
    <pivotField showAll="0"/>
    <pivotField showAll="0"/>
    <pivotField axis="axisRow" dataField="1" showAll="0" sortType="descending">
      <items count="9">
        <item x="2"/>
        <item x="4"/>
        <item x="0"/>
        <item x="7"/>
        <item x="6"/>
        <item x="5"/>
        <item x="3"/>
        <item h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ragToRow="0" dragToCol="0" dragToPage="0" showAll="0" defaultSubtotal="0"/>
  </pivotFields>
  <rowFields count="1">
    <field x="28"/>
  </rowFields>
  <rowItems count="8">
    <i>
      <x/>
    </i>
    <i>
      <x v="6"/>
    </i>
    <i>
      <x v="5"/>
    </i>
    <i>
      <x v="1"/>
    </i>
    <i>
      <x v="4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antidad" fld="28" subtotal="count" baseField="28" baseItem="0"/>
    <dataField name="% Incidentes" fld="28" subtotal="count" showDataAs="percentOfTotal" baseField="28" baseItem="0" numFmtId="10"/>
    <dataField name="% Acumulado" fld="28" subtotal="count" baseField="28" baseItem="0" numFmtId="10">
      <extLst>
        <ext xmlns:x14="http://schemas.microsoft.com/office/spreadsheetml/2009/9/main" uri="{E15A36E0-9728-4e99-A89B-3F7291B0FE68}">
          <x14:dataField pivotShowAs="percentOfRunningTotal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F17820-C443-4C4D-998F-EB2F4E876C47}" name="TablaDinámica19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Fuente de reporte - Incidentes">
  <location ref="AF2:AH7" firstHeaderRow="0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21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numFmtId="14" showAll="0"/>
    <pivotField numFmtId="21" showAll="0"/>
    <pivotField numFmtId="14" showAll="0"/>
    <pivotField numFmtId="21" showAll="0"/>
    <pivotField numFmtId="22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showAll="0"/>
    <pivotField axis="axisRow" dataField="1" showAll="0" sortType="descending">
      <items count="5">
        <item x="2"/>
        <item x="0"/>
        <item x="3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20" showAll="0"/>
    <pivotField showAll="0"/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18"/>
  </rowFields>
  <rowItems count="5">
    <i>
      <x v="1"/>
    </i>
    <i>
      <x v="3"/>
    </i>
    <i>
      <x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" fld="18" subtotal="count" baseField="18" baseItem="1"/>
    <dataField name="% fuente incidentes" fld="18" subtotal="count" showDataAs="percentOfTotal" baseField="1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1578EE-12E4-4961-8358-E2D74E6FB2C6}" name="TablaDinámica2" cacheId="6" dataOnRows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G40:BH43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10">
        <item x="8"/>
        <item x="4"/>
        <item x="7"/>
        <item x="1"/>
        <item x="2"/>
        <item x="3"/>
        <item x="5"/>
        <item x="6"/>
        <item x="0"/>
        <item t="default"/>
      </items>
    </pivotField>
    <pivotField showAll="0"/>
    <pivotField showAll="0"/>
    <pivotField dataField="1" showAll="0" countASubtotal="1">
      <items count="18">
        <item x="10"/>
        <item x="12"/>
        <item x="15"/>
        <item x="5"/>
        <item x="2"/>
        <item x="4"/>
        <item x="8"/>
        <item x="6"/>
        <item x="3"/>
        <item x="9"/>
        <item x="11"/>
        <item x="1"/>
        <item x="7"/>
        <item x="16"/>
        <item x="13"/>
        <item x="14"/>
        <item x="0"/>
        <item t="countA"/>
      </items>
    </pivotField>
    <pivotField showAll="0"/>
    <pivotField showAll="0"/>
    <pivotField dataField="1" showAll="0" countASubtotal="1">
      <items count="9">
        <item x="2"/>
        <item x="4"/>
        <item x="0"/>
        <item x="7"/>
        <item x="6"/>
        <item x="5"/>
        <item x="3"/>
        <item x="1"/>
        <item t="countA"/>
      </items>
    </pivotField>
    <pivotField dragToRow="0" dragToCol="0" dragToPage="0" showAll="0" defaultSubtotal="0"/>
  </pivotFields>
  <rowFields count="1">
    <field x="-2"/>
  </rowFields>
  <rowItems count="3">
    <i>
      <x/>
    </i>
    <i i="1">
      <x v="1"/>
    </i>
    <i i="2">
      <x v="2"/>
    </i>
  </rowItems>
  <colItems count="1">
    <i/>
  </colItems>
  <dataFields count="3">
    <dataField name="Falla imputable a otros factores" fld="28" subtotal="count" baseField="4" baseItem="0"/>
    <dataField name="Falla imputable a Registraduría" fld="25" subtotal="count" baseField="4" baseItem="0"/>
    <dataField name="Falla imputable a TIGO" fld="22" subtotal="count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C7CA59-FB5F-49D7-9092-5866D91C05D1}" name="TablaDinámica9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31:H55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numFmtId="14" showAll="0">
      <items count="32">
        <item h="1" x="0"/>
        <item h="1" x="1"/>
        <item h="1" x="2"/>
        <item h="1" x="3"/>
        <item h="1" x="4"/>
        <item h="1" x="5"/>
        <item h="1" x="6"/>
        <item h="1"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21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numFmtId="14" showAll="0"/>
    <pivotField numFmtId="21" showAll="0"/>
    <pivotField numFmtId="14" showAll="0" sortType="ascending"/>
    <pivotField numFmtId="21" showAll="0"/>
    <pivotField numFmtId="22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showAll="0"/>
    <pivotField showAll="0"/>
    <pivotField showAll="0"/>
    <pivotField showAll="0"/>
    <pivotField numFmtId="20" showAll="0"/>
    <pivotField showAl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9"/>
  </rowFields>
  <rowItems count="24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Items count="1">
    <i/>
  </colItems>
  <dataFields count="1">
    <dataField name="Cuenta de Fecha de notificación+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BBD838-F5C1-4761-A9C7-2A0CED35DCCA}" name="TablaDinámica2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E31:AF51" firstHeaderRow="1" firstDataRow="1" firstDataCol="1"/>
  <pivotFields count="31">
    <pivotField showAll="0"/>
    <pivotField showAll="0"/>
    <pivotField showAll="0"/>
    <pivotField showAll="0"/>
    <pivotField showAll="0"/>
    <pivotField showAll="0"/>
    <pivotField numFmtId="14" showAll="0"/>
    <pivotField dataField="1" numFmtId="21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numFmtId="14" showAll="0"/>
    <pivotField numFmtId="21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axis="axisRow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30"/>
  </rowFields>
  <rowItems count="20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Cuenta de Hora de envío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6D5E84-39BD-4B33-9005-515B26D9CC24}" name="TablaDinámica18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Servicios-Requerimientos">
  <location ref="Y2:AB20" firstHeaderRow="0" firstDataRow="1" firstDataCol="1"/>
  <pivotFields count="31">
    <pivotField showAll="0">
      <items count="7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t="default"/>
      </items>
    </pivotField>
    <pivotField showAll="0"/>
    <pivotField axis="axisRow" dataField="1" showAll="0" sortType="descending">
      <items count="18">
        <item x="7"/>
        <item x="4"/>
        <item x="8"/>
        <item x="3"/>
        <item x="16"/>
        <item x="15"/>
        <item x="9"/>
        <item x="1"/>
        <item x="14"/>
        <item x="2"/>
        <item x="0"/>
        <item x="6"/>
        <item x="13"/>
        <item x="10"/>
        <item x="11"/>
        <item x="12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numFmtId="14"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numFmtId="21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numFmtId="14" showAll="0">
      <items count="23">
        <item x="7"/>
        <item x="0"/>
        <item x="1"/>
        <item x="3"/>
        <item x="9"/>
        <item x="6"/>
        <item x="11"/>
        <item x="8"/>
        <item x="12"/>
        <item x="5"/>
        <item x="4"/>
        <item x="13"/>
        <item x="2"/>
        <item x="15"/>
        <item x="17"/>
        <item x="14"/>
        <item x="10"/>
        <item x="21"/>
        <item x="16"/>
        <item x="20"/>
        <item x="18"/>
        <item x="19"/>
        <item t="default"/>
      </items>
    </pivotField>
    <pivotField numFmtId="21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2"/>
  </rowFields>
  <rowItems count="18">
    <i>
      <x v="3"/>
    </i>
    <i>
      <x/>
    </i>
    <i>
      <x v="16"/>
    </i>
    <i>
      <x v="11"/>
    </i>
    <i>
      <x v="2"/>
    </i>
    <i>
      <x v="10"/>
    </i>
    <i>
      <x v="1"/>
    </i>
    <i>
      <x v="14"/>
    </i>
    <i>
      <x v="8"/>
    </i>
    <i>
      <x v="15"/>
    </i>
    <i>
      <x v="9"/>
    </i>
    <i>
      <x v="13"/>
    </i>
    <i>
      <x v="5"/>
    </i>
    <i>
      <x v="12"/>
    </i>
    <i>
      <x v="7"/>
    </i>
    <i>
      <x v="4"/>
    </i>
    <i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antidad" fld="2" subtotal="count" baseField="2" baseItem="3"/>
    <dataField name="% Servicio" fld="2" subtotal="count" showDataAs="percentOfTotal" baseField="2" baseItem="3" numFmtId="10"/>
    <dataField name="% Acumulado" fld="2" subtotal="count" baseField="2" baseItem="3" numFmtId="10">
      <extLst>
        <ext xmlns:x14="http://schemas.microsoft.com/office/spreadsheetml/2009/9/main" uri="{E15A36E0-9728-4e99-A89B-3F7291B0FE68}">
          <x14:dataField pivotShowAs="percentOfRunningTotal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139343-55B9-4463-B214-98A0E11A6A20}" name="TablaDinámica32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Municipio ">
  <location ref="BY2:CA80" firstHeaderRow="1" firstDataRow="2" firstDataCol="1"/>
  <pivotFields count="30">
    <pivotField showAll="0"/>
    <pivotField showAll="0"/>
    <pivotField showAll="0"/>
    <pivotField showAll="0"/>
    <pivotField axis="axisRow" showAll="0" sortType="descending">
      <items count="625">
        <item x="484"/>
        <item x="2"/>
        <item x="260"/>
        <item x="84"/>
        <item x="243"/>
        <item x="200"/>
        <item x="376"/>
        <item x="364"/>
        <item x="437"/>
        <item x="392"/>
        <item x="213"/>
        <item x="584"/>
        <item x="261"/>
        <item x="85"/>
        <item x="585"/>
        <item x="3"/>
        <item x="586"/>
        <item x="78"/>
        <item x="304"/>
        <item x="438"/>
        <item x="608"/>
        <item x="4"/>
        <item x="5"/>
        <item x="6"/>
        <item x="516"/>
        <item x="305"/>
        <item x="393"/>
        <item x="54"/>
        <item x="55"/>
        <item x="439"/>
        <item x="485"/>
        <item x="86"/>
        <item x="394"/>
        <item x="87"/>
        <item x="7"/>
        <item x="587"/>
        <item x="88"/>
        <item x="588"/>
        <item x="262"/>
        <item x="284"/>
        <item x="263"/>
        <item x="264"/>
        <item x="265"/>
        <item x="214"/>
        <item x="61"/>
        <item x="377"/>
        <item x="440"/>
        <item x="522"/>
        <item x="415"/>
        <item x="523"/>
        <item x="89"/>
        <item x="62"/>
        <item x="79"/>
        <item x="244"/>
        <item x="183"/>
        <item x="127"/>
        <item x="190"/>
        <item x="517"/>
        <item x="8"/>
        <item x="306"/>
        <item x="128"/>
        <item x="9"/>
        <item x="307"/>
        <item x="266"/>
        <item x="524"/>
        <item x="80"/>
        <item x="245"/>
        <item x="129"/>
        <item x="525"/>
        <item x="486"/>
        <item x="130"/>
        <item x="215"/>
        <item x="441"/>
        <item x="10"/>
        <item x="308"/>
        <item x="416"/>
        <item x="11"/>
        <item x="309"/>
        <item x="487"/>
        <item x="488"/>
        <item x="567"/>
        <item x="216"/>
        <item x="90"/>
        <item x="217"/>
        <item x="609"/>
        <item x="218"/>
        <item x="12"/>
        <item x="63"/>
        <item x="378"/>
        <item x="131"/>
        <item x="285"/>
        <item x="64"/>
        <item x="91"/>
        <item x="267"/>
        <item x="526"/>
        <item x="13"/>
        <item x="589"/>
        <item x="268"/>
        <item x="191"/>
        <item x="126"/>
        <item x="618"/>
        <item x="590"/>
        <item x="417"/>
        <item x="527"/>
        <item x="132"/>
        <item x="528"/>
        <item x="395"/>
        <item x="442"/>
        <item x="568"/>
        <item x="591"/>
        <item x="310"/>
        <item x="14"/>
        <item x="286"/>
        <item x="246"/>
        <item x="133"/>
        <item x="311"/>
        <item x="529"/>
        <item x="247"/>
        <item x="134"/>
        <item x="135"/>
        <item x="489"/>
        <item x="136"/>
        <item x="137"/>
        <item x="396"/>
        <item x="138"/>
        <item x="92"/>
        <item x="397"/>
        <item x="287"/>
        <item x="530"/>
        <item x="15"/>
        <item x="93"/>
        <item x="16"/>
        <item x="248"/>
        <item x="592"/>
        <item x="379"/>
        <item x="508"/>
        <item x="139"/>
        <item x="531"/>
        <item x="398"/>
        <item x="269"/>
        <item x="532"/>
        <item x="443"/>
        <item x="444"/>
        <item x="533"/>
        <item x="490"/>
        <item x="17"/>
        <item x="140"/>
        <item x="94"/>
        <item x="569"/>
        <item x="312"/>
        <item x="288"/>
        <item x="141"/>
        <item x="570"/>
        <item x="56"/>
        <item x="445"/>
        <item x="142"/>
        <item x="418"/>
        <item x="143"/>
        <item x="313"/>
        <item x="491"/>
        <item x="492"/>
        <item x="144"/>
        <item x="621"/>
        <item x="446"/>
        <item x="447"/>
        <item x="192"/>
        <item x="249"/>
        <item x="18"/>
        <item x="610"/>
        <item x="365"/>
        <item x="366"/>
        <item x="593"/>
        <item x="19"/>
        <item x="20"/>
        <item x="399"/>
        <item x="611"/>
        <item x="419"/>
        <item x="493"/>
        <item x="534"/>
        <item x="420"/>
        <item x="448"/>
        <item x="314"/>
        <item x="250"/>
        <item x="193"/>
        <item x="421"/>
        <item x="612"/>
        <item x="535"/>
        <item x="95"/>
        <item x="270"/>
        <item x="367"/>
        <item x="251"/>
        <item x="449"/>
        <item x="96"/>
        <item x="400"/>
        <item x="65"/>
        <item x="21"/>
        <item x="571"/>
        <item x="450"/>
        <item x="451"/>
        <item x="219"/>
        <item x="494"/>
        <item x="495"/>
        <item x="380"/>
        <item x="536"/>
        <item x="22"/>
        <item x="513"/>
        <item x="594"/>
        <item x="220"/>
        <item x="145"/>
        <item x="537"/>
        <item x="315"/>
        <item x="81"/>
        <item x="57"/>
        <item x="316"/>
        <item x="452"/>
        <item x="453"/>
        <item x="317"/>
        <item x="146"/>
        <item x="318"/>
        <item x="538"/>
        <item x="319"/>
        <item x="147"/>
        <item x="148"/>
        <item x="381"/>
        <item x="613"/>
        <item x="23"/>
        <item x="24"/>
        <item x="252"/>
        <item x="496"/>
        <item x="25"/>
        <item x="149"/>
        <item x="320"/>
        <item x="454"/>
        <item x="321"/>
        <item x="455"/>
        <item x="401"/>
        <item x="221"/>
        <item x="539"/>
        <item x="572"/>
        <item x="322"/>
        <item x="323"/>
        <item x="324"/>
        <item x="540"/>
        <item x="325"/>
        <item x="150"/>
        <item x="541"/>
        <item x="151"/>
        <item x="326"/>
        <item x="497"/>
        <item x="97"/>
        <item x="542"/>
        <item x="201"/>
        <item x="368"/>
        <item x="498"/>
        <item x="595"/>
        <item x="596"/>
        <item x="456"/>
        <item x="457"/>
        <item x="222"/>
        <item x="382"/>
        <item x="383"/>
        <item x="26"/>
        <item x="152"/>
        <item x="223"/>
        <item x="27"/>
        <item x="327"/>
        <item x="543"/>
        <item x="544"/>
        <item x="66"/>
        <item x="328"/>
        <item x="271"/>
        <item x="289"/>
        <item x="384"/>
        <item x="545"/>
        <item x="28"/>
        <item x="458"/>
        <item x="253"/>
        <item x="369"/>
        <item x="459"/>
        <item x="329"/>
        <item x="194"/>
        <item x="67"/>
        <item x="622"/>
        <item x="202"/>
        <item x="224"/>
        <item x="460"/>
        <item x="422"/>
        <item x="225"/>
        <item x="153"/>
        <item x="518"/>
        <item x="499"/>
        <item x="546"/>
        <item x="68"/>
        <item x="461"/>
        <item x="423"/>
        <item x="0"/>
        <item x="597"/>
        <item x="29"/>
        <item x="462"/>
        <item x="272"/>
        <item x="226"/>
        <item x="290"/>
        <item x="463"/>
        <item x="291"/>
        <item x="573"/>
        <item x="547"/>
        <item x="500"/>
        <item x="548"/>
        <item x="424"/>
        <item x="330"/>
        <item x="98"/>
        <item x="464"/>
        <item x="99"/>
        <item x="574"/>
        <item x="465"/>
        <item x="370"/>
        <item x="203"/>
        <item x="331"/>
        <item x="425"/>
        <item x="100"/>
        <item x="154"/>
        <item x="184"/>
        <item x="519"/>
        <item x="82"/>
        <item x="332"/>
        <item x="273"/>
        <item x="274"/>
        <item x="227"/>
        <item x="426"/>
        <item x="195"/>
        <item x="375"/>
        <item x="228"/>
        <item x="619"/>
        <item x="509"/>
        <item x="549"/>
        <item x="292"/>
        <item x="155"/>
        <item x="101"/>
        <item x="514"/>
        <item x="204"/>
        <item x="293"/>
        <item x="102"/>
        <item x="196"/>
        <item x="575"/>
        <item x="333"/>
        <item x="598"/>
        <item x="30"/>
        <item x="156"/>
        <item x="259"/>
        <item x="31"/>
        <item x="334"/>
        <item x="185"/>
        <item x="103"/>
        <item x="275"/>
        <item x="402"/>
        <item x="205"/>
        <item x="276"/>
        <item x="550"/>
        <item x="157"/>
        <item x="466"/>
        <item x="551"/>
        <item x="206"/>
        <item x="576"/>
        <item x="335"/>
        <item x="186"/>
        <item x="229"/>
        <item x="158"/>
        <item x="254"/>
        <item x="336"/>
        <item x="187"/>
        <item x="552"/>
        <item x="69"/>
        <item x="553"/>
        <item x="577"/>
        <item x="599"/>
        <item x="337"/>
        <item x="554"/>
        <item x="338"/>
        <item x="159"/>
        <item x="207"/>
        <item x="160"/>
        <item x="403"/>
        <item x="255"/>
        <item x="188"/>
        <item x="32"/>
        <item x="230"/>
        <item x="600"/>
        <item x="231"/>
        <item x="404"/>
        <item x="104"/>
        <item x="161"/>
        <item x="385"/>
        <item x="601"/>
        <item x="405"/>
        <item x="467"/>
        <item x="70"/>
        <item x="71"/>
        <item x="208"/>
        <item x="468"/>
        <item x="520"/>
        <item x="294"/>
        <item x="406"/>
        <item x="555"/>
        <item x="469"/>
        <item x="33"/>
        <item x="623"/>
        <item x="295"/>
        <item x="427"/>
        <item x="510"/>
        <item x="363"/>
        <item x="296"/>
        <item x="428"/>
        <item x="429"/>
        <item x="1"/>
        <item x="556"/>
        <item x="197"/>
        <item x="58"/>
        <item x="470"/>
        <item x="232"/>
        <item x="297"/>
        <item x="339"/>
        <item x="340"/>
        <item x="277"/>
        <item x="501"/>
        <item x="162"/>
        <item x="105"/>
        <item x="34"/>
        <item x="407"/>
        <item x="72"/>
        <item x="430"/>
        <item x="471"/>
        <item x="278"/>
        <item x="279"/>
        <item x="106"/>
        <item x="602"/>
        <item x="371"/>
        <item x="557"/>
        <item x="280"/>
        <item x="472"/>
        <item x="614"/>
        <item x="603"/>
        <item x="163"/>
        <item x="233"/>
        <item x="73"/>
        <item x="35"/>
        <item x="408"/>
        <item x="164"/>
        <item x="298"/>
        <item x="386"/>
        <item x="502"/>
        <item x="515"/>
        <item x="36"/>
        <item x="165"/>
        <item x="473"/>
        <item x="578"/>
        <item x="387"/>
        <item x="256"/>
        <item x="558"/>
        <item x="299"/>
        <item x="521"/>
        <item x="300"/>
        <item x="604"/>
        <item x="559"/>
        <item x="474"/>
        <item x="301"/>
        <item x="37"/>
        <item x="431"/>
        <item x="341"/>
        <item x="107"/>
        <item x="108"/>
        <item x="109"/>
        <item x="38"/>
        <item x="111"/>
        <item x="110"/>
        <item x="302"/>
        <item x="281"/>
        <item x="432"/>
        <item x="372"/>
        <item x="112"/>
        <item x="433"/>
        <item x="475"/>
        <item x="39"/>
        <item x="166"/>
        <item x="209"/>
        <item x="579"/>
        <item x="434"/>
        <item x="113"/>
        <item x="167"/>
        <item x="560"/>
        <item x="168"/>
        <item x="580"/>
        <item x="114"/>
        <item x="169"/>
        <item x="581"/>
        <item x="476"/>
        <item x="303"/>
        <item x="234"/>
        <item x="40"/>
        <item x="561"/>
        <item x="477"/>
        <item x="409"/>
        <item x="41"/>
        <item x="478"/>
        <item x="410"/>
        <item x="115"/>
        <item x="479"/>
        <item x="605"/>
        <item x="74"/>
        <item x="411"/>
        <item x="117"/>
        <item x="116"/>
        <item x="170"/>
        <item x="42"/>
        <item x="503"/>
        <item x="75"/>
        <item x="59"/>
        <item x="504"/>
        <item x="171"/>
        <item x="172"/>
        <item x="342"/>
        <item x="343"/>
        <item x="344"/>
        <item x="235"/>
        <item x="562"/>
        <item x="118"/>
        <item x="282"/>
        <item x="345"/>
        <item x="173"/>
        <item x="174"/>
        <item x="198"/>
        <item x="43"/>
        <item x="44"/>
        <item x="119"/>
        <item x="175"/>
        <item x="176"/>
        <item x="236"/>
        <item x="563"/>
        <item x="76"/>
        <item x="346"/>
        <item x="237"/>
        <item x="83"/>
        <item x="347"/>
        <item x="189"/>
        <item x="348"/>
        <item x="120"/>
        <item x="257"/>
        <item x="210"/>
        <item x="60"/>
        <item x="45"/>
        <item x="480"/>
        <item x="620"/>
        <item x="46"/>
        <item x="349"/>
        <item x="388"/>
        <item x="412"/>
        <item x="350"/>
        <item x="505"/>
        <item x="389"/>
        <item x="351"/>
        <item x="177"/>
        <item x="352"/>
        <item x="390"/>
        <item x="238"/>
        <item x="239"/>
        <item x="121"/>
        <item x="47"/>
        <item x="353"/>
        <item x="178"/>
        <item x="506"/>
        <item x="583"/>
        <item x="582"/>
        <item x="179"/>
        <item x="354"/>
        <item x="240"/>
        <item x="180"/>
        <item x="241"/>
        <item x="211"/>
        <item x="77"/>
        <item x="481"/>
        <item x="482"/>
        <item x="122"/>
        <item x="123"/>
        <item x="355"/>
        <item x="615"/>
        <item x="356"/>
        <item x="283"/>
        <item x="48"/>
        <item x="373"/>
        <item x="374"/>
        <item x="564"/>
        <item x="511"/>
        <item x="258"/>
        <item x="199"/>
        <item x="49"/>
        <item x="565"/>
        <item x="606"/>
        <item x="357"/>
        <item x="616"/>
        <item x="50"/>
        <item x="507"/>
        <item x="512"/>
        <item x="607"/>
        <item x="358"/>
        <item x="124"/>
        <item x="242"/>
        <item x="435"/>
        <item x="359"/>
        <item x="360"/>
        <item x="617"/>
        <item x="181"/>
        <item x="436"/>
        <item x="361"/>
        <item x="483"/>
        <item x="391"/>
        <item x="51"/>
        <item x="52"/>
        <item x="212"/>
        <item x="125"/>
        <item x="566"/>
        <item x="413"/>
        <item x="53"/>
        <item x="182"/>
        <item x="362"/>
        <item x="4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10">
        <item h="1" x="8"/>
        <item h="1" x="4"/>
        <item h="1" x="7"/>
        <item x="1"/>
        <item h="1" x="2"/>
        <item h="1" x="3"/>
        <item h="1" x="5"/>
        <item h="1" x="6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77">
    <i>
      <x v="287"/>
    </i>
    <i>
      <x v="317"/>
    </i>
    <i>
      <x v="459"/>
    </i>
    <i>
      <x v="17"/>
    </i>
    <i>
      <x v="409"/>
    </i>
    <i>
      <x v="199"/>
    </i>
    <i>
      <x v="526"/>
    </i>
    <i>
      <x v="215"/>
    </i>
    <i>
      <x v="620"/>
    </i>
    <i>
      <x v="598"/>
    </i>
    <i>
      <x v="443"/>
    </i>
    <i>
      <x v="399"/>
    </i>
    <i>
      <x v="79"/>
    </i>
    <i>
      <x v="543"/>
    </i>
    <i>
      <x v="86"/>
    </i>
    <i>
      <x v="379"/>
    </i>
    <i>
      <x v="87"/>
    </i>
    <i>
      <x v="420"/>
    </i>
    <i>
      <x v="101"/>
    </i>
    <i>
      <x v="471"/>
    </i>
    <i>
      <x v="109"/>
    </i>
    <i>
      <x v="566"/>
    </i>
    <i>
      <x v="113"/>
    </i>
    <i>
      <x v="338"/>
    </i>
    <i>
      <x v="130"/>
    </i>
    <i>
      <x v="395"/>
    </i>
    <i>
      <x v="131"/>
    </i>
    <i>
      <x v="37"/>
    </i>
    <i>
      <x v="133"/>
    </i>
    <i>
      <x v="438"/>
    </i>
    <i>
      <x v="147"/>
    </i>
    <i>
      <x v="51"/>
    </i>
    <i>
      <x v="154"/>
    </i>
    <i>
      <x v="55"/>
    </i>
    <i>
      <x v="173"/>
    </i>
    <i>
      <x v="551"/>
    </i>
    <i>
      <x v="185"/>
    </i>
    <i>
      <x v="575"/>
    </i>
    <i>
      <x v="12"/>
    </i>
    <i>
      <x v="333"/>
    </i>
    <i>
      <x v="19"/>
    </i>
    <i>
      <x v="349"/>
    </i>
    <i>
      <x v="223"/>
    </i>
    <i>
      <x v="387"/>
    </i>
    <i>
      <x v="229"/>
    </i>
    <i>
      <x v="398"/>
    </i>
    <i>
      <x v="232"/>
    </i>
    <i>
      <x v="403"/>
    </i>
    <i>
      <x v="239"/>
    </i>
    <i>
      <x v="419"/>
    </i>
    <i>
      <x v="243"/>
    </i>
    <i>
      <x v="428"/>
    </i>
    <i>
      <x v="258"/>
    </i>
    <i>
      <x v="440"/>
    </i>
    <i>
      <x v="279"/>
    </i>
    <i>
      <x v="444"/>
    </i>
    <i>
      <x v="21"/>
    </i>
    <i>
      <x v="464"/>
    </i>
    <i>
      <x v="292"/>
    </i>
    <i>
      <x v="501"/>
    </i>
    <i>
      <x v="297"/>
    </i>
    <i>
      <x v="541"/>
    </i>
    <i>
      <x v="298"/>
    </i>
    <i>
      <x v="549"/>
    </i>
    <i>
      <x v="619"/>
    </i>
    <i>
      <x v="555"/>
    </i>
    <i>
      <x v="622"/>
    </i>
    <i>
      <x v="572"/>
    </i>
    <i>
      <x v="311"/>
    </i>
    <i>
      <x v="594"/>
    </i>
    <i>
      <x v="34"/>
    </i>
    <i>
      <x v="60"/>
    </i>
    <i>
      <x v="323"/>
    </i>
    <i>
      <x v="300"/>
    </i>
    <i>
      <x/>
    </i>
    <i>
      <x v="309"/>
    </i>
    <i t="grand">
      <x/>
    </i>
  </rowItems>
  <colFields count="1">
    <field x="22"/>
  </colFields>
  <colItems count="2">
    <i>
      <x v="3"/>
    </i>
    <i t="grand">
      <x/>
    </i>
  </colItems>
  <dataFields count="1">
    <dataField name="Falla Top 1 Asociada a TIGO" fld="2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DA0E59-13E3-4175-8D19-7DF7162AF362}" name="TablaDinámica33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Municipio ">
  <location ref="CC2:CE32" firstHeaderRow="1" firstDataRow="2" firstDataCol="1"/>
  <pivotFields count="30">
    <pivotField showAll="0"/>
    <pivotField showAll="0"/>
    <pivotField showAll="0"/>
    <pivotField showAll="0"/>
    <pivotField axis="axisRow" showAll="0" sortType="descending">
      <items count="625">
        <item x="484"/>
        <item x="2"/>
        <item x="260"/>
        <item x="84"/>
        <item x="243"/>
        <item x="200"/>
        <item x="376"/>
        <item x="364"/>
        <item x="437"/>
        <item x="392"/>
        <item x="213"/>
        <item x="584"/>
        <item x="261"/>
        <item x="85"/>
        <item x="585"/>
        <item x="3"/>
        <item x="586"/>
        <item x="78"/>
        <item x="304"/>
        <item x="438"/>
        <item x="608"/>
        <item x="4"/>
        <item x="5"/>
        <item x="6"/>
        <item x="516"/>
        <item x="305"/>
        <item x="393"/>
        <item x="54"/>
        <item x="55"/>
        <item x="439"/>
        <item x="485"/>
        <item x="86"/>
        <item x="394"/>
        <item x="87"/>
        <item x="7"/>
        <item x="587"/>
        <item x="88"/>
        <item x="588"/>
        <item x="262"/>
        <item x="284"/>
        <item x="263"/>
        <item x="264"/>
        <item x="265"/>
        <item x="214"/>
        <item x="61"/>
        <item x="377"/>
        <item x="440"/>
        <item x="522"/>
        <item x="415"/>
        <item x="523"/>
        <item x="89"/>
        <item x="62"/>
        <item x="79"/>
        <item x="244"/>
        <item x="183"/>
        <item x="127"/>
        <item x="190"/>
        <item x="517"/>
        <item x="8"/>
        <item x="306"/>
        <item x="128"/>
        <item x="9"/>
        <item x="307"/>
        <item x="266"/>
        <item x="524"/>
        <item x="80"/>
        <item x="245"/>
        <item x="129"/>
        <item x="525"/>
        <item x="486"/>
        <item x="130"/>
        <item x="215"/>
        <item x="441"/>
        <item x="10"/>
        <item x="308"/>
        <item x="416"/>
        <item x="11"/>
        <item x="309"/>
        <item x="487"/>
        <item x="488"/>
        <item x="567"/>
        <item x="216"/>
        <item x="90"/>
        <item x="217"/>
        <item x="609"/>
        <item x="218"/>
        <item x="12"/>
        <item x="63"/>
        <item x="378"/>
        <item x="131"/>
        <item x="285"/>
        <item x="64"/>
        <item x="91"/>
        <item x="267"/>
        <item x="526"/>
        <item x="13"/>
        <item x="589"/>
        <item x="268"/>
        <item x="191"/>
        <item x="126"/>
        <item x="618"/>
        <item x="590"/>
        <item x="417"/>
        <item x="527"/>
        <item x="132"/>
        <item x="528"/>
        <item x="395"/>
        <item x="442"/>
        <item x="568"/>
        <item x="591"/>
        <item x="310"/>
        <item x="14"/>
        <item x="286"/>
        <item x="246"/>
        <item x="133"/>
        <item x="311"/>
        <item x="529"/>
        <item x="247"/>
        <item x="134"/>
        <item x="135"/>
        <item x="489"/>
        <item x="136"/>
        <item x="137"/>
        <item x="396"/>
        <item x="138"/>
        <item x="92"/>
        <item x="397"/>
        <item x="287"/>
        <item x="530"/>
        <item x="15"/>
        <item x="93"/>
        <item x="16"/>
        <item x="248"/>
        <item x="592"/>
        <item x="379"/>
        <item x="508"/>
        <item x="139"/>
        <item x="531"/>
        <item x="398"/>
        <item x="269"/>
        <item x="532"/>
        <item x="443"/>
        <item x="444"/>
        <item x="533"/>
        <item x="490"/>
        <item x="17"/>
        <item x="140"/>
        <item x="94"/>
        <item x="569"/>
        <item x="312"/>
        <item x="288"/>
        <item x="141"/>
        <item x="570"/>
        <item x="56"/>
        <item x="445"/>
        <item x="142"/>
        <item x="418"/>
        <item x="143"/>
        <item x="313"/>
        <item x="491"/>
        <item x="492"/>
        <item x="144"/>
        <item x="621"/>
        <item x="446"/>
        <item x="447"/>
        <item x="192"/>
        <item x="249"/>
        <item x="18"/>
        <item x="610"/>
        <item x="365"/>
        <item x="366"/>
        <item x="593"/>
        <item x="19"/>
        <item x="20"/>
        <item x="399"/>
        <item x="611"/>
        <item x="419"/>
        <item x="493"/>
        <item x="534"/>
        <item x="420"/>
        <item x="448"/>
        <item x="314"/>
        <item x="250"/>
        <item x="193"/>
        <item x="421"/>
        <item x="612"/>
        <item x="535"/>
        <item x="95"/>
        <item x="270"/>
        <item x="367"/>
        <item x="251"/>
        <item x="449"/>
        <item x="96"/>
        <item x="400"/>
        <item x="65"/>
        <item x="21"/>
        <item x="571"/>
        <item x="450"/>
        <item x="451"/>
        <item x="219"/>
        <item x="494"/>
        <item x="495"/>
        <item x="380"/>
        <item x="536"/>
        <item x="22"/>
        <item x="513"/>
        <item x="594"/>
        <item x="220"/>
        <item x="145"/>
        <item x="537"/>
        <item x="315"/>
        <item x="81"/>
        <item x="57"/>
        <item x="316"/>
        <item x="452"/>
        <item x="453"/>
        <item x="317"/>
        <item x="146"/>
        <item x="318"/>
        <item x="538"/>
        <item x="319"/>
        <item x="147"/>
        <item x="148"/>
        <item x="381"/>
        <item x="613"/>
        <item x="23"/>
        <item x="24"/>
        <item x="252"/>
        <item x="496"/>
        <item x="25"/>
        <item x="149"/>
        <item x="320"/>
        <item x="454"/>
        <item x="321"/>
        <item x="455"/>
        <item x="401"/>
        <item x="221"/>
        <item x="539"/>
        <item x="572"/>
        <item x="322"/>
        <item x="323"/>
        <item x="324"/>
        <item x="540"/>
        <item x="325"/>
        <item x="150"/>
        <item x="541"/>
        <item x="151"/>
        <item x="326"/>
        <item x="497"/>
        <item x="97"/>
        <item x="542"/>
        <item x="201"/>
        <item x="368"/>
        <item x="498"/>
        <item x="595"/>
        <item x="596"/>
        <item x="456"/>
        <item x="457"/>
        <item x="222"/>
        <item x="382"/>
        <item x="383"/>
        <item x="26"/>
        <item x="152"/>
        <item x="223"/>
        <item x="27"/>
        <item x="327"/>
        <item x="543"/>
        <item x="544"/>
        <item x="66"/>
        <item x="328"/>
        <item x="271"/>
        <item x="289"/>
        <item x="384"/>
        <item x="545"/>
        <item x="28"/>
        <item x="458"/>
        <item x="253"/>
        <item x="369"/>
        <item x="459"/>
        <item x="329"/>
        <item x="194"/>
        <item x="67"/>
        <item x="622"/>
        <item x="202"/>
        <item x="224"/>
        <item x="460"/>
        <item x="422"/>
        <item x="225"/>
        <item x="153"/>
        <item x="518"/>
        <item x="499"/>
        <item x="546"/>
        <item x="68"/>
        <item x="461"/>
        <item x="423"/>
        <item x="0"/>
        <item x="597"/>
        <item x="29"/>
        <item x="462"/>
        <item x="272"/>
        <item x="226"/>
        <item x="290"/>
        <item x="463"/>
        <item x="291"/>
        <item x="573"/>
        <item x="547"/>
        <item x="500"/>
        <item x="548"/>
        <item x="424"/>
        <item x="330"/>
        <item x="98"/>
        <item x="464"/>
        <item x="99"/>
        <item x="574"/>
        <item x="465"/>
        <item x="370"/>
        <item x="203"/>
        <item x="331"/>
        <item x="425"/>
        <item x="100"/>
        <item x="154"/>
        <item x="184"/>
        <item x="519"/>
        <item x="82"/>
        <item x="332"/>
        <item x="273"/>
        <item x="274"/>
        <item x="227"/>
        <item x="426"/>
        <item x="195"/>
        <item x="375"/>
        <item x="228"/>
        <item x="619"/>
        <item x="509"/>
        <item x="549"/>
        <item x="292"/>
        <item x="155"/>
        <item x="101"/>
        <item x="514"/>
        <item x="204"/>
        <item x="293"/>
        <item x="102"/>
        <item x="196"/>
        <item x="575"/>
        <item x="333"/>
        <item x="598"/>
        <item x="30"/>
        <item x="156"/>
        <item x="259"/>
        <item x="31"/>
        <item x="334"/>
        <item x="185"/>
        <item x="103"/>
        <item x="275"/>
        <item x="402"/>
        <item x="205"/>
        <item x="276"/>
        <item x="550"/>
        <item x="157"/>
        <item x="466"/>
        <item x="551"/>
        <item x="206"/>
        <item x="576"/>
        <item x="335"/>
        <item x="186"/>
        <item x="229"/>
        <item x="158"/>
        <item x="254"/>
        <item x="336"/>
        <item x="187"/>
        <item x="552"/>
        <item x="69"/>
        <item x="553"/>
        <item x="577"/>
        <item x="599"/>
        <item x="337"/>
        <item x="554"/>
        <item x="338"/>
        <item x="159"/>
        <item x="207"/>
        <item x="160"/>
        <item x="403"/>
        <item x="255"/>
        <item x="188"/>
        <item x="32"/>
        <item x="230"/>
        <item x="600"/>
        <item x="231"/>
        <item x="404"/>
        <item x="104"/>
        <item x="161"/>
        <item x="385"/>
        <item x="601"/>
        <item x="405"/>
        <item x="467"/>
        <item x="70"/>
        <item x="71"/>
        <item x="208"/>
        <item x="468"/>
        <item x="520"/>
        <item x="294"/>
        <item x="406"/>
        <item x="555"/>
        <item x="469"/>
        <item x="33"/>
        <item x="623"/>
        <item x="295"/>
        <item x="427"/>
        <item x="510"/>
        <item x="363"/>
        <item x="296"/>
        <item x="428"/>
        <item x="429"/>
        <item x="1"/>
        <item x="556"/>
        <item x="197"/>
        <item x="58"/>
        <item x="470"/>
        <item x="232"/>
        <item x="297"/>
        <item x="339"/>
        <item x="340"/>
        <item x="277"/>
        <item x="501"/>
        <item x="162"/>
        <item x="105"/>
        <item x="34"/>
        <item x="407"/>
        <item x="72"/>
        <item x="430"/>
        <item x="471"/>
        <item x="278"/>
        <item x="279"/>
        <item x="106"/>
        <item x="602"/>
        <item x="371"/>
        <item x="557"/>
        <item x="280"/>
        <item x="472"/>
        <item x="614"/>
        <item x="603"/>
        <item x="163"/>
        <item x="233"/>
        <item x="73"/>
        <item x="35"/>
        <item x="408"/>
        <item x="164"/>
        <item x="298"/>
        <item x="386"/>
        <item x="502"/>
        <item x="515"/>
        <item x="36"/>
        <item x="165"/>
        <item x="473"/>
        <item x="578"/>
        <item x="387"/>
        <item x="256"/>
        <item x="558"/>
        <item x="299"/>
        <item x="521"/>
        <item x="300"/>
        <item x="604"/>
        <item x="559"/>
        <item x="474"/>
        <item x="301"/>
        <item x="37"/>
        <item x="431"/>
        <item x="341"/>
        <item x="107"/>
        <item x="108"/>
        <item x="109"/>
        <item x="38"/>
        <item x="111"/>
        <item x="110"/>
        <item x="302"/>
        <item x="281"/>
        <item x="432"/>
        <item x="372"/>
        <item x="112"/>
        <item x="433"/>
        <item x="475"/>
        <item x="39"/>
        <item x="166"/>
        <item x="209"/>
        <item x="579"/>
        <item x="434"/>
        <item x="113"/>
        <item x="167"/>
        <item x="560"/>
        <item x="168"/>
        <item x="580"/>
        <item x="114"/>
        <item x="169"/>
        <item x="581"/>
        <item x="476"/>
        <item x="303"/>
        <item x="234"/>
        <item x="40"/>
        <item x="561"/>
        <item x="477"/>
        <item x="409"/>
        <item x="41"/>
        <item x="478"/>
        <item x="410"/>
        <item x="115"/>
        <item x="479"/>
        <item x="605"/>
        <item x="74"/>
        <item x="411"/>
        <item x="117"/>
        <item x="116"/>
        <item x="170"/>
        <item x="42"/>
        <item x="503"/>
        <item x="75"/>
        <item x="59"/>
        <item x="504"/>
        <item x="171"/>
        <item x="172"/>
        <item x="342"/>
        <item x="343"/>
        <item x="344"/>
        <item x="235"/>
        <item x="562"/>
        <item x="118"/>
        <item x="282"/>
        <item x="345"/>
        <item x="173"/>
        <item x="174"/>
        <item x="198"/>
        <item x="43"/>
        <item x="44"/>
        <item x="119"/>
        <item x="175"/>
        <item x="176"/>
        <item x="236"/>
        <item x="563"/>
        <item x="76"/>
        <item x="346"/>
        <item x="237"/>
        <item x="83"/>
        <item x="347"/>
        <item x="189"/>
        <item x="348"/>
        <item x="120"/>
        <item x="257"/>
        <item x="210"/>
        <item x="60"/>
        <item x="45"/>
        <item x="480"/>
        <item x="620"/>
        <item x="46"/>
        <item x="349"/>
        <item x="388"/>
        <item x="412"/>
        <item x="350"/>
        <item x="505"/>
        <item x="389"/>
        <item x="351"/>
        <item x="177"/>
        <item x="352"/>
        <item x="390"/>
        <item x="238"/>
        <item x="239"/>
        <item x="121"/>
        <item x="47"/>
        <item x="353"/>
        <item x="178"/>
        <item x="506"/>
        <item x="583"/>
        <item x="582"/>
        <item x="179"/>
        <item x="354"/>
        <item x="240"/>
        <item x="180"/>
        <item x="241"/>
        <item x="211"/>
        <item x="77"/>
        <item x="481"/>
        <item x="482"/>
        <item x="122"/>
        <item x="123"/>
        <item x="355"/>
        <item x="615"/>
        <item x="356"/>
        <item x="283"/>
        <item x="48"/>
        <item x="373"/>
        <item x="374"/>
        <item x="564"/>
        <item x="511"/>
        <item x="258"/>
        <item x="199"/>
        <item x="49"/>
        <item x="565"/>
        <item x="606"/>
        <item x="357"/>
        <item x="616"/>
        <item x="50"/>
        <item x="507"/>
        <item x="512"/>
        <item x="607"/>
        <item x="358"/>
        <item x="124"/>
        <item x="242"/>
        <item x="435"/>
        <item x="359"/>
        <item x="360"/>
        <item x="617"/>
        <item x="181"/>
        <item x="436"/>
        <item x="361"/>
        <item x="483"/>
        <item x="391"/>
        <item x="51"/>
        <item x="52"/>
        <item x="212"/>
        <item x="125"/>
        <item x="566"/>
        <item x="413"/>
        <item x="53"/>
        <item x="182"/>
        <item x="362"/>
        <item x="4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10">
        <item h="1" x="8"/>
        <item h="1" x="4"/>
        <item h="1" x="7"/>
        <item h="1" x="1"/>
        <item h="1" x="2"/>
        <item x="3"/>
        <item h="1" x="5"/>
        <item h="1" x="6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9">
    <i>
      <x v="141"/>
    </i>
    <i>
      <x v="169"/>
    </i>
    <i>
      <x v="315"/>
    </i>
    <i>
      <x v="610"/>
    </i>
    <i>
      <x v="538"/>
    </i>
    <i>
      <x v="87"/>
    </i>
    <i>
      <x v="285"/>
    </i>
    <i>
      <x v="91"/>
    </i>
    <i>
      <x v="370"/>
    </i>
    <i>
      <x v="97"/>
    </i>
    <i>
      <x v="582"/>
    </i>
    <i>
      <x v="140"/>
    </i>
    <i>
      <x v="250"/>
    </i>
    <i>
      <x v="72"/>
    </i>
    <i>
      <x v="287"/>
    </i>
    <i>
      <x v="142"/>
    </i>
    <i>
      <x v="369"/>
    </i>
    <i>
      <x v="377"/>
    </i>
    <i>
      <x v="74"/>
    </i>
    <i>
      <x v="507"/>
    </i>
    <i>
      <x v="523"/>
    </i>
    <i>
      <x v="202"/>
    </i>
    <i>
      <x v="577"/>
    </i>
    <i>
      <x v="217"/>
    </i>
    <i>
      <x v="586"/>
    </i>
    <i>
      <x v="219"/>
    </i>
    <i>
      <x v="46"/>
    </i>
    <i>
      <x v="220"/>
    </i>
    <i t="grand">
      <x/>
    </i>
  </rowItems>
  <colFields count="1">
    <field x="22"/>
  </colFields>
  <colItems count="2">
    <i>
      <x v="5"/>
    </i>
    <i t="grand">
      <x/>
    </i>
  </colItems>
  <dataFields count="1">
    <dataField name="Falla Top 1 Asociada a TIGO" fld="2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2E0E02-937A-4B47-A66C-E190D808534A}" name="TablaDinámica3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Municipio">
  <location ref="A1:G405" firstHeaderRow="1" firstDataRow="3" firstDataCol="1"/>
  <pivotFields count="30">
    <pivotField showAll="0"/>
    <pivotField showAll="0"/>
    <pivotField showAll="0"/>
    <pivotField showAll="0"/>
    <pivotField axis="axisRow" showAll="0" sortType="descending">
      <items count="625">
        <item x="484"/>
        <item x="2"/>
        <item x="260"/>
        <item x="84"/>
        <item x="243"/>
        <item x="200"/>
        <item x="376"/>
        <item x="364"/>
        <item x="437"/>
        <item x="392"/>
        <item x="213"/>
        <item x="584"/>
        <item x="261"/>
        <item x="85"/>
        <item x="585"/>
        <item x="3"/>
        <item x="586"/>
        <item x="78"/>
        <item x="304"/>
        <item x="438"/>
        <item x="608"/>
        <item x="4"/>
        <item x="5"/>
        <item x="6"/>
        <item x="516"/>
        <item x="305"/>
        <item x="393"/>
        <item x="54"/>
        <item x="55"/>
        <item x="439"/>
        <item x="485"/>
        <item x="86"/>
        <item x="394"/>
        <item x="87"/>
        <item x="7"/>
        <item x="587"/>
        <item x="88"/>
        <item x="588"/>
        <item x="262"/>
        <item x="284"/>
        <item x="263"/>
        <item x="264"/>
        <item x="265"/>
        <item x="214"/>
        <item x="61"/>
        <item x="377"/>
        <item x="440"/>
        <item x="522"/>
        <item x="415"/>
        <item x="523"/>
        <item x="89"/>
        <item x="62"/>
        <item x="79"/>
        <item x="244"/>
        <item x="183"/>
        <item x="127"/>
        <item x="190"/>
        <item x="517"/>
        <item x="8"/>
        <item x="306"/>
        <item x="128"/>
        <item x="9"/>
        <item x="307"/>
        <item x="266"/>
        <item x="524"/>
        <item x="80"/>
        <item x="245"/>
        <item x="129"/>
        <item x="525"/>
        <item x="486"/>
        <item x="130"/>
        <item x="215"/>
        <item x="441"/>
        <item x="10"/>
        <item x="308"/>
        <item x="416"/>
        <item x="11"/>
        <item x="309"/>
        <item x="487"/>
        <item x="488"/>
        <item x="567"/>
        <item x="216"/>
        <item x="90"/>
        <item x="217"/>
        <item x="609"/>
        <item x="218"/>
        <item x="12"/>
        <item x="63"/>
        <item x="378"/>
        <item x="131"/>
        <item x="285"/>
        <item x="64"/>
        <item x="91"/>
        <item x="267"/>
        <item x="526"/>
        <item x="13"/>
        <item x="589"/>
        <item x="268"/>
        <item x="191"/>
        <item x="126"/>
        <item x="618"/>
        <item x="590"/>
        <item x="417"/>
        <item x="527"/>
        <item x="132"/>
        <item x="528"/>
        <item x="395"/>
        <item x="442"/>
        <item x="568"/>
        <item x="591"/>
        <item x="310"/>
        <item x="14"/>
        <item x="286"/>
        <item x="246"/>
        <item x="133"/>
        <item x="311"/>
        <item x="529"/>
        <item x="247"/>
        <item x="134"/>
        <item x="135"/>
        <item x="489"/>
        <item x="136"/>
        <item x="137"/>
        <item x="396"/>
        <item x="138"/>
        <item x="92"/>
        <item x="397"/>
        <item x="287"/>
        <item x="530"/>
        <item x="15"/>
        <item x="93"/>
        <item x="16"/>
        <item x="248"/>
        <item x="592"/>
        <item x="379"/>
        <item x="508"/>
        <item x="139"/>
        <item x="531"/>
        <item x="398"/>
        <item x="269"/>
        <item x="532"/>
        <item x="443"/>
        <item x="444"/>
        <item x="533"/>
        <item x="490"/>
        <item x="17"/>
        <item x="140"/>
        <item x="94"/>
        <item x="569"/>
        <item x="312"/>
        <item x="288"/>
        <item x="141"/>
        <item x="570"/>
        <item x="56"/>
        <item x="445"/>
        <item x="142"/>
        <item x="418"/>
        <item x="143"/>
        <item x="313"/>
        <item x="491"/>
        <item x="492"/>
        <item x="144"/>
        <item x="621"/>
        <item x="446"/>
        <item x="447"/>
        <item x="192"/>
        <item x="249"/>
        <item x="18"/>
        <item x="610"/>
        <item x="365"/>
        <item x="366"/>
        <item x="593"/>
        <item x="19"/>
        <item x="20"/>
        <item x="399"/>
        <item x="611"/>
        <item x="419"/>
        <item x="493"/>
        <item x="534"/>
        <item x="420"/>
        <item x="448"/>
        <item x="314"/>
        <item x="250"/>
        <item x="193"/>
        <item x="421"/>
        <item x="612"/>
        <item x="535"/>
        <item x="95"/>
        <item x="270"/>
        <item x="367"/>
        <item x="251"/>
        <item x="449"/>
        <item x="96"/>
        <item x="400"/>
        <item x="65"/>
        <item x="21"/>
        <item x="571"/>
        <item x="450"/>
        <item x="451"/>
        <item x="219"/>
        <item x="494"/>
        <item x="495"/>
        <item x="380"/>
        <item x="536"/>
        <item x="22"/>
        <item x="513"/>
        <item x="594"/>
        <item x="220"/>
        <item x="145"/>
        <item x="537"/>
        <item x="315"/>
        <item x="81"/>
        <item x="57"/>
        <item x="316"/>
        <item x="452"/>
        <item x="453"/>
        <item x="317"/>
        <item x="146"/>
        <item x="318"/>
        <item x="538"/>
        <item x="319"/>
        <item x="147"/>
        <item x="148"/>
        <item x="381"/>
        <item x="613"/>
        <item x="23"/>
        <item x="24"/>
        <item x="252"/>
        <item x="496"/>
        <item x="25"/>
        <item x="149"/>
        <item x="320"/>
        <item x="454"/>
        <item x="321"/>
        <item x="455"/>
        <item x="401"/>
        <item x="221"/>
        <item x="539"/>
        <item x="572"/>
        <item x="322"/>
        <item x="323"/>
        <item x="324"/>
        <item x="540"/>
        <item x="325"/>
        <item x="150"/>
        <item x="541"/>
        <item x="151"/>
        <item x="326"/>
        <item x="497"/>
        <item x="97"/>
        <item x="542"/>
        <item x="201"/>
        <item x="368"/>
        <item x="498"/>
        <item x="595"/>
        <item x="596"/>
        <item x="456"/>
        <item x="457"/>
        <item x="222"/>
        <item x="382"/>
        <item x="383"/>
        <item x="26"/>
        <item x="152"/>
        <item x="223"/>
        <item x="27"/>
        <item x="327"/>
        <item x="543"/>
        <item x="544"/>
        <item x="66"/>
        <item x="328"/>
        <item x="271"/>
        <item x="289"/>
        <item x="384"/>
        <item x="545"/>
        <item x="28"/>
        <item x="458"/>
        <item x="253"/>
        <item x="369"/>
        <item x="459"/>
        <item x="329"/>
        <item x="194"/>
        <item x="67"/>
        <item x="622"/>
        <item x="202"/>
        <item x="224"/>
        <item x="460"/>
        <item x="422"/>
        <item x="225"/>
        <item x="153"/>
        <item x="518"/>
        <item x="499"/>
        <item x="546"/>
        <item x="68"/>
        <item x="461"/>
        <item x="423"/>
        <item x="0"/>
        <item x="597"/>
        <item x="29"/>
        <item x="462"/>
        <item x="272"/>
        <item x="226"/>
        <item x="290"/>
        <item x="463"/>
        <item x="291"/>
        <item x="573"/>
        <item x="547"/>
        <item x="500"/>
        <item x="548"/>
        <item x="424"/>
        <item x="330"/>
        <item x="98"/>
        <item x="464"/>
        <item x="99"/>
        <item x="574"/>
        <item x="465"/>
        <item x="370"/>
        <item x="203"/>
        <item x="331"/>
        <item x="425"/>
        <item x="100"/>
        <item x="154"/>
        <item x="184"/>
        <item x="519"/>
        <item x="82"/>
        <item x="332"/>
        <item x="273"/>
        <item x="274"/>
        <item x="227"/>
        <item x="426"/>
        <item x="195"/>
        <item x="375"/>
        <item x="228"/>
        <item x="619"/>
        <item x="509"/>
        <item x="549"/>
        <item x="292"/>
        <item x="155"/>
        <item x="101"/>
        <item x="514"/>
        <item x="204"/>
        <item x="293"/>
        <item x="102"/>
        <item x="196"/>
        <item x="575"/>
        <item x="333"/>
        <item x="598"/>
        <item x="30"/>
        <item x="156"/>
        <item x="259"/>
        <item x="31"/>
        <item x="334"/>
        <item x="185"/>
        <item x="103"/>
        <item x="275"/>
        <item x="402"/>
        <item x="205"/>
        <item x="276"/>
        <item x="550"/>
        <item x="157"/>
        <item x="466"/>
        <item x="551"/>
        <item x="206"/>
        <item x="576"/>
        <item x="335"/>
        <item x="186"/>
        <item x="229"/>
        <item x="158"/>
        <item x="254"/>
        <item x="336"/>
        <item x="187"/>
        <item x="552"/>
        <item x="69"/>
        <item x="553"/>
        <item x="577"/>
        <item x="599"/>
        <item x="337"/>
        <item x="554"/>
        <item x="338"/>
        <item x="159"/>
        <item x="207"/>
        <item x="160"/>
        <item x="403"/>
        <item x="255"/>
        <item x="188"/>
        <item x="32"/>
        <item x="230"/>
        <item x="600"/>
        <item x="231"/>
        <item x="404"/>
        <item x="104"/>
        <item x="161"/>
        <item x="385"/>
        <item x="601"/>
        <item x="405"/>
        <item x="467"/>
        <item x="70"/>
        <item x="71"/>
        <item x="208"/>
        <item x="468"/>
        <item x="520"/>
        <item x="294"/>
        <item x="406"/>
        <item x="555"/>
        <item x="469"/>
        <item x="33"/>
        <item x="623"/>
        <item x="295"/>
        <item x="427"/>
        <item x="510"/>
        <item x="363"/>
        <item x="296"/>
        <item x="428"/>
        <item x="429"/>
        <item x="1"/>
        <item x="556"/>
        <item x="197"/>
        <item x="58"/>
        <item x="470"/>
        <item x="232"/>
        <item x="297"/>
        <item x="339"/>
        <item x="340"/>
        <item x="277"/>
        <item x="501"/>
        <item x="162"/>
        <item x="105"/>
        <item x="34"/>
        <item x="407"/>
        <item x="72"/>
        <item x="430"/>
        <item x="471"/>
        <item x="278"/>
        <item x="279"/>
        <item x="106"/>
        <item x="602"/>
        <item x="371"/>
        <item x="557"/>
        <item x="280"/>
        <item x="472"/>
        <item x="614"/>
        <item x="603"/>
        <item x="163"/>
        <item x="233"/>
        <item x="73"/>
        <item x="35"/>
        <item x="408"/>
        <item x="164"/>
        <item x="298"/>
        <item x="386"/>
        <item x="502"/>
        <item x="515"/>
        <item x="36"/>
        <item x="165"/>
        <item x="473"/>
        <item x="578"/>
        <item x="387"/>
        <item x="256"/>
        <item x="558"/>
        <item x="299"/>
        <item x="521"/>
        <item x="300"/>
        <item x="604"/>
        <item x="559"/>
        <item x="474"/>
        <item x="301"/>
        <item x="37"/>
        <item x="431"/>
        <item x="341"/>
        <item x="107"/>
        <item x="108"/>
        <item x="109"/>
        <item x="38"/>
        <item x="111"/>
        <item x="110"/>
        <item x="302"/>
        <item x="281"/>
        <item x="432"/>
        <item x="372"/>
        <item x="112"/>
        <item x="433"/>
        <item x="475"/>
        <item x="39"/>
        <item x="166"/>
        <item x="209"/>
        <item x="579"/>
        <item x="434"/>
        <item x="113"/>
        <item x="167"/>
        <item x="560"/>
        <item x="168"/>
        <item x="580"/>
        <item x="114"/>
        <item x="169"/>
        <item x="581"/>
        <item x="476"/>
        <item x="303"/>
        <item x="234"/>
        <item x="40"/>
        <item x="561"/>
        <item x="477"/>
        <item x="409"/>
        <item x="41"/>
        <item x="478"/>
        <item x="410"/>
        <item x="115"/>
        <item x="479"/>
        <item x="605"/>
        <item x="74"/>
        <item x="411"/>
        <item x="117"/>
        <item x="116"/>
        <item x="170"/>
        <item x="42"/>
        <item x="503"/>
        <item x="75"/>
        <item x="59"/>
        <item x="504"/>
        <item x="171"/>
        <item x="172"/>
        <item x="342"/>
        <item x="343"/>
        <item x="344"/>
        <item x="235"/>
        <item x="562"/>
        <item x="118"/>
        <item x="282"/>
        <item x="345"/>
        <item x="173"/>
        <item x="174"/>
        <item x="198"/>
        <item x="43"/>
        <item x="44"/>
        <item x="119"/>
        <item x="175"/>
        <item x="176"/>
        <item x="236"/>
        <item x="563"/>
        <item x="76"/>
        <item x="346"/>
        <item x="237"/>
        <item x="83"/>
        <item x="347"/>
        <item x="189"/>
        <item x="348"/>
        <item x="120"/>
        <item x="257"/>
        <item x="210"/>
        <item x="60"/>
        <item x="45"/>
        <item x="480"/>
        <item x="620"/>
        <item x="46"/>
        <item x="349"/>
        <item x="388"/>
        <item x="412"/>
        <item x="350"/>
        <item x="505"/>
        <item x="389"/>
        <item x="351"/>
        <item x="177"/>
        <item x="352"/>
        <item x="390"/>
        <item x="238"/>
        <item x="239"/>
        <item x="121"/>
        <item x="47"/>
        <item x="353"/>
        <item x="178"/>
        <item x="506"/>
        <item x="583"/>
        <item x="582"/>
        <item x="179"/>
        <item x="354"/>
        <item x="240"/>
        <item x="180"/>
        <item x="241"/>
        <item x="211"/>
        <item x="77"/>
        <item x="481"/>
        <item x="482"/>
        <item x="122"/>
        <item x="123"/>
        <item x="355"/>
        <item x="615"/>
        <item x="356"/>
        <item x="283"/>
        <item x="48"/>
        <item x="373"/>
        <item x="374"/>
        <item x="564"/>
        <item x="511"/>
        <item x="258"/>
        <item x="199"/>
        <item x="49"/>
        <item x="565"/>
        <item x="606"/>
        <item x="357"/>
        <item x="616"/>
        <item x="50"/>
        <item x="507"/>
        <item x="512"/>
        <item x="607"/>
        <item x="358"/>
        <item x="124"/>
        <item x="242"/>
        <item x="435"/>
        <item x="359"/>
        <item x="360"/>
        <item x="617"/>
        <item x="181"/>
        <item x="436"/>
        <item x="361"/>
        <item x="483"/>
        <item x="391"/>
        <item x="51"/>
        <item x="52"/>
        <item x="212"/>
        <item x="125"/>
        <item x="566"/>
        <item x="413"/>
        <item x="53"/>
        <item x="182"/>
        <item x="362"/>
        <item x="4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 sortType="descending">
      <items count="9">
        <item x="2"/>
        <item h="1" x="4"/>
        <item h="1" x="0"/>
        <item h="1" x="7"/>
        <item h="1" x="6"/>
        <item h="1" x="5"/>
        <item h="1" x="3"/>
        <item h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ragToRow="0" dragToCol="0" dragToPage="0" showAll="0" defaultSubtotal="0"/>
  </pivotFields>
  <rowFields count="1">
    <field x="4"/>
  </rowFields>
  <rowItems count="402">
    <i>
      <x v="525"/>
    </i>
    <i>
      <x v="348"/>
    </i>
    <i>
      <x v="325"/>
    </i>
    <i>
      <x v="598"/>
    </i>
    <i>
      <x v="355"/>
    </i>
    <i>
      <x v="601"/>
    </i>
    <i>
      <x v="63"/>
    </i>
    <i>
      <x v="346"/>
    </i>
    <i>
      <x v="147"/>
    </i>
    <i>
      <x v="13"/>
    </i>
    <i>
      <x v="388"/>
    </i>
    <i>
      <x v="564"/>
    </i>
    <i>
      <x v="70"/>
    </i>
    <i>
      <x v="337"/>
    </i>
    <i>
      <x v="438"/>
    </i>
    <i>
      <x v="539"/>
    </i>
    <i>
      <x v="415"/>
    </i>
    <i>
      <x v="12"/>
    </i>
    <i>
      <x v="185"/>
    </i>
    <i>
      <x v="50"/>
    </i>
    <i>
      <x v="433"/>
    </i>
    <i>
      <x v="302"/>
    </i>
    <i>
      <x v="573"/>
    </i>
    <i>
      <x v="352"/>
    </i>
    <i>
      <x v="550"/>
    </i>
    <i>
      <x v="471"/>
    </i>
    <i>
      <x v="436"/>
    </i>
    <i>
      <x v="277"/>
    </i>
    <i>
      <x v="108"/>
    </i>
    <i>
      <x v="179"/>
    </i>
    <i>
      <x v="239"/>
    </i>
    <i>
      <x v="303"/>
    </i>
    <i>
      <x v="447"/>
    </i>
    <i>
      <x v="313"/>
    </i>
    <i>
      <x v="478"/>
    </i>
    <i>
      <x v="20"/>
    </i>
    <i>
      <x v="267"/>
    </i>
    <i>
      <x v="199"/>
    </i>
    <i>
      <x v="558"/>
    </i>
    <i>
      <x v="16"/>
    </i>
    <i>
      <x v="246"/>
    </i>
    <i>
      <x v="32"/>
    </i>
    <i>
      <x v="263"/>
    </i>
    <i>
      <x v="38"/>
    </i>
    <i>
      <x v="458"/>
    </i>
    <i>
      <x v="212"/>
    </i>
    <i>
      <x v="472"/>
    </i>
    <i>
      <x v="127"/>
    </i>
    <i>
      <x v="491"/>
    </i>
    <i>
      <x v="135"/>
    </i>
    <i>
      <x v="529"/>
    </i>
    <i>
      <x v="24"/>
    </i>
    <i>
      <x v="545"/>
    </i>
    <i>
      <x v="373"/>
    </i>
    <i>
      <x v="554"/>
    </i>
    <i>
      <x v="40"/>
    </i>
    <i>
      <x v="270"/>
    </i>
    <i>
      <x v="406"/>
    </i>
    <i>
      <x v="354"/>
    </i>
    <i>
      <x v="332"/>
    </i>
    <i>
      <x v="603"/>
    </i>
    <i>
      <x v="326"/>
    </i>
    <i>
      <x v="314"/>
    </i>
    <i>
      <x v="521"/>
    </i>
    <i>
      <x v="177"/>
    </i>
    <i>
      <x v="594"/>
    </i>
    <i>
      <x v="75"/>
    </i>
    <i>
      <x v="192"/>
    </i>
    <i>
      <x v="82"/>
    </i>
    <i>
      <x v="553"/>
    </i>
    <i>
      <x v="271"/>
    </i>
    <i>
      <x v="266"/>
    </i>
    <i>
      <x v="275"/>
    </i>
    <i>
      <x v="460"/>
    </i>
    <i>
      <x v="84"/>
    </i>
    <i>
      <x v="494"/>
    </i>
    <i>
      <x v="278"/>
    </i>
    <i>
      <x v="532"/>
    </i>
    <i>
      <x v="91"/>
    </i>
    <i>
      <x v="9"/>
    </i>
    <i>
      <x v="94"/>
    </i>
    <i>
      <x v="265"/>
    </i>
    <i>
      <x v="622"/>
    </i>
    <i>
      <x v="431"/>
    </i>
    <i>
      <x v="33"/>
    </i>
    <i>
      <x v="182"/>
    </i>
    <i>
      <x v="617"/>
    </i>
    <i>
      <x v="467"/>
    </i>
    <i>
      <x v="321"/>
    </i>
    <i>
      <x v="193"/>
    </i>
    <i>
      <x v="113"/>
    </i>
    <i>
      <x v="496"/>
    </i>
    <i>
      <x v="123"/>
    </i>
    <i>
      <x v="200"/>
    </i>
    <i>
      <x v="328"/>
    </i>
    <i>
      <x v="31"/>
    </i>
    <i>
      <x v="330"/>
    </i>
    <i>
      <x v="68"/>
    </i>
    <i>
      <x v="124"/>
    </i>
    <i>
      <x v="585"/>
    </i>
    <i>
      <x v="35"/>
    </i>
    <i>
      <x v="599"/>
    </i>
    <i>
      <x v="340"/>
    </i>
    <i>
      <x v="611"/>
    </i>
    <i>
      <x v="341"/>
    </i>
    <i>
      <x v="428"/>
    </i>
    <i>
      <x v="3"/>
    </i>
    <i>
      <x v="169"/>
    </i>
    <i>
      <x v="139"/>
    </i>
    <i>
      <x v="46"/>
    </i>
    <i>
      <x v="142"/>
    </i>
    <i>
      <x v="28"/>
    </i>
    <i>
      <x v="353"/>
    </i>
    <i>
      <x v="463"/>
    </i>
    <i>
      <x v="144"/>
    </i>
    <i>
      <x v="187"/>
    </i>
    <i>
      <x v="25"/>
    </i>
    <i>
      <x v="475"/>
    </i>
    <i>
      <x v="356"/>
    </i>
    <i>
      <x v="197"/>
    </i>
    <i>
      <x v="365"/>
    </i>
    <i>
      <x v="495"/>
    </i>
    <i>
      <x v="366"/>
    </i>
    <i>
      <x v="513"/>
    </i>
    <i>
      <x v="367"/>
    </i>
    <i>
      <x v="51"/>
    </i>
    <i>
      <x v="148"/>
    </i>
    <i>
      <x v="531"/>
    </i>
    <i>
      <x v="374"/>
    </i>
    <i>
      <x v="203"/>
    </i>
    <i>
      <x v="380"/>
    </i>
    <i>
      <x v="229"/>
    </i>
    <i>
      <x v="381"/>
    </i>
    <i>
      <x v="237"/>
    </i>
    <i>
      <x v="150"/>
    </i>
    <i>
      <x v="241"/>
    </i>
    <i>
      <x v="389"/>
    </i>
    <i>
      <x v="581"/>
    </i>
    <i>
      <x v="398"/>
    </i>
    <i>
      <x v="588"/>
    </i>
    <i>
      <x v="399"/>
    </i>
    <i>
      <x v="249"/>
    </i>
    <i>
      <x v="401"/>
    </i>
    <i>
      <x v="74"/>
    </i>
    <i>
      <x v="152"/>
    </i>
    <i>
      <x v="607"/>
    </i>
    <i>
      <x v="155"/>
    </i>
    <i>
      <x v="612"/>
    </i>
    <i>
      <x v="419"/>
    </i>
    <i>
      <x v="425"/>
    </i>
    <i>
      <x v="306"/>
    </i>
    <i>
      <x v="421"/>
    </i>
    <i>
      <x v="518"/>
    </i>
    <i>
      <x v="468"/>
    </i>
    <i>
      <x v="8"/>
    </i>
    <i>
      <x v="574"/>
    </i>
    <i>
      <x v="233"/>
    </i>
    <i>
      <x v="442"/>
    </i>
    <i>
      <x v="234"/>
    </i>
    <i>
      <x v="490"/>
    </i>
    <i>
      <x v="235"/>
    </i>
    <i>
      <x v="77"/>
    </i>
    <i>
      <x v="236"/>
    </i>
    <i>
      <x v="216"/>
    </i>
    <i>
      <x v="34"/>
    </i>
    <i>
      <x v="167"/>
    </i>
    <i>
      <x v="238"/>
    </i>
    <i>
      <x v="454"/>
    </i>
    <i>
      <x v="85"/>
    </i>
    <i>
      <x v="477"/>
    </i>
    <i>
      <x v="87"/>
    </i>
    <i>
      <x v="506"/>
    </i>
    <i>
      <x v="243"/>
    </i>
    <i>
      <x v="196"/>
    </i>
    <i>
      <x v="89"/>
    </i>
    <i>
      <x v="561"/>
    </i>
    <i>
      <x v="247"/>
    </i>
    <i>
      <x v="589"/>
    </i>
    <i>
      <x v="248"/>
    </i>
    <i>
      <x v="417"/>
    </i>
    <i>
      <x v="90"/>
    </i>
    <i>
      <x v="427"/>
    </i>
    <i>
      <x v="251"/>
    </i>
    <i>
      <x v="437"/>
    </i>
    <i>
      <x v="252"/>
    </i>
    <i>
      <x v="446"/>
    </i>
    <i>
      <x v="255"/>
    </i>
    <i>
      <x v="462"/>
    </i>
    <i>
      <x v="257"/>
    </i>
    <i>
      <x v="473"/>
    </i>
    <i>
      <x v="259"/>
    </i>
    <i>
      <x v="482"/>
    </i>
    <i>
      <x v="261"/>
    </i>
    <i>
      <x v="189"/>
    </i>
    <i>
      <x v="262"/>
    </i>
    <i>
      <x v="514"/>
    </i>
    <i>
      <x v="22"/>
    </i>
    <i>
      <x v="524"/>
    </i>
    <i>
      <x v="93"/>
    </i>
    <i>
      <x v="542"/>
    </i>
    <i>
      <x v="36"/>
    </i>
    <i>
      <x v="556"/>
    </i>
    <i>
      <x v="96"/>
    </i>
    <i>
      <x v="566"/>
    </i>
    <i>
      <x v="268"/>
    </i>
    <i>
      <x v="584"/>
    </i>
    <i>
      <x v="97"/>
    </i>
    <i>
      <x v="80"/>
    </i>
    <i>
      <x v="98"/>
    </i>
    <i>
      <x v="614"/>
    </i>
    <i>
      <x v="273"/>
    </i>
    <i>
      <x v="162"/>
    </i>
    <i>
      <x v="274"/>
    </i>
    <i>
      <x v="163"/>
    </i>
    <i>
      <x v="100"/>
    </i>
    <i>
      <x v="166"/>
    </i>
    <i>
      <x v="276"/>
    </i>
    <i>
      <x v="435"/>
    </i>
    <i>
      <x v="104"/>
    </i>
    <i>
      <x v="439"/>
    </i>
    <i>
      <x v="105"/>
    </i>
    <i>
      <x v="444"/>
    </i>
    <i>
      <x v="279"/>
    </i>
    <i>
      <x v="449"/>
    </i>
    <i>
      <x v="281"/>
    </i>
    <i>
      <x v="173"/>
    </i>
    <i>
      <x v="282"/>
    </i>
    <i>
      <x v="466"/>
    </i>
    <i>
      <x v="283"/>
    </i>
    <i>
      <x v="64"/>
    </i>
    <i>
      <x v="284"/>
    </i>
    <i>
      <x v="29"/>
    </i>
    <i>
      <x v="289"/>
    </i>
    <i>
      <x v="479"/>
    </i>
    <i>
      <x v="290"/>
    </i>
    <i>
      <x v="488"/>
    </i>
    <i>
      <x v="299"/>
    </i>
    <i>
      <x v="493"/>
    </i>
    <i>
      <x v="106"/>
    </i>
    <i>
      <x v="497"/>
    </i>
    <i>
      <x v="107"/>
    </i>
    <i>
      <x v="512"/>
    </i>
    <i>
      <x v="305"/>
    </i>
    <i>
      <x v="516"/>
    </i>
    <i>
      <x v="618"/>
    </i>
    <i>
      <x v="30"/>
    </i>
    <i>
      <x v="619"/>
    </i>
    <i>
      <x v="194"/>
    </i>
    <i>
      <x v="37"/>
    </i>
    <i>
      <x v="198"/>
    </i>
    <i>
      <x v="1"/>
    </i>
    <i>
      <x v="7"/>
    </i>
    <i>
      <x v="311"/>
    </i>
    <i>
      <x v="201"/>
    </i>
    <i>
      <x v="312"/>
    </i>
    <i>
      <x v="79"/>
    </i>
    <i>
      <x v="111"/>
    </i>
    <i>
      <x v="204"/>
    </i>
    <i>
      <x v="23"/>
    </i>
    <i>
      <x v="572"/>
    </i>
    <i>
      <x v="315"/>
    </i>
    <i>
      <x v="206"/>
    </i>
    <i>
      <x v="318"/>
    </i>
    <i>
      <x v="587"/>
    </i>
    <i>
      <x v="319"/>
    </i>
    <i>
      <x v="210"/>
    </i>
    <i>
      <x v="320"/>
    </i>
    <i>
      <x v="213"/>
    </i>
    <i>
      <x v="114"/>
    </i>
    <i>
      <x v="225"/>
    </i>
    <i>
      <x v="322"/>
    </i>
    <i>
      <x v="228"/>
    </i>
    <i>
      <x v="324"/>
    </i>
    <i>
      <x v="418"/>
    </i>
    <i>
      <x v="117"/>
    </i>
    <i>
      <x v="420"/>
    </i>
    <i>
      <x v="120"/>
    </i>
    <i>
      <x v="424"/>
    </i>
    <i>
      <x v="39"/>
    </i>
    <i>
      <x v="426"/>
    </i>
    <i>
      <x v="329"/>
    </i>
    <i>
      <x v="165"/>
    </i>
    <i>
      <x v="2"/>
    </i>
    <i>
      <x v="432"/>
    </i>
    <i>
      <x v="126"/>
    </i>
    <i>
      <x v="434"/>
    </i>
    <i>
      <x v="334"/>
    </i>
    <i>
      <x v="168"/>
    </i>
    <i>
      <x v="335"/>
    </i>
    <i>
      <x v="62"/>
    </i>
    <i>
      <x v="42"/>
    </i>
    <i>
      <x v="441"/>
    </i>
    <i>
      <x v="129"/>
    </i>
    <i>
      <x v="443"/>
    </i>
    <i>
      <x v="130"/>
    </i>
    <i>
      <x v="445"/>
    </i>
    <i>
      <x v="343"/>
    </i>
    <i>
      <x v="170"/>
    </i>
    <i>
      <x v="344"/>
    </i>
    <i>
      <x v="450"/>
    </i>
    <i>
      <x v="345"/>
    </i>
    <i>
      <x v="456"/>
    </i>
    <i>
      <x v="131"/>
    </i>
    <i>
      <x v="174"/>
    </i>
    <i>
      <x v="134"/>
    </i>
    <i>
      <x v="176"/>
    </i>
    <i>
      <x v="43"/>
    </i>
    <i>
      <x v="6"/>
    </i>
    <i>
      <x v="137"/>
    </i>
    <i>
      <x v="470"/>
    </i>
    <i>
      <x v="138"/>
    </i>
    <i>
      <x v="66"/>
    </i>
    <i>
      <x v="44"/>
    </i>
    <i>
      <x v="474"/>
    </i>
    <i>
      <x v="45"/>
    </i>
    <i>
      <x v="476"/>
    </i>
    <i>
      <x v="359"/>
    </i>
    <i>
      <x v="186"/>
    </i>
    <i>
      <x v="360"/>
    </i>
    <i>
      <x v="481"/>
    </i>
    <i>
      <x v="361"/>
    </i>
    <i>
      <x v="484"/>
    </i>
    <i>
      <x v="362"/>
    </i>
    <i>
      <x v="489"/>
    </i>
    <i>
      <x v="363"/>
    </i>
    <i>
      <x v="69"/>
    </i>
    <i>
      <x v="364"/>
    </i>
    <i>
      <x v="188"/>
    </i>
    <i>
      <x v="4"/>
    </i>
    <i>
      <x v="190"/>
    </i>
    <i>
      <x v="145"/>
    </i>
    <i>
      <x v="499"/>
    </i>
    <i>
      <x v="146"/>
    </i>
    <i>
      <x v="509"/>
    </i>
    <i>
      <x v="47"/>
    </i>
    <i>
      <x v="191"/>
    </i>
    <i>
      <x v="26"/>
    </i>
    <i>
      <x v="515"/>
    </i>
    <i>
      <x v="375"/>
    </i>
    <i>
      <x v="517"/>
    </i>
    <i>
      <x v="376"/>
    </i>
    <i>
      <x v="519"/>
    </i>
    <i>
      <x v="379"/>
    </i>
    <i>
      <x v="522"/>
    </i>
    <i>
      <x v="149"/>
    </i>
    <i>
      <x v="73"/>
    </i>
    <i>
      <x v="27"/>
    </i>
    <i>
      <x v="530"/>
    </i>
    <i>
      <x v="382"/>
    </i>
    <i>
      <x v="15"/>
    </i>
    <i>
      <x v="385"/>
    </i>
    <i>
      <x v="540"/>
    </i>
    <i>
      <x v="387"/>
    </i>
    <i>
      <x v="544"/>
    </i>
    <i>
      <x v="57"/>
    </i>
    <i>
      <x v="547"/>
    </i>
    <i>
      <x v="153"/>
    </i>
    <i>
      <x v="552"/>
    </i>
    <i>
      <x v="390"/>
    </i>
    <i>
      <x v="202"/>
    </i>
    <i>
      <x v="391"/>
    </i>
    <i>
      <x v="557"/>
    </i>
    <i>
      <x v="394"/>
    </i>
    <i>
      <x v="559"/>
    </i>
    <i>
      <x v="397"/>
    </i>
    <i>
      <x v="562"/>
    </i>
    <i>
      <x v="59"/>
    </i>
    <i>
      <x v="565"/>
    </i>
    <i>
      <x v="156"/>
    </i>
    <i>
      <x v="568"/>
    </i>
    <i>
      <x v="400"/>
    </i>
    <i>
      <x v="205"/>
    </i>
    <i>
      <x v="158"/>
    </i>
    <i>
      <x v="577"/>
    </i>
    <i>
      <x v="402"/>
    </i>
    <i>
      <x v="582"/>
    </i>
    <i>
      <x v="403"/>
    </i>
    <i>
      <x v="207"/>
    </i>
    <i>
      <x v="404"/>
    </i>
    <i>
      <x v="209"/>
    </i>
    <i>
      <x v="160"/>
    </i>
    <i>
      <x v="591"/>
    </i>
    <i>
      <x v="407"/>
    </i>
    <i>
      <x v="211"/>
    </i>
    <i>
      <x v="408"/>
    </i>
    <i>
      <x v="600"/>
    </i>
    <i>
      <x v="409"/>
    </i>
    <i>
      <x v="214"/>
    </i>
    <i>
      <x v="412"/>
    </i>
    <i>
      <x v="609"/>
    </i>
    <i>
      <x v="413"/>
    </i>
    <i>
      <x v="226"/>
    </i>
    <i>
      <x v="414"/>
    </i>
    <i>
      <x v="227"/>
    </i>
    <i>
      <x v="161"/>
    </i>
    <i>
      <x v="416"/>
    </i>
    <i>
      <x v="621"/>
    </i>
    <i>
      <x v="307"/>
    </i>
    <i>
      <x v="623"/>
    </i>
    <i>
      <x v="308"/>
    </i>
    <i>
      <x v="310"/>
    </i>
    <i t="grand">
      <x/>
    </i>
  </rowItems>
  <colFields count="2">
    <field x="28"/>
    <field x="-2"/>
  </colFields>
  <colItems count="6">
    <i>
      <x/>
      <x/>
    </i>
    <i r="1" i="1">
      <x v="1"/>
    </i>
    <i r="1" i="2">
      <x v="2"/>
    </i>
    <i t="grand">
      <x/>
    </i>
    <i t="grand" i="1">
      <x/>
    </i>
    <i t="grand" i="2">
      <x/>
    </i>
  </colItems>
  <dataFields count="3">
    <dataField name="Falla otros top" fld="28" subtotal="count" baseField="0" baseItem="0"/>
    <dataField name="Cuenta de FALLA % OTROS" fld="28" subtotal="count" showDataAs="percentOfTotal" baseField="4" baseItem="525" numFmtId="10"/>
    <dataField name="Cuenta de FALLA % OTROS2" fld="28" subtotal="count" baseField="4" baseItem="0" numFmtId="10">
      <extLst>
        <ext xmlns:x14="http://schemas.microsoft.com/office/spreadsheetml/2009/9/main" uri="{E15A36E0-9728-4e99-A89B-3F7291B0FE68}">
          <x14:dataField pivotShowAs="percentOfRunningTotal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A2B685-681C-4D91-911C-38B4D77E248B}" name="TablaIncidentes" displayName="TablaIncidentes" ref="A1:W2108" totalsRowShown="0" headerRowDxfId="212">
  <autoFilter ref="A1:W2108" xr:uid="{00000000-0009-0000-0100-000001000000}"/>
  <tableColumns count="23">
    <tableColumn id="1" xr3:uid="{BD141054-BC78-4A06-8D95-7E0532FD5327}" name="ID de la incidencia*+" dataDxfId="211"/>
    <tableColumn id="2" xr3:uid="{3D6E6866-8859-466A-8A4A-80BABA339C0D}" name="Resumen*" dataDxfId="210"/>
    <tableColumn id="3" xr3:uid="{7E1F8FE3-6199-49F9-A1E6-9AA0B9EE311D}" name="Servicio*+"/>
    <tableColumn id="4" xr3:uid="{C705CCDE-B34D-4C5D-A2AC-A82B5E154C13}" name="Prioridad*" dataDxfId="209"/>
    <tableColumn id="7" xr3:uid="{FFD0B096-93A5-4A6A-920A-A3556F525C09}" name="Estado*"/>
    <tableColumn id="8" xr3:uid="{A86B0A4C-1F77-47FE-8757-AFB7B73531A2}" name="Grupo asignado*+"/>
    <tableColumn id="9" xr3:uid="{2F8C38B6-24B4-4809-95BB-5C71ABE8415D}" name="Usuario asignado+"/>
    <tableColumn id="10" xr3:uid="{EEB7D933-AE89-45B7-98A4-D5881A370446}" name="Grupo de propietarios+"/>
    <tableColumn id="11" xr3:uid="{D6916505-AE3B-41EC-BC61-98C77F0A6478}" name="Propietario"/>
    <tableColumn id="12" xr3:uid="{2C2429DE-4F06-4F99-93FE-097A9D88247B}" name="Fecha de notificación+" dataDxfId="208"/>
    <tableColumn id="13" xr3:uid="{90939BAD-8AF3-482A-8CBD-0CB168B60B75}" name="Hora de notificación" dataDxfId="207"/>
    <tableColumn id="14" xr3:uid="{A98C2004-F94B-4DF2-9E8F-649C0CEA9D6A}" name="Fecha de envío" dataDxfId="206"/>
    <tableColumn id="33" xr3:uid="{41FC5BF3-E427-4756-B398-107FA6C20C12}" name="Hora de envío" dataDxfId="205"/>
    <tableColumn id="15" xr3:uid="{2889D9BD-0187-42DF-94EF-4A6775704A04}" name="Last Resolved Date" dataDxfId="204"/>
    <tableColumn id="16" xr3:uid="{3EB84AAD-F76B-425C-8B14-45639B32287F}" name="Last Resolved Hour" dataDxfId="203"/>
    <tableColumn id="17" xr3:uid="{7DE9EC48-3CFA-40E2-A308-07A9DE242762}" name="Fecha de cierre" dataDxfId="202"/>
    <tableColumn id="18" xr3:uid="{1D2A8764-CB3B-45DA-870D-A854324B14EC}" name="Estado SLM en tiempo real" dataDxfId="201"/>
    <tableColumn id="20" xr3:uid="{76750024-98D9-4DC4-BB77-1F29C86C90D8}" name="Tiempo Total Gestión" dataDxfId="200"/>
    <tableColumn id="24" xr3:uid="{563F5BDB-98A8-472B-8CE0-D9985F682EBF}" name="Fuente reportada*" dataDxfId="199"/>
    <tableColumn id="31" xr3:uid="{C0BF1904-7515-4C26-AFA1-AA35E6990BE5}" name="Tiempo Creación (HH:mm)" dataDxfId="198"/>
    <tableColumn id="32" xr3:uid="{F63AB4D2-FC43-425E-AD45-7FA589A04B85}" name="ANS Creación Incidente" dataDxfId="197"/>
    <tableColumn id="25" xr3:uid="{C20019B1-A3C8-4BE6-ADC6-E2760AADB7C6}" name="Tiempo Avance Incidente" dataDxfId="196"/>
    <tableColumn id="34" xr3:uid="{587B745C-043B-468F-A8DD-41750F1B7776}" name="ANS Avance Incidente" dataDxfId="19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CFB68E-B158-4758-B0BB-A23DF9C01BDB}" name="TablaRequerimientos" displayName="TablaRequerimientos" ref="A1:AA718" totalsRowShown="0" headerRowDxfId="194">
  <autoFilter ref="A1:AA718" xr:uid="{00000000-0009-0000-0100-000003000000}"/>
  <tableColumns count="27">
    <tableColumn id="1" xr3:uid="{1FBC55FA-39D3-4B5A-8997-885BABD80224}" name="ID de orden de trabajo+" dataDxfId="193"/>
    <tableColumn id="2" xr3:uid="{0C865051-0472-4DF0-9DAE-FA6294D2BFF5}" name="Resumen*" dataDxfId="192"/>
    <tableColumn id="3" xr3:uid="{E1E3884C-A45F-402D-B1B9-EDD4FDE49B69}" name="Servicio*+"/>
    <tableColumn id="4" xr3:uid="{F0A78881-F135-455E-B849-1AAAC3CD2261}" name="Prioridad"/>
    <tableColumn id="5" xr3:uid="{FA03E4BB-5029-45B1-AA34-1637E72995A2}" name="Estado*"/>
    <tableColumn id="6" xr3:uid="{0D383C49-5390-44ED-BCF2-6A1E73FF6DFC}" name="Nombre de grupo de soporte de usuario asignado+"/>
    <tableColumn id="7" xr3:uid="{8B2451BE-B142-46C2-8C45-7E62E24D3BDF}" name="Fecha de envío" dataDxfId="191"/>
    <tableColumn id="8" xr3:uid="{5008CECD-C5D5-495F-BE75-344F6B943137}" name="Hora de envío" dataDxfId="190"/>
    <tableColumn id="9" xr3:uid="{F2A53FE8-2FEC-4F7F-8DF1-752D1C355A5F}" name="Fecha completada" dataDxfId="189"/>
    <tableColumn id="10" xr3:uid="{3EA384E6-B429-4332-9CC6-C60E4EBC9CA3}" name="Hora completada" dataDxfId="188"/>
    <tableColumn id="11" xr3:uid="{1DB83729-7864-41A8-BBD5-D24110E437FB}" name="Fecha de finalización real+" dataDxfId="187"/>
    <tableColumn id="12" xr3:uid="{B59AA989-A60A-449F-A7A2-7A6D6B2B7723}" name="Fecha de inicio real+" dataDxfId="186"/>
    <tableColumn id="13" xr3:uid="{971A484F-42D0-43B8-9299-3E3040CB78E9}" name="Fecha de última modificación" dataDxfId="185"/>
    <tableColumn id="14" xr3:uid="{DA0976D1-5D3D-4249-A346-CADF738C20FC}" name="Estado de SLM"/>
    <tableColumn id="15" xr3:uid="{0943F056-FDC6-4D5A-ADF3-2F49C5183846}" name="Tiempo Total Gestión" dataDxfId="184"/>
    <tableColumn id="23" xr3:uid="{2FB199D2-2346-417B-8134-BDDAF7443B33}" name="Estado SLM en tiempo real" dataDxfId="183"/>
    <tableColumn id="16" xr3:uid="{E03DE5AB-415F-4A9F-9024-4D78D40B628C}" name="ContactFullName"/>
    <tableColumn id="17" xr3:uid="{C16C8B44-CF4B-421C-8AA9-1441E061884D}" name="Correo electrónico de contacto"/>
    <tableColumn id="18" xr3:uid="{9BBEE4EA-B39B-4A15-9A6A-184EE9D02696}" name="Gestor de Peticiones"/>
    <tableColumn id="19" xr3:uid="{3B880299-B959-411F-9ED2-5E8A454BB111}" name="Motivo del estado"/>
    <tableColumn id="20" xr3:uid="{F753F3A4-03E6-4B99-A7C9-CC46E3BDE82E}" name="Nombre de grupo de soporte de gestor*"/>
    <tableColumn id="21" xr3:uid="{B4D3F083-CA5A-46E7-8BB5-F15B93C153BB}" name="Tipo Cuidad*"/>
    <tableColumn id="22" xr3:uid="{0524B60D-6FF8-4D6D-8469-90E8D175A2D9}" name="Usuario asignado a petición"/>
    <tableColumn id="24" xr3:uid="{77AD5466-CB6A-4555-9D61-B97D0167686F}" name="Tiempo Creación (HH:mm)" dataDxfId="182">
      <calculatedColumnFormula>IFERROR(VLOOKUP(TablaRequerimientos[[#This Row],[ID de orden de trabajo+]],#REF!,11,FALSE),"Por validar")</calculatedColumnFormula>
    </tableColumn>
    <tableColumn id="25" xr3:uid="{55488CEC-25DA-412B-900E-5D3E9B4D86B4}" name="ANS Creación Requerimiento" dataDxfId="181">
      <calculatedColumnFormula>IFERROR(VLOOKUP(TablaRequerimientos[[#This Row],[ID de orden de trabajo+]],#REF!,12,FALSE),"Por validar")</calculatedColumnFormula>
    </tableColumn>
    <tableColumn id="26" xr3:uid="{854F90FC-30B2-4B6C-A659-C3E53CF17FF1}" name="Tiempo Avance Incidente" dataDxfId="180"/>
    <tableColumn id="27" xr3:uid="{F8069136-8853-4FC4-8220-6F741BE5996B}" name="ANS Avance Incidente" dataDxfId="17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FE3DD97-3CBA-4D46-A9FE-9EEF90A580E3}" name="TablaCanales" displayName="TablaCanales" ref="A3:AC1708" totalsRowShown="0" headerRowDxfId="176" dataDxfId="174" headerRowBorderDxfId="175" tableBorderDxfId="173" totalsRowBorderDxfId="172">
  <autoFilter ref="A3:AC1708" xr:uid="{7B406AE9-3649-4C7D-BE8F-C5BF7DB38CB7}"/>
  <tableColumns count="29">
    <tableColumn id="1" xr3:uid="{C9016375-3AB1-4684-94B2-C6DB651BABBB}" name="# NÚMERO DE TICKET" dataDxfId="171"/>
    <tableColumn id="2" xr3:uid="{067A5F51-92B6-4529-8781-31EDBACC5D58}" name="TIPO DE ALERTA" dataDxfId="170"/>
    <tableColumn id="3" xr3:uid="{DCEBE865-F2BA-4143-9C1F-5BD53E2CFB2A}" name="TIPO DE SEDE" dataDxfId="169"/>
    <tableColumn id="4" xr3:uid="{051F5E1D-0A6A-4654-ADC9-732AC47C1BCC}" name="DEPARTAMENTO" dataDxfId="168"/>
    <tableColumn id="5" xr3:uid="{AFA186C8-6C81-4780-AC9D-2E79005A5421}" name="MUNICIPIO" dataDxfId="167"/>
    <tableColumn id="6" xr3:uid="{A257F5B2-3F02-440E-A5E0-2B9D137D7829}" name="SEDE" dataDxfId="166"/>
    <tableColumn id="7" xr3:uid="{21887776-9FD4-455D-A02F-9DE1084CB11F}" name="FECHA DE CREACIÒN" dataDxfId="165"/>
    <tableColumn id="8" xr3:uid="{DD5506D8-6499-49AB-8B4D-911BF986DC4C}" name="FECHA DE CIERRE" dataDxfId="164"/>
    <tableColumn id="9" xr3:uid="{EC92A602-62C8-47EC-9518-AE73D1D3715D}" name="Cola" dataDxfId="163"/>
    <tableColumn id="10" xr3:uid="{34CE100C-29D9-4420-AC17-254E64C3736D}" name="ESTADO" dataDxfId="162"/>
    <tableColumn id="11" xr3:uid="{CCA70DA4-62EA-4FEE-A5A1-261BF65EA93B}" name="CLIENTE" dataDxfId="161"/>
    <tableColumn id="12" xr3:uid="{399D8720-347A-4D2B-AE98-51033982AF25}" name="TIPO" dataDxfId="160"/>
    <tableColumn id="13" xr3:uid="{B7905692-09B7-4921-8033-0B1BA94D1F0D}" name="FALLA" dataDxfId="159"/>
    <tableColumn id="14" xr3:uid="{61D52550-3438-427F-A540-2CCA6F147E38}" name="PROVEEDOR" dataDxfId="158"/>
    <tableColumn id="15" xr3:uid="{68FD38FF-C82C-406B-B00E-B2CA180EC9B8}" name="TICKET PROVEEDOR" dataDxfId="157"/>
    <tableColumn id="16" xr3:uid="{6CBF7A3A-E6D4-480A-A625-086C4F1BD17C}" name="FECHA CREACION PROVEEDOR" dataDxfId="156"/>
    <tableColumn id="17" xr3:uid="{E8201E94-1904-4CFB-9826-05BA7396EC73}" name="FECHA SOLUCIÓN PROVEEDOR" dataDxfId="155"/>
    <tableColumn id="18" xr3:uid="{1CB1A485-426C-43A3-BC5D-3D70A8DF370E}" name="RESPONSABILIDAD" dataDxfId="154"/>
    <tableColumn id="19" xr3:uid="{A82FDA0E-FB1F-473B-AF4A-1FD005946AB9}" name="OBSERVACIÒN" dataDxfId="153"/>
    <tableColumn id="20" xr3:uid="{59130CA1-0B91-4988-B101-CB563870F008}" name="FECHA SOLUCIÓN" dataDxfId="152"/>
    <tableColumn id="21" xr3:uid="{915761F9-683C-4768-BE1F-79BC06E2ECBF}" name="MINUTOS UNE" dataDxfId="151"/>
    <tableColumn id="22" xr3:uid="{FBFCCA7F-0856-4A67-8837-0A711F7960FB}" name="INDISPONIBILIDAD % UNE" dataDxfId="150"/>
    <tableColumn id="23" xr3:uid="{4D06D1A5-6C3A-403C-A89A-8BCAEB6E3CBC}" name="FALLA % UNE" dataDxfId="149"/>
    <tableColumn id="24" xr3:uid="{0C8EE587-5B20-4DC9-BAF0-E63A3ADBEA9F}" name="MINUTOS REGISTRADURIA" dataDxfId="148"/>
    <tableColumn id="25" xr3:uid="{8E8CDF03-B6A9-4E46-BE5C-5A6694C81ABF}" name="INDISPONIBILIDAD % REGISTRADURIA" dataDxfId="147"/>
    <tableColumn id="26" xr3:uid="{C6DF04E9-BD59-43BB-BFEC-00BF1A52287B}" name="FALLA % REGISTRADURIA" dataDxfId="146"/>
    <tableColumn id="27" xr3:uid="{1720F9F6-FB3C-4BB9-8450-DCB7F6613F31}" name="MINUTOS OTROS" dataDxfId="145"/>
    <tableColumn id="28" xr3:uid="{8A9AA316-7218-41D6-83D4-5A59A2671E73}" name="INDISPONIBILIDAD % OTROS" dataDxfId="144"/>
    <tableColumn id="29" xr3:uid="{FBAE5E3E-37B5-47EA-8F1F-82431012147F}" name="FALLA % OTROS" dataDxfId="14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FC0808-E711-447B-A066-0F857529A367}" name="TablaAvancesIncidentes" displayName="TablaAvancesIncidentes" ref="A1:L2127" totalsRowShown="0" headerRowDxfId="26" dataDxfId="25">
  <tableColumns count="12">
    <tableColumn id="1" xr3:uid="{2B7AFDA2-425D-4607-ABB5-FC23D72790F5}" name="Número de Incidente" dataDxfId="24"/>
    <tableColumn id="2" xr3:uid="{1482997D-3841-4833-B60D-6BC51BC46251}" name="Compañía" dataDxfId="23"/>
    <tableColumn id="3" xr3:uid="{177263FD-8CCF-4C01-A21E-207DF51E5CF3}" name="Fecha Apertura" dataDxfId="22"/>
    <tableColumn id="4" xr3:uid="{62628849-FF68-45A3-942C-5B8D338FAC7F}" name="Fecha Envío (Guardado Inicial)" dataDxfId="21"/>
    <tableColumn id="5" xr3:uid="{9DFF8EC0-9D4B-4AEA-866C-20BEA37123A0}" name="Estado" dataDxfId="20"/>
    <tableColumn id="6" xr3:uid="{635D88AC-A35B-443F-A0D3-7595C51956D2}" name="Prioridad" dataDxfId="19"/>
    <tableColumn id="7" xr3:uid="{3005B024-C3C8-401F-80CB-94098F99978C}" name="Fecha Nota de Trabajo" dataDxfId="18"/>
    <tableColumn id="8" xr3:uid="{94786260-7A12-4234-B5ED-6B859B02C572}" name="Acceso a Nota de Trabajo" dataDxfId="17"/>
    <tableColumn id="9" xr3:uid="{A547BEBA-7931-483B-A3E2-D1DB607B121E}" name="Objetivo SLA Avance (HH:mm)" dataDxfId="16"/>
    <tableColumn id="10" xr3:uid="{97BE8150-13F3-46E7-9621-12F01B15E394}" name="SLA Avance (HH:mm)" dataDxfId="15"/>
    <tableColumn id="11" xr3:uid="{6E9ED6DE-3D84-45C7-87BB-E900AA4AF3F3}" name="Estado SLA Avance" dataDxfId="14"/>
    <tableColumn id="13" xr3:uid="{C691F3FE-2283-4DE7-9C65-0E07313F1835}" name="Detalles Nota de Trabajo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4959ED-C3F4-4320-942D-E5165445A0FD}" name="TablaAvancesRequerimientos" displayName="TablaAvancesRequerimientos" ref="A1:J719" totalsRowShown="0" dataDxfId="10">
  <sortState ref="A2:J719">
    <sortCondition ref="A2:A719"/>
  </sortState>
  <tableColumns count="10">
    <tableColumn id="1" xr3:uid="{82BC89A5-0A35-49BC-A2C0-4C978766E12B}" name="Número de Requerimiento" dataDxfId="9"/>
    <tableColumn id="2" xr3:uid="{895CC337-B3B9-4769-8731-EF17B452DE74}" name="Compañía" dataDxfId="8"/>
    <tableColumn id="3" xr3:uid="{AE76DDA3-A1D5-4C0C-9B84-14FC8EB7C225}" name="Fecha Envío (Guardado Inicial)" dataDxfId="7"/>
    <tableColumn id="4" xr3:uid="{96D9F5DF-5A0A-4CF2-9473-4AB4F11E18B4}" name="Estado" dataDxfId="6"/>
    <tableColumn id="5" xr3:uid="{5E9F9C0F-2DA8-4937-AC90-47DB46B0242E}" name="Prioridad" dataDxfId="5"/>
    <tableColumn id="6" xr3:uid="{7FD34B28-4497-4B13-BDCD-CD4486F1E8DA}" name="Fecha Nota de Trabajo" dataDxfId="4"/>
    <tableColumn id="7" xr3:uid="{09484D56-669B-4592-B94D-ABFE602D4F16}" name="Acceso a Nota de Trabajo" dataDxfId="3"/>
    <tableColumn id="8" xr3:uid="{7BBB8CED-9C7B-4E63-AA4B-603AB0FB44C9}" name="Objetivo SLA Avance (HH:mm)" dataDxfId="2"/>
    <tableColumn id="9" xr3:uid="{6D10C496-BC45-4483-8E05-468B46965649}" name="SLA Avance (HH:mm)" dataDxfId="1"/>
    <tableColumn id="10" xr3:uid="{27FECD8E-57D7-434A-8553-4BEB095D3C46}" name="Estado SLA Avance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8D63E69-E7D2-4B76-B3E9-BEDE2F3F809F}" name="TablaDepartamentos" displayName="TablaDepartamentos" ref="A200:C233" totalsRowShown="0">
  <autoFilter ref="A200:C233" xr:uid="{9249D288-8F43-4984-8B3C-0D808BDED518}"/>
  <tableColumns count="3">
    <tableColumn id="1" xr3:uid="{8DD70353-E64E-4E59-AE3F-2D448EBBB564}" name="Departamento"/>
    <tableColumn id="2" xr3:uid="{903ACAB2-5F95-46CD-A0DA-1AD0C5208CDB}" name="Municipios"/>
    <tableColumn id="3" xr3:uid="{83501DBF-D7D9-4E82-8CA1-2673F94DE00B}" name="Capit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26" Type="http://schemas.openxmlformats.org/officeDocument/2006/relationships/pivotTable" Target="../pivotTables/pivotTable26.xml"/><Relationship Id="rId3" Type="http://schemas.openxmlformats.org/officeDocument/2006/relationships/pivotTable" Target="../pivotTables/pivotTable3.xml"/><Relationship Id="rId21" Type="http://schemas.openxmlformats.org/officeDocument/2006/relationships/pivotTable" Target="../pivotTables/pivotTable21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5" Type="http://schemas.openxmlformats.org/officeDocument/2006/relationships/pivotTable" Target="../pivotTables/pivotTable25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pivotTable" Target="../pivotTables/pivotTable20.xml"/><Relationship Id="rId29" Type="http://schemas.openxmlformats.org/officeDocument/2006/relationships/pivotTable" Target="../pivotTables/pivotTable29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24" Type="http://schemas.openxmlformats.org/officeDocument/2006/relationships/pivotTable" Target="../pivotTables/pivotTable24.xml"/><Relationship Id="rId32" Type="http://schemas.openxmlformats.org/officeDocument/2006/relationships/pivotTable" Target="../pivotTables/pivotTable32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23" Type="http://schemas.openxmlformats.org/officeDocument/2006/relationships/pivotTable" Target="../pivotTables/pivotTable23.xml"/><Relationship Id="rId28" Type="http://schemas.openxmlformats.org/officeDocument/2006/relationships/pivotTable" Target="../pivotTables/pivotTable28.xml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31" Type="http://schemas.openxmlformats.org/officeDocument/2006/relationships/pivotTable" Target="../pivotTables/pivotTable31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Relationship Id="rId22" Type="http://schemas.openxmlformats.org/officeDocument/2006/relationships/pivotTable" Target="../pivotTables/pivotTable22.xml"/><Relationship Id="rId27" Type="http://schemas.openxmlformats.org/officeDocument/2006/relationships/pivotTable" Target="../pivotTables/pivotTable27.xml"/><Relationship Id="rId30" Type="http://schemas.openxmlformats.org/officeDocument/2006/relationships/pivotTable" Target="../pivotTables/pivotTable3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1B11-2BFE-4F37-A0FA-F12D14B65345}">
  <sheetPr codeName="Hoja2"/>
  <dimension ref="A1:AN2122"/>
  <sheetViews>
    <sheetView topLeftCell="F1" zoomScale="85" zoomScaleNormal="85" workbookViewId="0">
      <selection activeCell="X2066" sqref="X2066"/>
    </sheetView>
  </sheetViews>
  <sheetFormatPr baseColWidth="10" defaultRowHeight="15" x14ac:dyDescent="0.25"/>
  <cols>
    <col min="1" max="1" width="17.28515625" customWidth="1"/>
    <col min="2" max="2" width="42.85546875" customWidth="1"/>
    <col min="3" max="3" width="19.85546875" customWidth="1"/>
    <col min="4" max="4" width="12.28515625" customWidth="1"/>
    <col min="6" max="6" width="27" bestFit="1" customWidth="1"/>
    <col min="7" max="7" width="29.7109375" customWidth="1"/>
    <col min="8" max="8" width="11.28515625" customWidth="1"/>
    <col min="9" max="9" width="10.5703125" customWidth="1"/>
    <col min="10" max="10" width="24.28515625" bestFit="1" customWidth="1"/>
    <col min="11" max="11" width="21.7109375" bestFit="1" customWidth="1"/>
    <col min="12" max="12" width="18.42578125" bestFit="1" customWidth="1"/>
    <col min="13" max="13" width="18.42578125" customWidth="1"/>
    <col min="14" max="14" width="20.7109375" bestFit="1" customWidth="1"/>
    <col min="15" max="15" width="20.85546875" bestFit="1" customWidth="1"/>
    <col min="16" max="16" width="18.42578125" bestFit="1" customWidth="1"/>
    <col min="17" max="17" width="28.85546875" bestFit="1" customWidth="1"/>
    <col min="18" max="18" width="22.85546875" bestFit="1" customWidth="1"/>
    <col min="19" max="19" width="29.28515625" customWidth="1"/>
    <col min="20" max="20" width="25.140625" customWidth="1"/>
    <col min="21" max="21" width="22.85546875" customWidth="1"/>
    <col min="22" max="22" width="24.85546875" bestFit="1" customWidth="1"/>
    <col min="23" max="23" width="22.85546875" customWidth="1"/>
    <col min="25" max="25" width="25.140625" bestFit="1" customWidth="1"/>
    <col min="26" max="26" width="11.85546875" bestFit="1" customWidth="1"/>
    <col min="28" max="28" width="19.85546875" bestFit="1" customWidth="1"/>
    <col min="30" max="30" width="17.5703125" bestFit="1" customWidth="1"/>
    <col min="33" max="33" width="19.85546875" bestFit="1" customWidth="1"/>
    <col min="35" max="35" width="15.7109375" bestFit="1" customWidth="1"/>
    <col min="38" max="38" width="20" bestFit="1" customWidth="1"/>
    <col min="40" max="40" width="15" bestFit="1" customWidth="1"/>
  </cols>
  <sheetData>
    <row r="1" spans="1:4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 t="s">
        <v>9</v>
      </c>
      <c r="K1" s="2" t="s">
        <v>10</v>
      </c>
      <c r="L1" s="1" t="s">
        <v>11</v>
      </c>
      <c r="M1" s="1" t="s">
        <v>12</v>
      </c>
      <c r="N1" s="2" t="s">
        <v>13</v>
      </c>
      <c r="O1" s="2" t="s">
        <v>14</v>
      </c>
      <c r="P1" s="1" t="s">
        <v>15</v>
      </c>
      <c r="Q1" s="3" t="s">
        <v>16</v>
      </c>
      <c r="R1" s="3" t="s">
        <v>17</v>
      </c>
      <c r="S1" s="4" t="s">
        <v>18</v>
      </c>
      <c r="T1" s="5" t="s">
        <v>19</v>
      </c>
      <c r="U1" s="5" t="s">
        <v>20</v>
      </c>
      <c r="V1" s="6" t="s">
        <v>21</v>
      </c>
      <c r="W1" s="6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D1" s="8" t="s">
        <v>27</v>
      </c>
      <c r="AE1" s="8" t="s">
        <v>24</v>
      </c>
      <c r="AF1" s="8" t="s">
        <v>25</v>
      </c>
      <c r="AG1" s="8" t="s">
        <v>26</v>
      </c>
      <c r="AI1" s="9" t="s">
        <v>28</v>
      </c>
      <c r="AJ1" s="9" t="s">
        <v>24</v>
      </c>
      <c r="AK1" s="9" t="s">
        <v>25</v>
      </c>
      <c r="AL1" s="9" t="s">
        <v>26</v>
      </c>
      <c r="AN1" s="9" t="s">
        <v>29</v>
      </c>
    </row>
    <row r="2" spans="1:40" x14ac:dyDescent="0.25">
      <c r="A2" s="10" t="s">
        <v>30</v>
      </c>
      <c r="B2" t="s">
        <v>31</v>
      </c>
      <c r="C2" t="s">
        <v>32</v>
      </c>
      <c r="D2" s="11" t="s">
        <v>33</v>
      </c>
      <c r="E2" t="s">
        <v>34</v>
      </c>
      <c r="F2" t="s">
        <v>35</v>
      </c>
      <c r="G2" t="s">
        <v>36</v>
      </c>
      <c r="J2" s="12">
        <v>43783</v>
      </c>
      <c r="K2" s="13">
        <v>0.6271296296296297</v>
      </c>
      <c r="L2" s="14">
        <v>43783</v>
      </c>
      <c r="M2" s="15">
        <v>0.62825231481481481</v>
      </c>
      <c r="N2" s="12">
        <v>43851</v>
      </c>
      <c r="O2" s="13">
        <v>0.53165509259259258</v>
      </c>
      <c r="P2" s="16">
        <v>43852.58625</v>
      </c>
      <c r="Q2" s="11" t="s">
        <v>37</v>
      </c>
      <c r="R2" s="17" t="s">
        <v>38</v>
      </c>
      <c r="S2" s="11" t="s">
        <v>39</v>
      </c>
      <c r="T2" s="17" t="s">
        <v>40</v>
      </c>
      <c r="U2" s="11" t="s">
        <v>37</v>
      </c>
      <c r="V2" s="17">
        <v>1.2037037013215013E-3</v>
      </c>
      <c r="W2" s="11" t="s">
        <v>37</v>
      </c>
      <c r="Y2" s="17" t="str">
        <f>TablaIncidentes[[#This Row],[Tiempo Total Gestión]]</f>
        <v>00:21</v>
      </c>
      <c r="Z2" s="11">
        <f t="shared" ref="Z2:Z65" si="0">HOUR(Y2)</f>
        <v>0</v>
      </c>
      <c r="AA2" s="11">
        <f t="shared" ref="AA2:AA65" si="1">MINUTE(Y2)</f>
        <v>21</v>
      </c>
      <c r="AB2" s="11">
        <f>IF(TablaIncidentes[[#This Row],[Prioridad*]]="Baja",(Z2-24)*60+AA2,IF(TablaIncidentes[[#This Row],[Prioridad*]]="Media",(Z2-4)*60+AA2,IF(TablaIncidentes[[#This Row],[Prioridad*]]="Alta",(Z2-2)*60+AA2)))</f>
        <v>-99</v>
      </c>
      <c r="AD2" s="17" t="str">
        <f>TablaIncidentes[[#This Row],[Tiempo Creación (HH:mm)]]</f>
        <v>00:01</v>
      </c>
      <c r="AE2" s="11">
        <f>HOUR(AD2)</f>
        <v>0</v>
      </c>
      <c r="AF2" s="11">
        <f>MINUTE(AD2)</f>
        <v>1</v>
      </c>
      <c r="AG2" s="11">
        <f>IF(TablaIncidentes[[#This Row],[Prioridad*]]="Baja",((AE2*60)+AF2)-30,IF(TablaIncidentes[[#This Row],[Prioridad*]]="Media",((AE2*60)+AF2)-15,IF(TablaIncidentes[[#This Row],[Prioridad*]]="Alta",((AE2*60)+AF2)-10)))</f>
        <v>-9</v>
      </c>
      <c r="AI2" s="17">
        <f>TablaIncidentes[[#This Row],[Tiempo Avance Incidente]]</f>
        <v>1.2037037013215013E-3</v>
      </c>
      <c r="AJ2" s="11">
        <f>HOUR(AI2)</f>
        <v>0</v>
      </c>
      <c r="AK2" s="11">
        <f>MINUTE(AI2)</f>
        <v>1</v>
      </c>
      <c r="AL2">
        <f>IF(TablaIncidentes[[#This Row],[Prioridad*]]="Baja",((AJ2*60)+AK2)-720,IF(TablaIncidentes[[#This Row],[Prioridad*]]="Media",((AJ2*60)+AK2)-120,IF(TablaIncidentes[[#This Row],[Prioridad*]]="Alta",((AJ2*60)+AK2)-60)))</f>
        <v>-59</v>
      </c>
      <c r="AN2" t="str">
        <f>TEXT(J2,"dddd")</f>
        <v>jueves</v>
      </c>
    </row>
    <row r="3" spans="1:40" x14ac:dyDescent="0.25">
      <c r="A3" s="10" t="s">
        <v>41</v>
      </c>
      <c r="B3" t="s">
        <v>42</v>
      </c>
      <c r="C3" t="s">
        <v>32</v>
      </c>
      <c r="D3" s="11" t="s">
        <v>33</v>
      </c>
      <c r="E3" t="s">
        <v>34</v>
      </c>
      <c r="F3" t="s">
        <v>35</v>
      </c>
      <c r="G3" t="s">
        <v>43</v>
      </c>
      <c r="J3" s="12">
        <v>43801</v>
      </c>
      <c r="K3" s="13">
        <v>0.37317129629629631</v>
      </c>
      <c r="L3" s="14">
        <v>43801</v>
      </c>
      <c r="M3" s="15">
        <v>0.37410879629629629</v>
      </c>
      <c r="N3" s="12">
        <v>43833</v>
      </c>
      <c r="O3" s="13">
        <v>0.42966435185185187</v>
      </c>
      <c r="P3" s="16">
        <v>43834.431041666663</v>
      </c>
      <c r="Q3" s="11" t="s">
        <v>37</v>
      </c>
      <c r="R3" s="17" t="s">
        <v>44</v>
      </c>
      <c r="S3" s="11" t="s">
        <v>39</v>
      </c>
      <c r="T3" s="17" t="s">
        <v>40</v>
      </c>
      <c r="U3" s="11" t="s">
        <v>37</v>
      </c>
      <c r="V3" s="17">
        <v>2.5462962948950008E-3</v>
      </c>
      <c r="W3" s="11" t="s">
        <v>37</v>
      </c>
      <c r="Y3" s="17" t="str">
        <f>TablaIncidentes[[#This Row],[Tiempo Total Gestión]]</f>
        <v>00:08</v>
      </c>
      <c r="Z3" s="11">
        <f t="shared" si="0"/>
        <v>0</v>
      </c>
      <c r="AA3" s="11">
        <f t="shared" si="1"/>
        <v>8</v>
      </c>
      <c r="AB3" s="11">
        <f>IF(TablaIncidentes[[#This Row],[Prioridad*]]="Baja",(Z3-24)*60+AA3,IF(TablaIncidentes[[#This Row],[Prioridad*]]="Media",(Z3-4)*60+AA3,IF(TablaIncidentes[[#This Row],[Prioridad*]]="Alta",(Z3-2)*60+AA3)))</f>
        <v>-112</v>
      </c>
      <c r="AD3" s="17" t="str">
        <f>TablaIncidentes[[#This Row],[Tiempo Creación (HH:mm)]]</f>
        <v>00:01</v>
      </c>
      <c r="AE3" s="11">
        <f t="shared" ref="AE3:AE66" si="2">HOUR(AD3)</f>
        <v>0</v>
      </c>
      <c r="AF3" s="11">
        <f t="shared" ref="AF3:AF66" si="3">MINUTE(AD3)</f>
        <v>1</v>
      </c>
      <c r="AG3" s="11">
        <f>IF(TablaIncidentes[[#This Row],[Prioridad*]]="Baja",((AE3*60)+AF3)-30,IF(TablaIncidentes[[#This Row],[Prioridad*]]="Media",((AE3*60)+AF3)-15,IF(TablaIncidentes[[#This Row],[Prioridad*]]="Alta",((AE3*60)+AF3)-10)))</f>
        <v>-9</v>
      </c>
      <c r="AI3" s="17">
        <f>TablaIncidentes[[#This Row],[Tiempo Avance Incidente]]</f>
        <v>2.5462962948950008E-3</v>
      </c>
      <c r="AJ3" s="11">
        <f t="shared" ref="AJ3:AJ66" si="4">HOUR(AI3)</f>
        <v>0</v>
      </c>
      <c r="AK3" s="11">
        <f t="shared" ref="AK3:AK66" si="5">MINUTE(AI3)</f>
        <v>3</v>
      </c>
      <c r="AL3">
        <f>IF(TablaIncidentes[[#This Row],[Prioridad*]]="Baja",((AJ3*60)+AK3)-720,IF(TablaIncidentes[[#This Row],[Prioridad*]]="Media",((AJ3*60)+AK3)-120,IF(TablaIncidentes[[#This Row],[Prioridad*]]="Alta",((AJ3*60)+AK3)-60)))</f>
        <v>-57</v>
      </c>
      <c r="AN3" t="str">
        <f t="shared" ref="AN3:AN66" si="6">TEXT(J3,"dddd")</f>
        <v>lunes</v>
      </c>
    </row>
    <row r="4" spans="1:40" x14ac:dyDescent="0.25">
      <c r="A4" s="10" t="s">
        <v>45</v>
      </c>
      <c r="B4" t="s">
        <v>46</v>
      </c>
      <c r="C4" t="s">
        <v>32</v>
      </c>
      <c r="D4" s="11" t="s">
        <v>33</v>
      </c>
      <c r="E4" t="s">
        <v>34</v>
      </c>
      <c r="F4" t="s">
        <v>35</v>
      </c>
      <c r="G4" t="s">
        <v>43</v>
      </c>
      <c r="J4" s="12">
        <v>43805</v>
      </c>
      <c r="K4" s="13">
        <v>0.66530092592592593</v>
      </c>
      <c r="L4" s="14">
        <v>43805</v>
      </c>
      <c r="M4" s="15">
        <v>0.66696759259259253</v>
      </c>
      <c r="N4" s="12">
        <v>43837</v>
      </c>
      <c r="O4" s="13">
        <v>0.71611111111111114</v>
      </c>
      <c r="P4" s="16">
        <v>43838.766574074078</v>
      </c>
      <c r="Q4" s="11" t="s">
        <v>37</v>
      </c>
      <c r="R4" s="17" t="s">
        <v>47</v>
      </c>
      <c r="S4" s="11" t="s">
        <v>39</v>
      </c>
      <c r="T4" s="17" t="s">
        <v>48</v>
      </c>
      <c r="U4" s="11" t="s">
        <v>37</v>
      </c>
      <c r="V4" s="17">
        <v>1.8055555556202307E-3</v>
      </c>
      <c r="W4" s="11" t="s">
        <v>37</v>
      </c>
      <c r="Y4" s="17" t="str">
        <f>TablaIncidentes[[#This Row],[Tiempo Total Gestión]]</f>
        <v>00:47</v>
      </c>
      <c r="Z4" s="11">
        <f t="shared" si="0"/>
        <v>0</v>
      </c>
      <c r="AA4" s="11">
        <f t="shared" si="1"/>
        <v>47</v>
      </c>
      <c r="AB4" s="11">
        <f>IF(TablaIncidentes[[#This Row],[Prioridad*]]="Baja",(Z4-24)*60+AA4,IF(TablaIncidentes[[#This Row],[Prioridad*]]="Media",(Z4-4)*60+AA4,IF(TablaIncidentes[[#This Row],[Prioridad*]]="Alta",(Z4-2)*60+AA4)))</f>
        <v>-73</v>
      </c>
      <c r="AD4" s="17" t="str">
        <f>TablaIncidentes[[#This Row],[Tiempo Creación (HH:mm)]]</f>
        <v>00:02</v>
      </c>
      <c r="AE4" s="11">
        <f t="shared" si="2"/>
        <v>0</v>
      </c>
      <c r="AF4" s="11">
        <f t="shared" si="3"/>
        <v>2</v>
      </c>
      <c r="AG4" s="11">
        <f>IF(TablaIncidentes[[#This Row],[Prioridad*]]="Baja",((AE4*60)+AF4)-30,IF(TablaIncidentes[[#This Row],[Prioridad*]]="Media",((AE4*60)+AF4)-15,IF(TablaIncidentes[[#This Row],[Prioridad*]]="Alta",((AE4*60)+AF4)-10)))</f>
        <v>-8</v>
      </c>
      <c r="AI4" s="17">
        <f>TablaIncidentes[[#This Row],[Tiempo Avance Incidente]]</f>
        <v>1.8055555556202307E-3</v>
      </c>
      <c r="AJ4" s="11">
        <f t="shared" si="4"/>
        <v>0</v>
      </c>
      <c r="AK4" s="11">
        <f t="shared" si="5"/>
        <v>2</v>
      </c>
      <c r="AL4">
        <f>IF(TablaIncidentes[[#This Row],[Prioridad*]]="Baja",((AJ4*60)+AK4)-720,IF(TablaIncidentes[[#This Row],[Prioridad*]]="Media",((AJ4*60)+AK4)-120,IF(TablaIncidentes[[#This Row],[Prioridad*]]="Alta",((AJ4*60)+AK4)-60)))</f>
        <v>-58</v>
      </c>
      <c r="AN4" t="str">
        <f t="shared" si="6"/>
        <v>viernes</v>
      </c>
    </row>
    <row r="5" spans="1:40" x14ac:dyDescent="0.25">
      <c r="A5" s="10" t="s">
        <v>49</v>
      </c>
      <c r="B5" t="s">
        <v>50</v>
      </c>
      <c r="C5" t="s">
        <v>32</v>
      </c>
      <c r="D5" s="11" t="s">
        <v>33</v>
      </c>
      <c r="E5" t="s">
        <v>34</v>
      </c>
      <c r="F5" t="s">
        <v>51</v>
      </c>
      <c r="G5" t="s">
        <v>52</v>
      </c>
      <c r="J5" s="12">
        <v>43817</v>
      </c>
      <c r="K5" s="13">
        <v>0.69072916666666673</v>
      </c>
      <c r="L5" s="14">
        <v>43817</v>
      </c>
      <c r="M5" s="15">
        <v>0.6915972222222222</v>
      </c>
      <c r="N5" s="12">
        <v>43839</v>
      </c>
      <c r="O5" s="13">
        <v>0.35833333333333334</v>
      </c>
      <c r="P5" s="16">
        <v>43840.364305555559</v>
      </c>
      <c r="Q5" s="11" t="s">
        <v>37</v>
      </c>
      <c r="R5" s="17" t="s">
        <v>38</v>
      </c>
      <c r="S5" s="11" t="s">
        <v>39</v>
      </c>
      <c r="T5" s="17" t="s">
        <v>40</v>
      </c>
      <c r="U5" s="11" t="s">
        <v>37</v>
      </c>
      <c r="V5" s="17">
        <v>9.7222222393611446E-4</v>
      </c>
      <c r="W5" s="11" t="s">
        <v>37</v>
      </c>
      <c r="Y5" s="17" t="str">
        <f>TablaIncidentes[[#This Row],[Tiempo Total Gestión]]</f>
        <v>00:21</v>
      </c>
      <c r="Z5" s="11">
        <f t="shared" si="0"/>
        <v>0</v>
      </c>
      <c r="AA5" s="11">
        <f t="shared" si="1"/>
        <v>21</v>
      </c>
      <c r="AB5" s="11">
        <f>IF(TablaIncidentes[[#This Row],[Prioridad*]]="Baja",(Z5-24)*60+AA5,IF(TablaIncidentes[[#This Row],[Prioridad*]]="Media",(Z5-4)*60+AA5,IF(TablaIncidentes[[#This Row],[Prioridad*]]="Alta",(Z5-2)*60+AA5)))</f>
        <v>-99</v>
      </c>
      <c r="AD5" s="17" t="str">
        <f>TablaIncidentes[[#This Row],[Tiempo Creación (HH:mm)]]</f>
        <v>00:01</v>
      </c>
      <c r="AE5" s="11">
        <f t="shared" si="2"/>
        <v>0</v>
      </c>
      <c r="AF5" s="11">
        <f t="shared" si="3"/>
        <v>1</v>
      </c>
      <c r="AG5" s="11">
        <f>IF(TablaIncidentes[[#This Row],[Prioridad*]]="Baja",((AE5*60)+AF5)-30,IF(TablaIncidentes[[#This Row],[Prioridad*]]="Media",((AE5*60)+AF5)-15,IF(TablaIncidentes[[#This Row],[Prioridad*]]="Alta",((AE5*60)+AF5)-10)))</f>
        <v>-9</v>
      </c>
      <c r="AI5" s="17">
        <f>TablaIncidentes[[#This Row],[Tiempo Avance Incidente]]</f>
        <v>9.7222222393611446E-4</v>
      </c>
      <c r="AJ5" s="11">
        <f t="shared" si="4"/>
        <v>0</v>
      </c>
      <c r="AK5" s="11">
        <f t="shared" si="5"/>
        <v>1</v>
      </c>
      <c r="AL5">
        <f>IF(TablaIncidentes[[#This Row],[Prioridad*]]="Baja",((AJ5*60)+AK5)-720,IF(TablaIncidentes[[#This Row],[Prioridad*]]="Media",((AJ5*60)+AK5)-120,IF(TablaIncidentes[[#This Row],[Prioridad*]]="Alta",((AJ5*60)+AK5)-60)))</f>
        <v>-59</v>
      </c>
      <c r="AN5" t="str">
        <f t="shared" si="6"/>
        <v>miércoles</v>
      </c>
    </row>
    <row r="6" spans="1:40" x14ac:dyDescent="0.25">
      <c r="A6" s="10" t="s">
        <v>53</v>
      </c>
      <c r="B6" t="s">
        <v>54</v>
      </c>
      <c r="C6" t="s">
        <v>32</v>
      </c>
      <c r="D6" s="11" t="s">
        <v>33</v>
      </c>
      <c r="E6" t="s">
        <v>34</v>
      </c>
      <c r="F6" t="s">
        <v>35</v>
      </c>
      <c r="G6" t="s">
        <v>43</v>
      </c>
      <c r="J6" s="12">
        <v>43819</v>
      </c>
      <c r="K6" s="13">
        <v>0.56480324074074073</v>
      </c>
      <c r="L6" s="14">
        <v>43819</v>
      </c>
      <c r="M6" s="15">
        <v>0.56614583333333335</v>
      </c>
      <c r="N6" s="12">
        <v>43858</v>
      </c>
      <c r="O6" s="13">
        <v>0.74652777777777779</v>
      </c>
      <c r="P6" s="16">
        <v>43859.758402777778</v>
      </c>
      <c r="Q6" s="11" t="s">
        <v>37</v>
      </c>
      <c r="R6" s="17" t="s">
        <v>55</v>
      </c>
      <c r="S6" s="11" t="s">
        <v>39</v>
      </c>
      <c r="T6" s="17" t="s">
        <v>40</v>
      </c>
      <c r="U6" s="11" t="s">
        <v>37</v>
      </c>
      <c r="V6" s="17">
        <v>9.6875000017462298E-3</v>
      </c>
      <c r="W6" s="11" t="s">
        <v>37</v>
      </c>
      <c r="Y6" s="17" t="str">
        <f>TablaIncidentes[[#This Row],[Tiempo Total Gestión]]</f>
        <v>00:18</v>
      </c>
      <c r="Z6" s="11">
        <f t="shared" si="0"/>
        <v>0</v>
      </c>
      <c r="AA6" s="11">
        <f t="shared" si="1"/>
        <v>18</v>
      </c>
      <c r="AB6" s="11">
        <f>IF(TablaIncidentes[[#This Row],[Prioridad*]]="Baja",(Z6-24)*60+AA6,IF(TablaIncidentes[[#This Row],[Prioridad*]]="Media",(Z6-4)*60+AA6,IF(TablaIncidentes[[#This Row],[Prioridad*]]="Alta",(Z6-2)*60+AA6)))</f>
        <v>-102</v>
      </c>
      <c r="AD6" s="17" t="str">
        <f>TablaIncidentes[[#This Row],[Tiempo Creación (HH:mm)]]</f>
        <v>00:01</v>
      </c>
      <c r="AE6" s="11">
        <f t="shared" si="2"/>
        <v>0</v>
      </c>
      <c r="AF6" s="11">
        <f t="shared" si="3"/>
        <v>1</v>
      </c>
      <c r="AG6" s="11">
        <f>IF(TablaIncidentes[[#This Row],[Prioridad*]]="Baja",((AE6*60)+AF6)-30,IF(TablaIncidentes[[#This Row],[Prioridad*]]="Media",((AE6*60)+AF6)-15,IF(TablaIncidentes[[#This Row],[Prioridad*]]="Alta",((AE6*60)+AF6)-10)))</f>
        <v>-9</v>
      </c>
      <c r="AI6" s="17">
        <f>TablaIncidentes[[#This Row],[Tiempo Avance Incidente]]</f>
        <v>9.6875000017462298E-3</v>
      </c>
      <c r="AJ6" s="11">
        <f t="shared" si="4"/>
        <v>0</v>
      </c>
      <c r="AK6" s="11">
        <f t="shared" si="5"/>
        <v>13</v>
      </c>
      <c r="AL6">
        <f>IF(TablaIncidentes[[#This Row],[Prioridad*]]="Baja",((AJ6*60)+AK6)-720,IF(TablaIncidentes[[#This Row],[Prioridad*]]="Media",((AJ6*60)+AK6)-120,IF(TablaIncidentes[[#This Row],[Prioridad*]]="Alta",((AJ6*60)+AK6)-60)))</f>
        <v>-47</v>
      </c>
      <c r="AN6" t="str">
        <f t="shared" si="6"/>
        <v>viernes</v>
      </c>
    </row>
    <row r="7" spans="1:40" x14ac:dyDescent="0.25">
      <c r="A7" s="10" t="s">
        <v>56</v>
      </c>
      <c r="B7" t="s">
        <v>57</v>
      </c>
      <c r="C7" t="s">
        <v>32</v>
      </c>
      <c r="D7" s="11" t="s">
        <v>33</v>
      </c>
      <c r="E7" t="s">
        <v>34</v>
      </c>
      <c r="F7" t="s">
        <v>35</v>
      </c>
      <c r="G7" t="s">
        <v>36</v>
      </c>
      <c r="J7" s="12">
        <v>43826</v>
      </c>
      <c r="K7" s="13">
        <v>0.36001157407407408</v>
      </c>
      <c r="L7" s="14">
        <v>43826</v>
      </c>
      <c r="M7" s="15">
        <v>0.36140046296296297</v>
      </c>
      <c r="N7" s="12">
        <v>43837</v>
      </c>
      <c r="O7" s="13">
        <v>0.71385416666666668</v>
      </c>
      <c r="P7" s="16">
        <v>43838.766574074078</v>
      </c>
      <c r="Q7" s="11" t="s">
        <v>37</v>
      </c>
      <c r="R7" s="17" t="s">
        <v>58</v>
      </c>
      <c r="S7" s="11" t="s">
        <v>59</v>
      </c>
      <c r="T7" s="17" t="s">
        <v>48</v>
      </c>
      <c r="U7" s="11" t="s">
        <v>37</v>
      </c>
      <c r="V7" s="17">
        <v>1.3888888934161514E-3</v>
      </c>
      <c r="W7" s="11" t="s">
        <v>37</v>
      </c>
      <c r="Y7" s="17" t="str">
        <f>TablaIncidentes[[#This Row],[Tiempo Total Gestión]]</f>
        <v>00:13</v>
      </c>
      <c r="Z7" s="11">
        <f t="shared" si="0"/>
        <v>0</v>
      </c>
      <c r="AA7" s="11">
        <f t="shared" si="1"/>
        <v>13</v>
      </c>
      <c r="AB7" s="11">
        <f>IF(TablaIncidentes[[#This Row],[Prioridad*]]="Baja",(Z7-24)*60+AA7,IF(TablaIncidentes[[#This Row],[Prioridad*]]="Media",(Z7-4)*60+AA7,IF(TablaIncidentes[[#This Row],[Prioridad*]]="Alta",(Z7-2)*60+AA7)))</f>
        <v>-107</v>
      </c>
      <c r="AD7" s="17" t="str">
        <f>TablaIncidentes[[#This Row],[Tiempo Creación (HH:mm)]]</f>
        <v>00:02</v>
      </c>
      <c r="AE7" s="11">
        <f t="shared" si="2"/>
        <v>0</v>
      </c>
      <c r="AF7" s="11">
        <f t="shared" si="3"/>
        <v>2</v>
      </c>
      <c r="AG7" s="11">
        <f>IF(TablaIncidentes[[#This Row],[Prioridad*]]="Baja",((AE7*60)+AF7)-30,IF(TablaIncidentes[[#This Row],[Prioridad*]]="Media",((AE7*60)+AF7)-15,IF(TablaIncidentes[[#This Row],[Prioridad*]]="Alta",((AE7*60)+AF7)-10)))</f>
        <v>-8</v>
      </c>
      <c r="AI7" s="17">
        <f>TablaIncidentes[[#This Row],[Tiempo Avance Incidente]]</f>
        <v>1.3888888934161514E-3</v>
      </c>
      <c r="AJ7" s="11">
        <f t="shared" si="4"/>
        <v>0</v>
      </c>
      <c r="AK7" s="11">
        <f t="shared" si="5"/>
        <v>2</v>
      </c>
      <c r="AL7">
        <f>IF(TablaIncidentes[[#This Row],[Prioridad*]]="Baja",((AJ7*60)+AK7)-720,IF(TablaIncidentes[[#This Row],[Prioridad*]]="Media",((AJ7*60)+AK7)-120,IF(TablaIncidentes[[#This Row],[Prioridad*]]="Alta",((AJ7*60)+AK7)-60)))</f>
        <v>-58</v>
      </c>
      <c r="AN7" t="str">
        <f t="shared" si="6"/>
        <v>viernes</v>
      </c>
    </row>
    <row r="8" spans="1:40" x14ac:dyDescent="0.25">
      <c r="A8" s="10" t="s">
        <v>60</v>
      </c>
      <c r="B8" t="s">
        <v>61</v>
      </c>
      <c r="C8" t="s">
        <v>32</v>
      </c>
      <c r="D8" s="11" t="s">
        <v>33</v>
      </c>
      <c r="E8" t="s">
        <v>34</v>
      </c>
      <c r="F8" t="s">
        <v>51</v>
      </c>
      <c r="G8" t="s">
        <v>62</v>
      </c>
      <c r="J8" s="12">
        <v>43826</v>
      </c>
      <c r="K8" s="13">
        <v>0.67912037037037043</v>
      </c>
      <c r="L8" s="14">
        <v>43826</v>
      </c>
      <c r="M8" s="15">
        <v>0.68035879629629636</v>
      </c>
      <c r="N8" s="12">
        <v>43832</v>
      </c>
      <c r="O8" s="13">
        <v>0.36400462962962959</v>
      </c>
      <c r="P8" s="16">
        <v>43833.365497685183</v>
      </c>
      <c r="Q8" s="11" t="s">
        <v>37</v>
      </c>
      <c r="R8" s="17" t="s">
        <v>40</v>
      </c>
      <c r="S8" s="11" t="s">
        <v>39</v>
      </c>
      <c r="T8" s="17" t="s">
        <v>40</v>
      </c>
      <c r="U8" s="11" t="s">
        <v>37</v>
      </c>
      <c r="V8" s="17">
        <v>1.3888888934161514E-3</v>
      </c>
      <c r="W8" s="11" t="s">
        <v>37</v>
      </c>
      <c r="Y8" s="17" t="str">
        <f>TablaIncidentes[[#This Row],[Tiempo Total Gestión]]</f>
        <v>00:01</v>
      </c>
      <c r="Z8" s="11">
        <f t="shared" si="0"/>
        <v>0</v>
      </c>
      <c r="AA8" s="11">
        <f t="shared" si="1"/>
        <v>1</v>
      </c>
      <c r="AB8" s="11">
        <f>IF(TablaIncidentes[[#This Row],[Prioridad*]]="Baja",(Z8-24)*60+AA8,IF(TablaIncidentes[[#This Row],[Prioridad*]]="Media",(Z8-4)*60+AA8,IF(TablaIncidentes[[#This Row],[Prioridad*]]="Alta",(Z8-2)*60+AA8)))</f>
        <v>-119</v>
      </c>
      <c r="AD8" s="17" t="str">
        <f>TablaIncidentes[[#This Row],[Tiempo Creación (HH:mm)]]</f>
        <v>00:01</v>
      </c>
      <c r="AE8" s="11">
        <f t="shared" si="2"/>
        <v>0</v>
      </c>
      <c r="AF8" s="11">
        <f t="shared" si="3"/>
        <v>1</v>
      </c>
      <c r="AG8" s="11">
        <f>IF(TablaIncidentes[[#This Row],[Prioridad*]]="Baja",((AE8*60)+AF8)-30,IF(TablaIncidentes[[#This Row],[Prioridad*]]="Media",((AE8*60)+AF8)-15,IF(TablaIncidentes[[#This Row],[Prioridad*]]="Alta",((AE8*60)+AF8)-10)))</f>
        <v>-9</v>
      </c>
      <c r="AI8" s="17">
        <f>TablaIncidentes[[#This Row],[Tiempo Avance Incidente]]</f>
        <v>1.3888888934161514E-3</v>
      </c>
      <c r="AJ8" s="11">
        <f t="shared" si="4"/>
        <v>0</v>
      </c>
      <c r="AK8" s="11">
        <f t="shared" si="5"/>
        <v>2</v>
      </c>
      <c r="AL8">
        <f>IF(TablaIncidentes[[#This Row],[Prioridad*]]="Baja",((AJ8*60)+AK8)-720,IF(TablaIncidentes[[#This Row],[Prioridad*]]="Media",((AJ8*60)+AK8)-120,IF(TablaIncidentes[[#This Row],[Prioridad*]]="Alta",((AJ8*60)+AK8)-60)))</f>
        <v>-58</v>
      </c>
      <c r="AN8" t="str">
        <f t="shared" si="6"/>
        <v>viernes</v>
      </c>
    </row>
    <row r="9" spans="1:40" x14ac:dyDescent="0.25">
      <c r="A9" s="10" t="s">
        <v>63</v>
      </c>
      <c r="B9" t="s">
        <v>64</v>
      </c>
      <c r="C9" t="s">
        <v>32</v>
      </c>
      <c r="D9" s="11" t="s">
        <v>33</v>
      </c>
      <c r="E9" t="s">
        <v>34</v>
      </c>
      <c r="F9" t="s">
        <v>35</v>
      </c>
      <c r="G9" t="s">
        <v>36</v>
      </c>
      <c r="J9" s="12">
        <v>43829</v>
      </c>
      <c r="K9" s="13">
        <v>0.39851851851851849</v>
      </c>
      <c r="L9" s="14">
        <v>43829</v>
      </c>
      <c r="M9" s="15">
        <v>0.40510416666666665</v>
      </c>
      <c r="N9" s="12">
        <v>43832</v>
      </c>
      <c r="O9" s="13">
        <v>0.34290509259259255</v>
      </c>
      <c r="P9" s="16">
        <v>43833.365497685183</v>
      </c>
      <c r="Q9" s="11" t="s">
        <v>37</v>
      </c>
      <c r="R9" s="17" t="s">
        <v>65</v>
      </c>
      <c r="S9" s="11" t="s">
        <v>59</v>
      </c>
      <c r="T9" s="17" t="s">
        <v>66</v>
      </c>
      <c r="U9" s="11" t="s">
        <v>37</v>
      </c>
      <c r="V9" s="17">
        <v>3.2060185185400769E-3</v>
      </c>
      <c r="W9" s="11" t="s">
        <v>37</v>
      </c>
      <c r="Y9" s="17" t="str">
        <f>TablaIncidentes[[#This Row],[Tiempo Total Gestión]]</f>
        <v>01:46</v>
      </c>
      <c r="Z9" s="11">
        <f t="shared" si="0"/>
        <v>1</v>
      </c>
      <c r="AA9" s="11">
        <f t="shared" si="1"/>
        <v>46</v>
      </c>
      <c r="AB9" s="11">
        <f>IF(TablaIncidentes[[#This Row],[Prioridad*]]="Baja",(Z9-24)*60+AA9,IF(TablaIncidentes[[#This Row],[Prioridad*]]="Media",(Z9-4)*60+AA9,IF(TablaIncidentes[[#This Row],[Prioridad*]]="Alta",(Z9-2)*60+AA9)))</f>
        <v>-14</v>
      </c>
      <c r="AD9" s="17" t="str">
        <f>TablaIncidentes[[#This Row],[Tiempo Creación (HH:mm)]]</f>
        <v>00:09</v>
      </c>
      <c r="AE9" s="11">
        <f t="shared" si="2"/>
        <v>0</v>
      </c>
      <c r="AF9" s="11">
        <f t="shared" si="3"/>
        <v>9</v>
      </c>
      <c r="AG9" s="11">
        <f>IF(TablaIncidentes[[#This Row],[Prioridad*]]="Baja",((AE9*60)+AF9)-30,IF(TablaIncidentes[[#This Row],[Prioridad*]]="Media",((AE9*60)+AF9)-15,IF(TablaIncidentes[[#This Row],[Prioridad*]]="Alta",((AE9*60)+AF9)-10)))</f>
        <v>-1</v>
      </c>
      <c r="AI9" s="17">
        <f>TablaIncidentes[[#This Row],[Tiempo Avance Incidente]]</f>
        <v>3.2060185185400769E-3</v>
      </c>
      <c r="AJ9" s="11">
        <f t="shared" si="4"/>
        <v>0</v>
      </c>
      <c r="AK9" s="11">
        <f t="shared" si="5"/>
        <v>4</v>
      </c>
      <c r="AL9">
        <f>IF(TablaIncidentes[[#This Row],[Prioridad*]]="Baja",((AJ9*60)+AK9)-720,IF(TablaIncidentes[[#This Row],[Prioridad*]]="Media",((AJ9*60)+AK9)-120,IF(TablaIncidentes[[#This Row],[Prioridad*]]="Alta",((AJ9*60)+AK9)-60)))</f>
        <v>-56</v>
      </c>
      <c r="AN9" t="str">
        <f t="shared" si="6"/>
        <v>lunes</v>
      </c>
    </row>
    <row r="10" spans="1:40" x14ac:dyDescent="0.25">
      <c r="A10" s="10" t="s">
        <v>67</v>
      </c>
      <c r="B10" t="s">
        <v>68</v>
      </c>
      <c r="C10" t="s">
        <v>32</v>
      </c>
      <c r="D10" s="11" t="s">
        <v>33</v>
      </c>
      <c r="E10" t="s">
        <v>34</v>
      </c>
      <c r="F10" t="s">
        <v>35</v>
      </c>
      <c r="G10" t="s">
        <v>36</v>
      </c>
      <c r="J10" s="12">
        <v>43829</v>
      </c>
      <c r="K10" s="13">
        <v>0.41060185185185188</v>
      </c>
      <c r="L10" s="14">
        <v>43829</v>
      </c>
      <c r="M10" s="15">
        <v>0.41153935185185181</v>
      </c>
      <c r="N10" s="12">
        <v>43832</v>
      </c>
      <c r="O10" s="13">
        <v>0.34869212962962964</v>
      </c>
      <c r="P10" s="16">
        <v>43833.365497685183</v>
      </c>
      <c r="Q10" s="11" t="s">
        <v>37</v>
      </c>
      <c r="R10" s="17" t="s">
        <v>69</v>
      </c>
      <c r="S10" s="11" t="s">
        <v>39</v>
      </c>
      <c r="T10" s="17" t="s">
        <v>40</v>
      </c>
      <c r="U10" s="11" t="s">
        <v>37</v>
      </c>
      <c r="V10" s="17">
        <v>7.4074073927477002E-4</v>
      </c>
      <c r="W10" s="11" t="s">
        <v>37</v>
      </c>
      <c r="Y10" s="17" t="str">
        <f>TablaIncidentes[[#This Row],[Tiempo Total Gestión]]</f>
        <v>00:05</v>
      </c>
      <c r="Z10" s="11">
        <f t="shared" si="0"/>
        <v>0</v>
      </c>
      <c r="AA10" s="11">
        <f t="shared" si="1"/>
        <v>5</v>
      </c>
      <c r="AB10" s="11">
        <f>IF(TablaIncidentes[[#This Row],[Prioridad*]]="Baja",(Z10-24)*60+AA10,IF(TablaIncidentes[[#This Row],[Prioridad*]]="Media",(Z10-4)*60+AA10,IF(TablaIncidentes[[#This Row],[Prioridad*]]="Alta",(Z10-2)*60+AA10)))</f>
        <v>-115</v>
      </c>
      <c r="AD10" s="17" t="str">
        <f>TablaIncidentes[[#This Row],[Tiempo Creación (HH:mm)]]</f>
        <v>00:01</v>
      </c>
      <c r="AE10" s="11">
        <f t="shared" si="2"/>
        <v>0</v>
      </c>
      <c r="AF10" s="11">
        <f t="shared" si="3"/>
        <v>1</v>
      </c>
      <c r="AG10" s="11">
        <f>IF(TablaIncidentes[[#This Row],[Prioridad*]]="Baja",((AE10*60)+AF10)-30,IF(TablaIncidentes[[#This Row],[Prioridad*]]="Media",((AE10*60)+AF10)-15,IF(TablaIncidentes[[#This Row],[Prioridad*]]="Alta",((AE10*60)+AF10)-10)))</f>
        <v>-9</v>
      </c>
      <c r="AI10" s="17">
        <f>TablaIncidentes[[#This Row],[Tiempo Avance Incidente]]</f>
        <v>7.4074073927477002E-4</v>
      </c>
      <c r="AJ10" s="11">
        <f t="shared" si="4"/>
        <v>0</v>
      </c>
      <c r="AK10" s="11">
        <f t="shared" si="5"/>
        <v>1</v>
      </c>
      <c r="AL10">
        <f>IF(TablaIncidentes[[#This Row],[Prioridad*]]="Baja",((AJ10*60)+AK10)-720,IF(TablaIncidentes[[#This Row],[Prioridad*]]="Media",((AJ10*60)+AK10)-120,IF(TablaIncidentes[[#This Row],[Prioridad*]]="Alta",((AJ10*60)+AK10)-60)))</f>
        <v>-59</v>
      </c>
      <c r="AN10" t="str">
        <f t="shared" si="6"/>
        <v>lunes</v>
      </c>
    </row>
    <row r="11" spans="1:40" x14ac:dyDescent="0.25">
      <c r="A11" s="10" t="s">
        <v>70</v>
      </c>
      <c r="B11" t="s">
        <v>71</v>
      </c>
      <c r="C11" t="s">
        <v>32</v>
      </c>
      <c r="D11" s="11" t="s">
        <v>33</v>
      </c>
      <c r="E11" t="s">
        <v>34</v>
      </c>
      <c r="F11" t="s">
        <v>35</v>
      </c>
      <c r="G11" t="s">
        <v>36</v>
      </c>
      <c r="J11" s="12">
        <v>43829</v>
      </c>
      <c r="K11" s="13">
        <v>0.4166435185185185</v>
      </c>
      <c r="L11" s="14">
        <v>43829</v>
      </c>
      <c r="M11" s="15">
        <v>0.41765046296296293</v>
      </c>
      <c r="N11" s="12">
        <v>43833</v>
      </c>
      <c r="O11" s="13">
        <v>0.42569444444444443</v>
      </c>
      <c r="P11" s="16">
        <v>43834.431041666663</v>
      </c>
      <c r="Q11" s="11" t="s">
        <v>37</v>
      </c>
      <c r="R11" s="17" t="s">
        <v>72</v>
      </c>
      <c r="S11" s="11" t="s">
        <v>39</v>
      </c>
      <c r="T11" s="17" t="s">
        <v>40</v>
      </c>
      <c r="U11" s="11" t="s">
        <v>37</v>
      </c>
      <c r="V11" s="17">
        <v>6.2500000058207661E-4</v>
      </c>
      <c r="W11" s="11" t="s">
        <v>37</v>
      </c>
      <c r="Y11" s="17" t="str">
        <f>TablaIncidentes[[#This Row],[Tiempo Total Gestión]]</f>
        <v>00:51</v>
      </c>
      <c r="Z11" s="11">
        <f t="shared" si="0"/>
        <v>0</v>
      </c>
      <c r="AA11" s="11">
        <f t="shared" si="1"/>
        <v>51</v>
      </c>
      <c r="AB11" s="11">
        <f>IF(TablaIncidentes[[#This Row],[Prioridad*]]="Baja",(Z11-24)*60+AA11,IF(TablaIncidentes[[#This Row],[Prioridad*]]="Media",(Z11-4)*60+AA11,IF(TablaIncidentes[[#This Row],[Prioridad*]]="Alta",(Z11-2)*60+AA11)))</f>
        <v>-69</v>
      </c>
      <c r="AD11" s="17" t="str">
        <f>TablaIncidentes[[#This Row],[Tiempo Creación (HH:mm)]]</f>
        <v>00:01</v>
      </c>
      <c r="AE11" s="11">
        <f t="shared" si="2"/>
        <v>0</v>
      </c>
      <c r="AF11" s="11">
        <f t="shared" si="3"/>
        <v>1</v>
      </c>
      <c r="AG11" s="11">
        <f>IF(TablaIncidentes[[#This Row],[Prioridad*]]="Baja",((AE11*60)+AF11)-30,IF(TablaIncidentes[[#This Row],[Prioridad*]]="Media",((AE11*60)+AF11)-15,IF(TablaIncidentes[[#This Row],[Prioridad*]]="Alta",((AE11*60)+AF11)-10)))</f>
        <v>-9</v>
      </c>
      <c r="AI11" s="17">
        <f>TablaIncidentes[[#This Row],[Tiempo Avance Incidente]]</f>
        <v>6.2500000058207661E-4</v>
      </c>
      <c r="AJ11" s="11">
        <f t="shared" si="4"/>
        <v>0</v>
      </c>
      <c r="AK11" s="11">
        <f t="shared" si="5"/>
        <v>0</v>
      </c>
      <c r="AL11">
        <f>IF(TablaIncidentes[[#This Row],[Prioridad*]]="Baja",((AJ11*60)+AK11)-720,IF(TablaIncidentes[[#This Row],[Prioridad*]]="Media",((AJ11*60)+AK11)-120,IF(TablaIncidentes[[#This Row],[Prioridad*]]="Alta",((AJ11*60)+AK11)-60)))</f>
        <v>-60</v>
      </c>
      <c r="AN11" t="str">
        <f t="shared" si="6"/>
        <v>lunes</v>
      </c>
    </row>
    <row r="12" spans="1:40" x14ac:dyDescent="0.25">
      <c r="A12" s="10" t="s">
        <v>73</v>
      </c>
      <c r="B12" t="s">
        <v>74</v>
      </c>
      <c r="C12" t="s">
        <v>32</v>
      </c>
      <c r="D12" s="11" t="s">
        <v>33</v>
      </c>
      <c r="E12" t="s">
        <v>34</v>
      </c>
      <c r="F12" t="s">
        <v>51</v>
      </c>
      <c r="G12" t="s">
        <v>75</v>
      </c>
      <c r="J12" s="12">
        <v>43829</v>
      </c>
      <c r="K12" s="13">
        <v>0.42821759259259262</v>
      </c>
      <c r="L12" s="14">
        <v>43829</v>
      </c>
      <c r="M12" s="15">
        <v>0.42928240740740736</v>
      </c>
      <c r="N12" s="12">
        <v>43830</v>
      </c>
      <c r="O12" s="13">
        <v>0.34953703703703703</v>
      </c>
      <c r="P12" s="16">
        <v>43831.416666666664</v>
      </c>
      <c r="Q12" s="11" t="s">
        <v>37</v>
      </c>
      <c r="R12" s="17" t="s">
        <v>40</v>
      </c>
      <c r="S12" s="11" t="s">
        <v>39</v>
      </c>
      <c r="T12" s="17" t="s">
        <v>40</v>
      </c>
      <c r="U12" s="11" t="s">
        <v>37</v>
      </c>
      <c r="V12" s="17">
        <v>7.5231481605442241E-4</v>
      </c>
      <c r="W12" s="11" t="s">
        <v>37</v>
      </c>
      <c r="Y12" s="17" t="str">
        <f>TablaIncidentes[[#This Row],[Tiempo Total Gestión]]</f>
        <v>00:01</v>
      </c>
      <c r="Z12" s="11">
        <f t="shared" si="0"/>
        <v>0</v>
      </c>
      <c r="AA12" s="11">
        <f t="shared" si="1"/>
        <v>1</v>
      </c>
      <c r="AB12" s="11">
        <f>IF(TablaIncidentes[[#This Row],[Prioridad*]]="Baja",(Z12-24)*60+AA12,IF(TablaIncidentes[[#This Row],[Prioridad*]]="Media",(Z12-4)*60+AA12,IF(TablaIncidentes[[#This Row],[Prioridad*]]="Alta",(Z12-2)*60+AA12)))</f>
        <v>-119</v>
      </c>
      <c r="AD12" s="17" t="str">
        <f>TablaIncidentes[[#This Row],[Tiempo Creación (HH:mm)]]</f>
        <v>00:01</v>
      </c>
      <c r="AE12" s="11">
        <f t="shared" si="2"/>
        <v>0</v>
      </c>
      <c r="AF12" s="11">
        <f t="shared" si="3"/>
        <v>1</v>
      </c>
      <c r="AG12" s="11">
        <f>IF(TablaIncidentes[[#This Row],[Prioridad*]]="Baja",((AE12*60)+AF12)-30,IF(TablaIncidentes[[#This Row],[Prioridad*]]="Media",((AE12*60)+AF12)-15,IF(TablaIncidentes[[#This Row],[Prioridad*]]="Alta",((AE12*60)+AF12)-10)))</f>
        <v>-9</v>
      </c>
      <c r="AI12" s="17">
        <f>TablaIncidentes[[#This Row],[Tiempo Avance Incidente]]</f>
        <v>7.5231481605442241E-4</v>
      </c>
      <c r="AJ12" s="11">
        <f t="shared" si="4"/>
        <v>0</v>
      </c>
      <c r="AK12" s="11">
        <f t="shared" si="5"/>
        <v>1</v>
      </c>
      <c r="AL12">
        <f>IF(TablaIncidentes[[#This Row],[Prioridad*]]="Baja",((AJ12*60)+AK12)-720,IF(TablaIncidentes[[#This Row],[Prioridad*]]="Media",((AJ12*60)+AK12)-120,IF(TablaIncidentes[[#This Row],[Prioridad*]]="Alta",((AJ12*60)+AK12)-60)))</f>
        <v>-59</v>
      </c>
      <c r="AN12" t="str">
        <f t="shared" si="6"/>
        <v>lunes</v>
      </c>
    </row>
    <row r="13" spans="1:40" x14ac:dyDescent="0.25">
      <c r="A13" s="10" t="s">
        <v>76</v>
      </c>
      <c r="B13" t="s">
        <v>77</v>
      </c>
      <c r="C13" t="s">
        <v>32</v>
      </c>
      <c r="D13" s="11" t="s">
        <v>33</v>
      </c>
      <c r="E13" t="s">
        <v>34</v>
      </c>
      <c r="F13" t="s">
        <v>51</v>
      </c>
      <c r="G13" t="s">
        <v>62</v>
      </c>
      <c r="J13" s="12">
        <v>43829</v>
      </c>
      <c r="K13" s="13">
        <v>0.46202546296296299</v>
      </c>
      <c r="L13" s="14">
        <v>43829</v>
      </c>
      <c r="M13" s="15">
        <v>0.46284722222222219</v>
      </c>
      <c r="N13" s="12">
        <v>43832</v>
      </c>
      <c r="O13" s="13">
        <v>0.40462962962962962</v>
      </c>
      <c r="P13" s="16">
        <v>43833.442627314813</v>
      </c>
      <c r="Q13" s="11" t="s">
        <v>37</v>
      </c>
      <c r="R13" s="17" t="s">
        <v>40</v>
      </c>
      <c r="S13" s="11" t="s">
        <v>39</v>
      </c>
      <c r="T13" s="17" t="s">
        <v>40</v>
      </c>
      <c r="U13" s="11" t="s">
        <v>37</v>
      </c>
      <c r="V13" s="17">
        <v>5.671296312357299E-4</v>
      </c>
      <c r="W13" s="11" t="s">
        <v>37</v>
      </c>
      <c r="Y13" s="17" t="str">
        <f>TablaIncidentes[[#This Row],[Tiempo Total Gestión]]</f>
        <v>00:01</v>
      </c>
      <c r="Z13" s="11">
        <f t="shared" si="0"/>
        <v>0</v>
      </c>
      <c r="AA13" s="11">
        <f t="shared" si="1"/>
        <v>1</v>
      </c>
      <c r="AB13" s="11">
        <f>IF(TablaIncidentes[[#This Row],[Prioridad*]]="Baja",(Z13-24)*60+AA13,IF(TablaIncidentes[[#This Row],[Prioridad*]]="Media",(Z13-4)*60+AA13,IF(TablaIncidentes[[#This Row],[Prioridad*]]="Alta",(Z13-2)*60+AA13)))</f>
        <v>-119</v>
      </c>
      <c r="AD13" s="17" t="str">
        <f>TablaIncidentes[[#This Row],[Tiempo Creación (HH:mm)]]</f>
        <v>00:01</v>
      </c>
      <c r="AE13" s="11">
        <f t="shared" si="2"/>
        <v>0</v>
      </c>
      <c r="AF13" s="11">
        <f t="shared" si="3"/>
        <v>1</v>
      </c>
      <c r="AG13" s="11">
        <f>IF(TablaIncidentes[[#This Row],[Prioridad*]]="Baja",((AE13*60)+AF13)-30,IF(TablaIncidentes[[#This Row],[Prioridad*]]="Media",((AE13*60)+AF13)-15,IF(TablaIncidentes[[#This Row],[Prioridad*]]="Alta",((AE13*60)+AF13)-10)))</f>
        <v>-9</v>
      </c>
      <c r="AI13" s="17">
        <f>TablaIncidentes[[#This Row],[Tiempo Avance Incidente]]</f>
        <v>5.671296312357299E-4</v>
      </c>
      <c r="AJ13" s="11">
        <f t="shared" si="4"/>
        <v>0</v>
      </c>
      <c r="AK13" s="11">
        <f t="shared" si="5"/>
        <v>0</v>
      </c>
      <c r="AL13">
        <f>IF(TablaIncidentes[[#This Row],[Prioridad*]]="Baja",((AJ13*60)+AK13)-720,IF(TablaIncidentes[[#This Row],[Prioridad*]]="Media",((AJ13*60)+AK13)-120,IF(TablaIncidentes[[#This Row],[Prioridad*]]="Alta",((AJ13*60)+AK13)-60)))</f>
        <v>-60</v>
      </c>
      <c r="AN13" t="str">
        <f t="shared" si="6"/>
        <v>lunes</v>
      </c>
    </row>
    <row r="14" spans="1:40" x14ac:dyDescent="0.25">
      <c r="A14" s="10" t="s">
        <v>78</v>
      </c>
      <c r="B14" t="s">
        <v>79</v>
      </c>
      <c r="C14" t="s">
        <v>32</v>
      </c>
      <c r="D14" s="11" t="s">
        <v>33</v>
      </c>
      <c r="E14" t="s">
        <v>34</v>
      </c>
      <c r="F14" t="s">
        <v>51</v>
      </c>
      <c r="G14" t="s">
        <v>75</v>
      </c>
      <c r="J14" s="12">
        <v>43829</v>
      </c>
      <c r="K14" s="13">
        <v>0.46797453703703701</v>
      </c>
      <c r="L14" s="14">
        <v>43829</v>
      </c>
      <c r="M14" s="15">
        <v>0.4689814814814815</v>
      </c>
      <c r="N14" s="12">
        <v>43838</v>
      </c>
      <c r="O14" s="13">
        <v>0.73758101851851843</v>
      </c>
      <c r="P14" s="16">
        <v>43839.761354166665</v>
      </c>
      <c r="Q14" s="11" t="s">
        <v>37</v>
      </c>
      <c r="R14" s="17" t="s">
        <v>66</v>
      </c>
      <c r="S14" s="11" t="s">
        <v>39</v>
      </c>
      <c r="T14" s="17" t="s">
        <v>40</v>
      </c>
      <c r="U14" s="11" t="s">
        <v>37</v>
      </c>
      <c r="V14" s="17">
        <v>6.7129629314877093E-4</v>
      </c>
      <c r="W14" s="11" t="s">
        <v>37</v>
      </c>
      <c r="Y14" s="17" t="str">
        <f>TablaIncidentes[[#This Row],[Tiempo Total Gestión]]</f>
        <v>00:09</v>
      </c>
      <c r="Z14" s="11">
        <f t="shared" si="0"/>
        <v>0</v>
      </c>
      <c r="AA14" s="11">
        <f t="shared" si="1"/>
        <v>9</v>
      </c>
      <c r="AB14" s="11">
        <f>IF(TablaIncidentes[[#This Row],[Prioridad*]]="Baja",(Z14-24)*60+AA14,IF(TablaIncidentes[[#This Row],[Prioridad*]]="Media",(Z14-4)*60+AA14,IF(TablaIncidentes[[#This Row],[Prioridad*]]="Alta",(Z14-2)*60+AA14)))</f>
        <v>-111</v>
      </c>
      <c r="AD14" s="17" t="str">
        <f>TablaIncidentes[[#This Row],[Tiempo Creación (HH:mm)]]</f>
        <v>00:01</v>
      </c>
      <c r="AE14" s="11">
        <f t="shared" si="2"/>
        <v>0</v>
      </c>
      <c r="AF14" s="11">
        <f t="shared" si="3"/>
        <v>1</v>
      </c>
      <c r="AG14" s="11">
        <f>IF(TablaIncidentes[[#This Row],[Prioridad*]]="Baja",((AE14*60)+AF14)-30,IF(TablaIncidentes[[#This Row],[Prioridad*]]="Media",((AE14*60)+AF14)-15,IF(TablaIncidentes[[#This Row],[Prioridad*]]="Alta",((AE14*60)+AF14)-10)))</f>
        <v>-9</v>
      </c>
      <c r="AI14" s="17">
        <f>TablaIncidentes[[#This Row],[Tiempo Avance Incidente]]</f>
        <v>6.7129629314877093E-4</v>
      </c>
      <c r="AJ14" s="11">
        <f t="shared" si="4"/>
        <v>0</v>
      </c>
      <c r="AK14" s="11">
        <f t="shared" si="5"/>
        <v>0</v>
      </c>
      <c r="AL14">
        <f>IF(TablaIncidentes[[#This Row],[Prioridad*]]="Baja",((AJ14*60)+AK14)-720,IF(TablaIncidentes[[#This Row],[Prioridad*]]="Media",((AJ14*60)+AK14)-120,IF(TablaIncidentes[[#This Row],[Prioridad*]]="Alta",((AJ14*60)+AK14)-60)))</f>
        <v>-60</v>
      </c>
      <c r="AN14" t="str">
        <f t="shared" si="6"/>
        <v>lunes</v>
      </c>
    </row>
    <row r="15" spans="1:40" x14ac:dyDescent="0.25">
      <c r="A15" s="10" t="s">
        <v>80</v>
      </c>
      <c r="B15" t="s">
        <v>81</v>
      </c>
      <c r="C15" t="s">
        <v>32</v>
      </c>
      <c r="D15" s="11" t="s">
        <v>33</v>
      </c>
      <c r="E15" t="s">
        <v>34</v>
      </c>
      <c r="F15" t="s">
        <v>51</v>
      </c>
      <c r="G15" t="s">
        <v>62</v>
      </c>
      <c r="J15" s="12">
        <v>43829</v>
      </c>
      <c r="K15" s="13">
        <v>0.484375</v>
      </c>
      <c r="L15" s="14">
        <v>43829</v>
      </c>
      <c r="M15" s="15">
        <v>0.48627314814814815</v>
      </c>
      <c r="N15" s="12">
        <v>43829</v>
      </c>
      <c r="O15" s="13">
        <v>0.97157407407407403</v>
      </c>
      <c r="P15" s="16">
        <v>43831</v>
      </c>
      <c r="Q15" s="11" t="s">
        <v>37</v>
      </c>
      <c r="R15" s="17" t="s">
        <v>48</v>
      </c>
      <c r="S15" s="11" t="s">
        <v>39</v>
      </c>
      <c r="T15" s="17" t="s">
        <v>48</v>
      </c>
      <c r="U15" s="11" t="s">
        <v>37</v>
      </c>
      <c r="V15" s="17">
        <v>9.1435185458976775E-4</v>
      </c>
      <c r="W15" s="11" t="s">
        <v>37</v>
      </c>
      <c r="Y15" s="17" t="str">
        <f>TablaIncidentes[[#This Row],[Tiempo Total Gestión]]</f>
        <v>00:02</v>
      </c>
      <c r="Z15" s="11">
        <f t="shared" si="0"/>
        <v>0</v>
      </c>
      <c r="AA15" s="11">
        <f t="shared" si="1"/>
        <v>2</v>
      </c>
      <c r="AB15" s="11">
        <f>IF(TablaIncidentes[[#This Row],[Prioridad*]]="Baja",(Z15-24)*60+AA15,IF(TablaIncidentes[[#This Row],[Prioridad*]]="Media",(Z15-4)*60+AA15,IF(TablaIncidentes[[#This Row],[Prioridad*]]="Alta",(Z15-2)*60+AA15)))</f>
        <v>-118</v>
      </c>
      <c r="AD15" s="17" t="str">
        <f>TablaIncidentes[[#This Row],[Tiempo Creación (HH:mm)]]</f>
        <v>00:02</v>
      </c>
      <c r="AE15" s="11">
        <f t="shared" si="2"/>
        <v>0</v>
      </c>
      <c r="AF15" s="11">
        <f t="shared" si="3"/>
        <v>2</v>
      </c>
      <c r="AG15" s="11">
        <f>IF(TablaIncidentes[[#This Row],[Prioridad*]]="Baja",((AE15*60)+AF15)-30,IF(TablaIncidentes[[#This Row],[Prioridad*]]="Media",((AE15*60)+AF15)-15,IF(TablaIncidentes[[#This Row],[Prioridad*]]="Alta",((AE15*60)+AF15)-10)))</f>
        <v>-8</v>
      </c>
      <c r="AI15" s="17">
        <f>TablaIncidentes[[#This Row],[Tiempo Avance Incidente]]</f>
        <v>9.1435185458976775E-4</v>
      </c>
      <c r="AJ15" s="11">
        <f t="shared" si="4"/>
        <v>0</v>
      </c>
      <c r="AK15" s="11">
        <f t="shared" si="5"/>
        <v>1</v>
      </c>
      <c r="AL15">
        <f>IF(TablaIncidentes[[#This Row],[Prioridad*]]="Baja",((AJ15*60)+AK15)-720,IF(TablaIncidentes[[#This Row],[Prioridad*]]="Media",((AJ15*60)+AK15)-120,IF(TablaIncidentes[[#This Row],[Prioridad*]]="Alta",((AJ15*60)+AK15)-60)))</f>
        <v>-59</v>
      </c>
      <c r="AN15" t="str">
        <f t="shared" si="6"/>
        <v>lunes</v>
      </c>
    </row>
    <row r="16" spans="1:40" x14ac:dyDescent="0.25">
      <c r="A16" s="10" t="s">
        <v>82</v>
      </c>
      <c r="B16" t="s">
        <v>83</v>
      </c>
      <c r="C16" t="s">
        <v>32</v>
      </c>
      <c r="D16" s="11" t="s">
        <v>33</v>
      </c>
      <c r="E16" t="s">
        <v>34</v>
      </c>
      <c r="F16" t="s">
        <v>35</v>
      </c>
      <c r="G16" t="s">
        <v>36</v>
      </c>
      <c r="J16" s="12">
        <v>43829</v>
      </c>
      <c r="K16" s="13">
        <v>0.46459490740740739</v>
      </c>
      <c r="L16" s="14">
        <v>43829</v>
      </c>
      <c r="M16" s="15">
        <v>0.46569444444444441</v>
      </c>
      <c r="N16" s="12">
        <v>43830</v>
      </c>
      <c r="O16" s="13">
        <v>0.48745370370370367</v>
      </c>
      <c r="P16" s="16">
        <v>43831.518020833333</v>
      </c>
      <c r="Q16" s="11" t="s">
        <v>37</v>
      </c>
      <c r="R16" s="17" t="s">
        <v>84</v>
      </c>
      <c r="S16" s="11" t="s">
        <v>39</v>
      </c>
      <c r="T16" s="17" t="s">
        <v>40</v>
      </c>
      <c r="U16" s="11" t="s">
        <v>37</v>
      </c>
      <c r="V16" s="17">
        <v>8.1018518540076911E-4</v>
      </c>
      <c r="W16" s="11" t="s">
        <v>37</v>
      </c>
      <c r="Y16" s="17" t="str">
        <f>TablaIncidentes[[#This Row],[Tiempo Total Gestión]]</f>
        <v>00:14</v>
      </c>
      <c r="Z16" s="11">
        <f t="shared" si="0"/>
        <v>0</v>
      </c>
      <c r="AA16" s="11">
        <f t="shared" si="1"/>
        <v>14</v>
      </c>
      <c r="AB16" s="11">
        <f>IF(TablaIncidentes[[#This Row],[Prioridad*]]="Baja",(Z16-24)*60+AA16,IF(TablaIncidentes[[#This Row],[Prioridad*]]="Media",(Z16-4)*60+AA16,IF(TablaIncidentes[[#This Row],[Prioridad*]]="Alta",(Z16-2)*60+AA16)))</f>
        <v>-106</v>
      </c>
      <c r="AD16" s="17" t="str">
        <f>TablaIncidentes[[#This Row],[Tiempo Creación (HH:mm)]]</f>
        <v>00:01</v>
      </c>
      <c r="AE16" s="11">
        <f t="shared" si="2"/>
        <v>0</v>
      </c>
      <c r="AF16" s="11">
        <f t="shared" si="3"/>
        <v>1</v>
      </c>
      <c r="AG16" s="11">
        <f>IF(TablaIncidentes[[#This Row],[Prioridad*]]="Baja",((AE16*60)+AF16)-30,IF(TablaIncidentes[[#This Row],[Prioridad*]]="Media",((AE16*60)+AF16)-15,IF(TablaIncidentes[[#This Row],[Prioridad*]]="Alta",((AE16*60)+AF16)-10)))</f>
        <v>-9</v>
      </c>
      <c r="AI16" s="17">
        <f>TablaIncidentes[[#This Row],[Tiempo Avance Incidente]]</f>
        <v>8.1018518540076911E-4</v>
      </c>
      <c r="AJ16" s="11">
        <f t="shared" si="4"/>
        <v>0</v>
      </c>
      <c r="AK16" s="11">
        <f t="shared" si="5"/>
        <v>1</v>
      </c>
      <c r="AL16">
        <f>IF(TablaIncidentes[[#This Row],[Prioridad*]]="Baja",((AJ16*60)+AK16)-720,IF(TablaIncidentes[[#This Row],[Prioridad*]]="Media",((AJ16*60)+AK16)-120,IF(TablaIncidentes[[#This Row],[Prioridad*]]="Alta",((AJ16*60)+AK16)-60)))</f>
        <v>-59</v>
      </c>
      <c r="AN16" t="str">
        <f t="shared" si="6"/>
        <v>lunes</v>
      </c>
    </row>
    <row r="17" spans="1:40" x14ac:dyDescent="0.25">
      <c r="A17" s="10" t="s">
        <v>85</v>
      </c>
      <c r="B17" t="s">
        <v>86</v>
      </c>
      <c r="C17" t="s">
        <v>32</v>
      </c>
      <c r="D17" s="11" t="s">
        <v>33</v>
      </c>
      <c r="E17" t="s">
        <v>34</v>
      </c>
      <c r="F17" t="s">
        <v>51</v>
      </c>
      <c r="G17" t="s">
        <v>62</v>
      </c>
      <c r="J17" s="12">
        <v>43829</v>
      </c>
      <c r="K17" s="13">
        <v>0.47357638888888887</v>
      </c>
      <c r="L17" s="14">
        <v>43829</v>
      </c>
      <c r="M17" s="15">
        <v>0.47447916666666662</v>
      </c>
      <c r="N17" s="12">
        <v>43832</v>
      </c>
      <c r="O17" s="13">
        <v>0.34734953703703703</v>
      </c>
      <c r="P17" s="16">
        <v>43833.365497685183</v>
      </c>
      <c r="Q17" s="11" t="s">
        <v>37</v>
      </c>
      <c r="R17" s="17" t="s">
        <v>40</v>
      </c>
      <c r="S17" s="11" t="s">
        <v>39</v>
      </c>
      <c r="T17" s="17" t="s">
        <v>40</v>
      </c>
      <c r="U17" s="11" t="s">
        <v>37</v>
      </c>
      <c r="V17" s="17">
        <v>7.0601851621177047E-4</v>
      </c>
      <c r="W17" s="11" t="s">
        <v>37</v>
      </c>
      <c r="Y17" s="17" t="str">
        <f>TablaIncidentes[[#This Row],[Tiempo Total Gestión]]</f>
        <v>00:01</v>
      </c>
      <c r="Z17" s="11">
        <f t="shared" si="0"/>
        <v>0</v>
      </c>
      <c r="AA17" s="11">
        <f t="shared" si="1"/>
        <v>1</v>
      </c>
      <c r="AB17" s="11">
        <f>IF(TablaIncidentes[[#This Row],[Prioridad*]]="Baja",(Z17-24)*60+AA17,IF(TablaIncidentes[[#This Row],[Prioridad*]]="Media",(Z17-4)*60+AA17,IF(TablaIncidentes[[#This Row],[Prioridad*]]="Alta",(Z17-2)*60+AA17)))</f>
        <v>-119</v>
      </c>
      <c r="AD17" s="17" t="str">
        <f>TablaIncidentes[[#This Row],[Tiempo Creación (HH:mm)]]</f>
        <v>00:01</v>
      </c>
      <c r="AE17" s="11">
        <f t="shared" si="2"/>
        <v>0</v>
      </c>
      <c r="AF17" s="11">
        <f t="shared" si="3"/>
        <v>1</v>
      </c>
      <c r="AG17" s="11">
        <f>IF(TablaIncidentes[[#This Row],[Prioridad*]]="Baja",((AE17*60)+AF17)-30,IF(TablaIncidentes[[#This Row],[Prioridad*]]="Media",((AE17*60)+AF17)-15,IF(TablaIncidentes[[#This Row],[Prioridad*]]="Alta",((AE17*60)+AF17)-10)))</f>
        <v>-9</v>
      </c>
      <c r="AI17" s="17">
        <f>TablaIncidentes[[#This Row],[Tiempo Avance Incidente]]</f>
        <v>7.0601851621177047E-4</v>
      </c>
      <c r="AJ17" s="11">
        <f t="shared" si="4"/>
        <v>0</v>
      </c>
      <c r="AK17" s="11">
        <f t="shared" si="5"/>
        <v>1</v>
      </c>
      <c r="AL17">
        <f>IF(TablaIncidentes[[#This Row],[Prioridad*]]="Baja",((AJ17*60)+AK17)-720,IF(TablaIncidentes[[#This Row],[Prioridad*]]="Media",((AJ17*60)+AK17)-120,IF(TablaIncidentes[[#This Row],[Prioridad*]]="Alta",((AJ17*60)+AK17)-60)))</f>
        <v>-59</v>
      </c>
      <c r="AN17" t="str">
        <f t="shared" si="6"/>
        <v>lunes</v>
      </c>
    </row>
    <row r="18" spans="1:40" x14ac:dyDescent="0.25">
      <c r="A18" s="10" t="s">
        <v>87</v>
      </c>
      <c r="B18" t="s">
        <v>88</v>
      </c>
      <c r="C18" t="s">
        <v>32</v>
      </c>
      <c r="D18" s="11" t="s">
        <v>33</v>
      </c>
      <c r="E18" t="s">
        <v>34</v>
      </c>
      <c r="F18" t="s">
        <v>35</v>
      </c>
      <c r="G18" t="s">
        <v>36</v>
      </c>
      <c r="J18" s="12">
        <v>43829</v>
      </c>
      <c r="K18" s="13">
        <v>0.48001157407407408</v>
      </c>
      <c r="L18" s="14">
        <v>43829</v>
      </c>
      <c r="M18" s="15">
        <v>0.48093750000000002</v>
      </c>
      <c r="N18" s="12">
        <v>43832</v>
      </c>
      <c r="O18" s="13">
        <v>0.35288194444444443</v>
      </c>
      <c r="P18" s="16">
        <v>43833.365497685183</v>
      </c>
      <c r="Q18" s="11" t="s">
        <v>37</v>
      </c>
      <c r="R18" s="17" t="s">
        <v>47</v>
      </c>
      <c r="S18" s="11" t="s">
        <v>39</v>
      </c>
      <c r="T18" s="17" t="s">
        <v>40</v>
      </c>
      <c r="U18" s="11" t="s">
        <v>37</v>
      </c>
      <c r="V18" s="17">
        <v>7.0601852348772809E-4</v>
      </c>
      <c r="W18" s="11" t="s">
        <v>37</v>
      </c>
      <c r="Y18" s="17" t="str">
        <f>TablaIncidentes[[#This Row],[Tiempo Total Gestión]]</f>
        <v>00:47</v>
      </c>
      <c r="Z18" s="11">
        <f t="shared" si="0"/>
        <v>0</v>
      </c>
      <c r="AA18" s="11">
        <f t="shared" si="1"/>
        <v>47</v>
      </c>
      <c r="AB18" s="11">
        <f>IF(TablaIncidentes[[#This Row],[Prioridad*]]="Baja",(Z18-24)*60+AA18,IF(TablaIncidentes[[#This Row],[Prioridad*]]="Media",(Z18-4)*60+AA18,IF(TablaIncidentes[[#This Row],[Prioridad*]]="Alta",(Z18-2)*60+AA18)))</f>
        <v>-73</v>
      </c>
      <c r="AD18" s="17" t="str">
        <f>TablaIncidentes[[#This Row],[Tiempo Creación (HH:mm)]]</f>
        <v>00:01</v>
      </c>
      <c r="AE18" s="11">
        <f t="shared" si="2"/>
        <v>0</v>
      </c>
      <c r="AF18" s="11">
        <f t="shared" si="3"/>
        <v>1</v>
      </c>
      <c r="AG18" s="11">
        <f>IF(TablaIncidentes[[#This Row],[Prioridad*]]="Baja",((AE18*60)+AF18)-30,IF(TablaIncidentes[[#This Row],[Prioridad*]]="Media",((AE18*60)+AF18)-15,IF(TablaIncidentes[[#This Row],[Prioridad*]]="Alta",((AE18*60)+AF18)-10)))</f>
        <v>-9</v>
      </c>
      <c r="AI18" s="17">
        <f>TablaIncidentes[[#This Row],[Tiempo Avance Incidente]]</f>
        <v>7.0601852348772809E-4</v>
      </c>
      <c r="AJ18" s="11">
        <f t="shared" si="4"/>
        <v>0</v>
      </c>
      <c r="AK18" s="11">
        <f t="shared" si="5"/>
        <v>1</v>
      </c>
      <c r="AL18">
        <f>IF(TablaIncidentes[[#This Row],[Prioridad*]]="Baja",((AJ18*60)+AK18)-720,IF(TablaIncidentes[[#This Row],[Prioridad*]]="Media",((AJ18*60)+AK18)-120,IF(TablaIncidentes[[#This Row],[Prioridad*]]="Alta",((AJ18*60)+AK18)-60)))</f>
        <v>-59</v>
      </c>
      <c r="AN18" t="str">
        <f t="shared" si="6"/>
        <v>lunes</v>
      </c>
    </row>
    <row r="19" spans="1:40" x14ac:dyDescent="0.25">
      <c r="A19" s="10" t="s">
        <v>89</v>
      </c>
      <c r="B19" t="s">
        <v>90</v>
      </c>
      <c r="C19" t="s">
        <v>32</v>
      </c>
      <c r="D19" s="11" t="s">
        <v>33</v>
      </c>
      <c r="E19" t="s">
        <v>34</v>
      </c>
      <c r="F19" t="s">
        <v>51</v>
      </c>
      <c r="G19" t="s">
        <v>52</v>
      </c>
      <c r="J19" s="12">
        <v>43829</v>
      </c>
      <c r="K19" s="13">
        <v>0.60481481481481481</v>
      </c>
      <c r="L19" s="14">
        <v>43829</v>
      </c>
      <c r="M19" s="15">
        <v>0.60598379629629628</v>
      </c>
      <c r="N19" s="12">
        <v>43832</v>
      </c>
      <c r="O19" s="13">
        <v>0.36717592592592596</v>
      </c>
      <c r="P19" s="16">
        <v>43833.442627314813</v>
      </c>
      <c r="Q19" s="11" t="s">
        <v>37</v>
      </c>
      <c r="R19" s="17" t="s">
        <v>40</v>
      </c>
      <c r="S19" s="11" t="s">
        <v>91</v>
      </c>
      <c r="T19" s="17" t="s">
        <v>40</v>
      </c>
      <c r="U19" s="11" t="s">
        <v>37</v>
      </c>
      <c r="V19" s="17">
        <v>8.7962962425081059E-4</v>
      </c>
      <c r="W19" s="11" t="s">
        <v>37</v>
      </c>
      <c r="Y19" s="17" t="str">
        <f>TablaIncidentes[[#This Row],[Tiempo Total Gestión]]</f>
        <v>00:01</v>
      </c>
      <c r="Z19" s="11">
        <f t="shared" si="0"/>
        <v>0</v>
      </c>
      <c r="AA19" s="11">
        <f t="shared" si="1"/>
        <v>1</v>
      </c>
      <c r="AB19" s="11">
        <f>IF(TablaIncidentes[[#This Row],[Prioridad*]]="Baja",(Z19-24)*60+AA19,IF(TablaIncidentes[[#This Row],[Prioridad*]]="Media",(Z19-4)*60+AA19,IF(TablaIncidentes[[#This Row],[Prioridad*]]="Alta",(Z19-2)*60+AA19)))</f>
        <v>-119</v>
      </c>
      <c r="AD19" s="17" t="str">
        <f>TablaIncidentes[[#This Row],[Tiempo Creación (HH:mm)]]</f>
        <v>00:01</v>
      </c>
      <c r="AE19" s="11">
        <f t="shared" si="2"/>
        <v>0</v>
      </c>
      <c r="AF19" s="11">
        <f t="shared" si="3"/>
        <v>1</v>
      </c>
      <c r="AG19" s="11">
        <f>IF(TablaIncidentes[[#This Row],[Prioridad*]]="Baja",((AE19*60)+AF19)-30,IF(TablaIncidentes[[#This Row],[Prioridad*]]="Media",((AE19*60)+AF19)-15,IF(TablaIncidentes[[#This Row],[Prioridad*]]="Alta",((AE19*60)+AF19)-10)))</f>
        <v>-9</v>
      </c>
      <c r="AI19" s="17">
        <f>TablaIncidentes[[#This Row],[Tiempo Avance Incidente]]</f>
        <v>8.7962962425081059E-4</v>
      </c>
      <c r="AJ19" s="11">
        <f t="shared" si="4"/>
        <v>0</v>
      </c>
      <c r="AK19" s="11">
        <f t="shared" si="5"/>
        <v>1</v>
      </c>
      <c r="AL19">
        <f>IF(TablaIncidentes[[#This Row],[Prioridad*]]="Baja",((AJ19*60)+AK19)-720,IF(TablaIncidentes[[#This Row],[Prioridad*]]="Media",((AJ19*60)+AK19)-120,IF(TablaIncidentes[[#This Row],[Prioridad*]]="Alta",((AJ19*60)+AK19)-60)))</f>
        <v>-59</v>
      </c>
      <c r="AN19" t="str">
        <f t="shared" si="6"/>
        <v>lunes</v>
      </c>
    </row>
    <row r="20" spans="1:40" x14ac:dyDescent="0.25">
      <c r="A20" s="10" t="s">
        <v>92</v>
      </c>
      <c r="B20" t="s">
        <v>93</v>
      </c>
      <c r="C20" t="s">
        <v>32</v>
      </c>
      <c r="D20" s="11" t="s">
        <v>33</v>
      </c>
      <c r="E20" t="s">
        <v>34</v>
      </c>
      <c r="F20" t="s">
        <v>51</v>
      </c>
      <c r="G20" t="s">
        <v>75</v>
      </c>
      <c r="J20" s="12">
        <v>43829</v>
      </c>
      <c r="K20" s="13">
        <v>0.61365740740740737</v>
      </c>
      <c r="L20" s="14">
        <v>43829</v>
      </c>
      <c r="M20" s="15">
        <v>0.61528935185185185</v>
      </c>
      <c r="N20" s="12">
        <v>43829</v>
      </c>
      <c r="O20" s="13">
        <v>0.97399305555555549</v>
      </c>
      <c r="P20" s="16">
        <v>43831</v>
      </c>
      <c r="Q20" s="11" t="s">
        <v>37</v>
      </c>
      <c r="R20" s="17" t="s">
        <v>48</v>
      </c>
      <c r="S20" s="11" t="s">
        <v>39</v>
      </c>
      <c r="T20" s="17" t="s">
        <v>48</v>
      </c>
      <c r="U20" s="11" t="s">
        <v>37</v>
      </c>
      <c r="V20" s="17">
        <v>9.2592593136942014E-4</v>
      </c>
      <c r="W20" s="11" t="s">
        <v>37</v>
      </c>
      <c r="Y20" s="17" t="str">
        <f>TablaIncidentes[[#This Row],[Tiempo Total Gestión]]</f>
        <v>00:02</v>
      </c>
      <c r="Z20" s="11">
        <f t="shared" si="0"/>
        <v>0</v>
      </c>
      <c r="AA20" s="11">
        <f t="shared" si="1"/>
        <v>2</v>
      </c>
      <c r="AB20" s="11">
        <f>IF(TablaIncidentes[[#This Row],[Prioridad*]]="Baja",(Z20-24)*60+AA20,IF(TablaIncidentes[[#This Row],[Prioridad*]]="Media",(Z20-4)*60+AA20,IF(TablaIncidentes[[#This Row],[Prioridad*]]="Alta",(Z20-2)*60+AA20)))</f>
        <v>-118</v>
      </c>
      <c r="AD20" s="17" t="str">
        <f>TablaIncidentes[[#This Row],[Tiempo Creación (HH:mm)]]</f>
        <v>00:02</v>
      </c>
      <c r="AE20" s="11">
        <f t="shared" si="2"/>
        <v>0</v>
      </c>
      <c r="AF20" s="11">
        <f t="shared" si="3"/>
        <v>2</v>
      </c>
      <c r="AG20" s="11">
        <f>IF(TablaIncidentes[[#This Row],[Prioridad*]]="Baja",((AE20*60)+AF20)-30,IF(TablaIncidentes[[#This Row],[Prioridad*]]="Media",((AE20*60)+AF20)-15,IF(TablaIncidentes[[#This Row],[Prioridad*]]="Alta",((AE20*60)+AF20)-10)))</f>
        <v>-8</v>
      </c>
      <c r="AI20" s="17">
        <f>TablaIncidentes[[#This Row],[Tiempo Avance Incidente]]</f>
        <v>9.2592593136942014E-4</v>
      </c>
      <c r="AJ20" s="11">
        <f t="shared" si="4"/>
        <v>0</v>
      </c>
      <c r="AK20" s="11">
        <f t="shared" si="5"/>
        <v>1</v>
      </c>
      <c r="AL20">
        <f>IF(TablaIncidentes[[#This Row],[Prioridad*]]="Baja",((AJ20*60)+AK20)-720,IF(TablaIncidentes[[#This Row],[Prioridad*]]="Media",((AJ20*60)+AK20)-120,IF(TablaIncidentes[[#This Row],[Prioridad*]]="Alta",((AJ20*60)+AK20)-60)))</f>
        <v>-59</v>
      </c>
      <c r="AN20" t="str">
        <f t="shared" si="6"/>
        <v>lunes</v>
      </c>
    </row>
    <row r="21" spans="1:40" x14ac:dyDescent="0.25">
      <c r="A21" s="10" t="s">
        <v>94</v>
      </c>
      <c r="B21" t="s">
        <v>95</v>
      </c>
      <c r="C21" t="s">
        <v>32</v>
      </c>
      <c r="D21" s="11" t="s">
        <v>33</v>
      </c>
      <c r="E21" t="s">
        <v>34</v>
      </c>
      <c r="F21" t="s">
        <v>51</v>
      </c>
      <c r="G21" t="s">
        <v>52</v>
      </c>
      <c r="J21" s="12">
        <v>43829</v>
      </c>
      <c r="K21" s="13">
        <v>0.6743865740740741</v>
      </c>
      <c r="L21" s="14">
        <v>43829</v>
      </c>
      <c r="M21" s="15">
        <v>0.67640046296296286</v>
      </c>
      <c r="N21" s="12">
        <v>43830</v>
      </c>
      <c r="O21" s="13">
        <v>0.41093750000000001</v>
      </c>
      <c r="P21" s="16">
        <v>43831.416666666664</v>
      </c>
      <c r="Q21" s="11" t="s">
        <v>37</v>
      </c>
      <c r="R21" s="17" t="s">
        <v>48</v>
      </c>
      <c r="S21" s="11" t="s">
        <v>39</v>
      </c>
      <c r="T21" s="17" t="s">
        <v>48</v>
      </c>
      <c r="U21" s="11" t="s">
        <v>37</v>
      </c>
      <c r="V21" s="17">
        <v>8.4490740846376866E-4</v>
      </c>
      <c r="W21" s="11" t="s">
        <v>37</v>
      </c>
      <c r="Y21" s="17" t="str">
        <f>TablaIncidentes[[#This Row],[Tiempo Total Gestión]]</f>
        <v>00:02</v>
      </c>
      <c r="Z21" s="11">
        <f t="shared" si="0"/>
        <v>0</v>
      </c>
      <c r="AA21" s="11">
        <f t="shared" si="1"/>
        <v>2</v>
      </c>
      <c r="AB21" s="11">
        <f>IF(TablaIncidentes[[#This Row],[Prioridad*]]="Baja",(Z21-24)*60+AA21,IF(TablaIncidentes[[#This Row],[Prioridad*]]="Media",(Z21-4)*60+AA21,IF(TablaIncidentes[[#This Row],[Prioridad*]]="Alta",(Z21-2)*60+AA21)))</f>
        <v>-118</v>
      </c>
      <c r="AD21" s="17" t="str">
        <f>TablaIncidentes[[#This Row],[Tiempo Creación (HH:mm)]]</f>
        <v>00:02</v>
      </c>
      <c r="AE21" s="11">
        <f t="shared" si="2"/>
        <v>0</v>
      </c>
      <c r="AF21" s="11">
        <f t="shared" si="3"/>
        <v>2</v>
      </c>
      <c r="AG21" s="11">
        <f>IF(TablaIncidentes[[#This Row],[Prioridad*]]="Baja",((AE21*60)+AF21)-30,IF(TablaIncidentes[[#This Row],[Prioridad*]]="Media",((AE21*60)+AF21)-15,IF(TablaIncidentes[[#This Row],[Prioridad*]]="Alta",((AE21*60)+AF21)-10)))</f>
        <v>-8</v>
      </c>
      <c r="AI21" s="17">
        <f>TablaIncidentes[[#This Row],[Tiempo Avance Incidente]]</f>
        <v>8.4490740846376866E-4</v>
      </c>
      <c r="AJ21" s="11">
        <f t="shared" si="4"/>
        <v>0</v>
      </c>
      <c r="AK21" s="11">
        <f t="shared" si="5"/>
        <v>1</v>
      </c>
      <c r="AL21">
        <f>IF(TablaIncidentes[[#This Row],[Prioridad*]]="Baja",((AJ21*60)+AK21)-720,IF(TablaIncidentes[[#This Row],[Prioridad*]]="Media",((AJ21*60)+AK21)-120,IF(TablaIncidentes[[#This Row],[Prioridad*]]="Alta",((AJ21*60)+AK21)-60)))</f>
        <v>-59</v>
      </c>
      <c r="AN21" t="str">
        <f t="shared" si="6"/>
        <v>lunes</v>
      </c>
    </row>
    <row r="22" spans="1:40" x14ac:dyDescent="0.25">
      <c r="A22" s="10" t="s">
        <v>96</v>
      </c>
      <c r="B22" t="s">
        <v>97</v>
      </c>
      <c r="C22" t="s">
        <v>32</v>
      </c>
      <c r="D22" s="11" t="s">
        <v>33</v>
      </c>
      <c r="E22" t="s">
        <v>34</v>
      </c>
      <c r="F22" t="s">
        <v>51</v>
      </c>
      <c r="G22" t="s">
        <v>75</v>
      </c>
      <c r="J22" s="12">
        <v>43829</v>
      </c>
      <c r="K22" s="13">
        <v>0.61861111111111111</v>
      </c>
      <c r="L22" s="14">
        <v>43829</v>
      </c>
      <c r="M22" s="15">
        <v>0.61980324074074067</v>
      </c>
      <c r="N22" s="12">
        <v>43830</v>
      </c>
      <c r="O22" s="13">
        <v>0.36283564814814812</v>
      </c>
      <c r="P22" s="16">
        <v>43831.416666666664</v>
      </c>
      <c r="Q22" s="11" t="s">
        <v>37</v>
      </c>
      <c r="R22" s="17" t="s">
        <v>40</v>
      </c>
      <c r="S22" s="11" t="s">
        <v>39</v>
      </c>
      <c r="T22" s="17" t="s">
        <v>40</v>
      </c>
      <c r="U22" s="11" t="s">
        <v>37</v>
      </c>
      <c r="V22" s="17">
        <v>9.490740776527673E-4</v>
      </c>
      <c r="W22" s="11" t="s">
        <v>37</v>
      </c>
      <c r="Y22" s="17" t="str">
        <f>TablaIncidentes[[#This Row],[Tiempo Total Gestión]]</f>
        <v>00:01</v>
      </c>
      <c r="Z22" s="11">
        <f t="shared" si="0"/>
        <v>0</v>
      </c>
      <c r="AA22" s="11">
        <f t="shared" si="1"/>
        <v>1</v>
      </c>
      <c r="AB22" s="11">
        <f>IF(TablaIncidentes[[#This Row],[Prioridad*]]="Baja",(Z22-24)*60+AA22,IF(TablaIncidentes[[#This Row],[Prioridad*]]="Media",(Z22-4)*60+AA22,IF(TablaIncidentes[[#This Row],[Prioridad*]]="Alta",(Z22-2)*60+AA22)))</f>
        <v>-119</v>
      </c>
      <c r="AD22" s="17" t="str">
        <f>TablaIncidentes[[#This Row],[Tiempo Creación (HH:mm)]]</f>
        <v>00:01</v>
      </c>
      <c r="AE22" s="11">
        <f t="shared" si="2"/>
        <v>0</v>
      </c>
      <c r="AF22" s="11">
        <f t="shared" si="3"/>
        <v>1</v>
      </c>
      <c r="AG22" s="11">
        <f>IF(TablaIncidentes[[#This Row],[Prioridad*]]="Baja",((AE22*60)+AF22)-30,IF(TablaIncidentes[[#This Row],[Prioridad*]]="Media",((AE22*60)+AF22)-15,IF(TablaIncidentes[[#This Row],[Prioridad*]]="Alta",((AE22*60)+AF22)-10)))</f>
        <v>-9</v>
      </c>
      <c r="AI22" s="17">
        <f>TablaIncidentes[[#This Row],[Tiempo Avance Incidente]]</f>
        <v>9.490740776527673E-4</v>
      </c>
      <c r="AJ22" s="11">
        <f t="shared" si="4"/>
        <v>0</v>
      </c>
      <c r="AK22" s="11">
        <f t="shared" si="5"/>
        <v>1</v>
      </c>
      <c r="AL22">
        <f>IF(TablaIncidentes[[#This Row],[Prioridad*]]="Baja",((AJ22*60)+AK22)-720,IF(TablaIncidentes[[#This Row],[Prioridad*]]="Media",((AJ22*60)+AK22)-120,IF(TablaIncidentes[[#This Row],[Prioridad*]]="Alta",((AJ22*60)+AK22)-60)))</f>
        <v>-59</v>
      </c>
      <c r="AN22" t="str">
        <f t="shared" si="6"/>
        <v>lunes</v>
      </c>
    </row>
    <row r="23" spans="1:40" x14ac:dyDescent="0.25">
      <c r="A23" s="10" t="s">
        <v>98</v>
      </c>
      <c r="B23" t="s">
        <v>99</v>
      </c>
      <c r="C23" t="s">
        <v>32</v>
      </c>
      <c r="D23" s="11" t="s">
        <v>33</v>
      </c>
      <c r="E23" t="s">
        <v>34</v>
      </c>
      <c r="F23" t="s">
        <v>51</v>
      </c>
      <c r="G23" t="s">
        <v>75</v>
      </c>
      <c r="J23" s="12">
        <v>43829</v>
      </c>
      <c r="K23" s="13">
        <v>0.62337962962962956</v>
      </c>
      <c r="L23" s="14">
        <v>43829</v>
      </c>
      <c r="M23" s="15">
        <v>0.6318287037037037</v>
      </c>
      <c r="N23" s="12">
        <v>43832</v>
      </c>
      <c r="O23" s="13">
        <v>0.35434027777777777</v>
      </c>
      <c r="P23" s="16">
        <v>43833.365497685183</v>
      </c>
      <c r="Q23" s="11" t="s">
        <v>37</v>
      </c>
      <c r="R23" s="17" t="s">
        <v>100</v>
      </c>
      <c r="S23" s="11" t="s">
        <v>39</v>
      </c>
      <c r="T23" s="17" t="s">
        <v>100</v>
      </c>
      <c r="U23" s="11" t="s">
        <v>101</v>
      </c>
      <c r="V23" s="17">
        <v>6.8287036992842332E-4</v>
      </c>
      <c r="W23" s="11" t="s">
        <v>37</v>
      </c>
      <c r="Y23" s="17" t="str">
        <f>TablaIncidentes[[#This Row],[Tiempo Total Gestión]]</f>
        <v>00:12</v>
      </c>
      <c r="Z23" s="11">
        <f t="shared" si="0"/>
        <v>0</v>
      </c>
      <c r="AA23" s="11">
        <f t="shared" si="1"/>
        <v>12</v>
      </c>
      <c r="AB23" s="11">
        <f>IF(TablaIncidentes[[#This Row],[Prioridad*]]="Baja",(Z23-24)*60+AA23,IF(TablaIncidentes[[#This Row],[Prioridad*]]="Media",(Z23-4)*60+AA23,IF(TablaIncidentes[[#This Row],[Prioridad*]]="Alta",(Z23-2)*60+AA23)))</f>
        <v>-108</v>
      </c>
      <c r="AD23" s="17" t="str">
        <f>TablaIncidentes[[#This Row],[Tiempo Creación (HH:mm)]]</f>
        <v>00:12</v>
      </c>
      <c r="AE23" s="11">
        <f t="shared" si="2"/>
        <v>0</v>
      </c>
      <c r="AF23" s="11">
        <f t="shared" si="3"/>
        <v>12</v>
      </c>
      <c r="AG23" s="11">
        <f>IF(TablaIncidentes[[#This Row],[Prioridad*]]="Baja",((AE23*60)+AF23)-30,IF(TablaIncidentes[[#This Row],[Prioridad*]]="Media",((AE23*60)+AF23)-15,IF(TablaIncidentes[[#This Row],[Prioridad*]]="Alta",((AE23*60)+AF23)-10)))</f>
        <v>2</v>
      </c>
      <c r="AI23" s="17">
        <f>TablaIncidentes[[#This Row],[Tiempo Avance Incidente]]</f>
        <v>6.8287036992842332E-4</v>
      </c>
      <c r="AJ23" s="11">
        <f t="shared" si="4"/>
        <v>0</v>
      </c>
      <c r="AK23" s="11">
        <f t="shared" si="5"/>
        <v>0</v>
      </c>
      <c r="AL23">
        <f>IF(TablaIncidentes[[#This Row],[Prioridad*]]="Baja",((AJ23*60)+AK23)-720,IF(TablaIncidentes[[#This Row],[Prioridad*]]="Media",((AJ23*60)+AK23)-120,IF(TablaIncidentes[[#This Row],[Prioridad*]]="Alta",((AJ23*60)+AK23)-60)))</f>
        <v>-60</v>
      </c>
      <c r="AN23" t="str">
        <f t="shared" si="6"/>
        <v>lunes</v>
      </c>
    </row>
    <row r="24" spans="1:40" x14ac:dyDescent="0.25">
      <c r="A24" s="10" t="s">
        <v>102</v>
      </c>
      <c r="B24" t="s">
        <v>103</v>
      </c>
      <c r="C24" t="s">
        <v>32</v>
      </c>
      <c r="D24" s="11" t="s">
        <v>33</v>
      </c>
      <c r="E24" t="s">
        <v>34</v>
      </c>
      <c r="F24" t="s">
        <v>51</v>
      </c>
      <c r="G24" t="s">
        <v>104</v>
      </c>
      <c r="J24" s="12">
        <v>43829</v>
      </c>
      <c r="K24" s="13">
        <v>0.63231481481481489</v>
      </c>
      <c r="L24" s="14">
        <v>43829</v>
      </c>
      <c r="M24" s="15">
        <v>0.63310185185185186</v>
      </c>
      <c r="N24" s="12">
        <v>43829</v>
      </c>
      <c r="O24" s="13">
        <v>0.98119212962962965</v>
      </c>
      <c r="P24" s="16">
        <v>43831</v>
      </c>
      <c r="Q24" s="11" t="s">
        <v>37</v>
      </c>
      <c r="R24" s="18" t="s">
        <v>40</v>
      </c>
      <c r="S24" s="11" t="s">
        <v>39</v>
      </c>
      <c r="T24" s="17" t="s">
        <v>40</v>
      </c>
      <c r="U24" s="11" t="s">
        <v>37</v>
      </c>
      <c r="V24" s="17">
        <v>0.10702546295942739</v>
      </c>
      <c r="W24" s="11" t="s">
        <v>101</v>
      </c>
      <c r="Y24" s="17" t="str">
        <f>TablaIncidentes[[#This Row],[Tiempo Total Gestión]]</f>
        <v>00:01</v>
      </c>
      <c r="Z24" s="11">
        <f t="shared" si="0"/>
        <v>0</v>
      </c>
      <c r="AA24" s="11">
        <f t="shared" si="1"/>
        <v>1</v>
      </c>
      <c r="AB24" s="11">
        <f>IF(TablaIncidentes[[#This Row],[Prioridad*]]="Baja",(Z24-24)*60+AA24,IF(TablaIncidentes[[#This Row],[Prioridad*]]="Media",(Z24-4)*60+AA24,IF(TablaIncidentes[[#This Row],[Prioridad*]]="Alta",(Z24-2)*60+AA24)))</f>
        <v>-119</v>
      </c>
      <c r="AD24" s="17" t="str">
        <f>TablaIncidentes[[#This Row],[Tiempo Creación (HH:mm)]]</f>
        <v>00:01</v>
      </c>
      <c r="AE24" s="11">
        <f t="shared" si="2"/>
        <v>0</v>
      </c>
      <c r="AF24" s="11">
        <f t="shared" si="3"/>
        <v>1</v>
      </c>
      <c r="AG24" s="11">
        <f>IF(TablaIncidentes[[#This Row],[Prioridad*]]="Baja",((AE24*60)+AF24)-30,IF(TablaIncidentes[[#This Row],[Prioridad*]]="Media",((AE24*60)+AF24)-15,IF(TablaIncidentes[[#This Row],[Prioridad*]]="Alta",((AE24*60)+AF24)-10)))</f>
        <v>-9</v>
      </c>
      <c r="AI24" s="17">
        <f>TablaIncidentes[[#This Row],[Tiempo Avance Incidente]]</f>
        <v>0.10702546295942739</v>
      </c>
      <c r="AJ24" s="11">
        <f t="shared" si="4"/>
        <v>2</v>
      </c>
      <c r="AK24" s="11">
        <f t="shared" si="5"/>
        <v>34</v>
      </c>
      <c r="AL24">
        <f>IF(TablaIncidentes[[#This Row],[Prioridad*]]="Baja",((AJ24*60)+AK24)-720,IF(TablaIncidentes[[#This Row],[Prioridad*]]="Media",((AJ24*60)+AK24)-120,IF(TablaIncidentes[[#This Row],[Prioridad*]]="Alta",((AJ24*60)+AK24)-60)))</f>
        <v>94</v>
      </c>
      <c r="AN24" t="str">
        <f t="shared" si="6"/>
        <v>lunes</v>
      </c>
    </row>
    <row r="25" spans="1:40" x14ac:dyDescent="0.25">
      <c r="A25" s="10" t="s">
        <v>105</v>
      </c>
      <c r="B25" t="s">
        <v>106</v>
      </c>
      <c r="C25" t="s">
        <v>32</v>
      </c>
      <c r="D25" s="11" t="s">
        <v>33</v>
      </c>
      <c r="E25" t="s">
        <v>34</v>
      </c>
      <c r="F25" t="s">
        <v>51</v>
      </c>
      <c r="G25" t="s">
        <v>75</v>
      </c>
      <c r="J25" s="12">
        <v>43829</v>
      </c>
      <c r="K25" s="13">
        <v>0.6363078703703704</v>
      </c>
      <c r="L25" s="14">
        <v>43829</v>
      </c>
      <c r="M25" s="15">
        <v>0.63719907407407406</v>
      </c>
      <c r="N25" s="12">
        <v>43838</v>
      </c>
      <c r="O25" s="13">
        <v>0.38065972222222227</v>
      </c>
      <c r="P25" s="16">
        <v>43839.448923611111</v>
      </c>
      <c r="Q25" s="11" t="s">
        <v>37</v>
      </c>
      <c r="R25" s="17" t="s">
        <v>40</v>
      </c>
      <c r="S25" s="11" t="s">
        <v>39</v>
      </c>
      <c r="T25" s="17" t="s">
        <v>40</v>
      </c>
      <c r="U25" s="11" t="s">
        <v>37</v>
      </c>
      <c r="V25" s="17">
        <v>6.0185184702277184E-4</v>
      </c>
      <c r="W25" s="11" t="s">
        <v>37</v>
      </c>
      <c r="Y25" s="17" t="str">
        <f>TablaIncidentes[[#This Row],[Tiempo Total Gestión]]</f>
        <v>00:01</v>
      </c>
      <c r="Z25" s="11">
        <f t="shared" si="0"/>
        <v>0</v>
      </c>
      <c r="AA25" s="11">
        <f t="shared" si="1"/>
        <v>1</v>
      </c>
      <c r="AB25" s="11">
        <f>IF(TablaIncidentes[[#This Row],[Prioridad*]]="Baja",(Z25-24)*60+AA25,IF(TablaIncidentes[[#This Row],[Prioridad*]]="Media",(Z25-4)*60+AA25,IF(TablaIncidentes[[#This Row],[Prioridad*]]="Alta",(Z25-2)*60+AA25)))</f>
        <v>-119</v>
      </c>
      <c r="AD25" s="17" t="str">
        <f>TablaIncidentes[[#This Row],[Tiempo Creación (HH:mm)]]</f>
        <v>00:01</v>
      </c>
      <c r="AE25" s="11">
        <f t="shared" si="2"/>
        <v>0</v>
      </c>
      <c r="AF25" s="11">
        <f t="shared" si="3"/>
        <v>1</v>
      </c>
      <c r="AG25" s="11">
        <f>IF(TablaIncidentes[[#This Row],[Prioridad*]]="Baja",((AE25*60)+AF25)-30,IF(TablaIncidentes[[#This Row],[Prioridad*]]="Media",((AE25*60)+AF25)-15,IF(TablaIncidentes[[#This Row],[Prioridad*]]="Alta",((AE25*60)+AF25)-10)))</f>
        <v>-9</v>
      </c>
      <c r="AI25" s="17">
        <f>TablaIncidentes[[#This Row],[Tiempo Avance Incidente]]</f>
        <v>6.0185184702277184E-4</v>
      </c>
      <c r="AJ25" s="11">
        <f t="shared" si="4"/>
        <v>0</v>
      </c>
      <c r="AK25" s="11">
        <f t="shared" si="5"/>
        <v>0</v>
      </c>
      <c r="AL25">
        <f>IF(TablaIncidentes[[#This Row],[Prioridad*]]="Baja",((AJ25*60)+AK25)-720,IF(TablaIncidentes[[#This Row],[Prioridad*]]="Media",((AJ25*60)+AK25)-120,IF(TablaIncidentes[[#This Row],[Prioridad*]]="Alta",((AJ25*60)+AK25)-60)))</f>
        <v>-60</v>
      </c>
      <c r="AN25" t="str">
        <f t="shared" si="6"/>
        <v>lunes</v>
      </c>
    </row>
    <row r="26" spans="1:40" x14ac:dyDescent="0.25">
      <c r="A26" s="10" t="s">
        <v>107</v>
      </c>
      <c r="B26" t="s">
        <v>108</v>
      </c>
      <c r="C26" t="s">
        <v>109</v>
      </c>
      <c r="D26" s="11" t="s">
        <v>110</v>
      </c>
      <c r="E26" t="s">
        <v>34</v>
      </c>
      <c r="F26" t="s">
        <v>111</v>
      </c>
      <c r="G26" t="s">
        <v>112</v>
      </c>
      <c r="J26" s="12">
        <v>43829</v>
      </c>
      <c r="K26" s="13">
        <v>0.73105324074074074</v>
      </c>
      <c r="L26" s="14">
        <v>43829</v>
      </c>
      <c r="M26" s="15">
        <v>0.73231481481481486</v>
      </c>
      <c r="N26" s="12">
        <v>43830</v>
      </c>
      <c r="O26" s="13">
        <v>0.49645833333333328</v>
      </c>
      <c r="P26" s="16">
        <v>43831.518020833333</v>
      </c>
      <c r="Q26" s="11" t="s">
        <v>37</v>
      </c>
      <c r="R26" s="17" t="s">
        <v>113</v>
      </c>
      <c r="S26" s="11" t="s">
        <v>59</v>
      </c>
      <c r="T26" s="17" t="s">
        <v>40</v>
      </c>
      <c r="U26" s="11" t="s">
        <v>37</v>
      </c>
      <c r="V26" s="17">
        <v>1.5509259246755391E-3</v>
      </c>
      <c r="W26" s="11" t="s">
        <v>37</v>
      </c>
      <c r="Y26" s="17" t="str">
        <f>TablaIncidentes[[#This Row],[Tiempo Total Gestión]]</f>
        <v>02:34</v>
      </c>
      <c r="Z26" s="11">
        <f t="shared" si="0"/>
        <v>2</v>
      </c>
      <c r="AA26" s="11">
        <f t="shared" si="1"/>
        <v>34</v>
      </c>
      <c r="AB26" s="11">
        <f>IF(TablaIncidentes[[#This Row],[Prioridad*]]="Baja",(Z26-24)*60+AA26,IF(TablaIncidentes[[#This Row],[Prioridad*]]="Media",(Z26-4)*60+AA26,IF(TablaIncidentes[[#This Row],[Prioridad*]]="Alta",(Z26-2)*60+AA26)))</f>
        <v>-86</v>
      </c>
      <c r="AD26" s="17" t="str">
        <f>TablaIncidentes[[#This Row],[Tiempo Creación (HH:mm)]]</f>
        <v>00:01</v>
      </c>
      <c r="AE26" s="11">
        <f t="shared" si="2"/>
        <v>0</v>
      </c>
      <c r="AF26" s="11">
        <f t="shared" si="3"/>
        <v>1</v>
      </c>
      <c r="AG26" s="11">
        <f>IF(TablaIncidentes[[#This Row],[Prioridad*]]="Baja",((AE26*60)+AF26)-30,IF(TablaIncidentes[[#This Row],[Prioridad*]]="Media",((AE26*60)+AF26)-15,IF(TablaIncidentes[[#This Row],[Prioridad*]]="Alta",((AE26*60)+AF26)-10)))</f>
        <v>-14</v>
      </c>
      <c r="AI26" s="17">
        <f>TablaIncidentes[[#This Row],[Tiempo Avance Incidente]]</f>
        <v>1.5509259246755391E-3</v>
      </c>
      <c r="AJ26" s="11">
        <f t="shared" si="4"/>
        <v>0</v>
      </c>
      <c r="AK26" s="11">
        <f t="shared" si="5"/>
        <v>2</v>
      </c>
      <c r="AL26">
        <f>IF(TablaIncidentes[[#This Row],[Prioridad*]]="Baja",((AJ26*60)+AK26)-720,IF(TablaIncidentes[[#This Row],[Prioridad*]]="Media",((AJ26*60)+AK26)-120,IF(TablaIncidentes[[#This Row],[Prioridad*]]="Alta",((AJ26*60)+AK26)-60)))</f>
        <v>-118</v>
      </c>
      <c r="AN26" t="str">
        <f t="shared" si="6"/>
        <v>lunes</v>
      </c>
    </row>
    <row r="27" spans="1:40" x14ac:dyDescent="0.25">
      <c r="A27" s="10" t="s">
        <v>114</v>
      </c>
      <c r="B27" t="s">
        <v>115</v>
      </c>
      <c r="C27" t="s">
        <v>32</v>
      </c>
      <c r="D27" s="11" t="s">
        <v>33</v>
      </c>
      <c r="E27" t="s">
        <v>34</v>
      </c>
      <c r="F27" t="s">
        <v>51</v>
      </c>
      <c r="G27" t="s">
        <v>75</v>
      </c>
      <c r="J27" s="12">
        <v>43830</v>
      </c>
      <c r="K27" s="13">
        <v>0.39128472222222221</v>
      </c>
      <c r="L27" s="14">
        <v>43830</v>
      </c>
      <c r="M27" s="15">
        <v>0.39371527777777776</v>
      </c>
      <c r="N27" s="12">
        <v>43832</v>
      </c>
      <c r="O27" s="13">
        <v>0.35777777777777775</v>
      </c>
      <c r="P27" s="16">
        <v>43833.365497685183</v>
      </c>
      <c r="Q27" s="11" t="s">
        <v>37</v>
      </c>
      <c r="R27" s="17" t="s">
        <v>116</v>
      </c>
      <c r="S27" s="11" t="s">
        <v>39</v>
      </c>
      <c r="T27" s="17" t="s">
        <v>116</v>
      </c>
      <c r="U27" s="11" t="s">
        <v>37</v>
      </c>
      <c r="V27" s="17">
        <v>2.1643518484779634E-3</v>
      </c>
      <c r="W27" s="11" t="s">
        <v>37</v>
      </c>
      <c r="Y27" s="17" t="str">
        <f>TablaIncidentes[[#This Row],[Tiempo Total Gestión]]</f>
        <v>00:03</v>
      </c>
      <c r="Z27" s="11">
        <f t="shared" si="0"/>
        <v>0</v>
      </c>
      <c r="AA27" s="11">
        <f t="shared" si="1"/>
        <v>3</v>
      </c>
      <c r="AB27" s="11">
        <f>IF(TablaIncidentes[[#This Row],[Prioridad*]]="Baja",(Z27-24)*60+AA27,IF(TablaIncidentes[[#This Row],[Prioridad*]]="Media",(Z27-4)*60+AA27,IF(TablaIncidentes[[#This Row],[Prioridad*]]="Alta",(Z27-2)*60+AA27)))</f>
        <v>-117</v>
      </c>
      <c r="AD27" s="17" t="str">
        <f>TablaIncidentes[[#This Row],[Tiempo Creación (HH:mm)]]</f>
        <v>00:03</v>
      </c>
      <c r="AE27" s="11">
        <f t="shared" si="2"/>
        <v>0</v>
      </c>
      <c r="AF27" s="11">
        <f t="shared" si="3"/>
        <v>3</v>
      </c>
      <c r="AG27" s="11">
        <f>IF(TablaIncidentes[[#This Row],[Prioridad*]]="Baja",((AE27*60)+AF27)-30,IF(TablaIncidentes[[#This Row],[Prioridad*]]="Media",((AE27*60)+AF27)-15,IF(TablaIncidentes[[#This Row],[Prioridad*]]="Alta",((AE27*60)+AF27)-10)))</f>
        <v>-7</v>
      </c>
      <c r="AI27" s="17">
        <f>TablaIncidentes[[#This Row],[Tiempo Avance Incidente]]</f>
        <v>2.1643518484779634E-3</v>
      </c>
      <c r="AJ27" s="11">
        <f t="shared" si="4"/>
        <v>0</v>
      </c>
      <c r="AK27" s="11">
        <f t="shared" si="5"/>
        <v>3</v>
      </c>
      <c r="AL27">
        <f>IF(TablaIncidentes[[#This Row],[Prioridad*]]="Baja",((AJ27*60)+AK27)-720,IF(TablaIncidentes[[#This Row],[Prioridad*]]="Media",((AJ27*60)+AK27)-120,IF(TablaIncidentes[[#This Row],[Prioridad*]]="Alta",((AJ27*60)+AK27)-60)))</f>
        <v>-57</v>
      </c>
      <c r="AN27" t="str">
        <f t="shared" si="6"/>
        <v>martes</v>
      </c>
    </row>
    <row r="28" spans="1:40" x14ac:dyDescent="0.25">
      <c r="A28" s="10" t="s">
        <v>117</v>
      </c>
      <c r="B28" t="s">
        <v>118</v>
      </c>
      <c r="C28" t="s">
        <v>32</v>
      </c>
      <c r="D28" s="11" t="s">
        <v>33</v>
      </c>
      <c r="E28" t="s">
        <v>34</v>
      </c>
      <c r="F28" t="s">
        <v>51</v>
      </c>
      <c r="G28" t="s">
        <v>75</v>
      </c>
      <c r="J28" s="12">
        <v>43830</v>
      </c>
      <c r="K28" s="13">
        <v>0.40997685185185184</v>
      </c>
      <c r="L28" s="14">
        <v>43830</v>
      </c>
      <c r="M28" s="15">
        <v>0.41097222222222224</v>
      </c>
      <c r="N28" s="12">
        <v>43832</v>
      </c>
      <c r="O28" s="13">
        <v>0.36030092592592594</v>
      </c>
      <c r="P28" s="16">
        <v>43833.365497685183</v>
      </c>
      <c r="Q28" s="11" t="s">
        <v>37</v>
      </c>
      <c r="R28" s="17" t="s">
        <v>40</v>
      </c>
      <c r="S28" s="11" t="s">
        <v>39</v>
      </c>
      <c r="T28" s="17" t="s">
        <v>40</v>
      </c>
      <c r="U28" s="11" t="s">
        <v>37</v>
      </c>
      <c r="V28" s="17">
        <v>7.7546296233776957E-4</v>
      </c>
      <c r="W28" s="11" t="s">
        <v>37</v>
      </c>
      <c r="Y28" s="17" t="str">
        <f>TablaIncidentes[[#This Row],[Tiempo Total Gestión]]</f>
        <v>00:01</v>
      </c>
      <c r="Z28" s="11">
        <f t="shared" si="0"/>
        <v>0</v>
      </c>
      <c r="AA28" s="11">
        <f t="shared" si="1"/>
        <v>1</v>
      </c>
      <c r="AB28" s="11">
        <f>IF(TablaIncidentes[[#This Row],[Prioridad*]]="Baja",(Z28-24)*60+AA28,IF(TablaIncidentes[[#This Row],[Prioridad*]]="Media",(Z28-4)*60+AA28,IF(TablaIncidentes[[#This Row],[Prioridad*]]="Alta",(Z28-2)*60+AA28)))</f>
        <v>-119</v>
      </c>
      <c r="AD28" s="17" t="str">
        <f>TablaIncidentes[[#This Row],[Tiempo Creación (HH:mm)]]</f>
        <v>00:01</v>
      </c>
      <c r="AE28" s="11">
        <f t="shared" si="2"/>
        <v>0</v>
      </c>
      <c r="AF28" s="11">
        <f t="shared" si="3"/>
        <v>1</v>
      </c>
      <c r="AG28" s="11">
        <f>IF(TablaIncidentes[[#This Row],[Prioridad*]]="Baja",((AE28*60)+AF28)-30,IF(TablaIncidentes[[#This Row],[Prioridad*]]="Media",((AE28*60)+AF28)-15,IF(TablaIncidentes[[#This Row],[Prioridad*]]="Alta",((AE28*60)+AF28)-10)))</f>
        <v>-9</v>
      </c>
      <c r="AI28" s="17">
        <f>TablaIncidentes[[#This Row],[Tiempo Avance Incidente]]</f>
        <v>7.7546296233776957E-4</v>
      </c>
      <c r="AJ28" s="11">
        <f t="shared" si="4"/>
        <v>0</v>
      </c>
      <c r="AK28" s="11">
        <f t="shared" si="5"/>
        <v>1</v>
      </c>
      <c r="AL28">
        <f>IF(TablaIncidentes[[#This Row],[Prioridad*]]="Baja",((AJ28*60)+AK28)-720,IF(TablaIncidentes[[#This Row],[Prioridad*]]="Media",((AJ28*60)+AK28)-120,IF(TablaIncidentes[[#This Row],[Prioridad*]]="Alta",((AJ28*60)+AK28)-60)))</f>
        <v>-59</v>
      </c>
      <c r="AN28" t="str">
        <f t="shared" si="6"/>
        <v>martes</v>
      </c>
    </row>
    <row r="29" spans="1:40" x14ac:dyDescent="0.25">
      <c r="A29" s="10" t="s">
        <v>119</v>
      </c>
      <c r="B29" t="s">
        <v>120</v>
      </c>
      <c r="C29" t="s">
        <v>32</v>
      </c>
      <c r="D29" s="11" t="s">
        <v>33</v>
      </c>
      <c r="E29" t="s">
        <v>34</v>
      </c>
      <c r="F29" t="s">
        <v>51</v>
      </c>
      <c r="G29" t="s">
        <v>75</v>
      </c>
      <c r="J29" s="12">
        <v>43830</v>
      </c>
      <c r="K29" s="13">
        <v>0.42245370370370372</v>
      </c>
      <c r="L29" s="14">
        <v>43830</v>
      </c>
      <c r="M29" s="15">
        <v>0.42340277777777779</v>
      </c>
      <c r="N29" s="12">
        <v>43832</v>
      </c>
      <c r="O29" s="13">
        <v>0.36189814814814819</v>
      </c>
      <c r="P29" s="16">
        <v>43833.365497685183</v>
      </c>
      <c r="Q29" s="11" t="s">
        <v>37</v>
      </c>
      <c r="R29" s="17" t="s">
        <v>40</v>
      </c>
      <c r="S29" s="11" t="s">
        <v>39</v>
      </c>
      <c r="T29" s="17" t="s">
        <v>40</v>
      </c>
      <c r="U29" s="11" t="s">
        <v>37</v>
      </c>
      <c r="V29" s="17">
        <v>5.3240740817273036E-4</v>
      </c>
      <c r="W29" s="11" t="s">
        <v>37</v>
      </c>
      <c r="Y29" s="17" t="str">
        <f>TablaIncidentes[[#This Row],[Tiempo Total Gestión]]</f>
        <v>00:01</v>
      </c>
      <c r="Z29" s="11">
        <f t="shared" si="0"/>
        <v>0</v>
      </c>
      <c r="AA29" s="11">
        <f t="shared" si="1"/>
        <v>1</v>
      </c>
      <c r="AB29" s="11">
        <f>IF(TablaIncidentes[[#This Row],[Prioridad*]]="Baja",(Z29-24)*60+AA29,IF(TablaIncidentes[[#This Row],[Prioridad*]]="Media",(Z29-4)*60+AA29,IF(TablaIncidentes[[#This Row],[Prioridad*]]="Alta",(Z29-2)*60+AA29)))</f>
        <v>-119</v>
      </c>
      <c r="AD29" s="17" t="str">
        <f>TablaIncidentes[[#This Row],[Tiempo Creación (HH:mm)]]</f>
        <v>00:01</v>
      </c>
      <c r="AE29" s="11">
        <f t="shared" si="2"/>
        <v>0</v>
      </c>
      <c r="AF29" s="11">
        <f t="shared" si="3"/>
        <v>1</v>
      </c>
      <c r="AG29" s="11">
        <f>IF(TablaIncidentes[[#This Row],[Prioridad*]]="Baja",((AE29*60)+AF29)-30,IF(TablaIncidentes[[#This Row],[Prioridad*]]="Media",((AE29*60)+AF29)-15,IF(TablaIncidentes[[#This Row],[Prioridad*]]="Alta",((AE29*60)+AF29)-10)))</f>
        <v>-9</v>
      </c>
      <c r="AI29" s="17">
        <f>TablaIncidentes[[#This Row],[Tiempo Avance Incidente]]</f>
        <v>5.3240740817273036E-4</v>
      </c>
      <c r="AJ29" s="11">
        <f t="shared" si="4"/>
        <v>0</v>
      </c>
      <c r="AK29" s="11">
        <f t="shared" si="5"/>
        <v>0</v>
      </c>
      <c r="AL29">
        <f>IF(TablaIncidentes[[#This Row],[Prioridad*]]="Baja",((AJ29*60)+AK29)-720,IF(TablaIncidentes[[#This Row],[Prioridad*]]="Media",((AJ29*60)+AK29)-120,IF(TablaIncidentes[[#This Row],[Prioridad*]]="Alta",((AJ29*60)+AK29)-60)))</f>
        <v>-60</v>
      </c>
      <c r="AN29" t="str">
        <f t="shared" si="6"/>
        <v>martes</v>
      </c>
    </row>
    <row r="30" spans="1:40" x14ac:dyDescent="0.25">
      <c r="A30" s="10" t="s">
        <v>121</v>
      </c>
      <c r="B30" t="s">
        <v>122</v>
      </c>
      <c r="C30" t="s">
        <v>123</v>
      </c>
      <c r="D30" s="11" t="s">
        <v>110</v>
      </c>
      <c r="E30" t="s">
        <v>34</v>
      </c>
      <c r="F30" t="s">
        <v>124</v>
      </c>
      <c r="G30" t="s">
        <v>125</v>
      </c>
      <c r="J30" s="12">
        <v>43830</v>
      </c>
      <c r="K30" s="13">
        <v>0.44665509259259256</v>
      </c>
      <c r="L30" s="14">
        <v>43830</v>
      </c>
      <c r="M30" s="15">
        <v>0.44763888888888892</v>
      </c>
      <c r="N30" s="12">
        <v>43830</v>
      </c>
      <c r="O30" s="13">
        <v>0.47035879629629629</v>
      </c>
      <c r="P30" s="16">
        <v>43831.518020833333</v>
      </c>
      <c r="Q30" s="11" t="s">
        <v>37</v>
      </c>
      <c r="R30" s="17" t="s">
        <v>126</v>
      </c>
      <c r="S30" s="11" t="s">
        <v>59</v>
      </c>
      <c r="T30" s="17" t="s">
        <v>40</v>
      </c>
      <c r="U30" s="11" t="s">
        <v>37</v>
      </c>
      <c r="V30" s="17">
        <v>9.7222222393611446E-4</v>
      </c>
      <c r="W30" s="11" t="s">
        <v>37</v>
      </c>
      <c r="Y30" s="17" t="str">
        <f>TablaIncidentes[[#This Row],[Tiempo Total Gestión]]</f>
        <v>00:34</v>
      </c>
      <c r="Z30" s="11">
        <f t="shared" si="0"/>
        <v>0</v>
      </c>
      <c r="AA30" s="11">
        <f t="shared" si="1"/>
        <v>34</v>
      </c>
      <c r="AB30" s="11">
        <f>IF(TablaIncidentes[[#This Row],[Prioridad*]]="Baja",(Z30-24)*60+AA30,IF(TablaIncidentes[[#This Row],[Prioridad*]]="Media",(Z30-4)*60+AA30,IF(TablaIncidentes[[#This Row],[Prioridad*]]="Alta",(Z30-2)*60+AA30)))</f>
        <v>-206</v>
      </c>
      <c r="AD30" s="17" t="str">
        <f>TablaIncidentes[[#This Row],[Tiempo Creación (HH:mm)]]</f>
        <v>00:01</v>
      </c>
      <c r="AE30" s="11">
        <f t="shared" si="2"/>
        <v>0</v>
      </c>
      <c r="AF30" s="11">
        <f t="shared" si="3"/>
        <v>1</v>
      </c>
      <c r="AG30" s="11">
        <f>IF(TablaIncidentes[[#This Row],[Prioridad*]]="Baja",((AE30*60)+AF30)-30,IF(TablaIncidentes[[#This Row],[Prioridad*]]="Media",((AE30*60)+AF30)-15,IF(TablaIncidentes[[#This Row],[Prioridad*]]="Alta",((AE30*60)+AF30)-10)))</f>
        <v>-14</v>
      </c>
      <c r="AI30" s="17">
        <f>TablaIncidentes[[#This Row],[Tiempo Avance Incidente]]</f>
        <v>9.7222222393611446E-4</v>
      </c>
      <c r="AJ30" s="11">
        <f t="shared" si="4"/>
        <v>0</v>
      </c>
      <c r="AK30" s="11">
        <f t="shared" si="5"/>
        <v>1</v>
      </c>
      <c r="AL30">
        <f>IF(TablaIncidentes[[#This Row],[Prioridad*]]="Baja",((AJ30*60)+AK30)-720,IF(TablaIncidentes[[#This Row],[Prioridad*]]="Media",((AJ30*60)+AK30)-120,IF(TablaIncidentes[[#This Row],[Prioridad*]]="Alta",((AJ30*60)+AK30)-60)))</f>
        <v>-119</v>
      </c>
      <c r="AN30" t="str">
        <f t="shared" si="6"/>
        <v>martes</v>
      </c>
    </row>
    <row r="31" spans="1:40" x14ac:dyDescent="0.25">
      <c r="A31" s="10" t="s">
        <v>127</v>
      </c>
      <c r="B31" t="s">
        <v>128</v>
      </c>
      <c r="C31" t="s">
        <v>32</v>
      </c>
      <c r="D31" s="11" t="s">
        <v>33</v>
      </c>
      <c r="E31" t="s">
        <v>34</v>
      </c>
      <c r="F31" t="s">
        <v>51</v>
      </c>
      <c r="G31" t="s">
        <v>104</v>
      </c>
      <c r="J31" s="12">
        <v>43830</v>
      </c>
      <c r="K31" s="13">
        <v>0.45421296296296299</v>
      </c>
      <c r="L31" s="14">
        <v>43830</v>
      </c>
      <c r="M31" s="15">
        <v>0.45512731481481478</v>
      </c>
      <c r="N31" s="12">
        <v>43832</v>
      </c>
      <c r="O31" s="13">
        <v>0.6834027777777778</v>
      </c>
      <c r="P31" s="16">
        <v>43833.767569444448</v>
      </c>
      <c r="Q31" s="11" t="s">
        <v>37</v>
      </c>
      <c r="R31" s="17" t="s">
        <v>40</v>
      </c>
      <c r="S31" s="11" t="s">
        <v>39</v>
      </c>
      <c r="T31" s="17" t="s">
        <v>40</v>
      </c>
      <c r="U31" s="11" t="s">
        <v>37</v>
      </c>
      <c r="V31" s="17">
        <v>6.8287036992842332E-4</v>
      </c>
      <c r="W31" s="11" t="s">
        <v>37</v>
      </c>
      <c r="Y31" s="17" t="str">
        <f>TablaIncidentes[[#This Row],[Tiempo Total Gestión]]</f>
        <v>00:01</v>
      </c>
      <c r="Z31" s="11">
        <f t="shared" si="0"/>
        <v>0</v>
      </c>
      <c r="AA31" s="11">
        <f t="shared" si="1"/>
        <v>1</v>
      </c>
      <c r="AB31" s="11">
        <f>IF(TablaIncidentes[[#This Row],[Prioridad*]]="Baja",(Z31-24)*60+AA31,IF(TablaIncidentes[[#This Row],[Prioridad*]]="Media",(Z31-4)*60+AA31,IF(TablaIncidentes[[#This Row],[Prioridad*]]="Alta",(Z31-2)*60+AA31)))</f>
        <v>-119</v>
      </c>
      <c r="AD31" s="17" t="str">
        <f>TablaIncidentes[[#This Row],[Tiempo Creación (HH:mm)]]</f>
        <v>00:01</v>
      </c>
      <c r="AE31" s="11">
        <f t="shared" si="2"/>
        <v>0</v>
      </c>
      <c r="AF31" s="11">
        <f t="shared" si="3"/>
        <v>1</v>
      </c>
      <c r="AG31" s="11">
        <f>IF(TablaIncidentes[[#This Row],[Prioridad*]]="Baja",((AE31*60)+AF31)-30,IF(TablaIncidentes[[#This Row],[Prioridad*]]="Media",((AE31*60)+AF31)-15,IF(TablaIncidentes[[#This Row],[Prioridad*]]="Alta",((AE31*60)+AF31)-10)))</f>
        <v>-9</v>
      </c>
      <c r="AI31" s="17">
        <f>TablaIncidentes[[#This Row],[Tiempo Avance Incidente]]</f>
        <v>6.8287036992842332E-4</v>
      </c>
      <c r="AJ31" s="11">
        <f t="shared" si="4"/>
        <v>0</v>
      </c>
      <c r="AK31" s="11">
        <f t="shared" si="5"/>
        <v>0</v>
      </c>
      <c r="AL31">
        <f>IF(TablaIncidentes[[#This Row],[Prioridad*]]="Baja",((AJ31*60)+AK31)-720,IF(TablaIncidentes[[#This Row],[Prioridad*]]="Media",((AJ31*60)+AK31)-120,IF(TablaIncidentes[[#This Row],[Prioridad*]]="Alta",((AJ31*60)+AK31)-60)))</f>
        <v>-60</v>
      </c>
      <c r="AN31" t="str">
        <f t="shared" si="6"/>
        <v>martes</v>
      </c>
    </row>
    <row r="32" spans="1:40" x14ac:dyDescent="0.25">
      <c r="A32" s="10" t="s">
        <v>129</v>
      </c>
      <c r="B32" t="s">
        <v>130</v>
      </c>
      <c r="C32" t="s">
        <v>32</v>
      </c>
      <c r="D32" s="11" t="s">
        <v>33</v>
      </c>
      <c r="E32" t="s">
        <v>34</v>
      </c>
      <c r="F32" t="s">
        <v>51</v>
      </c>
      <c r="G32" t="s">
        <v>62</v>
      </c>
      <c r="J32" s="12">
        <v>43830</v>
      </c>
      <c r="K32" s="13">
        <v>0.45689814814814816</v>
      </c>
      <c r="L32" s="14">
        <v>43830</v>
      </c>
      <c r="M32" s="15">
        <v>0.45789351851851851</v>
      </c>
      <c r="N32" s="12">
        <v>43832</v>
      </c>
      <c r="O32" s="13">
        <v>0.4071643518518519</v>
      </c>
      <c r="P32" s="16">
        <v>43833.442627314813</v>
      </c>
      <c r="Q32" s="11" t="s">
        <v>37</v>
      </c>
      <c r="R32" s="17" t="s">
        <v>40</v>
      </c>
      <c r="S32" s="11" t="s">
        <v>39</v>
      </c>
      <c r="T32" s="17" t="s">
        <v>40</v>
      </c>
      <c r="U32" s="11" t="s">
        <v>37</v>
      </c>
      <c r="V32" s="17">
        <v>7.5231481605442241E-4</v>
      </c>
      <c r="W32" s="11" t="s">
        <v>37</v>
      </c>
      <c r="Y32" s="17" t="str">
        <f>TablaIncidentes[[#This Row],[Tiempo Total Gestión]]</f>
        <v>00:01</v>
      </c>
      <c r="Z32" s="11">
        <f t="shared" si="0"/>
        <v>0</v>
      </c>
      <c r="AA32" s="11">
        <f t="shared" si="1"/>
        <v>1</v>
      </c>
      <c r="AB32" s="11">
        <f>IF(TablaIncidentes[[#This Row],[Prioridad*]]="Baja",(Z32-24)*60+AA32,IF(TablaIncidentes[[#This Row],[Prioridad*]]="Media",(Z32-4)*60+AA32,IF(TablaIncidentes[[#This Row],[Prioridad*]]="Alta",(Z32-2)*60+AA32)))</f>
        <v>-119</v>
      </c>
      <c r="AD32" s="17" t="str">
        <f>TablaIncidentes[[#This Row],[Tiempo Creación (HH:mm)]]</f>
        <v>00:01</v>
      </c>
      <c r="AE32" s="11">
        <f t="shared" si="2"/>
        <v>0</v>
      </c>
      <c r="AF32" s="11">
        <f t="shared" si="3"/>
        <v>1</v>
      </c>
      <c r="AG32" s="11">
        <f>IF(TablaIncidentes[[#This Row],[Prioridad*]]="Baja",((AE32*60)+AF32)-30,IF(TablaIncidentes[[#This Row],[Prioridad*]]="Media",((AE32*60)+AF32)-15,IF(TablaIncidentes[[#This Row],[Prioridad*]]="Alta",((AE32*60)+AF32)-10)))</f>
        <v>-9</v>
      </c>
      <c r="AI32" s="17">
        <f>TablaIncidentes[[#This Row],[Tiempo Avance Incidente]]</f>
        <v>7.5231481605442241E-4</v>
      </c>
      <c r="AJ32" s="11">
        <f t="shared" si="4"/>
        <v>0</v>
      </c>
      <c r="AK32" s="11">
        <f t="shared" si="5"/>
        <v>1</v>
      </c>
      <c r="AL32">
        <f>IF(TablaIncidentes[[#This Row],[Prioridad*]]="Baja",((AJ32*60)+AK32)-720,IF(TablaIncidentes[[#This Row],[Prioridad*]]="Media",((AJ32*60)+AK32)-120,IF(TablaIncidentes[[#This Row],[Prioridad*]]="Alta",((AJ32*60)+AK32)-60)))</f>
        <v>-59</v>
      </c>
      <c r="AN32" t="str">
        <f t="shared" si="6"/>
        <v>martes</v>
      </c>
    </row>
    <row r="33" spans="1:40" x14ac:dyDescent="0.25">
      <c r="A33" s="10" t="s">
        <v>131</v>
      </c>
      <c r="B33" t="s">
        <v>132</v>
      </c>
      <c r="C33" t="s">
        <v>32</v>
      </c>
      <c r="D33" s="11" t="s">
        <v>33</v>
      </c>
      <c r="E33" t="s">
        <v>34</v>
      </c>
      <c r="F33" t="s">
        <v>51</v>
      </c>
      <c r="G33" t="s">
        <v>52</v>
      </c>
      <c r="J33" s="12">
        <v>43830</v>
      </c>
      <c r="K33" s="13">
        <v>0.45939814814814817</v>
      </c>
      <c r="L33" s="14">
        <v>43830</v>
      </c>
      <c r="M33" s="15">
        <v>0.46003472222222225</v>
      </c>
      <c r="N33" s="12">
        <v>43832</v>
      </c>
      <c r="O33" s="13">
        <v>0.36951388888888892</v>
      </c>
      <c r="P33" s="16">
        <v>43833.442627314813</v>
      </c>
      <c r="Q33" s="11" t="s">
        <v>37</v>
      </c>
      <c r="R33" s="17" t="s">
        <v>133</v>
      </c>
      <c r="S33" s="11" t="s">
        <v>39</v>
      </c>
      <c r="T33" s="17" t="s">
        <v>133</v>
      </c>
      <c r="U33" s="11" t="s">
        <v>37</v>
      </c>
      <c r="V33" s="17">
        <v>4.398148157633841E-4</v>
      </c>
      <c r="W33" s="11" t="s">
        <v>37</v>
      </c>
      <c r="Y33" s="17" t="str">
        <f>TablaIncidentes[[#This Row],[Tiempo Total Gestión]]</f>
        <v>00:00</v>
      </c>
      <c r="Z33" s="11">
        <f t="shared" si="0"/>
        <v>0</v>
      </c>
      <c r="AA33" s="11">
        <f t="shared" si="1"/>
        <v>0</v>
      </c>
      <c r="AB33" s="11">
        <f>IF(TablaIncidentes[[#This Row],[Prioridad*]]="Baja",(Z33-24)*60+AA33,IF(TablaIncidentes[[#This Row],[Prioridad*]]="Media",(Z33-4)*60+AA33,IF(TablaIncidentes[[#This Row],[Prioridad*]]="Alta",(Z33-2)*60+AA33)))</f>
        <v>-120</v>
      </c>
      <c r="AD33" s="17" t="str">
        <f>TablaIncidentes[[#This Row],[Tiempo Creación (HH:mm)]]</f>
        <v>00:00</v>
      </c>
      <c r="AE33" s="11">
        <f t="shared" si="2"/>
        <v>0</v>
      </c>
      <c r="AF33" s="11">
        <f t="shared" si="3"/>
        <v>0</v>
      </c>
      <c r="AG33" s="11">
        <f>IF(TablaIncidentes[[#This Row],[Prioridad*]]="Baja",((AE33*60)+AF33)-30,IF(TablaIncidentes[[#This Row],[Prioridad*]]="Media",((AE33*60)+AF33)-15,IF(TablaIncidentes[[#This Row],[Prioridad*]]="Alta",((AE33*60)+AF33)-10)))</f>
        <v>-10</v>
      </c>
      <c r="AI33" s="17">
        <f>TablaIncidentes[[#This Row],[Tiempo Avance Incidente]]</f>
        <v>4.398148157633841E-4</v>
      </c>
      <c r="AJ33" s="11">
        <f t="shared" si="4"/>
        <v>0</v>
      </c>
      <c r="AK33" s="11">
        <f t="shared" si="5"/>
        <v>0</v>
      </c>
      <c r="AL33">
        <f>IF(TablaIncidentes[[#This Row],[Prioridad*]]="Baja",((AJ33*60)+AK33)-720,IF(TablaIncidentes[[#This Row],[Prioridad*]]="Media",((AJ33*60)+AK33)-120,IF(TablaIncidentes[[#This Row],[Prioridad*]]="Alta",((AJ33*60)+AK33)-60)))</f>
        <v>-60</v>
      </c>
      <c r="AN33" t="str">
        <f t="shared" si="6"/>
        <v>martes</v>
      </c>
    </row>
    <row r="34" spans="1:40" x14ac:dyDescent="0.25">
      <c r="A34" s="10" t="s">
        <v>134</v>
      </c>
      <c r="B34" t="s">
        <v>135</v>
      </c>
      <c r="C34" t="s">
        <v>123</v>
      </c>
      <c r="D34" s="11" t="s">
        <v>110</v>
      </c>
      <c r="E34" t="s">
        <v>34</v>
      </c>
      <c r="F34" t="s">
        <v>124</v>
      </c>
      <c r="G34" t="s">
        <v>125</v>
      </c>
      <c r="J34" s="12">
        <v>43830</v>
      </c>
      <c r="K34" s="13">
        <v>0.47418981481481487</v>
      </c>
      <c r="L34" s="14">
        <v>43830</v>
      </c>
      <c r="M34" s="15">
        <v>0.47559027777777779</v>
      </c>
      <c r="N34" s="12">
        <v>43830</v>
      </c>
      <c r="O34" s="13">
        <v>0.48266203703703708</v>
      </c>
      <c r="P34" s="16">
        <v>43831.518020833333</v>
      </c>
      <c r="Q34" s="11" t="s">
        <v>37</v>
      </c>
      <c r="R34" s="17" t="s">
        <v>100</v>
      </c>
      <c r="S34" s="11" t="s">
        <v>59</v>
      </c>
      <c r="T34" s="17" t="s">
        <v>48</v>
      </c>
      <c r="U34" s="11" t="s">
        <v>37</v>
      </c>
      <c r="V34" s="17">
        <v>1.2847222242271528E-3</v>
      </c>
      <c r="W34" s="11" t="s">
        <v>37</v>
      </c>
      <c r="Y34" s="17" t="str">
        <f>TablaIncidentes[[#This Row],[Tiempo Total Gestión]]</f>
        <v>00:12</v>
      </c>
      <c r="Z34" s="11">
        <f t="shared" si="0"/>
        <v>0</v>
      </c>
      <c r="AA34" s="11">
        <f t="shared" si="1"/>
        <v>12</v>
      </c>
      <c r="AB34" s="11">
        <f>IF(TablaIncidentes[[#This Row],[Prioridad*]]="Baja",(Z34-24)*60+AA34,IF(TablaIncidentes[[#This Row],[Prioridad*]]="Media",(Z34-4)*60+AA34,IF(TablaIncidentes[[#This Row],[Prioridad*]]="Alta",(Z34-2)*60+AA34)))</f>
        <v>-228</v>
      </c>
      <c r="AD34" s="17" t="str">
        <f>TablaIncidentes[[#This Row],[Tiempo Creación (HH:mm)]]</f>
        <v>00:02</v>
      </c>
      <c r="AE34" s="11">
        <f t="shared" si="2"/>
        <v>0</v>
      </c>
      <c r="AF34" s="11">
        <f t="shared" si="3"/>
        <v>2</v>
      </c>
      <c r="AG34" s="11">
        <f>IF(TablaIncidentes[[#This Row],[Prioridad*]]="Baja",((AE34*60)+AF34)-30,IF(TablaIncidentes[[#This Row],[Prioridad*]]="Media",((AE34*60)+AF34)-15,IF(TablaIncidentes[[#This Row],[Prioridad*]]="Alta",((AE34*60)+AF34)-10)))</f>
        <v>-13</v>
      </c>
      <c r="AI34" s="17">
        <f>TablaIncidentes[[#This Row],[Tiempo Avance Incidente]]</f>
        <v>1.2847222242271528E-3</v>
      </c>
      <c r="AJ34" s="11">
        <f t="shared" si="4"/>
        <v>0</v>
      </c>
      <c r="AK34" s="11">
        <f t="shared" si="5"/>
        <v>1</v>
      </c>
      <c r="AL34">
        <f>IF(TablaIncidentes[[#This Row],[Prioridad*]]="Baja",((AJ34*60)+AK34)-720,IF(TablaIncidentes[[#This Row],[Prioridad*]]="Media",((AJ34*60)+AK34)-120,IF(TablaIncidentes[[#This Row],[Prioridad*]]="Alta",((AJ34*60)+AK34)-60)))</f>
        <v>-119</v>
      </c>
      <c r="AN34" t="str">
        <f t="shared" si="6"/>
        <v>martes</v>
      </c>
    </row>
    <row r="35" spans="1:40" x14ac:dyDescent="0.25">
      <c r="A35" s="10" t="s">
        <v>136</v>
      </c>
      <c r="B35" t="s">
        <v>137</v>
      </c>
      <c r="C35" t="s">
        <v>32</v>
      </c>
      <c r="D35" s="11" t="s">
        <v>33</v>
      </c>
      <c r="E35" t="s">
        <v>34</v>
      </c>
      <c r="F35" t="s">
        <v>51</v>
      </c>
      <c r="G35" t="s">
        <v>75</v>
      </c>
      <c r="J35" s="12">
        <v>43830</v>
      </c>
      <c r="K35" s="13">
        <v>0.37444444444444441</v>
      </c>
      <c r="L35" s="14">
        <v>43830</v>
      </c>
      <c r="M35" s="15">
        <v>0.37613425925925931</v>
      </c>
      <c r="N35" s="12">
        <v>43832</v>
      </c>
      <c r="O35" s="13">
        <v>0.36401620370370374</v>
      </c>
      <c r="P35" s="16">
        <v>43833.365497685183</v>
      </c>
      <c r="Q35" s="11" t="s">
        <v>37</v>
      </c>
      <c r="R35" s="17" t="s">
        <v>48</v>
      </c>
      <c r="S35" s="11" t="s">
        <v>39</v>
      </c>
      <c r="T35" s="17" t="s">
        <v>48</v>
      </c>
      <c r="U35" s="11" t="s">
        <v>37</v>
      </c>
      <c r="V35" s="17">
        <v>1.0416666627861559E-3</v>
      </c>
      <c r="W35" s="11" t="s">
        <v>37</v>
      </c>
      <c r="Y35" s="17" t="str">
        <f>TablaIncidentes[[#This Row],[Tiempo Total Gestión]]</f>
        <v>00:02</v>
      </c>
      <c r="Z35" s="11">
        <f t="shared" si="0"/>
        <v>0</v>
      </c>
      <c r="AA35" s="11">
        <f t="shared" si="1"/>
        <v>2</v>
      </c>
      <c r="AB35" s="11">
        <f>IF(TablaIncidentes[[#This Row],[Prioridad*]]="Baja",(Z35-24)*60+AA35,IF(TablaIncidentes[[#This Row],[Prioridad*]]="Media",(Z35-4)*60+AA35,IF(TablaIncidentes[[#This Row],[Prioridad*]]="Alta",(Z35-2)*60+AA35)))</f>
        <v>-118</v>
      </c>
      <c r="AD35" s="17" t="str">
        <f>TablaIncidentes[[#This Row],[Tiempo Creación (HH:mm)]]</f>
        <v>00:02</v>
      </c>
      <c r="AE35" s="11">
        <f t="shared" si="2"/>
        <v>0</v>
      </c>
      <c r="AF35" s="11">
        <f t="shared" si="3"/>
        <v>2</v>
      </c>
      <c r="AG35" s="11">
        <f>IF(TablaIncidentes[[#This Row],[Prioridad*]]="Baja",((AE35*60)+AF35)-30,IF(TablaIncidentes[[#This Row],[Prioridad*]]="Media",((AE35*60)+AF35)-15,IF(TablaIncidentes[[#This Row],[Prioridad*]]="Alta",((AE35*60)+AF35)-10)))</f>
        <v>-8</v>
      </c>
      <c r="AI35" s="17">
        <f>TablaIncidentes[[#This Row],[Tiempo Avance Incidente]]</f>
        <v>1.0416666627861559E-3</v>
      </c>
      <c r="AJ35" s="11">
        <f t="shared" si="4"/>
        <v>0</v>
      </c>
      <c r="AK35" s="11">
        <f t="shared" si="5"/>
        <v>1</v>
      </c>
      <c r="AL35">
        <f>IF(TablaIncidentes[[#This Row],[Prioridad*]]="Baja",((AJ35*60)+AK35)-720,IF(TablaIncidentes[[#This Row],[Prioridad*]]="Media",((AJ35*60)+AK35)-120,IF(TablaIncidentes[[#This Row],[Prioridad*]]="Alta",((AJ35*60)+AK35)-60)))</f>
        <v>-59</v>
      </c>
      <c r="AN35" t="str">
        <f t="shared" si="6"/>
        <v>martes</v>
      </c>
    </row>
    <row r="36" spans="1:40" x14ac:dyDescent="0.25">
      <c r="A36" s="10" t="s">
        <v>138</v>
      </c>
      <c r="B36" t="s">
        <v>139</v>
      </c>
      <c r="C36" t="s">
        <v>32</v>
      </c>
      <c r="D36" s="11" t="s">
        <v>33</v>
      </c>
      <c r="E36" t="s">
        <v>34</v>
      </c>
      <c r="F36" t="s">
        <v>51</v>
      </c>
      <c r="G36" t="s">
        <v>62</v>
      </c>
      <c r="J36" s="12">
        <v>43830</v>
      </c>
      <c r="K36" s="13">
        <v>0.42798611111111112</v>
      </c>
      <c r="L36" s="14">
        <v>43830</v>
      </c>
      <c r="M36" s="15">
        <v>0.42895833333333333</v>
      </c>
      <c r="N36" s="12">
        <v>43832</v>
      </c>
      <c r="O36" s="13">
        <v>0.35623842592592592</v>
      </c>
      <c r="P36" s="16">
        <v>43833.365497685183</v>
      </c>
      <c r="Q36" s="11" t="s">
        <v>37</v>
      </c>
      <c r="R36" s="17" t="s">
        <v>40</v>
      </c>
      <c r="S36" s="11" t="s">
        <v>39</v>
      </c>
      <c r="T36" s="17" t="s">
        <v>40</v>
      </c>
      <c r="U36" s="11" t="s">
        <v>37</v>
      </c>
      <c r="V36" s="17">
        <v>6.5972221636911854E-4</v>
      </c>
      <c r="W36" s="11" t="s">
        <v>37</v>
      </c>
      <c r="Y36" s="17" t="str">
        <f>TablaIncidentes[[#This Row],[Tiempo Total Gestión]]</f>
        <v>00:01</v>
      </c>
      <c r="Z36" s="11">
        <f t="shared" si="0"/>
        <v>0</v>
      </c>
      <c r="AA36" s="11">
        <f t="shared" si="1"/>
        <v>1</v>
      </c>
      <c r="AB36" s="11">
        <f>IF(TablaIncidentes[[#This Row],[Prioridad*]]="Baja",(Z36-24)*60+AA36,IF(TablaIncidentes[[#This Row],[Prioridad*]]="Media",(Z36-4)*60+AA36,IF(TablaIncidentes[[#This Row],[Prioridad*]]="Alta",(Z36-2)*60+AA36)))</f>
        <v>-119</v>
      </c>
      <c r="AD36" s="17" t="str">
        <f>TablaIncidentes[[#This Row],[Tiempo Creación (HH:mm)]]</f>
        <v>00:01</v>
      </c>
      <c r="AE36" s="11">
        <f t="shared" si="2"/>
        <v>0</v>
      </c>
      <c r="AF36" s="11">
        <f t="shared" si="3"/>
        <v>1</v>
      </c>
      <c r="AG36" s="11">
        <f>IF(TablaIncidentes[[#This Row],[Prioridad*]]="Baja",((AE36*60)+AF36)-30,IF(TablaIncidentes[[#This Row],[Prioridad*]]="Media",((AE36*60)+AF36)-15,IF(TablaIncidentes[[#This Row],[Prioridad*]]="Alta",((AE36*60)+AF36)-10)))</f>
        <v>-9</v>
      </c>
      <c r="AI36" s="17">
        <f>TablaIncidentes[[#This Row],[Tiempo Avance Incidente]]</f>
        <v>6.5972221636911854E-4</v>
      </c>
      <c r="AJ36" s="11">
        <f t="shared" si="4"/>
        <v>0</v>
      </c>
      <c r="AK36" s="11">
        <f t="shared" si="5"/>
        <v>0</v>
      </c>
      <c r="AL36">
        <f>IF(TablaIncidentes[[#This Row],[Prioridad*]]="Baja",((AJ36*60)+AK36)-720,IF(TablaIncidentes[[#This Row],[Prioridad*]]="Media",((AJ36*60)+AK36)-120,IF(TablaIncidentes[[#This Row],[Prioridad*]]="Alta",((AJ36*60)+AK36)-60)))</f>
        <v>-60</v>
      </c>
      <c r="AN36" t="str">
        <f t="shared" si="6"/>
        <v>martes</v>
      </c>
    </row>
    <row r="37" spans="1:40" x14ac:dyDescent="0.25">
      <c r="A37" s="10" t="s">
        <v>140</v>
      </c>
      <c r="B37" t="s">
        <v>141</v>
      </c>
      <c r="C37" t="s">
        <v>32</v>
      </c>
      <c r="D37" s="11" t="s">
        <v>33</v>
      </c>
      <c r="E37" t="s">
        <v>34</v>
      </c>
      <c r="F37" t="s">
        <v>51</v>
      </c>
      <c r="G37" t="s">
        <v>52</v>
      </c>
      <c r="J37" s="12">
        <v>43830</v>
      </c>
      <c r="K37" s="13">
        <v>0.43572916666666667</v>
      </c>
      <c r="L37" s="14">
        <v>43830</v>
      </c>
      <c r="M37" s="15">
        <v>0.43730324074074073</v>
      </c>
      <c r="N37" s="12">
        <v>43830</v>
      </c>
      <c r="O37" s="13">
        <v>0.48791666666666672</v>
      </c>
      <c r="P37" s="16">
        <v>43831.518020833333</v>
      </c>
      <c r="Q37" s="11" t="s">
        <v>37</v>
      </c>
      <c r="R37" s="17" t="s">
        <v>48</v>
      </c>
      <c r="S37" s="11" t="s">
        <v>39</v>
      </c>
      <c r="T37" s="17" t="s">
        <v>48</v>
      </c>
      <c r="U37" s="11" t="s">
        <v>37</v>
      </c>
      <c r="V37" s="17">
        <v>1.3194444472901523E-3</v>
      </c>
      <c r="W37" s="11" t="s">
        <v>37</v>
      </c>
      <c r="Y37" s="17" t="str">
        <f>TablaIncidentes[[#This Row],[Tiempo Total Gestión]]</f>
        <v>00:02</v>
      </c>
      <c r="Z37" s="11">
        <f t="shared" si="0"/>
        <v>0</v>
      </c>
      <c r="AA37" s="11">
        <f t="shared" si="1"/>
        <v>2</v>
      </c>
      <c r="AB37" s="11">
        <f>IF(TablaIncidentes[[#This Row],[Prioridad*]]="Baja",(Z37-24)*60+AA37,IF(TablaIncidentes[[#This Row],[Prioridad*]]="Media",(Z37-4)*60+AA37,IF(TablaIncidentes[[#This Row],[Prioridad*]]="Alta",(Z37-2)*60+AA37)))</f>
        <v>-118</v>
      </c>
      <c r="AD37" s="17" t="str">
        <f>TablaIncidentes[[#This Row],[Tiempo Creación (HH:mm)]]</f>
        <v>00:02</v>
      </c>
      <c r="AE37" s="11">
        <f t="shared" si="2"/>
        <v>0</v>
      </c>
      <c r="AF37" s="11">
        <f t="shared" si="3"/>
        <v>2</v>
      </c>
      <c r="AG37" s="11">
        <f>IF(TablaIncidentes[[#This Row],[Prioridad*]]="Baja",((AE37*60)+AF37)-30,IF(TablaIncidentes[[#This Row],[Prioridad*]]="Media",((AE37*60)+AF37)-15,IF(TablaIncidentes[[#This Row],[Prioridad*]]="Alta",((AE37*60)+AF37)-10)))</f>
        <v>-8</v>
      </c>
      <c r="AI37" s="17">
        <f>TablaIncidentes[[#This Row],[Tiempo Avance Incidente]]</f>
        <v>1.3194444472901523E-3</v>
      </c>
      <c r="AJ37" s="11">
        <f t="shared" si="4"/>
        <v>0</v>
      </c>
      <c r="AK37" s="11">
        <f t="shared" si="5"/>
        <v>1</v>
      </c>
      <c r="AL37">
        <f>IF(TablaIncidentes[[#This Row],[Prioridad*]]="Baja",((AJ37*60)+AK37)-720,IF(TablaIncidentes[[#This Row],[Prioridad*]]="Media",((AJ37*60)+AK37)-120,IF(TablaIncidentes[[#This Row],[Prioridad*]]="Alta",((AJ37*60)+AK37)-60)))</f>
        <v>-59</v>
      </c>
      <c r="AN37" t="str">
        <f t="shared" si="6"/>
        <v>martes</v>
      </c>
    </row>
    <row r="38" spans="1:40" x14ac:dyDescent="0.25">
      <c r="A38" s="10" t="s">
        <v>142</v>
      </c>
      <c r="B38" t="s">
        <v>143</v>
      </c>
      <c r="C38" t="s">
        <v>32</v>
      </c>
      <c r="D38" s="11" t="s">
        <v>33</v>
      </c>
      <c r="E38" t="s">
        <v>34</v>
      </c>
      <c r="F38" t="s">
        <v>35</v>
      </c>
      <c r="G38" t="s">
        <v>43</v>
      </c>
      <c r="J38" s="12">
        <v>43830</v>
      </c>
      <c r="K38" s="13">
        <v>0.51530092592592591</v>
      </c>
      <c r="L38" s="14">
        <v>43830</v>
      </c>
      <c r="M38" s="15">
        <v>0.51572916666666668</v>
      </c>
      <c r="N38" s="12">
        <v>43832</v>
      </c>
      <c r="O38" s="13">
        <v>0.35621527777777778</v>
      </c>
      <c r="P38" s="16">
        <v>43833.365497685183</v>
      </c>
      <c r="Q38" s="11" t="s">
        <v>37</v>
      </c>
      <c r="R38" s="17" t="s">
        <v>144</v>
      </c>
      <c r="S38" s="11" t="s">
        <v>59</v>
      </c>
      <c r="T38" s="17" t="s">
        <v>133</v>
      </c>
      <c r="U38" s="11" t="s">
        <v>37</v>
      </c>
      <c r="V38" s="17">
        <v>5.3240740817273036E-4</v>
      </c>
      <c r="W38" s="11" t="s">
        <v>37</v>
      </c>
      <c r="Y38" s="17" t="str">
        <f>TablaIncidentes[[#This Row],[Tiempo Total Gestión]]</f>
        <v>00:20</v>
      </c>
      <c r="Z38" s="11">
        <f t="shared" si="0"/>
        <v>0</v>
      </c>
      <c r="AA38" s="11">
        <f t="shared" si="1"/>
        <v>20</v>
      </c>
      <c r="AB38" s="11">
        <f>IF(TablaIncidentes[[#This Row],[Prioridad*]]="Baja",(Z38-24)*60+AA38,IF(TablaIncidentes[[#This Row],[Prioridad*]]="Media",(Z38-4)*60+AA38,IF(TablaIncidentes[[#This Row],[Prioridad*]]="Alta",(Z38-2)*60+AA38)))</f>
        <v>-100</v>
      </c>
      <c r="AD38" s="17" t="str">
        <f>TablaIncidentes[[#This Row],[Tiempo Creación (HH:mm)]]</f>
        <v>00:00</v>
      </c>
      <c r="AE38" s="11">
        <f t="shared" si="2"/>
        <v>0</v>
      </c>
      <c r="AF38" s="11">
        <f t="shared" si="3"/>
        <v>0</v>
      </c>
      <c r="AG38" s="11">
        <f>IF(TablaIncidentes[[#This Row],[Prioridad*]]="Baja",((AE38*60)+AF38)-30,IF(TablaIncidentes[[#This Row],[Prioridad*]]="Media",((AE38*60)+AF38)-15,IF(TablaIncidentes[[#This Row],[Prioridad*]]="Alta",((AE38*60)+AF38)-10)))</f>
        <v>-10</v>
      </c>
      <c r="AI38" s="17">
        <f>TablaIncidentes[[#This Row],[Tiempo Avance Incidente]]</f>
        <v>5.3240740817273036E-4</v>
      </c>
      <c r="AJ38" s="11">
        <f t="shared" si="4"/>
        <v>0</v>
      </c>
      <c r="AK38" s="11">
        <f t="shared" si="5"/>
        <v>0</v>
      </c>
      <c r="AL38">
        <f>IF(TablaIncidentes[[#This Row],[Prioridad*]]="Baja",((AJ38*60)+AK38)-720,IF(TablaIncidentes[[#This Row],[Prioridad*]]="Media",((AJ38*60)+AK38)-120,IF(TablaIncidentes[[#This Row],[Prioridad*]]="Alta",((AJ38*60)+AK38)-60)))</f>
        <v>-60</v>
      </c>
      <c r="AN38" t="str">
        <f t="shared" si="6"/>
        <v>martes</v>
      </c>
    </row>
    <row r="39" spans="1:40" x14ac:dyDescent="0.25">
      <c r="A39" s="10" t="s">
        <v>145</v>
      </c>
      <c r="B39" t="s">
        <v>146</v>
      </c>
      <c r="C39" t="s">
        <v>32</v>
      </c>
      <c r="D39" s="11" t="s">
        <v>33</v>
      </c>
      <c r="E39" t="s">
        <v>34</v>
      </c>
      <c r="F39" t="s">
        <v>51</v>
      </c>
      <c r="G39" t="s">
        <v>62</v>
      </c>
      <c r="J39" s="12">
        <v>43830</v>
      </c>
      <c r="K39" s="13">
        <v>0.37836805555555553</v>
      </c>
      <c r="L39" s="14">
        <v>43830</v>
      </c>
      <c r="M39" s="15">
        <v>0.37927083333333328</v>
      </c>
      <c r="N39" s="12">
        <v>43833</v>
      </c>
      <c r="O39" s="13">
        <v>0.35443287037037036</v>
      </c>
      <c r="P39" s="16">
        <v>43834.431041666663</v>
      </c>
      <c r="Q39" s="11" t="s">
        <v>37</v>
      </c>
      <c r="R39" s="17" t="s">
        <v>40</v>
      </c>
      <c r="S39" s="11" t="s">
        <v>39</v>
      </c>
      <c r="T39" s="17" t="s">
        <v>40</v>
      </c>
      <c r="U39" s="11" t="s">
        <v>37</v>
      </c>
      <c r="V39" s="17">
        <v>5.3240740817273036E-4</v>
      </c>
      <c r="W39" s="11" t="s">
        <v>37</v>
      </c>
      <c r="Y39" s="17" t="str">
        <f>TablaIncidentes[[#This Row],[Tiempo Total Gestión]]</f>
        <v>00:01</v>
      </c>
      <c r="Z39" s="11">
        <f t="shared" si="0"/>
        <v>0</v>
      </c>
      <c r="AA39" s="11">
        <f t="shared" si="1"/>
        <v>1</v>
      </c>
      <c r="AB39" s="11">
        <f>IF(TablaIncidentes[[#This Row],[Prioridad*]]="Baja",(Z39-24)*60+AA39,IF(TablaIncidentes[[#This Row],[Prioridad*]]="Media",(Z39-4)*60+AA39,IF(TablaIncidentes[[#This Row],[Prioridad*]]="Alta",(Z39-2)*60+AA39)))</f>
        <v>-119</v>
      </c>
      <c r="AD39" s="17" t="str">
        <f>TablaIncidentes[[#This Row],[Tiempo Creación (HH:mm)]]</f>
        <v>00:01</v>
      </c>
      <c r="AE39" s="11">
        <f t="shared" si="2"/>
        <v>0</v>
      </c>
      <c r="AF39" s="11">
        <f t="shared" si="3"/>
        <v>1</v>
      </c>
      <c r="AG39" s="11">
        <f>IF(TablaIncidentes[[#This Row],[Prioridad*]]="Baja",((AE39*60)+AF39)-30,IF(TablaIncidentes[[#This Row],[Prioridad*]]="Media",((AE39*60)+AF39)-15,IF(TablaIncidentes[[#This Row],[Prioridad*]]="Alta",((AE39*60)+AF39)-10)))</f>
        <v>-9</v>
      </c>
      <c r="AI39" s="17">
        <f>TablaIncidentes[[#This Row],[Tiempo Avance Incidente]]</f>
        <v>5.3240740817273036E-4</v>
      </c>
      <c r="AJ39" s="11">
        <f t="shared" si="4"/>
        <v>0</v>
      </c>
      <c r="AK39" s="11">
        <f t="shared" si="5"/>
        <v>0</v>
      </c>
      <c r="AL39">
        <f>IF(TablaIncidentes[[#This Row],[Prioridad*]]="Baja",((AJ39*60)+AK39)-720,IF(TablaIncidentes[[#This Row],[Prioridad*]]="Media",((AJ39*60)+AK39)-120,IF(TablaIncidentes[[#This Row],[Prioridad*]]="Alta",((AJ39*60)+AK39)-60)))</f>
        <v>-60</v>
      </c>
      <c r="AN39" t="str">
        <f t="shared" si="6"/>
        <v>martes</v>
      </c>
    </row>
    <row r="40" spans="1:40" x14ac:dyDescent="0.25">
      <c r="A40" s="10" t="s">
        <v>147</v>
      </c>
      <c r="B40" t="s">
        <v>148</v>
      </c>
      <c r="C40" t="s">
        <v>149</v>
      </c>
      <c r="D40" s="11" t="s">
        <v>150</v>
      </c>
      <c r="E40" t="s">
        <v>34</v>
      </c>
      <c r="F40" t="s">
        <v>111</v>
      </c>
      <c r="G40" t="s">
        <v>151</v>
      </c>
      <c r="J40" s="12">
        <v>43830</v>
      </c>
      <c r="K40" s="13">
        <v>0.38079861111111107</v>
      </c>
      <c r="L40" s="14">
        <v>43830</v>
      </c>
      <c r="M40" s="15">
        <v>0.38204861111111116</v>
      </c>
      <c r="N40" s="12">
        <v>43830</v>
      </c>
      <c r="O40" s="13">
        <v>0.44821759259259258</v>
      </c>
      <c r="P40" s="16">
        <v>43831.518020833333</v>
      </c>
      <c r="Q40" s="11" t="s">
        <v>37</v>
      </c>
      <c r="R40" s="17" t="s">
        <v>152</v>
      </c>
      <c r="S40" s="11" t="s">
        <v>91</v>
      </c>
      <c r="T40" s="17" t="s">
        <v>40</v>
      </c>
      <c r="U40" s="11" t="s">
        <v>37</v>
      </c>
      <c r="V40" s="17">
        <v>8.2175925490446389E-4</v>
      </c>
      <c r="W40" s="11" t="s">
        <v>37</v>
      </c>
      <c r="Y40" s="17" t="str">
        <f>TablaIncidentes[[#This Row],[Tiempo Total Gestión]]</f>
        <v>01:37</v>
      </c>
      <c r="Z40" s="11">
        <f t="shared" si="0"/>
        <v>1</v>
      </c>
      <c r="AA40" s="11">
        <f t="shared" si="1"/>
        <v>37</v>
      </c>
      <c r="AB40" s="11">
        <f>IF(TablaIncidentes[[#This Row],[Prioridad*]]="Baja",(Z40-24)*60+AA40,IF(TablaIncidentes[[#This Row],[Prioridad*]]="Media",(Z40-4)*60+AA40,IF(TablaIncidentes[[#This Row],[Prioridad*]]="Alta",(Z40-2)*60+AA40)))</f>
        <v>-1343</v>
      </c>
      <c r="AD40" s="17" t="str">
        <f>TablaIncidentes[[#This Row],[Tiempo Creación (HH:mm)]]</f>
        <v>00:01</v>
      </c>
      <c r="AE40" s="11">
        <f t="shared" si="2"/>
        <v>0</v>
      </c>
      <c r="AF40" s="11">
        <f t="shared" si="3"/>
        <v>1</v>
      </c>
      <c r="AG40" s="11">
        <f>IF(TablaIncidentes[[#This Row],[Prioridad*]]="Baja",((AE40*60)+AF40)-30,IF(TablaIncidentes[[#This Row],[Prioridad*]]="Media",((AE40*60)+AF40)-15,IF(TablaIncidentes[[#This Row],[Prioridad*]]="Alta",((AE40*60)+AF40)-10)))</f>
        <v>-29</v>
      </c>
      <c r="AI40" s="17">
        <f>TablaIncidentes[[#This Row],[Tiempo Avance Incidente]]</f>
        <v>8.2175925490446389E-4</v>
      </c>
      <c r="AJ40" s="11">
        <f t="shared" si="4"/>
        <v>0</v>
      </c>
      <c r="AK40" s="11">
        <f t="shared" si="5"/>
        <v>1</v>
      </c>
      <c r="AL40">
        <f>IF(TablaIncidentes[[#This Row],[Prioridad*]]="Baja",((AJ40*60)+AK40)-720,IF(TablaIncidentes[[#This Row],[Prioridad*]]="Media",((AJ40*60)+AK40)-120,IF(TablaIncidentes[[#This Row],[Prioridad*]]="Alta",((AJ40*60)+AK40)-60)))</f>
        <v>-719</v>
      </c>
      <c r="AN40" t="str">
        <f t="shared" si="6"/>
        <v>martes</v>
      </c>
    </row>
    <row r="41" spans="1:40" x14ac:dyDescent="0.25">
      <c r="A41" s="10" t="s">
        <v>153</v>
      </c>
      <c r="B41" t="s">
        <v>154</v>
      </c>
      <c r="C41" t="s">
        <v>32</v>
      </c>
      <c r="D41" s="11" t="s">
        <v>33</v>
      </c>
      <c r="E41" t="s">
        <v>34</v>
      </c>
      <c r="F41" t="s">
        <v>51</v>
      </c>
      <c r="G41" t="s">
        <v>62</v>
      </c>
      <c r="J41" s="12">
        <v>43830</v>
      </c>
      <c r="K41" s="13">
        <v>0.38172453703703701</v>
      </c>
      <c r="L41" s="14">
        <v>43830</v>
      </c>
      <c r="M41" s="15">
        <v>0.38270833333333337</v>
      </c>
      <c r="N41" s="12">
        <v>43832</v>
      </c>
      <c r="O41" s="13">
        <v>0.35378472222222218</v>
      </c>
      <c r="P41" s="16">
        <v>43833.365497685183</v>
      </c>
      <c r="Q41" s="11" t="s">
        <v>37</v>
      </c>
      <c r="R41" s="17" t="s">
        <v>40</v>
      </c>
      <c r="S41" s="11" t="s">
        <v>39</v>
      </c>
      <c r="T41" s="17" t="s">
        <v>40</v>
      </c>
      <c r="U41" s="11" t="s">
        <v>37</v>
      </c>
      <c r="V41" s="17">
        <v>5.9027777751907706E-4</v>
      </c>
      <c r="W41" s="11" t="s">
        <v>37</v>
      </c>
      <c r="Y41" s="17" t="str">
        <f>TablaIncidentes[[#This Row],[Tiempo Total Gestión]]</f>
        <v>00:01</v>
      </c>
      <c r="Z41" s="11">
        <f t="shared" si="0"/>
        <v>0</v>
      </c>
      <c r="AA41" s="11">
        <f t="shared" si="1"/>
        <v>1</v>
      </c>
      <c r="AB41" s="11">
        <f>IF(TablaIncidentes[[#This Row],[Prioridad*]]="Baja",(Z41-24)*60+AA41,IF(TablaIncidentes[[#This Row],[Prioridad*]]="Media",(Z41-4)*60+AA41,IF(TablaIncidentes[[#This Row],[Prioridad*]]="Alta",(Z41-2)*60+AA41)))</f>
        <v>-119</v>
      </c>
      <c r="AD41" s="17" t="str">
        <f>TablaIncidentes[[#This Row],[Tiempo Creación (HH:mm)]]</f>
        <v>00:01</v>
      </c>
      <c r="AE41" s="11">
        <f t="shared" si="2"/>
        <v>0</v>
      </c>
      <c r="AF41" s="11">
        <f t="shared" si="3"/>
        <v>1</v>
      </c>
      <c r="AG41" s="11">
        <f>IF(TablaIncidentes[[#This Row],[Prioridad*]]="Baja",((AE41*60)+AF41)-30,IF(TablaIncidentes[[#This Row],[Prioridad*]]="Media",((AE41*60)+AF41)-15,IF(TablaIncidentes[[#This Row],[Prioridad*]]="Alta",((AE41*60)+AF41)-10)))</f>
        <v>-9</v>
      </c>
      <c r="AI41" s="17">
        <f>TablaIncidentes[[#This Row],[Tiempo Avance Incidente]]</f>
        <v>5.9027777751907706E-4</v>
      </c>
      <c r="AJ41" s="11">
        <f t="shared" si="4"/>
        <v>0</v>
      </c>
      <c r="AK41" s="11">
        <f t="shared" si="5"/>
        <v>0</v>
      </c>
      <c r="AL41">
        <f>IF(TablaIncidentes[[#This Row],[Prioridad*]]="Baja",((AJ41*60)+AK41)-720,IF(TablaIncidentes[[#This Row],[Prioridad*]]="Media",((AJ41*60)+AK41)-120,IF(TablaIncidentes[[#This Row],[Prioridad*]]="Alta",((AJ41*60)+AK41)-60)))</f>
        <v>-60</v>
      </c>
      <c r="AN41" t="str">
        <f t="shared" si="6"/>
        <v>martes</v>
      </c>
    </row>
    <row r="42" spans="1:40" x14ac:dyDescent="0.25">
      <c r="A42" s="10" t="s">
        <v>155</v>
      </c>
      <c r="B42" t="s">
        <v>156</v>
      </c>
      <c r="C42" t="s">
        <v>32</v>
      </c>
      <c r="D42" s="11" t="s">
        <v>33</v>
      </c>
      <c r="E42" t="s">
        <v>34</v>
      </c>
      <c r="F42" t="s">
        <v>51</v>
      </c>
      <c r="G42" t="s">
        <v>52</v>
      </c>
      <c r="J42" s="12">
        <v>43830</v>
      </c>
      <c r="K42" s="13">
        <v>0.40060185185185188</v>
      </c>
      <c r="L42" s="14">
        <v>43830</v>
      </c>
      <c r="M42" s="15">
        <v>0.40162037037037041</v>
      </c>
      <c r="N42" s="12">
        <v>43830</v>
      </c>
      <c r="O42" s="13">
        <v>0.43643518518518515</v>
      </c>
      <c r="P42" s="16">
        <v>43831.518020833333</v>
      </c>
      <c r="Q42" s="11" t="s">
        <v>37</v>
      </c>
      <c r="R42" s="17" t="s">
        <v>40</v>
      </c>
      <c r="S42" s="11" t="s">
        <v>39</v>
      </c>
      <c r="T42" s="17" t="s">
        <v>40</v>
      </c>
      <c r="U42" s="11" t="s">
        <v>37</v>
      </c>
      <c r="V42" s="17">
        <v>7.1759259299142286E-4</v>
      </c>
      <c r="W42" s="11" t="s">
        <v>37</v>
      </c>
      <c r="Y42" s="17" t="str">
        <f>TablaIncidentes[[#This Row],[Tiempo Total Gestión]]</f>
        <v>00:01</v>
      </c>
      <c r="Z42" s="11">
        <f t="shared" si="0"/>
        <v>0</v>
      </c>
      <c r="AA42" s="11">
        <f t="shared" si="1"/>
        <v>1</v>
      </c>
      <c r="AB42" s="11">
        <f>IF(TablaIncidentes[[#This Row],[Prioridad*]]="Baja",(Z42-24)*60+AA42,IF(TablaIncidentes[[#This Row],[Prioridad*]]="Media",(Z42-4)*60+AA42,IF(TablaIncidentes[[#This Row],[Prioridad*]]="Alta",(Z42-2)*60+AA42)))</f>
        <v>-119</v>
      </c>
      <c r="AD42" s="17" t="str">
        <f>TablaIncidentes[[#This Row],[Tiempo Creación (HH:mm)]]</f>
        <v>00:01</v>
      </c>
      <c r="AE42" s="11">
        <f t="shared" si="2"/>
        <v>0</v>
      </c>
      <c r="AF42" s="11">
        <f t="shared" si="3"/>
        <v>1</v>
      </c>
      <c r="AG42" s="11">
        <f>IF(TablaIncidentes[[#This Row],[Prioridad*]]="Baja",((AE42*60)+AF42)-30,IF(TablaIncidentes[[#This Row],[Prioridad*]]="Media",((AE42*60)+AF42)-15,IF(TablaIncidentes[[#This Row],[Prioridad*]]="Alta",((AE42*60)+AF42)-10)))</f>
        <v>-9</v>
      </c>
      <c r="AI42" s="17">
        <f>TablaIncidentes[[#This Row],[Tiempo Avance Incidente]]</f>
        <v>7.1759259299142286E-4</v>
      </c>
      <c r="AJ42" s="11">
        <f t="shared" si="4"/>
        <v>0</v>
      </c>
      <c r="AK42" s="11">
        <f t="shared" si="5"/>
        <v>1</v>
      </c>
      <c r="AL42">
        <f>IF(TablaIncidentes[[#This Row],[Prioridad*]]="Baja",((AJ42*60)+AK42)-720,IF(TablaIncidentes[[#This Row],[Prioridad*]]="Media",((AJ42*60)+AK42)-120,IF(TablaIncidentes[[#This Row],[Prioridad*]]="Alta",((AJ42*60)+AK42)-60)))</f>
        <v>-59</v>
      </c>
      <c r="AN42" t="str">
        <f t="shared" si="6"/>
        <v>martes</v>
      </c>
    </row>
    <row r="43" spans="1:40" x14ac:dyDescent="0.25">
      <c r="A43" s="10" t="s">
        <v>157</v>
      </c>
      <c r="B43" t="s">
        <v>158</v>
      </c>
      <c r="C43" t="s">
        <v>32</v>
      </c>
      <c r="D43" s="11" t="s">
        <v>33</v>
      </c>
      <c r="E43" t="s">
        <v>34</v>
      </c>
      <c r="F43" t="s">
        <v>51</v>
      </c>
      <c r="G43" t="s">
        <v>104</v>
      </c>
      <c r="J43" s="12">
        <v>43830</v>
      </c>
      <c r="K43" s="13">
        <v>0.41393518518518518</v>
      </c>
      <c r="L43" s="14">
        <v>43830</v>
      </c>
      <c r="M43" s="15">
        <v>0.41601851851851851</v>
      </c>
      <c r="N43" s="12">
        <v>43830</v>
      </c>
      <c r="O43" s="13">
        <v>0.67282407407407396</v>
      </c>
      <c r="P43" s="16">
        <v>43831.685613425929</v>
      </c>
      <c r="Q43" s="11" t="s">
        <v>37</v>
      </c>
      <c r="R43" s="17" t="s">
        <v>116</v>
      </c>
      <c r="S43" s="11" t="s">
        <v>39</v>
      </c>
      <c r="T43" s="17" t="s">
        <v>116</v>
      </c>
      <c r="U43" s="11" t="s">
        <v>37</v>
      </c>
      <c r="V43" s="17">
        <v>1.4004629629198462E-3</v>
      </c>
      <c r="W43" s="11" t="s">
        <v>37</v>
      </c>
      <c r="Y43" s="17" t="str">
        <f>TablaIncidentes[[#This Row],[Tiempo Total Gestión]]</f>
        <v>00:03</v>
      </c>
      <c r="Z43" s="11">
        <f t="shared" si="0"/>
        <v>0</v>
      </c>
      <c r="AA43" s="11">
        <f t="shared" si="1"/>
        <v>3</v>
      </c>
      <c r="AB43" s="11">
        <f>IF(TablaIncidentes[[#This Row],[Prioridad*]]="Baja",(Z43-24)*60+AA43,IF(TablaIncidentes[[#This Row],[Prioridad*]]="Media",(Z43-4)*60+AA43,IF(TablaIncidentes[[#This Row],[Prioridad*]]="Alta",(Z43-2)*60+AA43)))</f>
        <v>-117</v>
      </c>
      <c r="AD43" s="17" t="str">
        <f>TablaIncidentes[[#This Row],[Tiempo Creación (HH:mm)]]</f>
        <v>00:03</v>
      </c>
      <c r="AE43" s="11">
        <f t="shared" si="2"/>
        <v>0</v>
      </c>
      <c r="AF43" s="11">
        <f t="shared" si="3"/>
        <v>3</v>
      </c>
      <c r="AG43" s="11">
        <f>IF(TablaIncidentes[[#This Row],[Prioridad*]]="Baja",((AE43*60)+AF43)-30,IF(TablaIncidentes[[#This Row],[Prioridad*]]="Media",((AE43*60)+AF43)-15,IF(TablaIncidentes[[#This Row],[Prioridad*]]="Alta",((AE43*60)+AF43)-10)))</f>
        <v>-7</v>
      </c>
      <c r="AI43" s="17">
        <f>TablaIncidentes[[#This Row],[Tiempo Avance Incidente]]</f>
        <v>1.4004629629198462E-3</v>
      </c>
      <c r="AJ43" s="11">
        <f t="shared" si="4"/>
        <v>0</v>
      </c>
      <c r="AK43" s="11">
        <f t="shared" si="5"/>
        <v>2</v>
      </c>
      <c r="AL43">
        <f>IF(TablaIncidentes[[#This Row],[Prioridad*]]="Baja",((AJ43*60)+AK43)-720,IF(TablaIncidentes[[#This Row],[Prioridad*]]="Media",((AJ43*60)+AK43)-120,IF(TablaIncidentes[[#This Row],[Prioridad*]]="Alta",((AJ43*60)+AK43)-60)))</f>
        <v>-58</v>
      </c>
      <c r="AN43" t="str">
        <f t="shared" si="6"/>
        <v>martes</v>
      </c>
    </row>
    <row r="44" spans="1:40" x14ac:dyDescent="0.25">
      <c r="A44" s="10" t="s">
        <v>159</v>
      </c>
      <c r="B44" t="s">
        <v>160</v>
      </c>
      <c r="C44" t="s">
        <v>161</v>
      </c>
      <c r="D44" s="11" t="s">
        <v>110</v>
      </c>
      <c r="E44" t="s">
        <v>34</v>
      </c>
      <c r="F44" t="s">
        <v>124</v>
      </c>
      <c r="G44" t="s">
        <v>125</v>
      </c>
      <c r="J44" s="12">
        <v>43832</v>
      </c>
      <c r="K44" s="13">
        <v>0.33280092592592592</v>
      </c>
      <c r="L44" s="14">
        <v>43832</v>
      </c>
      <c r="M44" s="15">
        <v>0.33409722222222221</v>
      </c>
      <c r="N44" s="12">
        <v>43832</v>
      </c>
      <c r="O44" s="13">
        <v>0.37560185185185185</v>
      </c>
      <c r="P44" s="16">
        <v>43833.442627314813</v>
      </c>
      <c r="Q44" s="11" t="s">
        <v>37</v>
      </c>
      <c r="R44" s="17" t="s">
        <v>162</v>
      </c>
      <c r="S44" s="11" t="s">
        <v>59</v>
      </c>
      <c r="T44" s="17" t="s">
        <v>40</v>
      </c>
      <c r="U44" s="11" t="s">
        <v>37</v>
      </c>
      <c r="V44" s="17">
        <v>8.3333333168411627E-4</v>
      </c>
      <c r="W44" s="11" t="s">
        <v>37</v>
      </c>
      <c r="Y44" s="17" t="str">
        <f>TablaIncidentes[[#This Row],[Tiempo Total Gestión]]</f>
        <v>01:01</v>
      </c>
      <c r="Z44" s="11">
        <f t="shared" si="0"/>
        <v>1</v>
      </c>
      <c r="AA44" s="11">
        <f t="shared" si="1"/>
        <v>1</v>
      </c>
      <c r="AB44" s="11">
        <f>IF(TablaIncidentes[[#This Row],[Prioridad*]]="Baja",(Z44-24)*60+AA44,IF(TablaIncidentes[[#This Row],[Prioridad*]]="Media",(Z44-4)*60+AA44,IF(TablaIncidentes[[#This Row],[Prioridad*]]="Alta",(Z44-2)*60+AA44)))</f>
        <v>-179</v>
      </c>
      <c r="AD44" s="17" t="str">
        <f>TablaIncidentes[[#This Row],[Tiempo Creación (HH:mm)]]</f>
        <v>00:01</v>
      </c>
      <c r="AE44" s="11">
        <f t="shared" si="2"/>
        <v>0</v>
      </c>
      <c r="AF44" s="11">
        <f t="shared" si="3"/>
        <v>1</v>
      </c>
      <c r="AG44" s="11">
        <f>IF(TablaIncidentes[[#This Row],[Prioridad*]]="Baja",((AE44*60)+AF44)-30,IF(TablaIncidentes[[#This Row],[Prioridad*]]="Media",((AE44*60)+AF44)-15,IF(TablaIncidentes[[#This Row],[Prioridad*]]="Alta",((AE44*60)+AF44)-10)))</f>
        <v>-14</v>
      </c>
      <c r="AI44" s="17">
        <f>TablaIncidentes[[#This Row],[Tiempo Avance Incidente]]</f>
        <v>8.3333333168411627E-4</v>
      </c>
      <c r="AJ44" s="11">
        <f t="shared" si="4"/>
        <v>0</v>
      </c>
      <c r="AK44" s="11">
        <f t="shared" si="5"/>
        <v>1</v>
      </c>
      <c r="AL44">
        <f>IF(TablaIncidentes[[#This Row],[Prioridad*]]="Baja",((AJ44*60)+AK44)-720,IF(TablaIncidentes[[#This Row],[Prioridad*]]="Media",((AJ44*60)+AK44)-120,IF(TablaIncidentes[[#This Row],[Prioridad*]]="Alta",((AJ44*60)+AK44)-60)))</f>
        <v>-119</v>
      </c>
      <c r="AN44" t="str">
        <f t="shared" si="6"/>
        <v>jueves</v>
      </c>
    </row>
    <row r="45" spans="1:40" x14ac:dyDescent="0.25">
      <c r="A45" s="10" t="s">
        <v>163</v>
      </c>
      <c r="B45" t="s">
        <v>164</v>
      </c>
      <c r="C45" t="s">
        <v>161</v>
      </c>
      <c r="D45" s="11" t="s">
        <v>150</v>
      </c>
      <c r="E45" t="s">
        <v>34</v>
      </c>
      <c r="F45" t="s">
        <v>111</v>
      </c>
      <c r="G45" t="s">
        <v>165</v>
      </c>
      <c r="J45" s="12">
        <v>43832</v>
      </c>
      <c r="K45" s="13">
        <v>0.3802314814814815</v>
      </c>
      <c r="L45" s="14">
        <v>43832</v>
      </c>
      <c r="M45" s="15">
        <v>0.3828125</v>
      </c>
      <c r="N45" s="12">
        <v>43832</v>
      </c>
      <c r="O45" s="13">
        <v>0.40322916666666669</v>
      </c>
      <c r="P45" s="16">
        <v>43833.442627314813</v>
      </c>
      <c r="Q45" s="11" t="s">
        <v>37</v>
      </c>
      <c r="R45" s="17" t="s">
        <v>166</v>
      </c>
      <c r="S45" s="11" t="s">
        <v>91</v>
      </c>
      <c r="T45" s="17" t="s">
        <v>116</v>
      </c>
      <c r="U45" s="11" t="s">
        <v>37</v>
      </c>
      <c r="V45" s="17">
        <v>1.7245370399905369E-3</v>
      </c>
      <c r="W45" s="11" t="s">
        <v>37</v>
      </c>
      <c r="Y45" s="17" t="str">
        <f>TablaIncidentes[[#This Row],[Tiempo Total Gestión]]</f>
        <v>00:33</v>
      </c>
      <c r="Z45" s="11">
        <f t="shared" si="0"/>
        <v>0</v>
      </c>
      <c r="AA45" s="11">
        <f t="shared" si="1"/>
        <v>33</v>
      </c>
      <c r="AB45" s="11">
        <f>IF(TablaIncidentes[[#This Row],[Prioridad*]]="Baja",(Z45-24)*60+AA45,IF(TablaIncidentes[[#This Row],[Prioridad*]]="Media",(Z45-4)*60+AA45,IF(TablaIncidentes[[#This Row],[Prioridad*]]="Alta",(Z45-2)*60+AA45)))</f>
        <v>-1407</v>
      </c>
      <c r="AD45" s="17" t="str">
        <f>TablaIncidentes[[#This Row],[Tiempo Creación (HH:mm)]]</f>
        <v>00:03</v>
      </c>
      <c r="AE45" s="11">
        <f t="shared" si="2"/>
        <v>0</v>
      </c>
      <c r="AF45" s="11">
        <f t="shared" si="3"/>
        <v>3</v>
      </c>
      <c r="AG45" s="11">
        <f>IF(TablaIncidentes[[#This Row],[Prioridad*]]="Baja",((AE45*60)+AF45)-30,IF(TablaIncidentes[[#This Row],[Prioridad*]]="Media",((AE45*60)+AF45)-15,IF(TablaIncidentes[[#This Row],[Prioridad*]]="Alta",((AE45*60)+AF45)-10)))</f>
        <v>-27</v>
      </c>
      <c r="AI45" s="17">
        <f>TablaIncidentes[[#This Row],[Tiempo Avance Incidente]]</f>
        <v>1.7245370399905369E-3</v>
      </c>
      <c r="AJ45" s="11">
        <f t="shared" si="4"/>
        <v>0</v>
      </c>
      <c r="AK45" s="11">
        <f t="shared" si="5"/>
        <v>2</v>
      </c>
      <c r="AL45">
        <f>IF(TablaIncidentes[[#This Row],[Prioridad*]]="Baja",((AJ45*60)+AK45)-720,IF(TablaIncidentes[[#This Row],[Prioridad*]]="Media",((AJ45*60)+AK45)-120,IF(TablaIncidentes[[#This Row],[Prioridad*]]="Alta",((AJ45*60)+AK45)-60)))</f>
        <v>-718</v>
      </c>
      <c r="AN45" t="str">
        <f t="shared" si="6"/>
        <v>jueves</v>
      </c>
    </row>
    <row r="46" spans="1:40" x14ac:dyDescent="0.25">
      <c r="A46" s="10" t="s">
        <v>167</v>
      </c>
      <c r="B46" t="s">
        <v>168</v>
      </c>
      <c r="C46" t="s">
        <v>32</v>
      </c>
      <c r="D46" s="11" t="s">
        <v>33</v>
      </c>
      <c r="E46" t="s">
        <v>34</v>
      </c>
      <c r="F46" t="s">
        <v>51</v>
      </c>
      <c r="G46" t="s">
        <v>62</v>
      </c>
      <c r="J46" s="12">
        <v>43832</v>
      </c>
      <c r="K46" s="13">
        <v>0.40657407407407403</v>
      </c>
      <c r="L46" s="14">
        <v>43832</v>
      </c>
      <c r="M46" s="15">
        <v>0.40741898148148148</v>
      </c>
      <c r="N46" s="12">
        <v>43833</v>
      </c>
      <c r="O46" s="13">
        <v>0.36087962962962966</v>
      </c>
      <c r="P46" s="16">
        <v>43834.431041666663</v>
      </c>
      <c r="Q46" s="11" t="s">
        <v>37</v>
      </c>
      <c r="R46" s="17" t="s">
        <v>40</v>
      </c>
      <c r="S46" s="11" t="s">
        <v>39</v>
      </c>
      <c r="T46" s="17" t="s">
        <v>40</v>
      </c>
      <c r="U46" s="11" t="s">
        <v>37</v>
      </c>
      <c r="V46" s="17">
        <v>9.1435184731381014E-4</v>
      </c>
      <c r="W46" s="11" t="s">
        <v>37</v>
      </c>
      <c r="Y46" s="17" t="str">
        <f>TablaIncidentes[[#This Row],[Tiempo Total Gestión]]</f>
        <v>00:01</v>
      </c>
      <c r="Z46" s="11">
        <f t="shared" si="0"/>
        <v>0</v>
      </c>
      <c r="AA46" s="11">
        <f t="shared" si="1"/>
        <v>1</v>
      </c>
      <c r="AB46" s="11">
        <f>IF(TablaIncidentes[[#This Row],[Prioridad*]]="Baja",(Z46-24)*60+AA46,IF(TablaIncidentes[[#This Row],[Prioridad*]]="Media",(Z46-4)*60+AA46,IF(TablaIncidentes[[#This Row],[Prioridad*]]="Alta",(Z46-2)*60+AA46)))</f>
        <v>-119</v>
      </c>
      <c r="AD46" s="17" t="str">
        <f>TablaIncidentes[[#This Row],[Tiempo Creación (HH:mm)]]</f>
        <v>00:01</v>
      </c>
      <c r="AE46" s="11">
        <f t="shared" si="2"/>
        <v>0</v>
      </c>
      <c r="AF46" s="11">
        <f t="shared" si="3"/>
        <v>1</v>
      </c>
      <c r="AG46" s="11">
        <f>IF(TablaIncidentes[[#This Row],[Prioridad*]]="Baja",((AE46*60)+AF46)-30,IF(TablaIncidentes[[#This Row],[Prioridad*]]="Media",((AE46*60)+AF46)-15,IF(TablaIncidentes[[#This Row],[Prioridad*]]="Alta",((AE46*60)+AF46)-10)))</f>
        <v>-9</v>
      </c>
      <c r="AI46" s="17">
        <f>TablaIncidentes[[#This Row],[Tiempo Avance Incidente]]</f>
        <v>9.1435184731381014E-4</v>
      </c>
      <c r="AJ46" s="11">
        <f t="shared" si="4"/>
        <v>0</v>
      </c>
      <c r="AK46" s="11">
        <f t="shared" si="5"/>
        <v>1</v>
      </c>
      <c r="AL46">
        <f>IF(TablaIncidentes[[#This Row],[Prioridad*]]="Baja",((AJ46*60)+AK46)-720,IF(TablaIncidentes[[#This Row],[Prioridad*]]="Media",((AJ46*60)+AK46)-120,IF(TablaIncidentes[[#This Row],[Prioridad*]]="Alta",((AJ46*60)+AK46)-60)))</f>
        <v>-59</v>
      </c>
      <c r="AN46" t="str">
        <f t="shared" si="6"/>
        <v>jueves</v>
      </c>
    </row>
    <row r="47" spans="1:40" x14ac:dyDescent="0.25">
      <c r="A47" s="10" t="s">
        <v>169</v>
      </c>
      <c r="B47" t="s">
        <v>170</v>
      </c>
      <c r="C47" t="s">
        <v>161</v>
      </c>
      <c r="D47" s="11" t="s">
        <v>110</v>
      </c>
      <c r="E47" t="s">
        <v>34</v>
      </c>
      <c r="F47" t="s">
        <v>124</v>
      </c>
      <c r="G47" t="s">
        <v>125</v>
      </c>
      <c r="J47" s="12">
        <v>43832</v>
      </c>
      <c r="K47" s="13">
        <v>0.3605902777777778</v>
      </c>
      <c r="L47" s="14">
        <v>43832</v>
      </c>
      <c r="M47" s="15">
        <v>0.36193287037037036</v>
      </c>
      <c r="N47" s="12">
        <v>43832</v>
      </c>
      <c r="O47" s="13">
        <v>0.39937500000000004</v>
      </c>
      <c r="P47" s="16">
        <v>43833.442627314813</v>
      </c>
      <c r="Q47" s="11" t="s">
        <v>37</v>
      </c>
      <c r="R47" s="17" t="s">
        <v>171</v>
      </c>
      <c r="S47" s="11" t="s">
        <v>59</v>
      </c>
      <c r="T47" s="17" t="s">
        <v>40</v>
      </c>
      <c r="U47" s="11" t="s">
        <v>37</v>
      </c>
      <c r="V47" s="17">
        <v>2.4074074099189602E-3</v>
      </c>
      <c r="W47" s="11" t="s">
        <v>37</v>
      </c>
      <c r="Y47" s="17" t="str">
        <f>TablaIncidentes[[#This Row],[Tiempo Total Gestión]]</f>
        <v>00:55</v>
      </c>
      <c r="Z47" s="11">
        <f t="shared" si="0"/>
        <v>0</v>
      </c>
      <c r="AA47" s="11">
        <f t="shared" si="1"/>
        <v>55</v>
      </c>
      <c r="AB47" s="11">
        <f>IF(TablaIncidentes[[#This Row],[Prioridad*]]="Baja",(Z47-24)*60+AA47,IF(TablaIncidentes[[#This Row],[Prioridad*]]="Media",(Z47-4)*60+AA47,IF(TablaIncidentes[[#This Row],[Prioridad*]]="Alta",(Z47-2)*60+AA47)))</f>
        <v>-185</v>
      </c>
      <c r="AD47" s="17" t="str">
        <f>TablaIncidentes[[#This Row],[Tiempo Creación (HH:mm)]]</f>
        <v>00:01</v>
      </c>
      <c r="AE47" s="11">
        <f t="shared" si="2"/>
        <v>0</v>
      </c>
      <c r="AF47" s="11">
        <f t="shared" si="3"/>
        <v>1</v>
      </c>
      <c r="AG47" s="11">
        <f>IF(TablaIncidentes[[#This Row],[Prioridad*]]="Baja",((AE47*60)+AF47)-30,IF(TablaIncidentes[[#This Row],[Prioridad*]]="Media",((AE47*60)+AF47)-15,IF(TablaIncidentes[[#This Row],[Prioridad*]]="Alta",((AE47*60)+AF47)-10)))</f>
        <v>-14</v>
      </c>
      <c r="AI47" s="17">
        <f>TablaIncidentes[[#This Row],[Tiempo Avance Incidente]]</f>
        <v>2.4074074099189602E-3</v>
      </c>
      <c r="AJ47" s="11">
        <f t="shared" si="4"/>
        <v>0</v>
      </c>
      <c r="AK47" s="11">
        <f t="shared" si="5"/>
        <v>3</v>
      </c>
      <c r="AL47">
        <f>IF(TablaIncidentes[[#This Row],[Prioridad*]]="Baja",((AJ47*60)+AK47)-720,IF(TablaIncidentes[[#This Row],[Prioridad*]]="Media",((AJ47*60)+AK47)-120,IF(TablaIncidentes[[#This Row],[Prioridad*]]="Alta",((AJ47*60)+AK47)-60)))</f>
        <v>-117</v>
      </c>
      <c r="AN47" t="str">
        <f t="shared" si="6"/>
        <v>jueves</v>
      </c>
    </row>
    <row r="48" spans="1:40" x14ac:dyDescent="0.25">
      <c r="A48" s="10" t="s">
        <v>172</v>
      </c>
      <c r="B48" t="s">
        <v>173</v>
      </c>
      <c r="C48" t="s">
        <v>32</v>
      </c>
      <c r="D48" s="11" t="s">
        <v>33</v>
      </c>
      <c r="E48" t="s">
        <v>34</v>
      </c>
      <c r="F48" t="s">
        <v>51</v>
      </c>
      <c r="G48" t="s">
        <v>75</v>
      </c>
      <c r="J48" s="12">
        <v>43832</v>
      </c>
      <c r="K48" s="13">
        <v>0.41630787037037037</v>
      </c>
      <c r="L48" s="14">
        <v>43832</v>
      </c>
      <c r="M48" s="15">
        <v>0.41726851851851854</v>
      </c>
      <c r="N48" s="12">
        <v>43837</v>
      </c>
      <c r="O48" s="13">
        <v>0.42561342592592594</v>
      </c>
      <c r="P48" s="16">
        <v>43838.525312500002</v>
      </c>
      <c r="Q48" s="11" t="s">
        <v>37</v>
      </c>
      <c r="R48" s="17" t="s">
        <v>40</v>
      </c>
      <c r="S48" s="11" t="s">
        <v>39</v>
      </c>
      <c r="T48" s="17" t="s">
        <v>40</v>
      </c>
      <c r="U48" s="11" t="s">
        <v>37</v>
      </c>
      <c r="V48" s="17">
        <v>1.0300925932824612E-3</v>
      </c>
      <c r="W48" s="11" t="s">
        <v>37</v>
      </c>
      <c r="Y48" s="17" t="str">
        <f>TablaIncidentes[[#This Row],[Tiempo Total Gestión]]</f>
        <v>00:01</v>
      </c>
      <c r="Z48" s="11">
        <f t="shared" si="0"/>
        <v>0</v>
      </c>
      <c r="AA48" s="11">
        <f t="shared" si="1"/>
        <v>1</v>
      </c>
      <c r="AB48" s="11">
        <f>IF(TablaIncidentes[[#This Row],[Prioridad*]]="Baja",(Z48-24)*60+AA48,IF(TablaIncidentes[[#This Row],[Prioridad*]]="Media",(Z48-4)*60+AA48,IF(TablaIncidentes[[#This Row],[Prioridad*]]="Alta",(Z48-2)*60+AA48)))</f>
        <v>-119</v>
      </c>
      <c r="AD48" s="17" t="str">
        <f>TablaIncidentes[[#This Row],[Tiempo Creación (HH:mm)]]</f>
        <v>00:01</v>
      </c>
      <c r="AE48" s="11">
        <f t="shared" si="2"/>
        <v>0</v>
      </c>
      <c r="AF48" s="11">
        <f t="shared" si="3"/>
        <v>1</v>
      </c>
      <c r="AG48" s="11">
        <f>IF(TablaIncidentes[[#This Row],[Prioridad*]]="Baja",((AE48*60)+AF48)-30,IF(TablaIncidentes[[#This Row],[Prioridad*]]="Media",((AE48*60)+AF48)-15,IF(TablaIncidentes[[#This Row],[Prioridad*]]="Alta",((AE48*60)+AF48)-10)))</f>
        <v>-9</v>
      </c>
      <c r="AI48" s="17">
        <f>TablaIncidentes[[#This Row],[Tiempo Avance Incidente]]</f>
        <v>1.0300925932824612E-3</v>
      </c>
      <c r="AJ48" s="11">
        <f t="shared" si="4"/>
        <v>0</v>
      </c>
      <c r="AK48" s="11">
        <f t="shared" si="5"/>
        <v>1</v>
      </c>
      <c r="AL48">
        <f>IF(TablaIncidentes[[#This Row],[Prioridad*]]="Baja",((AJ48*60)+AK48)-720,IF(TablaIncidentes[[#This Row],[Prioridad*]]="Media",((AJ48*60)+AK48)-120,IF(TablaIncidentes[[#This Row],[Prioridad*]]="Alta",((AJ48*60)+AK48)-60)))</f>
        <v>-59</v>
      </c>
      <c r="AN48" t="str">
        <f t="shared" si="6"/>
        <v>jueves</v>
      </c>
    </row>
    <row r="49" spans="1:40" x14ac:dyDescent="0.25">
      <c r="A49" s="10" t="s">
        <v>174</v>
      </c>
      <c r="B49" t="s">
        <v>175</v>
      </c>
      <c r="C49" t="s">
        <v>149</v>
      </c>
      <c r="D49" s="11" t="s">
        <v>150</v>
      </c>
      <c r="E49" t="s">
        <v>34</v>
      </c>
      <c r="F49" t="s">
        <v>111</v>
      </c>
      <c r="G49" t="s">
        <v>151</v>
      </c>
      <c r="J49" s="12">
        <v>43832</v>
      </c>
      <c r="K49" s="13">
        <v>0.43149305555555556</v>
      </c>
      <c r="L49" s="14">
        <v>43832</v>
      </c>
      <c r="M49" s="15">
        <v>0.43277777777777776</v>
      </c>
      <c r="N49" s="12">
        <v>43832</v>
      </c>
      <c r="O49" s="13">
        <v>0.73563657407407401</v>
      </c>
      <c r="P49" s="16">
        <v>43833.767569444448</v>
      </c>
      <c r="Q49" s="11" t="s">
        <v>37</v>
      </c>
      <c r="R49" s="17" t="s">
        <v>176</v>
      </c>
      <c r="S49" s="11" t="s">
        <v>91</v>
      </c>
      <c r="T49" s="17" t="s">
        <v>40</v>
      </c>
      <c r="U49" s="11" t="s">
        <v>37</v>
      </c>
      <c r="V49" s="17">
        <v>4.5138888526707888E-4</v>
      </c>
      <c r="W49" s="11" t="s">
        <v>37</v>
      </c>
      <c r="Y49" s="17" t="str">
        <f>TablaIncidentes[[#This Row],[Tiempo Total Gestión]]</f>
        <v>07:17</v>
      </c>
      <c r="Z49" s="11">
        <f t="shared" si="0"/>
        <v>7</v>
      </c>
      <c r="AA49" s="11">
        <f t="shared" si="1"/>
        <v>17</v>
      </c>
      <c r="AB49" s="11">
        <f>IF(TablaIncidentes[[#This Row],[Prioridad*]]="Baja",(Z49-24)*60+AA49,IF(TablaIncidentes[[#This Row],[Prioridad*]]="Media",(Z49-4)*60+AA49,IF(TablaIncidentes[[#This Row],[Prioridad*]]="Alta",(Z49-2)*60+AA49)))</f>
        <v>-1003</v>
      </c>
      <c r="AD49" s="17" t="str">
        <f>TablaIncidentes[[#This Row],[Tiempo Creación (HH:mm)]]</f>
        <v>00:01</v>
      </c>
      <c r="AE49" s="11">
        <f t="shared" si="2"/>
        <v>0</v>
      </c>
      <c r="AF49" s="11">
        <f t="shared" si="3"/>
        <v>1</v>
      </c>
      <c r="AG49" s="11">
        <f>IF(TablaIncidentes[[#This Row],[Prioridad*]]="Baja",((AE49*60)+AF49)-30,IF(TablaIncidentes[[#This Row],[Prioridad*]]="Media",((AE49*60)+AF49)-15,IF(TablaIncidentes[[#This Row],[Prioridad*]]="Alta",((AE49*60)+AF49)-10)))</f>
        <v>-29</v>
      </c>
      <c r="AI49" s="17">
        <f>TablaIncidentes[[#This Row],[Tiempo Avance Incidente]]</f>
        <v>4.5138888526707888E-4</v>
      </c>
      <c r="AJ49" s="11">
        <f t="shared" si="4"/>
        <v>0</v>
      </c>
      <c r="AK49" s="11">
        <f t="shared" si="5"/>
        <v>0</v>
      </c>
      <c r="AL49">
        <f>IF(TablaIncidentes[[#This Row],[Prioridad*]]="Baja",((AJ49*60)+AK49)-720,IF(TablaIncidentes[[#This Row],[Prioridad*]]="Media",((AJ49*60)+AK49)-120,IF(TablaIncidentes[[#This Row],[Prioridad*]]="Alta",((AJ49*60)+AK49)-60)))</f>
        <v>-720</v>
      </c>
      <c r="AN49" t="str">
        <f t="shared" si="6"/>
        <v>jueves</v>
      </c>
    </row>
    <row r="50" spans="1:40" x14ac:dyDescent="0.25">
      <c r="A50" s="10" t="s">
        <v>177</v>
      </c>
      <c r="B50" t="s">
        <v>178</v>
      </c>
      <c r="C50" t="s">
        <v>179</v>
      </c>
      <c r="D50" s="11" t="s">
        <v>33</v>
      </c>
      <c r="E50" t="s">
        <v>34</v>
      </c>
      <c r="F50" t="s">
        <v>124</v>
      </c>
      <c r="G50" t="s">
        <v>180</v>
      </c>
      <c r="J50" s="12">
        <v>43832</v>
      </c>
      <c r="K50" s="13">
        <v>0.43457175925925928</v>
      </c>
      <c r="L50" s="14">
        <v>43832</v>
      </c>
      <c r="M50" s="15">
        <v>0.43665509259259255</v>
      </c>
      <c r="N50" s="12">
        <v>43832</v>
      </c>
      <c r="O50" s="13">
        <v>0.44035879629629626</v>
      </c>
      <c r="P50" s="16">
        <v>43833.442627314813</v>
      </c>
      <c r="Q50" s="11" t="s">
        <v>37</v>
      </c>
      <c r="R50" s="17" t="s">
        <v>44</v>
      </c>
      <c r="S50" s="11" t="s">
        <v>59</v>
      </c>
      <c r="T50" s="17" t="s">
        <v>116</v>
      </c>
      <c r="U50" s="11" t="s">
        <v>37</v>
      </c>
      <c r="V50" s="17">
        <v>1.9212962943129241E-3</v>
      </c>
      <c r="W50" s="11" t="s">
        <v>37</v>
      </c>
      <c r="Y50" s="17" t="str">
        <f>TablaIncidentes[[#This Row],[Tiempo Total Gestión]]</f>
        <v>00:08</v>
      </c>
      <c r="Z50" s="11">
        <f t="shared" si="0"/>
        <v>0</v>
      </c>
      <c r="AA50" s="11">
        <f t="shared" si="1"/>
        <v>8</v>
      </c>
      <c r="AB50" s="11">
        <f>IF(TablaIncidentes[[#This Row],[Prioridad*]]="Baja",(Z50-24)*60+AA50,IF(TablaIncidentes[[#This Row],[Prioridad*]]="Media",(Z50-4)*60+AA50,IF(TablaIncidentes[[#This Row],[Prioridad*]]="Alta",(Z50-2)*60+AA50)))</f>
        <v>-112</v>
      </c>
      <c r="AD50" s="17" t="str">
        <f>TablaIncidentes[[#This Row],[Tiempo Creación (HH:mm)]]</f>
        <v>00:03</v>
      </c>
      <c r="AE50" s="11">
        <f t="shared" si="2"/>
        <v>0</v>
      </c>
      <c r="AF50" s="11">
        <f t="shared" si="3"/>
        <v>3</v>
      </c>
      <c r="AG50" s="11">
        <f>IF(TablaIncidentes[[#This Row],[Prioridad*]]="Baja",((AE50*60)+AF50)-30,IF(TablaIncidentes[[#This Row],[Prioridad*]]="Media",((AE50*60)+AF50)-15,IF(TablaIncidentes[[#This Row],[Prioridad*]]="Alta",((AE50*60)+AF50)-10)))</f>
        <v>-7</v>
      </c>
      <c r="AI50" s="17">
        <f>TablaIncidentes[[#This Row],[Tiempo Avance Incidente]]</f>
        <v>1.9212962943129241E-3</v>
      </c>
      <c r="AJ50" s="11">
        <f t="shared" si="4"/>
        <v>0</v>
      </c>
      <c r="AK50" s="11">
        <f t="shared" si="5"/>
        <v>2</v>
      </c>
      <c r="AL50">
        <f>IF(TablaIncidentes[[#This Row],[Prioridad*]]="Baja",((AJ50*60)+AK50)-720,IF(TablaIncidentes[[#This Row],[Prioridad*]]="Media",((AJ50*60)+AK50)-120,IF(TablaIncidentes[[#This Row],[Prioridad*]]="Alta",((AJ50*60)+AK50)-60)))</f>
        <v>-58</v>
      </c>
      <c r="AN50" t="str">
        <f t="shared" si="6"/>
        <v>jueves</v>
      </c>
    </row>
    <row r="51" spans="1:40" x14ac:dyDescent="0.25">
      <c r="A51" s="10" t="s">
        <v>181</v>
      </c>
      <c r="B51" t="s">
        <v>182</v>
      </c>
      <c r="C51" t="s">
        <v>32</v>
      </c>
      <c r="D51" s="11" t="s">
        <v>33</v>
      </c>
      <c r="E51" t="s">
        <v>34</v>
      </c>
      <c r="F51" t="s">
        <v>51</v>
      </c>
      <c r="G51" t="s">
        <v>52</v>
      </c>
      <c r="J51" s="12">
        <v>43832</v>
      </c>
      <c r="K51" s="13">
        <v>0.4785300925925926</v>
      </c>
      <c r="L51" s="14">
        <v>43832</v>
      </c>
      <c r="M51" s="15">
        <v>0.48028935185185184</v>
      </c>
      <c r="N51" s="12">
        <v>43833</v>
      </c>
      <c r="O51" s="13">
        <v>0.38853009259259258</v>
      </c>
      <c r="P51" s="16">
        <v>43834.431041666663</v>
      </c>
      <c r="Q51" s="11" t="s">
        <v>37</v>
      </c>
      <c r="R51" s="17" t="s">
        <v>48</v>
      </c>
      <c r="S51" s="11" t="s">
        <v>39</v>
      </c>
      <c r="T51" s="17" t="s">
        <v>48</v>
      </c>
      <c r="U51" s="11" t="s">
        <v>37</v>
      </c>
      <c r="V51" s="17">
        <v>1.8865740712499246E-3</v>
      </c>
      <c r="W51" s="11" t="s">
        <v>37</v>
      </c>
      <c r="Y51" s="17" t="str">
        <f>TablaIncidentes[[#This Row],[Tiempo Total Gestión]]</f>
        <v>00:02</v>
      </c>
      <c r="Z51" s="11">
        <f t="shared" si="0"/>
        <v>0</v>
      </c>
      <c r="AA51" s="11">
        <f t="shared" si="1"/>
        <v>2</v>
      </c>
      <c r="AB51" s="11">
        <f>IF(TablaIncidentes[[#This Row],[Prioridad*]]="Baja",(Z51-24)*60+AA51,IF(TablaIncidentes[[#This Row],[Prioridad*]]="Media",(Z51-4)*60+AA51,IF(TablaIncidentes[[#This Row],[Prioridad*]]="Alta",(Z51-2)*60+AA51)))</f>
        <v>-118</v>
      </c>
      <c r="AD51" s="17" t="str">
        <f>TablaIncidentes[[#This Row],[Tiempo Creación (HH:mm)]]</f>
        <v>00:02</v>
      </c>
      <c r="AE51" s="11">
        <f t="shared" si="2"/>
        <v>0</v>
      </c>
      <c r="AF51" s="11">
        <f t="shared" si="3"/>
        <v>2</v>
      </c>
      <c r="AG51" s="11">
        <f>IF(TablaIncidentes[[#This Row],[Prioridad*]]="Baja",((AE51*60)+AF51)-30,IF(TablaIncidentes[[#This Row],[Prioridad*]]="Media",((AE51*60)+AF51)-15,IF(TablaIncidentes[[#This Row],[Prioridad*]]="Alta",((AE51*60)+AF51)-10)))</f>
        <v>-8</v>
      </c>
      <c r="AI51" s="17">
        <f>TablaIncidentes[[#This Row],[Tiempo Avance Incidente]]</f>
        <v>1.8865740712499246E-3</v>
      </c>
      <c r="AJ51" s="11">
        <f t="shared" si="4"/>
        <v>0</v>
      </c>
      <c r="AK51" s="11">
        <f t="shared" si="5"/>
        <v>2</v>
      </c>
      <c r="AL51">
        <f>IF(TablaIncidentes[[#This Row],[Prioridad*]]="Baja",((AJ51*60)+AK51)-720,IF(TablaIncidentes[[#This Row],[Prioridad*]]="Media",((AJ51*60)+AK51)-120,IF(TablaIncidentes[[#This Row],[Prioridad*]]="Alta",((AJ51*60)+AK51)-60)))</f>
        <v>-58</v>
      </c>
      <c r="AN51" t="str">
        <f t="shared" si="6"/>
        <v>jueves</v>
      </c>
    </row>
    <row r="52" spans="1:40" x14ac:dyDescent="0.25">
      <c r="A52" s="10" t="s">
        <v>183</v>
      </c>
      <c r="B52" t="s">
        <v>184</v>
      </c>
      <c r="C52" t="s">
        <v>161</v>
      </c>
      <c r="D52" s="11" t="s">
        <v>33</v>
      </c>
      <c r="E52" t="s">
        <v>34</v>
      </c>
      <c r="F52" t="s">
        <v>35</v>
      </c>
      <c r="G52" t="s">
        <v>36</v>
      </c>
      <c r="J52" s="12">
        <v>43832</v>
      </c>
      <c r="K52" s="13">
        <v>0.48050925925925925</v>
      </c>
      <c r="L52" s="14">
        <v>43832</v>
      </c>
      <c r="M52" s="15">
        <v>0.48855324074074075</v>
      </c>
      <c r="N52" s="12">
        <v>43832</v>
      </c>
      <c r="O52" s="13">
        <v>0.68965277777777778</v>
      </c>
      <c r="P52" s="16">
        <v>43833.767569444448</v>
      </c>
      <c r="Q52" s="11" t="s">
        <v>37</v>
      </c>
      <c r="R52" s="17" t="s">
        <v>185</v>
      </c>
      <c r="S52" s="11" t="s">
        <v>59</v>
      </c>
      <c r="T52" s="17" t="s">
        <v>186</v>
      </c>
      <c r="U52" s="11" t="s">
        <v>101</v>
      </c>
      <c r="V52" s="17">
        <v>7.4884259302052669E-3</v>
      </c>
      <c r="W52" s="11" t="s">
        <v>37</v>
      </c>
      <c r="Y52" s="17" t="str">
        <f>TablaIncidentes[[#This Row],[Tiempo Total Gestión]]</f>
        <v>00:36</v>
      </c>
      <c r="Z52" s="11">
        <f t="shared" si="0"/>
        <v>0</v>
      </c>
      <c r="AA52" s="11">
        <f t="shared" si="1"/>
        <v>36</v>
      </c>
      <c r="AB52" s="11">
        <f>IF(TablaIncidentes[[#This Row],[Prioridad*]]="Baja",(Z52-24)*60+AA52,IF(TablaIncidentes[[#This Row],[Prioridad*]]="Media",(Z52-4)*60+AA52,IF(TablaIncidentes[[#This Row],[Prioridad*]]="Alta",(Z52-2)*60+AA52)))</f>
        <v>-84</v>
      </c>
      <c r="AD52" s="17" t="str">
        <f>TablaIncidentes[[#This Row],[Tiempo Creación (HH:mm)]]</f>
        <v>00:11</v>
      </c>
      <c r="AE52" s="11">
        <f t="shared" si="2"/>
        <v>0</v>
      </c>
      <c r="AF52" s="11">
        <f t="shared" si="3"/>
        <v>11</v>
      </c>
      <c r="AG52" s="11">
        <f>IF(TablaIncidentes[[#This Row],[Prioridad*]]="Baja",((AE52*60)+AF52)-30,IF(TablaIncidentes[[#This Row],[Prioridad*]]="Media",((AE52*60)+AF52)-15,IF(TablaIncidentes[[#This Row],[Prioridad*]]="Alta",((AE52*60)+AF52)-10)))</f>
        <v>1</v>
      </c>
      <c r="AI52" s="17">
        <f>TablaIncidentes[[#This Row],[Tiempo Avance Incidente]]</f>
        <v>7.4884259302052669E-3</v>
      </c>
      <c r="AJ52" s="11">
        <f t="shared" si="4"/>
        <v>0</v>
      </c>
      <c r="AK52" s="11">
        <f t="shared" si="5"/>
        <v>10</v>
      </c>
      <c r="AL52">
        <f>IF(TablaIncidentes[[#This Row],[Prioridad*]]="Baja",((AJ52*60)+AK52)-720,IF(TablaIncidentes[[#This Row],[Prioridad*]]="Media",((AJ52*60)+AK52)-120,IF(TablaIncidentes[[#This Row],[Prioridad*]]="Alta",((AJ52*60)+AK52)-60)))</f>
        <v>-50</v>
      </c>
      <c r="AN52" t="str">
        <f t="shared" si="6"/>
        <v>jueves</v>
      </c>
    </row>
    <row r="53" spans="1:40" x14ac:dyDescent="0.25">
      <c r="A53" s="10" t="s">
        <v>187</v>
      </c>
      <c r="B53" t="s">
        <v>188</v>
      </c>
      <c r="C53" t="s">
        <v>32</v>
      </c>
      <c r="D53" s="11" t="s">
        <v>33</v>
      </c>
      <c r="E53" t="s">
        <v>34</v>
      </c>
      <c r="F53" t="s">
        <v>51</v>
      </c>
      <c r="G53" t="s">
        <v>52</v>
      </c>
      <c r="J53" s="12">
        <v>43832</v>
      </c>
      <c r="K53" s="13">
        <v>0.48582175925925924</v>
      </c>
      <c r="L53" s="14">
        <v>43832</v>
      </c>
      <c r="M53" s="15">
        <v>0.48731481481481481</v>
      </c>
      <c r="N53" s="12">
        <v>43832</v>
      </c>
      <c r="O53" s="13">
        <v>0.53575231481481478</v>
      </c>
      <c r="P53" s="16">
        <v>43833.594097222223</v>
      </c>
      <c r="Q53" s="11" t="s">
        <v>37</v>
      </c>
      <c r="R53" s="17" t="s">
        <v>48</v>
      </c>
      <c r="S53" s="11" t="s">
        <v>39</v>
      </c>
      <c r="T53" s="17" t="s">
        <v>48</v>
      </c>
      <c r="U53" s="11" t="s">
        <v>37</v>
      </c>
      <c r="V53" s="17">
        <v>1.5972222172422335E-3</v>
      </c>
      <c r="W53" s="11" t="s">
        <v>37</v>
      </c>
      <c r="Y53" s="17" t="str">
        <f>TablaIncidentes[[#This Row],[Tiempo Total Gestión]]</f>
        <v>00:02</v>
      </c>
      <c r="Z53" s="11">
        <f t="shared" si="0"/>
        <v>0</v>
      </c>
      <c r="AA53" s="11">
        <f t="shared" si="1"/>
        <v>2</v>
      </c>
      <c r="AB53" s="11">
        <f>IF(TablaIncidentes[[#This Row],[Prioridad*]]="Baja",(Z53-24)*60+AA53,IF(TablaIncidentes[[#This Row],[Prioridad*]]="Media",(Z53-4)*60+AA53,IF(TablaIncidentes[[#This Row],[Prioridad*]]="Alta",(Z53-2)*60+AA53)))</f>
        <v>-118</v>
      </c>
      <c r="AD53" s="17" t="str">
        <f>TablaIncidentes[[#This Row],[Tiempo Creación (HH:mm)]]</f>
        <v>00:02</v>
      </c>
      <c r="AE53" s="11">
        <f t="shared" si="2"/>
        <v>0</v>
      </c>
      <c r="AF53" s="11">
        <f t="shared" si="3"/>
        <v>2</v>
      </c>
      <c r="AG53" s="11">
        <f>IF(TablaIncidentes[[#This Row],[Prioridad*]]="Baja",((AE53*60)+AF53)-30,IF(TablaIncidentes[[#This Row],[Prioridad*]]="Media",((AE53*60)+AF53)-15,IF(TablaIncidentes[[#This Row],[Prioridad*]]="Alta",((AE53*60)+AF53)-10)))</f>
        <v>-8</v>
      </c>
      <c r="AI53" s="17">
        <f>TablaIncidentes[[#This Row],[Tiempo Avance Incidente]]</f>
        <v>1.5972222172422335E-3</v>
      </c>
      <c r="AJ53" s="11">
        <f t="shared" si="4"/>
        <v>0</v>
      </c>
      <c r="AK53" s="11">
        <f t="shared" si="5"/>
        <v>2</v>
      </c>
      <c r="AL53">
        <f>IF(TablaIncidentes[[#This Row],[Prioridad*]]="Baja",((AJ53*60)+AK53)-720,IF(TablaIncidentes[[#This Row],[Prioridad*]]="Media",((AJ53*60)+AK53)-120,IF(TablaIncidentes[[#This Row],[Prioridad*]]="Alta",((AJ53*60)+AK53)-60)))</f>
        <v>-58</v>
      </c>
      <c r="AN53" t="str">
        <f t="shared" si="6"/>
        <v>jueves</v>
      </c>
    </row>
    <row r="54" spans="1:40" x14ac:dyDescent="0.25">
      <c r="A54" s="10" t="s">
        <v>189</v>
      </c>
      <c r="B54" t="s">
        <v>190</v>
      </c>
      <c r="C54" t="s">
        <v>32</v>
      </c>
      <c r="D54" s="11" t="s">
        <v>33</v>
      </c>
      <c r="E54" t="s">
        <v>34</v>
      </c>
      <c r="F54" t="s">
        <v>51</v>
      </c>
      <c r="G54" t="s">
        <v>104</v>
      </c>
      <c r="J54" s="12">
        <v>43832</v>
      </c>
      <c r="K54" s="13">
        <v>0.48929398148148145</v>
      </c>
      <c r="L54" s="14">
        <v>43832</v>
      </c>
      <c r="M54" s="15">
        <v>0.49040509259259263</v>
      </c>
      <c r="N54" s="12">
        <v>43832</v>
      </c>
      <c r="O54" s="13">
        <v>0.75061342592592595</v>
      </c>
      <c r="P54" s="16">
        <v>43833.767569444448</v>
      </c>
      <c r="Q54" s="11" t="s">
        <v>37</v>
      </c>
      <c r="R54" s="17" t="s">
        <v>40</v>
      </c>
      <c r="S54" s="11" t="s">
        <v>39</v>
      </c>
      <c r="T54" s="17" t="s">
        <v>40</v>
      </c>
      <c r="U54" s="11" t="s">
        <v>37</v>
      </c>
      <c r="V54" s="17">
        <v>1.2037037013215013E-3</v>
      </c>
      <c r="W54" s="11" t="s">
        <v>37</v>
      </c>
      <c r="Y54" s="17" t="str">
        <f>TablaIncidentes[[#This Row],[Tiempo Total Gestión]]</f>
        <v>00:01</v>
      </c>
      <c r="Z54" s="11">
        <f t="shared" si="0"/>
        <v>0</v>
      </c>
      <c r="AA54" s="11">
        <f t="shared" si="1"/>
        <v>1</v>
      </c>
      <c r="AB54" s="11">
        <f>IF(TablaIncidentes[[#This Row],[Prioridad*]]="Baja",(Z54-24)*60+AA54,IF(TablaIncidentes[[#This Row],[Prioridad*]]="Media",(Z54-4)*60+AA54,IF(TablaIncidentes[[#This Row],[Prioridad*]]="Alta",(Z54-2)*60+AA54)))</f>
        <v>-119</v>
      </c>
      <c r="AD54" s="17" t="str">
        <f>TablaIncidentes[[#This Row],[Tiempo Creación (HH:mm)]]</f>
        <v>00:01</v>
      </c>
      <c r="AE54" s="11">
        <f t="shared" si="2"/>
        <v>0</v>
      </c>
      <c r="AF54" s="11">
        <f t="shared" si="3"/>
        <v>1</v>
      </c>
      <c r="AG54" s="11">
        <f>IF(TablaIncidentes[[#This Row],[Prioridad*]]="Baja",((AE54*60)+AF54)-30,IF(TablaIncidentes[[#This Row],[Prioridad*]]="Media",((AE54*60)+AF54)-15,IF(TablaIncidentes[[#This Row],[Prioridad*]]="Alta",((AE54*60)+AF54)-10)))</f>
        <v>-9</v>
      </c>
      <c r="AI54" s="17">
        <f>TablaIncidentes[[#This Row],[Tiempo Avance Incidente]]</f>
        <v>1.2037037013215013E-3</v>
      </c>
      <c r="AJ54" s="11">
        <f t="shared" si="4"/>
        <v>0</v>
      </c>
      <c r="AK54" s="11">
        <f t="shared" si="5"/>
        <v>1</v>
      </c>
      <c r="AL54">
        <f>IF(TablaIncidentes[[#This Row],[Prioridad*]]="Baja",((AJ54*60)+AK54)-720,IF(TablaIncidentes[[#This Row],[Prioridad*]]="Media",((AJ54*60)+AK54)-120,IF(TablaIncidentes[[#This Row],[Prioridad*]]="Alta",((AJ54*60)+AK54)-60)))</f>
        <v>-59</v>
      </c>
      <c r="AN54" t="str">
        <f t="shared" si="6"/>
        <v>jueves</v>
      </c>
    </row>
    <row r="55" spans="1:40" x14ac:dyDescent="0.25">
      <c r="A55" s="10" t="s">
        <v>191</v>
      </c>
      <c r="B55" t="s">
        <v>192</v>
      </c>
      <c r="C55" t="s">
        <v>123</v>
      </c>
      <c r="D55" s="11" t="s">
        <v>110</v>
      </c>
      <c r="E55" t="s">
        <v>34</v>
      </c>
      <c r="F55" t="s">
        <v>124</v>
      </c>
      <c r="G55" t="s">
        <v>125</v>
      </c>
      <c r="J55" s="12">
        <v>43832</v>
      </c>
      <c r="K55" s="13">
        <v>0.3932060185185185</v>
      </c>
      <c r="L55" s="14">
        <v>43832</v>
      </c>
      <c r="M55" s="15">
        <v>0.39473379629629629</v>
      </c>
      <c r="N55" s="12">
        <v>43832</v>
      </c>
      <c r="O55" s="13">
        <v>0.43707175925925923</v>
      </c>
      <c r="P55" s="16">
        <v>43833.442627314813</v>
      </c>
      <c r="Q55" s="11" t="s">
        <v>37</v>
      </c>
      <c r="R55" s="17" t="s">
        <v>193</v>
      </c>
      <c r="S55" s="11" t="s">
        <v>59</v>
      </c>
      <c r="T55" s="17" t="s">
        <v>48</v>
      </c>
      <c r="U55" s="11" t="s">
        <v>37</v>
      </c>
      <c r="V55" s="17">
        <v>1.527777778392192E-3</v>
      </c>
      <c r="W55" s="11" t="s">
        <v>37</v>
      </c>
      <c r="Y55" s="17" t="str">
        <f>TablaIncidentes[[#This Row],[Tiempo Total Gestión]]</f>
        <v>01:03</v>
      </c>
      <c r="Z55" s="11">
        <f t="shared" si="0"/>
        <v>1</v>
      </c>
      <c r="AA55" s="11">
        <f t="shared" si="1"/>
        <v>3</v>
      </c>
      <c r="AB55" s="11">
        <f>IF(TablaIncidentes[[#This Row],[Prioridad*]]="Baja",(Z55-24)*60+AA55,IF(TablaIncidentes[[#This Row],[Prioridad*]]="Media",(Z55-4)*60+AA55,IF(TablaIncidentes[[#This Row],[Prioridad*]]="Alta",(Z55-2)*60+AA55)))</f>
        <v>-177</v>
      </c>
      <c r="AD55" s="17" t="str">
        <f>TablaIncidentes[[#This Row],[Tiempo Creación (HH:mm)]]</f>
        <v>00:02</v>
      </c>
      <c r="AE55" s="11">
        <f t="shared" si="2"/>
        <v>0</v>
      </c>
      <c r="AF55" s="11">
        <f t="shared" si="3"/>
        <v>2</v>
      </c>
      <c r="AG55" s="11">
        <f>IF(TablaIncidentes[[#This Row],[Prioridad*]]="Baja",((AE55*60)+AF55)-30,IF(TablaIncidentes[[#This Row],[Prioridad*]]="Media",((AE55*60)+AF55)-15,IF(TablaIncidentes[[#This Row],[Prioridad*]]="Alta",((AE55*60)+AF55)-10)))</f>
        <v>-13</v>
      </c>
      <c r="AI55" s="17">
        <f>TablaIncidentes[[#This Row],[Tiempo Avance Incidente]]</f>
        <v>1.527777778392192E-3</v>
      </c>
      <c r="AJ55" s="11">
        <f t="shared" si="4"/>
        <v>0</v>
      </c>
      <c r="AK55" s="11">
        <f t="shared" si="5"/>
        <v>2</v>
      </c>
      <c r="AL55">
        <f>IF(TablaIncidentes[[#This Row],[Prioridad*]]="Baja",((AJ55*60)+AK55)-720,IF(TablaIncidentes[[#This Row],[Prioridad*]]="Media",((AJ55*60)+AK55)-120,IF(TablaIncidentes[[#This Row],[Prioridad*]]="Alta",((AJ55*60)+AK55)-60)))</f>
        <v>-118</v>
      </c>
      <c r="AN55" t="str">
        <f t="shared" si="6"/>
        <v>jueves</v>
      </c>
    </row>
    <row r="56" spans="1:40" x14ac:dyDescent="0.25">
      <c r="A56" s="10" t="s">
        <v>194</v>
      </c>
      <c r="B56" t="s">
        <v>195</v>
      </c>
      <c r="C56" t="s">
        <v>161</v>
      </c>
      <c r="D56" s="11" t="s">
        <v>110</v>
      </c>
      <c r="E56" t="s">
        <v>34</v>
      </c>
      <c r="F56" t="s">
        <v>124</v>
      </c>
      <c r="G56" t="s">
        <v>125</v>
      </c>
      <c r="J56" s="12">
        <v>43832</v>
      </c>
      <c r="K56" s="13">
        <v>0.39540509259259254</v>
      </c>
      <c r="L56" s="14">
        <v>43832</v>
      </c>
      <c r="M56" s="15">
        <v>0.39623842592592595</v>
      </c>
      <c r="N56" s="12">
        <v>43832</v>
      </c>
      <c r="O56" s="13">
        <v>0.68484953703703699</v>
      </c>
      <c r="P56" s="16">
        <v>43833.767569444448</v>
      </c>
      <c r="Q56" s="11" t="s">
        <v>37</v>
      </c>
      <c r="R56" s="17" t="s">
        <v>196</v>
      </c>
      <c r="S56" s="11" t="s">
        <v>59</v>
      </c>
      <c r="T56" s="17" t="s">
        <v>40</v>
      </c>
      <c r="U56" s="11" t="s">
        <v>37</v>
      </c>
      <c r="V56" s="17">
        <v>1.4814814858254977E-3</v>
      </c>
      <c r="W56" s="11" t="s">
        <v>37</v>
      </c>
      <c r="Y56" s="17" t="str">
        <f>TablaIncidentes[[#This Row],[Tiempo Total Gestión]]</f>
        <v>01:02</v>
      </c>
      <c r="Z56" s="11">
        <f t="shared" si="0"/>
        <v>1</v>
      </c>
      <c r="AA56" s="11">
        <f t="shared" si="1"/>
        <v>2</v>
      </c>
      <c r="AB56" s="11">
        <f>IF(TablaIncidentes[[#This Row],[Prioridad*]]="Baja",(Z56-24)*60+AA56,IF(TablaIncidentes[[#This Row],[Prioridad*]]="Media",(Z56-4)*60+AA56,IF(TablaIncidentes[[#This Row],[Prioridad*]]="Alta",(Z56-2)*60+AA56)))</f>
        <v>-178</v>
      </c>
      <c r="AD56" s="17" t="str">
        <f>TablaIncidentes[[#This Row],[Tiempo Creación (HH:mm)]]</f>
        <v>00:01</v>
      </c>
      <c r="AE56" s="11">
        <f t="shared" si="2"/>
        <v>0</v>
      </c>
      <c r="AF56" s="11">
        <f t="shared" si="3"/>
        <v>1</v>
      </c>
      <c r="AG56" s="11">
        <f>IF(TablaIncidentes[[#This Row],[Prioridad*]]="Baja",((AE56*60)+AF56)-30,IF(TablaIncidentes[[#This Row],[Prioridad*]]="Media",((AE56*60)+AF56)-15,IF(TablaIncidentes[[#This Row],[Prioridad*]]="Alta",((AE56*60)+AF56)-10)))</f>
        <v>-14</v>
      </c>
      <c r="AI56" s="17">
        <f>TablaIncidentes[[#This Row],[Tiempo Avance Incidente]]</f>
        <v>1.4814814858254977E-3</v>
      </c>
      <c r="AJ56" s="11">
        <f t="shared" si="4"/>
        <v>0</v>
      </c>
      <c r="AK56" s="11">
        <f t="shared" si="5"/>
        <v>2</v>
      </c>
      <c r="AL56">
        <f>IF(TablaIncidentes[[#This Row],[Prioridad*]]="Baja",((AJ56*60)+AK56)-720,IF(TablaIncidentes[[#This Row],[Prioridad*]]="Media",((AJ56*60)+AK56)-120,IF(TablaIncidentes[[#This Row],[Prioridad*]]="Alta",((AJ56*60)+AK56)-60)))</f>
        <v>-118</v>
      </c>
      <c r="AN56" t="str">
        <f t="shared" si="6"/>
        <v>jueves</v>
      </c>
    </row>
    <row r="57" spans="1:40" x14ac:dyDescent="0.25">
      <c r="A57" s="10" t="s">
        <v>197</v>
      </c>
      <c r="B57" t="s">
        <v>198</v>
      </c>
      <c r="C57" t="s">
        <v>32</v>
      </c>
      <c r="D57" s="11" t="s">
        <v>33</v>
      </c>
      <c r="E57" t="s">
        <v>34</v>
      </c>
      <c r="F57" t="s">
        <v>35</v>
      </c>
      <c r="G57" t="s">
        <v>36</v>
      </c>
      <c r="J57" s="12">
        <v>43832</v>
      </c>
      <c r="K57" s="13">
        <v>0.39577546296296301</v>
      </c>
      <c r="L57" s="14">
        <v>43832</v>
      </c>
      <c r="M57" s="15">
        <v>0.39663194444444444</v>
      </c>
      <c r="N57" s="12">
        <v>43839</v>
      </c>
      <c r="O57" s="13">
        <v>0.37043981481481486</v>
      </c>
      <c r="P57" s="16">
        <v>43840.437418981484</v>
      </c>
      <c r="Q57" s="11" t="s">
        <v>37</v>
      </c>
      <c r="R57" s="17" t="s">
        <v>199</v>
      </c>
      <c r="S57" s="11" t="s">
        <v>59</v>
      </c>
      <c r="T57" s="17" t="s">
        <v>40</v>
      </c>
      <c r="U57" s="11" t="s">
        <v>37</v>
      </c>
      <c r="V57" s="17">
        <v>7.4074073927477002E-4</v>
      </c>
      <c r="W57" s="11" t="s">
        <v>37</v>
      </c>
      <c r="Y57" s="17" t="str">
        <f>TablaIncidentes[[#This Row],[Tiempo Total Gestión]]</f>
        <v>01:54</v>
      </c>
      <c r="Z57" s="11">
        <f t="shared" si="0"/>
        <v>1</v>
      </c>
      <c r="AA57" s="11">
        <f t="shared" si="1"/>
        <v>54</v>
      </c>
      <c r="AB57" s="11">
        <f>IF(TablaIncidentes[[#This Row],[Prioridad*]]="Baja",(Z57-24)*60+AA57,IF(TablaIncidentes[[#This Row],[Prioridad*]]="Media",(Z57-4)*60+AA57,IF(TablaIncidentes[[#This Row],[Prioridad*]]="Alta",(Z57-2)*60+AA57)))</f>
        <v>-6</v>
      </c>
      <c r="AD57" s="17" t="str">
        <f>TablaIncidentes[[#This Row],[Tiempo Creación (HH:mm)]]</f>
        <v>00:01</v>
      </c>
      <c r="AE57" s="11">
        <f t="shared" si="2"/>
        <v>0</v>
      </c>
      <c r="AF57" s="11">
        <f t="shared" si="3"/>
        <v>1</v>
      </c>
      <c r="AG57" s="11">
        <f>IF(TablaIncidentes[[#This Row],[Prioridad*]]="Baja",((AE57*60)+AF57)-30,IF(TablaIncidentes[[#This Row],[Prioridad*]]="Media",((AE57*60)+AF57)-15,IF(TablaIncidentes[[#This Row],[Prioridad*]]="Alta",((AE57*60)+AF57)-10)))</f>
        <v>-9</v>
      </c>
      <c r="AI57" s="17">
        <f>TablaIncidentes[[#This Row],[Tiempo Avance Incidente]]</f>
        <v>7.4074073927477002E-4</v>
      </c>
      <c r="AJ57" s="11">
        <f t="shared" si="4"/>
        <v>0</v>
      </c>
      <c r="AK57" s="11">
        <f t="shared" si="5"/>
        <v>1</v>
      </c>
      <c r="AL57">
        <f>IF(TablaIncidentes[[#This Row],[Prioridad*]]="Baja",((AJ57*60)+AK57)-720,IF(TablaIncidentes[[#This Row],[Prioridad*]]="Media",((AJ57*60)+AK57)-120,IF(TablaIncidentes[[#This Row],[Prioridad*]]="Alta",((AJ57*60)+AK57)-60)))</f>
        <v>-59</v>
      </c>
      <c r="AN57" t="str">
        <f t="shared" si="6"/>
        <v>jueves</v>
      </c>
    </row>
    <row r="58" spans="1:40" x14ac:dyDescent="0.25">
      <c r="A58" s="10" t="s">
        <v>200</v>
      </c>
      <c r="B58" t="s">
        <v>201</v>
      </c>
      <c r="C58" t="s">
        <v>32</v>
      </c>
      <c r="D58" s="11" t="s">
        <v>33</v>
      </c>
      <c r="E58" t="s">
        <v>34</v>
      </c>
      <c r="F58" t="s">
        <v>35</v>
      </c>
      <c r="G58" t="s">
        <v>36</v>
      </c>
      <c r="J58" s="12">
        <v>43832</v>
      </c>
      <c r="K58" s="13">
        <v>0.40916666666666668</v>
      </c>
      <c r="L58" s="14">
        <v>43832</v>
      </c>
      <c r="M58" s="15">
        <v>0.41082175925925929</v>
      </c>
      <c r="N58" s="12">
        <v>43838</v>
      </c>
      <c r="O58" s="13">
        <v>0.51004629629629628</v>
      </c>
      <c r="P58" s="16">
        <v>43839.520729166667</v>
      </c>
      <c r="Q58" s="11" t="s">
        <v>37</v>
      </c>
      <c r="R58" s="17" t="s">
        <v>196</v>
      </c>
      <c r="S58" s="11" t="s">
        <v>59</v>
      </c>
      <c r="T58" s="17" t="s">
        <v>48</v>
      </c>
      <c r="U58" s="11" t="s">
        <v>37</v>
      </c>
      <c r="V58" s="17">
        <v>7.4074073927477002E-4</v>
      </c>
      <c r="W58" s="11" t="s">
        <v>37</v>
      </c>
      <c r="Y58" s="17" t="str">
        <f>TablaIncidentes[[#This Row],[Tiempo Total Gestión]]</f>
        <v>01:02</v>
      </c>
      <c r="Z58" s="11">
        <f t="shared" si="0"/>
        <v>1</v>
      </c>
      <c r="AA58" s="11">
        <f t="shared" si="1"/>
        <v>2</v>
      </c>
      <c r="AB58" s="11">
        <f>IF(TablaIncidentes[[#This Row],[Prioridad*]]="Baja",(Z58-24)*60+AA58,IF(TablaIncidentes[[#This Row],[Prioridad*]]="Media",(Z58-4)*60+AA58,IF(TablaIncidentes[[#This Row],[Prioridad*]]="Alta",(Z58-2)*60+AA58)))</f>
        <v>-58</v>
      </c>
      <c r="AD58" s="17" t="str">
        <f>TablaIncidentes[[#This Row],[Tiempo Creación (HH:mm)]]</f>
        <v>00:02</v>
      </c>
      <c r="AE58" s="11">
        <f t="shared" si="2"/>
        <v>0</v>
      </c>
      <c r="AF58" s="11">
        <f t="shared" si="3"/>
        <v>2</v>
      </c>
      <c r="AG58" s="11">
        <f>IF(TablaIncidentes[[#This Row],[Prioridad*]]="Baja",((AE58*60)+AF58)-30,IF(TablaIncidentes[[#This Row],[Prioridad*]]="Media",((AE58*60)+AF58)-15,IF(TablaIncidentes[[#This Row],[Prioridad*]]="Alta",((AE58*60)+AF58)-10)))</f>
        <v>-8</v>
      </c>
      <c r="AI58" s="17">
        <f>TablaIncidentes[[#This Row],[Tiempo Avance Incidente]]</f>
        <v>7.4074073927477002E-4</v>
      </c>
      <c r="AJ58" s="11">
        <f t="shared" si="4"/>
        <v>0</v>
      </c>
      <c r="AK58" s="11">
        <f t="shared" si="5"/>
        <v>1</v>
      </c>
      <c r="AL58">
        <f>IF(TablaIncidentes[[#This Row],[Prioridad*]]="Baja",((AJ58*60)+AK58)-720,IF(TablaIncidentes[[#This Row],[Prioridad*]]="Media",((AJ58*60)+AK58)-120,IF(TablaIncidentes[[#This Row],[Prioridad*]]="Alta",((AJ58*60)+AK58)-60)))</f>
        <v>-59</v>
      </c>
      <c r="AN58" t="str">
        <f t="shared" si="6"/>
        <v>jueves</v>
      </c>
    </row>
    <row r="59" spans="1:40" x14ac:dyDescent="0.25">
      <c r="A59" s="10" t="s">
        <v>202</v>
      </c>
      <c r="B59" t="s">
        <v>203</v>
      </c>
      <c r="C59" t="s">
        <v>32</v>
      </c>
      <c r="D59" s="11" t="s">
        <v>33</v>
      </c>
      <c r="E59" t="s">
        <v>34</v>
      </c>
      <c r="F59" t="s">
        <v>51</v>
      </c>
      <c r="G59" t="s">
        <v>52</v>
      </c>
      <c r="J59" s="12">
        <v>43832</v>
      </c>
      <c r="K59" s="13">
        <v>0.41392361111111109</v>
      </c>
      <c r="L59" s="14">
        <v>43832</v>
      </c>
      <c r="M59" s="15">
        <v>0.41484953703703703</v>
      </c>
      <c r="N59" s="12">
        <v>43833</v>
      </c>
      <c r="O59" s="13">
        <v>0.36648148148148146</v>
      </c>
      <c r="P59" s="16">
        <v>43834.431041666663</v>
      </c>
      <c r="Q59" s="11" t="s">
        <v>37</v>
      </c>
      <c r="R59" s="17" t="s">
        <v>40</v>
      </c>
      <c r="S59" s="11" t="s">
        <v>39</v>
      </c>
      <c r="T59" s="17" t="s">
        <v>40</v>
      </c>
      <c r="U59" s="11" t="s">
        <v>37</v>
      </c>
      <c r="V59" s="17">
        <v>9.9537037021946162E-4</v>
      </c>
      <c r="W59" s="11" t="s">
        <v>37</v>
      </c>
      <c r="Y59" s="17" t="str">
        <f>TablaIncidentes[[#This Row],[Tiempo Total Gestión]]</f>
        <v>00:01</v>
      </c>
      <c r="Z59" s="11">
        <f t="shared" si="0"/>
        <v>0</v>
      </c>
      <c r="AA59" s="11">
        <f t="shared" si="1"/>
        <v>1</v>
      </c>
      <c r="AB59" s="11">
        <f>IF(TablaIncidentes[[#This Row],[Prioridad*]]="Baja",(Z59-24)*60+AA59,IF(TablaIncidentes[[#This Row],[Prioridad*]]="Media",(Z59-4)*60+AA59,IF(TablaIncidentes[[#This Row],[Prioridad*]]="Alta",(Z59-2)*60+AA59)))</f>
        <v>-119</v>
      </c>
      <c r="AD59" s="17" t="str">
        <f>TablaIncidentes[[#This Row],[Tiempo Creación (HH:mm)]]</f>
        <v>00:01</v>
      </c>
      <c r="AE59" s="11">
        <f t="shared" si="2"/>
        <v>0</v>
      </c>
      <c r="AF59" s="11">
        <f t="shared" si="3"/>
        <v>1</v>
      </c>
      <c r="AG59" s="11">
        <f>IF(TablaIncidentes[[#This Row],[Prioridad*]]="Baja",((AE59*60)+AF59)-30,IF(TablaIncidentes[[#This Row],[Prioridad*]]="Media",((AE59*60)+AF59)-15,IF(TablaIncidentes[[#This Row],[Prioridad*]]="Alta",((AE59*60)+AF59)-10)))</f>
        <v>-9</v>
      </c>
      <c r="AI59" s="17">
        <f>TablaIncidentes[[#This Row],[Tiempo Avance Incidente]]</f>
        <v>9.9537037021946162E-4</v>
      </c>
      <c r="AJ59" s="11">
        <f t="shared" si="4"/>
        <v>0</v>
      </c>
      <c r="AK59" s="11">
        <f t="shared" si="5"/>
        <v>1</v>
      </c>
      <c r="AL59">
        <f>IF(TablaIncidentes[[#This Row],[Prioridad*]]="Baja",((AJ59*60)+AK59)-720,IF(TablaIncidentes[[#This Row],[Prioridad*]]="Media",((AJ59*60)+AK59)-120,IF(TablaIncidentes[[#This Row],[Prioridad*]]="Alta",((AJ59*60)+AK59)-60)))</f>
        <v>-59</v>
      </c>
      <c r="AN59" t="str">
        <f t="shared" si="6"/>
        <v>jueves</v>
      </c>
    </row>
    <row r="60" spans="1:40" x14ac:dyDescent="0.25">
      <c r="A60" s="10" t="s">
        <v>204</v>
      </c>
      <c r="B60" t="s">
        <v>205</v>
      </c>
      <c r="C60" t="s">
        <v>32</v>
      </c>
      <c r="D60" s="11" t="s">
        <v>33</v>
      </c>
      <c r="E60" t="s">
        <v>34</v>
      </c>
      <c r="F60" t="s">
        <v>51</v>
      </c>
      <c r="G60" t="s">
        <v>104</v>
      </c>
      <c r="J60" s="12">
        <v>43832</v>
      </c>
      <c r="K60" s="13">
        <v>0.43245370370370373</v>
      </c>
      <c r="L60" s="14">
        <v>43832</v>
      </c>
      <c r="M60" s="15">
        <v>0.43392361111111111</v>
      </c>
      <c r="N60" s="12">
        <v>43832</v>
      </c>
      <c r="O60" s="13">
        <v>0.66689814814814818</v>
      </c>
      <c r="P60" s="16">
        <v>43833.767569444448</v>
      </c>
      <c r="Q60" s="11" t="s">
        <v>37</v>
      </c>
      <c r="R60" s="17" t="s">
        <v>48</v>
      </c>
      <c r="S60" s="11" t="s">
        <v>39</v>
      </c>
      <c r="T60" s="17" t="s">
        <v>48</v>
      </c>
      <c r="U60" s="11" t="s">
        <v>37</v>
      </c>
      <c r="V60" s="17">
        <v>2.3263888870133087E-3</v>
      </c>
      <c r="W60" s="11" t="s">
        <v>37</v>
      </c>
      <c r="Y60" s="17" t="str">
        <f>TablaIncidentes[[#This Row],[Tiempo Total Gestión]]</f>
        <v>00:02</v>
      </c>
      <c r="Z60" s="11">
        <f t="shared" si="0"/>
        <v>0</v>
      </c>
      <c r="AA60" s="11">
        <f t="shared" si="1"/>
        <v>2</v>
      </c>
      <c r="AB60" s="11">
        <f>IF(TablaIncidentes[[#This Row],[Prioridad*]]="Baja",(Z60-24)*60+AA60,IF(TablaIncidentes[[#This Row],[Prioridad*]]="Media",(Z60-4)*60+AA60,IF(TablaIncidentes[[#This Row],[Prioridad*]]="Alta",(Z60-2)*60+AA60)))</f>
        <v>-118</v>
      </c>
      <c r="AD60" s="17" t="str">
        <f>TablaIncidentes[[#This Row],[Tiempo Creación (HH:mm)]]</f>
        <v>00:02</v>
      </c>
      <c r="AE60" s="11">
        <f t="shared" si="2"/>
        <v>0</v>
      </c>
      <c r="AF60" s="11">
        <f t="shared" si="3"/>
        <v>2</v>
      </c>
      <c r="AG60" s="11">
        <f>IF(TablaIncidentes[[#This Row],[Prioridad*]]="Baja",((AE60*60)+AF60)-30,IF(TablaIncidentes[[#This Row],[Prioridad*]]="Media",((AE60*60)+AF60)-15,IF(TablaIncidentes[[#This Row],[Prioridad*]]="Alta",((AE60*60)+AF60)-10)))</f>
        <v>-8</v>
      </c>
      <c r="AI60" s="17">
        <f>TablaIncidentes[[#This Row],[Tiempo Avance Incidente]]</f>
        <v>2.3263888870133087E-3</v>
      </c>
      <c r="AJ60" s="11">
        <f t="shared" si="4"/>
        <v>0</v>
      </c>
      <c r="AK60" s="11">
        <f t="shared" si="5"/>
        <v>3</v>
      </c>
      <c r="AL60">
        <f>IF(TablaIncidentes[[#This Row],[Prioridad*]]="Baja",((AJ60*60)+AK60)-720,IF(TablaIncidentes[[#This Row],[Prioridad*]]="Media",((AJ60*60)+AK60)-120,IF(TablaIncidentes[[#This Row],[Prioridad*]]="Alta",((AJ60*60)+AK60)-60)))</f>
        <v>-57</v>
      </c>
      <c r="AN60" t="str">
        <f t="shared" si="6"/>
        <v>jueves</v>
      </c>
    </row>
    <row r="61" spans="1:40" x14ac:dyDescent="0.25">
      <c r="A61" s="10" t="s">
        <v>206</v>
      </c>
      <c r="B61" t="s">
        <v>207</v>
      </c>
      <c r="C61" t="s">
        <v>32</v>
      </c>
      <c r="D61" s="11" t="s">
        <v>33</v>
      </c>
      <c r="E61" t="s">
        <v>34</v>
      </c>
      <c r="F61" t="s">
        <v>51</v>
      </c>
      <c r="G61" t="s">
        <v>104</v>
      </c>
      <c r="J61" s="12">
        <v>43832</v>
      </c>
      <c r="K61" s="13">
        <v>0.43402777777777773</v>
      </c>
      <c r="L61" s="14">
        <v>43832</v>
      </c>
      <c r="M61" s="15">
        <v>0.43479166666666669</v>
      </c>
      <c r="N61" s="12">
        <v>43832</v>
      </c>
      <c r="O61" s="13">
        <v>0.66847222222222225</v>
      </c>
      <c r="P61" s="16">
        <v>43833.767569444448</v>
      </c>
      <c r="Q61" s="11" t="s">
        <v>37</v>
      </c>
      <c r="R61" s="17" t="s">
        <v>40</v>
      </c>
      <c r="S61" s="11" t="s">
        <v>39</v>
      </c>
      <c r="T61" s="17" t="s">
        <v>40</v>
      </c>
      <c r="U61" s="11" t="s">
        <v>37</v>
      </c>
      <c r="V61" s="17">
        <v>8.4490740118781105E-4</v>
      </c>
      <c r="W61" s="11" t="s">
        <v>37</v>
      </c>
      <c r="Y61" s="17" t="str">
        <f>TablaIncidentes[[#This Row],[Tiempo Total Gestión]]</f>
        <v>00:01</v>
      </c>
      <c r="Z61" s="11">
        <f t="shared" si="0"/>
        <v>0</v>
      </c>
      <c r="AA61" s="11">
        <f t="shared" si="1"/>
        <v>1</v>
      </c>
      <c r="AB61" s="11">
        <f>IF(TablaIncidentes[[#This Row],[Prioridad*]]="Baja",(Z61-24)*60+AA61,IF(TablaIncidentes[[#This Row],[Prioridad*]]="Media",(Z61-4)*60+AA61,IF(TablaIncidentes[[#This Row],[Prioridad*]]="Alta",(Z61-2)*60+AA61)))</f>
        <v>-119</v>
      </c>
      <c r="AD61" s="17" t="str">
        <f>TablaIncidentes[[#This Row],[Tiempo Creación (HH:mm)]]</f>
        <v>00:01</v>
      </c>
      <c r="AE61" s="11">
        <f t="shared" si="2"/>
        <v>0</v>
      </c>
      <c r="AF61" s="11">
        <f t="shared" si="3"/>
        <v>1</v>
      </c>
      <c r="AG61" s="11">
        <f>IF(TablaIncidentes[[#This Row],[Prioridad*]]="Baja",((AE61*60)+AF61)-30,IF(TablaIncidentes[[#This Row],[Prioridad*]]="Media",((AE61*60)+AF61)-15,IF(TablaIncidentes[[#This Row],[Prioridad*]]="Alta",((AE61*60)+AF61)-10)))</f>
        <v>-9</v>
      </c>
      <c r="AI61" s="17">
        <f>TablaIncidentes[[#This Row],[Tiempo Avance Incidente]]</f>
        <v>8.4490740118781105E-4</v>
      </c>
      <c r="AJ61" s="11">
        <f t="shared" si="4"/>
        <v>0</v>
      </c>
      <c r="AK61" s="11">
        <f t="shared" si="5"/>
        <v>1</v>
      </c>
      <c r="AL61">
        <f>IF(TablaIncidentes[[#This Row],[Prioridad*]]="Baja",((AJ61*60)+AK61)-720,IF(TablaIncidentes[[#This Row],[Prioridad*]]="Media",((AJ61*60)+AK61)-120,IF(TablaIncidentes[[#This Row],[Prioridad*]]="Alta",((AJ61*60)+AK61)-60)))</f>
        <v>-59</v>
      </c>
      <c r="AN61" t="str">
        <f t="shared" si="6"/>
        <v>jueves</v>
      </c>
    </row>
    <row r="62" spans="1:40" x14ac:dyDescent="0.25">
      <c r="A62" s="10" t="s">
        <v>208</v>
      </c>
      <c r="B62" t="s">
        <v>209</v>
      </c>
      <c r="C62" t="s">
        <v>32</v>
      </c>
      <c r="D62" s="11" t="s">
        <v>33</v>
      </c>
      <c r="E62" t="s">
        <v>34</v>
      </c>
      <c r="F62" t="s">
        <v>51</v>
      </c>
      <c r="G62" t="s">
        <v>52</v>
      </c>
      <c r="J62" s="12">
        <v>43832</v>
      </c>
      <c r="K62" s="13">
        <v>0.44155092592592587</v>
      </c>
      <c r="L62" s="14">
        <v>43832</v>
      </c>
      <c r="M62" s="15">
        <v>0.44249999999999995</v>
      </c>
      <c r="N62" s="12">
        <v>43833</v>
      </c>
      <c r="O62" s="13">
        <v>0.36916666666666664</v>
      </c>
      <c r="P62" s="16">
        <v>43834.431041666663</v>
      </c>
      <c r="Q62" s="11" t="s">
        <v>37</v>
      </c>
      <c r="R62" s="17" t="s">
        <v>40</v>
      </c>
      <c r="S62" s="11" t="s">
        <v>39</v>
      </c>
      <c r="T62" s="17" t="s">
        <v>40</v>
      </c>
      <c r="U62" s="11" t="s">
        <v>37</v>
      </c>
      <c r="V62" s="17">
        <v>1.006944446999114E-3</v>
      </c>
      <c r="W62" s="11" t="s">
        <v>37</v>
      </c>
      <c r="Y62" s="17" t="str">
        <f>TablaIncidentes[[#This Row],[Tiempo Total Gestión]]</f>
        <v>00:01</v>
      </c>
      <c r="Z62" s="11">
        <f t="shared" si="0"/>
        <v>0</v>
      </c>
      <c r="AA62" s="11">
        <f t="shared" si="1"/>
        <v>1</v>
      </c>
      <c r="AB62" s="11">
        <f>IF(TablaIncidentes[[#This Row],[Prioridad*]]="Baja",(Z62-24)*60+AA62,IF(TablaIncidentes[[#This Row],[Prioridad*]]="Media",(Z62-4)*60+AA62,IF(TablaIncidentes[[#This Row],[Prioridad*]]="Alta",(Z62-2)*60+AA62)))</f>
        <v>-119</v>
      </c>
      <c r="AD62" s="17" t="str">
        <f>TablaIncidentes[[#This Row],[Tiempo Creación (HH:mm)]]</f>
        <v>00:01</v>
      </c>
      <c r="AE62" s="11">
        <f t="shared" si="2"/>
        <v>0</v>
      </c>
      <c r="AF62" s="11">
        <f t="shared" si="3"/>
        <v>1</v>
      </c>
      <c r="AG62" s="11">
        <f>IF(TablaIncidentes[[#This Row],[Prioridad*]]="Baja",((AE62*60)+AF62)-30,IF(TablaIncidentes[[#This Row],[Prioridad*]]="Media",((AE62*60)+AF62)-15,IF(TablaIncidentes[[#This Row],[Prioridad*]]="Alta",((AE62*60)+AF62)-10)))</f>
        <v>-9</v>
      </c>
      <c r="AI62" s="17">
        <f>TablaIncidentes[[#This Row],[Tiempo Avance Incidente]]</f>
        <v>1.006944446999114E-3</v>
      </c>
      <c r="AJ62" s="11">
        <f t="shared" si="4"/>
        <v>0</v>
      </c>
      <c r="AK62" s="11">
        <f t="shared" si="5"/>
        <v>1</v>
      </c>
      <c r="AL62">
        <f>IF(TablaIncidentes[[#This Row],[Prioridad*]]="Baja",((AJ62*60)+AK62)-720,IF(TablaIncidentes[[#This Row],[Prioridad*]]="Media",((AJ62*60)+AK62)-120,IF(TablaIncidentes[[#This Row],[Prioridad*]]="Alta",((AJ62*60)+AK62)-60)))</f>
        <v>-59</v>
      </c>
      <c r="AN62" t="str">
        <f t="shared" si="6"/>
        <v>jueves</v>
      </c>
    </row>
    <row r="63" spans="1:40" x14ac:dyDescent="0.25">
      <c r="A63" s="10" t="s">
        <v>210</v>
      </c>
      <c r="B63" t="s">
        <v>211</v>
      </c>
      <c r="C63" t="s">
        <v>32</v>
      </c>
      <c r="D63" s="11" t="s">
        <v>33</v>
      </c>
      <c r="E63" t="s">
        <v>34</v>
      </c>
      <c r="F63" t="s">
        <v>51</v>
      </c>
      <c r="G63" t="s">
        <v>104</v>
      </c>
      <c r="J63" s="12">
        <v>43832</v>
      </c>
      <c r="K63" s="13">
        <v>0.44458333333333333</v>
      </c>
      <c r="L63" s="14">
        <v>43832</v>
      </c>
      <c r="M63" s="15">
        <v>0.44542824074074078</v>
      </c>
      <c r="N63" s="12">
        <v>43832</v>
      </c>
      <c r="O63" s="13">
        <v>0.67012731481481491</v>
      </c>
      <c r="P63" s="16">
        <v>43833.767569444448</v>
      </c>
      <c r="Q63" s="11" t="s">
        <v>37</v>
      </c>
      <c r="R63" s="17" t="s">
        <v>116</v>
      </c>
      <c r="S63" s="11" t="s">
        <v>39</v>
      </c>
      <c r="T63" s="17" t="s">
        <v>40</v>
      </c>
      <c r="U63" s="11" t="s">
        <v>37</v>
      </c>
      <c r="V63" s="17">
        <v>1.5162037088884972E-3</v>
      </c>
      <c r="W63" s="11" t="s">
        <v>37</v>
      </c>
      <c r="Y63" s="17" t="str">
        <f>TablaIncidentes[[#This Row],[Tiempo Total Gestión]]</f>
        <v>00:03</v>
      </c>
      <c r="Z63" s="11">
        <f t="shared" si="0"/>
        <v>0</v>
      </c>
      <c r="AA63" s="11">
        <f t="shared" si="1"/>
        <v>3</v>
      </c>
      <c r="AB63" s="11">
        <f>IF(TablaIncidentes[[#This Row],[Prioridad*]]="Baja",(Z63-24)*60+AA63,IF(TablaIncidentes[[#This Row],[Prioridad*]]="Media",(Z63-4)*60+AA63,IF(TablaIncidentes[[#This Row],[Prioridad*]]="Alta",(Z63-2)*60+AA63)))</f>
        <v>-117</v>
      </c>
      <c r="AD63" s="17" t="str">
        <f>TablaIncidentes[[#This Row],[Tiempo Creación (HH:mm)]]</f>
        <v>00:01</v>
      </c>
      <c r="AE63" s="11">
        <f t="shared" si="2"/>
        <v>0</v>
      </c>
      <c r="AF63" s="11">
        <f t="shared" si="3"/>
        <v>1</v>
      </c>
      <c r="AG63" s="11">
        <f>IF(TablaIncidentes[[#This Row],[Prioridad*]]="Baja",((AE63*60)+AF63)-30,IF(TablaIncidentes[[#This Row],[Prioridad*]]="Media",((AE63*60)+AF63)-15,IF(TablaIncidentes[[#This Row],[Prioridad*]]="Alta",((AE63*60)+AF63)-10)))</f>
        <v>-9</v>
      </c>
      <c r="AI63" s="17">
        <f>TablaIncidentes[[#This Row],[Tiempo Avance Incidente]]</f>
        <v>1.5162037088884972E-3</v>
      </c>
      <c r="AJ63" s="11">
        <f t="shared" si="4"/>
        <v>0</v>
      </c>
      <c r="AK63" s="11">
        <f t="shared" si="5"/>
        <v>2</v>
      </c>
      <c r="AL63">
        <f>IF(TablaIncidentes[[#This Row],[Prioridad*]]="Baja",((AJ63*60)+AK63)-720,IF(TablaIncidentes[[#This Row],[Prioridad*]]="Media",((AJ63*60)+AK63)-120,IF(TablaIncidentes[[#This Row],[Prioridad*]]="Alta",((AJ63*60)+AK63)-60)))</f>
        <v>-58</v>
      </c>
      <c r="AN63" t="str">
        <f t="shared" si="6"/>
        <v>jueves</v>
      </c>
    </row>
    <row r="64" spans="1:40" x14ac:dyDescent="0.25">
      <c r="A64" s="10" t="s">
        <v>212</v>
      </c>
      <c r="B64" t="s">
        <v>213</v>
      </c>
      <c r="C64" t="s">
        <v>32</v>
      </c>
      <c r="D64" s="11" t="s">
        <v>33</v>
      </c>
      <c r="E64" t="s">
        <v>34</v>
      </c>
      <c r="F64" t="s">
        <v>51</v>
      </c>
      <c r="G64" t="s">
        <v>62</v>
      </c>
      <c r="J64" s="12">
        <v>43832</v>
      </c>
      <c r="K64" s="13">
        <v>0.44874999999999998</v>
      </c>
      <c r="L64" s="14">
        <v>43832</v>
      </c>
      <c r="M64" s="15">
        <v>0.44990740740740742</v>
      </c>
      <c r="N64" s="12">
        <v>43832</v>
      </c>
      <c r="O64" s="13">
        <v>0.49144675925925929</v>
      </c>
      <c r="P64" s="16">
        <v>43833.521851851852</v>
      </c>
      <c r="Q64" s="11" t="s">
        <v>37</v>
      </c>
      <c r="R64" s="17" t="s">
        <v>40</v>
      </c>
      <c r="S64" s="11" t="s">
        <v>39</v>
      </c>
      <c r="T64" s="17" t="s">
        <v>40</v>
      </c>
      <c r="U64" s="11" t="s">
        <v>37</v>
      </c>
      <c r="V64" s="17">
        <v>1.2731481474475004E-3</v>
      </c>
      <c r="W64" s="11" t="s">
        <v>37</v>
      </c>
      <c r="Y64" s="17" t="str">
        <f>TablaIncidentes[[#This Row],[Tiempo Total Gestión]]</f>
        <v>00:01</v>
      </c>
      <c r="Z64" s="11">
        <f t="shared" si="0"/>
        <v>0</v>
      </c>
      <c r="AA64" s="11">
        <f t="shared" si="1"/>
        <v>1</v>
      </c>
      <c r="AB64" s="11">
        <f>IF(TablaIncidentes[[#This Row],[Prioridad*]]="Baja",(Z64-24)*60+AA64,IF(TablaIncidentes[[#This Row],[Prioridad*]]="Media",(Z64-4)*60+AA64,IF(TablaIncidentes[[#This Row],[Prioridad*]]="Alta",(Z64-2)*60+AA64)))</f>
        <v>-119</v>
      </c>
      <c r="AD64" s="17" t="str">
        <f>TablaIncidentes[[#This Row],[Tiempo Creación (HH:mm)]]</f>
        <v>00:01</v>
      </c>
      <c r="AE64" s="11">
        <f t="shared" si="2"/>
        <v>0</v>
      </c>
      <c r="AF64" s="11">
        <f t="shared" si="3"/>
        <v>1</v>
      </c>
      <c r="AG64" s="11">
        <f>IF(TablaIncidentes[[#This Row],[Prioridad*]]="Baja",((AE64*60)+AF64)-30,IF(TablaIncidentes[[#This Row],[Prioridad*]]="Media",((AE64*60)+AF64)-15,IF(TablaIncidentes[[#This Row],[Prioridad*]]="Alta",((AE64*60)+AF64)-10)))</f>
        <v>-9</v>
      </c>
      <c r="AI64" s="17">
        <f>TablaIncidentes[[#This Row],[Tiempo Avance Incidente]]</f>
        <v>1.2731481474475004E-3</v>
      </c>
      <c r="AJ64" s="11">
        <f t="shared" si="4"/>
        <v>0</v>
      </c>
      <c r="AK64" s="11">
        <f t="shared" si="5"/>
        <v>1</v>
      </c>
      <c r="AL64">
        <f>IF(TablaIncidentes[[#This Row],[Prioridad*]]="Baja",((AJ64*60)+AK64)-720,IF(TablaIncidentes[[#This Row],[Prioridad*]]="Media",((AJ64*60)+AK64)-120,IF(TablaIncidentes[[#This Row],[Prioridad*]]="Alta",((AJ64*60)+AK64)-60)))</f>
        <v>-59</v>
      </c>
      <c r="AN64" t="str">
        <f t="shared" si="6"/>
        <v>jueves</v>
      </c>
    </row>
    <row r="65" spans="1:40" x14ac:dyDescent="0.25">
      <c r="A65" s="10" t="s">
        <v>214</v>
      </c>
      <c r="B65" t="s">
        <v>215</v>
      </c>
      <c r="C65" t="s">
        <v>32</v>
      </c>
      <c r="D65" s="11" t="s">
        <v>33</v>
      </c>
      <c r="E65" t="s">
        <v>34</v>
      </c>
      <c r="F65" t="s">
        <v>51</v>
      </c>
      <c r="G65" t="s">
        <v>104</v>
      </c>
      <c r="J65" s="12">
        <v>43832</v>
      </c>
      <c r="K65" s="13">
        <v>0.45171296296296298</v>
      </c>
      <c r="L65" s="14">
        <v>43832</v>
      </c>
      <c r="M65" s="15">
        <v>0.45283564814814814</v>
      </c>
      <c r="N65" s="12">
        <v>43832</v>
      </c>
      <c r="O65" s="13">
        <v>0.67572916666666671</v>
      </c>
      <c r="P65" s="16">
        <v>43833.767569444448</v>
      </c>
      <c r="Q65" s="11" t="s">
        <v>37</v>
      </c>
      <c r="R65" s="17" t="s">
        <v>40</v>
      </c>
      <c r="S65" s="11" t="s">
        <v>39</v>
      </c>
      <c r="T65" s="17" t="s">
        <v>40</v>
      </c>
      <c r="U65" s="11" t="s">
        <v>37</v>
      </c>
      <c r="V65" s="17">
        <v>1.2384259316604584E-3</v>
      </c>
      <c r="W65" s="11" t="s">
        <v>37</v>
      </c>
      <c r="Y65" s="17" t="str">
        <f>TablaIncidentes[[#This Row],[Tiempo Total Gestión]]</f>
        <v>00:01</v>
      </c>
      <c r="Z65" s="11">
        <f t="shared" si="0"/>
        <v>0</v>
      </c>
      <c r="AA65" s="11">
        <f t="shared" si="1"/>
        <v>1</v>
      </c>
      <c r="AB65" s="11">
        <f>IF(TablaIncidentes[[#This Row],[Prioridad*]]="Baja",(Z65-24)*60+AA65,IF(TablaIncidentes[[#This Row],[Prioridad*]]="Media",(Z65-4)*60+AA65,IF(TablaIncidentes[[#This Row],[Prioridad*]]="Alta",(Z65-2)*60+AA65)))</f>
        <v>-119</v>
      </c>
      <c r="AD65" s="17" t="str">
        <f>TablaIncidentes[[#This Row],[Tiempo Creación (HH:mm)]]</f>
        <v>00:01</v>
      </c>
      <c r="AE65" s="11">
        <f t="shared" si="2"/>
        <v>0</v>
      </c>
      <c r="AF65" s="11">
        <f t="shared" si="3"/>
        <v>1</v>
      </c>
      <c r="AG65" s="11">
        <f>IF(TablaIncidentes[[#This Row],[Prioridad*]]="Baja",((AE65*60)+AF65)-30,IF(TablaIncidentes[[#This Row],[Prioridad*]]="Media",((AE65*60)+AF65)-15,IF(TablaIncidentes[[#This Row],[Prioridad*]]="Alta",((AE65*60)+AF65)-10)))</f>
        <v>-9</v>
      </c>
      <c r="AI65" s="17">
        <f>TablaIncidentes[[#This Row],[Tiempo Avance Incidente]]</f>
        <v>1.2384259316604584E-3</v>
      </c>
      <c r="AJ65" s="11">
        <f t="shared" si="4"/>
        <v>0</v>
      </c>
      <c r="AK65" s="11">
        <f t="shared" si="5"/>
        <v>1</v>
      </c>
      <c r="AL65">
        <f>IF(TablaIncidentes[[#This Row],[Prioridad*]]="Baja",((AJ65*60)+AK65)-720,IF(TablaIncidentes[[#This Row],[Prioridad*]]="Media",((AJ65*60)+AK65)-120,IF(TablaIncidentes[[#This Row],[Prioridad*]]="Alta",((AJ65*60)+AK65)-60)))</f>
        <v>-59</v>
      </c>
      <c r="AN65" t="str">
        <f t="shared" si="6"/>
        <v>jueves</v>
      </c>
    </row>
    <row r="66" spans="1:40" x14ac:dyDescent="0.25">
      <c r="A66" s="10" t="s">
        <v>216</v>
      </c>
      <c r="B66" t="s">
        <v>217</v>
      </c>
      <c r="C66" t="s">
        <v>32</v>
      </c>
      <c r="D66" s="11" t="s">
        <v>33</v>
      </c>
      <c r="E66" t="s">
        <v>34</v>
      </c>
      <c r="F66" t="s">
        <v>51</v>
      </c>
      <c r="G66" t="s">
        <v>104</v>
      </c>
      <c r="J66" s="12">
        <v>43832</v>
      </c>
      <c r="K66" s="13">
        <v>0.45646990740740739</v>
      </c>
      <c r="L66" s="14">
        <v>43832</v>
      </c>
      <c r="M66" s="15">
        <v>0.45758101851851851</v>
      </c>
      <c r="N66" s="12">
        <v>43832</v>
      </c>
      <c r="O66" s="13">
        <v>0.67704861111111114</v>
      </c>
      <c r="P66" s="16">
        <v>43833.767569444448</v>
      </c>
      <c r="Q66" s="11" t="s">
        <v>37</v>
      </c>
      <c r="R66" s="17" t="s">
        <v>40</v>
      </c>
      <c r="S66" s="11" t="s">
        <v>39</v>
      </c>
      <c r="T66" s="17" t="s">
        <v>40</v>
      </c>
      <c r="U66" s="11" t="s">
        <v>37</v>
      </c>
      <c r="V66" s="17">
        <v>1.2731481474475004E-3</v>
      </c>
      <c r="W66" s="11" t="s">
        <v>37</v>
      </c>
      <c r="Y66" s="17" t="str">
        <f>TablaIncidentes[[#This Row],[Tiempo Total Gestión]]</f>
        <v>00:01</v>
      </c>
      <c r="Z66" s="11">
        <f t="shared" ref="Z66:Z129" si="7">HOUR(Y66)</f>
        <v>0</v>
      </c>
      <c r="AA66" s="11">
        <f t="shared" ref="AA66:AA129" si="8">MINUTE(Y66)</f>
        <v>1</v>
      </c>
      <c r="AB66" s="11">
        <f>IF(TablaIncidentes[[#This Row],[Prioridad*]]="Baja",(Z66-24)*60+AA66,IF(TablaIncidentes[[#This Row],[Prioridad*]]="Media",(Z66-4)*60+AA66,IF(TablaIncidentes[[#This Row],[Prioridad*]]="Alta",(Z66-2)*60+AA66)))</f>
        <v>-119</v>
      </c>
      <c r="AD66" s="17" t="str">
        <f>TablaIncidentes[[#This Row],[Tiempo Creación (HH:mm)]]</f>
        <v>00:01</v>
      </c>
      <c r="AE66" s="11">
        <f t="shared" si="2"/>
        <v>0</v>
      </c>
      <c r="AF66" s="11">
        <f t="shared" si="3"/>
        <v>1</v>
      </c>
      <c r="AG66" s="11">
        <f>IF(TablaIncidentes[[#This Row],[Prioridad*]]="Baja",((AE66*60)+AF66)-30,IF(TablaIncidentes[[#This Row],[Prioridad*]]="Media",((AE66*60)+AF66)-15,IF(TablaIncidentes[[#This Row],[Prioridad*]]="Alta",((AE66*60)+AF66)-10)))</f>
        <v>-9</v>
      </c>
      <c r="AI66" s="17">
        <f>TablaIncidentes[[#This Row],[Tiempo Avance Incidente]]</f>
        <v>1.2731481474475004E-3</v>
      </c>
      <c r="AJ66" s="11">
        <f t="shared" si="4"/>
        <v>0</v>
      </c>
      <c r="AK66" s="11">
        <f t="shared" si="5"/>
        <v>1</v>
      </c>
      <c r="AL66">
        <f>IF(TablaIncidentes[[#This Row],[Prioridad*]]="Baja",((AJ66*60)+AK66)-720,IF(TablaIncidentes[[#This Row],[Prioridad*]]="Media",((AJ66*60)+AK66)-120,IF(TablaIncidentes[[#This Row],[Prioridad*]]="Alta",((AJ66*60)+AK66)-60)))</f>
        <v>-59</v>
      </c>
      <c r="AN66" t="str">
        <f t="shared" si="6"/>
        <v>jueves</v>
      </c>
    </row>
    <row r="67" spans="1:40" x14ac:dyDescent="0.25">
      <c r="A67" s="10" t="s">
        <v>218</v>
      </c>
      <c r="B67" t="s">
        <v>219</v>
      </c>
      <c r="C67" t="s">
        <v>161</v>
      </c>
      <c r="D67" s="11" t="s">
        <v>110</v>
      </c>
      <c r="E67" t="s">
        <v>34</v>
      </c>
      <c r="F67" t="s">
        <v>124</v>
      </c>
      <c r="G67" t="s">
        <v>125</v>
      </c>
      <c r="J67" s="12">
        <v>43832</v>
      </c>
      <c r="K67" s="13">
        <v>0.46254629629629629</v>
      </c>
      <c r="L67" s="14">
        <v>43832</v>
      </c>
      <c r="M67" s="15">
        <v>0.4644328703703704</v>
      </c>
      <c r="N67" s="12">
        <v>43832</v>
      </c>
      <c r="O67" s="13">
        <v>0.48783564814814812</v>
      </c>
      <c r="P67" s="16">
        <v>43833.521851851852</v>
      </c>
      <c r="Q67" s="11" t="s">
        <v>37</v>
      </c>
      <c r="R67" s="17" t="s">
        <v>185</v>
      </c>
      <c r="S67" s="11" t="s">
        <v>59</v>
      </c>
      <c r="T67" s="17" t="s">
        <v>48</v>
      </c>
      <c r="U67" s="11" t="s">
        <v>37</v>
      </c>
      <c r="V67" s="17">
        <v>1.6898148169275373E-3</v>
      </c>
      <c r="W67" s="11" t="s">
        <v>37</v>
      </c>
      <c r="Y67" s="17" t="str">
        <f>TablaIncidentes[[#This Row],[Tiempo Total Gestión]]</f>
        <v>00:36</v>
      </c>
      <c r="Z67" s="11">
        <f t="shared" si="7"/>
        <v>0</v>
      </c>
      <c r="AA67" s="11">
        <f t="shared" si="8"/>
        <v>36</v>
      </c>
      <c r="AB67" s="11">
        <f>IF(TablaIncidentes[[#This Row],[Prioridad*]]="Baja",(Z67-24)*60+AA67,IF(TablaIncidentes[[#This Row],[Prioridad*]]="Media",(Z67-4)*60+AA67,IF(TablaIncidentes[[#This Row],[Prioridad*]]="Alta",(Z67-2)*60+AA67)))</f>
        <v>-204</v>
      </c>
      <c r="AD67" s="17" t="str">
        <f>TablaIncidentes[[#This Row],[Tiempo Creación (HH:mm)]]</f>
        <v>00:02</v>
      </c>
      <c r="AE67" s="11">
        <f t="shared" ref="AE67:AE130" si="9">HOUR(AD67)</f>
        <v>0</v>
      </c>
      <c r="AF67" s="11">
        <f t="shared" ref="AF67:AF130" si="10">MINUTE(AD67)</f>
        <v>2</v>
      </c>
      <c r="AG67" s="11">
        <f>IF(TablaIncidentes[[#This Row],[Prioridad*]]="Baja",((AE67*60)+AF67)-30,IF(TablaIncidentes[[#This Row],[Prioridad*]]="Media",((AE67*60)+AF67)-15,IF(TablaIncidentes[[#This Row],[Prioridad*]]="Alta",((AE67*60)+AF67)-10)))</f>
        <v>-13</v>
      </c>
      <c r="AI67" s="17">
        <f>TablaIncidentes[[#This Row],[Tiempo Avance Incidente]]</f>
        <v>1.6898148169275373E-3</v>
      </c>
      <c r="AJ67" s="11">
        <f t="shared" ref="AJ67:AJ130" si="11">HOUR(AI67)</f>
        <v>0</v>
      </c>
      <c r="AK67" s="11">
        <f t="shared" ref="AK67:AK130" si="12">MINUTE(AI67)</f>
        <v>2</v>
      </c>
      <c r="AL67">
        <f>IF(TablaIncidentes[[#This Row],[Prioridad*]]="Baja",((AJ67*60)+AK67)-720,IF(TablaIncidentes[[#This Row],[Prioridad*]]="Media",((AJ67*60)+AK67)-120,IF(TablaIncidentes[[#This Row],[Prioridad*]]="Alta",((AJ67*60)+AK67)-60)))</f>
        <v>-118</v>
      </c>
      <c r="AN67" t="str">
        <f t="shared" ref="AN67:AN130" si="13">TEXT(J67,"dddd")</f>
        <v>jueves</v>
      </c>
    </row>
    <row r="68" spans="1:40" x14ac:dyDescent="0.25">
      <c r="A68" s="10" t="s">
        <v>220</v>
      </c>
      <c r="B68" t="s">
        <v>221</v>
      </c>
      <c r="C68" t="s">
        <v>32</v>
      </c>
      <c r="D68" s="11" t="s">
        <v>33</v>
      </c>
      <c r="E68" t="s">
        <v>34</v>
      </c>
      <c r="F68" t="s">
        <v>51</v>
      </c>
      <c r="G68" t="s">
        <v>52</v>
      </c>
      <c r="J68" s="12">
        <v>43832</v>
      </c>
      <c r="K68" s="13">
        <v>0.49373842592592593</v>
      </c>
      <c r="L68" s="14">
        <v>43832</v>
      </c>
      <c r="M68" s="15">
        <v>0.49512731481481481</v>
      </c>
      <c r="N68" s="12">
        <v>43832</v>
      </c>
      <c r="O68" s="13">
        <v>0.63233796296296296</v>
      </c>
      <c r="P68" s="16">
        <v>43833.666666666664</v>
      </c>
      <c r="Q68" s="11" t="s">
        <v>37</v>
      </c>
      <c r="R68" s="17" t="s">
        <v>48</v>
      </c>
      <c r="S68" s="11" t="s">
        <v>39</v>
      </c>
      <c r="T68" s="17" t="s">
        <v>48</v>
      </c>
      <c r="U68" s="11" t="s">
        <v>37</v>
      </c>
      <c r="V68" s="17">
        <v>1.5625000014551915E-3</v>
      </c>
      <c r="W68" s="11" t="s">
        <v>37</v>
      </c>
      <c r="Y68" s="17" t="str">
        <f>TablaIncidentes[[#This Row],[Tiempo Total Gestión]]</f>
        <v>00:02</v>
      </c>
      <c r="Z68" s="11">
        <f t="shared" si="7"/>
        <v>0</v>
      </c>
      <c r="AA68" s="11">
        <f t="shared" si="8"/>
        <v>2</v>
      </c>
      <c r="AB68" s="11">
        <f>IF(TablaIncidentes[[#This Row],[Prioridad*]]="Baja",(Z68-24)*60+AA68,IF(TablaIncidentes[[#This Row],[Prioridad*]]="Media",(Z68-4)*60+AA68,IF(TablaIncidentes[[#This Row],[Prioridad*]]="Alta",(Z68-2)*60+AA68)))</f>
        <v>-118</v>
      </c>
      <c r="AD68" s="17" t="str">
        <f>TablaIncidentes[[#This Row],[Tiempo Creación (HH:mm)]]</f>
        <v>00:02</v>
      </c>
      <c r="AE68" s="11">
        <f t="shared" si="9"/>
        <v>0</v>
      </c>
      <c r="AF68" s="11">
        <f t="shared" si="10"/>
        <v>2</v>
      </c>
      <c r="AG68" s="11">
        <f>IF(TablaIncidentes[[#This Row],[Prioridad*]]="Baja",((AE68*60)+AF68)-30,IF(TablaIncidentes[[#This Row],[Prioridad*]]="Media",((AE68*60)+AF68)-15,IF(TablaIncidentes[[#This Row],[Prioridad*]]="Alta",((AE68*60)+AF68)-10)))</f>
        <v>-8</v>
      </c>
      <c r="AI68" s="17">
        <f>TablaIncidentes[[#This Row],[Tiempo Avance Incidente]]</f>
        <v>1.5625000014551915E-3</v>
      </c>
      <c r="AJ68" s="11">
        <f t="shared" si="11"/>
        <v>0</v>
      </c>
      <c r="AK68" s="11">
        <f t="shared" si="12"/>
        <v>2</v>
      </c>
      <c r="AL68">
        <f>IF(TablaIncidentes[[#This Row],[Prioridad*]]="Baja",((AJ68*60)+AK68)-720,IF(TablaIncidentes[[#This Row],[Prioridad*]]="Media",((AJ68*60)+AK68)-120,IF(TablaIncidentes[[#This Row],[Prioridad*]]="Alta",((AJ68*60)+AK68)-60)))</f>
        <v>-58</v>
      </c>
      <c r="AN68" t="str">
        <f t="shared" si="13"/>
        <v>jueves</v>
      </c>
    </row>
    <row r="69" spans="1:40" x14ac:dyDescent="0.25">
      <c r="A69" s="10" t="s">
        <v>222</v>
      </c>
      <c r="B69" t="s">
        <v>223</v>
      </c>
      <c r="C69" t="s">
        <v>32</v>
      </c>
      <c r="D69" s="11" t="s">
        <v>33</v>
      </c>
      <c r="E69" t="s">
        <v>34</v>
      </c>
      <c r="F69" t="s">
        <v>51</v>
      </c>
      <c r="G69" t="s">
        <v>62</v>
      </c>
      <c r="J69" s="12">
        <v>43832</v>
      </c>
      <c r="K69" s="13">
        <v>0.46826388888888887</v>
      </c>
      <c r="L69" s="14">
        <v>43832</v>
      </c>
      <c r="M69" s="15">
        <v>0.47020833333333334</v>
      </c>
      <c r="N69" s="12">
        <v>43837</v>
      </c>
      <c r="O69" s="13">
        <v>0.35607638888888887</v>
      </c>
      <c r="P69" s="16">
        <v>43838.420023148145</v>
      </c>
      <c r="Q69" s="11" t="s">
        <v>37</v>
      </c>
      <c r="R69" s="17" t="s">
        <v>48</v>
      </c>
      <c r="S69" s="11" t="s">
        <v>39</v>
      </c>
      <c r="T69" s="17" t="s">
        <v>48</v>
      </c>
      <c r="U69" s="11" t="s">
        <v>37</v>
      </c>
      <c r="V69" s="17">
        <v>2.0833333328482695E-3</v>
      </c>
      <c r="W69" s="11" t="s">
        <v>37</v>
      </c>
      <c r="Y69" s="17" t="str">
        <f>TablaIncidentes[[#This Row],[Tiempo Total Gestión]]</f>
        <v>00:02</v>
      </c>
      <c r="Z69" s="11">
        <f t="shared" si="7"/>
        <v>0</v>
      </c>
      <c r="AA69" s="11">
        <f t="shared" si="8"/>
        <v>2</v>
      </c>
      <c r="AB69" s="11">
        <f>IF(TablaIncidentes[[#This Row],[Prioridad*]]="Baja",(Z69-24)*60+AA69,IF(TablaIncidentes[[#This Row],[Prioridad*]]="Media",(Z69-4)*60+AA69,IF(TablaIncidentes[[#This Row],[Prioridad*]]="Alta",(Z69-2)*60+AA69)))</f>
        <v>-118</v>
      </c>
      <c r="AD69" s="17" t="str">
        <f>TablaIncidentes[[#This Row],[Tiempo Creación (HH:mm)]]</f>
        <v>00:02</v>
      </c>
      <c r="AE69" s="11">
        <f t="shared" si="9"/>
        <v>0</v>
      </c>
      <c r="AF69" s="11">
        <f t="shared" si="10"/>
        <v>2</v>
      </c>
      <c r="AG69" s="11">
        <f>IF(TablaIncidentes[[#This Row],[Prioridad*]]="Baja",((AE69*60)+AF69)-30,IF(TablaIncidentes[[#This Row],[Prioridad*]]="Media",((AE69*60)+AF69)-15,IF(TablaIncidentes[[#This Row],[Prioridad*]]="Alta",((AE69*60)+AF69)-10)))</f>
        <v>-8</v>
      </c>
      <c r="AI69" s="17">
        <f>TablaIncidentes[[#This Row],[Tiempo Avance Incidente]]</f>
        <v>2.0833333328482695E-3</v>
      </c>
      <c r="AJ69" s="11">
        <f t="shared" si="11"/>
        <v>0</v>
      </c>
      <c r="AK69" s="11">
        <f t="shared" si="12"/>
        <v>3</v>
      </c>
      <c r="AL69">
        <f>IF(TablaIncidentes[[#This Row],[Prioridad*]]="Baja",((AJ69*60)+AK69)-720,IF(TablaIncidentes[[#This Row],[Prioridad*]]="Media",((AJ69*60)+AK69)-120,IF(TablaIncidentes[[#This Row],[Prioridad*]]="Alta",((AJ69*60)+AK69)-60)))</f>
        <v>-57</v>
      </c>
      <c r="AN69" t="str">
        <f t="shared" si="13"/>
        <v>jueves</v>
      </c>
    </row>
    <row r="70" spans="1:40" ht="15" customHeight="1" x14ac:dyDescent="0.25">
      <c r="A70" s="10" t="s">
        <v>224</v>
      </c>
      <c r="B70" t="s">
        <v>225</v>
      </c>
      <c r="C70" t="s">
        <v>161</v>
      </c>
      <c r="D70" s="11" t="s">
        <v>110</v>
      </c>
      <c r="E70" t="s">
        <v>34</v>
      </c>
      <c r="F70" t="s">
        <v>124</v>
      </c>
      <c r="G70" t="s">
        <v>125</v>
      </c>
      <c r="J70" s="12">
        <v>43832</v>
      </c>
      <c r="K70" s="13">
        <v>0.48054398148148153</v>
      </c>
      <c r="L70" s="14">
        <v>43832</v>
      </c>
      <c r="M70" s="15">
        <v>0.48159722222222223</v>
      </c>
      <c r="N70" s="12">
        <v>43832</v>
      </c>
      <c r="O70" s="13">
        <v>0.68609953703703708</v>
      </c>
      <c r="P70" s="16">
        <v>43833.767569444448</v>
      </c>
      <c r="Q70" s="11" t="s">
        <v>37</v>
      </c>
      <c r="R70" s="17" t="s">
        <v>166</v>
      </c>
      <c r="S70" s="11" t="s">
        <v>59</v>
      </c>
      <c r="T70" s="17" t="s">
        <v>40</v>
      </c>
      <c r="U70" s="11" t="s">
        <v>37</v>
      </c>
      <c r="V70" s="17">
        <v>1.0532407395658083E-3</v>
      </c>
      <c r="W70" s="11" t="s">
        <v>37</v>
      </c>
      <c r="Y70" s="17" t="str">
        <f>TablaIncidentes[[#This Row],[Tiempo Total Gestión]]</f>
        <v>00:33</v>
      </c>
      <c r="Z70" s="11">
        <f t="shared" si="7"/>
        <v>0</v>
      </c>
      <c r="AA70" s="11">
        <f t="shared" si="8"/>
        <v>33</v>
      </c>
      <c r="AB70" s="11">
        <f>IF(TablaIncidentes[[#This Row],[Prioridad*]]="Baja",(Z70-24)*60+AA70,IF(TablaIncidentes[[#This Row],[Prioridad*]]="Media",(Z70-4)*60+AA70,IF(TablaIncidentes[[#This Row],[Prioridad*]]="Alta",(Z70-2)*60+AA70)))</f>
        <v>-207</v>
      </c>
      <c r="AD70" s="17" t="str">
        <f>TablaIncidentes[[#This Row],[Tiempo Creación (HH:mm)]]</f>
        <v>00:01</v>
      </c>
      <c r="AE70" s="11">
        <f t="shared" si="9"/>
        <v>0</v>
      </c>
      <c r="AF70" s="11">
        <f t="shared" si="10"/>
        <v>1</v>
      </c>
      <c r="AG70" s="11">
        <f>IF(TablaIncidentes[[#This Row],[Prioridad*]]="Baja",((AE70*60)+AF70)-30,IF(TablaIncidentes[[#This Row],[Prioridad*]]="Media",((AE70*60)+AF70)-15,IF(TablaIncidentes[[#This Row],[Prioridad*]]="Alta",((AE70*60)+AF70)-10)))</f>
        <v>-14</v>
      </c>
      <c r="AI70" s="17">
        <f>TablaIncidentes[[#This Row],[Tiempo Avance Incidente]]</f>
        <v>1.0532407395658083E-3</v>
      </c>
      <c r="AJ70" s="11">
        <f t="shared" si="11"/>
        <v>0</v>
      </c>
      <c r="AK70" s="11">
        <f t="shared" si="12"/>
        <v>1</v>
      </c>
      <c r="AL70">
        <f>IF(TablaIncidentes[[#This Row],[Prioridad*]]="Baja",((AJ70*60)+AK70)-720,IF(TablaIncidentes[[#This Row],[Prioridad*]]="Media",((AJ70*60)+AK70)-120,IF(TablaIncidentes[[#This Row],[Prioridad*]]="Alta",((AJ70*60)+AK70)-60)))</f>
        <v>-119</v>
      </c>
      <c r="AN70" t="str">
        <f t="shared" si="13"/>
        <v>jueves</v>
      </c>
    </row>
    <row r="71" spans="1:40" x14ac:dyDescent="0.25">
      <c r="A71" s="10" t="s">
        <v>226</v>
      </c>
      <c r="B71" t="s">
        <v>227</v>
      </c>
      <c r="C71" t="s">
        <v>32</v>
      </c>
      <c r="D71" s="11" t="s">
        <v>33</v>
      </c>
      <c r="E71" t="s">
        <v>34</v>
      </c>
      <c r="F71" t="s">
        <v>51</v>
      </c>
      <c r="G71" t="s">
        <v>125</v>
      </c>
      <c r="J71" s="12">
        <v>43832</v>
      </c>
      <c r="K71" s="13">
        <v>0.49777777777777782</v>
      </c>
      <c r="L71" s="14">
        <v>43832</v>
      </c>
      <c r="M71" s="15">
        <v>0.49872685185185189</v>
      </c>
      <c r="N71" s="12">
        <v>43837</v>
      </c>
      <c r="O71" s="13">
        <v>0.39587962962962964</v>
      </c>
      <c r="P71" s="16">
        <v>43838.420023148145</v>
      </c>
      <c r="Q71" s="11" t="s">
        <v>37</v>
      </c>
      <c r="R71" s="17" t="s">
        <v>40</v>
      </c>
      <c r="S71" s="11" t="s">
        <v>39</v>
      </c>
      <c r="T71" s="17" t="s">
        <v>40</v>
      </c>
      <c r="U71" s="11" t="s">
        <v>37</v>
      </c>
      <c r="V71" s="17">
        <v>1.0763888931251131E-3</v>
      </c>
      <c r="W71" s="11" t="s">
        <v>37</v>
      </c>
      <c r="Y71" s="17" t="str">
        <f>TablaIncidentes[[#This Row],[Tiempo Total Gestión]]</f>
        <v>00:01</v>
      </c>
      <c r="Z71" s="11">
        <f t="shared" si="7"/>
        <v>0</v>
      </c>
      <c r="AA71" s="11">
        <f t="shared" si="8"/>
        <v>1</v>
      </c>
      <c r="AB71" s="11">
        <f>IF(TablaIncidentes[[#This Row],[Prioridad*]]="Baja",(Z71-24)*60+AA71,IF(TablaIncidentes[[#This Row],[Prioridad*]]="Media",(Z71-4)*60+AA71,IF(TablaIncidentes[[#This Row],[Prioridad*]]="Alta",(Z71-2)*60+AA71)))</f>
        <v>-119</v>
      </c>
      <c r="AD71" s="17" t="str">
        <f>TablaIncidentes[[#This Row],[Tiempo Creación (HH:mm)]]</f>
        <v>00:01</v>
      </c>
      <c r="AE71" s="11">
        <f t="shared" si="9"/>
        <v>0</v>
      </c>
      <c r="AF71" s="11">
        <f t="shared" si="10"/>
        <v>1</v>
      </c>
      <c r="AG71" s="11">
        <f>IF(TablaIncidentes[[#This Row],[Prioridad*]]="Baja",((AE71*60)+AF71)-30,IF(TablaIncidentes[[#This Row],[Prioridad*]]="Media",((AE71*60)+AF71)-15,IF(TablaIncidentes[[#This Row],[Prioridad*]]="Alta",((AE71*60)+AF71)-10)))</f>
        <v>-9</v>
      </c>
      <c r="AI71" s="17">
        <f>TablaIncidentes[[#This Row],[Tiempo Avance Incidente]]</f>
        <v>1.0763888931251131E-3</v>
      </c>
      <c r="AJ71" s="11">
        <f t="shared" si="11"/>
        <v>0</v>
      </c>
      <c r="AK71" s="11">
        <f t="shared" si="12"/>
        <v>1</v>
      </c>
      <c r="AL71">
        <f>IF(TablaIncidentes[[#This Row],[Prioridad*]]="Baja",((AJ71*60)+AK71)-720,IF(TablaIncidentes[[#This Row],[Prioridad*]]="Media",((AJ71*60)+AK71)-120,IF(TablaIncidentes[[#This Row],[Prioridad*]]="Alta",((AJ71*60)+AK71)-60)))</f>
        <v>-59</v>
      </c>
      <c r="AN71" t="str">
        <f t="shared" si="13"/>
        <v>jueves</v>
      </c>
    </row>
    <row r="72" spans="1:40" x14ac:dyDescent="0.25">
      <c r="A72" s="10" t="s">
        <v>228</v>
      </c>
      <c r="B72" t="s">
        <v>229</v>
      </c>
      <c r="C72" t="s">
        <v>32</v>
      </c>
      <c r="D72" s="11" t="s">
        <v>33</v>
      </c>
      <c r="E72" t="s">
        <v>34</v>
      </c>
      <c r="F72" t="s">
        <v>51</v>
      </c>
      <c r="G72" t="s">
        <v>52</v>
      </c>
      <c r="J72" s="12">
        <v>43832</v>
      </c>
      <c r="K72" s="13">
        <v>0.60153935185185181</v>
      </c>
      <c r="L72" s="14">
        <v>43832</v>
      </c>
      <c r="M72" s="15">
        <v>0.60236111111111112</v>
      </c>
      <c r="N72" s="12">
        <v>43833</v>
      </c>
      <c r="O72" s="13">
        <v>0.37468750000000001</v>
      </c>
      <c r="P72" s="16">
        <v>43834.431041666663</v>
      </c>
      <c r="Q72" s="11" t="s">
        <v>37</v>
      </c>
      <c r="R72" s="17" t="s">
        <v>40</v>
      </c>
      <c r="S72" s="11" t="s">
        <v>39</v>
      </c>
      <c r="T72" s="17" t="s">
        <v>40</v>
      </c>
      <c r="U72" s="11" t="s">
        <v>37</v>
      </c>
      <c r="V72" s="17">
        <v>9.0277777781011537E-4</v>
      </c>
      <c r="W72" s="11" t="s">
        <v>37</v>
      </c>
      <c r="Y72" s="17" t="str">
        <f>TablaIncidentes[[#This Row],[Tiempo Total Gestión]]</f>
        <v>00:01</v>
      </c>
      <c r="Z72" s="11">
        <f t="shared" si="7"/>
        <v>0</v>
      </c>
      <c r="AA72" s="11">
        <f t="shared" si="8"/>
        <v>1</v>
      </c>
      <c r="AB72" s="11">
        <f>IF(TablaIncidentes[[#This Row],[Prioridad*]]="Baja",(Z72-24)*60+AA72,IF(TablaIncidentes[[#This Row],[Prioridad*]]="Media",(Z72-4)*60+AA72,IF(TablaIncidentes[[#This Row],[Prioridad*]]="Alta",(Z72-2)*60+AA72)))</f>
        <v>-119</v>
      </c>
      <c r="AD72" s="17" t="str">
        <f>TablaIncidentes[[#This Row],[Tiempo Creación (HH:mm)]]</f>
        <v>00:01</v>
      </c>
      <c r="AE72" s="11">
        <f t="shared" si="9"/>
        <v>0</v>
      </c>
      <c r="AF72" s="11">
        <f t="shared" si="10"/>
        <v>1</v>
      </c>
      <c r="AG72" s="11">
        <f>IF(TablaIncidentes[[#This Row],[Prioridad*]]="Baja",((AE72*60)+AF72)-30,IF(TablaIncidentes[[#This Row],[Prioridad*]]="Media",((AE72*60)+AF72)-15,IF(TablaIncidentes[[#This Row],[Prioridad*]]="Alta",((AE72*60)+AF72)-10)))</f>
        <v>-9</v>
      </c>
      <c r="AI72" s="17">
        <f>TablaIncidentes[[#This Row],[Tiempo Avance Incidente]]</f>
        <v>9.0277777781011537E-4</v>
      </c>
      <c r="AJ72" s="11">
        <f t="shared" si="11"/>
        <v>0</v>
      </c>
      <c r="AK72" s="11">
        <f t="shared" si="12"/>
        <v>1</v>
      </c>
      <c r="AL72">
        <f>IF(TablaIncidentes[[#This Row],[Prioridad*]]="Baja",((AJ72*60)+AK72)-720,IF(TablaIncidentes[[#This Row],[Prioridad*]]="Media",((AJ72*60)+AK72)-120,IF(TablaIncidentes[[#This Row],[Prioridad*]]="Alta",((AJ72*60)+AK72)-60)))</f>
        <v>-59</v>
      </c>
      <c r="AN72" t="str">
        <f t="shared" si="13"/>
        <v>jueves</v>
      </c>
    </row>
    <row r="73" spans="1:40" ht="15" customHeight="1" x14ac:dyDescent="0.25">
      <c r="A73" s="10" t="s">
        <v>230</v>
      </c>
      <c r="B73" t="s">
        <v>231</v>
      </c>
      <c r="C73" t="s">
        <v>32</v>
      </c>
      <c r="D73" s="11" t="s">
        <v>33</v>
      </c>
      <c r="E73" t="s">
        <v>34</v>
      </c>
      <c r="F73" t="s">
        <v>51</v>
      </c>
      <c r="G73" t="s">
        <v>52</v>
      </c>
      <c r="J73" s="12">
        <v>43832</v>
      </c>
      <c r="K73" s="13">
        <v>0.60372685185185182</v>
      </c>
      <c r="L73" s="14">
        <v>43832</v>
      </c>
      <c r="M73" s="15">
        <v>0.60461805555555559</v>
      </c>
      <c r="N73" s="12">
        <v>43833</v>
      </c>
      <c r="O73" s="13">
        <v>0.37802083333333331</v>
      </c>
      <c r="P73" s="16">
        <v>43834.431041666663</v>
      </c>
      <c r="Q73" s="11" t="s">
        <v>37</v>
      </c>
      <c r="R73" s="17" t="s">
        <v>40</v>
      </c>
      <c r="S73" s="11" t="s">
        <v>39</v>
      </c>
      <c r="T73" s="17" t="s">
        <v>40</v>
      </c>
      <c r="U73" s="11" t="s">
        <v>37</v>
      </c>
      <c r="V73" s="17">
        <v>1.0300925932824612E-3</v>
      </c>
      <c r="W73" s="11" t="s">
        <v>37</v>
      </c>
      <c r="Y73" s="17" t="str">
        <f>TablaIncidentes[[#This Row],[Tiempo Total Gestión]]</f>
        <v>00:01</v>
      </c>
      <c r="Z73" s="11">
        <f t="shared" si="7"/>
        <v>0</v>
      </c>
      <c r="AA73" s="11">
        <f t="shared" si="8"/>
        <v>1</v>
      </c>
      <c r="AB73" s="11">
        <f>IF(TablaIncidentes[[#This Row],[Prioridad*]]="Baja",(Z73-24)*60+AA73,IF(TablaIncidentes[[#This Row],[Prioridad*]]="Media",(Z73-4)*60+AA73,IF(TablaIncidentes[[#This Row],[Prioridad*]]="Alta",(Z73-2)*60+AA73)))</f>
        <v>-119</v>
      </c>
      <c r="AD73" s="17" t="str">
        <f>TablaIncidentes[[#This Row],[Tiempo Creación (HH:mm)]]</f>
        <v>00:01</v>
      </c>
      <c r="AE73" s="11">
        <f t="shared" si="9"/>
        <v>0</v>
      </c>
      <c r="AF73" s="11">
        <f t="shared" si="10"/>
        <v>1</v>
      </c>
      <c r="AG73" s="11">
        <f>IF(TablaIncidentes[[#This Row],[Prioridad*]]="Baja",((AE73*60)+AF73)-30,IF(TablaIncidentes[[#This Row],[Prioridad*]]="Media",((AE73*60)+AF73)-15,IF(TablaIncidentes[[#This Row],[Prioridad*]]="Alta",((AE73*60)+AF73)-10)))</f>
        <v>-9</v>
      </c>
      <c r="AI73" s="17">
        <f>TablaIncidentes[[#This Row],[Tiempo Avance Incidente]]</f>
        <v>1.0300925932824612E-3</v>
      </c>
      <c r="AJ73" s="11">
        <f t="shared" si="11"/>
        <v>0</v>
      </c>
      <c r="AK73" s="11">
        <f t="shared" si="12"/>
        <v>1</v>
      </c>
      <c r="AL73">
        <f>IF(TablaIncidentes[[#This Row],[Prioridad*]]="Baja",((AJ73*60)+AK73)-720,IF(TablaIncidentes[[#This Row],[Prioridad*]]="Media",((AJ73*60)+AK73)-120,IF(TablaIncidentes[[#This Row],[Prioridad*]]="Alta",((AJ73*60)+AK73)-60)))</f>
        <v>-59</v>
      </c>
      <c r="AN73" t="str">
        <f t="shared" si="13"/>
        <v>jueves</v>
      </c>
    </row>
    <row r="74" spans="1:40" x14ac:dyDescent="0.25">
      <c r="A74" s="10" t="s">
        <v>232</v>
      </c>
      <c r="B74" t="s">
        <v>233</v>
      </c>
      <c r="C74" t="s">
        <v>32</v>
      </c>
      <c r="D74" s="11" t="s">
        <v>33</v>
      </c>
      <c r="E74" t="s">
        <v>34</v>
      </c>
      <c r="F74" t="s">
        <v>35</v>
      </c>
      <c r="G74" t="s">
        <v>43</v>
      </c>
      <c r="J74" s="12">
        <v>43832</v>
      </c>
      <c r="K74" s="13">
        <v>0.60744212962962962</v>
      </c>
      <c r="L74" s="14">
        <v>43832</v>
      </c>
      <c r="M74" s="15">
        <v>0.60859953703703706</v>
      </c>
      <c r="N74" s="12">
        <v>43839</v>
      </c>
      <c r="O74" s="13">
        <v>0.35328703703703707</v>
      </c>
      <c r="P74" s="16">
        <v>43840.364305555559</v>
      </c>
      <c r="Q74" s="11" t="s">
        <v>37</v>
      </c>
      <c r="R74" s="17" t="s">
        <v>234</v>
      </c>
      <c r="S74" s="11" t="s">
        <v>39</v>
      </c>
      <c r="T74" s="17" t="s">
        <v>40</v>
      </c>
      <c r="U74" s="11" t="s">
        <v>37</v>
      </c>
      <c r="V74" s="17">
        <v>1.2847222242271528E-3</v>
      </c>
      <c r="W74" s="11" t="s">
        <v>37</v>
      </c>
      <c r="Y74" s="17" t="str">
        <f>TablaIncidentes[[#This Row],[Tiempo Total Gestión]]</f>
        <v>01:11</v>
      </c>
      <c r="Z74" s="11">
        <f t="shared" si="7"/>
        <v>1</v>
      </c>
      <c r="AA74" s="11">
        <f t="shared" si="8"/>
        <v>11</v>
      </c>
      <c r="AB74" s="11">
        <f>IF(TablaIncidentes[[#This Row],[Prioridad*]]="Baja",(Z74-24)*60+AA74,IF(TablaIncidentes[[#This Row],[Prioridad*]]="Media",(Z74-4)*60+AA74,IF(TablaIncidentes[[#This Row],[Prioridad*]]="Alta",(Z74-2)*60+AA74)))</f>
        <v>-49</v>
      </c>
      <c r="AD74" s="17" t="str">
        <f>TablaIncidentes[[#This Row],[Tiempo Creación (HH:mm)]]</f>
        <v>00:01</v>
      </c>
      <c r="AE74" s="11">
        <f t="shared" si="9"/>
        <v>0</v>
      </c>
      <c r="AF74" s="11">
        <f t="shared" si="10"/>
        <v>1</v>
      </c>
      <c r="AG74" s="11">
        <f>IF(TablaIncidentes[[#This Row],[Prioridad*]]="Baja",((AE74*60)+AF74)-30,IF(TablaIncidentes[[#This Row],[Prioridad*]]="Media",((AE74*60)+AF74)-15,IF(TablaIncidentes[[#This Row],[Prioridad*]]="Alta",((AE74*60)+AF74)-10)))</f>
        <v>-9</v>
      </c>
      <c r="AI74" s="17">
        <f>TablaIncidentes[[#This Row],[Tiempo Avance Incidente]]</f>
        <v>1.2847222242271528E-3</v>
      </c>
      <c r="AJ74" s="11">
        <f t="shared" si="11"/>
        <v>0</v>
      </c>
      <c r="AK74" s="11">
        <f t="shared" si="12"/>
        <v>1</v>
      </c>
      <c r="AL74">
        <f>IF(TablaIncidentes[[#This Row],[Prioridad*]]="Baja",((AJ74*60)+AK74)-720,IF(TablaIncidentes[[#This Row],[Prioridad*]]="Media",((AJ74*60)+AK74)-120,IF(TablaIncidentes[[#This Row],[Prioridad*]]="Alta",((AJ74*60)+AK74)-60)))</f>
        <v>-59</v>
      </c>
      <c r="AN74" t="str">
        <f t="shared" si="13"/>
        <v>jueves</v>
      </c>
    </row>
    <row r="75" spans="1:40" ht="15" customHeight="1" x14ac:dyDescent="0.25">
      <c r="A75" s="10" t="s">
        <v>235</v>
      </c>
      <c r="B75" t="s">
        <v>236</v>
      </c>
      <c r="C75" t="s">
        <v>32</v>
      </c>
      <c r="D75" s="11" t="s">
        <v>33</v>
      </c>
      <c r="E75" t="s">
        <v>34</v>
      </c>
      <c r="F75" t="s">
        <v>51</v>
      </c>
      <c r="G75" t="s">
        <v>104</v>
      </c>
      <c r="J75" s="12">
        <v>43832</v>
      </c>
      <c r="K75" s="13">
        <v>0.62201388888888887</v>
      </c>
      <c r="L75" s="14">
        <v>43832</v>
      </c>
      <c r="M75" s="15">
        <v>0.62322916666666661</v>
      </c>
      <c r="N75" s="12">
        <v>43832</v>
      </c>
      <c r="O75" s="13">
        <v>0.68096064814814816</v>
      </c>
      <c r="P75" s="16">
        <v>43833.767569444448</v>
      </c>
      <c r="Q75" s="11" t="s">
        <v>37</v>
      </c>
      <c r="R75" s="17" t="s">
        <v>40</v>
      </c>
      <c r="S75" s="11" t="s">
        <v>39</v>
      </c>
      <c r="T75" s="17" t="s">
        <v>40</v>
      </c>
      <c r="U75" s="11" t="s">
        <v>37</v>
      </c>
      <c r="V75" s="17">
        <v>1.4120370396994986E-3</v>
      </c>
      <c r="W75" s="11" t="s">
        <v>37</v>
      </c>
      <c r="Y75" s="17" t="str">
        <f>TablaIncidentes[[#This Row],[Tiempo Total Gestión]]</f>
        <v>00:01</v>
      </c>
      <c r="Z75" s="11">
        <f t="shared" si="7"/>
        <v>0</v>
      </c>
      <c r="AA75" s="11">
        <f t="shared" si="8"/>
        <v>1</v>
      </c>
      <c r="AB75" s="11">
        <f>IF(TablaIncidentes[[#This Row],[Prioridad*]]="Baja",(Z75-24)*60+AA75,IF(TablaIncidentes[[#This Row],[Prioridad*]]="Media",(Z75-4)*60+AA75,IF(TablaIncidentes[[#This Row],[Prioridad*]]="Alta",(Z75-2)*60+AA75)))</f>
        <v>-119</v>
      </c>
      <c r="AD75" s="17" t="str">
        <f>TablaIncidentes[[#This Row],[Tiempo Creación (HH:mm)]]</f>
        <v>00:01</v>
      </c>
      <c r="AE75" s="11">
        <f t="shared" si="9"/>
        <v>0</v>
      </c>
      <c r="AF75" s="11">
        <f t="shared" si="10"/>
        <v>1</v>
      </c>
      <c r="AG75" s="11">
        <f>IF(TablaIncidentes[[#This Row],[Prioridad*]]="Baja",((AE75*60)+AF75)-30,IF(TablaIncidentes[[#This Row],[Prioridad*]]="Media",((AE75*60)+AF75)-15,IF(TablaIncidentes[[#This Row],[Prioridad*]]="Alta",((AE75*60)+AF75)-10)))</f>
        <v>-9</v>
      </c>
      <c r="AI75" s="17">
        <f>TablaIncidentes[[#This Row],[Tiempo Avance Incidente]]</f>
        <v>1.4120370396994986E-3</v>
      </c>
      <c r="AJ75" s="11">
        <f t="shared" si="11"/>
        <v>0</v>
      </c>
      <c r="AK75" s="11">
        <f t="shared" si="12"/>
        <v>2</v>
      </c>
      <c r="AL75">
        <f>IF(TablaIncidentes[[#This Row],[Prioridad*]]="Baja",((AJ75*60)+AK75)-720,IF(TablaIncidentes[[#This Row],[Prioridad*]]="Media",((AJ75*60)+AK75)-120,IF(TablaIncidentes[[#This Row],[Prioridad*]]="Alta",((AJ75*60)+AK75)-60)))</f>
        <v>-58</v>
      </c>
      <c r="AN75" t="str">
        <f t="shared" si="13"/>
        <v>jueves</v>
      </c>
    </row>
    <row r="76" spans="1:40" x14ac:dyDescent="0.25">
      <c r="A76" s="10" t="s">
        <v>237</v>
      </c>
      <c r="B76" t="s">
        <v>238</v>
      </c>
      <c r="C76" t="s">
        <v>239</v>
      </c>
      <c r="D76" s="11" t="s">
        <v>110</v>
      </c>
      <c r="E76" t="s">
        <v>34</v>
      </c>
      <c r="F76" t="s">
        <v>111</v>
      </c>
      <c r="G76" t="s">
        <v>112</v>
      </c>
      <c r="J76" s="12">
        <v>43832</v>
      </c>
      <c r="K76" s="13">
        <v>0.6395601851851852</v>
      </c>
      <c r="L76" s="14">
        <v>43832</v>
      </c>
      <c r="M76" s="15">
        <v>0.64418981481481474</v>
      </c>
      <c r="N76" s="12">
        <v>43832</v>
      </c>
      <c r="O76" s="13">
        <v>0.75162037037037033</v>
      </c>
      <c r="P76" s="16">
        <v>43833.767569444448</v>
      </c>
      <c r="Q76" s="11" t="s">
        <v>37</v>
      </c>
      <c r="R76" s="11" t="s">
        <v>240</v>
      </c>
      <c r="S76" s="11" t="s">
        <v>59</v>
      </c>
      <c r="T76" s="17" t="s">
        <v>241</v>
      </c>
      <c r="U76" s="11" t="s">
        <v>37</v>
      </c>
      <c r="V76" s="17">
        <v>1.7708333325572312E-3</v>
      </c>
      <c r="W76" s="11" t="s">
        <v>37</v>
      </c>
      <c r="Y76" s="17" t="str">
        <f>TablaIncidentes[[#This Row],[Tiempo Total Gestión]]</f>
        <v>02:41</v>
      </c>
      <c r="Z76" s="11">
        <f t="shared" si="7"/>
        <v>2</v>
      </c>
      <c r="AA76" s="11">
        <f t="shared" si="8"/>
        <v>41</v>
      </c>
      <c r="AB76" s="11">
        <f>IF(TablaIncidentes[[#This Row],[Prioridad*]]="Baja",(Z76-24)*60+AA76,IF(TablaIncidentes[[#This Row],[Prioridad*]]="Media",(Z76-4)*60+AA76,IF(TablaIncidentes[[#This Row],[Prioridad*]]="Alta",(Z76-2)*60+AA76)))</f>
        <v>-79</v>
      </c>
      <c r="AD76" s="17" t="str">
        <f>TablaIncidentes[[#This Row],[Tiempo Creación (HH:mm)]]</f>
        <v>00:06</v>
      </c>
      <c r="AE76" s="11">
        <f t="shared" si="9"/>
        <v>0</v>
      </c>
      <c r="AF76" s="11">
        <f t="shared" si="10"/>
        <v>6</v>
      </c>
      <c r="AG76" s="11">
        <f>IF(TablaIncidentes[[#This Row],[Prioridad*]]="Baja",((AE76*60)+AF76)-30,IF(TablaIncidentes[[#This Row],[Prioridad*]]="Media",((AE76*60)+AF76)-15,IF(TablaIncidentes[[#This Row],[Prioridad*]]="Alta",((AE76*60)+AF76)-10)))</f>
        <v>-9</v>
      </c>
      <c r="AI76" s="17">
        <f>TablaIncidentes[[#This Row],[Tiempo Avance Incidente]]</f>
        <v>1.7708333325572312E-3</v>
      </c>
      <c r="AJ76" s="11">
        <f t="shared" si="11"/>
        <v>0</v>
      </c>
      <c r="AK76" s="11">
        <f t="shared" si="12"/>
        <v>2</v>
      </c>
      <c r="AL76">
        <f>IF(TablaIncidentes[[#This Row],[Prioridad*]]="Baja",((AJ76*60)+AK76)-720,IF(TablaIncidentes[[#This Row],[Prioridad*]]="Media",((AJ76*60)+AK76)-120,IF(TablaIncidentes[[#This Row],[Prioridad*]]="Alta",((AJ76*60)+AK76)-60)))</f>
        <v>-118</v>
      </c>
      <c r="AN76" t="str">
        <f t="shared" si="13"/>
        <v>jueves</v>
      </c>
    </row>
    <row r="77" spans="1:40" x14ac:dyDescent="0.25">
      <c r="A77" s="10" t="s">
        <v>242</v>
      </c>
      <c r="B77" t="s">
        <v>243</v>
      </c>
      <c r="C77" t="s">
        <v>32</v>
      </c>
      <c r="D77" s="11" t="s">
        <v>33</v>
      </c>
      <c r="E77" t="s">
        <v>34</v>
      </c>
      <c r="F77" t="s">
        <v>51</v>
      </c>
      <c r="G77" t="s">
        <v>62</v>
      </c>
      <c r="J77" s="12">
        <v>43832</v>
      </c>
      <c r="K77" s="13">
        <v>0.64996527777777779</v>
      </c>
      <c r="L77" s="14">
        <v>43832</v>
      </c>
      <c r="M77" s="15">
        <v>0.6509490740740741</v>
      </c>
      <c r="N77" s="12">
        <v>43833</v>
      </c>
      <c r="O77" s="13">
        <v>0.36664351851851856</v>
      </c>
      <c r="P77" s="16">
        <v>43834.431041666663</v>
      </c>
      <c r="Q77" s="11" t="s">
        <v>37</v>
      </c>
      <c r="R77" s="17" t="s">
        <v>40</v>
      </c>
      <c r="S77" s="11" t="s">
        <v>39</v>
      </c>
      <c r="T77" s="17" t="s">
        <v>40</v>
      </c>
      <c r="U77" s="11" t="s">
        <v>37</v>
      </c>
      <c r="V77" s="17">
        <v>1.0995370394084603E-3</v>
      </c>
      <c r="W77" s="11" t="s">
        <v>37</v>
      </c>
      <c r="Y77" s="17" t="str">
        <f>TablaIncidentes[[#This Row],[Tiempo Total Gestión]]</f>
        <v>00:01</v>
      </c>
      <c r="Z77" s="11">
        <f t="shared" si="7"/>
        <v>0</v>
      </c>
      <c r="AA77" s="11">
        <f t="shared" si="8"/>
        <v>1</v>
      </c>
      <c r="AB77" s="11">
        <f>IF(TablaIncidentes[[#This Row],[Prioridad*]]="Baja",(Z77-24)*60+AA77,IF(TablaIncidentes[[#This Row],[Prioridad*]]="Media",(Z77-4)*60+AA77,IF(TablaIncidentes[[#This Row],[Prioridad*]]="Alta",(Z77-2)*60+AA77)))</f>
        <v>-119</v>
      </c>
      <c r="AD77" s="17" t="str">
        <f>TablaIncidentes[[#This Row],[Tiempo Creación (HH:mm)]]</f>
        <v>00:01</v>
      </c>
      <c r="AE77" s="11">
        <f t="shared" si="9"/>
        <v>0</v>
      </c>
      <c r="AF77" s="11">
        <f t="shared" si="10"/>
        <v>1</v>
      </c>
      <c r="AG77" s="11">
        <f>IF(TablaIncidentes[[#This Row],[Prioridad*]]="Baja",((AE77*60)+AF77)-30,IF(TablaIncidentes[[#This Row],[Prioridad*]]="Media",((AE77*60)+AF77)-15,IF(TablaIncidentes[[#This Row],[Prioridad*]]="Alta",((AE77*60)+AF77)-10)))</f>
        <v>-9</v>
      </c>
      <c r="AI77" s="17">
        <f>TablaIncidentes[[#This Row],[Tiempo Avance Incidente]]</f>
        <v>1.0995370394084603E-3</v>
      </c>
      <c r="AJ77" s="11">
        <f t="shared" si="11"/>
        <v>0</v>
      </c>
      <c r="AK77" s="11">
        <f t="shared" si="12"/>
        <v>1</v>
      </c>
      <c r="AL77">
        <f>IF(TablaIncidentes[[#This Row],[Prioridad*]]="Baja",((AJ77*60)+AK77)-720,IF(TablaIncidentes[[#This Row],[Prioridad*]]="Media",((AJ77*60)+AK77)-120,IF(TablaIncidentes[[#This Row],[Prioridad*]]="Alta",((AJ77*60)+AK77)-60)))</f>
        <v>-59</v>
      </c>
      <c r="AN77" t="str">
        <f t="shared" si="13"/>
        <v>jueves</v>
      </c>
    </row>
    <row r="78" spans="1:40" x14ac:dyDescent="0.25">
      <c r="A78" s="10" t="s">
        <v>244</v>
      </c>
      <c r="B78" t="s">
        <v>245</v>
      </c>
      <c r="C78" t="s">
        <v>32</v>
      </c>
      <c r="D78" s="11" t="s">
        <v>33</v>
      </c>
      <c r="E78" t="s">
        <v>34</v>
      </c>
      <c r="F78" t="s">
        <v>51</v>
      </c>
      <c r="G78" t="s">
        <v>104</v>
      </c>
      <c r="J78" s="12">
        <v>43832</v>
      </c>
      <c r="K78" s="13">
        <v>0.61078703703703707</v>
      </c>
      <c r="L78" s="14">
        <v>43832</v>
      </c>
      <c r="M78" s="15">
        <v>0.61201388888888886</v>
      </c>
      <c r="N78" s="12">
        <v>43832</v>
      </c>
      <c r="O78" s="13">
        <v>0.67924768518518519</v>
      </c>
      <c r="P78" s="16">
        <v>43833.767569444448</v>
      </c>
      <c r="Q78" s="11" t="s">
        <v>37</v>
      </c>
      <c r="R78" s="17" t="s">
        <v>40</v>
      </c>
      <c r="S78" s="11" t="s">
        <v>39</v>
      </c>
      <c r="T78" s="17" t="s">
        <v>40</v>
      </c>
      <c r="U78" s="11" t="s">
        <v>37</v>
      </c>
      <c r="V78" s="17">
        <v>2.9745370338787325E-3</v>
      </c>
      <c r="W78" s="11" t="s">
        <v>37</v>
      </c>
      <c r="Y78" s="17" t="str">
        <f>TablaIncidentes[[#This Row],[Tiempo Total Gestión]]</f>
        <v>00:01</v>
      </c>
      <c r="Z78" s="11">
        <f t="shared" si="7"/>
        <v>0</v>
      </c>
      <c r="AA78" s="11">
        <f t="shared" si="8"/>
        <v>1</v>
      </c>
      <c r="AB78" s="11">
        <f>IF(TablaIncidentes[[#This Row],[Prioridad*]]="Baja",(Z78-24)*60+AA78,IF(TablaIncidentes[[#This Row],[Prioridad*]]="Media",(Z78-4)*60+AA78,IF(TablaIncidentes[[#This Row],[Prioridad*]]="Alta",(Z78-2)*60+AA78)))</f>
        <v>-119</v>
      </c>
      <c r="AD78" s="17" t="str">
        <f>TablaIncidentes[[#This Row],[Tiempo Creación (HH:mm)]]</f>
        <v>00:01</v>
      </c>
      <c r="AE78" s="11">
        <f t="shared" si="9"/>
        <v>0</v>
      </c>
      <c r="AF78" s="11">
        <f t="shared" si="10"/>
        <v>1</v>
      </c>
      <c r="AG78" s="11">
        <f>IF(TablaIncidentes[[#This Row],[Prioridad*]]="Baja",((AE78*60)+AF78)-30,IF(TablaIncidentes[[#This Row],[Prioridad*]]="Media",((AE78*60)+AF78)-15,IF(TablaIncidentes[[#This Row],[Prioridad*]]="Alta",((AE78*60)+AF78)-10)))</f>
        <v>-9</v>
      </c>
      <c r="AI78" s="17">
        <f>TablaIncidentes[[#This Row],[Tiempo Avance Incidente]]</f>
        <v>2.9745370338787325E-3</v>
      </c>
      <c r="AJ78" s="11">
        <f t="shared" si="11"/>
        <v>0</v>
      </c>
      <c r="AK78" s="11">
        <f t="shared" si="12"/>
        <v>4</v>
      </c>
      <c r="AL78">
        <f>IF(TablaIncidentes[[#This Row],[Prioridad*]]="Baja",((AJ78*60)+AK78)-720,IF(TablaIncidentes[[#This Row],[Prioridad*]]="Media",((AJ78*60)+AK78)-120,IF(TablaIncidentes[[#This Row],[Prioridad*]]="Alta",((AJ78*60)+AK78)-60)))</f>
        <v>-56</v>
      </c>
      <c r="AN78" t="str">
        <f t="shared" si="13"/>
        <v>jueves</v>
      </c>
    </row>
    <row r="79" spans="1:40" x14ac:dyDescent="0.25">
      <c r="A79" s="10" t="s">
        <v>246</v>
      </c>
      <c r="B79" t="s">
        <v>188</v>
      </c>
      <c r="C79" t="s">
        <v>32</v>
      </c>
      <c r="D79" s="11" t="s">
        <v>33</v>
      </c>
      <c r="E79" t="s">
        <v>34</v>
      </c>
      <c r="F79" t="s">
        <v>51</v>
      </c>
      <c r="G79" t="s">
        <v>75</v>
      </c>
      <c r="J79" s="12">
        <v>43832</v>
      </c>
      <c r="K79" s="13">
        <v>0.62968750000000007</v>
      </c>
      <c r="L79" s="14">
        <v>43832</v>
      </c>
      <c r="M79" s="15">
        <v>0.63120370370370371</v>
      </c>
      <c r="N79" s="12">
        <v>43833</v>
      </c>
      <c r="O79" s="13">
        <v>0.59434027777777776</v>
      </c>
      <c r="P79" s="16">
        <v>43834.681759259256</v>
      </c>
      <c r="Q79" s="11" t="s">
        <v>37</v>
      </c>
      <c r="R79" s="17" t="s">
        <v>47</v>
      </c>
      <c r="S79" s="11" t="s">
        <v>39</v>
      </c>
      <c r="T79" s="17" t="s">
        <v>48</v>
      </c>
      <c r="U79" s="11" t="s">
        <v>37</v>
      </c>
      <c r="V79" s="17">
        <v>1.747685186273884E-3</v>
      </c>
      <c r="W79" s="11" t="s">
        <v>37</v>
      </c>
      <c r="Y79" s="17" t="str">
        <f>TablaIncidentes[[#This Row],[Tiempo Total Gestión]]</f>
        <v>00:47</v>
      </c>
      <c r="Z79" s="11">
        <f t="shared" si="7"/>
        <v>0</v>
      </c>
      <c r="AA79" s="11">
        <f t="shared" si="8"/>
        <v>47</v>
      </c>
      <c r="AB79" s="11">
        <f>IF(TablaIncidentes[[#This Row],[Prioridad*]]="Baja",(Z79-24)*60+AA79,IF(TablaIncidentes[[#This Row],[Prioridad*]]="Media",(Z79-4)*60+AA79,IF(TablaIncidentes[[#This Row],[Prioridad*]]="Alta",(Z79-2)*60+AA79)))</f>
        <v>-73</v>
      </c>
      <c r="AD79" s="17" t="str">
        <f>TablaIncidentes[[#This Row],[Tiempo Creación (HH:mm)]]</f>
        <v>00:02</v>
      </c>
      <c r="AE79" s="11">
        <f t="shared" si="9"/>
        <v>0</v>
      </c>
      <c r="AF79" s="11">
        <f t="shared" si="10"/>
        <v>2</v>
      </c>
      <c r="AG79" s="11">
        <f>IF(TablaIncidentes[[#This Row],[Prioridad*]]="Baja",((AE79*60)+AF79)-30,IF(TablaIncidentes[[#This Row],[Prioridad*]]="Media",((AE79*60)+AF79)-15,IF(TablaIncidentes[[#This Row],[Prioridad*]]="Alta",((AE79*60)+AF79)-10)))</f>
        <v>-8</v>
      </c>
      <c r="AI79" s="17">
        <f>TablaIncidentes[[#This Row],[Tiempo Avance Incidente]]</f>
        <v>1.747685186273884E-3</v>
      </c>
      <c r="AJ79" s="11">
        <f t="shared" si="11"/>
        <v>0</v>
      </c>
      <c r="AK79" s="11">
        <f t="shared" si="12"/>
        <v>2</v>
      </c>
      <c r="AL79">
        <f>IF(TablaIncidentes[[#This Row],[Prioridad*]]="Baja",((AJ79*60)+AK79)-720,IF(TablaIncidentes[[#This Row],[Prioridad*]]="Media",((AJ79*60)+AK79)-120,IF(TablaIncidentes[[#This Row],[Prioridad*]]="Alta",((AJ79*60)+AK79)-60)))</f>
        <v>-58</v>
      </c>
      <c r="AN79" t="str">
        <f t="shared" si="13"/>
        <v>jueves</v>
      </c>
    </row>
    <row r="80" spans="1:40" ht="15" customHeight="1" x14ac:dyDescent="0.25">
      <c r="A80" s="10" t="s">
        <v>247</v>
      </c>
      <c r="B80" t="s">
        <v>248</v>
      </c>
      <c r="C80" t="s">
        <v>32</v>
      </c>
      <c r="D80" s="11" t="s">
        <v>33</v>
      </c>
      <c r="E80" t="s">
        <v>34</v>
      </c>
      <c r="F80" t="s">
        <v>51</v>
      </c>
      <c r="G80" t="s">
        <v>62</v>
      </c>
      <c r="J80" s="12">
        <v>43832</v>
      </c>
      <c r="K80" s="13">
        <v>0.64484953703703707</v>
      </c>
      <c r="L80" s="14">
        <v>43832</v>
      </c>
      <c r="M80" s="15">
        <v>0.64611111111111108</v>
      </c>
      <c r="N80" s="12">
        <v>43833</v>
      </c>
      <c r="O80" s="13">
        <v>0.3900925925925926</v>
      </c>
      <c r="P80" s="16">
        <v>43834.431041666663</v>
      </c>
      <c r="Q80" s="11" t="s">
        <v>37</v>
      </c>
      <c r="R80" s="17" t="s">
        <v>40</v>
      </c>
      <c r="S80" s="11" t="s">
        <v>39</v>
      </c>
      <c r="T80" s="17" t="s">
        <v>40</v>
      </c>
      <c r="U80" s="11" t="s">
        <v>37</v>
      </c>
      <c r="V80" s="17">
        <v>1.898148148029577E-3</v>
      </c>
      <c r="W80" s="11" t="s">
        <v>37</v>
      </c>
      <c r="Y80" s="17" t="str">
        <f>TablaIncidentes[[#This Row],[Tiempo Total Gestión]]</f>
        <v>00:01</v>
      </c>
      <c r="Z80" s="11">
        <f t="shared" si="7"/>
        <v>0</v>
      </c>
      <c r="AA80" s="11">
        <f t="shared" si="8"/>
        <v>1</v>
      </c>
      <c r="AB80" s="11">
        <f>IF(TablaIncidentes[[#This Row],[Prioridad*]]="Baja",(Z80-24)*60+AA80,IF(TablaIncidentes[[#This Row],[Prioridad*]]="Media",(Z80-4)*60+AA80,IF(TablaIncidentes[[#This Row],[Prioridad*]]="Alta",(Z80-2)*60+AA80)))</f>
        <v>-119</v>
      </c>
      <c r="AD80" s="17" t="str">
        <f>TablaIncidentes[[#This Row],[Tiempo Creación (HH:mm)]]</f>
        <v>00:01</v>
      </c>
      <c r="AE80" s="11">
        <f t="shared" si="9"/>
        <v>0</v>
      </c>
      <c r="AF80" s="11">
        <f t="shared" si="10"/>
        <v>1</v>
      </c>
      <c r="AG80" s="11">
        <f>IF(TablaIncidentes[[#This Row],[Prioridad*]]="Baja",((AE80*60)+AF80)-30,IF(TablaIncidentes[[#This Row],[Prioridad*]]="Media",((AE80*60)+AF80)-15,IF(TablaIncidentes[[#This Row],[Prioridad*]]="Alta",((AE80*60)+AF80)-10)))</f>
        <v>-9</v>
      </c>
      <c r="AI80" s="17">
        <f>TablaIncidentes[[#This Row],[Tiempo Avance Incidente]]</f>
        <v>1.898148148029577E-3</v>
      </c>
      <c r="AJ80" s="11">
        <f t="shared" si="11"/>
        <v>0</v>
      </c>
      <c r="AK80" s="11">
        <f t="shared" si="12"/>
        <v>2</v>
      </c>
      <c r="AL80">
        <f>IF(TablaIncidentes[[#This Row],[Prioridad*]]="Baja",((AJ80*60)+AK80)-720,IF(TablaIncidentes[[#This Row],[Prioridad*]]="Media",((AJ80*60)+AK80)-120,IF(TablaIncidentes[[#This Row],[Prioridad*]]="Alta",((AJ80*60)+AK80)-60)))</f>
        <v>-58</v>
      </c>
      <c r="AN80" t="str">
        <f t="shared" si="13"/>
        <v>jueves</v>
      </c>
    </row>
    <row r="81" spans="1:40" x14ac:dyDescent="0.25">
      <c r="A81" s="10" t="s">
        <v>249</v>
      </c>
      <c r="B81" t="s">
        <v>250</v>
      </c>
      <c r="C81" t="s">
        <v>32</v>
      </c>
      <c r="D81" s="11" t="s">
        <v>33</v>
      </c>
      <c r="E81" t="s">
        <v>34</v>
      </c>
      <c r="F81" t="s">
        <v>51</v>
      </c>
      <c r="G81" t="s">
        <v>52</v>
      </c>
      <c r="J81" s="12">
        <v>43832</v>
      </c>
      <c r="K81" s="13">
        <v>0.66031249999999997</v>
      </c>
      <c r="L81" s="14">
        <v>43832</v>
      </c>
      <c r="M81" s="15">
        <v>0.6615509259259259</v>
      </c>
      <c r="N81" s="12">
        <v>43833</v>
      </c>
      <c r="O81" s="13">
        <v>0.39239583333333333</v>
      </c>
      <c r="P81" s="16">
        <v>43834.431041666663</v>
      </c>
      <c r="Q81" s="11" t="s">
        <v>37</v>
      </c>
      <c r="R81" s="17" t="s">
        <v>40</v>
      </c>
      <c r="S81" s="11" t="s">
        <v>39</v>
      </c>
      <c r="T81" s="17" t="s">
        <v>40</v>
      </c>
      <c r="U81" s="11" t="s">
        <v>37</v>
      </c>
      <c r="V81" s="17">
        <v>1.3425925935734995E-3</v>
      </c>
      <c r="W81" s="11" t="s">
        <v>37</v>
      </c>
      <c r="Y81" s="17" t="str">
        <f>TablaIncidentes[[#This Row],[Tiempo Total Gestión]]</f>
        <v>00:01</v>
      </c>
      <c r="Z81" s="11">
        <f t="shared" si="7"/>
        <v>0</v>
      </c>
      <c r="AA81" s="11">
        <f t="shared" si="8"/>
        <v>1</v>
      </c>
      <c r="AB81" s="11">
        <f>IF(TablaIncidentes[[#This Row],[Prioridad*]]="Baja",(Z81-24)*60+AA81,IF(TablaIncidentes[[#This Row],[Prioridad*]]="Media",(Z81-4)*60+AA81,IF(TablaIncidentes[[#This Row],[Prioridad*]]="Alta",(Z81-2)*60+AA81)))</f>
        <v>-119</v>
      </c>
      <c r="AD81" s="17" t="str">
        <f>TablaIncidentes[[#This Row],[Tiempo Creación (HH:mm)]]</f>
        <v>00:01</v>
      </c>
      <c r="AE81" s="11">
        <f t="shared" si="9"/>
        <v>0</v>
      </c>
      <c r="AF81" s="11">
        <f t="shared" si="10"/>
        <v>1</v>
      </c>
      <c r="AG81" s="11">
        <f>IF(TablaIncidentes[[#This Row],[Prioridad*]]="Baja",((AE81*60)+AF81)-30,IF(TablaIncidentes[[#This Row],[Prioridad*]]="Media",((AE81*60)+AF81)-15,IF(TablaIncidentes[[#This Row],[Prioridad*]]="Alta",((AE81*60)+AF81)-10)))</f>
        <v>-9</v>
      </c>
      <c r="AI81" s="17">
        <f>TablaIncidentes[[#This Row],[Tiempo Avance Incidente]]</f>
        <v>1.3425925935734995E-3</v>
      </c>
      <c r="AJ81" s="11">
        <f t="shared" si="11"/>
        <v>0</v>
      </c>
      <c r="AK81" s="11">
        <f t="shared" si="12"/>
        <v>1</v>
      </c>
      <c r="AL81">
        <f>IF(TablaIncidentes[[#This Row],[Prioridad*]]="Baja",((AJ81*60)+AK81)-720,IF(TablaIncidentes[[#This Row],[Prioridad*]]="Media",((AJ81*60)+AK81)-120,IF(TablaIncidentes[[#This Row],[Prioridad*]]="Alta",((AJ81*60)+AK81)-60)))</f>
        <v>-59</v>
      </c>
      <c r="AN81" t="str">
        <f t="shared" si="13"/>
        <v>jueves</v>
      </c>
    </row>
    <row r="82" spans="1:40" x14ac:dyDescent="0.25">
      <c r="A82" s="10" t="s">
        <v>251</v>
      </c>
      <c r="B82" t="s">
        <v>252</v>
      </c>
      <c r="C82" t="s">
        <v>32</v>
      </c>
      <c r="D82" s="11" t="s">
        <v>33</v>
      </c>
      <c r="E82" t="s">
        <v>34</v>
      </c>
      <c r="F82" t="s">
        <v>51</v>
      </c>
      <c r="G82" t="s">
        <v>62</v>
      </c>
      <c r="J82" s="12">
        <v>43832</v>
      </c>
      <c r="K82" s="13">
        <v>0.66670138888888886</v>
      </c>
      <c r="L82" s="14">
        <v>43832</v>
      </c>
      <c r="M82" s="15">
        <v>0.66831018518518526</v>
      </c>
      <c r="N82" s="12">
        <v>43833</v>
      </c>
      <c r="O82" s="13">
        <v>0.3694560185185185</v>
      </c>
      <c r="P82" s="16">
        <v>43834.431041666663</v>
      </c>
      <c r="Q82" s="11" t="s">
        <v>37</v>
      </c>
      <c r="R82" s="17" t="s">
        <v>48</v>
      </c>
      <c r="S82" s="11" t="s">
        <v>39</v>
      </c>
      <c r="T82" s="17" t="s">
        <v>48</v>
      </c>
      <c r="U82" s="11" t="s">
        <v>37</v>
      </c>
      <c r="V82" s="17">
        <v>1.6782407401478849E-3</v>
      </c>
      <c r="W82" s="11" t="s">
        <v>37</v>
      </c>
      <c r="Y82" s="17" t="str">
        <f>TablaIncidentes[[#This Row],[Tiempo Total Gestión]]</f>
        <v>00:02</v>
      </c>
      <c r="Z82" s="11">
        <f t="shared" si="7"/>
        <v>0</v>
      </c>
      <c r="AA82" s="11">
        <f t="shared" si="8"/>
        <v>2</v>
      </c>
      <c r="AB82" s="11">
        <f>IF(TablaIncidentes[[#This Row],[Prioridad*]]="Baja",(Z82-24)*60+AA82,IF(TablaIncidentes[[#This Row],[Prioridad*]]="Media",(Z82-4)*60+AA82,IF(TablaIncidentes[[#This Row],[Prioridad*]]="Alta",(Z82-2)*60+AA82)))</f>
        <v>-118</v>
      </c>
      <c r="AD82" s="17" t="str">
        <f>TablaIncidentes[[#This Row],[Tiempo Creación (HH:mm)]]</f>
        <v>00:02</v>
      </c>
      <c r="AE82" s="11">
        <f t="shared" si="9"/>
        <v>0</v>
      </c>
      <c r="AF82" s="11">
        <f t="shared" si="10"/>
        <v>2</v>
      </c>
      <c r="AG82" s="11">
        <f>IF(TablaIncidentes[[#This Row],[Prioridad*]]="Baja",((AE82*60)+AF82)-30,IF(TablaIncidentes[[#This Row],[Prioridad*]]="Media",((AE82*60)+AF82)-15,IF(TablaIncidentes[[#This Row],[Prioridad*]]="Alta",((AE82*60)+AF82)-10)))</f>
        <v>-8</v>
      </c>
      <c r="AI82" s="17">
        <f>TablaIncidentes[[#This Row],[Tiempo Avance Incidente]]</f>
        <v>1.6782407401478849E-3</v>
      </c>
      <c r="AJ82" s="11">
        <f t="shared" si="11"/>
        <v>0</v>
      </c>
      <c r="AK82" s="11">
        <f t="shared" si="12"/>
        <v>2</v>
      </c>
      <c r="AL82">
        <f>IF(TablaIncidentes[[#This Row],[Prioridad*]]="Baja",((AJ82*60)+AK82)-720,IF(TablaIncidentes[[#This Row],[Prioridad*]]="Media",((AJ82*60)+AK82)-120,IF(TablaIncidentes[[#This Row],[Prioridad*]]="Alta",((AJ82*60)+AK82)-60)))</f>
        <v>-58</v>
      </c>
      <c r="AN82" t="str">
        <f t="shared" si="13"/>
        <v>jueves</v>
      </c>
    </row>
    <row r="83" spans="1:40" ht="15" customHeight="1" x14ac:dyDescent="0.25">
      <c r="A83" s="10" t="s">
        <v>253</v>
      </c>
      <c r="B83" t="s">
        <v>254</v>
      </c>
      <c r="C83" t="s">
        <v>32</v>
      </c>
      <c r="D83" s="11" t="s">
        <v>33</v>
      </c>
      <c r="E83" t="s">
        <v>34</v>
      </c>
      <c r="F83" t="s">
        <v>51</v>
      </c>
      <c r="G83" t="s">
        <v>62</v>
      </c>
      <c r="J83" s="12">
        <v>43832</v>
      </c>
      <c r="K83" s="13">
        <v>0.68214120370370368</v>
      </c>
      <c r="L83" s="14">
        <v>43832</v>
      </c>
      <c r="M83" s="15">
        <v>0.68307870370370372</v>
      </c>
      <c r="N83" s="12">
        <v>43833</v>
      </c>
      <c r="O83" s="13">
        <v>0.38237268518518519</v>
      </c>
      <c r="P83" s="16">
        <v>43834.431041666663</v>
      </c>
      <c r="Q83" s="11" t="s">
        <v>37</v>
      </c>
      <c r="R83" s="17" t="s">
        <v>40</v>
      </c>
      <c r="S83" s="11" t="s">
        <v>39</v>
      </c>
      <c r="T83" s="17" t="s">
        <v>40</v>
      </c>
      <c r="U83" s="11" t="s">
        <v>37</v>
      </c>
      <c r="V83" s="17">
        <v>1.0300925932824612E-3</v>
      </c>
      <c r="W83" s="11" t="s">
        <v>37</v>
      </c>
      <c r="Y83" s="17" t="str">
        <f>TablaIncidentes[[#This Row],[Tiempo Total Gestión]]</f>
        <v>00:01</v>
      </c>
      <c r="Z83" s="11">
        <f t="shared" si="7"/>
        <v>0</v>
      </c>
      <c r="AA83" s="11">
        <f t="shared" si="8"/>
        <v>1</v>
      </c>
      <c r="AB83" s="11">
        <f>IF(TablaIncidentes[[#This Row],[Prioridad*]]="Baja",(Z83-24)*60+AA83,IF(TablaIncidentes[[#This Row],[Prioridad*]]="Media",(Z83-4)*60+AA83,IF(TablaIncidentes[[#This Row],[Prioridad*]]="Alta",(Z83-2)*60+AA83)))</f>
        <v>-119</v>
      </c>
      <c r="AD83" s="17" t="str">
        <f>TablaIncidentes[[#This Row],[Tiempo Creación (HH:mm)]]</f>
        <v>00:01</v>
      </c>
      <c r="AE83" s="11">
        <f t="shared" si="9"/>
        <v>0</v>
      </c>
      <c r="AF83" s="11">
        <f t="shared" si="10"/>
        <v>1</v>
      </c>
      <c r="AG83" s="11">
        <f>IF(TablaIncidentes[[#This Row],[Prioridad*]]="Baja",((AE83*60)+AF83)-30,IF(TablaIncidentes[[#This Row],[Prioridad*]]="Media",((AE83*60)+AF83)-15,IF(TablaIncidentes[[#This Row],[Prioridad*]]="Alta",((AE83*60)+AF83)-10)))</f>
        <v>-9</v>
      </c>
      <c r="AI83" s="17">
        <f>TablaIncidentes[[#This Row],[Tiempo Avance Incidente]]</f>
        <v>1.0300925932824612E-3</v>
      </c>
      <c r="AJ83" s="11">
        <f t="shared" si="11"/>
        <v>0</v>
      </c>
      <c r="AK83" s="11">
        <f t="shared" si="12"/>
        <v>1</v>
      </c>
      <c r="AL83">
        <f>IF(TablaIncidentes[[#This Row],[Prioridad*]]="Baja",((AJ83*60)+AK83)-720,IF(TablaIncidentes[[#This Row],[Prioridad*]]="Media",((AJ83*60)+AK83)-120,IF(TablaIncidentes[[#This Row],[Prioridad*]]="Alta",((AJ83*60)+AK83)-60)))</f>
        <v>-59</v>
      </c>
      <c r="AN83" t="str">
        <f t="shared" si="13"/>
        <v>jueves</v>
      </c>
    </row>
    <row r="84" spans="1:40" ht="15" customHeight="1" x14ac:dyDescent="0.25">
      <c r="A84" s="10" t="s">
        <v>255</v>
      </c>
      <c r="B84" t="s">
        <v>256</v>
      </c>
      <c r="C84" t="s">
        <v>32</v>
      </c>
      <c r="D84" s="11" t="s">
        <v>33</v>
      </c>
      <c r="E84" t="s">
        <v>34</v>
      </c>
      <c r="F84" t="s">
        <v>51</v>
      </c>
      <c r="G84" t="s">
        <v>52</v>
      </c>
      <c r="J84" s="12">
        <v>43833</v>
      </c>
      <c r="K84" s="13">
        <v>0.3840277777777778</v>
      </c>
      <c r="L84" s="14">
        <v>43833</v>
      </c>
      <c r="M84" s="15">
        <v>0.38500000000000001</v>
      </c>
      <c r="N84" s="12">
        <v>43833</v>
      </c>
      <c r="O84" s="13">
        <v>0.41923611111111114</v>
      </c>
      <c r="P84" s="16">
        <v>43834.431041666663</v>
      </c>
      <c r="Q84" s="11" t="s">
        <v>37</v>
      </c>
      <c r="R84" s="17" t="s">
        <v>40</v>
      </c>
      <c r="S84" s="11" t="s">
        <v>39</v>
      </c>
      <c r="T84" s="17" t="s">
        <v>40</v>
      </c>
      <c r="U84" s="11" t="s">
        <v>37</v>
      </c>
      <c r="V84" s="17">
        <v>1.0300925932824612E-3</v>
      </c>
      <c r="W84" s="11" t="s">
        <v>37</v>
      </c>
      <c r="Y84" s="17" t="str">
        <f>TablaIncidentes[[#This Row],[Tiempo Total Gestión]]</f>
        <v>00:01</v>
      </c>
      <c r="Z84" s="11">
        <f t="shared" si="7"/>
        <v>0</v>
      </c>
      <c r="AA84" s="11">
        <f t="shared" si="8"/>
        <v>1</v>
      </c>
      <c r="AB84" s="11">
        <f>IF(TablaIncidentes[[#This Row],[Prioridad*]]="Baja",(Z84-24)*60+AA84,IF(TablaIncidentes[[#This Row],[Prioridad*]]="Media",(Z84-4)*60+AA84,IF(TablaIncidentes[[#This Row],[Prioridad*]]="Alta",(Z84-2)*60+AA84)))</f>
        <v>-119</v>
      </c>
      <c r="AD84" s="17" t="str">
        <f>TablaIncidentes[[#This Row],[Tiempo Creación (HH:mm)]]</f>
        <v>00:01</v>
      </c>
      <c r="AE84" s="11">
        <f t="shared" si="9"/>
        <v>0</v>
      </c>
      <c r="AF84" s="11">
        <f t="shared" si="10"/>
        <v>1</v>
      </c>
      <c r="AG84" s="11">
        <f>IF(TablaIncidentes[[#This Row],[Prioridad*]]="Baja",((AE84*60)+AF84)-30,IF(TablaIncidentes[[#This Row],[Prioridad*]]="Media",((AE84*60)+AF84)-15,IF(TablaIncidentes[[#This Row],[Prioridad*]]="Alta",((AE84*60)+AF84)-10)))</f>
        <v>-9</v>
      </c>
      <c r="AI84" s="17">
        <f>TablaIncidentes[[#This Row],[Tiempo Avance Incidente]]</f>
        <v>1.0300925932824612E-3</v>
      </c>
      <c r="AJ84" s="11">
        <f t="shared" si="11"/>
        <v>0</v>
      </c>
      <c r="AK84" s="11">
        <f t="shared" si="12"/>
        <v>1</v>
      </c>
      <c r="AL84">
        <f>IF(TablaIncidentes[[#This Row],[Prioridad*]]="Baja",((AJ84*60)+AK84)-720,IF(TablaIncidentes[[#This Row],[Prioridad*]]="Media",((AJ84*60)+AK84)-120,IF(TablaIncidentes[[#This Row],[Prioridad*]]="Alta",((AJ84*60)+AK84)-60)))</f>
        <v>-59</v>
      </c>
      <c r="AN84" t="str">
        <f t="shared" si="13"/>
        <v>viernes</v>
      </c>
    </row>
    <row r="85" spans="1:40" ht="15" customHeight="1" x14ac:dyDescent="0.25">
      <c r="A85" s="10" t="s">
        <v>257</v>
      </c>
      <c r="B85" t="s">
        <v>258</v>
      </c>
      <c r="C85" t="s">
        <v>32</v>
      </c>
      <c r="D85" s="11" t="s">
        <v>33</v>
      </c>
      <c r="E85" t="s">
        <v>34</v>
      </c>
      <c r="F85" t="s">
        <v>51</v>
      </c>
      <c r="G85" t="s">
        <v>52</v>
      </c>
      <c r="J85" s="12">
        <v>43833</v>
      </c>
      <c r="K85" s="13">
        <v>0.38671296296296293</v>
      </c>
      <c r="L85" s="14">
        <v>43833</v>
      </c>
      <c r="M85" s="15">
        <v>0.38753472222222224</v>
      </c>
      <c r="N85" s="12">
        <v>43833</v>
      </c>
      <c r="O85" s="13">
        <v>0.44572916666666668</v>
      </c>
      <c r="P85" s="16">
        <v>43834.526597222219</v>
      </c>
      <c r="Q85" s="11" t="s">
        <v>37</v>
      </c>
      <c r="R85" s="17" t="s">
        <v>40</v>
      </c>
      <c r="S85" s="11" t="s">
        <v>39</v>
      </c>
      <c r="T85" s="17" t="s">
        <v>40</v>
      </c>
      <c r="U85" s="11" t="s">
        <v>37</v>
      </c>
      <c r="V85" s="17">
        <v>9.0277777781011537E-4</v>
      </c>
      <c r="W85" s="11" t="s">
        <v>37</v>
      </c>
      <c r="Y85" s="17" t="str">
        <f>TablaIncidentes[[#This Row],[Tiempo Total Gestión]]</f>
        <v>00:01</v>
      </c>
      <c r="Z85" s="11">
        <f t="shared" si="7"/>
        <v>0</v>
      </c>
      <c r="AA85" s="11">
        <f t="shared" si="8"/>
        <v>1</v>
      </c>
      <c r="AB85" s="11">
        <f>IF(TablaIncidentes[[#This Row],[Prioridad*]]="Baja",(Z85-24)*60+AA85,IF(TablaIncidentes[[#This Row],[Prioridad*]]="Media",(Z85-4)*60+AA85,IF(TablaIncidentes[[#This Row],[Prioridad*]]="Alta",(Z85-2)*60+AA85)))</f>
        <v>-119</v>
      </c>
      <c r="AD85" s="17" t="str">
        <f>TablaIncidentes[[#This Row],[Tiempo Creación (HH:mm)]]</f>
        <v>00:01</v>
      </c>
      <c r="AE85" s="11">
        <f t="shared" si="9"/>
        <v>0</v>
      </c>
      <c r="AF85" s="11">
        <f t="shared" si="10"/>
        <v>1</v>
      </c>
      <c r="AG85" s="11">
        <f>IF(TablaIncidentes[[#This Row],[Prioridad*]]="Baja",((AE85*60)+AF85)-30,IF(TablaIncidentes[[#This Row],[Prioridad*]]="Media",((AE85*60)+AF85)-15,IF(TablaIncidentes[[#This Row],[Prioridad*]]="Alta",((AE85*60)+AF85)-10)))</f>
        <v>-9</v>
      </c>
      <c r="AI85" s="17">
        <f>TablaIncidentes[[#This Row],[Tiempo Avance Incidente]]</f>
        <v>9.0277777781011537E-4</v>
      </c>
      <c r="AJ85" s="11">
        <f t="shared" si="11"/>
        <v>0</v>
      </c>
      <c r="AK85" s="11">
        <f t="shared" si="12"/>
        <v>1</v>
      </c>
      <c r="AL85">
        <f>IF(TablaIncidentes[[#This Row],[Prioridad*]]="Baja",((AJ85*60)+AK85)-720,IF(TablaIncidentes[[#This Row],[Prioridad*]]="Media",((AJ85*60)+AK85)-120,IF(TablaIncidentes[[#This Row],[Prioridad*]]="Alta",((AJ85*60)+AK85)-60)))</f>
        <v>-59</v>
      </c>
      <c r="AN85" t="str">
        <f t="shared" si="13"/>
        <v>viernes</v>
      </c>
    </row>
    <row r="86" spans="1:40" ht="15" customHeight="1" x14ac:dyDescent="0.25">
      <c r="A86" s="10" t="s">
        <v>259</v>
      </c>
      <c r="B86" t="s">
        <v>260</v>
      </c>
      <c r="C86" t="s">
        <v>32</v>
      </c>
      <c r="D86" s="11" t="s">
        <v>33</v>
      </c>
      <c r="E86" t="s">
        <v>34</v>
      </c>
      <c r="F86" t="s">
        <v>51</v>
      </c>
      <c r="G86" t="s">
        <v>62</v>
      </c>
      <c r="J86" s="12">
        <v>43833</v>
      </c>
      <c r="K86" s="13">
        <v>0.3941898148148148</v>
      </c>
      <c r="L86" s="14">
        <v>43833</v>
      </c>
      <c r="M86" s="15">
        <v>0.39509259259259261</v>
      </c>
      <c r="N86" s="12">
        <v>43837</v>
      </c>
      <c r="O86" s="13">
        <v>0.36047453703703702</v>
      </c>
      <c r="P86" s="16">
        <v>43838.420023148145</v>
      </c>
      <c r="Q86" s="11" t="s">
        <v>37</v>
      </c>
      <c r="R86" s="17" t="s">
        <v>40</v>
      </c>
      <c r="S86" s="11" t="s">
        <v>39</v>
      </c>
      <c r="T86" s="17" t="s">
        <v>40</v>
      </c>
      <c r="U86" s="11" t="s">
        <v>37</v>
      </c>
      <c r="V86" s="17">
        <v>9.6064815443241969E-4</v>
      </c>
      <c r="W86" s="11" t="s">
        <v>37</v>
      </c>
      <c r="Y86" s="17" t="str">
        <f>TablaIncidentes[[#This Row],[Tiempo Total Gestión]]</f>
        <v>00:01</v>
      </c>
      <c r="Z86" s="11">
        <f t="shared" si="7"/>
        <v>0</v>
      </c>
      <c r="AA86" s="11">
        <f t="shared" si="8"/>
        <v>1</v>
      </c>
      <c r="AB86" s="11">
        <f>IF(TablaIncidentes[[#This Row],[Prioridad*]]="Baja",(Z86-24)*60+AA86,IF(TablaIncidentes[[#This Row],[Prioridad*]]="Media",(Z86-4)*60+AA86,IF(TablaIncidentes[[#This Row],[Prioridad*]]="Alta",(Z86-2)*60+AA86)))</f>
        <v>-119</v>
      </c>
      <c r="AD86" s="17" t="str">
        <f>TablaIncidentes[[#This Row],[Tiempo Creación (HH:mm)]]</f>
        <v>00:01</v>
      </c>
      <c r="AE86" s="11">
        <f t="shared" si="9"/>
        <v>0</v>
      </c>
      <c r="AF86" s="11">
        <f t="shared" si="10"/>
        <v>1</v>
      </c>
      <c r="AG86" s="11">
        <f>IF(TablaIncidentes[[#This Row],[Prioridad*]]="Baja",((AE86*60)+AF86)-30,IF(TablaIncidentes[[#This Row],[Prioridad*]]="Media",((AE86*60)+AF86)-15,IF(TablaIncidentes[[#This Row],[Prioridad*]]="Alta",((AE86*60)+AF86)-10)))</f>
        <v>-9</v>
      </c>
      <c r="AI86" s="17">
        <f>TablaIncidentes[[#This Row],[Tiempo Avance Incidente]]</f>
        <v>9.6064815443241969E-4</v>
      </c>
      <c r="AJ86" s="11">
        <f t="shared" si="11"/>
        <v>0</v>
      </c>
      <c r="AK86" s="11">
        <f t="shared" si="12"/>
        <v>1</v>
      </c>
      <c r="AL86">
        <f>IF(TablaIncidentes[[#This Row],[Prioridad*]]="Baja",((AJ86*60)+AK86)-720,IF(TablaIncidentes[[#This Row],[Prioridad*]]="Media",((AJ86*60)+AK86)-120,IF(TablaIncidentes[[#This Row],[Prioridad*]]="Alta",((AJ86*60)+AK86)-60)))</f>
        <v>-59</v>
      </c>
      <c r="AN86" t="str">
        <f t="shared" si="13"/>
        <v>viernes</v>
      </c>
    </row>
    <row r="87" spans="1:40" x14ac:dyDescent="0.25">
      <c r="A87" s="10" t="s">
        <v>261</v>
      </c>
      <c r="B87" t="s">
        <v>262</v>
      </c>
      <c r="C87" t="s">
        <v>32</v>
      </c>
      <c r="D87" s="11" t="s">
        <v>33</v>
      </c>
      <c r="E87" t="s">
        <v>34</v>
      </c>
      <c r="F87" t="s">
        <v>51</v>
      </c>
      <c r="G87" t="s">
        <v>75</v>
      </c>
      <c r="J87" s="12">
        <v>43833</v>
      </c>
      <c r="K87" s="13">
        <v>0.40460648148148143</v>
      </c>
      <c r="L87" s="14">
        <v>43833</v>
      </c>
      <c r="M87" s="15">
        <v>0.40570601851851856</v>
      </c>
      <c r="N87" s="12">
        <v>43833</v>
      </c>
      <c r="O87" s="13">
        <v>0.49778935185185186</v>
      </c>
      <c r="P87" s="16">
        <v>43834.526597222219</v>
      </c>
      <c r="Q87" s="11" t="s">
        <v>37</v>
      </c>
      <c r="R87" s="17" t="s">
        <v>40</v>
      </c>
      <c r="S87" s="11" t="s">
        <v>39</v>
      </c>
      <c r="T87" s="17" t="s">
        <v>40</v>
      </c>
      <c r="U87" s="11" t="s">
        <v>37</v>
      </c>
      <c r="V87" s="17">
        <v>1.1805555550381541E-3</v>
      </c>
      <c r="W87" s="11" t="s">
        <v>37</v>
      </c>
      <c r="Y87" s="17" t="str">
        <f>TablaIncidentes[[#This Row],[Tiempo Total Gestión]]</f>
        <v>00:01</v>
      </c>
      <c r="Z87" s="11">
        <f t="shared" si="7"/>
        <v>0</v>
      </c>
      <c r="AA87" s="11">
        <f t="shared" si="8"/>
        <v>1</v>
      </c>
      <c r="AB87" s="11">
        <f>IF(TablaIncidentes[[#This Row],[Prioridad*]]="Baja",(Z87-24)*60+AA87,IF(TablaIncidentes[[#This Row],[Prioridad*]]="Media",(Z87-4)*60+AA87,IF(TablaIncidentes[[#This Row],[Prioridad*]]="Alta",(Z87-2)*60+AA87)))</f>
        <v>-119</v>
      </c>
      <c r="AD87" s="17" t="str">
        <f>TablaIncidentes[[#This Row],[Tiempo Creación (HH:mm)]]</f>
        <v>00:01</v>
      </c>
      <c r="AE87" s="11">
        <f t="shared" si="9"/>
        <v>0</v>
      </c>
      <c r="AF87" s="11">
        <f t="shared" si="10"/>
        <v>1</v>
      </c>
      <c r="AG87" s="11">
        <f>IF(TablaIncidentes[[#This Row],[Prioridad*]]="Baja",((AE87*60)+AF87)-30,IF(TablaIncidentes[[#This Row],[Prioridad*]]="Media",((AE87*60)+AF87)-15,IF(TablaIncidentes[[#This Row],[Prioridad*]]="Alta",((AE87*60)+AF87)-10)))</f>
        <v>-9</v>
      </c>
      <c r="AI87" s="17">
        <f>TablaIncidentes[[#This Row],[Tiempo Avance Incidente]]</f>
        <v>1.1805555550381541E-3</v>
      </c>
      <c r="AJ87" s="11">
        <f t="shared" si="11"/>
        <v>0</v>
      </c>
      <c r="AK87" s="11">
        <f t="shared" si="12"/>
        <v>1</v>
      </c>
      <c r="AL87">
        <f>IF(TablaIncidentes[[#This Row],[Prioridad*]]="Baja",((AJ87*60)+AK87)-720,IF(TablaIncidentes[[#This Row],[Prioridad*]]="Media",((AJ87*60)+AK87)-120,IF(TablaIncidentes[[#This Row],[Prioridad*]]="Alta",((AJ87*60)+AK87)-60)))</f>
        <v>-59</v>
      </c>
      <c r="AN87" t="str">
        <f t="shared" si="13"/>
        <v>viernes</v>
      </c>
    </row>
    <row r="88" spans="1:40" ht="15" customHeight="1" x14ac:dyDescent="0.25">
      <c r="A88" s="10" t="s">
        <v>263</v>
      </c>
      <c r="B88" t="s">
        <v>264</v>
      </c>
      <c r="C88" t="s">
        <v>32</v>
      </c>
      <c r="D88" s="11" t="s">
        <v>33</v>
      </c>
      <c r="E88" t="s">
        <v>34</v>
      </c>
      <c r="F88" t="s">
        <v>51</v>
      </c>
      <c r="G88" t="s">
        <v>52</v>
      </c>
      <c r="J88" s="12">
        <v>43833</v>
      </c>
      <c r="K88" s="13">
        <v>0.44712962962962965</v>
      </c>
      <c r="L88" s="14">
        <v>43833</v>
      </c>
      <c r="M88" s="15">
        <v>0.44796296296296295</v>
      </c>
      <c r="N88" s="12">
        <v>43833</v>
      </c>
      <c r="O88" s="13">
        <v>0.49420138888888893</v>
      </c>
      <c r="P88" s="16">
        <v>43834.526597222219</v>
      </c>
      <c r="Q88" s="11" t="s">
        <v>37</v>
      </c>
      <c r="R88" s="17" t="s">
        <v>40</v>
      </c>
      <c r="S88" s="11" t="s">
        <v>39</v>
      </c>
      <c r="T88" s="17" t="s">
        <v>40</v>
      </c>
      <c r="U88" s="11" t="s">
        <v>37</v>
      </c>
      <c r="V88" s="17">
        <v>9.2592592409346253E-4</v>
      </c>
      <c r="W88" s="11" t="s">
        <v>37</v>
      </c>
      <c r="Y88" s="17" t="str">
        <f>TablaIncidentes[[#This Row],[Tiempo Total Gestión]]</f>
        <v>00:01</v>
      </c>
      <c r="Z88" s="11">
        <f t="shared" si="7"/>
        <v>0</v>
      </c>
      <c r="AA88" s="11">
        <f t="shared" si="8"/>
        <v>1</v>
      </c>
      <c r="AB88" s="11">
        <f>IF(TablaIncidentes[[#This Row],[Prioridad*]]="Baja",(Z88-24)*60+AA88,IF(TablaIncidentes[[#This Row],[Prioridad*]]="Media",(Z88-4)*60+AA88,IF(TablaIncidentes[[#This Row],[Prioridad*]]="Alta",(Z88-2)*60+AA88)))</f>
        <v>-119</v>
      </c>
      <c r="AD88" s="17" t="str">
        <f>TablaIncidentes[[#This Row],[Tiempo Creación (HH:mm)]]</f>
        <v>00:01</v>
      </c>
      <c r="AE88" s="11">
        <f t="shared" si="9"/>
        <v>0</v>
      </c>
      <c r="AF88" s="11">
        <f t="shared" si="10"/>
        <v>1</v>
      </c>
      <c r="AG88" s="11">
        <f>IF(TablaIncidentes[[#This Row],[Prioridad*]]="Baja",((AE88*60)+AF88)-30,IF(TablaIncidentes[[#This Row],[Prioridad*]]="Media",((AE88*60)+AF88)-15,IF(TablaIncidentes[[#This Row],[Prioridad*]]="Alta",((AE88*60)+AF88)-10)))</f>
        <v>-9</v>
      </c>
      <c r="AI88" s="17">
        <f>TablaIncidentes[[#This Row],[Tiempo Avance Incidente]]</f>
        <v>9.2592592409346253E-4</v>
      </c>
      <c r="AJ88" s="11">
        <f t="shared" si="11"/>
        <v>0</v>
      </c>
      <c r="AK88" s="11">
        <f t="shared" si="12"/>
        <v>1</v>
      </c>
      <c r="AL88">
        <f>IF(TablaIncidentes[[#This Row],[Prioridad*]]="Baja",((AJ88*60)+AK88)-720,IF(TablaIncidentes[[#This Row],[Prioridad*]]="Media",((AJ88*60)+AK88)-120,IF(TablaIncidentes[[#This Row],[Prioridad*]]="Alta",((AJ88*60)+AK88)-60)))</f>
        <v>-59</v>
      </c>
      <c r="AN88" t="str">
        <f t="shared" si="13"/>
        <v>viernes</v>
      </c>
    </row>
    <row r="89" spans="1:40" ht="15" customHeight="1" x14ac:dyDescent="0.25">
      <c r="A89" s="10" t="s">
        <v>265</v>
      </c>
      <c r="B89" t="s">
        <v>266</v>
      </c>
      <c r="C89" t="s">
        <v>32</v>
      </c>
      <c r="D89" s="11" t="s">
        <v>33</v>
      </c>
      <c r="E89" t="s">
        <v>34</v>
      </c>
      <c r="F89" t="s">
        <v>51</v>
      </c>
      <c r="G89" t="s">
        <v>62</v>
      </c>
      <c r="J89" s="12">
        <v>43833</v>
      </c>
      <c r="K89" s="13">
        <v>0.3913194444444445</v>
      </c>
      <c r="L89" s="14">
        <v>43833</v>
      </c>
      <c r="M89" s="15">
        <v>0.39230324074074074</v>
      </c>
      <c r="N89" s="12">
        <v>43833</v>
      </c>
      <c r="O89" s="13">
        <v>0.45493055555555556</v>
      </c>
      <c r="P89" s="16">
        <v>43834.526597222219</v>
      </c>
      <c r="Q89" s="11" t="s">
        <v>37</v>
      </c>
      <c r="R89" s="17" t="s">
        <v>40</v>
      </c>
      <c r="S89" s="11" t="s">
        <v>39</v>
      </c>
      <c r="T89" s="17" t="s">
        <v>40</v>
      </c>
      <c r="U89" s="11" t="s">
        <v>37</v>
      </c>
      <c r="V89" s="17">
        <v>1.0532407395658083E-3</v>
      </c>
      <c r="W89" s="11" t="s">
        <v>37</v>
      </c>
      <c r="Y89" s="17" t="str">
        <f>TablaIncidentes[[#This Row],[Tiempo Total Gestión]]</f>
        <v>00:01</v>
      </c>
      <c r="Z89" s="11">
        <f t="shared" si="7"/>
        <v>0</v>
      </c>
      <c r="AA89" s="11">
        <f t="shared" si="8"/>
        <v>1</v>
      </c>
      <c r="AB89" s="11">
        <f>IF(TablaIncidentes[[#This Row],[Prioridad*]]="Baja",(Z89-24)*60+AA89,IF(TablaIncidentes[[#This Row],[Prioridad*]]="Media",(Z89-4)*60+AA89,IF(TablaIncidentes[[#This Row],[Prioridad*]]="Alta",(Z89-2)*60+AA89)))</f>
        <v>-119</v>
      </c>
      <c r="AD89" s="17" t="str">
        <f>TablaIncidentes[[#This Row],[Tiempo Creación (HH:mm)]]</f>
        <v>00:01</v>
      </c>
      <c r="AE89" s="11">
        <f t="shared" si="9"/>
        <v>0</v>
      </c>
      <c r="AF89" s="11">
        <f t="shared" si="10"/>
        <v>1</v>
      </c>
      <c r="AG89" s="11">
        <f>IF(TablaIncidentes[[#This Row],[Prioridad*]]="Baja",((AE89*60)+AF89)-30,IF(TablaIncidentes[[#This Row],[Prioridad*]]="Media",((AE89*60)+AF89)-15,IF(TablaIncidentes[[#This Row],[Prioridad*]]="Alta",((AE89*60)+AF89)-10)))</f>
        <v>-9</v>
      </c>
      <c r="AI89" s="17">
        <f>TablaIncidentes[[#This Row],[Tiempo Avance Incidente]]</f>
        <v>1.0532407395658083E-3</v>
      </c>
      <c r="AJ89" s="11">
        <f t="shared" si="11"/>
        <v>0</v>
      </c>
      <c r="AK89" s="11">
        <f t="shared" si="12"/>
        <v>1</v>
      </c>
      <c r="AL89">
        <f>IF(TablaIncidentes[[#This Row],[Prioridad*]]="Baja",((AJ89*60)+AK89)-720,IF(TablaIncidentes[[#This Row],[Prioridad*]]="Media",((AJ89*60)+AK89)-120,IF(TablaIncidentes[[#This Row],[Prioridad*]]="Alta",((AJ89*60)+AK89)-60)))</f>
        <v>-59</v>
      </c>
      <c r="AN89" t="str">
        <f t="shared" si="13"/>
        <v>viernes</v>
      </c>
    </row>
    <row r="90" spans="1:40" ht="15" customHeight="1" x14ac:dyDescent="0.25">
      <c r="A90" s="10" t="s">
        <v>267</v>
      </c>
      <c r="B90" t="s">
        <v>268</v>
      </c>
      <c r="C90" t="s">
        <v>32</v>
      </c>
      <c r="D90" s="11" t="s">
        <v>33</v>
      </c>
      <c r="E90" t="s">
        <v>34</v>
      </c>
      <c r="F90" t="s">
        <v>51</v>
      </c>
      <c r="G90" t="s">
        <v>62</v>
      </c>
      <c r="J90" s="12">
        <v>43833</v>
      </c>
      <c r="K90" s="13">
        <v>0.39870370370370373</v>
      </c>
      <c r="L90" s="14">
        <v>43833</v>
      </c>
      <c r="M90" s="15">
        <v>0.39959490740740744</v>
      </c>
      <c r="N90" s="12">
        <v>43837</v>
      </c>
      <c r="O90" s="13">
        <v>0.36343750000000002</v>
      </c>
      <c r="P90" s="16">
        <v>43838.420023148145</v>
      </c>
      <c r="Q90" s="11" t="s">
        <v>37</v>
      </c>
      <c r="R90" s="17" t="s">
        <v>40</v>
      </c>
      <c r="S90" s="11" t="s">
        <v>39</v>
      </c>
      <c r="T90" s="17" t="s">
        <v>40</v>
      </c>
      <c r="U90" s="11" t="s">
        <v>37</v>
      </c>
      <c r="V90" s="17">
        <v>9.8379630071576685E-4</v>
      </c>
      <c r="W90" s="11" t="s">
        <v>37</v>
      </c>
      <c r="Y90" s="17" t="str">
        <f>TablaIncidentes[[#This Row],[Tiempo Total Gestión]]</f>
        <v>00:01</v>
      </c>
      <c r="Z90" s="11">
        <f t="shared" si="7"/>
        <v>0</v>
      </c>
      <c r="AA90" s="11">
        <f t="shared" si="8"/>
        <v>1</v>
      </c>
      <c r="AB90" s="11">
        <f>IF(TablaIncidentes[[#This Row],[Prioridad*]]="Baja",(Z90-24)*60+AA90,IF(TablaIncidentes[[#This Row],[Prioridad*]]="Media",(Z90-4)*60+AA90,IF(TablaIncidentes[[#This Row],[Prioridad*]]="Alta",(Z90-2)*60+AA90)))</f>
        <v>-119</v>
      </c>
      <c r="AD90" s="17" t="str">
        <f>TablaIncidentes[[#This Row],[Tiempo Creación (HH:mm)]]</f>
        <v>00:01</v>
      </c>
      <c r="AE90" s="11">
        <f t="shared" si="9"/>
        <v>0</v>
      </c>
      <c r="AF90" s="11">
        <f t="shared" si="10"/>
        <v>1</v>
      </c>
      <c r="AG90" s="11">
        <f>IF(TablaIncidentes[[#This Row],[Prioridad*]]="Baja",((AE90*60)+AF90)-30,IF(TablaIncidentes[[#This Row],[Prioridad*]]="Media",((AE90*60)+AF90)-15,IF(TablaIncidentes[[#This Row],[Prioridad*]]="Alta",((AE90*60)+AF90)-10)))</f>
        <v>-9</v>
      </c>
      <c r="AI90" s="17">
        <f>TablaIncidentes[[#This Row],[Tiempo Avance Incidente]]</f>
        <v>9.8379630071576685E-4</v>
      </c>
      <c r="AJ90" s="11">
        <f t="shared" si="11"/>
        <v>0</v>
      </c>
      <c r="AK90" s="11">
        <f t="shared" si="12"/>
        <v>1</v>
      </c>
      <c r="AL90">
        <f>IF(TablaIncidentes[[#This Row],[Prioridad*]]="Baja",((AJ90*60)+AK90)-720,IF(TablaIncidentes[[#This Row],[Prioridad*]]="Media",((AJ90*60)+AK90)-120,IF(TablaIncidentes[[#This Row],[Prioridad*]]="Alta",((AJ90*60)+AK90)-60)))</f>
        <v>-59</v>
      </c>
      <c r="AN90" t="str">
        <f t="shared" si="13"/>
        <v>viernes</v>
      </c>
    </row>
    <row r="91" spans="1:40" ht="15" customHeight="1" x14ac:dyDescent="0.25">
      <c r="A91" s="10" t="s">
        <v>269</v>
      </c>
      <c r="B91" t="s">
        <v>236</v>
      </c>
      <c r="C91" t="s">
        <v>32</v>
      </c>
      <c r="D91" s="11" t="s">
        <v>33</v>
      </c>
      <c r="E91" t="s">
        <v>34</v>
      </c>
      <c r="F91" t="s">
        <v>51</v>
      </c>
      <c r="G91" t="s">
        <v>52</v>
      </c>
      <c r="J91" s="12">
        <v>43833</v>
      </c>
      <c r="K91" s="13">
        <v>0.43932870370370369</v>
      </c>
      <c r="L91" s="14">
        <v>43833</v>
      </c>
      <c r="M91" s="15">
        <v>0.44006944444444446</v>
      </c>
      <c r="N91" s="12">
        <v>43833</v>
      </c>
      <c r="O91" s="13">
        <v>0.46719907407407407</v>
      </c>
      <c r="P91" s="16">
        <v>43834.526597222219</v>
      </c>
      <c r="Q91" s="11" t="s">
        <v>37</v>
      </c>
      <c r="R91" s="17" t="s">
        <v>40</v>
      </c>
      <c r="S91" s="11" t="s">
        <v>39</v>
      </c>
      <c r="T91" s="17" t="s">
        <v>40</v>
      </c>
      <c r="U91" s="11" t="s">
        <v>37</v>
      </c>
      <c r="V91" s="17">
        <v>8.217592621804215E-4</v>
      </c>
      <c r="W91" s="11" t="s">
        <v>37</v>
      </c>
      <c r="Y91" s="17" t="str">
        <f>TablaIncidentes[[#This Row],[Tiempo Total Gestión]]</f>
        <v>00:01</v>
      </c>
      <c r="Z91" s="11">
        <f t="shared" si="7"/>
        <v>0</v>
      </c>
      <c r="AA91" s="11">
        <f t="shared" si="8"/>
        <v>1</v>
      </c>
      <c r="AB91" s="11">
        <f>IF(TablaIncidentes[[#This Row],[Prioridad*]]="Baja",(Z91-24)*60+AA91,IF(TablaIncidentes[[#This Row],[Prioridad*]]="Media",(Z91-4)*60+AA91,IF(TablaIncidentes[[#This Row],[Prioridad*]]="Alta",(Z91-2)*60+AA91)))</f>
        <v>-119</v>
      </c>
      <c r="AD91" s="17" t="str">
        <f>TablaIncidentes[[#This Row],[Tiempo Creación (HH:mm)]]</f>
        <v>00:01</v>
      </c>
      <c r="AE91" s="11">
        <f t="shared" si="9"/>
        <v>0</v>
      </c>
      <c r="AF91" s="11">
        <f t="shared" si="10"/>
        <v>1</v>
      </c>
      <c r="AG91" s="11">
        <f>IF(TablaIncidentes[[#This Row],[Prioridad*]]="Baja",((AE91*60)+AF91)-30,IF(TablaIncidentes[[#This Row],[Prioridad*]]="Media",((AE91*60)+AF91)-15,IF(TablaIncidentes[[#This Row],[Prioridad*]]="Alta",((AE91*60)+AF91)-10)))</f>
        <v>-9</v>
      </c>
      <c r="AI91" s="17">
        <f>TablaIncidentes[[#This Row],[Tiempo Avance Incidente]]</f>
        <v>8.217592621804215E-4</v>
      </c>
      <c r="AJ91" s="11">
        <f t="shared" si="11"/>
        <v>0</v>
      </c>
      <c r="AK91" s="11">
        <f t="shared" si="12"/>
        <v>1</v>
      </c>
      <c r="AL91">
        <f>IF(TablaIncidentes[[#This Row],[Prioridad*]]="Baja",((AJ91*60)+AK91)-720,IF(TablaIncidentes[[#This Row],[Prioridad*]]="Media",((AJ91*60)+AK91)-120,IF(TablaIncidentes[[#This Row],[Prioridad*]]="Alta",((AJ91*60)+AK91)-60)))</f>
        <v>-59</v>
      </c>
      <c r="AN91" t="str">
        <f t="shared" si="13"/>
        <v>viernes</v>
      </c>
    </row>
    <row r="92" spans="1:40" ht="15" customHeight="1" x14ac:dyDescent="0.25">
      <c r="A92" s="10" t="s">
        <v>270</v>
      </c>
      <c r="B92" t="s">
        <v>207</v>
      </c>
      <c r="C92" t="s">
        <v>32</v>
      </c>
      <c r="D92" s="11" t="s">
        <v>33</v>
      </c>
      <c r="E92" t="s">
        <v>34</v>
      </c>
      <c r="F92" t="s">
        <v>51</v>
      </c>
      <c r="G92" t="s">
        <v>125</v>
      </c>
      <c r="J92" s="12">
        <v>43833</v>
      </c>
      <c r="K92" s="13">
        <v>0.45004629629629633</v>
      </c>
      <c r="L92" s="14">
        <v>43833</v>
      </c>
      <c r="M92" s="15">
        <v>0.45081018518518517</v>
      </c>
      <c r="N92" s="12">
        <v>43837</v>
      </c>
      <c r="O92" s="13">
        <v>0.39766203703703701</v>
      </c>
      <c r="P92" s="16">
        <v>43838.420023148145</v>
      </c>
      <c r="Q92" s="11" t="s">
        <v>37</v>
      </c>
      <c r="R92" s="17" t="s">
        <v>40</v>
      </c>
      <c r="S92" s="11" t="s">
        <v>39</v>
      </c>
      <c r="T92" s="17" t="s">
        <v>40</v>
      </c>
      <c r="U92" s="11" t="s">
        <v>37</v>
      </c>
      <c r="V92" s="17">
        <v>8.1018518540076911E-4</v>
      </c>
      <c r="W92" s="11" t="s">
        <v>37</v>
      </c>
      <c r="Y92" s="17" t="str">
        <f>TablaIncidentes[[#This Row],[Tiempo Total Gestión]]</f>
        <v>00:01</v>
      </c>
      <c r="Z92" s="11">
        <f t="shared" si="7"/>
        <v>0</v>
      </c>
      <c r="AA92" s="11">
        <f t="shared" si="8"/>
        <v>1</v>
      </c>
      <c r="AB92" s="11">
        <f>IF(TablaIncidentes[[#This Row],[Prioridad*]]="Baja",(Z92-24)*60+AA92,IF(TablaIncidentes[[#This Row],[Prioridad*]]="Media",(Z92-4)*60+AA92,IF(TablaIncidentes[[#This Row],[Prioridad*]]="Alta",(Z92-2)*60+AA92)))</f>
        <v>-119</v>
      </c>
      <c r="AD92" s="17" t="str">
        <f>TablaIncidentes[[#This Row],[Tiempo Creación (HH:mm)]]</f>
        <v>00:01</v>
      </c>
      <c r="AE92" s="11">
        <f t="shared" si="9"/>
        <v>0</v>
      </c>
      <c r="AF92" s="11">
        <f t="shared" si="10"/>
        <v>1</v>
      </c>
      <c r="AG92" s="11">
        <f>IF(TablaIncidentes[[#This Row],[Prioridad*]]="Baja",((AE92*60)+AF92)-30,IF(TablaIncidentes[[#This Row],[Prioridad*]]="Media",((AE92*60)+AF92)-15,IF(TablaIncidentes[[#This Row],[Prioridad*]]="Alta",((AE92*60)+AF92)-10)))</f>
        <v>-9</v>
      </c>
      <c r="AI92" s="17">
        <f>TablaIncidentes[[#This Row],[Tiempo Avance Incidente]]</f>
        <v>8.1018518540076911E-4</v>
      </c>
      <c r="AJ92" s="11">
        <f t="shared" si="11"/>
        <v>0</v>
      </c>
      <c r="AK92" s="11">
        <f t="shared" si="12"/>
        <v>1</v>
      </c>
      <c r="AL92">
        <f>IF(TablaIncidentes[[#This Row],[Prioridad*]]="Baja",((AJ92*60)+AK92)-720,IF(TablaIncidentes[[#This Row],[Prioridad*]]="Media",((AJ92*60)+AK92)-120,IF(TablaIncidentes[[#This Row],[Prioridad*]]="Alta",((AJ92*60)+AK92)-60)))</f>
        <v>-59</v>
      </c>
      <c r="AN92" t="str">
        <f t="shared" si="13"/>
        <v>viernes</v>
      </c>
    </row>
    <row r="93" spans="1:40" ht="15" customHeight="1" x14ac:dyDescent="0.25">
      <c r="A93" s="10" t="s">
        <v>271</v>
      </c>
      <c r="B93" t="s">
        <v>272</v>
      </c>
      <c r="C93" t="s">
        <v>32</v>
      </c>
      <c r="D93" s="11" t="s">
        <v>33</v>
      </c>
      <c r="E93" t="s">
        <v>34</v>
      </c>
      <c r="F93" t="s">
        <v>51</v>
      </c>
      <c r="G93" t="s">
        <v>62</v>
      </c>
      <c r="J93" s="12">
        <v>43833</v>
      </c>
      <c r="K93" s="13">
        <v>0.45231481481481484</v>
      </c>
      <c r="L93" s="14">
        <v>43833</v>
      </c>
      <c r="M93" s="15">
        <v>0.45337962962962958</v>
      </c>
      <c r="N93" s="12">
        <v>43837</v>
      </c>
      <c r="O93" s="13">
        <v>0.57168981481481485</v>
      </c>
      <c r="P93" s="16">
        <v>43838.59480324074</v>
      </c>
      <c r="Q93" s="11" t="s">
        <v>37</v>
      </c>
      <c r="R93" s="17" t="s">
        <v>40</v>
      </c>
      <c r="S93" s="11" t="s">
        <v>39</v>
      </c>
      <c r="T93" s="17" t="s">
        <v>40</v>
      </c>
      <c r="U93" s="11" t="s">
        <v>37</v>
      </c>
      <c r="V93" s="17">
        <v>1.111111108912155E-3</v>
      </c>
      <c r="W93" s="11" t="s">
        <v>37</v>
      </c>
      <c r="Y93" s="17" t="str">
        <f>TablaIncidentes[[#This Row],[Tiempo Total Gestión]]</f>
        <v>00:01</v>
      </c>
      <c r="Z93" s="11">
        <f t="shared" si="7"/>
        <v>0</v>
      </c>
      <c r="AA93" s="11">
        <f t="shared" si="8"/>
        <v>1</v>
      </c>
      <c r="AB93" s="11">
        <f>IF(TablaIncidentes[[#This Row],[Prioridad*]]="Baja",(Z93-24)*60+AA93,IF(TablaIncidentes[[#This Row],[Prioridad*]]="Media",(Z93-4)*60+AA93,IF(TablaIncidentes[[#This Row],[Prioridad*]]="Alta",(Z93-2)*60+AA93)))</f>
        <v>-119</v>
      </c>
      <c r="AD93" s="17" t="str">
        <f>TablaIncidentes[[#This Row],[Tiempo Creación (HH:mm)]]</f>
        <v>00:01</v>
      </c>
      <c r="AE93" s="11">
        <f t="shared" si="9"/>
        <v>0</v>
      </c>
      <c r="AF93" s="11">
        <f t="shared" si="10"/>
        <v>1</v>
      </c>
      <c r="AG93" s="11">
        <f>IF(TablaIncidentes[[#This Row],[Prioridad*]]="Baja",((AE93*60)+AF93)-30,IF(TablaIncidentes[[#This Row],[Prioridad*]]="Media",((AE93*60)+AF93)-15,IF(TablaIncidentes[[#This Row],[Prioridad*]]="Alta",((AE93*60)+AF93)-10)))</f>
        <v>-9</v>
      </c>
      <c r="AI93" s="17">
        <f>TablaIncidentes[[#This Row],[Tiempo Avance Incidente]]</f>
        <v>1.111111108912155E-3</v>
      </c>
      <c r="AJ93" s="11">
        <f t="shared" si="11"/>
        <v>0</v>
      </c>
      <c r="AK93" s="11">
        <f t="shared" si="12"/>
        <v>1</v>
      </c>
      <c r="AL93">
        <f>IF(TablaIncidentes[[#This Row],[Prioridad*]]="Baja",((AJ93*60)+AK93)-720,IF(TablaIncidentes[[#This Row],[Prioridad*]]="Media",((AJ93*60)+AK93)-120,IF(TablaIncidentes[[#This Row],[Prioridad*]]="Alta",((AJ93*60)+AK93)-60)))</f>
        <v>-59</v>
      </c>
      <c r="AN93" t="str">
        <f t="shared" si="13"/>
        <v>viernes</v>
      </c>
    </row>
    <row r="94" spans="1:40" ht="15" customHeight="1" x14ac:dyDescent="0.25">
      <c r="A94" s="10" t="s">
        <v>273</v>
      </c>
      <c r="B94" t="s">
        <v>274</v>
      </c>
      <c r="C94" t="s">
        <v>32</v>
      </c>
      <c r="D94" s="11" t="s">
        <v>33</v>
      </c>
      <c r="E94" t="s">
        <v>34</v>
      </c>
      <c r="F94" t="s">
        <v>51</v>
      </c>
      <c r="G94" t="s">
        <v>125</v>
      </c>
      <c r="J94" s="12">
        <v>43833</v>
      </c>
      <c r="K94" s="13">
        <v>0.45649305555555553</v>
      </c>
      <c r="L94" s="14">
        <v>43833</v>
      </c>
      <c r="M94" s="15">
        <v>0.45718750000000002</v>
      </c>
      <c r="N94" s="12">
        <v>43837</v>
      </c>
      <c r="O94" s="13">
        <v>0.39947916666666666</v>
      </c>
      <c r="P94" s="16">
        <v>43838.420023148145</v>
      </c>
      <c r="Q94" s="11" t="s">
        <v>37</v>
      </c>
      <c r="R94" s="17" t="s">
        <v>40</v>
      </c>
      <c r="S94" s="11" t="s">
        <v>39</v>
      </c>
      <c r="T94" s="17" t="s">
        <v>40</v>
      </c>
      <c r="U94" s="11" t="s">
        <v>37</v>
      </c>
      <c r="V94" s="17">
        <v>7.4074073927477002E-4</v>
      </c>
      <c r="W94" s="11" t="s">
        <v>37</v>
      </c>
      <c r="Y94" s="17" t="str">
        <f>TablaIncidentes[[#This Row],[Tiempo Total Gestión]]</f>
        <v>00:01</v>
      </c>
      <c r="Z94" s="11">
        <f t="shared" si="7"/>
        <v>0</v>
      </c>
      <c r="AA94" s="11">
        <f t="shared" si="8"/>
        <v>1</v>
      </c>
      <c r="AB94" s="11">
        <f>IF(TablaIncidentes[[#This Row],[Prioridad*]]="Baja",(Z94-24)*60+AA94,IF(TablaIncidentes[[#This Row],[Prioridad*]]="Media",(Z94-4)*60+AA94,IF(TablaIncidentes[[#This Row],[Prioridad*]]="Alta",(Z94-2)*60+AA94)))</f>
        <v>-119</v>
      </c>
      <c r="AD94" s="17" t="str">
        <f>TablaIncidentes[[#This Row],[Tiempo Creación (HH:mm)]]</f>
        <v>00:01</v>
      </c>
      <c r="AE94" s="11">
        <f t="shared" si="9"/>
        <v>0</v>
      </c>
      <c r="AF94" s="11">
        <f t="shared" si="10"/>
        <v>1</v>
      </c>
      <c r="AG94" s="11">
        <f>IF(TablaIncidentes[[#This Row],[Prioridad*]]="Baja",((AE94*60)+AF94)-30,IF(TablaIncidentes[[#This Row],[Prioridad*]]="Media",((AE94*60)+AF94)-15,IF(TablaIncidentes[[#This Row],[Prioridad*]]="Alta",((AE94*60)+AF94)-10)))</f>
        <v>-9</v>
      </c>
      <c r="AI94" s="17">
        <f>TablaIncidentes[[#This Row],[Tiempo Avance Incidente]]</f>
        <v>7.4074073927477002E-4</v>
      </c>
      <c r="AJ94" s="11">
        <f t="shared" si="11"/>
        <v>0</v>
      </c>
      <c r="AK94" s="11">
        <f t="shared" si="12"/>
        <v>1</v>
      </c>
      <c r="AL94">
        <f>IF(TablaIncidentes[[#This Row],[Prioridad*]]="Baja",((AJ94*60)+AK94)-720,IF(TablaIncidentes[[#This Row],[Prioridad*]]="Media",((AJ94*60)+AK94)-120,IF(TablaIncidentes[[#This Row],[Prioridad*]]="Alta",((AJ94*60)+AK94)-60)))</f>
        <v>-59</v>
      </c>
      <c r="AN94" t="str">
        <f t="shared" si="13"/>
        <v>viernes</v>
      </c>
    </row>
    <row r="95" spans="1:40" ht="15" customHeight="1" x14ac:dyDescent="0.25">
      <c r="A95" s="10" t="s">
        <v>275</v>
      </c>
      <c r="B95" t="s">
        <v>276</v>
      </c>
      <c r="C95" t="s">
        <v>32</v>
      </c>
      <c r="D95" s="11" t="s">
        <v>33</v>
      </c>
      <c r="E95" t="s">
        <v>34</v>
      </c>
      <c r="F95" t="s">
        <v>51</v>
      </c>
      <c r="G95" t="s">
        <v>75</v>
      </c>
      <c r="J95" s="12">
        <v>43833</v>
      </c>
      <c r="K95" s="13">
        <v>0.45833333333333331</v>
      </c>
      <c r="L95" s="14">
        <v>43833</v>
      </c>
      <c r="M95" s="15">
        <v>0.45903935185185185</v>
      </c>
      <c r="N95" s="12">
        <v>43833</v>
      </c>
      <c r="O95" s="13">
        <v>0.49993055555555554</v>
      </c>
      <c r="P95" s="16">
        <v>43834.526597222219</v>
      </c>
      <c r="Q95" s="11" t="s">
        <v>37</v>
      </c>
      <c r="R95" s="17" t="s">
        <v>40</v>
      </c>
      <c r="S95" s="11" t="s">
        <v>39</v>
      </c>
      <c r="T95" s="17" t="s">
        <v>40</v>
      </c>
      <c r="U95" s="11" t="s">
        <v>37</v>
      </c>
      <c r="V95" s="17">
        <v>7.7546296233776957E-4</v>
      </c>
      <c r="W95" s="11" t="s">
        <v>37</v>
      </c>
      <c r="Y95" s="17" t="str">
        <f>TablaIncidentes[[#This Row],[Tiempo Total Gestión]]</f>
        <v>00:01</v>
      </c>
      <c r="Z95" s="11">
        <f t="shared" si="7"/>
        <v>0</v>
      </c>
      <c r="AA95" s="11">
        <f t="shared" si="8"/>
        <v>1</v>
      </c>
      <c r="AB95" s="11">
        <f>IF(TablaIncidentes[[#This Row],[Prioridad*]]="Baja",(Z95-24)*60+AA95,IF(TablaIncidentes[[#This Row],[Prioridad*]]="Media",(Z95-4)*60+AA95,IF(TablaIncidentes[[#This Row],[Prioridad*]]="Alta",(Z95-2)*60+AA95)))</f>
        <v>-119</v>
      </c>
      <c r="AD95" s="17" t="str">
        <f>TablaIncidentes[[#This Row],[Tiempo Creación (HH:mm)]]</f>
        <v>00:01</v>
      </c>
      <c r="AE95" s="11">
        <f t="shared" si="9"/>
        <v>0</v>
      </c>
      <c r="AF95" s="11">
        <f t="shared" si="10"/>
        <v>1</v>
      </c>
      <c r="AG95" s="11">
        <f>IF(TablaIncidentes[[#This Row],[Prioridad*]]="Baja",((AE95*60)+AF95)-30,IF(TablaIncidentes[[#This Row],[Prioridad*]]="Media",((AE95*60)+AF95)-15,IF(TablaIncidentes[[#This Row],[Prioridad*]]="Alta",((AE95*60)+AF95)-10)))</f>
        <v>-9</v>
      </c>
      <c r="AI95" s="17">
        <f>TablaIncidentes[[#This Row],[Tiempo Avance Incidente]]</f>
        <v>7.7546296233776957E-4</v>
      </c>
      <c r="AJ95" s="11">
        <f t="shared" si="11"/>
        <v>0</v>
      </c>
      <c r="AK95" s="11">
        <f t="shared" si="12"/>
        <v>1</v>
      </c>
      <c r="AL95">
        <f>IF(TablaIncidentes[[#This Row],[Prioridad*]]="Baja",((AJ95*60)+AK95)-720,IF(TablaIncidentes[[#This Row],[Prioridad*]]="Media",((AJ95*60)+AK95)-120,IF(TablaIncidentes[[#This Row],[Prioridad*]]="Alta",((AJ95*60)+AK95)-60)))</f>
        <v>-59</v>
      </c>
      <c r="AN95" t="str">
        <f t="shared" si="13"/>
        <v>viernes</v>
      </c>
    </row>
    <row r="96" spans="1:40" ht="15" customHeight="1" x14ac:dyDescent="0.25">
      <c r="A96" s="10" t="s">
        <v>277</v>
      </c>
      <c r="B96" t="s">
        <v>278</v>
      </c>
      <c r="C96" t="s">
        <v>32</v>
      </c>
      <c r="D96" s="11" t="s">
        <v>33</v>
      </c>
      <c r="E96" t="s">
        <v>34</v>
      </c>
      <c r="F96" t="s">
        <v>111</v>
      </c>
      <c r="G96" t="s">
        <v>279</v>
      </c>
      <c r="J96" s="12">
        <v>43833</v>
      </c>
      <c r="K96" s="13">
        <v>0.44194444444444447</v>
      </c>
      <c r="L96" s="14">
        <v>43833</v>
      </c>
      <c r="M96" s="15">
        <v>0.44355324074074076</v>
      </c>
      <c r="N96" s="12">
        <v>43833</v>
      </c>
      <c r="O96" s="13">
        <v>0.65667824074074077</v>
      </c>
      <c r="P96" s="16">
        <v>43834.681759259256</v>
      </c>
      <c r="Q96" s="11" t="s">
        <v>37</v>
      </c>
      <c r="R96" s="17" t="s">
        <v>48</v>
      </c>
      <c r="S96" s="11" t="s">
        <v>39</v>
      </c>
      <c r="T96" s="17" t="s">
        <v>48</v>
      </c>
      <c r="U96" s="11" t="s">
        <v>37</v>
      </c>
      <c r="V96" s="17">
        <v>1.6898148169275373E-3</v>
      </c>
      <c r="W96" s="11" t="s">
        <v>37</v>
      </c>
      <c r="Y96" s="17" t="str">
        <f>TablaIncidentes[[#This Row],[Tiempo Total Gestión]]</f>
        <v>00:02</v>
      </c>
      <c r="Z96" s="11">
        <f t="shared" si="7"/>
        <v>0</v>
      </c>
      <c r="AA96" s="11">
        <f t="shared" si="8"/>
        <v>2</v>
      </c>
      <c r="AB96" s="11">
        <f>IF(TablaIncidentes[[#This Row],[Prioridad*]]="Baja",(Z96-24)*60+AA96,IF(TablaIncidentes[[#This Row],[Prioridad*]]="Media",(Z96-4)*60+AA96,IF(TablaIncidentes[[#This Row],[Prioridad*]]="Alta",(Z96-2)*60+AA96)))</f>
        <v>-118</v>
      </c>
      <c r="AD96" s="17" t="str">
        <f>TablaIncidentes[[#This Row],[Tiempo Creación (HH:mm)]]</f>
        <v>00:02</v>
      </c>
      <c r="AE96" s="11">
        <f t="shared" si="9"/>
        <v>0</v>
      </c>
      <c r="AF96" s="11">
        <f t="shared" si="10"/>
        <v>2</v>
      </c>
      <c r="AG96" s="11">
        <f>IF(TablaIncidentes[[#This Row],[Prioridad*]]="Baja",((AE96*60)+AF96)-30,IF(TablaIncidentes[[#This Row],[Prioridad*]]="Media",((AE96*60)+AF96)-15,IF(TablaIncidentes[[#This Row],[Prioridad*]]="Alta",((AE96*60)+AF96)-10)))</f>
        <v>-8</v>
      </c>
      <c r="AI96" s="17">
        <f>TablaIncidentes[[#This Row],[Tiempo Avance Incidente]]</f>
        <v>1.6898148169275373E-3</v>
      </c>
      <c r="AJ96" s="11">
        <f t="shared" si="11"/>
        <v>0</v>
      </c>
      <c r="AK96" s="11">
        <f t="shared" si="12"/>
        <v>2</v>
      </c>
      <c r="AL96">
        <f>IF(TablaIncidentes[[#This Row],[Prioridad*]]="Baja",((AJ96*60)+AK96)-720,IF(TablaIncidentes[[#This Row],[Prioridad*]]="Media",((AJ96*60)+AK96)-120,IF(TablaIncidentes[[#This Row],[Prioridad*]]="Alta",((AJ96*60)+AK96)-60)))</f>
        <v>-58</v>
      </c>
      <c r="AN96" t="str">
        <f t="shared" si="13"/>
        <v>viernes</v>
      </c>
    </row>
    <row r="97" spans="1:40" ht="15" customHeight="1" x14ac:dyDescent="0.25">
      <c r="A97" s="10" t="s">
        <v>280</v>
      </c>
      <c r="B97" t="s">
        <v>281</v>
      </c>
      <c r="C97" t="s">
        <v>32</v>
      </c>
      <c r="D97" s="11" t="s">
        <v>33</v>
      </c>
      <c r="E97" t="s">
        <v>34</v>
      </c>
      <c r="F97" t="s">
        <v>35</v>
      </c>
      <c r="G97" t="s">
        <v>36</v>
      </c>
      <c r="J97" s="12">
        <v>43833</v>
      </c>
      <c r="K97" s="13">
        <v>0.47505787037037034</v>
      </c>
      <c r="L97" s="14">
        <v>43833</v>
      </c>
      <c r="M97" s="15">
        <v>0.47596064814814815</v>
      </c>
      <c r="N97" s="12">
        <v>43840</v>
      </c>
      <c r="O97" s="13">
        <v>0.72489583333333341</v>
      </c>
      <c r="P97" s="16">
        <v>43841.762037037035</v>
      </c>
      <c r="Q97" s="11" t="s">
        <v>37</v>
      </c>
      <c r="R97" s="17" t="s">
        <v>69</v>
      </c>
      <c r="S97" s="11" t="s">
        <v>39</v>
      </c>
      <c r="T97" s="17" t="s">
        <v>40</v>
      </c>
      <c r="U97" s="11" t="s">
        <v>37</v>
      </c>
      <c r="V97" s="17">
        <v>1.0763888931251131E-3</v>
      </c>
      <c r="W97" s="11" t="s">
        <v>37</v>
      </c>
      <c r="Y97" s="17" t="str">
        <f>TablaIncidentes[[#This Row],[Tiempo Total Gestión]]</f>
        <v>00:05</v>
      </c>
      <c r="Z97" s="11">
        <f t="shared" si="7"/>
        <v>0</v>
      </c>
      <c r="AA97" s="11">
        <f t="shared" si="8"/>
        <v>5</v>
      </c>
      <c r="AB97" s="11">
        <f>IF(TablaIncidentes[[#This Row],[Prioridad*]]="Baja",(Z97-24)*60+AA97,IF(TablaIncidentes[[#This Row],[Prioridad*]]="Media",(Z97-4)*60+AA97,IF(TablaIncidentes[[#This Row],[Prioridad*]]="Alta",(Z97-2)*60+AA97)))</f>
        <v>-115</v>
      </c>
      <c r="AD97" s="17" t="str">
        <f>TablaIncidentes[[#This Row],[Tiempo Creación (HH:mm)]]</f>
        <v>00:01</v>
      </c>
      <c r="AE97" s="11">
        <f t="shared" si="9"/>
        <v>0</v>
      </c>
      <c r="AF97" s="11">
        <f t="shared" si="10"/>
        <v>1</v>
      </c>
      <c r="AG97" s="11">
        <f>IF(TablaIncidentes[[#This Row],[Prioridad*]]="Baja",((AE97*60)+AF97)-30,IF(TablaIncidentes[[#This Row],[Prioridad*]]="Media",((AE97*60)+AF97)-15,IF(TablaIncidentes[[#This Row],[Prioridad*]]="Alta",((AE97*60)+AF97)-10)))</f>
        <v>-9</v>
      </c>
      <c r="AI97" s="17">
        <f>TablaIncidentes[[#This Row],[Tiempo Avance Incidente]]</f>
        <v>1.0763888931251131E-3</v>
      </c>
      <c r="AJ97" s="11">
        <f t="shared" si="11"/>
        <v>0</v>
      </c>
      <c r="AK97" s="11">
        <f t="shared" si="12"/>
        <v>1</v>
      </c>
      <c r="AL97">
        <f>IF(TablaIncidentes[[#This Row],[Prioridad*]]="Baja",((AJ97*60)+AK97)-720,IF(TablaIncidentes[[#This Row],[Prioridad*]]="Media",((AJ97*60)+AK97)-120,IF(TablaIncidentes[[#This Row],[Prioridad*]]="Alta",((AJ97*60)+AK97)-60)))</f>
        <v>-59</v>
      </c>
      <c r="AN97" t="str">
        <f t="shared" si="13"/>
        <v>viernes</v>
      </c>
    </row>
    <row r="98" spans="1:40" ht="15" customHeight="1" x14ac:dyDescent="0.25">
      <c r="A98" s="10" t="s">
        <v>282</v>
      </c>
      <c r="B98" t="s">
        <v>283</v>
      </c>
      <c r="C98" t="s">
        <v>32</v>
      </c>
      <c r="D98" s="11" t="s">
        <v>33</v>
      </c>
      <c r="E98" t="s">
        <v>34</v>
      </c>
      <c r="F98" t="s">
        <v>35</v>
      </c>
      <c r="G98" t="s">
        <v>43</v>
      </c>
      <c r="J98" s="12">
        <v>43833</v>
      </c>
      <c r="K98" s="13">
        <v>0.58859953703703705</v>
      </c>
      <c r="L98" s="14">
        <v>43833</v>
      </c>
      <c r="M98" s="15">
        <v>0.58986111111111106</v>
      </c>
      <c r="N98" s="12">
        <v>43837</v>
      </c>
      <c r="O98" s="13">
        <v>0.41166666666666668</v>
      </c>
      <c r="P98" s="16">
        <v>43838.420023148145</v>
      </c>
      <c r="Q98" s="11" t="s">
        <v>37</v>
      </c>
      <c r="R98" s="17" t="s">
        <v>44</v>
      </c>
      <c r="S98" s="11" t="s">
        <v>91</v>
      </c>
      <c r="T98" s="17" t="s">
        <v>40</v>
      </c>
      <c r="U98" s="11" t="s">
        <v>37</v>
      </c>
      <c r="V98" s="17">
        <v>1.5046296321088448E-3</v>
      </c>
      <c r="W98" s="11" t="s">
        <v>37</v>
      </c>
      <c r="Y98" s="17" t="str">
        <f>TablaIncidentes[[#This Row],[Tiempo Total Gestión]]</f>
        <v>00:08</v>
      </c>
      <c r="Z98" s="11">
        <f t="shared" si="7"/>
        <v>0</v>
      </c>
      <c r="AA98" s="11">
        <f t="shared" si="8"/>
        <v>8</v>
      </c>
      <c r="AB98" s="11">
        <f>IF(TablaIncidentes[[#This Row],[Prioridad*]]="Baja",(Z98-24)*60+AA98,IF(TablaIncidentes[[#This Row],[Prioridad*]]="Media",(Z98-4)*60+AA98,IF(TablaIncidentes[[#This Row],[Prioridad*]]="Alta",(Z98-2)*60+AA98)))</f>
        <v>-112</v>
      </c>
      <c r="AD98" s="17" t="str">
        <f>TablaIncidentes[[#This Row],[Tiempo Creación (HH:mm)]]</f>
        <v>00:01</v>
      </c>
      <c r="AE98" s="11">
        <f t="shared" si="9"/>
        <v>0</v>
      </c>
      <c r="AF98" s="11">
        <f t="shared" si="10"/>
        <v>1</v>
      </c>
      <c r="AG98" s="11">
        <f>IF(TablaIncidentes[[#This Row],[Prioridad*]]="Baja",((AE98*60)+AF98)-30,IF(TablaIncidentes[[#This Row],[Prioridad*]]="Media",((AE98*60)+AF98)-15,IF(TablaIncidentes[[#This Row],[Prioridad*]]="Alta",((AE98*60)+AF98)-10)))</f>
        <v>-9</v>
      </c>
      <c r="AI98" s="17">
        <f>TablaIncidentes[[#This Row],[Tiempo Avance Incidente]]</f>
        <v>1.5046296321088448E-3</v>
      </c>
      <c r="AJ98" s="11">
        <f t="shared" si="11"/>
        <v>0</v>
      </c>
      <c r="AK98" s="11">
        <f t="shared" si="12"/>
        <v>2</v>
      </c>
      <c r="AL98">
        <f>IF(TablaIncidentes[[#This Row],[Prioridad*]]="Baja",((AJ98*60)+AK98)-720,IF(TablaIncidentes[[#This Row],[Prioridad*]]="Media",((AJ98*60)+AK98)-120,IF(TablaIncidentes[[#This Row],[Prioridad*]]="Alta",((AJ98*60)+AK98)-60)))</f>
        <v>-58</v>
      </c>
      <c r="AN98" t="str">
        <f t="shared" si="13"/>
        <v>viernes</v>
      </c>
    </row>
    <row r="99" spans="1:40" ht="15" customHeight="1" x14ac:dyDescent="0.25">
      <c r="A99" s="10" t="s">
        <v>284</v>
      </c>
      <c r="B99" t="s">
        <v>285</v>
      </c>
      <c r="C99" t="s">
        <v>32</v>
      </c>
      <c r="D99" s="11" t="s">
        <v>33</v>
      </c>
      <c r="E99" t="s">
        <v>34</v>
      </c>
      <c r="F99" t="s">
        <v>35</v>
      </c>
      <c r="G99" t="s">
        <v>36</v>
      </c>
      <c r="J99" s="12">
        <v>43833</v>
      </c>
      <c r="K99" s="13">
        <v>0.61318287037037034</v>
      </c>
      <c r="L99" s="14">
        <v>43833</v>
      </c>
      <c r="M99" s="15">
        <v>0.61420138888888887</v>
      </c>
      <c r="N99" s="12">
        <v>43837</v>
      </c>
      <c r="O99" s="13">
        <v>0.4259027777777778</v>
      </c>
      <c r="P99" s="16">
        <v>43838.525312500002</v>
      </c>
      <c r="Q99" s="11" t="s">
        <v>37</v>
      </c>
      <c r="R99" s="17" t="s">
        <v>286</v>
      </c>
      <c r="S99" s="11" t="s">
        <v>39</v>
      </c>
      <c r="T99" s="17" t="s">
        <v>40</v>
      </c>
      <c r="U99" s="11" t="s">
        <v>37</v>
      </c>
      <c r="V99" s="17">
        <v>1.0763888858491555E-3</v>
      </c>
      <c r="W99" s="11" t="s">
        <v>37</v>
      </c>
      <c r="Y99" s="17" t="str">
        <f>TablaIncidentes[[#This Row],[Tiempo Total Gestión]]</f>
        <v>01:05</v>
      </c>
      <c r="Z99" s="11">
        <f t="shared" si="7"/>
        <v>1</v>
      </c>
      <c r="AA99" s="11">
        <f t="shared" si="8"/>
        <v>5</v>
      </c>
      <c r="AB99" s="11">
        <f>IF(TablaIncidentes[[#This Row],[Prioridad*]]="Baja",(Z99-24)*60+AA99,IF(TablaIncidentes[[#This Row],[Prioridad*]]="Media",(Z99-4)*60+AA99,IF(TablaIncidentes[[#This Row],[Prioridad*]]="Alta",(Z99-2)*60+AA99)))</f>
        <v>-55</v>
      </c>
      <c r="AD99" s="17" t="str">
        <f>TablaIncidentes[[#This Row],[Tiempo Creación (HH:mm)]]</f>
        <v>00:01</v>
      </c>
      <c r="AE99" s="11">
        <f t="shared" si="9"/>
        <v>0</v>
      </c>
      <c r="AF99" s="11">
        <f t="shared" si="10"/>
        <v>1</v>
      </c>
      <c r="AG99" s="11">
        <f>IF(TablaIncidentes[[#This Row],[Prioridad*]]="Baja",((AE99*60)+AF99)-30,IF(TablaIncidentes[[#This Row],[Prioridad*]]="Media",((AE99*60)+AF99)-15,IF(TablaIncidentes[[#This Row],[Prioridad*]]="Alta",((AE99*60)+AF99)-10)))</f>
        <v>-9</v>
      </c>
      <c r="AI99" s="17">
        <f>TablaIncidentes[[#This Row],[Tiempo Avance Incidente]]</f>
        <v>1.0763888858491555E-3</v>
      </c>
      <c r="AJ99" s="11">
        <f t="shared" si="11"/>
        <v>0</v>
      </c>
      <c r="AK99" s="11">
        <f t="shared" si="12"/>
        <v>1</v>
      </c>
      <c r="AL99">
        <f>IF(TablaIncidentes[[#This Row],[Prioridad*]]="Baja",((AJ99*60)+AK99)-720,IF(TablaIncidentes[[#This Row],[Prioridad*]]="Media",((AJ99*60)+AK99)-120,IF(TablaIncidentes[[#This Row],[Prioridad*]]="Alta",((AJ99*60)+AK99)-60)))</f>
        <v>-59</v>
      </c>
      <c r="AN99" t="str">
        <f t="shared" si="13"/>
        <v>viernes</v>
      </c>
    </row>
    <row r="100" spans="1:40" ht="15" customHeight="1" x14ac:dyDescent="0.25">
      <c r="A100" s="10" t="s">
        <v>287</v>
      </c>
      <c r="B100" t="s">
        <v>288</v>
      </c>
      <c r="C100" t="s">
        <v>32</v>
      </c>
      <c r="D100" s="11" t="s">
        <v>33</v>
      </c>
      <c r="E100" t="s">
        <v>34</v>
      </c>
      <c r="F100" t="s">
        <v>35</v>
      </c>
      <c r="G100" t="s">
        <v>43</v>
      </c>
      <c r="J100" s="12">
        <v>43833</v>
      </c>
      <c r="K100" s="13">
        <v>0.61878472222222225</v>
      </c>
      <c r="L100" s="14">
        <v>43833</v>
      </c>
      <c r="M100" s="15">
        <v>0.61986111111111108</v>
      </c>
      <c r="N100" s="12">
        <v>43839</v>
      </c>
      <c r="O100" s="13">
        <v>0.36331018518518521</v>
      </c>
      <c r="P100" s="16">
        <v>43840.364305555559</v>
      </c>
      <c r="Q100" s="11" t="s">
        <v>37</v>
      </c>
      <c r="R100" s="17" t="s">
        <v>289</v>
      </c>
      <c r="S100" s="11" t="s">
        <v>39</v>
      </c>
      <c r="T100" s="17" t="s">
        <v>40</v>
      </c>
      <c r="U100" s="11" t="s">
        <v>37</v>
      </c>
      <c r="V100" s="17">
        <v>1.1226851856918074E-3</v>
      </c>
      <c r="W100" s="11" t="s">
        <v>37</v>
      </c>
      <c r="Y100" s="17" t="str">
        <f>TablaIncidentes[[#This Row],[Tiempo Total Gestión]]</f>
        <v>00:44</v>
      </c>
      <c r="Z100" s="11">
        <f t="shared" si="7"/>
        <v>0</v>
      </c>
      <c r="AA100" s="11">
        <f t="shared" si="8"/>
        <v>44</v>
      </c>
      <c r="AB100" s="11">
        <f>IF(TablaIncidentes[[#This Row],[Prioridad*]]="Baja",(Z100-24)*60+AA100,IF(TablaIncidentes[[#This Row],[Prioridad*]]="Media",(Z100-4)*60+AA100,IF(TablaIncidentes[[#This Row],[Prioridad*]]="Alta",(Z100-2)*60+AA100)))</f>
        <v>-76</v>
      </c>
      <c r="AD100" s="17" t="str">
        <f>TablaIncidentes[[#This Row],[Tiempo Creación (HH:mm)]]</f>
        <v>00:01</v>
      </c>
      <c r="AE100" s="11">
        <f t="shared" si="9"/>
        <v>0</v>
      </c>
      <c r="AF100" s="11">
        <f t="shared" si="10"/>
        <v>1</v>
      </c>
      <c r="AG100" s="11">
        <f>IF(TablaIncidentes[[#This Row],[Prioridad*]]="Baja",((AE100*60)+AF100)-30,IF(TablaIncidentes[[#This Row],[Prioridad*]]="Media",((AE100*60)+AF100)-15,IF(TablaIncidentes[[#This Row],[Prioridad*]]="Alta",((AE100*60)+AF100)-10)))</f>
        <v>-9</v>
      </c>
      <c r="AI100" s="17">
        <f>TablaIncidentes[[#This Row],[Tiempo Avance Incidente]]</f>
        <v>1.1226851856918074E-3</v>
      </c>
      <c r="AJ100" s="11">
        <f t="shared" si="11"/>
        <v>0</v>
      </c>
      <c r="AK100" s="11">
        <f t="shared" si="12"/>
        <v>1</v>
      </c>
      <c r="AL100">
        <f>IF(TablaIncidentes[[#This Row],[Prioridad*]]="Baja",((AJ100*60)+AK100)-720,IF(TablaIncidentes[[#This Row],[Prioridad*]]="Media",((AJ100*60)+AK100)-120,IF(TablaIncidentes[[#This Row],[Prioridad*]]="Alta",((AJ100*60)+AK100)-60)))</f>
        <v>-59</v>
      </c>
      <c r="AN100" t="str">
        <f t="shared" si="13"/>
        <v>viernes</v>
      </c>
    </row>
    <row r="101" spans="1:40" ht="15" customHeight="1" x14ac:dyDescent="0.25">
      <c r="A101" s="10" t="s">
        <v>290</v>
      </c>
      <c r="B101" t="s">
        <v>291</v>
      </c>
      <c r="C101" t="s">
        <v>161</v>
      </c>
      <c r="D101" s="11" t="s">
        <v>150</v>
      </c>
      <c r="E101" t="s">
        <v>34</v>
      </c>
      <c r="F101" t="s">
        <v>124</v>
      </c>
      <c r="G101" t="s">
        <v>125</v>
      </c>
      <c r="J101" s="12">
        <v>43833</v>
      </c>
      <c r="K101" s="13">
        <v>0.59542824074074074</v>
      </c>
      <c r="L101" s="14">
        <v>43833</v>
      </c>
      <c r="M101" s="15">
        <v>0.59927083333333331</v>
      </c>
      <c r="N101" s="12">
        <v>43833</v>
      </c>
      <c r="O101" s="13">
        <v>0.61663194444444447</v>
      </c>
      <c r="P101" s="16">
        <v>43834.681759259256</v>
      </c>
      <c r="Q101" s="11" t="s">
        <v>37</v>
      </c>
      <c r="R101" s="17" t="s">
        <v>292</v>
      </c>
      <c r="S101" s="11" t="s">
        <v>59</v>
      </c>
      <c r="T101" s="17" t="s">
        <v>69</v>
      </c>
      <c r="U101" s="11" t="s">
        <v>37</v>
      </c>
      <c r="V101" s="17">
        <v>2.8472222256823443E-3</v>
      </c>
      <c r="W101" s="11" t="s">
        <v>37</v>
      </c>
      <c r="Y101" s="17" t="str">
        <f>TablaIncidentes[[#This Row],[Tiempo Total Gestión]]</f>
        <v>00:30</v>
      </c>
      <c r="Z101" s="11">
        <f t="shared" si="7"/>
        <v>0</v>
      </c>
      <c r="AA101" s="11">
        <f t="shared" si="8"/>
        <v>30</v>
      </c>
      <c r="AB101" s="11">
        <f>IF(TablaIncidentes[[#This Row],[Prioridad*]]="Baja",(Z101-24)*60+AA101,IF(TablaIncidentes[[#This Row],[Prioridad*]]="Media",(Z101-4)*60+AA101,IF(TablaIncidentes[[#This Row],[Prioridad*]]="Alta",(Z101-2)*60+AA101)))</f>
        <v>-1410</v>
      </c>
      <c r="AD101" s="17" t="str">
        <f>TablaIncidentes[[#This Row],[Tiempo Creación (HH:mm)]]</f>
        <v>00:05</v>
      </c>
      <c r="AE101" s="11">
        <f t="shared" si="9"/>
        <v>0</v>
      </c>
      <c r="AF101" s="11">
        <f t="shared" si="10"/>
        <v>5</v>
      </c>
      <c r="AG101" s="11">
        <f>IF(TablaIncidentes[[#This Row],[Prioridad*]]="Baja",((AE101*60)+AF101)-30,IF(TablaIncidentes[[#This Row],[Prioridad*]]="Media",((AE101*60)+AF101)-15,IF(TablaIncidentes[[#This Row],[Prioridad*]]="Alta",((AE101*60)+AF101)-10)))</f>
        <v>-25</v>
      </c>
      <c r="AI101" s="17">
        <f>TablaIncidentes[[#This Row],[Tiempo Avance Incidente]]</f>
        <v>2.8472222256823443E-3</v>
      </c>
      <c r="AJ101" s="11">
        <f t="shared" si="11"/>
        <v>0</v>
      </c>
      <c r="AK101" s="11">
        <f t="shared" si="12"/>
        <v>4</v>
      </c>
      <c r="AL101">
        <f>IF(TablaIncidentes[[#This Row],[Prioridad*]]="Baja",((AJ101*60)+AK101)-720,IF(TablaIncidentes[[#This Row],[Prioridad*]]="Media",((AJ101*60)+AK101)-120,IF(TablaIncidentes[[#This Row],[Prioridad*]]="Alta",((AJ101*60)+AK101)-60)))</f>
        <v>-716</v>
      </c>
      <c r="AN101" t="str">
        <f t="shared" si="13"/>
        <v>viernes</v>
      </c>
    </row>
    <row r="102" spans="1:40" ht="15" customHeight="1" x14ac:dyDescent="0.25">
      <c r="A102" s="10" t="s">
        <v>293</v>
      </c>
      <c r="B102" t="s">
        <v>236</v>
      </c>
      <c r="C102" t="s">
        <v>32</v>
      </c>
      <c r="D102" s="11" t="s">
        <v>33</v>
      </c>
      <c r="E102" t="s">
        <v>34</v>
      </c>
      <c r="F102" t="s">
        <v>51</v>
      </c>
      <c r="G102" t="s">
        <v>52</v>
      </c>
      <c r="J102" s="12">
        <v>43833</v>
      </c>
      <c r="K102" s="13">
        <v>0.62465277777777783</v>
      </c>
      <c r="L102" s="14">
        <v>43833</v>
      </c>
      <c r="M102" s="15">
        <v>0.62555555555555553</v>
      </c>
      <c r="N102" s="12">
        <v>43837</v>
      </c>
      <c r="O102" s="13">
        <v>0.42290509259259257</v>
      </c>
      <c r="P102" s="16">
        <v>43838.525312500002</v>
      </c>
      <c r="Q102" s="11" t="s">
        <v>37</v>
      </c>
      <c r="R102" s="17" t="s">
        <v>40</v>
      </c>
      <c r="S102" s="11" t="s">
        <v>39</v>
      </c>
      <c r="T102" s="17" t="s">
        <v>40</v>
      </c>
      <c r="U102" s="11" t="s">
        <v>37</v>
      </c>
      <c r="V102" s="17">
        <v>1.0879629626288079E-3</v>
      </c>
      <c r="W102" s="11" t="s">
        <v>37</v>
      </c>
      <c r="Y102" s="17" t="str">
        <f>TablaIncidentes[[#This Row],[Tiempo Total Gestión]]</f>
        <v>00:01</v>
      </c>
      <c r="Z102" s="11">
        <f t="shared" si="7"/>
        <v>0</v>
      </c>
      <c r="AA102" s="11">
        <f t="shared" si="8"/>
        <v>1</v>
      </c>
      <c r="AB102" s="11">
        <f>IF(TablaIncidentes[[#This Row],[Prioridad*]]="Baja",(Z102-24)*60+AA102,IF(TablaIncidentes[[#This Row],[Prioridad*]]="Media",(Z102-4)*60+AA102,IF(TablaIncidentes[[#This Row],[Prioridad*]]="Alta",(Z102-2)*60+AA102)))</f>
        <v>-119</v>
      </c>
      <c r="AD102" s="17" t="str">
        <f>TablaIncidentes[[#This Row],[Tiempo Creación (HH:mm)]]</f>
        <v>00:01</v>
      </c>
      <c r="AE102" s="11">
        <f t="shared" si="9"/>
        <v>0</v>
      </c>
      <c r="AF102" s="11">
        <f t="shared" si="10"/>
        <v>1</v>
      </c>
      <c r="AG102" s="11">
        <f>IF(TablaIncidentes[[#This Row],[Prioridad*]]="Baja",((AE102*60)+AF102)-30,IF(TablaIncidentes[[#This Row],[Prioridad*]]="Media",((AE102*60)+AF102)-15,IF(TablaIncidentes[[#This Row],[Prioridad*]]="Alta",((AE102*60)+AF102)-10)))</f>
        <v>-9</v>
      </c>
      <c r="AI102" s="17">
        <f>TablaIncidentes[[#This Row],[Tiempo Avance Incidente]]</f>
        <v>1.0879629626288079E-3</v>
      </c>
      <c r="AJ102" s="11">
        <f t="shared" si="11"/>
        <v>0</v>
      </c>
      <c r="AK102" s="11">
        <f t="shared" si="12"/>
        <v>1</v>
      </c>
      <c r="AL102">
        <f>IF(TablaIncidentes[[#This Row],[Prioridad*]]="Baja",((AJ102*60)+AK102)-720,IF(TablaIncidentes[[#This Row],[Prioridad*]]="Media",((AJ102*60)+AK102)-120,IF(TablaIncidentes[[#This Row],[Prioridad*]]="Alta",((AJ102*60)+AK102)-60)))</f>
        <v>-59</v>
      </c>
      <c r="AN102" t="str">
        <f t="shared" si="13"/>
        <v>viernes</v>
      </c>
    </row>
    <row r="103" spans="1:40" x14ac:dyDescent="0.25">
      <c r="A103" s="10" t="s">
        <v>294</v>
      </c>
      <c r="B103" t="s">
        <v>295</v>
      </c>
      <c r="C103" t="s">
        <v>32</v>
      </c>
      <c r="D103" s="11" t="s">
        <v>33</v>
      </c>
      <c r="E103" t="s">
        <v>34</v>
      </c>
      <c r="F103" t="s">
        <v>51</v>
      </c>
      <c r="G103" t="s">
        <v>125</v>
      </c>
      <c r="J103" s="12">
        <v>43833</v>
      </c>
      <c r="K103" s="13">
        <v>0.63480324074074079</v>
      </c>
      <c r="L103" s="14">
        <v>43833</v>
      </c>
      <c r="M103" s="15">
        <v>0.63570601851851849</v>
      </c>
      <c r="N103" s="12">
        <v>43837</v>
      </c>
      <c r="O103" s="13">
        <v>0.40715277777777775</v>
      </c>
      <c r="P103" s="16">
        <v>43838.420023148145</v>
      </c>
      <c r="Q103" s="11" t="s">
        <v>37</v>
      </c>
      <c r="R103" s="17" t="s">
        <v>40</v>
      </c>
      <c r="S103" s="11" t="s">
        <v>39</v>
      </c>
      <c r="T103" s="17" t="s">
        <v>40</v>
      </c>
      <c r="U103" s="11" t="s">
        <v>37</v>
      </c>
      <c r="V103" s="17">
        <v>1.4351851859828457E-3</v>
      </c>
      <c r="W103" s="11" t="s">
        <v>37</v>
      </c>
      <c r="Y103" s="17" t="str">
        <f>TablaIncidentes[[#This Row],[Tiempo Total Gestión]]</f>
        <v>00:01</v>
      </c>
      <c r="Z103" s="11">
        <f t="shared" si="7"/>
        <v>0</v>
      </c>
      <c r="AA103" s="11">
        <f t="shared" si="8"/>
        <v>1</v>
      </c>
      <c r="AB103" s="11">
        <f>IF(TablaIncidentes[[#This Row],[Prioridad*]]="Baja",(Z103-24)*60+AA103,IF(TablaIncidentes[[#This Row],[Prioridad*]]="Media",(Z103-4)*60+AA103,IF(TablaIncidentes[[#This Row],[Prioridad*]]="Alta",(Z103-2)*60+AA103)))</f>
        <v>-119</v>
      </c>
      <c r="AD103" s="17" t="str">
        <f>TablaIncidentes[[#This Row],[Tiempo Creación (HH:mm)]]</f>
        <v>00:01</v>
      </c>
      <c r="AE103" s="11">
        <f t="shared" si="9"/>
        <v>0</v>
      </c>
      <c r="AF103" s="11">
        <f t="shared" si="10"/>
        <v>1</v>
      </c>
      <c r="AG103" s="11">
        <f>IF(TablaIncidentes[[#This Row],[Prioridad*]]="Baja",((AE103*60)+AF103)-30,IF(TablaIncidentes[[#This Row],[Prioridad*]]="Media",((AE103*60)+AF103)-15,IF(TablaIncidentes[[#This Row],[Prioridad*]]="Alta",((AE103*60)+AF103)-10)))</f>
        <v>-9</v>
      </c>
      <c r="AI103" s="17">
        <f>TablaIncidentes[[#This Row],[Tiempo Avance Incidente]]</f>
        <v>1.4351851859828457E-3</v>
      </c>
      <c r="AJ103" s="11">
        <f t="shared" si="11"/>
        <v>0</v>
      </c>
      <c r="AK103" s="11">
        <f t="shared" si="12"/>
        <v>2</v>
      </c>
      <c r="AL103">
        <f>IF(TablaIncidentes[[#This Row],[Prioridad*]]="Baja",((AJ103*60)+AK103)-720,IF(TablaIncidentes[[#This Row],[Prioridad*]]="Media",((AJ103*60)+AK103)-120,IF(TablaIncidentes[[#This Row],[Prioridad*]]="Alta",((AJ103*60)+AK103)-60)))</f>
        <v>-58</v>
      </c>
      <c r="AN103" t="str">
        <f t="shared" si="13"/>
        <v>viernes</v>
      </c>
    </row>
    <row r="104" spans="1:40" ht="15" customHeight="1" x14ac:dyDescent="0.25">
      <c r="A104" s="10" t="s">
        <v>296</v>
      </c>
      <c r="B104" t="s">
        <v>297</v>
      </c>
      <c r="C104" t="s">
        <v>32</v>
      </c>
      <c r="D104" s="11" t="s">
        <v>33</v>
      </c>
      <c r="E104" t="s">
        <v>34</v>
      </c>
      <c r="F104" t="s">
        <v>51</v>
      </c>
      <c r="G104" t="s">
        <v>125</v>
      </c>
      <c r="J104" s="12">
        <v>43833</v>
      </c>
      <c r="K104" s="13">
        <v>0.64120370370370372</v>
      </c>
      <c r="L104" s="14">
        <v>43833</v>
      </c>
      <c r="M104" s="15">
        <v>0.64188657407407412</v>
      </c>
      <c r="N104" s="12">
        <v>43837</v>
      </c>
      <c r="O104" s="13">
        <v>0.42015046296296293</v>
      </c>
      <c r="P104" s="16">
        <v>43838.525312500002</v>
      </c>
      <c r="Q104" s="11" t="s">
        <v>37</v>
      </c>
      <c r="R104" s="17" t="s">
        <v>133</v>
      </c>
      <c r="S104" s="11" t="s">
        <v>39</v>
      </c>
      <c r="T104" s="17" t="s">
        <v>133</v>
      </c>
      <c r="U104" s="11" t="s">
        <v>37</v>
      </c>
      <c r="V104" s="17">
        <v>7.638888928340748E-4</v>
      </c>
      <c r="W104" s="11" t="s">
        <v>37</v>
      </c>
      <c r="Y104" s="17" t="str">
        <f>TablaIncidentes[[#This Row],[Tiempo Total Gestión]]</f>
        <v>00:00</v>
      </c>
      <c r="Z104" s="11">
        <f t="shared" si="7"/>
        <v>0</v>
      </c>
      <c r="AA104" s="11">
        <f t="shared" si="8"/>
        <v>0</v>
      </c>
      <c r="AB104" s="11">
        <f>IF(TablaIncidentes[[#This Row],[Prioridad*]]="Baja",(Z104-24)*60+AA104,IF(TablaIncidentes[[#This Row],[Prioridad*]]="Media",(Z104-4)*60+AA104,IF(TablaIncidentes[[#This Row],[Prioridad*]]="Alta",(Z104-2)*60+AA104)))</f>
        <v>-120</v>
      </c>
      <c r="AD104" s="17" t="str">
        <f>TablaIncidentes[[#This Row],[Tiempo Creación (HH:mm)]]</f>
        <v>00:00</v>
      </c>
      <c r="AE104" s="11">
        <f t="shared" si="9"/>
        <v>0</v>
      </c>
      <c r="AF104" s="11">
        <f t="shared" si="10"/>
        <v>0</v>
      </c>
      <c r="AG104" s="11">
        <f>IF(TablaIncidentes[[#This Row],[Prioridad*]]="Baja",((AE104*60)+AF104)-30,IF(TablaIncidentes[[#This Row],[Prioridad*]]="Media",((AE104*60)+AF104)-15,IF(TablaIncidentes[[#This Row],[Prioridad*]]="Alta",((AE104*60)+AF104)-10)))</f>
        <v>-10</v>
      </c>
      <c r="AI104" s="17">
        <f>TablaIncidentes[[#This Row],[Tiempo Avance Incidente]]</f>
        <v>7.638888928340748E-4</v>
      </c>
      <c r="AJ104" s="11">
        <f t="shared" si="11"/>
        <v>0</v>
      </c>
      <c r="AK104" s="11">
        <f t="shared" si="12"/>
        <v>1</v>
      </c>
      <c r="AL104">
        <f>IF(TablaIncidentes[[#This Row],[Prioridad*]]="Baja",((AJ104*60)+AK104)-720,IF(TablaIncidentes[[#This Row],[Prioridad*]]="Media",((AJ104*60)+AK104)-120,IF(TablaIncidentes[[#This Row],[Prioridad*]]="Alta",((AJ104*60)+AK104)-60)))</f>
        <v>-59</v>
      </c>
      <c r="AN104" t="str">
        <f t="shared" si="13"/>
        <v>viernes</v>
      </c>
    </row>
    <row r="105" spans="1:40" ht="15" customHeight="1" x14ac:dyDescent="0.25">
      <c r="A105" s="10" t="s">
        <v>298</v>
      </c>
      <c r="B105" t="s">
        <v>299</v>
      </c>
      <c r="C105" t="s">
        <v>32</v>
      </c>
      <c r="D105" s="11" t="s">
        <v>33</v>
      </c>
      <c r="E105" t="s">
        <v>34</v>
      </c>
      <c r="F105" t="s">
        <v>51</v>
      </c>
      <c r="G105" t="s">
        <v>125</v>
      </c>
      <c r="J105" s="12">
        <v>43833</v>
      </c>
      <c r="K105" s="13">
        <v>0.64543981481481483</v>
      </c>
      <c r="L105" s="14">
        <v>43833</v>
      </c>
      <c r="M105" s="15">
        <v>0.64700231481481485</v>
      </c>
      <c r="N105" s="12">
        <v>43837</v>
      </c>
      <c r="O105" s="13">
        <v>0.42166666666666663</v>
      </c>
      <c r="P105" s="16">
        <v>43838.525312500002</v>
      </c>
      <c r="Q105" s="11" t="s">
        <v>37</v>
      </c>
      <c r="R105" s="17" t="s">
        <v>48</v>
      </c>
      <c r="S105" s="11" t="s">
        <v>39</v>
      </c>
      <c r="T105" s="17" t="s">
        <v>48</v>
      </c>
      <c r="U105" s="11" t="s">
        <v>37</v>
      </c>
      <c r="V105" s="17">
        <v>1.7245370399905369E-3</v>
      </c>
      <c r="W105" s="11" t="s">
        <v>37</v>
      </c>
      <c r="Y105" s="17" t="str">
        <f>TablaIncidentes[[#This Row],[Tiempo Total Gestión]]</f>
        <v>00:02</v>
      </c>
      <c r="Z105" s="11">
        <f t="shared" si="7"/>
        <v>0</v>
      </c>
      <c r="AA105" s="11">
        <f t="shared" si="8"/>
        <v>2</v>
      </c>
      <c r="AB105" s="11">
        <f>IF(TablaIncidentes[[#This Row],[Prioridad*]]="Baja",(Z105-24)*60+AA105,IF(TablaIncidentes[[#This Row],[Prioridad*]]="Media",(Z105-4)*60+AA105,IF(TablaIncidentes[[#This Row],[Prioridad*]]="Alta",(Z105-2)*60+AA105)))</f>
        <v>-118</v>
      </c>
      <c r="AD105" s="17" t="str">
        <f>TablaIncidentes[[#This Row],[Tiempo Creación (HH:mm)]]</f>
        <v>00:02</v>
      </c>
      <c r="AE105" s="11">
        <f t="shared" si="9"/>
        <v>0</v>
      </c>
      <c r="AF105" s="11">
        <f t="shared" si="10"/>
        <v>2</v>
      </c>
      <c r="AG105" s="11">
        <f>IF(TablaIncidentes[[#This Row],[Prioridad*]]="Baja",((AE105*60)+AF105)-30,IF(TablaIncidentes[[#This Row],[Prioridad*]]="Media",((AE105*60)+AF105)-15,IF(TablaIncidentes[[#This Row],[Prioridad*]]="Alta",((AE105*60)+AF105)-10)))</f>
        <v>-8</v>
      </c>
      <c r="AI105" s="17">
        <f>TablaIncidentes[[#This Row],[Tiempo Avance Incidente]]</f>
        <v>1.7245370399905369E-3</v>
      </c>
      <c r="AJ105" s="11">
        <f t="shared" si="11"/>
        <v>0</v>
      </c>
      <c r="AK105" s="11">
        <f t="shared" si="12"/>
        <v>2</v>
      </c>
      <c r="AL105">
        <f>IF(TablaIncidentes[[#This Row],[Prioridad*]]="Baja",((AJ105*60)+AK105)-720,IF(TablaIncidentes[[#This Row],[Prioridad*]]="Media",((AJ105*60)+AK105)-120,IF(TablaIncidentes[[#This Row],[Prioridad*]]="Alta",((AJ105*60)+AK105)-60)))</f>
        <v>-58</v>
      </c>
      <c r="AN105" t="str">
        <f t="shared" si="13"/>
        <v>viernes</v>
      </c>
    </row>
    <row r="106" spans="1:40" ht="15" customHeight="1" x14ac:dyDescent="0.25">
      <c r="A106" s="10" t="s">
        <v>300</v>
      </c>
      <c r="B106" t="s">
        <v>301</v>
      </c>
      <c r="C106" t="s">
        <v>32</v>
      </c>
      <c r="D106" s="11" t="s">
        <v>33</v>
      </c>
      <c r="E106" t="s">
        <v>34</v>
      </c>
      <c r="F106" t="s">
        <v>51</v>
      </c>
      <c r="G106" t="s">
        <v>75</v>
      </c>
      <c r="J106" s="12">
        <v>43833</v>
      </c>
      <c r="K106" s="13">
        <v>0.65149305555555559</v>
      </c>
      <c r="L106" s="14">
        <v>43833</v>
      </c>
      <c r="M106" s="15">
        <v>0.65241898148148147</v>
      </c>
      <c r="N106" s="12">
        <v>43833</v>
      </c>
      <c r="O106" s="13">
        <v>0.70803240740740747</v>
      </c>
      <c r="P106" s="16">
        <v>43834.769803240742</v>
      </c>
      <c r="Q106" s="11" t="s">
        <v>37</v>
      </c>
      <c r="R106" s="17" t="s">
        <v>40</v>
      </c>
      <c r="S106" s="11" t="s">
        <v>39</v>
      </c>
      <c r="T106" s="17" t="s">
        <v>40</v>
      </c>
      <c r="U106" s="11" t="s">
        <v>37</v>
      </c>
      <c r="V106" s="17">
        <v>1.2268518476048484E-3</v>
      </c>
      <c r="W106" s="11" t="s">
        <v>37</v>
      </c>
      <c r="Y106" s="17" t="str">
        <f>TablaIncidentes[[#This Row],[Tiempo Total Gestión]]</f>
        <v>00:01</v>
      </c>
      <c r="Z106" s="11">
        <f t="shared" si="7"/>
        <v>0</v>
      </c>
      <c r="AA106" s="11">
        <f t="shared" si="8"/>
        <v>1</v>
      </c>
      <c r="AB106" s="11">
        <f>IF(TablaIncidentes[[#This Row],[Prioridad*]]="Baja",(Z106-24)*60+AA106,IF(TablaIncidentes[[#This Row],[Prioridad*]]="Media",(Z106-4)*60+AA106,IF(TablaIncidentes[[#This Row],[Prioridad*]]="Alta",(Z106-2)*60+AA106)))</f>
        <v>-119</v>
      </c>
      <c r="AD106" s="17" t="str">
        <f>TablaIncidentes[[#This Row],[Tiempo Creación (HH:mm)]]</f>
        <v>00:01</v>
      </c>
      <c r="AE106" s="11">
        <f t="shared" si="9"/>
        <v>0</v>
      </c>
      <c r="AF106" s="11">
        <f t="shared" si="10"/>
        <v>1</v>
      </c>
      <c r="AG106" s="11">
        <f>IF(TablaIncidentes[[#This Row],[Prioridad*]]="Baja",((AE106*60)+AF106)-30,IF(TablaIncidentes[[#This Row],[Prioridad*]]="Media",((AE106*60)+AF106)-15,IF(TablaIncidentes[[#This Row],[Prioridad*]]="Alta",((AE106*60)+AF106)-10)))</f>
        <v>-9</v>
      </c>
      <c r="AI106" s="17">
        <f>TablaIncidentes[[#This Row],[Tiempo Avance Incidente]]</f>
        <v>1.2268518476048484E-3</v>
      </c>
      <c r="AJ106" s="11">
        <f t="shared" si="11"/>
        <v>0</v>
      </c>
      <c r="AK106" s="11">
        <f t="shared" si="12"/>
        <v>1</v>
      </c>
      <c r="AL106">
        <f>IF(TablaIncidentes[[#This Row],[Prioridad*]]="Baja",((AJ106*60)+AK106)-720,IF(TablaIncidentes[[#This Row],[Prioridad*]]="Media",((AJ106*60)+AK106)-120,IF(TablaIncidentes[[#This Row],[Prioridad*]]="Alta",((AJ106*60)+AK106)-60)))</f>
        <v>-59</v>
      </c>
      <c r="AN106" t="str">
        <f t="shared" si="13"/>
        <v>viernes</v>
      </c>
    </row>
    <row r="107" spans="1:40" ht="15" customHeight="1" x14ac:dyDescent="0.25">
      <c r="A107" s="10" t="s">
        <v>302</v>
      </c>
      <c r="B107" t="s">
        <v>303</v>
      </c>
      <c r="C107" t="s">
        <v>32</v>
      </c>
      <c r="D107" s="11" t="s">
        <v>33</v>
      </c>
      <c r="E107" t="s">
        <v>34</v>
      </c>
      <c r="F107" t="s">
        <v>51</v>
      </c>
      <c r="G107" t="s">
        <v>125</v>
      </c>
      <c r="J107" s="12">
        <v>43833</v>
      </c>
      <c r="K107" s="13">
        <v>0.66578703703703701</v>
      </c>
      <c r="L107" s="14">
        <v>43833</v>
      </c>
      <c r="M107" s="15">
        <v>0.66677083333333342</v>
      </c>
      <c r="N107" s="12">
        <v>43837</v>
      </c>
      <c r="O107" s="13">
        <v>0.42336805555555551</v>
      </c>
      <c r="P107" s="16">
        <v>43838.525312500002</v>
      </c>
      <c r="Q107" s="11" t="s">
        <v>37</v>
      </c>
      <c r="R107" s="17" t="s">
        <v>40</v>
      </c>
      <c r="S107" s="11" t="s">
        <v>39</v>
      </c>
      <c r="T107" s="17" t="s">
        <v>40</v>
      </c>
      <c r="U107" s="11" t="s">
        <v>37</v>
      </c>
      <c r="V107" s="17">
        <v>1.1342592551955022E-3</v>
      </c>
      <c r="W107" s="11" t="s">
        <v>37</v>
      </c>
      <c r="Y107" s="17" t="str">
        <f>TablaIncidentes[[#This Row],[Tiempo Total Gestión]]</f>
        <v>00:01</v>
      </c>
      <c r="Z107" s="11">
        <f t="shared" si="7"/>
        <v>0</v>
      </c>
      <c r="AA107" s="11">
        <f t="shared" si="8"/>
        <v>1</v>
      </c>
      <c r="AB107" s="11">
        <f>IF(TablaIncidentes[[#This Row],[Prioridad*]]="Baja",(Z107-24)*60+AA107,IF(TablaIncidentes[[#This Row],[Prioridad*]]="Media",(Z107-4)*60+AA107,IF(TablaIncidentes[[#This Row],[Prioridad*]]="Alta",(Z107-2)*60+AA107)))</f>
        <v>-119</v>
      </c>
      <c r="AD107" s="17" t="str">
        <f>TablaIncidentes[[#This Row],[Tiempo Creación (HH:mm)]]</f>
        <v>00:01</v>
      </c>
      <c r="AE107" s="11">
        <f t="shared" si="9"/>
        <v>0</v>
      </c>
      <c r="AF107" s="11">
        <f t="shared" si="10"/>
        <v>1</v>
      </c>
      <c r="AG107" s="11">
        <f>IF(TablaIncidentes[[#This Row],[Prioridad*]]="Baja",((AE107*60)+AF107)-30,IF(TablaIncidentes[[#This Row],[Prioridad*]]="Media",((AE107*60)+AF107)-15,IF(TablaIncidentes[[#This Row],[Prioridad*]]="Alta",((AE107*60)+AF107)-10)))</f>
        <v>-9</v>
      </c>
      <c r="AI107" s="17">
        <f>TablaIncidentes[[#This Row],[Tiempo Avance Incidente]]</f>
        <v>1.1342592551955022E-3</v>
      </c>
      <c r="AJ107" s="11">
        <f t="shared" si="11"/>
        <v>0</v>
      </c>
      <c r="AK107" s="11">
        <f t="shared" si="12"/>
        <v>1</v>
      </c>
      <c r="AL107">
        <f>IF(TablaIncidentes[[#This Row],[Prioridad*]]="Baja",((AJ107*60)+AK107)-720,IF(TablaIncidentes[[#This Row],[Prioridad*]]="Media",((AJ107*60)+AK107)-120,IF(TablaIncidentes[[#This Row],[Prioridad*]]="Alta",((AJ107*60)+AK107)-60)))</f>
        <v>-59</v>
      </c>
      <c r="AN107" t="str">
        <f t="shared" si="13"/>
        <v>viernes</v>
      </c>
    </row>
    <row r="108" spans="1:40" x14ac:dyDescent="0.25">
      <c r="A108" s="10" t="s">
        <v>304</v>
      </c>
      <c r="B108" t="s">
        <v>305</v>
      </c>
      <c r="C108" t="s">
        <v>32</v>
      </c>
      <c r="D108" s="11" t="s">
        <v>33</v>
      </c>
      <c r="E108" t="s">
        <v>34</v>
      </c>
      <c r="F108" t="s">
        <v>51</v>
      </c>
      <c r="G108" t="s">
        <v>125</v>
      </c>
      <c r="J108" s="12">
        <v>43833</v>
      </c>
      <c r="K108" s="13">
        <v>0.67112268518518514</v>
      </c>
      <c r="L108" s="14">
        <v>43833</v>
      </c>
      <c r="M108" s="15">
        <v>0.67218750000000005</v>
      </c>
      <c r="N108" s="12">
        <v>43837</v>
      </c>
      <c r="O108" s="13">
        <v>0.42481481481481481</v>
      </c>
      <c r="P108" s="16">
        <v>43838.525312500002</v>
      </c>
      <c r="Q108" s="11" t="s">
        <v>37</v>
      </c>
      <c r="R108" s="17" t="s">
        <v>40</v>
      </c>
      <c r="S108" s="11" t="s">
        <v>39</v>
      </c>
      <c r="T108" s="17" t="s">
        <v>40</v>
      </c>
      <c r="U108" s="11" t="s">
        <v>37</v>
      </c>
      <c r="V108" s="17">
        <v>1.1921296318178065E-3</v>
      </c>
      <c r="W108" s="11" t="s">
        <v>37</v>
      </c>
      <c r="Y108" s="17" t="str">
        <f>TablaIncidentes[[#This Row],[Tiempo Total Gestión]]</f>
        <v>00:01</v>
      </c>
      <c r="Z108" s="11">
        <f t="shared" si="7"/>
        <v>0</v>
      </c>
      <c r="AA108" s="11">
        <f t="shared" si="8"/>
        <v>1</v>
      </c>
      <c r="AB108" s="11">
        <f>IF(TablaIncidentes[[#This Row],[Prioridad*]]="Baja",(Z108-24)*60+AA108,IF(TablaIncidentes[[#This Row],[Prioridad*]]="Media",(Z108-4)*60+AA108,IF(TablaIncidentes[[#This Row],[Prioridad*]]="Alta",(Z108-2)*60+AA108)))</f>
        <v>-119</v>
      </c>
      <c r="AD108" s="17" t="str">
        <f>TablaIncidentes[[#This Row],[Tiempo Creación (HH:mm)]]</f>
        <v>00:01</v>
      </c>
      <c r="AE108" s="11">
        <f t="shared" si="9"/>
        <v>0</v>
      </c>
      <c r="AF108" s="11">
        <f t="shared" si="10"/>
        <v>1</v>
      </c>
      <c r="AG108" s="11">
        <f>IF(TablaIncidentes[[#This Row],[Prioridad*]]="Baja",((AE108*60)+AF108)-30,IF(TablaIncidentes[[#This Row],[Prioridad*]]="Media",((AE108*60)+AF108)-15,IF(TablaIncidentes[[#This Row],[Prioridad*]]="Alta",((AE108*60)+AF108)-10)))</f>
        <v>-9</v>
      </c>
      <c r="AI108" s="17">
        <f>TablaIncidentes[[#This Row],[Tiempo Avance Incidente]]</f>
        <v>1.1921296318178065E-3</v>
      </c>
      <c r="AJ108" s="11">
        <f t="shared" si="11"/>
        <v>0</v>
      </c>
      <c r="AK108" s="11">
        <f t="shared" si="12"/>
        <v>1</v>
      </c>
      <c r="AL108">
        <f>IF(TablaIncidentes[[#This Row],[Prioridad*]]="Baja",((AJ108*60)+AK108)-720,IF(TablaIncidentes[[#This Row],[Prioridad*]]="Media",((AJ108*60)+AK108)-120,IF(TablaIncidentes[[#This Row],[Prioridad*]]="Alta",((AJ108*60)+AK108)-60)))</f>
        <v>-59</v>
      </c>
      <c r="AN108" t="str">
        <f t="shared" si="13"/>
        <v>viernes</v>
      </c>
    </row>
    <row r="109" spans="1:40" ht="15" customHeight="1" x14ac:dyDescent="0.25">
      <c r="A109" s="10" t="s">
        <v>306</v>
      </c>
      <c r="B109" t="s">
        <v>266</v>
      </c>
      <c r="C109" t="s">
        <v>32</v>
      </c>
      <c r="D109" s="11" t="s">
        <v>33</v>
      </c>
      <c r="E109" t="s">
        <v>34</v>
      </c>
      <c r="F109" t="s">
        <v>51</v>
      </c>
      <c r="G109" t="s">
        <v>75</v>
      </c>
      <c r="J109" s="12">
        <v>43833</v>
      </c>
      <c r="K109" s="13">
        <v>0.67486111111111102</v>
      </c>
      <c r="L109" s="14">
        <v>43833</v>
      </c>
      <c r="M109" s="15">
        <v>0.67574074074074064</v>
      </c>
      <c r="N109" s="12">
        <v>43845</v>
      </c>
      <c r="O109" s="13">
        <v>0.36271990740740739</v>
      </c>
      <c r="P109" s="16">
        <v>43846.453263888892</v>
      </c>
      <c r="Q109" s="11" t="s">
        <v>37</v>
      </c>
      <c r="R109" s="17" t="s">
        <v>171</v>
      </c>
      <c r="S109" s="11" t="s">
        <v>39</v>
      </c>
      <c r="T109" s="17" t="s">
        <v>40</v>
      </c>
      <c r="U109" s="11" t="s">
        <v>37</v>
      </c>
      <c r="V109" s="17">
        <v>9.6064814715646207E-4</v>
      </c>
      <c r="W109" s="11" t="s">
        <v>37</v>
      </c>
      <c r="Y109" s="17" t="str">
        <f>TablaIncidentes[[#This Row],[Tiempo Total Gestión]]</f>
        <v>00:55</v>
      </c>
      <c r="Z109" s="11">
        <f t="shared" si="7"/>
        <v>0</v>
      </c>
      <c r="AA109" s="11">
        <f t="shared" si="8"/>
        <v>55</v>
      </c>
      <c r="AB109" s="11">
        <f>IF(TablaIncidentes[[#This Row],[Prioridad*]]="Baja",(Z109-24)*60+AA109,IF(TablaIncidentes[[#This Row],[Prioridad*]]="Media",(Z109-4)*60+AA109,IF(TablaIncidentes[[#This Row],[Prioridad*]]="Alta",(Z109-2)*60+AA109)))</f>
        <v>-65</v>
      </c>
      <c r="AD109" s="17" t="str">
        <f>TablaIncidentes[[#This Row],[Tiempo Creación (HH:mm)]]</f>
        <v>00:01</v>
      </c>
      <c r="AE109" s="11">
        <f t="shared" si="9"/>
        <v>0</v>
      </c>
      <c r="AF109" s="11">
        <f t="shared" si="10"/>
        <v>1</v>
      </c>
      <c r="AG109" s="11">
        <f>IF(TablaIncidentes[[#This Row],[Prioridad*]]="Baja",((AE109*60)+AF109)-30,IF(TablaIncidentes[[#This Row],[Prioridad*]]="Media",((AE109*60)+AF109)-15,IF(TablaIncidentes[[#This Row],[Prioridad*]]="Alta",((AE109*60)+AF109)-10)))</f>
        <v>-9</v>
      </c>
      <c r="AI109" s="17">
        <f>TablaIncidentes[[#This Row],[Tiempo Avance Incidente]]</f>
        <v>9.6064814715646207E-4</v>
      </c>
      <c r="AJ109" s="11">
        <f t="shared" si="11"/>
        <v>0</v>
      </c>
      <c r="AK109" s="11">
        <f t="shared" si="12"/>
        <v>1</v>
      </c>
      <c r="AL109">
        <f>IF(TablaIncidentes[[#This Row],[Prioridad*]]="Baja",((AJ109*60)+AK109)-720,IF(TablaIncidentes[[#This Row],[Prioridad*]]="Media",((AJ109*60)+AK109)-120,IF(TablaIncidentes[[#This Row],[Prioridad*]]="Alta",((AJ109*60)+AK109)-60)))</f>
        <v>-59</v>
      </c>
      <c r="AN109" t="str">
        <f t="shared" si="13"/>
        <v>viernes</v>
      </c>
    </row>
    <row r="110" spans="1:40" x14ac:dyDescent="0.25">
      <c r="A110" s="10" t="s">
        <v>307</v>
      </c>
      <c r="B110" t="s">
        <v>308</v>
      </c>
      <c r="C110" t="s">
        <v>32</v>
      </c>
      <c r="D110" s="11" t="s">
        <v>33</v>
      </c>
      <c r="E110" t="s">
        <v>34</v>
      </c>
      <c r="F110" t="s">
        <v>51</v>
      </c>
      <c r="G110" t="s">
        <v>52</v>
      </c>
      <c r="J110" s="12">
        <v>43833</v>
      </c>
      <c r="K110" s="13">
        <v>0.68035879629629636</v>
      </c>
      <c r="L110" s="14">
        <v>43833</v>
      </c>
      <c r="M110" s="15">
        <v>0.68115740740740749</v>
      </c>
      <c r="N110" s="12">
        <v>43837</v>
      </c>
      <c r="O110" s="13">
        <v>0.42440972222222223</v>
      </c>
      <c r="P110" s="16">
        <v>43838.525312500002</v>
      </c>
      <c r="Q110" s="11" t="s">
        <v>37</v>
      </c>
      <c r="R110" s="17" t="s">
        <v>40</v>
      </c>
      <c r="S110" s="11" t="s">
        <v>39</v>
      </c>
      <c r="T110" s="17" t="s">
        <v>40</v>
      </c>
      <c r="U110" s="11" t="s">
        <v>37</v>
      </c>
      <c r="V110" s="17">
        <v>8.6805556202307343E-4</v>
      </c>
      <c r="W110" s="11" t="s">
        <v>37</v>
      </c>
      <c r="Y110" s="17" t="str">
        <f>TablaIncidentes[[#This Row],[Tiempo Total Gestión]]</f>
        <v>00:01</v>
      </c>
      <c r="Z110" s="11">
        <f t="shared" si="7"/>
        <v>0</v>
      </c>
      <c r="AA110" s="11">
        <f t="shared" si="8"/>
        <v>1</v>
      </c>
      <c r="AB110" s="11">
        <f>IF(TablaIncidentes[[#This Row],[Prioridad*]]="Baja",(Z110-24)*60+AA110,IF(TablaIncidentes[[#This Row],[Prioridad*]]="Media",(Z110-4)*60+AA110,IF(TablaIncidentes[[#This Row],[Prioridad*]]="Alta",(Z110-2)*60+AA110)))</f>
        <v>-119</v>
      </c>
      <c r="AD110" s="17" t="str">
        <f>TablaIncidentes[[#This Row],[Tiempo Creación (HH:mm)]]</f>
        <v>00:01</v>
      </c>
      <c r="AE110" s="11">
        <f t="shared" si="9"/>
        <v>0</v>
      </c>
      <c r="AF110" s="11">
        <f t="shared" si="10"/>
        <v>1</v>
      </c>
      <c r="AG110" s="11">
        <f>IF(TablaIncidentes[[#This Row],[Prioridad*]]="Baja",((AE110*60)+AF110)-30,IF(TablaIncidentes[[#This Row],[Prioridad*]]="Media",((AE110*60)+AF110)-15,IF(TablaIncidentes[[#This Row],[Prioridad*]]="Alta",((AE110*60)+AF110)-10)))</f>
        <v>-9</v>
      </c>
      <c r="AI110" s="17">
        <f>TablaIncidentes[[#This Row],[Tiempo Avance Incidente]]</f>
        <v>8.6805556202307343E-4</v>
      </c>
      <c r="AJ110" s="11">
        <f t="shared" si="11"/>
        <v>0</v>
      </c>
      <c r="AK110" s="11">
        <f t="shared" si="12"/>
        <v>1</v>
      </c>
      <c r="AL110">
        <f>IF(TablaIncidentes[[#This Row],[Prioridad*]]="Baja",((AJ110*60)+AK110)-720,IF(TablaIncidentes[[#This Row],[Prioridad*]]="Media",((AJ110*60)+AK110)-120,IF(TablaIncidentes[[#This Row],[Prioridad*]]="Alta",((AJ110*60)+AK110)-60)))</f>
        <v>-59</v>
      </c>
      <c r="AN110" t="str">
        <f t="shared" si="13"/>
        <v>viernes</v>
      </c>
    </row>
    <row r="111" spans="1:40" ht="15" customHeight="1" x14ac:dyDescent="0.25">
      <c r="A111" s="10" t="s">
        <v>309</v>
      </c>
      <c r="B111" t="s">
        <v>310</v>
      </c>
      <c r="C111" t="s">
        <v>32</v>
      </c>
      <c r="D111" s="11" t="s">
        <v>33</v>
      </c>
      <c r="E111" t="s">
        <v>34</v>
      </c>
      <c r="F111" t="s">
        <v>35</v>
      </c>
      <c r="G111" t="s">
        <v>311</v>
      </c>
      <c r="J111" s="12">
        <v>43833</v>
      </c>
      <c r="K111" s="13">
        <v>0.58993055555555551</v>
      </c>
      <c r="L111" s="14">
        <v>43833</v>
      </c>
      <c r="M111" s="15">
        <v>0.59163194444444445</v>
      </c>
      <c r="N111" s="12">
        <v>43837</v>
      </c>
      <c r="O111" s="13">
        <v>0.72062500000000007</v>
      </c>
      <c r="P111" s="16">
        <v>43838.766574074078</v>
      </c>
      <c r="Q111" s="11" t="s">
        <v>37</v>
      </c>
      <c r="R111" s="17" t="s">
        <v>312</v>
      </c>
      <c r="S111" s="11" t="s">
        <v>59</v>
      </c>
      <c r="T111" s="17" t="s">
        <v>48</v>
      </c>
      <c r="U111" s="11" t="s">
        <v>37</v>
      </c>
      <c r="V111" s="17">
        <v>1.6898148096515797E-3</v>
      </c>
      <c r="W111" s="11" t="s">
        <v>37</v>
      </c>
      <c r="Y111" s="17" t="str">
        <f>TablaIncidentes[[#This Row],[Tiempo Total Gestión]]</f>
        <v>01:51</v>
      </c>
      <c r="Z111" s="11">
        <f t="shared" si="7"/>
        <v>1</v>
      </c>
      <c r="AA111" s="11">
        <f t="shared" si="8"/>
        <v>51</v>
      </c>
      <c r="AB111" s="11">
        <f>IF(TablaIncidentes[[#This Row],[Prioridad*]]="Baja",(Z111-24)*60+AA111,IF(TablaIncidentes[[#This Row],[Prioridad*]]="Media",(Z111-4)*60+AA111,IF(TablaIncidentes[[#This Row],[Prioridad*]]="Alta",(Z111-2)*60+AA111)))</f>
        <v>-9</v>
      </c>
      <c r="AD111" s="17" t="str">
        <f>TablaIncidentes[[#This Row],[Tiempo Creación (HH:mm)]]</f>
        <v>00:02</v>
      </c>
      <c r="AE111" s="11">
        <f t="shared" si="9"/>
        <v>0</v>
      </c>
      <c r="AF111" s="11">
        <f t="shared" si="10"/>
        <v>2</v>
      </c>
      <c r="AG111" s="11">
        <f>IF(TablaIncidentes[[#This Row],[Prioridad*]]="Baja",((AE111*60)+AF111)-30,IF(TablaIncidentes[[#This Row],[Prioridad*]]="Media",((AE111*60)+AF111)-15,IF(TablaIncidentes[[#This Row],[Prioridad*]]="Alta",((AE111*60)+AF111)-10)))</f>
        <v>-8</v>
      </c>
      <c r="AI111" s="17">
        <f>TablaIncidentes[[#This Row],[Tiempo Avance Incidente]]</f>
        <v>1.6898148096515797E-3</v>
      </c>
      <c r="AJ111" s="11">
        <f t="shared" si="11"/>
        <v>0</v>
      </c>
      <c r="AK111" s="11">
        <f t="shared" si="12"/>
        <v>2</v>
      </c>
      <c r="AL111">
        <f>IF(TablaIncidentes[[#This Row],[Prioridad*]]="Baja",((AJ111*60)+AK111)-720,IF(TablaIncidentes[[#This Row],[Prioridad*]]="Media",((AJ111*60)+AK111)-120,IF(TablaIncidentes[[#This Row],[Prioridad*]]="Alta",((AJ111*60)+AK111)-60)))</f>
        <v>-58</v>
      </c>
      <c r="AN111" t="str">
        <f t="shared" si="13"/>
        <v>viernes</v>
      </c>
    </row>
    <row r="112" spans="1:40" ht="15" customHeight="1" x14ac:dyDescent="0.25">
      <c r="A112" s="10" t="s">
        <v>313</v>
      </c>
      <c r="B112" t="s">
        <v>314</v>
      </c>
      <c r="C112" t="s">
        <v>32</v>
      </c>
      <c r="D112" s="11" t="s">
        <v>33</v>
      </c>
      <c r="E112" t="s">
        <v>34</v>
      </c>
      <c r="F112" t="s">
        <v>51</v>
      </c>
      <c r="G112" t="s">
        <v>125</v>
      </c>
      <c r="J112" s="12">
        <v>43833</v>
      </c>
      <c r="K112" s="13">
        <v>0.60982638888888896</v>
      </c>
      <c r="L112" s="14">
        <v>43833</v>
      </c>
      <c r="M112" s="15">
        <v>0.6113425925925926</v>
      </c>
      <c r="N112" s="12">
        <v>43837</v>
      </c>
      <c r="O112" s="13">
        <v>0.40171296296296299</v>
      </c>
      <c r="P112" s="16">
        <v>43838.420023148145</v>
      </c>
      <c r="Q112" s="11" t="s">
        <v>37</v>
      </c>
      <c r="R112" s="17" t="s">
        <v>48</v>
      </c>
      <c r="S112" s="11" t="s">
        <v>39</v>
      </c>
      <c r="T112" s="17" t="s">
        <v>48</v>
      </c>
      <c r="U112" s="11" t="s">
        <v>37</v>
      </c>
      <c r="V112" s="17">
        <v>1.5972222245181911E-3</v>
      </c>
      <c r="W112" s="11" t="s">
        <v>37</v>
      </c>
      <c r="Y112" s="17" t="str">
        <f>TablaIncidentes[[#This Row],[Tiempo Total Gestión]]</f>
        <v>00:02</v>
      </c>
      <c r="Z112" s="11">
        <f t="shared" si="7"/>
        <v>0</v>
      </c>
      <c r="AA112" s="11">
        <f t="shared" si="8"/>
        <v>2</v>
      </c>
      <c r="AB112" s="11">
        <f>IF(TablaIncidentes[[#This Row],[Prioridad*]]="Baja",(Z112-24)*60+AA112,IF(TablaIncidentes[[#This Row],[Prioridad*]]="Media",(Z112-4)*60+AA112,IF(TablaIncidentes[[#This Row],[Prioridad*]]="Alta",(Z112-2)*60+AA112)))</f>
        <v>-118</v>
      </c>
      <c r="AD112" s="17" t="str">
        <f>TablaIncidentes[[#This Row],[Tiempo Creación (HH:mm)]]</f>
        <v>00:02</v>
      </c>
      <c r="AE112" s="11">
        <f t="shared" si="9"/>
        <v>0</v>
      </c>
      <c r="AF112" s="11">
        <f t="shared" si="10"/>
        <v>2</v>
      </c>
      <c r="AG112" s="11">
        <f>IF(TablaIncidentes[[#This Row],[Prioridad*]]="Baja",((AE112*60)+AF112)-30,IF(TablaIncidentes[[#This Row],[Prioridad*]]="Media",((AE112*60)+AF112)-15,IF(TablaIncidentes[[#This Row],[Prioridad*]]="Alta",((AE112*60)+AF112)-10)))</f>
        <v>-8</v>
      </c>
      <c r="AI112" s="17">
        <f>TablaIncidentes[[#This Row],[Tiempo Avance Incidente]]</f>
        <v>1.5972222245181911E-3</v>
      </c>
      <c r="AJ112" s="11">
        <f t="shared" si="11"/>
        <v>0</v>
      </c>
      <c r="AK112" s="11">
        <f t="shared" si="12"/>
        <v>2</v>
      </c>
      <c r="AL112">
        <f>IF(TablaIncidentes[[#This Row],[Prioridad*]]="Baja",((AJ112*60)+AK112)-720,IF(TablaIncidentes[[#This Row],[Prioridad*]]="Media",((AJ112*60)+AK112)-120,IF(TablaIncidentes[[#This Row],[Prioridad*]]="Alta",((AJ112*60)+AK112)-60)))</f>
        <v>-58</v>
      </c>
      <c r="AN112" t="str">
        <f t="shared" si="13"/>
        <v>viernes</v>
      </c>
    </row>
    <row r="113" spans="1:40" ht="15" customHeight="1" x14ac:dyDescent="0.25">
      <c r="A113" s="10" t="s">
        <v>315</v>
      </c>
      <c r="B113" t="s">
        <v>316</v>
      </c>
      <c r="C113" t="s">
        <v>32</v>
      </c>
      <c r="D113" s="11" t="s">
        <v>33</v>
      </c>
      <c r="E113" t="s">
        <v>34</v>
      </c>
      <c r="F113" t="s">
        <v>51</v>
      </c>
      <c r="G113" t="s">
        <v>125</v>
      </c>
      <c r="J113" s="12">
        <v>43833</v>
      </c>
      <c r="K113" s="13">
        <v>0.6211458333333334</v>
      </c>
      <c r="L113" s="14">
        <v>43833</v>
      </c>
      <c r="M113" s="15">
        <v>0.62212962962962959</v>
      </c>
      <c r="N113" s="12">
        <v>43837</v>
      </c>
      <c r="O113" s="13">
        <v>0.40381944444444445</v>
      </c>
      <c r="P113" s="16">
        <v>43838.420023148145</v>
      </c>
      <c r="Q113" s="11" t="s">
        <v>37</v>
      </c>
      <c r="R113" s="17" t="s">
        <v>40</v>
      </c>
      <c r="S113" s="11" t="s">
        <v>39</v>
      </c>
      <c r="T113" s="17" t="s">
        <v>40</v>
      </c>
      <c r="U113" s="11" t="s">
        <v>37</v>
      </c>
      <c r="V113" s="17">
        <v>1.0532407395658083E-3</v>
      </c>
      <c r="W113" s="11" t="s">
        <v>37</v>
      </c>
      <c r="Y113" s="17" t="str">
        <f>TablaIncidentes[[#This Row],[Tiempo Total Gestión]]</f>
        <v>00:01</v>
      </c>
      <c r="Z113" s="11">
        <f t="shared" si="7"/>
        <v>0</v>
      </c>
      <c r="AA113" s="11">
        <f t="shared" si="8"/>
        <v>1</v>
      </c>
      <c r="AB113" s="11">
        <f>IF(TablaIncidentes[[#This Row],[Prioridad*]]="Baja",(Z113-24)*60+AA113,IF(TablaIncidentes[[#This Row],[Prioridad*]]="Media",(Z113-4)*60+AA113,IF(TablaIncidentes[[#This Row],[Prioridad*]]="Alta",(Z113-2)*60+AA113)))</f>
        <v>-119</v>
      </c>
      <c r="AD113" s="17" t="str">
        <f>TablaIncidentes[[#This Row],[Tiempo Creación (HH:mm)]]</f>
        <v>00:01</v>
      </c>
      <c r="AE113" s="11">
        <f t="shared" si="9"/>
        <v>0</v>
      </c>
      <c r="AF113" s="11">
        <f t="shared" si="10"/>
        <v>1</v>
      </c>
      <c r="AG113" s="11">
        <f>IF(TablaIncidentes[[#This Row],[Prioridad*]]="Baja",((AE113*60)+AF113)-30,IF(TablaIncidentes[[#This Row],[Prioridad*]]="Media",((AE113*60)+AF113)-15,IF(TablaIncidentes[[#This Row],[Prioridad*]]="Alta",((AE113*60)+AF113)-10)))</f>
        <v>-9</v>
      </c>
      <c r="AI113" s="17">
        <f>TablaIncidentes[[#This Row],[Tiempo Avance Incidente]]</f>
        <v>1.0532407395658083E-3</v>
      </c>
      <c r="AJ113" s="11">
        <f t="shared" si="11"/>
        <v>0</v>
      </c>
      <c r="AK113" s="11">
        <f t="shared" si="12"/>
        <v>1</v>
      </c>
      <c r="AL113">
        <f>IF(TablaIncidentes[[#This Row],[Prioridad*]]="Baja",((AJ113*60)+AK113)-720,IF(TablaIncidentes[[#This Row],[Prioridad*]]="Media",((AJ113*60)+AK113)-120,IF(TablaIncidentes[[#This Row],[Prioridad*]]="Alta",((AJ113*60)+AK113)-60)))</f>
        <v>-59</v>
      </c>
      <c r="AN113" t="str">
        <f t="shared" si="13"/>
        <v>viernes</v>
      </c>
    </row>
    <row r="114" spans="1:40" ht="15" customHeight="1" x14ac:dyDescent="0.25">
      <c r="A114" s="10" t="s">
        <v>317</v>
      </c>
      <c r="B114" t="s">
        <v>318</v>
      </c>
      <c r="C114" t="s">
        <v>161</v>
      </c>
      <c r="D114" s="11" t="s">
        <v>33</v>
      </c>
      <c r="E114" t="s">
        <v>34</v>
      </c>
      <c r="F114" t="s">
        <v>111</v>
      </c>
      <c r="G114" t="s">
        <v>319</v>
      </c>
      <c r="J114" s="12">
        <v>43833</v>
      </c>
      <c r="K114" s="13">
        <v>0.62630787037037039</v>
      </c>
      <c r="L114" s="14">
        <v>43833</v>
      </c>
      <c r="M114" s="15">
        <v>0.6274305555555556</v>
      </c>
      <c r="N114" s="12">
        <v>43833</v>
      </c>
      <c r="O114" s="13">
        <v>0.68334490740740739</v>
      </c>
      <c r="P114" s="16">
        <v>43834.769803240742</v>
      </c>
      <c r="Q114" s="11" t="s">
        <v>37</v>
      </c>
      <c r="R114" s="17" t="s">
        <v>126</v>
      </c>
      <c r="S114" s="11" t="s">
        <v>59</v>
      </c>
      <c r="T114" s="17" t="s">
        <v>40</v>
      </c>
      <c r="U114" s="11" t="s">
        <v>37</v>
      </c>
      <c r="V114" s="17">
        <v>1.0879629626288079E-3</v>
      </c>
      <c r="W114" s="11" t="s">
        <v>37</v>
      </c>
      <c r="Y114" s="17" t="str">
        <f>TablaIncidentes[[#This Row],[Tiempo Total Gestión]]</f>
        <v>00:34</v>
      </c>
      <c r="Z114" s="11">
        <f t="shared" si="7"/>
        <v>0</v>
      </c>
      <c r="AA114" s="11">
        <f t="shared" si="8"/>
        <v>34</v>
      </c>
      <c r="AB114" s="11">
        <f>IF(TablaIncidentes[[#This Row],[Prioridad*]]="Baja",(Z114-24)*60+AA114,IF(TablaIncidentes[[#This Row],[Prioridad*]]="Media",(Z114-4)*60+AA114,IF(TablaIncidentes[[#This Row],[Prioridad*]]="Alta",(Z114-2)*60+AA114)))</f>
        <v>-86</v>
      </c>
      <c r="AD114" s="17" t="str">
        <f>TablaIncidentes[[#This Row],[Tiempo Creación (HH:mm)]]</f>
        <v>00:01</v>
      </c>
      <c r="AE114" s="11">
        <f t="shared" si="9"/>
        <v>0</v>
      </c>
      <c r="AF114" s="11">
        <f t="shared" si="10"/>
        <v>1</v>
      </c>
      <c r="AG114" s="11">
        <f>IF(TablaIncidentes[[#This Row],[Prioridad*]]="Baja",((AE114*60)+AF114)-30,IF(TablaIncidentes[[#This Row],[Prioridad*]]="Media",((AE114*60)+AF114)-15,IF(TablaIncidentes[[#This Row],[Prioridad*]]="Alta",((AE114*60)+AF114)-10)))</f>
        <v>-9</v>
      </c>
      <c r="AI114" s="17">
        <f>TablaIncidentes[[#This Row],[Tiempo Avance Incidente]]</f>
        <v>1.0879629626288079E-3</v>
      </c>
      <c r="AJ114" s="11">
        <f t="shared" si="11"/>
        <v>0</v>
      </c>
      <c r="AK114" s="11">
        <f t="shared" si="12"/>
        <v>1</v>
      </c>
      <c r="AL114">
        <f>IF(TablaIncidentes[[#This Row],[Prioridad*]]="Baja",((AJ114*60)+AK114)-720,IF(TablaIncidentes[[#This Row],[Prioridad*]]="Media",((AJ114*60)+AK114)-120,IF(TablaIncidentes[[#This Row],[Prioridad*]]="Alta",((AJ114*60)+AK114)-60)))</f>
        <v>-59</v>
      </c>
      <c r="AN114" t="str">
        <f t="shared" si="13"/>
        <v>viernes</v>
      </c>
    </row>
    <row r="115" spans="1:40" ht="15" customHeight="1" x14ac:dyDescent="0.25">
      <c r="A115" s="10" t="s">
        <v>320</v>
      </c>
      <c r="B115" t="s">
        <v>321</v>
      </c>
      <c r="C115" t="s">
        <v>32</v>
      </c>
      <c r="D115" s="11" t="s">
        <v>33</v>
      </c>
      <c r="E115" t="s">
        <v>34</v>
      </c>
      <c r="F115" t="s">
        <v>51</v>
      </c>
      <c r="G115" t="s">
        <v>125</v>
      </c>
      <c r="J115" s="12">
        <v>43833</v>
      </c>
      <c r="K115" s="13">
        <v>0.63820601851851855</v>
      </c>
      <c r="L115" s="14">
        <v>43833</v>
      </c>
      <c r="M115" s="15">
        <v>0.63914351851851847</v>
      </c>
      <c r="N115" s="12">
        <v>43837</v>
      </c>
      <c r="O115" s="13">
        <v>0.41849537037037038</v>
      </c>
      <c r="P115" s="16">
        <v>43838.420023148145</v>
      </c>
      <c r="Q115" s="11" t="s">
        <v>37</v>
      </c>
      <c r="R115" s="17" t="s">
        <v>40</v>
      </c>
      <c r="S115" s="11" t="s">
        <v>39</v>
      </c>
      <c r="T115" s="17" t="s">
        <v>40</v>
      </c>
      <c r="U115" s="11" t="s">
        <v>37</v>
      </c>
      <c r="V115" s="17">
        <v>9.9537037021946162E-4</v>
      </c>
      <c r="W115" s="11" t="s">
        <v>37</v>
      </c>
      <c r="Y115" s="17" t="str">
        <f>TablaIncidentes[[#This Row],[Tiempo Total Gestión]]</f>
        <v>00:01</v>
      </c>
      <c r="Z115" s="11">
        <f t="shared" si="7"/>
        <v>0</v>
      </c>
      <c r="AA115" s="11">
        <f t="shared" si="8"/>
        <v>1</v>
      </c>
      <c r="AB115" s="11">
        <f>IF(TablaIncidentes[[#This Row],[Prioridad*]]="Baja",(Z115-24)*60+AA115,IF(TablaIncidentes[[#This Row],[Prioridad*]]="Media",(Z115-4)*60+AA115,IF(TablaIncidentes[[#This Row],[Prioridad*]]="Alta",(Z115-2)*60+AA115)))</f>
        <v>-119</v>
      </c>
      <c r="AD115" s="17" t="str">
        <f>TablaIncidentes[[#This Row],[Tiempo Creación (HH:mm)]]</f>
        <v>00:01</v>
      </c>
      <c r="AE115" s="11">
        <f t="shared" si="9"/>
        <v>0</v>
      </c>
      <c r="AF115" s="11">
        <f t="shared" si="10"/>
        <v>1</v>
      </c>
      <c r="AG115" s="11">
        <f>IF(TablaIncidentes[[#This Row],[Prioridad*]]="Baja",((AE115*60)+AF115)-30,IF(TablaIncidentes[[#This Row],[Prioridad*]]="Media",((AE115*60)+AF115)-15,IF(TablaIncidentes[[#This Row],[Prioridad*]]="Alta",((AE115*60)+AF115)-10)))</f>
        <v>-9</v>
      </c>
      <c r="AI115" s="17">
        <f>TablaIncidentes[[#This Row],[Tiempo Avance Incidente]]</f>
        <v>9.9537037021946162E-4</v>
      </c>
      <c r="AJ115" s="11">
        <f t="shared" si="11"/>
        <v>0</v>
      </c>
      <c r="AK115" s="11">
        <f t="shared" si="12"/>
        <v>1</v>
      </c>
      <c r="AL115">
        <f>IF(TablaIncidentes[[#This Row],[Prioridad*]]="Baja",((AJ115*60)+AK115)-720,IF(TablaIncidentes[[#This Row],[Prioridad*]]="Media",((AJ115*60)+AK115)-120,IF(TablaIncidentes[[#This Row],[Prioridad*]]="Alta",((AJ115*60)+AK115)-60)))</f>
        <v>-59</v>
      </c>
      <c r="AN115" t="str">
        <f t="shared" si="13"/>
        <v>viernes</v>
      </c>
    </row>
    <row r="116" spans="1:40" ht="15" customHeight="1" x14ac:dyDescent="0.25">
      <c r="A116" s="10" t="s">
        <v>322</v>
      </c>
      <c r="B116" t="s">
        <v>209</v>
      </c>
      <c r="C116" t="s">
        <v>32</v>
      </c>
      <c r="D116" s="11" t="s">
        <v>33</v>
      </c>
      <c r="E116" t="s">
        <v>34</v>
      </c>
      <c r="F116" t="s">
        <v>51</v>
      </c>
      <c r="G116" t="s">
        <v>125</v>
      </c>
      <c r="J116" s="12">
        <v>43833</v>
      </c>
      <c r="K116" s="13">
        <v>0.62924768518518526</v>
      </c>
      <c r="L116" s="14">
        <v>43833</v>
      </c>
      <c r="M116" s="15">
        <v>0.63065972222222222</v>
      </c>
      <c r="N116" s="12">
        <v>43837</v>
      </c>
      <c r="O116" s="13">
        <v>0.40531249999999996</v>
      </c>
      <c r="P116" s="16">
        <v>43838.420023148145</v>
      </c>
      <c r="Q116" s="11" t="s">
        <v>37</v>
      </c>
      <c r="R116" s="17" t="s">
        <v>48</v>
      </c>
      <c r="S116" s="11" t="s">
        <v>39</v>
      </c>
      <c r="T116" s="17" t="s">
        <v>48</v>
      </c>
      <c r="U116" s="11" t="s">
        <v>37</v>
      </c>
      <c r="V116" s="17">
        <v>1.9560185173759237E-3</v>
      </c>
      <c r="W116" s="11" t="s">
        <v>37</v>
      </c>
      <c r="Y116" s="17" t="str">
        <f>TablaIncidentes[[#This Row],[Tiempo Total Gestión]]</f>
        <v>00:02</v>
      </c>
      <c r="Z116" s="11">
        <f t="shared" si="7"/>
        <v>0</v>
      </c>
      <c r="AA116" s="11">
        <f t="shared" si="8"/>
        <v>2</v>
      </c>
      <c r="AB116" s="11">
        <f>IF(TablaIncidentes[[#This Row],[Prioridad*]]="Baja",(Z116-24)*60+AA116,IF(TablaIncidentes[[#This Row],[Prioridad*]]="Media",(Z116-4)*60+AA116,IF(TablaIncidentes[[#This Row],[Prioridad*]]="Alta",(Z116-2)*60+AA116)))</f>
        <v>-118</v>
      </c>
      <c r="AD116" s="17" t="str">
        <f>TablaIncidentes[[#This Row],[Tiempo Creación (HH:mm)]]</f>
        <v>00:02</v>
      </c>
      <c r="AE116" s="11">
        <f t="shared" si="9"/>
        <v>0</v>
      </c>
      <c r="AF116" s="11">
        <f t="shared" si="10"/>
        <v>2</v>
      </c>
      <c r="AG116" s="11">
        <f>IF(TablaIncidentes[[#This Row],[Prioridad*]]="Baja",((AE116*60)+AF116)-30,IF(TablaIncidentes[[#This Row],[Prioridad*]]="Media",((AE116*60)+AF116)-15,IF(TablaIncidentes[[#This Row],[Prioridad*]]="Alta",((AE116*60)+AF116)-10)))</f>
        <v>-8</v>
      </c>
      <c r="AI116" s="17">
        <f>TablaIncidentes[[#This Row],[Tiempo Avance Incidente]]</f>
        <v>1.9560185173759237E-3</v>
      </c>
      <c r="AJ116" s="11">
        <f t="shared" si="11"/>
        <v>0</v>
      </c>
      <c r="AK116" s="11">
        <f t="shared" si="12"/>
        <v>2</v>
      </c>
      <c r="AL116">
        <f>IF(TablaIncidentes[[#This Row],[Prioridad*]]="Baja",((AJ116*60)+AK116)-720,IF(TablaIncidentes[[#This Row],[Prioridad*]]="Media",((AJ116*60)+AK116)-120,IF(TablaIncidentes[[#This Row],[Prioridad*]]="Alta",((AJ116*60)+AK116)-60)))</f>
        <v>-58</v>
      </c>
      <c r="AN116" t="str">
        <f t="shared" si="13"/>
        <v>viernes</v>
      </c>
    </row>
    <row r="117" spans="1:40" ht="15" customHeight="1" x14ac:dyDescent="0.25">
      <c r="A117" s="10" t="s">
        <v>323</v>
      </c>
      <c r="B117" t="s">
        <v>324</v>
      </c>
      <c r="C117" t="s">
        <v>32</v>
      </c>
      <c r="D117" s="11" t="s">
        <v>33</v>
      </c>
      <c r="E117" t="s">
        <v>34</v>
      </c>
      <c r="F117" t="s">
        <v>35</v>
      </c>
      <c r="G117" t="s">
        <v>36</v>
      </c>
      <c r="J117" s="12">
        <v>43837</v>
      </c>
      <c r="K117" s="13">
        <v>0.34550925925925924</v>
      </c>
      <c r="L117" s="14">
        <v>43837</v>
      </c>
      <c r="M117" s="15">
        <v>0.34653935185185186</v>
      </c>
      <c r="N117" s="12">
        <v>43838</v>
      </c>
      <c r="O117" s="13">
        <v>0.3472453703703704</v>
      </c>
      <c r="P117" s="16">
        <v>43839.448923611111</v>
      </c>
      <c r="Q117" s="11" t="s">
        <v>37</v>
      </c>
      <c r="R117" s="17" t="s">
        <v>40</v>
      </c>
      <c r="S117" s="11" t="s">
        <v>39</v>
      </c>
      <c r="T117" s="17" t="s">
        <v>40</v>
      </c>
      <c r="U117" s="11" t="s">
        <v>37</v>
      </c>
      <c r="V117" s="17">
        <v>4.7106481506489217E-3</v>
      </c>
      <c r="W117" s="11" t="s">
        <v>37</v>
      </c>
      <c r="Y117" s="17" t="str">
        <f>TablaIncidentes[[#This Row],[Tiempo Total Gestión]]</f>
        <v>00:01</v>
      </c>
      <c r="Z117" s="11">
        <f t="shared" si="7"/>
        <v>0</v>
      </c>
      <c r="AA117" s="11">
        <f t="shared" si="8"/>
        <v>1</v>
      </c>
      <c r="AB117" s="11">
        <f>IF(TablaIncidentes[[#This Row],[Prioridad*]]="Baja",(Z117-24)*60+AA117,IF(TablaIncidentes[[#This Row],[Prioridad*]]="Media",(Z117-4)*60+AA117,IF(TablaIncidentes[[#This Row],[Prioridad*]]="Alta",(Z117-2)*60+AA117)))</f>
        <v>-119</v>
      </c>
      <c r="AD117" s="17" t="str">
        <f>TablaIncidentes[[#This Row],[Tiempo Creación (HH:mm)]]</f>
        <v>00:01</v>
      </c>
      <c r="AE117" s="11">
        <f t="shared" si="9"/>
        <v>0</v>
      </c>
      <c r="AF117" s="11">
        <f t="shared" si="10"/>
        <v>1</v>
      </c>
      <c r="AG117" s="11">
        <f>IF(TablaIncidentes[[#This Row],[Prioridad*]]="Baja",((AE117*60)+AF117)-30,IF(TablaIncidentes[[#This Row],[Prioridad*]]="Media",((AE117*60)+AF117)-15,IF(TablaIncidentes[[#This Row],[Prioridad*]]="Alta",((AE117*60)+AF117)-10)))</f>
        <v>-9</v>
      </c>
      <c r="AI117" s="17">
        <f>TablaIncidentes[[#This Row],[Tiempo Avance Incidente]]</f>
        <v>4.7106481506489217E-3</v>
      </c>
      <c r="AJ117" s="11">
        <f t="shared" si="11"/>
        <v>0</v>
      </c>
      <c r="AK117" s="11">
        <f t="shared" si="12"/>
        <v>6</v>
      </c>
      <c r="AL117">
        <f>IF(TablaIncidentes[[#This Row],[Prioridad*]]="Baja",((AJ117*60)+AK117)-720,IF(TablaIncidentes[[#This Row],[Prioridad*]]="Media",((AJ117*60)+AK117)-120,IF(TablaIncidentes[[#This Row],[Prioridad*]]="Alta",((AJ117*60)+AK117)-60)))</f>
        <v>-54</v>
      </c>
      <c r="AN117" t="str">
        <f t="shared" si="13"/>
        <v>martes</v>
      </c>
    </row>
    <row r="118" spans="1:40" ht="15" customHeight="1" x14ac:dyDescent="0.25">
      <c r="A118" s="10" t="s">
        <v>325</v>
      </c>
      <c r="B118" t="s">
        <v>326</v>
      </c>
      <c r="C118" t="s">
        <v>32</v>
      </c>
      <c r="D118" s="11" t="s">
        <v>33</v>
      </c>
      <c r="E118" t="s">
        <v>34</v>
      </c>
      <c r="F118" t="s">
        <v>35</v>
      </c>
      <c r="G118" t="s">
        <v>36</v>
      </c>
      <c r="J118" s="12">
        <v>43837</v>
      </c>
      <c r="K118" s="13">
        <v>0.36663194444444441</v>
      </c>
      <c r="L118" s="14">
        <v>43837</v>
      </c>
      <c r="M118" s="15">
        <v>0.36768518518518517</v>
      </c>
      <c r="N118" s="12">
        <v>43839</v>
      </c>
      <c r="O118" s="13">
        <v>0.61575231481481485</v>
      </c>
      <c r="P118" s="16">
        <v>43840.681504629632</v>
      </c>
      <c r="Q118" s="11" t="s">
        <v>37</v>
      </c>
      <c r="R118" s="17" t="s">
        <v>327</v>
      </c>
      <c r="S118" s="11" t="s">
        <v>39</v>
      </c>
      <c r="T118" s="17" t="s">
        <v>40</v>
      </c>
      <c r="U118" s="11" t="s">
        <v>37</v>
      </c>
      <c r="V118" s="17">
        <v>1.157407408754807E-3</v>
      </c>
      <c r="W118" s="11" t="s">
        <v>37</v>
      </c>
      <c r="Y118" s="17" t="str">
        <f>TablaIncidentes[[#This Row],[Tiempo Total Gestión]]</f>
        <v>00:04</v>
      </c>
      <c r="Z118" s="11">
        <f t="shared" si="7"/>
        <v>0</v>
      </c>
      <c r="AA118" s="11">
        <f t="shared" si="8"/>
        <v>4</v>
      </c>
      <c r="AB118" s="11">
        <f>IF(TablaIncidentes[[#This Row],[Prioridad*]]="Baja",(Z118-24)*60+AA118,IF(TablaIncidentes[[#This Row],[Prioridad*]]="Media",(Z118-4)*60+AA118,IF(TablaIncidentes[[#This Row],[Prioridad*]]="Alta",(Z118-2)*60+AA118)))</f>
        <v>-116</v>
      </c>
      <c r="AD118" s="17" t="str">
        <f>TablaIncidentes[[#This Row],[Tiempo Creación (HH:mm)]]</f>
        <v>00:01</v>
      </c>
      <c r="AE118" s="11">
        <f t="shared" si="9"/>
        <v>0</v>
      </c>
      <c r="AF118" s="11">
        <f t="shared" si="10"/>
        <v>1</v>
      </c>
      <c r="AG118" s="11">
        <f>IF(TablaIncidentes[[#This Row],[Prioridad*]]="Baja",((AE118*60)+AF118)-30,IF(TablaIncidentes[[#This Row],[Prioridad*]]="Media",((AE118*60)+AF118)-15,IF(TablaIncidentes[[#This Row],[Prioridad*]]="Alta",((AE118*60)+AF118)-10)))</f>
        <v>-9</v>
      </c>
      <c r="AI118" s="17">
        <f>TablaIncidentes[[#This Row],[Tiempo Avance Incidente]]</f>
        <v>1.157407408754807E-3</v>
      </c>
      <c r="AJ118" s="11">
        <f t="shared" si="11"/>
        <v>0</v>
      </c>
      <c r="AK118" s="11">
        <f t="shared" si="12"/>
        <v>1</v>
      </c>
      <c r="AL118">
        <f>IF(TablaIncidentes[[#This Row],[Prioridad*]]="Baja",((AJ118*60)+AK118)-720,IF(TablaIncidentes[[#This Row],[Prioridad*]]="Media",((AJ118*60)+AK118)-120,IF(TablaIncidentes[[#This Row],[Prioridad*]]="Alta",((AJ118*60)+AK118)-60)))</f>
        <v>-59</v>
      </c>
      <c r="AN118" t="str">
        <f t="shared" si="13"/>
        <v>martes</v>
      </c>
    </row>
    <row r="119" spans="1:40" ht="15" customHeight="1" x14ac:dyDescent="0.25">
      <c r="A119" s="10" t="s">
        <v>328</v>
      </c>
      <c r="B119" t="s">
        <v>329</v>
      </c>
      <c r="C119" t="s">
        <v>123</v>
      </c>
      <c r="D119" s="11" t="s">
        <v>33</v>
      </c>
      <c r="E119" t="s">
        <v>34</v>
      </c>
      <c r="F119" t="s">
        <v>111</v>
      </c>
      <c r="G119" t="s">
        <v>279</v>
      </c>
      <c r="J119" s="12">
        <v>43837</v>
      </c>
      <c r="K119" s="13">
        <v>0.35598379629629634</v>
      </c>
      <c r="L119" s="14">
        <v>43837</v>
      </c>
      <c r="M119" s="15">
        <v>0.36885416666666665</v>
      </c>
      <c r="N119" s="12">
        <v>43837</v>
      </c>
      <c r="O119" s="13">
        <v>0.37524305555555554</v>
      </c>
      <c r="P119" s="16">
        <v>43838.420023148145</v>
      </c>
      <c r="Q119" s="11" t="s">
        <v>37</v>
      </c>
      <c r="R119" s="17" t="s">
        <v>330</v>
      </c>
      <c r="S119" s="11" t="s">
        <v>59</v>
      </c>
      <c r="T119" s="17" t="s">
        <v>55</v>
      </c>
      <c r="U119" s="11" t="s">
        <v>101</v>
      </c>
      <c r="V119" s="17">
        <v>1.3067129628325347E-2</v>
      </c>
      <c r="W119" s="11" t="s">
        <v>37</v>
      </c>
      <c r="Y119" s="17" t="str">
        <f>TablaIncidentes[[#This Row],[Tiempo Total Gestión]]</f>
        <v>00:27</v>
      </c>
      <c r="Z119" s="11">
        <f t="shared" si="7"/>
        <v>0</v>
      </c>
      <c r="AA119" s="11">
        <f t="shared" si="8"/>
        <v>27</v>
      </c>
      <c r="AB119" s="11">
        <f>IF(TablaIncidentes[[#This Row],[Prioridad*]]="Baja",(Z119-24)*60+AA119,IF(TablaIncidentes[[#This Row],[Prioridad*]]="Media",(Z119-4)*60+AA119,IF(TablaIncidentes[[#This Row],[Prioridad*]]="Alta",(Z119-2)*60+AA119)))</f>
        <v>-93</v>
      </c>
      <c r="AD119" s="17" t="str">
        <f>TablaIncidentes[[#This Row],[Tiempo Creación (HH:mm)]]</f>
        <v>00:18</v>
      </c>
      <c r="AE119" s="11">
        <f t="shared" si="9"/>
        <v>0</v>
      </c>
      <c r="AF119" s="11">
        <f t="shared" si="10"/>
        <v>18</v>
      </c>
      <c r="AG119" s="11">
        <f>IF(TablaIncidentes[[#This Row],[Prioridad*]]="Baja",((AE119*60)+AF119)-30,IF(TablaIncidentes[[#This Row],[Prioridad*]]="Media",((AE119*60)+AF119)-15,IF(TablaIncidentes[[#This Row],[Prioridad*]]="Alta",((AE119*60)+AF119)-10)))</f>
        <v>8</v>
      </c>
      <c r="AI119" s="17">
        <f>TablaIncidentes[[#This Row],[Tiempo Avance Incidente]]</f>
        <v>1.3067129628325347E-2</v>
      </c>
      <c r="AJ119" s="11">
        <f t="shared" si="11"/>
        <v>0</v>
      </c>
      <c r="AK119" s="11">
        <f t="shared" si="12"/>
        <v>18</v>
      </c>
      <c r="AL119">
        <f>IF(TablaIncidentes[[#This Row],[Prioridad*]]="Baja",((AJ119*60)+AK119)-720,IF(TablaIncidentes[[#This Row],[Prioridad*]]="Media",((AJ119*60)+AK119)-120,IF(TablaIncidentes[[#This Row],[Prioridad*]]="Alta",((AJ119*60)+AK119)-60)))</f>
        <v>-42</v>
      </c>
      <c r="AN119" t="str">
        <f t="shared" si="13"/>
        <v>martes</v>
      </c>
    </row>
    <row r="120" spans="1:40" ht="15" customHeight="1" x14ac:dyDescent="0.25">
      <c r="A120" s="10" t="s">
        <v>331</v>
      </c>
      <c r="B120" t="s">
        <v>332</v>
      </c>
      <c r="C120" t="s">
        <v>161</v>
      </c>
      <c r="D120" s="11" t="s">
        <v>150</v>
      </c>
      <c r="E120" t="s">
        <v>34</v>
      </c>
      <c r="F120" t="s">
        <v>111</v>
      </c>
      <c r="G120" t="s">
        <v>319</v>
      </c>
      <c r="J120" s="12">
        <v>43837</v>
      </c>
      <c r="K120" s="13">
        <v>0.35496527777777781</v>
      </c>
      <c r="L120" s="14">
        <v>43837</v>
      </c>
      <c r="M120" s="15">
        <v>0.35666666666666669</v>
      </c>
      <c r="N120" s="12">
        <v>43837</v>
      </c>
      <c r="O120" s="13">
        <v>0.61378472222222225</v>
      </c>
      <c r="P120" s="16">
        <v>43838.666666666664</v>
      </c>
      <c r="Q120" s="11" t="s">
        <v>37</v>
      </c>
      <c r="R120" s="17" t="s">
        <v>333</v>
      </c>
      <c r="S120" s="11" t="s">
        <v>91</v>
      </c>
      <c r="T120" s="17" t="s">
        <v>48</v>
      </c>
      <c r="U120" s="11" t="s">
        <v>37</v>
      </c>
      <c r="V120" s="17">
        <v>1.6898148096515797E-3</v>
      </c>
      <c r="W120" s="11" t="s">
        <v>37</v>
      </c>
      <c r="Y120" s="17" t="str">
        <f>TablaIncidentes[[#This Row],[Tiempo Total Gestión]]</f>
        <v>06:12</v>
      </c>
      <c r="Z120" s="11">
        <f t="shared" si="7"/>
        <v>6</v>
      </c>
      <c r="AA120" s="11">
        <f t="shared" si="8"/>
        <v>12</v>
      </c>
      <c r="AB120" s="11">
        <f>IF(TablaIncidentes[[#This Row],[Prioridad*]]="Baja",(Z120-24)*60+AA120,IF(TablaIncidentes[[#This Row],[Prioridad*]]="Media",(Z120-4)*60+AA120,IF(TablaIncidentes[[#This Row],[Prioridad*]]="Alta",(Z120-2)*60+AA120)))</f>
        <v>-1068</v>
      </c>
      <c r="AD120" s="17" t="str">
        <f>TablaIncidentes[[#This Row],[Tiempo Creación (HH:mm)]]</f>
        <v>00:02</v>
      </c>
      <c r="AE120" s="11">
        <f t="shared" si="9"/>
        <v>0</v>
      </c>
      <c r="AF120" s="11">
        <f t="shared" si="10"/>
        <v>2</v>
      </c>
      <c r="AG120" s="11">
        <f>IF(TablaIncidentes[[#This Row],[Prioridad*]]="Baja",((AE120*60)+AF120)-30,IF(TablaIncidentes[[#This Row],[Prioridad*]]="Media",((AE120*60)+AF120)-15,IF(TablaIncidentes[[#This Row],[Prioridad*]]="Alta",((AE120*60)+AF120)-10)))</f>
        <v>-28</v>
      </c>
      <c r="AI120" s="17">
        <f>TablaIncidentes[[#This Row],[Tiempo Avance Incidente]]</f>
        <v>1.6898148096515797E-3</v>
      </c>
      <c r="AJ120" s="11">
        <f t="shared" si="11"/>
        <v>0</v>
      </c>
      <c r="AK120" s="11">
        <f t="shared" si="12"/>
        <v>2</v>
      </c>
      <c r="AL120">
        <f>IF(TablaIncidentes[[#This Row],[Prioridad*]]="Baja",((AJ120*60)+AK120)-720,IF(TablaIncidentes[[#This Row],[Prioridad*]]="Media",((AJ120*60)+AK120)-120,IF(TablaIncidentes[[#This Row],[Prioridad*]]="Alta",((AJ120*60)+AK120)-60)))</f>
        <v>-718</v>
      </c>
      <c r="AN120" t="str">
        <f t="shared" si="13"/>
        <v>martes</v>
      </c>
    </row>
    <row r="121" spans="1:40" x14ac:dyDescent="0.25">
      <c r="A121" s="10" t="s">
        <v>334</v>
      </c>
      <c r="B121" t="s">
        <v>335</v>
      </c>
      <c r="C121" t="s">
        <v>32</v>
      </c>
      <c r="D121" s="11" t="s">
        <v>33</v>
      </c>
      <c r="E121" t="s">
        <v>34</v>
      </c>
      <c r="F121" t="s">
        <v>51</v>
      </c>
      <c r="G121" t="s">
        <v>75</v>
      </c>
      <c r="J121" s="12">
        <v>43837</v>
      </c>
      <c r="K121" s="13">
        <v>0.36820601851851853</v>
      </c>
      <c r="L121" s="14">
        <v>43837</v>
      </c>
      <c r="M121" s="15">
        <v>0.37230324074074073</v>
      </c>
      <c r="N121" s="12">
        <v>43837</v>
      </c>
      <c r="O121" s="13">
        <v>0.38097222222222221</v>
      </c>
      <c r="P121" s="16">
        <v>43838.420023148145</v>
      </c>
      <c r="Q121" s="11" t="s">
        <v>37</v>
      </c>
      <c r="R121" s="17" t="s">
        <v>336</v>
      </c>
      <c r="S121" s="11" t="s">
        <v>39</v>
      </c>
      <c r="T121" s="17" t="s">
        <v>69</v>
      </c>
      <c r="U121" s="11" t="s">
        <v>37</v>
      </c>
      <c r="V121" s="17">
        <v>6.8749999991268851E-3</v>
      </c>
      <c r="W121" s="11" t="s">
        <v>37</v>
      </c>
      <c r="Y121" s="17" t="str">
        <f>TablaIncidentes[[#This Row],[Tiempo Total Gestión]]</f>
        <v>00:10</v>
      </c>
      <c r="Z121" s="11">
        <f t="shared" si="7"/>
        <v>0</v>
      </c>
      <c r="AA121" s="11">
        <f t="shared" si="8"/>
        <v>10</v>
      </c>
      <c r="AB121" s="11">
        <f>IF(TablaIncidentes[[#This Row],[Prioridad*]]="Baja",(Z121-24)*60+AA121,IF(TablaIncidentes[[#This Row],[Prioridad*]]="Media",(Z121-4)*60+AA121,IF(TablaIncidentes[[#This Row],[Prioridad*]]="Alta",(Z121-2)*60+AA121)))</f>
        <v>-110</v>
      </c>
      <c r="AD121" s="17" t="str">
        <f>TablaIncidentes[[#This Row],[Tiempo Creación (HH:mm)]]</f>
        <v>00:05</v>
      </c>
      <c r="AE121" s="11">
        <f t="shared" si="9"/>
        <v>0</v>
      </c>
      <c r="AF121" s="11">
        <f t="shared" si="10"/>
        <v>5</v>
      </c>
      <c r="AG121" s="11">
        <f>IF(TablaIncidentes[[#This Row],[Prioridad*]]="Baja",((AE121*60)+AF121)-30,IF(TablaIncidentes[[#This Row],[Prioridad*]]="Media",((AE121*60)+AF121)-15,IF(TablaIncidentes[[#This Row],[Prioridad*]]="Alta",((AE121*60)+AF121)-10)))</f>
        <v>-5</v>
      </c>
      <c r="AI121" s="17">
        <f>TablaIncidentes[[#This Row],[Tiempo Avance Incidente]]</f>
        <v>6.8749999991268851E-3</v>
      </c>
      <c r="AJ121" s="11">
        <f t="shared" si="11"/>
        <v>0</v>
      </c>
      <c r="AK121" s="11">
        <f t="shared" si="12"/>
        <v>9</v>
      </c>
      <c r="AL121">
        <f>IF(TablaIncidentes[[#This Row],[Prioridad*]]="Baja",((AJ121*60)+AK121)-720,IF(TablaIncidentes[[#This Row],[Prioridad*]]="Media",((AJ121*60)+AK121)-120,IF(TablaIncidentes[[#This Row],[Prioridad*]]="Alta",((AJ121*60)+AK121)-60)))</f>
        <v>-51</v>
      </c>
      <c r="AN121" t="str">
        <f t="shared" si="13"/>
        <v>martes</v>
      </c>
    </row>
    <row r="122" spans="1:40" ht="15" customHeight="1" x14ac:dyDescent="0.25">
      <c r="A122" s="10" t="s">
        <v>337</v>
      </c>
      <c r="B122" t="s">
        <v>338</v>
      </c>
      <c r="C122" t="s">
        <v>32</v>
      </c>
      <c r="D122" s="11" t="s">
        <v>33</v>
      </c>
      <c r="E122" t="s">
        <v>34</v>
      </c>
      <c r="F122" t="s">
        <v>51</v>
      </c>
      <c r="G122" t="s">
        <v>75</v>
      </c>
      <c r="J122" s="12">
        <v>43837</v>
      </c>
      <c r="K122" s="13">
        <v>0.33915509259259258</v>
      </c>
      <c r="L122" s="14">
        <v>43837</v>
      </c>
      <c r="M122" s="15">
        <v>0.34053240740740742</v>
      </c>
      <c r="N122" s="12">
        <v>43837</v>
      </c>
      <c r="O122" s="13">
        <v>0.36319444444444443</v>
      </c>
      <c r="P122" s="16">
        <v>43838.420023148145</v>
      </c>
      <c r="Q122" s="11" t="s">
        <v>37</v>
      </c>
      <c r="R122" s="17" t="s">
        <v>40</v>
      </c>
      <c r="S122" s="11" t="s">
        <v>39</v>
      </c>
      <c r="T122" s="17" t="s">
        <v>40</v>
      </c>
      <c r="U122" s="11" t="s">
        <v>37</v>
      </c>
      <c r="V122" s="17">
        <v>1.4699074017698877E-3</v>
      </c>
      <c r="W122" s="11" t="s">
        <v>37</v>
      </c>
      <c r="Y122" s="17" t="str">
        <f>TablaIncidentes[[#This Row],[Tiempo Total Gestión]]</f>
        <v>00:01</v>
      </c>
      <c r="Z122" s="11">
        <f t="shared" si="7"/>
        <v>0</v>
      </c>
      <c r="AA122" s="11">
        <f t="shared" si="8"/>
        <v>1</v>
      </c>
      <c r="AB122" s="11">
        <f>IF(TablaIncidentes[[#This Row],[Prioridad*]]="Baja",(Z122-24)*60+AA122,IF(TablaIncidentes[[#This Row],[Prioridad*]]="Media",(Z122-4)*60+AA122,IF(TablaIncidentes[[#This Row],[Prioridad*]]="Alta",(Z122-2)*60+AA122)))</f>
        <v>-119</v>
      </c>
      <c r="AD122" s="17" t="str">
        <f>TablaIncidentes[[#This Row],[Tiempo Creación (HH:mm)]]</f>
        <v>00:01</v>
      </c>
      <c r="AE122" s="11">
        <f t="shared" si="9"/>
        <v>0</v>
      </c>
      <c r="AF122" s="11">
        <f t="shared" si="10"/>
        <v>1</v>
      </c>
      <c r="AG122" s="11">
        <f>IF(TablaIncidentes[[#This Row],[Prioridad*]]="Baja",((AE122*60)+AF122)-30,IF(TablaIncidentes[[#This Row],[Prioridad*]]="Media",((AE122*60)+AF122)-15,IF(TablaIncidentes[[#This Row],[Prioridad*]]="Alta",((AE122*60)+AF122)-10)))</f>
        <v>-9</v>
      </c>
      <c r="AI122" s="17">
        <f>TablaIncidentes[[#This Row],[Tiempo Avance Incidente]]</f>
        <v>1.4699074017698877E-3</v>
      </c>
      <c r="AJ122" s="11">
        <f t="shared" si="11"/>
        <v>0</v>
      </c>
      <c r="AK122" s="11">
        <f t="shared" si="12"/>
        <v>2</v>
      </c>
      <c r="AL122">
        <f>IF(TablaIncidentes[[#This Row],[Prioridad*]]="Baja",((AJ122*60)+AK122)-720,IF(TablaIncidentes[[#This Row],[Prioridad*]]="Media",((AJ122*60)+AK122)-120,IF(TablaIncidentes[[#This Row],[Prioridad*]]="Alta",((AJ122*60)+AK122)-60)))</f>
        <v>-58</v>
      </c>
      <c r="AN122" t="str">
        <f t="shared" si="13"/>
        <v>martes</v>
      </c>
    </row>
    <row r="123" spans="1:40" ht="15" customHeight="1" x14ac:dyDescent="0.25">
      <c r="A123" s="10" t="s">
        <v>339</v>
      </c>
      <c r="B123" t="s">
        <v>340</v>
      </c>
      <c r="C123" t="s">
        <v>32</v>
      </c>
      <c r="D123" s="11" t="s">
        <v>33</v>
      </c>
      <c r="E123" t="s">
        <v>34</v>
      </c>
      <c r="F123" t="s">
        <v>35</v>
      </c>
      <c r="G123" t="s">
        <v>311</v>
      </c>
      <c r="J123" s="12">
        <v>43837</v>
      </c>
      <c r="K123" s="13">
        <v>0.38907407407407407</v>
      </c>
      <c r="L123" s="14">
        <v>43837</v>
      </c>
      <c r="M123" s="15">
        <v>0.39031250000000001</v>
      </c>
      <c r="N123" s="12">
        <v>43844</v>
      </c>
      <c r="O123" s="13">
        <v>0.37417824074074074</v>
      </c>
      <c r="P123" s="16">
        <v>43845.433020833334</v>
      </c>
      <c r="Q123" s="11" t="s">
        <v>37</v>
      </c>
      <c r="R123" s="17" t="s">
        <v>341</v>
      </c>
      <c r="S123" s="11" t="s">
        <v>39</v>
      </c>
      <c r="T123" s="17" t="s">
        <v>40</v>
      </c>
      <c r="U123" s="11" t="s">
        <v>37</v>
      </c>
      <c r="V123" s="17">
        <v>2.002314809942618E-3</v>
      </c>
      <c r="W123" s="11" t="s">
        <v>37</v>
      </c>
      <c r="Y123" s="17" t="str">
        <f>TablaIncidentes[[#This Row],[Tiempo Total Gestión]]</f>
        <v>00:39</v>
      </c>
      <c r="Z123" s="11">
        <f t="shared" si="7"/>
        <v>0</v>
      </c>
      <c r="AA123" s="11">
        <f t="shared" si="8"/>
        <v>39</v>
      </c>
      <c r="AB123" s="11">
        <f>IF(TablaIncidentes[[#This Row],[Prioridad*]]="Baja",(Z123-24)*60+AA123,IF(TablaIncidentes[[#This Row],[Prioridad*]]="Media",(Z123-4)*60+AA123,IF(TablaIncidentes[[#This Row],[Prioridad*]]="Alta",(Z123-2)*60+AA123)))</f>
        <v>-81</v>
      </c>
      <c r="AD123" s="17" t="str">
        <f>TablaIncidentes[[#This Row],[Tiempo Creación (HH:mm)]]</f>
        <v>00:01</v>
      </c>
      <c r="AE123" s="11">
        <f t="shared" si="9"/>
        <v>0</v>
      </c>
      <c r="AF123" s="11">
        <f t="shared" si="10"/>
        <v>1</v>
      </c>
      <c r="AG123" s="11">
        <f>IF(TablaIncidentes[[#This Row],[Prioridad*]]="Baja",((AE123*60)+AF123)-30,IF(TablaIncidentes[[#This Row],[Prioridad*]]="Media",((AE123*60)+AF123)-15,IF(TablaIncidentes[[#This Row],[Prioridad*]]="Alta",((AE123*60)+AF123)-10)))</f>
        <v>-9</v>
      </c>
      <c r="AI123" s="17">
        <f>TablaIncidentes[[#This Row],[Tiempo Avance Incidente]]</f>
        <v>2.002314809942618E-3</v>
      </c>
      <c r="AJ123" s="11">
        <f t="shared" si="11"/>
        <v>0</v>
      </c>
      <c r="AK123" s="11">
        <f t="shared" si="12"/>
        <v>2</v>
      </c>
      <c r="AL123">
        <f>IF(TablaIncidentes[[#This Row],[Prioridad*]]="Baja",((AJ123*60)+AK123)-720,IF(TablaIncidentes[[#This Row],[Prioridad*]]="Media",((AJ123*60)+AK123)-120,IF(TablaIncidentes[[#This Row],[Prioridad*]]="Alta",((AJ123*60)+AK123)-60)))</f>
        <v>-58</v>
      </c>
      <c r="AN123" t="str">
        <f t="shared" si="13"/>
        <v>martes</v>
      </c>
    </row>
    <row r="124" spans="1:40" ht="15" customHeight="1" x14ac:dyDescent="0.25">
      <c r="A124" s="10" t="s">
        <v>342</v>
      </c>
      <c r="B124" t="s">
        <v>343</v>
      </c>
      <c r="C124" t="s">
        <v>32</v>
      </c>
      <c r="D124" s="11" t="s">
        <v>33</v>
      </c>
      <c r="E124" t="s">
        <v>34</v>
      </c>
      <c r="F124" t="s">
        <v>35</v>
      </c>
      <c r="G124" t="s">
        <v>311</v>
      </c>
      <c r="J124" s="12">
        <v>43837</v>
      </c>
      <c r="K124" s="13">
        <v>0.39598379629629626</v>
      </c>
      <c r="L124" s="14">
        <v>43837</v>
      </c>
      <c r="M124" s="15">
        <v>0.39781249999999996</v>
      </c>
      <c r="N124" s="12">
        <v>43839</v>
      </c>
      <c r="O124" s="13">
        <v>0.36318287037037034</v>
      </c>
      <c r="P124" s="16">
        <v>43840.364305555559</v>
      </c>
      <c r="Q124" s="11" t="s">
        <v>37</v>
      </c>
      <c r="R124" s="17" t="s">
        <v>344</v>
      </c>
      <c r="S124" s="11" t="s">
        <v>59</v>
      </c>
      <c r="T124" s="17" t="s">
        <v>48</v>
      </c>
      <c r="U124" s="11" t="s">
        <v>37</v>
      </c>
      <c r="V124" s="17">
        <v>9.9537037021946162E-4</v>
      </c>
      <c r="W124" s="11" t="s">
        <v>37</v>
      </c>
      <c r="Y124" s="17" t="str">
        <f>TablaIncidentes[[#This Row],[Tiempo Total Gestión]]</f>
        <v>01:17</v>
      </c>
      <c r="Z124" s="11">
        <f t="shared" si="7"/>
        <v>1</v>
      </c>
      <c r="AA124" s="11">
        <f t="shared" si="8"/>
        <v>17</v>
      </c>
      <c r="AB124" s="11">
        <f>IF(TablaIncidentes[[#This Row],[Prioridad*]]="Baja",(Z124-24)*60+AA124,IF(TablaIncidentes[[#This Row],[Prioridad*]]="Media",(Z124-4)*60+AA124,IF(TablaIncidentes[[#This Row],[Prioridad*]]="Alta",(Z124-2)*60+AA124)))</f>
        <v>-43</v>
      </c>
      <c r="AD124" s="17" t="str">
        <f>TablaIncidentes[[#This Row],[Tiempo Creación (HH:mm)]]</f>
        <v>00:02</v>
      </c>
      <c r="AE124" s="11">
        <f t="shared" si="9"/>
        <v>0</v>
      </c>
      <c r="AF124" s="11">
        <f t="shared" si="10"/>
        <v>2</v>
      </c>
      <c r="AG124" s="11">
        <f>IF(TablaIncidentes[[#This Row],[Prioridad*]]="Baja",((AE124*60)+AF124)-30,IF(TablaIncidentes[[#This Row],[Prioridad*]]="Media",((AE124*60)+AF124)-15,IF(TablaIncidentes[[#This Row],[Prioridad*]]="Alta",((AE124*60)+AF124)-10)))</f>
        <v>-8</v>
      </c>
      <c r="AI124" s="17">
        <f>TablaIncidentes[[#This Row],[Tiempo Avance Incidente]]</f>
        <v>9.9537037021946162E-4</v>
      </c>
      <c r="AJ124" s="11">
        <f t="shared" si="11"/>
        <v>0</v>
      </c>
      <c r="AK124" s="11">
        <f t="shared" si="12"/>
        <v>1</v>
      </c>
      <c r="AL124">
        <f>IF(TablaIncidentes[[#This Row],[Prioridad*]]="Baja",((AJ124*60)+AK124)-720,IF(TablaIncidentes[[#This Row],[Prioridad*]]="Media",((AJ124*60)+AK124)-120,IF(TablaIncidentes[[#This Row],[Prioridad*]]="Alta",((AJ124*60)+AK124)-60)))</f>
        <v>-59</v>
      </c>
      <c r="AN124" t="str">
        <f t="shared" si="13"/>
        <v>martes</v>
      </c>
    </row>
    <row r="125" spans="1:40" ht="15" customHeight="1" x14ac:dyDescent="0.25">
      <c r="A125" s="10" t="s">
        <v>345</v>
      </c>
      <c r="B125" t="s">
        <v>346</v>
      </c>
      <c r="C125" t="s">
        <v>32</v>
      </c>
      <c r="D125" s="11" t="s">
        <v>33</v>
      </c>
      <c r="E125" t="s">
        <v>34</v>
      </c>
      <c r="F125" t="s">
        <v>51</v>
      </c>
      <c r="G125" t="s">
        <v>52</v>
      </c>
      <c r="J125" s="12">
        <v>43837</v>
      </c>
      <c r="K125" s="13">
        <v>0.43296296296296299</v>
      </c>
      <c r="L125" s="14">
        <v>43837</v>
      </c>
      <c r="M125" s="15">
        <v>0.43405092592592592</v>
      </c>
      <c r="N125" s="12">
        <v>43839</v>
      </c>
      <c r="O125" s="13">
        <v>0.3598958333333333</v>
      </c>
      <c r="P125" s="16">
        <v>43840.364305555559</v>
      </c>
      <c r="Q125" s="11" t="s">
        <v>37</v>
      </c>
      <c r="R125" s="17" t="s">
        <v>40</v>
      </c>
      <c r="S125" s="11" t="s">
        <v>39</v>
      </c>
      <c r="T125" s="17" t="s">
        <v>40</v>
      </c>
      <c r="U125" s="11" t="s">
        <v>37</v>
      </c>
      <c r="V125" s="17">
        <v>9.3750000087311491E-4</v>
      </c>
      <c r="W125" s="11" t="s">
        <v>37</v>
      </c>
      <c r="Y125" s="17" t="str">
        <f>TablaIncidentes[[#This Row],[Tiempo Total Gestión]]</f>
        <v>00:01</v>
      </c>
      <c r="Z125" s="11">
        <f t="shared" si="7"/>
        <v>0</v>
      </c>
      <c r="AA125" s="11">
        <f t="shared" si="8"/>
        <v>1</v>
      </c>
      <c r="AB125" s="11">
        <f>IF(TablaIncidentes[[#This Row],[Prioridad*]]="Baja",(Z125-24)*60+AA125,IF(TablaIncidentes[[#This Row],[Prioridad*]]="Media",(Z125-4)*60+AA125,IF(TablaIncidentes[[#This Row],[Prioridad*]]="Alta",(Z125-2)*60+AA125)))</f>
        <v>-119</v>
      </c>
      <c r="AD125" s="17" t="str">
        <f>TablaIncidentes[[#This Row],[Tiempo Creación (HH:mm)]]</f>
        <v>00:01</v>
      </c>
      <c r="AE125" s="11">
        <f t="shared" si="9"/>
        <v>0</v>
      </c>
      <c r="AF125" s="11">
        <f t="shared" si="10"/>
        <v>1</v>
      </c>
      <c r="AG125" s="11">
        <f>IF(TablaIncidentes[[#This Row],[Prioridad*]]="Baja",((AE125*60)+AF125)-30,IF(TablaIncidentes[[#This Row],[Prioridad*]]="Media",((AE125*60)+AF125)-15,IF(TablaIncidentes[[#This Row],[Prioridad*]]="Alta",((AE125*60)+AF125)-10)))</f>
        <v>-9</v>
      </c>
      <c r="AI125" s="17">
        <f>TablaIncidentes[[#This Row],[Tiempo Avance Incidente]]</f>
        <v>9.3750000087311491E-4</v>
      </c>
      <c r="AJ125" s="11">
        <f t="shared" si="11"/>
        <v>0</v>
      </c>
      <c r="AK125" s="11">
        <f t="shared" si="12"/>
        <v>1</v>
      </c>
      <c r="AL125">
        <f>IF(TablaIncidentes[[#This Row],[Prioridad*]]="Baja",((AJ125*60)+AK125)-720,IF(TablaIncidentes[[#This Row],[Prioridad*]]="Media",((AJ125*60)+AK125)-120,IF(TablaIncidentes[[#This Row],[Prioridad*]]="Alta",((AJ125*60)+AK125)-60)))</f>
        <v>-59</v>
      </c>
      <c r="AN125" t="str">
        <f t="shared" si="13"/>
        <v>martes</v>
      </c>
    </row>
    <row r="126" spans="1:40" ht="15" customHeight="1" x14ac:dyDescent="0.25">
      <c r="A126" s="10" t="s">
        <v>347</v>
      </c>
      <c r="B126" t="s">
        <v>348</v>
      </c>
      <c r="C126" t="s">
        <v>32</v>
      </c>
      <c r="D126" s="11" t="s">
        <v>33</v>
      </c>
      <c r="E126" t="s">
        <v>34</v>
      </c>
      <c r="F126" t="s">
        <v>51</v>
      </c>
      <c r="G126" t="s">
        <v>125</v>
      </c>
      <c r="J126" s="12">
        <v>43837</v>
      </c>
      <c r="K126" s="13">
        <v>0.43831018518518516</v>
      </c>
      <c r="L126" s="14">
        <v>43837</v>
      </c>
      <c r="M126" s="15">
        <v>0.43927083333333333</v>
      </c>
      <c r="N126" s="12">
        <v>43838</v>
      </c>
      <c r="O126" s="13">
        <v>0.36879629629629629</v>
      </c>
      <c r="P126" s="16">
        <v>43839.448923611111</v>
      </c>
      <c r="Q126" s="11" t="s">
        <v>37</v>
      </c>
      <c r="R126" s="17" t="s">
        <v>40</v>
      </c>
      <c r="S126" s="11" t="s">
        <v>39</v>
      </c>
      <c r="T126" s="17" t="s">
        <v>40</v>
      </c>
      <c r="U126" s="11" t="s">
        <v>37</v>
      </c>
      <c r="V126" s="17">
        <v>4.5138888526707888E-4</v>
      </c>
      <c r="W126" s="11" t="s">
        <v>37</v>
      </c>
      <c r="Y126" s="17" t="str">
        <f>TablaIncidentes[[#This Row],[Tiempo Total Gestión]]</f>
        <v>00:01</v>
      </c>
      <c r="Z126" s="11">
        <f t="shared" si="7"/>
        <v>0</v>
      </c>
      <c r="AA126" s="11">
        <f t="shared" si="8"/>
        <v>1</v>
      </c>
      <c r="AB126" s="11">
        <f>IF(TablaIncidentes[[#This Row],[Prioridad*]]="Baja",(Z126-24)*60+AA126,IF(TablaIncidentes[[#This Row],[Prioridad*]]="Media",(Z126-4)*60+AA126,IF(TablaIncidentes[[#This Row],[Prioridad*]]="Alta",(Z126-2)*60+AA126)))</f>
        <v>-119</v>
      </c>
      <c r="AD126" s="17" t="str">
        <f>TablaIncidentes[[#This Row],[Tiempo Creación (HH:mm)]]</f>
        <v>00:01</v>
      </c>
      <c r="AE126" s="11">
        <f t="shared" si="9"/>
        <v>0</v>
      </c>
      <c r="AF126" s="11">
        <f t="shared" si="10"/>
        <v>1</v>
      </c>
      <c r="AG126" s="11">
        <f>IF(TablaIncidentes[[#This Row],[Prioridad*]]="Baja",((AE126*60)+AF126)-30,IF(TablaIncidentes[[#This Row],[Prioridad*]]="Media",((AE126*60)+AF126)-15,IF(TablaIncidentes[[#This Row],[Prioridad*]]="Alta",((AE126*60)+AF126)-10)))</f>
        <v>-9</v>
      </c>
      <c r="AI126" s="17">
        <f>TablaIncidentes[[#This Row],[Tiempo Avance Incidente]]</f>
        <v>4.5138888526707888E-4</v>
      </c>
      <c r="AJ126" s="11">
        <f t="shared" si="11"/>
        <v>0</v>
      </c>
      <c r="AK126" s="11">
        <f t="shared" si="12"/>
        <v>0</v>
      </c>
      <c r="AL126">
        <f>IF(TablaIncidentes[[#This Row],[Prioridad*]]="Baja",((AJ126*60)+AK126)-720,IF(TablaIncidentes[[#This Row],[Prioridad*]]="Media",((AJ126*60)+AK126)-120,IF(TablaIncidentes[[#This Row],[Prioridad*]]="Alta",((AJ126*60)+AK126)-60)))</f>
        <v>-60</v>
      </c>
      <c r="AN126" t="str">
        <f t="shared" si="13"/>
        <v>martes</v>
      </c>
    </row>
    <row r="127" spans="1:40" ht="15" customHeight="1" x14ac:dyDescent="0.25">
      <c r="A127" s="10" t="s">
        <v>349</v>
      </c>
      <c r="B127" t="s">
        <v>291</v>
      </c>
      <c r="C127" t="s">
        <v>161</v>
      </c>
      <c r="D127" s="11" t="s">
        <v>150</v>
      </c>
      <c r="E127" t="s">
        <v>34</v>
      </c>
      <c r="F127" t="s">
        <v>124</v>
      </c>
      <c r="G127" t="s">
        <v>112</v>
      </c>
      <c r="J127" s="12">
        <v>43837</v>
      </c>
      <c r="K127" s="13">
        <v>0.43822916666666667</v>
      </c>
      <c r="L127" s="14">
        <v>43837</v>
      </c>
      <c r="M127" s="15">
        <v>0.44179398148148147</v>
      </c>
      <c r="N127" s="12">
        <v>43837</v>
      </c>
      <c r="O127" s="13">
        <v>0.49979166666666663</v>
      </c>
      <c r="P127" s="16">
        <v>43838.525312500002</v>
      </c>
      <c r="Q127" s="11" t="s">
        <v>37</v>
      </c>
      <c r="R127" s="17" t="s">
        <v>350</v>
      </c>
      <c r="S127" s="11" t="s">
        <v>59</v>
      </c>
      <c r="T127" s="17" t="s">
        <v>69</v>
      </c>
      <c r="U127" s="11" t="s">
        <v>37</v>
      </c>
      <c r="V127" s="17">
        <v>3.4722222189884633E-3</v>
      </c>
      <c r="W127" s="11" t="s">
        <v>37</v>
      </c>
      <c r="Y127" s="17" t="str">
        <f>TablaIncidentes[[#This Row],[Tiempo Total Gestión]]</f>
        <v>01:28</v>
      </c>
      <c r="Z127" s="11">
        <f t="shared" si="7"/>
        <v>1</v>
      </c>
      <c r="AA127" s="11">
        <f t="shared" si="8"/>
        <v>28</v>
      </c>
      <c r="AB127" s="11">
        <f>IF(TablaIncidentes[[#This Row],[Prioridad*]]="Baja",(Z127-24)*60+AA127,IF(TablaIncidentes[[#This Row],[Prioridad*]]="Media",(Z127-4)*60+AA127,IF(TablaIncidentes[[#This Row],[Prioridad*]]="Alta",(Z127-2)*60+AA127)))</f>
        <v>-1352</v>
      </c>
      <c r="AD127" s="17" t="str">
        <f>TablaIncidentes[[#This Row],[Tiempo Creación (HH:mm)]]</f>
        <v>00:05</v>
      </c>
      <c r="AE127" s="11">
        <f t="shared" si="9"/>
        <v>0</v>
      </c>
      <c r="AF127" s="11">
        <f t="shared" si="10"/>
        <v>5</v>
      </c>
      <c r="AG127" s="11">
        <f>IF(TablaIncidentes[[#This Row],[Prioridad*]]="Baja",((AE127*60)+AF127)-30,IF(TablaIncidentes[[#This Row],[Prioridad*]]="Media",((AE127*60)+AF127)-15,IF(TablaIncidentes[[#This Row],[Prioridad*]]="Alta",((AE127*60)+AF127)-10)))</f>
        <v>-25</v>
      </c>
      <c r="AI127" s="17">
        <f>TablaIncidentes[[#This Row],[Tiempo Avance Incidente]]</f>
        <v>3.4722222189884633E-3</v>
      </c>
      <c r="AJ127" s="11">
        <f t="shared" si="11"/>
        <v>0</v>
      </c>
      <c r="AK127" s="11">
        <f t="shared" si="12"/>
        <v>5</v>
      </c>
      <c r="AL127">
        <f>IF(TablaIncidentes[[#This Row],[Prioridad*]]="Baja",((AJ127*60)+AK127)-720,IF(TablaIncidentes[[#This Row],[Prioridad*]]="Media",((AJ127*60)+AK127)-120,IF(TablaIncidentes[[#This Row],[Prioridad*]]="Alta",((AJ127*60)+AK127)-60)))</f>
        <v>-715</v>
      </c>
      <c r="AN127" t="str">
        <f t="shared" si="13"/>
        <v>martes</v>
      </c>
    </row>
    <row r="128" spans="1:40" ht="15" customHeight="1" x14ac:dyDescent="0.25">
      <c r="A128" s="10" t="s">
        <v>351</v>
      </c>
      <c r="B128" t="s">
        <v>352</v>
      </c>
      <c r="C128" t="s">
        <v>123</v>
      </c>
      <c r="D128" s="11" t="s">
        <v>110</v>
      </c>
      <c r="E128" t="s">
        <v>34</v>
      </c>
      <c r="F128" t="s">
        <v>124</v>
      </c>
      <c r="G128" t="s">
        <v>104</v>
      </c>
      <c r="J128" s="12">
        <v>43837</v>
      </c>
      <c r="K128" s="13">
        <v>0.44520833333333337</v>
      </c>
      <c r="L128" s="14">
        <v>43837</v>
      </c>
      <c r="M128" s="15">
        <v>0.44642361111111112</v>
      </c>
      <c r="N128" s="12">
        <v>43837</v>
      </c>
      <c r="O128" s="13">
        <v>0.46171296296296299</v>
      </c>
      <c r="P128" s="16">
        <v>43838.525312500002</v>
      </c>
      <c r="Q128" s="11" t="s">
        <v>37</v>
      </c>
      <c r="R128" s="17" t="s">
        <v>353</v>
      </c>
      <c r="S128" s="11" t="s">
        <v>59</v>
      </c>
      <c r="T128" s="17" t="s">
        <v>40</v>
      </c>
      <c r="U128" s="11" t="s">
        <v>37</v>
      </c>
      <c r="V128" s="17">
        <v>1.0763888931251131E-3</v>
      </c>
      <c r="W128" s="11" t="s">
        <v>37</v>
      </c>
      <c r="Y128" s="17" t="str">
        <f>TablaIncidentes[[#This Row],[Tiempo Total Gestión]]</f>
        <v>00:23</v>
      </c>
      <c r="Z128" s="11">
        <f t="shared" si="7"/>
        <v>0</v>
      </c>
      <c r="AA128" s="11">
        <f t="shared" si="8"/>
        <v>23</v>
      </c>
      <c r="AB128" s="11">
        <f>IF(TablaIncidentes[[#This Row],[Prioridad*]]="Baja",(Z128-24)*60+AA128,IF(TablaIncidentes[[#This Row],[Prioridad*]]="Media",(Z128-4)*60+AA128,IF(TablaIncidentes[[#This Row],[Prioridad*]]="Alta",(Z128-2)*60+AA128)))</f>
        <v>-217</v>
      </c>
      <c r="AD128" s="17" t="str">
        <f>TablaIncidentes[[#This Row],[Tiempo Creación (HH:mm)]]</f>
        <v>00:01</v>
      </c>
      <c r="AE128" s="11">
        <f t="shared" si="9"/>
        <v>0</v>
      </c>
      <c r="AF128" s="11">
        <f t="shared" si="10"/>
        <v>1</v>
      </c>
      <c r="AG128" s="11">
        <f>IF(TablaIncidentes[[#This Row],[Prioridad*]]="Baja",((AE128*60)+AF128)-30,IF(TablaIncidentes[[#This Row],[Prioridad*]]="Media",((AE128*60)+AF128)-15,IF(TablaIncidentes[[#This Row],[Prioridad*]]="Alta",((AE128*60)+AF128)-10)))</f>
        <v>-14</v>
      </c>
      <c r="AI128" s="17">
        <f>TablaIncidentes[[#This Row],[Tiempo Avance Incidente]]</f>
        <v>1.0763888931251131E-3</v>
      </c>
      <c r="AJ128" s="11">
        <f t="shared" si="11"/>
        <v>0</v>
      </c>
      <c r="AK128" s="11">
        <f t="shared" si="12"/>
        <v>1</v>
      </c>
      <c r="AL128">
        <f>IF(TablaIncidentes[[#This Row],[Prioridad*]]="Baja",((AJ128*60)+AK128)-720,IF(TablaIncidentes[[#This Row],[Prioridad*]]="Media",((AJ128*60)+AK128)-120,IF(TablaIncidentes[[#This Row],[Prioridad*]]="Alta",((AJ128*60)+AK128)-60)))</f>
        <v>-119</v>
      </c>
      <c r="AN128" t="str">
        <f t="shared" si="13"/>
        <v>martes</v>
      </c>
    </row>
    <row r="129" spans="1:40" ht="15" customHeight="1" x14ac:dyDescent="0.25">
      <c r="A129" s="10" t="s">
        <v>354</v>
      </c>
      <c r="B129" t="s">
        <v>355</v>
      </c>
      <c r="C129" t="s">
        <v>32</v>
      </c>
      <c r="D129" s="11" t="s">
        <v>33</v>
      </c>
      <c r="E129" t="s">
        <v>34</v>
      </c>
      <c r="F129" t="s">
        <v>35</v>
      </c>
      <c r="G129" t="s">
        <v>43</v>
      </c>
      <c r="J129" s="12">
        <v>43837</v>
      </c>
      <c r="K129" s="13">
        <v>0.45061342592592596</v>
      </c>
      <c r="L129" s="14">
        <v>43837</v>
      </c>
      <c r="M129" s="15">
        <v>0.4519097222222222</v>
      </c>
      <c r="N129" s="12">
        <v>43843</v>
      </c>
      <c r="O129" s="13">
        <v>0.41503472222222221</v>
      </c>
      <c r="P129" s="16">
        <v>43844.437465277777</v>
      </c>
      <c r="Q129" s="11" t="s">
        <v>37</v>
      </c>
      <c r="R129" s="17" t="s">
        <v>356</v>
      </c>
      <c r="S129" s="11" t="s">
        <v>39</v>
      </c>
      <c r="T129" s="17" t="s">
        <v>40</v>
      </c>
      <c r="U129" s="11" t="s">
        <v>37</v>
      </c>
      <c r="V129" s="17">
        <v>1.4004629629198462E-3</v>
      </c>
      <c r="W129" s="11" t="s">
        <v>37</v>
      </c>
      <c r="Y129" s="17" t="str">
        <f>TablaIncidentes[[#This Row],[Tiempo Total Gestión]]</f>
        <v>00:16</v>
      </c>
      <c r="Z129" s="11">
        <f t="shared" si="7"/>
        <v>0</v>
      </c>
      <c r="AA129" s="11">
        <f t="shared" si="8"/>
        <v>16</v>
      </c>
      <c r="AB129" s="11">
        <f>IF(TablaIncidentes[[#This Row],[Prioridad*]]="Baja",(Z129-24)*60+AA129,IF(TablaIncidentes[[#This Row],[Prioridad*]]="Media",(Z129-4)*60+AA129,IF(TablaIncidentes[[#This Row],[Prioridad*]]="Alta",(Z129-2)*60+AA129)))</f>
        <v>-104</v>
      </c>
      <c r="AD129" s="17" t="str">
        <f>TablaIncidentes[[#This Row],[Tiempo Creación (HH:mm)]]</f>
        <v>00:01</v>
      </c>
      <c r="AE129" s="11">
        <f t="shared" si="9"/>
        <v>0</v>
      </c>
      <c r="AF129" s="11">
        <f t="shared" si="10"/>
        <v>1</v>
      </c>
      <c r="AG129" s="11">
        <f>IF(TablaIncidentes[[#This Row],[Prioridad*]]="Baja",((AE129*60)+AF129)-30,IF(TablaIncidentes[[#This Row],[Prioridad*]]="Media",((AE129*60)+AF129)-15,IF(TablaIncidentes[[#This Row],[Prioridad*]]="Alta",((AE129*60)+AF129)-10)))</f>
        <v>-9</v>
      </c>
      <c r="AI129" s="17">
        <f>TablaIncidentes[[#This Row],[Tiempo Avance Incidente]]</f>
        <v>1.4004629629198462E-3</v>
      </c>
      <c r="AJ129" s="11">
        <f t="shared" si="11"/>
        <v>0</v>
      </c>
      <c r="AK129" s="11">
        <f t="shared" si="12"/>
        <v>2</v>
      </c>
      <c r="AL129">
        <f>IF(TablaIncidentes[[#This Row],[Prioridad*]]="Baja",((AJ129*60)+AK129)-720,IF(TablaIncidentes[[#This Row],[Prioridad*]]="Media",((AJ129*60)+AK129)-120,IF(TablaIncidentes[[#This Row],[Prioridad*]]="Alta",((AJ129*60)+AK129)-60)))</f>
        <v>-58</v>
      </c>
      <c r="AN129" t="str">
        <f t="shared" si="13"/>
        <v>martes</v>
      </c>
    </row>
    <row r="130" spans="1:40" ht="15" customHeight="1" x14ac:dyDescent="0.25">
      <c r="A130" s="10" t="s">
        <v>357</v>
      </c>
      <c r="B130" t="s">
        <v>358</v>
      </c>
      <c r="C130" t="s">
        <v>32</v>
      </c>
      <c r="D130" s="11" t="s">
        <v>33</v>
      </c>
      <c r="E130" t="s">
        <v>34</v>
      </c>
      <c r="F130" t="s">
        <v>51</v>
      </c>
      <c r="G130" t="s">
        <v>75</v>
      </c>
      <c r="J130" s="12">
        <v>43837</v>
      </c>
      <c r="K130" s="13">
        <v>0.38118055555555558</v>
      </c>
      <c r="L130" s="14">
        <v>43837</v>
      </c>
      <c r="M130" s="15">
        <v>0.38233796296296302</v>
      </c>
      <c r="N130" s="12">
        <v>43837</v>
      </c>
      <c r="O130" s="13">
        <v>0.38608796296296299</v>
      </c>
      <c r="P130" s="16">
        <v>43838.420023148145</v>
      </c>
      <c r="Q130" s="11" t="s">
        <v>37</v>
      </c>
      <c r="R130" s="17" t="s">
        <v>116</v>
      </c>
      <c r="S130" s="11" t="s">
        <v>39</v>
      </c>
      <c r="T130" s="17" t="s">
        <v>40</v>
      </c>
      <c r="U130" s="11" t="s">
        <v>37</v>
      </c>
      <c r="V130" s="17">
        <v>2.3148148175096139E-3</v>
      </c>
      <c r="W130" s="11" t="s">
        <v>37</v>
      </c>
      <c r="Y130" s="17" t="str">
        <f>TablaIncidentes[[#This Row],[Tiempo Total Gestión]]</f>
        <v>00:03</v>
      </c>
      <c r="Z130" s="11">
        <f t="shared" ref="Z130:Z193" si="14">HOUR(Y130)</f>
        <v>0</v>
      </c>
      <c r="AA130" s="11">
        <f t="shared" ref="AA130:AA193" si="15">MINUTE(Y130)</f>
        <v>3</v>
      </c>
      <c r="AB130" s="11">
        <f>IF(TablaIncidentes[[#This Row],[Prioridad*]]="Baja",(Z130-24)*60+AA130,IF(TablaIncidentes[[#This Row],[Prioridad*]]="Media",(Z130-4)*60+AA130,IF(TablaIncidentes[[#This Row],[Prioridad*]]="Alta",(Z130-2)*60+AA130)))</f>
        <v>-117</v>
      </c>
      <c r="AD130" s="17" t="str">
        <f>TablaIncidentes[[#This Row],[Tiempo Creación (HH:mm)]]</f>
        <v>00:01</v>
      </c>
      <c r="AE130" s="11">
        <f t="shared" si="9"/>
        <v>0</v>
      </c>
      <c r="AF130" s="11">
        <f t="shared" si="10"/>
        <v>1</v>
      </c>
      <c r="AG130" s="11">
        <f>IF(TablaIncidentes[[#This Row],[Prioridad*]]="Baja",((AE130*60)+AF130)-30,IF(TablaIncidentes[[#This Row],[Prioridad*]]="Media",((AE130*60)+AF130)-15,IF(TablaIncidentes[[#This Row],[Prioridad*]]="Alta",((AE130*60)+AF130)-10)))</f>
        <v>-9</v>
      </c>
      <c r="AI130" s="17">
        <f>TablaIncidentes[[#This Row],[Tiempo Avance Incidente]]</f>
        <v>2.3148148175096139E-3</v>
      </c>
      <c r="AJ130" s="11">
        <f t="shared" si="11"/>
        <v>0</v>
      </c>
      <c r="AK130" s="11">
        <f t="shared" si="12"/>
        <v>3</v>
      </c>
      <c r="AL130">
        <f>IF(TablaIncidentes[[#This Row],[Prioridad*]]="Baja",((AJ130*60)+AK130)-720,IF(TablaIncidentes[[#This Row],[Prioridad*]]="Media",((AJ130*60)+AK130)-120,IF(TablaIncidentes[[#This Row],[Prioridad*]]="Alta",((AJ130*60)+AK130)-60)))</f>
        <v>-57</v>
      </c>
      <c r="AN130" t="str">
        <f t="shared" si="13"/>
        <v>martes</v>
      </c>
    </row>
    <row r="131" spans="1:40" ht="15" customHeight="1" x14ac:dyDescent="0.25">
      <c r="A131" s="10" t="s">
        <v>359</v>
      </c>
      <c r="B131" t="s">
        <v>360</v>
      </c>
      <c r="C131" t="s">
        <v>32</v>
      </c>
      <c r="D131" s="11" t="s">
        <v>33</v>
      </c>
      <c r="E131" t="s">
        <v>34</v>
      </c>
      <c r="F131" t="s">
        <v>51</v>
      </c>
      <c r="G131" t="s">
        <v>361</v>
      </c>
      <c r="J131" s="12">
        <v>43837</v>
      </c>
      <c r="K131" s="13">
        <v>0.39576388888888886</v>
      </c>
      <c r="L131" s="14">
        <v>43837</v>
      </c>
      <c r="M131" s="15">
        <v>0.39716435185185189</v>
      </c>
      <c r="N131" s="12">
        <v>43837</v>
      </c>
      <c r="O131" s="13">
        <v>0.66057870370370375</v>
      </c>
      <c r="P131" s="16">
        <v>43838.666666666664</v>
      </c>
      <c r="Q131" s="11" t="s">
        <v>37</v>
      </c>
      <c r="R131" s="17" t="s">
        <v>48</v>
      </c>
      <c r="S131" s="11" t="s">
        <v>39</v>
      </c>
      <c r="T131" s="17" t="s">
        <v>48</v>
      </c>
      <c r="U131" s="11" t="s">
        <v>37</v>
      </c>
      <c r="V131" s="17">
        <v>8.7962963152676821E-4</v>
      </c>
      <c r="W131" s="11" t="s">
        <v>37</v>
      </c>
      <c r="Y131" s="17" t="str">
        <f>TablaIncidentes[[#This Row],[Tiempo Total Gestión]]</f>
        <v>00:02</v>
      </c>
      <c r="Z131" s="11">
        <f t="shared" si="14"/>
        <v>0</v>
      </c>
      <c r="AA131" s="11">
        <f t="shared" si="15"/>
        <v>2</v>
      </c>
      <c r="AB131" s="11">
        <f>IF(TablaIncidentes[[#This Row],[Prioridad*]]="Baja",(Z131-24)*60+AA131,IF(TablaIncidentes[[#This Row],[Prioridad*]]="Media",(Z131-4)*60+AA131,IF(TablaIncidentes[[#This Row],[Prioridad*]]="Alta",(Z131-2)*60+AA131)))</f>
        <v>-118</v>
      </c>
      <c r="AD131" s="17" t="str">
        <f>TablaIncidentes[[#This Row],[Tiempo Creación (HH:mm)]]</f>
        <v>00:02</v>
      </c>
      <c r="AE131" s="11">
        <f t="shared" ref="AE131:AE194" si="16">HOUR(AD131)</f>
        <v>0</v>
      </c>
      <c r="AF131" s="11">
        <f t="shared" ref="AF131:AF194" si="17">MINUTE(AD131)</f>
        <v>2</v>
      </c>
      <c r="AG131" s="11">
        <f>IF(TablaIncidentes[[#This Row],[Prioridad*]]="Baja",((AE131*60)+AF131)-30,IF(TablaIncidentes[[#This Row],[Prioridad*]]="Media",((AE131*60)+AF131)-15,IF(TablaIncidentes[[#This Row],[Prioridad*]]="Alta",((AE131*60)+AF131)-10)))</f>
        <v>-8</v>
      </c>
      <c r="AI131" s="17">
        <f>TablaIncidentes[[#This Row],[Tiempo Avance Incidente]]</f>
        <v>8.7962963152676821E-4</v>
      </c>
      <c r="AJ131" s="11">
        <f t="shared" ref="AJ131:AJ194" si="18">HOUR(AI131)</f>
        <v>0</v>
      </c>
      <c r="AK131" s="11">
        <f t="shared" ref="AK131:AK194" si="19">MINUTE(AI131)</f>
        <v>1</v>
      </c>
      <c r="AL131">
        <f>IF(TablaIncidentes[[#This Row],[Prioridad*]]="Baja",((AJ131*60)+AK131)-720,IF(TablaIncidentes[[#This Row],[Prioridad*]]="Media",((AJ131*60)+AK131)-120,IF(TablaIncidentes[[#This Row],[Prioridad*]]="Alta",((AJ131*60)+AK131)-60)))</f>
        <v>-59</v>
      </c>
      <c r="AN131" t="str">
        <f t="shared" ref="AN131:AN194" si="20">TEXT(J131,"dddd")</f>
        <v>martes</v>
      </c>
    </row>
    <row r="132" spans="1:40" ht="15" customHeight="1" x14ac:dyDescent="0.25">
      <c r="A132" s="10" t="s">
        <v>362</v>
      </c>
      <c r="B132" t="s">
        <v>363</v>
      </c>
      <c r="C132" t="s">
        <v>123</v>
      </c>
      <c r="D132" s="11" t="s">
        <v>110</v>
      </c>
      <c r="E132" t="s">
        <v>34</v>
      </c>
      <c r="F132" t="s">
        <v>111</v>
      </c>
      <c r="G132" t="s">
        <v>364</v>
      </c>
      <c r="J132" s="12">
        <v>43837</v>
      </c>
      <c r="K132" s="13">
        <v>0.39880787037037035</v>
      </c>
      <c r="L132" s="14">
        <v>43837</v>
      </c>
      <c r="M132" s="15">
        <v>0.40077546296296296</v>
      </c>
      <c r="N132" s="12">
        <v>43837</v>
      </c>
      <c r="O132" s="13">
        <v>0.65953703703703703</v>
      </c>
      <c r="P132" s="16">
        <v>43838.666666666664</v>
      </c>
      <c r="Q132" s="11" t="s">
        <v>37</v>
      </c>
      <c r="R132" s="17" t="s">
        <v>47</v>
      </c>
      <c r="S132" s="11" t="s">
        <v>59</v>
      </c>
      <c r="T132" s="17" t="s">
        <v>48</v>
      </c>
      <c r="U132" s="11" t="s">
        <v>37</v>
      </c>
      <c r="V132" s="17">
        <v>1.7939814788405783E-3</v>
      </c>
      <c r="W132" s="11" t="s">
        <v>37</v>
      </c>
      <c r="Y132" s="17" t="str">
        <f>TablaIncidentes[[#This Row],[Tiempo Total Gestión]]</f>
        <v>00:47</v>
      </c>
      <c r="Z132" s="11">
        <f t="shared" si="14"/>
        <v>0</v>
      </c>
      <c r="AA132" s="11">
        <f t="shared" si="15"/>
        <v>47</v>
      </c>
      <c r="AB132" s="11">
        <f>IF(TablaIncidentes[[#This Row],[Prioridad*]]="Baja",(Z132-24)*60+AA132,IF(TablaIncidentes[[#This Row],[Prioridad*]]="Media",(Z132-4)*60+AA132,IF(TablaIncidentes[[#This Row],[Prioridad*]]="Alta",(Z132-2)*60+AA132)))</f>
        <v>-193</v>
      </c>
      <c r="AD132" s="17" t="str">
        <f>TablaIncidentes[[#This Row],[Tiempo Creación (HH:mm)]]</f>
        <v>00:02</v>
      </c>
      <c r="AE132" s="11">
        <f t="shared" si="16"/>
        <v>0</v>
      </c>
      <c r="AF132" s="11">
        <f t="shared" si="17"/>
        <v>2</v>
      </c>
      <c r="AG132" s="11">
        <f>IF(TablaIncidentes[[#This Row],[Prioridad*]]="Baja",((AE132*60)+AF132)-30,IF(TablaIncidentes[[#This Row],[Prioridad*]]="Media",((AE132*60)+AF132)-15,IF(TablaIncidentes[[#This Row],[Prioridad*]]="Alta",((AE132*60)+AF132)-10)))</f>
        <v>-13</v>
      </c>
      <c r="AI132" s="17">
        <f>TablaIncidentes[[#This Row],[Tiempo Avance Incidente]]</f>
        <v>1.7939814788405783E-3</v>
      </c>
      <c r="AJ132" s="11">
        <f t="shared" si="18"/>
        <v>0</v>
      </c>
      <c r="AK132" s="11">
        <f t="shared" si="19"/>
        <v>2</v>
      </c>
      <c r="AL132">
        <f>IF(TablaIncidentes[[#This Row],[Prioridad*]]="Baja",((AJ132*60)+AK132)-720,IF(TablaIncidentes[[#This Row],[Prioridad*]]="Media",((AJ132*60)+AK132)-120,IF(TablaIncidentes[[#This Row],[Prioridad*]]="Alta",((AJ132*60)+AK132)-60)))</f>
        <v>-118</v>
      </c>
      <c r="AN132" t="str">
        <f t="shared" si="20"/>
        <v>martes</v>
      </c>
    </row>
    <row r="133" spans="1:40" ht="15" customHeight="1" x14ac:dyDescent="0.25">
      <c r="A133" s="10" t="s">
        <v>365</v>
      </c>
      <c r="B133" t="s">
        <v>366</v>
      </c>
      <c r="C133" t="s">
        <v>32</v>
      </c>
      <c r="D133" s="11" t="s">
        <v>33</v>
      </c>
      <c r="E133" t="s">
        <v>34</v>
      </c>
      <c r="F133" t="s">
        <v>51</v>
      </c>
      <c r="G133" t="s">
        <v>361</v>
      </c>
      <c r="J133" s="12">
        <v>43837</v>
      </c>
      <c r="K133" s="13">
        <v>0.41936342592592596</v>
      </c>
      <c r="L133" s="14">
        <v>43837</v>
      </c>
      <c r="M133" s="15">
        <v>0.42093749999999996</v>
      </c>
      <c r="N133" s="12">
        <v>43838</v>
      </c>
      <c r="O133" s="13">
        <v>0.42383101851851851</v>
      </c>
      <c r="P133" s="16">
        <v>43839.448923611111</v>
      </c>
      <c r="Q133" s="11" t="s">
        <v>37</v>
      </c>
      <c r="R133" s="17" t="s">
        <v>48</v>
      </c>
      <c r="S133" s="11" t="s">
        <v>39</v>
      </c>
      <c r="T133" s="17" t="s">
        <v>48</v>
      </c>
      <c r="U133" s="11" t="s">
        <v>37</v>
      </c>
      <c r="V133" s="17">
        <v>7.2916666249511763E-4</v>
      </c>
      <c r="W133" s="11" t="s">
        <v>37</v>
      </c>
      <c r="Y133" s="17" t="str">
        <f>TablaIncidentes[[#This Row],[Tiempo Total Gestión]]</f>
        <v>00:02</v>
      </c>
      <c r="Z133" s="11">
        <f t="shared" si="14"/>
        <v>0</v>
      </c>
      <c r="AA133" s="11">
        <f t="shared" si="15"/>
        <v>2</v>
      </c>
      <c r="AB133" s="11">
        <f>IF(TablaIncidentes[[#This Row],[Prioridad*]]="Baja",(Z133-24)*60+AA133,IF(TablaIncidentes[[#This Row],[Prioridad*]]="Media",(Z133-4)*60+AA133,IF(TablaIncidentes[[#This Row],[Prioridad*]]="Alta",(Z133-2)*60+AA133)))</f>
        <v>-118</v>
      </c>
      <c r="AD133" s="17" t="str">
        <f>TablaIncidentes[[#This Row],[Tiempo Creación (HH:mm)]]</f>
        <v>00:02</v>
      </c>
      <c r="AE133" s="11">
        <f t="shared" si="16"/>
        <v>0</v>
      </c>
      <c r="AF133" s="11">
        <f t="shared" si="17"/>
        <v>2</v>
      </c>
      <c r="AG133" s="11">
        <f>IF(TablaIncidentes[[#This Row],[Prioridad*]]="Baja",((AE133*60)+AF133)-30,IF(TablaIncidentes[[#This Row],[Prioridad*]]="Media",((AE133*60)+AF133)-15,IF(TablaIncidentes[[#This Row],[Prioridad*]]="Alta",((AE133*60)+AF133)-10)))</f>
        <v>-8</v>
      </c>
      <c r="AI133" s="17">
        <f>TablaIncidentes[[#This Row],[Tiempo Avance Incidente]]</f>
        <v>7.2916666249511763E-4</v>
      </c>
      <c r="AJ133" s="11">
        <f t="shared" si="18"/>
        <v>0</v>
      </c>
      <c r="AK133" s="11">
        <f t="shared" si="19"/>
        <v>1</v>
      </c>
      <c r="AL133">
        <f>IF(TablaIncidentes[[#This Row],[Prioridad*]]="Baja",((AJ133*60)+AK133)-720,IF(TablaIncidentes[[#This Row],[Prioridad*]]="Media",((AJ133*60)+AK133)-120,IF(TablaIncidentes[[#This Row],[Prioridad*]]="Alta",((AJ133*60)+AK133)-60)))</f>
        <v>-59</v>
      </c>
      <c r="AN133" t="str">
        <f t="shared" si="20"/>
        <v>martes</v>
      </c>
    </row>
    <row r="134" spans="1:40" ht="15" customHeight="1" x14ac:dyDescent="0.25">
      <c r="A134" s="10" t="s">
        <v>367</v>
      </c>
      <c r="B134" t="s">
        <v>368</v>
      </c>
      <c r="C134" t="s">
        <v>32</v>
      </c>
      <c r="D134" s="11" t="s">
        <v>33</v>
      </c>
      <c r="E134" t="s">
        <v>34</v>
      </c>
      <c r="F134" t="s">
        <v>51</v>
      </c>
      <c r="G134" t="s">
        <v>125</v>
      </c>
      <c r="J134" s="12">
        <v>43837</v>
      </c>
      <c r="K134" s="13">
        <v>0.42381944444444447</v>
      </c>
      <c r="L134" s="14">
        <v>43837</v>
      </c>
      <c r="M134" s="15">
        <v>0.42532407407407408</v>
      </c>
      <c r="N134" s="12">
        <v>43838</v>
      </c>
      <c r="O134" s="13">
        <v>0.36605324074074069</v>
      </c>
      <c r="P134" s="16">
        <v>43839.448923611111</v>
      </c>
      <c r="Q134" s="11" t="s">
        <v>37</v>
      </c>
      <c r="R134" s="17" t="s">
        <v>55</v>
      </c>
      <c r="S134" s="11" t="s">
        <v>39</v>
      </c>
      <c r="T134" s="17" t="s">
        <v>48</v>
      </c>
      <c r="U134" s="11" t="s">
        <v>37</v>
      </c>
      <c r="V134" s="17">
        <v>1.7013888864312321E-3</v>
      </c>
      <c r="W134" s="11" t="s">
        <v>37</v>
      </c>
      <c r="Y134" s="17" t="str">
        <f>TablaIncidentes[[#This Row],[Tiempo Total Gestión]]</f>
        <v>00:18</v>
      </c>
      <c r="Z134" s="11">
        <f t="shared" si="14"/>
        <v>0</v>
      </c>
      <c r="AA134" s="11">
        <f t="shared" si="15"/>
        <v>18</v>
      </c>
      <c r="AB134" s="11">
        <f>IF(TablaIncidentes[[#This Row],[Prioridad*]]="Baja",(Z134-24)*60+AA134,IF(TablaIncidentes[[#This Row],[Prioridad*]]="Media",(Z134-4)*60+AA134,IF(TablaIncidentes[[#This Row],[Prioridad*]]="Alta",(Z134-2)*60+AA134)))</f>
        <v>-102</v>
      </c>
      <c r="AD134" s="17" t="str">
        <f>TablaIncidentes[[#This Row],[Tiempo Creación (HH:mm)]]</f>
        <v>00:02</v>
      </c>
      <c r="AE134" s="11">
        <f t="shared" si="16"/>
        <v>0</v>
      </c>
      <c r="AF134" s="11">
        <f t="shared" si="17"/>
        <v>2</v>
      </c>
      <c r="AG134" s="11">
        <f>IF(TablaIncidentes[[#This Row],[Prioridad*]]="Baja",((AE134*60)+AF134)-30,IF(TablaIncidentes[[#This Row],[Prioridad*]]="Media",((AE134*60)+AF134)-15,IF(TablaIncidentes[[#This Row],[Prioridad*]]="Alta",((AE134*60)+AF134)-10)))</f>
        <v>-8</v>
      </c>
      <c r="AI134" s="17">
        <f>TablaIncidentes[[#This Row],[Tiempo Avance Incidente]]</f>
        <v>1.7013888864312321E-3</v>
      </c>
      <c r="AJ134" s="11">
        <f t="shared" si="18"/>
        <v>0</v>
      </c>
      <c r="AK134" s="11">
        <f t="shared" si="19"/>
        <v>2</v>
      </c>
      <c r="AL134">
        <f>IF(TablaIncidentes[[#This Row],[Prioridad*]]="Baja",((AJ134*60)+AK134)-720,IF(TablaIncidentes[[#This Row],[Prioridad*]]="Media",((AJ134*60)+AK134)-120,IF(TablaIncidentes[[#This Row],[Prioridad*]]="Alta",((AJ134*60)+AK134)-60)))</f>
        <v>-58</v>
      </c>
      <c r="AN134" t="str">
        <f t="shared" si="20"/>
        <v>martes</v>
      </c>
    </row>
    <row r="135" spans="1:40" ht="15" customHeight="1" x14ac:dyDescent="0.25">
      <c r="A135" s="10" t="s">
        <v>369</v>
      </c>
      <c r="B135" t="s">
        <v>370</v>
      </c>
      <c r="C135" t="s">
        <v>32</v>
      </c>
      <c r="D135" s="11" t="s">
        <v>33</v>
      </c>
      <c r="E135" t="s">
        <v>34</v>
      </c>
      <c r="F135" t="s">
        <v>51</v>
      </c>
      <c r="G135" t="s">
        <v>62</v>
      </c>
      <c r="J135" s="12">
        <v>43837</v>
      </c>
      <c r="K135" s="13">
        <v>0.44333333333333336</v>
      </c>
      <c r="L135" s="14">
        <v>43837</v>
      </c>
      <c r="M135" s="15">
        <v>0.44445601851851851</v>
      </c>
      <c r="N135" s="12">
        <v>43837</v>
      </c>
      <c r="O135" s="13">
        <v>0.49480324074074072</v>
      </c>
      <c r="P135" s="16">
        <v>43838.525312500002</v>
      </c>
      <c r="Q135" s="11" t="s">
        <v>37</v>
      </c>
      <c r="R135" s="17" t="s">
        <v>371</v>
      </c>
      <c r="S135" s="11" t="s">
        <v>39</v>
      </c>
      <c r="T135" s="17" t="s">
        <v>40</v>
      </c>
      <c r="U135" s="11" t="s">
        <v>37</v>
      </c>
      <c r="V135" s="17">
        <v>1.6435185170848854E-3</v>
      </c>
      <c r="W135" s="11" t="s">
        <v>37</v>
      </c>
      <c r="Y135" s="17" t="str">
        <f>TablaIncidentes[[#This Row],[Tiempo Total Gestión]]</f>
        <v>01:14</v>
      </c>
      <c r="Z135" s="11">
        <f t="shared" si="14"/>
        <v>1</v>
      </c>
      <c r="AA135" s="11">
        <f t="shared" si="15"/>
        <v>14</v>
      </c>
      <c r="AB135" s="11">
        <f>IF(TablaIncidentes[[#This Row],[Prioridad*]]="Baja",(Z135-24)*60+AA135,IF(TablaIncidentes[[#This Row],[Prioridad*]]="Media",(Z135-4)*60+AA135,IF(TablaIncidentes[[#This Row],[Prioridad*]]="Alta",(Z135-2)*60+AA135)))</f>
        <v>-46</v>
      </c>
      <c r="AD135" s="17" t="str">
        <f>TablaIncidentes[[#This Row],[Tiempo Creación (HH:mm)]]</f>
        <v>00:01</v>
      </c>
      <c r="AE135" s="11">
        <f t="shared" si="16"/>
        <v>0</v>
      </c>
      <c r="AF135" s="11">
        <f t="shared" si="17"/>
        <v>1</v>
      </c>
      <c r="AG135" s="11">
        <f>IF(TablaIncidentes[[#This Row],[Prioridad*]]="Baja",((AE135*60)+AF135)-30,IF(TablaIncidentes[[#This Row],[Prioridad*]]="Media",((AE135*60)+AF135)-15,IF(TablaIncidentes[[#This Row],[Prioridad*]]="Alta",((AE135*60)+AF135)-10)))</f>
        <v>-9</v>
      </c>
      <c r="AI135" s="17">
        <f>TablaIncidentes[[#This Row],[Tiempo Avance Incidente]]</f>
        <v>1.6435185170848854E-3</v>
      </c>
      <c r="AJ135" s="11">
        <f t="shared" si="18"/>
        <v>0</v>
      </c>
      <c r="AK135" s="11">
        <f t="shared" si="19"/>
        <v>2</v>
      </c>
      <c r="AL135">
        <f>IF(TablaIncidentes[[#This Row],[Prioridad*]]="Baja",((AJ135*60)+AK135)-720,IF(TablaIncidentes[[#This Row],[Prioridad*]]="Media",((AJ135*60)+AK135)-120,IF(TablaIncidentes[[#This Row],[Prioridad*]]="Alta",((AJ135*60)+AK135)-60)))</f>
        <v>-58</v>
      </c>
      <c r="AN135" t="str">
        <f t="shared" si="20"/>
        <v>martes</v>
      </c>
    </row>
    <row r="136" spans="1:40" ht="15" customHeight="1" x14ac:dyDescent="0.25">
      <c r="A136" s="10" t="s">
        <v>372</v>
      </c>
      <c r="B136" t="s">
        <v>373</v>
      </c>
      <c r="C136" t="s">
        <v>32</v>
      </c>
      <c r="D136" s="11" t="s">
        <v>33</v>
      </c>
      <c r="E136" t="s">
        <v>34</v>
      </c>
      <c r="F136" t="s">
        <v>111</v>
      </c>
      <c r="G136" t="s">
        <v>374</v>
      </c>
      <c r="J136" s="12">
        <v>43837</v>
      </c>
      <c r="K136" s="13">
        <v>0.44359953703703708</v>
      </c>
      <c r="L136" s="14">
        <v>43837</v>
      </c>
      <c r="M136" s="15">
        <v>0.44445601851851851</v>
      </c>
      <c r="N136" s="12">
        <v>43837</v>
      </c>
      <c r="O136" s="13">
        <v>0.45515046296296297</v>
      </c>
      <c r="P136" s="16">
        <v>43838.525312500002</v>
      </c>
      <c r="Q136" s="11" t="s">
        <v>37</v>
      </c>
      <c r="R136" s="17" t="s">
        <v>241</v>
      </c>
      <c r="S136" s="11" t="s">
        <v>59</v>
      </c>
      <c r="T136" s="17" t="s">
        <v>40</v>
      </c>
      <c r="U136" s="11" t="s">
        <v>37</v>
      </c>
      <c r="V136" s="17">
        <v>8.4490740846376866E-4</v>
      </c>
      <c r="W136" s="11" t="s">
        <v>37</v>
      </c>
      <c r="Y136" s="17" t="str">
        <f>TablaIncidentes[[#This Row],[Tiempo Total Gestión]]</f>
        <v>00:06</v>
      </c>
      <c r="Z136" s="11">
        <f t="shared" si="14"/>
        <v>0</v>
      </c>
      <c r="AA136" s="11">
        <f t="shared" si="15"/>
        <v>6</v>
      </c>
      <c r="AB136" s="11">
        <f>IF(TablaIncidentes[[#This Row],[Prioridad*]]="Baja",(Z136-24)*60+AA136,IF(TablaIncidentes[[#This Row],[Prioridad*]]="Media",(Z136-4)*60+AA136,IF(TablaIncidentes[[#This Row],[Prioridad*]]="Alta",(Z136-2)*60+AA136)))</f>
        <v>-114</v>
      </c>
      <c r="AD136" s="17" t="str">
        <f>TablaIncidentes[[#This Row],[Tiempo Creación (HH:mm)]]</f>
        <v>00:01</v>
      </c>
      <c r="AE136" s="11">
        <f t="shared" si="16"/>
        <v>0</v>
      </c>
      <c r="AF136" s="11">
        <f t="shared" si="17"/>
        <v>1</v>
      </c>
      <c r="AG136" s="11">
        <f>IF(TablaIncidentes[[#This Row],[Prioridad*]]="Baja",((AE136*60)+AF136)-30,IF(TablaIncidentes[[#This Row],[Prioridad*]]="Media",((AE136*60)+AF136)-15,IF(TablaIncidentes[[#This Row],[Prioridad*]]="Alta",((AE136*60)+AF136)-10)))</f>
        <v>-9</v>
      </c>
      <c r="AI136" s="17">
        <f>TablaIncidentes[[#This Row],[Tiempo Avance Incidente]]</f>
        <v>8.4490740846376866E-4</v>
      </c>
      <c r="AJ136" s="11">
        <f t="shared" si="18"/>
        <v>0</v>
      </c>
      <c r="AK136" s="11">
        <f t="shared" si="19"/>
        <v>1</v>
      </c>
      <c r="AL136">
        <f>IF(TablaIncidentes[[#This Row],[Prioridad*]]="Baja",((AJ136*60)+AK136)-720,IF(TablaIncidentes[[#This Row],[Prioridad*]]="Media",((AJ136*60)+AK136)-120,IF(TablaIncidentes[[#This Row],[Prioridad*]]="Alta",((AJ136*60)+AK136)-60)))</f>
        <v>-59</v>
      </c>
      <c r="AN136" t="str">
        <f t="shared" si="20"/>
        <v>martes</v>
      </c>
    </row>
    <row r="137" spans="1:40" ht="15" customHeight="1" x14ac:dyDescent="0.25">
      <c r="A137" s="10" t="s">
        <v>375</v>
      </c>
      <c r="B137" t="s">
        <v>376</v>
      </c>
      <c r="C137" t="s">
        <v>32</v>
      </c>
      <c r="D137" s="11" t="s">
        <v>33</v>
      </c>
      <c r="E137" t="s">
        <v>34</v>
      </c>
      <c r="F137" t="s">
        <v>35</v>
      </c>
      <c r="G137" t="s">
        <v>311</v>
      </c>
      <c r="J137" s="12">
        <v>43837</v>
      </c>
      <c r="K137" s="13">
        <v>0.47229166666666672</v>
      </c>
      <c r="L137" s="14">
        <v>43837</v>
      </c>
      <c r="M137" s="15">
        <v>0.47402777777777777</v>
      </c>
      <c r="N137" s="12">
        <v>43837</v>
      </c>
      <c r="O137" s="13">
        <v>0.74995370370370373</v>
      </c>
      <c r="P137" s="16">
        <v>43838.766574074078</v>
      </c>
      <c r="Q137" s="11" t="s">
        <v>37</v>
      </c>
      <c r="R137" s="17" t="s">
        <v>377</v>
      </c>
      <c r="S137" s="11" t="s">
        <v>59</v>
      </c>
      <c r="T137" s="17" t="s">
        <v>48</v>
      </c>
      <c r="U137" s="11" t="s">
        <v>37</v>
      </c>
      <c r="V137" s="17">
        <v>9.1435185458976775E-4</v>
      </c>
      <c r="W137" s="11" t="s">
        <v>37</v>
      </c>
      <c r="Y137" s="17" t="str">
        <f>TablaIncidentes[[#This Row],[Tiempo Total Gestión]]</f>
        <v>00:42</v>
      </c>
      <c r="Z137" s="11">
        <f t="shared" si="14"/>
        <v>0</v>
      </c>
      <c r="AA137" s="11">
        <f t="shared" si="15"/>
        <v>42</v>
      </c>
      <c r="AB137" s="11">
        <f>IF(TablaIncidentes[[#This Row],[Prioridad*]]="Baja",(Z137-24)*60+AA137,IF(TablaIncidentes[[#This Row],[Prioridad*]]="Media",(Z137-4)*60+AA137,IF(TablaIncidentes[[#This Row],[Prioridad*]]="Alta",(Z137-2)*60+AA137)))</f>
        <v>-78</v>
      </c>
      <c r="AD137" s="17" t="str">
        <f>TablaIncidentes[[#This Row],[Tiempo Creación (HH:mm)]]</f>
        <v>00:02</v>
      </c>
      <c r="AE137" s="11">
        <f t="shared" si="16"/>
        <v>0</v>
      </c>
      <c r="AF137" s="11">
        <f t="shared" si="17"/>
        <v>2</v>
      </c>
      <c r="AG137" s="11">
        <f>IF(TablaIncidentes[[#This Row],[Prioridad*]]="Baja",((AE137*60)+AF137)-30,IF(TablaIncidentes[[#This Row],[Prioridad*]]="Media",((AE137*60)+AF137)-15,IF(TablaIncidentes[[#This Row],[Prioridad*]]="Alta",((AE137*60)+AF137)-10)))</f>
        <v>-8</v>
      </c>
      <c r="AI137" s="17">
        <f>TablaIncidentes[[#This Row],[Tiempo Avance Incidente]]</f>
        <v>9.1435185458976775E-4</v>
      </c>
      <c r="AJ137" s="11">
        <f t="shared" si="18"/>
        <v>0</v>
      </c>
      <c r="AK137" s="11">
        <f t="shared" si="19"/>
        <v>1</v>
      </c>
      <c r="AL137">
        <f>IF(TablaIncidentes[[#This Row],[Prioridad*]]="Baja",((AJ137*60)+AK137)-720,IF(TablaIncidentes[[#This Row],[Prioridad*]]="Media",((AJ137*60)+AK137)-120,IF(TablaIncidentes[[#This Row],[Prioridad*]]="Alta",((AJ137*60)+AK137)-60)))</f>
        <v>-59</v>
      </c>
      <c r="AN137" t="str">
        <f t="shared" si="20"/>
        <v>martes</v>
      </c>
    </row>
    <row r="138" spans="1:40" x14ac:dyDescent="0.25">
      <c r="A138" s="10" t="s">
        <v>378</v>
      </c>
      <c r="B138" t="s">
        <v>379</v>
      </c>
      <c r="C138" t="s">
        <v>32</v>
      </c>
      <c r="D138" s="11" t="s">
        <v>33</v>
      </c>
      <c r="E138" t="s">
        <v>34</v>
      </c>
      <c r="F138" t="s">
        <v>35</v>
      </c>
      <c r="G138" t="s">
        <v>36</v>
      </c>
      <c r="J138" s="12">
        <v>43837</v>
      </c>
      <c r="K138" s="13">
        <v>0.50012731481481476</v>
      </c>
      <c r="L138" s="14">
        <v>43837</v>
      </c>
      <c r="M138" s="15">
        <v>0.50237268518518519</v>
      </c>
      <c r="N138" s="12">
        <v>43837</v>
      </c>
      <c r="O138" s="13">
        <v>0.7427893518518518</v>
      </c>
      <c r="P138" s="16">
        <v>43838.766574074078</v>
      </c>
      <c r="Q138" s="11" t="s">
        <v>37</v>
      </c>
      <c r="R138" s="17" t="s">
        <v>380</v>
      </c>
      <c r="S138" s="11" t="s">
        <v>59</v>
      </c>
      <c r="T138" s="17" t="s">
        <v>116</v>
      </c>
      <c r="U138" s="11" t="s">
        <v>37</v>
      </c>
      <c r="V138" s="17">
        <v>2.4074074099189602E-3</v>
      </c>
      <c r="W138" s="11" t="s">
        <v>37</v>
      </c>
      <c r="Y138" s="17" t="str">
        <f>TablaIncidentes[[#This Row],[Tiempo Total Gestión]]</f>
        <v>01:26</v>
      </c>
      <c r="Z138" s="11">
        <f t="shared" si="14"/>
        <v>1</v>
      </c>
      <c r="AA138" s="11">
        <f t="shared" si="15"/>
        <v>26</v>
      </c>
      <c r="AB138" s="11">
        <f>IF(TablaIncidentes[[#This Row],[Prioridad*]]="Baja",(Z138-24)*60+AA138,IF(TablaIncidentes[[#This Row],[Prioridad*]]="Media",(Z138-4)*60+AA138,IF(TablaIncidentes[[#This Row],[Prioridad*]]="Alta",(Z138-2)*60+AA138)))</f>
        <v>-34</v>
      </c>
      <c r="AD138" s="17" t="str">
        <f>TablaIncidentes[[#This Row],[Tiempo Creación (HH:mm)]]</f>
        <v>00:03</v>
      </c>
      <c r="AE138" s="11">
        <f t="shared" si="16"/>
        <v>0</v>
      </c>
      <c r="AF138" s="11">
        <f t="shared" si="17"/>
        <v>3</v>
      </c>
      <c r="AG138" s="11">
        <f>IF(TablaIncidentes[[#This Row],[Prioridad*]]="Baja",((AE138*60)+AF138)-30,IF(TablaIncidentes[[#This Row],[Prioridad*]]="Media",((AE138*60)+AF138)-15,IF(TablaIncidentes[[#This Row],[Prioridad*]]="Alta",((AE138*60)+AF138)-10)))</f>
        <v>-7</v>
      </c>
      <c r="AI138" s="17">
        <f>TablaIncidentes[[#This Row],[Tiempo Avance Incidente]]</f>
        <v>2.4074074099189602E-3</v>
      </c>
      <c r="AJ138" s="11">
        <f t="shared" si="18"/>
        <v>0</v>
      </c>
      <c r="AK138" s="11">
        <f t="shared" si="19"/>
        <v>3</v>
      </c>
      <c r="AL138">
        <f>IF(TablaIncidentes[[#This Row],[Prioridad*]]="Baja",((AJ138*60)+AK138)-720,IF(TablaIncidentes[[#This Row],[Prioridad*]]="Media",((AJ138*60)+AK138)-120,IF(TablaIncidentes[[#This Row],[Prioridad*]]="Alta",((AJ138*60)+AK138)-60)))</f>
        <v>-57</v>
      </c>
      <c r="AN138" t="str">
        <f t="shared" si="20"/>
        <v>martes</v>
      </c>
    </row>
    <row r="139" spans="1:40" x14ac:dyDescent="0.25">
      <c r="A139" s="10" t="s">
        <v>381</v>
      </c>
      <c r="B139" t="s">
        <v>382</v>
      </c>
      <c r="C139" t="s">
        <v>161</v>
      </c>
      <c r="D139" s="11" t="s">
        <v>110</v>
      </c>
      <c r="E139" t="s">
        <v>34</v>
      </c>
      <c r="F139" t="s">
        <v>111</v>
      </c>
      <c r="G139" t="s">
        <v>279</v>
      </c>
      <c r="J139" s="12">
        <v>43837</v>
      </c>
      <c r="K139" s="13">
        <v>0.53390046296296301</v>
      </c>
      <c r="L139" s="14">
        <v>43837</v>
      </c>
      <c r="M139" s="15">
        <v>0.53486111111111112</v>
      </c>
      <c r="N139" s="12">
        <v>43837</v>
      </c>
      <c r="O139" s="13">
        <v>0.53700231481481475</v>
      </c>
      <c r="P139" s="16">
        <v>43838.59480324074</v>
      </c>
      <c r="Q139" s="11" t="s">
        <v>37</v>
      </c>
      <c r="R139" s="17" t="s">
        <v>327</v>
      </c>
      <c r="S139" s="11" t="s">
        <v>59</v>
      </c>
      <c r="T139" s="17" t="s">
        <v>40</v>
      </c>
      <c r="U139" s="11" t="s">
        <v>37</v>
      </c>
      <c r="V139" s="17">
        <v>2.3958333331393078E-3</v>
      </c>
      <c r="W139" s="11" t="s">
        <v>37</v>
      </c>
      <c r="Y139" s="17" t="str">
        <f>TablaIncidentes[[#This Row],[Tiempo Total Gestión]]</f>
        <v>00:04</v>
      </c>
      <c r="Z139" s="11">
        <f t="shared" si="14"/>
        <v>0</v>
      </c>
      <c r="AA139" s="11">
        <f t="shared" si="15"/>
        <v>4</v>
      </c>
      <c r="AB139" s="11">
        <f>IF(TablaIncidentes[[#This Row],[Prioridad*]]="Baja",(Z139-24)*60+AA139,IF(TablaIncidentes[[#This Row],[Prioridad*]]="Media",(Z139-4)*60+AA139,IF(TablaIncidentes[[#This Row],[Prioridad*]]="Alta",(Z139-2)*60+AA139)))</f>
        <v>-236</v>
      </c>
      <c r="AD139" s="17" t="str">
        <f>TablaIncidentes[[#This Row],[Tiempo Creación (HH:mm)]]</f>
        <v>00:01</v>
      </c>
      <c r="AE139" s="11">
        <f t="shared" si="16"/>
        <v>0</v>
      </c>
      <c r="AF139" s="11">
        <f t="shared" si="17"/>
        <v>1</v>
      </c>
      <c r="AG139" s="11">
        <f>IF(TablaIncidentes[[#This Row],[Prioridad*]]="Baja",((AE139*60)+AF139)-30,IF(TablaIncidentes[[#This Row],[Prioridad*]]="Media",((AE139*60)+AF139)-15,IF(TablaIncidentes[[#This Row],[Prioridad*]]="Alta",((AE139*60)+AF139)-10)))</f>
        <v>-14</v>
      </c>
      <c r="AI139" s="17">
        <f>TablaIncidentes[[#This Row],[Tiempo Avance Incidente]]</f>
        <v>2.3958333331393078E-3</v>
      </c>
      <c r="AJ139" s="11">
        <f t="shared" si="18"/>
        <v>0</v>
      </c>
      <c r="AK139" s="11">
        <f t="shared" si="19"/>
        <v>3</v>
      </c>
      <c r="AL139">
        <f>IF(TablaIncidentes[[#This Row],[Prioridad*]]="Baja",((AJ139*60)+AK139)-720,IF(TablaIncidentes[[#This Row],[Prioridad*]]="Media",((AJ139*60)+AK139)-120,IF(TablaIncidentes[[#This Row],[Prioridad*]]="Alta",((AJ139*60)+AK139)-60)))</f>
        <v>-117</v>
      </c>
      <c r="AN139" t="str">
        <f t="shared" si="20"/>
        <v>martes</v>
      </c>
    </row>
    <row r="140" spans="1:40" ht="15" customHeight="1" x14ac:dyDescent="0.25">
      <c r="A140" s="10" t="s">
        <v>383</v>
      </c>
      <c r="B140" t="s">
        <v>384</v>
      </c>
      <c r="C140" t="s">
        <v>32</v>
      </c>
      <c r="D140" s="11" t="s">
        <v>33</v>
      </c>
      <c r="E140" t="s">
        <v>34</v>
      </c>
      <c r="F140" t="s">
        <v>51</v>
      </c>
      <c r="G140" t="s">
        <v>52</v>
      </c>
      <c r="J140" s="12">
        <v>43837</v>
      </c>
      <c r="K140" s="13">
        <v>0.46581018518518519</v>
      </c>
      <c r="L140" s="14">
        <v>43837</v>
      </c>
      <c r="M140" s="15">
        <v>0.46695601851851848</v>
      </c>
      <c r="N140" s="12">
        <v>43840</v>
      </c>
      <c r="O140" s="13">
        <v>0.40027777777777779</v>
      </c>
      <c r="P140" s="16">
        <v>43841.443020833336</v>
      </c>
      <c r="Q140" s="11" t="s">
        <v>37</v>
      </c>
      <c r="R140" s="17" t="s">
        <v>40</v>
      </c>
      <c r="S140" s="11" t="s">
        <v>39</v>
      </c>
      <c r="T140" s="17" t="s">
        <v>40</v>
      </c>
      <c r="U140" s="11" t="s">
        <v>37</v>
      </c>
      <c r="V140" s="17">
        <v>8.5648148524342105E-4</v>
      </c>
      <c r="W140" s="11" t="s">
        <v>37</v>
      </c>
      <c r="Y140" s="17" t="str">
        <f>TablaIncidentes[[#This Row],[Tiempo Total Gestión]]</f>
        <v>00:01</v>
      </c>
      <c r="Z140" s="11">
        <f t="shared" si="14"/>
        <v>0</v>
      </c>
      <c r="AA140" s="11">
        <f t="shared" si="15"/>
        <v>1</v>
      </c>
      <c r="AB140" s="11">
        <f>IF(TablaIncidentes[[#This Row],[Prioridad*]]="Baja",(Z140-24)*60+AA140,IF(TablaIncidentes[[#This Row],[Prioridad*]]="Media",(Z140-4)*60+AA140,IF(TablaIncidentes[[#This Row],[Prioridad*]]="Alta",(Z140-2)*60+AA140)))</f>
        <v>-119</v>
      </c>
      <c r="AD140" s="17" t="str">
        <f>TablaIncidentes[[#This Row],[Tiempo Creación (HH:mm)]]</f>
        <v>00:01</v>
      </c>
      <c r="AE140" s="11">
        <f t="shared" si="16"/>
        <v>0</v>
      </c>
      <c r="AF140" s="11">
        <f t="shared" si="17"/>
        <v>1</v>
      </c>
      <c r="AG140" s="11">
        <f>IF(TablaIncidentes[[#This Row],[Prioridad*]]="Baja",((AE140*60)+AF140)-30,IF(TablaIncidentes[[#This Row],[Prioridad*]]="Media",((AE140*60)+AF140)-15,IF(TablaIncidentes[[#This Row],[Prioridad*]]="Alta",((AE140*60)+AF140)-10)))</f>
        <v>-9</v>
      </c>
      <c r="AI140" s="17">
        <f>TablaIncidentes[[#This Row],[Tiempo Avance Incidente]]</f>
        <v>8.5648148524342105E-4</v>
      </c>
      <c r="AJ140" s="11">
        <f t="shared" si="18"/>
        <v>0</v>
      </c>
      <c r="AK140" s="11">
        <f t="shared" si="19"/>
        <v>1</v>
      </c>
      <c r="AL140">
        <f>IF(TablaIncidentes[[#This Row],[Prioridad*]]="Baja",((AJ140*60)+AK140)-720,IF(TablaIncidentes[[#This Row],[Prioridad*]]="Media",((AJ140*60)+AK140)-120,IF(TablaIncidentes[[#This Row],[Prioridad*]]="Alta",((AJ140*60)+AK140)-60)))</f>
        <v>-59</v>
      </c>
      <c r="AN140" t="str">
        <f t="shared" si="20"/>
        <v>martes</v>
      </c>
    </row>
    <row r="141" spans="1:40" ht="15" customHeight="1" x14ac:dyDescent="0.25">
      <c r="A141" s="10" t="s">
        <v>385</v>
      </c>
      <c r="B141" t="s">
        <v>386</v>
      </c>
      <c r="C141" t="s">
        <v>32</v>
      </c>
      <c r="D141" s="11" t="s">
        <v>33</v>
      </c>
      <c r="E141" t="s">
        <v>34</v>
      </c>
      <c r="F141" t="s">
        <v>35</v>
      </c>
      <c r="G141" t="s">
        <v>36</v>
      </c>
      <c r="J141" s="12">
        <v>43837</v>
      </c>
      <c r="K141" s="13">
        <v>0.50728009259259255</v>
      </c>
      <c r="L141" s="14">
        <v>43837</v>
      </c>
      <c r="M141" s="15">
        <v>0.5084953703703704</v>
      </c>
      <c r="N141" s="12">
        <v>43840</v>
      </c>
      <c r="O141" s="13">
        <v>0.45162037037037034</v>
      </c>
      <c r="P141" s="16">
        <v>43841.506805555553</v>
      </c>
      <c r="Q141" s="11" t="s">
        <v>37</v>
      </c>
      <c r="R141" s="17" t="s">
        <v>48</v>
      </c>
      <c r="S141" s="11" t="s">
        <v>39</v>
      </c>
      <c r="T141" s="17" t="s">
        <v>40</v>
      </c>
      <c r="U141" s="11" t="s">
        <v>37</v>
      </c>
      <c r="V141" s="17">
        <v>8.5648148524342105E-4</v>
      </c>
      <c r="W141" s="11" t="s">
        <v>37</v>
      </c>
      <c r="Y141" s="17" t="str">
        <f>TablaIncidentes[[#This Row],[Tiempo Total Gestión]]</f>
        <v>00:02</v>
      </c>
      <c r="Z141" s="11">
        <f t="shared" si="14"/>
        <v>0</v>
      </c>
      <c r="AA141" s="11">
        <f t="shared" si="15"/>
        <v>2</v>
      </c>
      <c r="AB141" s="11">
        <f>IF(TablaIncidentes[[#This Row],[Prioridad*]]="Baja",(Z141-24)*60+AA141,IF(TablaIncidentes[[#This Row],[Prioridad*]]="Media",(Z141-4)*60+AA141,IF(TablaIncidentes[[#This Row],[Prioridad*]]="Alta",(Z141-2)*60+AA141)))</f>
        <v>-118</v>
      </c>
      <c r="AD141" s="17" t="str">
        <f>TablaIncidentes[[#This Row],[Tiempo Creación (HH:mm)]]</f>
        <v>00:01</v>
      </c>
      <c r="AE141" s="11">
        <f t="shared" si="16"/>
        <v>0</v>
      </c>
      <c r="AF141" s="11">
        <f t="shared" si="17"/>
        <v>1</v>
      </c>
      <c r="AG141" s="11">
        <f>IF(TablaIncidentes[[#This Row],[Prioridad*]]="Baja",((AE141*60)+AF141)-30,IF(TablaIncidentes[[#This Row],[Prioridad*]]="Media",((AE141*60)+AF141)-15,IF(TablaIncidentes[[#This Row],[Prioridad*]]="Alta",((AE141*60)+AF141)-10)))</f>
        <v>-9</v>
      </c>
      <c r="AI141" s="17">
        <f>TablaIncidentes[[#This Row],[Tiempo Avance Incidente]]</f>
        <v>8.5648148524342105E-4</v>
      </c>
      <c r="AJ141" s="11">
        <f t="shared" si="18"/>
        <v>0</v>
      </c>
      <c r="AK141" s="11">
        <f t="shared" si="19"/>
        <v>1</v>
      </c>
      <c r="AL141">
        <f>IF(TablaIncidentes[[#This Row],[Prioridad*]]="Baja",((AJ141*60)+AK141)-720,IF(TablaIncidentes[[#This Row],[Prioridad*]]="Media",((AJ141*60)+AK141)-120,IF(TablaIncidentes[[#This Row],[Prioridad*]]="Alta",((AJ141*60)+AK141)-60)))</f>
        <v>-59</v>
      </c>
      <c r="AN141" t="str">
        <f t="shared" si="20"/>
        <v>martes</v>
      </c>
    </row>
    <row r="142" spans="1:40" ht="15" customHeight="1" x14ac:dyDescent="0.25">
      <c r="A142" s="10" t="s">
        <v>387</v>
      </c>
      <c r="B142" t="s">
        <v>388</v>
      </c>
      <c r="C142" t="s">
        <v>32</v>
      </c>
      <c r="D142" s="11" t="s">
        <v>33</v>
      </c>
      <c r="E142" t="s">
        <v>34</v>
      </c>
      <c r="F142" t="s">
        <v>35</v>
      </c>
      <c r="G142" t="s">
        <v>36</v>
      </c>
      <c r="J142" s="12">
        <v>43837</v>
      </c>
      <c r="K142" s="13">
        <v>0.59398148148148155</v>
      </c>
      <c r="L142" s="14">
        <v>43837</v>
      </c>
      <c r="M142" s="15">
        <v>0.5947337962962963</v>
      </c>
      <c r="N142" s="12">
        <v>43839</v>
      </c>
      <c r="O142" s="13">
        <v>0.3821180555555555</v>
      </c>
      <c r="P142" s="16">
        <v>43840.437418981484</v>
      </c>
      <c r="Q142" s="11" t="s">
        <v>37</v>
      </c>
      <c r="R142" s="17" t="s">
        <v>116</v>
      </c>
      <c r="S142" s="11" t="s">
        <v>39</v>
      </c>
      <c r="T142" s="17" t="s">
        <v>40</v>
      </c>
      <c r="U142" s="11" t="s">
        <v>37</v>
      </c>
      <c r="V142" s="17">
        <v>8.6805555474711582E-4</v>
      </c>
      <c r="W142" s="11" t="s">
        <v>37</v>
      </c>
      <c r="Y142" s="17" t="str">
        <f>TablaIncidentes[[#This Row],[Tiempo Total Gestión]]</f>
        <v>00:03</v>
      </c>
      <c r="Z142" s="11">
        <f t="shared" si="14"/>
        <v>0</v>
      </c>
      <c r="AA142" s="11">
        <f t="shared" si="15"/>
        <v>3</v>
      </c>
      <c r="AB142" s="11">
        <f>IF(TablaIncidentes[[#This Row],[Prioridad*]]="Baja",(Z142-24)*60+AA142,IF(TablaIncidentes[[#This Row],[Prioridad*]]="Media",(Z142-4)*60+AA142,IF(TablaIncidentes[[#This Row],[Prioridad*]]="Alta",(Z142-2)*60+AA142)))</f>
        <v>-117</v>
      </c>
      <c r="AD142" s="17" t="str">
        <f>TablaIncidentes[[#This Row],[Tiempo Creación (HH:mm)]]</f>
        <v>00:01</v>
      </c>
      <c r="AE142" s="11">
        <f t="shared" si="16"/>
        <v>0</v>
      </c>
      <c r="AF142" s="11">
        <f t="shared" si="17"/>
        <v>1</v>
      </c>
      <c r="AG142" s="11">
        <f>IF(TablaIncidentes[[#This Row],[Prioridad*]]="Baja",((AE142*60)+AF142)-30,IF(TablaIncidentes[[#This Row],[Prioridad*]]="Media",((AE142*60)+AF142)-15,IF(TablaIncidentes[[#This Row],[Prioridad*]]="Alta",((AE142*60)+AF142)-10)))</f>
        <v>-9</v>
      </c>
      <c r="AI142" s="17">
        <f>TablaIncidentes[[#This Row],[Tiempo Avance Incidente]]</f>
        <v>8.6805555474711582E-4</v>
      </c>
      <c r="AJ142" s="11">
        <f t="shared" si="18"/>
        <v>0</v>
      </c>
      <c r="AK142" s="11">
        <f t="shared" si="19"/>
        <v>1</v>
      </c>
      <c r="AL142">
        <f>IF(TablaIncidentes[[#This Row],[Prioridad*]]="Baja",((AJ142*60)+AK142)-720,IF(TablaIncidentes[[#This Row],[Prioridad*]]="Media",((AJ142*60)+AK142)-120,IF(TablaIncidentes[[#This Row],[Prioridad*]]="Alta",((AJ142*60)+AK142)-60)))</f>
        <v>-59</v>
      </c>
      <c r="AN142" t="str">
        <f t="shared" si="20"/>
        <v>martes</v>
      </c>
    </row>
    <row r="143" spans="1:40" ht="15" customHeight="1" x14ac:dyDescent="0.25">
      <c r="A143" s="10" t="s">
        <v>389</v>
      </c>
      <c r="B143" t="s">
        <v>390</v>
      </c>
      <c r="C143" t="s">
        <v>32</v>
      </c>
      <c r="D143" s="11" t="s">
        <v>33</v>
      </c>
      <c r="E143" t="s">
        <v>34</v>
      </c>
      <c r="F143" t="s">
        <v>51</v>
      </c>
      <c r="G143" t="s">
        <v>75</v>
      </c>
      <c r="J143" s="12">
        <v>43837</v>
      </c>
      <c r="K143" s="13">
        <v>0.59650462962962958</v>
      </c>
      <c r="L143" s="14">
        <v>43837</v>
      </c>
      <c r="M143" s="15">
        <v>0.5976041666666666</v>
      </c>
      <c r="N143" s="12">
        <v>43838</v>
      </c>
      <c r="O143" s="13">
        <v>0.36806712962962962</v>
      </c>
      <c r="P143" s="16">
        <v>43839.448923611111</v>
      </c>
      <c r="Q143" s="11" t="s">
        <v>37</v>
      </c>
      <c r="R143" s="17" t="s">
        <v>40</v>
      </c>
      <c r="S143" s="11" t="s">
        <v>39</v>
      </c>
      <c r="T143" s="17" t="s">
        <v>40</v>
      </c>
      <c r="U143" s="11" t="s">
        <v>37</v>
      </c>
      <c r="V143" s="17">
        <v>1.2037037085974589E-3</v>
      </c>
      <c r="W143" s="11" t="s">
        <v>37</v>
      </c>
      <c r="Y143" s="17" t="str">
        <f>TablaIncidentes[[#This Row],[Tiempo Total Gestión]]</f>
        <v>00:01</v>
      </c>
      <c r="Z143" s="11">
        <f t="shared" si="14"/>
        <v>0</v>
      </c>
      <c r="AA143" s="11">
        <f t="shared" si="15"/>
        <v>1</v>
      </c>
      <c r="AB143" s="11">
        <f>IF(TablaIncidentes[[#This Row],[Prioridad*]]="Baja",(Z143-24)*60+AA143,IF(TablaIncidentes[[#This Row],[Prioridad*]]="Media",(Z143-4)*60+AA143,IF(TablaIncidentes[[#This Row],[Prioridad*]]="Alta",(Z143-2)*60+AA143)))</f>
        <v>-119</v>
      </c>
      <c r="AD143" s="17" t="str">
        <f>TablaIncidentes[[#This Row],[Tiempo Creación (HH:mm)]]</f>
        <v>00:01</v>
      </c>
      <c r="AE143" s="11">
        <f t="shared" si="16"/>
        <v>0</v>
      </c>
      <c r="AF143" s="11">
        <f t="shared" si="17"/>
        <v>1</v>
      </c>
      <c r="AG143" s="11">
        <f>IF(TablaIncidentes[[#This Row],[Prioridad*]]="Baja",((AE143*60)+AF143)-30,IF(TablaIncidentes[[#This Row],[Prioridad*]]="Media",((AE143*60)+AF143)-15,IF(TablaIncidentes[[#This Row],[Prioridad*]]="Alta",((AE143*60)+AF143)-10)))</f>
        <v>-9</v>
      </c>
      <c r="AI143" s="17">
        <f>TablaIncidentes[[#This Row],[Tiempo Avance Incidente]]</f>
        <v>1.2037037085974589E-3</v>
      </c>
      <c r="AJ143" s="11">
        <f t="shared" si="18"/>
        <v>0</v>
      </c>
      <c r="AK143" s="11">
        <f t="shared" si="19"/>
        <v>1</v>
      </c>
      <c r="AL143">
        <f>IF(TablaIncidentes[[#This Row],[Prioridad*]]="Baja",((AJ143*60)+AK143)-720,IF(TablaIncidentes[[#This Row],[Prioridad*]]="Media",((AJ143*60)+AK143)-120,IF(TablaIncidentes[[#This Row],[Prioridad*]]="Alta",((AJ143*60)+AK143)-60)))</f>
        <v>-59</v>
      </c>
      <c r="AN143" t="str">
        <f t="shared" si="20"/>
        <v>martes</v>
      </c>
    </row>
    <row r="144" spans="1:40" x14ac:dyDescent="0.25">
      <c r="A144" s="10" t="s">
        <v>391</v>
      </c>
      <c r="B144" t="s">
        <v>392</v>
      </c>
      <c r="C144" t="s">
        <v>32</v>
      </c>
      <c r="D144" s="11" t="s">
        <v>33</v>
      </c>
      <c r="E144" t="s">
        <v>34</v>
      </c>
      <c r="F144" t="s">
        <v>51</v>
      </c>
      <c r="G144" t="s">
        <v>75</v>
      </c>
      <c r="J144" s="12">
        <v>43837</v>
      </c>
      <c r="K144" s="13">
        <v>0.64210648148148153</v>
      </c>
      <c r="L144" s="14">
        <v>43837</v>
      </c>
      <c r="M144" s="15">
        <v>0.64309027777777772</v>
      </c>
      <c r="N144" s="12">
        <v>43838</v>
      </c>
      <c r="O144" s="13">
        <v>0.36947916666666664</v>
      </c>
      <c r="P144" s="16">
        <v>43839.448923611111</v>
      </c>
      <c r="Q144" s="11" t="s">
        <v>37</v>
      </c>
      <c r="R144" s="17" t="s">
        <v>40</v>
      </c>
      <c r="S144" s="11" t="s">
        <v>39</v>
      </c>
      <c r="T144" s="17" t="s">
        <v>40</v>
      </c>
      <c r="U144" s="11" t="s">
        <v>37</v>
      </c>
      <c r="V144" s="17">
        <v>1.0763888931251131E-3</v>
      </c>
      <c r="W144" s="11" t="s">
        <v>37</v>
      </c>
      <c r="Y144" s="17" t="str">
        <f>TablaIncidentes[[#This Row],[Tiempo Total Gestión]]</f>
        <v>00:01</v>
      </c>
      <c r="Z144" s="11">
        <f t="shared" si="14"/>
        <v>0</v>
      </c>
      <c r="AA144" s="11">
        <f t="shared" si="15"/>
        <v>1</v>
      </c>
      <c r="AB144" s="11">
        <f>IF(TablaIncidentes[[#This Row],[Prioridad*]]="Baja",(Z144-24)*60+AA144,IF(TablaIncidentes[[#This Row],[Prioridad*]]="Media",(Z144-4)*60+AA144,IF(TablaIncidentes[[#This Row],[Prioridad*]]="Alta",(Z144-2)*60+AA144)))</f>
        <v>-119</v>
      </c>
      <c r="AD144" s="17" t="str">
        <f>TablaIncidentes[[#This Row],[Tiempo Creación (HH:mm)]]</f>
        <v>00:01</v>
      </c>
      <c r="AE144" s="11">
        <f t="shared" si="16"/>
        <v>0</v>
      </c>
      <c r="AF144" s="11">
        <f t="shared" si="17"/>
        <v>1</v>
      </c>
      <c r="AG144" s="11">
        <f>IF(TablaIncidentes[[#This Row],[Prioridad*]]="Baja",((AE144*60)+AF144)-30,IF(TablaIncidentes[[#This Row],[Prioridad*]]="Media",((AE144*60)+AF144)-15,IF(TablaIncidentes[[#This Row],[Prioridad*]]="Alta",((AE144*60)+AF144)-10)))</f>
        <v>-9</v>
      </c>
      <c r="AI144" s="17">
        <f>TablaIncidentes[[#This Row],[Tiempo Avance Incidente]]</f>
        <v>1.0763888931251131E-3</v>
      </c>
      <c r="AJ144" s="11">
        <f t="shared" si="18"/>
        <v>0</v>
      </c>
      <c r="AK144" s="11">
        <f t="shared" si="19"/>
        <v>1</v>
      </c>
      <c r="AL144">
        <f>IF(TablaIncidentes[[#This Row],[Prioridad*]]="Baja",((AJ144*60)+AK144)-720,IF(TablaIncidentes[[#This Row],[Prioridad*]]="Media",((AJ144*60)+AK144)-120,IF(TablaIncidentes[[#This Row],[Prioridad*]]="Alta",((AJ144*60)+AK144)-60)))</f>
        <v>-59</v>
      </c>
      <c r="AN144" t="str">
        <f t="shared" si="20"/>
        <v>martes</v>
      </c>
    </row>
    <row r="145" spans="1:40" x14ac:dyDescent="0.25">
      <c r="A145" s="10" t="s">
        <v>393</v>
      </c>
      <c r="B145" t="s">
        <v>394</v>
      </c>
      <c r="C145" t="s">
        <v>395</v>
      </c>
      <c r="D145" s="11" t="s">
        <v>33</v>
      </c>
      <c r="E145" t="s">
        <v>34</v>
      </c>
      <c r="F145" t="s">
        <v>111</v>
      </c>
      <c r="G145" t="s">
        <v>279</v>
      </c>
      <c r="J145" s="12">
        <v>43837</v>
      </c>
      <c r="K145" s="13">
        <v>0.68166666666666664</v>
      </c>
      <c r="L145" s="14">
        <v>43837</v>
      </c>
      <c r="M145" s="15">
        <v>0.6834027777777778</v>
      </c>
      <c r="N145" s="12">
        <v>43837</v>
      </c>
      <c r="O145" s="13">
        <v>0.68391203703703696</v>
      </c>
      <c r="P145" s="16">
        <v>43838.766574074078</v>
      </c>
      <c r="Q145" s="11" t="s">
        <v>37</v>
      </c>
      <c r="R145" s="17" t="s">
        <v>116</v>
      </c>
      <c r="S145" s="11" t="s">
        <v>59</v>
      </c>
      <c r="T145" s="17" t="s">
        <v>48</v>
      </c>
      <c r="U145" s="11" t="s">
        <v>37</v>
      </c>
      <c r="V145" s="17">
        <v>1.8518518554628827E-3</v>
      </c>
      <c r="W145" s="11" t="s">
        <v>37</v>
      </c>
      <c r="Y145" s="17" t="str">
        <f>TablaIncidentes[[#This Row],[Tiempo Total Gestión]]</f>
        <v>00:03</v>
      </c>
      <c r="Z145" s="11">
        <f t="shared" si="14"/>
        <v>0</v>
      </c>
      <c r="AA145" s="11">
        <f t="shared" si="15"/>
        <v>3</v>
      </c>
      <c r="AB145" s="11">
        <f>IF(TablaIncidentes[[#This Row],[Prioridad*]]="Baja",(Z145-24)*60+AA145,IF(TablaIncidentes[[#This Row],[Prioridad*]]="Media",(Z145-4)*60+AA145,IF(TablaIncidentes[[#This Row],[Prioridad*]]="Alta",(Z145-2)*60+AA145)))</f>
        <v>-117</v>
      </c>
      <c r="AD145" s="17" t="str">
        <f>TablaIncidentes[[#This Row],[Tiempo Creación (HH:mm)]]</f>
        <v>00:02</v>
      </c>
      <c r="AE145" s="11">
        <f t="shared" si="16"/>
        <v>0</v>
      </c>
      <c r="AF145" s="11">
        <f t="shared" si="17"/>
        <v>2</v>
      </c>
      <c r="AG145" s="11">
        <f>IF(TablaIncidentes[[#This Row],[Prioridad*]]="Baja",((AE145*60)+AF145)-30,IF(TablaIncidentes[[#This Row],[Prioridad*]]="Media",((AE145*60)+AF145)-15,IF(TablaIncidentes[[#This Row],[Prioridad*]]="Alta",((AE145*60)+AF145)-10)))</f>
        <v>-8</v>
      </c>
      <c r="AI145" s="17">
        <f>TablaIncidentes[[#This Row],[Tiempo Avance Incidente]]</f>
        <v>1.8518518554628827E-3</v>
      </c>
      <c r="AJ145" s="11">
        <f t="shared" si="18"/>
        <v>0</v>
      </c>
      <c r="AK145" s="11">
        <f t="shared" si="19"/>
        <v>2</v>
      </c>
      <c r="AL145">
        <f>IF(TablaIncidentes[[#This Row],[Prioridad*]]="Baja",((AJ145*60)+AK145)-720,IF(TablaIncidentes[[#This Row],[Prioridad*]]="Media",((AJ145*60)+AK145)-120,IF(TablaIncidentes[[#This Row],[Prioridad*]]="Alta",((AJ145*60)+AK145)-60)))</f>
        <v>-58</v>
      </c>
      <c r="AN145" t="str">
        <f t="shared" si="20"/>
        <v>martes</v>
      </c>
    </row>
    <row r="146" spans="1:40" x14ac:dyDescent="0.25">
      <c r="A146" s="10" t="s">
        <v>396</v>
      </c>
      <c r="B146" t="s">
        <v>397</v>
      </c>
      <c r="C146" t="s">
        <v>32</v>
      </c>
      <c r="D146" s="11" t="s">
        <v>33</v>
      </c>
      <c r="E146" t="s">
        <v>34</v>
      </c>
      <c r="F146" t="s">
        <v>35</v>
      </c>
      <c r="G146" t="s">
        <v>311</v>
      </c>
      <c r="J146" s="12">
        <v>43837</v>
      </c>
      <c r="K146" s="13">
        <v>0.58591435185185181</v>
      </c>
      <c r="L146" s="14">
        <v>43837</v>
      </c>
      <c r="M146" s="15">
        <v>0.58747685185185183</v>
      </c>
      <c r="N146" s="12">
        <v>43839</v>
      </c>
      <c r="O146" s="13">
        <v>0.35736111111111107</v>
      </c>
      <c r="P146" s="16">
        <v>43840.364305555559</v>
      </c>
      <c r="Q146" s="11" t="s">
        <v>37</v>
      </c>
      <c r="R146" s="19" t="s">
        <v>398</v>
      </c>
      <c r="S146" s="11" t="s">
        <v>39</v>
      </c>
      <c r="T146" s="17" t="s">
        <v>48</v>
      </c>
      <c r="U146" s="11" t="s">
        <v>37</v>
      </c>
      <c r="V146" s="17">
        <v>1.7939814788405783E-3</v>
      </c>
      <c r="W146" s="11" t="s">
        <v>37</v>
      </c>
      <c r="Y146" s="17" t="str">
        <f>TablaIncidentes[[#This Row],[Tiempo Total Gestión]]</f>
        <v>00:17</v>
      </c>
      <c r="Z146" s="11">
        <f t="shared" si="14"/>
        <v>0</v>
      </c>
      <c r="AA146" s="11">
        <f t="shared" si="15"/>
        <v>17</v>
      </c>
      <c r="AB146" s="11">
        <f>IF(TablaIncidentes[[#This Row],[Prioridad*]]="Baja",(Z146-24)*60+AA146,IF(TablaIncidentes[[#This Row],[Prioridad*]]="Media",(Z146-4)*60+AA146,IF(TablaIncidentes[[#This Row],[Prioridad*]]="Alta",(Z146-2)*60+AA146)))</f>
        <v>-103</v>
      </c>
      <c r="AD146" s="17" t="str">
        <f>TablaIncidentes[[#This Row],[Tiempo Creación (HH:mm)]]</f>
        <v>00:02</v>
      </c>
      <c r="AE146" s="11">
        <f t="shared" si="16"/>
        <v>0</v>
      </c>
      <c r="AF146" s="11">
        <f t="shared" si="17"/>
        <v>2</v>
      </c>
      <c r="AG146" s="11">
        <f>IF(TablaIncidentes[[#This Row],[Prioridad*]]="Baja",((AE146*60)+AF146)-30,IF(TablaIncidentes[[#This Row],[Prioridad*]]="Media",((AE146*60)+AF146)-15,IF(TablaIncidentes[[#This Row],[Prioridad*]]="Alta",((AE146*60)+AF146)-10)))</f>
        <v>-8</v>
      </c>
      <c r="AI146" s="17">
        <f>TablaIncidentes[[#This Row],[Tiempo Avance Incidente]]</f>
        <v>1.7939814788405783E-3</v>
      </c>
      <c r="AJ146" s="11">
        <f t="shared" si="18"/>
        <v>0</v>
      </c>
      <c r="AK146" s="11">
        <f t="shared" si="19"/>
        <v>2</v>
      </c>
      <c r="AL146">
        <f>IF(TablaIncidentes[[#This Row],[Prioridad*]]="Baja",((AJ146*60)+AK146)-720,IF(TablaIncidentes[[#This Row],[Prioridad*]]="Media",((AJ146*60)+AK146)-120,IF(TablaIncidentes[[#This Row],[Prioridad*]]="Alta",((AJ146*60)+AK146)-60)))</f>
        <v>-58</v>
      </c>
      <c r="AN146" t="str">
        <f t="shared" si="20"/>
        <v>martes</v>
      </c>
    </row>
    <row r="147" spans="1:40" x14ac:dyDescent="0.25">
      <c r="A147" s="10" t="s">
        <v>399</v>
      </c>
      <c r="B147" t="s">
        <v>400</v>
      </c>
      <c r="C147" t="s">
        <v>32</v>
      </c>
      <c r="D147" s="11" t="s">
        <v>33</v>
      </c>
      <c r="E147" t="s">
        <v>34</v>
      </c>
      <c r="F147" t="s">
        <v>51</v>
      </c>
      <c r="G147" t="s">
        <v>361</v>
      </c>
      <c r="J147" s="12">
        <v>43837</v>
      </c>
      <c r="K147" s="13">
        <v>0.60214120370370372</v>
      </c>
      <c r="L147" s="14">
        <v>43837</v>
      </c>
      <c r="M147" s="15">
        <v>0.60351851851851845</v>
      </c>
      <c r="N147" s="12">
        <v>43837</v>
      </c>
      <c r="O147" s="13">
        <v>0.65883101851851855</v>
      </c>
      <c r="P147" s="16">
        <v>43838.666666666664</v>
      </c>
      <c r="Q147" s="11" t="s">
        <v>37</v>
      </c>
      <c r="R147" s="17" t="s">
        <v>40</v>
      </c>
      <c r="S147" s="11" t="s">
        <v>39</v>
      </c>
      <c r="T147" s="17" t="s">
        <v>40</v>
      </c>
      <c r="U147" s="11" t="s">
        <v>37</v>
      </c>
      <c r="V147" s="17">
        <v>9.7222222393611446E-4</v>
      </c>
      <c r="W147" s="11" t="s">
        <v>37</v>
      </c>
      <c r="Y147" s="17" t="str">
        <f>TablaIncidentes[[#This Row],[Tiempo Total Gestión]]</f>
        <v>00:01</v>
      </c>
      <c r="Z147" s="11">
        <f t="shared" si="14"/>
        <v>0</v>
      </c>
      <c r="AA147" s="11">
        <f t="shared" si="15"/>
        <v>1</v>
      </c>
      <c r="AB147" s="11">
        <f>IF(TablaIncidentes[[#This Row],[Prioridad*]]="Baja",(Z147-24)*60+AA147,IF(TablaIncidentes[[#This Row],[Prioridad*]]="Media",(Z147-4)*60+AA147,IF(TablaIncidentes[[#This Row],[Prioridad*]]="Alta",(Z147-2)*60+AA147)))</f>
        <v>-119</v>
      </c>
      <c r="AD147" s="17" t="str">
        <f>TablaIncidentes[[#This Row],[Tiempo Creación (HH:mm)]]</f>
        <v>00:01</v>
      </c>
      <c r="AE147" s="11">
        <f t="shared" si="16"/>
        <v>0</v>
      </c>
      <c r="AF147" s="11">
        <f t="shared" si="17"/>
        <v>1</v>
      </c>
      <c r="AG147" s="11">
        <f>IF(TablaIncidentes[[#This Row],[Prioridad*]]="Baja",((AE147*60)+AF147)-30,IF(TablaIncidentes[[#This Row],[Prioridad*]]="Media",((AE147*60)+AF147)-15,IF(TablaIncidentes[[#This Row],[Prioridad*]]="Alta",((AE147*60)+AF147)-10)))</f>
        <v>-9</v>
      </c>
      <c r="AI147" s="17">
        <f>TablaIncidentes[[#This Row],[Tiempo Avance Incidente]]</f>
        <v>9.7222222393611446E-4</v>
      </c>
      <c r="AJ147" s="11">
        <f t="shared" si="18"/>
        <v>0</v>
      </c>
      <c r="AK147" s="11">
        <f t="shared" si="19"/>
        <v>1</v>
      </c>
      <c r="AL147">
        <f>IF(TablaIncidentes[[#This Row],[Prioridad*]]="Baja",((AJ147*60)+AK147)-720,IF(TablaIncidentes[[#This Row],[Prioridad*]]="Media",((AJ147*60)+AK147)-120,IF(TablaIncidentes[[#This Row],[Prioridad*]]="Alta",((AJ147*60)+AK147)-60)))</f>
        <v>-59</v>
      </c>
      <c r="AN147" t="str">
        <f t="shared" si="20"/>
        <v>martes</v>
      </c>
    </row>
    <row r="148" spans="1:40" x14ac:dyDescent="0.25">
      <c r="A148" s="10" t="s">
        <v>401</v>
      </c>
      <c r="B148" t="s">
        <v>402</v>
      </c>
      <c r="C148" t="s">
        <v>123</v>
      </c>
      <c r="D148" s="11" t="s">
        <v>110</v>
      </c>
      <c r="E148" t="s">
        <v>34</v>
      </c>
      <c r="F148" t="s">
        <v>124</v>
      </c>
      <c r="G148" t="s">
        <v>104</v>
      </c>
      <c r="J148" s="12">
        <v>43837</v>
      </c>
      <c r="K148" s="13">
        <v>0.61071759259259262</v>
      </c>
      <c r="L148" s="14">
        <v>43837</v>
      </c>
      <c r="M148" s="15">
        <v>0.61199074074074067</v>
      </c>
      <c r="N148" s="12">
        <v>43837</v>
      </c>
      <c r="O148" s="13">
        <v>0.62679398148148147</v>
      </c>
      <c r="P148" s="16">
        <v>43838.666666666664</v>
      </c>
      <c r="Q148" s="11" t="s">
        <v>37</v>
      </c>
      <c r="R148" s="17" t="s">
        <v>353</v>
      </c>
      <c r="S148" s="11" t="s">
        <v>59</v>
      </c>
      <c r="T148" s="17" t="s">
        <v>40</v>
      </c>
      <c r="U148" s="11" t="s">
        <v>37</v>
      </c>
      <c r="V148" s="17">
        <v>1.6435185170848854E-3</v>
      </c>
      <c r="W148" s="11" t="s">
        <v>37</v>
      </c>
      <c r="Y148" s="17" t="str">
        <f>TablaIncidentes[[#This Row],[Tiempo Total Gestión]]</f>
        <v>00:23</v>
      </c>
      <c r="Z148" s="11">
        <f t="shared" si="14"/>
        <v>0</v>
      </c>
      <c r="AA148" s="11">
        <f t="shared" si="15"/>
        <v>23</v>
      </c>
      <c r="AB148" s="11">
        <f>IF(TablaIncidentes[[#This Row],[Prioridad*]]="Baja",(Z148-24)*60+AA148,IF(TablaIncidentes[[#This Row],[Prioridad*]]="Media",(Z148-4)*60+AA148,IF(TablaIncidentes[[#This Row],[Prioridad*]]="Alta",(Z148-2)*60+AA148)))</f>
        <v>-217</v>
      </c>
      <c r="AD148" s="17" t="str">
        <f>TablaIncidentes[[#This Row],[Tiempo Creación (HH:mm)]]</f>
        <v>00:01</v>
      </c>
      <c r="AE148" s="11">
        <f t="shared" si="16"/>
        <v>0</v>
      </c>
      <c r="AF148" s="11">
        <f t="shared" si="17"/>
        <v>1</v>
      </c>
      <c r="AG148" s="11">
        <f>IF(TablaIncidentes[[#This Row],[Prioridad*]]="Baja",((AE148*60)+AF148)-30,IF(TablaIncidentes[[#This Row],[Prioridad*]]="Media",((AE148*60)+AF148)-15,IF(TablaIncidentes[[#This Row],[Prioridad*]]="Alta",((AE148*60)+AF148)-10)))</f>
        <v>-14</v>
      </c>
      <c r="AI148" s="17">
        <f>TablaIncidentes[[#This Row],[Tiempo Avance Incidente]]</f>
        <v>1.6435185170848854E-3</v>
      </c>
      <c r="AJ148" s="11">
        <f t="shared" si="18"/>
        <v>0</v>
      </c>
      <c r="AK148" s="11">
        <f t="shared" si="19"/>
        <v>2</v>
      </c>
      <c r="AL148">
        <f>IF(TablaIncidentes[[#This Row],[Prioridad*]]="Baja",((AJ148*60)+AK148)-720,IF(TablaIncidentes[[#This Row],[Prioridad*]]="Media",((AJ148*60)+AK148)-120,IF(TablaIncidentes[[#This Row],[Prioridad*]]="Alta",((AJ148*60)+AK148)-60)))</f>
        <v>-118</v>
      </c>
      <c r="AN148" t="str">
        <f t="shared" si="20"/>
        <v>martes</v>
      </c>
    </row>
    <row r="149" spans="1:40" x14ac:dyDescent="0.25">
      <c r="A149" s="10" t="s">
        <v>403</v>
      </c>
      <c r="B149" t="s">
        <v>404</v>
      </c>
      <c r="C149" t="s">
        <v>161</v>
      </c>
      <c r="D149" s="11" t="s">
        <v>33</v>
      </c>
      <c r="E149" t="s">
        <v>34</v>
      </c>
      <c r="F149" t="s">
        <v>124</v>
      </c>
      <c r="G149" t="s">
        <v>112</v>
      </c>
      <c r="J149" s="12">
        <v>43837</v>
      </c>
      <c r="K149" s="13">
        <v>0.61265046296296299</v>
      </c>
      <c r="L149" s="14">
        <v>43837</v>
      </c>
      <c r="M149" s="15">
        <v>0.61406250000000007</v>
      </c>
      <c r="N149" s="12">
        <v>43837</v>
      </c>
      <c r="O149" s="13">
        <v>0.68270833333333336</v>
      </c>
      <c r="P149" s="16">
        <v>43838.766574074078</v>
      </c>
      <c r="Q149" s="11" t="s">
        <v>37</v>
      </c>
      <c r="R149" s="17" t="s">
        <v>405</v>
      </c>
      <c r="S149" s="11" t="s">
        <v>59</v>
      </c>
      <c r="T149" s="17" t="s">
        <v>48</v>
      </c>
      <c r="U149" s="11" t="s">
        <v>37</v>
      </c>
      <c r="V149" s="17">
        <v>1.377314816636499E-3</v>
      </c>
      <c r="W149" s="11" t="s">
        <v>37</v>
      </c>
      <c r="Y149" s="17" t="str">
        <f>TablaIncidentes[[#This Row],[Tiempo Total Gestión]]</f>
        <v>01:40</v>
      </c>
      <c r="Z149" s="11">
        <f t="shared" si="14"/>
        <v>1</v>
      </c>
      <c r="AA149" s="11">
        <f t="shared" si="15"/>
        <v>40</v>
      </c>
      <c r="AB149" s="11">
        <f>IF(TablaIncidentes[[#This Row],[Prioridad*]]="Baja",(Z149-24)*60+AA149,IF(TablaIncidentes[[#This Row],[Prioridad*]]="Media",(Z149-4)*60+AA149,IF(TablaIncidentes[[#This Row],[Prioridad*]]="Alta",(Z149-2)*60+AA149)))</f>
        <v>-20</v>
      </c>
      <c r="AD149" s="17" t="str">
        <f>TablaIncidentes[[#This Row],[Tiempo Creación (HH:mm)]]</f>
        <v>00:02</v>
      </c>
      <c r="AE149" s="11">
        <f t="shared" si="16"/>
        <v>0</v>
      </c>
      <c r="AF149" s="11">
        <f t="shared" si="17"/>
        <v>2</v>
      </c>
      <c r="AG149" s="11">
        <f>IF(TablaIncidentes[[#This Row],[Prioridad*]]="Baja",((AE149*60)+AF149)-30,IF(TablaIncidentes[[#This Row],[Prioridad*]]="Media",((AE149*60)+AF149)-15,IF(TablaIncidentes[[#This Row],[Prioridad*]]="Alta",((AE149*60)+AF149)-10)))</f>
        <v>-8</v>
      </c>
      <c r="AI149" s="17">
        <f>TablaIncidentes[[#This Row],[Tiempo Avance Incidente]]</f>
        <v>1.377314816636499E-3</v>
      </c>
      <c r="AJ149" s="11">
        <f t="shared" si="18"/>
        <v>0</v>
      </c>
      <c r="AK149" s="11">
        <f t="shared" si="19"/>
        <v>1</v>
      </c>
      <c r="AL149">
        <f>IF(TablaIncidentes[[#This Row],[Prioridad*]]="Baja",((AJ149*60)+AK149)-720,IF(TablaIncidentes[[#This Row],[Prioridad*]]="Media",((AJ149*60)+AK149)-120,IF(TablaIncidentes[[#This Row],[Prioridad*]]="Alta",((AJ149*60)+AK149)-60)))</f>
        <v>-59</v>
      </c>
      <c r="AN149" t="str">
        <f t="shared" si="20"/>
        <v>martes</v>
      </c>
    </row>
    <row r="150" spans="1:40" x14ac:dyDescent="0.25">
      <c r="A150" s="10" t="s">
        <v>406</v>
      </c>
      <c r="B150" t="s">
        <v>407</v>
      </c>
      <c r="C150" t="s">
        <v>161</v>
      </c>
      <c r="D150" s="11" t="s">
        <v>33</v>
      </c>
      <c r="E150" t="s">
        <v>34</v>
      </c>
      <c r="F150" t="s">
        <v>124</v>
      </c>
      <c r="G150" t="s">
        <v>104</v>
      </c>
      <c r="J150" s="12">
        <v>43837</v>
      </c>
      <c r="K150" s="13">
        <v>0.61583333333333334</v>
      </c>
      <c r="L150" s="14">
        <v>43837</v>
      </c>
      <c r="M150" s="15">
        <v>0.61858796296296303</v>
      </c>
      <c r="N150" s="12">
        <v>43837</v>
      </c>
      <c r="O150" s="13">
        <v>0.68224537037037036</v>
      </c>
      <c r="P150" s="16">
        <v>43838.766574074078</v>
      </c>
      <c r="Q150" s="11" t="s">
        <v>37</v>
      </c>
      <c r="R150" s="17" t="s">
        <v>408</v>
      </c>
      <c r="S150" s="11" t="s">
        <v>59</v>
      </c>
      <c r="T150" s="17" t="s">
        <v>116</v>
      </c>
      <c r="U150" s="11" t="s">
        <v>37</v>
      </c>
      <c r="V150" s="17">
        <v>2.7083333261543885E-3</v>
      </c>
      <c r="W150" s="11" t="s">
        <v>37</v>
      </c>
      <c r="Y150" s="17" t="str">
        <f>TablaIncidentes[[#This Row],[Tiempo Total Gestión]]</f>
        <v>01:35</v>
      </c>
      <c r="Z150" s="11">
        <f t="shared" si="14"/>
        <v>1</v>
      </c>
      <c r="AA150" s="11">
        <f t="shared" si="15"/>
        <v>35</v>
      </c>
      <c r="AB150" s="11">
        <f>IF(TablaIncidentes[[#This Row],[Prioridad*]]="Baja",(Z150-24)*60+AA150,IF(TablaIncidentes[[#This Row],[Prioridad*]]="Media",(Z150-4)*60+AA150,IF(TablaIncidentes[[#This Row],[Prioridad*]]="Alta",(Z150-2)*60+AA150)))</f>
        <v>-25</v>
      </c>
      <c r="AD150" s="17" t="str">
        <f>TablaIncidentes[[#This Row],[Tiempo Creación (HH:mm)]]</f>
        <v>00:03</v>
      </c>
      <c r="AE150" s="11">
        <f t="shared" si="16"/>
        <v>0</v>
      </c>
      <c r="AF150" s="11">
        <f t="shared" si="17"/>
        <v>3</v>
      </c>
      <c r="AG150" s="11">
        <f>IF(TablaIncidentes[[#This Row],[Prioridad*]]="Baja",((AE150*60)+AF150)-30,IF(TablaIncidentes[[#This Row],[Prioridad*]]="Media",((AE150*60)+AF150)-15,IF(TablaIncidentes[[#This Row],[Prioridad*]]="Alta",((AE150*60)+AF150)-10)))</f>
        <v>-7</v>
      </c>
      <c r="AI150" s="17">
        <f>TablaIncidentes[[#This Row],[Tiempo Avance Incidente]]</f>
        <v>2.7083333261543885E-3</v>
      </c>
      <c r="AJ150" s="11">
        <f t="shared" si="18"/>
        <v>0</v>
      </c>
      <c r="AK150" s="11">
        <f t="shared" si="19"/>
        <v>3</v>
      </c>
      <c r="AL150">
        <f>IF(TablaIncidentes[[#This Row],[Prioridad*]]="Baja",((AJ150*60)+AK150)-720,IF(TablaIncidentes[[#This Row],[Prioridad*]]="Media",((AJ150*60)+AK150)-120,IF(TablaIncidentes[[#This Row],[Prioridad*]]="Alta",((AJ150*60)+AK150)-60)))</f>
        <v>-57</v>
      </c>
      <c r="AN150" t="str">
        <f t="shared" si="20"/>
        <v>martes</v>
      </c>
    </row>
    <row r="151" spans="1:40" x14ac:dyDescent="0.25">
      <c r="A151" s="10" t="s">
        <v>409</v>
      </c>
      <c r="B151" t="s">
        <v>410</v>
      </c>
      <c r="C151" t="s">
        <v>239</v>
      </c>
      <c r="D151" s="11" t="s">
        <v>110</v>
      </c>
      <c r="E151" t="s">
        <v>34</v>
      </c>
      <c r="F151" t="s">
        <v>111</v>
      </c>
      <c r="G151" t="s">
        <v>364</v>
      </c>
      <c r="J151" s="12">
        <v>43837</v>
      </c>
      <c r="K151" s="13">
        <v>0.62206018518518513</v>
      </c>
      <c r="L151" s="14">
        <v>43837</v>
      </c>
      <c r="M151" s="15">
        <v>0.62619212962962967</v>
      </c>
      <c r="N151" s="12">
        <v>43837</v>
      </c>
      <c r="O151" s="13">
        <v>0.65765046296296303</v>
      </c>
      <c r="P151" s="16">
        <v>43838.666666666664</v>
      </c>
      <c r="Q151" s="11" t="s">
        <v>37</v>
      </c>
      <c r="R151" s="17" t="s">
        <v>72</v>
      </c>
      <c r="S151" s="11" t="s">
        <v>59</v>
      </c>
      <c r="T151" s="17" t="s">
        <v>69</v>
      </c>
      <c r="U151" s="11" t="s">
        <v>37</v>
      </c>
      <c r="V151" s="17">
        <v>4.6296296350192279E-3</v>
      </c>
      <c r="W151" s="11" t="s">
        <v>37</v>
      </c>
      <c r="Y151" s="17" t="str">
        <f>TablaIncidentes[[#This Row],[Tiempo Total Gestión]]</f>
        <v>00:51</v>
      </c>
      <c r="Z151" s="11">
        <f t="shared" si="14"/>
        <v>0</v>
      </c>
      <c r="AA151" s="11">
        <f t="shared" si="15"/>
        <v>51</v>
      </c>
      <c r="AB151" s="11">
        <f>IF(TablaIncidentes[[#This Row],[Prioridad*]]="Baja",(Z151-24)*60+AA151,IF(TablaIncidentes[[#This Row],[Prioridad*]]="Media",(Z151-4)*60+AA151,IF(TablaIncidentes[[#This Row],[Prioridad*]]="Alta",(Z151-2)*60+AA151)))</f>
        <v>-189</v>
      </c>
      <c r="AD151" s="17" t="str">
        <f>TablaIncidentes[[#This Row],[Tiempo Creación (HH:mm)]]</f>
        <v>00:05</v>
      </c>
      <c r="AE151" s="11">
        <f t="shared" si="16"/>
        <v>0</v>
      </c>
      <c r="AF151" s="11">
        <f t="shared" si="17"/>
        <v>5</v>
      </c>
      <c r="AG151" s="11">
        <f>IF(TablaIncidentes[[#This Row],[Prioridad*]]="Baja",((AE151*60)+AF151)-30,IF(TablaIncidentes[[#This Row],[Prioridad*]]="Media",((AE151*60)+AF151)-15,IF(TablaIncidentes[[#This Row],[Prioridad*]]="Alta",((AE151*60)+AF151)-10)))</f>
        <v>-10</v>
      </c>
      <c r="AI151" s="17">
        <f>TablaIncidentes[[#This Row],[Tiempo Avance Incidente]]</f>
        <v>4.6296296350192279E-3</v>
      </c>
      <c r="AJ151" s="11">
        <f t="shared" si="18"/>
        <v>0</v>
      </c>
      <c r="AK151" s="11">
        <f t="shared" si="19"/>
        <v>6</v>
      </c>
      <c r="AL151">
        <f>IF(TablaIncidentes[[#This Row],[Prioridad*]]="Baja",((AJ151*60)+AK151)-720,IF(TablaIncidentes[[#This Row],[Prioridad*]]="Media",((AJ151*60)+AK151)-120,IF(TablaIncidentes[[#This Row],[Prioridad*]]="Alta",((AJ151*60)+AK151)-60)))</f>
        <v>-114</v>
      </c>
      <c r="AN151" t="str">
        <f t="shared" si="20"/>
        <v>martes</v>
      </c>
    </row>
    <row r="152" spans="1:40" x14ac:dyDescent="0.25">
      <c r="A152" s="10" t="s">
        <v>411</v>
      </c>
      <c r="B152" t="s">
        <v>412</v>
      </c>
      <c r="C152" t="s">
        <v>32</v>
      </c>
      <c r="D152" s="11" t="s">
        <v>33</v>
      </c>
      <c r="E152" t="s">
        <v>34</v>
      </c>
      <c r="F152" t="s">
        <v>51</v>
      </c>
      <c r="G152" t="s">
        <v>361</v>
      </c>
      <c r="J152" s="12">
        <v>43837</v>
      </c>
      <c r="K152" s="13">
        <v>0.6326504629629629</v>
      </c>
      <c r="L152" s="14">
        <v>43837</v>
      </c>
      <c r="M152" s="15">
        <v>0.63347222222222221</v>
      </c>
      <c r="N152" s="12">
        <v>43838</v>
      </c>
      <c r="O152" s="13">
        <v>0.42587962962962966</v>
      </c>
      <c r="P152" s="16">
        <v>43839.448923611111</v>
      </c>
      <c r="Q152" s="11" t="s">
        <v>37</v>
      </c>
      <c r="R152" s="17" t="s">
        <v>40</v>
      </c>
      <c r="S152" s="11" t="s">
        <v>39</v>
      </c>
      <c r="T152" s="17" t="s">
        <v>40</v>
      </c>
      <c r="U152" s="11" t="s">
        <v>37</v>
      </c>
      <c r="V152" s="17">
        <v>9.1435185458976775E-4</v>
      </c>
      <c r="W152" s="11" t="s">
        <v>37</v>
      </c>
      <c r="Y152" s="17" t="str">
        <f>TablaIncidentes[[#This Row],[Tiempo Total Gestión]]</f>
        <v>00:01</v>
      </c>
      <c r="Z152" s="11">
        <f t="shared" si="14"/>
        <v>0</v>
      </c>
      <c r="AA152" s="11">
        <f t="shared" si="15"/>
        <v>1</v>
      </c>
      <c r="AB152" s="11">
        <f>IF(TablaIncidentes[[#This Row],[Prioridad*]]="Baja",(Z152-24)*60+AA152,IF(TablaIncidentes[[#This Row],[Prioridad*]]="Media",(Z152-4)*60+AA152,IF(TablaIncidentes[[#This Row],[Prioridad*]]="Alta",(Z152-2)*60+AA152)))</f>
        <v>-119</v>
      </c>
      <c r="AD152" s="17" t="str">
        <f>TablaIncidentes[[#This Row],[Tiempo Creación (HH:mm)]]</f>
        <v>00:01</v>
      </c>
      <c r="AE152" s="11">
        <f t="shared" si="16"/>
        <v>0</v>
      </c>
      <c r="AF152" s="11">
        <f t="shared" si="17"/>
        <v>1</v>
      </c>
      <c r="AG152" s="11">
        <f>IF(TablaIncidentes[[#This Row],[Prioridad*]]="Baja",((AE152*60)+AF152)-30,IF(TablaIncidentes[[#This Row],[Prioridad*]]="Media",((AE152*60)+AF152)-15,IF(TablaIncidentes[[#This Row],[Prioridad*]]="Alta",((AE152*60)+AF152)-10)))</f>
        <v>-9</v>
      </c>
      <c r="AI152" s="17">
        <f>TablaIncidentes[[#This Row],[Tiempo Avance Incidente]]</f>
        <v>9.1435185458976775E-4</v>
      </c>
      <c r="AJ152" s="11">
        <f t="shared" si="18"/>
        <v>0</v>
      </c>
      <c r="AK152" s="11">
        <f t="shared" si="19"/>
        <v>1</v>
      </c>
      <c r="AL152">
        <f>IF(TablaIncidentes[[#This Row],[Prioridad*]]="Baja",((AJ152*60)+AK152)-720,IF(TablaIncidentes[[#This Row],[Prioridad*]]="Media",((AJ152*60)+AK152)-120,IF(TablaIncidentes[[#This Row],[Prioridad*]]="Alta",((AJ152*60)+AK152)-60)))</f>
        <v>-59</v>
      </c>
      <c r="AN152" t="str">
        <f t="shared" si="20"/>
        <v>martes</v>
      </c>
    </row>
    <row r="153" spans="1:40" ht="15" customHeight="1" x14ac:dyDescent="0.25">
      <c r="A153" s="10" t="s">
        <v>413</v>
      </c>
      <c r="B153" t="s">
        <v>414</v>
      </c>
      <c r="C153" t="s">
        <v>239</v>
      </c>
      <c r="D153" s="11" t="s">
        <v>110</v>
      </c>
      <c r="E153" t="s">
        <v>34</v>
      </c>
      <c r="F153" t="s">
        <v>111</v>
      </c>
      <c r="G153" t="s">
        <v>319</v>
      </c>
      <c r="J153" s="12">
        <v>43837</v>
      </c>
      <c r="K153" s="13">
        <v>0.65400462962962969</v>
      </c>
      <c r="L153" s="14">
        <v>43837</v>
      </c>
      <c r="M153" s="15">
        <v>0.66237268518518522</v>
      </c>
      <c r="N153" s="12">
        <v>43838</v>
      </c>
      <c r="O153" s="13">
        <v>0.49010416666666662</v>
      </c>
      <c r="P153" s="16">
        <v>43839.520729166667</v>
      </c>
      <c r="Q153" s="11" t="s">
        <v>37</v>
      </c>
      <c r="R153" s="17" t="s">
        <v>415</v>
      </c>
      <c r="S153" s="11" t="s">
        <v>59</v>
      </c>
      <c r="T153" s="17" t="s">
        <v>100</v>
      </c>
      <c r="U153" s="11" t="s">
        <v>37</v>
      </c>
      <c r="V153" s="17">
        <v>9.9189814791316167E-3</v>
      </c>
      <c r="W153" s="11" t="s">
        <v>37</v>
      </c>
      <c r="Y153" s="17" t="str">
        <f>TablaIncidentes[[#This Row],[Tiempo Total Gestión]]</f>
        <v>00:52</v>
      </c>
      <c r="Z153" s="11">
        <f t="shared" si="14"/>
        <v>0</v>
      </c>
      <c r="AA153" s="11">
        <f t="shared" si="15"/>
        <v>52</v>
      </c>
      <c r="AB153" s="11">
        <f>IF(TablaIncidentes[[#This Row],[Prioridad*]]="Baja",(Z153-24)*60+AA153,IF(TablaIncidentes[[#This Row],[Prioridad*]]="Media",(Z153-4)*60+AA153,IF(TablaIncidentes[[#This Row],[Prioridad*]]="Alta",(Z153-2)*60+AA153)))</f>
        <v>-188</v>
      </c>
      <c r="AD153" s="17" t="str">
        <f>TablaIncidentes[[#This Row],[Tiempo Creación (HH:mm)]]</f>
        <v>00:12</v>
      </c>
      <c r="AE153" s="11">
        <f t="shared" si="16"/>
        <v>0</v>
      </c>
      <c r="AF153" s="11">
        <f t="shared" si="17"/>
        <v>12</v>
      </c>
      <c r="AG153" s="11">
        <f>IF(TablaIncidentes[[#This Row],[Prioridad*]]="Baja",((AE153*60)+AF153)-30,IF(TablaIncidentes[[#This Row],[Prioridad*]]="Media",((AE153*60)+AF153)-15,IF(TablaIncidentes[[#This Row],[Prioridad*]]="Alta",((AE153*60)+AF153)-10)))</f>
        <v>-3</v>
      </c>
      <c r="AI153" s="17">
        <f>TablaIncidentes[[#This Row],[Tiempo Avance Incidente]]</f>
        <v>9.9189814791316167E-3</v>
      </c>
      <c r="AJ153" s="11">
        <f t="shared" si="18"/>
        <v>0</v>
      </c>
      <c r="AK153" s="11">
        <f t="shared" si="19"/>
        <v>14</v>
      </c>
      <c r="AL153">
        <f>IF(TablaIncidentes[[#This Row],[Prioridad*]]="Baja",((AJ153*60)+AK153)-720,IF(TablaIncidentes[[#This Row],[Prioridad*]]="Media",((AJ153*60)+AK153)-120,IF(TablaIncidentes[[#This Row],[Prioridad*]]="Alta",((AJ153*60)+AK153)-60)))</f>
        <v>-106</v>
      </c>
      <c r="AN153" t="str">
        <f t="shared" si="20"/>
        <v>martes</v>
      </c>
    </row>
    <row r="154" spans="1:40" ht="15" customHeight="1" x14ac:dyDescent="0.25">
      <c r="A154" s="10" t="s">
        <v>416</v>
      </c>
      <c r="B154" t="s">
        <v>417</v>
      </c>
      <c r="C154" t="s">
        <v>32</v>
      </c>
      <c r="D154" s="11" t="s">
        <v>33</v>
      </c>
      <c r="E154" t="s">
        <v>34</v>
      </c>
      <c r="F154" t="s">
        <v>51</v>
      </c>
      <c r="G154" t="s">
        <v>361</v>
      </c>
      <c r="J154" s="12">
        <v>43837</v>
      </c>
      <c r="K154" s="13">
        <v>0.67593749999999997</v>
      </c>
      <c r="L154" s="14">
        <v>43837</v>
      </c>
      <c r="M154" s="15">
        <v>0.67700231481481488</v>
      </c>
      <c r="N154" s="12">
        <v>43837</v>
      </c>
      <c r="O154" s="13">
        <v>0.69814814814814818</v>
      </c>
      <c r="P154" s="16">
        <v>43838.766574074078</v>
      </c>
      <c r="Q154" s="11" t="s">
        <v>37</v>
      </c>
      <c r="R154" s="17" t="s">
        <v>40</v>
      </c>
      <c r="S154" s="11" t="s">
        <v>39</v>
      </c>
      <c r="T154" s="17" t="s">
        <v>40</v>
      </c>
      <c r="U154" s="11" t="s">
        <v>37</v>
      </c>
      <c r="V154" s="17">
        <v>2.4884259328246117E-3</v>
      </c>
      <c r="W154" s="11" t="s">
        <v>37</v>
      </c>
      <c r="Y154" s="17" t="str">
        <f>TablaIncidentes[[#This Row],[Tiempo Total Gestión]]</f>
        <v>00:01</v>
      </c>
      <c r="Z154" s="11">
        <f t="shared" si="14"/>
        <v>0</v>
      </c>
      <c r="AA154" s="11">
        <f t="shared" si="15"/>
        <v>1</v>
      </c>
      <c r="AB154" s="11">
        <f>IF(TablaIncidentes[[#This Row],[Prioridad*]]="Baja",(Z154-24)*60+AA154,IF(TablaIncidentes[[#This Row],[Prioridad*]]="Media",(Z154-4)*60+AA154,IF(TablaIncidentes[[#This Row],[Prioridad*]]="Alta",(Z154-2)*60+AA154)))</f>
        <v>-119</v>
      </c>
      <c r="AD154" s="17" t="str">
        <f>TablaIncidentes[[#This Row],[Tiempo Creación (HH:mm)]]</f>
        <v>00:01</v>
      </c>
      <c r="AE154" s="11">
        <f t="shared" si="16"/>
        <v>0</v>
      </c>
      <c r="AF154" s="11">
        <f t="shared" si="17"/>
        <v>1</v>
      </c>
      <c r="AG154" s="11">
        <f>IF(TablaIncidentes[[#This Row],[Prioridad*]]="Baja",((AE154*60)+AF154)-30,IF(TablaIncidentes[[#This Row],[Prioridad*]]="Media",((AE154*60)+AF154)-15,IF(TablaIncidentes[[#This Row],[Prioridad*]]="Alta",((AE154*60)+AF154)-10)))</f>
        <v>-9</v>
      </c>
      <c r="AI154" s="17">
        <f>TablaIncidentes[[#This Row],[Tiempo Avance Incidente]]</f>
        <v>2.4884259328246117E-3</v>
      </c>
      <c r="AJ154" s="11">
        <f t="shared" si="18"/>
        <v>0</v>
      </c>
      <c r="AK154" s="11">
        <f t="shared" si="19"/>
        <v>3</v>
      </c>
      <c r="AL154">
        <f>IF(TablaIncidentes[[#This Row],[Prioridad*]]="Baja",((AJ154*60)+AK154)-720,IF(TablaIncidentes[[#This Row],[Prioridad*]]="Media",((AJ154*60)+AK154)-120,IF(TablaIncidentes[[#This Row],[Prioridad*]]="Alta",((AJ154*60)+AK154)-60)))</f>
        <v>-57</v>
      </c>
      <c r="AN154" t="str">
        <f t="shared" si="20"/>
        <v>martes</v>
      </c>
    </row>
    <row r="155" spans="1:40" ht="15" customHeight="1" x14ac:dyDescent="0.25">
      <c r="A155" s="10" t="s">
        <v>418</v>
      </c>
      <c r="B155" t="s">
        <v>419</v>
      </c>
      <c r="C155" t="s">
        <v>32</v>
      </c>
      <c r="D155" s="11" t="s">
        <v>33</v>
      </c>
      <c r="E155" t="s">
        <v>34</v>
      </c>
      <c r="F155" t="s">
        <v>51</v>
      </c>
      <c r="G155" t="s">
        <v>75</v>
      </c>
      <c r="J155" s="12">
        <v>43837</v>
      </c>
      <c r="K155" s="13">
        <v>0.68534722222222222</v>
      </c>
      <c r="L155" s="14">
        <v>43837</v>
      </c>
      <c r="M155" s="15">
        <v>0.6878009259259259</v>
      </c>
      <c r="N155" s="12">
        <v>43838</v>
      </c>
      <c r="O155" s="13">
        <v>0.37079861111111106</v>
      </c>
      <c r="P155" s="16">
        <v>43839.448923611111</v>
      </c>
      <c r="Q155" s="11" t="s">
        <v>37</v>
      </c>
      <c r="R155" s="17" t="s">
        <v>116</v>
      </c>
      <c r="S155" s="11" t="s">
        <v>39</v>
      </c>
      <c r="T155" s="17" t="s">
        <v>116</v>
      </c>
      <c r="U155" s="11" t="s">
        <v>37</v>
      </c>
      <c r="V155" s="17">
        <v>2.6851851871469989E-3</v>
      </c>
      <c r="W155" s="11" t="s">
        <v>37</v>
      </c>
      <c r="Y155" s="17" t="str">
        <f>TablaIncidentes[[#This Row],[Tiempo Total Gestión]]</f>
        <v>00:03</v>
      </c>
      <c r="Z155" s="11">
        <f t="shared" si="14"/>
        <v>0</v>
      </c>
      <c r="AA155" s="11">
        <f t="shared" si="15"/>
        <v>3</v>
      </c>
      <c r="AB155" s="11">
        <f>IF(TablaIncidentes[[#This Row],[Prioridad*]]="Baja",(Z155-24)*60+AA155,IF(TablaIncidentes[[#This Row],[Prioridad*]]="Media",(Z155-4)*60+AA155,IF(TablaIncidentes[[#This Row],[Prioridad*]]="Alta",(Z155-2)*60+AA155)))</f>
        <v>-117</v>
      </c>
      <c r="AD155" s="17" t="str">
        <f>TablaIncidentes[[#This Row],[Tiempo Creación (HH:mm)]]</f>
        <v>00:03</v>
      </c>
      <c r="AE155" s="11">
        <f t="shared" si="16"/>
        <v>0</v>
      </c>
      <c r="AF155" s="11">
        <f t="shared" si="17"/>
        <v>3</v>
      </c>
      <c r="AG155" s="11">
        <f>IF(TablaIncidentes[[#This Row],[Prioridad*]]="Baja",((AE155*60)+AF155)-30,IF(TablaIncidentes[[#This Row],[Prioridad*]]="Media",((AE155*60)+AF155)-15,IF(TablaIncidentes[[#This Row],[Prioridad*]]="Alta",((AE155*60)+AF155)-10)))</f>
        <v>-7</v>
      </c>
      <c r="AI155" s="17">
        <f>TablaIncidentes[[#This Row],[Tiempo Avance Incidente]]</f>
        <v>2.6851851871469989E-3</v>
      </c>
      <c r="AJ155" s="11">
        <f t="shared" si="18"/>
        <v>0</v>
      </c>
      <c r="AK155" s="11">
        <f t="shared" si="19"/>
        <v>3</v>
      </c>
      <c r="AL155">
        <f>IF(TablaIncidentes[[#This Row],[Prioridad*]]="Baja",((AJ155*60)+AK155)-720,IF(TablaIncidentes[[#This Row],[Prioridad*]]="Media",((AJ155*60)+AK155)-120,IF(TablaIncidentes[[#This Row],[Prioridad*]]="Alta",((AJ155*60)+AK155)-60)))</f>
        <v>-57</v>
      </c>
      <c r="AN155" t="str">
        <f t="shared" si="20"/>
        <v>martes</v>
      </c>
    </row>
    <row r="156" spans="1:40" ht="15" customHeight="1" x14ac:dyDescent="0.25">
      <c r="A156" s="10" t="s">
        <v>420</v>
      </c>
      <c r="B156" t="s">
        <v>421</v>
      </c>
      <c r="C156" t="s">
        <v>32</v>
      </c>
      <c r="D156" s="11" t="s">
        <v>33</v>
      </c>
      <c r="E156" t="s">
        <v>34</v>
      </c>
      <c r="F156" t="s">
        <v>51</v>
      </c>
      <c r="G156" t="s">
        <v>75</v>
      </c>
      <c r="J156" s="12">
        <v>43837</v>
      </c>
      <c r="K156" s="13">
        <v>0.69733796296296291</v>
      </c>
      <c r="L156" s="14">
        <v>43837</v>
      </c>
      <c r="M156" s="15">
        <v>0.69866898148148149</v>
      </c>
      <c r="N156" s="12">
        <v>43838</v>
      </c>
      <c r="O156" s="13">
        <v>0.37228009259259259</v>
      </c>
      <c r="P156" s="16">
        <v>43839.448923611111</v>
      </c>
      <c r="Q156" s="11" t="s">
        <v>37</v>
      </c>
      <c r="R156" s="17" t="s">
        <v>40</v>
      </c>
      <c r="S156" s="11" t="s">
        <v>39</v>
      </c>
      <c r="T156" s="17" t="s">
        <v>40</v>
      </c>
      <c r="U156" s="11" t="s">
        <v>37</v>
      </c>
      <c r="V156" s="17">
        <v>1.527777778392192E-3</v>
      </c>
      <c r="W156" s="11" t="s">
        <v>37</v>
      </c>
      <c r="Y156" s="17" t="str">
        <f>TablaIncidentes[[#This Row],[Tiempo Total Gestión]]</f>
        <v>00:01</v>
      </c>
      <c r="Z156" s="11">
        <f t="shared" si="14"/>
        <v>0</v>
      </c>
      <c r="AA156" s="11">
        <f t="shared" si="15"/>
        <v>1</v>
      </c>
      <c r="AB156" s="11">
        <f>IF(TablaIncidentes[[#This Row],[Prioridad*]]="Baja",(Z156-24)*60+AA156,IF(TablaIncidentes[[#This Row],[Prioridad*]]="Media",(Z156-4)*60+AA156,IF(TablaIncidentes[[#This Row],[Prioridad*]]="Alta",(Z156-2)*60+AA156)))</f>
        <v>-119</v>
      </c>
      <c r="AD156" s="17" t="str">
        <f>TablaIncidentes[[#This Row],[Tiempo Creación (HH:mm)]]</f>
        <v>00:01</v>
      </c>
      <c r="AE156" s="11">
        <f t="shared" si="16"/>
        <v>0</v>
      </c>
      <c r="AF156" s="11">
        <f t="shared" si="17"/>
        <v>1</v>
      </c>
      <c r="AG156" s="11">
        <f>IF(TablaIncidentes[[#This Row],[Prioridad*]]="Baja",((AE156*60)+AF156)-30,IF(TablaIncidentes[[#This Row],[Prioridad*]]="Media",((AE156*60)+AF156)-15,IF(TablaIncidentes[[#This Row],[Prioridad*]]="Alta",((AE156*60)+AF156)-10)))</f>
        <v>-9</v>
      </c>
      <c r="AI156" s="17">
        <f>TablaIncidentes[[#This Row],[Tiempo Avance Incidente]]</f>
        <v>1.527777778392192E-3</v>
      </c>
      <c r="AJ156" s="11">
        <f t="shared" si="18"/>
        <v>0</v>
      </c>
      <c r="AK156" s="11">
        <f t="shared" si="19"/>
        <v>2</v>
      </c>
      <c r="AL156">
        <f>IF(TablaIncidentes[[#This Row],[Prioridad*]]="Baja",((AJ156*60)+AK156)-720,IF(TablaIncidentes[[#This Row],[Prioridad*]]="Media",((AJ156*60)+AK156)-120,IF(TablaIncidentes[[#This Row],[Prioridad*]]="Alta",((AJ156*60)+AK156)-60)))</f>
        <v>-58</v>
      </c>
      <c r="AN156" t="str">
        <f t="shared" si="20"/>
        <v>martes</v>
      </c>
    </row>
    <row r="157" spans="1:40" ht="15" customHeight="1" x14ac:dyDescent="0.25">
      <c r="A157" s="10" t="s">
        <v>422</v>
      </c>
      <c r="B157" t="s">
        <v>423</v>
      </c>
      <c r="C157" t="s">
        <v>32</v>
      </c>
      <c r="D157" s="11" t="s">
        <v>33</v>
      </c>
      <c r="E157" t="s">
        <v>34</v>
      </c>
      <c r="F157" t="s">
        <v>51</v>
      </c>
      <c r="G157" t="s">
        <v>125</v>
      </c>
      <c r="J157" s="12">
        <v>43837</v>
      </c>
      <c r="K157" s="13">
        <v>0.70304398148148151</v>
      </c>
      <c r="L157" s="14">
        <v>43837</v>
      </c>
      <c r="M157" s="15">
        <v>0.7039467592592592</v>
      </c>
      <c r="N157" s="12">
        <v>43838</v>
      </c>
      <c r="O157" s="13">
        <v>0.39193287037037039</v>
      </c>
      <c r="P157" s="16">
        <v>43839.448923611111</v>
      </c>
      <c r="Q157" s="11" t="s">
        <v>37</v>
      </c>
      <c r="R157" s="17" t="s">
        <v>40</v>
      </c>
      <c r="S157" s="11" t="s">
        <v>39</v>
      </c>
      <c r="T157" s="17" t="s">
        <v>40</v>
      </c>
      <c r="U157" s="11" t="s">
        <v>37</v>
      </c>
      <c r="V157" s="17">
        <v>1.1574074014788494E-3</v>
      </c>
      <c r="W157" s="11" t="s">
        <v>37</v>
      </c>
      <c r="Y157" s="17" t="str">
        <f>TablaIncidentes[[#This Row],[Tiempo Total Gestión]]</f>
        <v>00:01</v>
      </c>
      <c r="Z157" s="11">
        <f t="shared" si="14"/>
        <v>0</v>
      </c>
      <c r="AA157" s="11">
        <f t="shared" si="15"/>
        <v>1</v>
      </c>
      <c r="AB157" s="11">
        <f>IF(TablaIncidentes[[#This Row],[Prioridad*]]="Baja",(Z157-24)*60+AA157,IF(TablaIncidentes[[#This Row],[Prioridad*]]="Media",(Z157-4)*60+AA157,IF(TablaIncidentes[[#This Row],[Prioridad*]]="Alta",(Z157-2)*60+AA157)))</f>
        <v>-119</v>
      </c>
      <c r="AD157" s="17" t="str">
        <f>TablaIncidentes[[#This Row],[Tiempo Creación (HH:mm)]]</f>
        <v>00:01</v>
      </c>
      <c r="AE157" s="11">
        <f t="shared" si="16"/>
        <v>0</v>
      </c>
      <c r="AF157" s="11">
        <f t="shared" si="17"/>
        <v>1</v>
      </c>
      <c r="AG157" s="11">
        <f>IF(TablaIncidentes[[#This Row],[Prioridad*]]="Baja",((AE157*60)+AF157)-30,IF(TablaIncidentes[[#This Row],[Prioridad*]]="Media",((AE157*60)+AF157)-15,IF(TablaIncidentes[[#This Row],[Prioridad*]]="Alta",((AE157*60)+AF157)-10)))</f>
        <v>-9</v>
      </c>
      <c r="AI157" s="17">
        <f>TablaIncidentes[[#This Row],[Tiempo Avance Incidente]]</f>
        <v>1.1574074014788494E-3</v>
      </c>
      <c r="AJ157" s="11">
        <f t="shared" si="18"/>
        <v>0</v>
      </c>
      <c r="AK157" s="11">
        <f t="shared" si="19"/>
        <v>1</v>
      </c>
      <c r="AL157">
        <f>IF(TablaIncidentes[[#This Row],[Prioridad*]]="Baja",((AJ157*60)+AK157)-720,IF(TablaIncidentes[[#This Row],[Prioridad*]]="Media",((AJ157*60)+AK157)-120,IF(TablaIncidentes[[#This Row],[Prioridad*]]="Alta",((AJ157*60)+AK157)-60)))</f>
        <v>-59</v>
      </c>
      <c r="AN157" t="str">
        <f t="shared" si="20"/>
        <v>martes</v>
      </c>
    </row>
    <row r="158" spans="1:40" ht="15" customHeight="1" x14ac:dyDescent="0.25">
      <c r="A158" s="10" t="s">
        <v>424</v>
      </c>
      <c r="B158" t="s">
        <v>425</v>
      </c>
      <c r="C158" t="s">
        <v>32</v>
      </c>
      <c r="D158" s="11" t="s">
        <v>33</v>
      </c>
      <c r="E158" t="s">
        <v>34</v>
      </c>
      <c r="F158" t="s">
        <v>51</v>
      </c>
      <c r="G158" t="s">
        <v>361</v>
      </c>
      <c r="J158" s="12">
        <v>43837</v>
      </c>
      <c r="K158" s="13">
        <v>0.59956018518518517</v>
      </c>
      <c r="L158" s="14">
        <v>43837</v>
      </c>
      <c r="M158" s="15">
        <v>0.60055555555555562</v>
      </c>
      <c r="N158" s="12">
        <v>43837</v>
      </c>
      <c r="O158" s="13">
        <v>0.67116898148148152</v>
      </c>
      <c r="P158" s="16">
        <v>43838.766574074078</v>
      </c>
      <c r="Q158" s="11" t="s">
        <v>37</v>
      </c>
      <c r="R158" s="17" t="s">
        <v>40</v>
      </c>
      <c r="S158" s="11" t="s">
        <v>39</v>
      </c>
      <c r="T158" s="17" t="s">
        <v>40</v>
      </c>
      <c r="U158" s="11" t="s">
        <v>37</v>
      </c>
      <c r="V158" s="17">
        <v>1.1805555550381541E-3</v>
      </c>
      <c r="W158" s="11" t="s">
        <v>37</v>
      </c>
      <c r="Y158" s="17" t="str">
        <f>TablaIncidentes[[#This Row],[Tiempo Total Gestión]]</f>
        <v>00:01</v>
      </c>
      <c r="Z158" s="11">
        <f t="shared" si="14"/>
        <v>0</v>
      </c>
      <c r="AA158" s="11">
        <f t="shared" si="15"/>
        <v>1</v>
      </c>
      <c r="AB158" s="11">
        <f>IF(TablaIncidentes[[#This Row],[Prioridad*]]="Baja",(Z158-24)*60+AA158,IF(TablaIncidentes[[#This Row],[Prioridad*]]="Media",(Z158-4)*60+AA158,IF(TablaIncidentes[[#This Row],[Prioridad*]]="Alta",(Z158-2)*60+AA158)))</f>
        <v>-119</v>
      </c>
      <c r="AD158" s="17" t="str">
        <f>TablaIncidentes[[#This Row],[Tiempo Creación (HH:mm)]]</f>
        <v>00:01</v>
      </c>
      <c r="AE158" s="11">
        <f t="shared" si="16"/>
        <v>0</v>
      </c>
      <c r="AF158" s="11">
        <f t="shared" si="17"/>
        <v>1</v>
      </c>
      <c r="AG158" s="11">
        <f>IF(TablaIncidentes[[#This Row],[Prioridad*]]="Baja",((AE158*60)+AF158)-30,IF(TablaIncidentes[[#This Row],[Prioridad*]]="Media",((AE158*60)+AF158)-15,IF(TablaIncidentes[[#This Row],[Prioridad*]]="Alta",((AE158*60)+AF158)-10)))</f>
        <v>-9</v>
      </c>
      <c r="AI158" s="17">
        <f>TablaIncidentes[[#This Row],[Tiempo Avance Incidente]]</f>
        <v>1.1805555550381541E-3</v>
      </c>
      <c r="AJ158" s="11">
        <f t="shared" si="18"/>
        <v>0</v>
      </c>
      <c r="AK158" s="11">
        <f t="shared" si="19"/>
        <v>1</v>
      </c>
      <c r="AL158">
        <f>IF(TablaIncidentes[[#This Row],[Prioridad*]]="Baja",((AJ158*60)+AK158)-720,IF(TablaIncidentes[[#This Row],[Prioridad*]]="Media",((AJ158*60)+AK158)-120,IF(TablaIncidentes[[#This Row],[Prioridad*]]="Alta",((AJ158*60)+AK158)-60)))</f>
        <v>-59</v>
      </c>
      <c r="AN158" t="str">
        <f t="shared" si="20"/>
        <v>martes</v>
      </c>
    </row>
    <row r="159" spans="1:40" ht="15" customHeight="1" x14ac:dyDescent="0.25">
      <c r="A159" s="10" t="s">
        <v>426</v>
      </c>
      <c r="B159" t="s">
        <v>427</v>
      </c>
      <c r="C159" t="s">
        <v>32</v>
      </c>
      <c r="D159" s="11" t="s">
        <v>33</v>
      </c>
      <c r="E159" t="s">
        <v>34</v>
      </c>
      <c r="F159" t="s">
        <v>51</v>
      </c>
      <c r="G159" t="s">
        <v>75</v>
      </c>
      <c r="J159" s="12">
        <v>43837</v>
      </c>
      <c r="K159" s="13">
        <v>0.6039930555555556</v>
      </c>
      <c r="L159" s="14">
        <v>43837</v>
      </c>
      <c r="M159" s="15">
        <v>0.60534722222222215</v>
      </c>
      <c r="N159" s="12">
        <v>43837</v>
      </c>
      <c r="O159" s="13">
        <v>0.71077546296296301</v>
      </c>
      <c r="P159" s="16">
        <v>43838.766574074078</v>
      </c>
      <c r="Q159" s="11" t="s">
        <v>37</v>
      </c>
      <c r="R159" s="17" t="s">
        <v>40</v>
      </c>
      <c r="S159" s="11" t="s">
        <v>39</v>
      </c>
      <c r="T159" s="17" t="s">
        <v>40</v>
      </c>
      <c r="U159" s="11" t="s">
        <v>37</v>
      </c>
      <c r="V159" s="17">
        <v>1.5740740709588863E-3</v>
      </c>
      <c r="W159" s="11" t="s">
        <v>37</v>
      </c>
      <c r="Y159" s="17" t="str">
        <f>TablaIncidentes[[#This Row],[Tiempo Total Gestión]]</f>
        <v>00:01</v>
      </c>
      <c r="Z159" s="11">
        <f t="shared" si="14"/>
        <v>0</v>
      </c>
      <c r="AA159" s="11">
        <f t="shared" si="15"/>
        <v>1</v>
      </c>
      <c r="AB159" s="11">
        <f>IF(TablaIncidentes[[#This Row],[Prioridad*]]="Baja",(Z159-24)*60+AA159,IF(TablaIncidentes[[#This Row],[Prioridad*]]="Media",(Z159-4)*60+AA159,IF(TablaIncidentes[[#This Row],[Prioridad*]]="Alta",(Z159-2)*60+AA159)))</f>
        <v>-119</v>
      </c>
      <c r="AD159" s="17" t="str">
        <f>TablaIncidentes[[#This Row],[Tiempo Creación (HH:mm)]]</f>
        <v>00:01</v>
      </c>
      <c r="AE159" s="11">
        <f t="shared" si="16"/>
        <v>0</v>
      </c>
      <c r="AF159" s="11">
        <f t="shared" si="17"/>
        <v>1</v>
      </c>
      <c r="AG159" s="11">
        <f>IF(TablaIncidentes[[#This Row],[Prioridad*]]="Baja",((AE159*60)+AF159)-30,IF(TablaIncidentes[[#This Row],[Prioridad*]]="Media",((AE159*60)+AF159)-15,IF(TablaIncidentes[[#This Row],[Prioridad*]]="Alta",((AE159*60)+AF159)-10)))</f>
        <v>-9</v>
      </c>
      <c r="AI159" s="17">
        <f>TablaIncidentes[[#This Row],[Tiempo Avance Incidente]]</f>
        <v>1.5740740709588863E-3</v>
      </c>
      <c r="AJ159" s="11">
        <f t="shared" si="18"/>
        <v>0</v>
      </c>
      <c r="AK159" s="11">
        <f t="shared" si="19"/>
        <v>2</v>
      </c>
      <c r="AL159">
        <f>IF(TablaIncidentes[[#This Row],[Prioridad*]]="Baja",((AJ159*60)+AK159)-720,IF(TablaIncidentes[[#This Row],[Prioridad*]]="Media",((AJ159*60)+AK159)-120,IF(TablaIncidentes[[#This Row],[Prioridad*]]="Alta",((AJ159*60)+AK159)-60)))</f>
        <v>-58</v>
      </c>
      <c r="AN159" t="str">
        <f t="shared" si="20"/>
        <v>martes</v>
      </c>
    </row>
    <row r="160" spans="1:40" ht="15" customHeight="1" x14ac:dyDescent="0.25">
      <c r="A160" s="10" t="s">
        <v>428</v>
      </c>
      <c r="B160" t="s">
        <v>429</v>
      </c>
      <c r="C160" t="s">
        <v>32</v>
      </c>
      <c r="D160" s="11" t="s">
        <v>33</v>
      </c>
      <c r="E160" t="s">
        <v>34</v>
      </c>
      <c r="F160" t="s">
        <v>51</v>
      </c>
      <c r="G160" t="s">
        <v>52</v>
      </c>
      <c r="J160" s="12">
        <v>43837</v>
      </c>
      <c r="K160" s="13">
        <v>0.61124999999999996</v>
      </c>
      <c r="L160" s="14">
        <v>43837</v>
      </c>
      <c r="M160" s="15">
        <v>0.61226851851851849</v>
      </c>
      <c r="N160" s="12">
        <v>43837</v>
      </c>
      <c r="O160" s="13">
        <v>0.6805092592592592</v>
      </c>
      <c r="P160" s="16">
        <v>43838.766574074078</v>
      </c>
      <c r="Q160" s="11" t="s">
        <v>37</v>
      </c>
      <c r="R160" s="17" t="s">
        <v>40</v>
      </c>
      <c r="S160" s="11" t="s">
        <v>39</v>
      </c>
      <c r="T160" s="17" t="s">
        <v>40</v>
      </c>
      <c r="U160" s="11" t="s">
        <v>37</v>
      </c>
      <c r="V160" s="17">
        <v>1.1689814782585017E-3</v>
      </c>
      <c r="W160" s="11" t="s">
        <v>37</v>
      </c>
      <c r="Y160" s="17" t="str">
        <f>TablaIncidentes[[#This Row],[Tiempo Total Gestión]]</f>
        <v>00:01</v>
      </c>
      <c r="Z160" s="11">
        <f t="shared" si="14"/>
        <v>0</v>
      </c>
      <c r="AA160" s="11">
        <f t="shared" si="15"/>
        <v>1</v>
      </c>
      <c r="AB160" s="11">
        <f>IF(TablaIncidentes[[#This Row],[Prioridad*]]="Baja",(Z160-24)*60+AA160,IF(TablaIncidentes[[#This Row],[Prioridad*]]="Media",(Z160-4)*60+AA160,IF(TablaIncidentes[[#This Row],[Prioridad*]]="Alta",(Z160-2)*60+AA160)))</f>
        <v>-119</v>
      </c>
      <c r="AD160" s="17" t="str">
        <f>TablaIncidentes[[#This Row],[Tiempo Creación (HH:mm)]]</f>
        <v>00:01</v>
      </c>
      <c r="AE160" s="11">
        <f t="shared" si="16"/>
        <v>0</v>
      </c>
      <c r="AF160" s="11">
        <f t="shared" si="17"/>
        <v>1</v>
      </c>
      <c r="AG160" s="11">
        <f>IF(TablaIncidentes[[#This Row],[Prioridad*]]="Baja",((AE160*60)+AF160)-30,IF(TablaIncidentes[[#This Row],[Prioridad*]]="Media",((AE160*60)+AF160)-15,IF(TablaIncidentes[[#This Row],[Prioridad*]]="Alta",((AE160*60)+AF160)-10)))</f>
        <v>-9</v>
      </c>
      <c r="AI160" s="17">
        <f>TablaIncidentes[[#This Row],[Tiempo Avance Incidente]]</f>
        <v>1.1689814782585017E-3</v>
      </c>
      <c r="AJ160" s="11">
        <f t="shared" si="18"/>
        <v>0</v>
      </c>
      <c r="AK160" s="11">
        <f t="shared" si="19"/>
        <v>1</v>
      </c>
      <c r="AL160">
        <f>IF(TablaIncidentes[[#This Row],[Prioridad*]]="Baja",((AJ160*60)+AK160)-720,IF(TablaIncidentes[[#This Row],[Prioridad*]]="Media",((AJ160*60)+AK160)-120,IF(TablaIncidentes[[#This Row],[Prioridad*]]="Alta",((AJ160*60)+AK160)-60)))</f>
        <v>-59</v>
      </c>
      <c r="AN160" t="str">
        <f t="shared" si="20"/>
        <v>martes</v>
      </c>
    </row>
    <row r="161" spans="1:40" ht="15" customHeight="1" x14ac:dyDescent="0.25">
      <c r="A161" s="10" t="s">
        <v>430</v>
      </c>
      <c r="B161" t="s">
        <v>402</v>
      </c>
      <c r="C161" t="s">
        <v>123</v>
      </c>
      <c r="D161" s="11" t="s">
        <v>110</v>
      </c>
      <c r="E161" t="s">
        <v>34</v>
      </c>
      <c r="F161" t="s">
        <v>124</v>
      </c>
      <c r="G161" t="s">
        <v>104</v>
      </c>
      <c r="J161" s="12">
        <v>43837</v>
      </c>
      <c r="K161" s="13">
        <v>0.61959490740740741</v>
      </c>
      <c r="L161" s="14">
        <v>43837</v>
      </c>
      <c r="M161" s="15">
        <v>0.6216666666666667</v>
      </c>
      <c r="N161" s="12">
        <v>43837</v>
      </c>
      <c r="O161" s="13">
        <v>0.64034722222222229</v>
      </c>
      <c r="P161" s="16">
        <v>43838.666666666664</v>
      </c>
      <c r="Q161" s="11" t="s">
        <v>37</v>
      </c>
      <c r="R161" s="17" t="s">
        <v>431</v>
      </c>
      <c r="S161" s="11" t="s">
        <v>59</v>
      </c>
      <c r="T161" s="17" t="s">
        <v>48</v>
      </c>
      <c r="U161" s="11" t="s">
        <v>37</v>
      </c>
      <c r="V161" s="17">
        <v>2.1759259252576157E-3</v>
      </c>
      <c r="W161" s="11" t="s">
        <v>37</v>
      </c>
      <c r="Y161" s="17" t="str">
        <f>TablaIncidentes[[#This Row],[Tiempo Total Gestión]]</f>
        <v>00:29</v>
      </c>
      <c r="Z161" s="11">
        <f t="shared" si="14"/>
        <v>0</v>
      </c>
      <c r="AA161" s="11">
        <f t="shared" si="15"/>
        <v>29</v>
      </c>
      <c r="AB161" s="11">
        <f>IF(TablaIncidentes[[#This Row],[Prioridad*]]="Baja",(Z161-24)*60+AA161,IF(TablaIncidentes[[#This Row],[Prioridad*]]="Media",(Z161-4)*60+AA161,IF(TablaIncidentes[[#This Row],[Prioridad*]]="Alta",(Z161-2)*60+AA161)))</f>
        <v>-211</v>
      </c>
      <c r="AD161" s="17" t="str">
        <f>TablaIncidentes[[#This Row],[Tiempo Creación (HH:mm)]]</f>
        <v>00:02</v>
      </c>
      <c r="AE161" s="11">
        <f t="shared" si="16"/>
        <v>0</v>
      </c>
      <c r="AF161" s="11">
        <f t="shared" si="17"/>
        <v>2</v>
      </c>
      <c r="AG161" s="11">
        <f>IF(TablaIncidentes[[#This Row],[Prioridad*]]="Baja",((AE161*60)+AF161)-30,IF(TablaIncidentes[[#This Row],[Prioridad*]]="Media",((AE161*60)+AF161)-15,IF(TablaIncidentes[[#This Row],[Prioridad*]]="Alta",((AE161*60)+AF161)-10)))</f>
        <v>-13</v>
      </c>
      <c r="AI161" s="17">
        <f>TablaIncidentes[[#This Row],[Tiempo Avance Incidente]]</f>
        <v>2.1759259252576157E-3</v>
      </c>
      <c r="AJ161" s="11">
        <f t="shared" si="18"/>
        <v>0</v>
      </c>
      <c r="AK161" s="11">
        <f t="shared" si="19"/>
        <v>3</v>
      </c>
      <c r="AL161">
        <f>IF(TablaIncidentes[[#This Row],[Prioridad*]]="Baja",((AJ161*60)+AK161)-720,IF(TablaIncidentes[[#This Row],[Prioridad*]]="Media",((AJ161*60)+AK161)-120,IF(TablaIncidentes[[#This Row],[Prioridad*]]="Alta",((AJ161*60)+AK161)-60)))</f>
        <v>-117</v>
      </c>
      <c r="AN161" t="str">
        <f t="shared" si="20"/>
        <v>martes</v>
      </c>
    </row>
    <row r="162" spans="1:40" ht="15" customHeight="1" x14ac:dyDescent="0.25">
      <c r="A162" s="10" t="s">
        <v>432</v>
      </c>
      <c r="B162" t="s">
        <v>433</v>
      </c>
      <c r="C162" t="s">
        <v>32</v>
      </c>
      <c r="D162" s="11" t="s">
        <v>33</v>
      </c>
      <c r="E162" t="s">
        <v>34</v>
      </c>
      <c r="F162" t="s">
        <v>51</v>
      </c>
      <c r="G162" t="s">
        <v>75</v>
      </c>
      <c r="J162" s="12">
        <v>43837</v>
      </c>
      <c r="K162" s="13">
        <v>0.62263888888888885</v>
      </c>
      <c r="L162" s="14">
        <v>43837</v>
      </c>
      <c r="M162" s="15">
        <v>0.62350694444444443</v>
      </c>
      <c r="N162" s="12">
        <v>43838</v>
      </c>
      <c r="O162" s="13">
        <v>0.73971064814814813</v>
      </c>
      <c r="P162" s="16">
        <v>43839.761354166665</v>
      </c>
      <c r="Q162" s="11" t="s">
        <v>37</v>
      </c>
      <c r="R162" s="17" t="s">
        <v>40</v>
      </c>
      <c r="S162" s="11" t="s">
        <v>39</v>
      </c>
      <c r="T162" s="17" t="s">
        <v>40</v>
      </c>
      <c r="U162" s="11" t="s">
        <v>37</v>
      </c>
      <c r="V162" s="17">
        <v>1.0300925932824612E-3</v>
      </c>
      <c r="W162" s="11" t="s">
        <v>37</v>
      </c>
      <c r="Y162" s="17" t="str">
        <f>TablaIncidentes[[#This Row],[Tiempo Total Gestión]]</f>
        <v>00:01</v>
      </c>
      <c r="Z162" s="11">
        <f t="shared" si="14"/>
        <v>0</v>
      </c>
      <c r="AA162" s="11">
        <f t="shared" si="15"/>
        <v>1</v>
      </c>
      <c r="AB162" s="11">
        <f>IF(TablaIncidentes[[#This Row],[Prioridad*]]="Baja",(Z162-24)*60+AA162,IF(TablaIncidentes[[#This Row],[Prioridad*]]="Media",(Z162-4)*60+AA162,IF(TablaIncidentes[[#This Row],[Prioridad*]]="Alta",(Z162-2)*60+AA162)))</f>
        <v>-119</v>
      </c>
      <c r="AD162" s="17" t="str">
        <f>TablaIncidentes[[#This Row],[Tiempo Creación (HH:mm)]]</f>
        <v>00:01</v>
      </c>
      <c r="AE162" s="11">
        <f t="shared" si="16"/>
        <v>0</v>
      </c>
      <c r="AF162" s="11">
        <f t="shared" si="17"/>
        <v>1</v>
      </c>
      <c r="AG162" s="11">
        <f>IF(TablaIncidentes[[#This Row],[Prioridad*]]="Baja",((AE162*60)+AF162)-30,IF(TablaIncidentes[[#This Row],[Prioridad*]]="Media",((AE162*60)+AF162)-15,IF(TablaIncidentes[[#This Row],[Prioridad*]]="Alta",((AE162*60)+AF162)-10)))</f>
        <v>-9</v>
      </c>
      <c r="AI162" s="17">
        <f>TablaIncidentes[[#This Row],[Tiempo Avance Incidente]]</f>
        <v>1.0300925932824612E-3</v>
      </c>
      <c r="AJ162" s="11">
        <f t="shared" si="18"/>
        <v>0</v>
      </c>
      <c r="AK162" s="11">
        <f t="shared" si="19"/>
        <v>1</v>
      </c>
      <c r="AL162">
        <f>IF(TablaIncidentes[[#This Row],[Prioridad*]]="Baja",((AJ162*60)+AK162)-720,IF(TablaIncidentes[[#This Row],[Prioridad*]]="Media",((AJ162*60)+AK162)-120,IF(TablaIncidentes[[#This Row],[Prioridad*]]="Alta",((AJ162*60)+AK162)-60)))</f>
        <v>-59</v>
      </c>
      <c r="AN162" t="str">
        <f t="shared" si="20"/>
        <v>martes</v>
      </c>
    </row>
    <row r="163" spans="1:40" ht="15" customHeight="1" x14ac:dyDescent="0.25">
      <c r="A163" s="10" t="s">
        <v>434</v>
      </c>
      <c r="B163" t="s">
        <v>435</v>
      </c>
      <c r="C163" t="s">
        <v>32</v>
      </c>
      <c r="D163" s="11" t="s">
        <v>33</v>
      </c>
      <c r="E163" t="s">
        <v>34</v>
      </c>
      <c r="F163" t="s">
        <v>51</v>
      </c>
      <c r="G163" t="s">
        <v>125</v>
      </c>
      <c r="J163" s="12">
        <v>43837</v>
      </c>
      <c r="K163" s="13">
        <v>0.63884259259259257</v>
      </c>
      <c r="L163" s="14">
        <v>43837</v>
      </c>
      <c r="M163" s="15">
        <v>0.640162037037037</v>
      </c>
      <c r="N163" s="12">
        <v>43838</v>
      </c>
      <c r="O163" s="13">
        <v>0.37087962962962967</v>
      </c>
      <c r="P163" s="16">
        <v>43839.448923611111</v>
      </c>
      <c r="Q163" s="11" t="s">
        <v>37</v>
      </c>
      <c r="R163" s="17" t="s">
        <v>40</v>
      </c>
      <c r="S163" s="11" t="s">
        <v>39</v>
      </c>
      <c r="T163" s="17" t="s">
        <v>40</v>
      </c>
      <c r="U163" s="11" t="s">
        <v>37</v>
      </c>
      <c r="V163" s="17">
        <v>1.4351851859828457E-3</v>
      </c>
      <c r="W163" s="11" t="s">
        <v>37</v>
      </c>
      <c r="Y163" s="17" t="str">
        <f>TablaIncidentes[[#This Row],[Tiempo Total Gestión]]</f>
        <v>00:01</v>
      </c>
      <c r="Z163" s="11">
        <f t="shared" si="14"/>
        <v>0</v>
      </c>
      <c r="AA163" s="11">
        <f t="shared" si="15"/>
        <v>1</v>
      </c>
      <c r="AB163" s="11">
        <f>IF(TablaIncidentes[[#This Row],[Prioridad*]]="Baja",(Z163-24)*60+AA163,IF(TablaIncidentes[[#This Row],[Prioridad*]]="Media",(Z163-4)*60+AA163,IF(TablaIncidentes[[#This Row],[Prioridad*]]="Alta",(Z163-2)*60+AA163)))</f>
        <v>-119</v>
      </c>
      <c r="AD163" s="17" t="str">
        <f>TablaIncidentes[[#This Row],[Tiempo Creación (HH:mm)]]</f>
        <v>00:01</v>
      </c>
      <c r="AE163" s="11">
        <f t="shared" si="16"/>
        <v>0</v>
      </c>
      <c r="AF163" s="11">
        <f t="shared" si="17"/>
        <v>1</v>
      </c>
      <c r="AG163" s="11">
        <f>IF(TablaIncidentes[[#This Row],[Prioridad*]]="Baja",((AE163*60)+AF163)-30,IF(TablaIncidentes[[#This Row],[Prioridad*]]="Media",((AE163*60)+AF163)-15,IF(TablaIncidentes[[#This Row],[Prioridad*]]="Alta",((AE163*60)+AF163)-10)))</f>
        <v>-9</v>
      </c>
      <c r="AI163" s="17">
        <f>TablaIncidentes[[#This Row],[Tiempo Avance Incidente]]</f>
        <v>1.4351851859828457E-3</v>
      </c>
      <c r="AJ163" s="11">
        <f t="shared" si="18"/>
        <v>0</v>
      </c>
      <c r="AK163" s="11">
        <f t="shared" si="19"/>
        <v>2</v>
      </c>
      <c r="AL163">
        <f>IF(TablaIncidentes[[#This Row],[Prioridad*]]="Baja",((AJ163*60)+AK163)-720,IF(TablaIncidentes[[#This Row],[Prioridad*]]="Media",((AJ163*60)+AK163)-120,IF(TablaIncidentes[[#This Row],[Prioridad*]]="Alta",((AJ163*60)+AK163)-60)))</f>
        <v>-58</v>
      </c>
      <c r="AN163" t="str">
        <f t="shared" si="20"/>
        <v>martes</v>
      </c>
    </row>
    <row r="164" spans="1:40" ht="15" customHeight="1" x14ac:dyDescent="0.25">
      <c r="A164" s="10" t="s">
        <v>436</v>
      </c>
      <c r="B164" t="s">
        <v>437</v>
      </c>
      <c r="C164" t="s">
        <v>32</v>
      </c>
      <c r="D164" s="11" t="s">
        <v>33</v>
      </c>
      <c r="E164" t="s">
        <v>34</v>
      </c>
      <c r="F164" t="s">
        <v>51</v>
      </c>
      <c r="G164" t="s">
        <v>75</v>
      </c>
      <c r="J164" s="12">
        <v>43837</v>
      </c>
      <c r="K164" s="13">
        <v>0.65895833333333331</v>
      </c>
      <c r="L164" s="14">
        <v>43837</v>
      </c>
      <c r="M164" s="15">
        <v>0.66021990740740744</v>
      </c>
      <c r="N164" s="12">
        <v>43838</v>
      </c>
      <c r="O164" s="13">
        <v>0.37724537037037037</v>
      </c>
      <c r="P164" s="16">
        <v>43839.448923611111</v>
      </c>
      <c r="Q164" s="11" t="s">
        <v>37</v>
      </c>
      <c r="R164" s="17" t="s">
        <v>40</v>
      </c>
      <c r="S164" s="11" t="s">
        <v>39</v>
      </c>
      <c r="T164" s="17" t="s">
        <v>40</v>
      </c>
      <c r="U164" s="11" t="s">
        <v>37</v>
      </c>
      <c r="V164" s="17">
        <v>1.9675925941555761E-3</v>
      </c>
      <c r="W164" s="11" t="s">
        <v>37</v>
      </c>
      <c r="Y164" s="17" t="str">
        <f>TablaIncidentes[[#This Row],[Tiempo Total Gestión]]</f>
        <v>00:01</v>
      </c>
      <c r="Z164" s="11">
        <f t="shared" si="14"/>
        <v>0</v>
      </c>
      <c r="AA164" s="11">
        <f t="shared" si="15"/>
        <v>1</v>
      </c>
      <c r="AB164" s="11">
        <f>IF(TablaIncidentes[[#This Row],[Prioridad*]]="Baja",(Z164-24)*60+AA164,IF(TablaIncidentes[[#This Row],[Prioridad*]]="Media",(Z164-4)*60+AA164,IF(TablaIncidentes[[#This Row],[Prioridad*]]="Alta",(Z164-2)*60+AA164)))</f>
        <v>-119</v>
      </c>
      <c r="AD164" s="17" t="str">
        <f>TablaIncidentes[[#This Row],[Tiempo Creación (HH:mm)]]</f>
        <v>00:01</v>
      </c>
      <c r="AE164" s="11">
        <f t="shared" si="16"/>
        <v>0</v>
      </c>
      <c r="AF164" s="11">
        <f t="shared" si="17"/>
        <v>1</v>
      </c>
      <c r="AG164" s="11">
        <f>IF(TablaIncidentes[[#This Row],[Prioridad*]]="Baja",((AE164*60)+AF164)-30,IF(TablaIncidentes[[#This Row],[Prioridad*]]="Media",((AE164*60)+AF164)-15,IF(TablaIncidentes[[#This Row],[Prioridad*]]="Alta",((AE164*60)+AF164)-10)))</f>
        <v>-9</v>
      </c>
      <c r="AI164" s="17">
        <f>TablaIncidentes[[#This Row],[Tiempo Avance Incidente]]</f>
        <v>1.9675925941555761E-3</v>
      </c>
      <c r="AJ164" s="11">
        <f t="shared" si="18"/>
        <v>0</v>
      </c>
      <c r="AK164" s="11">
        <f t="shared" si="19"/>
        <v>2</v>
      </c>
      <c r="AL164">
        <f>IF(TablaIncidentes[[#This Row],[Prioridad*]]="Baja",((AJ164*60)+AK164)-720,IF(TablaIncidentes[[#This Row],[Prioridad*]]="Media",((AJ164*60)+AK164)-120,IF(TablaIncidentes[[#This Row],[Prioridad*]]="Alta",((AJ164*60)+AK164)-60)))</f>
        <v>-58</v>
      </c>
      <c r="AN164" t="str">
        <f t="shared" si="20"/>
        <v>martes</v>
      </c>
    </row>
    <row r="165" spans="1:40" ht="15" customHeight="1" x14ac:dyDescent="0.25">
      <c r="A165" s="10" t="s">
        <v>438</v>
      </c>
      <c r="B165" t="s">
        <v>439</v>
      </c>
      <c r="C165" t="s">
        <v>32</v>
      </c>
      <c r="D165" s="11" t="s">
        <v>33</v>
      </c>
      <c r="E165" t="s">
        <v>34</v>
      </c>
      <c r="F165" t="s">
        <v>51</v>
      </c>
      <c r="G165" t="s">
        <v>125</v>
      </c>
      <c r="J165" s="12">
        <v>43837</v>
      </c>
      <c r="K165" s="13">
        <v>0.67151620370370368</v>
      </c>
      <c r="L165" s="14">
        <v>43837</v>
      </c>
      <c r="M165" s="15">
        <v>0.67245370370370372</v>
      </c>
      <c r="N165" s="12">
        <v>43838</v>
      </c>
      <c r="O165" s="13">
        <v>0.38802083333333331</v>
      </c>
      <c r="P165" s="16">
        <v>43839.448923611111</v>
      </c>
      <c r="Q165" s="11" t="s">
        <v>37</v>
      </c>
      <c r="R165" s="17" t="s">
        <v>40</v>
      </c>
      <c r="S165" s="11" t="s">
        <v>39</v>
      </c>
      <c r="T165" s="17" t="s">
        <v>40</v>
      </c>
      <c r="U165" s="11" t="s">
        <v>37</v>
      </c>
      <c r="V165" s="17">
        <v>1.0532407395658083E-3</v>
      </c>
      <c r="W165" s="11" t="s">
        <v>37</v>
      </c>
      <c r="Y165" s="17" t="str">
        <f>TablaIncidentes[[#This Row],[Tiempo Total Gestión]]</f>
        <v>00:01</v>
      </c>
      <c r="Z165" s="11">
        <f t="shared" si="14"/>
        <v>0</v>
      </c>
      <c r="AA165" s="11">
        <f t="shared" si="15"/>
        <v>1</v>
      </c>
      <c r="AB165" s="11">
        <f>IF(TablaIncidentes[[#This Row],[Prioridad*]]="Baja",(Z165-24)*60+AA165,IF(TablaIncidentes[[#This Row],[Prioridad*]]="Media",(Z165-4)*60+AA165,IF(TablaIncidentes[[#This Row],[Prioridad*]]="Alta",(Z165-2)*60+AA165)))</f>
        <v>-119</v>
      </c>
      <c r="AD165" s="17" t="str">
        <f>TablaIncidentes[[#This Row],[Tiempo Creación (HH:mm)]]</f>
        <v>00:01</v>
      </c>
      <c r="AE165" s="11">
        <f t="shared" si="16"/>
        <v>0</v>
      </c>
      <c r="AF165" s="11">
        <f t="shared" si="17"/>
        <v>1</v>
      </c>
      <c r="AG165" s="11">
        <f>IF(TablaIncidentes[[#This Row],[Prioridad*]]="Baja",((AE165*60)+AF165)-30,IF(TablaIncidentes[[#This Row],[Prioridad*]]="Media",((AE165*60)+AF165)-15,IF(TablaIncidentes[[#This Row],[Prioridad*]]="Alta",((AE165*60)+AF165)-10)))</f>
        <v>-9</v>
      </c>
      <c r="AI165" s="17">
        <f>TablaIncidentes[[#This Row],[Tiempo Avance Incidente]]</f>
        <v>1.0532407395658083E-3</v>
      </c>
      <c r="AJ165" s="11">
        <f t="shared" si="18"/>
        <v>0</v>
      </c>
      <c r="AK165" s="11">
        <f t="shared" si="19"/>
        <v>1</v>
      </c>
      <c r="AL165">
        <f>IF(TablaIncidentes[[#This Row],[Prioridad*]]="Baja",((AJ165*60)+AK165)-720,IF(TablaIncidentes[[#This Row],[Prioridad*]]="Media",((AJ165*60)+AK165)-120,IF(TablaIncidentes[[#This Row],[Prioridad*]]="Alta",((AJ165*60)+AK165)-60)))</f>
        <v>-59</v>
      </c>
      <c r="AN165" t="str">
        <f t="shared" si="20"/>
        <v>martes</v>
      </c>
    </row>
    <row r="166" spans="1:40" ht="15" customHeight="1" x14ac:dyDescent="0.25">
      <c r="A166" s="10" t="s">
        <v>440</v>
      </c>
      <c r="B166" t="s">
        <v>441</v>
      </c>
      <c r="C166" t="s">
        <v>32</v>
      </c>
      <c r="D166" s="11" t="s">
        <v>33</v>
      </c>
      <c r="E166" t="s">
        <v>34</v>
      </c>
      <c r="F166" t="s">
        <v>51</v>
      </c>
      <c r="G166" t="s">
        <v>52</v>
      </c>
      <c r="J166" s="12">
        <v>43837</v>
      </c>
      <c r="K166" s="13">
        <v>0.68091435185185178</v>
      </c>
      <c r="L166" s="14">
        <v>43837</v>
      </c>
      <c r="M166" s="15">
        <v>0.68206018518518519</v>
      </c>
      <c r="N166" s="12">
        <v>43837</v>
      </c>
      <c r="O166" s="13">
        <v>0.70755787037037043</v>
      </c>
      <c r="P166" s="16">
        <v>43838.766574074078</v>
      </c>
      <c r="Q166" s="11" t="s">
        <v>37</v>
      </c>
      <c r="R166" s="17" t="s">
        <v>40</v>
      </c>
      <c r="S166" s="11" t="s">
        <v>39</v>
      </c>
      <c r="T166" s="17" t="s">
        <v>40</v>
      </c>
      <c r="U166" s="11" t="s">
        <v>37</v>
      </c>
      <c r="V166" s="17">
        <v>1.2962962937308475E-3</v>
      </c>
      <c r="W166" s="11" t="s">
        <v>37</v>
      </c>
      <c r="Y166" s="17" t="str">
        <f>TablaIncidentes[[#This Row],[Tiempo Total Gestión]]</f>
        <v>00:01</v>
      </c>
      <c r="Z166" s="11">
        <f t="shared" si="14"/>
        <v>0</v>
      </c>
      <c r="AA166" s="11">
        <f t="shared" si="15"/>
        <v>1</v>
      </c>
      <c r="AB166" s="11">
        <f>IF(TablaIncidentes[[#This Row],[Prioridad*]]="Baja",(Z166-24)*60+AA166,IF(TablaIncidentes[[#This Row],[Prioridad*]]="Media",(Z166-4)*60+AA166,IF(TablaIncidentes[[#This Row],[Prioridad*]]="Alta",(Z166-2)*60+AA166)))</f>
        <v>-119</v>
      </c>
      <c r="AD166" s="17" t="str">
        <f>TablaIncidentes[[#This Row],[Tiempo Creación (HH:mm)]]</f>
        <v>00:01</v>
      </c>
      <c r="AE166" s="11">
        <f t="shared" si="16"/>
        <v>0</v>
      </c>
      <c r="AF166" s="11">
        <f t="shared" si="17"/>
        <v>1</v>
      </c>
      <c r="AG166" s="11">
        <f>IF(TablaIncidentes[[#This Row],[Prioridad*]]="Baja",((AE166*60)+AF166)-30,IF(TablaIncidentes[[#This Row],[Prioridad*]]="Media",((AE166*60)+AF166)-15,IF(TablaIncidentes[[#This Row],[Prioridad*]]="Alta",((AE166*60)+AF166)-10)))</f>
        <v>-9</v>
      </c>
      <c r="AI166" s="17">
        <f>TablaIncidentes[[#This Row],[Tiempo Avance Incidente]]</f>
        <v>1.2962962937308475E-3</v>
      </c>
      <c r="AJ166" s="11">
        <f t="shared" si="18"/>
        <v>0</v>
      </c>
      <c r="AK166" s="11">
        <f t="shared" si="19"/>
        <v>1</v>
      </c>
      <c r="AL166">
        <f>IF(TablaIncidentes[[#This Row],[Prioridad*]]="Baja",((AJ166*60)+AK166)-720,IF(TablaIncidentes[[#This Row],[Prioridad*]]="Media",((AJ166*60)+AK166)-120,IF(TablaIncidentes[[#This Row],[Prioridad*]]="Alta",((AJ166*60)+AK166)-60)))</f>
        <v>-59</v>
      </c>
      <c r="AN166" t="str">
        <f t="shared" si="20"/>
        <v>martes</v>
      </c>
    </row>
    <row r="167" spans="1:40" ht="15" customHeight="1" x14ac:dyDescent="0.25">
      <c r="A167" s="10" t="s">
        <v>442</v>
      </c>
      <c r="B167" t="s">
        <v>443</v>
      </c>
      <c r="C167" t="s">
        <v>32</v>
      </c>
      <c r="D167" s="11" t="s">
        <v>33</v>
      </c>
      <c r="E167" t="s">
        <v>34</v>
      </c>
      <c r="F167" t="s">
        <v>51</v>
      </c>
      <c r="G167" t="s">
        <v>75</v>
      </c>
      <c r="J167" s="12">
        <v>43837</v>
      </c>
      <c r="K167" s="13">
        <v>0.6925810185185185</v>
      </c>
      <c r="L167" s="14">
        <v>43837</v>
      </c>
      <c r="M167" s="15">
        <v>0.69341435185185185</v>
      </c>
      <c r="N167" s="12">
        <v>43838</v>
      </c>
      <c r="O167" s="13">
        <v>0.37373842592592593</v>
      </c>
      <c r="P167" s="16">
        <v>43839.448923611111</v>
      </c>
      <c r="Q167" s="11" t="s">
        <v>37</v>
      </c>
      <c r="R167" s="17" t="s">
        <v>40</v>
      </c>
      <c r="S167" s="11" t="s">
        <v>39</v>
      </c>
      <c r="T167" s="17" t="s">
        <v>40</v>
      </c>
      <c r="U167" s="11" t="s">
        <v>37</v>
      </c>
      <c r="V167" s="17">
        <v>9.3750000087311491E-4</v>
      </c>
      <c r="W167" s="11" t="s">
        <v>37</v>
      </c>
      <c r="Y167" s="17" t="str">
        <f>TablaIncidentes[[#This Row],[Tiempo Total Gestión]]</f>
        <v>00:01</v>
      </c>
      <c r="Z167" s="11">
        <f t="shared" si="14"/>
        <v>0</v>
      </c>
      <c r="AA167" s="11">
        <f t="shared" si="15"/>
        <v>1</v>
      </c>
      <c r="AB167" s="11">
        <f>IF(TablaIncidentes[[#This Row],[Prioridad*]]="Baja",(Z167-24)*60+AA167,IF(TablaIncidentes[[#This Row],[Prioridad*]]="Media",(Z167-4)*60+AA167,IF(TablaIncidentes[[#This Row],[Prioridad*]]="Alta",(Z167-2)*60+AA167)))</f>
        <v>-119</v>
      </c>
      <c r="AD167" s="17" t="str">
        <f>TablaIncidentes[[#This Row],[Tiempo Creación (HH:mm)]]</f>
        <v>00:01</v>
      </c>
      <c r="AE167" s="11">
        <f t="shared" si="16"/>
        <v>0</v>
      </c>
      <c r="AF167" s="11">
        <f t="shared" si="17"/>
        <v>1</v>
      </c>
      <c r="AG167" s="11">
        <f>IF(TablaIncidentes[[#This Row],[Prioridad*]]="Baja",((AE167*60)+AF167)-30,IF(TablaIncidentes[[#This Row],[Prioridad*]]="Media",((AE167*60)+AF167)-15,IF(TablaIncidentes[[#This Row],[Prioridad*]]="Alta",((AE167*60)+AF167)-10)))</f>
        <v>-9</v>
      </c>
      <c r="AI167" s="17">
        <f>TablaIncidentes[[#This Row],[Tiempo Avance Incidente]]</f>
        <v>9.3750000087311491E-4</v>
      </c>
      <c r="AJ167" s="11">
        <f t="shared" si="18"/>
        <v>0</v>
      </c>
      <c r="AK167" s="11">
        <f t="shared" si="19"/>
        <v>1</v>
      </c>
      <c r="AL167">
        <f>IF(TablaIncidentes[[#This Row],[Prioridad*]]="Baja",((AJ167*60)+AK167)-720,IF(TablaIncidentes[[#This Row],[Prioridad*]]="Media",((AJ167*60)+AK167)-120,IF(TablaIncidentes[[#This Row],[Prioridad*]]="Alta",((AJ167*60)+AK167)-60)))</f>
        <v>-59</v>
      </c>
      <c r="AN167" t="str">
        <f t="shared" si="20"/>
        <v>martes</v>
      </c>
    </row>
    <row r="168" spans="1:40" ht="15" customHeight="1" x14ac:dyDescent="0.25">
      <c r="A168" s="10" t="s">
        <v>444</v>
      </c>
      <c r="B168" t="s">
        <v>445</v>
      </c>
      <c r="C168" t="s">
        <v>32</v>
      </c>
      <c r="D168" s="11" t="s">
        <v>33</v>
      </c>
      <c r="E168" t="s">
        <v>34</v>
      </c>
      <c r="F168" t="s">
        <v>51</v>
      </c>
      <c r="G168" t="s">
        <v>52</v>
      </c>
      <c r="J168" s="12">
        <v>43837</v>
      </c>
      <c r="K168" s="13">
        <v>0.7144328703703704</v>
      </c>
      <c r="L168" s="14">
        <v>43837</v>
      </c>
      <c r="M168" s="15">
        <v>0.71453703703703697</v>
      </c>
      <c r="N168" s="12">
        <v>43837</v>
      </c>
      <c r="O168" s="13">
        <v>0.75234953703703711</v>
      </c>
      <c r="P168" s="16">
        <v>43838.766574074078</v>
      </c>
      <c r="Q168" s="11" t="s">
        <v>37</v>
      </c>
      <c r="R168" s="17" t="s">
        <v>133</v>
      </c>
      <c r="S168" s="11" t="s">
        <v>39</v>
      </c>
      <c r="T168" s="17" t="s">
        <v>133</v>
      </c>
      <c r="U168" s="11" t="s">
        <v>37</v>
      </c>
      <c r="V168" s="17">
        <v>3.5879629285773262E-4</v>
      </c>
      <c r="W168" s="11" t="s">
        <v>37</v>
      </c>
      <c r="Y168" s="17" t="str">
        <f>TablaIncidentes[[#This Row],[Tiempo Total Gestión]]</f>
        <v>00:00</v>
      </c>
      <c r="Z168" s="11">
        <f t="shared" si="14"/>
        <v>0</v>
      </c>
      <c r="AA168" s="11">
        <f t="shared" si="15"/>
        <v>0</v>
      </c>
      <c r="AB168" s="11">
        <f>IF(TablaIncidentes[[#This Row],[Prioridad*]]="Baja",(Z168-24)*60+AA168,IF(TablaIncidentes[[#This Row],[Prioridad*]]="Media",(Z168-4)*60+AA168,IF(TablaIncidentes[[#This Row],[Prioridad*]]="Alta",(Z168-2)*60+AA168)))</f>
        <v>-120</v>
      </c>
      <c r="AD168" s="17" t="str">
        <f>TablaIncidentes[[#This Row],[Tiempo Creación (HH:mm)]]</f>
        <v>00:00</v>
      </c>
      <c r="AE168" s="11">
        <f t="shared" si="16"/>
        <v>0</v>
      </c>
      <c r="AF168" s="11">
        <f t="shared" si="17"/>
        <v>0</v>
      </c>
      <c r="AG168" s="11">
        <f>IF(TablaIncidentes[[#This Row],[Prioridad*]]="Baja",((AE168*60)+AF168)-30,IF(TablaIncidentes[[#This Row],[Prioridad*]]="Media",((AE168*60)+AF168)-15,IF(TablaIncidentes[[#This Row],[Prioridad*]]="Alta",((AE168*60)+AF168)-10)))</f>
        <v>-10</v>
      </c>
      <c r="AI168" s="17">
        <f>TablaIncidentes[[#This Row],[Tiempo Avance Incidente]]</f>
        <v>3.5879629285773262E-4</v>
      </c>
      <c r="AJ168" s="11">
        <f t="shared" si="18"/>
        <v>0</v>
      </c>
      <c r="AK168" s="11">
        <f t="shared" si="19"/>
        <v>0</v>
      </c>
      <c r="AL168">
        <f>IF(TablaIncidentes[[#This Row],[Prioridad*]]="Baja",((AJ168*60)+AK168)-720,IF(TablaIncidentes[[#This Row],[Prioridad*]]="Media",((AJ168*60)+AK168)-120,IF(TablaIncidentes[[#This Row],[Prioridad*]]="Alta",((AJ168*60)+AK168)-60)))</f>
        <v>-60</v>
      </c>
      <c r="AN168" t="str">
        <f t="shared" si="20"/>
        <v>martes</v>
      </c>
    </row>
    <row r="169" spans="1:40" ht="15" customHeight="1" x14ac:dyDescent="0.25">
      <c r="A169" s="10" t="s">
        <v>446</v>
      </c>
      <c r="B169" t="s">
        <v>447</v>
      </c>
      <c r="C169" t="s">
        <v>32</v>
      </c>
      <c r="D169" s="11" t="s">
        <v>33</v>
      </c>
      <c r="E169" t="s">
        <v>34</v>
      </c>
      <c r="F169" t="s">
        <v>51</v>
      </c>
      <c r="G169" t="s">
        <v>52</v>
      </c>
      <c r="J169" s="12">
        <v>43837</v>
      </c>
      <c r="K169" s="13">
        <v>0.70802083333333332</v>
      </c>
      <c r="L169" s="14">
        <v>43837</v>
      </c>
      <c r="M169" s="15">
        <v>0.70892361111111113</v>
      </c>
      <c r="N169" s="12">
        <v>43838</v>
      </c>
      <c r="O169" s="13">
        <v>0.37445601851851856</v>
      </c>
      <c r="P169" s="16">
        <v>43839.448923611111</v>
      </c>
      <c r="Q169" s="11" t="s">
        <v>37</v>
      </c>
      <c r="R169" s="17" t="s">
        <v>40</v>
      </c>
      <c r="S169" s="11" t="s">
        <v>39</v>
      </c>
      <c r="T169" s="17" t="s">
        <v>40</v>
      </c>
      <c r="U169" s="11" t="s">
        <v>37</v>
      </c>
      <c r="V169" s="17">
        <v>1.0995370321325026E-3</v>
      </c>
      <c r="W169" s="11" t="s">
        <v>37</v>
      </c>
      <c r="Y169" s="17" t="str">
        <f>TablaIncidentes[[#This Row],[Tiempo Total Gestión]]</f>
        <v>00:01</v>
      </c>
      <c r="Z169" s="11">
        <f t="shared" si="14"/>
        <v>0</v>
      </c>
      <c r="AA169" s="11">
        <f t="shared" si="15"/>
        <v>1</v>
      </c>
      <c r="AB169" s="11">
        <f>IF(TablaIncidentes[[#This Row],[Prioridad*]]="Baja",(Z169-24)*60+AA169,IF(TablaIncidentes[[#This Row],[Prioridad*]]="Media",(Z169-4)*60+AA169,IF(TablaIncidentes[[#This Row],[Prioridad*]]="Alta",(Z169-2)*60+AA169)))</f>
        <v>-119</v>
      </c>
      <c r="AD169" s="17" t="str">
        <f>TablaIncidentes[[#This Row],[Tiempo Creación (HH:mm)]]</f>
        <v>00:01</v>
      </c>
      <c r="AE169" s="11">
        <f t="shared" si="16"/>
        <v>0</v>
      </c>
      <c r="AF169" s="11">
        <f t="shared" si="17"/>
        <v>1</v>
      </c>
      <c r="AG169" s="11">
        <f>IF(TablaIncidentes[[#This Row],[Prioridad*]]="Baja",((AE169*60)+AF169)-30,IF(TablaIncidentes[[#This Row],[Prioridad*]]="Media",((AE169*60)+AF169)-15,IF(TablaIncidentes[[#This Row],[Prioridad*]]="Alta",((AE169*60)+AF169)-10)))</f>
        <v>-9</v>
      </c>
      <c r="AI169" s="17">
        <f>TablaIncidentes[[#This Row],[Tiempo Avance Incidente]]</f>
        <v>1.0995370321325026E-3</v>
      </c>
      <c r="AJ169" s="11">
        <f t="shared" si="18"/>
        <v>0</v>
      </c>
      <c r="AK169" s="11">
        <f t="shared" si="19"/>
        <v>1</v>
      </c>
      <c r="AL169">
        <f>IF(TablaIncidentes[[#This Row],[Prioridad*]]="Baja",((AJ169*60)+AK169)-720,IF(TablaIncidentes[[#This Row],[Prioridad*]]="Media",((AJ169*60)+AK169)-120,IF(TablaIncidentes[[#This Row],[Prioridad*]]="Alta",((AJ169*60)+AK169)-60)))</f>
        <v>-59</v>
      </c>
      <c r="AN169" t="str">
        <f t="shared" si="20"/>
        <v>martes</v>
      </c>
    </row>
    <row r="170" spans="1:40" ht="15" customHeight="1" x14ac:dyDescent="0.25">
      <c r="A170" s="10" t="s">
        <v>448</v>
      </c>
      <c r="B170" t="s">
        <v>449</v>
      </c>
      <c r="C170" t="s">
        <v>32</v>
      </c>
      <c r="D170" s="11" t="s">
        <v>33</v>
      </c>
      <c r="E170" t="s">
        <v>34</v>
      </c>
      <c r="F170" t="s">
        <v>51</v>
      </c>
      <c r="G170" t="s">
        <v>62</v>
      </c>
      <c r="J170" s="12">
        <v>43837</v>
      </c>
      <c r="K170" s="13">
        <v>0.71995370370370371</v>
      </c>
      <c r="L170" s="14">
        <v>43837</v>
      </c>
      <c r="M170" s="15">
        <v>0.7219444444444445</v>
      </c>
      <c r="N170" s="12">
        <v>43838</v>
      </c>
      <c r="O170" s="13">
        <v>0.36706018518518518</v>
      </c>
      <c r="P170" s="16">
        <v>43839.448923611111</v>
      </c>
      <c r="Q170" s="11" t="s">
        <v>37</v>
      </c>
      <c r="R170" s="17" t="s">
        <v>48</v>
      </c>
      <c r="S170" s="11" t="s">
        <v>39</v>
      </c>
      <c r="T170" s="17" t="s">
        <v>48</v>
      </c>
      <c r="U170" s="11" t="s">
        <v>37</v>
      </c>
      <c r="V170" s="17">
        <v>2.0949074096279219E-3</v>
      </c>
      <c r="W170" s="11" t="s">
        <v>37</v>
      </c>
      <c r="Y170" s="17" t="str">
        <f>TablaIncidentes[[#This Row],[Tiempo Total Gestión]]</f>
        <v>00:02</v>
      </c>
      <c r="Z170" s="11">
        <f t="shared" si="14"/>
        <v>0</v>
      </c>
      <c r="AA170" s="11">
        <f t="shared" si="15"/>
        <v>2</v>
      </c>
      <c r="AB170" s="11">
        <f>IF(TablaIncidentes[[#This Row],[Prioridad*]]="Baja",(Z170-24)*60+AA170,IF(TablaIncidentes[[#This Row],[Prioridad*]]="Media",(Z170-4)*60+AA170,IF(TablaIncidentes[[#This Row],[Prioridad*]]="Alta",(Z170-2)*60+AA170)))</f>
        <v>-118</v>
      </c>
      <c r="AD170" s="17" t="str">
        <f>TablaIncidentes[[#This Row],[Tiempo Creación (HH:mm)]]</f>
        <v>00:02</v>
      </c>
      <c r="AE170" s="11">
        <f t="shared" si="16"/>
        <v>0</v>
      </c>
      <c r="AF170" s="11">
        <f t="shared" si="17"/>
        <v>2</v>
      </c>
      <c r="AG170" s="11">
        <f>IF(TablaIncidentes[[#This Row],[Prioridad*]]="Baja",((AE170*60)+AF170)-30,IF(TablaIncidentes[[#This Row],[Prioridad*]]="Media",((AE170*60)+AF170)-15,IF(TablaIncidentes[[#This Row],[Prioridad*]]="Alta",((AE170*60)+AF170)-10)))</f>
        <v>-8</v>
      </c>
      <c r="AI170" s="17">
        <f>TablaIncidentes[[#This Row],[Tiempo Avance Incidente]]</f>
        <v>2.0949074096279219E-3</v>
      </c>
      <c r="AJ170" s="11">
        <f t="shared" si="18"/>
        <v>0</v>
      </c>
      <c r="AK170" s="11">
        <f t="shared" si="19"/>
        <v>3</v>
      </c>
      <c r="AL170">
        <f>IF(TablaIncidentes[[#This Row],[Prioridad*]]="Baja",((AJ170*60)+AK170)-720,IF(TablaIncidentes[[#This Row],[Prioridad*]]="Media",((AJ170*60)+AK170)-120,IF(TablaIncidentes[[#This Row],[Prioridad*]]="Alta",((AJ170*60)+AK170)-60)))</f>
        <v>-57</v>
      </c>
      <c r="AN170" t="str">
        <f t="shared" si="20"/>
        <v>martes</v>
      </c>
    </row>
    <row r="171" spans="1:40" ht="15" customHeight="1" x14ac:dyDescent="0.25">
      <c r="A171" s="10" t="s">
        <v>450</v>
      </c>
      <c r="B171" t="s">
        <v>451</v>
      </c>
      <c r="C171" t="s">
        <v>32</v>
      </c>
      <c r="D171" s="11" t="s">
        <v>33</v>
      </c>
      <c r="E171" t="s">
        <v>34</v>
      </c>
      <c r="F171" t="s">
        <v>51</v>
      </c>
      <c r="G171" t="s">
        <v>75</v>
      </c>
      <c r="J171" s="12">
        <v>43838</v>
      </c>
      <c r="K171" s="13">
        <v>0.38190972222222225</v>
      </c>
      <c r="L171" s="14">
        <v>43838</v>
      </c>
      <c r="M171" s="15">
        <v>0.38278935185185187</v>
      </c>
      <c r="N171" s="12">
        <v>43838</v>
      </c>
      <c r="O171" s="13">
        <v>0.74774305555555554</v>
      </c>
      <c r="P171" s="16">
        <v>43839.761354166665</v>
      </c>
      <c r="Q171" s="11" t="s">
        <v>37</v>
      </c>
      <c r="R171" s="17" t="s">
        <v>40</v>
      </c>
      <c r="S171" s="11" t="s">
        <v>39</v>
      </c>
      <c r="T171" s="17" t="s">
        <v>40</v>
      </c>
      <c r="U171" s="11" t="s">
        <v>37</v>
      </c>
      <c r="V171" s="17">
        <v>9.7222222393611446E-4</v>
      </c>
      <c r="W171" s="11" t="s">
        <v>37</v>
      </c>
      <c r="Y171" s="17" t="str">
        <f>TablaIncidentes[[#This Row],[Tiempo Total Gestión]]</f>
        <v>00:01</v>
      </c>
      <c r="Z171" s="11">
        <f t="shared" si="14"/>
        <v>0</v>
      </c>
      <c r="AA171" s="11">
        <f t="shared" si="15"/>
        <v>1</v>
      </c>
      <c r="AB171" s="11">
        <f>IF(TablaIncidentes[[#This Row],[Prioridad*]]="Baja",(Z171-24)*60+AA171,IF(TablaIncidentes[[#This Row],[Prioridad*]]="Media",(Z171-4)*60+AA171,IF(TablaIncidentes[[#This Row],[Prioridad*]]="Alta",(Z171-2)*60+AA171)))</f>
        <v>-119</v>
      </c>
      <c r="AD171" s="17" t="str">
        <f>TablaIncidentes[[#This Row],[Tiempo Creación (HH:mm)]]</f>
        <v>00:01</v>
      </c>
      <c r="AE171" s="11">
        <f t="shared" si="16"/>
        <v>0</v>
      </c>
      <c r="AF171" s="11">
        <f t="shared" si="17"/>
        <v>1</v>
      </c>
      <c r="AG171" s="11">
        <f>IF(TablaIncidentes[[#This Row],[Prioridad*]]="Baja",((AE171*60)+AF171)-30,IF(TablaIncidentes[[#This Row],[Prioridad*]]="Media",((AE171*60)+AF171)-15,IF(TablaIncidentes[[#This Row],[Prioridad*]]="Alta",((AE171*60)+AF171)-10)))</f>
        <v>-9</v>
      </c>
      <c r="AI171" s="17">
        <f>TablaIncidentes[[#This Row],[Tiempo Avance Incidente]]</f>
        <v>9.7222222393611446E-4</v>
      </c>
      <c r="AJ171" s="11">
        <f t="shared" si="18"/>
        <v>0</v>
      </c>
      <c r="AK171" s="11">
        <f t="shared" si="19"/>
        <v>1</v>
      </c>
      <c r="AL171">
        <f>IF(TablaIncidentes[[#This Row],[Prioridad*]]="Baja",((AJ171*60)+AK171)-720,IF(TablaIncidentes[[#This Row],[Prioridad*]]="Media",((AJ171*60)+AK171)-120,IF(TablaIncidentes[[#This Row],[Prioridad*]]="Alta",((AJ171*60)+AK171)-60)))</f>
        <v>-59</v>
      </c>
      <c r="AN171" t="str">
        <f t="shared" si="20"/>
        <v>miércoles</v>
      </c>
    </row>
    <row r="172" spans="1:40" ht="15" customHeight="1" x14ac:dyDescent="0.25">
      <c r="A172" s="10" t="s">
        <v>452</v>
      </c>
      <c r="B172" t="s">
        <v>453</v>
      </c>
      <c r="C172" t="s">
        <v>123</v>
      </c>
      <c r="D172" s="11" t="s">
        <v>110</v>
      </c>
      <c r="E172" t="s">
        <v>34</v>
      </c>
      <c r="F172" t="s">
        <v>124</v>
      </c>
      <c r="G172" t="s">
        <v>104</v>
      </c>
      <c r="J172" s="12">
        <v>43838</v>
      </c>
      <c r="K172" s="13">
        <v>0.3399652777777778</v>
      </c>
      <c r="L172" s="14">
        <v>43838</v>
      </c>
      <c r="M172" s="15">
        <v>0.34210648148148143</v>
      </c>
      <c r="N172" s="12">
        <v>43838</v>
      </c>
      <c r="O172" s="13">
        <v>0.35905092592592597</v>
      </c>
      <c r="P172" s="16">
        <v>43839.448923611111</v>
      </c>
      <c r="Q172" s="11" t="s">
        <v>37</v>
      </c>
      <c r="R172" s="17" t="s">
        <v>330</v>
      </c>
      <c r="S172" s="11" t="s">
        <v>59</v>
      </c>
      <c r="T172" s="17" t="s">
        <v>116</v>
      </c>
      <c r="U172" s="11" t="s">
        <v>37</v>
      </c>
      <c r="V172" s="17">
        <v>1.9097222175332718E-3</v>
      </c>
      <c r="W172" s="11" t="s">
        <v>37</v>
      </c>
      <c r="Y172" s="17" t="str">
        <f>TablaIncidentes[[#This Row],[Tiempo Total Gestión]]</f>
        <v>00:27</v>
      </c>
      <c r="Z172" s="11">
        <f t="shared" si="14"/>
        <v>0</v>
      </c>
      <c r="AA172" s="11">
        <f t="shared" si="15"/>
        <v>27</v>
      </c>
      <c r="AB172" s="11">
        <f>IF(TablaIncidentes[[#This Row],[Prioridad*]]="Baja",(Z172-24)*60+AA172,IF(TablaIncidentes[[#This Row],[Prioridad*]]="Media",(Z172-4)*60+AA172,IF(TablaIncidentes[[#This Row],[Prioridad*]]="Alta",(Z172-2)*60+AA172)))</f>
        <v>-213</v>
      </c>
      <c r="AD172" s="17" t="str">
        <f>TablaIncidentes[[#This Row],[Tiempo Creación (HH:mm)]]</f>
        <v>00:03</v>
      </c>
      <c r="AE172" s="11">
        <f t="shared" si="16"/>
        <v>0</v>
      </c>
      <c r="AF172" s="11">
        <f t="shared" si="17"/>
        <v>3</v>
      </c>
      <c r="AG172" s="11">
        <f>IF(TablaIncidentes[[#This Row],[Prioridad*]]="Baja",((AE172*60)+AF172)-30,IF(TablaIncidentes[[#This Row],[Prioridad*]]="Media",((AE172*60)+AF172)-15,IF(TablaIncidentes[[#This Row],[Prioridad*]]="Alta",((AE172*60)+AF172)-10)))</f>
        <v>-12</v>
      </c>
      <c r="AI172" s="17">
        <f>TablaIncidentes[[#This Row],[Tiempo Avance Incidente]]</f>
        <v>1.9097222175332718E-3</v>
      </c>
      <c r="AJ172" s="11">
        <f t="shared" si="18"/>
        <v>0</v>
      </c>
      <c r="AK172" s="11">
        <f t="shared" si="19"/>
        <v>2</v>
      </c>
      <c r="AL172">
        <f>IF(TablaIncidentes[[#This Row],[Prioridad*]]="Baja",((AJ172*60)+AK172)-720,IF(TablaIncidentes[[#This Row],[Prioridad*]]="Media",((AJ172*60)+AK172)-120,IF(TablaIncidentes[[#This Row],[Prioridad*]]="Alta",((AJ172*60)+AK172)-60)))</f>
        <v>-118</v>
      </c>
      <c r="AN172" t="str">
        <f t="shared" si="20"/>
        <v>miércoles</v>
      </c>
    </row>
    <row r="173" spans="1:40" ht="15" customHeight="1" x14ac:dyDescent="0.25">
      <c r="A173" s="10" t="s">
        <v>454</v>
      </c>
      <c r="B173" t="s">
        <v>455</v>
      </c>
      <c r="C173" t="s">
        <v>123</v>
      </c>
      <c r="D173" s="11" t="s">
        <v>150</v>
      </c>
      <c r="E173" t="s">
        <v>34</v>
      </c>
      <c r="F173" t="s">
        <v>124</v>
      </c>
      <c r="G173" t="s">
        <v>104</v>
      </c>
      <c r="J173" s="12">
        <v>43838</v>
      </c>
      <c r="K173" s="13">
        <v>0.34584490740740742</v>
      </c>
      <c r="L173" s="14">
        <v>43838</v>
      </c>
      <c r="M173" s="15">
        <v>0.35543981481481479</v>
      </c>
      <c r="N173" s="12">
        <v>43838</v>
      </c>
      <c r="O173" s="13">
        <v>0.38758101851851851</v>
      </c>
      <c r="P173" s="16">
        <v>43839.448923611111</v>
      </c>
      <c r="Q173" s="11" t="s">
        <v>37</v>
      </c>
      <c r="R173" s="17" t="s">
        <v>456</v>
      </c>
      <c r="S173" s="11" t="s">
        <v>59</v>
      </c>
      <c r="T173" s="17" t="s">
        <v>58</v>
      </c>
      <c r="U173" s="11" t="s">
        <v>37</v>
      </c>
      <c r="V173" s="17">
        <v>9.0162037013215013E-3</v>
      </c>
      <c r="W173" s="11" t="s">
        <v>37</v>
      </c>
      <c r="Y173" s="17" t="str">
        <f>TablaIncidentes[[#This Row],[Tiempo Total Gestión]]</f>
        <v>01:00</v>
      </c>
      <c r="Z173" s="11">
        <f t="shared" si="14"/>
        <v>1</v>
      </c>
      <c r="AA173" s="11">
        <f t="shared" si="15"/>
        <v>0</v>
      </c>
      <c r="AB173" s="11">
        <f>IF(TablaIncidentes[[#This Row],[Prioridad*]]="Baja",(Z173-24)*60+AA173,IF(TablaIncidentes[[#This Row],[Prioridad*]]="Media",(Z173-4)*60+AA173,IF(TablaIncidentes[[#This Row],[Prioridad*]]="Alta",(Z173-2)*60+AA173)))</f>
        <v>-1380</v>
      </c>
      <c r="AD173" s="17" t="str">
        <f>TablaIncidentes[[#This Row],[Tiempo Creación (HH:mm)]]</f>
        <v>00:13</v>
      </c>
      <c r="AE173" s="11">
        <f t="shared" si="16"/>
        <v>0</v>
      </c>
      <c r="AF173" s="11">
        <f t="shared" si="17"/>
        <v>13</v>
      </c>
      <c r="AG173" s="11">
        <f>IF(TablaIncidentes[[#This Row],[Prioridad*]]="Baja",((AE173*60)+AF173)-30,IF(TablaIncidentes[[#This Row],[Prioridad*]]="Media",((AE173*60)+AF173)-15,IF(TablaIncidentes[[#This Row],[Prioridad*]]="Alta",((AE173*60)+AF173)-10)))</f>
        <v>-17</v>
      </c>
      <c r="AI173" s="17">
        <f>TablaIncidentes[[#This Row],[Tiempo Avance Incidente]]</f>
        <v>9.0162037013215013E-3</v>
      </c>
      <c r="AJ173" s="11">
        <f t="shared" si="18"/>
        <v>0</v>
      </c>
      <c r="AK173" s="11">
        <f t="shared" si="19"/>
        <v>12</v>
      </c>
      <c r="AL173">
        <f>IF(TablaIncidentes[[#This Row],[Prioridad*]]="Baja",((AJ173*60)+AK173)-720,IF(TablaIncidentes[[#This Row],[Prioridad*]]="Media",((AJ173*60)+AK173)-120,IF(TablaIncidentes[[#This Row],[Prioridad*]]="Alta",((AJ173*60)+AK173)-60)))</f>
        <v>-708</v>
      </c>
      <c r="AN173" t="str">
        <f t="shared" si="20"/>
        <v>miércoles</v>
      </c>
    </row>
    <row r="174" spans="1:40" ht="15" customHeight="1" x14ac:dyDescent="0.25">
      <c r="A174" s="10" t="s">
        <v>457</v>
      </c>
      <c r="B174" t="s">
        <v>458</v>
      </c>
      <c r="C174" t="s">
        <v>123</v>
      </c>
      <c r="D174" s="11" t="s">
        <v>110</v>
      </c>
      <c r="E174" t="s">
        <v>34</v>
      </c>
      <c r="F174" t="s">
        <v>124</v>
      </c>
      <c r="G174" t="s">
        <v>104</v>
      </c>
      <c r="J174" s="12">
        <v>43838</v>
      </c>
      <c r="K174" s="13">
        <v>0.36239583333333331</v>
      </c>
      <c r="L174" s="14">
        <v>43838</v>
      </c>
      <c r="M174" s="15">
        <v>0.36435185185185182</v>
      </c>
      <c r="N174" s="12">
        <v>43838</v>
      </c>
      <c r="O174" s="13">
        <v>0.39656249999999998</v>
      </c>
      <c r="P174" s="16">
        <v>43839.448923611111</v>
      </c>
      <c r="Q174" s="11" t="s">
        <v>37</v>
      </c>
      <c r="R174" s="17" t="s">
        <v>459</v>
      </c>
      <c r="S174" s="11" t="s">
        <v>59</v>
      </c>
      <c r="T174" s="17" t="s">
        <v>48</v>
      </c>
      <c r="U174" s="11" t="s">
        <v>37</v>
      </c>
      <c r="V174" s="17">
        <v>1.8750000017462298E-3</v>
      </c>
      <c r="W174" s="11" t="s">
        <v>37</v>
      </c>
      <c r="Y174" s="17" t="str">
        <f>TablaIncidentes[[#This Row],[Tiempo Total Gestión]]</f>
        <v>00:49</v>
      </c>
      <c r="Z174" s="11">
        <f t="shared" si="14"/>
        <v>0</v>
      </c>
      <c r="AA174" s="11">
        <f t="shared" si="15"/>
        <v>49</v>
      </c>
      <c r="AB174" s="11">
        <f>IF(TablaIncidentes[[#This Row],[Prioridad*]]="Baja",(Z174-24)*60+AA174,IF(TablaIncidentes[[#This Row],[Prioridad*]]="Media",(Z174-4)*60+AA174,IF(TablaIncidentes[[#This Row],[Prioridad*]]="Alta",(Z174-2)*60+AA174)))</f>
        <v>-191</v>
      </c>
      <c r="AD174" s="17" t="str">
        <f>TablaIncidentes[[#This Row],[Tiempo Creación (HH:mm)]]</f>
        <v>00:02</v>
      </c>
      <c r="AE174" s="11">
        <f t="shared" si="16"/>
        <v>0</v>
      </c>
      <c r="AF174" s="11">
        <f t="shared" si="17"/>
        <v>2</v>
      </c>
      <c r="AG174" s="11">
        <f>IF(TablaIncidentes[[#This Row],[Prioridad*]]="Baja",((AE174*60)+AF174)-30,IF(TablaIncidentes[[#This Row],[Prioridad*]]="Media",((AE174*60)+AF174)-15,IF(TablaIncidentes[[#This Row],[Prioridad*]]="Alta",((AE174*60)+AF174)-10)))</f>
        <v>-13</v>
      </c>
      <c r="AI174" s="17">
        <f>TablaIncidentes[[#This Row],[Tiempo Avance Incidente]]</f>
        <v>1.8750000017462298E-3</v>
      </c>
      <c r="AJ174" s="11">
        <f t="shared" si="18"/>
        <v>0</v>
      </c>
      <c r="AK174" s="11">
        <f t="shared" si="19"/>
        <v>2</v>
      </c>
      <c r="AL174">
        <f>IF(TablaIncidentes[[#This Row],[Prioridad*]]="Baja",((AJ174*60)+AK174)-720,IF(TablaIncidentes[[#This Row],[Prioridad*]]="Media",((AJ174*60)+AK174)-120,IF(TablaIncidentes[[#This Row],[Prioridad*]]="Alta",((AJ174*60)+AK174)-60)))</f>
        <v>-118</v>
      </c>
      <c r="AN174" t="str">
        <f t="shared" si="20"/>
        <v>miércoles</v>
      </c>
    </row>
    <row r="175" spans="1:40" ht="15" customHeight="1" x14ac:dyDescent="0.25">
      <c r="A175" s="10" t="s">
        <v>460</v>
      </c>
      <c r="B175" t="s">
        <v>461</v>
      </c>
      <c r="C175" t="s">
        <v>462</v>
      </c>
      <c r="D175" s="11" t="s">
        <v>150</v>
      </c>
      <c r="E175" t="s">
        <v>34</v>
      </c>
      <c r="F175" t="s">
        <v>111</v>
      </c>
      <c r="G175" t="s">
        <v>279</v>
      </c>
      <c r="J175" s="12">
        <v>43838</v>
      </c>
      <c r="K175" s="13">
        <v>0.36381944444444447</v>
      </c>
      <c r="L175" s="14">
        <v>43838</v>
      </c>
      <c r="M175" s="15">
        <v>0.36680555555555555</v>
      </c>
      <c r="N175" s="12">
        <v>43838</v>
      </c>
      <c r="O175" s="13">
        <v>0.36850694444444443</v>
      </c>
      <c r="P175" s="16">
        <v>43839.448923611111</v>
      </c>
      <c r="Q175" s="11" t="s">
        <v>37</v>
      </c>
      <c r="R175" s="17" t="s">
        <v>241</v>
      </c>
      <c r="S175" s="11" t="s">
        <v>59</v>
      </c>
      <c r="T175" s="17" t="s">
        <v>327</v>
      </c>
      <c r="U175" s="11" t="s">
        <v>37</v>
      </c>
      <c r="V175" s="17">
        <v>3.3333333340124227E-3</v>
      </c>
      <c r="W175" s="11" t="s">
        <v>37</v>
      </c>
      <c r="Y175" s="17" t="str">
        <f>TablaIncidentes[[#This Row],[Tiempo Total Gestión]]</f>
        <v>00:06</v>
      </c>
      <c r="Z175" s="11">
        <f t="shared" si="14"/>
        <v>0</v>
      </c>
      <c r="AA175" s="11">
        <f t="shared" si="15"/>
        <v>6</v>
      </c>
      <c r="AB175" s="11">
        <f>IF(TablaIncidentes[[#This Row],[Prioridad*]]="Baja",(Z175-24)*60+AA175,IF(TablaIncidentes[[#This Row],[Prioridad*]]="Media",(Z175-4)*60+AA175,IF(TablaIncidentes[[#This Row],[Prioridad*]]="Alta",(Z175-2)*60+AA175)))</f>
        <v>-1434</v>
      </c>
      <c r="AD175" s="17" t="str">
        <f>TablaIncidentes[[#This Row],[Tiempo Creación (HH:mm)]]</f>
        <v>00:04</v>
      </c>
      <c r="AE175" s="11">
        <f t="shared" si="16"/>
        <v>0</v>
      </c>
      <c r="AF175" s="11">
        <f t="shared" si="17"/>
        <v>4</v>
      </c>
      <c r="AG175" s="11">
        <f>IF(TablaIncidentes[[#This Row],[Prioridad*]]="Baja",((AE175*60)+AF175)-30,IF(TablaIncidentes[[#This Row],[Prioridad*]]="Media",((AE175*60)+AF175)-15,IF(TablaIncidentes[[#This Row],[Prioridad*]]="Alta",((AE175*60)+AF175)-10)))</f>
        <v>-26</v>
      </c>
      <c r="AI175" s="17">
        <f>TablaIncidentes[[#This Row],[Tiempo Avance Incidente]]</f>
        <v>3.3333333340124227E-3</v>
      </c>
      <c r="AJ175" s="11">
        <f t="shared" si="18"/>
        <v>0</v>
      </c>
      <c r="AK175" s="11">
        <f t="shared" si="19"/>
        <v>4</v>
      </c>
      <c r="AL175">
        <f>IF(TablaIncidentes[[#This Row],[Prioridad*]]="Baja",((AJ175*60)+AK175)-720,IF(TablaIncidentes[[#This Row],[Prioridad*]]="Media",((AJ175*60)+AK175)-120,IF(TablaIncidentes[[#This Row],[Prioridad*]]="Alta",((AJ175*60)+AK175)-60)))</f>
        <v>-716</v>
      </c>
      <c r="AN175" t="str">
        <f t="shared" si="20"/>
        <v>miércoles</v>
      </c>
    </row>
    <row r="176" spans="1:40" x14ac:dyDescent="0.25">
      <c r="A176" s="10" t="s">
        <v>463</v>
      </c>
      <c r="B176" t="s">
        <v>464</v>
      </c>
      <c r="C176" t="s">
        <v>32</v>
      </c>
      <c r="D176" s="11" t="s">
        <v>33</v>
      </c>
      <c r="E176" t="s">
        <v>34</v>
      </c>
      <c r="F176" t="s">
        <v>35</v>
      </c>
      <c r="G176" t="s">
        <v>36</v>
      </c>
      <c r="J176" s="12">
        <v>43838</v>
      </c>
      <c r="K176" s="13">
        <v>0.36987268518518518</v>
      </c>
      <c r="L176" s="14">
        <v>43838</v>
      </c>
      <c r="M176" s="15">
        <v>0.3707523148148148</v>
      </c>
      <c r="N176" s="12">
        <v>43854</v>
      </c>
      <c r="O176" s="13">
        <v>0.50839120370370372</v>
      </c>
      <c r="P176" s="16">
        <v>43855.603495370371</v>
      </c>
      <c r="Q176" s="11" t="s">
        <v>37</v>
      </c>
      <c r="R176" s="11" t="s">
        <v>465</v>
      </c>
      <c r="S176" s="11" t="s">
        <v>39</v>
      </c>
      <c r="T176" s="17" t="s">
        <v>40</v>
      </c>
      <c r="U176" s="11" t="s">
        <v>37</v>
      </c>
      <c r="V176" s="17">
        <v>9.8379629343980923E-4</v>
      </c>
      <c r="W176" s="11" t="s">
        <v>37</v>
      </c>
      <c r="Y176" s="17" t="str">
        <f>TablaIncidentes[[#This Row],[Tiempo Total Gestión]]</f>
        <v>00:15</v>
      </c>
      <c r="Z176" s="11">
        <f t="shared" si="14"/>
        <v>0</v>
      </c>
      <c r="AA176" s="11">
        <f t="shared" si="15"/>
        <v>15</v>
      </c>
      <c r="AB176" s="11">
        <f>IF(TablaIncidentes[[#This Row],[Prioridad*]]="Baja",(Z176-24)*60+AA176,IF(TablaIncidentes[[#This Row],[Prioridad*]]="Media",(Z176-4)*60+AA176,IF(TablaIncidentes[[#This Row],[Prioridad*]]="Alta",(Z176-2)*60+AA176)))</f>
        <v>-105</v>
      </c>
      <c r="AD176" s="17" t="str">
        <f>TablaIncidentes[[#This Row],[Tiempo Creación (HH:mm)]]</f>
        <v>00:01</v>
      </c>
      <c r="AE176" s="11">
        <f t="shared" si="16"/>
        <v>0</v>
      </c>
      <c r="AF176" s="11">
        <f t="shared" si="17"/>
        <v>1</v>
      </c>
      <c r="AG176" s="11">
        <f>IF(TablaIncidentes[[#This Row],[Prioridad*]]="Baja",((AE176*60)+AF176)-30,IF(TablaIncidentes[[#This Row],[Prioridad*]]="Media",((AE176*60)+AF176)-15,IF(TablaIncidentes[[#This Row],[Prioridad*]]="Alta",((AE176*60)+AF176)-10)))</f>
        <v>-9</v>
      </c>
      <c r="AI176" s="17">
        <f>TablaIncidentes[[#This Row],[Tiempo Avance Incidente]]</f>
        <v>9.8379629343980923E-4</v>
      </c>
      <c r="AJ176" s="11">
        <f t="shared" si="18"/>
        <v>0</v>
      </c>
      <c r="AK176" s="11">
        <f t="shared" si="19"/>
        <v>1</v>
      </c>
      <c r="AL176">
        <f>IF(TablaIncidentes[[#This Row],[Prioridad*]]="Baja",((AJ176*60)+AK176)-720,IF(TablaIncidentes[[#This Row],[Prioridad*]]="Media",((AJ176*60)+AK176)-120,IF(TablaIncidentes[[#This Row],[Prioridad*]]="Alta",((AJ176*60)+AK176)-60)))</f>
        <v>-59</v>
      </c>
      <c r="AN176" t="str">
        <f t="shared" si="20"/>
        <v>miércoles</v>
      </c>
    </row>
    <row r="177" spans="1:40" ht="15" customHeight="1" x14ac:dyDescent="0.25">
      <c r="A177" s="10" t="s">
        <v>466</v>
      </c>
      <c r="B177" t="s">
        <v>467</v>
      </c>
      <c r="C177" t="s">
        <v>32</v>
      </c>
      <c r="D177" s="11" t="s">
        <v>33</v>
      </c>
      <c r="E177" t="s">
        <v>34</v>
      </c>
      <c r="F177" t="s">
        <v>51</v>
      </c>
      <c r="G177" t="s">
        <v>52</v>
      </c>
      <c r="J177" s="12">
        <v>43838</v>
      </c>
      <c r="K177" s="13">
        <v>0.37347222222222221</v>
      </c>
      <c r="L177" s="14">
        <v>43838</v>
      </c>
      <c r="M177" s="15">
        <v>0.37453703703703706</v>
      </c>
      <c r="N177" s="12">
        <v>43838</v>
      </c>
      <c r="O177" s="13">
        <v>0.40932870370370367</v>
      </c>
      <c r="P177" s="16">
        <v>43839.448923611111</v>
      </c>
      <c r="Q177" s="11" t="s">
        <v>37</v>
      </c>
      <c r="R177" s="17" t="s">
        <v>40</v>
      </c>
      <c r="S177" s="11" t="s">
        <v>39</v>
      </c>
      <c r="T177" s="17" t="s">
        <v>40</v>
      </c>
      <c r="U177" s="11" t="s">
        <v>37</v>
      </c>
      <c r="V177" s="17">
        <v>8.1018518540076911E-4</v>
      </c>
      <c r="W177" s="11" t="s">
        <v>37</v>
      </c>
      <c r="Y177" s="17" t="str">
        <f>TablaIncidentes[[#This Row],[Tiempo Total Gestión]]</f>
        <v>00:01</v>
      </c>
      <c r="Z177" s="11">
        <f t="shared" si="14"/>
        <v>0</v>
      </c>
      <c r="AA177" s="11">
        <f t="shared" si="15"/>
        <v>1</v>
      </c>
      <c r="AB177" s="11">
        <f>IF(TablaIncidentes[[#This Row],[Prioridad*]]="Baja",(Z177-24)*60+AA177,IF(TablaIncidentes[[#This Row],[Prioridad*]]="Media",(Z177-4)*60+AA177,IF(TablaIncidentes[[#This Row],[Prioridad*]]="Alta",(Z177-2)*60+AA177)))</f>
        <v>-119</v>
      </c>
      <c r="AD177" s="17" t="str">
        <f>TablaIncidentes[[#This Row],[Tiempo Creación (HH:mm)]]</f>
        <v>00:01</v>
      </c>
      <c r="AE177" s="11">
        <f t="shared" si="16"/>
        <v>0</v>
      </c>
      <c r="AF177" s="11">
        <f t="shared" si="17"/>
        <v>1</v>
      </c>
      <c r="AG177" s="11">
        <f>IF(TablaIncidentes[[#This Row],[Prioridad*]]="Baja",((AE177*60)+AF177)-30,IF(TablaIncidentes[[#This Row],[Prioridad*]]="Media",((AE177*60)+AF177)-15,IF(TablaIncidentes[[#This Row],[Prioridad*]]="Alta",((AE177*60)+AF177)-10)))</f>
        <v>-9</v>
      </c>
      <c r="AI177" s="17">
        <f>TablaIncidentes[[#This Row],[Tiempo Avance Incidente]]</f>
        <v>8.1018518540076911E-4</v>
      </c>
      <c r="AJ177" s="11">
        <f t="shared" si="18"/>
        <v>0</v>
      </c>
      <c r="AK177" s="11">
        <f t="shared" si="19"/>
        <v>1</v>
      </c>
      <c r="AL177">
        <f>IF(TablaIncidentes[[#This Row],[Prioridad*]]="Baja",((AJ177*60)+AK177)-720,IF(TablaIncidentes[[#This Row],[Prioridad*]]="Media",((AJ177*60)+AK177)-120,IF(TablaIncidentes[[#This Row],[Prioridad*]]="Alta",((AJ177*60)+AK177)-60)))</f>
        <v>-59</v>
      </c>
      <c r="AN177" t="str">
        <f t="shared" si="20"/>
        <v>miércoles</v>
      </c>
    </row>
    <row r="178" spans="1:40" ht="15" customHeight="1" x14ac:dyDescent="0.25">
      <c r="A178" s="10" t="s">
        <v>468</v>
      </c>
      <c r="B178" t="s">
        <v>469</v>
      </c>
      <c r="C178" t="s">
        <v>161</v>
      </c>
      <c r="D178" s="11" t="s">
        <v>110</v>
      </c>
      <c r="E178" t="s">
        <v>34</v>
      </c>
      <c r="F178" t="s">
        <v>124</v>
      </c>
      <c r="G178" t="s">
        <v>112</v>
      </c>
      <c r="J178" s="12">
        <v>43838</v>
      </c>
      <c r="K178" s="13">
        <v>0.37593750000000004</v>
      </c>
      <c r="L178" s="14">
        <v>43838</v>
      </c>
      <c r="M178" s="15">
        <v>0.37722222222222218</v>
      </c>
      <c r="N178" s="12">
        <v>43838</v>
      </c>
      <c r="O178" s="13">
        <v>0.49869212962962961</v>
      </c>
      <c r="P178" s="16">
        <v>43839.520729166667</v>
      </c>
      <c r="Q178" s="11" t="s">
        <v>37</v>
      </c>
      <c r="R178" s="17" t="s">
        <v>470</v>
      </c>
      <c r="S178" s="11" t="s">
        <v>471</v>
      </c>
      <c r="T178" s="17" t="s">
        <v>40</v>
      </c>
      <c r="U178" s="11" t="s">
        <v>37</v>
      </c>
      <c r="V178" s="17">
        <v>9.1435185458976775E-4</v>
      </c>
      <c r="W178" s="11" t="s">
        <v>37</v>
      </c>
      <c r="Y178" s="17" t="str">
        <f>TablaIncidentes[[#This Row],[Tiempo Total Gestión]]</f>
        <v>02:56</v>
      </c>
      <c r="Z178" s="11">
        <f t="shared" si="14"/>
        <v>2</v>
      </c>
      <c r="AA178" s="11">
        <f t="shared" si="15"/>
        <v>56</v>
      </c>
      <c r="AB178" s="11">
        <f>IF(TablaIncidentes[[#This Row],[Prioridad*]]="Baja",(Z178-24)*60+AA178,IF(TablaIncidentes[[#This Row],[Prioridad*]]="Media",(Z178-4)*60+AA178,IF(TablaIncidentes[[#This Row],[Prioridad*]]="Alta",(Z178-2)*60+AA178)))</f>
        <v>-64</v>
      </c>
      <c r="AD178" s="17" t="str">
        <f>TablaIncidentes[[#This Row],[Tiempo Creación (HH:mm)]]</f>
        <v>00:01</v>
      </c>
      <c r="AE178" s="11">
        <f t="shared" si="16"/>
        <v>0</v>
      </c>
      <c r="AF178" s="11">
        <f t="shared" si="17"/>
        <v>1</v>
      </c>
      <c r="AG178" s="11">
        <f>IF(TablaIncidentes[[#This Row],[Prioridad*]]="Baja",((AE178*60)+AF178)-30,IF(TablaIncidentes[[#This Row],[Prioridad*]]="Media",((AE178*60)+AF178)-15,IF(TablaIncidentes[[#This Row],[Prioridad*]]="Alta",((AE178*60)+AF178)-10)))</f>
        <v>-14</v>
      </c>
      <c r="AI178" s="17">
        <f>TablaIncidentes[[#This Row],[Tiempo Avance Incidente]]</f>
        <v>9.1435185458976775E-4</v>
      </c>
      <c r="AJ178" s="11">
        <f t="shared" si="18"/>
        <v>0</v>
      </c>
      <c r="AK178" s="11">
        <f t="shared" si="19"/>
        <v>1</v>
      </c>
      <c r="AL178">
        <f>IF(TablaIncidentes[[#This Row],[Prioridad*]]="Baja",((AJ178*60)+AK178)-720,IF(TablaIncidentes[[#This Row],[Prioridad*]]="Media",((AJ178*60)+AK178)-120,IF(TablaIncidentes[[#This Row],[Prioridad*]]="Alta",((AJ178*60)+AK178)-60)))</f>
        <v>-119</v>
      </c>
      <c r="AN178" t="str">
        <f t="shared" si="20"/>
        <v>miércoles</v>
      </c>
    </row>
    <row r="179" spans="1:40" ht="15" customHeight="1" x14ac:dyDescent="0.25">
      <c r="A179" s="10" t="s">
        <v>472</v>
      </c>
      <c r="B179" t="s">
        <v>473</v>
      </c>
      <c r="C179" t="s">
        <v>123</v>
      </c>
      <c r="D179" s="11" t="s">
        <v>150</v>
      </c>
      <c r="E179" t="s">
        <v>34</v>
      </c>
      <c r="F179" t="s">
        <v>124</v>
      </c>
      <c r="G179" t="s">
        <v>104</v>
      </c>
      <c r="J179" s="12">
        <v>43838</v>
      </c>
      <c r="K179" s="13">
        <v>0.37550925925925926</v>
      </c>
      <c r="L179" s="14">
        <v>43838</v>
      </c>
      <c r="M179" s="15">
        <v>0.37716435185185188</v>
      </c>
      <c r="N179" s="12">
        <v>43838</v>
      </c>
      <c r="O179" s="13">
        <v>0.41534722222222226</v>
      </c>
      <c r="P179" s="16">
        <v>43839.448923611111</v>
      </c>
      <c r="Q179" s="11" t="s">
        <v>37</v>
      </c>
      <c r="R179" s="17" t="s">
        <v>474</v>
      </c>
      <c r="S179" s="11" t="s">
        <v>59</v>
      </c>
      <c r="T179" s="17" t="s">
        <v>48</v>
      </c>
      <c r="U179" s="11" t="s">
        <v>37</v>
      </c>
      <c r="V179" s="17">
        <v>2.1759259252576157E-3</v>
      </c>
      <c r="W179" s="11" t="s">
        <v>37</v>
      </c>
      <c r="Y179" s="17" t="str">
        <f>TablaIncidentes[[#This Row],[Tiempo Total Gestión]]</f>
        <v>00:57</v>
      </c>
      <c r="Z179" s="11">
        <f t="shared" si="14"/>
        <v>0</v>
      </c>
      <c r="AA179" s="11">
        <f t="shared" si="15"/>
        <v>57</v>
      </c>
      <c r="AB179" s="11">
        <f>IF(TablaIncidentes[[#This Row],[Prioridad*]]="Baja",(Z179-24)*60+AA179,IF(TablaIncidentes[[#This Row],[Prioridad*]]="Media",(Z179-4)*60+AA179,IF(TablaIncidentes[[#This Row],[Prioridad*]]="Alta",(Z179-2)*60+AA179)))</f>
        <v>-1383</v>
      </c>
      <c r="AD179" s="17" t="str">
        <f>TablaIncidentes[[#This Row],[Tiempo Creación (HH:mm)]]</f>
        <v>00:02</v>
      </c>
      <c r="AE179" s="11">
        <f t="shared" si="16"/>
        <v>0</v>
      </c>
      <c r="AF179" s="11">
        <f t="shared" si="17"/>
        <v>2</v>
      </c>
      <c r="AG179" s="11">
        <f>IF(TablaIncidentes[[#This Row],[Prioridad*]]="Baja",((AE179*60)+AF179)-30,IF(TablaIncidentes[[#This Row],[Prioridad*]]="Media",((AE179*60)+AF179)-15,IF(TablaIncidentes[[#This Row],[Prioridad*]]="Alta",((AE179*60)+AF179)-10)))</f>
        <v>-28</v>
      </c>
      <c r="AI179" s="17">
        <f>TablaIncidentes[[#This Row],[Tiempo Avance Incidente]]</f>
        <v>2.1759259252576157E-3</v>
      </c>
      <c r="AJ179" s="11">
        <f t="shared" si="18"/>
        <v>0</v>
      </c>
      <c r="AK179" s="11">
        <f t="shared" si="19"/>
        <v>3</v>
      </c>
      <c r="AL179">
        <f>IF(TablaIncidentes[[#This Row],[Prioridad*]]="Baja",((AJ179*60)+AK179)-720,IF(TablaIncidentes[[#This Row],[Prioridad*]]="Media",((AJ179*60)+AK179)-120,IF(TablaIncidentes[[#This Row],[Prioridad*]]="Alta",((AJ179*60)+AK179)-60)))</f>
        <v>-717</v>
      </c>
      <c r="AN179" t="str">
        <f t="shared" si="20"/>
        <v>miércoles</v>
      </c>
    </row>
    <row r="180" spans="1:40" ht="15" customHeight="1" x14ac:dyDescent="0.25">
      <c r="A180" s="10" t="s">
        <v>475</v>
      </c>
      <c r="B180" t="s">
        <v>476</v>
      </c>
      <c r="C180" t="s">
        <v>32</v>
      </c>
      <c r="D180" s="11" t="s">
        <v>33</v>
      </c>
      <c r="E180" t="s">
        <v>34</v>
      </c>
      <c r="F180" t="s">
        <v>35</v>
      </c>
      <c r="G180" t="s">
        <v>36</v>
      </c>
      <c r="J180" s="12">
        <v>43838</v>
      </c>
      <c r="K180" s="13">
        <v>0.37700231481481478</v>
      </c>
      <c r="L180" s="14">
        <v>43838</v>
      </c>
      <c r="M180" s="15">
        <v>0.37957175925925929</v>
      </c>
      <c r="N180" s="12">
        <v>43839</v>
      </c>
      <c r="O180" s="13">
        <v>0.40339120370370374</v>
      </c>
      <c r="P180" s="16">
        <v>43840.437418981484</v>
      </c>
      <c r="Q180" s="11" t="s">
        <v>37</v>
      </c>
      <c r="R180" s="17" t="s">
        <v>380</v>
      </c>
      <c r="S180" s="11" t="s">
        <v>59</v>
      </c>
      <c r="T180" s="17" t="s">
        <v>116</v>
      </c>
      <c r="U180" s="11" t="s">
        <v>37</v>
      </c>
      <c r="V180" s="17">
        <v>1.4236111092031933E-3</v>
      </c>
      <c r="W180" s="11" t="s">
        <v>37</v>
      </c>
      <c r="Y180" s="17" t="str">
        <f>TablaIncidentes[[#This Row],[Tiempo Total Gestión]]</f>
        <v>01:26</v>
      </c>
      <c r="Z180" s="11">
        <f t="shared" si="14"/>
        <v>1</v>
      </c>
      <c r="AA180" s="11">
        <f t="shared" si="15"/>
        <v>26</v>
      </c>
      <c r="AB180" s="11">
        <f>IF(TablaIncidentes[[#This Row],[Prioridad*]]="Baja",(Z180-24)*60+AA180,IF(TablaIncidentes[[#This Row],[Prioridad*]]="Media",(Z180-4)*60+AA180,IF(TablaIncidentes[[#This Row],[Prioridad*]]="Alta",(Z180-2)*60+AA180)))</f>
        <v>-34</v>
      </c>
      <c r="AD180" s="17" t="str">
        <f>TablaIncidentes[[#This Row],[Tiempo Creación (HH:mm)]]</f>
        <v>00:03</v>
      </c>
      <c r="AE180" s="11">
        <f t="shared" si="16"/>
        <v>0</v>
      </c>
      <c r="AF180" s="11">
        <f t="shared" si="17"/>
        <v>3</v>
      </c>
      <c r="AG180" s="11">
        <f>IF(TablaIncidentes[[#This Row],[Prioridad*]]="Baja",((AE180*60)+AF180)-30,IF(TablaIncidentes[[#This Row],[Prioridad*]]="Media",((AE180*60)+AF180)-15,IF(TablaIncidentes[[#This Row],[Prioridad*]]="Alta",((AE180*60)+AF180)-10)))</f>
        <v>-7</v>
      </c>
      <c r="AI180" s="17">
        <f>TablaIncidentes[[#This Row],[Tiempo Avance Incidente]]</f>
        <v>1.4236111092031933E-3</v>
      </c>
      <c r="AJ180" s="11">
        <f t="shared" si="18"/>
        <v>0</v>
      </c>
      <c r="AK180" s="11">
        <f t="shared" si="19"/>
        <v>2</v>
      </c>
      <c r="AL180">
        <f>IF(TablaIncidentes[[#This Row],[Prioridad*]]="Baja",((AJ180*60)+AK180)-720,IF(TablaIncidentes[[#This Row],[Prioridad*]]="Media",((AJ180*60)+AK180)-120,IF(TablaIncidentes[[#This Row],[Prioridad*]]="Alta",((AJ180*60)+AK180)-60)))</f>
        <v>-58</v>
      </c>
      <c r="AN180" t="str">
        <f t="shared" si="20"/>
        <v>miércoles</v>
      </c>
    </row>
    <row r="181" spans="1:40" ht="15" customHeight="1" x14ac:dyDescent="0.25">
      <c r="A181" s="10" t="s">
        <v>477</v>
      </c>
      <c r="B181" t="s">
        <v>478</v>
      </c>
      <c r="C181" t="s">
        <v>32</v>
      </c>
      <c r="D181" s="11" t="s">
        <v>33</v>
      </c>
      <c r="E181" t="s">
        <v>34</v>
      </c>
      <c r="F181" t="s">
        <v>51</v>
      </c>
      <c r="G181" t="s">
        <v>75</v>
      </c>
      <c r="J181" s="12">
        <v>43838</v>
      </c>
      <c r="K181" s="13">
        <v>0.37763888888888886</v>
      </c>
      <c r="L181" s="14">
        <v>43838</v>
      </c>
      <c r="M181" s="15">
        <v>0.37839120370370366</v>
      </c>
      <c r="N181" s="12">
        <v>43838</v>
      </c>
      <c r="O181" s="13">
        <v>0.40813657407407411</v>
      </c>
      <c r="P181" s="16">
        <v>43839.448923611111</v>
      </c>
      <c r="Q181" s="11" t="s">
        <v>37</v>
      </c>
      <c r="R181" s="17" t="s">
        <v>40</v>
      </c>
      <c r="S181" s="11" t="s">
        <v>39</v>
      </c>
      <c r="T181" s="17" t="s">
        <v>40</v>
      </c>
      <c r="U181" s="11" t="s">
        <v>37</v>
      </c>
      <c r="V181" s="17">
        <v>8.9120370830642059E-4</v>
      </c>
      <c r="W181" s="11" t="s">
        <v>37</v>
      </c>
      <c r="Y181" s="17" t="str">
        <f>TablaIncidentes[[#This Row],[Tiempo Total Gestión]]</f>
        <v>00:01</v>
      </c>
      <c r="Z181" s="11">
        <f t="shared" si="14"/>
        <v>0</v>
      </c>
      <c r="AA181" s="11">
        <f t="shared" si="15"/>
        <v>1</v>
      </c>
      <c r="AB181" s="11">
        <f>IF(TablaIncidentes[[#This Row],[Prioridad*]]="Baja",(Z181-24)*60+AA181,IF(TablaIncidentes[[#This Row],[Prioridad*]]="Media",(Z181-4)*60+AA181,IF(TablaIncidentes[[#This Row],[Prioridad*]]="Alta",(Z181-2)*60+AA181)))</f>
        <v>-119</v>
      </c>
      <c r="AD181" s="17" t="str">
        <f>TablaIncidentes[[#This Row],[Tiempo Creación (HH:mm)]]</f>
        <v>00:01</v>
      </c>
      <c r="AE181" s="11">
        <f t="shared" si="16"/>
        <v>0</v>
      </c>
      <c r="AF181" s="11">
        <f t="shared" si="17"/>
        <v>1</v>
      </c>
      <c r="AG181" s="11">
        <f>IF(TablaIncidentes[[#This Row],[Prioridad*]]="Baja",((AE181*60)+AF181)-30,IF(TablaIncidentes[[#This Row],[Prioridad*]]="Media",((AE181*60)+AF181)-15,IF(TablaIncidentes[[#This Row],[Prioridad*]]="Alta",((AE181*60)+AF181)-10)))</f>
        <v>-9</v>
      </c>
      <c r="AI181" s="17">
        <f>TablaIncidentes[[#This Row],[Tiempo Avance Incidente]]</f>
        <v>8.9120370830642059E-4</v>
      </c>
      <c r="AJ181" s="11">
        <f t="shared" si="18"/>
        <v>0</v>
      </c>
      <c r="AK181" s="11">
        <f t="shared" si="19"/>
        <v>1</v>
      </c>
      <c r="AL181">
        <f>IF(TablaIncidentes[[#This Row],[Prioridad*]]="Baja",((AJ181*60)+AK181)-720,IF(TablaIncidentes[[#This Row],[Prioridad*]]="Media",((AJ181*60)+AK181)-120,IF(TablaIncidentes[[#This Row],[Prioridad*]]="Alta",((AJ181*60)+AK181)-60)))</f>
        <v>-59</v>
      </c>
      <c r="AN181" t="str">
        <f t="shared" si="20"/>
        <v>miércoles</v>
      </c>
    </row>
    <row r="182" spans="1:40" ht="15" customHeight="1" x14ac:dyDescent="0.25">
      <c r="A182" s="10" t="s">
        <v>479</v>
      </c>
      <c r="B182" t="s">
        <v>480</v>
      </c>
      <c r="C182" t="s">
        <v>161</v>
      </c>
      <c r="D182" s="11" t="s">
        <v>110</v>
      </c>
      <c r="E182" t="s">
        <v>34</v>
      </c>
      <c r="F182" t="s">
        <v>124</v>
      </c>
      <c r="G182" t="s">
        <v>112</v>
      </c>
      <c r="J182" s="12">
        <v>43838</v>
      </c>
      <c r="K182" s="13">
        <v>0.37975694444444441</v>
      </c>
      <c r="L182" s="14">
        <v>43838</v>
      </c>
      <c r="M182" s="15">
        <v>0.38074074074074077</v>
      </c>
      <c r="N182" s="12">
        <v>43838</v>
      </c>
      <c r="O182" s="13">
        <v>0.50329861111111118</v>
      </c>
      <c r="P182" s="16">
        <v>43839.520729166667</v>
      </c>
      <c r="Q182" s="11" t="s">
        <v>37</v>
      </c>
      <c r="R182" s="17" t="s">
        <v>481</v>
      </c>
      <c r="S182" s="11" t="s">
        <v>471</v>
      </c>
      <c r="T182" s="17" t="s">
        <v>40</v>
      </c>
      <c r="U182" s="11" t="s">
        <v>37</v>
      </c>
      <c r="V182" s="17">
        <v>8.9120370830642059E-4</v>
      </c>
      <c r="W182" s="11" t="s">
        <v>37</v>
      </c>
      <c r="Y182" s="17" t="str">
        <f>TablaIncidentes[[#This Row],[Tiempo Total Gestión]]</f>
        <v>02:57</v>
      </c>
      <c r="Z182" s="11">
        <f t="shared" si="14"/>
        <v>2</v>
      </c>
      <c r="AA182" s="11">
        <f t="shared" si="15"/>
        <v>57</v>
      </c>
      <c r="AB182" s="11">
        <f>IF(TablaIncidentes[[#This Row],[Prioridad*]]="Baja",(Z182-24)*60+AA182,IF(TablaIncidentes[[#This Row],[Prioridad*]]="Media",(Z182-4)*60+AA182,IF(TablaIncidentes[[#This Row],[Prioridad*]]="Alta",(Z182-2)*60+AA182)))</f>
        <v>-63</v>
      </c>
      <c r="AD182" s="17" t="str">
        <f>TablaIncidentes[[#This Row],[Tiempo Creación (HH:mm)]]</f>
        <v>00:01</v>
      </c>
      <c r="AE182" s="11">
        <f t="shared" si="16"/>
        <v>0</v>
      </c>
      <c r="AF182" s="11">
        <f t="shared" si="17"/>
        <v>1</v>
      </c>
      <c r="AG182" s="11">
        <f>IF(TablaIncidentes[[#This Row],[Prioridad*]]="Baja",((AE182*60)+AF182)-30,IF(TablaIncidentes[[#This Row],[Prioridad*]]="Media",((AE182*60)+AF182)-15,IF(TablaIncidentes[[#This Row],[Prioridad*]]="Alta",((AE182*60)+AF182)-10)))</f>
        <v>-14</v>
      </c>
      <c r="AI182" s="17">
        <f>TablaIncidentes[[#This Row],[Tiempo Avance Incidente]]</f>
        <v>8.9120370830642059E-4</v>
      </c>
      <c r="AJ182" s="11">
        <f t="shared" si="18"/>
        <v>0</v>
      </c>
      <c r="AK182" s="11">
        <f t="shared" si="19"/>
        <v>1</v>
      </c>
      <c r="AL182">
        <f>IF(TablaIncidentes[[#This Row],[Prioridad*]]="Baja",((AJ182*60)+AK182)-720,IF(TablaIncidentes[[#This Row],[Prioridad*]]="Media",((AJ182*60)+AK182)-120,IF(TablaIncidentes[[#This Row],[Prioridad*]]="Alta",((AJ182*60)+AK182)-60)))</f>
        <v>-119</v>
      </c>
      <c r="AN182" t="str">
        <f t="shared" si="20"/>
        <v>miércoles</v>
      </c>
    </row>
    <row r="183" spans="1:40" ht="15" customHeight="1" x14ac:dyDescent="0.25">
      <c r="A183" s="10" t="s">
        <v>482</v>
      </c>
      <c r="B183" t="s">
        <v>483</v>
      </c>
      <c r="C183" t="s">
        <v>32</v>
      </c>
      <c r="D183" s="11" t="s">
        <v>33</v>
      </c>
      <c r="E183" t="s">
        <v>34</v>
      </c>
      <c r="F183" t="s">
        <v>51</v>
      </c>
      <c r="G183" t="s">
        <v>75</v>
      </c>
      <c r="J183" s="12">
        <v>43838</v>
      </c>
      <c r="K183" s="13">
        <v>0.39834490740740741</v>
      </c>
      <c r="L183" s="14">
        <v>43838</v>
      </c>
      <c r="M183" s="15">
        <v>0.39907407407407408</v>
      </c>
      <c r="N183" s="12">
        <v>43838</v>
      </c>
      <c r="O183" s="13">
        <v>0.74922453703703706</v>
      </c>
      <c r="P183" s="16">
        <v>43839.761354166665</v>
      </c>
      <c r="Q183" s="11" t="s">
        <v>37</v>
      </c>
      <c r="R183" s="17" t="s">
        <v>40</v>
      </c>
      <c r="S183" s="11" t="s">
        <v>39</v>
      </c>
      <c r="T183" s="17" t="s">
        <v>40</v>
      </c>
      <c r="U183" s="11" t="s">
        <v>37</v>
      </c>
      <c r="V183" s="17">
        <v>8.3333333168411627E-4</v>
      </c>
      <c r="W183" s="11" t="s">
        <v>37</v>
      </c>
      <c r="Y183" s="17" t="str">
        <f>TablaIncidentes[[#This Row],[Tiempo Total Gestión]]</f>
        <v>00:01</v>
      </c>
      <c r="Z183" s="11">
        <f t="shared" si="14"/>
        <v>0</v>
      </c>
      <c r="AA183" s="11">
        <f t="shared" si="15"/>
        <v>1</v>
      </c>
      <c r="AB183" s="11">
        <f>IF(TablaIncidentes[[#This Row],[Prioridad*]]="Baja",(Z183-24)*60+AA183,IF(TablaIncidentes[[#This Row],[Prioridad*]]="Media",(Z183-4)*60+AA183,IF(TablaIncidentes[[#This Row],[Prioridad*]]="Alta",(Z183-2)*60+AA183)))</f>
        <v>-119</v>
      </c>
      <c r="AD183" s="17" t="str">
        <f>TablaIncidentes[[#This Row],[Tiempo Creación (HH:mm)]]</f>
        <v>00:01</v>
      </c>
      <c r="AE183" s="11">
        <f t="shared" si="16"/>
        <v>0</v>
      </c>
      <c r="AF183" s="11">
        <f t="shared" si="17"/>
        <v>1</v>
      </c>
      <c r="AG183" s="11">
        <f>IF(TablaIncidentes[[#This Row],[Prioridad*]]="Baja",((AE183*60)+AF183)-30,IF(TablaIncidentes[[#This Row],[Prioridad*]]="Media",((AE183*60)+AF183)-15,IF(TablaIncidentes[[#This Row],[Prioridad*]]="Alta",((AE183*60)+AF183)-10)))</f>
        <v>-9</v>
      </c>
      <c r="AI183" s="17">
        <f>TablaIncidentes[[#This Row],[Tiempo Avance Incidente]]</f>
        <v>8.3333333168411627E-4</v>
      </c>
      <c r="AJ183" s="11">
        <f t="shared" si="18"/>
        <v>0</v>
      </c>
      <c r="AK183" s="11">
        <f t="shared" si="19"/>
        <v>1</v>
      </c>
      <c r="AL183">
        <f>IF(TablaIncidentes[[#This Row],[Prioridad*]]="Baja",((AJ183*60)+AK183)-720,IF(TablaIncidentes[[#This Row],[Prioridad*]]="Media",((AJ183*60)+AK183)-120,IF(TablaIncidentes[[#This Row],[Prioridad*]]="Alta",((AJ183*60)+AK183)-60)))</f>
        <v>-59</v>
      </c>
      <c r="AN183" t="str">
        <f t="shared" si="20"/>
        <v>miércoles</v>
      </c>
    </row>
    <row r="184" spans="1:40" ht="15" customHeight="1" x14ac:dyDescent="0.25">
      <c r="A184" s="20" t="s">
        <v>484</v>
      </c>
      <c r="B184" t="s">
        <v>485</v>
      </c>
      <c r="C184" t="s">
        <v>32</v>
      </c>
      <c r="D184" s="11" t="s">
        <v>33</v>
      </c>
      <c r="E184" t="s">
        <v>34</v>
      </c>
      <c r="F184" t="s">
        <v>35</v>
      </c>
      <c r="G184" t="s">
        <v>311</v>
      </c>
      <c r="J184" s="12">
        <v>43838</v>
      </c>
      <c r="K184" s="13">
        <v>0.40078703703703705</v>
      </c>
      <c r="L184" s="14">
        <v>43838</v>
      </c>
      <c r="M184" s="15">
        <v>0.40444444444444444</v>
      </c>
      <c r="N184" s="12">
        <v>43838</v>
      </c>
      <c r="O184" s="13">
        <v>0.74124999999999996</v>
      </c>
      <c r="P184" s="16">
        <v>43839.761354166665</v>
      </c>
      <c r="Q184" s="11" t="s">
        <v>101</v>
      </c>
      <c r="R184" s="17" t="s">
        <v>486</v>
      </c>
      <c r="S184" s="11" t="s">
        <v>59</v>
      </c>
      <c r="T184" s="17" t="s">
        <v>69</v>
      </c>
      <c r="U184" s="11" t="s">
        <v>37</v>
      </c>
      <c r="V184" s="17">
        <v>1.6087962940218858E-3</v>
      </c>
      <c r="W184" s="11" t="s">
        <v>37</v>
      </c>
      <c r="Y184" s="17" t="str">
        <f>TablaIncidentes[[#This Row],[Tiempo Total Gestión]]</f>
        <v>02:01</v>
      </c>
      <c r="Z184" s="11">
        <f t="shared" si="14"/>
        <v>2</v>
      </c>
      <c r="AA184" s="11">
        <f t="shared" si="15"/>
        <v>1</v>
      </c>
      <c r="AB184" s="11">
        <f>IF(TablaIncidentes[[#This Row],[Prioridad*]]="Baja",(Z184-24)*60+AA184,IF(TablaIncidentes[[#This Row],[Prioridad*]]="Media",(Z184-4)*60+AA184,IF(TablaIncidentes[[#This Row],[Prioridad*]]="Alta",(Z184-2)*60+AA184)))</f>
        <v>1</v>
      </c>
      <c r="AD184" s="17" t="str">
        <f>TablaIncidentes[[#This Row],[Tiempo Creación (HH:mm)]]</f>
        <v>00:05</v>
      </c>
      <c r="AE184" s="11">
        <f t="shared" si="16"/>
        <v>0</v>
      </c>
      <c r="AF184" s="11">
        <f t="shared" si="17"/>
        <v>5</v>
      </c>
      <c r="AG184" s="11">
        <f>IF(TablaIncidentes[[#This Row],[Prioridad*]]="Baja",((AE184*60)+AF184)-30,IF(TablaIncidentes[[#This Row],[Prioridad*]]="Media",((AE184*60)+AF184)-15,IF(TablaIncidentes[[#This Row],[Prioridad*]]="Alta",((AE184*60)+AF184)-10)))</f>
        <v>-5</v>
      </c>
      <c r="AI184" s="17">
        <f>TablaIncidentes[[#This Row],[Tiempo Avance Incidente]]</f>
        <v>1.6087962940218858E-3</v>
      </c>
      <c r="AJ184" s="11">
        <f t="shared" si="18"/>
        <v>0</v>
      </c>
      <c r="AK184" s="11">
        <f t="shared" si="19"/>
        <v>2</v>
      </c>
      <c r="AL184">
        <f>IF(TablaIncidentes[[#This Row],[Prioridad*]]="Baja",((AJ184*60)+AK184)-720,IF(TablaIncidentes[[#This Row],[Prioridad*]]="Media",((AJ184*60)+AK184)-120,IF(TablaIncidentes[[#This Row],[Prioridad*]]="Alta",((AJ184*60)+AK184)-60)))</f>
        <v>-58</v>
      </c>
      <c r="AN184" t="str">
        <f t="shared" si="20"/>
        <v>miércoles</v>
      </c>
    </row>
    <row r="185" spans="1:40" ht="15" customHeight="1" x14ac:dyDescent="0.25">
      <c r="A185" s="10" t="s">
        <v>487</v>
      </c>
      <c r="B185" t="s">
        <v>488</v>
      </c>
      <c r="C185" t="s">
        <v>161</v>
      </c>
      <c r="D185" s="11" t="s">
        <v>33</v>
      </c>
      <c r="E185" t="s">
        <v>34</v>
      </c>
      <c r="F185" t="s">
        <v>124</v>
      </c>
      <c r="G185" t="s">
        <v>104</v>
      </c>
      <c r="J185" s="12">
        <v>43838</v>
      </c>
      <c r="K185" s="13">
        <v>0.40325231481481483</v>
      </c>
      <c r="L185" s="14">
        <v>43838</v>
      </c>
      <c r="M185" s="15">
        <v>0.40702546296296299</v>
      </c>
      <c r="N185" s="12">
        <v>43838</v>
      </c>
      <c r="O185" s="13">
        <v>0.44167824074074075</v>
      </c>
      <c r="P185" s="16">
        <v>43839.448923611111</v>
      </c>
      <c r="Q185" s="11" t="s">
        <v>37</v>
      </c>
      <c r="R185" s="17" t="s">
        <v>171</v>
      </c>
      <c r="S185" s="11" t="s">
        <v>59</v>
      </c>
      <c r="T185" s="17" t="s">
        <v>69</v>
      </c>
      <c r="U185" s="11" t="s">
        <v>37</v>
      </c>
      <c r="V185" s="17">
        <v>3.7384259267128073E-3</v>
      </c>
      <c r="W185" s="11" t="s">
        <v>37</v>
      </c>
      <c r="Y185" s="17" t="str">
        <f>TablaIncidentes[[#This Row],[Tiempo Total Gestión]]</f>
        <v>00:55</v>
      </c>
      <c r="Z185" s="11">
        <f t="shared" si="14"/>
        <v>0</v>
      </c>
      <c r="AA185" s="11">
        <f t="shared" si="15"/>
        <v>55</v>
      </c>
      <c r="AB185" s="11">
        <f>IF(TablaIncidentes[[#This Row],[Prioridad*]]="Baja",(Z185-24)*60+AA185,IF(TablaIncidentes[[#This Row],[Prioridad*]]="Media",(Z185-4)*60+AA185,IF(TablaIncidentes[[#This Row],[Prioridad*]]="Alta",(Z185-2)*60+AA185)))</f>
        <v>-65</v>
      </c>
      <c r="AD185" s="17" t="str">
        <f>TablaIncidentes[[#This Row],[Tiempo Creación (HH:mm)]]</f>
        <v>00:05</v>
      </c>
      <c r="AE185" s="11">
        <f t="shared" si="16"/>
        <v>0</v>
      </c>
      <c r="AF185" s="11">
        <f t="shared" si="17"/>
        <v>5</v>
      </c>
      <c r="AG185" s="11">
        <f>IF(TablaIncidentes[[#This Row],[Prioridad*]]="Baja",((AE185*60)+AF185)-30,IF(TablaIncidentes[[#This Row],[Prioridad*]]="Media",((AE185*60)+AF185)-15,IF(TablaIncidentes[[#This Row],[Prioridad*]]="Alta",((AE185*60)+AF185)-10)))</f>
        <v>-5</v>
      </c>
      <c r="AI185" s="17">
        <f>TablaIncidentes[[#This Row],[Tiempo Avance Incidente]]</f>
        <v>3.7384259267128073E-3</v>
      </c>
      <c r="AJ185" s="11">
        <f t="shared" si="18"/>
        <v>0</v>
      </c>
      <c r="AK185" s="11">
        <f t="shared" si="19"/>
        <v>5</v>
      </c>
      <c r="AL185">
        <f>IF(TablaIncidentes[[#This Row],[Prioridad*]]="Baja",((AJ185*60)+AK185)-720,IF(TablaIncidentes[[#This Row],[Prioridad*]]="Media",((AJ185*60)+AK185)-120,IF(TablaIncidentes[[#This Row],[Prioridad*]]="Alta",((AJ185*60)+AK185)-60)))</f>
        <v>-55</v>
      </c>
      <c r="AN185" t="str">
        <f t="shared" si="20"/>
        <v>miércoles</v>
      </c>
    </row>
    <row r="186" spans="1:40" ht="15" customHeight="1" x14ac:dyDescent="0.25">
      <c r="A186" s="10" t="s">
        <v>489</v>
      </c>
      <c r="B186" t="s">
        <v>490</v>
      </c>
      <c r="C186" t="s">
        <v>239</v>
      </c>
      <c r="D186" s="11" t="s">
        <v>110</v>
      </c>
      <c r="E186" t="s">
        <v>34</v>
      </c>
      <c r="F186" t="s">
        <v>111</v>
      </c>
      <c r="G186" t="s">
        <v>374</v>
      </c>
      <c r="J186" s="12">
        <v>43838</v>
      </c>
      <c r="K186" s="13">
        <v>0.41471064814814818</v>
      </c>
      <c r="L186" s="14">
        <v>43838</v>
      </c>
      <c r="M186" s="15">
        <v>0.41600694444444447</v>
      </c>
      <c r="N186" s="12">
        <v>43839</v>
      </c>
      <c r="O186" s="13">
        <v>0.67738425925925927</v>
      </c>
      <c r="P186" s="16">
        <v>43840.681504629632</v>
      </c>
      <c r="Q186" s="11" t="s">
        <v>37</v>
      </c>
      <c r="R186" s="17" t="s">
        <v>491</v>
      </c>
      <c r="S186" s="11" t="s">
        <v>59</v>
      </c>
      <c r="T186" s="17" t="s">
        <v>40</v>
      </c>
      <c r="U186" s="11" t="s">
        <v>37</v>
      </c>
      <c r="V186" s="17">
        <v>1.2615740779438056E-3</v>
      </c>
      <c r="W186" s="11" t="s">
        <v>37</v>
      </c>
      <c r="Y186" s="17" t="str">
        <f>TablaIncidentes[[#This Row],[Tiempo Total Gestión]]</f>
        <v>00:22</v>
      </c>
      <c r="Z186" s="11">
        <f t="shared" si="14"/>
        <v>0</v>
      </c>
      <c r="AA186" s="11">
        <f t="shared" si="15"/>
        <v>22</v>
      </c>
      <c r="AB186" s="11">
        <f>IF(TablaIncidentes[[#This Row],[Prioridad*]]="Baja",(Z186-24)*60+AA186,IF(TablaIncidentes[[#This Row],[Prioridad*]]="Media",(Z186-4)*60+AA186,IF(TablaIncidentes[[#This Row],[Prioridad*]]="Alta",(Z186-2)*60+AA186)))</f>
        <v>-218</v>
      </c>
      <c r="AD186" s="17" t="str">
        <f>TablaIncidentes[[#This Row],[Tiempo Creación (HH:mm)]]</f>
        <v>00:01</v>
      </c>
      <c r="AE186" s="11">
        <f t="shared" si="16"/>
        <v>0</v>
      </c>
      <c r="AF186" s="11">
        <f t="shared" si="17"/>
        <v>1</v>
      </c>
      <c r="AG186" s="11">
        <f>IF(TablaIncidentes[[#This Row],[Prioridad*]]="Baja",((AE186*60)+AF186)-30,IF(TablaIncidentes[[#This Row],[Prioridad*]]="Media",((AE186*60)+AF186)-15,IF(TablaIncidentes[[#This Row],[Prioridad*]]="Alta",((AE186*60)+AF186)-10)))</f>
        <v>-14</v>
      </c>
      <c r="AI186" s="17">
        <f>TablaIncidentes[[#This Row],[Tiempo Avance Incidente]]</f>
        <v>1.2615740779438056E-3</v>
      </c>
      <c r="AJ186" s="11">
        <f t="shared" si="18"/>
        <v>0</v>
      </c>
      <c r="AK186" s="11">
        <f t="shared" si="19"/>
        <v>1</v>
      </c>
      <c r="AL186">
        <f>IF(TablaIncidentes[[#This Row],[Prioridad*]]="Baja",((AJ186*60)+AK186)-720,IF(TablaIncidentes[[#This Row],[Prioridad*]]="Media",((AJ186*60)+AK186)-120,IF(TablaIncidentes[[#This Row],[Prioridad*]]="Alta",((AJ186*60)+AK186)-60)))</f>
        <v>-119</v>
      </c>
      <c r="AN186" t="str">
        <f t="shared" si="20"/>
        <v>miércoles</v>
      </c>
    </row>
    <row r="187" spans="1:40" ht="15" customHeight="1" x14ac:dyDescent="0.25">
      <c r="A187" s="10" t="s">
        <v>492</v>
      </c>
      <c r="B187" t="s">
        <v>135</v>
      </c>
      <c r="C187" t="s">
        <v>123</v>
      </c>
      <c r="D187" s="11" t="s">
        <v>110</v>
      </c>
      <c r="E187" t="s">
        <v>34</v>
      </c>
      <c r="F187" t="s">
        <v>124</v>
      </c>
      <c r="G187" t="s">
        <v>104</v>
      </c>
      <c r="J187" s="12">
        <v>43838</v>
      </c>
      <c r="K187" s="13">
        <v>0.41518518518518516</v>
      </c>
      <c r="L187" s="14">
        <v>43838</v>
      </c>
      <c r="M187" s="15">
        <v>0.41767361111111106</v>
      </c>
      <c r="N187" s="12">
        <v>43838</v>
      </c>
      <c r="O187" s="13">
        <v>0.48381944444444441</v>
      </c>
      <c r="P187" s="16">
        <v>43839.520729166667</v>
      </c>
      <c r="Q187" s="11" t="s">
        <v>37</v>
      </c>
      <c r="R187" s="17" t="s">
        <v>493</v>
      </c>
      <c r="S187" s="11" t="s">
        <v>59</v>
      </c>
      <c r="T187" s="17" t="s">
        <v>116</v>
      </c>
      <c r="U187" s="11" t="s">
        <v>37</v>
      </c>
      <c r="V187" s="17">
        <v>2.3032407407299615E-3</v>
      </c>
      <c r="W187" s="11" t="s">
        <v>37</v>
      </c>
      <c r="Y187" s="17" t="str">
        <f>TablaIncidentes[[#This Row],[Tiempo Total Gestión]]</f>
        <v>01:38</v>
      </c>
      <c r="Z187" s="11">
        <f t="shared" si="14"/>
        <v>1</v>
      </c>
      <c r="AA187" s="11">
        <f t="shared" si="15"/>
        <v>38</v>
      </c>
      <c r="AB187" s="11">
        <f>IF(TablaIncidentes[[#This Row],[Prioridad*]]="Baja",(Z187-24)*60+AA187,IF(TablaIncidentes[[#This Row],[Prioridad*]]="Media",(Z187-4)*60+AA187,IF(TablaIncidentes[[#This Row],[Prioridad*]]="Alta",(Z187-2)*60+AA187)))</f>
        <v>-142</v>
      </c>
      <c r="AD187" s="17" t="str">
        <f>TablaIncidentes[[#This Row],[Tiempo Creación (HH:mm)]]</f>
        <v>00:03</v>
      </c>
      <c r="AE187" s="11">
        <f t="shared" si="16"/>
        <v>0</v>
      </c>
      <c r="AF187" s="11">
        <f t="shared" si="17"/>
        <v>3</v>
      </c>
      <c r="AG187" s="11">
        <f>IF(TablaIncidentes[[#This Row],[Prioridad*]]="Baja",((AE187*60)+AF187)-30,IF(TablaIncidentes[[#This Row],[Prioridad*]]="Media",((AE187*60)+AF187)-15,IF(TablaIncidentes[[#This Row],[Prioridad*]]="Alta",((AE187*60)+AF187)-10)))</f>
        <v>-12</v>
      </c>
      <c r="AI187" s="17">
        <f>TablaIncidentes[[#This Row],[Tiempo Avance Incidente]]</f>
        <v>2.3032407407299615E-3</v>
      </c>
      <c r="AJ187" s="11">
        <f t="shared" si="18"/>
        <v>0</v>
      </c>
      <c r="AK187" s="11">
        <f t="shared" si="19"/>
        <v>3</v>
      </c>
      <c r="AL187">
        <f>IF(TablaIncidentes[[#This Row],[Prioridad*]]="Baja",((AJ187*60)+AK187)-720,IF(TablaIncidentes[[#This Row],[Prioridad*]]="Media",((AJ187*60)+AK187)-120,IF(TablaIncidentes[[#This Row],[Prioridad*]]="Alta",((AJ187*60)+AK187)-60)))</f>
        <v>-117</v>
      </c>
      <c r="AN187" t="str">
        <f t="shared" si="20"/>
        <v>miércoles</v>
      </c>
    </row>
    <row r="188" spans="1:40" ht="15" customHeight="1" x14ac:dyDescent="0.25">
      <c r="A188" s="10" t="s">
        <v>494</v>
      </c>
      <c r="B188" t="s">
        <v>495</v>
      </c>
      <c r="C188" t="s">
        <v>32</v>
      </c>
      <c r="D188" s="11" t="s">
        <v>33</v>
      </c>
      <c r="E188" t="s">
        <v>34</v>
      </c>
      <c r="F188" t="s">
        <v>35</v>
      </c>
      <c r="G188" t="s">
        <v>43</v>
      </c>
      <c r="J188" s="12">
        <v>43838</v>
      </c>
      <c r="K188" s="13">
        <v>0.38877314814814817</v>
      </c>
      <c r="L188" s="14">
        <v>43838</v>
      </c>
      <c r="M188" s="15">
        <v>0.38990740740740737</v>
      </c>
      <c r="N188" s="12">
        <v>43840</v>
      </c>
      <c r="O188" s="13">
        <v>0.4574421296296296</v>
      </c>
      <c r="P188" s="16">
        <v>43841.506805555553</v>
      </c>
      <c r="Q188" s="11" t="s">
        <v>37</v>
      </c>
      <c r="R188" s="17" t="s">
        <v>186</v>
      </c>
      <c r="S188" s="11" t="s">
        <v>39</v>
      </c>
      <c r="T188" s="17" t="s">
        <v>40</v>
      </c>
      <c r="U188" s="11" t="s">
        <v>37</v>
      </c>
      <c r="V188" s="17">
        <v>1.1226851856918074E-3</v>
      </c>
      <c r="W188" s="11" t="s">
        <v>37</v>
      </c>
      <c r="Y188" s="17" t="str">
        <f>TablaIncidentes[[#This Row],[Tiempo Total Gestión]]</f>
        <v>00:11</v>
      </c>
      <c r="Z188" s="11">
        <f t="shared" si="14"/>
        <v>0</v>
      </c>
      <c r="AA188" s="11">
        <f t="shared" si="15"/>
        <v>11</v>
      </c>
      <c r="AB188" s="11">
        <f>IF(TablaIncidentes[[#This Row],[Prioridad*]]="Baja",(Z188-24)*60+AA188,IF(TablaIncidentes[[#This Row],[Prioridad*]]="Media",(Z188-4)*60+AA188,IF(TablaIncidentes[[#This Row],[Prioridad*]]="Alta",(Z188-2)*60+AA188)))</f>
        <v>-109</v>
      </c>
      <c r="AD188" s="17" t="str">
        <f>TablaIncidentes[[#This Row],[Tiempo Creación (HH:mm)]]</f>
        <v>00:01</v>
      </c>
      <c r="AE188" s="11">
        <f t="shared" si="16"/>
        <v>0</v>
      </c>
      <c r="AF188" s="11">
        <f t="shared" si="17"/>
        <v>1</v>
      </c>
      <c r="AG188" s="11">
        <f>IF(TablaIncidentes[[#This Row],[Prioridad*]]="Baja",((AE188*60)+AF188)-30,IF(TablaIncidentes[[#This Row],[Prioridad*]]="Media",((AE188*60)+AF188)-15,IF(TablaIncidentes[[#This Row],[Prioridad*]]="Alta",((AE188*60)+AF188)-10)))</f>
        <v>-9</v>
      </c>
      <c r="AI188" s="17">
        <f>TablaIncidentes[[#This Row],[Tiempo Avance Incidente]]</f>
        <v>1.1226851856918074E-3</v>
      </c>
      <c r="AJ188" s="11">
        <f t="shared" si="18"/>
        <v>0</v>
      </c>
      <c r="AK188" s="11">
        <f t="shared" si="19"/>
        <v>1</v>
      </c>
      <c r="AL188">
        <f>IF(TablaIncidentes[[#This Row],[Prioridad*]]="Baja",((AJ188*60)+AK188)-720,IF(TablaIncidentes[[#This Row],[Prioridad*]]="Media",((AJ188*60)+AK188)-120,IF(TablaIncidentes[[#This Row],[Prioridad*]]="Alta",((AJ188*60)+AK188)-60)))</f>
        <v>-59</v>
      </c>
      <c r="AN188" t="str">
        <f t="shared" si="20"/>
        <v>miércoles</v>
      </c>
    </row>
    <row r="189" spans="1:40" ht="15" customHeight="1" x14ac:dyDescent="0.25">
      <c r="A189" s="10" t="s">
        <v>496</v>
      </c>
      <c r="B189" t="s">
        <v>497</v>
      </c>
      <c r="C189" t="s">
        <v>32</v>
      </c>
      <c r="D189" s="11" t="s">
        <v>33</v>
      </c>
      <c r="E189" t="s">
        <v>34</v>
      </c>
      <c r="F189" t="s">
        <v>51</v>
      </c>
      <c r="G189" t="s">
        <v>361</v>
      </c>
      <c r="J189" s="12">
        <v>43838</v>
      </c>
      <c r="K189" s="13">
        <v>0.42719907407407409</v>
      </c>
      <c r="L189" s="14">
        <v>43838</v>
      </c>
      <c r="M189" s="15">
        <v>0.42803240740740739</v>
      </c>
      <c r="N189" s="12">
        <v>43838</v>
      </c>
      <c r="O189" s="13">
        <v>0.74353009259259262</v>
      </c>
      <c r="P189" s="16">
        <v>43839.761354166665</v>
      </c>
      <c r="Q189" s="11" t="s">
        <v>37</v>
      </c>
      <c r="R189" s="17" t="s">
        <v>40</v>
      </c>
      <c r="S189" s="11" t="s">
        <v>39</v>
      </c>
      <c r="T189" s="17" t="s">
        <v>40</v>
      </c>
      <c r="U189" s="11" t="s">
        <v>37</v>
      </c>
      <c r="V189" s="17">
        <v>8.3333333168411627E-4</v>
      </c>
      <c r="W189" s="11" t="s">
        <v>37</v>
      </c>
      <c r="Y189" s="17" t="str">
        <f>TablaIncidentes[[#This Row],[Tiempo Total Gestión]]</f>
        <v>00:01</v>
      </c>
      <c r="Z189" s="11">
        <f t="shared" si="14"/>
        <v>0</v>
      </c>
      <c r="AA189" s="11">
        <f t="shared" si="15"/>
        <v>1</v>
      </c>
      <c r="AB189" s="11">
        <f>IF(TablaIncidentes[[#This Row],[Prioridad*]]="Baja",(Z189-24)*60+AA189,IF(TablaIncidentes[[#This Row],[Prioridad*]]="Media",(Z189-4)*60+AA189,IF(TablaIncidentes[[#This Row],[Prioridad*]]="Alta",(Z189-2)*60+AA189)))</f>
        <v>-119</v>
      </c>
      <c r="AD189" s="17" t="str">
        <f>TablaIncidentes[[#This Row],[Tiempo Creación (HH:mm)]]</f>
        <v>00:01</v>
      </c>
      <c r="AE189" s="11">
        <f t="shared" si="16"/>
        <v>0</v>
      </c>
      <c r="AF189" s="11">
        <f t="shared" si="17"/>
        <v>1</v>
      </c>
      <c r="AG189" s="11">
        <f>IF(TablaIncidentes[[#This Row],[Prioridad*]]="Baja",((AE189*60)+AF189)-30,IF(TablaIncidentes[[#This Row],[Prioridad*]]="Media",((AE189*60)+AF189)-15,IF(TablaIncidentes[[#This Row],[Prioridad*]]="Alta",((AE189*60)+AF189)-10)))</f>
        <v>-9</v>
      </c>
      <c r="AI189" s="17">
        <f>TablaIncidentes[[#This Row],[Tiempo Avance Incidente]]</f>
        <v>8.3333333168411627E-4</v>
      </c>
      <c r="AJ189" s="11">
        <f t="shared" si="18"/>
        <v>0</v>
      </c>
      <c r="AK189" s="11">
        <f t="shared" si="19"/>
        <v>1</v>
      </c>
      <c r="AL189">
        <f>IF(TablaIncidentes[[#This Row],[Prioridad*]]="Baja",((AJ189*60)+AK189)-720,IF(TablaIncidentes[[#This Row],[Prioridad*]]="Media",((AJ189*60)+AK189)-120,IF(TablaIncidentes[[#This Row],[Prioridad*]]="Alta",((AJ189*60)+AK189)-60)))</f>
        <v>-59</v>
      </c>
      <c r="AN189" t="str">
        <f t="shared" si="20"/>
        <v>miércoles</v>
      </c>
    </row>
    <row r="190" spans="1:40" x14ac:dyDescent="0.25">
      <c r="A190" s="10" t="s">
        <v>498</v>
      </c>
      <c r="B190" t="s">
        <v>499</v>
      </c>
      <c r="C190" t="s">
        <v>32</v>
      </c>
      <c r="D190" s="11" t="s">
        <v>33</v>
      </c>
      <c r="E190" t="s">
        <v>34</v>
      </c>
      <c r="F190" t="s">
        <v>51</v>
      </c>
      <c r="G190" t="s">
        <v>52</v>
      </c>
      <c r="J190" s="12">
        <v>43838</v>
      </c>
      <c r="K190" s="13">
        <v>0.47965277777777776</v>
      </c>
      <c r="L190" s="14">
        <v>43838</v>
      </c>
      <c r="M190" s="15">
        <v>0.48156249999999995</v>
      </c>
      <c r="N190" s="12">
        <v>43839</v>
      </c>
      <c r="O190" s="13">
        <v>0.36518518518518522</v>
      </c>
      <c r="P190" s="16">
        <v>43840.437418981484</v>
      </c>
      <c r="Q190" s="11" t="s">
        <v>37</v>
      </c>
      <c r="R190" s="17" t="s">
        <v>48</v>
      </c>
      <c r="S190" s="11" t="s">
        <v>39</v>
      </c>
      <c r="T190" s="17" t="s">
        <v>48</v>
      </c>
      <c r="U190" s="11" t="s">
        <v>37</v>
      </c>
      <c r="V190" s="17">
        <v>2.0949074023519643E-3</v>
      </c>
      <c r="W190" s="11" t="s">
        <v>37</v>
      </c>
      <c r="Y190" s="17" t="str">
        <f>TablaIncidentes[[#This Row],[Tiempo Total Gestión]]</f>
        <v>00:02</v>
      </c>
      <c r="Z190" s="11">
        <f t="shared" si="14"/>
        <v>0</v>
      </c>
      <c r="AA190" s="11">
        <f t="shared" si="15"/>
        <v>2</v>
      </c>
      <c r="AB190" s="11">
        <f>IF(TablaIncidentes[[#This Row],[Prioridad*]]="Baja",(Z190-24)*60+AA190,IF(TablaIncidentes[[#This Row],[Prioridad*]]="Media",(Z190-4)*60+AA190,IF(TablaIncidentes[[#This Row],[Prioridad*]]="Alta",(Z190-2)*60+AA190)))</f>
        <v>-118</v>
      </c>
      <c r="AD190" s="17" t="str">
        <f>TablaIncidentes[[#This Row],[Tiempo Creación (HH:mm)]]</f>
        <v>00:02</v>
      </c>
      <c r="AE190" s="11">
        <f t="shared" si="16"/>
        <v>0</v>
      </c>
      <c r="AF190" s="11">
        <f t="shared" si="17"/>
        <v>2</v>
      </c>
      <c r="AG190" s="11">
        <f>IF(TablaIncidentes[[#This Row],[Prioridad*]]="Baja",((AE190*60)+AF190)-30,IF(TablaIncidentes[[#This Row],[Prioridad*]]="Media",((AE190*60)+AF190)-15,IF(TablaIncidentes[[#This Row],[Prioridad*]]="Alta",((AE190*60)+AF190)-10)))</f>
        <v>-8</v>
      </c>
      <c r="AI190" s="17">
        <f>TablaIncidentes[[#This Row],[Tiempo Avance Incidente]]</f>
        <v>2.0949074023519643E-3</v>
      </c>
      <c r="AJ190" s="11">
        <f t="shared" si="18"/>
        <v>0</v>
      </c>
      <c r="AK190" s="11">
        <f t="shared" si="19"/>
        <v>3</v>
      </c>
      <c r="AL190">
        <f>IF(TablaIncidentes[[#This Row],[Prioridad*]]="Baja",((AJ190*60)+AK190)-720,IF(TablaIncidentes[[#This Row],[Prioridad*]]="Media",((AJ190*60)+AK190)-120,IF(TablaIncidentes[[#This Row],[Prioridad*]]="Alta",((AJ190*60)+AK190)-60)))</f>
        <v>-57</v>
      </c>
      <c r="AN190" t="str">
        <f t="shared" si="20"/>
        <v>miércoles</v>
      </c>
    </row>
    <row r="191" spans="1:40" x14ac:dyDescent="0.25">
      <c r="A191" s="10" t="s">
        <v>500</v>
      </c>
      <c r="B191" t="s">
        <v>332</v>
      </c>
      <c r="C191" t="s">
        <v>161</v>
      </c>
      <c r="D191" s="11" t="s">
        <v>150</v>
      </c>
      <c r="E191" t="s">
        <v>34</v>
      </c>
      <c r="F191" t="s">
        <v>111</v>
      </c>
      <c r="G191" t="s">
        <v>319</v>
      </c>
      <c r="J191" s="12">
        <v>43838</v>
      </c>
      <c r="K191" s="13">
        <v>0.4838425925925926</v>
      </c>
      <c r="L191" s="14">
        <v>43838</v>
      </c>
      <c r="M191" s="15">
        <v>0.48526620370370371</v>
      </c>
      <c r="N191" s="12">
        <v>43838</v>
      </c>
      <c r="O191" s="13">
        <v>0.58892361111111113</v>
      </c>
      <c r="P191" s="16">
        <v>43839.591041666667</v>
      </c>
      <c r="Q191" s="11" t="s">
        <v>37</v>
      </c>
      <c r="R191" s="17" t="s">
        <v>501</v>
      </c>
      <c r="S191" s="11" t="s">
        <v>91</v>
      </c>
      <c r="T191" s="17" t="s">
        <v>48</v>
      </c>
      <c r="U191" s="11" t="s">
        <v>37</v>
      </c>
      <c r="V191" s="17">
        <v>1.4004629629198462E-3</v>
      </c>
      <c r="W191" s="11" t="s">
        <v>37</v>
      </c>
      <c r="Y191" s="17" t="str">
        <f>TablaIncidentes[[#This Row],[Tiempo Total Gestión]]</f>
        <v>02:23</v>
      </c>
      <c r="Z191" s="11">
        <f t="shared" si="14"/>
        <v>2</v>
      </c>
      <c r="AA191" s="11">
        <f t="shared" si="15"/>
        <v>23</v>
      </c>
      <c r="AB191" s="11">
        <f>IF(TablaIncidentes[[#This Row],[Prioridad*]]="Baja",(Z191-24)*60+AA191,IF(TablaIncidentes[[#This Row],[Prioridad*]]="Media",(Z191-4)*60+AA191,IF(TablaIncidentes[[#This Row],[Prioridad*]]="Alta",(Z191-2)*60+AA191)))</f>
        <v>-1297</v>
      </c>
      <c r="AD191" s="17" t="str">
        <f>TablaIncidentes[[#This Row],[Tiempo Creación (HH:mm)]]</f>
        <v>00:02</v>
      </c>
      <c r="AE191" s="11">
        <f t="shared" si="16"/>
        <v>0</v>
      </c>
      <c r="AF191" s="11">
        <f t="shared" si="17"/>
        <v>2</v>
      </c>
      <c r="AG191" s="11">
        <f>IF(TablaIncidentes[[#This Row],[Prioridad*]]="Baja",((AE191*60)+AF191)-30,IF(TablaIncidentes[[#This Row],[Prioridad*]]="Media",((AE191*60)+AF191)-15,IF(TablaIncidentes[[#This Row],[Prioridad*]]="Alta",((AE191*60)+AF191)-10)))</f>
        <v>-28</v>
      </c>
      <c r="AI191" s="17">
        <f>TablaIncidentes[[#This Row],[Tiempo Avance Incidente]]</f>
        <v>1.4004629629198462E-3</v>
      </c>
      <c r="AJ191" s="11">
        <f t="shared" si="18"/>
        <v>0</v>
      </c>
      <c r="AK191" s="11">
        <f t="shared" si="19"/>
        <v>2</v>
      </c>
      <c r="AL191">
        <f>IF(TablaIncidentes[[#This Row],[Prioridad*]]="Baja",((AJ191*60)+AK191)-720,IF(TablaIncidentes[[#This Row],[Prioridad*]]="Media",((AJ191*60)+AK191)-120,IF(TablaIncidentes[[#This Row],[Prioridad*]]="Alta",((AJ191*60)+AK191)-60)))</f>
        <v>-718</v>
      </c>
      <c r="AN191" t="str">
        <f t="shared" si="20"/>
        <v>miércoles</v>
      </c>
    </row>
    <row r="192" spans="1:40" x14ac:dyDescent="0.25">
      <c r="A192" s="10" t="s">
        <v>502</v>
      </c>
      <c r="B192" t="s">
        <v>503</v>
      </c>
      <c r="C192" t="s">
        <v>32</v>
      </c>
      <c r="D192" s="11" t="s">
        <v>33</v>
      </c>
      <c r="E192" t="s">
        <v>34</v>
      </c>
      <c r="F192" t="s">
        <v>35</v>
      </c>
      <c r="G192" t="s">
        <v>36</v>
      </c>
      <c r="J192" s="12">
        <v>43838</v>
      </c>
      <c r="K192" s="13">
        <v>0.4852083333333333</v>
      </c>
      <c r="L192" s="14">
        <v>43838</v>
      </c>
      <c r="M192" s="15">
        <v>0.4864236111111111</v>
      </c>
      <c r="N192" s="12">
        <v>43843</v>
      </c>
      <c r="O192" s="13">
        <v>0.55244212962962969</v>
      </c>
      <c r="P192" s="16">
        <v>43844.593935185185</v>
      </c>
      <c r="Q192" s="11" t="s">
        <v>37</v>
      </c>
      <c r="R192" s="17" t="s">
        <v>504</v>
      </c>
      <c r="S192" s="11" t="s">
        <v>39</v>
      </c>
      <c r="T192" s="17" t="s">
        <v>40</v>
      </c>
      <c r="U192" s="11" t="s">
        <v>37</v>
      </c>
      <c r="V192" s="17">
        <v>6.9444446125999093E-5</v>
      </c>
      <c r="W192" s="11" t="s">
        <v>37</v>
      </c>
      <c r="Y192" s="17" t="str">
        <f>TablaIncidentes[[#This Row],[Tiempo Total Gestión]]</f>
        <v>00:32</v>
      </c>
      <c r="Z192" s="11">
        <f t="shared" si="14"/>
        <v>0</v>
      </c>
      <c r="AA192" s="11">
        <f t="shared" si="15"/>
        <v>32</v>
      </c>
      <c r="AB192" s="11">
        <f>IF(TablaIncidentes[[#This Row],[Prioridad*]]="Baja",(Z192-24)*60+AA192,IF(TablaIncidentes[[#This Row],[Prioridad*]]="Media",(Z192-4)*60+AA192,IF(TablaIncidentes[[#This Row],[Prioridad*]]="Alta",(Z192-2)*60+AA192)))</f>
        <v>-88</v>
      </c>
      <c r="AD192" s="17" t="str">
        <f>TablaIncidentes[[#This Row],[Tiempo Creación (HH:mm)]]</f>
        <v>00:01</v>
      </c>
      <c r="AE192" s="11">
        <f t="shared" si="16"/>
        <v>0</v>
      </c>
      <c r="AF192" s="11">
        <f t="shared" si="17"/>
        <v>1</v>
      </c>
      <c r="AG192" s="11">
        <f>IF(TablaIncidentes[[#This Row],[Prioridad*]]="Baja",((AE192*60)+AF192)-30,IF(TablaIncidentes[[#This Row],[Prioridad*]]="Media",((AE192*60)+AF192)-15,IF(TablaIncidentes[[#This Row],[Prioridad*]]="Alta",((AE192*60)+AF192)-10)))</f>
        <v>-9</v>
      </c>
      <c r="AI192" s="17">
        <f>TablaIncidentes[[#This Row],[Tiempo Avance Incidente]]</f>
        <v>6.9444446125999093E-5</v>
      </c>
      <c r="AJ192" s="11">
        <f t="shared" si="18"/>
        <v>0</v>
      </c>
      <c r="AK192" s="11">
        <f t="shared" si="19"/>
        <v>0</v>
      </c>
      <c r="AL192">
        <f>IF(TablaIncidentes[[#This Row],[Prioridad*]]="Baja",((AJ192*60)+AK192)-720,IF(TablaIncidentes[[#This Row],[Prioridad*]]="Media",((AJ192*60)+AK192)-120,IF(TablaIncidentes[[#This Row],[Prioridad*]]="Alta",((AJ192*60)+AK192)-60)))</f>
        <v>-60</v>
      </c>
      <c r="AN192" t="str">
        <f t="shared" si="20"/>
        <v>miércoles</v>
      </c>
    </row>
    <row r="193" spans="1:40" x14ac:dyDescent="0.25">
      <c r="A193" s="10" t="s">
        <v>505</v>
      </c>
      <c r="B193" t="s">
        <v>506</v>
      </c>
      <c r="C193" t="s">
        <v>32</v>
      </c>
      <c r="D193" s="11" t="s">
        <v>33</v>
      </c>
      <c r="E193" t="s">
        <v>34</v>
      </c>
      <c r="F193" t="s">
        <v>51</v>
      </c>
      <c r="G193" t="s">
        <v>75</v>
      </c>
      <c r="J193" s="12">
        <v>43838</v>
      </c>
      <c r="K193" s="13">
        <v>0.49817129629629631</v>
      </c>
      <c r="L193" s="14">
        <v>43838</v>
      </c>
      <c r="M193" s="15">
        <v>0.49912037037037038</v>
      </c>
      <c r="N193" s="12">
        <v>43838</v>
      </c>
      <c r="O193" s="13">
        <v>0.61493055555555554</v>
      </c>
      <c r="P193" s="16">
        <v>43839.695821759262</v>
      </c>
      <c r="Q193" s="11" t="s">
        <v>37</v>
      </c>
      <c r="R193" s="17" t="s">
        <v>40</v>
      </c>
      <c r="S193" s="11" t="s">
        <v>39</v>
      </c>
      <c r="T193" s="17" t="s">
        <v>40</v>
      </c>
      <c r="U193" s="11" t="s">
        <v>37</v>
      </c>
      <c r="V193" s="17">
        <v>1.1805555550381541E-3</v>
      </c>
      <c r="W193" s="11" t="s">
        <v>37</v>
      </c>
      <c r="Y193" s="17" t="str">
        <f>TablaIncidentes[[#This Row],[Tiempo Total Gestión]]</f>
        <v>00:01</v>
      </c>
      <c r="Z193" s="11">
        <f t="shared" si="14"/>
        <v>0</v>
      </c>
      <c r="AA193" s="11">
        <f t="shared" si="15"/>
        <v>1</v>
      </c>
      <c r="AB193" s="11">
        <f>IF(TablaIncidentes[[#This Row],[Prioridad*]]="Baja",(Z193-24)*60+AA193,IF(TablaIncidentes[[#This Row],[Prioridad*]]="Media",(Z193-4)*60+AA193,IF(TablaIncidentes[[#This Row],[Prioridad*]]="Alta",(Z193-2)*60+AA193)))</f>
        <v>-119</v>
      </c>
      <c r="AD193" s="17" t="str">
        <f>TablaIncidentes[[#This Row],[Tiempo Creación (HH:mm)]]</f>
        <v>00:01</v>
      </c>
      <c r="AE193" s="11">
        <f t="shared" si="16"/>
        <v>0</v>
      </c>
      <c r="AF193" s="11">
        <f t="shared" si="17"/>
        <v>1</v>
      </c>
      <c r="AG193" s="11">
        <f>IF(TablaIncidentes[[#This Row],[Prioridad*]]="Baja",((AE193*60)+AF193)-30,IF(TablaIncidentes[[#This Row],[Prioridad*]]="Media",((AE193*60)+AF193)-15,IF(TablaIncidentes[[#This Row],[Prioridad*]]="Alta",((AE193*60)+AF193)-10)))</f>
        <v>-9</v>
      </c>
      <c r="AI193" s="17">
        <f>TablaIncidentes[[#This Row],[Tiempo Avance Incidente]]</f>
        <v>1.1805555550381541E-3</v>
      </c>
      <c r="AJ193" s="11">
        <f t="shared" si="18"/>
        <v>0</v>
      </c>
      <c r="AK193" s="11">
        <f t="shared" si="19"/>
        <v>1</v>
      </c>
      <c r="AL193">
        <f>IF(TablaIncidentes[[#This Row],[Prioridad*]]="Baja",((AJ193*60)+AK193)-720,IF(TablaIncidentes[[#This Row],[Prioridad*]]="Media",((AJ193*60)+AK193)-120,IF(TablaIncidentes[[#This Row],[Prioridad*]]="Alta",((AJ193*60)+AK193)-60)))</f>
        <v>-59</v>
      </c>
      <c r="AN193" t="str">
        <f t="shared" si="20"/>
        <v>miércoles</v>
      </c>
    </row>
    <row r="194" spans="1:40" x14ac:dyDescent="0.25">
      <c r="A194" s="10" t="s">
        <v>507</v>
      </c>
      <c r="B194" t="s">
        <v>508</v>
      </c>
      <c r="C194" t="s">
        <v>32</v>
      </c>
      <c r="D194" s="11" t="s">
        <v>33</v>
      </c>
      <c r="E194" t="s">
        <v>34</v>
      </c>
      <c r="F194" t="s">
        <v>35</v>
      </c>
      <c r="G194" t="s">
        <v>311</v>
      </c>
      <c r="J194" s="12">
        <v>43838</v>
      </c>
      <c r="K194" s="13">
        <v>0.50442129629629628</v>
      </c>
      <c r="L194" s="14">
        <v>43838</v>
      </c>
      <c r="M194" s="15">
        <v>0.50662037037037033</v>
      </c>
      <c r="N194" s="12">
        <v>43840</v>
      </c>
      <c r="O194" s="13">
        <v>0.70870370370370372</v>
      </c>
      <c r="P194" s="16">
        <v>43841.762037037035</v>
      </c>
      <c r="Q194" s="11" t="s">
        <v>37</v>
      </c>
      <c r="R194" s="17" t="s">
        <v>196</v>
      </c>
      <c r="S194" s="11" t="s">
        <v>39</v>
      </c>
      <c r="T194" s="17" t="s">
        <v>116</v>
      </c>
      <c r="U194" s="11" t="s">
        <v>37</v>
      </c>
      <c r="V194" s="17">
        <v>2.4652777792653069E-3</v>
      </c>
      <c r="W194" s="11" t="s">
        <v>37</v>
      </c>
      <c r="Y194" s="17" t="str">
        <f>TablaIncidentes[[#This Row],[Tiempo Total Gestión]]</f>
        <v>01:02</v>
      </c>
      <c r="Z194" s="11">
        <f t="shared" ref="Z194:Z257" si="21">HOUR(Y194)</f>
        <v>1</v>
      </c>
      <c r="AA194" s="11">
        <f t="shared" ref="AA194:AA257" si="22">MINUTE(Y194)</f>
        <v>2</v>
      </c>
      <c r="AB194" s="11">
        <f>IF(TablaIncidentes[[#This Row],[Prioridad*]]="Baja",(Z194-24)*60+AA194,IF(TablaIncidentes[[#This Row],[Prioridad*]]="Media",(Z194-4)*60+AA194,IF(TablaIncidentes[[#This Row],[Prioridad*]]="Alta",(Z194-2)*60+AA194)))</f>
        <v>-58</v>
      </c>
      <c r="AD194" s="17" t="str">
        <f>TablaIncidentes[[#This Row],[Tiempo Creación (HH:mm)]]</f>
        <v>00:03</v>
      </c>
      <c r="AE194" s="11">
        <f t="shared" si="16"/>
        <v>0</v>
      </c>
      <c r="AF194" s="11">
        <f t="shared" si="17"/>
        <v>3</v>
      </c>
      <c r="AG194" s="11">
        <f>IF(TablaIncidentes[[#This Row],[Prioridad*]]="Baja",((AE194*60)+AF194)-30,IF(TablaIncidentes[[#This Row],[Prioridad*]]="Media",((AE194*60)+AF194)-15,IF(TablaIncidentes[[#This Row],[Prioridad*]]="Alta",((AE194*60)+AF194)-10)))</f>
        <v>-7</v>
      </c>
      <c r="AI194" s="17">
        <f>TablaIncidentes[[#This Row],[Tiempo Avance Incidente]]</f>
        <v>2.4652777792653069E-3</v>
      </c>
      <c r="AJ194" s="11">
        <f t="shared" si="18"/>
        <v>0</v>
      </c>
      <c r="AK194" s="11">
        <f t="shared" si="19"/>
        <v>3</v>
      </c>
      <c r="AL194">
        <f>IF(TablaIncidentes[[#This Row],[Prioridad*]]="Baja",((AJ194*60)+AK194)-720,IF(TablaIncidentes[[#This Row],[Prioridad*]]="Media",((AJ194*60)+AK194)-120,IF(TablaIncidentes[[#This Row],[Prioridad*]]="Alta",((AJ194*60)+AK194)-60)))</f>
        <v>-57</v>
      </c>
      <c r="AN194" t="str">
        <f t="shared" si="20"/>
        <v>miércoles</v>
      </c>
    </row>
    <row r="195" spans="1:40" x14ac:dyDescent="0.25">
      <c r="A195" s="10" t="s">
        <v>509</v>
      </c>
      <c r="B195" t="s">
        <v>510</v>
      </c>
      <c r="C195" t="s">
        <v>32</v>
      </c>
      <c r="D195" s="11" t="s">
        <v>33</v>
      </c>
      <c r="E195" t="s">
        <v>34</v>
      </c>
      <c r="F195" t="s">
        <v>35</v>
      </c>
      <c r="G195" t="s">
        <v>36</v>
      </c>
      <c r="J195" s="12">
        <v>43838</v>
      </c>
      <c r="K195" s="13">
        <v>0.50744212962962965</v>
      </c>
      <c r="L195" s="14">
        <v>43838</v>
      </c>
      <c r="M195" s="15">
        <v>0.51065972222222222</v>
      </c>
      <c r="N195" s="12">
        <v>43839</v>
      </c>
      <c r="O195" s="13">
        <v>0.34457175925925926</v>
      </c>
      <c r="P195" s="16">
        <v>43840.364305555559</v>
      </c>
      <c r="Q195" s="11" t="s">
        <v>37</v>
      </c>
      <c r="R195" s="17" t="s">
        <v>196</v>
      </c>
      <c r="S195" s="11" t="s">
        <v>59</v>
      </c>
      <c r="T195" s="17" t="s">
        <v>327</v>
      </c>
      <c r="U195" s="11" t="s">
        <v>37</v>
      </c>
      <c r="V195" s="17">
        <v>3.1828703722567298E-3</v>
      </c>
      <c r="W195" s="11" t="s">
        <v>37</v>
      </c>
      <c r="Y195" s="17" t="str">
        <f>TablaIncidentes[[#This Row],[Tiempo Total Gestión]]</f>
        <v>01:02</v>
      </c>
      <c r="Z195" s="11">
        <f t="shared" si="21"/>
        <v>1</v>
      </c>
      <c r="AA195" s="11">
        <f t="shared" si="22"/>
        <v>2</v>
      </c>
      <c r="AB195" s="11">
        <f>IF(TablaIncidentes[[#This Row],[Prioridad*]]="Baja",(Z195-24)*60+AA195,IF(TablaIncidentes[[#This Row],[Prioridad*]]="Media",(Z195-4)*60+AA195,IF(TablaIncidentes[[#This Row],[Prioridad*]]="Alta",(Z195-2)*60+AA195)))</f>
        <v>-58</v>
      </c>
      <c r="AD195" s="17" t="str">
        <f>TablaIncidentes[[#This Row],[Tiempo Creación (HH:mm)]]</f>
        <v>00:04</v>
      </c>
      <c r="AE195" s="11">
        <f t="shared" ref="AE195:AE258" si="23">HOUR(AD195)</f>
        <v>0</v>
      </c>
      <c r="AF195" s="11">
        <f t="shared" ref="AF195:AF258" si="24">MINUTE(AD195)</f>
        <v>4</v>
      </c>
      <c r="AG195" s="11">
        <f>IF(TablaIncidentes[[#This Row],[Prioridad*]]="Baja",((AE195*60)+AF195)-30,IF(TablaIncidentes[[#This Row],[Prioridad*]]="Media",((AE195*60)+AF195)-15,IF(TablaIncidentes[[#This Row],[Prioridad*]]="Alta",((AE195*60)+AF195)-10)))</f>
        <v>-6</v>
      </c>
      <c r="AI195" s="17">
        <f>TablaIncidentes[[#This Row],[Tiempo Avance Incidente]]</f>
        <v>3.1828703722567298E-3</v>
      </c>
      <c r="AJ195" s="11">
        <f t="shared" ref="AJ195:AJ258" si="25">HOUR(AI195)</f>
        <v>0</v>
      </c>
      <c r="AK195" s="11">
        <f t="shared" ref="AK195:AK258" si="26">MINUTE(AI195)</f>
        <v>4</v>
      </c>
      <c r="AL195">
        <f>IF(TablaIncidentes[[#This Row],[Prioridad*]]="Baja",((AJ195*60)+AK195)-720,IF(TablaIncidentes[[#This Row],[Prioridad*]]="Media",((AJ195*60)+AK195)-120,IF(TablaIncidentes[[#This Row],[Prioridad*]]="Alta",((AJ195*60)+AK195)-60)))</f>
        <v>-56</v>
      </c>
      <c r="AN195" t="str">
        <f t="shared" ref="AN195:AN258" si="27">TEXT(J195,"dddd")</f>
        <v>miércoles</v>
      </c>
    </row>
    <row r="196" spans="1:40" x14ac:dyDescent="0.25">
      <c r="A196" s="10" t="s">
        <v>511</v>
      </c>
      <c r="B196" t="s">
        <v>512</v>
      </c>
      <c r="C196" t="s">
        <v>32</v>
      </c>
      <c r="D196" s="11" t="s">
        <v>33</v>
      </c>
      <c r="E196" t="s">
        <v>34</v>
      </c>
      <c r="F196" t="s">
        <v>51</v>
      </c>
      <c r="G196" t="s">
        <v>361</v>
      </c>
      <c r="J196" s="12">
        <v>43838</v>
      </c>
      <c r="K196" s="13">
        <v>0.40202546296296293</v>
      </c>
      <c r="L196" s="14">
        <v>43838</v>
      </c>
      <c r="M196" s="15">
        <v>0.4027546296296296</v>
      </c>
      <c r="N196" s="12">
        <v>43838</v>
      </c>
      <c r="O196" s="13">
        <v>0.68508101851851855</v>
      </c>
      <c r="P196" s="16">
        <v>43839.695821759262</v>
      </c>
      <c r="Q196" s="11" t="s">
        <v>37</v>
      </c>
      <c r="R196" s="17" t="s">
        <v>40</v>
      </c>
      <c r="S196" s="11" t="s">
        <v>39</v>
      </c>
      <c r="T196" s="17" t="s">
        <v>40</v>
      </c>
      <c r="U196" s="11" t="s">
        <v>37</v>
      </c>
      <c r="V196" s="17">
        <v>8.4490740846376866E-4</v>
      </c>
      <c r="W196" s="11" t="s">
        <v>37</v>
      </c>
      <c r="Y196" s="17" t="str">
        <f>TablaIncidentes[[#This Row],[Tiempo Total Gestión]]</f>
        <v>00:01</v>
      </c>
      <c r="Z196" s="11">
        <f t="shared" si="21"/>
        <v>0</v>
      </c>
      <c r="AA196" s="11">
        <f t="shared" si="22"/>
        <v>1</v>
      </c>
      <c r="AB196" s="11">
        <f>IF(TablaIncidentes[[#This Row],[Prioridad*]]="Baja",(Z196-24)*60+AA196,IF(TablaIncidentes[[#This Row],[Prioridad*]]="Media",(Z196-4)*60+AA196,IF(TablaIncidentes[[#This Row],[Prioridad*]]="Alta",(Z196-2)*60+AA196)))</f>
        <v>-119</v>
      </c>
      <c r="AD196" s="17" t="str">
        <f>TablaIncidentes[[#This Row],[Tiempo Creación (HH:mm)]]</f>
        <v>00:01</v>
      </c>
      <c r="AE196" s="11">
        <f t="shared" si="23"/>
        <v>0</v>
      </c>
      <c r="AF196" s="11">
        <f t="shared" si="24"/>
        <v>1</v>
      </c>
      <c r="AG196" s="11">
        <f>IF(TablaIncidentes[[#This Row],[Prioridad*]]="Baja",((AE196*60)+AF196)-30,IF(TablaIncidentes[[#This Row],[Prioridad*]]="Media",((AE196*60)+AF196)-15,IF(TablaIncidentes[[#This Row],[Prioridad*]]="Alta",((AE196*60)+AF196)-10)))</f>
        <v>-9</v>
      </c>
      <c r="AI196" s="17">
        <f>TablaIncidentes[[#This Row],[Tiempo Avance Incidente]]</f>
        <v>8.4490740846376866E-4</v>
      </c>
      <c r="AJ196" s="11">
        <f t="shared" si="25"/>
        <v>0</v>
      </c>
      <c r="AK196" s="11">
        <f t="shared" si="26"/>
        <v>1</v>
      </c>
      <c r="AL196">
        <f>IF(TablaIncidentes[[#This Row],[Prioridad*]]="Baja",((AJ196*60)+AK196)-720,IF(TablaIncidentes[[#This Row],[Prioridad*]]="Media",((AJ196*60)+AK196)-120,IF(TablaIncidentes[[#This Row],[Prioridad*]]="Alta",((AJ196*60)+AK196)-60)))</f>
        <v>-59</v>
      </c>
      <c r="AN196" t="str">
        <f t="shared" si="27"/>
        <v>miércoles</v>
      </c>
    </row>
    <row r="197" spans="1:40" x14ac:dyDescent="0.25">
      <c r="A197" s="10" t="s">
        <v>513</v>
      </c>
      <c r="B197" t="s">
        <v>514</v>
      </c>
      <c r="C197" t="s">
        <v>32</v>
      </c>
      <c r="D197" s="11" t="s">
        <v>33</v>
      </c>
      <c r="E197" t="s">
        <v>34</v>
      </c>
      <c r="F197" t="s">
        <v>51</v>
      </c>
      <c r="G197" t="s">
        <v>361</v>
      </c>
      <c r="J197" s="12">
        <v>43838</v>
      </c>
      <c r="K197" s="13">
        <v>0.42259259259259258</v>
      </c>
      <c r="L197" s="14">
        <v>43838</v>
      </c>
      <c r="M197" s="15">
        <v>0.42333333333333334</v>
      </c>
      <c r="N197" s="12">
        <v>43838</v>
      </c>
      <c r="O197" s="13">
        <v>0.47750000000000004</v>
      </c>
      <c r="P197" s="16">
        <v>43839.520729166667</v>
      </c>
      <c r="Q197" s="11" t="s">
        <v>37</v>
      </c>
      <c r="R197" s="17" t="s">
        <v>40</v>
      </c>
      <c r="S197" s="11" t="s">
        <v>39</v>
      </c>
      <c r="T197" s="17" t="s">
        <v>40</v>
      </c>
      <c r="U197" s="11" t="s">
        <v>37</v>
      </c>
      <c r="V197" s="17">
        <v>8.217592621804215E-4</v>
      </c>
      <c r="W197" s="11" t="s">
        <v>37</v>
      </c>
      <c r="Y197" s="17" t="str">
        <f>TablaIncidentes[[#This Row],[Tiempo Total Gestión]]</f>
        <v>00:01</v>
      </c>
      <c r="Z197" s="11">
        <f t="shared" si="21"/>
        <v>0</v>
      </c>
      <c r="AA197" s="11">
        <f t="shared" si="22"/>
        <v>1</v>
      </c>
      <c r="AB197" s="11">
        <f>IF(TablaIncidentes[[#This Row],[Prioridad*]]="Baja",(Z197-24)*60+AA197,IF(TablaIncidentes[[#This Row],[Prioridad*]]="Media",(Z197-4)*60+AA197,IF(TablaIncidentes[[#This Row],[Prioridad*]]="Alta",(Z197-2)*60+AA197)))</f>
        <v>-119</v>
      </c>
      <c r="AD197" s="17" t="str">
        <f>TablaIncidentes[[#This Row],[Tiempo Creación (HH:mm)]]</f>
        <v>00:01</v>
      </c>
      <c r="AE197" s="11">
        <f t="shared" si="23"/>
        <v>0</v>
      </c>
      <c r="AF197" s="11">
        <f t="shared" si="24"/>
        <v>1</v>
      </c>
      <c r="AG197" s="11">
        <f>IF(TablaIncidentes[[#This Row],[Prioridad*]]="Baja",((AE197*60)+AF197)-30,IF(TablaIncidentes[[#This Row],[Prioridad*]]="Media",((AE197*60)+AF197)-15,IF(TablaIncidentes[[#This Row],[Prioridad*]]="Alta",((AE197*60)+AF197)-10)))</f>
        <v>-9</v>
      </c>
      <c r="AI197" s="17">
        <f>TablaIncidentes[[#This Row],[Tiempo Avance Incidente]]</f>
        <v>8.217592621804215E-4</v>
      </c>
      <c r="AJ197" s="11">
        <f t="shared" si="25"/>
        <v>0</v>
      </c>
      <c r="AK197" s="11">
        <f t="shared" si="26"/>
        <v>1</v>
      </c>
      <c r="AL197">
        <f>IF(TablaIncidentes[[#This Row],[Prioridad*]]="Baja",((AJ197*60)+AK197)-720,IF(TablaIncidentes[[#This Row],[Prioridad*]]="Media",((AJ197*60)+AK197)-120,IF(TablaIncidentes[[#This Row],[Prioridad*]]="Alta",((AJ197*60)+AK197)-60)))</f>
        <v>-59</v>
      </c>
      <c r="AN197" t="str">
        <f t="shared" si="27"/>
        <v>miércoles</v>
      </c>
    </row>
    <row r="198" spans="1:40" x14ac:dyDescent="0.25">
      <c r="A198" s="10" t="s">
        <v>515</v>
      </c>
      <c r="B198" t="s">
        <v>316</v>
      </c>
      <c r="C198" t="s">
        <v>32</v>
      </c>
      <c r="D198" s="11" t="s">
        <v>33</v>
      </c>
      <c r="E198" t="s">
        <v>34</v>
      </c>
      <c r="F198" t="s">
        <v>35</v>
      </c>
      <c r="G198" t="s">
        <v>43</v>
      </c>
      <c r="J198" s="12">
        <v>43838</v>
      </c>
      <c r="K198" s="13">
        <v>0.4288541666666667</v>
      </c>
      <c r="L198" s="14">
        <v>43838</v>
      </c>
      <c r="M198" s="15">
        <v>0.43041666666666667</v>
      </c>
      <c r="N198" s="12">
        <v>43840</v>
      </c>
      <c r="O198" s="13">
        <v>0.48358796296296297</v>
      </c>
      <c r="P198" s="16">
        <v>43841.506805555553</v>
      </c>
      <c r="Q198" s="11" t="s">
        <v>37</v>
      </c>
      <c r="R198" s="17" t="s">
        <v>356</v>
      </c>
      <c r="S198" s="11" t="s">
        <v>39</v>
      </c>
      <c r="T198" s="17" t="s">
        <v>48</v>
      </c>
      <c r="U198" s="11" t="s">
        <v>37</v>
      </c>
      <c r="V198" s="17">
        <v>3.6712962959427387E-2</v>
      </c>
      <c r="W198" s="11" t="s">
        <v>37</v>
      </c>
      <c r="Y198" s="17" t="str">
        <f>TablaIncidentes[[#This Row],[Tiempo Total Gestión]]</f>
        <v>00:16</v>
      </c>
      <c r="Z198" s="11">
        <f t="shared" si="21"/>
        <v>0</v>
      </c>
      <c r="AA198" s="11">
        <f t="shared" si="22"/>
        <v>16</v>
      </c>
      <c r="AB198" s="11">
        <f>IF(TablaIncidentes[[#This Row],[Prioridad*]]="Baja",(Z198-24)*60+AA198,IF(TablaIncidentes[[#This Row],[Prioridad*]]="Media",(Z198-4)*60+AA198,IF(TablaIncidentes[[#This Row],[Prioridad*]]="Alta",(Z198-2)*60+AA198)))</f>
        <v>-104</v>
      </c>
      <c r="AD198" s="17" t="str">
        <f>TablaIncidentes[[#This Row],[Tiempo Creación (HH:mm)]]</f>
        <v>00:02</v>
      </c>
      <c r="AE198" s="11">
        <f t="shared" si="23"/>
        <v>0</v>
      </c>
      <c r="AF198" s="11">
        <f t="shared" si="24"/>
        <v>2</v>
      </c>
      <c r="AG198" s="11">
        <f>IF(TablaIncidentes[[#This Row],[Prioridad*]]="Baja",((AE198*60)+AF198)-30,IF(TablaIncidentes[[#This Row],[Prioridad*]]="Media",((AE198*60)+AF198)-15,IF(TablaIncidentes[[#This Row],[Prioridad*]]="Alta",((AE198*60)+AF198)-10)))</f>
        <v>-8</v>
      </c>
      <c r="AI198" s="17">
        <f>TablaIncidentes[[#This Row],[Tiempo Avance Incidente]]</f>
        <v>3.6712962959427387E-2</v>
      </c>
      <c r="AJ198" s="11">
        <f t="shared" si="25"/>
        <v>0</v>
      </c>
      <c r="AK198" s="11">
        <f t="shared" si="26"/>
        <v>52</v>
      </c>
      <c r="AL198">
        <f>IF(TablaIncidentes[[#This Row],[Prioridad*]]="Baja",((AJ198*60)+AK198)-720,IF(TablaIncidentes[[#This Row],[Prioridad*]]="Media",((AJ198*60)+AK198)-120,IF(TablaIncidentes[[#This Row],[Prioridad*]]="Alta",((AJ198*60)+AK198)-60)))</f>
        <v>-8</v>
      </c>
      <c r="AN198" t="str">
        <f t="shared" si="27"/>
        <v>miércoles</v>
      </c>
    </row>
    <row r="199" spans="1:40" x14ac:dyDescent="0.25">
      <c r="A199" s="10" t="s">
        <v>516</v>
      </c>
      <c r="B199" t="s">
        <v>324</v>
      </c>
      <c r="C199" t="s">
        <v>32</v>
      </c>
      <c r="D199" s="11" t="s">
        <v>33</v>
      </c>
      <c r="E199" t="s">
        <v>34</v>
      </c>
      <c r="F199" t="s">
        <v>35</v>
      </c>
      <c r="G199" t="s">
        <v>311</v>
      </c>
      <c r="J199" s="12">
        <v>43838</v>
      </c>
      <c r="K199" s="13">
        <v>0.48925925925925928</v>
      </c>
      <c r="L199" s="14">
        <v>43838</v>
      </c>
      <c r="M199" s="15">
        <v>0.49040509259259263</v>
      </c>
      <c r="N199" s="12">
        <v>43839</v>
      </c>
      <c r="O199" s="13">
        <v>0.35041666666666665</v>
      </c>
      <c r="P199" s="16">
        <v>43840.364305555559</v>
      </c>
      <c r="Q199" s="11" t="s">
        <v>37</v>
      </c>
      <c r="R199" s="17" t="s">
        <v>356</v>
      </c>
      <c r="S199" s="11" t="s">
        <v>39</v>
      </c>
      <c r="T199" s="17" t="s">
        <v>40</v>
      </c>
      <c r="U199" s="11" t="s">
        <v>37</v>
      </c>
      <c r="V199" s="17">
        <v>1.48148147854954E-3</v>
      </c>
      <c r="W199" s="11" t="s">
        <v>37</v>
      </c>
      <c r="Y199" s="17" t="str">
        <f>TablaIncidentes[[#This Row],[Tiempo Total Gestión]]</f>
        <v>00:16</v>
      </c>
      <c r="Z199" s="11">
        <f t="shared" si="21"/>
        <v>0</v>
      </c>
      <c r="AA199" s="11">
        <f t="shared" si="22"/>
        <v>16</v>
      </c>
      <c r="AB199" s="11">
        <f>IF(TablaIncidentes[[#This Row],[Prioridad*]]="Baja",(Z199-24)*60+AA199,IF(TablaIncidentes[[#This Row],[Prioridad*]]="Media",(Z199-4)*60+AA199,IF(TablaIncidentes[[#This Row],[Prioridad*]]="Alta",(Z199-2)*60+AA199)))</f>
        <v>-104</v>
      </c>
      <c r="AD199" s="17" t="str">
        <f>TablaIncidentes[[#This Row],[Tiempo Creación (HH:mm)]]</f>
        <v>00:01</v>
      </c>
      <c r="AE199" s="11">
        <f t="shared" si="23"/>
        <v>0</v>
      </c>
      <c r="AF199" s="11">
        <f t="shared" si="24"/>
        <v>1</v>
      </c>
      <c r="AG199" s="11">
        <f>IF(TablaIncidentes[[#This Row],[Prioridad*]]="Baja",((AE199*60)+AF199)-30,IF(TablaIncidentes[[#This Row],[Prioridad*]]="Media",((AE199*60)+AF199)-15,IF(TablaIncidentes[[#This Row],[Prioridad*]]="Alta",((AE199*60)+AF199)-10)))</f>
        <v>-9</v>
      </c>
      <c r="AI199" s="17">
        <f>TablaIncidentes[[#This Row],[Tiempo Avance Incidente]]</f>
        <v>1.48148147854954E-3</v>
      </c>
      <c r="AJ199" s="11">
        <f t="shared" si="25"/>
        <v>0</v>
      </c>
      <c r="AK199" s="11">
        <f t="shared" si="26"/>
        <v>2</v>
      </c>
      <c r="AL199">
        <f>IF(TablaIncidentes[[#This Row],[Prioridad*]]="Baja",((AJ199*60)+AK199)-720,IF(TablaIncidentes[[#This Row],[Prioridad*]]="Media",((AJ199*60)+AK199)-120,IF(TablaIncidentes[[#This Row],[Prioridad*]]="Alta",((AJ199*60)+AK199)-60)))</f>
        <v>-58</v>
      </c>
      <c r="AN199" t="str">
        <f t="shared" si="27"/>
        <v>miércoles</v>
      </c>
    </row>
    <row r="200" spans="1:40" x14ac:dyDescent="0.25">
      <c r="A200" s="10" t="s">
        <v>517</v>
      </c>
      <c r="B200" t="s">
        <v>402</v>
      </c>
      <c r="C200" t="s">
        <v>123</v>
      </c>
      <c r="D200" s="11" t="s">
        <v>110</v>
      </c>
      <c r="E200" t="s">
        <v>34</v>
      </c>
      <c r="F200" t="s">
        <v>124</v>
      </c>
      <c r="G200" t="s">
        <v>104</v>
      </c>
      <c r="J200" s="12">
        <v>43838</v>
      </c>
      <c r="K200" s="13">
        <v>0.44155092592592587</v>
      </c>
      <c r="L200" s="14">
        <v>43838</v>
      </c>
      <c r="M200" s="15">
        <v>0.44231481481481483</v>
      </c>
      <c r="N200" s="12">
        <v>43838</v>
      </c>
      <c r="O200" s="13">
        <v>0.47422453703703704</v>
      </c>
      <c r="P200" s="16">
        <v>43839.520729166667</v>
      </c>
      <c r="Q200" s="11" t="s">
        <v>37</v>
      </c>
      <c r="R200" s="17" t="s">
        <v>47</v>
      </c>
      <c r="S200" s="11" t="s">
        <v>91</v>
      </c>
      <c r="T200" s="17" t="s">
        <v>40</v>
      </c>
      <c r="U200" s="11" t="s">
        <v>37</v>
      </c>
      <c r="V200" s="17">
        <v>8.5648147796746343E-4</v>
      </c>
      <c r="W200" s="11" t="s">
        <v>37</v>
      </c>
      <c r="Y200" s="17" t="str">
        <f>TablaIncidentes[[#This Row],[Tiempo Total Gestión]]</f>
        <v>00:47</v>
      </c>
      <c r="Z200" s="11">
        <f t="shared" si="21"/>
        <v>0</v>
      </c>
      <c r="AA200" s="11">
        <f t="shared" si="22"/>
        <v>47</v>
      </c>
      <c r="AB200" s="11">
        <f>IF(TablaIncidentes[[#This Row],[Prioridad*]]="Baja",(Z200-24)*60+AA200,IF(TablaIncidentes[[#This Row],[Prioridad*]]="Media",(Z200-4)*60+AA200,IF(TablaIncidentes[[#This Row],[Prioridad*]]="Alta",(Z200-2)*60+AA200)))</f>
        <v>-193</v>
      </c>
      <c r="AD200" s="17" t="str">
        <f>TablaIncidentes[[#This Row],[Tiempo Creación (HH:mm)]]</f>
        <v>00:01</v>
      </c>
      <c r="AE200" s="11">
        <f t="shared" si="23"/>
        <v>0</v>
      </c>
      <c r="AF200" s="11">
        <f t="shared" si="24"/>
        <v>1</v>
      </c>
      <c r="AG200" s="11">
        <f>IF(TablaIncidentes[[#This Row],[Prioridad*]]="Baja",((AE200*60)+AF200)-30,IF(TablaIncidentes[[#This Row],[Prioridad*]]="Media",((AE200*60)+AF200)-15,IF(TablaIncidentes[[#This Row],[Prioridad*]]="Alta",((AE200*60)+AF200)-10)))</f>
        <v>-14</v>
      </c>
      <c r="AI200" s="17">
        <f>TablaIncidentes[[#This Row],[Tiempo Avance Incidente]]</f>
        <v>8.5648147796746343E-4</v>
      </c>
      <c r="AJ200" s="11">
        <f t="shared" si="25"/>
        <v>0</v>
      </c>
      <c r="AK200" s="11">
        <f t="shared" si="26"/>
        <v>1</v>
      </c>
      <c r="AL200">
        <f>IF(TablaIncidentes[[#This Row],[Prioridad*]]="Baja",((AJ200*60)+AK200)-720,IF(TablaIncidentes[[#This Row],[Prioridad*]]="Media",((AJ200*60)+AK200)-120,IF(TablaIncidentes[[#This Row],[Prioridad*]]="Alta",((AJ200*60)+AK200)-60)))</f>
        <v>-119</v>
      </c>
      <c r="AN200" t="str">
        <f t="shared" si="27"/>
        <v>miércoles</v>
      </c>
    </row>
    <row r="201" spans="1:40" x14ac:dyDescent="0.25">
      <c r="A201" s="10" t="s">
        <v>518</v>
      </c>
      <c r="B201" t="s">
        <v>519</v>
      </c>
      <c r="C201" t="s">
        <v>123</v>
      </c>
      <c r="D201" s="11" t="s">
        <v>150</v>
      </c>
      <c r="E201" t="s">
        <v>34</v>
      </c>
      <c r="F201" t="s">
        <v>124</v>
      </c>
      <c r="G201" t="s">
        <v>112</v>
      </c>
      <c r="J201" s="12">
        <v>43838</v>
      </c>
      <c r="K201" s="13">
        <v>0.56282407407407409</v>
      </c>
      <c r="L201" s="14">
        <v>43838</v>
      </c>
      <c r="M201" s="15">
        <v>0.56435185185185188</v>
      </c>
      <c r="N201" s="12">
        <v>43838</v>
      </c>
      <c r="O201" s="13">
        <v>0.59241898148148142</v>
      </c>
      <c r="P201" s="16">
        <v>43839.695821759262</v>
      </c>
      <c r="Q201" s="11" t="s">
        <v>37</v>
      </c>
      <c r="R201" s="17" t="s">
        <v>377</v>
      </c>
      <c r="S201" s="11" t="s">
        <v>59</v>
      </c>
      <c r="T201" s="17" t="s">
        <v>48</v>
      </c>
      <c r="U201" s="11" t="s">
        <v>37</v>
      </c>
      <c r="V201" s="17">
        <v>1.9560185173759237E-3</v>
      </c>
      <c r="W201" s="11" t="s">
        <v>37</v>
      </c>
      <c r="Y201" s="17" t="str">
        <f>TablaIncidentes[[#This Row],[Tiempo Total Gestión]]</f>
        <v>00:42</v>
      </c>
      <c r="Z201" s="11">
        <f t="shared" si="21"/>
        <v>0</v>
      </c>
      <c r="AA201" s="11">
        <f t="shared" si="22"/>
        <v>42</v>
      </c>
      <c r="AB201" s="11">
        <f>IF(TablaIncidentes[[#This Row],[Prioridad*]]="Baja",(Z201-24)*60+AA201,IF(TablaIncidentes[[#This Row],[Prioridad*]]="Media",(Z201-4)*60+AA201,IF(TablaIncidentes[[#This Row],[Prioridad*]]="Alta",(Z201-2)*60+AA201)))</f>
        <v>-1398</v>
      </c>
      <c r="AD201" s="17" t="str">
        <f>TablaIncidentes[[#This Row],[Tiempo Creación (HH:mm)]]</f>
        <v>00:02</v>
      </c>
      <c r="AE201" s="11">
        <f t="shared" si="23"/>
        <v>0</v>
      </c>
      <c r="AF201" s="11">
        <f t="shared" si="24"/>
        <v>2</v>
      </c>
      <c r="AG201" s="11">
        <f>IF(TablaIncidentes[[#This Row],[Prioridad*]]="Baja",((AE201*60)+AF201)-30,IF(TablaIncidentes[[#This Row],[Prioridad*]]="Media",((AE201*60)+AF201)-15,IF(TablaIncidentes[[#This Row],[Prioridad*]]="Alta",((AE201*60)+AF201)-10)))</f>
        <v>-28</v>
      </c>
      <c r="AI201" s="17">
        <f>TablaIncidentes[[#This Row],[Tiempo Avance Incidente]]</f>
        <v>1.9560185173759237E-3</v>
      </c>
      <c r="AJ201" s="11">
        <f t="shared" si="25"/>
        <v>0</v>
      </c>
      <c r="AK201" s="11">
        <f t="shared" si="26"/>
        <v>2</v>
      </c>
      <c r="AL201">
        <f>IF(TablaIncidentes[[#This Row],[Prioridad*]]="Baja",((AJ201*60)+AK201)-720,IF(TablaIncidentes[[#This Row],[Prioridad*]]="Media",((AJ201*60)+AK201)-120,IF(TablaIncidentes[[#This Row],[Prioridad*]]="Alta",((AJ201*60)+AK201)-60)))</f>
        <v>-718</v>
      </c>
      <c r="AN201" t="str">
        <f t="shared" si="27"/>
        <v>miércoles</v>
      </c>
    </row>
    <row r="202" spans="1:40" x14ac:dyDescent="0.25">
      <c r="A202" s="10" t="s">
        <v>520</v>
      </c>
      <c r="B202" t="s">
        <v>521</v>
      </c>
      <c r="C202" t="s">
        <v>32</v>
      </c>
      <c r="D202" s="11" t="s">
        <v>33</v>
      </c>
      <c r="E202" t="s">
        <v>34</v>
      </c>
      <c r="F202" t="s">
        <v>51</v>
      </c>
      <c r="G202" t="s">
        <v>75</v>
      </c>
      <c r="J202" s="12">
        <v>43838</v>
      </c>
      <c r="K202" s="13">
        <v>0.58846064814814814</v>
      </c>
      <c r="L202" s="14">
        <v>43838</v>
      </c>
      <c r="M202" s="15">
        <v>0.59004629629629635</v>
      </c>
      <c r="N202" s="12">
        <v>43838</v>
      </c>
      <c r="O202" s="13">
        <v>0.75071759259259263</v>
      </c>
      <c r="P202" s="16">
        <v>43839.761354166665</v>
      </c>
      <c r="Q202" s="11" t="s">
        <v>37</v>
      </c>
      <c r="R202" s="17" t="s">
        <v>48</v>
      </c>
      <c r="S202" s="11" t="s">
        <v>39</v>
      </c>
      <c r="T202" s="17" t="s">
        <v>48</v>
      </c>
      <c r="U202" s="11" t="s">
        <v>37</v>
      </c>
      <c r="V202" s="17">
        <v>1.7245370399905369E-3</v>
      </c>
      <c r="W202" s="11" t="s">
        <v>37</v>
      </c>
      <c r="Y202" s="17" t="str">
        <f>TablaIncidentes[[#This Row],[Tiempo Total Gestión]]</f>
        <v>00:02</v>
      </c>
      <c r="Z202" s="11">
        <f t="shared" si="21"/>
        <v>0</v>
      </c>
      <c r="AA202" s="11">
        <f t="shared" si="22"/>
        <v>2</v>
      </c>
      <c r="AB202" s="11">
        <f>IF(TablaIncidentes[[#This Row],[Prioridad*]]="Baja",(Z202-24)*60+AA202,IF(TablaIncidentes[[#This Row],[Prioridad*]]="Media",(Z202-4)*60+AA202,IF(TablaIncidentes[[#This Row],[Prioridad*]]="Alta",(Z202-2)*60+AA202)))</f>
        <v>-118</v>
      </c>
      <c r="AD202" s="17" t="str">
        <f>TablaIncidentes[[#This Row],[Tiempo Creación (HH:mm)]]</f>
        <v>00:02</v>
      </c>
      <c r="AE202" s="11">
        <f t="shared" si="23"/>
        <v>0</v>
      </c>
      <c r="AF202" s="11">
        <f t="shared" si="24"/>
        <v>2</v>
      </c>
      <c r="AG202" s="11">
        <f>IF(TablaIncidentes[[#This Row],[Prioridad*]]="Baja",((AE202*60)+AF202)-30,IF(TablaIncidentes[[#This Row],[Prioridad*]]="Media",((AE202*60)+AF202)-15,IF(TablaIncidentes[[#This Row],[Prioridad*]]="Alta",((AE202*60)+AF202)-10)))</f>
        <v>-8</v>
      </c>
      <c r="AI202" s="17">
        <f>TablaIncidentes[[#This Row],[Tiempo Avance Incidente]]</f>
        <v>1.7245370399905369E-3</v>
      </c>
      <c r="AJ202" s="11">
        <f t="shared" si="25"/>
        <v>0</v>
      </c>
      <c r="AK202" s="11">
        <f t="shared" si="26"/>
        <v>2</v>
      </c>
      <c r="AL202">
        <f>IF(TablaIncidentes[[#This Row],[Prioridad*]]="Baja",((AJ202*60)+AK202)-720,IF(TablaIncidentes[[#This Row],[Prioridad*]]="Media",((AJ202*60)+AK202)-120,IF(TablaIncidentes[[#This Row],[Prioridad*]]="Alta",((AJ202*60)+AK202)-60)))</f>
        <v>-58</v>
      </c>
      <c r="AN202" t="str">
        <f t="shared" si="27"/>
        <v>miércoles</v>
      </c>
    </row>
    <row r="203" spans="1:40" x14ac:dyDescent="0.25">
      <c r="A203" s="10" t="s">
        <v>522</v>
      </c>
      <c r="B203" t="s">
        <v>523</v>
      </c>
      <c r="C203" t="s">
        <v>32</v>
      </c>
      <c r="D203" s="11" t="s">
        <v>33</v>
      </c>
      <c r="E203" t="s">
        <v>34</v>
      </c>
      <c r="F203" t="s">
        <v>35</v>
      </c>
      <c r="G203" t="s">
        <v>36</v>
      </c>
      <c r="J203" s="12">
        <v>43838</v>
      </c>
      <c r="K203" s="13">
        <v>0.59343749999999995</v>
      </c>
      <c r="L203" s="14">
        <v>43838</v>
      </c>
      <c r="M203" s="15">
        <v>0.59472222222222226</v>
      </c>
      <c r="N203" s="12">
        <v>43840</v>
      </c>
      <c r="O203" s="13">
        <v>0.67366898148148147</v>
      </c>
      <c r="P203" s="16">
        <v>43841.762037037035</v>
      </c>
      <c r="Q203" s="11" t="s">
        <v>37</v>
      </c>
      <c r="R203" s="17" t="s">
        <v>48</v>
      </c>
      <c r="S203" s="11" t="s">
        <v>39</v>
      </c>
      <c r="T203" s="17" t="s">
        <v>40</v>
      </c>
      <c r="U203" s="11" t="s">
        <v>37</v>
      </c>
      <c r="V203" s="17">
        <v>1.4004629629198462E-3</v>
      </c>
      <c r="W203" s="11" t="s">
        <v>37</v>
      </c>
      <c r="Y203" s="17" t="str">
        <f>TablaIncidentes[[#This Row],[Tiempo Total Gestión]]</f>
        <v>00:02</v>
      </c>
      <c r="Z203" s="11">
        <f t="shared" si="21"/>
        <v>0</v>
      </c>
      <c r="AA203" s="11">
        <f t="shared" si="22"/>
        <v>2</v>
      </c>
      <c r="AB203" s="11">
        <f>IF(TablaIncidentes[[#This Row],[Prioridad*]]="Baja",(Z203-24)*60+AA203,IF(TablaIncidentes[[#This Row],[Prioridad*]]="Media",(Z203-4)*60+AA203,IF(TablaIncidentes[[#This Row],[Prioridad*]]="Alta",(Z203-2)*60+AA203)))</f>
        <v>-118</v>
      </c>
      <c r="AD203" s="17" t="str">
        <f>TablaIncidentes[[#This Row],[Tiempo Creación (HH:mm)]]</f>
        <v>00:01</v>
      </c>
      <c r="AE203" s="11">
        <f t="shared" si="23"/>
        <v>0</v>
      </c>
      <c r="AF203" s="11">
        <f t="shared" si="24"/>
        <v>1</v>
      </c>
      <c r="AG203" s="11">
        <f>IF(TablaIncidentes[[#This Row],[Prioridad*]]="Baja",((AE203*60)+AF203)-30,IF(TablaIncidentes[[#This Row],[Prioridad*]]="Media",((AE203*60)+AF203)-15,IF(TablaIncidentes[[#This Row],[Prioridad*]]="Alta",((AE203*60)+AF203)-10)))</f>
        <v>-9</v>
      </c>
      <c r="AI203" s="17">
        <f>TablaIncidentes[[#This Row],[Tiempo Avance Incidente]]</f>
        <v>1.4004629629198462E-3</v>
      </c>
      <c r="AJ203" s="11">
        <f t="shared" si="25"/>
        <v>0</v>
      </c>
      <c r="AK203" s="11">
        <f t="shared" si="26"/>
        <v>2</v>
      </c>
      <c r="AL203">
        <f>IF(TablaIncidentes[[#This Row],[Prioridad*]]="Baja",((AJ203*60)+AK203)-720,IF(TablaIncidentes[[#This Row],[Prioridad*]]="Media",((AJ203*60)+AK203)-120,IF(TablaIncidentes[[#This Row],[Prioridad*]]="Alta",((AJ203*60)+AK203)-60)))</f>
        <v>-58</v>
      </c>
      <c r="AN203" t="str">
        <f t="shared" si="27"/>
        <v>miércoles</v>
      </c>
    </row>
    <row r="204" spans="1:40" x14ac:dyDescent="0.25">
      <c r="A204" s="10" t="s">
        <v>524</v>
      </c>
      <c r="B204" t="s">
        <v>525</v>
      </c>
      <c r="C204" t="s">
        <v>32</v>
      </c>
      <c r="D204" s="11" t="s">
        <v>33</v>
      </c>
      <c r="E204" t="s">
        <v>34</v>
      </c>
      <c r="F204" t="s">
        <v>51</v>
      </c>
      <c r="G204" t="s">
        <v>75</v>
      </c>
      <c r="J204" s="12">
        <v>43838</v>
      </c>
      <c r="K204" s="13">
        <v>0.60880787037037043</v>
      </c>
      <c r="L204" s="14">
        <v>43838</v>
      </c>
      <c r="M204" s="15">
        <v>0.61047453703703702</v>
      </c>
      <c r="N204" s="12">
        <v>43839</v>
      </c>
      <c r="O204" s="13">
        <v>0.34974537037037035</v>
      </c>
      <c r="P204" s="16">
        <v>43840.364305555559</v>
      </c>
      <c r="Q204" s="11" t="s">
        <v>37</v>
      </c>
      <c r="R204" s="17" t="s">
        <v>48</v>
      </c>
      <c r="S204" s="11" t="s">
        <v>39</v>
      </c>
      <c r="T204" s="17" t="s">
        <v>48</v>
      </c>
      <c r="U204" s="11" t="s">
        <v>37</v>
      </c>
      <c r="V204" s="17">
        <v>1.5740740782348439E-3</v>
      </c>
      <c r="W204" s="11" t="s">
        <v>37</v>
      </c>
      <c r="Y204" s="17" t="str">
        <f>TablaIncidentes[[#This Row],[Tiempo Total Gestión]]</f>
        <v>00:02</v>
      </c>
      <c r="Z204" s="11">
        <f t="shared" si="21"/>
        <v>0</v>
      </c>
      <c r="AA204" s="11">
        <f t="shared" si="22"/>
        <v>2</v>
      </c>
      <c r="AB204" s="11">
        <f>IF(TablaIncidentes[[#This Row],[Prioridad*]]="Baja",(Z204-24)*60+AA204,IF(TablaIncidentes[[#This Row],[Prioridad*]]="Media",(Z204-4)*60+AA204,IF(TablaIncidentes[[#This Row],[Prioridad*]]="Alta",(Z204-2)*60+AA204)))</f>
        <v>-118</v>
      </c>
      <c r="AD204" s="17" t="str">
        <f>TablaIncidentes[[#This Row],[Tiempo Creación (HH:mm)]]</f>
        <v>00:02</v>
      </c>
      <c r="AE204" s="11">
        <f t="shared" si="23"/>
        <v>0</v>
      </c>
      <c r="AF204" s="11">
        <f t="shared" si="24"/>
        <v>2</v>
      </c>
      <c r="AG204" s="11">
        <f>IF(TablaIncidentes[[#This Row],[Prioridad*]]="Baja",((AE204*60)+AF204)-30,IF(TablaIncidentes[[#This Row],[Prioridad*]]="Media",((AE204*60)+AF204)-15,IF(TablaIncidentes[[#This Row],[Prioridad*]]="Alta",((AE204*60)+AF204)-10)))</f>
        <v>-8</v>
      </c>
      <c r="AI204" s="17">
        <f>TablaIncidentes[[#This Row],[Tiempo Avance Incidente]]</f>
        <v>1.5740740782348439E-3</v>
      </c>
      <c r="AJ204" s="11">
        <f t="shared" si="25"/>
        <v>0</v>
      </c>
      <c r="AK204" s="11">
        <f t="shared" si="26"/>
        <v>2</v>
      </c>
      <c r="AL204">
        <f>IF(TablaIncidentes[[#This Row],[Prioridad*]]="Baja",((AJ204*60)+AK204)-720,IF(TablaIncidentes[[#This Row],[Prioridad*]]="Media",((AJ204*60)+AK204)-120,IF(TablaIncidentes[[#This Row],[Prioridad*]]="Alta",((AJ204*60)+AK204)-60)))</f>
        <v>-58</v>
      </c>
      <c r="AN204" t="str">
        <f t="shared" si="27"/>
        <v>miércoles</v>
      </c>
    </row>
    <row r="205" spans="1:40" x14ac:dyDescent="0.25">
      <c r="A205" s="10" t="s">
        <v>526</v>
      </c>
      <c r="B205" t="s">
        <v>527</v>
      </c>
      <c r="C205" t="s">
        <v>32</v>
      </c>
      <c r="D205" s="11" t="s">
        <v>33</v>
      </c>
      <c r="E205" t="s">
        <v>34</v>
      </c>
      <c r="F205" t="s">
        <v>51</v>
      </c>
      <c r="G205" t="s">
        <v>75</v>
      </c>
      <c r="J205" s="12">
        <v>43838</v>
      </c>
      <c r="K205" s="13">
        <v>0.60100694444444447</v>
      </c>
      <c r="L205" s="14">
        <v>43838</v>
      </c>
      <c r="M205" s="15">
        <v>0.60276620370370371</v>
      </c>
      <c r="N205" s="12">
        <v>43838</v>
      </c>
      <c r="O205" s="13">
        <v>0.6602083333333334</v>
      </c>
      <c r="P205" s="16">
        <v>43839.695821759262</v>
      </c>
      <c r="Q205" s="11" t="s">
        <v>37</v>
      </c>
      <c r="R205" s="17" t="s">
        <v>48</v>
      </c>
      <c r="S205" s="11" t="s">
        <v>39</v>
      </c>
      <c r="T205" s="17" t="s">
        <v>48</v>
      </c>
      <c r="U205" s="11" t="s">
        <v>37</v>
      </c>
      <c r="V205" s="17">
        <v>3.3564814657438546E-4</v>
      </c>
      <c r="W205" s="11" t="s">
        <v>37</v>
      </c>
      <c r="Y205" s="17" t="str">
        <f>TablaIncidentes[[#This Row],[Tiempo Total Gestión]]</f>
        <v>00:02</v>
      </c>
      <c r="Z205" s="11">
        <f t="shared" si="21"/>
        <v>0</v>
      </c>
      <c r="AA205" s="11">
        <f t="shared" si="22"/>
        <v>2</v>
      </c>
      <c r="AB205" s="11">
        <f>IF(TablaIncidentes[[#This Row],[Prioridad*]]="Baja",(Z205-24)*60+AA205,IF(TablaIncidentes[[#This Row],[Prioridad*]]="Media",(Z205-4)*60+AA205,IF(TablaIncidentes[[#This Row],[Prioridad*]]="Alta",(Z205-2)*60+AA205)))</f>
        <v>-118</v>
      </c>
      <c r="AD205" s="17" t="str">
        <f>TablaIncidentes[[#This Row],[Tiempo Creación (HH:mm)]]</f>
        <v>00:02</v>
      </c>
      <c r="AE205" s="11">
        <f t="shared" si="23"/>
        <v>0</v>
      </c>
      <c r="AF205" s="11">
        <f t="shared" si="24"/>
        <v>2</v>
      </c>
      <c r="AG205" s="11">
        <f>IF(TablaIncidentes[[#This Row],[Prioridad*]]="Baja",((AE205*60)+AF205)-30,IF(TablaIncidentes[[#This Row],[Prioridad*]]="Media",((AE205*60)+AF205)-15,IF(TablaIncidentes[[#This Row],[Prioridad*]]="Alta",((AE205*60)+AF205)-10)))</f>
        <v>-8</v>
      </c>
      <c r="AI205" s="17">
        <f>TablaIncidentes[[#This Row],[Tiempo Avance Incidente]]</f>
        <v>3.3564814657438546E-4</v>
      </c>
      <c r="AJ205" s="11">
        <f t="shared" si="25"/>
        <v>0</v>
      </c>
      <c r="AK205" s="11">
        <f t="shared" si="26"/>
        <v>0</v>
      </c>
      <c r="AL205">
        <f>IF(TablaIncidentes[[#This Row],[Prioridad*]]="Baja",((AJ205*60)+AK205)-720,IF(TablaIncidentes[[#This Row],[Prioridad*]]="Media",((AJ205*60)+AK205)-120,IF(TablaIncidentes[[#This Row],[Prioridad*]]="Alta",((AJ205*60)+AK205)-60)))</f>
        <v>-60</v>
      </c>
      <c r="AN205" t="str">
        <f t="shared" si="27"/>
        <v>miércoles</v>
      </c>
    </row>
    <row r="206" spans="1:40" x14ac:dyDescent="0.25">
      <c r="A206" s="10" t="s">
        <v>528</v>
      </c>
      <c r="B206" t="s">
        <v>529</v>
      </c>
      <c r="C206" t="s">
        <v>123</v>
      </c>
      <c r="D206" s="11" t="s">
        <v>150</v>
      </c>
      <c r="E206" t="s">
        <v>34</v>
      </c>
      <c r="F206" t="s">
        <v>124</v>
      </c>
      <c r="G206" t="s">
        <v>104</v>
      </c>
      <c r="J206" s="12">
        <v>43838</v>
      </c>
      <c r="K206" s="13">
        <v>0.61398148148148146</v>
      </c>
      <c r="L206" s="14">
        <v>43838</v>
      </c>
      <c r="M206" s="15">
        <v>0.61616898148148147</v>
      </c>
      <c r="N206" s="12">
        <v>43838</v>
      </c>
      <c r="O206" s="13">
        <v>0.63300925925925922</v>
      </c>
      <c r="P206" s="16">
        <v>43839.695821759262</v>
      </c>
      <c r="Q206" s="11" t="s">
        <v>37</v>
      </c>
      <c r="R206" s="17" t="s">
        <v>330</v>
      </c>
      <c r="S206" s="11" t="s">
        <v>59</v>
      </c>
      <c r="T206" s="17" t="s">
        <v>116</v>
      </c>
      <c r="U206" s="11" t="s">
        <v>37</v>
      </c>
      <c r="V206" s="17">
        <v>2.118055555911269E-3</v>
      </c>
      <c r="W206" s="11" t="s">
        <v>37</v>
      </c>
      <c r="Y206" s="17" t="str">
        <f>TablaIncidentes[[#This Row],[Tiempo Total Gestión]]</f>
        <v>00:27</v>
      </c>
      <c r="Z206" s="11">
        <f t="shared" si="21"/>
        <v>0</v>
      </c>
      <c r="AA206" s="11">
        <f t="shared" si="22"/>
        <v>27</v>
      </c>
      <c r="AB206" s="11">
        <f>IF(TablaIncidentes[[#This Row],[Prioridad*]]="Baja",(Z206-24)*60+AA206,IF(TablaIncidentes[[#This Row],[Prioridad*]]="Media",(Z206-4)*60+AA206,IF(TablaIncidentes[[#This Row],[Prioridad*]]="Alta",(Z206-2)*60+AA206)))</f>
        <v>-1413</v>
      </c>
      <c r="AD206" s="17" t="str">
        <f>TablaIncidentes[[#This Row],[Tiempo Creación (HH:mm)]]</f>
        <v>00:03</v>
      </c>
      <c r="AE206" s="11">
        <f t="shared" si="23"/>
        <v>0</v>
      </c>
      <c r="AF206" s="11">
        <f t="shared" si="24"/>
        <v>3</v>
      </c>
      <c r="AG206" s="11">
        <f>IF(TablaIncidentes[[#This Row],[Prioridad*]]="Baja",((AE206*60)+AF206)-30,IF(TablaIncidentes[[#This Row],[Prioridad*]]="Media",((AE206*60)+AF206)-15,IF(TablaIncidentes[[#This Row],[Prioridad*]]="Alta",((AE206*60)+AF206)-10)))</f>
        <v>-27</v>
      </c>
      <c r="AI206" s="17">
        <f>TablaIncidentes[[#This Row],[Tiempo Avance Incidente]]</f>
        <v>2.118055555911269E-3</v>
      </c>
      <c r="AJ206" s="11">
        <f t="shared" si="25"/>
        <v>0</v>
      </c>
      <c r="AK206" s="11">
        <f t="shared" si="26"/>
        <v>3</v>
      </c>
      <c r="AL206">
        <f>IF(TablaIncidentes[[#This Row],[Prioridad*]]="Baja",((AJ206*60)+AK206)-720,IF(TablaIncidentes[[#This Row],[Prioridad*]]="Media",((AJ206*60)+AK206)-120,IF(TablaIncidentes[[#This Row],[Prioridad*]]="Alta",((AJ206*60)+AK206)-60)))</f>
        <v>-717</v>
      </c>
      <c r="AN206" t="str">
        <f t="shared" si="27"/>
        <v>miércoles</v>
      </c>
    </row>
    <row r="207" spans="1:40" x14ac:dyDescent="0.25">
      <c r="A207" s="10" t="s">
        <v>530</v>
      </c>
      <c r="B207" t="s">
        <v>531</v>
      </c>
      <c r="C207" t="s">
        <v>32</v>
      </c>
      <c r="D207" s="11" t="s">
        <v>33</v>
      </c>
      <c r="E207" t="s">
        <v>34</v>
      </c>
      <c r="F207" t="s">
        <v>51</v>
      </c>
      <c r="G207" t="s">
        <v>361</v>
      </c>
      <c r="J207" s="12">
        <v>43838</v>
      </c>
      <c r="K207" s="13">
        <v>0.61649305555555556</v>
      </c>
      <c r="L207" s="14">
        <v>43838</v>
      </c>
      <c r="M207" s="15">
        <v>0.61668981481481489</v>
      </c>
      <c r="N207" s="12">
        <v>43839</v>
      </c>
      <c r="O207" s="13">
        <v>0.35230324074074071</v>
      </c>
      <c r="P207" s="16">
        <v>43840.364305555559</v>
      </c>
      <c r="Q207" s="11" t="s">
        <v>37</v>
      </c>
      <c r="R207" s="17" t="s">
        <v>133</v>
      </c>
      <c r="S207" s="11" t="s">
        <v>39</v>
      </c>
      <c r="T207" s="17" t="s">
        <v>133</v>
      </c>
      <c r="U207" s="11" t="s">
        <v>37</v>
      </c>
      <c r="V207" s="17">
        <v>2.0486111170612276E-3</v>
      </c>
      <c r="W207" s="11" t="s">
        <v>37</v>
      </c>
      <c r="Y207" s="17" t="str">
        <f>TablaIncidentes[[#This Row],[Tiempo Total Gestión]]</f>
        <v>00:00</v>
      </c>
      <c r="Z207" s="11">
        <f t="shared" si="21"/>
        <v>0</v>
      </c>
      <c r="AA207" s="11">
        <f t="shared" si="22"/>
        <v>0</v>
      </c>
      <c r="AB207" s="11">
        <f>IF(TablaIncidentes[[#This Row],[Prioridad*]]="Baja",(Z207-24)*60+AA207,IF(TablaIncidentes[[#This Row],[Prioridad*]]="Media",(Z207-4)*60+AA207,IF(TablaIncidentes[[#This Row],[Prioridad*]]="Alta",(Z207-2)*60+AA207)))</f>
        <v>-120</v>
      </c>
      <c r="AD207" s="17" t="str">
        <f>TablaIncidentes[[#This Row],[Tiempo Creación (HH:mm)]]</f>
        <v>00:00</v>
      </c>
      <c r="AE207" s="11">
        <f t="shared" si="23"/>
        <v>0</v>
      </c>
      <c r="AF207" s="11">
        <f t="shared" si="24"/>
        <v>0</v>
      </c>
      <c r="AG207" s="11">
        <f>IF(TablaIncidentes[[#This Row],[Prioridad*]]="Baja",((AE207*60)+AF207)-30,IF(TablaIncidentes[[#This Row],[Prioridad*]]="Media",((AE207*60)+AF207)-15,IF(TablaIncidentes[[#This Row],[Prioridad*]]="Alta",((AE207*60)+AF207)-10)))</f>
        <v>-10</v>
      </c>
      <c r="AI207" s="17">
        <f>TablaIncidentes[[#This Row],[Tiempo Avance Incidente]]</f>
        <v>2.0486111170612276E-3</v>
      </c>
      <c r="AJ207" s="11">
        <f t="shared" si="25"/>
        <v>0</v>
      </c>
      <c r="AK207" s="11">
        <f t="shared" si="26"/>
        <v>2</v>
      </c>
      <c r="AL207">
        <f>IF(TablaIncidentes[[#This Row],[Prioridad*]]="Baja",((AJ207*60)+AK207)-720,IF(TablaIncidentes[[#This Row],[Prioridad*]]="Media",((AJ207*60)+AK207)-120,IF(TablaIncidentes[[#This Row],[Prioridad*]]="Alta",((AJ207*60)+AK207)-60)))</f>
        <v>-58</v>
      </c>
      <c r="AN207" t="str">
        <f t="shared" si="27"/>
        <v>miércoles</v>
      </c>
    </row>
    <row r="208" spans="1:40" x14ac:dyDescent="0.25">
      <c r="A208" s="10" t="s">
        <v>532</v>
      </c>
      <c r="B208" t="s">
        <v>533</v>
      </c>
      <c r="C208" t="s">
        <v>32</v>
      </c>
      <c r="D208" s="11" t="s">
        <v>33</v>
      </c>
      <c r="E208" t="s">
        <v>34</v>
      </c>
      <c r="F208" t="s">
        <v>51</v>
      </c>
      <c r="G208" t="s">
        <v>75</v>
      </c>
      <c r="J208" s="12">
        <v>43838</v>
      </c>
      <c r="K208" s="13">
        <v>0.63298611111111114</v>
      </c>
      <c r="L208" s="14">
        <v>43838</v>
      </c>
      <c r="M208" s="15">
        <v>0.63488425925925929</v>
      </c>
      <c r="N208" s="12">
        <v>43838</v>
      </c>
      <c r="O208" s="13">
        <v>0.68936342592592592</v>
      </c>
      <c r="P208" s="16">
        <v>43839.695821759262</v>
      </c>
      <c r="Q208" s="11" t="s">
        <v>37</v>
      </c>
      <c r="R208" s="17" t="s">
        <v>48</v>
      </c>
      <c r="S208" s="11" t="s">
        <v>39</v>
      </c>
      <c r="T208" s="17" t="s">
        <v>48</v>
      </c>
      <c r="U208" s="11" t="s">
        <v>37</v>
      </c>
      <c r="V208" s="17">
        <v>2.0486111170612276E-3</v>
      </c>
      <c r="W208" s="11" t="s">
        <v>37</v>
      </c>
      <c r="Y208" s="17" t="str">
        <f>TablaIncidentes[[#This Row],[Tiempo Total Gestión]]</f>
        <v>00:02</v>
      </c>
      <c r="Z208" s="11">
        <f t="shared" si="21"/>
        <v>0</v>
      </c>
      <c r="AA208" s="11">
        <f t="shared" si="22"/>
        <v>2</v>
      </c>
      <c r="AB208" s="11">
        <f>IF(TablaIncidentes[[#This Row],[Prioridad*]]="Baja",(Z208-24)*60+AA208,IF(TablaIncidentes[[#This Row],[Prioridad*]]="Media",(Z208-4)*60+AA208,IF(TablaIncidentes[[#This Row],[Prioridad*]]="Alta",(Z208-2)*60+AA208)))</f>
        <v>-118</v>
      </c>
      <c r="AD208" s="17" t="str">
        <f>TablaIncidentes[[#This Row],[Tiempo Creación (HH:mm)]]</f>
        <v>00:02</v>
      </c>
      <c r="AE208" s="11">
        <f t="shared" si="23"/>
        <v>0</v>
      </c>
      <c r="AF208" s="11">
        <f t="shared" si="24"/>
        <v>2</v>
      </c>
      <c r="AG208" s="11">
        <f>IF(TablaIncidentes[[#This Row],[Prioridad*]]="Baja",((AE208*60)+AF208)-30,IF(TablaIncidentes[[#This Row],[Prioridad*]]="Media",((AE208*60)+AF208)-15,IF(TablaIncidentes[[#This Row],[Prioridad*]]="Alta",((AE208*60)+AF208)-10)))</f>
        <v>-8</v>
      </c>
      <c r="AI208" s="17">
        <f>TablaIncidentes[[#This Row],[Tiempo Avance Incidente]]</f>
        <v>2.0486111170612276E-3</v>
      </c>
      <c r="AJ208" s="11">
        <f t="shared" si="25"/>
        <v>0</v>
      </c>
      <c r="AK208" s="11">
        <f t="shared" si="26"/>
        <v>2</v>
      </c>
      <c r="AL208">
        <f>IF(TablaIncidentes[[#This Row],[Prioridad*]]="Baja",((AJ208*60)+AK208)-720,IF(TablaIncidentes[[#This Row],[Prioridad*]]="Media",((AJ208*60)+AK208)-120,IF(TablaIncidentes[[#This Row],[Prioridad*]]="Alta",((AJ208*60)+AK208)-60)))</f>
        <v>-58</v>
      </c>
      <c r="AN208" t="str">
        <f t="shared" si="27"/>
        <v>miércoles</v>
      </c>
    </row>
    <row r="209" spans="1:40" x14ac:dyDescent="0.25">
      <c r="A209" s="10" t="s">
        <v>534</v>
      </c>
      <c r="B209" t="s">
        <v>535</v>
      </c>
      <c r="C209" t="s">
        <v>32</v>
      </c>
      <c r="D209" s="11" t="s">
        <v>33</v>
      </c>
      <c r="E209" t="s">
        <v>34</v>
      </c>
      <c r="F209" t="s">
        <v>51</v>
      </c>
      <c r="G209" t="s">
        <v>125</v>
      </c>
      <c r="J209" s="12">
        <v>43838</v>
      </c>
      <c r="K209" s="13">
        <v>0.65127314814814818</v>
      </c>
      <c r="L209" s="14">
        <v>43838</v>
      </c>
      <c r="M209" s="15">
        <v>0.65247685185185189</v>
      </c>
      <c r="N209" s="12">
        <v>43839</v>
      </c>
      <c r="O209" s="13">
        <v>0.47064814814814815</v>
      </c>
      <c r="P209" s="16">
        <v>43840.505949074075</v>
      </c>
      <c r="Q209" s="11" t="s">
        <v>37</v>
      </c>
      <c r="R209" s="17" t="s">
        <v>40</v>
      </c>
      <c r="S209" s="11" t="s">
        <v>39</v>
      </c>
      <c r="T209" s="17" t="s">
        <v>40</v>
      </c>
      <c r="U209" s="11" t="s">
        <v>37</v>
      </c>
      <c r="V209" s="17">
        <v>1.3541666630771942E-3</v>
      </c>
      <c r="W209" s="11" t="s">
        <v>37</v>
      </c>
      <c r="Y209" s="17" t="str">
        <f>TablaIncidentes[[#This Row],[Tiempo Total Gestión]]</f>
        <v>00:01</v>
      </c>
      <c r="Z209" s="11">
        <f t="shared" si="21"/>
        <v>0</v>
      </c>
      <c r="AA209" s="11">
        <f t="shared" si="22"/>
        <v>1</v>
      </c>
      <c r="AB209" s="11">
        <f>IF(TablaIncidentes[[#This Row],[Prioridad*]]="Baja",(Z209-24)*60+AA209,IF(TablaIncidentes[[#This Row],[Prioridad*]]="Media",(Z209-4)*60+AA209,IF(TablaIncidentes[[#This Row],[Prioridad*]]="Alta",(Z209-2)*60+AA209)))</f>
        <v>-119</v>
      </c>
      <c r="AD209" s="17" t="str">
        <f>TablaIncidentes[[#This Row],[Tiempo Creación (HH:mm)]]</f>
        <v>00:01</v>
      </c>
      <c r="AE209" s="11">
        <f t="shared" si="23"/>
        <v>0</v>
      </c>
      <c r="AF209" s="11">
        <f t="shared" si="24"/>
        <v>1</v>
      </c>
      <c r="AG209" s="11">
        <f>IF(TablaIncidentes[[#This Row],[Prioridad*]]="Baja",((AE209*60)+AF209)-30,IF(TablaIncidentes[[#This Row],[Prioridad*]]="Media",((AE209*60)+AF209)-15,IF(TablaIncidentes[[#This Row],[Prioridad*]]="Alta",((AE209*60)+AF209)-10)))</f>
        <v>-9</v>
      </c>
      <c r="AI209" s="17">
        <f>TablaIncidentes[[#This Row],[Tiempo Avance Incidente]]</f>
        <v>1.3541666630771942E-3</v>
      </c>
      <c r="AJ209" s="11">
        <f t="shared" si="25"/>
        <v>0</v>
      </c>
      <c r="AK209" s="11">
        <f t="shared" si="26"/>
        <v>1</v>
      </c>
      <c r="AL209">
        <f>IF(TablaIncidentes[[#This Row],[Prioridad*]]="Baja",((AJ209*60)+AK209)-720,IF(TablaIncidentes[[#This Row],[Prioridad*]]="Media",((AJ209*60)+AK209)-120,IF(TablaIncidentes[[#This Row],[Prioridad*]]="Alta",((AJ209*60)+AK209)-60)))</f>
        <v>-59</v>
      </c>
      <c r="AN209" t="str">
        <f t="shared" si="27"/>
        <v>miércoles</v>
      </c>
    </row>
    <row r="210" spans="1:40" x14ac:dyDescent="0.25">
      <c r="A210" s="10" t="s">
        <v>536</v>
      </c>
      <c r="B210" t="s">
        <v>537</v>
      </c>
      <c r="C210" t="s">
        <v>32</v>
      </c>
      <c r="D210" s="11" t="s">
        <v>33</v>
      </c>
      <c r="E210" t="s">
        <v>34</v>
      </c>
      <c r="F210" t="s">
        <v>51</v>
      </c>
      <c r="G210" t="s">
        <v>361</v>
      </c>
      <c r="J210" s="12">
        <v>43838</v>
      </c>
      <c r="K210" s="13">
        <v>0.6285532407407407</v>
      </c>
      <c r="L210" s="14">
        <v>43838</v>
      </c>
      <c r="M210" s="15">
        <v>0.62984953703703705</v>
      </c>
      <c r="N210" s="12">
        <v>43838</v>
      </c>
      <c r="O210" s="13">
        <v>0.6828819444444445</v>
      </c>
      <c r="P210" s="16">
        <v>43839.695821759262</v>
      </c>
      <c r="Q210" s="11" t="s">
        <v>37</v>
      </c>
      <c r="R210" s="17" t="s">
        <v>116</v>
      </c>
      <c r="S210" s="11" t="s">
        <v>39</v>
      </c>
      <c r="T210" s="17" t="s">
        <v>40</v>
      </c>
      <c r="U210" s="11" t="s">
        <v>37</v>
      </c>
      <c r="V210" s="17">
        <v>1.5162037016125396E-3</v>
      </c>
      <c r="W210" s="11" t="s">
        <v>37</v>
      </c>
      <c r="Y210" s="17" t="str">
        <f>TablaIncidentes[[#This Row],[Tiempo Total Gestión]]</f>
        <v>00:03</v>
      </c>
      <c r="Z210" s="11">
        <f t="shared" si="21"/>
        <v>0</v>
      </c>
      <c r="AA210" s="11">
        <f t="shared" si="22"/>
        <v>3</v>
      </c>
      <c r="AB210" s="11">
        <f>IF(TablaIncidentes[[#This Row],[Prioridad*]]="Baja",(Z210-24)*60+AA210,IF(TablaIncidentes[[#This Row],[Prioridad*]]="Media",(Z210-4)*60+AA210,IF(TablaIncidentes[[#This Row],[Prioridad*]]="Alta",(Z210-2)*60+AA210)))</f>
        <v>-117</v>
      </c>
      <c r="AD210" s="17" t="str">
        <f>TablaIncidentes[[#This Row],[Tiempo Creación (HH:mm)]]</f>
        <v>00:01</v>
      </c>
      <c r="AE210" s="11">
        <f t="shared" si="23"/>
        <v>0</v>
      </c>
      <c r="AF210" s="11">
        <f t="shared" si="24"/>
        <v>1</v>
      </c>
      <c r="AG210" s="11">
        <f>IF(TablaIncidentes[[#This Row],[Prioridad*]]="Baja",((AE210*60)+AF210)-30,IF(TablaIncidentes[[#This Row],[Prioridad*]]="Media",((AE210*60)+AF210)-15,IF(TablaIncidentes[[#This Row],[Prioridad*]]="Alta",((AE210*60)+AF210)-10)))</f>
        <v>-9</v>
      </c>
      <c r="AI210" s="17">
        <f>TablaIncidentes[[#This Row],[Tiempo Avance Incidente]]</f>
        <v>1.5162037016125396E-3</v>
      </c>
      <c r="AJ210" s="11">
        <f t="shared" si="25"/>
        <v>0</v>
      </c>
      <c r="AK210" s="11">
        <f t="shared" si="26"/>
        <v>2</v>
      </c>
      <c r="AL210">
        <f>IF(TablaIncidentes[[#This Row],[Prioridad*]]="Baja",((AJ210*60)+AK210)-720,IF(TablaIncidentes[[#This Row],[Prioridad*]]="Media",((AJ210*60)+AK210)-120,IF(TablaIncidentes[[#This Row],[Prioridad*]]="Alta",((AJ210*60)+AK210)-60)))</f>
        <v>-58</v>
      </c>
      <c r="AN210" t="str">
        <f t="shared" si="27"/>
        <v>miércoles</v>
      </c>
    </row>
    <row r="211" spans="1:40" x14ac:dyDescent="0.25">
      <c r="A211" s="10" t="s">
        <v>538</v>
      </c>
      <c r="B211" t="s">
        <v>539</v>
      </c>
      <c r="C211" t="s">
        <v>32</v>
      </c>
      <c r="D211" s="11" t="s">
        <v>33</v>
      </c>
      <c r="E211" t="s">
        <v>34</v>
      </c>
      <c r="F211" t="s">
        <v>51</v>
      </c>
      <c r="G211" t="s">
        <v>75</v>
      </c>
      <c r="J211" s="12">
        <v>43838</v>
      </c>
      <c r="K211" s="13">
        <v>0.65907407407407403</v>
      </c>
      <c r="L211" s="14">
        <v>43838</v>
      </c>
      <c r="M211" s="15">
        <v>0.66035879629629635</v>
      </c>
      <c r="N211" s="12">
        <v>43839</v>
      </c>
      <c r="O211" s="13">
        <v>0.35303240740740738</v>
      </c>
      <c r="P211" s="16">
        <v>43840.364305555559</v>
      </c>
      <c r="Q211" s="11" t="s">
        <v>37</v>
      </c>
      <c r="R211" s="17" t="s">
        <v>48</v>
      </c>
      <c r="S211" s="11" t="s">
        <v>39</v>
      </c>
      <c r="T211" s="17" t="s">
        <v>40</v>
      </c>
      <c r="U211" s="11" t="s">
        <v>37</v>
      </c>
      <c r="V211" s="17">
        <v>2.8472222256823443E-3</v>
      </c>
      <c r="W211" s="11" t="s">
        <v>37</v>
      </c>
      <c r="Y211" s="17" t="str">
        <f>TablaIncidentes[[#This Row],[Tiempo Total Gestión]]</f>
        <v>00:02</v>
      </c>
      <c r="Z211" s="11">
        <f t="shared" si="21"/>
        <v>0</v>
      </c>
      <c r="AA211" s="11">
        <f t="shared" si="22"/>
        <v>2</v>
      </c>
      <c r="AB211" s="11">
        <f>IF(TablaIncidentes[[#This Row],[Prioridad*]]="Baja",(Z211-24)*60+AA211,IF(TablaIncidentes[[#This Row],[Prioridad*]]="Media",(Z211-4)*60+AA211,IF(TablaIncidentes[[#This Row],[Prioridad*]]="Alta",(Z211-2)*60+AA211)))</f>
        <v>-118</v>
      </c>
      <c r="AD211" s="17" t="str">
        <f>TablaIncidentes[[#This Row],[Tiempo Creación (HH:mm)]]</f>
        <v>00:01</v>
      </c>
      <c r="AE211" s="11">
        <f t="shared" si="23"/>
        <v>0</v>
      </c>
      <c r="AF211" s="11">
        <f t="shared" si="24"/>
        <v>1</v>
      </c>
      <c r="AG211" s="11">
        <f>IF(TablaIncidentes[[#This Row],[Prioridad*]]="Baja",((AE211*60)+AF211)-30,IF(TablaIncidentes[[#This Row],[Prioridad*]]="Media",((AE211*60)+AF211)-15,IF(TablaIncidentes[[#This Row],[Prioridad*]]="Alta",((AE211*60)+AF211)-10)))</f>
        <v>-9</v>
      </c>
      <c r="AI211" s="17">
        <f>TablaIncidentes[[#This Row],[Tiempo Avance Incidente]]</f>
        <v>2.8472222256823443E-3</v>
      </c>
      <c r="AJ211" s="11">
        <f t="shared" si="25"/>
        <v>0</v>
      </c>
      <c r="AK211" s="11">
        <f t="shared" si="26"/>
        <v>4</v>
      </c>
      <c r="AL211">
        <f>IF(TablaIncidentes[[#This Row],[Prioridad*]]="Baja",((AJ211*60)+AK211)-720,IF(TablaIncidentes[[#This Row],[Prioridad*]]="Media",((AJ211*60)+AK211)-120,IF(TablaIncidentes[[#This Row],[Prioridad*]]="Alta",((AJ211*60)+AK211)-60)))</f>
        <v>-56</v>
      </c>
      <c r="AN211" t="str">
        <f t="shared" si="27"/>
        <v>miércoles</v>
      </c>
    </row>
    <row r="212" spans="1:40" x14ac:dyDescent="0.25">
      <c r="A212" s="10" t="s">
        <v>540</v>
      </c>
      <c r="B212" t="s">
        <v>541</v>
      </c>
      <c r="C212" t="s">
        <v>32</v>
      </c>
      <c r="D212" s="11" t="s">
        <v>33</v>
      </c>
      <c r="E212" t="s">
        <v>34</v>
      </c>
      <c r="F212" t="s">
        <v>51</v>
      </c>
      <c r="G212" t="s">
        <v>361</v>
      </c>
      <c r="J212" s="12">
        <v>43838</v>
      </c>
      <c r="K212" s="13">
        <v>0.67762731481481486</v>
      </c>
      <c r="L212" s="14">
        <v>43838</v>
      </c>
      <c r="M212" s="15">
        <v>0.67893518518518514</v>
      </c>
      <c r="N212" s="12">
        <v>43838</v>
      </c>
      <c r="O212" s="13">
        <v>0.74092592592592599</v>
      </c>
      <c r="P212" s="16">
        <v>43839.761354166665</v>
      </c>
      <c r="Q212" s="11" t="s">
        <v>37</v>
      </c>
      <c r="R212" s="17" t="s">
        <v>40</v>
      </c>
      <c r="S212" s="11" t="s">
        <v>39</v>
      </c>
      <c r="T212" s="17" t="s">
        <v>40</v>
      </c>
      <c r="U212" s="11" t="s">
        <v>37</v>
      </c>
      <c r="V212" s="17">
        <v>1.5856481477385387E-3</v>
      </c>
      <c r="W212" s="11" t="s">
        <v>37</v>
      </c>
      <c r="Y212" s="17" t="str">
        <f>TablaIncidentes[[#This Row],[Tiempo Total Gestión]]</f>
        <v>00:01</v>
      </c>
      <c r="Z212" s="11">
        <f t="shared" si="21"/>
        <v>0</v>
      </c>
      <c r="AA212" s="11">
        <f t="shared" si="22"/>
        <v>1</v>
      </c>
      <c r="AB212" s="11">
        <f>IF(TablaIncidentes[[#This Row],[Prioridad*]]="Baja",(Z212-24)*60+AA212,IF(TablaIncidentes[[#This Row],[Prioridad*]]="Media",(Z212-4)*60+AA212,IF(TablaIncidentes[[#This Row],[Prioridad*]]="Alta",(Z212-2)*60+AA212)))</f>
        <v>-119</v>
      </c>
      <c r="AD212" s="17" t="str">
        <f>TablaIncidentes[[#This Row],[Tiempo Creación (HH:mm)]]</f>
        <v>00:01</v>
      </c>
      <c r="AE212" s="11">
        <f t="shared" si="23"/>
        <v>0</v>
      </c>
      <c r="AF212" s="11">
        <f t="shared" si="24"/>
        <v>1</v>
      </c>
      <c r="AG212" s="11">
        <f>IF(TablaIncidentes[[#This Row],[Prioridad*]]="Baja",((AE212*60)+AF212)-30,IF(TablaIncidentes[[#This Row],[Prioridad*]]="Media",((AE212*60)+AF212)-15,IF(TablaIncidentes[[#This Row],[Prioridad*]]="Alta",((AE212*60)+AF212)-10)))</f>
        <v>-9</v>
      </c>
      <c r="AI212" s="17">
        <f>TablaIncidentes[[#This Row],[Tiempo Avance Incidente]]</f>
        <v>1.5856481477385387E-3</v>
      </c>
      <c r="AJ212" s="11">
        <f t="shared" si="25"/>
        <v>0</v>
      </c>
      <c r="AK212" s="11">
        <f t="shared" si="26"/>
        <v>2</v>
      </c>
      <c r="AL212">
        <f>IF(TablaIncidentes[[#This Row],[Prioridad*]]="Baja",((AJ212*60)+AK212)-720,IF(TablaIncidentes[[#This Row],[Prioridad*]]="Media",((AJ212*60)+AK212)-120,IF(TablaIncidentes[[#This Row],[Prioridad*]]="Alta",((AJ212*60)+AK212)-60)))</f>
        <v>-58</v>
      </c>
      <c r="AN212" t="str">
        <f t="shared" si="27"/>
        <v>miércoles</v>
      </c>
    </row>
    <row r="213" spans="1:40" x14ac:dyDescent="0.25">
      <c r="A213" s="10" t="s">
        <v>542</v>
      </c>
      <c r="B213" t="s">
        <v>543</v>
      </c>
      <c r="C213" t="s">
        <v>32</v>
      </c>
      <c r="D213" s="11" t="s">
        <v>33</v>
      </c>
      <c r="E213" t="s">
        <v>34</v>
      </c>
      <c r="F213" t="s">
        <v>51</v>
      </c>
      <c r="G213" t="s">
        <v>52</v>
      </c>
      <c r="J213" s="12">
        <v>43838</v>
      </c>
      <c r="K213" s="13">
        <v>0.61918981481481483</v>
      </c>
      <c r="L213" s="14">
        <v>43838</v>
      </c>
      <c r="M213" s="15">
        <v>0.62126157407407401</v>
      </c>
      <c r="N213" s="12">
        <v>43838</v>
      </c>
      <c r="O213" s="13">
        <v>0.73344907407407411</v>
      </c>
      <c r="P213" s="16">
        <v>43839.761354166665</v>
      </c>
      <c r="Q213" s="11" t="s">
        <v>37</v>
      </c>
      <c r="R213" s="17" t="s">
        <v>48</v>
      </c>
      <c r="S213" s="11" t="s">
        <v>39</v>
      </c>
      <c r="T213" s="17" t="s">
        <v>48</v>
      </c>
      <c r="U213" s="11" t="s">
        <v>37</v>
      </c>
      <c r="V213" s="17">
        <v>1.4351851859828457E-3</v>
      </c>
      <c r="W213" s="11" t="s">
        <v>37</v>
      </c>
      <c r="Y213" s="17" t="str">
        <f>TablaIncidentes[[#This Row],[Tiempo Total Gestión]]</f>
        <v>00:02</v>
      </c>
      <c r="Z213" s="11">
        <f t="shared" si="21"/>
        <v>0</v>
      </c>
      <c r="AA213" s="11">
        <f t="shared" si="22"/>
        <v>2</v>
      </c>
      <c r="AB213" s="11">
        <f>IF(TablaIncidentes[[#This Row],[Prioridad*]]="Baja",(Z213-24)*60+AA213,IF(TablaIncidentes[[#This Row],[Prioridad*]]="Media",(Z213-4)*60+AA213,IF(TablaIncidentes[[#This Row],[Prioridad*]]="Alta",(Z213-2)*60+AA213)))</f>
        <v>-118</v>
      </c>
      <c r="AD213" s="17" t="str">
        <f>TablaIncidentes[[#This Row],[Tiempo Creación (HH:mm)]]</f>
        <v>00:02</v>
      </c>
      <c r="AE213" s="11">
        <f t="shared" si="23"/>
        <v>0</v>
      </c>
      <c r="AF213" s="11">
        <f t="shared" si="24"/>
        <v>2</v>
      </c>
      <c r="AG213" s="11">
        <f>IF(TablaIncidentes[[#This Row],[Prioridad*]]="Baja",((AE213*60)+AF213)-30,IF(TablaIncidentes[[#This Row],[Prioridad*]]="Media",((AE213*60)+AF213)-15,IF(TablaIncidentes[[#This Row],[Prioridad*]]="Alta",((AE213*60)+AF213)-10)))</f>
        <v>-8</v>
      </c>
      <c r="AI213" s="17">
        <f>TablaIncidentes[[#This Row],[Tiempo Avance Incidente]]</f>
        <v>1.4351851859828457E-3</v>
      </c>
      <c r="AJ213" s="11">
        <f t="shared" si="25"/>
        <v>0</v>
      </c>
      <c r="AK213" s="11">
        <f t="shared" si="26"/>
        <v>2</v>
      </c>
      <c r="AL213">
        <f>IF(TablaIncidentes[[#This Row],[Prioridad*]]="Baja",((AJ213*60)+AK213)-720,IF(TablaIncidentes[[#This Row],[Prioridad*]]="Media",((AJ213*60)+AK213)-120,IF(TablaIncidentes[[#This Row],[Prioridad*]]="Alta",((AJ213*60)+AK213)-60)))</f>
        <v>-58</v>
      </c>
      <c r="AN213" t="str">
        <f t="shared" si="27"/>
        <v>miércoles</v>
      </c>
    </row>
    <row r="214" spans="1:40" x14ac:dyDescent="0.25">
      <c r="A214" s="10" t="s">
        <v>544</v>
      </c>
      <c r="B214" t="s">
        <v>545</v>
      </c>
      <c r="C214" t="s">
        <v>32</v>
      </c>
      <c r="D214" s="11" t="s">
        <v>33</v>
      </c>
      <c r="E214" t="s">
        <v>34</v>
      </c>
      <c r="F214" t="s">
        <v>51</v>
      </c>
      <c r="G214" t="s">
        <v>361</v>
      </c>
      <c r="J214" s="12">
        <v>43838</v>
      </c>
      <c r="K214" s="13">
        <v>0.6463888888888889</v>
      </c>
      <c r="L214" s="14">
        <v>43838</v>
      </c>
      <c r="M214" s="15">
        <v>0.64648148148148155</v>
      </c>
      <c r="N214" s="12">
        <v>43838</v>
      </c>
      <c r="O214" s="13">
        <v>0.66597222222222219</v>
      </c>
      <c r="P214" s="16">
        <v>43839.695821759262</v>
      </c>
      <c r="Q214" s="11" t="s">
        <v>546</v>
      </c>
      <c r="R214" s="17" t="s">
        <v>546</v>
      </c>
      <c r="S214" s="11" t="s">
        <v>39</v>
      </c>
      <c r="T214" s="17" t="s">
        <v>133</v>
      </c>
      <c r="U214" s="11" t="s">
        <v>37</v>
      </c>
      <c r="V214" s="17">
        <v>1.5046296321088448E-3</v>
      </c>
      <c r="W214" s="11" t="s">
        <v>37</v>
      </c>
      <c r="Y214" s="17"/>
      <c r="Z214" s="11"/>
      <c r="AA214" s="11"/>
      <c r="AB214" s="11"/>
      <c r="AD214" s="17" t="str">
        <f>TablaIncidentes[[#This Row],[Tiempo Creación (HH:mm)]]</f>
        <v>00:00</v>
      </c>
      <c r="AE214" s="11">
        <f t="shared" si="23"/>
        <v>0</v>
      </c>
      <c r="AF214" s="11">
        <f t="shared" si="24"/>
        <v>0</v>
      </c>
      <c r="AG214" s="11">
        <f>IF(TablaIncidentes[[#This Row],[Prioridad*]]="Baja",((AE214*60)+AF214)-30,IF(TablaIncidentes[[#This Row],[Prioridad*]]="Media",((AE214*60)+AF214)-15,IF(TablaIncidentes[[#This Row],[Prioridad*]]="Alta",((AE214*60)+AF214)-10)))</f>
        <v>-10</v>
      </c>
      <c r="AI214" s="17">
        <f>TablaIncidentes[[#This Row],[Tiempo Avance Incidente]]</f>
        <v>1.5046296321088448E-3</v>
      </c>
      <c r="AJ214" s="11">
        <f t="shared" si="25"/>
        <v>0</v>
      </c>
      <c r="AK214" s="11">
        <f t="shared" si="26"/>
        <v>2</v>
      </c>
      <c r="AL214">
        <f>IF(TablaIncidentes[[#This Row],[Prioridad*]]="Baja",((AJ214*60)+AK214)-720,IF(TablaIncidentes[[#This Row],[Prioridad*]]="Media",((AJ214*60)+AK214)-120,IF(TablaIncidentes[[#This Row],[Prioridad*]]="Alta",((AJ214*60)+AK214)-60)))</f>
        <v>-58</v>
      </c>
      <c r="AN214" t="str">
        <f t="shared" si="27"/>
        <v>miércoles</v>
      </c>
    </row>
    <row r="215" spans="1:40" x14ac:dyDescent="0.25">
      <c r="A215" s="10" t="s">
        <v>547</v>
      </c>
      <c r="B215" t="s">
        <v>548</v>
      </c>
      <c r="C215" t="s">
        <v>123</v>
      </c>
      <c r="D215" s="11" t="s">
        <v>150</v>
      </c>
      <c r="E215" t="s">
        <v>34</v>
      </c>
      <c r="F215" t="s">
        <v>124</v>
      </c>
      <c r="G215" t="s">
        <v>104</v>
      </c>
      <c r="J215" s="12">
        <v>43838</v>
      </c>
      <c r="K215" s="13">
        <v>0.6506481481481482</v>
      </c>
      <c r="L215" s="14">
        <v>43838</v>
      </c>
      <c r="M215" s="15">
        <v>0.65219907407407407</v>
      </c>
      <c r="N215" s="12">
        <v>43843</v>
      </c>
      <c r="O215" s="13">
        <v>0.38314814814814818</v>
      </c>
      <c r="P215" s="16">
        <v>43844.437465277777</v>
      </c>
      <c r="Q215" s="11" t="s">
        <v>37</v>
      </c>
      <c r="R215" s="17" t="s">
        <v>549</v>
      </c>
      <c r="S215" s="11" t="s">
        <v>59</v>
      </c>
      <c r="T215" s="17" t="s">
        <v>48</v>
      </c>
      <c r="U215" s="11" t="s">
        <v>37</v>
      </c>
      <c r="V215" s="17">
        <v>1.5046296321088448E-3</v>
      </c>
      <c r="W215" s="11" t="s">
        <v>37</v>
      </c>
      <c r="Y215" s="17" t="str">
        <f>TablaIncidentes[[#This Row],[Tiempo Total Gestión]]</f>
        <v>01:16</v>
      </c>
      <c r="Z215" s="11">
        <f t="shared" si="21"/>
        <v>1</v>
      </c>
      <c r="AA215" s="11">
        <f t="shared" si="22"/>
        <v>16</v>
      </c>
      <c r="AB215" s="11">
        <f>IF(TablaIncidentes[[#This Row],[Prioridad*]]="Baja",(Z215-24)*60+AA215,IF(TablaIncidentes[[#This Row],[Prioridad*]]="Media",(Z215-4)*60+AA215,IF(TablaIncidentes[[#This Row],[Prioridad*]]="Alta",(Z215-2)*60+AA215)))</f>
        <v>-1364</v>
      </c>
      <c r="AD215" s="17" t="str">
        <f>TablaIncidentes[[#This Row],[Tiempo Creación (HH:mm)]]</f>
        <v>00:02</v>
      </c>
      <c r="AE215" s="11">
        <f t="shared" si="23"/>
        <v>0</v>
      </c>
      <c r="AF215" s="11">
        <f t="shared" si="24"/>
        <v>2</v>
      </c>
      <c r="AG215" s="11">
        <f>IF(TablaIncidentes[[#This Row],[Prioridad*]]="Baja",((AE215*60)+AF215)-30,IF(TablaIncidentes[[#This Row],[Prioridad*]]="Media",((AE215*60)+AF215)-15,IF(TablaIncidentes[[#This Row],[Prioridad*]]="Alta",((AE215*60)+AF215)-10)))</f>
        <v>-28</v>
      </c>
      <c r="AI215" s="17">
        <f>TablaIncidentes[[#This Row],[Tiempo Avance Incidente]]</f>
        <v>1.5046296321088448E-3</v>
      </c>
      <c r="AJ215" s="11">
        <f t="shared" si="25"/>
        <v>0</v>
      </c>
      <c r="AK215" s="11">
        <f t="shared" si="26"/>
        <v>2</v>
      </c>
      <c r="AL215">
        <f>IF(TablaIncidentes[[#This Row],[Prioridad*]]="Baja",((AJ215*60)+AK215)-720,IF(TablaIncidentes[[#This Row],[Prioridad*]]="Media",((AJ215*60)+AK215)-120,IF(TablaIncidentes[[#This Row],[Prioridad*]]="Alta",((AJ215*60)+AK215)-60)))</f>
        <v>-718</v>
      </c>
      <c r="AN215" t="str">
        <f t="shared" si="27"/>
        <v>miércoles</v>
      </c>
    </row>
    <row r="216" spans="1:40" x14ac:dyDescent="0.25">
      <c r="A216" s="10" t="s">
        <v>550</v>
      </c>
      <c r="B216" t="s">
        <v>551</v>
      </c>
      <c r="C216" t="s">
        <v>239</v>
      </c>
      <c r="D216" s="11" t="s">
        <v>110</v>
      </c>
      <c r="E216" t="s">
        <v>34</v>
      </c>
      <c r="F216" t="s">
        <v>111</v>
      </c>
      <c r="G216" t="s">
        <v>151</v>
      </c>
      <c r="J216" s="12">
        <v>43838</v>
      </c>
      <c r="K216" s="13">
        <v>0.66377314814814814</v>
      </c>
      <c r="L216" s="14">
        <v>43838</v>
      </c>
      <c r="M216" s="15">
        <v>0.66555555555555557</v>
      </c>
      <c r="N216" s="12">
        <v>43838</v>
      </c>
      <c r="O216" s="13">
        <v>0.69693287037037033</v>
      </c>
      <c r="P216" s="16">
        <v>43839.761354166665</v>
      </c>
      <c r="Q216" s="11" t="s">
        <v>37</v>
      </c>
      <c r="R216" s="17" t="s">
        <v>47</v>
      </c>
      <c r="S216" s="11" t="s">
        <v>59</v>
      </c>
      <c r="T216" s="17" t="s">
        <v>48</v>
      </c>
      <c r="U216" s="11" t="s">
        <v>37</v>
      </c>
      <c r="V216" s="17">
        <v>1.5162037088884972E-3</v>
      </c>
      <c r="W216" s="11" t="s">
        <v>37</v>
      </c>
      <c r="Y216" s="17" t="str">
        <f>TablaIncidentes[[#This Row],[Tiempo Total Gestión]]</f>
        <v>00:47</v>
      </c>
      <c r="Z216" s="11">
        <f t="shared" si="21"/>
        <v>0</v>
      </c>
      <c r="AA216" s="11">
        <f t="shared" si="22"/>
        <v>47</v>
      </c>
      <c r="AB216" s="11">
        <f>IF(TablaIncidentes[[#This Row],[Prioridad*]]="Baja",(Z216-24)*60+AA216,IF(TablaIncidentes[[#This Row],[Prioridad*]]="Media",(Z216-4)*60+AA216,IF(TablaIncidentes[[#This Row],[Prioridad*]]="Alta",(Z216-2)*60+AA216)))</f>
        <v>-193</v>
      </c>
      <c r="AD216" s="17" t="str">
        <f>TablaIncidentes[[#This Row],[Tiempo Creación (HH:mm)]]</f>
        <v>00:02</v>
      </c>
      <c r="AE216" s="11">
        <f t="shared" si="23"/>
        <v>0</v>
      </c>
      <c r="AF216" s="11">
        <f t="shared" si="24"/>
        <v>2</v>
      </c>
      <c r="AG216" s="11">
        <f>IF(TablaIncidentes[[#This Row],[Prioridad*]]="Baja",((AE216*60)+AF216)-30,IF(TablaIncidentes[[#This Row],[Prioridad*]]="Media",((AE216*60)+AF216)-15,IF(TablaIncidentes[[#This Row],[Prioridad*]]="Alta",((AE216*60)+AF216)-10)))</f>
        <v>-13</v>
      </c>
      <c r="AI216" s="17">
        <f>TablaIncidentes[[#This Row],[Tiempo Avance Incidente]]</f>
        <v>1.5162037088884972E-3</v>
      </c>
      <c r="AJ216" s="11">
        <f t="shared" si="25"/>
        <v>0</v>
      </c>
      <c r="AK216" s="11">
        <f t="shared" si="26"/>
        <v>2</v>
      </c>
      <c r="AL216">
        <f>IF(TablaIncidentes[[#This Row],[Prioridad*]]="Baja",((AJ216*60)+AK216)-720,IF(TablaIncidentes[[#This Row],[Prioridad*]]="Media",((AJ216*60)+AK216)-120,IF(TablaIncidentes[[#This Row],[Prioridad*]]="Alta",((AJ216*60)+AK216)-60)))</f>
        <v>-118</v>
      </c>
      <c r="AN216" t="str">
        <f t="shared" si="27"/>
        <v>miércoles</v>
      </c>
    </row>
    <row r="217" spans="1:40" x14ac:dyDescent="0.25">
      <c r="A217" s="10" t="s">
        <v>552</v>
      </c>
      <c r="B217" t="s">
        <v>553</v>
      </c>
      <c r="C217" t="s">
        <v>239</v>
      </c>
      <c r="D217" s="11" t="s">
        <v>150</v>
      </c>
      <c r="E217" t="s">
        <v>34</v>
      </c>
      <c r="F217" t="s">
        <v>111</v>
      </c>
      <c r="G217" t="s">
        <v>151</v>
      </c>
      <c r="J217" s="12">
        <v>43838</v>
      </c>
      <c r="K217" s="13">
        <v>0.67418981481481488</v>
      </c>
      <c r="L217" s="14">
        <v>43838</v>
      </c>
      <c r="M217" s="15">
        <v>0.67540509259259263</v>
      </c>
      <c r="N217" s="12">
        <v>43839</v>
      </c>
      <c r="O217" s="13">
        <v>0.6575347222222222</v>
      </c>
      <c r="P217" s="16">
        <v>43840.681504629632</v>
      </c>
      <c r="Q217" s="11" t="s">
        <v>37</v>
      </c>
      <c r="R217" s="17" t="s">
        <v>554</v>
      </c>
      <c r="S217" s="11" t="s">
        <v>91</v>
      </c>
      <c r="T217" s="17" t="s">
        <v>40</v>
      </c>
      <c r="U217" s="11" t="s">
        <v>37</v>
      </c>
      <c r="V217" s="17">
        <v>6.8287036992842332E-4</v>
      </c>
      <c r="W217" s="11" t="s">
        <v>37</v>
      </c>
      <c r="Y217" s="17" t="str">
        <f>TablaIncidentes[[#This Row],[Tiempo Total Gestión]]</f>
        <v>00:53</v>
      </c>
      <c r="Z217" s="11">
        <f t="shared" si="21"/>
        <v>0</v>
      </c>
      <c r="AA217" s="11">
        <f t="shared" si="22"/>
        <v>53</v>
      </c>
      <c r="AB217" s="11">
        <f>IF(TablaIncidentes[[#This Row],[Prioridad*]]="Baja",(Z217-24)*60+AA217,IF(TablaIncidentes[[#This Row],[Prioridad*]]="Media",(Z217-4)*60+AA217,IF(TablaIncidentes[[#This Row],[Prioridad*]]="Alta",(Z217-2)*60+AA217)))</f>
        <v>-1387</v>
      </c>
      <c r="AD217" s="17" t="str">
        <f>TablaIncidentes[[#This Row],[Tiempo Creación (HH:mm)]]</f>
        <v>00:01</v>
      </c>
      <c r="AE217" s="11">
        <f t="shared" si="23"/>
        <v>0</v>
      </c>
      <c r="AF217" s="11">
        <f t="shared" si="24"/>
        <v>1</v>
      </c>
      <c r="AG217" s="11">
        <f>IF(TablaIncidentes[[#This Row],[Prioridad*]]="Baja",((AE217*60)+AF217)-30,IF(TablaIncidentes[[#This Row],[Prioridad*]]="Media",((AE217*60)+AF217)-15,IF(TablaIncidentes[[#This Row],[Prioridad*]]="Alta",((AE217*60)+AF217)-10)))</f>
        <v>-29</v>
      </c>
      <c r="AI217" s="17">
        <f>TablaIncidentes[[#This Row],[Tiempo Avance Incidente]]</f>
        <v>6.8287036992842332E-4</v>
      </c>
      <c r="AJ217" s="11">
        <f t="shared" si="25"/>
        <v>0</v>
      </c>
      <c r="AK217" s="11">
        <f t="shared" si="26"/>
        <v>0</v>
      </c>
      <c r="AL217">
        <f>IF(TablaIncidentes[[#This Row],[Prioridad*]]="Baja",((AJ217*60)+AK217)-720,IF(TablaIncidentes[[#This Row],[Prioridad*]]="Media",((AJ217*60)+AK217)-120,IF(TablaIncidentes[[#This Row],[Prioridad*]]="Alta",((AJ217*60)+AK217)-60)))</f>
        <v>-720</v>
      </c>
      <c r="AN217" t="str">
        <f t="shared" si="27"/>
        <v>miércoles</v>
      </c>
    </row>
    <row r="218" spans="1:40" x14ac:dyDescent="0.25">
      <c r="A218" s="10" t="s">
        <v>555</v>
      </c>
      <c r="B218" t="s">
        <v>556</v>
      </c>
      <c r="C218" t="s">
        <v>32</v>
      </c>
      <c r="D218" s="11" t="s">
        <v>33</v>
      </c>
      <c r="E218" t="s">
        <v>34</v>
      </c>
      <c r="F218" t="s">
        <v>51</v>
      </c>
      <c r="G218" t="s">
        <v>75</v>
      </c>
      <c r="J218" s="12">
        <v>43838</v>
      </c>
      <c r="K218" s="13">
        <v>0.68329861111111112</v>
      </c>
      <c r="L218" s="14">
        <v>43838</v>
      </c>
      <c r="M218" s="15">
        <v>0.6846875</v>
      </c>
      <c r="N218" s="12">
        <v>43838</v>
      </c>
      <c r="O218" s="13">
        <v>0.73320601851851863</v>
      </c>
      <c r="P218" s="16">
        <v>43839.761354166665</v>
      </c>
      <c r="Q218" s="11" t="s">
        <v>37</v>
      </c>
      <c r="R218" s="17" t="s">
        <v>48</v>
      </c>
      <c r="S218" s="11" t="s">
        <v>39</v>
      </c>
      <c r="T218" s="17" t="s">
        <v>48</v>
      </c>
      <c r="U218" s="11" t="s">
        <v>37</v>
      </c>
      <c r="V218" s="17">
        <v>1.5046296321088448E-3</v>
      </c>
      <c r="W218" s="11" t="s">
        <v>37</v>
      </c>
      <c r="Y218" s="17" t="str">
        <f>TablaIncidentes[[#This Row],[Tiempo Total Gestión]]</f>
        <v>00:02</v>
      </c>
      <c r="Z218" s="11">
        <f t="shared" si="21"/>
        <v>0</v>
      </c>
      <c r="AA218" s="11">
        <f t="shared" si="22"/>
        <v>2</v>
      </c>
      <c r="AB218" s="11">
        <f>IF(TablaIncidentes[[#This Row],[Prioridad*]]="Baja",(Z218-24)*60+AA218,IF(TablaIncidentes[[#This Row],[Prioridad*]]="Media",(Z218-4)*60+AA218,IF(TablaIncidentes[[#This Row],[Prioridad*]]="Alta",(Z218-2)*60+AA218)))</f>
        <v>-118</v>
      </c>
      <c r="AD218" s="17" t="str">
        <f>TablaIncidentes[[#This Row],[Tiempo Creación (HH:mm)]]</f>
        <v>00:02</v>
      </c>
      <c r="AE218" s="11">
        <f t="shared" si="23"/>
        <v>0</v>
      </c>
      <c r="AF218" s="11">
        <f t="shared" si="24"/>
        <v>2</v>
      </c>
      <c r="AG218" s="11">
        <f>IF(TablaIncidentes[[#This Row],[Prioridad*]]="Baja",((AE218*60)+AF218)-30,IF(TablaIncidentes[[#This Row],[Prioridad*]]="Media",((AE218*60)+AF218)-15,IF(TablaIncidentes[[#This Row],[Prioridad*]]="Alta",((AE218*60)+AF218)-10)))</f>
        <v>-8</v>
      </c>
      <c r="AI218" s="17">
        <f>TablaIncidentes[[#This Row],[Tiempo Avance Incidente]]</f>
        <v>1.5046296321088448E-3</v>
      </c>
      <c r="AJ218" s="11">
        <f t="shared" si="25"/>
        <v>0</v>
      </c>
      <c r="AK218" s="11">
        <f t="shared" si="26"/>
        <v>2</v>
      </c>
      <c r="AL218">
        <f>IF(TablaIncidentes[[#This Row],[Prioridad*]]="Baja",((AJ218*60)+AK218)-720,IF(TablaIncidentes[[#This Row],[Prioridad*]]="Media",((AJ218*60)+AK218)-120,IF(TablaIncidentes[[#This Row],[Prioridad*]]="Alta",((AJ218*60)+AK218)-60)))</f>
        <v>-58</v>
      </c>
      <c r="AN218" t="str">
        <f t="shared" si="27"/>
        <v>miércoles</v>
      </c>
    </row>
    <row r="219" spans="1:40" x14ac:dyDescent="0.25">
      <c r="A219" s="10" t="s">
        <v>557</v>
      </c>
      <c r="B219" t="s">
        <v>558</v>
      </c>
      <c r="C219" t="s">
        <v>32</v>
      </c>
      <c r="D219" s="11" t="s">
        <v>33</v>
      </c>
      <c r="E219" t="s">
        <v>34</v>
      </c>
      <c r="F219" t="s">
        <v>51</v>
      </c>
      <c r="G219" t="s">
        <v>75</v>
      </c>
      <c r="J219" s="12">
        <v>43838</v>
      </c>
      <c r="K219" s="13">
        <v>0.69226851851851856</v>
      </c>
      <c r="L219" s="14">
        <v>43838</v>
      </c>
      <c r="M219" s="15">
        <v>0.69354166666666661</v>
      </c>
      <c r="N219" s="12">
        <v>43838</v>
      </c>
      <c r="O219" s="13">
        <v>0.75265046296296301</v>
      </c>
      <c r="P219" s="16">
        <v>43839.761354166665</v>
      </c>
      <c r="Q219" s="11" t="s">
        <v>37</v>
      </c>
      <c r="R219" s="17" t="s">
        <v>48</v>
      </c>
      <c r="S219" s="11" t="s">
        <v>39</v>
      </c>
      <c r="T219" s="17" t="s">
        <v>40</v>
      </c>
      <c r="U219" s="11" t="s">
        <v>37</v>
      </c>
      <c r="V219" s="17">
        <v>1.4351851859828457E-3</v>
      </c>
      <c r="W219" s="11" t="s">
        <v>37</v>
      </c>
      <c r="Y219" s="17" t="str">
        <f>TablaIncidentes[[#This Row],[Tiempo Total Gestión]]</f>
        <v>00:02</v>
      </c>
      <c r="Z219" s="11">
        <f t="shared" si="21"/>
        <v>0</v>
      </c>
      <c r="AA219" s="11">
        <f t="shared" si="22"/>
        <v>2</v>
      </c>
      <c r="AB219" s="11">
        <f>IF(TablaIncidentes[[#This Row],[Prioridad*]]="Baja",(Z219-24)*60+AA219,IF(TablaIncidentes[[#This Row],[Prioridad*]]="Media",(Z219-4)*60+AA219,IF(TablaIncidentes[[#This Row],[Prioridad*]]="Alta",(Z219-2)*60+AA219)))</f>
        <v>-118</v>
      </c>
      <c r="AD219" s="17" t="str">
        <f>TablaIncidentes[[#This Row],[Tiempo Creación (HH:mm)]]</f>
        <v>00:01</v>
      </c>
      <c r="AE219" s="11">
        <f t="shared" si="23"/>
        <v>0</v>
      </c>
      <c r="AF219" s="11">
        <f t="shared" si="24"/>
        <v>1</v>
      </c>
      <c r="AG219" s="11">
        <f>IF(TablaIncidentes[[#This Row],[Prioridad*]]="Baja",((AE219*60)+AF219)-30,IF(TablaIncidentes[[#This Row],[Prioridad*]]="Media",((AE219*60)+AF219)-15,IF(TablaIncidentes[[#This Row],[Prioridad*]]="Alta",((AE219*60)+AF219)-10)))</f>
        <v>-9</v>
      </c>
      <c r="AI219" s="17">
        <f>TablaIncidentes[[#This Row],[Tiempo Avance Incidente]]</f>
        <v>1.4351851859828457E-3</v>
      </c>
      <c r="AJ219" s="11">
        <f t="shared" si="25"/>
        <v>0</v>
      </c>
      <c r="AK219" s="11">
        <f t="shared" si="26"/>
        <v>2</v>
      </c>
      <c r="AL219">
        <f>IF(TablaIncidentes[[#This Row],[Prioridad*]]="Baja",((AJ219*60)+AK219)-720,IF(TablaIncidentes[[#This Row],[Prioridad*]]="Media",((AJ219*60)+AK219)-120,IF(TablaIncidentes[[#This Row],[Prioridad*]]="Alta",((AJ219*60)+AK219)-60)))</f>
        <v>-58</v>
      </c>
      <c r="AN219" t="str">
        <f t="shared" si="27"/>
        <v>miércoles</v>
      </c>
    </row>
    <row r="220" spans="1:40" x14ac:dyDescent="0.25">
      <c r="A220" s="10" t="s">
        <v>559</v>
      </c>
      <c r="B220" t="s">
        <v>560</v>
      </c>
      <c r="C220" t="s">
        <v>32</v>
      </c>
      <c r="D220" s="11" t="s">
        <v>33</v>
      </c>
      <c r="E220" t="s">
        <v>34</v>
      </c>
      <c r="F220" t="s">
        <v>51</v>
      </c>
      <c r="G220" t="s">
        <v>52</v>
      </c>
      <c r="J220" s="12">
        <v>43838</v>
      </c>
      <c r="K220" s="13">
        <v>0.70624999999999993</v>
      </c>
      <c r="L220" s="14">
        <v>43838</v>
      </c>
      <c r="M220" s="15">
        <v>0.70739583333333333</v>
      </c>
      <c r="N220" s="12">
        <v>43839</v>
      </c>
      <c r="O220" s="13">
        <v>0.39658564814814817</v>
      </c>
      <c r="P220" s="16">
        <v>43840.437418981484</v>
      </c>
      <c r="Q220" s="11" t="s">
        <v>37</v>
      </c>
      <c r="R220" s="17" t="s">
        <v>40</v>
      </c>
      <c r="S220" s="11" t="s">
        <v>39</v>
      </c>
      <c r="T220" s="17" t="s">
        <v>40</v>
      </c>
      <c r="U220" s="11" t="s">
        <v>37</v>
      </c>
      <c r="V220" s="17">
        <v>8.1018515629693866E-5</v>
      </c>
      <c r="W220" s="11" t="s">
        <v>37</v>
      </c>
      <c r="Y220" s="17" t="str">
        <f>TablaIncidentes[[#This Row],[Tiempo Total Gestión]]</f>
        <v>00:01</v>
      </c>
      <c r="Z220" s="11">
        <f t="shared" si="21"/>
        <v>0</v>
      </c>
      <c r="AA220" s="11">
        <f t="shared" si="22"/>
        <v>1</v>
      </c>
      <c r="AB220" s="11">
        <f>IF(TablaIncidentes[[#This Row],[Prioridad*]]="Baja",(Z220-24)*60+AA220,IF(TablaIncidentes[[#This Row],[Prioridad*]]="Media",(Z220-4)*60+AA220,IF(TablaIncidentes[[#This Row],[Prioridad*]]="Alta",(Z220-2)*60+AA220)))</f>
        <v>-119</v>
      </c>
      <c r="AD220" s="17" t="str">
        <f>TablaIncidentes[[#This Row],[Tiempo Creación (HH:mm)]]</f>
        <v>00:01</v>
      </c>
      <c r="AE220" s="11">
        <f t="shared" si="23"/>
        <v>0</v>
      </c>
      <c r="AF220" s="11">
        <f t="shared" si="24"/>
        <v>1</v>
      </c>
      <c r="AG220" s="11">
        <f>IF(TablaIncidentes[[#This Row],[Prioridad*]]="Baja",((AE220*60)+AF220)-30,IF(TablaIncidentes[[#This Row],[Prioridad*]]="Media",((AE220*60)+AF220)-15,IF(TablaIncidentes[[#This Row],[Prioridad*]]="Alta",((AE220*60)+AF220)-10)))</f>
        <v>-9</v>
      </c>
      <c r="AI220" s="17">
        <f>TablaIncidentes[[#This Row],[Tiempo Avance Incidente]]</f>
        <v>8.1018515629693866E-5</v>
      </c>
      <c r="AJ220" s="11">
        <f t="shared" si="25"/>
        <v>0</v>
      </c>
      <c r="AK220" s="11">
        <f t="shared" si="26"/>
        <v>0</v>
      </c>
      <c r="AL220">
        <f>IF(TablaIncidentes[[#This Row],[Prioridad*]]="Baja",((AJ220*60)+AK220)-720,IF(TablaIncidentes[[#This Row],[Prioridad*]]="Media",((AJ220*60)+AK220)-120,IF(TablaIncidentes[[#This Row],[Prioridad*]]="Alta",((AJ220*60)+AK220)-60)))</f>
        <v>-60</v>
      </c>
      <c r="AN220" t="str">
        <f t="shared" si="27"/>
        <v>miércoles</v>
      </c>
    </row>
    <row r="221" spans="1:40" x14ac:dyDescent="0.25">
      <c r="A221" s="10" t="s">
        <v>561</v>
      </c>
      <c r="B221" t="s">
        <v>562</v>
      </c>
      <c r="C221" t="s">
        <v>32</v>
      </c>
      <c r="D221" s="11" t="s">
        <v>33</v>
      </c>
      <c r="E221" t="s">
        <v>34</v>
      </c>
      <c r="F221" t="s">
        <v>51</v>
      </c>
      <c r="G221" t="s">
        <v>361</v>
      </c>
      <c r="J221" s="12">
        <v>43838</v>
      </c>
      <c r="K221" s="13">
        <v>0.68928240740740743</v>
      </c>
      <c r="L221" s="14">
        <v>43838</v>
      </c>
      <c r="M221" s="15">
        <v>0.69009259259259259</v>
      </c>
      <c r="N221" s="12">
        <v>43838</v>
      </c>
      <c r="O221" s="13">
        <v>0.71438657407407413</v>
      </c>
      <c r="P221" s="16">
        <v>43839.761354166665</v>
      </c>
      <c r="Q221" s="11" t="s">
        <v>37</v>
      </c>
      <c r="R221" s="17" t="s">
        <v>40</v>
      </c>
      <c r="S221" s="11" t="s">
        <v>39</v>
      </c>
      <c r="T221" s="17" t="s">
        <v>40</v>
      </c>
      <c r="U221" s="11" t="s">
        <v>37</v>
      </c>
      <c r="V221" s="17">
        <v>9.1435184731381014E-4</v>
      </c>
      <c r="W221" s="11" t="s">
        <v>37</v>
      </c>
      <c r="Y221" s="17" t="str">
        <f>TablaIncidentes[[#This Row],[Tiempo Total Gestión]]</f>
        <v>00:01</v>
      </c>
      <c r="Z221" s="11">
        <f t="shared" si="21"/>
        <v>0</v>
      </c>
      <c r="AA221" s="11">
        <f t="shared" si="22"/>
        <v>1</v>
      </c>
      <c r="AB221" s="11">
        <f>IF(TablaIncidentes[[#This Row],[Prioridad*]]="Baja",(Z221-24)*60+AA221,IF(TablaIncidentes[[#This Row],[Prioridad*]]="Media",(Z221-4)*60+AA221,IF(TablaIncidentes[[#This Row],[Prioridad*]]="Alta",(Z221-2)*60+AA221)))</f>
        <v>-119</v>
      </c>
      <c r="AD221" s="17" t="str">
        <f>TablaIncidentes[[#This Row],[Tiempo Creación (HH:mm)]]</f>
        <v>00:01</v>
      </c>
      <c r="AE221" s="11">
        <f t="shared" si="23"/>
        <v>0</v>
      </c>
      <c r="AF221" s="11">
        <f t="shared" si="24"/>
        <v>1</v>
      </c>
      <c r="AG221" s="11">
        <f>IF(TablaIncidentes[[#This Row],[Prioridad*]]="Baja",((AE221*60)+AF221)-30,IF(TablaIncidentes[[#This Row],[Prioridad*]]="Media",((AE221*60)+AF221)-15,IF(TablaIncidentes[[#This Row],[Prioridad*]]="Alta",((AE221*60)+AF221)-10)))</f>
        <v>-9</v>
      </c>
      <c r="AI221" s="17">
        <f>TablaIncidentes[[#This Row],[Tiempo Avance Incidente]]</f>
        <v>9.1435184731381014E-4</v>
      </c>
      <c r="AJ221" s="11">
        <f t="shared" si="25"/>
        <v>0</v>
      </c>
      <c r="AK221" s="11">
        <f t="shared" si="26"/>
        <v>1</v>
      </c>
      <c r="AL221">
        <f>IF(TablaIncidentes[[#This Row],[Prioridad*]]="Baja",((AJ221*60)+AK221)-720,IF(TablaIncidentes[[#This Row],[Prioridad*]]="Media",((AJ221*60)+AK221)-120,IF(TablaIncidentes[[#This Row],[Prioridad*]]="Alta",((AJ221*60)+AK221)-60)))</f>
        <v>-59</v>
      </c>
      <c r="AN221" t="str">
        <f t="shared" si="27"/>
        <v>miércoles</v>
      </c>
    </row>
    <row r="222" spans="1:40" x14ac:dyDescent="0.25">
      <c r="A222" s="10" t="s">
        <v>563</v>
      </c>
      <c r="B222" t="s">
        <v>564</v>
      </c>
      <c r="C222" t="s">
        <v>32</v>
      </c>
      <c r="D222" s="11" t="s">
        <v>33</v>
      </c>
      <c r="E222" t="s">
        <v>34</v>
      </c>
      <c r="F222" t="s">
        <v>51</v>
      </c>
      <c r="G222" t="s">
        <v>75</v>
      </c>
      <c r="J222" s="12">
        <v>43838</v>
      </c>
      <c r="K222" s="13">
        <v>0.70988425925925924</v>
      </c>
      <c r="L222" s="14">
        <v>43838</v>
      </c>
      <c r="M222" s="15">
        <v>0.71136574074074066</v>
      </c>
      <c r="N222" s="12">
        <v>43839</v>
      </c>
      <c r="O222" s="13">
        <v>0.35429398148148145</v>
      </c>
      <c r="P222" s="16">
        <v>43840.364305555559</v>
      </c>
      <c r="Q222" s="11" t="s">
        <v>37</v>
      </c>
      <c r="R222" s="17" t="s">
        <v>48</v>
      </c>
      <c r="S222" s="11" t="s">
        <v>39</v>
      </c>
      <c r="T222" s="17" t="s">
        <v>48</v>
      </c>
      <c r="U222" s="11" t="s">
        <v>37</v>
      </c>
      <c r="V222" s="17">
        <v>1.6550925938645378E-3</v>
      </c>
      <c r="W222" s="11" t="s">
        <v>37</v>
      </c>
      <c r="Y222" s="17" t="str">
        <f>TablaIncidentes[[#This Row],[Tiempo Total Gestión]]</f>
        <v>00:02</v>
      </c>
      <c r="Z222" s="11">
        <f t="shared" si="21"/>
        <v>0</v>
      </c>
      <c r="AA222" s="11">
        <f t="shared" si="22"/>
        <v>2</v>
      </c>
      <c r="AB222" s="11">
        <f>IF(TablaIncidentes[[#This Row],[Prioridad*]]="Baja",(Z222-24)*60+AA222,IF(TablaIncidentes[[#This Row],[Prioridad*]]="Media",(Z222-4)*60+AA222,IF(TablaIncidentes[[#This Row],[Prioridad*]]="Alta",(Z222-2)*60+AA222)))</f>
        <v>-118</v>
      </c>
      <c r="AD222" s="17" t="str">
        <f>TablaIncidentes[[#This Row],[Tiempo Creación (HH:mm)]]</f>
        <v>00:02</v>
      </c>
      <c r="AE222" s="11">
        <f t="shared" si="23"/>
        <v>0</v>
      </c>
      <c r="AF222" s="11">
        <f t="shared" si="24"/>
        <v>2</v>
      </c>
      <c r="AG222" s="11">
        <f>IF(TablaIncidentes[[#This Row],[Prioridad*]]="Baja",((AE222*60)+AF222)-30,IF(TablaIncidentes[[#This Row],[Prioridad*]]="Media",((AE222*60)+AF222)-15,IF(TablaIncidentes[[#This Row],[Prioridad*]]="Alta",((AE222*60)+AF222)-10)))</f>
        <v>-8</v>
      </c>
      <c r="AI222" s="17">
        <f>TablaIncidentes[[#This Row],[Tiempo Avance Incidente]]</f>
        <v>1.6550925938645378E-3</v>
      </c>
      <c r="AJ222" s="11">
        <f t="shared" si="25"/>
        <v>0</v>
      </c>
      <c r="AK222" s="11">
        <f t="shared" si="26"/>
        <v>2</v>
      </c>
      <c r="AL222">
        <f>IF(TablaIncidentes[[#This Row],[Prioridad*]]="Baja",((AJ222*60)+AK222)-720,IF(TablaIncidentes[[#This Row],[Prioridad*]]="Media",((AJ222*60)+AK222)-120,IF(TablaIncidentes[[#This Row],[Prioridad*]]="Alta",((AJ222*60)+AK222)-60)))</f>
        <v>-58</v>
      </c>
      <c r="AN222" t="str">
        <f t="shared" si="27"/>
        <v>miércoles</v>
      </c>
    </row>
    <row r="223" spans="1:40" x14ac:dyDescent="0.25">
      <c r="A223" s="10" t="s">
        <v>565</v>
      </c>
      <c r="B223" t="s">
        <v>566</v>
      </c>
      <c r="C223" t="s">
        <v>32</v>
      </c>
      <c r="D223" s="11" t="s">
        <v>33</v>
      </c>
      <c r="E223" t="s">
        <v>34</v>
      </c>
      <c r="F223" t="s">
        <v>51</v>
      </c>
      <c r="G223" t="s">
        <v>62</v>
      </c>
      <c r="J223" s="12">
        <v>43838</v>
      </c>
      <c r="K223" s="13">
        <v>0.74049768518518511</v>
      </c>
      <c r="L223" s="14">
        <v>43838</v>
      </c>
      <c r="M223" s="15">
        <v>0.74168981481481477</v>
      </c>
      <c r="N223" s="12">
        <v>43838</v>
      </c>
      <c r="O223" s="13">
        <v>0.75025462962962963</v>
      </c>
      <c r="P223" s="16">
        <v>43839.761354166665</v>
      </c>
      <c r="Q223" s="11" t="s">
        <v>37</v>
      </c>
      <c r="R223" s="17" t="s">
        <v>40</v>
      </c>
      <c r="S223" s="11" t="s">
        <v>39</v>
      </c>
      <c r="T223" s="17" t="s">
        <v>40</v>
      </c>
      <c r="U223" s="11" t="s">
        <v>37</v>
      </c>
      <c r="V223" s="17">
        <v>1.2962963010068052E-3</v>
      </c>
      <c r="W223" s="11" t="s">
        <v>37</v>
      </c>
      <c r="Y223" s="17" t="str">
        <f>TablaIncidentes[[#This Row],[Tiempo Total Gestión]]</f>
        <v>00:01</v>
      </c>
      <c r="Z223" s="11">
        <f t="shared" si="21"/>
        <v>0</v>
      </c>
      <c r="AA223" s="11">
        <f t="shared" si="22"/>
        <v>1</v>
      </c>
      <c r="AB223" s="11">
        <f>IF(TablaIncidentes[[#This Row],[Prioridad*]]="Baja",(Z223-24)*60+AA223,IF(TablaIncidentes[[#This Row],[Prioridad*]]="Media",(Z223-4)*60+AA223,IF(TablaIncidentes[[#This Row],[Prioridad*]]="Alta",(Z223-2)*60+AA223)))</f>
        <v>-119</v>
      </c>
      <c r="AD223" s="17" t="str">
        <f>TablaIncidentes[[#This Row],[Tiempo Creación (HH:mm)]]</f>
        <v>00:01</v>
      </c>
      <c r="AE223" s="11">
        <f t="shared" si="23"/>
        <v>0</v>
      </c>
      <c r="AF223" s="11">
        <f t="shared" si="24"/>
        <v>1</v>
      </c>
      <c r="AG223" s="11">
        <f>IF(TablaIncidentes[[#This Row],[Prioridad*]]="Baja",((AE223*60)+AF223)-30,IF(TablaIncidentes[[#This Row],[Prioridad*]]="Media",((AE223*60)+AF223)-15,IF(TablaIncidentes[[#This Row],[Prioridad*]]="Alta",((AE223*60)+AF223)-10)))</f>
        <v>-9</v>
      </c>
      <c r="AI223" s="17">
        <f>TablaIncidentes[[#This Row],[Tiempo Avance Incidente]]</f>
        <v>1.2962963010068052E-3</v>
      </c>
      <c r="AJ223" s="11">
        <f t="shared" si="25"/>
        <v>0</v>
      </c>
      <c r="AK223" s="11">
        <f t="shared" si="26"/>
        <v>1</v>
      </c>
      <c r="AL223">
        <f>IF(TablaIncidentes[[#This Row],[Prioridad*]]="Baja",((AJ223*60)+AK223)-720,IF(TablaIncidentes[[#This Row],[Prioridad*]]="Media",((AJ223*60)+AK223)-120,IF(TablaIncidentes[[#This Row],[Prioridad*]]="Alta",((AJ223*60)+AK223)-60)))</f>
        <v>-59</v>
      </c>
      <c r="AN223" t="str">
        <f t="shared" si="27"/>
        <v>miércoles</v>
      </c>
    </row>
    <row r="224" spans="1:40" x14ac:dyDescent="0.25">
      <c r="A224" s="10" t="s">
        <v>567</v>
      </c>
      <c r="B224" t="s">
        <v>458</v>
      </c>
      <c r="C224" t="s">
        <v>123</v>
      </c>
      <c r="D224" s="11" t="s">
        <v>150</v>
      </c>
      <c r="E224" t="s">
        <v>34</v>
      </c>
      <c r="F224" t="s">
        <v>124</v>
      </c>
      <c r="G224" t="s">
        <v>112</v>
      </c>
      <c r="J224" s="12">
        <v>43839</v>
      </c>
      <c r="K224" s="13">
        <v>0.36337962962962966</v>
      </c>
      <c r="L224" s="14">
        <v>43839</v>
      </c>
      <c r="M224" s="15">
        <v>0.36621527777777779</v>
      </c>
      <c r="N224" s="12">
        <v>43839</v>
      </c>
      <c r="O224" s="13">
        <v>0.45528935185185188</v>
      </c>
      <c r="P224" s="16">
        <v>43840.505949074075</v>
      </c>
      <c r="Q224" s="11" t="s">
        <v>37</v>
      </c>
      <c r="R224" s="17" t="s">
        <v>568</v>
      </c>
      <c r="S224" s="11" t="s">
        <v>59</v>
      </c>
      <c r="T224" s="17" t="s">
        <v>327</v>
      </c>
      <c r="U224" s="11" t="s">
        <v>37</v>
      </c>
      <c r="V224" s="17">
        <v>2.8240740793989971E-3</v>
      </c>
      <c r="W224" s="11" t="s">
        <v>37</v>
      </c>
      <c r="Y224" s="17" t="str">
        <f>TablaIncidentes[[#This Row],[Tiempo Total Gestión]]</f>
        <v>02:12</v>
      </c>
      <c r="Z224" s="11">
        <f t="shared" si="21"/>
        <v>2</v>
      </c>
      <c r="AA224" s="11">
        <f t="shared" si="22"/>
        <v>12</v>
      </c>
      <c r="AB224" s="11">
        <f>IF(TablaIncidentes[[#This Row],[Prioridad*]]="Baja",(Z224-24)*60+AA224,IF(TablaIncidentes[[#This Row],[Prioridad*]]="Media",(Z224-4)*60+AA224,IF(TablaIncidentes[[#This Row],[Prioridad*]]="Alta",(Z224-2)*60+AA224)))</f>
        <v>-1308</v>
      </c>
      <c r="AD224" s="17" t="str">
        <f>TablaIncidentes[[#This Row],[Tiempo Creación (HH:mm)]]</f>
        <v>00:04</v>
      </c>
      <c r="AE224" s="11">
        <f t="shared" si="23"/>
        <v>0</v>
      </c>
      <c r="AF224" s="11">
        <f t="shared" si="24"/>
        <v>4</v>
      </c>
      <c r="AG224" s="11">
        <f>IF(TablaIncidentes[[#This Row],[Prioridad*]]="Baja",((AE224*60)+AF224)-30,IF(TablaIncidentes[[#This Row],[Prioridad*]]="Media",((AE224*60)+AF224)-15,IF(TablaIncidentes[[#This Row],[Prioridad*]]="Alta",((AE224*60)+AF224)-10)))</f>
        <v>-26</v>
      </c>
      <c r="AI224" s="17">
        <f>TablaIncidentes[[#This Row],[Tiempo Avance Incidente]]</f>
        <v>2.8240740793989971E-3</v>
      </c>
      <c r="AJ224" s="11">
        <f t="shared" si="25"/>
        <v>0</v>
      </c>
      <c r="AK224" s="11">
        <f t="shared" si="26"/>
        <v>4</v>
      </c>
      <c r="AL224">
        <f>IF(TablaIncidentes[[#This Row],[Prioridad*]]="Baja",((AJ224*60)+AK224)-720,IF(TablaIncidentes[[#This Row],[Prioridad*]]="Media",((AJ224*60)+AK224)-120,IF(TablaIncidentes[[#This Row],[Prioridad*]]="Alta",((AJ224*60)+AK224)-60)))</f>
        <v>-716</v>
      </c>
      <c r="AN224" t="str">
        <f t="shared" si="27"/>
        <v>jueves</v>
      </c>
    </row>
    <row r="225" spans="1:40" x14ac:dyDescent="0.25">
      <c r="A225" s="10" t="s">
        <v>569</v>
      </c>
      <c r="B225" t="s">
        <v>570</v>
      </c>
      <c r="C225" t="s">
        <v>32</v>
      </c>
      <c r="D225" s="11" t="s">
        <v>33</v>
      </c>
      <c r="E225" t="s">
        <v>34</v>
      </c>
      <c r="F225" t="s">
        <v>51</v>
      </c>
      <c r="G225" t="s">
        <v>361</v>
      </c>
      <c r="J225" s="12">
        <v>43839</v>
      </c>
      <c r="K225" s="13">
        <v>0.36424768518518519</v>
      </c>
      <c r="L225" s="14">
        <v>43839</v>
      </c>
      <c r="M225" s="15">
        <v>0.36533564814814817</v>
      </c>
      <c r="N225" s="12">
        <v>43840</v>
      </c>
      <c r="O225" s="13">
        <v>0.35978009259259264</v>
      </c>
      <c r="P225" s="16">
        <v>43841.443020833336</v>
      </c>
      <c r="Q225" s="11" t="s">
        <v>37</v>
      </c>
      <c r="R225" s="17" t="s">
        <v>40</v>
      </c>
      <c r="S225" s="11" t="s">
        <v>39</v>
      </c>
      <c r="T225" s="17" t="s">
        <v>40</v>
      </c>
      <c r="U225" s="11" t="s">
        <v>37</v>
      </c>
      <c r="V225" s="17">
        <v>1.273148154723458E-4</v>
      </c>
      <c r="W225" s="11" t="s">
        <v>37</v>
      </c>
      <c r="Y225" s="17" t="str">
        <f>TablaIncidentes[[#This Row],[Tiempo Total Gestión]]</f>
        <v>00:01</v>
      </c>
      <c r="Z225" s="11">
        <f t="shared" si="21"/>
        <v>0</v>
      </c>
      <c r="AA225" s="11">
        <f t="shared" si="22"/>
        <v>1</v>
      </c>
      <c r="AB225" s="11">
        <f>IF(TablaIncidentes[[#This Row],[Prioridad*]]="Baja",(Z225-24)*60+AA225,IF(TablaIncidentes[[#This Row],[Prioridad*]]="Media",(Z225-4)*60+AA225,IF(TablaIncidentes[[#This Row],[Prioridad*]]="Alta",(Z225-2)*60+AA225)))</f>
        <v>-119</v>
      </c>
      <c r="AD225" s="17" t="str">
        <f>TablaIncidentes[[#This Row],[Tiempo Creación (HH:mm)]]</f>
        <v>00:01</v>
      </c>
      <c r="AE225" s="11">
        <f t="shared" si="23"/>
        <v>0</v>
      </c>
      <c r="AF225" s="11">
        <f t="shared" si="24"/>
        <v>1</v>
      </c>
      <c r="AG225" s="11">
        <f>IF(TablaIncidentes[[#This Row],[Prioridad*]]="Baja",((AE225*60)+AF225)-30,IF(TablaIncidentes[[#This Row],[Prioridad*]]="Media",((AE225*60)+AF225)-15,IF(TablaIncidentes[[#This Row],[Prioridad*]]="Alta",((AE225*60)+AF225)-10)))</f>
        <v>-9</v>
      </c>
      <c r="AI225" s="17">
        <f>TablaIncidentes[[#This Row],[Tiempo Avance Incidente]]</f>
        <v>1.273148154723458E-4</v>
      </c>
      <c r="AJ225" s="11">
        <f t="shared" si="25"/>
        <v>0</v>
      </c>
      <c r="AK225" s="11">
        <f t="shared" si="26"/>
        <v>0</v>
      </c>
      <c r="AL225">
        <f>IF(TablaIncidentes[[#This Row],[Prioridad*]]="Baja",((AJ225*60)+AK225)-720,IF(TablaIncidentes[[#This Row],[Prioridad*]]="Media",((AJ225*60)+AK225)-120,IF(TablaIncidentes[[#This Row],[Prioridad*]]="Alta",((AJ225*60)+AK225)-60)))</f>
        <v>-60</v>
      </c>
      <c r="AN225" t="str">
        <f t="shared" si="27"/>
        <v>jueves</v>
      </c>
    </row>
    <row r="226" spans="1:40" x14ac:dyDescent="0.25">
      <c r="A226" s="10" t="s">
        <v>571</v>
      </c>
      <c r="B226" t="s">
        <v>572</v>
      </c>
      <c r="C226" t="s">
        <v>161</v>
      </c>
      <c r="D226" s="11" t="s">
        <v>110</v>
      </c>
      <c r="E226" t="s">
        <v>34</v>
      </c>
      <c r="F226" t="s">
        <v>124</v>
      </c>
      <c r="G226" t="s">
        <v>104</v>
      </c>
      <c r="J226" s="12">
        <v>43839</v>
      </c>
      <c r="K226" s="13">
        <v>0.37146990740740743</v>
      </c>
      <c r="L226" s="14">
        <v>43839</v>
      </c>
      <c r="M226" s="15">
        <v>0.3740046296296296</v>
      </c>
      <c r="N226" s="12">
        <v>43839</v>
      </c>
      <c r="O226" s="13">
        <v>0.4288541666666667</v>
      </c>
      <c r="P226" s="16">
        <v>43840.437418981484</v>
      </c>
      <c r="Q226" s="11" t="s">
        <v>37</v>
      </c>
      <c r="R226" s="17" t="s">
        <v>573</v>
      </c>
      <c r="S226" s="11" t="s">
        <v>59</v>
      </c>
      <c r="T226" s="17" t="s">
        <v>116</v>
      </c>
      <c r="U226" s="11" t="s">
        <v>37</v>
      </c>
      <c r="V226" s="17">
        <v>2.6851851871469989E-3</v>
      </c>
      <c r="W226" s="11" t="s">
        <v>37</v>
      </c>
      <c r="Y226" s="17" t="str">
        <f>TablaIncidentes[[#This Row],[Tiempo Total Gestión]]</f>
        <v>01:22</v>
      </c>
      <c r="Z226" s="11">
        <f t="shared" si="21"/>
        <v>1</v>
      </c>
      <c r="AA226" s="11">
        <f t="shared" si="22"/>
        <v>22</v>
      </c>
      <c r="AB226" s="11">
        <f>IF(TablaIncidentes[[#This Row],[Prioridad*]]="Baja",(Z226-24)*60+AA226,IF(TablaIncidentes[[#This Row],[Prioridad*]]="Media",(Z226-4)*60+AA226,IF(TablaIncidentes[[#This Row],[Prioridad*]]="Alta",(Z226-2)*60+AA226)))</f>
        <v>-158</v>
      </c>
      <c r="AD226" s="17" t="str">
        <f>TablaIncidentes[[#This Row],[Tiempo Creación (HH:mm)]]</f>
        <v>00:03</v>
      </c>
      <c r="AE226" s="11">
        <f t="shared" si="23"/>
        <v>0</v>
      </c>
      <c r="AF226" s="11">
        <f t="shared" si="24"/>
        <v>3</v>
      </c>
      <c r="AG226" s="11">
        <f>IF(TablaIncidentes[[#This Row],[Prioridad*]]="Baja",((AE226*60)+AF226)-30,IF(TablaIncidentes[[#This Row],[Prioridad*]]="Media",((AE226*60)+AF226)-15,IF(TablaIncidentes[[#This Row],[Prioridad*]]="Alta",((AE226*60)+AF226)-10)))</f>
        <v>-12</v>
      </c>
      <c r="AI226" s="17">
        <f>TablaIncidentes[[#This Row],[Tiempo Avance Incidente]]</f>
        <v>2.6851851871469989E-3</v>
      </c>
      <c r="AJ226" s="11">
        <f t="shared" si="25"/>
        <v>0</v>
      </c>
      <c r="AK226" s="11">
        <f t="shared" si="26"/>
        <v>3</v>
      </c>
      <c r="AL226">
        <f>IF(TablaIncidentes[[#This Row],[Prioridad*]]="Baja",((AJ226*60)+AK226)-720,IF(TablaIncidentes[[#This Row],[Prioridad*]]="Media",((AJ226*60)+AK226)-120,IF(TablaIncidentes[[#This Row],[Prioridad*]]="Alta",((AJ226*60)+AK226)-60)))</f>
        <v>-117</v>
      </c>
      <c r="AN226" t="str">
        <f t="shared" si="27"/>
        <v>jueves</v>
      </c>
    </row>
    <row r="227" spans="1:40" x14ac:dyDescent="0.25">
      <c r="A227" s="10" t="s">
        <v>574</v>
      </c>
      <c r="B227" t="s">
        <v>445</v>
      </c>
      <c r="C227" t="s">
        <v>32</v>
      </c>
      <c r="D227" s="11" t="s">
        <v>33</v>
      </c>
      <c r="E227" t="s">
        <v>34</v>
      </c>
      <c r="F227" t="s">
        <v>51</v>
      </c>
      <c r="G227" t="s">
        <v>62</v>
      </c>
      <c r="J227" s="12">
        <v>43839</v>
      </c>
      <c r="K227" s="13">
        <v>0.38081018518518522</v>
      </c>
      <c r="L227" s="14">
        <v>43839</v>
      </c>
      <c r="M227" s="15">
        <v>0.38155092592592593</v>
      </c>
      <c r="N227" s="12">
        <v>43839</v>
      </c>
      <c r="O227" s="13">
        <v>0.40290509259259261</v>
      </c>
      <c r="P227" s="16">
        <v>43840.437418981484</v>
      </c>
      <c r="Q227" s="11" t="s">
        <v>37</v>
      </c>
      <c r="R227" s="17" t="s">
        <v>40</v>
      </c>
      <c r="S227" s="11" t="s">
        <v>39</v>
      </c>
      <c r="T227" s="17" t="s">
        <v>40</v>
      </c>
      <c r="U227" s="11" t="s">
        <v>37</v>
      </c>
      <c r="V227" s="17">
        <v>8.217592621804215E-4</v>
      </c>
      <c r="W227" s="11" t="s">
        <v>37</v>
      </c>
      <c r="Y227" s="17" t="str">
        <f>TablaIncidentes[[#This Row],[Tiempo Total Gestión]]</f>
        <v>00:01</v>
      </c>
      <c r="Z227" s="11">
        <f t="shared" si="21"/>
        <v>0</v>
      </c>
      <c r="AA227" s="11">
        <f t="shared" si="22"/>
        <v>1</v>
      </c>
      <c r="AB227" s="11">
        <f>IF(TablaIncidentes[[#This Row],[Prioridad*]]="Baja",(Z227-24)*60+AA227,IF(TablaIncidentes[[#This Row],[Prioridad*]]="Media",(Z227-4)*60+AA227,IF(TablaIncidentes[[#This Row],[Prioridad*]]="Alta",(Z227-2)*60+AA227)))</f>
        <v>-119</v>
      </c>
      <c r="AD227" s="17" t="str">
        <f>TablaIncidentes[[#This Row],[Tiempo Creación (HH:mm)]]</f>
        <v>00:01</v>
      </c>
      <c r="AE227" s="11">
        <f t="shared" si="23"/>
        <v>0</v>
      </c>
      <c r="AF227" s="11">
        <f t="shared" si="24"/>
        <v>1</v>
      </c>
      <c r="AG227" s="11">
        <f>IF(TablaIncidentes[[#This Row],[Prioridad*]]="Baja",((AE227*60)+AF227)-30,IF(TablaIncidentes[[#This Row],[Prioridad*]]="Media",((AE227*60)+AF227)-15,IF(TablaIncidentes[[#This Row],[Prioridad*]]="Alta",((AE227*60)+AF227)-10)))</f>
        <v>-9</v>
      </c>
      <c r="AI227" s="17">
        <f>TablaIncidentes[[#This Row],[Tiempo Avance Incidente]]</f>
        <v>8.217592621804215E-4</v>
      </c>
      <c r="AJ227" s="11">
        <f t="shared" si="25"/>
        <v>0</v>
      </c>
      <c r="AK227" s="11">
        <f t="shared" si="26"/>
        <v>1</v>
      </c>
      <c r="AL227">
        <f>IF(TablaIncidentes[[#This Row],[Prioridad*]]="Baja",((AJ227*60)+AK227)-720,IF(TablaIncidentes[[#This Row],[Prioridad*]]="Media",((AJ227*60)+AK227)-120,IF(TablaIncidentes[[#This Row],[Prioridad*]]="Alta",((AJ227*60)+AK227)-60)))</f>
        <v>-59</v>
      </c>
      <c r="AN227" t="str">
        <f t="shared" si="27"/>
        <v>jueves</v>
      </c>
    </row>
    <row r="228" spans="1:40" x14ac:dyDescent="0.25">
      <c r="A228" s="10" t="s">
        <v>575</v>
      </c>
      <c r="B228" t="s">
        <v>576</v>
      </c>
      <c r="C228" t="s">
        <v>32</v>
      </c>
      <c r="D228" s="11" t="s">
        <v>33</v>
      </c>
      <c r="E228" t="s">
        <v>34</v>
      </c>
      <c r="F228" t="s">
        <v>51</v>
      </c>
      <c r="G228" t="s">
        <v>75</v>
      </c>
      <c r="J228" s="12">
        <v>43839</v>
      </c>
      <c r="K228" s="13">
        <v>0.39457175925925925</v>
      </c>
      <c r="L228" s="14">
        <v>43839</v>
      </c>
      <c r="M228" s="15">
        <v>0.39613425925925921</v>
      </c>
      <c r="N228" s="12">
        <v>43840</v>
      </c>
      <c r="O228" s="13">
        <v>0.34718749999999998</v>
      </c>
      <c r="P228" s="16">
        <v>43841.443020833336</v>
      </c>
      <c r="Q228" s="11" t="s">
        <v>37</v>
      </c>
      <c r="R228" s="17" t="s">
        <v>48</v>
      </c>
      <c r="S228" s="11" t="s">
        <v>39</v>
      </c>
      <c r="T228" s="17" t="s">
        <v>48</v>
      </c>
      <c r="U228" s="11" t="s">
        <v>37</v>
      </c>
      <c r="V228" s="17">
        <v>1.6319444475811906E-3</v>
      </c>
      <c r="W228" s="11" t="s">
        <v>37</v>
      </c>
      <c r="Y228" s="17" t="str">
        <f>TablaIncidentes[[#This Row],[Tiempo Total Gestión]]</f>
        <v>00:02</v>
      </c>
      <c r="Z228" s="11">
        <f t="shared" si="21"/>
        <v>0</v>
      </c>
      <c r="AA228" s="11">
        <f t="shared" si="22"/>
        <v>2</v>
      </c>
      <c r="AB228" s="11">
        <f>IF(TablaIncidentes[[#This Row],[Prioridad*]]="Baja",(Z228-24)*60+AA228,IF(TablaIncidentes[[#This Row],[Prioridad*]]="Media",(Z228-4)*60+AA228,IF(TablaIncidentes[[#This Row],[Prioridad*]]="Alta",(Z228-2)*60+AA228)))</f>
        <v>-118</v>
      </c>
      <c r="AD228" s="17" t="str">
        <f>TablaIncidentes[[#This Row],[Tiempo Creación (HH:mm)]]</f>
        <v>00:02</v>
      </c>
      <c r="AE228" s="11">
        <f t="shared" si="23"/>
        <v>0</v>
      </c>
      <c r="AF228" s="11">
        <f t="shared" si="24"/>
        <v>2</v>
      </c>
      <c r="AG228" s="11">
        <f>IF(TablaIncidentes[[#This Row],[Prioridad*]]="Baja",((AE228*60)+AF228)-30,IF(TablaIncidentes[[#This Row],[Prioridad*]]="Media",((AE228*60)+AF228)-15,IF(TablaIncidentes[[#This Row],[Prioridad*]]="Alta",((AE228*60)+AF228)-10)))</f>
        <v>-8</v>
      </c>
      <c r="AI228" s="17">
        <f>TablaIncidentes[[#This Row],[Tiempo Avance Incidente]]</f>
        <v>1.6319444475811906E-3</v>
      </c>
      <c r="AJ228" s="11">
        <f t="shared" si="25"/>
        <v>0</v>
      </c>
      <c r="AK228" s="11">
        <f t="shared" si="26"/>
        <v>2</v>
      </c>
      <c r="AL228">
        <f>IF(TablaIncidentes[[#This Row],[Prioridad*]]="Baja",((AJ228*60)+AK228)-720,IF(TablaIncidentes[[#This Row],[Prioridad*]]="Media",((AJ228*60)+AK228)-120,IF(TablaIncidentes[[#This Row],[Prioridad*]]="Alta",((AJ228*60)+AK228)-60)))</f>
        <v>-58</v>
      </c>
      <c r="AN228" t="str">
        <f t="shared" si="27"/>
        <v>jueves</v>
      </c>
    </row>
    <row r="229" spans="1:40" x14ac:dyDescent="0.25">
      <c r="A229" s="10" t="s">
        <v>577</v>
      </c>
      <c r="B229" t="s">
        <v>135</v>
      </c>
      <c r="C229" t="s">
        <v>123</v>
      </c>
      <c r="D229" s="11" t="s">
        <v>110</v>
      </c>
      <c r="E229" t="s">
        <v>34</v>
      </c>
      <c r="F229" t="s">
        <v>124</v>
      </c>
      <c r="G229" t="s">
        <v>112</v>
      </c>
      <c r="J229" s="12">
        <v>43839</v>
      </c>
      <c r="K229" s="13">
        <v>0.3576273148148148</v>
      </c>
      <c r="L229" s="14">
        <v>43839</v>
      </c>
      <c r="M229" s="15">
        <v>0.3596759259259259</v>
      </c>
      <c r="N229" s="12">
        <v>43839</v>
      </c>
      <c r="O229" s="13">
        <v>0.48518518518518516</v>
      </c>
      <c r="P229" s="16">
        <v>43840.505949074075</v>
      </c>
      <c r="Q229" s="11" t="s">
        <v>37</v>
      </c>
      <c r="R229" s="17" t="s">
        <v>578</v>
      </c>
      <c r="S229" s="11" t="s">
        <v>59</v>
      </c>
      <c r="T229" s="17" t="s">
        <v>48</v>
      </c>
      <c r="U229" s="11" t="s">
        <v>37</v>
      </c>
      <c r="V229" s="17">
        <v>1.898148148029577E-3</v>
      </c>
      <c r="W229" s="11" t="s">
        <v>37</v>
      </c>
      <c r="Y229" s="17" t="str">
        <f>TablaIncidentes[[#This Row],[Tiempo Total Gestión]]</f>
        <v>02:21</v>
      </c>
      <c r="Z229" s="11">
        <f t="shared" si="21"/>
        <v>2</v>
      </c>
      <c r="AA229" s="11">
        <f t="shared" si="22"/>
        <v>21</v>
      </c>
      <c r="AB229" s="11">
        <f>IF(TablaIncidentes[[#This Row],[Prioridad*]]="Baja",(Z229-24)*60+AA229,IF(TablaIncidentes[[#This Row],[Prioridad*]]="Media",(Z229-4)*60+AA229,IF(TablaIncidentes[[#This Row],[Prioridad*]]="Alta",(Z229-2)*60+AA229)))</f>
        <v>-99</v>
      </c>
      <c r="AD229" s="17" t="str">
        <f>TablaIncidentes[[#This Row],[Tiempo Creación (HH:mm)]]</f>
        <v>00:02</v>
      </c>
      <c r="AE229" s="11">
        <f t="shared" si="23"/>
        <v>0</v>
      </c>
      <c r="AF229" s="11">
        <f t="shared" si="24"/>
        <v>2</v>
      </c>
      <c r="AG229" s="11">
        <f>IF(TablaIncidentes[[#This Row],[Prioridad*]]="Baja",((AE229*60)+AF229)-30,IF(TablaIncidentes[[#This Row],[Prioridad*]]="Media",((AE229*60)+AF229)-15,IF(TablaIncidentes[[#This Row],[Prioridad*]]="Alta",((AE229*60)+AF229)-10)))</f>
        <v>-13</v>
      </c>
      <c r="AI229" s="17">
        <f>TablaIncidentes[[#This Row],[Tiempo Avance Incidente]]</f>
        <v>1.898148148029577E-3</v>
      </c>
      <c r="AJ229" s="11">
        <f t="shared" si="25"/>
        <v>0</v>
      </c>
      <c r="AK229" s="11">
        <f t="shared" si="26"/>
        <v>2</v>
      </c>
      <c r="AL229">
        <f>IF(TablaIncidentes[[#This Row],[Prioridad*]]="Baja",((AJ229*60)+AK229)-720,IF(TablaIncidentes[[#This Row],[Prioridad*]]="Media",((AJ229*60)+AK229)-120,IF(TablaIncidentes[[#This Row],[Prioridad*]]="Alta",((AJ229*60)+AK229)-60)))</f>
        <v>-118</v>
      </c>
      <c r="AN229" t="str">
        <f t="shared" si="27"/>
        <v>jueves</v>
      </c>
    </row>
    <row r="230" spans="1:40" x14ac:dyDescent="0.25">
      <c r="A230" s="10" t="s">
        <v>579</v>
      </c>
      <c r="B230" t="s">
        <v>580</v>
      </c>
      <c r="C230" t="s">
        <v>32</v>
      </c>
      <c r="D230" s="11" t="s">
        <v>33</v>
      </c>
      <c r="E230" t="s">
        <v>34</v>
      </c>
      <c r="F230" t="s">
        <v>51</v>
      </c>
      <c r="G230" t="s">
        <v>125</v>
      </c>
      <c r="J230" s="12">
        <v>43839</v>
      </c>
      <c r="K230" s="13">
        <v>0.36017361111111112</v>
      </c>
      <c r="L230" s="14">
        <v>43839</v>
      </c>
      <c r="M230" s="15">
        <v>0.36113425925925924</v>
      </c>
      <c r="N230" s="12">
        <v>43839</v>
      </c>
      <c r="O230" s="13">
        <v>0.47209490740740739</v>
      </c>
      <c r="P230" s="16">
        <v>43840.505949074075</v>
      </c>
      <c r="Q230" s="11" t="s">
        <v>37</v>
      </c>
      <c r="R230" s="17" t="s">
        <v>40</v>
      </c>
      <c r="S230" s="11" t="s">
        <v>39</v>
      </c>
      <c r="T230" s="17" t="s">
        <v>40</v>
      </c>
      <c r="U230" s="11" t="s">
        <v>37</v>
      </c>
      <c r="V230" s="17">
        <v>1.1342592624714598E-3</v>
      </c>
      <c r="W230" s="11" t="s">
        <v>37</v>
      </c>
      <c r="Y230" s="17" t="str">
        <f>TablaIncidentes[[#This Row],[Tiempo Total Gestión]]</f>
        <v>00:01</v>
      </c>
      <c r="Z230" s="11">
        <f t="shared" si="21"/>
        <v>0</v>
      </c>
      <c r="AA230" s="11">
        <f t="shared" si="22"/>
        <v>1</v>
      </c>
      <c r="AB230" s="11">
        <f>IF(TablaIncidentes[[#This Row],[Prioridad*]]="Baja",(Z230-24)*60+AA230,IF(TablaIncidentes[[#This Row],[Prioridad*]]="Media",(Z230-4)*60+AA230,IF(TablaIncidentes[[#This Row],[Prioridad*]]="Alta",(Z230-2)*60+AA230)))</f>
        <v>-119</v>
      </c>
      <c r="AD230" s="17" t="str">
        <f>TablaIncidentes[[#This Row],[Tiempo Creación (HH:mm)]]</f>
        <v>00:01</v>
      </c>
      <c r="AE230" s="11">
        <f t="shared" si="23"/>
        <v>0</v>
      </c>
      <c r="AF230" s="11">
        <f t="shared" si="24"/>
        <v>1</v>
      </c>
      <c r="AG230" s="11">
        <f>IF(TablaIncidentes[[#This Row],[Prioridad*]]="Baja",((AE230*60)+AF230)-30,IF(TablaIncidentes[[#This Row],[Prioridad*]]="Media",((AE230*60)+AF230)-15,IF(TablaIncidentes[[#This Row],[Prioridad*]]="Alta",((AE230*60)+AF230)-10)))</f>
        <v>-9</v>
      </c>
      <c r="AI230" s="17">
        <f>TablaIncidentes[[#This Row],[Tiempo Avance Incidente]]</f>
        <v>1.1342592624714598E-3</v>
      </c>
      <c r="AJ230" s="11">
        <f t="shared" si="25"/>
        <v>0</v>
      </c>
      <c r="AK230" s="11">
        <f t="shared" si="26"/>
        <v>1</v>
      </c>
      <c r="AL230">
        <f>IF(TablaIncidentes[[#This Row],[Prioridad*]]="Baja",((AJ230*60)+AK230)-720,IF(TablaIncidentes[[#This Row],[Prioridad*]]="Media",((AJ230*60)+AK230)-120,IF(TablaIncidentes[[#This Row],[Prioridad*]]="Alta",((AJ230*60)+AK230)-60)))</f>
        <v>-59</v>
      </c>
      <c r="AN230" t="str">
        <f t="shared" si="27"/>
        <v>jueves</v>
      </c>
    </row>
    <row r="231" spans="1:40" x14ac:dyDescent="0.25">
      <c r="A231" s="10" t="s">
        <v>581</v>
      </c>
      <c r="B231" t="s">
        <v>135</v>
      </c>
      <c r="C231" t="s">
        <v>123</v>
      </c>
      <c r="D231" s="11" t="s">
        <v>150</v>
      </c>
      <c r="E231" t="s">
        <v>34</v>
      </c>
      <c r="F231" t="s">
        <v>111</v>
      </c>
      <c r="G231" t="s">
        <v>151</v>
      </c>
      <c r="J231" s="12">
        <v>43839</v>
      </c>
      <c r="K231" s="13">
        <v>0.36090277777777779</v>
      </c>
      <c r="L231" s="14">
        <v>43839</v>
      </c>
      <c r="M231" s="15">
        <v>0.36248842592592595</v>
      </c>
      <c r="N231" s="12">
        <v>43839</v>
      </c>
      <c r="O231" s="13">
        <v>0.39298611111111109</v>
      </c>
      <c r="P231" s="16">
        <v>43840.437418981484</v>
      </c>
      <c r="Q231" s="11" t="s">
        <v>37</v>
      </c>
      <c r="R231" s="17" t="s">
        <v>582</v>
      </c>
      <c r="S231" s="11" t="s">
        <v>59</v>
      </c>
      <c r="T231" s="17" t="s">
        <v>48</v>
      </c>
      <c r="U231" s="11" t="s">
        <v>37</v>
      </c>
      <c r="V231" s="17">
        <v>1.1921296318178065E-3</v>
      </c>
      <c r="W231" s="11" t="s">
        <v>37</v>
      </c>
      <c r="Y231" s="17" t="str">
        <f>TablaIncidentes[[#This Row],[Tiempo Total Gestión]]</f>
        <v>00:46</v>
      </c>
      <c r="Z231" s="11">
        <f t="shared" si="21"/>
        <v>0</v>
      </c>
      <c r="AA231" s="11">
        <f t="shared" si="22"/>
        <v>46</v>
      </c>
      <c r="AB231" s="11">
        <f>IF(TablaIncidentes[[#This Row],[Prioridad*]]="Baja",(Z231-24)*60+AA231,IF(TablaIncidentes[[#This Row],[Prioridad*]]="Media",(Z231-4)*60+AA231,IF(TablaIncidentes[[#This Row],[Prioridad*]]="Alta",(Z231-2)*60+AA231)))</f>
        <v>-1394</v>
      </c>
      <c r="AD231" s="17" t="str">
        <f>TablaIncidentes[[#This Row],[Tiempo Creación (HH:mm)]]</f>
        <v>00:02</v>
      </c>
      <c r="AE231" s="11">
        <f t="shared" si="23"/>
        <v>0</v>
      </c>
      <c r="AF231" s="11">
        <f t="shared" si="24"/>
        <v>2</v>
      </c>
      <c r="AG231" s="11">
        <f>IF(TablaIncidentes[[#This Row],[Prioridad*]]="Baja",((AE231*60)+AF231)-30,IF(TablaIncidentes[[#This Row],[Prioridad*]]="Media",((AE231*60)+AF231)-15,IF(TablaIncidentes[[#This Row],[Prioridad*]]="Alta",((AE231*60)+AF231)-10)))</f>
        <v>-28</v>
      </c>
      <c r="AI231" s="17">
        <f>TablaIncidentes[[#This Row],[Tiempo Avance Incidente]]</f>
        <v>1.1921296318178065E-3</v>
      </c>
      <c r="AJ231" s="11">
        <f t="shared" si="25"/>
        <v>0</v>
      </c>
      <c r="AK231" s="11">
        <f t="shared" si="26"/>
        <v>1</v>
      </c>
      <c r="AL231">
        <f>IF(TablaIncidentes[[#This Row],[Prioridad*]]="Baja",((AJ231*60)+AK231)-720,IF(TablaIncidentes[[#This Row],[Prioridad*]]="Media",((AJ231*60)+AK231)-120,IF(TablaIncidentes[[#This Row],[Prioridad*]]="Alta",((AJ231*60)+AK231)-60)))</f>
        <v>-719</v>
      </c>
      <c r="AN231" t="str">
        <f t="shared" si="27"/>
        <v>jueves</v>
      </c>
    </row>
    <row r="232" spans="1:40" x14ac:dyDescent="0.25">
      <c r="A232" s="10" t="s">
        <v>583</v>
      </c>
      <c r="B232" t="s">
        <v>61</v>
      </c>
      <c r="C232" t="s">
        <v>32</v>
      </c>
      <c r="D232" s="11" t="s">
        <v>33</v>
      </c>
      <c r="E232" t="s">
        <v>34</v>
      </c>
      <c r="F232" t="s">
        <v>51</v>
      </c>
      <c r="G232" t="s">
        <v>75</v>
      </c>
      <c r="J232" s="12">
        <v>43839</v>
      </c>
      <c r="K232" s="13">
        <v>0.36971064814814819</v>
      </c>
      <c r="L232" s="14">
        <v>43839</v>
      </c>
      <c r="M232" s="15">
        <v>0.37063657407407408</v>
      </c>
      <c r="N232" s="12">
        <v>43840</v>
      </c>
      <c r="O232" s="13">
        <v>0.74415509259259249</v>
      </c>
      <c r="P232" s="16">
        <v>43841.762037037035</v>
      </c>
      <c r="Q232" s="11" t="s">
        <v>37</v>
      </c>
      <c r="R232" s="17" t="s">
        <v>40</v>
      </c>
      <c r="S232" s="11" t="s">
        <v>39</v>
      </c>
      <c r="T232" s="17" t="s">
        <v>40</v>
      </c>
      <c r="U232" s="11" t="s">
        <v>37</v>
      </c>
      <c r="V232" s="17">
        <v>1.0185185165028088E-3</v>
      </c>
      <c r="W232" s="11" t="s">
        <v>37</v>
      </c>
      <c r="Y232" s="17" t="str">
        <f>TablaIncidentes[[#This Row],[Tiempo Total Gestión]]</f>
        <v>00:01</v>
      </c>
      <c r="Z232" s="11">
        <f t="shared" si="21"/>
        <v>0</v>
      </c>
      <c r="AA232" s="11">
        <f t="shared" si="22"/>
        <v>1</v>
      </c>
      <c r="AB232" s="11">
        <f>IF(TablaIncidentes[[#This Row],[Prioridad*]]="Baja",(Z232-24)*60+AA232,IF(TablaIncidentes[[#This Row],[Prioridad*]]="Media",(Z232-4)*60+AA232,IF(TablaIncidentes[[#This Row],[Prioridad*]]="Alta",(Z232-2)*60+AA232)))</f>
        <v>-119</v>
      </c>
      <c r="AD232" s="17" t="str">
        <f>TablaIncidentes[[#This Row],[Tiempo Creación (HH:mm)]]</f>
        <v>00:01</v>
      </c>
      <c r="AE232" s="11">
        <f t="shared" si="23"/>
        <v>0</v>
      </c>
      <c r="AF232" s="11">
        <f t="shared" si="24"/>
        <v>1</v>
      </c>
      <c r="AG232" s="11">
        <f>IF(TablaIncidentes[[#This Row],[Prioridad*]]="Baja",((AE232*60)+AF232)-30,IF(TablaIncidentes[[#This Row],[Prioridad*]]="Media",((AE232*60)+AF232)-15,IF(TablaIncidentes[[#This Row],[Prioridad*]]="Alta",((AE232*60)+AF232)-10)))</f>
        <v>-9</v>
      </c>
      <c r="AI232" s="17">
        <f>TablaIncidentes[[#This Row],[Tiempo Avance Incidente]]</f>
        <v>1.0185185165028088E-3</v>
      </c>
      <c r="AJ232" s="11">
        <f t="shared" si="25"/>
        <v>0</v>
      </c>
      <c r="AK232" s="11">
        <f t="shared" si="26"/>
        <v>1</v>
      </c>
      <c r="AL232">
        <f>IF(TablaIncidentes[[#This Row],[Prioridad*]]="Baja",((AJ232*60)+AK232)-720,IF(TablaIncidentes[[#This Row],[Prioridad*]]="Media",((AJ232*60)+AK232)-120,IF(TablaIncidentes[[#This Row],[Prioridad*]]="Alta",((AJ232*60)+AK232)-60)))</f>
        <v>-59</v>
      </c>
      <c r="AN232" t="str">
        <f t="shared" si="27"/>
        <v>jueves</v>
      </c>
    </row>
    <row r="233" spans="1:40" x14ac:dyDescent="0.25">
      <c r="A233" s="10" t="s">
        <v>584</v>
      </c>
      <c r="B233" t="s">
        <v>585</v>
      </c>
      <c r="C233" t="s">
        <v>161</v>
      </c>
      <c r="D233" s="11" t="s">
        <v>150</v>
      </c>
      <c r="E233" t="s">
        <v>34</v>
      </c>
      <c r="F233" t="s">
        <v>124</v>
      </c>
      <c r="G233" t="s">
        <v>104</v>
      </c>
      <c r="J233" s="12">
        <v>43839</v>
      </c>
      <c r="K233" s="13">
        <v>0.38626157407407408</v>
      </c>
      <c r="L233" s="14">
        <v>43839</v>
      </c>
      <c r="M233" s="15">
        <v>0.38964120370370375</v>
      </c>
      <c r="N233" s="12">
        <v>43840</v>
      </c>
      <c r="O233" s="13">
        <v>0.4271064814814815</v>
      </c>
      <c r="P233" s="16">
        <v>43841.443020833336</v>
      </c>
      <c r="Q233" s="11" t="s">
        <v>37</v>
      </c>
      <c r="R233" s="17" t="s">
        <v>586</v>
      </c>
      <c r="S233" s="11" t="s">
        <v>59</v>
      </c>
      <c r="T233" s="17" t="s">
        <v>327</v>
      </c>
      <c r="U233" s="11" t="s">
        <v>37</v>
      </c>
      <c r="V233" s="17">
        <v>2.8356481489026919E-3</v>
      </c>
      <c r="W233" s="11" t="s">
        <v>37</v>
      </c>
      <c r="Y233" s="17" t="str">
        <f>TablaIncidentes[[#This Row],[Tiempo Total Gestión]]</f>
        <v>02:05</v>
      </c>
      <c r="Z233" s="11">
        <f t="shared" si="21"/>
        <v>2</v>
      </c>
      <c r="AA233" s="11">
        <f t="shared" si="22"/>
        <v>5</v>
      </c>
      <c r="AB233" s="11">
        <f>IF(TablaIncidentes[[#This Row],[Prioridad*]]="Baja",(Z233-24)*60+AA233,IF(TablaIncidentes[[#This Row],[Prioridad*]]="Media",(Z233-4)*60+AA233,IF(TablaIncidentes[[#This Row],[Prioridad*]]="Alta",(Z233-2)*60+AA233)))</f>
        <v>-1315</v>
      </c>
      <c r="AD233" s="17" t="str">
        <f>TablaIncidentes[[#This Row],[Tiempo Creación (HH:mm)]]</f>
        <v>00:04</v>
      </c>
      <c r="AE233" s="11">
        <f t="shared" si="23"/>
        <v>0</v>
      </c>
      <c r="AF233" s="11">
        <f t="shared" si="24"/>
        <v>4</v>
      </c>
      <c r="AG233" s="11">
        <f>IF(TablaIncidentes[[#This Row],[Prioridad*]]="Baja",((AE233*60)+AF233)-30,IF(TablaIncidentes[[#This Row],[Prioridad*]]="Media",((AE233*60)+AF233)-15,IF(TablaIncidentes[[#This Row],[Prioridad*]]="Alta",((AE233*60)+AF233)-10)))</f>
        <v>-26</v>
      </c>
      <c r="AI233" s="17">
        <f>TablaIncidentes[[#This Row],[Tiempo Avance Incidente]]</f>
        <v>2.8356481489026919E-3</v>
      </c>
      <c r="AJ233" s="11">
        <f t="shared" si="25"/>
        <v>0</v>
      </c>
      <c r="AK233" s="11">
        <f t="shared" si="26"/>
        <v>4</v>
      </c>
      <c r="AL233">
        <f>IF(TablaIncidentes[[#This Row],[Prioridad*]]="Baja",((AJ233*60)+AK233)-720,IF(TablaIncidentes[[#This Row],[Prioridad*]]="Media",((AJ233*60)+AK233)-120,IF(TablaIncidentes[[#This Row],[Prioridad*]]="Alta",((AJ233*60)+AK233)-60)))</f>
        <v>-716</v>
      </c>
      <c r="AN233" t="str">
        <f t="shared" si="27"/>
        <v>jueves</v>
      </c>
    </row>
    <row r="234" spans="1:40" x14ac:dyDescent="0.25">
      <c r="A234" s="10" t="s">
        <v>587</v>
      </c>
      <c r="B234" t="s">
        <v>588</v>
      </c>
      <c r="C234" t="s">
        <v>32</v>
      </c>
      <c r="D234" s="11" t="s">
        <v>33</v>
      </c>
      <c r="E234" t="s">
        <v>34</v>
      </c>
      <c r="F234" t="s">
        <v>51</v>
      </c>
      <c r="G234" t="s">
        <v>75</v>
      </c>
      <c r="J234" s="12">
        <v>43839</v>
      </c>
      <c r="K234" s="13">
        <v>0.38541666666666669</v>
      </c>
      <c r="L234" s="14">
        <v>43839</v>
      </c>
      <c r="M234" s="15">
        <v>0.38631944444444444</v>
      </c>
      <c r="N234" s="12">
        <v>43840</v>
      </c>
      <c r="O234" s="13">
        <v>0.74762731481481481</v>
      </c>
      <c r="P234" s="16">
        <v>43841.762037037035</v>
      </c>
      <c r="Q234" s="11" t="s">
        <v>37</v>
      </c>
      <c r="R234" s="17" t="s">
        <v>40</v>
      </c>
      <c r="S234" s="11" t="s">
        <v>39</v>
      </c>
      <c r="T234" s="17" t="s">
        <v>40</v>
      </c>
      <c r="U234" s="11" t="s">
        <v>37</v>
      </c>
      <c r="V234" s="17">
        <v>6.9444446125999093E-5</v>
      </c>
      <c r="W234" s="11" t="s">
        <v>37</v>
      </c>
      <c r="Y234" s="17" t="str">
        <f>TablaIncidentes[[#This Row],[Tiempo Total Gestión]]</f>
        <v>00:01</v>
      </c>
      <c r="Z234" s="11">
        <f t="shared" si="21"/>
        <v>0</v>
      </c>
      <c r="AA234" s="11">
        <f t="shared" si="22"/>
        <v>1</v>
      </c>
      <c r="AB234" s="11">
        <f>IF(TablaIncidentes[[#This Row],[Prioridad*]]="Baja",(Z234-24)*60+AA234,IF(TablaIncidentes[[#This Row],[Prioridad*]]="Media",(Z234-4)*60+AA234,IF(TablaIncidentes[[#This Row],[Prioridad*]]="Alta",(Z234-2)*60+AA234)))</f>
        <v>-119</v>
      </c>
      <c r="AD234" s="17" t="str">
        <f>TablaIncidentes[[#This Row],[Tiempo Creación (HH:mm)]]</f>
        <v>00:01</v>
      </c>
      <c r="AE234" s="11">
        <f t="shared" si="23"/>
        <v>0</v>
      </c>
      <c r="AF234" s="11">
        <f t="shared" si="24"/>
        <v>1</v>
      </c>
      <c r="AG234" s="11">
        <f>IF(TablaIncidentes[[#This Row],[Prioridad*]]="Baja",((AE234*60)+AF234)-30,IF(TablaIncidentes[[#This Row],[Prioridad*]]="Media",((AE234*60)+AF234)-15,IF(TablaIncidentes[[#This Row],[Prioridad*]]="Alta",((AE234*60)+AF234)-10)))</f>
        <v>-9</v>
      </c>
      <c r="AI234" s="17">
        <f>TablaIncidentes[[#This Row],[Tiempo Avance Incidente]]</f>
        <v>6.9444446125999093E-5</v>
      </c>
      <c r="AJ234" s="11">
        <f t="shared" si="25"/>
        <v>0</v>
      </c>
      <c r="AK234" s="11">
        <f t="shared" si="26"/>
        <v>0</v>
      </c>
      <c r="AL234">
        <f>IF(TablaIncidentes[[#This Row],[Prioridad*]]="Baja",((AJ234*60)+AK234)-720,IF(TablaIncidentes[[#This Row],[Prioridad*]]="Media",((AJ234*60)+AK234)-120,IF(TablaIncidentes[[#This Row],[Prioridad*]]="Alta",((AJ234*60)+AK234)-60)))</f>
        <v>-60</v>
      </c>
      <c r="AN234" t="str">
        <f t="shared" si="27"/>
        <v>jueves</v>
      </c>
    </row>
    <row r="235" spans="1:40" x14ac:dyDescent="0.25">
      <c r="A235" s="10" t="s">
        <v>589</v>
      </c>
      <c r="B235" t="s">
        <v>572</v>
      </c>
      <c r="C235" t="s">
        <v>161</v>
      </c>
      <c r="D235" s="11" t="s">
        <v>110</v>
      </c>
      <c r="E235" t="s">
        <v>34</v>
      </c>
      <c r="F235" t="s">
        <v>124</v>
      </c>
      <c r="G235" t="s">
        <v>104</v>
      </c>
      <c r="J235" s="12">
        <v>43839</v>
      </c>
      <c r="K235" s="13">
        <v>0.34520833333333334</v>
      </c>
      <c r="L235" s="14">
        <v>43839</v>
      </c>
      <c r="M235" s="15">
        <v>0.3480671296296296</v>
      </c>
      <c r="N235" s="12">
        <v>43839</v>
      </c>
      <c r="O235" s="13">
        <v>0.36359953703703707</v>
      </c>
      <c r="P235" s="16">
        <v>43840.364305555559</v>
      </c>
      <c r="Q235" s="11" t="s">
        <v>37</v>
      </c>
      <c r="R235" s="17" t="s">
        <v>590</v>
      </c>
      <c r="S235" s="11" t="s">
        <v>59</v>
      </c>
      <c r="T235" s="17" t="s">
        <v>327</v>
      </c>
      <c r="U235" s="11" t="s">
        <v>37</v>
      </c>
      <c r="V235" s="17">
        <v>2.8356481489026919E-3</v>
      </c>
      <c r="W235" s="11" t="s">
        <v>37</v>
      </c>
      <c r="Y235" s="17" t="str">
        <f>TablaIncidentes[[#This Row],[Tiempo Total Gestión]]</f>
        <v>00:26</v>
      </c>
      <c r="Z235" s="11">
        <f t="shared" si="21"/>
        <v>0</v>
      </c>
      <c r="AA235" s="11">
        <f t="shared" si="22"/>
        <v>26</v>
      </c>
      <c r="AB235" s="11">
        <f>IF(TablaIncidentes[[#This Row],[Prioridad*]]="Baja",(Z235-24)*60+AA235,IF(TablaIncidentes[[#This Row],[Prioridad*]]="Media",(Z235-4)*60+AA235,IF(TablaIncidentes[[#This Row],[Prioridad*]]="Alta",(Z235-2)*60+AA235)))</f>
        <v>-214</v>
      </c>
      <c r="AD235" s="17" t="str">
        <f>TablaIncidentes[[#This Row],[Tiempo Creación (HH:mm)]]</f>
        <v>00:04</v>
      </c>
      <c r="AE235" s="11">
        <f t="shared" si="23"/>
        <v>0</v>
      </c>
      <c r="AF235" s="11">
        <f t="shared" si="24"/>
        <v>4</v>
      </c>
      <c r="AG235" s="11">
        <f>IF(TablaIncidentes[[#This Row],[Prioridad*]]="Baja",((AE235*60)+AF235)-30,IF(TablaIncidentes[[#This Row],[Prioridad*]]="Media",((AE235*60)+AF235)-15,IF(TablaIncidentes[[#This Row],[Prioridad*]]="Alta",((AE235*60)+AF235)-10)))</f>
        <v>-11</v>
      </c>
      <c r="AI235" s="17">
        <f>TablaIncidentes[[#This Row],[Tiempo Avance Incidente]]</f>
        <v>2.8356481489026919E-3</v>
      </c>
      <c r="AJ235" s="11">
        <f t="shared" si="25"/>
        <v>0</v>
      </c>
      <c r="AK235" s="11">
        <f t="shared" si="26"/>
        <v>4</v>
      </c>
      <c r="AL235">
        <f>IF(TablaIncidentes[[#This Row],[Prioridad*]]="Baja",((AJ235*60)+AK235)-720,IF(TablaIncidentes[[#This Row],[Prioridad*]]="Media",((AJ235*60)+AK235)-120,IF(TablaIncidentes[[#This Row],[Prioridad*]]="Alta",((AJ235*60)+AK235)-60)))</f>
        <v>-116</v>
      </c>
      <c r="AN235" t="str">
        <f t="shared" si="27"/>
        <v>jueves</v>
      </c>
    </row>
    <row r="236" spans="1:40" x14ac:dyDescent="0.25">
      <c r="A236" s="10" t="s">
        <v>591</v>
      </c>
      <c r="B236" t="s">
        <v>414</v>
      </c>
      <c r="C236" t="s">
        <v>239</v>
      </c>
      <c r="D236" s="11" t="s">
        <v>150</v>
      </c>
      <c r="E236" t="s">
        <v>34</v>
      </c>
      <c r="F236" t="s">
        <v>111</v>
      </c>
      <c r="G236" t="s">
        <v>319</v>
      </c>
      <c r="J236" s="12">
        <v>43839</v>
      </c>
      <c r="K236" s="13">
        <v>0.36321759259259262</v>
      </c>
      <c r="L236" s="14">
        <v>43839</v>
      </c>
      <c r="M236" s="15">
        <v>0.37130787037037033</v>
      </c>
      <c r="N236" s="12">
        <v>43839</v>
      </c>
      <c r="O236" s="13">
        <v>0.37179398148148146</v>
      </c>
      <c r="P236" s="16">
        <v>43840.437418981484</v>
      </c>
      <c r="Q236" s="11" t="s">
        <v>37</v>
      </c>
      <c r="R236" s="17" t="s">
        <v>100</v>
      </c>
      <c r="S236" s="11" t="s">
        <v>59</v>
      </c>
      <c r="T236" s="17" t="s">
        <v>186</v>
      </c>
      <c r="U236" s="11" t="s">
        <v>37</v>
      </c>
      <c r="V236" s="17">
        <v>7.5347222154960036E-3</v>
      </c>
      <c r="W236" s="11" t="s">
        <v>37</v>
      </c>
      <c r="Y236" s="17" t="str">
        <f>TablaIncidentes[[#This Row],[Tiempo Total Gestión]]</f>
        <v>00:12</v>
      </c>
      <c r="Z236" s="11">
        <f t="shared" si="21"/>
        <v>0</v>
      </c>
      <c r="AA236" s="11">
        <f t="shared" si="22"/>
        <v>12</v>
      </c>
      <c r="AB236" s="11">
        <f>IF(TablaIncidentes[[#This Row],[Prioridad*]]="Baja",(Z236-24)*60+AA236,IF(TablaIncidentes[[#This Row],[Prioridad*]]="Media",(Z236-4)*60+AA236,IF(TablaIncidentes[[#This Row],[Prioridad*]]="Alta",(Z236-2)*60+AA236)))</f>
        <v>-1428</v>
      </c>
      <c r="AD236" s="17" t="str">
        <f>TablaIncidentes[[#This Row],[Tiempo Creación (HH:mm)]]</f>
        <v>00:11</v>
      </c>
      <c r="AE236" s="11">
        <f t="shared" si="23"/>
        <v>0</v>
      </c>
      <c r="AF236" s="11">
        <f t="shared" si="24"/>
        <v>11</v>
      </c>
      <c r="AG236" s="11">
        <f>IF(TablaIncidentes[[#This Row],[Prioridad*]]="Baja",((AE236*60)+AF236)-30,IF(TablaIncidentes[[#This Row],[Prioridad*]]="Media",((AE236*60)+AF236)-15,IF(TablaIncidentes[[#This Row],[Prioridad*]]="Alta",((AE236*60)+AF236)-10)))</f>
        <v>-19</v>
      </c>
      <c r="AI236" s="17">
        <f>TablaIncidentes[[#This Row],[Tiempo Avance Incidente]]</f>
        <v>7.5347222154960036E-3</v>
      </c>
      <c r="AJ236" s="11">
        <f t="shared" si="25"/>
        <v>0</v>
      </c>
      <c r="AK236" s="11">
        <f t="shared" si="26"/>
        <v>10</v>
      </c>
      <c r="AL236">
        <f>IF(TablaIncidentes[[#This Row],[Prioridad*]]="Baja",((AJ236*60)+AK236)-720,IF(TablaIncidentes[[#This Row],[Prioridad*]]="Media",((AJ236*60)+AK236)-120,IF(TablaIncidentes[[#This Row],[Prioridad*]]="Alta",((AJ236*60)+AK236)-60)))</f>
        <v>-710</v>
      </c>
      <c r="AN236" t="str">
        <f t="shared" si="27"/>
        <v>jueves</v>
      </c>
    </row>
    <row r="237" spans="1:40" x14ac:dyDescent="0.25">
      <c r="A237" s="10" t="s">
        <v>592</v>
      </c>
      <c r="B237" t="s">
        <v>572</v>
      </c>
      <c r="C237" t="s">
        <v>161</v>
      </c>
      <c r="D237" s="11" t="s">
        <v>110</v>
      </c>
      <c r="E237" t="s">
        <v>34</v>
      </c>
      <c r="F237" t="s">
        <v>124</v>
      </c>
      <c r="G237" t="s">
        <v>104</v>
      </c>
      <c r="J237" s="12">
        <v>43839</v>
      </c>
      <c r="K237" s="13">
        <v>0.37119212962962966</v>
      </c>
      <c r="L237" s="14">
        <v>43839</v>
      </c>
      <c r="M237" s="15">
        <v>0.37395833333333334</v>
      </c>
      <c r="N237" s="12">
        <v>43839</v>
      </c>
      <c r="O237" s="13">
        <v>0.42957175925925922</v>
      </c>
      <c r="P237" s="16">
        <v>43840.437418981484</v>
      </c>
      <c r="Q237" s="11" t="s">
        <v>37</v>
      </c>
      <c r="R237" s="17" t="s">
        <v>593</v>
      </c>
      <c r="S237" s="11" t="s">
        <v>59</v>
      </c>
      <c r="T237" s="17" t="s">
        <v>116</v>
      </c>
      <c r="U237" s="11" t="s">
        <v>37</v>
      </c>
      <c r="V237" s="17">
        <v>7.1064814837882295E-3</v>
      </c>
      <c r="W237" s="11" t="s">
        <v>37</v>
      </c>
      <c r="Y237" s="17" t="str">
        <f>TablaIncidentes[[#This Row],[Tiempo Total Gestión]]</f>
        <v>01:24</v>
      </c>
      <c r="Z237" s="11">
        <f t="shared" si="21"/>
        <v>1</v>
      </c>
      <c r="AA237" s="11">
        <f t="shared" si="22"/>
        <v>24</v>
      </c>
      <c r="AB237" s="11">
        <f>IF(TablaIncidentes[[#This Row],[Prioridad*]]="Baja",(Z237-24)*60+AA237,IF(TablaIncidentes[[#This Row],[Prioridad*]]="Media",(Z237-4)*60+AA237,IF(TablaIncidentes[[#This Row],[Prioridad*]]="Alta",(Z237-2)*60+AA237)))</f>
        <v>-156</v>
      </c>
      <c r="AD237" s="17" t="str">
        <f>TablaIncidentes[[#This Row],[Tiempo Creación (HH:mm)]]</f>
        <v>00:03</v>
      </c>
      <c r="AE237" s="11">
        <f t="shared" si="23"/>
        <v>0</v>
      </c>
      <c r="AF237" s="11">
        <f t="shared" si="24"/>
        <v>3</v>
      </c>
      <c r="AG237" s="11">
        <f>IF(TablaIncidentes[[#This Row],[Prioridad*]]="Baja",((AE237*60)+AF237)-30,IF(TablaIncidentes[[#This Row],[Prioridad*]]="Media",((AE237*60)+AF237)-15,IF(TablaIncidentes[[#This Row],[Prioridad*]]="Alta",((AE237*60)+AF237)-10)))</f>
        <v>-12</v>
      </c>
      <c r="AI237" s="17">
        <f>TablaIncidentes[[#This Row],[Tiempo Avance Incidente]]</f>
        <v>7.1064814837882295E-3</v>
      </c>
      <c r="AJ237" s="11">
        <f t="shared" si="25"/>
        <v>0</v>
      </c>
      <c r="AK237" s="11">
        <f t="shared" si="26"/>
        <v>10</v>
      </c>
      <c r="AL237">
        <f>IF(TablaIncidentes[[#This Row],[Prioridad*]]="Baja",((AJ237*60)+AK237)-720,IF(TablaIncidentes[[#This Row],[Prioridad*]]="Media",((AJ237*60)+AK237)-120,IF(TablaIncidentes[[#This Row],[Prioridad*]]="Alta",((AJ237*60)+AK237)-60)))</f>
        <v>-110</v>
      </c>
      <c r="AN237" t="str">
        <f t="shared" si="27"/>
        <v>jueves</v>
      </c>
    </row>
    <row r="238" spans="1:40" x14ac:dyDescent="0.25">
      <c r="A238" s="10" t="s">
        <v>594</v>
      </c>
      <c r="B238" t="s">
        <v>514</v>
      </c>
      <c r="C238" t="s">
        <v>32</v>
      </c>
      <c r="D238" s="11" t="s">
        <v>33</v>
      </c>
      <c r="E238" t="s">
        <v>34</v>
      </c>
      <c r="F238" t="s">
        <v>51</v>
      </c>
      <c r="G238" t="s">
        <v>361</v>
      </c>
      <c r="J238" s="12">
        <v>43839</v>
      </c>
      <c r="K238" s="13">
        <v>0.3732523148148148</v>
      </c>
      <c r="L238" s="14">
        <v>43839</v>
      </c>
      <c r="M238" s="15">
        <v>0.37415509259259255</v>
      </c>
      <c r="N238" s="12">
        <v>43839</v>
      </c>
      <c r="O238" s="13">
        <v>0.60108796296296296</v>
      </c>
      <c r="P238" s="16">
        <v>43840.608368055553</v>
      </c>
      <c r="Q238" s="11" t="s">
        <v>37</v>
      </c>
      <c r="R238" s="17" t="s">
        <v>40</v>
      </c>
      <c r="S238" s="11" t="s">
        <v>39</v>
      </c>
      <c r="T238" s="17" t="s">
        <v>40</v>
      </c>
      <c r="U238" s="11" t="s">
        <v>37</v>
      </c>
      <c r="V238" s="17">
        <v>6.9444446125999093E-5</v>
      </c>
      <c r="W238" s="11" t="s">
        <v>37</v>
      </c>
      <c r="Y238" s="17" t="str">
        <f>TablaIncidentes[[#This Row],[Tiempo Total Gestión]]</f>
        <v>00:01</v>
      </c>
      <c r="Z238" s="11">
        <f t="shared" si="21"/>
        <v>0</v>
      </c>
      <c r="AA238" s="11">
        <f t="shared" si="22"/>
        <v>1</v>
      </c>
      <c r="AB238" s="11">
        <f>IF(TablaIncidentes[[#This Row],[Prioridad*]]="Baja",(Z238-24)*60+AA238,IF(TablaIncidentes[[#This Row],[Prioridad*]]="Media",(Z238-4)*60+AA238,IF(TablaIncidentes[[#This Row],[Prioridad*]]="Alta",(Z238-2)*60+AA238)))</f>
        <v>-119</v>
      </c>
      <c r="AD238" s="17" t="str">
        <f>TablaIncidentes[[#This Row],[Tiempo Creación (HH:mm)]]</f>
        <v>00:01</v>
      </c>
      <c r="AE238" s="11">
        <f t="shared" si="23"/>
        <v>0</v>
      </c>
      <c r="AF238" s="11">
        <f t="shared" si="24"/>
        <v>1</v>
      </c>
      <c r="AG238" s="11">
        <f>IF(TablaIncidentes[[#This Row],[Prioridad*]]="Baja",((AE238*60)+AF238)-30,IF(TablaIncidentes[[#This Row],[Prioridad*]]="Media",((AE238*60)+AF238)-15,IF(TablaIncidentes[[#This Row],[Prioridad*]]="Alta",((AE238*60)+AF238)-10)))</f>
        <v>-9</v>
      </c>
      <c r="AI238" s="17">
        <f>TablaIncidentes[[#This Row],[Tiempo Avance Incidente]]</f>
        <v>6.9444446125999093E-5</v>
      </c>
      <c r="AJ238" s="11">
        <f t="shared" si="25"/>
        <v>0</v>
      </c>
      <c r="AK238" s="11">
        <f t="shared" si="26"/>
        <v>0</v>
      </c>
      <c r="AL238">
        <f>IF(TablaIncidentes[[#This Row],[Prioridad*]]="Baja",((AJ238*60)+AK238)-720,IF(TablaIncidentes[[#This Row],[Prioridad*]]="Media",((AJ238*60)+AK238)-120,IF(TablaIncidentes[[#This Row],[Prioridad*]]="Alta",((AJ238*60)+AK238)-60)))</f>
        <v>-60</v>
      </c>
      <c r="AN238" t="str">
        <f t="shared" si="27"/>
        <v>jueves</v>
      </c>
    </row>
    <row r="239" spans="1:40" x14ac:dyDescent="0.25">
      <c r="A239" s="10" t="s">
        <v>595</v>
      </c>
      <c r="B239" t="s">
        <v>596</v>
      </c>
      <c r="C239" t="s">
        <v>123</v>
      </c>
      <c r="D239" s="11" t="s">
        <v>110</v>
      </c>
      <c r="E239" t="s">
        <v>34</v>
      </c>
      <c r="F239" t="s">
        <v>124</v>
      </c>
      <c r="G239" t="s">
        <v>104</v>
      </c>
      <c r="J239" s="12">
        <v>43839</v>
      </c>
      <c r="K239" s="13">
        <v>0.3755324074074074</v>
      </c>
      <c r="L239" s="14">
        <v>43839</v>
      </c>
      <c r="M239" s="15">
        <v>0.3767476851851852</v>
      </c>
      <c r="N239" s="12">
        <v>43839</v>
      </c>
      <c r="O239" s="13">
        <v>0.43093749999999997</v>
      </c>
      <c r="P239" s="16">
        <v>43840.437418981484</v>
      </c>
      <c r="Q239" s="11" t="s">
        <v>37</v>
      </c>
      <c r="R239" s="17" t="s">
        <v>597</v>
      </c>
      <c r="S239" s="11" t="s">
        <v>59</v>
      </c>
      <c r="T239" s="17" t="s">
        <v>40</v>
      </c>
      <c r="U239" s="11" t="s">
        <v>37</v>
      </c>
      <c r="V239" s="17">
        <v>1.3194444472901523E-3</v>
      </c>
      <c r="W239" s="11" t="s">
        <v>37</v>
      </c>
      <c r="Y239" s="17" t="str">
        <f>TablaIncidentes[[#This Row],[Tiempo Total Gestión]]</f>
        <v>01:19</v>
      </c>
      <c r="Z239" s="11">
        <f t="shared" si="21"/>
        <v>1</v>
      </c>
      <c r="AA239" s="11">
        <f t="shared" si="22"/>
        <v>19</v>
      </c>
      <c r="AB239" s="11">
        <f>IF(TablaIncidentes[[#This Row],[Prioridad*]]="Baja",(Z239-24)*60+AA239,IF(TablaIncidentes[[#This Row],[Prioridad*]]="Media",(Z239-4)*60+AA239,IF(TablaIncidentes[[#This Row],[Prioridad*]]="Alta",(Z239-2)*60+AA239)))</f>
        <v>-161</v>
      </c>
      <c r="AD239" s="17" t="str">
        <f>TablaIncidentes[[#This Row],[Tiempo Creación (HH:mm)]]</f>
        <v>00:01</v>
      </c>
      <c r="AE239" s="11">
        <f t="shared" si="23"/>
        <v>0</v>
      </c>
      <c r="AF239" s="11">
        <f t="shared" si="24"/>
        <v>1</v>
      </c>
      <c r="AG239" s="11">
        <f>IF(TablaIncidentes[[#This Row],[Prioridad*]]="Baja",((AE239*60)+AF239)-30,IF(TablaIncidentes[[#This Row],[Prioridad*]]="Media",((AE239*60)+AF239)-15,IF(TablaIncidentes[[#This Row],[Prioridad*]]="Alta",((AE239*60)+AF239)-10)))</f>
        <v>-14</v>
      </c>
      <c r="AI239" s="17">
        <f>TablaIncidentes[[#This Row],[Tiempo Avance Incidente]]</f>
        <v>1.3194444472901523E-3</v>
      </c>
      <c r="AJ239" s="11">
        <f t="shared" si="25"/>
        <v>0</v>
      </c>
      <c r="AK239" s="11">
        <f t="shared" si="26"/>
        <v>1</v>
      </c>
      <c r="AL239">
        <f>IF(TablaIncidentes[[#This Row],[Prioridad*]]="Baja",((AJ239*60)+AK239)-720,IF(TablaIncidentes[[#This Row],[Prioridad*]]="Media",((AJ239*60)+AK239)-120,IF(TablaIncidentes[[#This Row],[Prioridad*]]="Alta",((AJ239*60)+AK239)-60)))</f>
        <v>-119</v>
      </c>
      <c r="AN239" t="str">
        <f t="shared" si="27"/>
        <v>jueves</v>
      </c>
    </row>
    <row r="240" spans="1:40" x14ac:dyDescent="0.25">
      <c r="A240" s="10" t="s">
        <v>598</v>
      </c>
      <c r="B240" t="s">
        <v>599</v>
      </c>
      <c r="C240" t="s">
        <v>32</v>
      </c>
      <c r="D240" s="11" t="s">
        <v>33</v>
      </c>
      <c r="E240" t="s">
        <v>34</v>
      </c>
      <c r="F240" t="s">
        <v>51</v>
      </c>
      <c r="G240" t="s">
        <v>125</v>
      </c>
      <c r="J240" s="12">
        <v>43839</v>
      </c>
      <c r="K240" s="13">
        <v>0.37900462962962966</v>
      </c>
      <c r="L240" s="14">
        <v>43839</v>
      </c>
      <c r="M240" s="15">
        <v>0.38040509259259259</v>
      </c>
      <c r="N240" s="12">
        <v>43839</v>
      </c>
      <c r="O240" s="13">
        <v>0.47325231481481483</v>
      </c>
      <c r="P240" s="16">
        <v>43840.505949074075</v>
      </c>
      <c r="Q240" s="11" t="s">
        <v>37</v>
      </c>
      <c r="R240" s="17" t="s">
        <v>48</v>
      </c>
      <c r="S240" s="11" t="s">
        <v>39</v>
      </c>
      <c r="T240" s="17" t="s">
        <v>48</v>
      </c>
      <c r="U240" s="11" t="s">
        <v>37</v>
      </c>
      <c r="V240" s="17">
        <v>1.6319444475811906E-3</v>
      </c>
      <c r="W240" s="11" t="s">
        <v>37</v>
      </c>
      <c r="Y240" s="17" t="str">
        <f>TablaIncidentes[[#This Row],[Tiempo Total Gestión]]</f>
        <v>00:02</v>
      </c>
      <c r="Z240" s="11">
        <f t="shared" si="21"/>
        <v>0</v>
      </c>
      <c r="AA240" s="11">
        <f t="shared" si="22"/>
        <v>2</v>
      </c>
      <c r="AB240" s="11">
        <f>IF(TablaIncidentes[[#This Row],[Prioridad*]]="Baja",(Z240-24)*60+AA240,IF(TablaIncidentes[[#This Row],[Prioridad*]]="Media",(Z240-4)*60+AA240,IF(TablaIncidentes[[#This Row],[Prioridad*]]="Alta",(Z240-2)*60+AA240)))</f>
        <v>-118</v>
      </c>
      <c r="AD240" s="17" t="str">
        <f>TablaIncidentes[[#This Row],[Tiempo Creación (HH:mm)]]</f>
        <v>00:02</v>
      </c>
      <c r="AE240" s="11">
        <f t="shared" si="23"/>
        <v>0</v>
      </c>
      <c r="AF240" s="11">
        <f t="shared" si="24"/>
        <v>2</v>
      </c>
      <c r="AG240" s="11">
        <f>IF(TablaIncidentes[[#This Row],[Prioridad*]]="Baja",((AE240*60)+AF240)-30,IF(TablaIncidentes[[#This Row],[Prioridad*]]="Media",((AE240*60)+AF240)-15,IF(TablaIncidentes[[#This Row],[Prioridad*]]="Alta",((AE240*60)+AF240)-10)))</f>
        <v>-8</v>
      </c>
      <c r="AI240" s="17">
        <f>TablaIncidentes[[#This Row],[Tiempo Avance Incidente]]</f>
        <v>1.6319444475811906E-3</v>
      </c>
      <c r="AJ240" s="11">
        <f t="shared" si="25"/>
        <v>0</v>
      </c>
      <c r="AK240" s="11">
        <f t="shared" si="26"/>
        <v>2</v>
      </c>
      <c r="AL240">
        <f>IF(TablaIncidentes[[#This Row],[Prioridad*]]="Baja",((AJ240*60)+AK240)-720,IF(TablaIncidentes[[#This Row],[Prioridad*]]="Media",((AJ240*60)+AK240)-120,IF(TablaIncidentes[[#This Row],[Prioridad*]]="Alta",((AJ240*60)+AK240)-60)))</f>
        <v>-58</v>
      </c>
      <c r="AN240" t="str">
        <f t="shared" si="27"/>
        <v>jueves</v>
      </c>
    </row>
    <row r="241" spans="1:40" x14ac:dyDescent="0.25">
      <c r="A241" s="10" t="s">
        <v>600</v>
      </c>
      <c r="B241" t="s">
        <v>601</v>
      </c>
      <c r="C241" t="s">
        <v>32</v>
      </c>
      <c r="D241" s="11" t="s">
        <v>33</v>
      </c>
      <c r="E241" t="s">
        <v>34</v>
      </c>
      <c r="F241" t="s">
        <v>51</v>
      </c>
      <c r="G241" t="s">
        <v>125</v>
      </c>
      <c r="J241" s="12">
        <v>43839</v>
      </c>
      <c r="K241" s="13">
        <v>0.4022337962962963</v>
      </c>
      <c r="L241" s="14">
        <v>43839</v>
      </c>
      <c r="M241" s="15">
        <v>0.40377314814814813</v>
      </c>
      <c r="N241" s="12">
        <v>43839</v>
      </c>
      <c r="O241" s="13">
        <v>0.47427083333333336</v>
      </c>
      <c r="P241" s="16">
        <v>43840.505949074075</v>
      </c>
      <c r="Q241" s="11" t="s">
        <v>37</v>
      </c>
      <c r="R241" s="17" t="s">
        <v>48</v>
      </c>
      <c r="S241" s="11" t="s">
        <v>39</v>
      </c>
      <c r="T241" s="17" t="s">
        <v>48</v>
      </c>
      <c r="U241" s="11" t="s">
        <v>37</v>
      </c>
      <c r="V241" s="17">
        <v>2.2222222251002677E-3</v>
      </c>
      <c r="W241" s="11" t="s">
        <v>37</v>
      </c>
      <c r="Y241" s="17" t="str">
        <f>TablaIncidentes[[#This Row],[Tiempo Total Gestión]]</f>
        <v>00:02</v>
      </c>
      <c r="Z241" s="11">
        <f t="shared" si="21"/>
        <v>0</v>
      </c>
      <c r="AA241" s="11">
        <f t="shared" si="22"/>
        <v>2</v>
      </c>
      <c r="AB241" s="11">
        <f>IF(TablaIncidentes[[#This Row],[Prioridad*]]="Baja",(Z241-24)*60+AA241,IF(TablaIncidentes[[#This Row],[Prioridad*]]="Media",(Z241-4)*60+AA241,IF(TablaIncidentes[[#This Row],[Prioridad*]]="Alta",(Z241-2)*60+AA241)))</f>
        <v>-118</v>
      </c>
      <c r="AD241" s="17" t="str">
        <f>TablaIncidentes[[#This Row],[Tiempo Creación (HH:mm)]]</f>
        <v>00:02</v>
      </c>
      <c r="AE241" s="11">
        <f t="shared" si="23"/>
        <v>0</v>
      </c>
      <c r="AF241" s="11">
        <f t="shared" si="24"/>
        <v>2</v>
      </c>
      <c r="AG241" s="11">
        <f>IF(TablaIncidentes[[#This Row],[Prioridad*]]="Baja",((AE241*60)+AF241)-30,IF(TablaIncidentes[[#This Row],[Prioridad*]]="Media",((AE241*60)+AF241)-15,IF(TablaIncidentes[[#This Row],[Prioridad*]]="Alta",((AE241*60)+AF241)-10)))</f>
        <v>-8</v>
      </c>
      <c r="AI241" s="17">
        <f>TablaIncidentes[[#This Row],[Tiempo Avance Incidente]]</f>
        <v>2.2222222251002677E-3</v>
      </c>
      <c r="AJ241" s="11">
        <f t="shared" si="25"/>
        <v>0</v>
      </c>
      <c r="AK241" s="11">
        <f t="shared" si="26"/>
        <v>3</v>
      </c>
      <c r="AL241">
        <f>IF(TablaIncidentes[[#This Row],[Prioridad*]]="Baja",((AJ241*60)+AK241)-720,IF(TablaIncidentes[[#This Row],[Prioridad*]]="Media",((AJ241*60)+AK241)-120,IF(TablaIncidentes[[#This Row],[Prioridad*]]="Alta",((AJ241*60)+AK241)-60)))</f>
        <v>-57</v>
      </c>
      <c r="AN241" t="str">
        <f t="shared" si="27"/>
        <v>jueves</v>
      </c>
    </row>
    <row r="242" spans="1:40" x14ac:dyDescent="0.25">
      <c r="A242" s="10" t="s">
        <v>602</v>
      </c>
      <c r="B242" t="s">
        <v>603</v>
      </c>
      <c r="C242" t="s">
        <v>32</v>
      </c>
      <c r="D242" s="11" t="s">
        <v>33</v>
      </c>
      <c r="E242" t="s">
        <v>34</v>
      </c>
      <c r="F242" t="s">
        <v>51</v>
      </c>
      <c r="G242" t="s">
        <v>361</v>
      </c>
      <c r="J242" s="12">
        <v>43839</v>
      </c>
      <c r="K242" s="13">
        <v>0.38967592592592593</v>
      </c>
      <c r="L242" s="14">
        <v>43839</v>
      </c>
      <c r="M242" s="15">
        <v>0.39043981481481477</v>
      </c>
      <c r="N242" s="12">
        <v>43839</v>
      </c>
      <c r="O242" s="13">
        <v>0.73269675925925926</v>
      </c>
      <c r="P242" s="16">
        <v>43840.752291666664</v>
      </c>
      <c r="Q242" s="11" t="s">
        <v>37</v>
      </c>
      <c r="R242" s="17" t="s">
        <v>40</v>
      </c>
      <c r="S242" s="11" t="s">
        <v>39</v>
      </c>
      <c r="T242" s="17" t="s">
        <v>40</v>
      </c>
      <c r="U242" s="11" t="s">
        <v>37</v>
      </c>
      <c r="V242" s="17">
        <v>8.4490740846376866E-4</v>
      </c>
      <c r="W242" s="11" t="s">
        <v>37</v>
      </c>
      <c r="Y242" s="17" t="str">
        <f>TablaIncidentes[[#This Row],[Tiempo Total Gestión]]</f>
        <v>00:01</v>
      </c>
      <c r="Z242" s="11">
        <f t="shared" si="21"/>
        <v>0</v>
      </c>
      <c r="AA242" s="11">
        <f t="shared" si="22"/>
        <v>1</v>
      </c>
      <c r="AB242" s="11">
        <f>IF(TablaIncidentes[[#This Row],[Prioridad*]]="Baja",(Z242-24)*60+AA242,IF(TablaIncidentes[[#This Row],[Prioridad*]]="Media",(Z242-4)*60+AA242,IF(TablaIncidentes[[#This Row],[Prioridad*]]="Alta",(Z242-2)*60+AA242)))</f>
        <v>-119</v>
      </c>
      <c r="AD242" s="17" t="str">
        <f>TablaIncidentes[[#This Row],[Tiempo Creación (HH:mm)]]</f>
        <v>00:01</v>
      </c>
      <c r="AE242" s="11">
        <f t="shared" si="23"/>
        <v>0</v>
      </c>
      <c r="AF242" s="11">
        <f t="shared" si="24"/>
        <v>1</v>
      </c>
      <c r="AG242" s="11">
        <f>IF(TablaIncidentes[[#This Row],[Prioridad*]]="Baja",((AE242*60)+AF242)-30,IF(TablaIncidentes[[#This Row],[Prioridad*]]="Media",((AE242*60)+AF242)-15,IF(TablaIncidentes[[#This Row],[Prioridad*]]="Alta",((AE242*60)+AF242)-10)))</f>
        <v>-9</v>
      </c>
      <c r="AI242" s="17">
        <f>TablaIncidentes[[#This Row],[Tiempo Avance Incidente]]</f>
        <v>8.4490740846376866E-4</v>
      </c>
      <c r="AJ242" s="11">
        <f t="shared" si="25"/>
        <v>0</v>
      </c>
      <c r="AK242" s="11">
        <f t="shared" si="26"/>
        <v>1</v>
      </c>
      <c r="AL242">
        <f>IF(TablaIncidentes[[#This Row],[Prioridad*]]="Baja",((AJ242*60)+AK242)-720,IF(TablaIncidentes[[#This Row],[Prioridad*]]="Media",((AJ242*60)+AK242)-120,IF(TablaIncidentes[[#This Row],[Prioridad*]]="Alta",((AJ242*60)+AK242)-60)))</f>
        <v>-59</v>
      </c>
      <c r="AN242" t="str">
        <f t="shared" si="27"/>
        <v>jueves</v>
      </c>
    </row>
    <row r="243" spans="1:40" x14ac:dyDescent="0.25">
      <c r="A243" s="10" t="s">
        <v>604</v>
      </c>
      <c r="B243" t="s">
        <v>605</v>
      </c>
      <c r="C243" t="s">
        <v>32</v>
      </c>
      <c r="D243" s="11" t="s">
        <v>33</v>
      </c>
      <c r="E243" t="s">
        <v>34</v>
      </c>
      <c r="F243" t="s">
        <v>35</v>
      </c>
      <c r="G243" t="s">
        <v>36</v>
      </c>
      <c r="J243" s="12">
        <v>43839</v>
      </c>
      <c r="K243" s="13">
        <v>0.39922453703703703</v>
      </c>
      <c r="L243" s="14">
        <v>43839</v>
      </c>
      <c r="M243" s="15">
        <v>0.40035879629629628</v>
      </c>
      <c r="N243" s="12">
        <v>43840</v>
      </c>
      <c r="O243" s="13">
        <v>0.72023148148148142</v>
      </c>
      <c r="P243" s="16">
        <v>43841.762037037035</v>
      </c>
      <c r="Q243" s="11" t="s">
        <v>37</v>
      </c>
      <c r="R243" s="17" t="s">
        <v>606</v>
      </c>
      <c r="S243" s="11" t="s">
        <v>39</v>
      </c>
      <c r="T243" s="17" t="s">
        <v>40</v>
      </c>
      <c r="U243" s="11" t="s">
        <v>37</v>
      </c>
      <c r="V243" s="17">
        <v>1.9675925432238728E-4</v>
      </c>
      <c r="W243" s="11" t="s">
        <v>37</v>
      </c>
      <c r="Y243" s="17" t="str">
        <f>TablaIncidentes[[#This Row],[Tiempo Total Gestión]]</f>
        <v>00:28</v>
      </c>
      <c r="Z243" s="11">
        <f t="shared" si="21"/>
        <v>0</v>
      </c>
      <c r="AA243" s="11">
        <f t="shared" si="22"/>
        <v>28</v>
      </c>
      <c r="AB243" s="11">
        <f>IF(TablaIncidentes[[#This Row],[Prioridad*]]="Baja",(Z243-24)*60+AA243,IF(TablaIncidentes[[#This Row],[Prioridad*]]="Media",(Z243-4)*60+AA243,IF(TablaIncidentes[[#This Row],[Prioridad*]]="Alta",(Z243-2)*60+AA243)))</f>
        <v>-92</v>
      </c>
      <c r="AD243" s="17" t="str">
        <f>TablaIncidentes[[#This Row],[Tiempo Creación (HH:mm)]]</f>
        <v>00:01</v>
      </c>
      <c r="AE243" s="11">
        <f t="shared" si="23"/>
        <v>0</v>
      </c>
      <c r="AF243" s="11">
        <f t="shared" si="24"/>
        <v>1</v>
      </c>
      <c r="AG243" s="11">
        <f>IF(TablaIncidentes[[#This Row],[Prioridad*]]="Baja",((AE243*60)+AF243)-30,IF(TablaIncidentes[[#This Row],[Prioridad*]]="Media",((AE243*60)+AF243)-15,IF(TablaIncidentes[[#This Row],[Prioridad*]]="Alta",((AE243*60)+AF243)-10)))</f>
        <v>-9</v>
      </c>
      <c r="AI243" s="17">
        <f>TablaIncidentes[[#This Row],[Tiempo Avance Incidente]]</f>
        <v>1.9675925432238728E-4</v>
      </c>
      <c r="AJ243" s="11">
        <f t="shared" si="25"/>
        <v>0</v>
      </c>
      <c r="AK243" s="11">
        <f t="shared" si="26"/>
        <v>0</v>
      </c>
      <c r="AL243">
        <f>IF(TablaIncidentes[[#This Row],[Prioridad*]]="Baja",((AJ243*60)+AK243)-720,IF(TablaIncidentes[[#This Row],[Prioridad*]]="Media",((AJ243*60)+AK243)-120,IF(TablaIncidentes[[#This Row],[Prioridad*]]="Alta",((AJ243*60)+AK243)-60)))</f>
        <v>-60</v>
      </c>
      <c r="AN243" t="str">
        <f t="shared" si="27"/>
        <v>jueves</v>
      </c>
    </row>
    <row r="244" spans="1:40" x14ac:dyDescent="0.25">
      <c r="A244" s="10" t="s">
        <v>607</v>
      </c>
      <c r="B244" t="s">
        <v>572</v>
      </c>
      <c r="C244" t="s">
        <v>161</v>
      </c>
      <c r="D244" s="11" t="s">
        <v>33</v>
      </c>
      <c r="E244" t="s">
        <v>34</v>
      </c>
      <c r="F244" t="s">
        <v>124</v>
      </c>
      <c r="G244" t="s">
        <v>104</v>
      </c>
      <c r="J244" s="12">
        <v>43839</v>
      </c>
      <c r="K244" s="13">
        <v>0.41136574074074073</v>
      </c>
      <c r="L244" s="14">
        <v>43839</v>
      </c>
      <c r="M244" s="15">
        <v>0.41260416666666666</v>
      </c>
      <c r="N244" s="12">
        <v>43839</v>
      </c>
      <c r="O244" s="13">
        <v>0.50822916666666662</v>
      </c>
      <c r="P244" s="16">
        <v>43840.608368055553</v>
      </c>
      <c r="Q244" s="11" t="s">
        <v>546</v>
      </c>
      <c r="R244" s="17" t="s">
        <v>546</v>
      </c>
      <c r="S244" s="11" t="s">
        <v>59</v>
      </c>
      <c r="T244" s="17" t="s">
        <v>40</v>
      </c>
      <c r="U244" s="11" t="s">
        <v>37</v>
      </c>
      <c r="V244" s="17">
        <v>1.2152777781011537E-3</v>
      </c>
      <c r="W244" s="11" t="s">
        <v>37</v>
      </c>
      <c r="Y244" s="17"/>
      <c r="Z244" s="11"/>
      <c r="AA244" s="11"/>
      <c r="AB244" s="11"/>
      <c r="AD244" s="17" t="str">
        <f>TablaIncidentes[[#This Row],[Tiempo Creación (HH:mm)]]</f>
        <v>00:01</v>
      </c>
      <c r="AE244" s="11">
        <f t="shared" si="23"/>
        <v>0</v>
      </c>
      <c r="AF244" s="11">
        <f t="shared" si="24"/>
        <v>1</v>
      </c>
      <c r="AG244" s="11">
        <f>IF(TablaIncidentes[[#This Row],[Prioridad*]]="Baja",((AE244*60)+AF244)-30,IF(TablaIncidentes[[#This Row],[Prioridad*]]="Media",((AE244*60)+AF244)-15,IF(TablaIncidentes[[#This Row],[Prioridad*]]="Alta",((AE244*60)+AF244)-10)))</f>
        <v>-9</v>
      </c>
      <c r="AI244" s="17">
        <f>TablaIncidentes[[#This Row],[Tiempo Avance Incidente]]</f>
        <v>1.2152777781011537E-3</v>
      </c>
      <c r="AJ244" s="11">
        <f t="shared" si="25"/>
        <v>0</v>
      </c>
      <c r="AK244" s="11">
        <f t="shared" si="26"/>
        <v>1</v>
      </c>
      <c r="AL244">
        <f>IF(TablaIncidentes[[#This Row],[Prioridad*]]="Baja",((AJ244*60)+AK244)-720,IF(TablaIncidentes[[#This Row],[Prioridad*]]="Media",((AJ244*60)+AK244)-120,IF(TablaIncidentes[[#This Row],[Prioridad*]]="Alta",((AJ244*60)+AK244)-60)))</f>
        <v>-59</v>
      </c>
      <c r="AN244" t="str">
        <f t="shared" si="27"/>
        <v>jueves</v>
      </c>
    </row>
    <row r="245" spans="1:40" x14ac:dyDescent="0.25">
      <c r="A245" s="10" t="s">
        <v>608</v>
      </c>
      <c r="B245" t="s">
        <v>609</v>
      </c>
      <c r="C245" t="s">
        <v>32</v>
      </c>
      <c r="D245" s="11" t="s">
        <v>33</v>
      </c>
      <c r="E245" t="s">
        <v>34</v>
      </c>
      <c r="F245" t="s">
        <v>111</v>
      </c>
      <c r="G245" t="s">
        <v>279</v>
      </c>
      <c r="J245" s="12">
        <v>43839</v>
      </c>
      <c r="K245" s="13">
        <v>0.43539351851851849</v>
      </c>
      <c r="L245" s="14">
        <v>43839</v>
      </c>
      <c r="M245" s="15">
        <v>0.43637731481481484</v>
      </c>
      <c r="N245" s="12">
        <v>43839</v>
      </c>
      <c r="O245" s="13">
        <v>0.43702546296296302</v>
      </c>
      <c r="P245" s="16">
        <v>43840.437418981484</v>
      </c>
      <c r="Q245" s="11" t="s">
        <v>37</v>
      </c>
      <c r="R245" s="17" t="s">
        <v>48</v>
      </c>
      <c r="S245" s="11" t="s">
        <v>59</v>
      </c>
      <c r="T245" s="17" t="s">
        <v>40</v>
      </c>
      <c r="U245" s="11" t="s">
        <v>37</v>
      </c>
      <c r="V245" s="17">
        <v>9.7222221666015685E-4</v>
      </c>
      <c r="W245" s="11" t="s">
        <v>37</v>
      </c>
      <c r="Y245" s="17" t="str">
        <f>TablaIncidentes[[#This Row],[Tiempo Total Gestión]]</f>
        <v>00:02</v>
      </c>
      <c r="Z245" s="11">
        <f t="shared" si="21"/>
        <v>0</v>
      </c>
      <c r="AA245" s="11">
        <f t="shared" si="22"/>
        <v>2</v>
      </c>
      <c r="AB245" s="11">
        <f>IF(TablaIncidentes[[#This Row],[Prioridad*]]="Baja",(Z245-24)*60+AA245,IF(TablaIncidentes[[#This Row],[Prioridad*]]="Media",(Z245-4)*60+AA245,IF(TablaIncidentes[[#This Row],[Prioridad*]]="Alta",(Z245-2)*60+AA245)))</f>
        <v>-118</v>
      </c>
      <c r="AD245" s="17" t="str">
        <f>TablaIncidentes[[#This Row],[Tiempo Creación (HH:mm)]]</f>
        <v>00:01</v>
      </c>
      <c r="AE245" s="11">
        <f t="shared" si="23"/>
        <v>0</v>
      </c>
      <c r="AF245" s="11">
        <f t="shared" si="24"/>
        <v>1</v>
      </c>
      <c r="AG245" s="11">
        <f>IF(TablaIncidentes[[#This Row],[Prioridad*]]="Baja",((AE245*60)+AF245)-30,IF(TablaIncidentes[[#This Row],[Prioridad*]]="Media",((AE245*60)+AF245)-15,IF(TablaIncidentes[[#This Row],[Prioridad*]]="Alta",((AE245*60)+AF245)-10)))</f>
        <v>-9</v>
      </c>
      <c r="AI245" s="17">
        <f>TablaIncidentes[[#This Row],[Tiempo Avance Incidente]]</f>
        <v>9.7222221666015685E-4</v>
      </c>
      <c r="AJ245" s="11">
        <f t="shared" si="25"/>
        <v>0</v>
      </c>
      <c r="AK245" s="11">
        <f t="shared" si="26"/>
        <v>1</v>
      </c>
      <c r="AL245">
        <f>IF(TablaIncidentes[[#This Row],[Prioridad*]]="Baja",((AJ245*60)+AK245)-720,IF(TablaIncidentes[[#This Row],[Prioridad*]]="Media",((AJ245*60)+AK245)-120,IF(TablaIncidentes[[#This Row],[Prioridad*]]="Alta",((AJ245*60)+AK245)-60)))</f>
        <v>-59</v>
      </c>
      <c r="AN245" t="str">
        <f t="shared" si="27"/>
        <v>jueves</v>
      </c>
    </row>
    <row r="246" spans="1:40" x14ac:dyDescent="0.25">
      <c r="A246" s="10" t="s">
        <v>610</v>
      </c>
      <c r="B246" t="s">
        <v>609</v>
      </c>
      <c r="C246" t="s">
        <v>123</v>
      </c>
      <c r="D246" s="11" t="s">
        <v>33</v>
      </c>
      <c r="E246" t="s">
        <v>34</v>
      </c>
      <c r="F246" t="s">
        <v>111</v>
      </c>
      <c r="G246" t="s">
        <v>279</v>
      </c>
      <c r="J246" s="12">
        <v>43839</v>
      </c>
      <c r="K246" s="13">
        <v>0.43747685185185187</v>
      </c>
      <c r="L246" s="14">
        <v>43839</v>
      </c>
      <c r="M246" s="15">
        <v>0.43818287037037035</v>
      </c>
      <c r="N246" s="12">
        <v>43839</v>
      </c>
      <c r="O246" s="13">
        <v>0.43862268518518516</v>
      </c>
      <c r="P246" s="16">
        <v>43840.505949074075</v>
      </c>
      <c r="Q246" s="11" t="s">
        <v>37</v>
      </c>
      <c r="R246" s="19" t="s">
        <v>40</v>
      </c>
      <c r="S246" s="11" t="s">
        <v>59</v>
      </c>
      <c r="T246" s="17" t="s">
        <v>40</v>
      </c>
      <c r="U246" s="11" t="s">
        <v>37</v>
      </c>
      <c r="V246" s="17">
        <v>9.0277777781011537E-4</v>
      </c>
      <c r="W246" s="11" t="s">
        <v>37</v>
      </c>
      <c r="Y246" s="17" t="str">
        <f>TablaIncidentes[[#This Row],[Tiempo Total Gestión]]</f>
        <v>00:01</v>
      </c>
      <c r="Z246" s="11">
        <f t="shared" si="21"/>
        <v>0</v>
      </c>
      <c r="AA246" s="11">
        <f t="shared" si="22"/>
        <v>1</v>
      </c>
      <c r="AB246" s="11">
        <f>IF(TablaIncidentes[[#This Row],[Prioridad*]]="Baja",(Z246-24)*60+AA246,IF(TablaIncidentes[[#This Row],[Prioridad*]]="Media",(Z246-4)*60+AA246,IF(TablaIncidentes[[#This Row],[Prioridad*]]="Alta",(Z246-2)*60+AA246)))</f>
        <v>-119</v>
      </c>
      <c r="AD246" s="17" t="str">
        <f>TablaIncidentes[[#This Row],[Tiempo Creación (HH:mm)]]</f>
        <v>00:01</v>
      </c>
      <c r="AE246" s="11">
        <f t="shared" si="23"/>
        <v>0</v>
      </c>
      <c r="AF246" s="11">
        <f t="shared" si="24"/>
        <v>1</v>
      </c>
      <c r="AG246" s="11">
        <f>IF(TablaIncidentes[[#This Row],[Prioridad*]]="Baja",((AE246*60)+AF246)-30,IF(TablaIncidentes[[#This Row],[Prioridad*]]="Media",((AE246*60)+AF246)-15,IF(TablaIncidentes[[#This Row],[Prioridad*]]="Alta",((AE246*60)+AF246)-10)))</f>
        <v>-9</v>
      </c>
      <c r="AI246" s="17">
        <f>TablaIncidentes[[#This Row],[Tiempo Avance Incidente]]</f>
        <v>9.0277777781011537E-4</v>
      </c>
      <c r="AJ246" s="11">
        <f t="shared" si="25"/>
        <v>0</v>
      </c>
      <c r="AK246" s="11">
        <f t="shared" si="26"/>
        <v>1</v>
      </c>
      <c r="AL246">
        <f>IF(TablaIncidentes[[#This Row],[Prioridad*]]="Baja",((AJ246*60)+AK246)-720,IF(TablaIncidentes[[#This Row],[Prioridad*]]="Media",((AJ246*60)+AK246)-120,IF(TablaIncidentes[[#This Row],[Prioridad*]]="Alta",((AJ246*60)+AK246)-60)))</f>
        <v>-59</v>
      </c>
      <c r="AN246" t="str">
        <f t="shared" si="27"/>
        <v>jueves</v>
      </c>
    </row>
    <row r="247" spans="1:40" x14ac:dyDescent="0.25">
      <c r="A247" s="10" t="s">
        <v>611</v>
      </c>
      <c r="B247" t="s">
        <v>612</v>
      </c>
      <c r="C247" t="s">
        <v>32</v>
      </c>
      <c r="D247" s="11" t="s">
        <v>33</v>
      </c>
      <c r="E247" t="s">
        <v>34</v>
      </c>
      <c r="F247" t="s">
        <v>51</v>
      </c>
      <c r="G247" t="s">
        <v>52</v>
      </c>
      <c r="J247" s="12">
        <v>43839</v>
      </c>
      <c r="K247" s="13">
        <v>0.44548611111111108</v>
      </c>
      <c r="L247" s="14">
        <v>43839</v>
      </c>
      <c r="M247" s="15">
        <v>0.44648148148148148</v>
      </c>
      <c r="N247" s="12">
        <v>43840</v>
      </c>
      <c r="O247" s="13">
        <v>0.38506944444444446</v>
      </c>
      <c r="P247" s="16">
        <v>43841.443020833336</v>
      </c>
      <c r="Q247" s="11" t="s">
        <v>37</v>
      </c>
      <c r="R247" s="17" t="s">
        <v>40</v>
      </c>
      <c r="S247" s="11" t="s">
        <v>39</v>
      </c>
      <c r="T247" s="17" t="s">
        <v>40</v>
      </c>
      <c r="U247" s="11" t="s">
        <v>37</v>
      </c>
      <c r="V247" s="17">
        <v>9.2592592409346253E-5</v>
      </c>
      <c r="W247" s="11" t="s">
        <v>37</v>
      </c>
      <c r="Y247" s="17" t="str">
        <f>TablaIncidentes[[#This Row],[Tiempo Total Gestión]]</f>
        <v>00:01</v>
      </c>
      <c r="Z247" s="11">
        <f t="shared" si="21"/>
        <v>0</v>
      </c>
      <c r="AA247" s="11">
        <f t="shared" si="22"/>
        <v>1</v>
      </c>
      <c r="AB247" s="11">
        <f>IF(TablaIncidentes[[#This Row],[Prioridad*]]="Baja",(Z247-24)*60+AA247,IF(TablaIncidentes[[#This Row],[Prioridad*]]="Media",(Z247-4)*60+AA247,IF(TablaIncidentes[[#This Row],[Prioridad*]]="Alta",(Z247-2)*60+AA247)))</f>
        <v>-119</v>
      </c>
      <c r="AD247" s="17" t="str">
        <f>TablaIncidentes[[#This Row],[Tiempo Creación (HH:mm)]]</f>
        <v>00:01</v>
      </c>
      <c r="AE247" s="11">
        <f t="shared" si="23"/>
        <v>0</v>
      </c>
      <c r="AF247" s="11">
        <f t="shared" si="24"/>
        <v>1</v>
      </c>
      <c r="AG247" s="11">
        <f>IF(TablaIncidentes[[#This Row],[Prioridad*]]="Baja",((AE247*60)+AF247)-30,IF(TablaIncidentes[[#This Row],[Prioridad*]]="Media",((AE247*60)+AF247)-15,IF(TablaIncidentes[[#This Row],[Prioridad*]]="Alta",((AE247*60)+AF247)-10)))</f>
        <v>-9</v>
      </c>
      <c r="AI247" s="17">
        <f>TablaIncidentes[[#This Row],[Tiempo Avance Incidente]]</f>
        <v>9.2592592409346253E-5</v>
      </c>
      <c r="AJ247" s="11">
        <f t="shared" si="25"/>
        <v>0</v>
      </c>
      <c r="AK247" s="11">
        <f t="shared" si="26"/>
        <v>0</v>
      </c>
      <c r="AL247">
        <f>IF(TablaIncidentes[[#This Row],[Prioridad*]]="Baja",((AJ247*60)+AK247)-720,IF(TablaIncidentes[[#This Row],[Prioridad*]]="Media",((AJ247*60)+AK247)-120,IF(TablaIncidentes[[#This Row],[Prioridad*]]="Alta",((AJ247*60)+AK247)-60)))</f>
        <v>-60</v>
      </c>
      <c r="AN247" t="str">
        <f t="shared" si="27"/>
        <v>jueves</v>
      </c>
    </row>
    <row r="248" spans="1:40" x14ac:dyDescent="0.25">
      <c r="A248" s="10" t="s">
        <v>613</v>
      </c>
      <c r="B248" t="s">
        <v>614</v>
      </c>
      <c r="C248" t="s">
        <v>32</v>
      </c>
      <c r="D248" s="11" t="s">
        <v>33</v>
      </c>
      <c r="E248" t="s">
        <v>34</v>
      </c>
      <c r="F248" t="s">
        <v>51</v>
      </c>
      <c r="G248" t="s">
        <v>52</v>
      </c>
      <c r="J248" s="12">
        <v>43839</v>
      </c>
      <c r="K248" s="13">
        <v>0.4500231481481482</v>
      </c>
      <c r="L248" s="14">
        <v>43839</v>
      </c>
      <c r="M248" s="15">
        <v>0.4508449074074074</v>
      </c>
      <c r="N248" s="12">
        <v>43840</v>
      </c>
      <c r="O248" s="13">
        <v>0.38097222222222221</v>
      </c>
      <c r="P248" s="16">
        <v>43841.443020833336</v>
      </c>
      <c r="Q248" s="11" t="s">
        <v>37</v>
      </c>
      <c r="R248" s="17" t="s">
        <v>40</v>
      </c>
      <c r="S248" s="11" t="s">
        <v>39</v>
      </c>
      <c r="T248" s="17" t="s">
        <v>40</v>
      </c>
      <c r="U248" s="11" t="s">
        <v>37</v>
      </c>
      <c r="V248" s="17">
        <v>9.8379629343980923E-4</v>
      </c>
      <c r="W248" s="11" t="s">
        <v>37</v>
      </c>
      <c r="Y248" s="17" t="str">
        <f>TablaIncidentes[[#This Row],[Tiempo Total Gestión]]</f>
        <v>00:01</v>
      </c>
      <c r="Z248" s="11">
        <f t="shared" si="21"/>
        <v>0</v>
      </c>
      <c r="AA248" s="11">
        <f t="shared" si="22"/>
        <v>1</v>
      </c>
      <c r="AB248" s="11">
        <f>IF(TablaIncidentes[[#This Row],[Prioridad*]]="Baja",(Z248-24)*60+AA248,IF(TablaIncidentes[[#This Row],[Prioridad*]]="Media",(Z248-4)*60+AA248,IF(TablaIncidentes[[#This Row],[Prioridad*]]="Alta",(Z248-2)*60+AA248)))</f>
        <v>-119</v>
      </c>
      <c r="AD248" s="17" t="str">
        <f>TablaIncidentes[[#This Row],[Tiempo Creación (HH:mm)]]</f>
        <v>00:01</v>
      </c>
      <c r="AE248" s="11">
        <f t="shared" si="23"/>
        <v>0</v>
      </c>
      <c r="AF248" s="11">
        <f t="shared" si="24"/>
        <v>1</v>
      </c>
      <c r="AG248" s="11">
        <f>IF(TablaIncidentes[[#This Row],[Prioridad*]]="Baja",((AE248*60)+AF248)-30,IF(TablaIncidentes[[#This Row],[Prioridad*]]="Media",((AE248*60)+AF248)-15,IF(TablaIncidentes[[#This Row],[Prioridad*]]="Alta",((AE248*60)+AF248)-10)))</f>
        <v>-9</v>
      </c>
      <c r="AI248" s="17">
        <f>TablaIncidentes[[#This Row],[Tiempo Avance Incidente]]</f>
        <v>9.8379629343980923E-4</v>
      </c>
      <c r="AJ248" s="11">
        <f t="shared" si="25"/>
        <v>0</v>
      </c>
      <c r="AK248" s="11">
        <f t="shared" si="26"/>
        <v>1</v>
      </c>
      <c r="AL248">
        <f>IF(TablaIncidentes[[#This Row],[Prioridad*]]="Baja",((AJ248*60)+AK248)-720,IF(TablaIncidentes[[#This Row],[Prioridad*]]="Media",((AJ248*60)+AK248)-120,IF(TablaIncidentes[[#This Row],[Prioridad*]]="Alta",((AJ248*60)+AK248)-60)))</f>
        <v>-59</v>
      </c>
      <c r="AN248" t="str">
        <f t="shared" si="27"/>
        <v>jueves</v>
      </c>
    </row>
    <row r="249" spans="1:40" x14ac:dyDescent="0.25">
      <c r="A249" s="10" t="s">
        <v>615</v>
      </c>
      <c r="B249" t="s">
        <v>616</v>
      </c>
      <c r="C249" t="s">
        <v>32</v>
      </c>
      <c r="D249" s="11" t="s">
        <v>33</v>
      </c>
      <c r="E249" t="s">
        <v>34</v>
      </c>
      <c r="F249" t="s">
        <v>35</v>
      </c>
      <c r="G249" t="s">
        <v>311</v>
      </c>
      <c r="J249" s="12">
        <v>43839</v>
      </c>
      <c r="K249" s="13">
        <v>0.41628472222222218</v>
      </c>
      <c r="L249" s="14">
        <v>43839</v>
      </c>
      <c r="M249" s="15">
        <v>0.42281250000000004</v>
      </c>
      <c r="N249" s="12">
        <v>43840</v>
      </c>
      <c r="O249" s="13">
        <v>0.68365740740740744</v>
      </c>
      <c r="P249" s="16">
        <v>43841.762037037035</v>
      </c>
      <c r="Q249" s="11" t="s">
        <v>37</v>
      </c>
      <c r="R249" s="17" t="s">
        <v>617</v>
      </c>
      <c r="S249" s="11" t="s">
        <v>59</v>
      </c>
      <c r="T249" s="17" t="s">
        <v>66</v>
      </c>
      <c r="U249" s="11" t="s">
        <v>37</v>
      </c>
      <c r="V249" s="17">
        <v>1.4467592554865405E-3</v>
      </c>
      <c r="W249" s="11" t="s">
        <v>37</v>
      </c>
      <c r="Y249" s="17" t="str">
        <f>TablaIncidentes[[#This Row],[Tiempo Total Gestión]]</f>
        <v>00:31</v>
      </c>
      <c r="Z249" s="11">
        <f t="shared" si="21"/>
        <v>0</v>
      </c>
      <c r="AA249" s="11">
        <f t="shared" si="22"/>
        <v>31</v>
      </c>
      <c r="AB249" s="11">
        <f>IF(TablaIncidentes[[#This Row],[Prioridad*]]="Baja",(Z249-24)*60+AA249,IF(TablaIncidentes[[#This Row],[Prioridad*]]="Media",(Z249-4)*60+AA249,IF(TablaIncidentes[[#This Row],[Prioridad*]]="Alta",(Z249-2)*60+AA249)))</f>
        <v>-89</v>
      </c>
      <c r="AD249" s="17" t="str">
        <f>TablaIncidentes[[#This Row],[Tiempo Creación (HH:mm)]]</f>
        <v>00:09</v>
      </c>
      <c r="AE249" s="11">
        <f t="shared" si="23"/>
        <v>0</v>
      </c>
      <c r="AF249" s="11">
        <f t="shared" si="24"/>
        <v>9</v>
      </c>
      <c r="AG249" s="11">
        <f>IF(TablaIncidentes[[#This Row],[Prioridad*]]="Baja",((AE249*60)+AF249)-30,IF(TablaIncidentes[[#This Row],[Prioridad*]]="Media",((AE249*60)+AF249)-15,IF(TablaIncidentes[[#This Row],[Prioridad*]]="Alta",((AE249*60)+AF249)-10)))</f>
        <v>-1</v>
      </c>
      <c r="AI249" s="17">
        <f>TablaIncidentes[[#This Row],[Tiempo Avance Incidente]]</f>
        <v>1.4467592554865405E-3</v>
      </c>
      <c r="AJ249" s="11">
        <f t="shared" si="25"/>
        <v>0</v>
      </c>
      <c r="AK249" s="11">
        <f t="shared" si="26"/>
        <v>2</v>
      </c>
      <c r="AL249">
        <f>IF(TablaIncidentes[[#This Row],[Prioridad*]]="Baja",((AJ249*60)+AK249)-720,IF(TablaIncidentes[[#This Row],[Prioridad*]]="Media",((AJ249*60)+AK249)-120,IF(TablaIncidentes[[#This Row],[Prioridad*]]="Alta",((AJ249*60)+AK249)-60)))</f>
        <v>-58</v>
      </c>
      <c r="AN249" t="str">
        <f t="shared" si="27"/>
        <v>jueves</v>
      </c>
    </row>
    <row r="250" spans="1:40" x14ac:dyDescent="0.25">
      <c r="A250" s="10" t="s">
        <v>618</v>
      </c>
      <c r="B250" t="s">
        <v>619</v>
      </c>
      <c r="C250" t="s">
        <v>32</v>
      </c>
      <c r="D250" s="11" t="s">
        <v>33</v>
      </c>
      <c r="E250" t="s">
        <v>34</v>
      </c>
      <c r="F250" t="s">
        <v>51</v>
      </c>
      <c r="G250" t="s">
        <v>75</v>
      </c>
      <c r="J250" s="12">
        <v>43839</v>
      </c>
      <c r="K250" s="13">
        <v>0.41866898148148146</v>
      </c>
      <c r="L250" s="14">
        <v>43839</v>
      </c>
      <c r="M250" s="15">
        <v>0.41940972222222223</v>
      </c>
      <c r="N250" s="12">
        <v>43839</v>
      </c>
      <c r="O250" s="13">
        <v>0.58783564814814815</v>
      </c>
      <c r="P250" s="16">
        <v>43840.608368055553</v>
      </c>
      <c r="Q250" s="11" t="s">
        <v>37</v>
      </c>
      <c r="R250" s="17" t="s">
        <v>40</v>
      </c>
      <c r="S250" s="11" t="s">
        <v>39</v>
      </c>
      <c r="T250" s="17" t="s">
        <v>40</v>
      </c>
      <c r="U250" s="11" t="s">
        <v>37</v>
      </c>
      <c r="V250" s="17">
        <v>8.217592621804215E-4</v>
      </c>
      <c r="W250" s="11" t="s">
        <v>37</v>
      </c>
      <c r="Y250" s="17" t="str">
        <f>TablaIncidentes[[#This Row],[Tiempo Total Gestión]]</f>
        <v>00:01</v>
      </c>
      <c r="Z250" s="11">
        <f t="shared" si="21"/>
        <v>0</v>
      </c>
      <c r="AA250" s="11">
        <f t="shared" si="22"/>
        <v>1</v>
      </c>
      <c r="AB250" s="11">
        <f>IF(TablaIncidentes[[#This Row],[Prioridad*]]="Baja",(Z250-24)*60+AA250,IF(TablaIncidentes[[#This Row],[Prioridad*]]="Media",(Z250-4)*60+AA250,IF(TablaIncidentes[[#This Row],[Prioridad*]]="Alta",(Z250-2)*60+AA250)))</f>
        <v>-119</v>
      </c>
      <c r="AD250" s="17" t="str">
        <f>TablaIncidentes[[#This Row],[Tiempo Creación (HH:mm)]]</f>
        <v>00:01</v>
      </c>
      <c r="AE250" s="11">
        <f t="shared" si="23"/>
        <v>0</v>
      </c>
      <c r="AF250" s="11">
        <f t="shared" si="24"/>
        <v>1</v>
      </c>
      <c r="AG250" s="11">
        <f>IF(TablaIncidentes[[#This Row],[Prioridad*]]="Baja",((AE250*60)+AF250)-30,IF(TablaIncidentes[[#This Row],[Prioridad*]]="Media",((AE250*60)+AF250)-15,IF(TablaIncidentes[[#This Row],[Prioridad*]]="Alta",((AE250*60)+AF250)-10)))</f>
        <v>-9</v>
      </c>
      <c r="AI250" s="17">
        <f>TablaIncidentes[[#This Row],[Tiempo Avance Incidente]]</f>
        <v>8.217592621804215E-4</v>
      </c>
      <c r="AJ250" s="11">
        <f t="shared" si="25"/>
        <v>0</v>
      </c>
      <c r="AK250" s="11">
        <f t="shared" si="26"/>
        <v>1</v>
      </c>
      <c r="AL250">
        <f>IF(TablaIncidentes[[#This Row],[Prioridad*]]="Baja",((AJ250*60)+AK250)-720,IF(TablaIncidentes[[#This Row],[Prioridad*]]="Media",((AJ250*60)+AK250)-120,IF(TablaIncidentes[[#This Row],[Prioridad*]]="Alta",((AJ250*60)+AK250)-60)))</f>
        <v>-59</v>
      </c>
      <c r="AN250" t="str">
        <f t="shared" si="27"/>
        <v>jueves</v>
      </c>
    </row>
    <row r="251" spans="1:40" x14ac:dyDescent="0.25">
      <c r="A251" s="10" t="s">
        <v>620</v>
      </c>
      <c r="B251" t="s">
        <v>621</v>
      </c>
      <c r="C251" t="s">
        <v>32</v>
      </c>
      <c r="D251" s="11" t="s">
        <v>33</v>
      </c>
      <c r="E251" t="s">
        <v>34</v>
      </c>
      <c r="F251" t="s">
        <v>51</v>
      </c>
      <c r="G251" t="s">
        <v>75</v>
      </c>
      <c r="J251" s="12">
        <v>43839</v>
      </c>
      <c r="K251" s="13">
        <v>0.45348379629629632</v>
      </c>
      <c r="L251" s="14">
        <v>43839</v>
      </c>
      <c r="M251" s="15">
        <v>0.45451388888888888</v>
      </c>
      <c r="N251" s="12">
        <v>43839</v>
      </c>
      <c r="O251" s="13">
        <v>0.46687499999999998</v>
      </c>
      <c r="P251" s="16">
        <v>43840.505949074075</v>
      </c>
      <c r="Q251" s="11" t="s">
        <v>37</v>
      </c>
      <c r="R251" s="17" t="s">
        <v>40</v>
      </c>
      <c r="S251" s="11" t="s">
        <v>39</v>
      </c>
      <c r="T251" s="17" t="s">
        <v>40</v>
      </c>
      <c r="U251" s="11" t="s">
        <v>37</v>
      </c>
      <c r="V251" s="17">
        <v>6.9444446125999093E-5</v>
      </c>
      <c r="W251" s="11" t="s">
        <v>37</v>
      </c>
      <c r="Y251" s="17" t="str">
        <f>TablaIncidentes[[#This Row],[Tiempo Total Gestión]]</f>
        <v>00:01</v>
      </c>
      <c r="Z251" s="11">
        <f t="shared" si="21"/>
        <v>0</v>
      </c>
      <c r="AA251" s="11">
        <f t="shared" si="22"/>
        <v>1</v>
      </c>
      <c r="AB251" s="11">
        <f>IF(TablaIncidentes[[#This Row],[Prioridad*]]="Baja",(Z251-24)*60+AA251,IF(TablaIncidentes[[#This Row],[Prioridad*]]="Media",(Z251-4)*60+AA251,IF(TablaIncidentes[[#This Row],[Prioridad*]]="Alta",(Z251-2)*60+AA251)))</f>
        <v>-119</v>
      </c>
      <c r="AD251" s="17" t="str">
        <f>TablaIncidentes[[#This Row],[Tiempo Creación (HH:mm)]]</f>
        <v>00:01</v>
      </c>
      <c r="AE251" s="11">
        <f t="shared" si="23"/>
        <v>0</v>
      </c>
      <c r="AF251" s="11">
        <f t="shared" si="24"/>
        <v>1</v>
      </c>
      <c r="AG251" s="11">
        <f>IF(TablaIncidentes[[#This Row],[Prioridad*]]="Baja",((AE251*60)+AF251)-30,IF(TablaIncidentes[[#This Row],[Prioridad*]]="Media",((AE251*60)+AF251)-15,IF(TablaIncidentes[[#This Row],[Prioridad*]]="Alta",((AE251*60)+AF251)-10)))</f>
        <v>-9</v>
      </c>
      <c r="AI251" s="17">
        <f>TablaIncidentes[[#This Row],[Tiempo Avance Incidente]]</f>
        <v>6.9444446125999093E-5</v>
      </c>
      <c r="AJ251" s="11">
        <f t="shared" si="25"/>
        <v>0</v>
      </c>
      <c r="AK251" s="11">
        <f t="shared" si="26"/>
        <v>0</v>
      </c>
      <c r="AL251">
        <f>IF(TablaIncidentes[[#This Row],[Prioridad*]]="Baja",((AJ251*60)+AK251)-720,IF(TablaIncidentes[[#This Row],[Prioridad*]]="Media",((AJ251*60)+AK251)-120,IF(TablaIncidentes[[#This Row],[Prioridad*]]="Alta",((AJ251*60)+AK251)-60)))</f>
        <v>-60</v>
      </c>
      <c r="AN251" t="str">
        <f t="shared" si="27"/>
        <v>jueves</v>
      </c>
    </row>
    <row r="252" spans="1:40" x14ac:dyDescent="0.25">
      <c r="A252" s="10" t="s">
        <v>622</v>
      </c>
      <c r="B252" t="s">
        <v>623</v>
      </c>
      <c r="C252" t="s">
        <v>32</v>
      </c>
      <c r="D252" s="11" t="s">
        <v>33</v>
      </c>
      <c r="E252" t="s">
        <v>34</v>
      </c>
      <c r="F252" t="s">
        <v>51</v>
      </c>
      <c r="G252" t="s">
        <v>75</v>
      </c>
      <c r="J252" s="12">
        <v>43839</v>
      </c>
      <c r="K252" s="13">
        <v>0.481875</v>
      </c>
      <c r="L252" s="14">
        <v>43839</v>
      </c>
      <c r="M252" s="15">
        <v>0.48266203703703708</v>
      </c>
      <c r="N252" s="12">
        <v>43840</v>
      </c>
      <c r="O252" s="13">
        <v>0.35091435185185182</v>
      </c>
      <c r="P252" s="16">
        <v>43841.443020833336</v>
      </c>
      <c r="Q252" s="11" t="s">
        <v>37</v>
      </c>
      <c r="R252" s="17" t="s">
        <v>40</v>
      </c>
      <c r="S252" s="11" t="s">
        <v>39</v>
      </c>
      <c r="T252" s="17" t="s">
        <v>40</v>
      </c>
      <c r="U252" s="11" t="s">
        <v>37</v>
      </c>
      <c r="V252" s="17">
        <v>8.6805555474711582E-4</v>
      </c>
      <c r="W252" s="11" t="s">
        <v>37</v>
      </c>
      <c r="Y252" s="17" t="str">
        <f>TablaIncidentes[[#This Row],[Tiempo Total Gestión]]</f>
        <v>00:01</v>
      </c>
      <c r="Z252" s="11">
        <f t="shared" si="21"/>
        <v>0</v>
      </c>
      <c r="AA252" s="11">
        <f t="shared" si="22"/>
        <v>1</v>
      </c>
      <c r="AB252" s="11">
        <f>IF(TablaIncidentes[[#This Row],[Prioridad*]]="Baja",(Z252-24)*60+AA252,IF(TablaIncidentes[[#This Row],[Prioridad*]]="Media",(Z252-4)*60+AA252,IF(TablaIncidentes[[#This Row],[Prioridad*]]="Alta",(Z252-2)*60+AA252)))</f>
        <v>-119</v>
      </c>
      <c r="AD252" s="17" t="str">
        <f>TablaIncidentes[[#This Row],[Tiempo Creación (HH:mm)]]</f>
        <v>00:01</v>
      </c>
      <c r="AE252" s="11">
        <f t="shared" si="23"/>
        <v>0</v>
      </c>
      <c r="AF252" s="11">
        <f t="shared" si="24"/>
        <v>1</v>
      </c>
      <c r="AG252" s="11">
        <f>IF(TablaIncidentes[[#This Row],[Prioridad*]]="Baja",((AE252*60)+AF252)-30,IF(TablaIncidentes[[#This Row],[Prioridad*]]="Media",((AE252*60)+AF252)-15,IF(TablaIncidentes[[#This Row],[Prioridad*]]="Alta",((AE252*60)+AF252)-10)))</f>
        <v>-9</v>
      </c>
      <c r="AI252" s="17">
        <f>TablaIncidentes[[#This Row],[Tiempo Avance Incidente]]</f>
        <v>8.6805555474711582E-4</v>
      </c>
      <c r="AJ252" s="11">
        <f t="shared" si="25"/>
        <v>0</v>
      </c>
      <c r="AK252" s="11">
        <f t="shared" si="26"/>
        <v>1</v>
      </c>
      <c r="AL252">
        <f>IF(TablaIncidentes[[#This Row],[Prioridad*]]="Baja",((AJ252*60)+AK252)-720,IF(TablaIncidentes[[#This Row],[Prioridad*]]="Media",((AJ252*60)+AK252)-120,IF(TablaIncidentes[[#This Row],[Prioridad*]]="Alta",((AJ252*60)+AK252)-60)))</f>
        <v>-59</v>
      </c>
      <c r="AN252" t="str">
        <f t="shared" si="27"/>
        <v>jueves</v>
      </c>
    </row>
    <row r="253" spans="1:40" x14ac:dyDescent="0.25">
      <c r="A253" s="10" t="s">
        <v>624</v>
      </c>
      <c r="B253" t="s">
        <v>609</v>
      </c>
      <c r="C253" t="s">
        <v>123</v>
      </c>
      <c r="D253" s="11" t="s">
        <v>33</v>
      </c>
      <c r="E253" t="s">
        <v>34</v>
      </c>
      <c r="F253" t="s">
        <v>111</v>
      </c>
      <c r="G253" t="s">
        <v>279</v>
      </c>
      <c r="J253" s="12">
        <v>43839</v>
      </c>
      <c r="K253" s="13">
        <v>0.50859953703703698</v>
      </c>
      <c r="L253" s="14">
        <v>43839</v>
      </c>
      <c r="M253" s="15">
        <v>0.5090972222222222</v>
      </c>
      <c r="N253" s="12">
        <v>43839</v>
      </c>
      <c r="O253" s="13">
        <v>0.50952546296296297</v>
      </c>
      <c r="P253" s="16">
        <v>43840.608368055553</v>
      </c>
      <c r="Q253" s="11" t="s">
        <v>37</v>
      </c>
      <c r="R253" s="17" t="s">
        <v>40</v>
      </c>
      <c r="S253" s="11" t="s">
        <v>59</v>
      </c>
      <c r="T253" s="17" t="s">
        <v>133</v>
      </c>
      <c r="U253" s="11" t="s">
        <v>37</v>
      </c>
      <c r="V253" s="17">
        <v>7.5231481605442241E-4</v>
      </c>
      <c r="W253" s="11" t="s">
        <v>37</v>
      </c>
      <c r="Y253" s="17" t="str">
        <f>TablaIncidentes[[#This Row],[Tiempo Total Gestión]]</f>
        <v>00:01</v>
      </c>
      <c r="Z253" s="11">
        <f t="shared" si="21"/>
        <v>0</v>
      </c>
      <c r="AA253" s="11">
        <f t="shared" si="22"/>
        <v>1</v>
      </c>
      <c r="AB253" s="11">
        <f>IF(TablaIncidentes[[#This Row],[Prioridad*]]="Baja",(Z253-24)*60+AA253,IF(TablaIncidentes[[#This Row],[Prioridad*]]="Media",(Z253-4)*60+AA253,IF(TablaIncidentes[[#This Row],[Prioridad*]]="Alta",(Z253-2)*60+AA253)))</f>
        <v>-119</v>
      </c>
      <c r="AD253" s="17" t="str">
        <f>TablaIncidentes[[#This Row],[Tiempo Creación (HH:mm)]]</f>
        <v>00:00</v>
      </c>
      <c r="AE253" s="11">
        <f t="shared" si="23"/>
        <v>0</v>
      </c>
      <c r="AF253" s="11">
        <f t="shared" si="24"/>
        <v>0</v>
      </c>
      <c r="AG253" s="11">
        <f>IF(TablaIncidentes[[#This Row],[Prioridad*]]="Baja",((AE253*60)+AF253)-30,IF(TablaIncidentes[[#This Row],[Prioridad*]]="Media",((AE253*60)+AF253)-15,IF(TablaIncidentes[[#This Row],[Prioridad*]]="Alta",((AE253*60)+AF253)-10)))</f>
        <v>-10</v>
      </c>
      <c r="AI253" s="17">
        <f>TablaIncidentes[[#This Row],[Tiempo Avance Incidente]]</f>
        <v>7.5231481605442241E-4</v>
      </c>
      <c r="AJ253" s="11">
        <f t="shared" si="25"/>
        <v>0</v>
      </c>
      <c r="AK253" s="11">
        <f t="shared" si="26"/>
        <v>1</v>
      </c>
      <c r="AL253">
        <f>IF(TablaIncidentes[[#This Row],[Prioridad*]]="Baja",((AJ253*60)+AK253)-720,IF(TablaIncidentes[[#This Row],[Prioridad*]]="Media",((AJ253*60)+AK253)-120,IF(TablaIncidentes[[#This Row],[Prioridad*]]="Alta",((AJ253*60)+AK253)-60)))</f>
        <v>-59</v>
      </c>
      <c r="AN253" t="str">
        <f t="shared" si="27"/>
        <v>jueves</v>
      </c>
    </row>
    <row r="254" spans="1:40" x14ac:dyDescent="0.25">
      <c r="A254" s="10" t="s">
        <v>625</v>
      </c>
      <c r="B254" t="s">
        <v>609</v>
      </c>
      <c r="C254" t="s">
        <v>123</v>
      </c>
      <c r="D254" s="11" t="s">
        <v>33</v>
      </c>
      <c r="E254" t="s">
        <v>34</v>
      </c>
      <c r="F254" t="s">
        <v>111</v>
      </c>
      <c r="G254" t="s">
        <v>279</v>
      </c>
      <c r="J254" s="12">
        <v>43839</v>
      </c>
      <c r="K254" s="13">
        <v>0.51844907407407403</v>
      </c>
      <c r="L254" s="14">
        <v>43839</v>
      </c>
      <c r="M254" s="15">
        <v>0.51888888888888884</v>
      </c>
      <c r="N254" s="12">
        <v>43839</v>
      </c>
      <c r="O254" s="13">
        <v>0.51908564814814817</v>
      </c>
      <c r="P254" s="16">
        <v>43840.608368055553</v>
      </c>
      <c r="Q254" s="11" t="s">
        <v>37</v>
      </c>
      <c r="R254" s="17" t="s">
        <v>133</v>
      </c>
      <c r="S254" s="11" t="s">
        <v>59</v>
      </c>
      <c r="T254" s="17" t="s">
        <v>133</v>
      </c>
      <c r="U254" s="11" t="s">
        <v>37</v>
      </c>
      <c r="V254" s="17">
        <v>4.2824074625968933E-4</v>
      </c>
      <c r="W254" s="11" t="s">
        <v>37</v>
      </c>
      <c r="Y254" s="17" t="str">
        <f>TablaIncidentes[[#This Row],[Tiempo Total Gestión]]</f>
        <v>00:00</v>
      </c>
      <c r="Z254" s="11">
        <f t="shared" si="21"/>
        <v>0</v>
      </c>
      <c r="AA254" s="11">
        <f t="shared" si="22"/>
        <v>0</v>
      </c>
      <c r="AB254" s="11">
        <f>IF(TablaIncidentes[[#This Row],[Prioridad*]]="Baja",(Z254-24)*60+AA254,IF(TablaIncidentes[[#This Row],[Prioridad*]]="Media",(Z254-4)*60+AA254,IF(TablaIncidentes[[#This Row],[Prioridad*]]="Alta",(Z254-2)*60+AA254)))</f>
        <v>-120</v>
      </c>
      <c r="AD254" s="17" t="str">
        <f>TablaIncidentes[[#This Row],[Tiempo Creación (HH:mm)]]</f>
        <v>00:00</v>
      </c>
      <c r="AE254" s="11">
        <f t="shared" si="23"/>
        <v>0</v>
      </c>
      <c r="AF254" s="11">
        <f t="shared" si="24"/>
        <v>0</v>
      </c>
      <c r="AG254" s="11">
        <f>IF(TablaIncidentes[[#This Row],[Prioridad*]]="Baja",((AE254*60)+AF254)-30,IF(TablaIncidentes[[#This Row],[Prioridad*]]="Media",((AE254*60)+AF254)-15,IF(TablaIncidentes[[#This Row],[Prioridad*]]="Alta",((AE254*60)+AF254)-10)))</f>
        <v>-10</v>
      </c>
      <c r="AI254" s="17">
        <f>TablaIncidentes[[#This Row],[Tiempo Avance Incidente]]</f>
        <v>4.2824074625968933E-4</v>
      </c>
      <c r="AJ254" s="11">
        <f t="shared" si="25"/>
        <v>0</v>
      </c>
      <c r="AK254" s="11">
        <f t="shared" si="26"/>
        <v>0</v>
      </c>
      <c r="AL254">
        <f>IF(TablaIncidentes[[#This Row],[Prioridad*]]="Baja",((AJ254*60)+AK254)-720,IF(TablaIncidentes[[#This Row],[Prioridad*]]="Media",((AJ254*60)+AK254)-120,IF(TablaIncidentes[[#This Row],[Prioridad*]]="Alta",((AJ254*60)+AK254)-60)))</f>
        <v>-60</v>
      </c>
      <c r="AN254" t="str">
        <f t="shared" si="27"/>
        <v>jueves</v>
      </c>
    </row>
    <row r="255" spans="1:40" x14ac:dyDescent="0.25">
      <c r="A255" s="10" t="s">
        <v>626</v>
      </c>
      <c r="B255" t="s">
        <v>572</v>
      </c>
      <c r="C255" t="s">
        <v>161</v>
      </c>
      <c r="D255" s="11" t="s">
        <v>110</v>
      </c>
      <c r="E255" t="s">
        <v>34</v>
      </c>
      <c r="F255" t="s">
        <v>124</v>
      </c>
      <c r="G255" t="s">
        <v>112</v>
      </c>
      <c r="J255" s="12">
        <v>43839</v>
      </c>
      <c r="K255" s="13">
        <v>0.42854166666666665</v>
      </c>
      <c r="L255" s="14">
        <v>43839</v>
      </c>
      <c r="M255" s="15">
        <v>0.42964120370370368</v>
      </c>
      <c r="N255" s="12">
        <v>43839</v>
      </c>
      <c r="O255" s="13">
        <v>0.48681712962962959</v>
      </c>
      <c r="P255" s="16">
        <v>43840.505949074075</v>
      </c>
      <c r="Q255" s="11" t="s">
        <v>37</v>
      </c>
      <c r="R255" s="17" t="s">
        <v>627</v>
      </c>
      <c r="S255" s="11" t="s">
        <v>59</v>
      </c>
      <c r="T255" s="17" t="s">
        <v>40</v>
      </c>
      <c r="U255" s="11" t="s">
        <v>37</v>
      </c>
      <c r="V255" s="17">
        <v>1.0763888858491555E-3</v>
      </c>
      <c r="W255" s="11" t="s">
        <v>37</v>
      </c>
      <c r="Y255" s="17" t="str">
        <f>TablaIncidentes[[#This Row],[Tiempo Total Gestión]]</f>
        <v>01:23</v>
      </c>
      <c r="Z255" s="11">
        <f t="shared" si="21"/>
        <v>1</v>
      </c>
      <c r="AA255" s="11">
        <f t="shared" si="22"/>
        <v>23</v>
      </c>
      <c r="AB255" s="11">
        <f>IF(TablaIncidentes[[#This Row],[Prioridad*]]="Baja",(Z255-24)*60+AA255,IF(TablaIncidentes[[#This Row],[Prioridad*]]="Media",(Z255-4)*60+AA255,IF(TablaIncidentes[[#This Row],[Prioridad*]]="Alta",(Z255-2)*60+AA255)))</f>
        <v>-157</v>
      </c>
      <c r="AD255" s="17" t="str">
        <f>TablaIncidentes[[#This Row],[Tiempo Creación (HH:mm)]]</f>
        <v>00:01</v>
      </c>
      <c r="AE255" s="11">
        <f t="shared" si="23"/>
        <v>0</v>
      </c>
      <c r="AF255" s="11">
        <f t="shared" si="24"/>
        <v>1</v>
      </c>
      <c r="AG255" s="11">
        <f>IF(TablaIncidentes[[#This Row],[Prioridad*]]="Baja",((AE255*60)+AF255)-30,IF(TablaIncidentes[[#This Row],[Prioridad*]]="Media",((AE255*60)+AF255)-15,IF(TablaIncidentes[[#This Row],[Prioridad*]]="Alta",((AE255*60)+AF255)-10)))</f>
        <v>-14</v>
      </c>
      <c r="AI255" s="17">
        <f>TablaIncidentes[[#This Row],[Tiempo Avance Incidente]]</f>
        <v>1.0763888858491555E-3</v>
      </c>
      <c r="AJ255" s="11">
        <f t="shared" si="25"/>
        <v>0</v>
      </c>
      <c r="AK255" s="11">
        <f t="shared" si="26"/>
        <v>1</v>
      </c>
      <c r="AL255">
        <f>IF(TablaIncidentes[[#This Row],[Prioridad*]]="Baja",((AJ255*60)+AK255)-720,IF(TablaIncidentes[[#This Row],[Prioridad*]]="Media",((AJ255*60)+AK255)-120,IF(TablaIncidentes[[#This Row],[Prioridad*]]="Alta",((AJ255*60)+AK255)-60)))</f>
        <v>-119</v>
      </c>
      <c r="AN255" t="str">
        <f t="shared" si="27"/>
        <v>jueves</v>
      </c>
    </row>
    <row r="256" spans="1:40" x14ac:dyDescent="0.25">
      <c r="A256" s="10" t="s">
        <v>628</v>
      </c>
      <c r="B256" t="s">
        <v>572</v>
      </c>
      <c r="C256" t="s">
        <v>161</v>
      </c>
      <c r="D256" s="11" t="s">
        <v>110</v>
      </c>
      <c r="E256" t="s">
        <v>34</v>
      </c>
      <c r="F256" t="s">
        <v>124</v>
      </c>
      <c r="G256" t="s">
        <v>104</v>
      </c>
      <c r="J256" s="12">
        <v>43839</v>
      </c>
      <c r="K256" s="13">
        <v>0.43005787037037035</v>
      </c>
      <c r="L256" s="14">
        <v>43839</v>
      </c>
      <c r="M256" s="15">
        <v>0.43061342592592594</v>
      </c>
      <c r="N256" s="12">
        <v>43839</v>
      </c>
      <c r="O256" s="13">
        <v>0.50925925925925919</v>
      </c>
      <c r="P256" s="16">
        <v>43840.608368055553</v>
      </c>
      <c r="Q256" s="11" t="s">
        <v>37</v>
      </c>
      <c r="R256" s="17" t="s">
        <v>199</v>
      </c>
      <c r="S256" s="11" t="s">
        <v>59</v>
      </c>
      <c r="T256" s="17" t="s">
        <v>133</v>
      </c>
      <c r="U256" s="11" t="s">
        <v>37</v>
      </c>
      <c r="V256" s="17">
        <v>6.944444467080757E-4</v>
      </c>
      <c r="W256" s="11" t="s">
        <v>37</v>
      </c>
      <c r="Y256" s="17" t="str">
        <f>TablaIncidentes[[#This Row],[Tiempo Total Gestión]]</f>
        <v>01:54</v>
      </c>
      <c r="Z256" s="11">
        <f t="shared" si="21"/>
        <v>1</v>
      </c>
      <c r="AA256" s="11">
        <f t="shared" si="22"/>
        <v>54</v>
      </c>
      <c r="AB256" s="11">
        <f>IF(TablaIncidentes[[#This Row],[Prioridad*]]="Baja",(Z256-24)*60+AA256,IF(TablaIncidentes[[#This Row],[Prioridad*]]="Media",(Z256-4)*60+AA256,IF(TablaIncidentes[[#This Row],[Prioridad*]]="Alta",(Z256-2)*60+AA256)))</f>
        <v>-126</v>
      </c>
      <c r="AD256" s="17" t="str">
        <f>TablaIncidentes[[#This Row],[Tiempo Creación (HH:mm)]]</f>
        <v>00:00</v>
      </c>
      <c r="AE256" s="11">
        <f t="shared" si="23"/>
        <v>0</v>
      </c>
      <c r="AF256" s="11">
        <f t="shared" si="24"/>
        <v>0</v>
      </c>
      <c r="AG256" s="11">
        <f>IF(TablaIncidentes[[#This Row],[Prioridad*]]="Baja",((AE256*60)+AF256)-30,IF(TablaIncidentes[[#This Row],[Prioridad*]]="Media",((AE256*60)+AF256)-15,IF(TablaIncidentes[[#This Row],[Prioridad*]]="Alta",((AE256*60)+AF256)-10)))</f>
        <v>-15</v>
      </c>
      <c r="AI256" s="17">
        <f>TablaIncidentes[[#This Row],[Tiempo Avance Incidente]]</f>
        <v>6.944444467080757E-4</v>
      </c>
      <c r="AJ256" s="11">
        <f t="shared" si="25"/>
        <v>0</v>
      </c>
      <c r="AK256" s="11">
        <f t="shared" si="26"/>
        <v>1</v>
      </c>
      <c r="AL256">
        <f>IF(TablaIncidentes[[#This Row],[Prioridad*]]="Baja",((AJ256*60)+AK256)-720,IF(TablaIncidentes[[#This Row],[Prioridad*]]="Media",((AJ256*60)+AK256)-120,IF(TablaIncidentes[[#This Row],[Prioridad*]]="Alta",((AJ256*60)+AK256)-60)))</f>
        <v>-119</v>
      </c>
      <c r="AN256" t="str">
        <f t="shared" si="27"/>
        <v>jueves</v>
      </c>
    </row>
    <row r="257" spans="1:40" x14ac:dyDescent="0.25">
      <c r="A257" s="10" t="s">
        <v>629</v>
      </c>
      <c r="B257" t="s">
        <v>630</v>
      </c>
      <c r="C257" t="s">
        <v>32</v>
      </c>
      <c r="D257" s="11" t="s">
        <v>33</v>
      </c>
      <c r="E257" t="s">
        <v>34</v>
      </c>
      <c r="F257" t="s">
        <v>51</v>
      </c>
      <c r="G257" t="s">
        <v>361</v>
      </c>
      <c r="J257" s="12">
        <v>43839</v>
      </c>
      <c r="K257" s="13">
        <v>0.44141203703703707</v>
      </c>
      <c r="L257" s="14">
        <v>43839</v>
      </c>
      <c r="M257" s="15">
        <v>0.44230324074074073</v>
      </c>
      <c r="N257" s="12">
        <v>43839</v>
      </c>
      <c r="O257" s="13">
        <v>0.5991319444444444</v>
      </c>
      <c r="P257" s="16">
        <v>43840.608368055553</v>
      </c>
      <c r="Q257" s="11" t="s">
        <v>37</v>
      </c>
      <c r="R257" s="17" t="s">
        <v>40</v>
      </c>
      <c r="S257" s="11" t="s">
        <v>39</v>
      </c>
      <c r="T257" s="17" t="s">
        <v>40</v>
      </c>
      <c r="U257" s="11" t="s">
        <v>37</v>
      </c>
      <c r="V257" s="17">
        <v>9.9537037021946162E-4</v>
      </c>
      <c r="W257" s="11" t="s">
        <v>37</v>
      </c>
      <c r="Y257" s="17" t="str">
        <f>TablaIncidentes[[#This Row],[Tiempo Total Gestión]]</f>
        <v>00:01</v>
      </c>
      <c r="Z257" s="11">
        <f t="shared" si="21"/>
        <v>0</v>
      </c>
      <c r="AA257" s="11">
        <f t="shared" si="22"/>
        <v>1</v>
      </c>
      <c r="AB257" s="11">
        <f>IF(TablaIncidentes[[#This Row],[Prioridad*]]="Baja",(Z257-24)*60+AA257,IF(TablaIncidentes[[#This Row],[Prioridad*]]="Media",(Z257-4)*60+AA257,IF(TablaIncidentes[[#This Row],[Prioridad*]]="Alta",(Z257-2)*60+AA257)))</f>
        <v>-119</v>
      </c>
      <c r="AD257" s="17" t="str">
        <f>TablaIncidentes[[#This Row],[Tiempo Creación (HH:mm)]]</f>
        <v>00:01</v>
      </c>
      <c r="AE257" s="11">
        <f t="shared" si="23"/>
        <v>0</v>
      </c>
      <c r="AF257" s="11">
        <f t="shared" si="24"/>
        <v>1</v>
      </c>
      <c r="AG257" s="11">
        <f>IF(TablaIncidentes[[#This Row],[Prioridad*]]="Baja",((AE257*60)+AF257)-30,IF(TablaIncidentes[[#This Row],[Prioridad*]]="Media",((AE257*60)+AF257)-15,IF(TablaIncidentes[[#This Row],[Prioridad*]]="Alta",((AE257*60)+AF257)-10)))</f>
        <v>-9</v>
      </c>
      <c r="AI257" s="17">
        <f>TablaIncidentes[[#This Row],[Tiempo Avance Incidente]]</f>
        <v>9.9537037021946162E-4</v>
      </c>
      <c r="AJ257" s="11">
        <f t="shared" si="25"/>
        <v>0</v>
      </c>
      <c r="AK257" s="11">
        <f t="shared" si="26"/>
        <v>1</v>
      </c>
      <c r="AL257">
        <f>IF(TablaIncidentes[[#This Row],[Prioridad*]]="Baja",((AJ257*60)+AK257)-720,IF(TablaIncidentes[[#This Row],[Prioridad*]]="Media",((AJ257*60)+AK257)-120,IF(TablaIncidentes[[#This Row],[Prioridad*]]="Alta",((AJ257*60)+AK257)-60)))</f>
        <v>-59</v>
      </c>
      <c r="AN257" t="str">
        <f t="shared" si="27"/>
        <v>jueves</v>
      </c>
    </row>
    <row r="258" spans="1:40" x14ac:dyDescent="0.25">
      <c r="A258" s="10" t="s">
        <v>631</v>
      </c>
      <c r="B258" t="s">
        <v>572</v>
      </c>
      <c r="C258" t="s">
        <v>161</v>
      </c>
      <c r="D258" s="11" t="s">
        <v>110</v>
      </c>
      <c r="E258" t="s">
        <v>34</v>
      </c>
      <c r="F258" t="s">
        <v>124</v>
      </c>
      <c r="G258" t="s">
        <v>112</v>
      </c>
      <c r="J258" s="12">
        <v>43839</v>
      </c>
      <c r="K258" s="13">
        <v>0.46280092592592598</v>
      </c>
      <c r="L258" s="14">
        <v>43839</v>
      </c>
      <c r="M258" s="15">
        <v>0.46562500000000001</v>
      </c>
      <c r="N258" s="12">
        <v>43839</v>
      </c>
      <c r="O258" s="13">
        <v>0.6209027777777778</v>
      </c>
      <c r="P258" s="16">
        <v>43840.681504629632</v>
      </c>
      <c r="Q258" s="11" t="s">
        <v>37</v>
      </c>
      <c r="R258" s="17" t="s">
        <v>632</v>
      </c>
      <c r="S258" s="11" t="s">
        <v>59</v>
      </c>
      <c r="T258" s="17" t="s">
        <v>327</v>
      </c>
      <c r="U258" s="11" t="s">
        <v>37</v>
      </c>
      <c r="V258" s="17">
        <v>2.9282407413120382E-3</v>
      </c>
      <c r="W258" s="11" t="s">
        <v>37</v>
      </c>
      <c r="Y258" s="17" t="str">
        <f>TablaIncidentes[[#This Row],[Tiempo Total Gestión]]</f>
        <v>03:34</v>
      </c>
      <c r="Z258" s="11">
        <f t="shared" ref="Z258:Z321" si="28">HOUR(Y258)</f>
        <v>3</v>
      </c>
      <c r="AA258" s="11">
        <f t="shared" ref="AA258:AA321" si="29">MINUTE(Y258)</f>
        <v>34</v>
      </c>
      <c r="AB258" s="11">
        <f>IF(TablaIncidentes[[#This Row],[Prioridad*]]="Baja",(Z258-24)*60+AA258,IF(TablaIncidentes[[#This Row],[Prioridad*]]="Media",(Z258-4)*60+AA258,IF(TablaIncidentes[[#This Row],[Prioridad*]]="Alta",(Z258-2)*60+AA258)))</f>
        <v>-26</v>
      </c>
      <c r="AD258" s="17" t="str">
        <f>TablaIncidentes[[#This Row],[Tiempo Creación (HH:mm)]]</f>
        <v>00:04</v>
      </c>
      <c r="AE258" s="11">
        <f t="shared" si="23"/>
        <v>0</v>
      </c>
      <c r="AF258" s="11">
        <f t="shared" si="24"/>
        <v>4</v>
      </c>
      <c r="AG258" s="11">
        <f>IF(TablaIncidentes[[#This Row],[Prioridad*]]="Baja",((AE258*60)+AF258)-30,IF(TablaIncidentes[[#This Row],[Prioridad*]]="Media",((AE258*60)+AF258)-15,IF(TablaIncidentes[[#This Row],[Prioridad*]]="Alta",((AE258*60)+AF258)-10)))</f>
        <v>-11</v>
      </c>
      <c r="AI258" s="17">
        <f>TablaIncidentes[[#This Row],[Tiempo Avance Incidente]]</f>
        <v>2.9282407413120382E-3</v>
      </c>
      <c r="AJ258" s="11">
        <f t="shared" si="25"/>
        <v>0</v>
      </c>
      <c r="AK258" s="11">
        <f t="shared" si="26"/>
        <v>4</v>
      </c>
      <c r="AL258">
        <f>IF(TablaIncidentes[[#This Row],[Prioridad*]]="Baja",((AJ258*60)+AK258)-720,IF(TablaIncidentes[[#This Row],[Prioridad*]]="Media",((AJ258*60)+AK258)-120,IF(TablaIncidentes[[#This Row],[Prioridad*]]="Alta",((AJ258*60)+AK258)-60)))</f>
        <v>-116</v>
      </c>
      <c r="AN258" t="str">
        <f t="shared" si="27"/>
        <v>jueves</v>
      </c>
    </row>
    <row r="259" spans="1:40" x14ac:dyDescent="0.25">
      <c r="A259" s="10" t="s">
        <v>633</v>
      </c>
      <c r="B259" t="s">
        <v>634</v>
      </c>
      <c r="C259" t="s">
        <v>32</v>
      </c>
      <c r="D259" s="11" t="s">
        <v>33</v>
      </c>
      <c r="E259" t="s">
        <v>34</v>
      </c>
      <c r="F259" t="s">
        <v>35</v>
      </c>
      <c r="G259" t="s">
        <v>43</v>
      </c>
      <c r="J259" s="12">
        <v>43839</v>
      </c>
      <c r="K259" s="13">
        <v>0.46679398148148149</v>
      </c>
      <c r="L259" s="14">
        <v>43839</v>
      </c>
      <c r="M259" s="15">
        <v>0.46837962962962965</v>
      </c>
      <c r="N259" s="12">
        <v>43843</v>
      </c>
      <c r="O259" s="13">
        <v>0.62782407407407403</v>
      </c>
      <c r="P259" s="16">
        <v>43844.673981481479</v>
      </c>
      <c r="Q259" s="11" t="s">
        <v>37</v>
      </c>
      <c r="R259" s="17" t="s">
        <v>356</v>
      </c>
      <c r="S259" s="11" t="s">
        <v>39</v>
      </c>
      <c r="T259" s="17" t="s">
        <v>48</v>
      </c>
      <c r="U259" s="11" t="s">
        <v>37</v>
      </c>
      <c r="V259" s="17">
        <v>1.7129629632108845E-3</v>
      </c>
      <c r="W259" s="11" t="s">
        <v>37</v>
      </c>
      <c r="Y259" s="17" t="str">
        <f>TablaIncidentes[[#This Row],[Tiempo Total Gestión]]</f>
        <v>00:16</v>
      </c>
      <c r="Z259" s="11">
        <f t="shared" si="28"/>
        <v>0</v>
      </c>
      <c r="AA259" s="11">
        <f t="shared" si="29"/>
        <v>16</v>
      </c>
      <c r="AB259" s="11">
        <f>IF(TablaIncidentes[[#This Row],[Prioridad*]]="Baja",(Z259-24)*60+AA259,IF(TablaIncidentes[[#This Row],[Prioridad*]]="Media",(Z259-4)*60+AA259,IF(TablaIncidentes[[#This Row],[Prioridad*]]="Alta",(Z259-2)*60+AA259)))</f>
        <v>-104</v>
      </c>
      <c r="AD259" s="17" t="str">
        <f>TablaIncidentes[[#This Row],[Tiempo Creación (HH:mm)]]</f>
        <v>00:02</v>
      </c>
      <c r="AE259" s="11">
        <f t="shared" ref="AE259:AE322" si="30">HOUR(AD259)</f>
        <v>0</v>
      </c>
      <c r="AF259" s="11">
        <f t="shared" ref="AF259:AF322" si="31">MINUTE(AD259)</f>
        <v>2</v>
      </c>
      <c r="AG259" s="11">
        <f>IF(TablaIncidentes[[#This Row],[Prioridad*]]="Baja",((AE259*60)+AF259)-30,IF(TablaIncidentes[[#This Row],[Prioridad*]]="Media",((AE259*60)+AF259)-15,IF(TablaIncidentes[[#This Row],[Prioridad*]]="Alta",((AE259*60)+AF259)-10)))</f>
        <v>-8</v>
      </c>
      <c r="AI259" s="17">
        <f>TablaIncidentes[[#This Row],[Tiempo Avance Incidente]]</f>
        <v>1.7129629632108845E-3</v>
      </c>
      <c r="AJ259" s="11">
        <f t="shared" ref="AJ259:AJ322" si="32">HOUR(AI259)</f>
        <v>0</v>
      </c>
      <c r="AK259" s="11">
        <f t="shared" ref="AK259:AK322" si="33">MINUTE(AI259)</f>
        <v>2</v>
      </c>
      <c r="AL259">
        <f>IF(TablaIncidentes[[#This Row],[Prioridad*]]="Baja",((AJ259*60)+AK259)-720,IF(TablaIncidentes[[#This Row],[Prioridad*]]="Media",((AJ259*60)+AK259)-120,IF(TablaIncidentes[[#This Row],[Prioridad*]]="Alta",((AJ259*60)+AK259)-60)))</f>
        <v>-58</v>
      </c>
      <c r="AN259" t="str">
        <f t="shared" ref="AN259:AN322" si="34">TEXT(J259,"dddd")</f>
        <v>jueves</v>
      </c>
    </row>
    <row r="260" spans="1:40" x14ac:dyDescent="0.25">
      <c r="A260" s="10" t="s">
        <v>635</v>
      </c>
      <c r="B260" t="s">
        <v>609</v>
      </c>
      <c r="C260" t="s">
        <v>123</v>
      </c>
      <c r="D260" s="11" t="s">
        <v>33</v>
      </c>
      <c r="E260" t="s">
        <v>34</v>
      </c>
      <c r="F260" t="s">
        <v>111</v>
      </c>
      <c r="G260" t="s">
        <v>279</v>
      </c>
      <c r="J260" s="12">
        <v>43839</v>
      </c>
      <c r="K260" s="13">
        <v>0.47244212962962967</v>
      </c>
      <c r="L260" s="14">
        <v>43839</v>
      </c>
      <c r="M260" s="15">
        <v>0.47372685185185182</v>
      </c>
      <c r="N260" s="12">
        <v>43839</v>
      </c>
      <c r="O260" s="13">
        <v>0.47400462962962964</v>
      </c>
      <c r="P260" s="16">
        <v>43840.505949074075</v>
      </c>
      <c r="Q260" s="11" t="s">
        <v>37</v>
      </c>
      <c r="R260" s="17" t="s">
        <v>48</v>
      </c>
      <c r="S260" s="11" t="s">
        <v>59</v>
      </c>
      <c r="T260" s="17" t="s">
        <v>40</v>
      </c>
      <c r="U260" s="11" t="s">
        <v>37</v>
      </c>
      <c r="V260" s="17">
        <v>1.1458333392511122E-3</v>
      </c>
      <c r="W260" s="11" t="s">
        <v>37</v>
      </c>
      <c r="Y260" s="17" t="str">
        <f>TablaIncidentes[[#This Row],[Tiempo Total Gestión]]</f>
        <v>00:02</v>
      </c>
      <c r="Z260" s="11">
        <f t="shared" si="28"/>
        <v>0</v>
      </c>
      <c r="AA260" s="11">
        <f t="shared" si="29"/>
        <v>2</v>
      </c>
      <c r="AB260" s="11">
        <f>IF(TablaIncidentes[[#This Row],[Prioridad*]]="Baja",(Z260-24)*60+AA260,IF(TablaIncidentes[[#This Row],[Prioridad*]]="Media",(Z260-4)*60+AA260,IF(TablaIncidentes[[#This Row],[Prioridad*]]="Alta",(Z260-2)*60+AA260)))</f>
        <v>-118</v>
      </c>
      <c r="AD260" s="17" t="str">
        <f>TablaIncidentes[[#This Row],[Tiempo Creación (HH:mm)]]</f>
        <v>00:01</v>
      </c>
      <c r="AE260" s="11">
        <f t="shared" si="30"/>
        <v>0</v>
      </c>
      <c r="AF260" s="11">
        <f t="shared" si="31"/>
        <v>1</v>
      </c>
      <c r="AG260" s="11">
        <f>IF(TablaIncidentes[[#This Row],[Prioridad*]]="Baja",((AE260*60)+AF260)-30,IF(TablaIncidentes[[#This Row],[Prioridad*]]="Media",((AE260*60)+AF260)-15,IF(TablaIncidentes[[#This Row],[Prioridad*]]="Alta",((AE260*60)+AF260)-10)))</f>
        <v>-9</v>
      </c>
      <c r="AI260" s="17">
        <f>TablaIncidentes[[#This Row],[Tiempo Avance Incidente]]</f>
        <v>1.1458333392511122E-3</v>
      </c>
      <c r="AJ260" s="11">
        <f t="shared" si="32"/>
        <v>0</v>
      </c>
      <c r="AK260" s="11">
        <f t="shared" si="33"/>
        <v>1</v>
      </c>
      <c r="AL260">
        <f>IF(TablaIncidentes[[#This Row],[Prioridad*]]="Baja",((AJ260*60)+AK260)-720,IF(TablaIncidentes[[#This Row],[Prioridad*]]="Media",((AJ260*60)+AK260)-120,IF(TablaIncidentes[[#This Row],[Prioridad*]]="Alta",((AJ260*60)+AK260)-60)))</f>
        <v>-59</v>
      </c>
      <c r="AN260" t="str">
        <f t="shared" si="34"/>
        <v>jueves</v>
      </c>
    </row>
    <row r="261" spans="1:40" x14ac:dyDescent="0.25">
      <c r="A261" s="10" t="s">
        <v>636</v>
      </c>
      <c r="B261" t="s">
        <v>637</v>
      </c>
      <c r="C261" t="s">
        <v>32</v>
      </c>
      <c r="D261" s="11" t="s">
        <v>33</v>
      </c>
      <c r="E261" t="s">
        <v>34</v>
      </c>
      <c r="F261" t="s">
        <v>51</v>
      </c>
      <c r="G261" t="s">
        <v>52</v>
      </c>
      <c r="J261" s="12">
        <v>43839</v>
      </c>
      <c r="K261" s="13">
        <v>0.47769675925925931</v>
      </c>
      <c r="L261" s="14">
        <v>43839</v>
      </c>
      <c r="M261" s="15">
        <v>0.47869212962962965</v>
      </c>
      <c r="N261" s="12">
        <v>43839</v>
      </c>
      <c r="O261" s="13">
        <v>0.53630787037037042</v>
      </c>
      <c r="P261" s="16">
        <v>43840.608368055553</v>
      </c>
      <c r="Q261" s="11" t="s">
        <v>37</v>
      </c>
      <c r="R261" s="17" t="s">
        <v>40</v>
      </c>
      <c r="S261" s="11" t="s">
        <v>39</v>
      </c>
      <c r="T261" s="17" t="s">
        <v>40</v>
      </c>
      <c r="U261" s="11" t="s">
        <v>37</v>
      </c>
      <c r="V261" s="17">
        <v>6.9444438850041479E-5</v>
      </c>
      <c r="W261" s="11" t="s">
        <v>37</v>
      </c>
      <c r="Y261" s="17" t="str">
        <f>TablaIncidentes[[#This Row],[Tiempo Total Gestión]]</f>
        <v>00:01</v>
      </c>
      <c r="Z261" s="11">
        <f t="shared" si="28"/>
        <v>0</v>
      </c>
      <c r="AA261" s="11">
        <f t="shared" si="29"/>
        <v>1</v>
      </c>
      <c r="AB261" s="11">
        <f>IF(TablaIncidentes[[#This Row],[Prioridad*]]="Baja",(Z261-24)*60+AA261,IF(TablaIncidentes[[#This Row],[Prioridad*]]="Media",(Z261-4)*60+AA261,IF(TablaIncidentes[[#This Row],[Prioridad*]]="Alta",(Z261-2)*60+AA261)))</f>
        <v>-119</v>
      </c>
      <c r="AD261" s="17" t="str">
        <f>TablaIncidentes[[#This Row],[Tiempo Creación (HH:mm)]]</f>
        <v>00:01</v>
      </c>
      <c r="AE261" s="11">
        <f t="shared" si="30"/>
        <v>0</v>
      </c>
      <c r="AF261" s="11">
        <f t="shared" si="31"/>
        <v>1</v>
      </c>
      <c r="AG261" s="11">
        <f>IF(TablaIncidentes[[#This Row],[Prioridad*]]="Baja",((AE261*60)+AF261)-30,IF(TablaIncidentes[[#This Row],[Prioridad*]]="Media",((AE261*60)+AF261)-15,IF(TablaIncidentes[[#This Row],[Prioridad*]]="Alta",((AE261*60)+AF261)-10)))</f>
        <v>-9</v>
      </c>
      <c r="AI261" s="17">
        <f>TablaIncidentes[[#This Row],[Tiempo Avance Incidente]]</f>
        <v>6.9444438850041479E-5</v>
      </c>
      <c r="AJ261" s="11">
        <f t="shared" si="32"/>
        <v>0</v>
      </c>
      <c r="AK261" s="11">
        <f t="shared" si="33"/>
        <v>0</v>
      </c>
      <c r="AL261">
        <f>IF(TablaIncidentes[[#This Row],[Prioridad*]]="Baja",((AJ261*60)+AK261)-720,IF(TablaIncidentes[[#This Row],[Prioridad*]]="Media",((AJ261*60)+AK261)-120,IF(TablaIncidentes[[#This Row],[Prioridad*]]="Alta",((AJ261*60)+AK261)-60)))</f>
        <v>-60</v>
      </c>
      <c r="AN261" t="str">
        <f t="shared" si="34"/>
        <v>jueves</v>
      </c>
    </row>
    <row r="262" spans="1:40" x14ac:dyDescent="0.25">
      <c r="A262" s="10" t="s">
        <v>638</v>
      </c>
      <c r="B262" t="s">
        <v>609</v>
      </c>
      <c r="C262" t="s">
        <v>123</v>
      </c>
      <c r="D262" s="11" t="s">
        <v>33</v>
      </c>
      <c r="E262" t="s">
        <v>34</v>
      </c>
      <c r="F262" t="s">
        <v>111</v>
      </c>
      <c r="G262" t="s">
        <v>279</v>
      </c>
      <c r="J262" s="12">
        <v>43839</v>
      </c>
      <c r="K262" s="13">
        <v>0.48828703703703707</v>
      </c>
      <c r="L262" s="14">
        <v>43839</v>
      </c>
      <c r="M262" s="15">
        <v>0.48916666666666669</v>
      </c>
      <c r="N262" s="12">
        <v>43839</v>
      </c>
      <c r="O262" s="13">
        <v>0.4893865740740741</v>
      </c>
      <c r="P262" s="16">
        <v>43840.505949074075</v>
      </c>
      <c r="Q262" s="11" t="s">
        <v>37</v>
      </c>
      <c r="R262" s="17" t="s">
        <v>40</v>
      </c>
      <c r="S262" s="11" t="s">
        <v>59</v>
      </c>
      <c r="T262" s="17" t="s">
        <v>40</v>
      </c>
      <c r="U262" s="11" t="s">
        <v>37</v>
      </c>
      <c r="V262" s="17">
        <v>8.5648148524342105E-4</v>
      </c>
      <c r="W262" s="11" t="s">
        <v>37</v>
      </c>
      <c r="Y262" s="17" t="str">
        <f>TablaIncidentes[[#This Row],[Tiempo Total Gestión]]</f>
        <v>00:01</v>
      </c>
      <c r="Z262" s="11">
        <f t="shared" si="28"/>
        <v>0</v>
      </c>
      <c r="AA262" s="11">
        <f t="shared" si="29"/>
        <v>1</v>
      </c>
      <c r="AB262" s="11">
        <f>IF(TablaIncidentes[[#This Row],[Prioridad*]]="Baja",(Z262-24)*60+AA262,IF(TablaIncidentes[[#This Row],[Prioridad*]]="Media",(Z262-4)*60+AA262,IF(TablaIncidentes[[#This Row],[Prioridad*]]="Alta",(Z262-2)*60+AA262)))</f>
        <v>-119</v>
      </c>
      <c r="AD262" s="17" t="str">
        <f>TablaIncidentes[[#This Row],[Tiempo Creación (HH:mm)]]</f>
        <v>00:01</v>
      </c>
      <c r="AE262" s="11">
        <f t="shared" si="30"/>
        <v>0</v>
      </c>
      <c r="AF262" s="11">
        <f t="shared" si="31"/>
        <v>1</v>
      </c>
      <c r="AG262" s="11">
        <f>IF(TablaIncidentes[[#This Row],[Prioridad*]]="Baja",((AE262*60)+AF262)-30,IF(TablaIncidentes[[#This Row],[Prioridad*]]="Media",((AE262*60)+AF262)-15,IF(TablaIncidentes[[#This Row],[Prioridad*]]="Alta",((AE262*60)+AF262)-10)))</f>
        <v>-9</v>
      </c>
      <c r="AI262" s="17">
        <f>TablaIncidentes[[#This Row],[Tiempo Avance Incidente]]</f>
        <v>8.5648148524342105E-4</v>
      </c>
      <c r="AJ262" s="11">
        <f t="shared" si="32"/>
        <v>0</v>
      </c>
      <c r="AK262" s="11">
        <f t="shared" si="33"/>
        <v>1</v>
      </c>
      <c r="AL262">
        <f>IF(TablaIncidentes[[#This Row],[Prioridad*]]="Baja",((AJ262*60)+AK262)-720,IF(TablaIncidentes[[#This Row],[Prioridad*]]="Media",((AJ262*60)+AK262)-120,IF(TablaIncidentes[[#This Row],[Prioridad*]]="Alta",((AJ262*60)+AK262)-60)))</f>
        <v>-59</v>
      </c>
      <c r="AN262" t="str">
        <f t="shared" si="34"/>
        <v>jueves</v>
      </c>
    </row>
    <row r="263" spans="1:40" x14ac:dyDescent="0.25">
      <c r="A263" s="10" t="s">
        <v>639</v>
      </c>
      <c r="B263" t="s">
        <v>609</v>
      </c>
      <c r="C263" t="s">
        <v>395</v>
      </c>
      <c r="D263" s="11" t="s">
        <v>33</v>
      </c>
      <c r="E263" t="s">
        <v>34</v>
      </c>
      <c r="F263" t="s">
        <v>111</v>
      </c>
      <c r="G263" t="s">
        <v>279</v>
      </c>
      <c r="J263" s="12">
        <v>43839</v>
      </c>
      <c r="K263" s="13">
        <v>0.49189814814814814</v>
      </c>
      <c r="L263" s="14">
        <v>43839</v>
      </c>
      <c r="M263" s="15">
        <v>0.49267361111111113</v>
      </c>
      <c r="N263" s="12">
        <v>43839</v>
      </c>
      <c r="O263" s="13">
        <v>0.49292824074074071</v>
      </c>
      <c r="P263" s="16">
        <v>43840.505949074075</v>
      </c>
      <c r="Q263" s="11" t="s">
        <v>37</v>
      </c>
      <c r="R263" s="17" t="s">
        <v>40</v>
      </c>
      <c r="S263" s="11" t="s">
        <v>59</v>
      </c>
      <c r="T263" s="17" t="s">
        <v>40</v>
      </c>
      <c r="U263" s="11" t="s">
        <v>37</v>
      </c>
      <c r="V263" s="17">
        <v>7.5231481605442241E-4</v>
      </c>
      <c r="W263" s="11" t="s">
        <v>37</v>
      </c>
      <c r="Y263" s="17" t="str">
        <f>TablaIncidentes[[#This Row],[Tiempo Total Gestión]]</f>
        <v>00:01</v>
      </c>
      <c r="Z263" s="11">
        <f t="shared" si="28"/>
        <v>0</v>
      </c>
      <c r="AA263" s="11">
        <f t="shared" si="29"/>
        <v>1</v>
      </c>
      <c r="AB263" s="11">
        <f>IF(TablaIncidentes[[#This Row],[Prioridad*]]="Baja",(Z263-24)*60+AA263,IF(TablaIncidentes[[#This Row],[Prioridad*]]="Media",(Z263-4)*60+AA263,IF(TablaIncidentes[[#This Row],[Prioridad*]]="Alta",(Z263-2)*60+AA263)))</f>
        <v>-119</v>
      </c>
      <c r="AD263" s="17" t="str">
        <f>TablaIncidentes[[#This Row],[Tiempo Creación (HH:mm)]]</f>
        <v>00:01</v>
      </c>
      <c r="AE263" s="11">
        <f t="shared" si="30"/>
        <v>0</v>
      </c>
      <c r="AF263" s="11">
        <f t="shared" si="31"/>
        <v>1</v>
      </c>
      <c r="AG263" s="11">
        <f>IF(TablaIncidentes[[#This Row],[Prioridad*]]="Baja",((AE263*60)+AF263)-30,IF(TablaIncidentes[[#This Row],[Prioridad*]]="Media",((AE263*60)+AF263)-15,IF(TablaIncidentes[[#This Row],[Prioridad*]]="Alta",((AE263*60)+AF263)-10)))</f>
        <v>-9</v>
      </c>
      <c r="AI263" s="17">
        <f>TablaIncidentes[[#This Row],[Tiempo Avance Incidente]]</f>
        <v>7.5231481605442241E-4</v>
      </c>
      <c r="AJ263" s="11">
        <f t="shared" si="32"/>
        <v>0</v>
      </c>
      <c r="AK263" s="11">
        <f t="shared" si="33"/>
        <v>1</v>
      </c>
      <c r="AL263">
        <f>IF(TablaIncidentes[[#This Row],[Prioridad*]]="Baja",((AJ263*60)+AK263)-720,IF(TablaIncidentes[[#This Row],[Prioridad*]]="Media",((AJ263*60)+AK263)-120,IF(TablaIncidentes[[#This Row],[Prioridad*]]="Alta",((AJ263*60)+AK263)-60)))</f>
        <v>-59</v>
      </c>
      <c r="AN263" t="str">
        <f t="shared" si="34"/>
        <v>jueves</v>
      </c>
    </row>
    <row r="264" spans="1:40" x14ac:dyDescent="0.25">
      <c r="A264" s="10" t="s">
        <v>640</v>
      </c>
      <c r="B264" t="s">
        <v>609</v>
      </c>
      <c r="C264" t="s">
        <v>123</v>
      </c>
      <c r="D264" s="11" t="s">
        <v>33</v>
      </c>
      <c r="E264" t="s">
        <v>34</v>
      </c>
      <c r="F264" t="s">
        <v>111</v>
      </c>
      <c r="G264" t="s">
        <v>279</v>
      </c>
      <c r="J264" s="12">
        <v>43839</v>
      </c>
      <c r="K264" s="13">
        <v>0.50579861111111113</v>
      </c>
      <c r="L264" s="14">
        <v>43839</v>
      </c>
      <c r="M264" s="15">
        <v>0.50715277777777779</v>
      </c>
      <c r="N264" s="12">
        <v>43839</v>
      </c>
      <c r="O264" s="13">
        <v>0.50715277777777779</v>
      </c>
      <c r="P264" s="16">
        <v>43840.608368055553</v>
      </c>
      <c r="Q264" s="11" t="s">
        <v>37</v>
      </c>
      <c r="R264" s="17" t="s">
        <v>40</v>
      </c>
      <c r="S264" s="11" t="s">
        <v>59</v>
      </c>
      <c r="T264" s="17" t="s">
        <v>40</v>
      </c>
      <c r="U264" s="11" t="s">
        <v>37</v>
      </c>
      <c r="V264" s="17">
        <v>1.0648148090695031E-3</v>
      </c>
      <c r="W264" s="11" t="s">
        <v>37</v>
      </c>
      <c r="Y264" s="17" t="str">
        <f>TablaIncidentes[[#This Row],[Tiempo Total Gestión]]</f>
        <v>00:01</v>
      </c>
      <c r="Z264" s="11">
        <f t="shared" si="28"/>
        <v>0</v>
      </c>
      <c r="AA264" s="11">
        <f t="shared" si="29"/>
        <v>1</v>
      </c>
      <c r="AB264" s="11">
        <f>IF(TablaIncidentes[[#This Row],[Prioridad*]]="Baja",(Z264-24)*60+AA264,IF(TablaIncidentes[[#This Row],[Prioridad*]]="Media",(Z264-4)*60+AA264,IF(TablaIncidentes[[#This Row],[Prioridad*]]="Alta",(Z264-2)*60+AA264)))</f>
        <v>-119</v>
      </c>
      <c r="AD264" s="17" t="str">
        <f>TablaIncidentes[[#This Row],[Tiempo Creación (HH:mm)]]</f>
        <v>00:01</v>
      </c>
      <c r="AE264" s="11">
        <f t="shared" si="30"/>
        <v>0</v>
      </c>
      <c r="AF264" s="11">
        <f t="shared" si="31"/>
        <v>1</v>
      </c>
      <c r="AG264" s="11">
        <f>IF(TablaIncidentes[[#This Row],[Prioridad*]]="Baja",((AE264*60)+AF264)-30,IF(TablaIncidentes[[#This Row],[Prioridad*]]="Media",((AE264*60)+AF264)-15,IF(TablaIncidentes[[#This Row],[Prioridad*]]="Alta",((AE264*60)+AF264)-10)))</f>
        <v>-9</v>
      </c>
      <c r="AI264" s="17">
        <f>TablaIncidentes[[#This Row],[Tiempo Avance Incidente]]</f>
        <v>1.0648148090695031E-3</v>
      </c>
      <c r="AJ264" s="11">
        <f t="shared" si="32"/>
        <v>0</v>
      </c>
      <c r="AK264" s="11">
        <f t="shared" si="33"/>
        <v>1</v>
      </c>
      <c r="AL264">
        <f>IF(TablaIncidentes[[#This Row],[Prioridad*]]="Baja",((AJ264*60)+AK264)-720,IF(TablaIncidentes[[#This Row],[Prioridad*]]="Media",((AJ264*60)+AK264)-120,IF(TablaIncidentes[[#This Row],[Prioridad*]]="Alta",((AJ264*60)+AK264)-60)))</f>
        <v>-59</v>
      </c>
      <c r="AN264" t="str">
        <f t="shared" si="34"/>
        <v>jueves</v>
      </c>
    </row>
    <row r="265" spans="1:40" x14ac:dyDescent="0.25">
      <c r="A265" s="10" t="s">
        <v>641</v>
      </c>
      <c r="B265" t="s">
        <v>609</v>
      </c>
      <c r="C265" t="s">
        <v>123</v>
      </c>
      <c r="D265" s="11" t="s">
        <v>33</v>
      </c>
      <c r="E265" t="s">
        <v>34</v>
      </c>
      <c r="F265" t="s">
        <v>111</v>
      </c>
      <c r="G265" t="s">
        <v>279</v>
      </c>
      <c r="J265" s="12">
        <v>43839</v>
      </c>
      <c r="K265" s="13">
        <v>0.50744212962962965</v>
      </c>
      <c r="L265" s="14">
        <v>43839</v>
      </c>
      <c r="M265" s="15">
        <v>0.5080324074074074</v>
      </c>
      <c r="N265" s="12">
        <v>43839</v>
      </c>
      <c r="O265" s="13">
        <v>0.50813657407407409</v>
      </c>
      <c r="P265" s="16">
        <v>43840.608368055553</v>
      </c>
      <c r="Q265" s="11" t="s">
        <v>37</v>
      </c>
      <c r="R265" s="17" t="s">
        <v>40</v>
      </c>
      <c r="S265" s="11" t="s">
        <v>59</v>
      </c>
      <c r="T265" s="17" t="s">
        <v>133</v>
      </c>
      <c r="U265" s="11" t="s">
        <v>37</v>
      </c>
      <c r="V265" s="17">
        <v>6.8287036992842332E-4</v>
      </c>
      <c r="W265" s="11" t="s">
        <v>37</v>
      </c>
      <c r="Y265" s="17" t="str">
        <f>TablaIncidentes[[#This Row],[Tiempo Total Gestión]]</f>
        <v>00:01</v>
      </c>
      <c r="Z265" s="11">
        <f t="shared" si="28"/>
        <v>0</v>
      </c>
      <c r="AA265" s="11">
        <f t="shared" si="29"/>
        <v>1</v>
      </c>
      <c r="AB265" s="11">
        <f>IF(TablaIncidentes[[#This Row],[Prioridad*]]="Baja",(Z265-24)*60+AA265,IF(TablaIncidentes[[#This Row],[Prioridad*]]="Media",(Z265-4)*60+AA265,IF(TablaIncidentes[[#This Row],[Prioridad*]]="Alta",(Z265-2)*60+AA265)))</f>
        <v>-119</v>
      </c>
      <c r="AD265" s="17" t="str">
        <f>TablaIncidentes[[#This Row],[Tiempo Creación (HH:mm)]]</f>
        <v>00:00</v>
      </c>
      <c r="AE265" s="11">
        <f t="shared" si="30"/>
        <v>0</v>
      </c>
      <c r="AF265" s="11">
        <f t="shared" si="31"/>
        <v>0</v>
      </c>
      <c r="AG265" s="11">
        <f>IF(TablaIncidentes[[#This Row],[Prioridad*]]="Baja",((AE265*60)+AF265)-30,IF(TablaIncidentes[[#This Row],[Prioridad*]]="Media",((AE265*60)+AF265)-15,IF(TablaIncidentes[[#This Row],[Prioridad*]]="Alta",((AE265*60)+AF265)-10)))</f>
        <v>-10</v>
      </c>
      <c r="AI265" s="17">
        <f>TablaIncidentes[[#This Row],[Tiempo Avance Incidente]]</f>
        <v>6.8287036992842332E-4</v>
      </c>
      <c r="AJ265" s="11">
        <f t="shared" si="32"/>
        <v>0</v>
      </c>
      <c r="AK265" s="11">
        <f t="shared" si="33"/>
        <v>0</v>
      </c>
      <c r="AL265">
        <f>IF(TablaIncidentes[[#This Row],[Prioridad*]]="Baja",((AJ265*60)+AK265)-720,IF(TablaIncidentes[[#This Row],[Prioridad*]]="Media",((AJ265*60)+AK265)-120,IF(TablaIncidentes[[#This Row],[Prioridad*]]="Alta",((AJ265*60)+AK265)-60)))</f>
        <v>-60</v>
      </c>
      <c r="AN265" t="str">
        <f t="shared" si="34"/>
        <v>jueves</v>
      </c>
    </row>
    <row r="266" spans="1:40" x14ac:dyDescent="0.25">
      <c r="A266" s="10" t="s">
        <v>642</v>
      </c>
      <c r="B266" t="s">
        <v>609</v>
      </c>
      <c r="C266" t="s">
        <v>123</v>
      </c>
      <c r="D266" s="11" t="s">
        <v>33</v>
      </c>
      <c r="E266" t="s">
        <v>34</v>
      </c>
      <c r="F266" t="s">
        <v>111</v>
      </c>
      <c r="G266" t="s">
        <v>279</v>
      </c>
      <c r="J266" s="12">
        <v>43839</v>
      </c>
      <c r="K266" s="13">
        <v>0.48637731481481478</v>
      </c>
      <c r="L266" s="14">
        <v>43839</v>
      </c>
      <c r="M266" s="15">
        <v>0.48722222222222222</v>
      </c>
      <c r="N266" s="12">
        <v>43839</v>
      </c>
      <c r="O266" s="13">
        <v>0.48748842592592595</v>
      </c>
      <c r="P266" s="16">
        <v>43840.505949074075</v>
      </c>
      <c r="Q266" s="11" t="s">
        <v>37</v>
      </c>
      <c r="R266" s="17" t="s">
        <v>40</v>
      </c>
      <c r="S266" s="11" t="s">
        <v>59</v>
      </c>
      <c r="T266" s="17" t="s">
        <v>40</v>
      </c>
      <c r="U266" s="11" t="s">
        <v>37</v>
      </c>
      <c r="V266" s="17">
        <v>8.3333333168411627E-4</v>
      </c>
      <c r="W266" s="11" t="s">
        <v>37</v>
      </c>
      <c r="Y266" s="17" t="str">
        <f>TablaIncidentes[[#This Row],[Tiempo Total Gestión]]</f>
        <v>00:01</v>
      </c>
      <c r="Z266" s="11">
        <f t="shared" si="28"/>
        <v>0</v>
      </c>
      <c r="AA266" s="11">
        <f t="shared" si="29"/>
        <v>1</v>
      </c>
      <c r="AB266" s="11">
        <f>IF(TablaIncidentes[[#This Row],[Prioridad*]]="Baja",(Z266-24)*60+AA266,IF(TablaIncidentes[[#This Row],[Prioridad*]]="Media",(Z266-4)*60+AA266,IF(TablaIncidentes[[#This Row],[Prioridad*]]="Alta",(Z266-2)*60+AA266)))</f>
        <v>-119</v>
      </c>
      <c r="AD266" s="17" t="str">
        <f>TablaIncidentes[[#This Row],[Tiempo Creación (HH:mm)]]</f>
        <v>00:01</v>
      </c>
      <c r="AE266" s="11">
        <f t="shared" si="30"/>
        <v>0</v>
      </c>
      <c r="AF266" s="11">
        <f t="shared" si="31"/>
        <v>1</v>
      </c>
      <c r="AG266" s="11">
        <f>IF(TablaIncidentes[[#This Row],[Prioridad*]]="Baja",((AE266*60)+AF266)-30,IF(TablaIncidentes[[#This Row],[Prioridad*]]="Media",((AE266*60)+AF266)-15,IF(TablaIncidentes[[#This Row],[Prioridad*]]="Alta",((AE266*60)+AF266)-10)))</f>
        <v>-9</v>
      </c>
      <c r="AI266" s="17">
        <f>TablaIncidentes[[#This Row],[Tiempo Avance Incidente]]</f>
        <v>8.3333333168411627E-4</v>
      </c>
      <c r="AJ266" s="11">
        <f t="shared" si="32"/>
        <v>0</v>
      </c>
      <c r="AK266" s="11">
        <f t="shared" si="33"/>
        <v>1</v>
      </c>
      <c r="AL266">
        <f>IF(TablaIncidentes[[#This Row],[Prioridad*]]="Baja",((AJ266*60)+AK266)-720,IF(TablaIncidentes[[#This Row],[Prioridad*]]="Media",((AJ266*60)+AK266)-120,IF(TablaIncidentes[[#This Row],[Prioridad*]]="Alta",((AJ266*60)+AK266)-60)))</f>
        <v>-59</v>
      </c>
      <c r="AN266" t="str">
        <f t="shared" si="34"/>
        <v>jueves</v>
      </c>
    </row>
    <row r="267" spans="1:40" x14ac:dyDescent="0.25">
      <c r="A267" s="10" t="s">
        <v>643</v>
      </c>
      <c r="B267" t="s">
        <v>473</v>
      </c>
      <c r="C267" t="s">
        <v>123</v>
      </c>
      <c r="D267" s="11" t="s">
        <v>150</v>
      </c>
      <c r="E267" t="s">
        <v>34</v>
      </c>
      <c r="F267" t="s">
        <v>124</v>
      </c>
      <c r="G267" t="s">
        <v>112</v>
      </c>
      <c r="J267" s="12">
        <v>43839</v>
      </c>
      <c r="K267" s="13">
        <v>0.48863425925925924</v>
      </c>
      <c r="L267" s="14">
        <v>43839</v>
      </c>
      <c r="M267" s="15">
        <v>0.4919675925925926</v>
      </c>
      <c r="N267" s="12">
        <v>43839</v>
      </c>
      <c r="O267" s="13">
        <v>0.68488425925925922</v>
      </c>
      <c r="P267" s="16">
        <v>43840.752291666664</v>
      </c>
      <c r="Q267" s="11" t="s">
        <v>37</v>
      </c>
      <c r="R267" s="17" t="s">
        <v>644</v>
      </c>
      <c r="S267" s="11" t="s">
        <v>59</v>
      </c>
      <c r="T267" s="17" t="s">
        <v>327</v>
      </c>
      <c r="U267" s="11" t="s">
        <v>37</v>
      </c>
      <c r="V267" s="17">
        <v>3.009259256941732E-3</v>
      </c>
      <c r="W267" s="11" t="s">
        <v>37</v>
      </c>
      <c r="Y267" s="17" t="str">
        <f>TablaIncidentes[[#This Row],[Tiempo Total Gestión]]</f>
        <v>04:42</v>
      </c>
      <c r="Z267" s="11">
        <f t="shared" si="28"/>
        <v>4</v>
      </c>
      <c r="AA267" s="11">
        <f t="shared" si="29"/>
        <v>42</v>
      </c>
      <c r="AB267" s="11">
        <f>IF(TablaIncidentes[[#This Row],[Prioridad*]]="Baja",(Z267-24)*60+AA267,IF(TablaIncidentes[[#This Row],[Prioridad*]]="Media",(Z267-4)*60+AA267,IF(TablaIncidentes[[#This Row],[Prioridad*]]="Alta",(Z267-2)*60+AA267)))</f>
        <v>-1158</v>
      </c>
      <c r="AD267" s="17" t="str">
        <f>TablaIncidentes[[#This Row],[Tiempo Creación (HH:mm)]]</f>
        <v>00:04</v>
      </c>
      <c r="AE267" s="11">
        <f t="shared" si="30"/>
        <v>0</v>
      </c>
      <c r="AF267" s="11">
        <f t="shared" si="31"/>
        <v>4</v>
      </c>
      <c r="AG267" s="11">
        <f>IF(TablaIncidentes[[#This Row],[Prioridad*]]="Baja",((AE267*60)+AF267)-30,IF(TablaIncidentes[[#This Row],[Prioridad*]]="Media",((AE267*60)+AF267)-15,IF(TablaIncidentes[[#This Row],[Prioridad*]]="Alta",((AE267*60)+AF267)-10)))</f>
        <v>-26</v>
      </c>
      <c r="AI267" s="17">
        <f>TablaIncidentes[[#This Row],[Tiempo Avance Incidente]]</f>
        <v>3.009259256941732E-3</v>
      </c>
      <c r="AJ267" s="11">
        <f t="shared" si="32"/>
        <v>0</v>
      </c>
      <c r="AK267" s="11">
        <f t="shared" si="33"/>
        <v>4</v>
      </c>
      <c r="AL267">
        <f>IF(TablaIncidentes[[#This Row],[Prioridad*]]="Baja",((AJ267*60)+AK267)-720,IF(TablaIncidentes[[#This Row],[Prioridad*]]="Media",((AJ267*60)+AK267)-120,IF(TablaIncidentes[[#This Row],[Prioridad*]]="Alta",((AJ267*60)+AK267)-60)))</f>
        <v>-716</v>
      </c>
      <c r="AN267" t="str">
        <f t="shared" si="34"/>
        <v>jueves</v>
      </c>
    </row>
    <row r="268" spans="1:40" x14ac:dyDescent="0.25">
      <c r="A268" s="10" t="s">
        <v>645</v>
      </c>
      <c r="B268" t="s">
        <v>609</v>
      </c>
      <c r="C268" t="s">
        <v>123</v>
      </c>
      <c r="D268" s="11" t="s">
        <v>33</v>
      </c>
      <c r="E268" t="s">
        <v>34</v>
      </c>
      <c r="F268" t="s">
        <v>111</v>
      </c>
      <c r="G268" t="s">
        <v>279</v>
      </c>
      <c r="J268" s="12">
        <v>43839</v>
      </c>
      <c r="K268" s="13">
        <v>0.48988425925925921</v>
      </c>
      <c r="L268" s="14">
        <v>43839</v>
      </c>
      <c r="M268" s="15">
        <v>0.49101851851851852</v>
      </c>
      <c r="N268" s="12">
        <v>43839</v>
      </c>
      <c r="O268" s="13">
        <v>0.49118055555555556</v>
      </c>
      <c r="P268" s="16">
        <v>43840.505949074075</v>
      </c>
      <c r="Q268" s="11" t="s">
        <v>37</v>
      </c>
      <c r="R268" s="17" t="s">
        <v>40</v>
      </c>
      <c r="S268" s="11" t="s">
        <v>59</v>
      </c>
      <c r="T268" s="17" t="s">
        <v>40</v>
      </c>
      <c r="U268" s="11" t="s">
        <v>37</v>
      </c>
      <c r="V268" s="17">
        <v>1.0995370394084603E-3</v>
      </c>
      <c r="W268" s="11" t="s">
        <v>37</v>
      </c>
      <c r="Y268" s="17" t="str">
        <f>TablaIncidentes[[#This Row],[Tiempo Total Gestión]]</f>
        <v>00:01</v>
      </c>
      <c r="Z268" s="11">
        <f t="shared" si="28"/>
        <v>0</v>
      </c>
      <c r="AA268" s="11">
        <f t="shared" si="29"/>
        <v>1</v>
      </c>
      <c r="AB268" s="11">
        <f>IF(TablaIncidentes[[#This Row],[Prioridad*]]="Baja",(Z268-24)*60+AA268,IF(TablaIncidentes[[#This Row],[Prioridad*]]="Media",(Z268-4)*60+AA268,IF(TablaIncidentes[[#This Row],[Prioridad*]]="Alta",(Z268-2)*60+AA268)))</f>
        <v>-119</v>
      </c>
      <c r="AD268" s="17" t="str">
        <f>TablaIncidentes[[#This Row],[Tiempo Creación (HH:mm)]]</f>
        <v>00:01</v>
      </c>
      <c r="AE268" s="11">
        <f t="shared" si="30"/>
        <v>0</v>
      </c>
      <c r="AF268" s="11">
        <f t="shared" si="31"/>
        <v>1</v>
      </c>
      <c r="AG268" s="11">
        <f>IF(TablaIncidentes[[#This Row],[Prioridad*]]="Baja",((AE268*60)+AF268)-30,IF(TablaIncidentes[[#This Row],[Prioridad*]]="Media",((AE268*60)+AF268)-15,IF(TablaIncidentes[[#This Row],[Prioridad*]]="Alta",((AE268*60)+AF268)-10)))</f>
        <v>-9</v>
      </c>
      <c r="AI268" s="17">
        <f>TablaIncidentes[[#This Row],[Tiempo Avance Incidente]]</f>
        <v>1.0995370394084603E-3</v>
      </c>
      <c r="AJ268" s="11">
        <f t="shared" si="32"/>
        <v>0</v>
      </c>
      <c r="AK268" s="11">
        <f t="shared" si="33"/>
        <v>1</v>
      </c>
      <c r="AL268">
        <f>IF(TablaIncidentes[[#This Row],[Prioridad*]]="Baja",((AJ268*60)+AK268)-720,IF(TablaIncidentes[[#This Row],[Prioridad*]]="Media",((AJ268*60)+AK268)-120,IF(TablaIncidentes[[#This Row],[Prioridad*]]="Alta",((AJ268*60)+AK268)-60)))</f>
        <v>-59</v>
      </c>
      <c r="AN268" t="str">
        <f t="shared" si="34"/>
        <v>jueves</v>
      </c>
    </row>
    <row r="269" spans="1:40" x14ac:dyDescent="0.25">
      <c r="A269" s="10" t="s">
        <v>646</v>
      </c>
      <c r="B269" t="s">
        <v>647</v>
      </c>
      <c r="C269" t="s">
        <v>32</v>
      </c>
      <c r="D269" s="11" t="s">
        <v>33</v>
      </c>
      <c r="E269" t="s">
        <v>34</v>
      </c>
      <c r="F269" t="s">
        <v>51</v>
      </c>
      <c r="G269" t="s">
        <v>361</v>
      </c>
      <c r="J269" s="12">
        <v>43839</v>
      </c>
      <c r="K269" s="13">
        <v>0.49180555555555555</v>
      </c>
      <c r="L269" s="14">
        <v>43839</v>
      </c>
      <c r="M269" s="15">
        <v>0.49283564814814818</v>
      </c>
      <c r="N269" s="12">
        <v>43840</v>
      </c>
      <c r="O269" s="13">
        <v>0.37182870370370374</v>
      </c>
      <c r="P269" s="16">
        <v>43841.443020833336</v>
      </c>
      <c r="Q269" s="11" t="s">
        <v>37</v>
      </c>
      <c r="R269" s="17" t="s">
        <v>40</v>
      </c>
      <c r="S269" s="11" t="s">
        <v>39</v>
      </c>
      <c r="T269" s="17" t="s">
        <v>40</v>
      </c>
      <c r="U269" s="11" t="s">
        <v>37</v>
      </c>
      <c r="V269" s="17">
        <v>5.7870369346346706E-5</v>
      </c>
      <c r="W269" s="11" t="s">
        <v>37</v>
      </c>
      <c r="Y269" s="17" t="str">
        <f>TablaIncidentes[[#This Row],[Tiempo Total Gestión]]</f>
        <v>00:01</v>
      </c>
      <c r="Z269" s="11">
        <f t="shared" si="28"/>
        <v>0</v>
      </c>
      <c r="AA269" s="11">
        <f t="shared" si="29"/>
        <v>1</v>
      </c>
      <c r="AB269" s="11">
        <f>IF(TablaIncidentes[[#This Row],[Prioridad*]]="Baja",(Z269-24)*60+AA269,IF(TablaIncidentes[[#This Row],[Prioridad*]]="Media",(Z269-4)*60+AA269,IF(TablaIncidentes[[#This Row],[Prioridad*]]="Alta",(Z269-2)*60+AA269)))</f>
        <v>-119</v>
      </c>
      <c r="AD269" s="17" t="str">
        <f>TablaIncidentes[[#This Row],[Tiempo Creación (HH:mm)]]</f>
        <v>00:01</v>
      </c>
      <c r="AE269" s="11">
        <f t="shared" si="30"/>
        <v>0</v>
      </c>
      <c r="AF269" s="11">
        <f t="shared" si="31"/>
        <v>1</v>
      </c>
      <c r="AG269" s="11">
        <f>IF(TablaIncidentes[[#This Row],[Prioridad*]]="Baja",((AE269*60)+AF269)-30,IF(TablaIncidentes[[#This Row],[Prioridad*]]="Media",((AE269*60)+AF269)-15,IF(TablaIncidentes[[#This Row],[Prioridad*]]="Alta",((AE269*60)+AF269)-10)))</f>
        <v>-9</v>
      </c>
      <c r="AI269" s="17">
        <f>TablaIncidentes[[#This Row],[Tiempo Avance Incidente]]</f>
        <v>5.7870369346346706E-5</v>
      </c>
      <c r="AJ269" s="11">
        <f t="shared" si="32"/>
        <v>0</v>
      </c>
      <c r="AK269" s="11">
        <f t="shared" si="33"/>
        <v>0</v>
      </c>
      <c r="AL269">
        <f>IF(TablaIncidentes[[#This Row],[Prioridad*]]="Baja",((AJ269*60)+AK269)-720,IF(TablaIncidentes[[#This Row],[Prioridad*]]="Media",((AJ269*60)+AK269)-120,IF(TablaIncidentes[[#This Row],[Prioridad*]]="Alta",((AJ269*60)+AK269)-60)))</f>
        <v>-60</v>
      </c>
      <c r="AN269" t="str">
        <f t="shared" si="34"/>
        <v>jueves</v>
      </c>
    </row>
    <row r="270" spans="1:40" x14ac:dyDescent="0.25">
      <c r="A270" s="10" t="s">
        <v>648</v>
      </c>
      <c r="B270" t="s">
        <v>609</v>
      </c>
      <c r="C270" t="s">
        <v>123</v>
      </c>
      <c r="D270" s="11" t="s">
        <v>33</v>
      </c>
      <c r="E270" t="s">
        <v>34</v>
      </c>
      <c r="F270" t="s">
        <v>111</v>
      </c>
      <c r="G270" t="s">
        <v>279</v>
      </c>
      <c r="J270" s="12">
        <v>43839</v>
      </c>
      <c r="K270" s="13">
        <v>0.49377314814814816</v>
      </c>
      <c r="L270" s="14">
        <v>43839</v>
      </c>
      <c r="M270" s="15">
        <v>0.49484953703703699</v>
      </c>
      <c r="N270" s="12">
        <v>43839</v>
      </c>
      <c r="O270" s="13">
        <v>0.49519675925925927</v>
      </c>
      <c r="P270" s="16">
        <v>43840.505949074075</v>
      </c>
      <c r="Q270" s="11" t="s">
        <v>37</v>
      </c>
      <c r="R270" s="17" t="s">
        <v>48</v>
      </c>
      <c r="S270" s="11" t="s">
        <v>59</v>
      </c>
      <c r="T270" s="17" t="s">
        <v>40</v>
      </c>
      <c r="U270" s="11" t="s">
        <v>37</v>
      </c>
      <c r="V270" s="17">
        <v>1.0532407395658083E-3</v>
      </c>
      <c r="W270" s="11" t="s">
        <v>37</v>
      </c>
      <c r="Y270" s="17" t="str">
        <f>TablaIncidentes[[#This Row],[Tiempo Total Gestión]]</f>
        <v>00:02</v>
      </c>
      <c r="Z270" s="11">
        <f t="shared" si="28"/>
        <v>0</v>
      </c>
      <c r="AA270" s="11">
        <f t="shared" si="29"/>
        <v>2</v>
      </c>
      <c r="AB270" s="11">
        <f>IF(TablaIncidentes[[#This Row],[Prioridad*]]="Baja",(Z270-24)*60+AA270,IF(TablaIncidentes[[#This Row],[Prioridad*]]="Media",(Z270-4)*60+AA270,IF(TablaIncidentes[[#This Row],[Prioridad*]]="Alta",(Z270-2)*60+AA270)))</f>
        <v>-118</v>
      </c>
      <c r="AD270" s="17" t="str">
        <f>TablaIncidentes[[#This Row],[Tiempo Creación (HH:mm)]]</f>
        <v>00:01</v>
      </c>
      <c r="AE270" s="11">
        <f t="shared" si="30"/>
        <v>0</v>
      </c>
      <c r="AF270" s="11">
        <f t="shared" si="31"/>
        <v>1</v>
      </c>
      <c r="AG270" s="11">
        <f>IF(TablaIncidentes[[#This Row],[Prioridad*]]="Baja",((AE270*60)+AF270)-30,IF(TablaIncidentes[[#This Row],[Prioridad*]]="Media",((AE270*60)+AF270)-15,IF(TablaIncidentes[[#This Row],[Prioridad*]]="Alta",((AE270*60)+AF270)-10)))</f>
        <v>-9</v>
      </c>
      <c r="AI270" s="17">
        <f>TablaIncidentes[[#This Row],[Tiempo Avance Incidente]]</f>
        <v>1.0532407395658083E-3</v>
      </c>
      <c r="AJ270" s="11">
        <f t="shared" si="32"/>
        <v>0</v>
      </c>
      <c r="AK270" s="11">
        <f t="shared" si="33"/>
        <v>1</v>
      </c>
      <c r="AL270">
        <f>IF(TablaIncidentes[[#This Row],[Prioridad*]]="Baja",((AJ270*60)+AK270)-720,IF(TablaIncidentes[[#This Row],[Prioridad*]]="Media",((AJ270*60)+AK270)-120,IF(TablaIncidentes[[#This Row],[Prioridad*]]="Alta",((AJ270*60)+AK270)-60)))</f>
        <v>-59</v>
      </c>
      <c r="AN270" t="str">
        <f t="shared" si="34"/>
        <v>jueves</v>
      </c>
    </row>
    <row r="271" spans="1:40" x14ac:dyDescent="0.25">
      <c r="A271" s="10" t="s">
        <v>649</v>
      </c>
      <c r="B271" t="s">
        <v>609</v>
      </c>
      <c r="C271" t="s">
        <v>123</v>
      </c>
      <c r="D271" s="11" t="s">
        <v>33</v>
      </c>
      <c r="E271" t="s">
        <v>34</v>
      </c>
      <c r="F271" t="s">
        <v>111</v>
      </c>
      <c r="G271" t="s">
        <v>279</v>
      </c>
      <c r="J271" s="12">
        <v>43839</v>
      </c>
      <c r="K271" s="13">
        <v>0.49576388888888889</v>
      </c>
      <c r="L271" s="14">
        <v>43839</v>
      </c>
      <c r="M271" s="15">
        <v>0.497037037037037</v>
      </c>
      <c r="N271" s="12">
        <v>43839</v>
      </c>
      <c r="O271" s="13">
        <v>0.49728009259259259</v>
      </c>
      <c r="P271" s="16">
        <v>43840.505949074075</v>
      </c>
      <c r="Q271" s="11" t="s">
        <v>37</v>
      </c>
      <c r="R271" s="17" t="s">
        <v>48</v>
      </c>
      <c r="S271" s="11" t="s">
        <v>59</v>
      </c>
      <c r="T271" s="17" t="s">
        <v>40</v>
      </c>
      <c r="U271" s="11" t="s">
        <v>37</v>
      </c>
      <c r="V271" s="17">
        <v>1.5046296321088448E-3</v>
      </c>
      <c r="W271" s="11" t="s">
        <v>37</v>
      </c>
      <c r="Y271" s="17" t="str">
        <f>TablaIncidentes[[#This Row],[Tiempo Total Gestión]]</f>
        <v>00:02</v>
      </c>
      <c r="Z271" s="11">
        <f t="shared" si="28"/>
        <v>0</v>
      </c>
      <c r="AA271" s="11">
        <f t="shared" si="29"/>
        <v>2</v>
      </c>
      <c r="AB271" s="11">
        <f>IF(TablaIncidentes[[#This Row],[Prioridad*]]="Baja",(Z271-24)*60+AA271,IF(TablaIncidentes[[#This Row],[Prioridad*]]="Media",(Z271-4)*60+AA271,IF(TablaIncidentes[[#This Row],[Prioridad*]]="Alta",(Z271-2)*60+AA271)))</f>
        <v>-118</v>
      </c>
      <c r="AD271" s="17" t="str">
        <f>TablaIncidentes[[#This Row],[Tiempo Creación (HH:mm)]]</f>
        <v>00:01</v>
      </c>
      <c r="AE271" s="11">
        <f t="shared" si="30"/>
        <v>0</v>
      </c>
      <c r="AF271" s="11">
        <f t="shared" si="31"/>
        <v>1</v>
      </c>
      <c r="AG271" s="11">
        <f>IF(TablaIncidentes[[#This Row],[Prioridad*]]="Baja",((AE271*60)+AF271)-30,IF(TablaIncidentes[[#This Row],[Prioridad*]]="Media",((AE271*60)+AF271)-15,IF(TablaIncidentes[[#This Row],[Prioridad*]]="Alta",((AE271*60)+AF271)-10)))</f>
        <v>-9</v>
      </c>
      <c r="AI271" s="17">
        <f>TablaIncidentes[[#This Row],[Tiempo Avance Incidente]]</f>
        <v>1.5046296321088448E-3</v>
      </c>
      <c r="AJ271" s="11">
        <f t="shared" si="32"/>
        <v>0</v>
      </c>
      <c r="AK271" s="11">
        <f t="shared" si="33"/>
        <v>2</v>
      </c>
      <c r="AL271">
        <f>IF(TablaIncidentes[[#This Row],[Prioridad*]]="Baja",((AJ271*60)+AK271)-720,IF(TablaIncidentes[[#This Row],[Prioridad*]]="Media",((AJ271*60)+AK271)-120,IF(TablaIncidentes[[#This Row],[Prioridad*]]="Alta",((AJ271*60)+AK271)-60)))</f>
        <v>-58</v>
      </c>
      <c r="AN271" t="str">
        <f t="shared" si="34"/>
        <v>jueves</v>
      </c>
    </row>
    <row r="272" spans="1:40" x14ac:dyDescent="0.25">
      <c r="A272" s="10" t="s">
        <v>650</v>
      </c>
      <c r="B272" t="s">
        <v>651</v>
      </c>
      <c r="C272" t="s">
        <v>123</v>
      </c>
      <c r="D272" s="11" t="s">
        <v>33</v>
      </c>
      <c r="E272" t="s">
        <v>34</v>
      </c>
      <c r="F272" t="s">
        <v>111</v>
      </c>
      <c r="G272" t="s">
        <v>279</v>
      </c>
      <c r="J272" s="12">
        <v>43839</v>
      </c>
      <c r="K272" s="13">
        <v>0.49875000000000003</v>
      </c>
      <c r="L272" s="14">
        <v>43839</v>
      </c>
      <c r="M272" s="15">
        <v>0.49935185185185182</v>
      </c>
      <c r="N272" s="12">
        <v>43839</v>
      </c>
      <c r="O272" s="13">
        <v>0.4995486111111111</v>
      </c>
      <c r="P272" s="16">
        <v>43840.505949074075</v>
      </c>
      <c r="Q272" s="11" t="s">
        <v>37</v>
      </c>
      <c r="R272" s="17" t="s">
        <v>40</v>
      </c>
      <c r="S272" s="11" t="s">
        <v>59</v>
      </c>
      <c r="T272" s="17" t="s">
        <v>133</v>
      </c>
      <c r="U272" s="11" t="s">
        <v>37</v>
      </c>
      <c r="V272" s="17">
        <v>6.0185185429872945E-4</v>
      </c>
      <c r="W272" s="11" t="s">
        <v>37</v>
      </c>
      <c r="Y272" s="17" t="str">
        <f>TablaIncidentes[[#This Row],[Tiempo Total Gestión]]</f>
        <v>00:01</v>
      </c>
      <c r="Z272" s="11">
        <f t="shared" si="28"/>
        <v>0</v>
      </c>
      <c r="AA272" s="11">
        <f t="shared" si="29"/>
        <v>1</v>
      </c>
      <c r="AB272" s="11">
        <f>IF(TablaIncidentes[[#This Row],[Prioridad*]]="Baja",(Z272-24)*60+AA272,IF(TablaIncidentes[[#This Row],[Prioridad*]]="Media",(Z272-4)*60+AA272,IF(TablaIncidentes[[#This Row],[Prioridad*]]="Alta",(Z272-2)*60+AA272)))</f>
        <v>-119</v>
      </c>
      <c r="AD272" s="17" t="str">
        <f>TablaIncidentes[[#This Row],[Tiempo Creación (HH:mm)]]</f>
        <v>00:00</v>
      </c>
      <c r="AE272" s="11">
        <f t="shared" si="30"/>
        <v>0</v>
      </c>
      <c r="AF272" s="11">
        <f t="shared" si="31"/>
        <v>0</v>
      </c>
      <c r="AG272" s="11">
        <f>IF(TablaIncidentes[[#This Row],[Prioridad*]]="Baja",((AE272*60)+AF272)-30,IF(TablaIncidentes[[#This Row],[Prioridad*]]="Media",((AE272*60)+AF272)-15,IF(TablaIncidentes[[#This Row],[Prioridad*]]="Alta",((AE272*60)+AF272)-10)))</f>
        <v>-10</v>
      </c>
      <c r="AI272" s="17">
        <f>TablaIncidentes[[#This Row],[Tiempo Avance Incidente]]</f>
        <v>6.0185185429872945E-4</v>
      </c>
      <c r="AJ272" s="11">
        <f t="shared" si="32"/>
        <v>0</v>
      </c>
      <c r="AK272" s="11">
        <f t="shared" si="33"/>
        <v>0</v>
      </c>
      <c r="AL272">
        <f>IF(TablaIncidentes[[#This Row],[Prioridad*]]="Baja",((AJ272*60)+AK272)-720,IF(TablaIncidentes[[#This Row],[Prioridad*]]="Media",((AJ272*60)+AK272)-120,IF(TablaIncidentes[[#This Row],[Prioridad*]]="Alta",((AJ272*60)+AK272)-60)))</f>
        <v>-60</v>
      </c>
      <c r="AN272" t="str">
        <f t="shared" si="34"/>
        <v>jueves</v>
      </c>
    </row>
    <row r="273" spans="1:40" x14ac:dyDescent="0.25">
      <c r="A273" s="10" t="s">
        <v>652</v>
      </c>
      <c r="B273" t="s">
        <v>609</v>
      </c>
      <c r="C273" t="s">
        <v>123</v>
      </c>
      <c r="D273" s="11" t="s">
        <v>33</v>
      </c>
      <c r="E273" t="s">
        <v>34</v>
      </c>
      <c r="F273" t="s">
        <v>111</v>
      </c>
      <c r="G273" t="s">
        <v>279</v>
      </c>
      <c r="J273" s="12">
        <v>43839</v>
      </c>
      <c r="K273" s="13">
        <v>0.50247685185185187</v>
      </c>
      <c r="L273" s="14">
        <v>43839</v>
      </c>
      <c r="M273" s="15">
        <v>0.50523148148148145</v>
      </c>
      <c r="N273" s="12">
        <v>43839</v>
      </c>
      <c r="O273" s="13">
        <v>0.50555555555555554</v>
      </c>
      <c r="P273" s="16">
        <v>43840.505949074075</v>
      </c>
      <c r="Q273" s="11" t="s">
        <v>37</v>
      </c>
      <c r="R273" s="17" t="s">
        <v>327</v>
      </c>
      <c r="S273" s="11" t="s">
        <v>59</v>
      </c>
      <c r="T273" s="17" t="s">
        <v>116</v>
      </c>
      <c r="U273" s="11" t="s">
        <v>37</v>
      </c>
      <c r="V273" s="17">
        <v>2.9282407413120382E-3</v>
      </c>
      <c r="W273" s="11" t="s">
        <v>37</v>
      </c>
      <c r="Y273" s="17" t="str">
        <f>TablaIncidentes[[#This Row],[Tiempo Total Gestión]]</f>
        <v>00:04</v>
      </c>
      <c r="Z273" s="11">
        <f t="shared" si="28"/>
        <v>0</v>
      </c>
      <c r="AA273" s="11">
        <f t="shared" si="29"/>
        <v>4</v>
      </c>
      <c r="AB273" s="11">
        <f>IF(TablaIncidentes[[#This Row],[Prioridad*]]="Baja",(Z273-24)*60+AA273,IF(TablaIncidentes[[#This Row],[Prioridad*]]="Media",(Z273-4)*60+AA273,IF(TablaIncidentes[[#This Row],[Prioridad*]]="Alta",(Z273-2)*60+AA273)))</f>
        <v>-116</v>
      </c>
      <c r="AD273" s="17" t="str">
        <f>TablaIncidentes[[#This Row],[Tiempo Creación (HH:mm)]]</f>
        <v>00:03</v>
      </c>
      <c r="AE273" s="11">
        <f t="shared" si="30"/>
        <v>0</v>
      </c>
      <c r="AF273" s="11">
        <f t="shared" si="31"/>
        <v>3</v>
      </c>
      <c r="AG273" s="11">
        <f>IF(TablaIncidentes[[#This Row],[Prioridad*]]="Baja",((AE273*60)+AF273)-30,IF(TablaIncidentes[[#This Row],[Prioridad*]]="Media",((AE273*60)+AF273)-15,IF(TablaIncidentes[[#This Row],[Prioridad*]]="Alta",((AE273*60)+AF273)-10)))</f>
        <v>-7</v>
      </c>
      <c r="AI273" s="17">
        <f>TablaIncidentes[[#This Row],[Tiempo Avance Incidente]]</f>
        <v>2.9282407413120382E-3</v>
      </c>
      <c r="AJ273" s="11">
        <f t="shared" si="32"/>
        <v>0</v>
      </c>
      <c r="AK273" s="11">
        <f t="shared" si="33"/>
        <v>4</v>
      </c>
      <c r="AL273">
        <f>IF(TablaIncidentes[[#This Row],[Prioridad*]]="Baja",((AJ273*60)+AK273)-720,IF(TablaIncidentes[[#This Row],[Prioridad*]]="Media",((AJ273*60)+AK273)-120,IF(TablaIncidentes[[#This Row],[Prioridad*]]="Alta",((AJ273*60)+AK273)-60)))</f>
        <v>-56</v>
      </c>
      <c r="AN273" t="str">
        <f t="shared" si="34"/>
        <v>jueves</v>
      </c>
    </row>
    <row r="274" spans="1:40" x14ac:dyDescent="0.25">
      <c r="A274" s="10" t="s">
        <v>653</v>
      </c>
      <c r="B274" t="s">
        <v>609</v>
      </c>
      <c r="C274" t="s">
        <v>123</v>
      </c>
      <c r="D274" s="11" t="s">
        <v>33</v>
      </c>
      <c r="E274" t="s">
        <v>34</v>
      </c>
      <c r="F274" t="s">
        <v>111</v>
      </c>
      <c r="G274" t="s">
        <v>279</v>
      </c>
      <c r="J274" s="12">
        <v>43839</v>
      </c>
      <c r="K274" s="13">
        <v>0.51677083333333329</v>
      </c>
      <c r="L274" s="14">
        <v>43839</v>
      </c>
      <c r="M274" s="15">
        <v>0.51728009259259256</v>
      </c>
      <c r="N274" s="12">
        <v>43839</v>
      </c>
      <c r="O274" s="13">
        <v>0.51740740740740743</v>
      </c>
      <c r="P274" s="16">
        <v>43840.608368055553</v>
      </c>
      <c r="Q274" s="11" t="s">
        <v>37</v>
      </c>
      <c r="R274" s="17" t="s">
        <v>133</v>
      </c>
      <c r="S274" s="11" t="s">
        <v>59</v>
      </c>
      <c r="T274" s="17" t="s">
        <v>133</v>
      </c>
      <c r="U274" s="11" t="s">
        <v>37</v>
      </c>
      <c r="V274" s="17">
        <v>6.2500000058207661E-4</v>
      </c>
      <c r="W274" s="11" t="s">
        <v>37</v>
      </c>
      <c r="Y274" s="17" t="str">
        <f>TablaIncidentes[[#This Row],[Tiempo Total Gestión]]</f>
        <v>00:00</v>
      </c>
      <c r="Z274" s="11">
        <f t="shared" si="28"/>
        <v>0</v>
      </c>
      <c r="AA274" s="11">
        <f t="shared" si="29"/>
        <v>0</v>
      </c>
      <c r="AB274" s="11">
        <f>IF(TablaIncidentes[[#This Row],[Prioridad*]]="Baja",(Z274-24)*60+AA274,IF(TablaIncidentes[[#This Row],[Prioridad*]]="Media",(Z274-4)*60+AA274,IF(TablaIncidentes[[#This Row],[Prioridad*]]="Alta",(Z274-2)*60+AA274)))</f>
        <v>-120</v>
      </c>
      <c r="AD274" s="17" t="str">
        <f>TablaIncidentes[[#This Row],[Tiempo Creación (HH:mm)]]</f>
        <v>00:00</v>
      </c>
      <c r="AE274" s="11">
        <f t="shared" si="30"/>
        <v>0</v>
      </c>
      <c r="AF274" s="11">
        <f t="shared" si="31"/>
        <v>0</v>
      </c>
      <c r="AG274" s="11">
        <f>IF(TablaIncidentes[[#This Row],[Prioridad*]]="Baja",((AE274*60)+AF274)-30,IF(TablaIncidentes[[#This Row],[Prioridad*]]="Media",((AE274*60)+AF274)-15,IF(TablaIncidentes[[#This Row],[Prioridad*]]="Alta",((AE274*60)+AF274)-10)))</f>
        <v>-10</v>
      </c>
      <c r="AI274" s="17">
        <f>TablaIncidentes[[#This Row],[Tiempo Avance Incidente]]</f>
        <v>6.2500000058207661E-4</v>
      </c>
      <c r="AJ274" s="11">
        <f t="shared" si="32"/>
        <v>0</v>
      </c>
      <c r="AK274" s="11">
        <f t="shared" si="33"/>
        <v>0</v>
      </c>
      <c r="AL274">
        <f>IF(TablaIncidentes[[#This Row],[Prioridad*]]="Baja",((AJ274*60)+AK274)-720,IF(TablaIncidentes[[#This Row],[Prioridad*]]="Media",((AJ274*60)+AK274)-120,IF(TablaIncidentes[[#This Row],[Prioridad*]]="Alta",((AJ274*60)+AK274)-60)))</f>
        <v>-60</v>
      </c>
      <c r="AN274" t="str">
        <f t="shared" si="34"/>
        <v>jueves</v>
      </c>
    </row>
    <row r="275" spans="1:40" x14ac:dyDescent="0.25">
      <c r="A275" s="10" t="s">
        <v>654</v>
      </c>
      <c r="B275" t="s">
        <v>609</v>
      </c>
      <c r="C275" t="s">
        <v>123</v>
      </c>
      <c r="D275" s="11" t="s">
        <v>33</v>
      </c>
      <c r="E275" t="s">
        <v>34</v>
      </c>
      <c r="F275" t="s">
        <v>111</v>
      </c>
      <c r="G275" t="s">
        <v>279</v>
      </c>
      <c r="J275" s="12">
        <v>43839</v>
      </c>
      <c r="K275" s="13">
        <v>0.52097222222222228</v>
      </c>
      <c r="L275" s="14">
        <v>43839</v>
      </c>
      <c r="M275" s="15">
        <v>0.52240740740740743</v>
      </c>
      <c r="N275" s="12">
        <v>43839</v>
      </c>
      <c r="O275" s="13">
        <v>0.52253472222222219</v>
      </c>
      <c r="P275" s="16">
        <v>43840.608368055553</v>
      </c>
      <c r="Q275" s="11" t="s">
        <v>37</v>
      </c>
      <c r="R275" s="17" t="s">
        <v>48</v>
      </c>
      <c r="S275" s="11" t="s">
        <v>59</v>
      </c>
      <c r="T275" s="17" t="s">
        <v>48</v>
      </c>
      <c r="U275" s="11" t="s">
        <v>37</v>
      </c>
      <c r="V275" s="17">
        <v>1.2037037085974589E-3</v>
      </c>
      <c r="W275" s="11" t="s">
        <v>37</v>
      </c>
      <c r="Y275" s="17" t="str">
        <f>TablaIncidentes[[#This Row],[Tiempo Total Gestión]]</f>
        <v>00:02</v>
      </c>
      <c r="Z275" s="11">
        <f t="shared" si="28"/>
        <v>0</v>
      </c>
      <c r="AA275" s="11">
        <f t="shared" si="29"/>
        <v>2</v>
      </c>
      <c r="AB275" s="11">
        <f>IF(TablaIncidentes[[#This Row],[Prioridad*]]="Baja",(Z275-24)*60+AA275,IF(TablaIncidentes[[#This Row],[Prioridad*]]="Media",(Z275-4)*60+AA275,IF(TablaIncidentes[[#This Row],[Prioridad*]]="Alta",(Z275-2)*60+AA275)))</f>
        <v>-118</v>
      </c>
      <c r="AD275" s="17" t="str">
        <f>TablaIncidentes[[#This Row],[Tiempo Creación (HH:mm)]]</f>
        <v>00:02</v>
      </c>
      <c r="AE275" s="11">
        <f t="shared" si="30"/>
        <v>0</v>
      </c>
      <c r="AF275" s="11">
        <f t="shared" si="31"/>
        <v>2</v>
      </c>
      <c r="AG275" s="11">
        <f>IF(TablaIncidentes[[#This Row],[Prioridad*]]="Baja",((AE275*60)+AF275)-30,IF(TablaIncidentes[[#This Row],[Prioridad*]]="Media",((AE275*60)+AF275)-15,IF(TablaIncidentes[[#This Row],[Prioridad*]]="Alta",((AE275*60)+AF275)-10)))</f>
        <v>-8</v>
      </c>
      <c r="AI275" s="17">
        <f>TablaIncidentes[[#This Row],[Tiempo Avance Incidente]]</f>
        <v>1.2037037085974589E-3</v>
      </c>
      <c r="AJ275" s="11">
        <f t="shared" si="32"/>
        <v>0</v>
      </c>
      <c r="AK275" s="11">
        <f t="shared" si="33"/>
        <v>1</v>
      </c>
      <c r="AL275">
        <f>IF(TablaIncidentes[[#This Row],[Prioridad*]]="Baja",((AJ275*60)+AK275)-720,IF(TablaIncidentes[[#This Row],[Prioridad*]]="Media",((AJ275*60)+AK275)-120,IF(TablaIncidentes[[#This Row],[Prioridad*]]="Alta",((AJ275*60)+AK275)-60)))</f>
        <v>-59</v>
      </c>
      <c r="AN275" t="str">
        <f t="shared" si="34"/>
        <v>jueves</v>
      </c>
    </row>
    <row r="276" spans="1:40" x14ac:dyDescent="0.25">
      <c r="A276" s="10" t="s">
        <v>655</v>
      </c>
      <c r="B276" t="s">
        <v>326</v>
      </c>
      <c r="C276" t="s">
        <v>32</v>
      </c>
      <c r="D276" s="11" t="s">
        <v>33</v>
      </c>
      <c r="E276" t="s">
        <v>34</v>
      </c>
      <c r="F276" t="s">
        <v>35</v>
      </c>
      <c r="G276" t="s">
        <v>36</v>
      </c>
      <c r="J276" s="12">
        <v>43839</v>
      </c>
      <c r="K276" s="13">
        <v>0.59652777777777777</v>
      </c>
      <c r="L276" s="14">
        <v>43839</v>
      </c>
      <c r="M276" s="15">
        <v>0.59777777777777785</v>
      </c>
      <c r="N276" s="12">
        <v>43843</v>
      </c>
      <c r="O276" s="13">
        <v>0.4569212962962963</v>
      </c>
      <c r="P276" s="16">
        <v>43844.514675925922</v>
      </c>
      <c r="Q276" s="11" t="s">
        <v>37</v>
      </c>
      <c r="R276" s="17" t="s">
        <v>292</v>
      </c>
      <c r="S276" s="11" t="s">
        <v>39</v>
      </c>
      <c r="T276" s="17" t="s">
        <v>40</v>
      </c>
      <c r="U276" s="11" t="s">
        <v>37</v>
      </c>
      <c r="V276" s="17">
        <v>4.9537037048139609E-3</v>
      </c>
      <c r="W276" s="11" t="s">
        <v>37</v>
      </c>
      <c r="Y276" s="17" t="str">
        <f>TablaIncidentes[[#This Row],[Tiempo Total Gestión]]</f>
        <v>00:30</v>
      </c>
      <c r="Z276" s="11">
        <f t="shared" si="28"/>
        <v>0</v>
      </c>
      <c r="AA276" s="11">
        <f t="shared" si="29"/>
        <v>30</v>
      </c>
      <c r="AB276" s="11">
        <f>IF(TablaIncidentes[[#This Row],[Prioridad*]]="Baja",(Z276-24)*60+AA276,IF(TablaIncidentes[[#This Row],[Prioridad*]]="Media",(Z276-4)*60+AA276,IF(TablaIncidentes[[#This Row],[Prioridad*]]="Alta",(Z276-2)*60+AA276)))</f>
        <v>-90</v>
      </c>
      <c r="AD276" s="17" t="str">
        <f>TablaIncidentes[[#This Row],[Tiempo Creación (HH:mm)]]</f>
        <v>00:01</v>
      </c>
      <c r="AE276" s="11">
        <f t="shared" si="30"/>
        <v>0</v>
      </c>
      <c r="AF276" s="11">
        <f t="shared" si="31"/>
        <v>1</v>
      </c>
      <c r="AG276" s="11">
        <f>IF(TablaIncidentes[[#This Row],[Prioridad*]]="Baja",((AE276*60)+AF276)-30,IF(TablaIncidentes[[#This Row],[Prioridad*]]="Media",((AE276*60)+AF276)-15,IF(TablaIncidentes[[#This Row],[Prioridad*]]="Alta",((AE276*60)+AF276)-10)))</f>
        <v>-9</v>
      </c>
      <c r="AI276" s="17">
        <f>TablaIncidentes[[#This Row],[Tiempo Avance Incidente]]</f>
        <v>4.9537037048139609E-3</v>
      </c>
      <c r="AJ276" s="11">
        <f t="shared" si="32"/>
        <v>0</v>
      </c>
      <c r="AK276" s="11">
        <f t="shared" si="33"/>
        <v>7</v>
      </c>
      <c r="AL276">
        <f>IF(TablaIncidentes[[#This Row],[Prioridad*]]="Baja",((AJ276*60)+AK276)-720,IF(TablaIncidentes[[#This Row],[Prioridad*]]="Media",((AJ276*60)+AK276)-120,IF(TablaIncidentes[[#This Row],[Prioridad*]]="Alta",((AJ276*60)+AK276)-60)))</f>
        <v>-53</v>
      </c>
      <c r="AN276" t="str">
        <f t="shared" si="34"/>
        <v>jueves</v>
      </c>
    </row>
    <row r="277" spans="1:40" ht="15" customHeight="1" x14ac:dyDescent="0.25">
      <c r="A277" s="10" t="s">
        <v>656</v>
      </c>
      <c r="B277" t="s">
        <v>657</v>
      </c>
      <c r="C277" t="s">
        <v>32</v>
      </c>
      <c r="D277" s="11" t="s">
        <v>33</v>
      </c>
      <c r="E277" t="s">
        <v>34</v>
      </c>
      <c r="F277" t="s">
        <v>51</v>
      </c>
      <c r="G277" t="s">
        <v>52</v>
      </c>
      <c r="J277" s="12">
        <v>43839</v>
      </c>
      <c r="K277" s="13">
        <v>0.64671296296296299</v>
      </c>
      <c r="L277" s="14">
        <v>43839</v>
      </c>
      <c r="M277" s="15">
        <v>0.64778935185185182</v>
      </c>
      <c r="N277" s="12">
        <v>43840</v>
      </c>
      <c r="O277" s="13">
        <v>0.3742476851851852</v>
      </c>
      <c r="P277" s="16">
        <v>43841.443020833336</v>
      </c>
      <c r="Q277" s="11" t="s">
        <v>37</v>
      </c>
      <c r="R277" s="17" t="s">
        <v>40</v>
      </c>
      <c r="S277" s="11" t="s">
        <v>39</v>
      </c>
      <c r="T277" s="17" t="s">
        <v>40</v>
      </c>
      <c r="U277" s="11" t="s">
        <v>37</v>
      </c>
      <c r="V277" s="17">
        <v>6.9444446125999093E-5</v>
      </c>
      <c r="W277" s="11" t="s">
        <v>37</v>
      </c>
      <c r="Y277" s="17" t="str">
        <f>TablaIncidentes[[#This Row],[Tiempo Total Gestión]]</f>
        <v>00:01</v>
      </c>
      <c r="Z277" s="11">
        <f t="shared" si="28"/>
        <v>0</v>
      </c>
      <c r="AA277" s="11">
        <f t="shared" si="29"/>
        <v>1</v>
      </c>
      <c r="AB277" s="11">
        <f>IF(TablaIncidentes[[#This Row],[Prioridad*]]="Baja",(Z277-24)*60+AA277,IF(TablaIncidentes[[#This Row],[Prioridad*]]="Media",(Z277-4)*60+AA277,IF(TablaIncidentes[[#This Row],[Prioridad*]]="Alta",(Z277-2)*60+AA277)))</f>
        <v>-119</v>
      </c>
      <c r="AD277" s="17" t="str">
        <f>TablaIncidentes[[#This Row],[Tiempo Creación (HH:mm)]]</f>
        <v>00:01</v>
      </c>
      <c r="AE277" s="11">
        <f t="shared" si="30"/>
        <v>0</v>
      </c>
      <c r="AF277" s="11">
        <f t="shared" si="31"/>
        <v>1</v>
      </c>
      <c r="AG277" s="11">
        <f>IF(TablaIncidentes[[#This Row],[Prioridad*]]="Baja",((AE277*60)+AF277)-30,IF(TablaIncidentes[[#This Row],[Prioridad*]]="Media",((AE277*60)+AF277)-15,IF(TablaIncidentes[[#This Row],[Prioridad*]]="Alta",((AE277*60)+AF277)-10)))</f>
        <v>-9</v>
      </c>
      <c r="AI277" s="17">
        <f>TablaIncidentes[[#This Row],[Tiempo Avance Incidente]]</f>
        <v>6.9444446125999093E-5</v>
      </c>
      <c r="AJ277" s="11">
        <f t="shared" si="32"/>
        <v>0</v>
      </c>
      <c r="AK277" s="11">
        <f t="shared" si="33"/>
        <v>0</v>
      </c>
      <c r="AL277">
        <f>IF(TablaIncidentes[[#This Row],[Prioridad*]]="Baja",((AJ277*60)+AK277)-720,IF(TablaIncidentes[[#This Row],[Prioridad*]]="Media",((AJ277*60)+AK277)-120,IF(TablaIncidentes[[#This Row],[Prioridad*]]="Alta",((AJ277*60)+AK277)-60)))</f>
        <v>-60</v>
      </c>
      <c r="AN277" t="str">
        <f t="shared" si="34"/>
        <v>jueves</v>
      </c>
    </row>
    <row r="278" spans="1:40" ht="15" customHeight="1" x14ac:dyDescent="0.25">
      <c r="A278" s="10" t="s">
        <v>658</v>
      </c>
      <c r="B278" t="s">
        <v>659</v>
      </c>
      <c r="C278" t="s">
        <v>32</v>
      </c>
      <c r="D278" s="11" t="s">
        <v>33</v>
      </c>
      <c r="E278" t="s">
        <v>34</v>
      </c>
      <c r="F278" t="s">
        <v>51</v>
      </c>
      <c r="G278" t="s">
        <v>75</v>
      </c>
      <c r="J278" s="12">
        <v>43839</v>
      </c>
      <c r="K278" s="13">
        <v>0.65011574074074074</v>
      </c>
      <c r="L278" s="14">
        <v>43839</v>
      </c>
      <c r="M278" s="15">
        <v>0.65120370370370373</v>
      </c>
      <c r="N278" s="12">
        <v>43840</v>
      </c>
      <c r="O278" s="13">
        <v>0.59847222222222218</v>
      </c>
      <c r="P278" s="16">
        <v>43841.602465277778</v>
      </c>
      <c r="Q278" s="11" t="s">
        <v>37</v>
      </c>
      <c r="R278" s="17" t="s">
        <v>40</v>
      </c>
      <c r="S278" s="11" t="s">
        <v>39</v>
      </c>
      <c r="T278" s="17" t="s">
        <v>40</v>
      </c>
      <c r="U278" s="11" t="s">
        <v>37</v>
      </c>
      <c r="V278" s="17">
        <v>1.2962962937308475E-3</v>
      </c>
      <c r="W278" s="11" t="s">
        <v>37</v>
      </c>
      <c r="Y278" s="17" t="str">
        <f>TablaIncidentes[[#This Row],[Tiempo Total Gestión]]</f>
        <v>00:01</v>
      </c>
      <c r="Z278" s="11">
        <f t="shared" si="28"/>
        <v>0</v>
      </c>
      <c r="AA278" s="11">
        <f t="shared" si="29"/>
        <v>1</v>
      </c>
      <c r="AB278" s="11">
        <f>IF(TablaIncidentes[[#This Row],[Prioridad*]]="Baja",(Z278-24)*60+AA278,IF(TablaIncidentes[[#This Row],[Prioridad*]]="Media",(Z278-4)*60+AA278,IF(TablaIncidentes[[#This Row],[Prioridad*]]="Alta",(Z278-2)*60+AA278)))</f>
        <v>-119</v>
      </c>
      <c r="AD278" s="17" t="str">
        <f>TablaIncidentes[[#This Row],[Tiempo Creación (HH:mm)]]</f>
        <v>00:01</v>
      </c>
      <c r="AE278" s="11">
        <f t="shared" si="30"/>
        <v>0</v>
      </c>
      <c r="AF278" s="11">
        <f t="shared" si="31"/>
        <v>1</v>
      </c>
      <c r="AG278" s="11">
        <f>IF(TablaIncidentes[[#This Row],[Prioridad*]]="Baja",((AE278*60)+AF278)-30,IF(TablaIncidentes[[#This Row],[Prioridad*]]="Media",((AE278*60)+AF278)-15,IF(TablaIncidentes[[#This Row],[Prioridad*]]="Alta",((AE278*60)+AF278)-10)))</f>
        <v>-9</v>
      </c>
      <c r="AI278" s="17">
        <f>TablaIncidentes[[#This Row],[Tiempo Avance Incidente]]</f>
        <v>1.2962962937308475E-3</v>
      </c>
      <c r="AJ278" s="11">
        <f t="shared" si="32"/>
        <v>0</v>
      </c>
      <c r="AK278" s="11">
        <f t="shared" si="33"/>
        <v>1</v>
      </c>
      <c r="AL278">
        <f>IF(TablaIncidentes[[#This Row],[Prioridad*]]="Baja",((AJ278*60)+AK278)-720,IF(TablaIncidentes[[#This Row],[Prioridad*]]="Media",((AJ278*60)+AK278)-120,IF(TablaIncidentes[[#This Row],[Prioridad*]]="Alta",((AJ278*60)+AK278)-60)))</f>
        <v>-59</v>
      </c>
      <c r="AN278" t="str">
        <f t="shared" si="34"/>
        <v>jueves</v>
      </c>
    </row>
    <row r="279" spans="1:40" ht="15" customHeight="1" x14ac:dyDescent="0.25">
      <c r="A279" s="10" t="s">
        <v>660</v>
      </c>
      <c r="B279" t="s">
        <v>441</v>
      </c>
      <c r="C279" t="s">
        <v>32</v>
      </c>
      <c r="D279" s="11" t="s">
        <v>33</v>
      </c>
      <c r="E279" t="s">
        <v>34</v>
      </c>
      <c r="F279" t="s">
        <v>51</v>
      </c>
      <c r="G279" t="s">
        <v>361</v>
      </c>
      <c r="J279" s="12">
        <v>43839</v>
      </c>
      <c r="K279" s="13">
        <v>0.677800925925926</v>
      </c>
      <c r="L279" s="14">
        <v>43839</v>
      </c>
      <c r="M279" s="15">
        <v>0.67896990740740737</v>
      </c>
      <c r="N279" s="12">
        <v>43839</v>
      </c>
      <c r="O279" s="13">
        <v>0.69840277777777782</v>
      </c>
      <c r="P279" s="16">
        <v>43840.752291666664</v>
      </c>
      <c r="Q279" s="11" t="s">
        <v>37</v>
      </c>
      <c r="R279" s="17" t="s">
        <v>40</v>
      </c>
      <c r="S279" s="11" t="s">
        <v>39</v>
      </c>
      <c r="T279" s="17" t="s">
        <v>40</v>
      </c>
      <c r="U279" s="11" t="s">
        <v>37</v>
      </c>
      <c r="V279" s="17">
        <v>1.3194444400141947E-3</v>
      </c>
      <c r="W279" s="11" t="s">
        <v>37</v>
      </c>
      <c r="Y279" s="17" t="str">
        <f>TablaIncidentes[[#This Row],[Tiempo Total Gestión]]</f>
        <v>00:01</v>
      </c>
      <c r="Z279" s="11">
        <f t="shared" si="28"/>
        <v>0</v>
      </c>
      <c r="AA279" s="11">
        <f t="shared" si="29"/>
        <v>1</v>
      </c>
      <c r="AB279" s="11">
        <f>IF(TablaIncidentes[[#This Row],[Prioridad*]]="Baja",(Z279-24)*60+AA279,IF(TablaIncidentes[[#This Row],[Prioridad*]]="Media",(Z279-4)*60+AA279,IF(TablaIncidentes[[#This Row],[Prioridad*]]="Alta",(Z279-2)*60+AA279)))</f>
        <v>-119</v>
      </c>
      <c r="AD279" s="17" t="str">
        <f>TablaIncidentes[[#This Row],[Tiempo Creación (HH:mm)]]</f>
        <v>00:01</v>
      </c>
      <c r="AE279" s="11">
        <f t="shared" si="30"/>
        <v>0</v>
      </c>
      <c r="AF279" s="11">
        <f t="shared" si="31"/>
        <v>1</v>
      </c>
      <c r="AG279" s="11">
        <f>IF(TablaIncidentes[[#This Row],[Prioridad*]]="Baja",((AE279*60)+AF279)-30,IF(TablaIncidentes[[#This Row],[Prioridad*]]="Media",((AE279*60)+AF279)-15,IF(TablaIncidentes[[#This Row],[Prioridad*]]="Alta",((AE279*60)+AF279)-10)))</f>
        <v>-9</v>
      </c>
      <c r="AI279" s="17">
        <f>TablaIncidentes[[#This Row],[Tiempo Avance Incidente]]</f>
        <v>1.3194444400141947E-3</v>
      </c>
      <c r="AJ279" s="11">
        <f t="shared" si="32"/>
        <v>0</v>
      </c>
      <c r="AK279" s="11">
        <f t="shared" si="33"/>
        <v>1</v>
      </c>
      <c r="AL279">
        <f>IF(TablaIncidentes[[#This Row],[Prioridad*]]="Baja",((AJ279*60)+AK279)-720,IF(TablaIncidentes[[#This Row],[Prioridad*]]="Media",((AJ279*60)+AK279)-120,IF(TablaIncidentes[[#This Row],[Prioridad*]]="Alta",((AJ279*60)+AK279)-60)))</f>
        <v>-59</v>
      </c>
      <c r="AN279" t="str">
        <f t="shared" si="34"/>
        <v>jueves</v>
      </c>
    </row>
    <row r="280" spans="1:40" ht="15" customHeight="1" x14ac:dyDescent="0.25">
      <c r="A280" s="10" t="s">
        <v>661</v>
      </c>
      <c r="B280" t="s">
        <v>560</v>
      </c>
      <c r="C280" t="s">
        <v>32</v>
      </c>
      <c r="D280" s="11" t="s">
        <v>33</v>
      </c>
      <c r="E280" t="s">
        <v>34</v>
      </c>
      <c r="F280" t="s">
        <v>51</v>
      </c>
      <c r="G280" t="s">
        <v>52</v>
      </c>
      <c r="J280" s="12">
        <v>43839</v>
      </c>
      <c r="K280" s="13">
        <v>0.6947916666666667</v>
      </c>
      <c r="L280" s="14">
        <v>43839</v>
      </c>
      <c r="M280" s="15">
        <v>0.69597222222222221</v>
      </c>
      <c r="N280" s="12">
        <v>43840</v>
      </c>
      <c r="O280" s="13">
        <v>0.36789351851851854</v>
      </c>
      <c r="P280" s="16">
        <v>43841.443020833336</v>
      </c>
      <c r="Q280" s="11" t="s">
        <v>37</v>
      </c>
      <c r="R280" s="17" t="s">
        <v>40</v>
      </c>
      <c r="S280" s="11" t="s">
        <v>39</v>
      </c>
      <c r="T280" s="17" t="s">
        <v>40</v>
      </c>
      <c r="U280" s="11" t="s">
        <v>37</v>
      </c>
      <c r="V280" s="17">
        <v>1.1805555550381541E-3</v>
      </c>
      <c r="W280" s="11" t="s">
        <v>37</v>
      </c>
      <c r="Y280" s="17" t="str">
        <f>TablaIncidentes[[#This Row],[Tiempo Total Gestión]]</f>
        <v>00:01</v>
      </c>
      <c r="Z280" s="11">
        <f t="shared" si="28"/>
        <v>0</v>
      </c>
      <c r="AA280" s="11">
        <f t="shared" si="29"/>
        <v>1</v>
      </c>
      <c r="AB280" s="11">
        <f>IF(TablaIncidentes[[#This Row],[Prioridad*]]="Baja",(Z280-24)*60+AA280,IF(TablaIncidentes[[#This Row],[Prioridad*]]="Media",(Z280-4)*60+AA280,IF(TablaIncidentes[[#This Row],[Prioridad*]]="Alta",(Z280-2)*60+AA280)))</f>
        <v>-119</v>
      </c>
      <c r="AD280" s="17" t="str">
        <f>TablaIncidentes[[#This Row],[Tiempo Creación (HH:mm)]]</f>
        <v>00:01</v>
      </c>
      <c r="AE280" s="11">
        <f t="shared" si="30"/>
        <v>0</v>
      </c>
      <c r="AF280" s="11">
        <f t="shared" si="31"/>
        <v>1</v>
      </c>
      <c r="AG280" s="11">
        <f>IF(TablaIncidentes[[#This Row],[Prioridad*]]="Baja",((AE280*60)+AF280)-30,IF(TablaIncidentes[[#This Row],[Prioridad*]]="Media",((AE280*60)+AF280)-15,IF(TablaIncidentes[[#This Row],[Prioridad*]]="Alta",((AE280*60)+AF280)-10)))</f>
        <v>-9</v>
      </c>
      <c r="AI280" s="17">
        <f>TablaIncidentes[[#This Row],[Tiempo Avance Incidente]]</f>
        <v>1.1805555550381541E-3</v>
      </c>
      <c r="AJ280" s="11">
        <f t="shared" si="32"/>
        <v>0</v>
      </c>
      <c r="AK280" s="11">
        <f t="shared" si="33"/>
        <v>1</v>
      </c>
      <c r="AL280">
        <f>IF(TablaIncidentes[[#This Row],[Prioridad*]]="Baja",((AJ280*60)+AK280)-720,IF(TablaIncidentes[[#This Row],[Prioridad*]]="Media",((AJ280*60)+AK280)-120,IF(TablaIncidentes[[#This Row],[Prioridad*]]="Alta",((AJ280*60)+AK280)-60)))</f>
        <v>-59</v>
      </c>
      <c r="AN280" t="str">
        <f t="shared" si="34"/>
        <v>jueves</v>
      </c>
    </row>
    <row r="281" spans="1:40" ht="15" customHeight="1" x14ac:dyDescent="0.25">
      <c r="A281" s="10" t="s">
        <v>662</v>
      </c>
      <c r="B281" t="s">
        <v>663</v>
      </c>
      <c r="C281" t="s">
        <v>32</v>
      </c>
      <c r="D281" s="11" t="s">
        <v>33</v>
      </c>
      <c r="E281" t="s">
        <v>34</v>
      </c>
      <c r="F281" t="s">
        <v>51</v>
      </c>
      <c r="G281" t="s">
        <v>75</v>
      </c>
      <c r="J281" s="12">
        <v>43839</v>
      </c>
      <c r="K281" s="13">
        <v>0.62653935185185183</v>
      </c>
      <c r="L281" s="14">
        <v>43839</v>
      </c>
      <c r="M281" s="15">
        <v>0.6277314814814815</v>
      </c>
      <c r="N281" s="12">
        <v>43839</v>
      </c>
      <c r="O281" s="13">
        <v>0.65914351851851849</v>
      </c>
      <c r="P281" s="16">
        <v>43840.681504629632</v>
      </c>
      <c r="Q281" s="11" t="s">
        <v>37</v>
      </c>
      <c r="R281" s="17" t="s">
        <v>40</v>
      </c>
      <c r="S281" s="11" t="s">
        <v>39</v>
      </c>
      <c r="T281" s="17" t="s">
        <v>40</v>
      </c>
      <c r="U281" s="11" t="s">
        <v>37</v>
      </c>
      <c r="V281" s="17">
        <v>1.6087962940218858E-3</v>
      </c>
      <c r="W281" s="11" t="s">
        <v>37</v>
      </c>
      <c r="Y281" s="17" t="str">
        <f>TablaIncidentes[[#This Row],[Tiempo Total Gestión]]</f>
        <v>00:01</v>
      </c>
      <c r="Z281" s="11">
        <f t="shared" si="28"/>
        <v>0</v>
      </c>
      <c r="AA281" s="11">
        <f t="shared" si="29"/>
        <v>1</v>
      </c>
      <c r="AB281" s="11">
        <f>IF(TablaIncidentes[[#This Row],[Prioridad*]]="Baja",(Z281-24)*60+AA281,IF(TablaIncidentes[[#This Row],[Prioridad*]]="Media",(Z281-4)*60+AA281,IF(TablaIncidentes[[#This Row],[Prioridad*]]="Alta",(Z281-2)*60+AA281)))</f>
        <v>-119</v>
      </c>
      <c r="AD281" s="17" t="str">
        <f>TablaIncidentes[[#This Row],[Tiempo Creación (HH:mm)]]</f>
        <v>00:01</v>
      </c>
      <c r="AE281" s="11">
        <f t="shared" si="30"/>
        <v>0</v>
      </c>
      <c r="AF281" s="11">
        <f t="shared" si="31"/>
        <v>1</v>
      </c>
      <c r="AG281" s="11">
        <f>IF(TablaIncidentes[[#This Row],[Prioridad*]]="Baja",((AE281*60)+AF281)-30,IF(TablaIncidentes[[#This Row],[Prioridad*]]="Media",((AE281*60)+AF281)-15,IF(TablaIncidentes[[#This Row],[Prioridad*]]="Alta",((AE281*60)+AF281)-10)))</f>
        <v>-9</v>
      </c>
      <c r="AI281" s="17">
        <f>TablaIncidentes[[#This Row],[Tiempo Avance Incidente]]</f>
        <v>1.6087962940218858E-3</v>
      </c>
      <c r="AJ281" s="11">
        <f t="shared" si="32"/>
        <v>0</v>
      </c>
      <c r="AK281" s="11">
        <f t="shared" si="33"/>
        <v>2</v>
      </c>
      <c r="AL281">
        <f>IF(TablaIncidentes[[#This Row],[Prioridad*]]="Baja",((AJ281*60)+AK281)-720,IF(TablaIncidentes[[#This Row],[Prioridad*]]="Media",((AJ281*60)+AK281)-120,IF(TablaIncidentes[[#This Row],[Prioridad*]]="Alta",((AJ281*60)+AK281)-60)))</f>
        <v>-58</v>
      </c>
      <c r="AN281" t="str">
        <f t="shared" si="34"/>
        <v>jueves</v>
      </c>
    </row>
    <row r="282" spans="1:40" ht="15" customHeight="1" x14ac:dyDescent="0.25">
      <c r="A282" s="10" t="s">
        <v>664</v>
      </c>
      <c r="B282" t="s">
        <v>665</v>
      </c>
      <c r="C282" t="s">
        <v>32</v>
      </c>
      <c r="D282" s="11" t="s">
        <v>33</v>
      </c>
      <c r="E282" t="s">
        <v>34</v>
      </c>
      <c r="F282" t="s">
        <v>51</v>
      </c>
      <c r="G282" t="s">
        <v>361</v>
      </c>
      <c r="J282" s="12">
        <v>43839</v>
      </c>
      <c r="K282" s="13">
        <v>0.63170138888888883</v>
      </c>
      <c r="L282" s="14">
        <v>43839</v>
      </c>
      <c r="M282" s="15">
        <v>0.63310185185185186</v>
      </c>
      <c r="N282" s="12">
        <v>43839</v>
      </c>
      <c r="O282" s="13">
        <v>0.66493055555555558</v>
      </c>
      <c r="P282" s="16">
        <v>43840.681504629632</v>
      </c>
      <c r="Q282" s="11" t="s">
        <v>37</v>
      </c>
      <c r="R282" s="17" t="s">
        <v>48</v>
      </c>
      <c r="S282" s="11" t="s">
        <v>39</v>
      </c>
      <c r="T282" s="17" t="s">
        <v>48</v>
      </c>
      <c r="U282" s="11" t="s">
        <v>37</v>
      </c>
      <c r="V282" s="17">
        <v>5.2083333139307797E-4</v>
      </c>
      <c r="W282" s="11" t="s">
        <v>37</v>
      </c>
      <c r="Y282" s="17" t="str">
        <f>TablaIncidentes[[#This Row],[Tiempo Total Gestión]]</f>
        <v>00:02</v>
      </c>
      <c r="Z282" s="11">
        <f t="shared" si="28"/>
        <v>0</v>
      </c>
      <c r="AA282" s="11">
        <f t="shared" si="29"/>
        <v>2</v>
      </c>
      <c r="AB282" s="11">
        <f>IF(TablaIncidentes[[#This Row],[Prioridad*]]="Baja",(Z282-24)*60+AA282,IF(TablaIncidentes[[#This Row],[Prioridad*]]="Media",(Z282-4)*60+AA282,IF(TablaIncidentes[[#This Row],[Prioridad*]]="Alta",(Z282-2)*60+AA282)))</f>
        <v>-118</v>
      </c>
      <c r="AD282" s="17" t="str">
        <f>TablaIncidentes[[#This Row],[Tiempo Creación (HH:mm)]]</f>
        <v>00:02</v>
      </c>
      <c r="AE282" s="11">
        <f t="shared" si="30"/>
        <v>0</v>
      </c>
      <c r="AF282" s="11">
        <f t="shared" si="31"/>
        <v>2</v>
      </c>
      <c r="AG282" s="11">
        <f>IF(TablaIncidentes[[#This Row],[Prioridad*]]="Baja",((AE282*60)+AF282)-30,IF(TablaIncidentes[[#This Row],[Prioridad*]]="Media",((AE282*60)+AF282)-15,IF(TablaIncidentes[[#This Row],[Prioridad*]]="Alta",((AE282*60)+AF282)-10)))</f>
        <v>-8</v>
      </c>
      <c r="AI282" s="17">
        <f>TablaIncidentes[[#This Row],[Tiempo Avance Incidente]]</f>
        <v>5.2083333139307797E-4</v>
      </c>
      <c r="AJ282" s="11">
        <f t="shared" si="32"/>
        <v>0</v>
      </c>
      <c r="AK282" s="11">
        <f t="shared" si="33"/>
        <v>0</v>
      </c>
      <c r="AL282">
        <f>IF(TablaIncidentes[[#This Row],[Prioridad*]]="Baja",((AJ282*60)+AK282)-720,IF(TablaIncidentes[[#This Row],[Prioridad*]]="Media",((AJ282*60)+AK282)-120,IF(TablaIncidentes[[#This Row],[Prioridad*]]="Alta",((AJ282*60)+AK282)-60)))</f>
        <v>-60</v>
      </c>
      <c r="AN282" t="str">
        <f t="shared" si="34"/>
        <v>jueves</v>
      </c>
    </row>
    <row r="283" spans="1:40" ht="15" customHeight="1" x14ac:dyDescent="0.25">
      <c r="A283" s="10" t="s">
        <v>666</v>
      </c>
      <c r="B283" t="s">
        <v>667</v>
      </c>
      <c r="C283" t="s">
        <v>32</v>
      </c>
      <c r="D283" s="11" t="s">
        <v>33</v>
      </c>
      <c r="E283" t="s">
        <v>34</v>
      </c>
      <c r="F283" t="s">
        <v>51</v>
      </c>
      <c r="G283" t="s">
        <v>75</v>
      </c>
      <c r="J283" s="12">
        <v>43839</v>
      </c>
      <c r="K283" s="13">
        <v>0.64131944444444444</v>
      </c>
      <c r="L283" s="14">
        <v>43839</v>
      </c>
      <c r="M283" s="15">
        <v>0.64218750000000002</v>
      </c>
      <c r="N283" s="12">
        <v>43839</v>
      </c>
      <c r="O283" s="13">
        <v>0.72892361111111104</v>
      </c>
      <c r="P283" s="16">
        <v>43840.752291666664</v>
      </c>
      <c r="Q283" s="11" t="s">
        <v>37</v>
      </c>
      <c r="R283" s="17" t="s">
        <v>40</v>
      </c>
      <c r="S283" s="11" t="s">
        <v>39</v>
      </c>
      <c r="T283" s="17" t="s">
        <v>40</v>
      </c>
      <c r="U283" s="11" t="s">
        <v>37</v>
      </c>
      <c r="V283" s="17">
        <v>6.9444438850041479E-5</v>
      </c>
      <c r="W283" s="11" t="s">
        <v>37</v>
      </c>
      <c r="Y283" s="17" t="str">
        <f>TablaIncidentes[[#This Row],[Tiempo Total Gestión]]</f>
        <v>00:01</v>
      </c>
      <c r="Z283" s="11">
        <f t="shared" si="28"/>
        <v>0</v>
      </c>
      <c r="AA283" s="11">
        <f t="shared" si="29"/>
        <v>1</v>
      </c>
      <c r="AB283" s="11">
        <f>IF(TablaIncidentes[[#This Row],[Prioridad*]]="Baja",(Z283-24)*60+AA283,IF(TablaIncidentes[[#This Row],[Prioridad*]]="Media",(Z283-4)*60+AA283,IF(TablaIncidentes[[#This Row],[Prioridad*]]="Alta",(Z283-2)*60+AA283)))</f>
        <v>-119</v>
      </c>
      <c r="AD283" s="17" t="str">
        <f>TablaIncidentes[[#This Row],[Tiempo Creación (HH:mm)]]</f>
        <v>00:01</v>
      </c>
      <c r="AE283" s="11">
        <f t="shared" si="30"/>
        <v>0</v>
      </c>
      <c r="AF283" s="11">
        <f t="shared" si="31"/>
        <v>1</v>
      </c>
      <c r="AG283" s="11">
        <f>IF(TablaIncidentes[[#This Row],[Prioridad*]]="Baja",((AE283*60)+AF283)-30,IF(TablaIncidentes[[#This Row],[Prioridad*]]="Media",((AE283*60)+AF283)-15,IF(TablaIncidentes[[#This Row],[Prioridad*]]="Alta",((AE283*60)+AF283)-10)))</f>
        <v>-9</v>
      </c>
      <c r="AI283" s="17">
        <f>TablaIncidentes[[#This Row],[Tiempo Avance Incidente]]</f>
        <v>6.9444438850041479E-5</v>
      </c>
      <c r="AJ283" s="11">
        <f t="shared" si="32"/>
        <v>0</v>
      </c>
      <c r="AK283" s="11">
        <f t="shared" si="33"/>
        <v>0</v>
      </c>
      <c r="AL283">
        <f>IF(TablaIncidentes[[#This Row],[Prioridad*]]="Baja",((AJ283*60)+AK283)-720,IF(TablaIncidentes[[#This Row],[Prioridad*]]="Media",((AJ283*60)+AK283)-120,IF(TablaIncidentes[[#This Row],[Prioridad*]]="Alta",((AJ283*60)+AK283)-60)))</f>
        <v>-60</v>
      </c>
      <c r="AN283" t="str">
        <f t="shared" si="34"/>
        <v>jueves</v>
      </c>
    </row>
    <row r="284" spans="1:40" ht="15" customHeight="1" x14ac:dyDescent="0.25">
      <c r="A284" s="10" t="s">
        <v>668</v>
      </c>
      <c r="B284" t="s">
        <v>621</v>
      </c>
      <c r="C284" t="s">
        <v>32</v>
      </c>
      <c r="D284" s="11" t="s">
        <v>33</v>
      </c>
      <c r="E284" t="s">
        <v>34</v>
      </c>
      <c r="F284" t="s">
        <v>51</v>
      </c>
      <c r="G284" t="s">
        <v>361</v>
      </c>
      <c r="J284" s="12">
        <v>43839</v>
      </c>
      <c r="K284" s="13">
        <v>0.65386574074074078</v>
      </c>
      <c r="L284" s="14">
        <v>43839</v>
      </c>
      <c r="M284" s="15">
        <v>0.65486111111111112</v>
      </c>
      <c r="N284" s="12">
        <v>43839</v>
      </c>
      <c r="O284" s="13">
        <v>0.68891203703703707</v>
      </c>
      <c r="P284" s="16">
        <v>43840.752291666664</v>
      </c>
      <c r="Q284" s="11" t="s">
        <v>37</v>
      </c>
      <c r="R284" s="17" t="s">
        <v>40</v>
      </c>
      <c r="S284" s="11" t="s">
        <v>39</v>
      </c>
      <c r="T284" s="17" t="s">
        <v>40</v>
      </c>
      <c r="U284" s="11" t="s">
        <v>37</v>
      </c>
      <c r="V284" s="17">
        <v>9.9537037021946162E-4</v>
      </c>
      <c r="W284" s="11" t="s">
        <v>37</v>
      </c>
      <c r="Y284" s="17" t="str">
        <f>TablaIncidentes[[#This Row],[Tiempo Total Gestión]]</f>
        <v>00:01</v>
      </c>
      <c r="Z284" s="11">
        <f t="shared" si="28"/>
        <v>0</v>
      </c>
      <c r="AA284" s="11">
        <f t="shared" si="29"/>
        <v>1</v>
      </c>
      <c r="AB284" s="11">
        <f>IF(TablaIncidentes[[#This Row],[Prioridad*]]="Baja",(Z284-24)*60+AA284,IF(TablaIncidentes[[#This Row],[Prioridad*]]="Media",(Z284-4)*60+AA284,IF(TablaIncidentes[[#This Row],[Prioridad*]]="Alta",(Z284-2)*60+AA284)))</f>
        <v>-119</v>
      </c>
      <c r="AD284" s="17" t="str">
        <f>TablaIncidentes[[#This Row],[Tiempo Creación (HH:mm)]]</f>
        <v>00:01</v>
      </c>
      <c r="AE284" s="11">
        <f t="shared" si="30"/>
        <v>0</v>
      </c>
      <c r="AF284" s="11">
        <f t="shared" si="31"/>
        <v>1</v>
      </c>
      <c r="AG284" s="11">
        <f>IF(TablaIncidentes[[#This Row],[Prioridad*]]="Baja",((AE284*60)+AF284)-30,IF(TablaIncidentes[[#This Row],[Prioridad*]]="Media",((AE284*60)+AF284)-15,IF(TablaIncidentes[[#This Row],[Prioridad*]]="Alta",((AE284*60)+AF284)-10)))</f>
        <v>-9</v>
      </c>
      <c r="AI284" s="17">
        <f>TablaIncidentes[[#This Row],[Tiempo Avance Incidente]]</f>
        <v>9.9537037021946162E-4</v>
      </c>
      <c r="AJ284" s="11">
        <f t="shared" si="32"/>
        <v>0</v>
      </c>
      <c r="AK284" s="11">
        <f t="shared" si="33"/>
        <v>1</v>
      </c>
      <c r="AL284">
        <f>IF(TablaIncidentes[[#This Row],[Prioridad*]]="Baja",((AJ284*60)+AK284)-720,IF(TablaIncidentes[[#This Row],[Prioridad*]]="Media",((AJ284*60)+AK284)-120,IF(TablaIncidentes[[#This Row],[Prioridad*]]="Alta",((AJ284*60)+AK284)-60)))</f>
        <v>-59</v>
      </c>
      <c r="AN284" t="str">
        <f t="shared" si="34"/>
        <v>jueves</v>
      </c>
    </row>
    <row r="285" spans="1:40" ht="15" customHeight="1" x14ac:dyDescent="0.25">
      <c r="A285" s="10" t="s">
        <v>669</v>
      </c>
      <c r="B285" t="s">
        <v>670</v>
      </c>
      <c r="C285" t="s">
        <v>32</v>
      </c>
      <c r="D285" s="11" t="s">
        <v>33</v>
      </c>
      <c r="E285" t="s">
        <v>34</v>
      </c>
      <c r="F285" t="s">
        <v>51</v>
      </c>
      <c r="G285" t="s">
        <v>75</v>
      </c>
      <c r="J285" s="12">
        <v>43839</v>
      </c>
      <c r="K285" s="13">
        <v>0.67123842592592586</v>
      </c>
      <c r="L285" s="14">
        <v>43839</v>
      </c>
      <c r="M285" s="15">
        <v>0.672337962962963</v>
      </c>
      <c r="N285" s="12">
        <v>43840</v>
      </c>
      <c r="O285" s="13">
        <v>0.35305555555555551</v>
      </c>
      <c r="P285" s="16">
        <v>43841.443020833336</v>
      </c>
      <c r="Q285" s="11" t="s">
        <v>37</v>
      </c>
      <c r="R285" s="17" t="s">
        <v>40</v>
      </c>
      <c r="S285" s="11" t="s">
        <v>39</v>
      </c>
      <c r="T285" s="17" t="s">
        <v>40</v>
      </c>
      <c r="U285" s="11" t="s">
        <v>37</v>
      </c>
      <c r="V285" s="17">
        <v>1.423611116479151E-3</v>
      </c>
      <c r="W285" s="11" t="s">
        <v>37</v>
      </c>
      <c r="Y285" s="17" t="str">
        <f>TablaIncidentes[[#This Row],[Tiempo Total Gestión]]</f>
        <v>00:01</v>
      </c>
      <c r="Z285" s="11">
        <f t="shared" si="28"/>
        <v>0</v>
      </c>
      <c r="AA285" s="11">
        <f t="shared" si="29"/>
        <v>1</v>
      </c>
      <c r="AB285" s="11">
        <f>IF(TablaIncidentes[[#This Row],[Prioridad*]]="Baja",(Z285-24)*60+AA285,IF(TablaIncidentes[[#This Row],[Prioridad*]]="Media",(Z285-4)*60+AA285,IF(TablaIncidentes[[#This Row],[Prioridad*]]="Alta",(Z285-2)*60+AA285)))</f>
        <v>-119</v>
      </c>
      <c r="AD285" s="17" t="str">
        <f>TablaIncidentes[[#This Row],[Tiempo Creación (HH:mm)]]</f>
        <v>00:01</v>
      </c>
      <c r="AE285" s="11">
        <f t="shared" si="30"/>
        <v>0</v>
      </c>
      <c r="AF285" s="11">
        <f t="shared" si="31"/>
        <v>1</v>
      </c>
      <c r="AG285" s="11">
        <f>IF(TablaIncidentes[[#This Row],[Prioridad*]]="Baja",((AE285*60)+AF285)-30,IF(TablaIncidentes[[#This Row],[Prioridad*]]="Media",((AE285*60)+AF285)-15,IF(TablaIncidentes[[#This Row],[Prioridad*]]="Alta",((AE285*60)+AF285)-10)))</f>
        <v>-9</v>
      </c>
      <c r="AI285" s="17">
        <f>TablaIncidentes[[#This Row],[Tiempo Avance Incidente]]</f>
        <v>1.423611116479151E-3</v>
      </c>
      <c r="AJ285" s="11">
        <f t="shared" si="32"/>
        <v>0</v>
      </c>
      <c r="AK285" s="11">
        <f t="shared" si="33"/>
        <v>2</v>
      </c>
      <c r="AL285">
        <f>IF(TablaIncidentes[[#This Row],[Prioridad*]]="Baja",((AJ285*60)+AK285)-720,IF(TablaIncidentes[[#This Row],[Prioridad*]]="Media",((AJ285*60)+AK285)-120,IF(TablaIncidentes[[#This Row],[Prioridad*]]="Alta",((AJ285*60)+AK285)-60)))</f>
        <v>-58</v>
      </c>
      <c r="AN285" t="str">
        <f t="shared" si="34"/>
        <v>jueves</v>
      </c>
    </row>
    <row r="286" spans="1:40" ht="15" customHeight="1" x14ac:dyDescent="0.25">
      <c r="A286" s="10" t="s">
        <v>671</v>
      </c>
      <c r="B286" t="s">
        <v>435</v>
      </c>
      <c r="C286" t="s">
        <v>32</v>
      </c>
      <c r="D286" s="11" t="s">
        <v>33</v>
      </c>
      <c r="E286" t="s">
        <v>34</v>
      </c>
      <c r="F286" t="s">
        <v>51</v>
      </c>
      <c r="G286" t="s">
        <v>75</v>
      </c>
      <c r="J286" s="12">
        <v>43839</v>
      </c>
      <c r="K286" s="13">
        <v>0.68745370370370373</v>
      </c>
      <c r="L286" s="14">
        <v>43839</v>
      </c>
      <c r="M286" s="15">
        <v>0.68835648148148154</v>
      </c>
      <c r="N286" s="12">
        <v>43840</v>
      </c>
      <c r="O286" s="13">
        <v>0.35497685185185185</v>
      </c>
      <c r="P286" s="16">
        <v>43841.443020833336</v>
      </c>
      <c r="Q286" s="11" t="s">
        <v>37</v>
      </c>
      <c r="R286" s="17" t="s">
        <v>40</v>
      </c>
      <c r="S286" s="11" t="s">
        <v>39</v>
      </c>
      <c r="T286" s="17" t="s">
        <v>40</v>
      </c>
      <c r="U286" s="11" t="s">
        <v>37</v>
      </c>
      <c r="V286" s="17">
        <v>9.0277777781011537E-4</v>
      </c>
      <c r="W286" s="11" t="s">
        <v>37</v>
      </c>
      <c r="Y286" s="17" t="str">
        <f>TablaIncidentes[[#This Row],[Tiempo Total Gestión]]</f>
        <v>00:01</v>
      </c>
      <c r="Z286" s="11">
        <f t="shared" si="28"/>
        <v>0</v>
      </c>
      <c r="AA286" s="11">
        <f t="shared" si="29"/>
        <v>1</v>
      </c>
      <c r="AB286" s="11">
        <f>IF(TablaIncidentes[[#This Row],[Prioridad*]]="Baja",(Z286-24)*60+AA286,IF(TablaIncidentes[[#This Row],[Prioridad*]]="Media",(Z286-4)*60+AA286,IF(TablaIncidentes[[#This Row],[Prioridad*]]="Alta",(Z286-2)*60+AA286)))</f>
        <v>-119</v>
      </c>
      <c r="AD286" s="17" t="str">
        <f>TablaIncidentes[[#This Row],[Tiempo Creación (HH:mm)]]</f>
        <v>00:01</v>
      </c>
      <c r="AE286" s="11">
        <f t="shared" si="30"/>
        <v>0</v>
      </c>
      <c r="AF286" s="11">
        <f t="shared" si="31"/>
        <v>1</v>
      </c>
      <c r="AG286" s="11">
        <f>IF(TablaIncidentes[[#This Row],[Prioridad*]]="Baja",((AE286*60)+AF286)-30,IF(TablaIncidentes[[#This Row],[Prioridad*]]="Media",((AE286*60)+AF286)-15,IF(TablaIncidentes[[#This Row],[Prioridad*]]="Alta",((AE286*60)+AF286)-10)))</f>
        <v>-9</v>
      </c>
      <c r="AI286" s="17">
        <f>TablaIncidentes[[#This Row],[Tiempo Avance Incidente]]</f>
        <v>9.0277777781011537E-4</v>
      </c>
      <c r="AJ286" s="11">
        <f t="shared" si="32"/>
        <v>0</v>
      </c>
      <c r="AK286" s="11">
        <f t="shared" si="33"/>
        <v>1</v>
      </c>
      <c r="AL286">
        <f>IF(TablaIncidentes[[#This Row],[Prioridad*]]="Baja",((AJ286*60)+AK286)-720,IF(TablaIncidentes[[#This Row],[Prioridad*]]="Media",((AJ286*60)+AK286)-120,IF(TablaIncidentes[[#This Row],[Prioridad*]]="Alta",((AJ286*60)+AK286)-60)))</f>
        <v>-59</v>
      </c>
      <c r="AN286" t="str">
        <f t="shared" si="34"/>
        <v>jueves</v>
      </c>
    </row>
    <row r="287" spans="1:40" ht="15" customHeight="1" x14ac:dyDescent="0.25">
      <c r="A287" s="10" t="s">
        <v>672</v>
      </c>
      <c r="B287" t="s">
        <v>673</v>
      </c>
      <c r="C287" t="s">
        <v>32</v>
      </c>
      <c r="D287" s="11" t="s">
        <v>33</v>
      </c>
      <c r="E287" t="s">
        <v>34</v>
      </c>
      <c r="F287" t="s">
        <v>51</v>
      </c>
      <c r="G287" t="s">
        <v>361</v>
      </c>
      <c r="J287" s="12">
        <v>43839</v>
      </c>
      <c r="K287" s="13">
        <v>0.59085648148148151</v>
      </c>
      <c r="L287" s="14">
        <v>43839</v>
      </c>
      <c r="M287" s="15">
        <v>0.59181712962962962</v>
      </c>
      <c r="N287" s="12">
        <v>43840</v>
      </c>
      <c r="O287" s="13">
        <v>0.36131944444444447</v>
      </c>
      <c r="P287" s="16">
        <v>43841.443020833336</v>
      </c>
      <c r="Q287" s="11" t="s">
        <v>37</v>
      </c>
      <c r="R287" s="17" t="s">
        <v>40</v>
      </c>
      <c r="S287" s="11" t="s">
        <v>39</v>
      </c>
      <c r="T287" s="17" t="s">
        <v>40</v>
      </c>
      <c r="U287" s="11" t="s">
        <v>37</v>
      </c>
      <c r="V287" s="17">
        <v>1.111111108912155E-3</v>
      </c>
      <c r="W287" s="11" t="s">
        <v>37</v>
      </c>
      <c r="Y287" s="17" t="str">
        <f>TablaIncidentes[[#This Row],[Tiempo Total Gestión]]</f>
        <v>00:01</v>
      </c>
      <c r="Z287" s="11">
        <f t="shared" si="28"/>
        <v>0</v>
      </c>
      <c r="AA287" s="11">
        <f t="shared" si="29"/>
        <v>1</v>
      </c>
      <c r="AB287" s="11">
        <f>IF(TablaIncidentes[[#This Row],[Prioridad*]]="Baja",(Z287-24)*60+AA287,IF(TablaIncidentes[[#This Row],[Prioridad*]]="Media",(Z287-4)*60+AA287,IF(TablaIncidentes[[#This Row],[Prioridad*]]="Alta",(Z287-2)*60+AA287)))</f>
        <v>-119</v>
      </c>
      <c r="AD287" s="17" t="str">
        <f>TablaIncidentes[[#This Row],[Tiempo Creación (HH:mm)]]</f>
        <v>00:01</v>
      </c>
      <c r="AE287" s="11">
        <f t="shared" si="30"/>
        <v>0</v>
      </c>
      <c r="AF287" s="11">
        <f t="shared" si="31"/>
        <v>1</v>
      </c>
      <c r="AG287" s="11">
        <f>IF(TablaIncidentes[[#This Row],[Prioridad*]]="Baja",((AE287*60)+AF287)-30,IF(TablaIncidentes[[#This Row],[Prioridad*]]="Media",((AE287*60)+AF287)-15,IF(TablaIncidentes[[#This Row],[Prioridad*]]="Alta",((AE287*60)+AF287)-10)))</f>
        <v>-9</v>
      </c>
      <c r="AI287" s="17">
        <f>TablaIncidentes[[#This Row],[Tiempo Avance Incidente]]</f>
        <v>1.111111108912155E-3</v>
      </c>
      <c r="AJ287" s="11">
        <f t="shared" si="32"/>
        <v>0</v>
      </c>
      <c r="AK287" s="11">
        <f t="shared" si="33"/>
        <v>1</v>
      </c>
      <c r="AL287">
        <f>IF(TablaIncidentes[[#This Row],[Prioridad*]]="Baja",((AJ287*60)+AK287)-720,IF(TablaIncidentes[[#This Row],[Prioridad*]]="Media",((AJ287*60)+AK287)-120,IF(TablaIncidentes[[#This Row],[Prioridad*]]="Alta",((AJ287*60)+AK287)-60)))</f>
        <v>-59</v>
      </c>
      <c r="AN287" t="str">
        <f t="shared" si="34"/>
        <v>jueves</v>
      </c>
    </row>
    <row r="288" spans="1:40" ht="15" customHeight="1" x14ac:dyDescent="0.25">
      <c r="A288" s="10" t="s">
        <v>674</v>
      </c>
      <c r="B288" t="s">
        <v>675</v>
      </c>
      <c r="C288" t="s">
        <v>32</v>
      </c>
      <c r="D288" s="11" t="s">
        <v>33</v>
      </c>
      <c r="E288" t="s">
        <v>34</v>
      </c>
      <c r="F288" t="s">
        <v>35</v>
      </c>
      <c r="G288" t="s">
        <v>311</v>
      </c>
      <c r="J288" s="12">
        <v>43839</v>
      </c>
      <c r="K288" s="13">
        <v>0.61120370370370369</v>
      </c>
      <c r="L288" s="14">
        <v>43839</v>
      </c>
      <c r="M288" s="15">
        <v>0.61126157407407411</v>
      </c>
      <c r="N288" s="12">
        <v>43840</v>
      </c>
      <c r="O288" s="13">
        <v>0.74252314814814813</v>
      </c>
      <c r="P288" s="16">
        <v>43841.762037037035</v>
      </c>
      <c r="Q288" s="11" t="s">
        <v>37</v>
      </c>
      <c r="R288" s="17" t="s">
        <v>66</v>
      </c>
      <c r="S288" s="11" t="s">
        <v>39</v>
      </c>
      <c r="T288" s="17" t="s">
        <v>133</v>
      </c>
      <c r="U288" s="11" t="s">
        <v>37</v>
      </c>
      <c r="V288" s="17">
        <v>2.8935185400769114E-4</v>
      </c>
      <c r="W288" s="11" t="s">
        <v>37</v>
      </c>
      <c r="Y288" s="17" t="str">
        <f>TablaIncidentes[[#This Row],[Tiempo Total Gestión]]</f>
        <v>00:09</v>
      </c>
      <c r="Z288" s="11">
        <f t="shared" si="28"/>
        <v>0</v>
      </c>
      <c r="AA288" s="11">
        <f t="shared" si="29"/>
        <v>9</v>
      </c>
      <c r="AB288" s="11">
        <f>IF(TablaIncidentes[[#This Row],[Prioridad*]]="Baja",(Z288-24)*60+AA288,IF(TablaIncidentes[[#This Row],[Prioridad*]]="Media",(Z288-4)*60+AA288,IF(TablaIncidentes[[#This Row],[Prioridad*]]="Alta",(Z288-2)*60+AA288)))</f>
        <v>-111</v>
      </c>
      <c r="AD288" s="17" t="str">
        <f>TablaIncidentes[[#This Row],[Tiempo Creación (HH:mm)]]</f>
        <v>00:00</v>
      </c>
      <c r="AE288" s="11">
        <f t="shared" si="30"/>
        <v>0</v>
      </c>
      <c r="AF288" s="11">
        <f t="shared" si="31"/>
        <v>0</v>
      </c>
      <c r="AG288" s="11">
        <f>IF(TablaIncidentes[[#This Row],[Prioridad*]]="Baja",((AE288*60)+AF288)-30,IF(TablaIncidentes[[#This Row],[Prioridad*]]="Media",((AE288*60)+AF288)-15,IF(TablaIncidentes[[#This Row],[Prioridad*]]="Alta",((AE288*60)+AF288)-10)))</f>
        <v>-10</v>
      </c>
      <c r="AI288" s="17">
        <f>TablaIncidentes[[#This Row],[Tiempo Avance Incidente]]</f>
        <v>2.8935185400769114E-4</v>
      </c>
      <c r="AJ288" s="11">
        <f t="shared" si="32"/>
        <v>0</v>
      </c>
      <c r="AK288" s="11">
        <f t="shared" si="33"/>
        <v>0</v>
      </c>
      <c r="AL288">
        <f>IF(TablaIncidentes[[#This Row],[Prioridad*]]="Baja",((AJ288*60)+AK288)-720,IF(TablaIncidentes[[#This Row],[Prioridad*]]="Media",((AJ288*60)+AK288)-120,IF(TablaIncidentes[[#This Row],[Prioridad*]]="Alta",((AJ288*60)+AK288)-60)))</f>
        <v>-60</v>
      </c>
      <c r="AN288" t="str">
        <f t="shared" si="34"/>
        <v>jueves</v>
      </c>
    </row>
    <row r="289" spans="1:40" ht="15" customHeight="1" x14ac:dyDescent="0.25">
      <c r="A289" s="10" t="s">
        <v>676</v>
      </c>
      <c r="B289" t="s">
        <v>677</v>
      </c>
      <c r="C289" t="s">
        <v>32</v>
      </c>
      <c r="D289" s="11" t="s">
        <v>33</v>
      </c>
      <c r="E289" t="s">
        <v>34</v>
      </c>
      <c r="F289" t="s">
        <v>51</v>
      </c>
      <c r="G289" t="s">
        <v>279</v>
      </c>
      <c r="J289" s="12">
        <v>43839</v>
      </c>
      <c r="K289" s="13">
        <v>0.61629629629629623</v>
      </c>
      <c r="L289" s="14">
        <v>43839</v>
      </c>
      <c r="M289" s="15">
        <v>0.61746527777777771</v>
      </c>
      <c r="N289" s="12">
        <v>43839</v>
      </c>
      <c r="O289" s="13">
        <v>0.69828703703703709</v>
      </c>
      <c r="P289" s="16">
        <v>43840.752291666664</v>
      </c>
      <c r="Q289" s="11" t="s">
        <v>37</v>
      </c>
      <c r="R289" s="17" t="s">
        <v>48</v>
      </c>
      <c r="S289" s="11" t="s">
        <v>39</v>
      </c>
      <c r="T289" s="17" t="s">
        <v>40</v>
      </c>
      <c r="U289" s="11" t="s">
        <v>37</v>
      </c>
      <c r="V289" s="17">
        <v>1.3078703705104999E-3</v>
      </c>
      <c r="W289" s="11" t="s">
        <v>37</v>
      </c>
      <c r="Y289" s="17" t="str">
        <f>TablaIncidentes[[#This Row],[Tiempo Total Gestión]]</f>
        <v>00:02</v>
      </c>
      <c r="Z289" s="11">
        <f t="shared" si="28"/>
        <v>0</v>
      </c>
      <c r="AA289" s="11">
        <f t="shared" si="29"/>
        <v>2</v>
      </c>
      <c r="AB289" s="11">
        <f>IF(TablaIncidentes[[#This Row],[Prioridad*]]="Baja",(Z289-24)*60+AA289,IF(TablaIncidentes[[#This Row],[Prioridad*]]="Media",(Z289-4)*60+AA289,IF(TablaIncidentes[[#This Row],[Prioridad*]]="Alta",(Z289-2)*60+AA289)))</f>
        <v>-118</v>
      </c>
      <c r="AD289" s="17" t="str">
        <f>TablaIncidentes[[#This Row],[Tiempo Creación (HH:mm)]]</f>
        <v>00:01</v>
      </c>
      <c r="AE289" s="11">
        <f t="shared" si="30"/>
        <v>0</v>
      </c>
      <c r="AF289" s="11">
        <f t="shared" si="31"/>
        <v>1</v>
      </c>
      <c r="AG289" s="11">
        <f>IF(TablaIncidentes[[#This Row],[Prioridad*]]="Baja",((AE289*60)+AF289)-30,IF(TablaIncidentes[[#This Row],[Prioridad*]]="Media",((AE289*60)+AF289)-15,IF(TablaIncidentes[[#This Row],[Prioridad*]]="Alta",((AE289*60)+AF289)-10)))</f>
        <v>-9</v>
      </c>
      <c r="AI289" s="17">
        <f>TablaIncidentes[[#This Row],[Tiempo Avance Incidente]]</f>
        <v>1.3078703705104999E-3</v>
      </c>
      <c r="AJ289" s="11">
        <f t="shared" si="32"/>
        <v>0</v>
      </c>
      <c r="AK289" s="11">
        <f t="shared" si="33"/>
        <v>1</v>
      </c>
      <c r="AL289">
        <f>IF(TablaIncidentes[[#This Row],[Prioridad*]]="Baja",((AJ289*60)+AK289)-720,IF(TablaIncidentes[[#This Row],[Prioridad*]]="Media",((AJ289*60)+AK289)-120,IF(TablaIncidentes[[#This Row],[Prioridad*]]="Alta",((AJ289*60)+AK289)-60)))</f>
        <v>-59</v>
      </c>
      <c r="AN289" t="str">
        <f t="shared" si="34"/>
        <v>jueves</v>
      </c>
    </row>
    <row r="290" spans="1:40" ht="15" customHeight="1" x14ac:dyDescent="0.25">
      <c r="A290" s="10" t="s">
        <v>678</v>
      </c>
      <c r="B290" t="s">
        <v>679</v>
      </c>
      <c r="C290" t="s">
        <v>32</v>
      </c>
      <c r="D290" s="11" t="s">
        <v>33</v>
      </c>
      <c r="E290" t="s">
        <v>34</v>
      </c>
      <c r="F290" t="s">
        <v>51</v>
      </c>
      <c r="G290" t="s">
        <v>52</v>
      </c>
      <c r="J290" s="12">
        <v>43839</v>
      </c>
      <c r="K290" s="13">
        <v>0.62171296296296297</v>
      </c>
      <c r="L290" s="14">
        <v>43839</v>
      </c>
      <c r="M290" s="15">
        <v>0.62271990740740735</v>
      </c>
      <c r="N290" s="12">
        <v>43839</v>
      </c>
      <c r="O290" s="13">
        <v>0.65776620370370364</v>
      </c>
      <c r="P290" s="16">
        <v>43840.681504629632</v>
      </c>
      <c r="Q290" s="11" t="s">
        <v>37</v>
      </c>
      <c r="R290" s="17" t="s">
        <v>40</v>
      </c>
      <c r="S290" s="11" t="s">
        <v>39</v>
      </c>
      <c r="T290" s="17" t="s">
        <v>40</v>
      </c>
      <c r="U290" s="11" t="s">
        <v>37</v>
      </c>
      <c r="V290" s="17">
        <v>9.2592592409346253E-5</v>
      </c>
      <c r="W290" s="11" t="s">
        <v>37</v>
      </c>
      <c r="Y290" s="17" t="str">
        <f>TablaIncidentes[[#This Row],[Tiempo Total Gestión]]</f>
        <v>00:01</v>
      </c>
      <c r="Z290" s="11">
        <f t="shared" si="28"/>
        <v>0</v>
      </c>
      <c r="AA290" s="11">
        <f t="shared" si="29"/>
        <v>1</v>
      </c>
      <c r="AB290" s="11">
        <f>IF(TablaIncidentes[[#This Row],[Prioridad*]]="Baja",(Z290-24)*60+AA290,IF(TablaIncidentes[[#This Row],[Prioridad*]]="Media",(Z290-4)*60+AA290,IF(TablaIncidentes[[#This Row],[Prioridad*]]="Alta",(Z290-2)*60+AA290)))</f>
        <v>-119</v>
      </c>
      <c r="AD290" s="17" t="str">
        <f>TablaIncidentes[[#This Row],[Tiempo Creación (HH:mm)]]</f>
        <v>00:01</v>
      </c>
      <c r="AE290" s="11">
        <f t="shared" si="30"/>
        <v>0</v>
      </c>
      <c r="AF290" s="11">
        <f t="shared" si="31"/>
        <v>1</v>
      </c>
      <c r="AG290" s="11">
        <f>IF(TablaIncidentes[[#This Row],[Prioridad*]]="Baja",((AE290*60)+AF290)-30,IF(TablaIncidentes[[#This Row],[Prioridad*]]="Media",((AE290*60)+AF290)-15,IF(TablaIncidentes[[#This Row],[Prioridad*]]="Alta",((AE290*60)+AF290)-10)))</f>
        <v>-9</v>
      </c>
      <c r="AI290" s="17">
        <f>TablaIncidentes[[#This Row],[Tiempo Avance Incidente]]</f>
        <v>9.2592592409346253E-5</v>
      </c>
      <c r="AJ290" s="11">
        <f t="shared" si="32"/>
        <v>0</v>
      </c>
      <c r="AK290" s="11">
        <f t="shared" si="33"/>
        <v>0</v>
      </c>
      <c r="AL290">
        <f>IF(TablaIncidentes[[#This Row],[Prioridad*]]="Baja",((AJ290*60)+AK290)-720,IF(TablaIncidentes[[#This Row],[Prioridad*]]="Media",((AJ290*60)+AK290)-120,IF(TablaIncidentes[[#This Row],[Prioridad*]]="Alta",((AJ290*60)+AK290)-60)))</f>
        <v>-60</v>
      </c>
      <c r="AN290" t="str">
        <f t="shared" si="34"/>
        <v>jueves</v>
      </c>
    </row>
    <row r="291" spans="1:40" ht="15" customHeight="1" x14ac:dyDescent="0.25">
      <c r="A291" s="10" t="s">
        <v>680</v>
      </c>
      <c r="B291" t="s">
        <v>609</v>
      </c>
      <c r="C291" t="s">
        <v>395</v>
      </c>
      <c r="D291" s="11" t="s">
        <v>33</v>
      </c>
      <c r="E291" t="s">
        <v>34</v>
      </c>
      <c r="F291" t="s">
        <v>111</v>
      </c>
      <c r="G291" t="s">
        <v>279</v>
      </c>
      <c r="J291" s="12">
        <v>43839</v>
      </c>
      <c r="K291" s="13">
        <v>0.62605324074074076</v>
      </c>
      <c r="L291" s="14">
        <v>43839</v>
      </c>
      <c r="M291" s="15">
        <v>0.62672453703703701</v>
      </c>
      <c r="N291" s="12">
        <v>43839</v>
      </c>
      <c r="O291" s="13">
        <v>0.62714120370370374</v>
      </c>
      <c r="P291" s="16">
        <v>43840.681504629632</v>
      </c>
      <c r="Q291" s="11" t="s">
        <v>37</v>
      </c>
      <c r="R291" s="17" t="s">
        <v>40</v>
      </c>
      <c r="S291" s="11" t="s">
        <v>59</v>
      </c>
      <c r="T291" s="17" t="s">
        <v>133</v>
      </c>
      <c r="U291" s="11" t="s">
        <v>37</v>
      </c>
      <c r="V291" s="17">
        <v>6.5972222364507616E-4</v>
      </c>
      <c r="W291" s="11" t="s">
        <v>37</v>
      </c>
      <c r="Y291" s="17" t="str">
        <f>TablaIncidentes[[#This Row],[Tiempo Total Gestión]]</f>
        <v>00:01</v>
      </c>
      <c r="Z291" s="11">
        <f t="shared" si="28"/>
        <v>0</v>
      </c>
      <c r="AA291" s="11">
        <f t="shared" si="29"/>
        <v>1</v>
      </c>
      <c r="AB291" s="11">
        <f>IF(TablaIncidentes[[#This Row],[Prioridad*]]="Baja",(Z291-24)*60+AA291,IF(TablaIncidentes[[#This Row],[Prioridad*]]="Media",(Z291-4)*60+AA291,IF(TablaIncidentes[[#This Row],[Prioridad*]]="Alta",(Z291-2)*60+AA291)))</f>
        <v>-119</v>
      </c>
      <c r="AD291" s="17" t="str">
        <f>TablaIncidentes[[#This Row],[Tiempo Creación (HH:mm)]]</f>
        <v>00:00</v>
      </c>
      <c r="AE291" s="11">
        <f t="shared" si="30"/>
        <v>0</v>
      </c>
      <c r="AF291" s="11">
        <f t="shared" si="31"/>
        <v>0</v>
      </c>
      <c r="AG291" s="11">
        <f>IF(TablaIncidentes[[#This Row],[Prioridad*]]="Baja",((AE291*60)+AF291)-30,IF(TablaIncidentes[[#This Row],[Prioridad*]]="Media",((AE291*60)+AF291)-15,IF(TablaIncidentes[[#This Row],[Prioridad*]]="Alta",((AE291*60)+AF291)-10)))</f>
        <v>-10</v>
      </c>
      <c r="AI291" s="17">
        <f>TablaIncidentes[[#This Row],[Tiempo Avance Incidente]]</f>
        <v>6.5972222364507616E-4</v>
      </c>
      <c r="AJ291" s="11">
        <f t="shared" si="32"/>
        <v>0</v>
      </c>
      <c r="AK291" s="11">
        <f t="shared" si="33"/>
        <v>0</v>
      </c>
      <c r="AL291">
        <f>IF(TablaIncidentes[[#This Row],[Prioridad*]]="Baja",((AJ291*60)+AK291)-720,IF(TablaIncidentes[[#This Row],[Prioridad*]]="Media",((AJ291*60)+AK291)-120,IF(TablaIncidentes[[#This Row],[Prioridad*]]="Alta",((AJ291*60)+AK291)-60)))</f>
        <v>-60</v>
      </c>
      <c r="AN291" t="str">
        <f t="shared" si="34"/>
        <v>jueves</v>
      </c>
    </row>
    <row r="292" spans="1:40" ht="15" customHeight="1" x14ac:dyDescent="0.25">
      <c r="A292" s="10" t="s">
        <v>681</v>
      </c>
      <c r="B292" t="s">
        <v>682</v>
      </c>
      <c r="C292" t="s">
        <v>32</v>
      </c>
      <c r="D292" s="11" t="s">
        <v>33</v>
      </c>
      <c r="E292" t="s">
        <v>34</v>
      </c>
      <c r="F292" t="s">
        <v>51</v>
      </c>
      <c r="G292" t="s">
        <v>75</v>
      </c>
      <c r="J292" s="12">
        <v>43839</v>
      </c>
      <c r="K292" s="13">
        <v>0.65739583333333329</v>
      </c>
      <c r="L292" s="14">
        <v>43839</v>
      </c>
      <c r="M292" s="15">
        <v>0.65834490740740736</v>
      </c>
      <c r="N292" s="12">
        <v>43840</v>
      </c>
      <c r="O292" s="13">
        <v>0.35648148148148145</v>
      </c>
      <c r="P292" s="16">
        <v>43841.443020833336</v>
      </c>
      <c r="Q292" s="11" t="s">
        <v>37</v>
      </c>
      <c r="R292" s="17" t="s">
        <v>40</v>
      </c>
      <c r="S292" s="11" t="s">
        <v>39</v>
      </c>
      <c r="T292" s="17" t="s">
        <v>40</v>
      </c>
      <c r="U292" s="11" t="s">
        <v>37</v>
      </c>
      <c r="V292" s="17">
        <v>1.0879629626288079E-3</v>
      </c>
      <c r="W292" s="11" t="s">
        <v>37</v>
      </c>
      <c r="Y292" s="17" t="str">
        <f>TablaIncidentes[[#This Row],[Tiempo Total Gestión]]</f>
        <v>00:01</v>
      </c>
      <c r="Z292" s="11">
        <f t="shared" si="28"/>
        <v>0</v>
      </c>
      <c r="AA292" s="11">
        <f t="shared" si="29"/>
        <v>1</v>
      </c>
      <c r="AB292" s="11">
        <f>IF(TablaIncidentes[[#This Row],[Prioridad*]]="Baja",(Z292-24)*60+AA292,IF(TablaIncidentes[[#This Row],[Prioridad*]]="Media",(Z292-4)*60+AA292,IF(TablaIncidentes[[#This Row],[Prioridad*]]="Alta",(Z292-2)*60+AA292)))</f>
        <v>-119</v>
      </c>
      <c r="AD292" s="17" t="str">
        <f>TablaIncidentes[[#This Row],[Tiempo Creación (HH:mm)]]</f>
        <v>00:01</v>
      </c>
      <c r="AE292" s="11">
        <f t="shared" si="30"/>
        <v>0</v>
      </c>
      <c r="AF292" s="11">
        <f t="shared" si="31"/>
        <v>1</v>
      </c>
      <c r="AG292" s="11">
        <f>IF(TablaIncidentes[[#This Row],[Prioridad*]]="Baja",((AE292*60)+AF292)-30,IF(TablaIncidentes[[#This Row],[Prioridad*]]="Media",((AE292*60)+AF292)-15,IF(TablaIncidentes[[#This Row],[Prioridad*]]="Alta",((AE292*60)+AF292)-10)))</f>
        <v>-9</v>
      </c>
      <c r="AI292" s="17">
        <f>TablaIncidentes[[#This Row],[Tiempo Avance Incidente]]</f>
        <v>1.0879629626288079E-3</v>
      </c>
      <c r="AJ292" s="11">
        <f t="shared" si="32"/>
        <v>0</v>
      </c>
      <c r="AK292" s="11">
        <f t="shared" si="33"/>
        <v>1</v>
      </c>
      <c r="AL292">
        <f>IF(TablaIncidentes[[#This Row],[Prioridad*]]="Baja",((AJ292*60)+AK292)-720,IF(TablaIncidentes[[#This Row],[Prioridad*]]="Media",((AJ292*60)+AK292)-120,IF(TablaIncidentes[[#This Row],[Prioridad*]]="Alta",((AJ292*60)+AK292)-60)))</f>
        <v>-59</v>
      </c>
      <c r="AN292" t="str">
        <f t="shared" si="34"/>
        <v>jueves</v>
      </c>
    </row>
    <row r="293" spans="1:40" ht="15" customHeight="1" x14ac:dyDescent="0.25">
      <c r="A293" s="10" t="s">
        <v>683</v>
      </c>
      <c r="B293" t="s">
        <v>684</v>
      </c>
      <c r="C293" t="s">
        <v>32</v>
      </c>
      <c r="D293" s="11" t="s">
        <v>33</v>
      </c>
      <c r="E293" t="s">
        <v>34</v>
      </c>
      <c r="F293" t="s">
        <v>35</v>
      </c>
      <c r="G293" t="s">
        <v>43</v>
      </c>
      <c r="J293" s="12">
        <v>43839</v>
      </c>
      <c r="K293" s="13">
        <v>0.75037037037037047</v>
      </c>
      <c r="L293" s="14">
        <v>43839</v>
      </c>
      <c r="M293" s="15">
        <v>0.75142361111111111</v>
      </c>
      <c r="N293" s="12">
        <v>43840</v>
      </c>
      <c r="O293" s="13">
        <v>0.75604166666666661</v>
      </c>
      <c r="P293" s="16">
        <v>43841.762037037035</v>
      </c>
      <c r="Q293" s="11" t="s">
        <v>37</v>
      </c>
      <c r="R293" s="17" t="s">
        <v>48</v>
      </c>
      <c r="S293" s="11" t="s">
        <v>39</v>
      </c>
      <c r="T293" s="17" t="s">
        <v>40</v>
      </c>
      <c r="U293" s="11" t="s">
        <v>37</v>
      </c>
      <c r="V293" s="17">
        <v>1.1689814855344594E-3</v>
      </c>
      <c r="W293" s="11" t="s">
        <v>37</v>
      </c>
      <c r="Y293" s="17" t="str">
        <f>TablaIncidentes[[#This Row],[Tiempo Total Gestión]]</f>
        <v>00:02</v>
      </c>
      <c r="Z293" s="11">
        <f t="shared" si="28"/>
        <v>0</v>
      </c>
      <c r="AA293" s="11">
        <f t="shared" si="29"/>
        <v>2</v>
      </c>
      <c r="AB293" s="11">
        <f>IF(TablaIncidentes[[#This Row],[Prioridad*]]="Baja",(Z293-24)*60+AA293,IF(TablaIncidentes[[#This Row],[Prioridad*]]="Media",(Z293-4)*60+AA293,IF(TablaIncidentes[[#This Row],[Prioridad*]]="Alta",(Z293-2)*60+AA293)))</f>
        <v>-118</v>
      </c>
      <c r="AD293" s="17" t="str">
        <f>TablaIncidentes[[#This Row],[Tiempo Creación (HH:mm)]]</f>
        <v>00:01</v>
      </c>
      <c r="AE293" s="11">
        <f t="shared" si="30"/>
        <v>0</v>
      </c>
      <c r="AF293" s="11">
        <f t="shared" si="31"/>
        <v>1</v>
      </c>
      <c r="AG293" s="11">
        <f>IF(TablaIncidentes[[#This Row],[Prioridad*]]="Baja",((AE293*60)+AF293)-30,IF(TablaIncidentes[[#This Row],[Prioridad*]]="Media",((AE293*60)+AF293)-15,IF(TablaIncidentes[[#This Row],[Prioridad*]]="Alta",((AE293*60)+AF293)-10)))</f>
        <v>-9</v>
      </c>
      <c r="AI293" s="17">
        <f>TablaIncidentes[[#This Row],[Tiempo Avance Incidente]]</f>
        <v>1.1689814855344594E-3</v>
      </c>
      <c r="AJ293" s="11">
        <f t="shared" si="32"/>
        <v>0</v>
      </c>
      <c r="AK293" s="11">
        <f t="shared" si="33"/>
        <v>1</v>
      </c>
      <c r="AL293">
        <f>IF(TablaIncidentes[[#This Row],[Prioridad*]]="Baja",((AJ293*60)+AK293)-720,IF(TablaIncidentes[[#This Row],[Prioridad*]]="Media",((AJ293*60)+AK293)-120,IF(TablaIncidentes[[#This Row],[Prioridad*]]="Alta",((AJ293*60)+AK293)-60)))</f>
        <v>-59</v>
      </c>
      <c r="AN293" t="str">
        <f t="shared" si="34"/>
        <v>jueves</v>
      </c>
    </row>
    <row r="294" spans="1:40" ht="15" customHeight="1" x14ac:dyDescent="0.25">
      <c r="A294" s="10" t="s">
        <v>685</v>
      </c>
      <c r="B294" t="s">
        <v>686</v>
      </c>
      <c r="C294" t="s">
        <v>32</v>
      </c>
      <c r="D294" s="11" t="s">
        <v>33</v>
      </c>
      <c r="E294" t="s">
        <v>34</v>
      </c>
      <c r="F294" t="s">
        <v>51</v>
      </c>
      <c r="G294" t="s">
        <v>75</v>
      </c>
      <c r="J294" s="12">
        <v>43839</v>
      </c>
      <c r="K294" s="13">
        <v>0.69954861111111111</v>
      </c>
      <c r="L294" s="14">
        <v>43839</v>
      </c>
      <c r="M294" s="15">
        <v>0.70087962962962969</v>
      </c>
      <c r="N294" s="12">
        <v>43840</v>
      </c>
      <c r="O294" s="13">
        <v>0.35659722222222223</v>
      </c>
      <c r="P294" s="16">
        <v>43841.443020833336</v>
      </c>
      <c r="Q294" s="11" t="s">
        <v>37</v>
      </c>
      <c r="R294" s="17" t="s">
        <v>48</v>
      </c>
      <c r="S294" s="11" t="s">
        <v>39</v>
      </c>
      <c r="T294" s="17" t="s">
        <v>40</v>
      </c>
      <c r="U294" s="11" t="s">
        <v>37</v>
      </c>
      <c r="V294" s="17">
        <v>1.5740740709588863E-3</v>
      </c>
      <c r="W294" s="11" t="s">
        <v>37</v>
      </c>
      <c r="Y294" s="17" t="str">
        <f>TablaIncidentes[[#This Row],[Tiempo Total Gestión]]</f>
        <v>00:02</v>
      </c>
      <c r="Z294" s="11">
        <f t="shared" si="28"/>
        <v>0</v>
      </c>
      <c r="AA294" s="11">
        <f t="shared" si="29"/>
        <v>2</v>
      </c>
      <c r="AB294" s="11">
        <f>IF(TablaIncidentes[[#This Row],[Prioridad*]]="Baja",(Z294-24)*60+AA294,IF(TablaIncidentes[[#This Row],[Prioridad*]]="Media",(Z294-4)*60+AA294,IF(TablaIncidentes[[#This Row],[Prioridad*]]="Alta",(Z294-2)*60+AA294)))</f>
        <v>-118</v>
      </c>
      <c r="AD294" s="17" t="str">
        <f>TablaIncidentes[[#This Row],[Tiempo Creación (HH:mm)]]</f>
        <v>00:01</v>
      </c>
      <c r="AE294" s="11">
        <f t="shared" si="30"/>
        <v>0</v>
      </c>
      <c r="AF294" s="11">
        <f t="shared" si="31"/>
        <v>1</v>
      </c>
      <c r="AG294" s="11">
        <f>IF(TablaIncidentes[[#This Row],[Prioridad*]]="Baja",((AE294*60)+AF294)-30,IF(TablaIncidentes[[#This Row],[Prioridad*]]="Media",((AE294*60)+AF294)-15,IF(TablaIncidentes[[#This Row],[Prioridad*]]="Alta",((AE294*60)+AF294)-10)))</f>
        <v>-9</v>
      </c>
      <c r="AI294" s="17">
        <f>TablaIncidentes[[#This Row],[Tiempo Avance Incidente]]</f>
        <v>1.5740740709588863E-3</v>
      </c>
      <c r="AJ294" s="11">
        <f t="shared" si="32"/>
        <v>0</v>
      </c>
      <c r="AK294" s="11">
        <f t="shared" si="33"/>
        <v>2</v>
      </c>
      <c r="AL294">
        <f>IF(TablaIncidentes[[#This Row],[Prioridad*]]="Baja",((AJ294*60)+AK294)-720,IF(TablaIncidentes[[#This Row],[Prioridad*]]="Media",((AJ294*60)+AK294)-120,IF(TablaIncidentes[[#This Row],[Prioridad*]]="Alta",((AJ294*60)+AK294)-60)))</f>
        <v>-58</v>
      </c>
      <c r="AN294" t="str">
        <f t="shared" si="34"/>
        <v>jueves</v>
      </c>
    </row>
    <row r="295" spans="1:40" ht="15" customHeight="1" x14ac:dyDescent="0.25">
      <c r="A295" s="10" t="s">
        <v>687</v>
      </c>
      <c r="B295" t="s">
        <v>688</v>
      </c>
      <c r="C295" t="s">
        <v>462</v>
      </c>
      <c r="D295" s="11" t="s">
        <v>150</v>
      </c>
      <c r="E295" t="s">
        <v>34</v>
      </c>
      <c r="F295" t="s">
        <v>111</v>
      </c>
      <c r="G295" t="s">
        <v>279</v>
      </c>
      <c r="J295" s="12">
        <v>43839</v>
      </c>
      <c r="K295" s="13">
        <v>0.74385416666666659</v>
      </c>
      <c r="L295" s="14">
        <v>43839</v>
      </c>
      <c r="M295" s="15">
        <v>0.74493055555555554</v>
      </c>
      <c r="N295" s="12">
        <v>43839</v>
      </c>
      <c r="O295" s="13">
        <v>0.74546296296296299</v>
      </c>
      <c r="P295" s="16">
        <v>43840.752291666664</v>
      </c>
      <c r="Q295" s="11" t="s">
        <v>37</v>
      </c>
      <c r="R295" s="17" t="s">
        <v>48</v>
      </c>
      <c r="S295" s="11" t="s">
        <v>59</v>
      </c>
      <c r="T295" s="17" t="s">
        <v>40</v>
      </c>
      <c r="U295" s="11" t="s">
        <v>37</v>
      </c>
      <c r="V295" s="17">
        <v>1.006944446999114E-3</v>
      </c>
      <c r="W295" s="11" t="s">
        <v>37</v>
      </c>
      <c r="Y295" s="17" t="str">
        <f>TablaIncidentes[[#This Row],[Tiempo Total Gestión]]</f>
        <v>00:02</v>
      </c>
      <c r="Z295" s="11">
        <f t="shared" si="28"/>
        <v>0</v>
      </c>
      <c r="AA295" s="11">
        <f t="shared" si="29"/>
        <v>2</v>
      </c>
      <c r="AB295" s="11">
        <f>IF(TablaIncidentes[[#This Row],[Prioridad*]]="Baja",(Z295-24)*60+AA295,IF(TablaIncidentes[[#This Row],[Prioridad*]]="Media",(Z295-4)*60+AA295,IF(TablaIncidentes[[#This Row],[Prioridad*]]="Alta",(Z295-2)*60+AA295)))</f>
        <v>-1438</v>
      </c>
      <c r="AD295" s="17" t="str">
        <f>TablaIncidentes[[#This Row],[Tiempo Creación (HH:mm)]]</f>
        <v>00:01</v>
      </c>
      <c r="AE295" s="11">
        <f t="shared" si="30"/>
        <v>0</v>
      </c>
      <c r="AF295" s="11">
        <f t="shared" si="31"/>
        <v>1</v>
      </c>
      <c r="AG295" s="11">
        <f>IF(TablaIncidentes[[#This Row],[Prioridad*]]="Baja",((AE295*60)+AF295)-30,IF(TablaIncidentes[[#This Row],[Prioridad*]]="Media",((AE295*60)+AF295)-15,IF(TablaIncidentes[[#This Row],[Prioridad*]]="Alta",((AE295*60)+AF295)-10)))</f>
        <v>-29</v>
      </c>
      <c r="AI295" s="17">
        <f>TablaIncidentes[[#This Row],[Tiempo Avance Incidente]]</f>
        <v>1.006944446999114E-3</v>
      </c>
      <c r="AJ295" s="11">
        <f t="shared" si="32"/>
        <v>0</v>
      </c>
      <c r="AK295" s="11">
        <f t="shared" si="33"/>
        <v>1</v>
      </c>
      <c r="AL295">
        <f>IF(TablaIncidentes[[#This Row],[Prioridad*]]="Baja",((AJ295*60)+AK295)-720,IF(TablaIncidentes[[#This Row],[Prioridad*]]="Media",((AJ295*60)+AK295)-120,IF(TablaIncidentes[[#This Row],[Prioridad*]]="Alta",((AJ295*60)+AK295)-60)))</f>
        <v>-719</v>
      </c>
      <c r="AN295" t="str">
        <f t="shared" si="34"/>
        <v>jueves</v>
      </c>
    </row>
    <row r="296" spans="1:40" ht="15" customHeight="1" x14ac:dyDescent="0.25">
      <c r="A296" s="10" t="s">
        <v>689</v>
      </c>
      <c r="B296" t="s">
        <v>690</v>
      </c>
      <c r="C296" t="s">
        <v>462</v>
      </c>
      <c r="D296" s="11" t="s">
        <v>150</v>
      </c>
      <c r="E296" t="s">
        <v>34</v>
      </c>
      <c r="F296" t="s">
        <v>111</v>
      </c>
      <c r="G296" t="s">
        <v>279</v>
      </c>
      <c r="J296" s="12">
        <v>43839</v>
      </c>
      <c r="K296" s="13">
        <v>0.7462037037037037</v>
      </c>
      <c r="L296" s="14">
        <v>43839</v>
      </c>
      <c r="M296" s="15">
        <v>0.74714120370370374</v>
      </c>
      <c r="N296" s="12">
        <v>43839</v>
      </c>
      <c r="O296" s="13">
        <v>0.74745370370370379</v>
      </c>
      <c r="P296" s="16">
        <v>43840.752291666664</v>
      </c>
      <c r="Q296" s="11" t="s">
        <v>37</v>
      </c>
      <c r="R296" s="17" t="s">
        <v>40</v>
      </c>
      <c r="S296" s="11" t="s">
        <v>59</v>
      </c>
      <c r="T296" s="17" t="s">
        <v>40</v>
      </c>
      <c r="U296" s="11" t="s">
        <v>37</v>
      </c>
      <c r="V296" s="17">
        <v>1.2384259243845008E-3</v>
      </c>
      <c r="W296" s="11" t="s">
        <v>37</v>
      </c>
      <c r="Y296" s="17" t="str">
        <f>TablaIncidentes[[#This Row],[Tiempo Total Gestión]]</f>
        <v>00:01</v>
      </c>
      <c r="Z296" s="11">
        <f t="shared" si="28"/>
        <v>0</v>
      </c>
      <c r="AA296" s="11">
        <f t="shared" si="29"/>
        <v>1</v>
      </c>
      <c r="AB296" s="11">
        <f>IF(TablaIncidentes[[#This Row],[Prioridad*]]="Baja",(Z296-24)*60+AA296,IF(TablaIncidentes[[#This Row],[Prioridad*]]="Media",(Z296-4)*60+AA296,IF(TablaIncidentes[[#This Row],[Prioridad*]]="Alta",(Z296-2)*60+AA296)))</f>
        <v>-1439</v>
      </c>
      <c r="AD296" s="17" t="str">
        <f>TablaIncidentes[[#This Row],[Tiempo Creación (HH:mm)]]</f>
        <v>00:01</v>
      </c>
      <c r="AE296" s="11">
        <f t="shared" si="30"/>
        <v>0</v>
      </c>
      <c r="AF296" s="11">
        <f t="shared" si="31"/>
        <v>1</v>
      </c>
      <c r="AG296" s="11">
        <f>IF(TablaIncidentes[[#This Row],[Prioridad*]]="Baja",((AE296*60)+AF296)-30,IF(TablaIncidentes[[#This Row],[Prioridad*]]="Media",((AE296*60)+AF296)-15,IF(TablaIncidentes[[#This Row],[Prioridad*]]="Alta",((AE296*60)+AF296)-10)))</f>
        <v>-29</v>
      </c>
      <c r="AI296" s="17">
        <f>TablaIncidentes[[#This Row],[Tiempo Avance Incidente]]</f>
        <v>1.2384259243845008E-3</v>
      </c>
      <c r="AJ296" s="11">
        <f t="shared" si="32"/>
        <v>0</v>
      </c>
      <c r="AK296" s="11">
        <f t="shared" si="33"/>
        <v>1</v>
      </c>
      <c r="AL296">
        <f>IF(TablaIncidentes[[#This Row],[Prioridad*]]="Baja",((AJ296*60)+AK296)-720,IF(TablaIncidentes[[#This Row],[Prioridad*]]="Media",((AJ296*60)+AK296)-120,IF(TablaIncidentes[[#This Row],[Prioridad*]]="Alta",((AJ296*60)+AK296)-60)))</f>
        <v>-719</v>
      </c>
      <c r="AN296" t="str">
        <f t="shared" si="34"/>
        <v>jueves</v>
      </c>
    </row>
    <row r="297" spans="1:40" ht="15" customHeight="1" x14ac:dyDescent="0.25">
      <c r="A297" s="10" t="s">
        <v>691</v>
      </c>
      <c r="B297" t="s">
        <v>692</v>
      </c>
      <c r="C297" t="s">
        <v>462</v>
      </c>
      <c r="D297" s="11" t="s">
        <v>33</v>
      </c>
      <c r="E297" t="s">
        <v>34</v>
      </c>
      <c r="F297" t="s">
        <v>111</v>
      </c>
      <c r="G297" t="s">
        <v>279</v>
      </c>
      <c r="J297" s="12">
        <v>43839</v>
      </c>
      <c r="K297" s="13">
        <v>0.74004629629629637</v>
      </c>
      <c r="L297" s="14">
        <v>43839</v>
      </c>
      <c r="M297" s="15">
        <v>0.74285879629629636</v>
      </c>
      <c r="N297" s="12">
        <v>43839</v>
      </c>
      <c r="O297" s="13">
        <v>0.74359953703703707</v>
      </c>
      <c r="P297" s="16">
        <v>43840.752291666664</v>
      </c>
      <c r="Q297" s="11" t="s">
        <v>37</v>
      </c>
      <c r="R297" s="17" t="s">
        <v>69</v>
      </c>
      <c r="S297" s="11" t="s">
        <v>59</v>
      </c>
      <c r="T297" s="17" t="s">
        <v>327</v>
      </c>
      <c r="U297" s="11" t="s">
        <v>37</v>
      </c>
      <c r="V297" s="17">
        <v>2.7546296259970404E-3</v>
      </c>
      <c r="W297" s="11" t="s">
        <v>37</v>
      </c>
      <c r="Y297" s="17" t="str">
        <f>TablaIncidentes[[#This Row],[Tiempo Total Gestión]]</f>
        <v>00:05</v>
      </c>
      <c r="Z297" s="11">
        <f t="shared" si="28"/>
        <v>0</v>
      </c>
      <c r="AA297" s="11">
        <f t="shared" si="29"/>
        <v>5</v>
      </c>
      <c r="AB297" s="11">
        <f>IF(TablaIncidentes[[#This Row],[Prioridad*]]="Baja",(Z297-24)*60+AA297,IF(TablaIncidentes[[#This Row],[Prioridad*]]="Media",(Z297-4)*60+AA297,IF(TablaIncidentes[[#This Row],[Prioridad*]]="Alta",(Z297-2)*60+AA297)))</f>
        <v>-115</v>
      </c>
      <c r="AD297" s="17" t="str">
        <f>TablaIncidentes[[#This Row],[Tiempo Creación (HH:mm)]]</f>
        <v>00:04</v>
      </c>
      <c r="AE297" s="11">
        <f t="shared" si="30"/>
        <v>0</v>
      </c>
      <c r="AF297" s="11">
        <f t="shared" si="31"/>
        <v>4</v>
      </c>
      <c r="AG297" s="11">
        <f>IF(TablaIncidentes[[#This Row],[Prioridad*]]="Baja",((AE297*60)+AF297)-30,IF(TablaIncidentes[[#This Row],[Prioridad*]]="Media",((AE297*60)+AF297)-15,IF(TablaIncidentes[[#This Row],[Prioridad*]]="Alta",((AE297*60)+AF297)-10)))</f>
        <v>-6</v>
      </c>
      <c r="AI297" s="17">
        <f>TablaIncidentes[[#This Row],[Tiempo Avance Incidente]]</f>
        <v>2.7546296259970404E-3</v>
      </c>
      <c r="AJ297" s="11">
        <f t="shared" si="32"/>
        <v>0</v>
      </c>
      <c r="AK297" s="11">
        <f t="shared" si="33"/>
        <v>3</v>
      </c>
      <c r="AL297">
        <f>IF(TablaIncidentes[[#This Row],[Prioridad*]]="Baja",((AJ297*60)+AK297)-720,IF(TablaIncidentes[[#This Row],[Prioridad*]]="Media",((AJ297*60)+AK297)-120,IF(TablaIncidentes[[#This Row],[Prioridad*]]="Alta",((AJ297*60)+AK297)-60)))</f>
        <v>-57</v>
      </c>
      <c r="AN297" t="str">
        <f t="shared" si="34"/>
        <v>jueves</v>
      </c>
    </row>
    <row r="298" spans="1:40" ht="15" customHeight="1" x14ac:dyDescent="0.25">
      <c r="A298" s="10" t="s">
        <v>693</v>
      </c>
      <c r="B298" t="s">
        <v>694</v>
      </c>
      <c r="C298" t="s">
        <v>161</v>
      </c>
      <c r="D298" s="11" t="s">
        <v>150</v>
      </c>
      <c r="E298" t="s">
        <v>34</v>
      </c>
      <c r="F298" t="s">
        <v>124</v>
      </c>
      <c r="G298" t="s">
        <v>104</v>
      </c>
      <c r="J298" s="12">
        <v>43840</v>
      </c>
      <c r="K298" s="13">
        <v>0.40340277777777778</v>
      </c>
      <c r="L298" s="14">
        <v>43840</v>
      </c>
      <c r="M298" s="15">
        <v>0.40546296296296297</v>
      </c>
      <c r="N298" s="12">
        <v>43840</v>
      </c>
      <c r="O298" s="13">
        <v>0.50641203703703697</v>
      </c>
      <c r="P298" s="16">
        <v>43841.506805555553</v>
      </c>
      <c r="Q298" s="11" t="s">
        <v>37</v>
      </c>
      <c r="R298" s="17" t="s">
        <v>695</v>
      </c>
      <c r="S298" s="11" t="s">
        <v>59</v>
      </c>
      <c r="T298" s="17" t="s">
        <v>48</v>
      </c>
      <c r="U298" s="11" t="s">
        <v>37</v>
      </c>
      <c r="V298" s="17">
        <v>2.3148148175096139E-3</v>
      </c>
      <c r="W298" s="11" t="s">
        <v>37</v>
      </c>
      <c r="Y298" s="17" t="str">
        <f>TablaIncidentes[[#This Row],[Tiempo Total Gestión]]</f>
        <v>02:28</v>
      </c>
      <c r="Z298" s="11">
        <f t="shared" si="28"/>
        <v>2</v>
      </c>
      <c r="AA298" s="11">
        <f t="shared" si="29"/>
        <v>28</v>
      </c>
      <c r="AB298" s="11">
        <f>IF(TablaIncidentes[[#This Row],[Prioridad*]]="Baja",(Z298-24)*60+AA298,IF(TablaIncidentes[[#This Row],[Prioridad*]]="Media",(Z298-4)*60+AA298,IF(TablaIncidentes[[#This Row],[Prioridad*]]="Alta",(Z298-2)*60+AA298)))</f>
        <v>-1292</v>
      </c>
      <c r="AD298" s="17" t="str">
        <f>TablaIncidentes[[#This Row],[Tiempo Creación (HH:mm)]]</f>
        <v>00:02</v>
      </c>
      <c r="AE298" s="11">
        <f t="shared" si="30"/>
        <v>0</v>
      </c>
      <c r="AF298" s="11">
        <f t="shared" si="31"/>
        <v>2</v>
      </c>
      <c r="AG298" s="11">
        <f>IF(TablaIncidentes[[#This Row],[Prioridad*]]="Baja",((AE298*60)+AF298)-30,IF(TablaIncidentes[[#This Row],[Prioridad*]]="Media",((AE298*60)+AF298)-15,IF(TablaIncidentes[[#This Row],[Prioridad*]]="Alta",((AE298*60)+AF298)-10)))</f>
        <v>-28</v>
      </c>
      <c r="AI298" s="17">
        <f>TablaIncidentes[[#This Row],[Tiempo Avance Incidente]]</f>
        <v>2.3148148175096139E-3</v>
      </c>
      <c r="AJ298" s="11">
        <f t="shared" si="32"/>
        <v>0</v>
      </c>
      <c r="AK298" s="11">
        <f t="shared" si="33"/>
        <v>3</v>
      </c>
      <c r="AL298">
        <f>IF(TablaIncidentes[[#This Row],[Prioridad*]]="Baja",((AJ298*60)+AK298)-720,IF(TablaIncidentes[[#This Row],[Prioridad*]]="Media",((AJ298*60)+AK298)-120,IF(TablaIncidentes[[#This Row],[Prioridad*]]="Alta",((AJ298*60)+AK298)-60)))</f>
        <v>-717</v>
      </c>
      <c r="AN298" t="str">
        <f t="shared" si="34"/>
        <v>viernes</v>
      </c>
    </row>
    <row r="299" spans="1:40" ht="15" customHeight="1" x14ac:dyDescent="0.25">
      <c r="A299" s="10" t="s">
        <v>696</v>
      </c>
      <c r="B299" t="s">
        <v>585</v>
      </c>
      <c r="C299" t="s">
        <v>161</v>
      </c>
      <c r="D299" s="11" t="s">
        <v>150</v>
      </c>
      <c r="E299" t="s">
        <v>34</v>
      </c>
      <c r="F299" t="s">
        <v>124</v>
      </c>
      <c r="G299" t="s">
        <v>104</v>
      </c>
      <c r="J299" s="12">
        <v>43840</v>
      </c>
      <c r="K299" s="13">
        <v>0.37434027777777779</v>
      </c>
      <c r="L299" s="14">
        <v>43840</v>
      </c>
      <c r="M299" s="15">
        <v>0.37616898148148148</v>
      </c>
      <c r="N299" s="12">
        <v>43840</v>
      </c>
      <c r="O299" s="13">
        <v>0.42783564814814817</v>
      </c>
      <c r="P299" s="16">
        <v>43841.443020833336</v>
      </c>
      <c r="Q299" s="11" t="s">
        <v>37</v>
      </c>
      <c r="R299" s="17" t="s">
        <v>344</v>
      </c>
      <c r="S299" s="11" t="s">
        <v>59</v>
      </c>
      <c r="T299" s="17" t="s">
        <v>48</v>
      </c>
      <c r="U299" s="11" t="s">
        <v>37</v>
      </c>
      <c r="V299" s="17">
        <v>1.6203703708015382E-3</v>
      </c>
      <c r="W299" s="11" t="s">
        <v>37</v>
      </c>
      <c r="Y299" s="17" t="str">
        <f>TablaIncidentes[[#This Row],[Tiempo Total Gestión]]</f>
        <v>01:17</v>
      </c>
      <c r="Z299" s="11">
        <f t="shared" si="28"/>
        <v>1</v>
      </c>
      <c r="AA299" s="11">
        <f t="shared" si="29"/>
        <v>17</v>
      </c>
      <c r="AB299" s="11">
        <f>IF(TablaIncidentes[[#This Row],[Prioridad*]]="Baja",(Z299-24)*60+AA299,IF(TablaIncidentes[[#This Row],[Prioridad*]]="Media",(Z299-4)*60+AA299,IF(TablaIncidentes[[#This Row],[Prioridad*]]="Alta",(Z299-2)*60+AA299)))</f>
        <v>-1363</v>
      </c>
      <c r="AD299" s="17" t="str">
        <f>TablaIncidentes[[#This Row],[Tiempo Creación (HH:mm)]]</f>
        <v>00:02</v>
      </c>
      <c r="AE299" s="11">
        <f t="shared" si="30"/>
        <v>0</v>
      </c>
      <c r="AF299" s="11">
        <f t="shared" si="31"/>
        <v>2</v>
      </c>
      <c r="AG299" s="11">
        <f>IF(TablaIncidentes[[#This Row],[Prioridad*]]="Baja",((AE299*60)+AF299)-30,IF(TablaIncidentes[[#This Row],[Prioridad*]]="Media",((AE299*60)+AF299)-15,IF(TablaIncidentes[[#This Row],[Prioridad*]]="Alta",((AE299*60)+AF299)-10)))</f>
        <v>-28</v>
      </c>
      <c r="AI299" s="17">
        <f>TablaIncidentes[[#This Row],[Tiempo Avance Incidente]]</f>
        <v>1.6203703708015382E-3</v>
      </c>
      <c r="AJ299" s="11">
        <f t="shared" si="32"/>
        <v>0</v>
      </c>
      <c r="AK299" s="11">
        <f t="shared" si="33"/>
        <v>2</v>
      </c>
      <c r="AL299">
        <f>IF(TablaIncidentes[[#This Row],[Prioridad*]]="Baja",((AJ299*60)+AK299)-720,IF(TablaIncidentes[[#This Row],[Prioridad*]]="Media",((AJ299*60)+AK299)-120,IF(TablaIncidentes[[#This Row],[Prioridad*]]="Alta",((AJ299*60)+AK299)-60)))</f>
        <v>-718</v>
      </c>
      <c r="AN299" t="str">
        <f t="shared" si="34"/>
        <v>viernes</v>
      </c>
    </row>
    <row r="300" spans="1:40" ht="15" customHeight="1" x14ac:dyDescent="0.25">
      <c r="A300" s="10" t="s">
        <v>697</v>
      </c>
      <c r="B300" t="s">
        <v>445</v>
      </c>
      <c r="C300" t="s">
        <v>32</v>
      </c>
      <c r="D300" s="11" t="s">
        <v>33</v>
      </c>
      <c r="E300" t="s">
        <v>34</v>
      </c>
      <c r="F300" t="s">
        <v>51</v>
      </c>
      <c r="G300" t="s">
        <v>361</v>
      </c>
      <c r="J300" s="12">
        <v>43840</v>
      </c>
      <c r="K300" s="13">
        <v>0.38127314814814817</v>
      </c>
      <c r="L300" s="14">
        <v>43840</v>
      </c>
      <c r="M300" s="15">
        <v>0.38218749999999996</v>
      </c>
      <c r="N300" s="12">
        <v>43840</v>
      </c>
      <c r="O300" s="13">
        <v>0.41810185185185184</v>
      </c>
      <c r="P300" s="16">
        <v>43841.443020833336</v>
      </c>
      <c r="Q300" s="11" t="s">
        <v>37</v>
      </c>
      <c r="R300" s="17" t="s">
        <v>40</v>
      </c>
      <c r="S300" s="11" t="s">
        <v>39</v>
      </c>
      <c r="T300" s="17" t="s">
        <v>40</v>
      </c>
      <c r="U300" s="11" t="s">
        <v>37</v>
      </c>
      <c r="V300" s="17">
        <v>9.9537037021946162E-4</v>
      </c>
      <c r="W300" s="11" t="s">
        <v>37</v>
      </c>
      <c r="Y300" s="17" t="str">
        <f>TablaIncidentes[[#This Row],[Tiempo Total Gestión]]</f>
        <v>00:01</v>
      </c>
      <c r="Z300" s="11">
        <f t="shared" si="28"/>
        <v>0</v>
      </c>
      <c r="AA300" s="11">
        <f t="shared" si="29"/>
        <v>1</v>
      </c>
      <c r="AB300" s="11">
        <f>IF(TablaIncidentes[[#This Row],[Prioridad*]]="Baja",(Z300-24)*60+AA300,IF(TablaIncidentes[[#This Row],[Prioridad*]]="Media",(Z300-4)*60+AA300,IF(TablaIncidentes[[#This Row],[Prioridad*]]="Alta",(Z300-2)*60+AA300)))</f>
        <v>-119</v>
      </c>
      <c r="AD300" s="17" t="str">
        <f>TablaIncidentes[[#This Row],[Tiempo Creación (HH:mm)]]</f>
        <v>00:01</v>
      </c>
      <c r="AE300" s="11">
        <f t="shared" si="30"/>
        <v>0</v>
      </c>
      <c r="AF300" s="11">
        <f t="shared" si="31"/>
        <v>1</v>
      </c>
      <c r="AG300" s="11">
        <f>IF(TablaIncidentes[[#This Row],[Prioridad*]]="Baja",((AE300*60)+AF300)-30,IF(TablaIncidentes[[#This Row],[Prioridad*]]="Media",((AE300*60)+AF300)-15,IF(TablaIncidentes[[#This Row],[Prioridad*]]="Alta",((AE300*60)+AF300)-10)))</f>
        <v>-9</v>
      </c>
      <c r="AI300" s="17">
        <f>TablaIncidentes[[#This Row],[Tiempo Avance Incidente]]</f>
        <v>9.9537037021946162E-4</v>
      </c>
      <c r="AJ300" s="11">
        <f t="shared" si="32"/>
        <v>0</v>
      </c>
      <c r="AK300" s="11">
        <f t="shared" si="33"/>
        <v>1</v>
      </c>
      <c r="AL300">
        <f>IF(TablaIncidentes[[#This Row],[Prioridad*]]="Baja",((AJ300*60)+AK300)-720,IF(TablaIncidentes[[#This Row],[Prioridad*]]="Media",((AJ300*60)+AK300)-120,IF(TablaIncidentes[[#This Row],[Prioridad*]]="Alta",((AJ300*60)+AK300)-60)))</f>
        <v>-59</v>
      </c>
      <c r="AN300" t="str">
        <f t="shared" si="34"/>
        <v>viernes</v>
      </c>
    </row>
    <row r="301" spans="1:40" ht="15" customHeight="1" x14ac:dyDescent="0.25">
      <c r="A301" s="10" t="s">
        <v>698</v>
      </c>
      <c r="B301" t="s">
        <v>699</v>
      </c>
      <c r="C301" t="s">
        <v>123</v>
      </c>
      <c r="D301" s="11" t="s">
        <v>150</v>
      </c>
      <c r="E301" t="s">
        <v>34</v>
      </c>
      <c r="F301" t="s">
        <v>124</v>
      </c>
      <c r="G301" t="s">
        <v>104</v>
      </c>
      <c r="J301" s="12">
        <v>43840</v>
      </c>
      <c r="K301" s="13">
        <v>0.38805555555555554</v>
      </c>
      <c r="L301" s="14">
        <v>43840</v>
      </c>
      <c r="M301" s="15">
        <v>0.39520833333333333</v>
      </c>
      <c r="N301" s="12">
        <v>43840</v>
      </c>
      <c r="O301" s="13">
        <v>0.64918981481481486</v>
      </c>
      <c r="P301" s="16">
        <v>43841.667222222219</v>
      </c>
      <c r="Q301" s="11" t="s">
        <v>37</v>
      </c>
      <c r="R301" s="17" t="s">
        <v>481</v>
      </c>
      <c r="S301" s="11" t="s">
        <v>59</v>
      </c>
      <c r="T301" s="17" t="s">
        <v>336</v>
      </c>
      <c r="U301" s="11" t="s">
        <v>37</v>
      </c>
      <c r="V301" s="17">
        <v>6.9907407378195785E-3</v>
      </c>
      <c r="W301" s="11" t="s">
        <v>37</v>
      </c>
      <c r="Y301" s="17" t="str">
        <f>TablaIncidentes[[#This Row],[Tiempo Total Gestión]]</f>
        <v>02:57</v>
      </c>
      <c r="Z301" s="11">
        <f t="shared" si="28"/>
        <v>2</v>
      </c>
      <c r="AA301" s="11">
        <f t="shared" si="29"/>
        <v>57</v>
      </c>
      <c r="AB301" s="11">
        <f>IF(TablaIncidentes[[#This Row],[Prioridad*]]="Baja",(Z301-24)*60+AA301,IF(TablaIncidentes[[#This Row],[Prioridad*]]="Media",(Z301-4)*60+AA301,IF(TablaIncidentes[[#This Row],[Prioridad*]]="Alta",(Z301-2)*60+AA301)))</f>
        <v>-1263</v>
      </c>
      <c r="AD301" s="17" t="str">
        <f>TablaIncidentes[[#This Row],[Tiempo Creación (HH:mm)]]</f>
        <v>00:10</v>
      </c>
      <c r="AE301" s="11">
        <f t="shared" si="30"/>
        <v>0</v>
      </c>
      <c r="AF301" s="11">
        <f t="shared" si="31"/>
        <v>10</v>
      </c>
      <c r="AG301" s="11">
        <f>IF(TablaIncidentes[[#This Row],[Prioridad*]]="Baja",((AE301*60)+AF301)-30,IF(TablaIncidentes[[#This Row],[Prioridad*]]="Media",((AE301*60)+AF301)-15,IF(TablaIncidentes[[#This Row],[Prioridad*]]="Alta",((AE301*60)+AF301)-10)))</f>
        <v>-20</v>
      </c>
      <c r="AI301" s="17">
        <f>TablaIncidentes[[#This Row],[Tiempo Avance Incidente]]</f>
        <v>6.9907407378195785E-3</v>
      </c>
      <c r="AJ301" s="11">
        <f t="shared" si="32"/>
        <v>0</v>
      </c>
      <c r="AK301" s="11">
        <f t="shared" si="33"/>
        <v>10</v>
      </c>
      <c r="AL301">
        <f>IF(TablaIncidentes[[#This Row],[Prioridad*]]="Baja",((AJ301*60)+AK301)-720,IF(TablaIncidentes[[#This Row],[Prioridad*]]="Media",((AJ301*60)+AK301)-120,IF(TablaIncidentes[[#This Row],[Prioridad*]]="Alta",((AJ301*60)+AK301)-60)))</f>
        <v>-710</v>
      </c>
      <c r="AN301" t="str">
        <f t="shared" si="34"/>
        <v>viernes</v>
      </c>
    </row>
    <row r="302" spans="1:40" ht="15" customHeight="1" x14ac:dyDescent="0.25">
      <c r="A302" s="10" t="s">
        <v>700</v>
      </c>
      <c r="B302" t="s">
        <v>701</v>
      </c>
      <c r="C302" t="s">
        <v>123</v>
      </c>
      <c r="D302" s="11" t="s">
        <v>150</v>
      </c>
      <c r="E302" t="s">
        <v>34</v>
      </c>
      <c r="F302" t="s">
        <v>124</v>
      </c>
      <c r="G302" t="s">
        <v>104</v>
      </c>
      <c r="J302" s="12">
        <v>43840</v>
      </c>
      <c r="K302" s="13">
        <v>0.39150462962962962</v>
      </c>
      <c r="L302" s="14">
        <v>43840</v>
      </c>
      <c r="M302" s="15">
        <v>0.39379629629629626</v>
      </c>
      <c r="N302" s="12">
        <v>43840</v>
      </c>
      <c r="O302" s="13">
        <v>0.52192129629629636</v>
      </c>
      <c r="P302" s="16">
        <v>43841.602465277778</v>
      </c>
      <c r="Q302" s="11" t="s">
        <v>546</v>
      </c>
      <c r="R302" s="17" t="s">
        <v>546</v>
      </c>
      <c r="S302" s="11" t="s">
        <v>59</v>
      </c>
      <c r="T302" s="17" t="s">
        <v>116</v>
      </c>
      <c r="U302" s="11" t="s">
        <v>37</v>
      </c>
      <c r="V302" s="17">
        <v>2.2800925871706568E-3</v>
      </c>
      <c r="W302" s="11" t="s">
        <v>37</v>
      </c>
      <c r="Y302" s="17"/>
      <c r="Z302" s="11"/>
      <c r="AA302" s="11"/>
      <c r="AB302" s="11"/>
      <c r="AD302" s="17" t="str">
        <f>TablaIncidentes[[#This Row],[Tiempo Creación (HH:mm)]]</f>
        <v>00:03</v>
      </c>
      <c r="AE302" s="11">
        <f t="shared" si="30"/>
        <v>0</v>
      </c>
      <c r="AF302" s="11">
        <f t="shared" si="31"/>
        <v>3</v>
      </c>
      <c r="AG302" s="11">
        <f>IF(TablaIncidentes[[#This Row],[Prioridad*]]="Baja",((AE302*60)+AF302)-30,IF(TablaIncidentes[[#This Row],[Prioridad*]]="Media",((AE302*60)+AF302)-15,IF(TablaIncidentes[[#This Row],[Prioridad*]]="Alta",((AE302*60)+AF302)-10)))</f>
        <v>-27</v>
      </c>
      <c r="AI302" s="17">
        <f>TablaIncidentes[[#This Row],[Tiempo Avance Incidente]]</f>
        <v>2.2800925871706568E-3</v>
      </c>
      <c r="AJ302" s="11">
        <f t="shared" si="32"/>
        <v>0</v>
      </c>
      <c r="AK302" s="11">
        <f t="shared" si="33"/>
        <v>3</v>
      </c>
      <c r="AL302">
        <f>IF(TablaIncidentes[[#This Row],[Prioridad*]]="Baja",((AJ302*60)+AK302)-720,IF(TablaIncidentes[[#This Row],[Prioridad*]]="Media",((AJ302*60)+AK302)-120,IF(TablaIncidentes[[#This Row],[Prioridad*]]="Alta",((AJ302*60)+AK302)-60)))</f>
        <v>-717</v>
      </c>
      <c r="AN302" t="str">
        <f t="shared" si="34"/>
        <v>viernes</v>
      </c>
    </row>
    <row r="303" spans="1:40" ht="15" customHeight="1" x14ac:dyDescent="0.25">
      <c r="A303" s="10" t="s">
        <v>702</v>
      </c>
      <c r="B303" t="s">
        <v>419</v>
      </c>
      <c r="C303" t="s">
        <v>32</v>
      </c>
      <c r="D303" s="11" t="s">
        <v>33</v>
      </c>
      <c r="E303" t="s">
        <v>34</v>
      </c>
      <c r="F303" t="s">
        <v>51</v>
      </c>
      <c r="G303" t="s">
        <v>75</v>
      </c>
      <c r="J303" s="12">
        <v>43840</v>
      </c>
      <c r="K303" s="13">
        <v>0.3956365740740741</v>
      </c>
      <c r="L303" s="14">
        <v>43840</v>
      </c>
      <c r="M303" s="15">
        <v>0.39643518518518522</v>
      </c>
      <c r="N303" s="12">
        <v>43840</v>
      </c>
      <c r="O303" s="13">
        <v>0.75059027777777787</v>
      </c>
      <c r="P303" s="16">
        <v>43841.762037037035</v>
      </c>
      <c r="Q303" s="11" t="s">
        <v>37</v>
      </c>
      <c r="R303" s="17" t="s">
        <v>40</v>
      </c>
      <c r="S303" s="11" t="s">
        <v>39</v>
      </c>
      <c r="T303" s="17" t="s">
        <v>40</v>
      </c>
      <c r="U303" s="11" t="s">
        <v>37</v>
      </c>
      <c r="V303" s="17">
        <v>9.2592592409346253E-5</v>
      </c>
      <c r="W303" s="11" t="s">
        <v>37</v>
      </c>
      <c r="Y303" s="17" t="str">
        <f>TablaIncidentes[[#This Row],[Tiempo Total Gestión]]</f>
        <v>00:01</v>
      </c>
      <c r="Z303" s="11">
        <f t="shared" si="28"/>
        <v>0</v>
      </c>
      <c r="AA303" s="11">
        <f t="shared" si="29"/>
        <v>1</v>
      </c>
      <c r="AB303" s="11">
        <f>IF(TablaIncidentes[[#This Row],[Prioridad*]]="Baja",(Z303-24)*60+AA303,IF(TablaIncidentes[[#This Row],[Prioridad*]]="Media",(Z303-4)*60+AA303,IF(TablaIncidentes[[#This Row],[Prioridad*]]="Alta",(Z303-2)*60+AA303)))</f>
        <v>-119</v>
      </c>
      <c r="AD303" s="17" t="str">
        <f>TablaIncidentes[[#This Row],[Tiempo Creación (HH:mm)]]</f>
        <v>00:01</v>
      </c>
      <c r="AE303" s="11">
        <f t="shared" si="30"/>
        <v>0</v>
      </c>
      <c r="AF303" s="11">
        <f t="shared" si="31"/>
        <v>1</v>
      </c>
      <c r="AG303" s="11">
        <f>IF(TablaIncidentes[[#This Row],[Prioridad*]]="Baja",((AE303*60)+AF303)-30,IF(TablaIncidentes[[#This Row],[Prioridad*]]="Media",((AE303*60)+AF303)-15,IF(TablaIncidentes[[#This Row],[Prioridad*]]="Alta",((AE303*60)+AF303)-10)))</f>
        <v>-9</v>
      </c>
      <c r="AI303" s="17">
        <f>TablaIncidentes[[#This Row],[Tiempo Avance Incidente]]</f>
        <v>9.2592592409346253E-5</v>
      </c>
      <c r="AJ303" s="11">
        <f t="shared" si="32"/>
        <v>0</v>
      </c>
      <c r="AK303" s="11">
        <f t="shared" si="33"/>
        <v>0</v>
      </c>
      <c r="AL303">
        <f>IF(TablaIncidentes[[#This Row],[Prioridad*]]="Baja",((AJ303*60)+AK303)-720,IF(TablaIncidentes[[#This Row],[Prioridad*]]="Media",((AJ303*60)+AK303)-120,IF(TablaIncidentes[[#This Row],[Prioridad*]]="Alta",((AJ303*60)+AK303)-60)))</f>
        <v>-60</v>
      </c>
      <c r="AN303" t="str">
        <f t="shared" si="34"/>
        <v>viernes</v>
      </c>
    </row>
    <row r="304" spans="1:40" ht="15" customHeight="1" x14ac:dyDescent="0.25">
      <c r="A304" s="10" t="s">
        <v>703</v>
      </c>
      <c r="B304" t="s">
        <v>704</v>
      </c>
      <c r="C304" t="s">
        <v>32</v>
      </c>
      <c r="D304" s="11" t="s">
        <v>33</v>
      </c>
      <c r="E304" t="s">
        <v>34</v>
      </c>
      <c r="F304" t="s">
        <v>51</v>
      </c>
      <c r="G304" t="s">
        <v>75</v>
      </c>
      <c r="J304" s="12">
        <v>43840</v>
      </c>
      <c r="K304" s="13">
        <v>0.37062499999999998</v>
      </c>
      <c r="L304" s="14">
        <v>43840</v>
      </c>
      <c r="M304" s="15">
        <v>0.3715162037037037</v>
      </c>
      <c r="N304" s="12">
        <v>43840</v>
      </c>
      <c r="O304" s="13">
        <v>0.40896990740740741</v>
      </c>
      <c r="P304" s="16">
        <v>43841.443020833336</v>
      </c>
      <c r="Q304" s="11" t="s">
        <v>37</v>
      </c>
      <c r="R304" s="17" t="s">
        <v>40</v>
      </c>
      <c r="S304" s="11" t="s">
        <v>39</v>
      </c>
      <c r="T304" s="17" t="s">
        <v>40</v>
      </c>
      <c r="U304" s="11" t="s">
        <v>37</v>
      </c>
      <c r="V304" s="17">
        <v>9.9537037021946162E-4</v>
      </c>
      <c r="W304" s="11" t="s">
        <v>37</v>
      </c>
      <c r="Y304" s="17" t="str">
        <f>TablaIncidentes[[#This Row],[Tiempo Total Gestión]]</f>
        <v>00:01</v>
      </c>
      <c r="Z304" s="11">
        <f t="shared" si="28"/>
        <v>0</v>
      </c>
      <c r="AA304" s="11">
        <f t="shared" si="29"/>
        <v>1</v>
      </c>
      <c r="AB304" s="11">
        <f>IF(TablaIncidentes[[#This Row],[Prioridad*]]="Baja",(Z304-24)*60+AA304,IF(TablaIncidentes[[#This Row],[Prioridad*]]="Media",(Z304-4)*60+AA304,IF(TablaIncidentes[[#This Row],[Prioridad*]]="Alta",(Z304-2)*60+AA304)))</f>
        <v>-119</v>
      </c>
      <c r="AD304" s="17" t="str">
        <f>TablaIncidentes[[#This Row],[Tiempo Creación (HH:mm)]]</f>
        <v>00:01</v>
      </c>
      <c r="AE304" s="11">
        <f t="shared" si="30"/>
        <v>0</v>
      </c>
      <c r="AF304" s="11">
        <f t="shared" si="31"/>
        <v>1</v>
      </c>
      <c r="AG304" s="11">
        <f>IF(TablaIncidentes[[#This Row],[Prioridad*]]="Baja",((AE304*60)+AF304)-30,IF(TablaIncidentes[[#This Row],[Prioridad*]]="Media",((AE304*60)+AF304)-15,IF(TablaIncidentes[[#This Row],[Prioridad*]]="Alta",((AE304*60)+AF304)-10)))</f>
        <v>-9</v>
      </c>
      <c r="AI304" s="17">
        <f>TablaIncidentes[[#This Row],[Tiempo Avance Incidente]]</f>
        <v>9.9537037021946162E-4</v>
      </c>
      <c r="AJ304" s="11">
        <f t="shared" si="32"/>
        <v>0</v>
      </c>
      <c r="AK304" s="11">
        <f t="shared" si="33"/>
        <v>1</v>
      </c>
      <c r="AL304">
        <f>IF(TablaIncidentes[[#This Row],[Prioridad*]]="Baja",((AJ304*60)+AK304)-720,IF(TablaIncidentes[[#This Row],[Prioridad*]]="Media",((AJ304*60)+AK304)-120,IF(TablaIncidentes[[#This Row],[Prioridad*]]="Alta",((AJ304*60)+AK304)-60)))</f>
        <v>-59</v>
      </c>
      <c r="AN304" t="str">
        <f t="shared" si="34"/>
        <v>viernes</v>
      </c>
    </row>
    <row r="305" spans="1:40" ht="15" customHeight="1" x14ac:dyDescent="0.25">
      <c r="A305" s="10" t="s">
        <v>705</v>
      </c>
      <c r="B305" t="s">
        <v>706</v>
      </c>
      <c r="C305" t="s">
        <v>32</v>
      </c>
      <c r="D305" s="11" t="s">
        <v>33</v>
      </c>
      <c r="E305" t="s">
        <v>34</v>
      </c>
      <c r="F305" t="s">
        <v>51</v>
      </c>
      <c r="G305" t="s">
        <v>75</v>
      </c>
      <c r="J305" s="12">
        <v>43840</v>
      </c>
      <c r="K305" s="13">
        <v>0.37534722222222222</v>
      </c>
      <c r="L305" s="14">
        <v>43840</v>
      </c>
      <c r="M305" s="15">
        <v>0.37638888888888888</v>
      </c>
      <c r="N305" s="12">
        <v>43843</v>
      </c>
      <c r="O305" s="13">
        <v>0.34189814814814817</v>
      </c>
      <c r="P305" s="16">
        <v>43844.344942129632</v>
      </c>
      <c r="Q305" s="11" t="s">
        <v>37</v>
      </c>
      <c r="R305" s="17" t="s">
        <v>40</v>
      </c>
      <c r="S305" s="11" t="s">
        <v>39</v>
      </c>
      <c r="T305" s="17" t="s">
        <v>40</v>
      </c>
      <c r="U305" s="11" t="s">
        <v>37</v>
      </c>
      <c r="V305" s="17">
        <v>9.2592592409346253E-5</v>
      </c>
      <c r="W305" s="11" t="s">
        <v>37</v>
      </c>
      <c r="Y305" s="17" t="str">
        <f>TablaIncidentes[[#This Row],[Tiempo Total Gestión]]</f>
        <v>00:01</v>
      </c>
      <c r="Z305" s="11">
        <f t="shared" si="28"/>
        <v>0</v>
      </c>
      <c r="AA305" s="11">
        <f t="shared" si="29"/>
        <v>1</v>
      </c>
      <c r="AB305" s="11">
        <f>IF(TablaIncidentes[[#This Row],[Prioridad*]]="Baja",(Z305-24)*60+AA305,IF(TablaIncidentes[[#This Row],[Prioridad*]]="Media",(Z305-4)*60+AA305,IF(TablaIncidentes[[#This Row],[Prioridad*]]="Alta",(Z305-2)*60+AA305)))</f>
        <v>-119</v>
      </c>
      <c r="AD305" s="17" t="str">
        <f>TablaIncidentes[[#This Row],[Tiempo Creación (HH:mm)]]</f>
        <v>00:01</v>
      </c>
      <c r="AE305" s="11">
        <f t="shared" si="30"/>
        <v>0</v>
      </c>
      <c r="AF305" s="11">
        <f t="shared" si="31"/>
        <v>1</v>
      </c>
      <c r="AG305" s="11">
        <f>IF(TablaIncidentes[[#This Row],[Prioridad*]]="Baja",((AE305*60)+AF305)-30,IF(TablaIncidentes[[#This Row],[Prioridad*]]="Media",((AE305*60)+AF305)-15,IF(TablaIncidentes[[#This Row],[Prioridad*]]="Alta",((AE305*60)+AF305)-10)))</f>
        <v>-9</v>
      </c>
      <c r="AI305" s="17">
        <f>TablaIncidentes[[#This Row],[Tiempo Avance Incidente]]</f>
        <v>9.2592592409346253E-5</v>
      </c>
      <c r="AJ305" s="11">
        <f t="shared" si="32"/>
        <v>0</v>
      </c>
      <c r="AK305" s="11">
        <f t="shared" si="33"/>
        <v>0</v>
      </c>
      <c r="AL305">
        <f>IF(TablaIncidentes[[#This Row],[Prioridad*]]="Baja",((AJ305*60)+AK305)-720,IF(TablaIncidentes[[#This Row],[Prioridad*]]="Media",((AJ305*60)+AK305)-120,IF(TablaIncidentes[[#This Row],[Prioridad*]]="Alta",((AJ305*60)+AK305)-60)))</f>
        <v>-60</v>
      </c>
      <c r="AN305" t="str">
        <f t="shared" si="34"/>
        <v>viernes</v>
      </c>
    </row>
    <row r="306" spans="1:40" ht="15" customHeight="1" x14ac:dyDescent="0.25">
      <c r="A306" s="10" t="s">
        <v>707</v>
      </c>
      <c r="B306" t="s">
        <v>708</v>
      </c>
      <c r="C306" t="s">
        <v>32</v>
      </c>
      <c r="D306" s="11" t="s">
        <v>33</v>
      </c>
      <c r="E306" t="s">
        <v>34</v>
      </c>
      <c r="F306" t="s">
        <v>35</v>
      </c>
      <c r="G306" t="s">
        <v>43</v>
      </c>
      <c r="J306" s="12">
        <v>43840</v>
      </c>
      <c r="K306" s="13">
        <v>0.38487268518518519</v>
      </c>
      <c r="L306" s="14">
        <v>43840</v>
      </c>
      <c r="M306" s="15">
        <v>0.38576388888888885</v>
      </c>
      <c r="N306" s="12">
        <v>43843</v>
      </c>
      <c r="O306" s="13">
        <v>0.39776620370370369</v>
      </c>
      <c r="P306" s="16">
        <v>43844.437465277777</v>
      </c>
      <c r="Q306" s="11" t="s">
        <v>37</v>
      </c>
      <c r="R306" s="17" t="s">
        <v>44</v>
      </c>
      <c r="S306" s="11" t="s">
        <v>39</v>
      </c>
      <c r="T306" s="17" t="s">
        <v>40</v>
      </c>
      <c r="U306" s="11" t="s">
        <v>37</v>
      </c>
      <c r="V306" s="17">
        <v>8.1018515629693866E-5</v>
      </c>
      <c r="W306" s="11" t="s">
        <v>37</v>
      </c>
      <c r="Y306" s="17" t="str">
        <f>TablaIncidentes[[#This Row],[Tiempo Total Gestión]]</f>
        <v>00:08</v>
      </c>
      <c r="Z306" s="11">
        <f t="shared" si="28"/>
        <v>0</v>
      </c>
      <c r="AA306" s="11">
        <f t="shared" si="29"/>
        <v>8</v>
      </c>
      <c r="AB306" s="11">
        <f>IF(TablaIncidentes[[#This Row],[Prioridad*]]="Baja",(Z306-24)*60+AA306,IF(TablaIncidentes[[#This Row],[Prioridad*]]="Media",(Z306-4)*60+AA306,IF(TablaIncidentes[[#This Row],[Prioridad*]]="Alta",(Z306-2)*60+AA306)))</f>
        <v>-112</v>
      </c>
      <c r="AD306" s="17" t="str">
        <f>TablaIncidentes[[#This Row],[Tiempo Creación (HH:mm)]]</f>
        <v>00:01</v>
      </c>
      <c r="AE306" s="11">
        <f t="shared" si="30"/>
        <v>0</v>
      </c>
      <c r="AF306" s="11">
        <f t="shared" si="31"/>
        <v>1</v>
      </c>
      <c r="AG306" s="11">
        <f>IF(TablaIncidentes[[#This Row],[Prioridad*]]="Baja",((AE306*60)+AF306)-30,IF(TablaIncidentes[[#This Row],[Prioridad*]]="Media",((AE306*60)+AF306)-15,IF(TablaIncidentes[[#This Row],[Prioridad*]]="Alta",((AE306*60)+AF306)-10)))</f>
        <v>-9</v>
      </c>
      <c r="AI306" s="17">
        <f>TablaIncidentes[[#This Row],[Tiempo Avance Incidente]]</f>
        <v>8.1018515629693866E-5</v>
      </c>
      <c r="AJ306" s="11">
        <f t="shared" si="32"/>
        <v>0</v>
      </c>
      <c r="AK306" s="11">
        <f t="shared" si="33"/>
        <v>0</v>
      </c>
      <c r="AL306">
        <f>IF(TablaIncidentes[[#This Row],[Prioridad*]]="Baja",((AJ306*60)+AK306)-720,IF(TablaIncidentes[[#This Row],[Prioridad*]]="Media",((AJ306*60)+AK306)-120,IF(TablaIncidentes[[#This Row],[Prioridad*]]="Alta",((AJ306*60)+AK306)-60)))</f>
        <v>-60</v>
      </c>
      <c r="AN306" t="str">
        <f t="shared" si="34"/>
        <v>viernes</v>
      </c>
    </row>
    <row r="307" spans="1:40" ht="15" customHeight="1" x14ac:dyDescent="0.25">
      <c r="A307" s="10" t="s">
        <v>709</v>
      </c>
      <c r="B307" t="s">
        <v>710</v>
      </c>
      <c r="C307" t="s">
        <v>32</v>
      </c>
      <c r="D307" s="11" t="s">
        <v>33</v>
      </c>
      <c r="E307" t="s">
        <v>34</v>
      </c>
      <c r="F307" t="s">
        <v>35</v>
      </c>
      <c r="G307" t="s">
        <v>311</v>
      </c>
      <c r="J307" s="12">
        <v>43840</v>
      </c>
      <c r="K307" s="13">
        <v>0.38846064814814812</v>
      </c>
      <c r="L307" s="14">
        <v>43840</v>
      </c>
      <c r="M307" s="15">
        <v>0.38984953703703701</v>
      </c>
      <c r="N307" s="12">
        <v>43843</v>
      </c>
      <c r="O307" s="13">
        <v>0.36723379629629632</v>
      </c>
      <c r="P307" s="16">
        <v>43844.437465277777</v>
      </c>
      <c r="Q307" s="11" t="s">
        <v>37</v>
      </c>
      <c r="R307" s="17" t="s">
        <v>356</v>
      </c>
      <c r="S307" s="11" t="s">
        <v>59</v>
      </c>
      <c r="T307" s="17" t="s">
        <v>48</v>
      </c>
      <c r="U307" s="11" t="s">
        <v>37</v>
      </c>
      <c r="V307" s="17">
        <v>9.1435184731381014E-4</v>
      </c>
      <c r="W307" s="11" t="s">
        <v>37</v>
      </c>
      <c r="Y307" s="17" t="str">
        <f>TablaIncidentes[[#This Row],[Tiempo Total Gestión]]</f>
        <v>00:16</v>
      </c>
      <c r="Z307" s="11">
        <f t="shared" si="28"/>
        <v>0</v>
      </c>
      <c r="AA307" s="11">
        <f t="shared" si="29"/>
        <v>16</v>
      </c>
      <c r="AB307" s="11">
        <f>IF(TablaIncidentes[[#This Row],[Prioridad*]]="Baja",(Z307-24)*60+AA307,IF(TablaIncidentes[[#This Row],[Prioridad*]]="Media",(Z307-4)*60+AA307,IF(TablaIncidentes[[#This Row],[Prioridad*]]="Alta",(Z307-2)*60+AA307)))</f>
        <v>-104</v>
      </c>
      <c r="AD307" s="17" t="str">
        <f>TablaIncidentes[[#This Row],[Tiempo Creación (HH:mm)]]</f>
        <v>00:02</v>
      </c>
      <c r="AE307" s="11">
        <f t="shared" si="30"/>
        <v>0</v>
      </c>
      <c r="AF307" s="11">
        <f t="shared" si="31"/>
        <v>2</v>
      </c>
      <c r="AG307" s="11">
        <f>IF(TablaIncidentes[[#This Row],[Prioridad*]]="Baja",((AE307*60)+AF307)-30,IF(TablaIncidentes[[#This Row],[Prioridad*]]="Media",((AE307*60)+AF307)-15,IF(TablaIncidentes[[#This Row],[Prioridad*]]="Alta",((AE307*60)+AF307)-10)))</f>
        <v>-8</v>
      </c>
      <c r="AI307" s="17">
        <f>TablaIncidentes[[#This Row],[Tiempo Avance Incidente]]</f>
        <v>9.1435184731381014E-4</v>
      </c>
      <c r="AJ307" s="11">
        <f t="shared" si="32"/>
        <v>0</v>
      </c>
      <c r="AK307" s="11">
        <f t="shared" si="33"/>
        <v>1</v>
      </c>
      <c r="AL307">
        <f>IF(TablaIncidentes[[#This Row],[Prioridad*]]="Baja",((AJ307*60)+AK307)-720,IF(TablaIncidentes[[#This Row],[Prioridad*]]="Media",((AJ307*60)+AK307)-120,IF(TablaIncidentes[[#This Row],[Prioridad*]]="Alta",((AJ307*60)+AK307)-60)))</f>
        <v>-59</v>
      </c>
      <c r="AN307" t="str">
        <f t="shared" si="34"/>
        <v>viernes</v>
      </c>
    </row>
    <row r="308" spans="1:40" ht="15" customHeight="1" x14ac:dyDescent="0.25">
      <c r="A308" s="10" t="s">
        <v>711</v>
      </c>
      <c r="B308" t="s">
        <v>712</v>
      </c>
      <c r="C308" t="s">
        <v>32</v>
      </c>
      <c r="D308" s="11" t="s">
        <v>33</v>
      </c>
      <c r="E308" t="s">
        <v>34</v>
      </c>
      <c r="F308" t="s">
        <v>35</v>
      </c>
      <c r="G308" t="s">
        <v>36</v>
      </c>
      <c r="J308" s="12">
        <v>43840</v>
      </c>
      <c r="K308" s="13">
        <v>0.39127314814814818</v>
      </c>
      <c r="L308" s="14">
        <v>43840</v>
      </c>
      <c r="M308" s="15">
        <v>0.39263888888888893</v>
      </c>
      <c r="N308" s="12">
        <v>43843</v>
      </c>
      <c r="O308" s="13">
        <v>0.465787037037037</v>
      </c>
      <c r="P308" s="16">
        <v>43844.514675925922</v>
      </c>
      <c r="Q308" s="11" t="s">
        <v>37</v>
      </c>
      <c r="R308" s="17" t="s">
        <v>713</v>
      </c>
      <c r="S308" s="11" t="s">
        <v>39</v>
      </c>
      <c r="T308" s="17" t="s">
        <v>40</v>
      </c>
      <c r="U308" s="11" t="s">
        <v>37</v>
      </c>
      <c r="V308" s="17">
        <v>1.5740740782348439E-3</v>
      </c>
      <c r="W308" s="11" t="s">
        <v>37</v>
      </c>
      <c r="Y308" s="17" t="str">
        <f>TablaIncidentes[[#This Row],[Tiempo Total Gestión]]</f>
        <v>00:19</v>
      </c>
      <c r="Z308" s="11">
        <f t="shared" si="28"/>
        <v>0</v>
      </c>
      <c r="AA308" s="11">
        <f t="shared" si="29"/>
        <v>19</v>
      </c>
      <c r="AB308" s="11">
        <f>IF(TablaIncidentes[[#This Row],[Prioridad*]]="Baja",(Z308-24)*60+AA308,IF(TablaIncidentes[[#This Row],[Prioridad*]]="Media",(Z308-4)*60+AA308,IF(TablaIncidentes[[#This Row],[Prioridad*]]="Alta",(Z308-2)*60+AA308)))</f>
        <v>-101</v>
      </c>
      <c r="AD308" s="17" t="str">
        <f>TablaIncidentes[[#This Row],[Tiempo Creación (HH:mm)]]</f>
        <v>00:01</v>
      </c>
      <c r="AE308" s="11">
        <f t="shared" si="30"/>
        <v>0</v>
      </c>
      <c r="AF308" s="11">
        <f t="shared" si="31"/>
        <v>1</v>
      </c>
      <c r="AG308" s="11">
        <f>IF(TablaIncidentes[[#This Row],[Prioridad*]]="Baja",((AE308*60)+AF308)-30,IF(TablaIncidentes[[#This Row],[Prioridad*]]="Media",((AE308*60)+AF308)-15,IF(TablaIncidentes[[#This Row],[Prioridad*]]="Alta",((AE308*60)+AF308)-10)))</f>
        <v>-9</v>
      </c>
      <c r="AI308" s="17">
        <f>TablaIncidentes[[#This Row],[Tiempo Avance Incidente]]</f>
        <v>1.5740740782348439E-3</v>
      </c>
      <c r="AJ308" s="11">
        <f t="shared" si="32"/>
        <v>0</v>
      </c>
      <c r="AK308" s="11">
        <f t="shared" si="33"/>
        <v>2</v>
      </c>
      <c r="AL308">
        <f>IF(TablaIncidentes[[#This Row],[Prioridad*]]="Baja",((AJ308*60)+AK308)-720,IF(TablaIncidentes[[#This Row],[Prioridad*]]="Media",((AJ308*60)+AK308)-120,IF(TablaIncidentes[[#This Row],[Prioridad*]]="Alta",((AJ308*60)+AK308)-60)))</f>
        <v>-58</v>
      </c>
      <c r="AN308" t="str">
        <f t="shared" si="34"/>
        <v>viernes</v>
      </c>
    </row>
    <row r="309" spans="1:40" ht="15" customHeight="1" x14ac:dyDescent="0.25">
      <c r="A309" s="10" t="s">
        <v>714</v>
      </c>
      <c r="B309" t="s">
        <v>715</v>
      </c>
      <c r="C309" t="s">
        <v>32</v>
      </c>
      <c r="D309" s="11" t="s">
        <v>33</v>
      </c>
      <c r="E309" t="s">
        <v>34</v>
      </c>
      <c r="F309" t="s">
        <v>35</v>
      </c>
      <c r="G309" t="s">
        <v>311</v>
      </c>
      <c r="J309" s="12">
        <v>43840</v>
      </c>
      <c r="K309" s="13">
        <v>0.41003472222222226</v>
      </c>
      <c r="L309" s="14">
        <v>43840</v>
      </c>
      <c r="M309" s="15">
        <v>0.41129629629629627</v>
      </c>
      <c r="N309" s="12">
        <v>43843</v>
      </c>
      <c r="O309" s="13">
        <v>0.47027777777777779</v>
      </c>
      <c r="P309" s="16">
        <v>43844.514675925922</v>
      </c>
      <c r="Q309" s="11" t="s">
        <v>37</v>
      </c>
      <c r="R309" s="17" t="s">
        <v>716</v>
      </c>
      <c r="S309" s="11" t="s">
        <v>59</v>
      </c>
      <c r="T309" s="17" t="s">
        <v>40</v>
      </c>
      <c r="U309" s="11" t="s">
        <v>37</v>
      </c>
      <c r="V309" s="17">
        <v>6.944444467080757E-4</v>
      </c>
      <c r="W309" s="11" t="s">
        <v>37</v>
      </c>
      <c r="Y309" s="17" t="str">
        <f>TablaIncidentes[[#This Row],[Tiempo Total Gestión]]</f>
        <v>00:43</v>
      </c>
      <c r="Z309" s="11">
        <f t="shared" si="28"/>
        <v>0</v>
      </c>
      <c r="AA309" s="11">
        <f t="shared" si="29"/>
        <v>43</v>
      </c>
      <c r="AB309" s="11">
        <f>IF(TablaIncidentes[[#This Row],[Prioridad*]]="Baja",(Z309-24)*60+AA309,IF(TablaIncidentes[[#This Row],[Prioridad*]]="Media",(Z309-4)*60+AA309,IF(TablaIncidentes[[#This Row],[Prioridad*]]="Alta",(Z309-2)*60+AA309)))</f>
        <v>-77</v>
      </c>
      <c r="AD309" s="17" t="str">
        <f>TablaIncidentes[[#This Row],[Tiempo Creación (HH:mm)]]</f>
        <v>00:01</v>
      </c>
      <c r="AE309" s="11">
        <f t="shared" si="30"/>
        <v>0</v>
      </c>
      <c r="AF309" s="11">
        <f t="shared" si="31"/>
        <v>1</v>
      </c>
      <c r="AG309" s="11">
        <f>IF(TablaIncidentes[[#This Row],[Prioridad*]]="Baja",((AE309*60)+AF309)-30,IF(TablaIncidentes[[#This Row],[Prioridad*]]="Media",((AE309*60)+AF309)-15,IF(TablaIncidentes[[#This Row],[Prioridad*]]="Alta",((AE309*60)+AF309)-10)))</f>
        <v>-9</v>
      </c>
      <c r="AI309" s="17">
        <f>TablaIncidentes[[#This Row],[Tiempo Avance Incidente]]</f>
        <v>6.944444467080757E-4</v>
      </c>
      <c r="AJ309" s="11">
        <f t="shared" si="32"/>
        <v>0</v>
      </c>
      <c r="AK309" s="11">
        <f t="shared" si="33"/>
        <v>1</v>
      </c>
      <c r="AL309">
        <f>IF(TablaIncidentes[[#This Row],[Prioridad*]]="Baja",((AJ309*60)+AK309)-720,IF(TablaIncidentes[[#This Row],[Prioridad*]]="Media",((AJ309*60)+AK309)-120,IF(TablaIncidentes[[#This Row],[Prioridad*]]="Alta",((AJ309*60)+AK309)-60)))</f>
        <v>-59</v>
      </c>
      <c r="AN309" t="str">
        <f t="shared" si="34"/>
        <v>viernes</v>
      </c>
    </row>
    <row r="310" spans="1:40" ht="15" customHeight="1" x14ac:dyDescent="0.25">
      <c r="A310" s="10" t="s">
        <v>717</v>
      </c>
      <c r="B310" t="s">
        <v>718</v>
      </c>
      <c r="C310" t="s">
        <v>32</v>
      </c>
      <c r="D310" s="11" t="s">
        <v>33</v>
      </c>
      <c r="E310" t="s">
        <v>34</v>
      </c>
      <c r="F310" t="s">
        <v>51</v>
      </c>
      <c r="G310" t="s">
        <v>75</v>
      </c>
      <c r="J310" s="12">
        <v>43840</v>
      </c>
      <c r="K310" s="13">
        <v>0.42486111111111113</v>
      </c>
      <c r="L310" s="14">
        <v>43840</v>
      </c>
      <c r="M310" s="15">
        <v>0.42627314814814815</v>
      </c>
      <c r="N310" s="12">
        <v>43843</v>
      </c>
      <c r="O310" s="13">
        <v>0.34417824074074077</v>
      </c>
      <c r="P310" s="16">
        <v>43844.344942129632</v>
      </c>
      <c r="Q310" s="11" t="s">
        <v>37</v>
      </c>
      <c r="R310" s="17" t="s">
        <v>48</v>
      </c>
      <c r="S310" s="11" t="s">
        <v>39</v>
      </c>
      <c r="T310" s="17" t="s">
        <v>48</v>
      </c>
      <c r="U310" s="11" t="s">
        <v>37</v>
      </c>
      <c r="V310" s="17">
        <v>1.4004629629198462E-3</v>
      </c>
      <c r="W310" s="11" t="s">
        <v>37</v>
      </c>
      <c r="Y310" s="17" t="str">
        <f>TablaIncidentes[[#This Row],[Tiempo Total Gestión]]</f>
        <v>00:02</v>
      </c>
      <c r="Z310" s="11">
        <f t="shared" si="28"/>
        <v>0</v>
      </c>
      <c r="AA310" s="11">
        <f t="shared" si="29"/>
        <v>2</v>
      </c>
      <c r="AB310" s="11">
        <f>IF(TablaIncidentes[[#This Row],[Prioridad*]]="Baja",(Z310-24)*60+AA310,IF(TablaIncidentes[[#This Row],[Prioridad*]]="Media",(Z310-4)*60+AA310,IF(TablaIncidentes[[#This Row],[Prioridad*]]="Alta",(Z310-2)*60+AA310)))</f>
        <v>-118</v>
      </c>
      <c r="AD310" s="17" t="str">
        <f>TablaIncidentes[[#This Row],[Tiempo Creación (HH:mm)]]</f>
        <v>00:02</v>
      </c>
      <c r="AE310" s="11">
        <f t="shared" si="30"/>
        <v>0</v>
      </c>
      <c r="AF310" s="11">
        <f t="shared" si="31"/>
        <v>2</v>
      </c>
      <c r="AG310" s="11">
        <f>IF(TablaIncidentes[[#This Row],[Prioridad*]]="Baja",((AE310*60)+AF310)-30,IF(TablaIncidentes[[#This Row],[Prioridad*]]="Media",((AE310*60)+AF310)-15,IF(TablaIncidentes[[#This Row],[Prioridad*]]="Alta",((AE310*60)+AF310)-10)))</f>
        <v>-8</v>
      </c>
      <c r="AI310" s="17">
        <f>TablaIncidentes[[#This Row],[Tiempo Avance Incidente]]</f>
        <v>1.4004629629198462E-3</v>
      </c>
      <c r="AJ310" s="11">
        <f t="shared" si="32"/>
        <v>0</v>
      </c>
      <c r="AK310" s="11">
        <f t="shared" si="33"/>
        <v>2</v>
      </c>
      <c r="AL310">
        <f>IF(TablaIncidentes[[#This Row],[Prioridad*]]="Baja",((AJ310*60)+AK310)-720,IF(TablaIncidentes[[#This Row],[Prioridad*]]="Media",((AJ310*60)+AK310)-120,IF(TablaIncidentes[[#This Row],[Prioridad*]]="Alta",((AJ310*60)+AK310)-60)))</f>
        <v>-58</v>
      </c>
      <c r="AN310" t="str">
        <f t="shared" si="34"/>
        <v>viernes</v>
      </c>
    </row>
    <row r="311" spans="1:40" ht="15" customHeight="1" x14ac:dyDescent="0.25">
      <c r="A311" s="10" t="s">
        <v>719</v>
      </c>
      <c r="B311" t="s">
        <v>720</v>
      </c>
      <c r="C311" t="s">
        <v>123</v>
      </c>
      <c r="D311" s="11" t="s">
        <v>33</v>
      </c>
      <c r="E311" t="s">
        <v>34</v>
      </c>
      <c r="F311" t="s">
        <v>111</v>
      </c>
      <c r="G311" t="s">
        <v>279</v>
      </c>
      <c r="J311" s="12">
        <v>43840</v>
      </c>
      <c r="K311" s="13">
        <v>0.44040509259259258</v>
      </c>
      <c r="L311" s="14">
        <v>43840</v>
      </c>
      <c r="M311" s="15">
        <v>0.44452546296296297</v>
      </c>
      <c r="N311" s="12">
        <v>43840</v>
      </c>
      <c r="O311" s="13">
        <v>0.44577546296296294</v>
      </c>
      <c r="P311" s="16">
        <v>43841.506805555553</v>
      </c>
      <c r="Q311" s="11" t="s">
        <v>37</v>
      </c>
      <c r="R311" s="17" t="s">
        <v>721</v>
      </c>
      <c r="S311" s="11" t="s">
        <v>59</v>
      </c>
      <c r="T311" s="17" t="s">
        <v>69</v>
      </c>
      <c r="U311" s="11" t="s">
        <v>37</v>
      </c>
      <c r="V311" s="17">
        <v>4.0972222195705399E-3</v>
      </c>
      <c r="W311" s="11" t="s">
        <v>37</v>
      </c>
      <c r="Y311" s="17" t="str">
        <f>TablaIncidentes[[#This Row],[Tiempo Total Gestión]]</f>
        <v>00:07</v>
      </c>
      <c r="Z311" s="11">
        <f t="shared" si="28"/>
        <v>0</v>
      </c>
      <c r="AA311" s="11">
        <f t="shared" si="29"/>
        <v>7</v>
      </c>
      <c r="AB311" s="11">
        <f>IF(TablaIncidentes[[#This Row],[Prioridad*]]="Baja",(Z311-24)*60+AA311,IF(TablaIncidentes[[#This Row],[Prioridad*]]="Media",(Z311-4)*60+AA311,IF(TablaIncidentes[[#This Row],[Prioridad*]]="Alta",(Z311-2)*60+AA311)))</f>
        <v>-113</v>
      </c>
      <c r="AD311" s="17" t="str">
        <f>TablaIncidentes[[#This Row],[Tiempo Creación (HH:mm)]]</f>
        <v>00:05</v>
      </c>
      <c r="AE311" s="11">
        <f t="shared" si="30"/>
        <v>0</v>
      </c>
      <c r="AF311" s="11">
        <f t="shared" si="31"/>
        <v>5</v>
      </c>
      <c r="AG311" s="11">
        <f>IF(TablaIncidentes[[#This Row],[Prioridad*]]="Baja",((AE311*60)+AF311)-30,IF(TablaIncidentes[[#This Row],[Prioridad*]]="Media",((AE311*60)+AF311)-15,IF(TablaIncidentes[[#This Row],[Prioridad*]]="Alta",((AE311*60)+AF311)-10)))</f>
        <v>-5</v>
      </c>
      <c r="AI311" s="17">
        <f>TablaIncidentes[[#This Row],[Tiempo Avance Incidente]]</f>
        <v>4.0972222195705399E-3</v>
      </c>
      <c r="AJ311" s="11">
        <f t="shared" si="32"/>
        <v>0</v>
      </c>
      <c r="AK311" s="11">
        <f t="shared" si="33"/>
        <v>5</v>
      </c>
      <c r="AL311">
        <f>IF(TablaIncidentes[[#This Row],[Prioridad*]]="Baja",((AJ311*60)+AK311)-720,IF(TablaIncidentes[[#This Row],[Prioridad*]]="Media",((AJ311*60)+AK311)-120,IF(TablaIncidentes[[#This Row],[Prioridad*]]="Alta",((AJ311*60)+AK311)-60)))</f>
        <v>-55</v>
      </c>
      <c r="AN311" t="str">
        <f t="shared" si="34"/>
        <v>viernes</v>
      </c>
    </row>
    <row r="312" spans="1:40" ht="15" customHeight="1" x14ac:dyDescent="0.25">
      <c r="A312" s="10" t="s">
        <v>722</v>
      </c>
      <c r="B312" t="s">
        <v>723</v>
      </c>
      <c r="C312" t="s">
        <v>32</v>
      </c>
      <c r="D312" s="11" t="s">
        <v>33</v>
      </c>
      <c r="E312" t="s">
        <v>34</v>
      </c>
      <c r="F312" t="s">
        <v>51</v>
      </c>
      <c r="G312" t="s">
        <v>52</v>
      </c>
      <c r="J312" s="12">
        <v>43840</v>
      </c>
      <c r="K312" s="13">
        <v>0.39844907407407404</v>
      </c>
      <c r="L312" s="14">
        <v>43840</v>
      </c>
      <c r="M312" s="15">
        <v>0.39990740740740738</v>
      </c>
      <c r="N312" s="12">
        <v>43843</v>
      </c>
      <c r="O312" s="13">
        <v>0.36173611111111109</v>
      </c>
      <c r="P312" s="16">
        <v>43844.437465277777</v>
      </c>
      <c r="Q312" s="11" t="s">
        <v>37</v>
      </c>
      <c r="R312" s="17" t="s">
        <v>48</v>
      </c>
      <c r="S312" s="11" t="s">
        <v>39</v>
      </c>
      <c r="T312" s="17" t="s">
        <v>48</v>
      </c>
      <c r="U312" s="11" t="s">
        <v>37</v>
      </c>
      <c r="V312" s="17">
        <v>1.5856481477385387E-3</v>
      </c>
      <c r="W312" s="11" t="s">
        <v>37</v>
      </c>
      <c r="Y312" s="17" t="str">
        <f>TablaIncidentes[[#This Row],[Tiempo Total Gestión]]</f>
        <v>00:02</v>
      </c>
      <c r="Z312" s="11">
        <f t="shared" si="28"/>
        <v>0</v>
      </c>
      <c r="AA312" s="11">
        <f t="shared" si="29"/>
        <v>2</v>
      </c>
      <c r="AB312" s="11">
        <f>IF(TablaIncidentes[[#This Row],[Prioridad*]]="Baja",(Z312-24)*60+AA312,IF(TablaIncidentes[[#This Row],[Prioridad*]]="Media",(Z312-4)*60+AA312,IF(TablaIncidentes[[#This Row],[Prioridad*]]="Alta",(Z312-2)*60+AA312)))</f>
        <v>-118</v>
      </c>
      <c r="AD312" s="17" t="str">
        <f>TablaIncidentes[[#This Row],[Tiempo Creación (HH:mm)]]</f>
        <v>00:02</v>
      </c>
      <c r="AE312" s="11">
        <f t="shared" si="30"/>
        <v>0</v>
      </c>
      <c r="AF312" s="11">
        <f t="shared" si="31"/>
        <v>2</v>
      </c>
      <c r="AG312" s="11">
        <f>IF(TablaIncidentes[[#This Row],[Prioridad*]]="Baja",((AE312*60)+AF312)-30,IF(TablaIncidentes[[#This Row],[Prioridad*]]="Media",((AE312*60)+AF312)-15,IF(TablaIncidentes[[#This Row],[Prioridad*]]="Alta",((AE312*60)+AF312)-10)))</f>
        <v>-8</v>
      </c>
      <c r="AI312" s="17">
        <f>TablaIncidentes[[#This Row],[Tiempo Avance Incidente]]</f>
        <v>1.5856481477385387E-3</v>
      </c>
      <c r="AJ312" s="11">
        <f t="shared" si="32"/>
        <v>0</v>
      </c>
      <c r="AK312" s="11">
        <f t="shared" si="33"/>
        <v>2</v>
      </c>
      <c r="AL312">
        <f>IF(TablaIncidentes[[#This Row],[Prioridad*]]="Baja",((AJ312*60)+AK312)-720,IF(TablaIncidentes[[#This Row],[Prioridad*]]="Media",((AJ312*60)+AK312)-120,IF(TablaIncidentes[[#This Row],[Prioridad*]]="Alta",((AJ312*60)+AK312)-60)))</f>
        <v>-58</v>
      </c>
      <c r="AN312" t="str">
        <f t="shared" si="34"/>
        <v>viernes</v>
      </c>
    </row>
    <row r="313" spans="1:40" ht="15" customHeight="1" x14ac:dyDescent="0.25">
      <c r="A313" s="20" t="s">
        <v>724</v>
      </c>
      <c r="B313" t="s">
        <v>514</v>
      </c>
      <c r="C313" t="s">
        <v>32</v>
      </c>
      <c r="D313" s="11" t="s">
        <v>33</v>
      </c>
      <c r="E313" t="s">
        <v>34</v>
      </c>
      <c r="F313" t="s">
        <v>51</v>
      </c>
      <c r="G313" t="s">
        <v>52</v>
      </c>
      <c r="J313" s="12">
        <v>43840</v>
      </c>
      <c r="K313" s="13">
        <v>0.40219907407407413</v>
      </c>
      <c r="L313" s="14">
        <v>43840</v>
      </c>
      <c r="M313" s="15">
        <v>0.40304398148148146</v>
      </c>
      <c r="N313" s="12">
        <v>43846</v>
      </c>
      <c r="O313" s="13">
        <v>0.75488425925925917</v>
      </c>
      <c r="P313" s="16">
        <v>43847.779108796298</v>
      </c>
      <c r="Q313" s="11" t="s">
        <v>101</v>
      </c>
      <c r="R313" s="17" t="s">
        <v>725</v>
      </c>
      <c r="S313" s="11" t="s">
        <v>39</v>
      </c>
      <c r="T313" s="17" t="s">
        <v>40</v>
      </c>
      <c r="U313" s="11" t="s">
        <v>37</v>
      </c>
      <c r="V313" s="17">
        <v>8.4490740846376866E-4</v>
      </c>
      <c r="W313" s="11" t="s">
        <v>37</v>
      </c>
      <c r="Y313" s="17" t="str">
        <f>TablaIncidentes[[#This Row],[Tiempo Total Gestión]]</f>
        <v>36:19</v>
      </c>
      <c r="Z313" s="11">
        <f t="shared" si="28"/>
        <v>12</v>
      </c>
      <c r="AA313" s="11">
        <f t="shared" si="29"/>
        <v>19</v>
      </c>
      <c r="AB313" s="11">
        <f>IF(TablaIncidentes[[#This Row],[Prioridad*]]="Baja",(Z313-24)*60+AA313,IF(TablaIncidentes[[#This Row],[Prioridad*]]="Media",(Z313-4)*60+AA313,IF(TablaIncidentes[[#This Row],[Prioridad*]]="Alta",(Z313-2)*60+AA313)))</f>
        <v>619</v>
      </c>
      <c r="AD313" s="17" t="str">
        <f>TablaIncidentes[[#This Row],[Tiempo Creación (HH:mm)]]</f>
        <v>00:01</v>
      </c>
      <c r="AE313" s="11">
        <f t="shared" si="30"/>
        <v>0</v>
      </c>
      <c r="AF313" s="11">
        <f t="shared" si="31"/>
        <v>1</v>
      </c>
      <c r="AG313" s="11">
        <f>IF(TablaIncidentes[[#This Row],[Prioridad*]]="Baja",((AE313*60)+AF313)-30,IF(TablaIncidentes[[#This Row],[Prioridad*]]="Media",((AE313*60)+AF313)-15,IF(TablaIncidentes[[#This Row],[Prioridad*]]="Alta",((AE313*60)+AF313)-10)))</f>
        <v>-9</v>
      </c>
      <c r="AI313" s="17">
        <f>TablaIncidentes[[#This Row],[Tiempo Avance Incidente]]</f>
        <v>8.4490740846376866E-4</v>
      </c>
      <c r="AJ313" s="11">
        <f t="shared" si="32"/>
        <v>0</v>
      </c>
      <c r="AK313" s="11">
        <f t="shared" si="33"/>
        <v>1</v>
      </c>
      <c r="AL313">
        <f>IF(TablaIncidentes[[#This Row],[Prioridad*]]="Baja",((AJ313*60)+AK313)-720,IF(TablaIncidentes[[#This Row],[Prioridad*]]="Media",((AJ313*60)+AK313)-120,IF(TablaIncidentes[[#This Row],[Prioridad*]]="Alta",((AJ313*60)+AK313)-60)))</f>
        <v>-59</v>
      </c>
      <c r="AN313" t="str">
        <f t="shared" si="34"/>
        <v>viernes</v>
      </c>
    </row>
    <row r="314" spans="1:40" ht="15" customHeight="1" x14ac:dyDescent="0.25">
      <c r="A314" s="10" t="s">
        <v>726</v>
      </c>
      <c r="B314" t="s">
        <v>727</v>
      </c>
      <c r="C314" t="s">
        <v>161</v>
      </c>
      <c r="D314" s="11" t="s">
        <v>110</v>
      </c>
      <c r="E314" t="s">
        <v>34</v>
      </c>
      <c r="F314" t="s">
        <v>124</v>
      </c>
      <c r="G314" t="s">
        <v>104</v>
      </c>
      <c r="J314" s="12">
        <v>43840</v>
      </c>
      <c r="K314" s="13">
        <v>0.4334027777777778</v>
      </c>
      <c r="L314" s="14">
        <v>43840</v>
      </c>
      <c r="M314" s="15">
        <v>0.43531249999999999</v>
      </c>
      <c r="N314" s="12">
        <v>43840</v>
      </c>
      <c r="O314" s="13">
        <v>0.65026620370370369</v>
      </c>
      <c r="P314" s="16">
        <v>43841.667222222219</v>
      </c>
      <c r="Q314" s="11" t="s">
        <v>37</v>
      </c>
      <c r="R314" s="17" t="s">
        <v>728</v>
      </c>
      <c r="S314" s="11" t="s">
        <v>59</v>
      </c>
      <c r="T314" s="17" t="s">
        <v>48</v>
      </c>
      <c r="U314" s="11" t="s">
        <v>37</v>
      </c>
      <c r="V314" s="17">
        <v>1.527777778392192E-3</v>
      </c>
      <c r="W314" s="11" t="s">
        <v>37</v>
      </c>
      <c r="Y314" s="17" t="str">
        <f>TablaIncidentes[[#This Row],[Tiempo Total Gestión]]</f>
        <v>02:09</v>
      </c>
      <c r="Z314" s="11">
        <f t="shared" si="28"/>
        <v>2</v>
      </c>
      <c r="AA314" s="11">
        <f t="shared" si="29"/>
        <v>9</v>
      </c>
      <c r="AB314" s="11">
        <f>IF(TablaIncidentes[[#This Row],[Prioridad*]]="Baja",(Z314-24)*60+AA314,IF(TablaIncidentes[[#This Row],[Prioridad*]]="Media",(Z314-4)*60+AA314,IF(TablaIncidentes[[#This Row],[Prioridad*]]="Alta",(Z314-2)*60+AA314)))</f>
        <v>-111</v>
      </c>
      <c r="AD314" s="17" t="str">
        <f>TablaIncidentes[[#This Row],[Tiempo Creación (HH:mm)]]</f>
        <v>00:02</v>
      </c>
      <c r="AE314" s="11">
        <f t="shared" si="30"/>
        <v>0</v>
      </c>
      <c r="AF314" s="11">
        <f t="shared" si="31"/>
        <v>2</v>
      </c>
      <c r="AG314" s="11">
        <f>IF(TablaIncidentes[[#This Row],[Prioridad*]]="Baja",((AE314*60)+AF314)-30,IF(TablaIncidentes[[#This Row],[Prioridad*]]="Media",((AE314*60)+AF314)-15,IF(TablaIncidentes[[#This Row],[Prioridad*]]="Alta",((AE314*60)+AF314)-10)))</f>
        <v>-13</v>
      </c>
      <c r="AI314" s="17">
        <f>TablaIncidentes[[#This Row],[Tiempo Avance Incidente]]</f>
        <v>1.527777778392192E-3</v>
      </c>
      <c r="AJ314" s="11">
        <f t="shared" si="32"/>
        <v>0</v>
      </c>
      <c r="AK314" s="11">
        <f t="shared" si="33"/>
        <v>2</v>
      </c>
      <c r="AL314">
        <f>IF(TablaIncidentes[[#This Row],[Prioridad*]]="Baja",((AJ314*60)+AK314)-720,IF(TablaIncidentes[[#This Row],[Prioridad*]]="Media",((AJ314*60)+AK314)-120,IF(TablaIncidentes[[#This Row],[Prioridad*]]="Alta",((AJ314*60)+AK314)-60)))</f>
        <v>-118</v>
      </c>
      <c r="AN314" t="str">
        <f t="shared" si="34"/>
        <v>viernes</v>
      </c>
    </row>
    <row r="315" spans="1:40" x14ac:dyDescent="0.25">
      <c r="A315" s="10" t="s">
        <v>729</v>
      </c>
      <c r="B315" t="s">
        <v>730</v>
      </c>
      <c r="C315" t="s">
        <v>32</v>
      </c>
      <c r="D315" s="11" t="s">
        <v>33</v>
      </c>
      <c r="E315" t="s">
        <v>34</v>
      </c>
      <c r="F315" t="s">
        <v>51</v>
      </c>
      <c r="G315" t="s">
        <v>75</v>
      </c>
      <c r="J315" s="12">
        <v>43840</v>
      </c>
      <c r="K315" s="13">
        <v>0.43910879629629629</v>
      </c>
      <c r="L315" s="14">
        <v>43840</v>
      </c>
      <c r="M315" s="15">
        <v>0.44013888888888886</v>
      </c>
      <c r="N315" s="12">
        <v>43843</v>
      </c>
      <c r="O315" s="13">
        <v>0.34577546296296297</v>
      </c>
      <c r="P315" s="16">
        <v>43844.437465277777</v>
      </c>
      <c r="Q315" s="11" t="s">
        <v>37</v>
      </c>
      <c r="R315" s="17" t="s">
        <v>40</v>
      </c>
      <c r="S315" s="11" t="s">
        <v>39</v>
      </c>
      <c r="T315" s="17" t="s">
        <v>40</v>
      </c>
      <c r="U315" s="11" t="s">
        <v>37</v>
      </c>
      <c r="V315" s="17">
        <v>1.1805555550381541E-3</v>
      </c>
      <c r="W315" s="11" t="s">
        <v>37</v>
      </c>
      <c r="Y315" s="17" t="str">
        <f>TablaIncidentes[[#This Row],[Tiempo Total Gestión]]</f>
        <v>00:01</v>
      </c>
      <c r="Z315" s="11">
        <f t="shared" si="28"/>
        <v>0</v>
      </c>
      <c r="AA315" s="11">
        <f t="shared" si="29"/>
        <v>1</v>
      </c>
      <c r="AB315" s="11">
        <f>IF(TablaIncidentes[[#This Row],[Prioridad*]]="Baja",(Z315-24)*60+AA315,IF(TablaIncidentes[[#This Row],[Prioridad*]]="Media",(Z315-4)*60+AA315,IF(TablaIncidentes[[#This Row],[Prioridad*]]="Alta",(Z315-2)*60+AA315)))</f>
        <v>-119</v>
      </c>
      <c r="AD315" s="17" t="str">
        <f>TablaIncidentes[[#This Row],[Tiempo Creación (HH:mm)]]</f>
        <v>00:01</v>
      </c>
      <c r="AE315" s="11">
        <f t="shared" si="30"/>
        <v>0</v>
      </c>
      <c r="AF315" s="11">
        <f t="shared" si="31"/>
        <v>1</v>
      </c>
      <c r="AG315" s="11">
        <f>IF(TablaIncidentes[[#This Row],[Prioridad*]]="Baja",((AE315*60)+AF315)-30,IF(TablaIncidentes[[#This Row],[Prioridad*]]="Media",((AE315*60)+AF315)-15,IF(TablaIncidentes[[#This Row],[Prioridad*]]="Alta",((AE315*60)+AF315)-10)))</f>
        <v>-9</v>
      </c>
      <c r="AI315" s="17">
        <f>TablaIncidentes[[#This Row],[Tiempo Avance Incidente]]</f>
        <v>1.1805555550381541E-3</v>
      </c>
      <c r="AJ315" s="11">
        <f t="shared" si="32"/>
        <v>0</v>
      </c>
      <c r="AK315" s="11">
        <f t="shared" si="33"/>
        <v>1</v>
      </c>
      <c r="AL315">
        <f>IF(TablaIncidentes[[#This Row],[Prioridad*]]="Baja",((AJ315*60)+AK315)-720,IF(TablaIncidentes[[#This Row],[Prioridad*]]="Media",((AJ315*60)+AK315)-120,IF(TablaIncidentes[[#This Row],[Prioridad*]]="Alta",((AJ315*60)+AK315)-60)))</f>
        <v>-59</v>
      </c>
      <c r="AN315" t="str">
        <f t="shared" si="34"/>
        <v>viernes</v>
      </c>
    </row>
    <row r="316" spans="1:40" x14ac:dyDescent="0.25">
      <c r="A316" s="10" t="s">
        <v>731</v>
      </c>
      <c r="B316" t="s">
        <v>543</v>
      </c>
      <c r="C316" t="s">
        <v>32</v>
      </c>
      <c r="D316" s="11" t="s">
        <v>33</v>
      </c>
      <c r="E316" t="s">
        <v>34</v>
      </c>
      <c r="F316" t="s">
        <v>51</v>
      </c>
      <c r="G316" t="s">
        <v>75</v>
      </c>
      <c r="J316" s="12">
        <v>43840</v>
      </c>
      <c r="K316" s="13">
        <v>0.44378472222222221</v>
      </c>
      <c r="L316" s="14">
        <v>43840</v>
      </c>
      <c r="M316" s="15">
        <v>0.44516203703703705</v>
      </c>
      <c r="N316" s="12">
        <v>43843</v>
      </c>
      <c r="O316" s="13">
        <v>0.34721064814814812</v>
      </c>
      <c r="P316" s="16">
        <v>43844.437465277777</v>
      </c>
      <c r="Q316" s="11" t="s">
        <v>37</v>
      </c>
      <c r="R316" s="17" t="s">
        <v>40</v>
      </c>
      <c r="S316" s="11" t="s">
        <v>39</v>
      </c>
      <c r="T316" s="17" t="s">
        <v>40</v>
      </c>
      <c r="U316" s="11" t="s">
        <v>37</v>
      </c>
      <c r="V316" s="17">
        <v>9.2592592409346253E-5</v>
      </c>
      <c r="W316" s="11" t="s">
        <v>37</v>
      </c>
      <c r="Y316" s="17" t="str">
        <f>TablaIncidentes[[#This Row],[Tiempo Total Gestión]]</f>
        <v>00:01</v>
      </c>
      <c r="Z316" s="11">
        <f t="shared" si="28"/>
        <v>0</v>
      </c>
      <c r="AA316" s="11">
        <f t="shared" si="29"/>
        <v>1</v>
      </c>
      <c r="AB316" s="11">
        <f>IF(TablaIncidentes[[#This Row],[Prioridad*]]="Baja",(Z316-24)*60+AA316,IF(TablaIncidentes[[#This Row],[Prioridad*]]="Media",(Z316-4)*60+AA316,IF(TablaIncidentes[[#This Row],[Prioridad*]]="Alta",(Z316-2)*60+AA316)))</f>
        <v>-119</v>
      </c>
      <c r="AD316" s="17" t="str">
        <f>TablaIncidentes[[#This Row],[Tiempo Creación (HH:mm)]]</f>
        <v>00:01</v>
      </c>
      <c r="AE316" s="11">
        <f t="shared" si="30"/>
        <v>0</v>
      </c>
      <c r="AF316" s="11">
        <f t="shared" si="31"/>
        <v>1</v>
      </c>
      <c r="AG316" s="11">
        <f>IF(TablaIncidentes[[#This Row],[Prioridad*]]="Baja",((AE316*60)+AF316)-30,IF(TablaIncidentes[[#This Row],[Prioridad*]]="Media",((AE316*60)+AF316)-15,IF(TablaIncidentes[[#This Row],[Prioridad*]]="Alta",((AE316*60)+AF316)-10)))</f>
        <v>-9</v>
      </c>
      <c r="AI316" s="17">
        <f>TablaIncidentes[[#This Row],[Tiempo Avance Incidente]]</f>
        <v>9.2592592409346253E-5</v>
      </c>
      <c r="AJ316" s="11">
        <f t="shared" si="32"/>
        <v>0</v>
      </c>
      <c r="AK316" s="11">
        <f t="shared" si="33"/>
        <v>0</v>
      </c>
      <c r="AL316">
        <f>IF(TablaIncidentes[[#This Row],[Prioridad*]]="Baja",((AJ316*60)+AK316)-720,IF(TablaIncidentes[[#This Row],[Prioridad*]]="Media",((AJ316*60)+AK316)-120,IF(TablaIncidentes[[#This Row],[Prioridad*]]="Alta",((AJ316*60)+AK316)-60)))</f>
        <v>-60</v>
      </c>
      <c r="AN316" t="str">
        <f t="shared" si="34"/>
        <v>viernes</v>
      </c>
    </row>
    <row r="317" spans="1:40" x14ac:dyDescent="0.25">
      <c r="A317" s="10" t="s">
        <v>732</v>
      </c>
      <c r="B317" t="s">
        <v>733</v>
      </c>
      <c r="C317" t="s">
        <v>32</v>
      </c>
      <c r="D317" s="11" t="s">
        <v>33</v>
      </c>
      <c r="E317" t="s">
        <v>34</v>
      </c>
      <c r="F317" t="s">
        <v>35</v>
      </c>
      <c r="G317" t="s">
        <v>311</v>
      </c>
      <c r="J317" s="12">
        <v>43840</v>
      </c>
      <c r="K317" s="13">
        <v>0.44802083333333331</v>
      </c>
      <c r="L317" s="14">
        <v>43840</v>
      </c>
      <c r="M317" s="15">
        <v>0.44881944444444444</v>
      </c>
      <c r="N317" s="12">
        <v>43843</v>
      </c>
      <c r="O317" s="13">
        <v>0.68787037037037047</v>
      </c>
      <c r="P317" s="16">
        <v>43844.75</v>
      </c>
      <c r="Q317" s="11" t="s">
        <v>37</v>
      </c>
      <c r="R317" s="17" t="s">
        <v>186</v>
      </c>
      <c r="S317" s="11" t="s">
        <v>39</v>
      </c>
      <c r="T317" s="17" t="s">
        <v>40</v>
      </c>
      <c r="U317" s="11" t="s">
        <v>37</v>
      </c>
      <c r="V317" s="17">
        <v>9.3750000087311491E-4</v>
      </c>
      <c r="W317" s="11" t="s">
        <v>37</v>
      </c>
      <c r="Y317" s="17" t="str">
        <f>TablaIncidentes[[#This Row],[Tiempo Total Gestión]]</f>
        <v>00:11</v>
      </c>
      <c r="Z317" s="11">
        <f t="shared" si="28"/>
        <v>0</v>
      </c>
      <c r="AA317" s="11">
        <f t="shared" si="29"/>
        <v>11</v>
      </c>
      <c r="AB317" s="11">
        <f>IF(TablaIncidentes[[#This Row],[Prioridad*]]="Baja",(Z317-24)*60+AA317,IF(TablaIncidentes[[#This Row],[Prioridad*]]="Media",(Z317-4)*60+AA317,IF(TablaIncidentes[[#This Row],[Prioridad*]]="Alta",(Z317-2)*60+AA317)))</f>
        <v>-109</v>
      </c>
      <c r="AD317" s="17" t="str">
        <f>TablaIncidentes[[#This Row],[Tiempo Creación (HH:mm)]]</f>
        <v>00:01</v>
      </c>
      <c r="AE317" s="11">
        <f t="shared" si="30"/>
        <v>0</v>
      </c>
      <c r="AF317" s="11">
        <f t="shared" si="31"/>
        <v>1</v>
      </c>
      <c r="AG317" s="11">
        <f>IF(TablaIncidentes[[#This Row],[Prioridad*]]="Baja",((AE317*60)+AF317)-30,IF(TablaIncidentes[[#This Row],[Prioridad*]]="Media",((AE317*60)+AF317)-15,IF(TablaIncidentes[[#This Row],[Prioridad*]]="Alta",((AE317*60)+AF317)-10)))</f>
        <v>-9</v>
      </c>
      <c r="AI317" s="17">
        <f>TablaIncidentes[[#This Row],[Tiempo Avance Incidente]]</f>
        <v>9.3750000087311491E-4</v>
      </c>
      <c r="AJ317" s="11">
        <f t="shared" si="32"/>
        <v>0</v>
      </c>
      <c r="AK317" s="11">
        <f t="shared" si="33"/>
        <v>1</v>
      </c>
      <c r="AL317">
        <f>IF(TablaIncidentes[[#This Row],[Prioridad*]]="Baja",((AJ317*60)+AK317)-720,IF(TablaIncidentes[[#This Row],[Prioridad*]]="Media",((AJ317*60)+AK317)-120,IF(TablaIncidentes[[#This Row],[Prioridad*]]="Alta",((AJ317*60)+AK317)-60)))</f>
        <v>-59</v>
      </c>
      <c r="AN317" t="str">
        <f t="shared" si="34"/>
        <v>viernes</v>
      </c>
    </row>
    <row r="318" spans="1:40" x14ac:dyDescent="0.25">
      <c r="A318" s="10" t="s">
        <v>734</v>
      </c>
      <c r="B318" t="s">
        <v>735</v>
      </c>
      <c r="C318" t="s">
        <v>32</v>
      </c>
      <c r="D318" s="11" t="s">
        <v>33</v>
      </c>
      <c r="E318" t="s">
        <v>34</v>
      </c>
      <c r="F318" t="s">
        <v>51</v>
      </c>
      <c r="G318" t="s">
        <v>62</v>
      </c>
      <c r="J318" s="12">
        <v>43840</v>
      </c>
      <c r="K318" s="13">
        <v>0.45385416666666667</v>
      </c>
      <c r="L318" s="14">
        <v>43840</v>
      </c>
      <c r="M318" s="15">
        <v>0.45391203703703703</v>
      </c>
      <c r="N318" s="12">
        <v>43840</v>
      </c>
      <c r="O318" s="13">
        <v>0.55736111111111108</v>
      </c>
      <c r="P318" s="16">
        <v>43841.602465277778</v>
      </c>
      <c r="Q318" s="11" t="s">
        <v>37</v>
      </c>
      <c r="R318" s="17" t="s">
        <v>133</v>
      </c>
      <c r="S318" s="11" t="s">
        <v>39</v>
      </c>
      <c r="T318" s="17" t="s">
        <v>133</v>
      </c>
      <c r="U318" s="11" t="s">
        <v>37</v>
      </c>
      <c r="V318" s="17">
        <v>6.36574077361729E-4</v>
      </c>
      <c r="W318" s="11" t="s">
        <v>37</v>
      </c>
      <c r="Y318" s="17" t="str">
        <f>TablaIncidentes[[#This Row],[Tiempo Total Gestión]]</f>
        <v>00:00</v>
      </c>
      <c r="Z318" s="11">
        <f t="shared" si="28"/>
        <v>0</v>
      </c>
      <c r="AA318" s="11">
        <f t="shared" si="29"/>
        <v>0</v>
      </c>
      <c r="AB318" s="11">
        <f>IF(TablaIncidentes[[#This Row],[Prioridad*]]="Baja",(Z318-24)*60+AA318,IF(TablaIncidentes[[#This Row],[Prioridad*]]="Media",(Z318-4)*60+AA318,IF(TablaIncidentes[[#This Row],[Prioridad*]]="Alta",(Z318-2)*60+AA318)))</f>
        <v>-120</v>
      </c>
      <c r="AD318" s="17" t="str">
        <f>TablaIncidentes[[#This Row],[Tiempo Creación (HH:mm)]]</f>
        <v>00:00</v>
      </c>
      <c r="AE318" s="11">
        <f t="shared" si="30"/>
        <v>0</v>
      </c>
      <c r="AF318" s="11">
        <f t="shared" si="31"/>
        <v>0</v>
      </c>
      <c r="AG318" s="11">
        <f>IF(TablaIncidentes[[#This Row],[Prioridad*]]="Baja",((AE318*60)+AF318)-30,IF(TablaIncidentes[[#This Row],[Prioridad*]]="Media",((AE318*60)+AF318)-15,IF(TablaIncidentes[[#This Row],[Prioridad*]]="Alta",((AE318*60)+AF318)-10)))</f>
        <v>-10</v>
      </c>
      <c r="AI318" s="17">
        <f>TablaIncidentes[[#This Row],[Tiempo Avance Incidente]]</f>
        <v>6.36574077361729E-4</v>
      </c>
      <c r="AJ318" s="11">
        <f t="shared" si="32"/>
        <v>0</v>
      </c>
      <c r="AK318" s="11">
        <f t="shared" si="33"/>
        <v>0</v>
      </c>
      <c r="AL318">
        <f>IF(TablaIncidentes[[#This Row],[Prioridad*]]="Baja",((AJ318*60)+AK318)-720,IF(TablaIncidentes[[#This Row],[Prioridad*]]="Media",((AJ318*60)+AK318)-120,IF(TablaIncidentes[[#This Row],[Prioridad*]]="Alta",((AJ318*60)+AK318)-60)))</f>
        <v>-60</v>
      </c>
      <c r="AN318" t="str">
        <f t="shared" si="34"/>
        <v>viernes</v>
      </c>
    </row>
    <row r="319" spans="1:40" x14ac:dyDescent="0.25">
      <c r="A319" s="10" t="s">
        <v>736</v>
      </c>
      <c r="B319" t="s">
        <v>720</v>
      </c>
      <c r="C319" t="s">
        <v>395</v>
      </c>
      <c r="D319" s="11" t="s">
        <v>150</v>
      </c>
      <c r="E319" t="s">
        <v>34</v>
      </c>
      <c r="F319" t="s">
        <v>111</v>
      </c>
      <c r="G319" t="s">
        <v>279</v>
      </c>
      <c r="J319" s="12">
        <v>43840</v>
      </c>
      <c r="K319" s="13">
        <v>0.4581944444444444</v>
      </c>
      <c r="L319" s="14">
        <v>43840</v>
      </c>
      <c r="M319" s="15">
        <v>0.45886574074074077</v>
      </c>
      <c r="N319" s="12">
        <v>43840</v>
      </c>
      <c r="O319" s="13">
        <v>0.45928240740740739</v>
      </c>
      <c r="P319" s="16">
        <v>43841.506805555553</v>
      </c>
      <c r="Q319" s="11" t="s">
        <v>37</v>
      </c>
      <c r="R319" s="17" t="s">
        <v>40</v>
      </c>
      <c r="S319" s="11" t="s">
        <v>59</v>
      </c>
      <c r="T319" s="17" t="s">
        <v>133</v>
      </c>
      <c r="U319" s="11" t="s">
        <v>37</v>
      </c>
      <c r="V319" s="17">
        <v>6.36574077361729E-4</v>
      </c>
      <c r="W319" s="11" t="s">
        <v>37</v>
      </c>
      <c r="Y319" s="17" t="str">
        <f>TablaIncidentes[[#This Row],[Tiempo Total Gestión]]</f>
        <v>00:01</v>
      </c>
      <c r="Z319" s="11">
        <f t="shared" si="28"/>
        <v>0</v>
      </c>
      <c r="AA319" s="11">
        <f t="shared" si="29"/>
        <v>1</v>
      </c>
      <c r="AB319" s="11">
        <f>IF(TablaIncidentes[[#This Row],[Prioridad*]]="Baja",(Z319-24)*60+AA319,IF(TablaIncidentes[[#This Row],[Prioridad*]]="Media",(Z319-4)*60+AA319,IF(TablaIncidentes[[#This Row],[Prioridad*]]="Alta",(Z319-2)*60+AA319)))</f>
        <v>-1439</v>
      </c>
      <c r="AD319" s="17" t="str">
        <f>TablaIncidentes[[#This Row],[Tiempo Creación (HH:mm)]]</f>
        <v>00:00</v>
      </c>
      <c r="AE319" s="11">
        <f t="shared" si="30"/>
        <v>0</v>
      </c>
      <c r="AF319" s="11">
        <f t="shared" si="31"/>
        <v>0</v>
      </c>
      <c r="AG319" s="11">
        <f>IF(TablaIncidentes[[#This Row],[Prioridad*]]="Baja",((AE319*60)+AF319)-30,IF(TablaIncidentes[[#This Row],[Prioridad*]]="Media",((AE319*60)+AF319)-15,IF(TablaIncidentes[[#This Row],[Prioridad*]]="Alta",((AE319*60)+AF319)-10)))</f>
        <v>-30</v>
      </c>
      <c r="AI319" s="17">
        <f>TablaIncidentes[[#This Row],[Tiempo Avance Incidente]]</f>
        <v>6.36574077361729E-4</v>
      </c>
      <c r="AJ319" s="11">
        <f t="shared" si="32"/>
        <v>0</v>
      </c>
      <c r="AK319" s="11">
        <f t="shared" si="33"/>
        <v>0</v>
      </c>
      <c r="AL319">
        <f>IF(TablaIncidentes[[#This Row],[Prioridad*]]="Baja",((AJ319*60)+AK319)-720,IF(TablaIncidentes[[#This Row],[Prioridad*]]="Media",((AJ319*60)+AK319)-120,IF(TablaIncidentes[[#This Row],[Prioridad*]]="Alta",((AJ319*60)+AK319)-60)))</f>
        <v>-720</v>
      </c>
      <c r="AN319" t="str">
        <f t="shared" si="34"/>
        <v>viernes</v>
      </c>
    </row>
    <row r="320" spans="1:40" x14ac:dyDescent="0.25">
      <c r="A320" s="10" t="s">
        <v>737</v>
      </c>
      <c r="B320" t="s">
        <v>738</v>
      </c>
      <c r="C320" t="s">
        <v>32</v>
      </c>
      <c r="D320" s="11" t="s">
        <v>33</v>
      </c>
      <c r="E320" t="s">
        <v>34</v>
      </c>
      <c r="F320" t="s">
        <v>51</v>
      </c>
      <c r="G320" t="s">
        <v>62</v>
      </c>
      <c r="J320" s="12">
        <v>43840</v>
      </c>
      <c r="K320" s="13">
        <v>0.47475694444444444</v>
      </c>
      <c r="L320" s="14">
        <v>43840</v>
      </c>
      <c r="M320" s="15">
        <v>0.47574074074074074</v>
      </c>
      <c r="N320" s="12">
        <v>43840</v>
      </c>
      <c r="O320" s="13">
        <v>0.57956018518518515</v>
      </c>
      <c r="P320" s="16">
        <v>43841.602465277778</v>
      </c>
      <c r="Q320" s="11" t="s">
        <v>37</v>
      </c>
      <c r="R320" s="17" t="s">
        <v>40</v>
      </c>
      <c r="S320" s="11" t="s">
        <v>39</v>
      </c>
      <c r="T320" s="17" t="s">
        <v>40</v>
      </c>
      <c r="U320" s="11" t="s">
        <v>37</v>
      </c>
      <c r="V320" s="17">
        <v>9.2592592409346253E-5</v>
      </c>
      <c r="W320" s="11" t="s">
        <v>37</v>
      </c>
      <c r="Y320" s="17" t="str">
        <f>TablaIncidentes[[#This Row],[Tiempo Total Gestión]]</f>
        <v>00:01</v>
      </c>
      <c r="Z320" s="11">
        <f t="shared" si="28"/>
        <v>0</v>
      </c>
      <c r="AA320" s="11">
        <f t="shared" si="29"/>
        <v>1</v>
      </c>
      <c r="AB320" s="11">
        <f>IF(TablaIncidentes[[#This Row],[Prioridad*]]="Baja",(Z320-24)*60+AA320,IF(TablaIncidentes[[#This Row],[Prioridad*]]="Media",(Z320-4)*60+AA320,IF(TablaIncidentes[[#This Row],[Prioridad*]]="Alta",(Z320-2)*60+AA320)))</f>
        <v>-119</v>
      </c>
      <c r="AD320" s="17" t="str">
        <f>TablaIncidentes[[#This Row],[Tiempo Creación (HH:mm)]]</f>
        <v>00:01</v>
      </c>
      <c r="AE320" s="11">
        <f t="shared" si="30"/>
        <v>0</v>
      </c>
      <c r="AF320" s="11">
        <f t="shared" si="31"/>
        <v>1</v>
      </c>
      <c r="AG320" s="11">
        <f>IF(TablaIncidentes[[#This Row],[Prioridad*]]="Baja",((AE320*60)+AF320)-30,IF(TablaIncidentes[[#This Row],[Prioridad*]]="Media",((AE320*60)+AF320)-15,IF(TablaIncidentes[[#This Row],[Prioridad*]]="Alta",((AE320*60)+AF320)-10)))</f>
        <v>-9</v>
      </c>
      <c r="AI320" s="17">
        <f>TablaIncidentes[[#This Row],[Tiempo Avance Incidente]]</f>
        <v>9.2592592409346253E-5</v>
      </c>
      <c r="AJ320" s="11">
        <f t="shared" si="32"/>
        <v>0</v>
      </c>
      <c r="AK320" s="11">
        <f t="shared" si="33"/>
        <v>0</v>
      </c>
      <c r="AL320">
        <f>IF(TablaIncidentes[[#This Row],[Prioridad*]]="Baja",((AJ320*60)+AK320)-720,IF(TablaIncidentes[[#This Row],[Prioridad*]]="Media",((AJ320*60)+AK320)-120,IF(TablaIncidentes[[#This Row],[Prioridad*]]="Alta",((AJ320*60)+AK320)-60)))</f>
        <v>-60</v>
      </c>
      <c r="AN320" t="str">
        <f t="shared" si="34"/>
        <v>viernes</v>
      </c>
    </row>
    <row r="321" spans="1:40" x14ac:dyDescent="0.25">
      <c r="A321" s="10" t="s">
        <v>739</v>
      </c>
      <c r="B321" t="s">
        <v>740</v>
      </c>
      <c r="C321" t="s">
        <v>161</v>
      </c>
      <c r="D321" s="11" t="s">
        <v>150</v>
      </c>
      <c r="E321" t="s">
        <v>34</v>
      </c>
      <c r="F321" t="s">
        <v>124</v>
      </c>
      <c r="G321" t="s">
        <v>104</v>
      </c>
      <c r="J321" s="12">
        <v>43840</v>
      </c>
      <c r="K321" s="13">
        <v>0.42244212962962963</v>
      </c>
      <c r="L321" s="14">
        <v>43840</v>
      </c>
      <c r="M321" s="15">
        <v>0.42406250000000001</v>
      </c>
      <c r="N321" s="12">
        <v>43840</v>
      </c>
      <c r="O321" s="13">
        <v>0.50855324074074071</v>
      </c>
      <c r="P321" s="16">
        <v>43841.602465277778</v>
      </c>
      <c r="Q321" s="11" t="s">
        <v>37</v>
      </c>
      <c r="R321" s="17" t="s">
        <v>741</v>
      </c>
      <c r="S321" s="11" t="s">
        <v>91</v>
      </c>
      <c r="T321" s="17" t="s">
        <v>48</v>
      </c>
      <c r="U321" s="11" t="s">
        <v>37</v>
      </c>
      <c r="V321" s="17">
        <v>2.5578703716746531E-3</v>
      </c>
      <c r="W321" s="11" t="s">
        <v>37</v>
      </c>
      <c r="Y321" s="17" t="str">
        <f>TablaIncidentes[[#This Row],[Tiempo Total Gestión]]</f>
        <v>02:04</v>
      </c>
      <c r="Z321" s="11">
        <f t="shared" si="28"/>
        <v>2</v>
      </c>
      <c r="AA321" s="11">
        <f t="shared" si="29"/>
        <v>4</v>
      </c>
      <c r="AB321" s="11">
        <f>IF(TablaIncidentes[[#This Row],[Prioridad*]]="Baja",(Z321-24)*60+AA321,IF(TablaIncidentes[[#This Row],[Prioridad*]]="Media",(Z321-4)*60+AA321,IF(TablaIncidentes[[#This Row],[Prioridad*]]="Alta",(Z321-2)*60+AA321)))</f>
        <v>-1316</v>
      </c>
      <c r="AD321" s="17" t="str">
        <f>TablaIncidentes[[#This Row],[Tiempo Creación (HH:mm)]]</f>
        <v>00:02</v>
      </c>
      <c r="AE321" s="11">
        <f t="shared" si="30"/>
        <v>0</v>
      </c>
      <c r="AF321" s="11">
        <f t="shared" si="31"/>
        <v>2</v>
      </c>
      <c r="AG321" s="11">
        <f>IF(TablaIncidentes[[#This Row],[Prioridad*]]="Baja",((AE321*60)+AF321)-30,IF(TablaIncidentes[[#This Row],[Prioridad*]]="Media",((AE321*60)+AF321)-15,IF(TablaIncidentes[[#This Row],[Prioridad*]]="Alta",((AE321*60)+AF321)-10)))</f>
        <v>-28</v>
      </c>
      <c r="AI321" s="17">
        <f>TablaIncidentes[[#This Row],[Tiempo Avance Incidente]]</f>
        <v>2.5578703716746531E-3</v>
      </c>
      <c r="AJ321" s="11">
        <f t="shared" si="32"/>
        <v>0</v>
      </c>
      <c r="AK321" s="11">
        <f t="shared" si="33"/>
        <v>3</v>
      </c>
      <c r="AL321">
        <f>IF(TablaIncidentes[[#This Row],[Prioridad*]]="Baja",((AJ321*60)+AK321)-720,IF(TablaIncidentes[[#This Row],[Prioridad*]]="Media",((AJ321*60)+AK321)-120,IF(TablaIncidentes[[#This Row],[Prioridad*]]="Alta",((AJ321*60)+AK321)-60)))</f>
        <v>-717</v>
      </c>
      <c r="AN321" t="str">
        <f t="shared" si="34"/>
        <v>viernes</v>
      </c>
    </row>
    <row r="322" spans="1:40" x14ac:dyDescent="0.25">
      <c r="A322" s="10" t="s">
        <v>742</v>
      </c>
      <c r="B322" t="s">
        <v>743</v>
      </c>
      <c r="C322" t="s">
        <v>32</v>
      </c>
      <c r="D322" s="11" t="s">
        <v>33</v>
      </c>
      <c r="E322" t="s">
        <v>34</v>
      </c>
      <c r="F322" t="s">
        <v>51</v>
      </c>
      <c r="G322" t="s">
        <v>52</v>
      </c>
      <c r="J322" s="12">
        <v>43840</v>
      </c>
      <c r="K322" s="13">
        <v>0.43146990740740737</v>
      </c>
      <c r="L322" s="14">
        <v>43840</v>
      </c>
      <c r="M322" s="15">
        <v>0.43239583333333331</v>
      </c>
      <c r="N322" s="12">
        <v>43843</v>
      </c>
      <c r="O322" s="13">
        <v>0.35101851851851856</v>
      </c>
      <c r="P322" s="16">
        <v>43844.437465277777</v>
      </c>
      <c r="Q322" s="11" t="s">
        <v>37</v>
      </c>
      <c r="R322" s="17" t="s">
        <v>40</v>
      </c>
      <c r="S322" s="11" t="s">
        <v>39</v>
      </c>
      <c r="T322" s="17" t="s">
        <v>40</v>
      </c>
      <c r="U322" s="11" t="s">
        <v>37</v>
      </c>
      <c r="V322" s="17">
        <v>1.0532407395658083E-3</v>
      </c>
      <c r="W322" s="11" t="s">
        <v>37</v>
      </c>
      <c r="Y322" s="17" t="str">
        <f>TablaIncidentes[[#This Row],[Tiempo Total Gestión]]</f>
        <v>00:01</v>
      </c>
      <c r="Z322" s="11">
        <f t="shared" ref="Z322:Z385" si="35">HOUR(Y322)</f>
        <v>0</v>
      </c>
      <c r="AA322" s="11">
        <f t="shared" ref="AA322:AA385" si="36">MINUTE(Y322)</f>
        <v>1</v>
      </c>
      <c r="AB322" s="11">
        <f>IF(TablaIncidentes[[#This Row],[Prioridad*]]="Baja",(Z322-24)*60+AA322,IF(TablaIncidentes[[#This Row],[Prioridad*]]="Media",(Z322-4)*60+AA322,IF(TablaIncidentes[[#This Row],[Prioridad*]]="Alta",(Z322-2)*60+AA322)))</f>
        <v>-119</v>
      </c>
      <c r="AD322" s="17" t="str">
        <f>TablaIncidentes[[#This Row],[Tiempo Creación (HH:mm)]]</f>
        <v>00:01</v>
      </c>
      <c r="AE322" s="11">
        <f t="shared" si="30"/>
        <v>0</v>
      </c>
      <c r="AF322" s="11">
        <f t="shared" si="31"/>
        <v>1</v>
      </c>
      <c r="AG322" s="11">
        <f>IF(TablaIncidentes[[#This Row],[Prioridad*]]="Baja",((AE322*60)+AF322)-30,IF(TablaIncidentes[[#This Row],[Prioridad*]]="Media",((AE322*60)+AF322)-15,IF(TablaIncidentes[[#This Row],[Prioridad*]]="Alta",((AE322*60)+AF322)-10)))</f>
        <v>-9</v>
      </c>
      <c r="AI322" s="17">
        <f>TablaIncidentes[[#This Row],[Tiempo Avance Incidente]]</f>
        <v>1.0532407395658083E-3</v>
      </c>
      <c r="AJ322" s="11">
        <f t="shared" si="32"/>
        <v>0</v>
      </c>
      <c r="AK322" s="11">
        <f t="shared" si="33"/>
        <v>1</v>
      </c>
      <c r="AL322">
        <f>IF(TablaIncidentes[[#This Row],[Prioridad*]]="Baja",((AJ322*60)+AK322)-720,IF(TablaIncidentes[[#This Row],[Prioridad*]]="Media",((AJ322*60)+AK322)-120,IF(TablaIncidentes[[#This Row],[Prioridad*]]="Alta",((AJ322*60)+AK322)-60)))</f>
        <v>-59</v>
      </c>
      <c r="AN322" t="str">
        <f t="shared" si="34"/>
        <v>viernes</v>
      </c>
    </row>
    <row r="323" spans="1:40" x14ac:dyDescent="0.25">
      <c r="A323" s="10" t="s">
        <v>744</v>
      </c>
      <c r="B323" t="s">
        <v>745</v>
      </c>
      <c r="C323" t="s">
        <v>32</v>
      </c>
      <c r="D323" s="11" t="s">
        <v>33</v>
      </c>
      <c r="E323" t="s">
        <v>34</v>
      </c>
      <c r="F323" t="s">
        <v>51</v>
      </c>
      <c r="G323" t="s">
        <v>361</v>
      </c>
      <c r="J323" s="12">
        <v>43840</v>
      </c>
      <c r="K323" s="13">
        <v>0.4347569444444444</v>
      </c>
      <c r="L323" s="14">
        <v>43840</v>
      </c>
      <c r="M323" s="15">
        <v>0.43561342592592595</v>
      </c>
      <c r="N323" s="12">
        <v>43840</v>
      </c>
      <c r="O323" s="13">
        <v>0.48778935185185185</v>
      </c>
      <c r="P323" s="16">
        <v>43841.506805555553</v>
      </c>
      <c r="Q323" s="11" t="s">
        <v>37</v>
      </c>
      <c r="R323" s="17" t="s">
        <v>40</v>
      </c>
      <c r="S323" s="11" t="s">
        <v>39</v>
      </c>
      <c r="T323" s="17" t="s">
        <v>40</v>
      </c>
      <c r="U323" s="11" t="s">
        <v>37</v>
      </c>
      <c r="V323" s="17">
        <v>9.2592592409346253E-5</v>
      </c>
      <c r="W323" s="11" t="s">
        <v>37</v>
      </c>
      <c r="Y323" s="17" t="str">
        <f>TablaIncidentes[[#This Row],[Tiempo Total Gestión]]</f>
        <v>00:01</v>
      </c>
      <c r="Z323" s="11">
        <f t="shared" si="35"/>
        <v>0</v>
      </c>
      <c r="AA323" s="11">
        <f t="shared" si="36"/>
        <v>1</v>
      </c>
      <c r="AB323" s="11">
        <f>IF(TablaIncidentes[[#This Row],[Prioridad*]]="Baja",(Z323-24)*60+AA323,IF(TablaIncidentes[[#This Row],[Prioridad*]]="Media",(Z323-4)*60+AA323,IF(TablaIncidentes[[#This Row],[Prioridad*]]="Alta",(Z323-2)*60+AA323)))</f>
        <v>-119</v>
      </c>
      <c r="AD323" s="17" t="str">
        <f>TablaIncidentes[[#This Row],[Tiempo Creación (HH:mm)]]</f>
        <v>00:01</v>
      </c>
      <c r="AE323" s="11">
        <f t="shared" ref="AE323:AE386" si="37">HOUR(AD323)</f>
        <v>0</v>
      </c>
      <c r="AF323" s="11">
        <f t="shared" ref="AF323:AF386" si="38">MINUTE(AD323)</f>
        <v>1</v>
      </c>
      <c r="AG323" s="11">
        <f>IF(TablaIncidentes[[#This Row],[Prioridad*]]="Baja",((AE323*60)+AF323)-30,IF(TablaIncidentes[[#This Row],[Prioridad*]]="Media",((AE323*60)+AF323)-15,IF(TablaIncidentes[[#This Row],[Prioridad*]]="Alta",((AE323*60)+AF323)-10)))</f>
        <v>-9</v>
      </c>
      <c r="AI323" s="17">
        <f>TablaIncidentes[[#This Row],[Tiempo Avance Incidente]]</f>
        <v>9.2592592409346253E-5</v>
      </c>
      <c r="AJ323" s="11">
        <f t="shared" ref="AJ323:AJ386" si="39">HOUR(AI323)</f>
        <v>0</v>
      </c>
      <c r="AK323" s="11">
        <f t="shared" ref="AK323:AK386" si="40">MINUTE(AI323)</f>
        <v>0</v>
      </c>
      <c r="AL323">
        <f>IF(TablaIncidentes[[#This Row],[Prioridad*]]="Baja",((AJ323*60)+AK323)-720,IF(TablaIncidentes[[#This Row],[Prioridad*]]="Media",((AJ323*60)+AK323)-120,IF(TablaIncidentes[[#This Row],[Prioridad*]]="Alta",((AJ323*60)+AK323)-60)))</f>
        <v>-60</v>
      </c>
      <c r="AN323" t="str">
        <f t="shared" ref="AN323:AN386" si="41">TEXT(J323,"dddd")</f>
        <v>viernes</v>
      </c>
    </row>
    <row r="324" spans="1:40" x14ac:dyDescent="0.25">
      <c r="A324" s="10" t="s">
        <v>746</v>
      </c>
      <c r="B324" t="s">
        <v>720</v>
      </c>
      <c r="C324" t="s">
        <v>395</v>
      </c>
      <c r="D324" s="11" t="s">
        <v>150</v>
      </c>
      <c r="E324" t="s">
        <v>34</v>
      </c>
      <c r="F324" t="s">
        <v>111</v>
      </c>
      <c r="G324" t="s">
        <v>279</v>
      </c>
      <c r="J324" s="12">
        <v>43840</v>
      </c>
      <c r="K324" s="13">
        <v>0.4562268518518518</v>
      </c>
      <c r="L324" s="14">
        <v>43840</v>
      </c>
      <c r="M324" s="15">
        <v>0.45731481481481479</v>
      </c>
      <c r="N324" s="12">
        <v>43840</v>
      </c>
      <c r="O324" s="13">
        <v>0.45776620370370374</v>
      </c>
      <c r="P324" s="16">
        <v>43841.506805555553</v>
      </c>
      <c r="Q324" s="11" t="s">
        <v>37</v>
      </c>
      <c r="R324" s="17" t="s">
        <v>48</v>
      </c>
      <c r="S324" s="11" t="s">
        <v>59</v>
      </c>
      <c r="T324" s="17" t="s">
        <v>40</v>
      </c>
      <c r="U324" s="11" t="s">
        <v>37</v>
      </c>
      <c r="V324" s="17">
        <v>1.0532407468417659E-3</v>
      </c>
      <c r="W324" s="11" t="s">
        <v>37</v>
      </c>
      <c r="Y324" s="17" t="str">
        <f>TablaIncidentes[[#This Row],[Tiempo Total Gestión]]</f>
        <v>00:02</v>
      </c>
      <c r="Z324" s="11">
        <f t="shared" si="35"/>
        <v>0</v>
      </c>
      <c r="AA324" s="11">
        <f t="shared" si="36"/>
        <v>2</v>
      </c>
      <c r="AB324" s="11">
        <f>IF(TablaIncidentes[[#This Row],[Prioridad*]]="Baja",(Z324-24)*60+AA324,IF(TablaIncidentes[[#This Row],[Prioridad*]]="Media",(Z324-4)*60+AA324,IF(TablaIncidentes[[#This Row],[Prioridad*]]="Alta",(Z324-2)*60+AA324)))</f>
        <v>-1438</v>
      </c>
      <c r="AD324" s="17" t="str">
        <f>TablaIncidentes[[#This Row],[Tiempo Creación (HH:mm)]]</f>
        <v>00:01</v>
      </c>
      <c r="AE324" s="11">
        <f t="shared" si="37"/>
        <v>0</v>
      </c>
      <c r="AF324" s="11">
        <f t="shared" si="38"/>
        <v>1</v>
      </c>
      <c r="AG324" s="11">
        <f>IF(TablaIncidentes[[#This Row],[Prioridad*]]="Baja",((AE324*60)+AF324)-30,IF(TablaIncidentes[[#This Row],[Prioridad*]]="Media",((AE324*60)+AF324)-15,IF(TablaIncidentes[[#This Row],[Prioridad*]]="Alta",((AE324*60)+AF324)-10)))</f>
        <v>-29</v>
      </c>
      <c r="AI324" s="17">
        <f>TablaIncidentes[[#This Row],[Tiempo Avance Incidente]]</f>
        <v>1.0532407468417659E-3</v>
      </c>
      <c r="AJ324" s="11">
        <f t="shared" si="39"/>
        <v>0</v>
      </c>
      <c r="AK324" s="11">
        <f t="shared" si="40"/>
        <v>1</v>
      </c>
      <c r="AL324">
        <f>IF(TablaIncidentes[[#This Row],[Prioridad*]]="Baja",((AJ324*60)+AK324)-720,IF(TablaIncidentes[[#This Row],[Prioridad*]]="Media",((AJ324*60)+AK324)-120,IF(TablaIncidentes[[#This Row],[Prioridad*]]="Alta",((AJ324*60)+AK324)-60)))</f>
        <v>-719</v>
      </c>
      <c r="AN324" t="str">
        <f t="shared" si="41"/>
        <v>viernes</v>
      </c>
    </row>
    <row r="325" spans="1:40" x14ac:dyDescent="0.25">
      <c r="A325" s="10" t="s">
        <v>747</v>
      </c>
      <c r="B325" t="s">
        <v>748</v>
      </c>
      <c r="C325" t="s">
        <v>123</v>
      </c>
      <c r="D325" s="11" t="s">
        <v>150</v>
      </c>
      <c r="E325" t="s">
        <v>34</v>
      </c>
      <c r="F325" t="s">
        <v>111</v>
      </c>
      <c r="G325" t="s">
        <v>319</v>
      </c>
      <c r="J325" s="12">
        <v>43840</v>
      </c>
      <c r="K325" s="13">
        <v>0.4591898148148148</v>
      </c>
      <c r="L325" s="14">
        <v>43840</v>
      </c>
      <c r="M325" s="15">
        <v>0.46467592592592594</v>
      </c>
      <c r="N325" s="12">
        <v>43840</v>
      </c>
      <c r="O325" s="13">
        <v>0.46523148148148147</v>
      </c>
      <c r="P325" s="16">
        <v>43841.506805555553</v>
      </c>
      <c r="Q325" s="11" t="s">
        <v>37</v>
      </c>
      <c r="R325" s="17" t="s">
        <v>44</v>
      </c>
      <c r="S325" s="11" t="s">
        <v>59</v>
      </c>
      <c r="T325" s="17" t="s">
        <v>721</v>
      </c>
      <c r="U325" s="11" t="s">
        <v>37</v>
      </c>
      <c r="V325" s="17">
        <v>1.7245370399905369E-3</v>
      </c>
      <c r="W325" s="11" t="s">
        <v>37</v>
      </c>
      <c r="Y325" s="17" t="str">
        <f>TablaIncidentes[[#This Row],[Tiempo Total Gestión]]</f>
        <v>00:08</v>
      </c>
      <c r="Z325" s="11">
        <f t="shared" si="35"/>
        <v>0</v>
      </c>
      <c r="AA325" s="11">
        <f t="shared" si="36"/>
        <v>8</v>
      </c>
      <c r="AB325" s="11">
        <f>IF(TablaIncidentes[[#This Row],[Prioridad*]]="Baja",(Z325-24)*60+AA325,IF(TablaIncidentes[[#This Row],[Prioridad*]]="Media",(Z325-4)*60+AA325,IF(TablaIncidentes[[#This Row],[Prioridad*]]="Alta",(Z325-2)*60+AA325)))</f>
        <v>-1432</v>
      </c>
      <c r="AD325" s="17" t="str">
        <f>TablaIncidentes[[#This Row],[Tiempo Creación (HH:mm)]]</f>
        <v>00:07</v>
      </c>
      <c r="AE325" s="11">
        <f t="shared" si="37"/>
        <v>0</v>
      </c>
      <c r="AF325" s="11">
        <f t="shared" si="38"/>
        <v>7</v>
      </c>
      <c r="AG325" s="11">
        <f>IF(TablaIncidentes[[#This Row],[Prioridad*]]="Baja",((AE325*60)+AF325)-30,IF(TablaIncidentes[[#This Row],[Prioridad*]]="Media",((AE325*60)+AF325)-15,IF(TablaIncidentes[[#This Row],[Prioridad*]]="Alta",((AE325*60)+AF325)-10)))</f>
        <v>-23</v>
      </c>
      <c r="AI325" s="17">
        <f>TablaIncidentes[[#This Row],[Tiempo Avance Incidente]]</f>
        <v>1.7245370399905369E-3</v>
      </c>
      <c r="AJ325" s="11">
        <f t="shared" si="39"/>
        <v>0</v>
      </c>
      <c r="AK325" s="11">
        <f t="shared" si="40"/>
        <v>2</v>
      </c>
      <c r="AL325">
        <f>IF(TablaIncidentes[[#This Row],[Prioridad*]]="Baja",((AJ325*60)+AK325)-720,IF(TablaIncidentes[[#This Row],[Prioridad*]]="Media",((AJ325*60)+AK325)-120,IF(TablaIncidentes[[#This Row],[Prioridad*]]="Alta",((AJ325*60)+AK325)-60)))</f>
        <v>-718</v>
      </c>
      <c r="AN325" t="str">
        <f t="shared" si="41"/>
        <v>viernes</v>
      </c>
    </row>
    <row r="326" spans="1:40" x14ac:dyDescent="0.25">
      <c r="A326" s="10" t="s">
        <v>749</v>
      </c>
      <c r="B326" t="s">
        <v>720</v>
      </c>
      <c r="C326" t="s">
        <v>395</v>
      </c>
      <c r="D326" s="11" t="s">
        <v>150</v>
      </c>
      <c r="E326" t="s">
        <v>34</v>
      </c>
      <c r="F326" t="s">
        <v>111</v>
      </c>
      <c r="G326" t="s">
        <v>279</v>
      </c>
      <c r="J326" s="12">
        <v>43840</v>
      </c>
      <c r="K326" s="13">
        <v>0.46038194444444441</v>
      </c>
      <c r="L326" s="14">
        <v>43840</v>
      </c>
      <c r="M326" s="15">
        <v>0.46097222222222217</v>
      </c>
      <c r="N326" s="12">
        <v>43840</v>
      </c>
      <c r="O326" s="13">
        <v>0.46197916666666666</v>
      </c>
      <c r="P326" s="16">
        <v>43841.506805555553</v>
      </c>
      <c r="Q326" s="11" t="s">
        <v>37</v>
      </c>
      <c r="R326" s="17" t="s">
        <v>48</v>
      </c>
      <c r="S326" s="11" t="s">
        <v>59</v>
      </c>
      <c r="T326" s="17" t="s">
        <v>133</v>
      </c>
      <c r="U326" s="11" t="s">
        <v>37</v>
      </c>
      <c r="V326" s="17">
        <v>5.4398147767642513E-4</v>
      </c>
      <c r="W326" s="11" t="s">
        <v>37</v>
      </c>
      <c r="Y326" s="17" t="str">
        <f>TablaIncidentes[[#This Row],[Tiempo Total Gestión]]</f>
        <v>00:02</v>
      </c>
      <c r="Z326" s="11">
        <f t="shared" si="35"/>
        <v>0</v>
      </c>
      <c r="AA326" s="11">
        <f t="shared" si="36"/>
        <v>2</v>
      </c>
      <c r="AB326" s="11">
        <f>IF(TablaIncidentes[[#This Row],[Prioridad*]]="Baja",(Z326-24)*60+AA326,IF(TablaIncidentes[[#This Row],[Prioridad*]]="Media",(Z326-4)*60+AA326,IF(TablaIncidentes[[#This Row],[Prioridad*]]="Alta",(Z326-2)*60+AA326)))</f>
        <v>-1438</v>
      </c>
      <c r="AD326" s="17" t="str">
        <f>TablaIncidentes[[#This Row],[Tiempo Creación (HH:mm)]]</f>
        <v>00:00</v>
      </c>
      <c r="AE326" s="11">
        <f t="shared" si="37"/>
        <v>0</v>
      </c>
      <c r="AF326" s="11">
        <f t="shared" si="38"/>
        <v>0</v>
      </c>
      <c r="AG326" s="11">
        <f>IF(TablaIncidentes[[#This Row],[Prioridad*]]="Baja",((AE326*60)+AF326)-30,IF(TablaIncidentes[[#This Row],[Prioridad*]]="Media",((AE326*60)+AF326)-15,IF(TablaIncidentes[[#This Row],[Prioridad*]]="Alta",((AE326*60)+AF326)-10)))</f>
        <v>-30</v>
      </c>
      <c r="AI326" s="17">
        <f>TablaIncidentes[[#This Row],[Tiempo Avance Incidente]]</f>
        <v>5.4398147767642513E-4</v>
      </c>
      <c r="AJ326" s="11">
        <f t="shared" si="39"/>
        <v>0</v>
      </c>
      <c r="AK326" s="11">
        <f t="shared" si="40"/>
        <v>0</v>
      </c>
      <c r="AL326">
        <f>IF(TablaIncidentes[[#This Row],[Prioridad*]]="Baja",((AJ326*60)+AK326)-720,IF(TablaIncidentes[[#This Row],[Prioridad*]]="Media",((AJ326*60)+AK326)-120,IF(TablaIncidentes[[#This Row],[Prioridad*]]="Alta",((AJ326*60)+AK326)-60)))</f>
        <v>-720</v>
      </c>
      <c r="AN326" t="str">
        <f t="shared" si="41"/>
        <v>viernes</v>
      </c>
    </row>
    <row r="327" spans="1:40" x14ac:dyDescent="0.25">
      <c r="A327" s="10" t="s">
        <v>750</v>
      </c>
      <c r="B327" t="s">
        <v>720</v>
      </c>
      <c r="C327" t="s">
        <v>395</v>
      </c>
      <c r="D327" s="11" t="s">
        <v>150</v>
      </c>
      <c r="E327" t="s">
        <v>34</v>
      </c>
      <c r="F327" t="s">
        <v>111</v>
      </c>
      <c r="G327" t="s">
        <v>279</v>
      </c>
      <c r="J327" s="12">
        <v>43840</v>
      </c>
      <c r="K327" s="13">
        <v>0.46244212962962966</v>
      </c>
      <c r="L327" s="14">
        <v>43840</v>
      </c>
      <c r="M327" s="15">
        <v>0.46435185185185185</v>
      </c>
      <c r="N327" s="12">
        <v>43840</v>
      </c>
      <c r="O327" s="13">
        <v>0.4647222222222222</v>
      </c>
      <c r="P327" s="16">
        <v>43841.506805555553</v>
      </c>
      <c r="Q327" s="11" t="s">
        <v>37</v>
      </c>
      <c r="R327" s="17" t="s">
        <v>116</v>
      </c>
      <c r="S327" s="11" t="s">
        <v>59</v>
      </c>
      <c r="T327" s="17" t="s">
        <v>48</v>
      </c>
      <c r="U327" s="11" t="s">
        <v>37</v>
      </c>
      <c r="V327" s="17">
        <v>1.6435185170848854E-3</v>
      </c>
      <c r="W327" s="11" t="s">
        <v>37</v>
      </c>
      <c r="Y327" s="17" t="str">
        <f>TablaIncidentes[[#This Row],[Tiempo Total Gestión]]</f>
        <v>00:03</v>
      </c>
      <c r="Z327" s="11">
        <f t="shared" si="35"/>
        <v>0</v>
      </c>
      <c r="AA327" s="11">
        <f t="shared" si="36"/>
        <v>3</v>
      </c>
      <c r="AB327" s="11">
        <f>IF(TablaIncidentes[[#This Row],[Prioridad*]]="Baja",(Z327-24)*60+AA327,IF(TablaIncidentes[[#This Row],[Prioridad*]]="Media",(Z327-4)*60+AA327,IF(TablaIncidentes[[#This Row],[Prioridad*]]="Alta",(Z327-2)*60+AA327)))</f>
        <v>-1437</v>
      </c>
      <c r="AD327" s="17" t="str">
        <f>TablaIncidentes[[#This Row],[Tiempo Creación (HH:mm)]]</f>
        <v>00:02</v>
      </c>
      <c r="AE327" s="11">
        <f t="shared" si="37"/>
        <v>0</v>
      </c>
      <c r="AF327" s="11">
        <f t="shared" si="38"/>
        <v>2</v>
      </c>
      <c r="AG327" s="11">
        <f>IF(TablaIncidentes[[#This Row],[Prioridad*]]="Baja",((AE327*60)+AF327)-30,IF(TablaIncidentes[[#This Row],[Prioridad*]]="Media",((AE327*60)+AF327)-15,IF(TablaIncidentes[[#This Row],[Prioridad*]]="Alta",((AE327*60)+AF327)-10)))</f>
        <v>-28</v>
      </c>
      <c r="AI327" s="17">
        <f>TablaIncidentes[[#This Row],[Tiempo Avance Incidente]]</f>
        <v>1.6435185170848854E-3</v>
      </c>
      <c r="AJ327" s="11">
        <f t="shared" si="39"/>
        <v>0</v>
      </c>
      <c r="AK327" s="11">
        <f t="shared" si="40"/>
        <v>2</v>
      </c>
      <c r="AL327">
        <f>IF(TablaIncidentes[[#This Row],[Prioridad*]]="Baja",((AJ327*60)+AK327)-720,IF(TablaIncidentes[[#This Row],[Prioridad*]]="Media",((AJ327*60)+AK327)-120,IF(TablaIncidentes[[#This Row],[Prioridad*]]="Alta",((AJ327*60)+AK327)-60)))</f>
        <v>-718</v>
      </c>
      <c r="AN327" t="str">
        <f t="shared" si="41"/>
        <v>viernes</v>
      </c>
    </row>
    <row r="328" spans="1:40" x14ac:dyDescent="0.25">
      <c r="A328" s="10" t="s">
        <v>751</v>
      </c>
      <c r="B328" t="s">
        <v>752</v>
      </c>
      <c r="C328" t="s">
        <v>32</v>
      </c>
      <c r="D328" s="11" t="s">
        <v>33</v>
      </c>
      <c r="E328" t="s">
        <v>34</v>
      </c>
      <c r="F328" t="s">
        <v>51</v>
      </c>
      <c r="G328" t="s">
        <v>75</v>
      </c>
      <c r="J328" s="12">
        <v>43840</v>
      </c>
      <c r="K328" s="13">
        <v>0.47091435185185188</v>
      </c>
      <c r="L328" s="14">
        <v>43840</v>
      </c>
      <c r="M328" s="15">
        <v>0.47215277777777781</v>
      </c>
      <c r="N328" s="12">
        <v>43840</v>
      </c>
      <c r="O328" s="13">
        <v>0.50364583333333335</v>
      </c>
      <c r="P328" s="16">
        <v>43841.506805555553</v>
      </c>
      <c r="Q328" s="11" t="s">
        <v>37</v>
      </c>
      <c r="R328" s="17" t="s">
        <v>40</v>
      </c>
      <c r="S328" s="11" t="s">
        <v>39</v>
      </c>
      <c r="T328" s="17" t="s">
        <v>40</v>
      </c>
      <c r="U328" s="11" t="s">
        <v>37</v>
      </c>
      <c r="V328" s="17">
        <v>1.2268518548808061E-3</v>
      </c>
      <c r="W328" s="11" t="s">
        <v>37</v>
      </c>
      <c r="Y328" s="17" t="str">
        <f>TablaIncidentes[[#This Row],[Tiempo Total Gestión]]</f>
        <v>00:01</v>
      </c>
      <c r="Z328" s="11">
        <f t="shared" si="35"/>
        <v>0</v>
      </c>
      <c r="AA328" s="11">
        <f t="shared" si="36"/>
        <v>1</v>
      </c>
      <c r="AB328" s="11">
        <f>IF(TablaIncidentes[[#This Row],[Prioridad*]]="Baja",(Z328-24)*60+AA328,IF(TablaIncidentes[[#This Row],[Prioridad*]]="Media",(Z328-4)*60+AA328,IF(TablaIncidentes[[#This Row],[Prioridad*]]="Alta",(Z328-2)*60+AA328)))</f>
        <v>-119</v>
      </c>
      <c r="AD328" s="17" t="str">
        <f>TablaIncidentes[[#This Row],[Tiempo Creación (HH:mm)]]</f>
        <v>00:01</v>
      </c>
      <c r="AE328" s="11">
        <f t="shared" si="37"/>
        <v>0</v>
      </c>
      <c r="AF328" s="11">
        <f t="shared" si="38"/>
        <v>1</v>
      </c>
      <c r="AG328" s="11">
        <f>IF(TablaIncidentes[[#This Row],[Prioridad*]]="Baja",((AE328*60)+AF328)-30,IF(TablaIncidentes[[#This Row],[Prioridad*]]="Media",((AE328*60)+AF328)-15,IF(TablaIncidentes[[#This Row],[Prioridad*]]="Alta",((AE328*60)+AF328)-10)))</f>
        <v>-9</v>
      </c>
      <c r="AI328" s="17">
        <f>TablaIncidentes[[#This Row],[Tiempo Avance Incidente]]</f>
        <v>1.2268518548808061E-3</v>
      </c>
      <c r="AJ328" s="11">
        <f t="shared" si="39"/>
        <v>0</v>
      </c>
      <c r="AK328" s="11">
        <f t="shared" si="40"/>
        <v>1</v>
      </c>
      <c r="AL328">
        <f>IF(TablaIncidentes[[#This Row],[Prioridad*]]="Baja",((AJ328*60)+AK328)-720,IF(TablaIncidentes[[#This Row],[Prioridad*]]="Media",((AJ328*60)+AK328)-120,IF(TablaIncidentes[[#This Row],[Prioridad*]]="Alta",((AJ328*60)+AK328)-60)))</f>
        <v>-59</v>
      </c>
      <c r="AN328" t="str">
        <f t="shared" si="41"/>
        <v>viernes</v>
      </c>
    </row>
    <row r="329" spans="1:40" x14ac:dyDescent="0.25">
      <c r="A329" s="10" t="s">
        <v>753</v>
      </c>
      <c r="B329" t="s">
        <v>754</v>
      </c>
      <c r="C329" t="s">
        <v>32</v>
      </c>
      <c r="D329" s="11" t="s">
        <v>33</v>
      </c>
      <c r="E329" t="s">
        <v>34</v>
      </c>
      <c r="F329" t="s">
        <v>51</v>
      </c>
      <c r="G329" t="s">
        <v>361</v>
      </c>
      <c r="J329" s="12">
        <v>43840</v>
      </c>
      <c r="K329" s="13">
        <v>0.48702546296296295</v>
      </c>
      <c r="L329" s="14">
        <v>43840</v>
      </c>
      <c r="M329" s="15">
        <v>0.48841435185185184</v>
      </c>
      <c r="N329" s="12">
        <v>43840</v>
      </c>
      <c r="O329" s="13">
        <v>0.52857638888888892</v>
      </c>
      <c r="P329" s="16">
        <v>43841.602465277778</v>
      </c>
      <c r="Q329" s="11" t="s">
        <v>37</v>
      </c>
      <c r="R329" s="17" t="s">
        <v>48</v>
      </c>
      <c r="S329" s="11" t="s">
        <v>39</v>
      </c>
      <c r="T329" s="17" t="s">
        <v>48</v>
      </c>
      <c r="U329" s="11" t="s">
        <v>37</v>
      </c>
      <c r="V329" s="17">
        <v>1.527777778392192E-3</v>
      </c>
      <c r="W329" s="11" t="s">
        <v>37</v>
      </c>
      <c r="Y329" s="17" t="str">
        <f>TablaIncidentes[[#This Row],[Tiempo Total Gestión]]</f>
        <v>00:02</v>
      </c>
      <c r="Z329" s="11">
        <f t="shared" si="35"/>
        <v>0</v>
      </c>
      <c r="AA329" s="11">
        <f t="shared" si="36"/>
        <v>2</v>
      </c>
      <c r="AB329" s="11">
        <f>IF(TablaIncidentes[[#This Row],[Prioridad*]]="Baja",(Z329-24)*60+AA329,IF(TablaIncidentes[[#This Row],[Prioridad*]]="Media",(Z329-4)*60+AA329,IF(TablaIncidentes[[#This Row],[Prioridad*]]="Alta",(Z329-2)*60+AA329)))</f>
        <v>-118</v>
      </c>
      <c r="AD329" s="17" t="str">
        <f>TablaIncidentes[[#This Row],[Tiempo Creación (HH:mm)]]</f>
        <v>00:02</v>
      </c>
      <c r="AE329" s="11">
        <f t="shared" si="37"/>
        <v>0</v>
      </c>
      <c r="AF329" s="11">
        <f t="shared" si="38"/>
        <v>2</v>
      </c>
      <c r="AG329" s="11">
        <f>IF(TablaIncidentes[[#This Row],[Prioridad*]]="Baja",((AE329*60)+AF329)-30,IF(TablaIncidentes[[#This Row],[Prioridad*]]="Media",((AE329*60)+AF329)-15,IF(TablaIncidentes[[#This Row],[Prioridad*]]="Alta",((AE329*60)+AF329)-10)))</f>
        <v>-8</v>
      </c>
      <c r="AI329" s="17">
        <f>TablaIncidentes[[#This Row],[Tiempo Avance Incidente]]</f>
        <v>1.527777778392192E-3</v>
      </c>
      <c r="AJ329" s="11">
        <f t="shared" si="39"/>
        <v>0</v>
      </c>
      <c r="AK329" s="11">
        <f t="shared" si="40"/>
        <v>2</v>
      </c>
      <c r="AL329">
        <f>IF(TablaIncidentes[[#This Row],[Prioridad*]]="Baja",((AJ329*60)+AK329)-720,IF(TablaIncidentes[[#This Row],[Prioridad*]]="Media",((AJ329*60)+AK329)-120,IF(TablaIncidentes[[#This Row],[Prioridad*]]="Alta",((AJ329*60)+AK329)-60)))</f>
        <v>-58</v>
      </c>
      <c r="AN329" t="str">
        <f t="shared" si="41"/>
        <v>viernes</v>
      </c>
    </row>
    <row r="330" spans="1:40" x14ac:dyDescent="0.25">
      <c r="A330" s="10" t="s">
        <v>755</v>
      </c>
      <c r="B330" t="s">
        <v>756</v>
      </c>
      <c r="C330" t="s">
        <v>109</v>
      </c>
      <c r="D330" s="11" t="s">
        <v>150</v>
      </c>
      <c r="E330" t="s">
        <v>34</v>
      </c>
      <c r="F330" t="s">
        <v>111</v>
      </c>
      <c r="G330" t="s">
        <v>279</v>
      </c>
      <c r="J330" s="12">
        <v>43840</v>
      </c>
      <c r="K330" s="13">
        <v>0.52497685185185183</v>
      </c>
      <c r="L330" s="14">
        <v>43840</v>
      </c>
      <c r="M330" s="15">
        <v>0.53</v>
      </c>
      <c r="N330" s="12">
        <v>43840</v>
      </c>
      <c r="O330" s="13">
        <v>0.54829861111111111</v>
      </c>
      <c r="P330" s="16">
        <v>43841.602465277778</v>
      </c>
      <c r="Q330" s="11" t="s">
        <v>37</v>
      </c>
      <c r="R330" s="17" t="s">
        <v>166</v>
      </c>
      <c r="S330" s="11" t="s">
        <v>59</v>
      </c>
      <c r="T330" s="17" t="s">
        <v>721</v>
      </c>
      <c r="U330" s="11" t="s">
        <v>37</v>
      </c>
      <c r="V330" s="17">
        <v>4.9999999973806553E-3</v>
      </c>
      <c r="W330" s="11" t="s">
        <v>37</v>
      </c>
      <c r="Y330" s="17" t="str">
        <f>TablaIncidentes[[#This Row],[Tiempo Total Gestión]]</f>
        <v>00:33</v>
      </c>
      <c r="Z330" s="11">
        <f t="shared" si="35"/>
        <v>0</v>
      </c>
      <c r="AA330" s="11">
        <f t="shared" si="36"/>
        <v>33</v>
      </c>
      <c r="AB330" s="11">
        <f>IF(TablaIncidentes[[#This Row],[Prioridad*]]="Baja",(Z330-24)*60+AA330,IF(TablaIncidentes[[#This Row],[Prioridad*]]="Media",(Z330-4)*60+AA330,IF(TablaIncidentes[[#This Row],[Prioridad*]]="Alta",(Z330-2)*60+AA330)))</f>
        <v>-1407</v>
      </c>
      <c r="AD330" s="17" t="str">
        <f>TablaIncidentes[[#This Row],[Tiempo Creación (HH:mm)]]</f>
        <v>00:07</v>
      </c>
      <c r="AE330" s="11">
        <f t="shared" si="37"/>
        <v>0</v>
      </c>
      <c r="AF330" s="11">
        <f t="shared" si="38"/>
        <v>7</v>
      </c>
      <c r="AG330" s="11">
        <f>IF(TablaIncidentes[[#This Row],[Prioridad*]]="Baja",((AE330*60)+AF330)-30,IF(TablaIncidentes[[#This Row],[Prioridad*]]="Media",((AE330*60)+AF330)-15,IF(TablaIncidentes[[#This Row],[Prioridad*]]="Alta",((AE330*60)+AF330)-10)))</f>
        <v>-23</v>
      </c>
      <c r="AI330" s="17">
        <f>TablaIncidentes[[#This Row],[Tiempo Avance Incidente]]</f>
        <v>4.9999999973806553E-3</v>
      </c>
      <c r="AJ330" s="11">
        <f t="shared" si="39"/>
        <v>0</v>
      </c>
      <c r="AK330" s="11">
        <f t="shared" si="40"/>
        <v>7</v>
      </c>
      <c r="AL330">
        <f>IF(TablaIncidentes[[#This Row],[Prioridad*]]="Baja",((AJ330*60)+AK330)-720,IF(TablaIncidentes[[#This Row],[Prioridad*]]="Media",((AJ330*60)+AK330)-120,IF(TablaIncidentes[[#This Row],[Prioridad*]]="Alta",((AJ330*60)+AK330)-60)))</f>
        <v>-713</v>
      </c>
      <c r="AN330" t="str">
        <f t="shared" si="41"/>
        <v>viernes</v>
      </c>
    </row>
    <row r="331" spans="1:40" x14ac:dyDescent="0.25">
      <c r="A331" s="10" t="s">
        <v>757</v>
      </c>
      <c r="B331" t="s">
        <v>758</v>
      </c>
      <c r="C331" t="s">
        <v>32</v>
      </c>
      <c r="D331" s="11" t="s">
        <v>33</v>
      </c>
      <c r="E331" t="s">
        <v>34</v>
      </c>
      <c r="F331" t="s">
        <v>51</v>
      </c>
      <c r="G331" t="s">
        <v>52</v>
      </c>
      <c r="J331" s="12">
        <v>43840</v>
      </c>
      <c r="K331" s="13">
        <v>0.4667013888888889</v>
      </c>
      <c r="L331" s="14">
        <v>43840</v>
      </c>
      <c r="M331" s="15">
        <v>0.4679166666666667</v>
      </c>
      <c r="N331" s="12">
        <v>43843</v>
      </c>
      <c r="O331" s="13">
        <v>0.34932870370370367</v>
      </c>
      <c r="P331" s="16">
        <v>43844.437465277777</v>
      </c>
      <c r="Q331" s="11" t="s">
        <v>37</v>
      </c>
      <c r="R331" s="17" t="s">
        <v>40</v>
      </c>
      <c r="S331" s="11" t="s">
        <v>39</v>
      </c>
      <c r="T331" s="17" t="s">
        <v>40</v>
      </c>
      <c r="U331" s="11" t="s">
        <v>37</v>
      </c>
      <c r="V331" s="17">
        <v>1.3541666630771942E-3</v>
      </c>
      <c r="W331" s="11" t="s">
        <v>37</v>
      </c>
      <c r="Y331" s="17" t="str">
        <f>TablaIncidentes[[#This Row],[Tiempo Total Gestión]]</f>
        <v>00:01</v>
      </c>
      <c r="Z331" s="11">
        <f t="shared" si="35"/>
        <v>0</v>
      </c>
      <c r="AA331" s="11">
        <f t="shared" si="36"/>
        <v>1</v>
      </c>
      <c r="AB331" s="11">
        <f>IF(TablaIncidentes[[#This Row],[Prioridad*]]="Baja",(Z331-24)*60+AA331,IF(TablaIncidentes[[#This Row],[Prioridad*]]="Media",(Z331-4)*60+AA331,IF(TablaIncidentes[[#This Row],[Prioridad*]]="Alta",(Z331-2)*60+AA331)))</f>
        <v>-119</v>
      </c>
      <c r="AD331" s="17" t="str">
        <f>TablaIncidentes[[#This Row],[Tiempo Creación (HH:mm)]]</f>
        <v>00:01</v>
      </c>
      <c r="AE331" s="11">
        <f t="shared" si="37"/>
        <v>0</v>
      </c>
      <c r="AF331" s="11">
        <f t="shared" si="38"/>
        <v>1</v>
      </c>
      <c r="AG331" s="11">
        <f>IF(TablaIncidentes[[#This Row],[Prioridad*]]="Baja",((AE331*60)+AF331)-30,IF(TablaIncidentes[[#This Row],[Prioridad*]]="Media",((AE331*60)+AF331)-15,IF(TablaIncidentes[[#This Row],[Prioridad*]]="Alta",((AE331*60)+AF331)-10)))</f>
        <v>-9</v>
      </c>
      <c r="AI331" s="17">
        <f>TablaIncidentes[[#This Row],[Tiempo Avance Incidente]]</f>
        <v>1.3541666630771942E-3</v>
      </c>
      <c r="AJ331" s="11">
        <f t="shared" si="39"/>
        <v>0</v>
      </c>
      <c r="AK331" s="11">
        <f t="shared" si="40"/>
        <v>1</v>
      </c>
      <c r="AL331">
        <f>IF(TablaIncidentes[[#This Row],[Prioridad*]]="Baja",((AJ331*60)+AK331)-720,IF(TablaIncidentes[[#This Row],[Prioridad*]]="Media",((AJ331*60)+AK331)-120,IF(TablaIncidentes[[#This Row],[Prioridad*]]="Alta",((AJ331*60)+AK331)-60)))</f>
        <v>-59</v>
      </c>
      <c r="AN331" t="str">
        <f t="shared" si="41"/>
        <v>viernes</v>
      </c>
    </row>
    <row r="332" spans="1:40" x14ac:dyDescent="0.25">
      <c r="A332" s="10" t="s">
        <v>759</v>
      </c>
      <c r="B332" t="s">
        <v>720</v>
      </c>
      <c r="C332" t="s">
        <v>760</v>
      </c>
      <c r="D332" s="11" t="s">
        <v>150</v>
      </c>
      <c r="E332" t="s">
        <v>34</v>
      </c>
      <c r="F332" t="s">
        <v>111</v>
      </c>
      <c r="G332" t="s">
        <v>279</v>
      </c>
      <c r="J332" s="12">
        <v>43840</v>
      </c>
      <c r="K332" s="13">
        <v>0.4672337962962963</v>
      </c>
      <c r="L332" s="14">
        <v>43840</v>
      </c>
      <c r="M332" s="15">
        <v>0.46886574074074078</v>
      </c>
      <c r="N332" s="12">
        <v>43840</v>
      </c>
      <c r="O332" s="13">
        <v>0.46916666666666668</v>
      </c>
      <c r="P332" s="16">
        <v>43841.506805555553</v>
      </c>
      <c r="Q332" s="11" t="s">
        <v>37</v>
      </c>
      <c r="R332" s="17" t="s">
        <v>48</v>
      </c>
      <c r="S332" s="11" t="s">
        <v>59</v>
      </c>
      <c r="T332" s="17" t="s">
        <v>48</v>
      </c>
      <c r="U332" s="11" t="s">
        <v>37</v>
      </c>
      <c r="V332" s="17">
        <v>1.6087962940218858E-3</v>
      </c>
      <c r="W332" s="11" t="s">
        <v>37</v>
      </c>
      <c r="Y332" s="17" t="str">
        <f>TablaIncidentes[[#This Row],[Tiempo Total Gestión]]</f>
        <v>00:02</v>
      </c>
      <c r="Z332" s="11">
        <f t="shared" si="35"/>
        <v>0</v>
      </c>
      <c r="AA332" s="11">
        <f t="shared" si="36"/>
        <v>2</v>
      </c>
      <c r="AB332" s="11">
        <f>IF(TablaIncidentes[[#This Row],[Prioridad*]]="Baja",(Z332-24)*60+AA332,IF(TablaIncidentes[[#This Row],[Prioridad*]]="Media",(Z332-4)*60+AA332,IF(TablaIncidentes[[#This Row],[Prioridad*]]="Alta",(Z332-2)*60+AA332)))</f>
        <v>-1438</v>
      </c>
      <c r="AD332" s="17" t="str">
        <f>TablaIncidentes[[#This Row],[Tiempo Creación (HH:mm)]]</f>
        <v>00:02</v>
      </c>
      <c r="AE332" s="11">
        <f t="shared" si="37"/>
        <v>0</v>
      </c>
      <c r="AF332" s="11">
        <f t="shared" si="38"/>
        <v>2</v>
      </c>
      <c r="AG332" s="11">
        <f>IF(TablaIncidentes[[#This Row],[Prioridad*]]="Baja",((AE332*60)+AF332)-30,IF(TablaIncidentes[[#This Row],[Prioridad*]]="Media",((AE332*60)+AF332)-15,IF(TablaIncidentes[[#This Row],[Prioridad*]]="Alta",((AE332*60)+AF332)-10)))</f>
        <v>-28</v>
      </c>
      <c r="AI332" s="17">
        <f>TablaIncidentes[[#This Row],[Tiempo Avance Incidente]]</f>
        <v>1.6087962940218858E-3</v>
      </c>
      <c r="AJ332" s="11">
        <f t="shared" si="39"/>
        <v>0</v>
      </c>
      <c r="AK332" s="11">
        <f t="shared" si="40"/>
        <v>2</v>
      </c>
      <c r="AL332">
        <f>IF(TablaIncidentes[[#This Row],[Prioridad*]]="Baja",((AJ332*60)+AK332)-720,IF(TablaIncidentes[[#This Row],[Prioridad*]]="Media",((AJ332*60)+AK332)-120,IF(TablaIncidentes[[#This Row],[Prioridad*]]="Alta",((AJ332*60)+AK332)-60)))</f>
        <v>-718</v>
      </c>
      <c r="AN332" t="str">
        <f t="shared" si="41"/>
        <v>viernes</v>
      </c>
    </row>
    <row r="333" spans="1:40" x14ac:dyDescent="0.25">
      <c r="A333" s="10" t="s">
        <v>761</v>
      </c>
      <c r="B333" t="s">
        <v>390</v>
      </c>
      <c r="C333" t="s">
        <v>32</v>
      </c>
      <c r="D333" s="11" t="s">
        <v>33</v>
      </c>
      <c r="E333" t="s">
        <v>34</v>
      </c>
      <c r="F333" t="s">
        <v>51</v>
      </c>
      <c r="G333" t="s">
        <v>75</v>
      </c>
      <c r="J333" s="12">
        <v>43840</v>
      </c>
      <c r="K333" s="13">
        <v>0.49335648148148148</v>
      </c>
      <c r="L333" s="14">
        <v>43840</v>
      </c>
      <c r="M333" s="15">
        <v>0.49342592592592593</v>
      </c>
      <c r="N333" s="12">
        <v>43840</v>
      </c>
      <c r="O333" s="13">
        <v>0.57892361111111112</v>
      </c>
      <c r="P333" s="16">
        <v>43841.602465277778</v>
      </c>
      <c r="Q333" s="11" t="s">
        <v>37</v>
      </c>
      <c r="R333" s="17" t="s">
        <v>133</v>
      </c>
      <c r="S333" s="11" t="s">
        <v>39</v>
      </c>
      <c r="T333" s="17" t="s">
        <v>133</v>
      </c>
      <c r="U333" s="11" t="s">
        <v>37</v>
      </c>
      <c r="V333" s="17">
        <v>1.0532407468417659E-3</v>
      </c>
      <c r="W333" s="11" t="s">
        <v>37</v>
      </c>
      <c r="Y333" s="17" t="str">
        <f>TablaIncidentes[[#This Row],[Tiempo Total Gestión]]</f>
        <v>00:00</v>
      </c>
      <c r="Z333" s="11">
        <f t="shared" si="35"/>
        <v>0</v>
      </c>
      <c r="AA333" s="11">
        <f t="shared" si="36"/>
        <v>0</v>
      </c>
      <c r="AB333" s="11">
        <f>IF(TablaIncidentes[[#This Row],[Prioridad*]]="Baja",(Z333-24)*60+AA333,IF(TablaIncidentes[[#This Row],[Prioridad*]]="Media",(Z333-4)*60+AA333,IF(TablaIncidentes[[#This Row],[Prioridad*]]="Alta",(Z333-2)*60+AA333)))</f>
        <v>-120</v>
      </c>
      <c r="AD333" s="17" t="str">
        <f>TablaIncidentes[[#This Row],[Tiempo Creación (HH:mm)]]</f>
        <v>00:00</v>
      </c>
      <c r="AE333" s="11">
        <f t="shared" si="37"/>
        <v>0</v>
      </c>
      <c r="AF333" s="11">
        <f t="shared" si="38"/>
        <v>0</v>
      </c>
      <c r="AG333" s="11">
        <f>IF(TablaIncidentes[[#This Row],[Prioridad*]]="Baja",((AE333*60)+AF333)-30,IF(TablaIncidentes[[#This Row],[Prioridad*]]="Media",((AE333*60)+AF333)-15,IF(TablaIncidentes[[#This Row],[Prioridad*]]="Alta",((AE333*60)+AF333)-10)))</f>
        <v>-10</v>
      </c>
      <c r="AI333" s="17">
        <f>TablaIncidentes[[#This Row],[Tiempo Avance Incidente]]</f>
        <v>1.0532407468417659E-3</v>
      </c>
      <c r="AJ333" s="11">
        <f t="shared" si="39"/>
        <v>0</v>
      </c>
      <c r="AK333" s="11">
        <f t="shared" si="40"/>
        <v>1</v>
      </c>
      <c r="AL333">
        <f>IF(TablaIncidentes[[#This Row],[Prioridad*]]="Baja",((AJ333*60)+AK333)-720,IF(TablaIncidentes[[#This Row],[Prioridad*]]="Media",((AJ333*60)+AK333)-120,IF(TablaIncidentes[[#This Row],[Prioridad*]]="Alta",((AJ333*60)+AK333)-60)))</f>
        <v>-59</v>
      </c>
      <c r="AN333" t="str">
        <f t="shared" si="41"/>
        <v>viernes</v>
      </c>
    </row>
    <row r="334" spans="1:40" x14ac:dyDescent="0.25">
      <c r="A334" s="10" t="s">
        <v>762</v>
      </c>
      <c r="B334" t="s">
        <v>763</v>
      </c>
      <c r="C334" t="s">
        <v>32</v>
      </c>
      <c r="D334" s="11" t="s">
        <v>33</v>
      </c>
      <c r="E334" t="s">
        <v>34</v>
      </c>
      <c r="F334" t="s">
        <v>51</v>
      </c>
      <c r="G334" t="s">
        <v>62</v>
      </c>
      <c r="J334" s="12">
        <v>43840</v>
      </c>
      <c r="K334" s="13">
        <v>0.4962847222222222</v>
      </c>
      <c r="L334" s="14">
        <v>43840</v>
      </c>
      <c r="M334" s="15">
        <v>0.49702546296296296</v>
      </c>
      <c r="N334" s="12">
        <v>43840</v>
      </c>
      <c r="O334" s="13">
        <v>0.56472222222222224</v>
      </c>
      <c r="P334" s="16">
        <v>43841.602465277778</v>
      </c>
      <c r="Q334" s="11" t="s">
        <v>37</v>
      </c>
      <c r="R334" s="17" t="s">
        <v>40</v>
      </c>
      <c r="S334" s="11" t="s">
        <v>39</v>
      </c>
      <c r="T334" s="17" t="s">
        <v>40</v>
      </c>
      <c r="U334" s="11" t="s">
        <v>37</v>
      </c>
      <c r="V334" s="17">
        <v>1.0532407468417659E-3</v>
      </c>
      <c r="W334" s="11" t="s">
        <v>37</v>
      </c>
      <c r="Y334" s="17" t="str">
        <f>TablaIncidentes[[#This Row],[Tiempo Total Gestión]]</f>
        <v>00:01</v>
      </c>
      <c r="Z334" s="11">
        <f t="shared" si="35"/>
        <v>0</v>
      </c>
      <c r="AA334" s="11">
        <f t="shared" si="36"/>
        <v>1</v>
      </c>
      <c r="AB334" s="11">
        <f>IF(TablaIncidentes[[#This Row],[Prioridad*]]="Baja",(Z334-24)*60+AA334,IF(TablaIncidentes[[#This Row],[Prioridad*]]="Media",(Z334-4)*60+AA334,IF(TablaIncidentes[[#This Row],[Prioridad*]]="Alta",(Z334-2)*60+AA334)))</f>
        <v>-119</v>
      </c>
      <c r="AD334" s="17" t="str">
        <f>TablaIncidentes[[#This Row],[Tiempo Creación (HH:mm)]]</f>
        <v>00:01</v>
      </c>
      <c r="AE334" s="11">
        <f t="shared" si="37"/>
        <v>0</v>
      </c>
      <c r="AF334" s="11">
        <f t="shared" si="38"/>
        <v>1</v>
      </c>
      <c r="AG334" s="11">
        <f>IF(TablaIncidentes[[#This Row],[Prioridad*]]="Baja",((AE334*60)+AF334)-30,IF(TablaIncidentes[[#This Row],[Prioridad*]]="Media",((AE334*60)+AF334)-15,IF(TablaIncidentes[[#This Row],[Prioridad*]]="Alta",((AE334*60)+AF334)-10)))</f>
        <v>-9</v>
      </c>
      <c r="AI334" s="17">
        <f>TablaIncidentes[[#This Row],[Tiempo Avance Incidente]]</f>
        <v>1.0532407468417659E-3</v>
      </c>
      <c r="AJ334" s="11">
        <f t="shared" si="39"/>
        <v>0</v>
      </c>
      <c r="AK334" s="11">
        <f t="shared" si="40"/>
        <v>1</v>
      </c>
      <c r="AL334">
        <f>IF(TablaIncidentes[[#This Row],[Prioridad*]]="Baja",((AJ334*60)+AK334)-720,IF(TablaIncidentes[[#This Row],[Prioridad*]]="Media",((AJ334*60)+AK334)-120,IF(TablaIncidentes[[#This Row],[Prioridad*]]="Alta",((AJ334*60)+AK334)-60)))</f>
        <v>-59</v>
      </c>
      <c r="AN334" t="str">
        <f t="shared" si="41"/>
        <v>viernes</v>
      </c>
    </row>
    <row r="335" spans="1:40" x14ac:dyDescent="0.25">
      <c r="A335" s="10" t="s">
        <v>764</v>
      </c>
      <c r="B335" t="s">
        <v>765</v>
      </c>
      <c r="C335" t="s">
        <v>123</v>
      </c>
      <c r="D335" s="11" t="s">
        <v>150</v>
      </c>
      <c r="E335" t="s">
        <v>34</v>
      </c>
      <c r="F335" t="s">
        <v>124</v>
      </c>
      <c r="G335" t="s">
        <v>104</v>
      </c>
      <c r="J335" s="12">
        <v>43840</v>
      </c>
      <c r="K335" s="13">
        <v>0.531712962962963</v>
      </c>
      <c r="L335" s="14">
        <v>43840</v>
      </c>
      <c r="M335" s="15">
        <v>0.53336805555555555</v>
      </c>
      <c r="N335" s="12">
        <v>43840</v>
      </c>
      <c r="O335" s="13">
        <v>0.64023148148148146</v>
      </c>
      <c r="P335" s="16">
        <v>43841.667222222219</v>
      </c>
      <c r="Q335" s="11" t="s">
        <v>37</v>
      </c>
      <c r="R335" s="17" t="s">
        <v>766</v>
      </c>
      <c r="S335" s="11" t="s">
        <v>59</v>
      </c>
      <c r="T335" s="17" t="s">
        <v>48</v>
      </c>
      <c r="U335" s="11" t="s">
        <v>37</v>
      </c>
      <c r="V335" s="17">
        <v>1.5162037016125396E-3</v>
      </c>
      <c r="W335" s="11" t="s">
        <v>37</v>
      </c>
      <c r="Y335" s="17" t="str">
        <f>TablaIncidentes[[#This Row],[Tiempo Total Gestión]]</f>
        <v>02:36</v>
      </c>
      <c r="Z335" s="11">
        <f t="shared" si="35"/>
        <v>2</v>
      </c>
      <c r="AA335" s="11">
        <f t="shared" si="36"/>
        <v>36</v>
      </c>
      <c r="AB335" s="11">
        <f>IF(TablaIncidentes[[#This Row],[Prioridad*]]="Baja",(Z335-24)*60+AA335,IF(TablaIncidentes[[#This Row],[Prioridad*]]="Media",(Z335-4)*60+AA335,IF(TablaIncidentes[[#This Row],[Prioridad*]]="Alta",(Z335-2)*60+AA335)))</f>
        <v>-1284</v>
      </c>
      <c r="AD335" s="17" t="str">
        <f>TablaIncidentes[[#This Row],[Tiempo Creación (HH:mm)]]</f>
        <v>00:02</v>
      </c>
      <c r="AE335" s="11">
        <f t="shared" si="37"/>
        <v>0</v>
      </c>
      <c r="AF335" s="11">
        <f t="shared" si="38"/>
        <v>2</v>
      </c>
      <c r="AG335" s="11">
        <f>IF(TablaIncidentes[[#This Row],[Prioridad*]]="Baja",((AE335*60)+AF335)-30,IF(TablaIncidentes[[#This Row],[Prioridad*]]="Media",((AE335*60)+AF335)-15,IF(TablaIncidentes[[#This Row],[Prioridad*]]="Alta",((AE335*60)+AF335)-10)))</f>
        <v>-28</v>
      </c>
      <c r="AI335" s="17">
        <f>TablaIncidentes[[#This Row],[Tiempo Avance Incidente]]</f>
        <v>1.5162037016125396E-3</v>
      </c>
      <c r="AJ335" s="11">
        <f t="shared" si="39"/>
        <v>0</v>
      </c>
      <c r="AK335" s="11">
        <f t="shared" si="40"/>
        <v>2</v>
      </c>
      <c r="AL335">
        <f>IF(TablaIncidentes[[#This Row],[Prioridad*]]="Baja",((AJ335*60)+AK335)-720,IF(TablaIncidentes[[#This Row],[Prioridad*]]="Media",((AJ335*60)+AK335)-120,IF(TablaIncidentes[[#This Row],[Prioridad*]]="Alta",((AJ335*60)+AK335)-60)))</f>
        <v>-718</v>
      </c>
      <c r="AN335" t="str">
        <f t="shared" si="41"/>
        <v>viernes</v>
      </c>
    </row>
    <row r="336" spans="1:40" x14ac:dyDescent="0.25">
      <c r="A336" s="10" t="s">
        <v>767</v>
      </c>
      <c r="B336" t="s">
        <v>768</v>
      </c>
      <c r="C336" t="s">
        <v>32</v>
      </c>
      <c r="D336" s="11" t="s">
        <v>33</v>
      </c>
      <c r="E336" t="s">
        <v>34</v>
      </c>
      <c r="F336" t="s">
        <v>51</v>
      </c>
      <c r="G336" t="s">
        <v>75</v>
      </c>
      <c r="J336" s="12">
        <v>43840</v>
      </c>
      <c r="K336" s="13">
        <v>0.50057870370370372</v>
      </c>
      <c r="L336" s="14">
        <v>43840</v>
      </c>
      <c r="M336" s="15">
        <v>0.50146990740740738</v>
      </c>
      <c r="N336" s="12">
        <v>43843</v>
      </c>
      <c r="O336" s="13">
        <v>0.34903935185185181</v>
      </c>
      <c r="P336" s="16">
        <v>43844.437465277777</v>
      </c>
      <c r="Q336" s="11" t="s">
        <v>37</v>
      </c>
      <c r="R336" s="17" t="s">
        <v>40</v>
      </c>
      <c r="S336" s="11" t="s">
        <v>39</v>
      </c>
      <c r="T336" s="17" t="s">
        <v>40</v>
      </c>
      <c r="U336" s="11" t="s">
        <v>37</v>
      </c>
      <c r="V336" s="17">
        <v>6.9444446125999093E-5</v>
      </c>
      <c r="W336" s="11" t="s">
        <v>37</v>
      </c>
      <c r="Y336" s="17" t="str">
        <f>TablaIncidentes[[#This Row],[Tiempo Total Gestión]]</f>
        <v>00:01</v>
      </c>
      <c r="Z336" s="11">
        <f t="shared" si="35"/>
        <v>0</v>
      </c>
      <c r="AA336" s="11">
        <f t="shared" si="36"/>
        <v>1</v>
      </c>
      <c r="AB336" s="11">
        <f>IF(TablaIncidentes[[#This Row],[Prioridad*]]="Baja",(Z336-24)*60+AA336,IF(TablaIncidentes[[#This Row],[Prioridad*]]="Media",(Z336-4)*60+AA336,IF(TablaIncidentes[[#This Row],[Prioridad*]]="Alta",(Z336-2)*60+AA336)))</f>
        <v>-119</v>
      </c>
      <c r="AD336" s="17" t="str">
        <f>TablaIncidentes[[#This Row],[Tiempo Creación (HH:mm)]]</f>
        <v>00:01</v>
      </c>
      <c r="AE336" s="11">
        <f t="shared" si="37"/>
        <v>0</v>
      </c>
      <c r="AF336" s="11">
        <f t="shared" si="38"/>
        <v>1</v>
      </c>
      <c r="AG336" s="11">
        <f>IF(TablaIncidentes[[#This Row],[Prioridad*]]="Baja",((AE336*60)+AF336)-30,IF(TablaIncidentes[[#This Row],[Prioridad*]]="Media",((AE336*60)+AF336)-15,IF(TablaIncidentes[[#This Row],[Prioridad*]]="Alta",((AE336*60)+AF336)-10)))</f>
        <v>-9</v>
      </c>
      <c r="AI336" s="17">
        <f>TablaIncidentes[[#This Row],[Tiempo Avance Incidente]]</f>
        <v>6.9444446125999093E-5</v>
      </c>
      <c r="AJ336" s="11">
        <f t="shared" si="39"/>
        <v>0</v>
      </c>
      <c r="AK336" s="11">
        <f t="shared" si="40"/>
        <v>0</v>
      </c>
      <c r="AL336">
        <f>IF(TablaIncidentes[[#This Row],[Prioridad*]]="Baja",((AJ336*60)+AK336)-720,IF(TablaIncidentes[[#This Row],[Prioridad*]]="Media",((AJ336*60)+AK336)-120,IF(TablaIncidentes[[#This Row],[Prioridad*]]="Alta",((AJ336*60)+AK336)-60)))</f>
        <v>-60</v>
      </c>
      <c r="AN336" t="str">
        <f t="shared" si="41"/>
        <v>viernes</v>
      </c>
    </row>
    <row r="337" spans="1:40" x14ac:dyDescent="0.25">
      <c r="A337" s="10" t="s">
        <v>769</v>
      </c>
      <c r="B337" t="s">
        <v>770</v>
      </c>
      <c r="C337" t="s">
        <v>771</v>
      </c>
      <c r="D337" s="11" t="s">
        <v>150</v>
      </c>
      <c r="E337" t="s">
        <v>34</v>
      </c>
      <c r="F337" t="s">
        <v>124</v>
      </c>
      <c r="G337" t="s">
        <v>112</v>
      </c>
      <c r="J337" s="12">
        <v>43840</v>
      </c>
      <c r="K337" s="13">
        <v>0.61458333333333337</v>
      </c>
      <c r="L337" s="14">
        <v>43840</v>
      </c>
      <c r="M337" s="15">
        <v>0.61697916666666663</v>
      </c>
      <c r="N337" s="12">
        <v>43840</v>
      </c>
      <c r="O337" s="13">
        <v>0.67184027777777777</v>
      </c>
      <c r="P337" s="16">
        <v>43841.762037037035</v>
      </c>
      <c r="Q337" s="11" t="s">
        <v>37</v>
      </c>
      <c r="R337" s="11" t="s">
        <v>573</v>
      </c>
      <c r="S337" s="11" t="s">
        <v>59</v>
      </c>
      <c r="T337" s="17" t="s">
        <v>116</v>
      </c>
      <c r="U337" s="11" t="s">
        <v>37</v>
      </c>
      <c r="V337" s="17">
        <v>2.7546296259970404E-3</v>
      </c>
      <c r="W337" s="11" t="s">
        <v>37</v>
      </c>
      <c r="Y337" s="17" t="str">
        <f>TablaIncidentes[[#This Row],[Tiempo Total Gestión]]</f>
        <v>01:22</v>
      </c>
      <c r="Z337" s="11">
        <f t="shared" si="35"/>
        <v>1</v>
      </c>
      <c r="AA337" s="11">
        <f t="shared" si="36"/>
        <v>22</v>
      </c>
      <c r="AB337" s="11">
        <f>IF(TablaIncidentes[[#This Row],[Prioridad*]]="Baja",(Z337-24)*60+AA337,IF(TablaIncidentes[[#This Row],[Prioridad*]]="Media",(Z337-4)*60+AA337,IF(TablaIncidentes[[#This Row],[Prioridad*]]="Alta",(Z337-2)*60+AA337)))</f>
        <v>-1358</v>
      </c>
      <c r="AD337" s="17" t="str">
        <f>TablaIncidentes[[#This Row],[Tiempo Creación (HH:mm)]]</f>
        <v>00:03</v>
      </c>
      <c r="AE337" s="11">
        <f t="shared" si="37"/>
        <v>0</v>
      </c>
      <c r="AF337" s="11">
        <f t="shared" si="38"/>
        <v>3</v>
      </c>
      <c r="AG337" s="11">
        <f>IF(TablaIncidentes[[#This Row],[Prioridad*]]="Baja",((AE337*60)+AF337)-30,IF(TablaIncidentes[[#This Row],[Prioridad*]]="Media",((AE337*60)+AF337)-15,IF(TablaIncidentes[[#This Row],[Prioridad*]]="Alta",((AE337*60)+AF337)-10)))</f>
        <v>-27</v>
      </c>
      <c r="AI337" s="17">
        <f>TablaIncidentes[[#This Row],[Tiempo Avance Incidente]]</f>
        <v>2.7546296259970404E-3</v>
      </c>
      <c r="AJ337" s="11">
        <f t="shared" si="39"/>
        <v>0</v>
      </c>
      <c r="AK337" s="11">
        <f t="shared" si="40"/>
        <v>3</v>
      </c>
      <c r="AL337">
        <f>IF(TablaIncidentes[[#This Row],[Prioridad*]]="Baja",((AJ337*60)+AK337)-720,IF(TablaIncidentes[[#This Row],[Prioridad*]]="Media",((AJ337*60)+AK337)-120,IF(TablaIncidentes[[#This Row],[Prioridad*]]="Alta",((AJ337*60)+AK337)-60)))</f>
        <v>-717</v>
      </c>
      <c r="AN337" t="str">
        <f t="shared" si="41"/>
        <v>viernes</v>
      </c>
    </row>
    <row r="338" spans="1:40" x14ac:dyDescent="0.25">
      <c r="A338" s="10" t="s">
        <v>772</v>
      </c>
      <c r="B338" t="s">
        <v>720</v>
      </c>
      <c r="C338" t="s">
        <v>123</v>
      </c>
      <c r="D338" s="11" t="s">
        <v>150</v>
      </c>
      <c r="E338" t="s">
        <v>34</v>
      </c>
      <c r="F338" t="s">
        <v>111</v>
      </c>
      <c r="G338" t="s">
        <v>279</v>
      </c>
      <c r="J338" s="12">
        <v>43840</v>
      </c>
      <c r="K338" s="13">
        <v>0.64157407407407407</v>
      </c>
      <c r="L338" s="14">
        <v>43840</v>
      </c>
      <c r="M338" s="15">
        <v>0.64317129629629632</v>
      </c>
      <c r="N338" s="12">
        <v>43840</v>
      </c>
      <c r="O338" s="13">
        <v>0.64968749999999997</v>
      </c>
      <c r="P338" s="16">
        <v>43841.667222222219</v>
      </c>
      <c r="Q338" s="11" t="s">
        <v>37</v>
      </c>
      <c r="R338" s="17" t="s">
        <v>186</v>
      </c>
      <c r="S338" s="11" t="s">
        <v>59</v>
      </c>
      <c r="T338" s="17" t="s">
        <v>48</v>
      </c>
      <c r="U338" s="11" t="s">
        <v>37</v>
      </c>
      <c r="V338" s="17">
        <v>1.0879629626288079E-3</v>
      </c>
      <c r="W338" s="11" t="s">
        <v>37</v>
      </c>
      <c r="Y338" s="17" t="str">
        <f>TablaIncidentes[[#This Row],[Tiempo Total Gestión]]</f>
        <v>00:11</v>
      </c>
      <c r="Z338" s="11">
        <f t="shared" si="35"/>
        <v>0</v>
      </c>
      <c r="AA338" s="11">
        <f t="shared" si="36"/>
        <v>11</v>
      </c>
      <c r="AB338" s="11">
        <f>IF(TablaIncidentes[[#This Row],[Prioridad*]]="Baja",(Z338-24)*60+AA338,IF(TablaIncidentes[[#This Row],[Prioridad*]]="Media",(Z338-4)*60+AA338,IF(TablaIncidentes[[#This Row],[Prioridad*]]="Alta",(Z338-2)*60+AA338)))</f>
        <v>-1429</v>
      </c>
      <c r="AD338" s="17" t="str">
        <f>TablaIncidentes[[#This Row],[Tiempo Creación (HH:mm)]]</f>
        <v>00:02</v>
      </c>
      <c r="AE338" s="11">
        <f t="shared" si="37"/>
        <v>0</v>
      </c>
      <c r="AF338" s="11">
        <f t="shared" si="38"/>
        <v>2</v>
      </c>
      <c r="AG338" s="11">
        <f>IF(TablaIncidentes[[#This Row],[Prioridad*]]="Baja",((AE338*60)+AF338)-30,IF(TablaIncidentes[[#This Row],[Prioridad*]]="Media",((AE338*60)+AF338)-15,IF(TablaIncidentes[[#This Row],[Prioridad*]]="Alta",((AE338*60)+AF338)-10)))</f>
        <v>-28</v>
      </c>
      <c r="AI338" s="17">
        <f>TablaIncidentes[[#This Row],[Tiempo Avance Incidente]]</f>
        <v>1.0879629626288079E-3</v>
      </c>
      <c r="AJ338" s="11">
        <f t="shared" si="39"/>
        <v>0</v>
      </c>
      <c r="AK338" s="11">
        <f t="shared" si="40"/>
        <v>1</v>
      </c>
      <c r="AL338">
        <f>IF(TablaIncidentes[[#This Row],[Prioridad*]]="Baja",((AJ338*60)+AK338)-720,IF(TablaIncidentes[[#This Row],[Prioridad*]]="Media",((AJ338*60)+AK338)-120,IF(TablaIncidentes[[#This Row],[Prioridad*]]="Alta",((AJ338*60)+AK338)-60)))</f>
        <v>-719</v>
      </c>
      <c r="AN338" t="str">
        <f t="shared" si="41"/>
        <v>viernes</v>
      </c>
    </row>
    <row r="339" spans="1:40" x14ac:dyDescent="0.25">
      <c r="A339" s="10" t="s">
        <v>773</v>
      </c>
      <c r="B339" t="s">
        <v>774</v>
      </c>
      <c r="C339" t="s">
        <v>32</v>
      </c>
      <c r="D339" s="11" t="s">
        <v>33</v>
      </c>
      <c r="E339" t="s">
        <v>34</v>
      </c>
      <c r="F339" t="s">
        <v>35</v>
      </c>
      <c r="G339" t="s">
        <v>43</v>
      </c>
      <c r="J339" s="12">
        <v>43840</v>
      </c>
      <c r="K339" s="13">
        <v>0.6599652777777778</v>
      </c>
      <c r="L339" s="14">
        <v>43840</v>
      </c>
      <c r="M339" s="15">
        <v>0.66148148148148145</v>
      </c>
      <c r="N339" s="12">
        <v>43840</v>
      </c>
      <c r="O339" s="13">
        <v>0.68921296296296297</v>
      </c>
      <c r="P339" s="16">
        <v>43841.762037037035</v>
      </c>
      <c r="Q339" s="11" t="s">
        <v>37</v>
      </c>
      <c r="R339" s="17" t="s">
        <v>126</v>
      </c>
      <c r="S339" s="11" t="s">
        <v>39</v>
      </c>
      <c r="T339" s="17" t="s">
        <v>48</v>
      </c>
      <c r="U339" s="11" t="s">
        <v>37</v>
      </c>
      <c r="V339" s="17">
        <v>1.6435185170848854E-3</v>
      </c>
      <c r="W339" s="11" t="s">
        <v>37</v>
      </c>
      <c r="Y339" s="17" t="str">
        <f>TablaIncidentes[[#This Row],[Tiempo Total Gestión]]</f>
        <v>00:34</v>
      </c>
      <c r="Z339" s="11">
        <f t="shared" si="35"/>
        <v>0</v>
      </c>
      <c r="AA339" s="11">
        <f t="shared" si="36"/>
        <v>34</v>
      </c>
      <c r="AB339" s="11">
        <f>IF(TablaIncidentes[[#This Row],[Prioridad*]]="Baja",(Z339-24)*60+AA339,IF(TablaIncidentes[[#This Row],[Prioridad*]]="Media",(Z339-4)*60+AA339,IF(TablaIncidentes[[#This Row],[Prioridad*]]="Alta",(Z339-2)*60+AA339)))</f>
        <v>-86</v>
      </c>
      <c r="AD339" s="17" t="str">
        <f>TablaIncidentes[[#This Row],[Tiempo Creación (HH:mm)]]</f>
        <v>00:02</v>
      </c>
      <c r="AE339" s="11">
        <f t="shared" si="37"/>
        <v>0</v>
      </c>
      <c r="AF339" s="11">
        <f t="shared" si="38"/>
        <v>2</v>
      </c>
      <c r="AG339" s="11">
        <f>IF(TablaIncidentes[[#This Row],[Prioridad*]]="Baja",((AE339*60)+AF339)-30,IF(TablaIncidentes[[#This Row],[Prioridad*]]="Media",((AE339*60)+AF339)-15,IF(TablaIncidentes[[#This Row],[Prioridad*]]="Alta",((AE339*60)+AF339)-10)))</f>
        <v>-8</v>
      </c>
      <c r="AI339" s="17">
        <f>TablaIncidentes[[#This Row],[Tiempo Avance Incidente]]</f>
        <v>1.6435185170848854E-3</v>
      </c>
      <c r="AJ339" s="11">
        <f t="shared" si="39"/>
        <v>0</v>
      </c>
      <c r="AK339" s="11">
        <f t="shared" si="40"/>
        <v>2</v>
      </c>
      <c r="AL339">
        <f>IF(TablaIncidentes[[#This Row],[Prioridad*]]="Baja",((AJ339*60)+AK339)-720,IF(TablaIncidentes[[#This Row],[Prioridad*]]="Media",((AJ339*60)+AK339)-120,IF(TablaIncidentes[[#This Row],[Prioridad*]]="Alta",((AJ339*60)+AK339)-60)))</f>
        <v>-58</v>
      </c>
      <c r="AN339" t="str">
        <f t="shared" si="41"/>
        <v>viernes</v>
      </c>
    </row>
    <row r="340" spans="1:40" x14ac:dyDescent="0.25">
      <c r="A340" s="10" t="s">
        <v>775</v>
      </c>
      <c r="B340" t="s">
        <v>776</v>
      </c>
      <c r="C340" t="s">
        <v>32</v>
      </c>
      <c r="D340" s="11" t="s">
        <v>33</v>
      </c>
      <c r="E340" t="s">
        <v>34</v>
      </c>
      <c r="F340" t="s">
        <v>51</v>
      </c>
      <c r="G340" t="s">
        <v>361</v>
      </c>
      <c r="J340" s="12">
        <v>43840</v>
      </c>
      <c r="K340" s="13">
        <v>0.60052083333333328</v>
      </c>
      <c r="L340" s="14">
        <v>43840</v>
      </c>
      <c r="M340" s="15">
        <v>0.60228009259259263</v>
      </c>
      <c r="N340" s="12">
        <v>43843</v>
      </c>
      <c r="O340" s="13">
        <v>0.36186342592592591</v>
      </c>
      <c r="P340" s="16">
        <v>43844.437465277777</v>
      </c>
      <c r="Q340" s="11" t="s">
        <v>37</v>
      </c>
      <c r="R340" s="17" t="s">
        <v>48</v>
      </c>
      <c r="S340" s="11" t="s">
        <v>39</v>
      </c>
      <c r="T340" s="17" t="s">
        <v>48</v>
      </c>
      <c r="U340" s="11" t="s">
        <v>37</v>
      </c>
      <c r="V340" s="17">
        <v>2.7199074102099985E-3</v>
      </c>
      <c r="W340" s="11" t="s">
        <v>37</v>
      </c>
      <c r="Y340" s="17" t="str">
        <f>TablaIncidentes[[#This Row],[Tiempo Total Gestión]]</f>
        <v>00:02</v>
      </c>
      <c r="Z340" s="11">
        <f t="shared" si="35"/>
        <v>0</v>
      </c>
      <c r="AA340" s="11">
        <f t="shared" si="36"/>
        <v>2</v>
      </c>
      <c r="AB340" s="11">
        <f>IF(TablaIncidentes[[#This Row],[Prioridad*]]="Baja",(Z340-24)*60+AA340,IF(TablaIncidentes[[#This Row],[Prioridad*]]="Media",(Z340-4)*60+AA340,IF(TablaIncidentes[[#This Row],[Prioridad*]]="Alta",(Z340-2)*60+AA340)))</f>
        <v>-118</v>
      </c>
      <c r="AD340" s="17" t="str">
        <f>TablaIncidentes[[#This Row],[Tiempo Creación (HH:mm)]]</f>
        <v>00:02</v>
      </c>
      <c r="AE340" s="11">
        <f t="shared" si="37"/>
        <v>0</v>
      </c>
      <c r="AF340" s="11">
        <f t="shared" si="38"/>
        <v>2</v>
      </c>
      <c r="AG340" s="11">
        <f>IF(TablaIncidentes[[#This Row],[Prioridad*]]="Baja",((AE340*60)+AF340)-30,IF(TablaIncidentes[[#This Row],[Prioridad*]]="Media",((AE340*60)+AF340)-15,IF(TablaIncidentes[[#This Row],[Prioridad*]]="Alta",((AE340*60)+AF340)-10)))</f>
        <v>-8</v>
      </c>
      <c r="AI340" s="17">
        <f>TablaIncidentes[[#This Row],[Tiempo Avance Incidente]]</f>
        <v>2.7199074102099985E-3</v>
      </c>
      <c r="AJ340" s="11">
        <f t="shared" si="39"/>
        <v>0</v>
      </c>
      <c r="AK340" s="11">
        <f t="shared" si="40"/>
        <v>3</v>
      </c>
      <c r="AL340">
        <f>IF(TablaIncidentes[[#This Row],[Prioridad*]]="Baja",((AJ340*60)+AK340)-720,IF(TablaIncidentes[[#This Row],[Prioridad*]]="Media",((AJ340*60)+AK340)-120,IF(TablaIncidentes[[#This Row],[Prioridad*]]="Alta",((AJ340*60)+AK340)-60)))</f>
        <v>-57</v>
      </c>
      <c r="AN340" t="str">
        <f t="shared" si="41"/>
        <v>viernes</v>
      </c>
    </row>
    <row r="341" spans="1:40" x14ac:dyDescent="0.25">
      <c r="A341" s="10" t="s">
        <v>777</v>
      </c>
      <c r="B341" t="s">
        <v>778</v>
      </c>
      <c r="C341" t="s">
        <v>32</v>
      </c>
      <c r="D341" s="11" t="s">
        <v>33</v>
      </c>
      <c r="E341" t="s">
        <v>34</v>
      </c>
      <c r="F341" t="s">
        <v>51</v>
      </c>
      <c r="G341" t="s">
        <v>75</v>
      </c>
      <c r="J341" s="12">
        <v>43840</v>
      </c>
      <c r="K341" s="13">
        <v>0.66937500000000005</v>
      </c>
      <c r="L341" s="14">
        <v>43840</v>
      </c>
      <c r="M341" s="15">
        <v>0.67042824074074081</v>
      </c>
      <c r="N341" s="12">
        <v>43843</v>
      </c>
      <c r="O341" s="13">
        <v>0.35076388888888888</v>
      </c>
      <c r="P341" s="16">
        <v>43844.437465277777</v>
      </c>
      <c r="Q341" s="11" t="s">
        <v>37</v>
      </c>
      <c r="R341" s="17" t="s">
        <v>40</v>
      </c>
      <c r="S341" s="11" t="s">
        <v>39</v>
      </c>
      <c r="T341" s="17" t="s">
        <v>40</v>
      </c>
      <c r="U341" s="11" t="s">
        <v>37</v>
      </c>
      <c r="V341" s="17">
        <v>1.1689814855344594E-3</v>
      </c>
      <c r="W341" s="11" t="s">
        <v>37</v>
      </c>
      <c r="Y341" s="17" t="str">
        <f>TablaIncidentes[[#This Row],[Tiempo Total Gestión]]</f>
        <v>00:01</v>
      </c>
      <c r="Z341" s="11">
        <f t="shared" si="35"/>
        <v>0</v>
      </c>
      <c r="AA341" s="11">
        <f t="shared" si="36"/>
        <v>1</v>
      </c>
      <c r="AB341" s="11">
        <f>IF(TablaIncidentes[[#This Row],[Prioridad*]]="Baja",(Z341-24)*60+AA341,IF(TablaIncidentes[[#This Row],[Prioridad*]]="Media",(Z341-4)*60+AA341,IF(TablaIncidentes[[#This Row],[Prioridad*]]="Alta",(Z341-2)*60+AA341)))</f>
        <v>-119</v>
      </c>
      <c r="AD341" s="17" t="str">
        <f>TablaIncidentes[[#This Row],[Tiempo Creación (HH:mm)]]</f>
        <v>00:01</v>
      </c>
      <c r="AE341" s="11">
        <f t="shared" si="37"/>
        <v>0</v>
      </c>
      <c r="AF341" s="11">
        <f t="shared" si="38"/>
        <v>1</v>
      </c>
      <c r="AG341" s="11">
        <f>IF(TablaIncidentes[[#This Row],[Prioridad*]]="Baja",((AE341*60)+AF341)-30,IF(TablaIncidentes[[#This Row],[Prioridad*]]="Media",((AE341*60)+AF341)-15,IF(TablaIncidentes[[#This Row],[Prioridad*]]="Alta",((AE341*60)+AF341)-10)))</f>
        <v>-9</v>
      </c>
      <c r="AI341" s="17">
        <f>TablaIncidentes[[#This Row],[Tiempo Avance Incidente]]</f>
        <v>1.1689814855344594E-3</v>
      </c>
      <c r="AJ341" s="11">
        <f t="shared" si="39"/>
        <v>0</v>
      </c>
      <c r="AK341" s="11">
        <f t="shared" si="40"/>
        <v>1</v>
      </c>
      <c r="AL341">
        <f>IF(TablaIncidentes[[#This Row],[Prioridad*]]="Baja",((AJ341*60)+AK341)-720,IF(TablaIncidentes[[#This Row],[Prioridad*]]="Media",((AJ341*60)+AK341)-120,IF(TablaIncidentes[[#This Row],[Prioridad*]]="Alta",((AJ341*60)+AK341)-60)))</f>
        <v>-59</v>
      </c>
      <c r="AN341" t="str">
        <f t="shared" si="41"/>
        <v>viernes</v>
      </c>
    </row>
    <row r="342" spans="1:40" x14ac:dyDescent="0.25">
      <c r="A342" s="10" t="s">
        <v>779</v>
      </c>
      <c r="B342" t="s">
        <v>780</v>
      </c>
      <c r="C342" t="s">
        <v>32</v>
      </c>
      <c r="D342" s="11" t="s">
        <v>33</v>
      </c>
      <c r="E342" t="s">
        <v>34</v>
      </c>
      <c r="F342" t="s">
        <v>51</v>
      </c>
      <c r="G342" t="s">
        <v>75</v>
      </c>
      <c r="J342" s="12">
        <v>43840</v>
      </c>
      <c r="K342" s="13">
        <v>0.67211805555555548</v>
      </c>
      <c r="L342" s="14">
        <v>43840</v>
      </c>
      <c r="M342" s="15">
        <v>0.67307870370370371</v>
      </c>
      <c r="N342" s="12">
        <v>43840</v>
      </c>
      <c r="O342" s="13">
        <v>0.71575231481481483</v>
      </c>
      <c r="P342" s="16">
        <v>43841.762037037035</v>
      </c>
      <c r="Q342" s="11" t="s">
        <v>37</v>
      </c>
      <c r="R342" s="17" t="s">
        <v>40</v>
      </c>
      <c r="S342" s="11" t="s">
        <v>39</v>
      </c>
      <c r="T342" s="17" t="s">
        <v>40</v>
      </c>
      <c r="U342" s="11" t="s">
        <v>37</v>
      </c>
      <c r="V342" s="17">
        <v>8.101852290565148E-5</v>
      </c>
      <c r="W342" s="11" t="s">
        <v>37</v>
      </c>
      <c r="Y342" s="17" t="str">
        <f>TablaIncidentes[[#This Row],[Tiempo Total Gestión]]</f>
        <v>00:01</v>
      </c>
      <c r="Z342" s="11">
        <f t="shared" si="35"/>
        <v>0</v>
      </c>
      <c r="AA342" s="11">
        <f t="shared" si="36"/>
        <v>1</v>
      </c>
      <c r="AB342" s="11">
        <f>IF(TablaIncidentes[[#This Row],[Prioridad*]]="Baja",(Z342-24)*60+AA342,IF(TablaIncidentes[[#This Row],[Prioridad*]]="Media",(Z342-4)*60+AA342,IF(TablaIncidentes[[#This Row],[Prioridad*]]="Alta",(Z342-2)*60+AA342)))</f>
        <v>-119</v>
      </c>
      <c r="AD342" s="17" t="str">
        <f>TablaIncidentes[[#This Row],[Tiempo Creación (HH:mm)]]</f>
        <v>00:01</v>
      </c>
      <c r="AE342" s="11">
        <f t="shared" si="37"/>
        <v>0</v>
      </c>
      <c r="AF342" s="11">
        <f t="shared" si="38"/>
        <v>1</v>
      </c>
      <c r="AG342" s="11">
        <f>IF(TablaIncidentes[[#This Row],[Prioridad*]]="Baja",((AE342*60)+AF342)-30,IF(TablaIncidentes[[#This Row],[Prioridad*]]="Media",((AE342*60)+AF342)-15,IF(TablaIncidentes[[#This Row],[Prioridad*]]="Alta",((AE342*60)+AF342)-10)))</f>
        <v>-9</v>
      </c>
      <c r="AI342" s="17">
        <f>TablaIncidentes[[#This Row],[Tiempo Avance Incidente]]</f>
        <v>8.101852290565148E-5</v>
      </c>
      <c r="AJ342" s="11">
        <f t="shared" si="39"/>
        <v>0</v>
      </c>
      <c r="AK342" s="11">
        <f t="shared" si="40"/>
        <v>0</v>
      </c>
      <c r="AL342">
        <f>IF(TablaIncidentes[[#This Row],[Prioridad*]]="Baja",((AJ342*60)+AK342)-720,IF(TablaIncidentes[[#This Row],[Prioridad*]]="Media",((AJ342*60)+AK342)-120,IF(TablaIncidentes[[#This Row],[Prioridad*]]="Alta",((AJ342*60)+AK342)-60)))</f>
        <v>-60</v>
      </c>
      <c r="AN342" t="str">
        <f t="shared" si="41"/>
        <v>viernes</v>
      </c>
    </row>
    <row r="343" spans="1:40" x14ac:dyDescent="0.25">
      <c r="A343" s="10" t="s">
        <v>781</v>
      </c>
      <c r="B343" t="s">
        <v>782</v>
      </c>
      <c r="C343" t="s">
        <v>32</v>
      </c>
      <c r="D343" s="11" t="s">
        <v>33</v>
      </c>
      <c r="E343" t="s">
        <v>34</v>
      </c>
      <c r="F343" t="s">
        <v>51</v>
      </c>
      <c r="G343" t="s">
        <v>361</v>
      </c>
      <c r="J343" s="12">
        <v>43840</v>
      </c>
      <c r="K343" s="13">
        <v>0.67556712962962961</v>
      </c>
      <c r="L343" s="14">
        <v>43840</v>
      </c>
      <c r="M343" s="15">
        <v>0.67653935185185177</v>
      </c>
      <c r="N343" s="12">
        <v>43840</v>
      </c>
      <c r="O343" s="13">
        <v>0.70622685185185186</v>
      </c>
      <c r="P343" s="16">
        <v>43841.762037037035</v>
      </c>
      <c r="Q343" s="11" t="s">
        <v>37</v>
      </c>
      <c r="R343" s="17" t="s">
        <v>40</v>
      </c>
      <c r="S343" s="11" t="s">
        <v>39</v>
      </c>
      <c r="T343" s="17" t="s">
        <v>40</v>
      </c>
      <c r="U343" s="11" t="s">
        <v>37</v>
      </c>
      <c r="V343" s="17">
        <v>1.4120370396994986E-3</v>
      </c>
      <c r="W343" s="11" t="s">
        <v>37</v>
      </c>
      <c r="Y343" s="17" t="str">
        <f>TablaIncidentes[[#This Row],[Tiempo Total Gestión]]</f>
        <v>00:01</v>
      </c>
      <c r="Z343" s="11">
        <f t="shared" si="35"/>
        <v>0</v>
      </c>
      <c r="AA343" s="11">
        <f t="shared" si="36"/>
        <v>1</v>
      </c>
      <c r="AB343" s="11">
        <f>IF(TablaIncidentes[[#This Row],[Prioridad*]]="Baja",(Z343-24)*60+AA343,IF(TablaIncidentes[[#This Row],[Prioridad*]]="Media",(Z343-4)*60+AA343,IF(TablaIncidentes[[#This Row],[Prioridad*]]="Alta",(Z343-2)*60+AA343)))</f>
        <v>-119</v>
      </c>
      <c r="AD343" s="17" t="str">
        <f>TablaIncidentes[[#This Row],[Tiempo Creación (HH:mm)]]</f>
        <v>00:01</v>
      </c>
      <c r="AE343" s="11">
        <f t="shared" si="37"/>
        <v>0</v>
      </c>
      <c r="AF343" s="11">
        <f t="shared" si="38"/>
        <v>1</v>
      </c>
      <c r="AG343" s="11">
        <f>IF(TablaIncidentes[[#This Row],[Prioridad*]]="Baja",((AE343*60)+AF343)-30,IF(TablaIncidentes[[#This Row],[Prioridad*]]="Media",((AE343*60)+AF343)-15,IF(TablaIncidentes[[#This Row],[Prioridad*]]="Alta",((AE343*60)+AF343)-10)))</f>
        <v>-9</v>
      </c>
      <c r="AI343" s="17">
        <f>TablaIncidentes[[#This Row],[Tiempo Avance Incidente]]</f>
        <v>1.4120370396994986E-3</v>
      </c>
      <c r="AJ343" s="11">
        <f t="shared" si="39"/>
        <v>0</v>
      </c>
      <c r="AK343" s="11">
        <f t="shared" si="40"/>
        <v>2</v>
      </c>
      <c r="AL343">
        <f>IF(TablaIncidentes[[#This Row],[Prioridad*]]="Baja",((AJ343*60)+AK343)-720,IF(TablaIncidentes[[#This Row],[Prioridad*]]="Media",((AJ343*60)+AK343)-120,IF(TablaIncidentes[[#This Row],[Prioridad*]]="Alta",((AJ343*60)+AK343)-60)))</f>
        <v>-58</v>
      </c>
      <c r="AN343" t="str">
        <f t="shared" si="41"/>
        <v>viernes</v>
      </c>
    </row>
    <row r="344" spans="1:40" x14ac:dyDescent="0.25">
      <c r="A344" s="10" t="s">
        <v>783</v>
      </c>
      <c r="B344" t="s">
        <v>784</v>
      </c>
      <c r="C344" t="s">
        <v>32</v>
      </c>
      <c r="D344" s="11" t="s">
        <v>33</v>
      </c>
      <c r="E344" t="s">
        <v>34</v>
      </c>
      <c r="F344" t="s">
        <v>51</v>
      </c>
      <c r="G344" t="s">
        <v>75</v>
      </c>
      <c r="J344" s="12">
        <v>43840</v>
      </c>
      <c r="K344" s="13">
        <v>0.67975694444444434</v>
      </c>
      <c r="L344" s="14">
        <v>43840</v>
      </c>
      <c r="M344" s="15">
        <v>0.68084490740740744</v>
      </c>
      <c r="N344" s="12">
        <v>43843</v>
      </c>
      <c r="O344" s="13">
        <v>0.36026620370370371</v>
      </c>
      <c r="P344" s="16">
        <v>43844.437465277777</v>
      </c>
      <c r="Q344" s="11" t="s">
        <v>37</v>
      </c>
      <c r="R344" s="17" t="s">
        <v>40</v>
      </c>
      <c r="S344" s="11" t="s">
        <v>39</v>
      </c>
      <c r="T344" s="17" t="s">
        <v>40</v>
      </c>
      <c r="U344" s="11" t="s">
        <v>37</v>
      </c>
      <c r="V344" s="17">
        <v>1.273148154723458E-4</v>
      </c>
      <c r="W344" s="11" t="s">
        <v>37</v>
      </c>
      <c r="Y344" s="17" t="str">
        <f>TablaIncidentes[[#This Row],[Tiempo Total Gestión]]</f>
        <v>00:01</v>
      </c>
      <c r="Z344" s="11">
        <f t="shared" si="35"/>
        <v>0</v>
      </c>
      <c r="AA344" s="11">
        <f t="shared" si="36"/>
        <v>1</v>
      </c>
      <c r="AB344" s="11">
        <f>IF(TablaIncidentes[[#This Row],[Prioridad*]]="Baja",(Z344-24)*60+AA344,IF(TablaIncidentes[[#This Row],[Prioridad*]]="Media",(Z344-4)*60+AA344,IF(TablaIncidentes[[#This Row],[Prioridad*]]="Alta",(Z344-2)*60+AA344)))</f>
        <v>-119</v>
      </c>
      <c r="AD344" s="17" t="str">
        <f>TablaIncidentes[[#This Row],[Tiempo Creación (HH:mm)]]</f>
        <v>00:01</v>
      </c>
      <c r="AE344" s="11">
        <f t="shared" si="37"/>
        <v>0</v>
      </c>
      <c r="AF344" s="11">
        <f t="shared" si="38"/>
        <v>1</v>
      </c>
      <c r="AG344" s="11">
        <f>IF(TablaIncidentes[[#This Row],[Prioridad*]]="Baja",((AE344*60)+AF344)-30,IF(TablaIncidentes[[#This Row],[Prioridad*]]="Media",((AE344*60)+AF344)-15,IF(TablaIncidentes[[#This Row],[Prioridad*]]="Alta",((AE344*60)+AF344)-10)))</f>
        <v>-9</v>
      </c>
      <c r="AI344" s="17">
        <f>TablaIncidentes[[#This Row],[Tiempo Avance Incidente]]</f>
        <v>1.273148154723458E-4</v>
      </c>
      <c r="AJ344" s="11">
        <f t="shared" si="39"/>
        <v>0</v>
      </c>
      <c r="AK344" s="11">
        <f t="shared" si="40"/>
        <v>0</v>
      </c>
      <c r="AL344">
        <f>IF(TablaIncidentes[[#This Row],[Prioridad*]]="Baja",((AJ344*60)+AK344)-720,IF(TablaIncidentes[[#This Row],[Prioridad*]]="Media",((AJ344*60)+AK344)-120,IF(TablaIncidentes[[#This Row],[Prioridad*]]="Alta",((AJ344*60)+AK344)-60)))</f>
        <v>-60</v>
      </c>
      <c r="AN344" t="str">
        <f t="shared" si="41"/>
        <v>viernes</v>
      </c>
    </row>
    <row r="345" spans="1:40" x14ac:dyDescent="0.25">
      <c r="A345" s="10" t="s">
        <v>785</v>
      </c>
      <c r="B345" t="s">
        <v>786</v>
      </c>
      <c r="C345" t="s">
        <v>32</v>
      </c>
      <c r="D345" s="11" t="s">
        <v>33</v>
      </c>
      <c r="E345" t="s">
        <v>34</v>
      </c>
      <c r="F345" t="s">
        <v>51</v>
      </c>
      <c r="G345" t="s">
        <v>75</v>
      </c>
      <c r="J345" s="12">
        <v>43840</v>
      </c>
      <c r="K345" s="13">
        <v>0.69057870370370367</v>
      </c>
      <c r="L345" s="14">
        <v>43840</v>
      </c>
      <c r="M345" s="15">
        <v>0.69143518518518521</v>
      </c>
      <c r="N345" s="12">
        <v>43843</v>
      </c>
      <c r="O345" s="13">
        <v>0.35434027777777777</v>
      </c>
      <c r="P345" s="16">
        <v>43844.437465277777</v>
      </c>
      <c r="Q345" s="11" t="s">
        <v>37</v>
      </c>
      <c r="R345" s="17" t="s">
        <v>40</v>
      </c>
      <c r="S345" s="11" t="s">
        <v>39</v>
      </c>
      <c r="T345" s="17" t="s">
        <v>40</v>
      </c>
      <c r="U345" s="11" t="s">
        <v>37</v>
      </c>
      <c r="V345" s="17">
        <v>8.1018515629693866E-5</v>
      </c>
      <c r="W345" s="11" t="s">
        <v>37</v>
      </c>
      <c r="Y345" s="17" t="str">
        <f>TablaIncidentes[[#This Row],[Tiempo Total Gestión]]</f>
        <v>00:01</v>
      </c>
      <c r="Z345" s="11">
        <f t="shared" si="35"/>
        <v>0</v>
      </c>
      <c r="AA345" s="11">
        <f t="shared" si="36"/>
        <v>1</v>
      </c>
      <c r="AB345" s="11">
        <f>IF(TablaIncidentes[[#This Row],[Prioridad*]]="Baja",(Z345-24)*60+AA345,IF(TablaIncidentes[[#This Row],[Prioridad*]]="Media",(Z345-4)*60+AA345,IF(TablaIncidentes[[#This Row],[Prioridad*]]="Alta",(Z345-2)*60+AA345)))</f>
        <v>-119</v>
      </c>
      <c r="AD345" s="17" t="str">
        <f>TablaIncidentes[[#This Row],[Tiempo Creación (HH:mm)]]</f>
        <v>00:01</v>
      </c>
      <c r="AE345" s="11">
        <f t="shared" si="37"/>
        <v>0</v>
      </c>
      <c r="AF345" s="11">
        <f t="shared" si="38"/>
        <v>1</v>
      </c>
      <c r="AG345" s="11">
        <f>IF(TablaIncidentes[[#This Row],[Prioridad*]]="Baja",((AE345*60)+AF345)-30,IF(TablaIncidentes[[#This Row],[Prioridad*]]="Media",((AE345*60)+AF345)-15,IF(TablaIncidentes[[#This Row],[Prioridad*]]="Alta",((AE345*60)+AF345)-10)))</f>
        <v>-9</v>
      </c>
      <c r="AI345" s="17">
        <f>TablaIncidentes[[#This Row],[Tiempo Avance Incidente]]</f>
        <v>8.1018515629693866E-5</v>
      </c>
      <c r="AJ345" s="11">
        <f t="shared" si="39"/>
        <v>0</v>
      </c>
      <c r="AK345" s="11">
        <f t="shared" si="40"/>
        <v>0</v>
      </c>
      <c r="AL345">
        <f>IF(TablaIncidentes[[#This Row],[Prioridad*]]="Baja",((AJ345*60)+AK345)-720,IF(TablaIncidentes[[#This Row],[Prioridad*]]="Media",((AJ345*60)+AK345)-120,IF(TablaIncidentes[[#This Row],[Prioridad*]]="Alta",((AJ345*60)+AK345)-60)))</f>
        <v>-60</v>
      </c>
      <c r="AN345" t="str">
        <f t="shared" si="41"/>
        <v>viernes</v>
      </c>
    </row>
    <row r="346" spans="1:40" x14ac:dyDescent="0.25">
      <c r="A346" s="10" t="s">
        <v>787</v>
      </c>
      <c r="B346" t="s">
        <v>788</v>
      </c>
      <c r="C346" t="s">
        <v>32</v>
      </c>
      <c r="D346" s="11" t="s">
        <v>33</v>
      </c>
      <c r="E346" t="s">
        <v>34</v>
      </c>
      <c r="F346" t="s">
        <v>51</v>
      </c>
      <c r="G346" t="s">
        <v>62</v>
      </c>
      <c r="J346" s="12">
        <v>43840</v>
      </c>
      <c r="K346" s="13">
        <v>0.6988078703703704</v>
      </c>
      <c r="L346" s="14">
        <v>43840</v>
      </c>
      <c r="M346" s="15">
        <v>0.69969907407407417</v>
      </c>
      <c r="N346" s="12">
        <v>43840</v>
      </c>
      <c r="O346" s="13">
        <v>0.71581018518518524</v>
      </c>
      <c r="P346" s="16">
        <v>43841.762037037035</v>
      </c>
      <c r="Q346" s="11" t="s">
        <v>37</v>
      </c>
      <c r="R346" s="17" t="s">
        <v>40</v>
      </c>
      <c r="S346" s="11" t="s">
        <v>39</v>
      </c>
      <c r="T346" s="17" t="s">
        <v>40</v>
      </c>
      <c r="U346" s="11" t="s">
        <v>37</v>
      </c>
      <c r="V346" s="17">
        <v>6.9444438850041479E-5</v>
      </c>
      <c r="W346" s="11" t="s">
        <v>37</v>
      </c>
      <c r="Y346" s="17" t="str">
        <f>TablaIncidentes[[#This Row],[Tiempo Total Gestión]]</f>
        <v>00:01</v>
      </c>
      <c r="Z346" s="11">
        <f t="shared" si="35"/>
        <v>0</v>
      </c>
      <c r="AA346" s="11">
        <f t="shared" si="36"/>
        <v>1</v>
      </c>
      <c r="AB346" s="11">
        <f>IF(TablaIncidentes[[#This Row],[Prioridad*]]="Baja",(Z346-24)*60+AA346,IF(TablaIncidentes[[#This Row],[Prioridad*]]="Media",(Z346-4)*60+AA346,IF(TablaIncidentes[[#This Row],[Prioridad*]]="Alta",(Z346-2)*60+AA346)))</f>
        <v>-119</v>
      </c>
      <c r="AD346" s="17" t="str">
        <f>TablaIncidentes[[#This Row],[Tiempo Creación (HH:mm)]]</f>
        <v>00:01</v>
      </c>
      <c r="AE346" s="11">
        <f t="shared" si="37"/>
        <v>0</v>
      </c>
      <c r="AF346" s="11">
        <f t="shared" si="38"/>
        <v>1</v>
      </c>
      <c r="AG346" s="11">
        <f>IF(TablaIncidentes[[#This Row],[Prioridad*]]="Baja",((AE346*60)+AF346)-30,IF(TablaIncidentes[[#This Row],[Prioridad*]]="Media",((AE346*60)+AF346)-15,IF(TablaIncidentes[[#This Row],[Prioridad*]]="Alta",((AE346*60)+AF346)-10)))</f>
        <v>-9</v>
      </c>
      <c r="AI346" s="17">
        <f>TablaIncidentes[[#This Row],[Tiempo Avance Incidente]]</f>
        <v>6.9444438850041479E-5</v>
      </c>
      <c r="AJ346" s="11">
        <f t="shared" si="39"/>
        <v>0</v>
      </c>
      <c r="AK346" s="11">
        <f t="shared" si="40"/>
        <v>0</v>
      </c>
      <c r="AL346">
        <f>IF(TablaIncidentes[[#This Row],[Prioridad*]]="Baja",((AJ346*60)+AK346)-720,IF(TablaIncidentes[[#This Row],[Prioridad*]]="Media",((AJ346*60)+AK346)-120,IF(TablaIncidentes[[#This Row],[Prioridad*]]="Alta",((AJ346*60)+AK346)-60)))</f>
        <v>-60</v>
      </c>
      <c r="AN346" t="str">
        <f t="shared" si="41"/>
        <v>viernes</v>
      </c>
    </row>
    <row r="347" spans="1:40" x14ac:dyDescent="0.25">
      <c r="A347" s="10" t="s">
        <v>789</v>
      </c>
      <c r="B347" t="s">
        <v>790</v>
      </c>
      <c r="C347" t="s">
        <v>123</v>
      </c>
      <c r="D347" s="11" t="s">
        <v>150</v>
      </c>
      <c r="E347" t="s">
        <v>34</v>
      </c>
      <c r="F347" t="s">
        <v>124</v>
      </c>
      <c r="G347" t="s">
        <v>104</v>
      </c>
      <c r="J347" s="12">
        <v>43840</v>
      </c>
      <c r="K347" s="13">
        <v>0.62026620370370367</v>
      </c>
      <c r="L347" s="14">
        <v>43840</v>
      </c>
      <c r="M347" s="15">
        <v>0.62290509259259264</v>
      </c>
      <c r="N347" s="12">
        <v>43840</v>
      </c>
      <c r="O347" s="13">
        <v>0.66664351851851855</v>
      </c>
      <c r="P347" s="16">
        <v>43841.667222222219</v>
      </c>
      <c r="Q347" s="11" t="s">
        <v>37</v>
      </c>
      <c r="R347" s="17" t="s">
        <v>791</v>
      </c>
      <c r="S347" s="11" t="s">
        <v>59</v>
      </c>
      <c r="T347" s="17" t="s">
        <v>116</v>
      </c>
      <c r="U347" s="11" t="s">
        <v>37</v>
      </c>
      <c r="V347" s="17">
        <v>2.5694444484543055E-3</v>
      </c>
      <c r="W347" s="11" t="s">
        <v>37</v>
      </c>
      <c r="Y347" s="17" t="str">
        <f>TablaIncidentes[[#This Row],[Tiempo Total Gestión]]</f>
        <v>01:06</v>
      </c>
      <c r="Z347" s="11">
        <f t="shared" si="35"/>
        <v>1</v>
      </c>
      <c r="AA347" s="11">
        <f t="shared" si="36"/>
        <v>6</v>
      </c>
      <c r="AB347" s="11">
        <f>IF(TablaIncidentes[[#This Row],[Prioridad*]]="Baja",(Z347-24)*60+AA347,IF(TablaIncidentes[[#This Row],[Prioridad*]]="Media",(Z347-4)*60+AA347,IF(TablaIncidentes[[#This Row],[Prioridad*]]="Alta",(Z347-2)*60+AA347)))</f>
        <v>-1374</v>
      </c>
      <c r="AD347" s="17" t="str">
        <f>TablaIncidentes[[#This Row],[Tiempo Creación (HH:mm)]]</f>
        <v>00:03</v>
      </c>
      <c r="AE347" s="11">
        <f t="shared" si="37"/>
        <v>0</v>
      </c>
      <c r="AF347" s="11">
        <f t="shared" si="38"/>
        <v>3</v>
      </c>
      <c r="AG347" s="11">
        <f>IF(TablaIncidentes[[#This Row],[Prioridad*]]="Baja",((AE347*60)+AF347)-30,IF(TablaIncidentes[[#This Row],[Prioridad*]]="Media",((AE347*60)+AF347)-15,IF(TablaIncidentes[[#This Row],[Prioridad*]]="Alta",((AE347*60)+AF347)-10)))</f>
        <v>-27</v>
      </c>
      <c r="AI347" s="17">
        <f>TablaIncidentes[[#This Row],[Tiempo Avance Incidente]]</f>
        <v>2.5694444484543055E-3</v>
      </c>
      <c r="AJ347" s="11">
        <f t="shared" si="39"/>
        <v>0</v>
      </c>
      <c r="AK347" s="11">
        <f t="shared" si="40"/>
        <v>3</v>
      </c>
      <c r="AL347">
        <f>IF(TablaIncidentes[[#This Row],[Prioridad*]]="Baja",((AJ347*60)+AK347)-720,IF(TablaIncidentes[[#This Row],[Prioridad*]]="Media",((AJ347*60)+AK347)-120,IF(TablaIncidentes[[#This Row],[Prioridad*]]="Alta",((AJ347*60)+AK347)-60)))</f>
        <v>-717</v>
      </c>
      <c r="AN347" t="str">
        <f t="shared" si="41"/>
        <v>viernes</v>
      </c>
    </row>
    <row r="348" spans="1:40" x14ac:dyDescent="0.25">
      <c r="A348" s="10" t="s">
        <v>792</v>
      </c>
      <c r="B348" t="s">
        <v>793</v>
      </c>
      <c r="C348" t="s">
        <v>32</v>
      </c>
      <c r="D348" s="11" t="s">
        <v>33</v>
      </c>
      <c r="E348" t="s">
        <v>34</v>
      </c>
      <c r="F348" t="s">
        <v>51</v>
      </c>
      <c r="G348" t="s">
        <v>75</v>
      </c>
      <c r="J348" s="12">
        <v>43840</v>
      </c>
      <c r="K348" s="13">
        <v>0.6289583333333334</v>
      </c>
      <c r="L348" s="14">
        <v>43840</v>
      </c>
      <c r="M348" s="15">
        <v>0.63003472222222223</v>
      </c>
      <c r="N348" s="12">
        <v>43843</v>
      </c>
      <c r="O348" s="13">
        <v>0.35876157407407411</v>
      </c>
      <c r="P348" s="16">
        <v>43844.437465277777</v>
      </c>
      <c r="Q348" s="11" t="s">
        <v>37</v>
      </c>
      <c r="R348" s="17" t="s">
        <v>40</v>
      </c>
      <c r="S348" s="11" t="s">
        <v>39</v>
      </c>
      <c r="T348" s="17" t="s">
        <v>40</v>
      </c>
      <c r="U348" s="11" t="s">
        <v>37</v>
      </c>
      <c r="V348" s="17">
        <v>1.2152777781011537E-3</v>
      </c>
      <c r="W348" s="11" t="s">
        <v>37</v>
      </c>
      <c r="Y348" s="17" t="str">
        <f>TablaIncidentes[[#This Row],[Tiempo Total Gestión]]</f>
        <v>00:01</v>
      </c>
      <c r="Z348" s="11">
        <f t="shared" si="35"/>
        <v>0</v>
      </c>
      <c r="AA348" s="11">
        <f t="shared" si="36"/>
        <v>1</v>
      </c>
      <c r="AB348" s="11">
        <f>IF(TablaIncidentes[[#This Row],[Prioridad*]]="Baja",(Z348-24)*60+AA348,IF(TablaIncidentes[[#This Row],[Prioridad*]]="Media",(Z348-4)*60+AA348,IF(TablaIncidentes[[#This Row],[Prioridad*]]="Alta",(Z348-2)*60+AA348)))</f>
        <v>-119</v>
      </c>
      <c r="AD348" s="17" t="str">
        <f>TablaIncidentes[[#This Row],[Tiempo Creación (HH:mm)]]</f>
        <v>00:01</v>
      </c>
      <c r="AE348" s="11">
        <f t="shared" si="37"/>
        <v>0</v>
      </c>
      <c r="AF348" s="11">
        <f t="shared" si="38"/>
        <v>1</v>
      </c>
      <c r="AG348" s="11">
        <f>IF(TablaIncidentes[[#This Row],[Prioridad*]]="Baja",((AE348*60)+AF348)-30,IF(TablaIncidentes[[#This Row],[Prioridad*]]="Media",((AE348*60)+AF348)-15,IF(TablaIncidentes[[#This Row],[Prioridad*]]="Alta",((AE348*60)+AF348)-10)))</f>
        <v>-9</v>
      </c>
      <c r="AI348" s="17">
        <f>TablaIncidentes[[#This Row],[Tiempo Avance Incidente]]</f>
        <v>1.2152777781011537E-3</v>
      </c>
      <c r="AJ348" s="11">
        <f t="shared" si="39"/>
        <v>0</v>
      </c>
      <c r="AK348" s="11">
        <f t="shared" si="40"/>
        <v>1</v>
      </c>
      <c r="AL348">
        <f>IF(TablaIncidentes[[#This Row],[Prioridad*]]="Baja",((AJ348*60)+AK348)-720,IF(TablaIncidentes[[#This Row],[Prioridad*]]="Media",((AJ348*60)+AK348)-120,IF(TablaIncidentes[[#This Row],[Prioridad*]]="Alta",((AJ348*60)+AK348)-60)))</f>
        <v>-59</v>
      </c>
      <c r="AN348" t="str">
        <f t="shared" si="41"/>
        <v>viernes</v>
      </c>
    </row>
    <row r="349" spans="1:40" x14ac:dyDescent="0.25">
      <c r="A349" s="10" t="s">
        <v>794</v>
      </c>
      <c r="B349" t="s">
        <v>795</v>
      </c>
      <c r="C349" t="s">
        <v>32</v>
      </c>
      <c r="D349" s="11" t="s">
        <v>33</v>
      </c>
      <c r="E349" t="s">
        <v>34</v>
      </c>
      <c r="F349" t="s">
        <v>51</v>
      </c>
      <c r="G349" t="s">
        <v>361</v>
      </c>
      <c r="J349" s="12">
        <v>43840</v>
      </c>
      <c r="K349" s="13">
        <v>0.65371527777777783</v>
      </c>
      <c r="L349" s="14">
        <v>43840</v>
      </c>
      <c r="M349" s="15">
        <v>0.65513888888888883</v>
      </c>
      <c r="N349" s="12">
        <v>43843</v>
      </c>
      <c r="O349" s="13">
        <v>0.35002314814814817</v>
      </c>
      <c r="P349" s="16">
        <v>43844.437465277777</v>
      </c>
      <c r="Q349" s="11" t="s">
        <v>37</v>
      </c>
      <c r="R349" s="17" t="s">
        <v>48</v>
      </c>
      <c r="S349" s="11" t="s">
        <v>39</v>
      </c>
      <c r="T349" s="17" t="s">
        <v>48</v>
      </c>
      <c r="U349" s="11" t="s">
        <v>37</v>
      </c>
      <c r="V349" s="17">
        <v>1.0416666918899864E-4</v>
      </c>
      <c r="W349" s="11" t="s">
        <v>37</v>
      </c>
      <c r="Y349" s="17" t="str">
        <f>TablaIncidentes[[#This Row],[Tiempo Total Gestión]]</f>
        <v>00:02</v>
      </c>
      <c r="Z349" s="11">
        <f t="shared" si="35"/>
        <v>0</v>
      </c>
      <c r="AA349" s="11">
        <f t="shared" si="36"/>
        <v>2</v>
      </c>
      <c r="AB349" s="11">
        <f>IF(TablaIncidentes[[#This Row],[Prioridad*]]="Baja",(Z349-24)*60+AA349,IF(TablaIncidentes[[#This Row],[Prioridad*]]="Media",(Z349-4)*60+AA349,IF(TablaIncidentes[[#This Row],[Prioridad*]]="Alta",(Z349-2)*60+AA349)))</f>
        <v>-118</v>
      </c>
      <c r="AD349" s="17" t="str">
        <f>TablaIncidentes[[#This Row],[Tiempo Creación (HH:mm)]]</f>
        <v>00:02</v>
      </c>
      <c r="AE349" s="11">
        <f t="shared" si="37"/>
        <v>0</v>
      </c>
      <c r="AF349" s="11">
        <f t="shared" si="38"/>
        <v>2</v>
      </c>
      <c r="AG349" s="11">
        <f>IF(TablaIncidentes[[#This Row],[Prioridad*]]="Baja",((AE349*60)+AF349)-30,IF(TablaIncidentes[[#This Row],[Prioridad*]]="Media",((AE349*60)+AF349)-15,IF(TablaIncidentes[[#This Row],[Prioridad*]]="Alta",((AE349*60)+AF349)-10)))</f>
        <v>-8</v>
      </c>
      <c r="AI349" s="17">
        <f>TablaIncidentes[[#This Row],[Tiempo Avance Incidente]]</f>
        <v>1.0416666918899864E-4</v>
      </c>
      <c r="AJ349" s="11">
        <f t="shared" si="39"/>
        <v>0</v>
      </c>
      <c r="AK349" s="11">
        <f t="shared" si="40"/>
        <v>0</v>
      </c>
      <c r="AL349">
        <f>IF(TablaIncidentes[[#This Row],[Prioridad*]]="Baja",((AJ349*60)+AK349)-720,IF(TablaIncidentes[[#This Row],[Prioridad*]]="Media",((AJ349*60)+AK349)-120,IF(TablaIncidentes[[#This Row],[Prioridad*]]="Alta",((AJ349*60)+AK349)-60)))</f>
        <v>-60</v>
      </c>
      <c r="AN349" t="str">
        <f t="shared" si="41"/>
        <v>viernes</v>
      </c>
    </row>
    <row r="350" spans="1:40" x14ac:dyDescent="0.25">
      <c r="A350" s="10" t="s">
        <v>796</v>
      </c>
      <c r="B350" t="s">
        <v>797</v>
      </c>
      <c r="C350" t="s">
        <v>32</v>
      </c>
      <c r="D350" s="11" t="s">
        <v>33</v>
      </c>
      <c r="E350" t="s">
        <v>34</v>
      </c>
      <c r="F350" t="s">
        <v>51</v>
      </c>
      <c r="G350" t="s">
        <v>75</v>
      </c>
      <c r="J350" s="12">
        <v>43840</v>
      </c>
      <c r="K350" s="13">
        <v>0.68298611111111107</v>
      </c>
      <c r="L350" s="14">
        <v>43840</v>
      </c>
      <c r="M350" s="15">
        <v>0.6839467592592593</v>
      </c>
      <c r="N350" s="12">
        <v>43843</v>
      </c>
      <c r="O350" s="13">
        <v>0.35703703703703704</v>
      </c>
      <c r="P350" s="16">
        <v>43844.437465277777</v>
      </c>
      <c r="Q350" s="11" t="s">
        <v>37</v>
      </c>
      <c r="R350" s="17" t="s">
        <v>40</v>
      </c>
      <c r="S350" s="11" t="s">
        <v>39</v>
      </c>
      <c r="T350" s="17" t="s">
        <v>40</v>
      </c>
      <c r="U350" s="11" t="s">
        <v>37</v>
      </c>
      <c r="V350" s="17">
        <v>1.0763888858491555E-3</v>
      </c>
      <c r="W350" s="11" t="s">
        <v>37</v>
      </c>
      <c r="Y350" s="17" t="str">
        <f>TablaIncidentes[[#This Row],[Tiempo Total Gestión]]</f>
        <v>00:01</v>
      </c>
      <c r="Z350" s="11">
        <f t="shared" si="35"/>
        <v>0</v>
      </c>
      <c r="AA350" s="11">
        <f t="shared" si="36"/>
        <v>1</v>
      </c>
      <c r="AB350" s="11">
        <f>IF(TablaIncidentes[[#This Row],[Prioridad*]]="Baja",(Z350-24)*60+AA350,IF(TablaIncidentes[[#This Row],[Prioridad*]]="Media",(Z350-4)*60+AA350,IF(TablaIncidentes[[#This Row],[Prioridad*]]="Alta",(Z350-2)*60+AA350)))</f>
        <v>-119</v>
      </c>
      <c r="AD350" s="17" t="str">
        <f>TablaIncidentes[[#This Row],[Tiempo Creación (HH:mm)]]</f>
        <v>00:01</v>
      </c>
      <c r="AE350" s="11">
        <f t="shared" si="37"/>
        <v>0</v>
      </c>
      <c r="AF350" s="11">
        <f t="shared" si="38"/>
        <v>1</v>
      </c>
      <c r="AG350" s="11">
        <f>IF(TablaIncidentes[[#This Row],[Prioridad*]]="Baja",((AE350*60)+AF350)-30,IF(TablaIncidentes[[#This Row],[Prioridad*]]="Media",((AE350*60)+AF350)-15,IF(TablaIncidentes[[#This Row],[Prioridad*]]="Alta",((AE350*60)+AF350)-10)))</f>
        <v>-9</v>
      </c>
      <c r="AI350" s="17">
        <f>TablaIncidentes[[#This Row],[Tiempo Avance Incidente]]</f>
        <v>1.0763888858491555E-3</v>
      </c>
      <c r="AJ350" s="11">
        <f t="shared" si="39"/>
        <v>0</v>
      </c>
      <c r="AK350" s="11">
        <f t="shared" si="40"/>
        <v>1</v>
      </c>
      <c r="AL350">
        <f>IF(TablaIncidentes[[#This Row],[Prioridad*]]="Baja",((AJ350*60)+AK350)-720,IF(TablaIncidentes[[#This Row],[Prioridad*]]="Media",((AJ350*60)+AK350)-120,IF(TablaIncidentes[[#This Row],[Prioridad*]]="Alta",((AJ350*60)+AK350)-60)))</f>
        <v>-59</v>
      </c>
      <c r="AN350" t="str">
        <f t="shared" si="41"/>
        <v>viernes</v>
      </c>
    </row>
    <row r="351" spans="1:40" x14ac:dyDescent="0.25">
      <c r="A351" s="10" t="s">
        <v>798</v>
      </c>
      <c r="B351" t="s">
        <v>799</v>
      </c>
      <c r="C351" t="s">
        <v>161</v>
      </c>
      <c r="D351" s="11" t="s">
        <v>150</v>
      </c>
      <c r="E351" t="s">
        <v>34</v>
      </c>
      <c r="F351" t="s">
        <v>124</v>
      </c>
      <c r="G351" t="s">
        <v>104</v>
      </c>
      <c r="J351" s="12">
        <v>43840</v>
      </c>
      <c r="K351" s="13">
        <v>0.69317129629629637</v>
      </c>
      <c r="L351" s="14">
        <v>43840</v>
      </c>
      <c r="M351" s="15">
        <v>0.69915509259259256</v>
      </c>
      <c r="N351" s="12">
        <v>43843</v>
      </c>
      <c r="O351" s="13">
        <v>0.38725694444444447</v>
      </c>
      <c r="P351" s="16">
        <v>43844.437465277777</v>
      </c>
      <c r="Q351" s="11" t="s">
        <v>37</v>
      </c>
      <c r="R351" s="19" t="s">
        <v>617</v>
      </c>
      <c r="S351" s="11" t="s">
        <v>91</v>
      </c>
      <c r="T351" s="17" t="s">
        <v>44</v>
      </c>
      <c r="U351" s="11" t="s">
        <v>37</v>
      </c>
      <c r="V351" s="17">
        <v>1.1921296245418489E-3</v>
      </c>
      <c r="W351" s="11" t="s">
        <v>37</v>
      </c>
      <c r="Y351" s="17" t="str">
        <f>TablaIncidentes[[#This Row],[Tiempo Total Gestión]]</f>
        <v>00:31</v>
      </c>
      <c r="Z351" s="11">
        <f t="shared" si="35"/>
        <v>0</v>
      </c>
      <c r="AA351" s="11">
        <f t="shared" si="36"/>
        <v>31</v>
      </c>
      <c r="AB351" s="11">
        <f>IF(TablaIncidentes[[#This Row],[Prioridad*]]="Baja",(Z351-24)*60+AA351,IF(TablaIncidentes[[#This Row],[Prioridad*]]="Media",(Z351-4)*60+AA351,IF(TablaIncidentes[[#This Row],[Prioridad*]]="Alta",(Z351-2)*60+AA351)))</f>
        <v>-1409</v>
      </c>
      <c r="AD351" s="17" t="str">
        <f>TablaIncidentes[[#This Row],[Tiempo Creación (HH:mm)]]</f>
        <v>00:08</v>
      </c>
      <c r="AE351" s="11">
        <f t="shared" si="37"/>
        <v>0</v>
      </c>
      <c r="AF351" s="11">
        <f t="shared" si="38"/>
        <v>8</v>
      </c>
      <c r="AG351" s="11">
        <f>IF(TablaIncidentes[[#This Row],[Prioridad*]]="Baja",((AE351*60)+AF351)-30,IF(TablaIncidentes[[#This Row],[Prioridad*]]="Media",((AE351*60)+AF351)-15,IF(TablaIncidentes[[#This Row],[Prioridad*]]="Alta",((AE351*60)+AF351)-10)))</f>
        <v>-22</v>
      </c>
      <c r="AI351" s="17">
        <f>TablaIncidentes[[#This Row],[Tiempo Avance Incidente]]</f>
        <v>1.1921296245418489E-3</v>
      </c>
      <c r="AJ351" s="11">
        <f t="shared" si="39"/>
        <v>0</v>
      </c>
      <c r="AK351" s="11">
        <f t="shared" si="40"/>
        <v>1</v>
      </c>
      <c r="AL351">
        <f>IF(TablaIncidentes[[#This Row],[Prioridad*]]="Baja",((AJ351*60)+AK351)-720,IF(TablaIncidentes[[#This Row],[Prioridad*]]="Media",((AJ351*60)+AK351)-120,IF(TablaIncidentes[[#This Row],[Prioridad*]]="Alta",((AJ351*60)+AK351)-60)))</f>
        <v>-719</v>
      </c>
      <c r="AN351" t="str">
        <f t="shared" si="41"/>
        <v>viernes</v>
      </c>
    </row>
    <row r="352" spans="1:40" x14ac:dyDescent="0.25">
      <c r="A352" s="10" t="s">
        <v>800</v>
      </c>
      <c r="B352" t="s">
        <v>763</v>
      </c>
      <c r="C352" t="s">
        <v>32</v>
      </c>
      <c r="D352" s="11" t="s">
        <v>33</v>
      </c>
      <c r="E352" t="s">
        <v>34</v>
      </c>
      <c r="F352" t="s">
        <v>51</v>
      </c>
      <c r="G352" t="s">
        <v>361</v>
      </c>
      <c r="J352" s="12">
        <v>43840</v>
      </c>
      <c r="K352" s="13">
        <v>0.69521990740740736</v>
      </c>
      <c r="L352" s="14">
        <v>43840</v>
      </c>
      <c r="M352" s="15">
        <v>0.69620370370370377</v>
      </c>
      <c r="N352" s="12">
        <v>43843</v>
      </c>
      <c r="O352" s="13">
        <v>0.34726851851851853</v>
      </c>
      <c r="P352" s="16">
        <v>43844.437465277777</v>
      </c>
      <c r="Q352" s="11" t="s">
        <v>37</v>
      </c>
      <c r="R352" s="17" t="s">
        <v>40</v>
      </c>
      <c r="S352" s="11" t="s">
        <v>39</v>
      </c>
      <c r="T352" s="17" t="s">
        <v>40</v>
      </c>
      <c r="U352" s="11" t="s">
        <v>37</v>
      </c>
      <c r="V352" s="17">
        <v>1.1458333319751546E-3</v>
      </c>
      <c r="W352" s="11" t="s">
        <v>37</v>
      </c>
      <c r="Y352" s="17" t="str">
        <f>TablaIncidentes[[#This Row],[Tiempo Total Gestión]]</f>
        <v>00:01</v>
      </c>
      <c r="Z352" s="11">
        <f t="shared" si="35"/>
        <v>0</v>
      </c>
      <c r="AA352" s="11">
        <f t="shared" si="36"/>
        <v>1</v>
      </c>
      <c r="AB352" s="11">
        <f>IF(TablaIncidentes[[#This Row],[Prioridad*]]="Baja",(Z352-24)*60+AA352,IF(TablaIncidentes[[#This Row],[Prioridad*]]="Media",(Z352-4)*60+AA352,IF(TablaIncidentes[[#This Row],[Prioridad*]]="Alta",(Z352-2)*60+AA352)))</f>
        <v>-119</v>
      </c>
      <c r="AD352" s="17" t="str">
        <f>TablaIncidentes[[#This Row],[Tiempo Creación (HH:mm)]]</f>
        <v>00:01</v>
      </c>
      <c r="AE352" s="11">
        <f t="shared" si="37"/>
        <v>0</v>
      </c>
      <c r="AF352" s="11">
        <f t="shared" si="38"/>
        <v>1</v>
      </c>
      <c r="AG352" s="11">
        <f>IF(TablaIncidentes[[#This Row],[Prioridad*]]="Baja",((AE352*60)+AF352)-30,IF(TablaIncidentes[[#This Row],[Prioridad*]]="Media",((AE352*60)+AF352)-15,IF(TablaIncidentes[[#This Row],[Prioridad*]]="Alta",((AE352*60)+AF352)-10)))</f>
        <v>-9</v>
      </c>
      <c r="AI352" s="17">
        <f>TablaIncidentes[[#This Row],[Tiempo Avance Incidente]]</f>
        <v>1.1458333319751546E-3</v>
      </c>
      <c r="AJ352" s="11">
        <f t="shared" si="39"/>
        <v>0</v>
      </c>
      <c r="AK352" s="11">
        <f t="shared" si="40"/>
        <v>1</v>
      </c>
      <c r="AL352">
        <f>IF(TablaIncidentes[[#This Row],[Prioridad*]]="Baja",((AJ352*60)+AK352)-720,IF(TablaIncidentes[[#This Row],[Prioridad*]]="Media",((AJ352*60)+AK352)-120,IF(TablaIncidentes[[#This Row],[Prioridad*]]="Alta",((AJ352*60)+AK352)-60)))</f>
        <v>-59</v>
      </c>
      <c r="AN352" t="str">
        <f t="shared" si="41"/>
        <v>viernes</v>
      </c>
    </row>
    <row r="353" spans="1:40" x14ac:dyDescent="0.25">
      <c r="A353" s="10" t="s">
        <v>801</v>
      </c>
      <c r="B353" t="s">
        <v>802</v>
      </c>
      <c r="C353" t="s">
        <v>32</v>
      </c>
      <c r="D353" s="11" t="s">
        <v>33</v>
      </c>
      <c r="E353" t="s">
        <v>34</v>
      </c>
      <c r="F353" t="s">
        <v>51</v>
      </c>
      <c r="G353" t="s">
        <v>62</v>
      </c>
      <c r="J353" s="12">
        <v>43840</v>
      </c>
      <c r="K353" s="13">
        <v>0.73922453703703705</v>
      </c>
      <c r="L353" s="14">
        <v>43840</v>
      </c>
      <c r="M353" s="15">
        <v>0.74033564814814812</v>
      </c>
      <c r="N353" s="12">
        <v>43843</v>
      </c>
      <c r="O353" s="13">
        <v>0.34333333333333332</v>
      </c>
      <c r="P353" s="16">
        <v>43844.344942129632</v>
      </c>
      <c r="Q353" s="11" t="s">
        <v>37</v>
      </c>
      <c r="R353" s="17" t="s">
        <v>40</v>
      </c>
      <c r="S353" s="11" t="s">
        <v>39</v>
      </c>
      <c r="T353" s="17" t="s">
        <v>40</v>
      </c>
      <c r="U353" s="11" t="s">
        <v>37</v>
      </c>
      <c r="V353" s="17">
        <v>1.4930555553291924E-3</v>
      </c>
      <c r="W353" s="11" t="s">
        <v>37</v>
      </c>
      <c r="Y353" s="17" t="str">
        <f>TablaIncidentes[[#This Row],[Tiempo Total Gestión]]</f>
        <v>00:01</v>
      </c>
      <c r="Z353" s="11">
        <f t="shared" si="35"/>
        <v>0</v>
      </c>
      <c r="AA353" s="11">
        <f t="shared" si="36"/>
        <v>1</v>
      </c>
      <c r="AB353" s="11">
        <f>IF(TablaIncidentes[[#This Row],[Prioridad*]]="Baja",(Z353-24)*60+AA353,IF(TablaIncidentes[[#This Row],[Prioridad*]]="Media",(Z353-4)*60+AA353,IF(TablaIncidentes[[#This Row],[Prioridad*]]="Alta",(Z353-2)*60+AA353)))</f>
        <v>-119</v>
      </c>
      <c r="AD353" s="17" t="str">
        <f>TablaIncidentes[[#This Row],[Tiempo Creación (HH:mm)]]</f>
        <v>00:01</v>
      </c>
      <c r="AE353" s="11">
        <f t="shared" si="37"/>
        <v>0</v>
      </c>
      <c r="AF353" s="11">
        <f t="shared" si="38"/>
        <v>1</v>
      </c>
      <c r="AG353" s="11">
        <f>IF(TablaIncidentes[[#This Row],[Prioridad*]]="Baja",((AE353*60)+AF353)-30,IF(TablaIncidentes[[#This Row],[Prioridad*]]="Media",((AE353*60)+AF353)-15,IF(TablaIncidentes[[#This Row],[Prioridad*]]="Alta",((AE353*60)+AF353)-10)))</f>
        <v>-9</v>
      </c>
      <c r="AI353" s="17">
        <f>TablaIncidentes[[#This Row],[Tiempo Avance Incidente]]</f>
        <v>1.4930555553291924E-3</v>
      </c>
      <c r="AJ353" s="11">
        <f t="shared" si="39"/>
        <v>0</v>
      </c>
      <c r="AK353" s="11">
        <f t="shared" si="40"/>
        <v>2</v>
      </c>
      <c r="AL353">
        <f>IF(TablaIncidentes[[#This Row],[Prioridad*]]="Baja",((AJ353*60)+AK353)-720,IF(TablaIncidentes[[#This Row],[Prioridad*]]="Media",((AJ353*60)+AK353)-120,IF(TablaIncidentes[[#This Row],[Prioridad*]]="Alta",((AJ353*60)+AK353)-60)))</f>
        <v>-58</v>
      </c>
      <c r="AN353" t="str">
        <f t="shared" si="41"/>
        <v>viernes</v>
      </c>
    </row>
    <row r="354" spans="1:40" x14ac:dyDescent="0.25">
      <c r="A354" s="10" t="s">
        <v>803</v>
      </c>
      <c r="B354" t="s">
        <v>804</v>
      </c>
      <c r="C354" t="s">
        <v>161</v>
      </c>
      <c r="D354" s="11" t="s">
        <v>110</v>
      </c>
      <c r="E354" t="s">
        <v>34</v>
      </c>
      <c r="F354" t="s">
        <v>124</v>
      </c>
      <c r="G354" t="s">
        <v>104</v>
      </c>
      <c r="J354" s="12">
        <v>43843</v>
      </c>
      <c r="K354" s="13">
        <v>0.3532986111111111</v>
      </c>
      <c r="L354" s="14">
        <v>43843</v>
      </c>
      <c r="M354" s="15">
        <v>0.35388888888888892</v>
      </c>
      <c r="N354" s="12">
        <v>43843</v>
      </c>
      <c r="O354" s="13">
        <v>0.38401620370370365</v>
      </c>
      <c r="P354" s="16">
        <v>43844.437465277777</v>
      </c>
      <c r="Q354" s="11" t="s">
        <v>37</v>
      </c>
      <c r="R354" s="17" t="s">
        <v>289</v>
      </c>
      <c r="S354" s="11" t="s">
        <v>59</v>
      </c>
      <c r="T354" s="17" t="s">
        <v>133</v>
      </c>
      <c r="U354" s="11" t="s">
        <v>37</v>
      </c>
      <c r="V354" s="17">
        <v>5.7870370801538229E-4</v>
      </c>
      <c r="W354" s="11" t="s">
        <v>37</v>
      </c>
      <c r="Y354" s="17" t="str">
        <f>TablaIncidentes[[#This Row],[Tiempo Total Gestión]]</f>
        <v>00:44</v>
      </c>
      <c r="Z354" s="11">
        <f t="shared" si="35"/>
        <v>0</v>
      </c>
      <c r="AA354" s="11">
        <f t="shared" si="36"/>
        <v>44</v>
      </c>
      <c r="AB354" s="11">
        <f>IF(TablaIncidentes[[#This Row],[Prioridad*]]="Baja",(Z354-24)*60+AA354,IF(TablaIncidentes[[#This Row],[Prioridad*]]="Media",(Z354-4)*60+AA354,IF(TablaIncidentes[[#This Row],[Prioridad*]]="Alta",(Z354-2)*60+AA354)))</f>
        <v>-196</v>
      </c>
      <c r="AD354" s="17" t="str">
        <f>TablaIncidentes[[#This Row],[Tiempo Creación (HH:mm)]]</f>
        <v>00:00</v>
      </c>
      <c r="AE354" s="11">
        <f t="shared" si="37"/>
        <v>0</v>
      </c>
      <c r="AF354" s="11">
        <f t="shared" si="38"/>
        <v>0</v>
      </c>
      <c r="AG354" s="11">
        <f>IF(TablaIncidentes[[#This Row],[Prioridad*]]="Baja",((AE354*60)+AF354)-30,IF(TablaIncidentes[[#This Row],[Prioridad*]]="Media",((AE354*60)+AF354)-15,IF(TablaIncidentes[[#This Row],[Prioridad*]]="Alta",((AE354*60)+AF354)-10)))</f>
        <v>-15</v>
      </c>
      <c r="AI354" s="17">
        <f>TablaIncidentes[[#This Row],[Tiempo Avance Incidente]]</f>
        <v>5.7870370801538229E-4</v>
      </c>
      <c r="AJ354" s="11">
        <f t="shared" si="39"/>
        <v>0</v>
      </c>
      <c r="AK354" s="11">
        <f t="shared" si="40"/>
        <v>0</v>
      </c>
      <c r="AL354">
        <f>IF(TablaIncidentes[[#This Row],[Prioridad*]]="Baja",((AJ354*60)+AK354)-720,IF(TablaIncidentes[[#This Row],[Prioridad*]]="Media",((AJ354*60)+AK354)-120,IF(TablaIncidentes[[#This Row],[Prioridad*]]="Alta",((AJ354*60)+AK354)-60)))</f>
        <v>-120</v>
      </c>
      <c r="AN354" t="str">
        <f t="shared" si="41"/>
        <v>lunes</v>
      </c>
    </row>
    <row r="355" spans="1:40" x14ac:dyDescent="0.25">
      <c r="A355" s="10" t="s">
        <v>805</v>
      </c>
      <c r="B355" t="s">
        <v>806</v>
      </c>
      <c r="C355" t="s">
        <v>123</v>
      </c>
      <c r="D355" s="11" t="s">
        <v>110</v>
      </c>
      <c r="E355" t="s">
        <v>34</v>
      </c>
      <c r="F355" t="s">
        <v>124</v>
      </c>
      <c r="G355" t="s">
        <v>104</v>
      </c>
      <c r="J355" s="12">
        <v>43843</v>
      </c>
      <c r="K355" s="13">
        <v>0.37644675925925924</v>
      </c>
      <c r="L355" s="14">
        <v>43843</v>
      </c>
      <c r="M355" s="15">
        <v>0.37835648148148149</v>
      </c>
      <c r="N355" s="12">
        <v>43843</v>
      </c>
      <c r="O355" s="13">
        <v>0.40625</v>
      </c>
      <c r="P355" s="16">
        <v>43844.437465277777</v>
      </c>
      <c r="Q355" s="11" t="s">
        <v>37</v>
      </c>
      <c r="R355" s="17" t="s">
        <v>377</v>
      </c>
      <c r="S355" s="11" t="s">
        <v>59</v>
      </c>
      <c r="T355" s="17" t="s">
        <v>48</v>
      </c>
      <c r="U355" s="11" t="s">
        <v>37</v>
      </c>
      <c r="V355" s="17">
        <v>1.7476851789979264E-3</v>
      </c>
      <c r="W355" s="11" t="s">
        <v>37</v>
      </c>
      <c r="Y355" s="17" t="str">
        <f>TablaIncidentes[[#This Row],[Tiempo Total Gestión]]</f>
        <v>00:42</v>
      </c>
      <c r="Z355" s="11">
        <f t="shared" si="35"/>
        <v>0</v>
      </c>
      <c r="AA355" s="11">
        <f t="shared" si="36"/>
        <v>42</v>
      </c>
      <c r="AB355" s="11">
        <f>IF(TablaIncidentes[[#This Row],[Prioridad*]]="Baja",(Z355-24)*60+AA355,IF(TablaIncidentes[[#This Row],[Prioridad*]]="Media",(Z355-4)*60+AA355,IF(TablaIncidentes[[#This Row],[Prioridad*]]="Alta",(Z355-2)*60+AA355)))</f>
        <v>-198</v>
      </c>
      <c r="AD355" s="17" t="str">
        <f>TablaIncidentes[[#This Row],[Tiempo Creación (HH:mm)]]</f>
        <v>00:02</v>
      </c>
      <c r="AE355" s="11">
        <f t="shared" si="37"/>
        <v>0</v>
      </c>
      <c r="AF355" s="11">
        <f t="shared" si="38"/>
        <v>2</v>
      </c>
      <c r="AG355" s="11">
        <f>IF(TablaIncidentes[[#This Row],[Prioridad*]]="Baja",((AE355*60)+AF355)-30,IF(TablaIncidentes[[#This Row],[Prioridad*]]="Media",((AE355*60)+AF355)-15,IF(TablaIncidentes[[#This Row],[Prioridad*]]="Alta",((AE355*60)+AF355)-10)))</f>
        <v>-13</v>
      </c>
      <c r="AI355" s="17">
        <f>TablaIncidentes[[#This Row],[Tiempo Avance Incidente]]</f>
        <v>1.7476851789979264E-3</v>
      </c>
      <c r="AJ355" s="11">
        <f t="shared" si="39"/>
        <v>0</v>
      </c>
      <c r="AK355" s="11">
        <f t="shared" si="40"/>
        <v>2</v>
      </c>
      <c r="AL355">
        <f>IF(TablaIncidentes[[#This Row],[Prioridad*]]="Baja",((AJ355*60)+AK355)-720,IF(TablaIncidentes[[#This Row],[Prioridad*]]="Media",((AJ355*60)+AK355)-120,IF(TablaIncidentes[[#This Row],[Prioridad*]]="Alta",((AJ355*60)+AK355)-60)))</f>
        <v>-118</v>
      </c>
      <c r="AN355" t="str">
        <f t="shared" si="41"/>
        <v>lunes</v>
      </c>
    </row>
    <row r="356" spans="1:40" x14ac:dyDescent="0.25">
      <c r="A356" s="10" t="s">
        <v>807</v>
      </c>
      <c r="B356" t="s">
        <v>808</v>
      </c>
      <c r="C356" t="s">
        <v>32</v>
      </c>
      <c r="D356" s="11" t="s">
        <v>33</v>
      </c>
      <c r="E356" t="s">
        <v>34</v>
      </c>
      <c r="F356" t="s">
        <v>35</v>
      </c>
      <c r="G356" t="s">
        <v>36</v>
      </c>
      <c r="J356" s="12">
        <v>43843</v>
      </c>
      <c r="K356" s="13">
        <v>0.38290509259259259</v>
      </c>
      <c r="L356" s="14">
        <v>43843</v>
      </c>
      <c r="M356" s="15">
        <v>0.38290509259259259</v>
      </c>
      <c r="N356" s="12">
        <v>43844</v>
      </c>
      <c r="O356" s="13">
        <v>0.40616898148148151</v>
      </c>
      <c r="P356" s="16">
        <v>43845.433020833334</v>
      </c>
      <c r="Q356" s="11" t="s">
        <v>37</v>
      </c>
      <c r="R356" s="17" t="s">
        <v>377</v>
      </c>
      <c r="S356" s="11" t="s">
        <v>39</v>
      </c>
      <c r="T356" s="17" t="s">
        <v>133</v>
      </c>
      <c r="U356" s="11" t="s">
        <v>37</v>
      </c>
      <c r="V356" s="17">
        <v>0</v>
      </c>
      <c r="W356" s="11" t="s">
        <v>37</v>
      </c>
      <c r="Y356" s="17" t="str">
        <f>TablaIncidentes[[#This Row],[Tiempo Total Gestión]]</f>
        <v>00:42</v>
      </c>
      <c r="Z356" s="11">
        <f t="shared" si="35"/>
        <v>0</v>
      </c>
      <c r="AA356" s="11">
        <f t="shared" si="36"/>
        <v>42</v>
      </c>
      <c r="AB356" s="11">
        <f>IF(TablaIncidentes[[#This Row],[Prioridad*]]="Baja",(Z356-24)*60+AA356,IF(TablaIncidentes[[#This Row],[Prioridad*]]="Media",(Z356-4)*60+AA356,IF(TablaIncidentes[[#This Row],[Prioridad*]]="Alta",(Z356-2)*60+AA356)))</f>
        <v>-78</v>
      </c>
      <c r="AD356" s="17" t="str">
        <f>TablaIncidentes[[#This Row],[Tiempo Creación (HH:mm)]]</f>
        <v>00:00</v>
      </c>
      <c r="AE356" s="11">
        <f t="shared" si="37"/>
        <v>0</v>
      </c>
      <c r="AF356" s="11">
        <f t="shared" si="38"/>
        <v>0</v>
      </c>
      <c r="AG356" s="11">
        <f>IF(TablaIncidentes[[#This Row],[Prioridad*]]="Baja",((AE356*60)+AF356)-30,IF(TablaIncidentes[[#This Row],[Prioridad*]]="Media",((AE356*60)+AF356)-15,IF(TablaIncidentes[[#This Row],[Prioridad*]]="Alta",((AE356*60)+AF356)-10)))</f>
        <v>-10</v>
      </c>
      <c r="AI356" s="17">
        <f>TablaIncidentes[[#This Row],[Tiempo Avance Incidente]]</f>
        <v>0</v>
      </c>
      <c r="AJ356" s="11">
        <f t="shared" si="39"/>
        <v>0</v>
      </c>
      <c r="AK356" s="11">
        <f t="shared" si="40"/>
        <v>0</v>
      </c>
      <c r="AL356">
        <f>IF(TablaIncidentes[[#This Row],[Prioridad*]]="Baja",((AJ356*60)+AK356)-720,IF(TablaIncidentes[[#This Row],[Prioridad*]]="Media",((AJ356*60)+AK356)-120,IF(TablaIncidentes[[#This Row],[Prioridad*]]="Alta",((AJ356*60)+AK356)-60)))</f>
        <v>-60</v>
      </c>
      <c r="AN356" t="str">
        <f t="shared" si="41"/>
        <v>lunes</v>
      </c>
    </row>
    <row r="357" spans="1:40" x14ac:dyDescent="0.25">
      <c r="A357" s="10" t="s">
        <v>809</v>
      </c>
      <c r="B357" t="s">
        <v>810</v>
      </c>
      <c r="C357" t="s">
        <v>32</v>
      </c>
      <c r="D357" s="11" t="s">
        <v>33</v>
      </c>
      <c r="E357" t="s">
        <v>34</v>
      </c>
      <c r="F357" t="s">
        <v>51</v>
      </c>
      <c r="G357" t="s">
        <v>62</v>
      </c>
      <c r="J357" s="12">
        <v>43843</v>
      </c>
      <c r="K357" s="13">
        <v>0.38296296296296295</v>
      </c>
      <c r="L357" s="14">
        <v>43843</v>
      </c>
      <c r="M357" s="15">
        <v>0.38296296296296295</v>
      </c>
      <c r="N357" s="12">
        <v>43844</v>
      </c>
      <c r="O357" s="13">
        <v>0.35200231481481481</v>
      </c>
      <c r="P357" s="16">
        <v>43845.358391203707</v>
      </c>
      <c r="Q357" s="11" t="s">
        <v>37</v>
      </c>
      <c r="R357" s="17" t="s">
        <v>186</v>
      </c>
      <c r="S357" s="11" t="s">
        <v>39</v>
      </c>
      <c r="T357" s="17" t="s">
        <v>133</v>
      </c>
      <c r="U357" s="11" t="s">
        <v>37</v>
      </c>
      <c r="V357" s="17">
        <v>0</v>
      </c>
      <c r="W357" s="11" t="s">
        <v>37</v>
      </c>
      <c r="Y357" s="17" t="str">
        <f>TablaIncidentes[[#This Row],[Tiempo Total Gestión]]</f>
        <v>00:11</v>
      </c>
      <c r="Z357" s="11">
        <f t="shared" si="35"/>
        <v>0</v>
      </c>
      <c r="AA357" s="11">
        <f t="shared" si="36"/>
        <v>11</v>
      </c>
      <c r="AB357" s="11">
        <f>IF(TablaIncidentes[[#This Row],[Prioridad*]]="Baja",(Z357-24)*60+AA357,IF(TablaIncidentes[[#This Row],[Prioridad*]]="Media",(Z357-4)*60+AA357,IF(TablaIncidentes[[#This Row],[Prioridad*]]="Alta",(Z357-2)*60+AA357)))</f>
        <v>-109</v>
      </c>
      <c r="AD357" s="17" t="str">
        <f>TablaIncidentes[[#This Row],[Tiempo Creación (HH:mm)]]</f>
        <v>00:00</v>
      </c>
      <c r="AE357" s="11">
        <f t="shared" si="37"/>
        <v>0</v>
      </c>
      <c r="AF357" s="11">
        <f t="shared" si="38"/>
        <v>0</v>
      </c>
      <c r="AG357" s="11">
        <f>IF(TablaIncidentes[[#This Row],[Prioridad*]]="Baja",((AE357*60)+AF357)-30,IF(TablaIncidentes[[#This Row],[Prioridad*]]="Media",((AE357*60)+AF357)-15,IF(TablaIncidentes[[#This Row],[Prioridad*]]="Alta",((AE357*60)+AF357)-10)))</f>
        <v>-10</v>
      </c>
      <c r="AI357" s="17">
        <f>TablaIncidentes[[#This Row],[Tiempo Avance Incidente]]</f>
        <v>0</v>
      </c>
      <c r="AJ357" s="11">
        <f t="shared" si="39"/>
        <v>0</v>
      </c>
      <c r="AK357" s="11">
        <f t="shared" si="40"/>
        <v>0</v>
      </c>
      <c r="AL357">
        <f>IF(TablaIncidentes[[#This Row],[Prioridad*]]="Baja",((AJ357*60)+AK357)-720,IF(TablaIncidentes[[#This Row],[Prioridad*]]="Media",((AJ357*60)+AK357)-120,IF(TablaIncidentes[[#This Row],[Prioridad*]]="Alta",((AJ357*60)+AK357)-60)))</f>
        <v>-60</v>
      </c>
      <c r="AN357" t="str">
        <f t="shared" si="41"/>
        <v>lunes</v>
      </c>
    </row>
    <row r="358" spans="1:40" x14ac:dyDescent="0.25">
      <c r="A358" s="10" t="s">
        <v>811</v>
      </c>
      <c r="B358" t="s">
        <v>812</v>
      </c>
      <c r="C358" t="s">
        <v>32</v>
      </c>
      <c r="D358" s="11" t="s">
        <v>33</v>
      </c>
      <c r="E358" t="s">
        <v>34</v>
      </c>
      <c r="F358" t="s">
        <v>51</v>
      </c>
      <c r="G358" t="s">
        <v>374</v>
      </c>
      <c r="J358" s="12">
        <v>43843</v>
      </c>
      <c r="K358" s="13">
        <v>0.38298611111111108</v>
      </c>
      <c r="L358" s="14">
        <v>43843</v>
      </c>
      <c r="M358" s="15">
        <v>0.38298611111111108</v>
      </c>
      <c r="N358" s="12">
        <v>43844</v>
      </c>
      <c r="O358" s="13">
        <v>0.46098379629629632</v>
      </c>
      <c r="P358" s="16">
        <v>43845.507268518515</v>
      </c>
      <c r="Q358" s="11" t="s">
        <v>37</v>
      </c>
      <c r="R358" s="17" t="s">
        <v>377</v>
      </c>
      <c r="S358" s="11" t="s">
        <v>39</v>
      </c>
      <c r="T358" s="17" t="s">
        <v>133</v>
      </c>
      <c r="U358" s="11" t="s">
        <v>37</v>
      </c>
      <c r="V358" s="17">
        <v>0</v>
      </c>
      <c r="W358" s="11" t="s">
        <v>37</v>
      </c>
      <c r="Y358" s="17" t="str">
        <f>TablaIncidentes[[#This Row],[Tiempo Total Gestión]]</f>
        <v>00:42</v>
      </c>
      <c r="Z358" s="11">
        <f t="shared" si="35"/>
        <v>0</v>
      </c>
      <c r="AA358" s="11">
        <f t="shared" si="36"/>
        <v>42</v>
      </c>
      <c r="AB358" s="11">
        <f>IF(TablaIncidentes[[#This Row],[Prioridad*]]="Baja",(Z358-24)*60+AA358,IF(TablaIncidentes[[#This Row],[Prioridad*]]="Media",(Z358-4)*60+AA358,IF(TablaIncidentes[[#This Row],[Prioridad*]]="Alta",(Z358-2)*60+AA358)))</f>
        <v>-78</v>
      </c>
      <c r="AD358" s="17" t="str">
        <f>TablaIncidentes[[#This Row],[Tiempo Creación (HH:mm)]]</f>
        <v>00:00</v>
      </c>
      <c r="AE358" s="11">
        <f t="shared" si="37"/>
        <v>0</v>
      </c>
      <c r="AF358" s="11">
        <f t="shared" si="38"/>
        <v>0</v>
      </c>
      <c r="AG358" s="11">
        <f>IF(TablaIncidentes[[#This Row],[Prioridad*]]="Baja",((AE358*60)+AF358)-30,IF(TablaIncidentes[[#This Row],[Prioridad*]]="Media",((AE358*60)+AF358)-15,IF(TablaIncidentes[[#This Row],[Prioridad*]]="Alta",((AE358*60)+AF358)-10)))</f>
        <v>-10</v>
      </c>
      <c r="AI358" s="17">
        <f>TablaIncidentes[[#This Row],[Tiempo Avance Incidente]]</f>
        <v>0</v>
      </c>
      <c r="AJ358" s="11">
        <f t="shared" si="39"/>
        <v>0</v>
      </c>
      <c r="AK358" s="11">
        <f t="shared" si="40"/>
        <v>0</v>
      </c>
      <c r="AL358">
        <f>IF(TablaIncidentes[[#This Row],[Prioridad*]]="Baja",((AJ358*60)+AK358)-720,IF(TablaIncidentes[[#This Row],[Prioridad*]]="Media",((AJ358*60)+AK358)-120,IF(TablaIncidentes[[#This Row],[Prioridad*]]="Alta",((AJ358*60)+AK358)-60)))</f>
        <v>-60</v>
      </c>
      <c r="AN358" t="str">
        <f t="shared" si="41"/>
        <v>lunes</v>
      </c>
    </row>
    <row r="359" spans="1:40" x14ac:dyDescent="0.25">
      <c r="A359" s="10" t="s">
        <v>813</v>
      </c>
      <c r="B359" t="s">
        <v>814</v>
      </c>
      <c r="C359" t="s">
        <v>32</v>
      </c>
      <c r="D359" s="11" t="s">
        <v>33</v>
      </c>
      <c r="E359" t="s">
        <v>34</v>
      </c>
      <c r="F359" t="s">
        <v>35</v>
      </c>
      <c r="G359" t="s">
        <v>36</v>
      </c>
      <c r="J359" s="12">
        <v>43843</v>
      </c>
      <c r="K359" s="13">
        <v>0.38310185185185186</v>
      </c>
      <c r="L359" s="14">
        <v>43843</v>
      </c>
      <c r="M359" s="15">
        <v>0.38310185185185186</v>
      </c>
      <c r="N359" s="12">
        <v>43844</v>
      </c>
      <c r="O359" s="13">
        <v>0.70006944444444441</v>
      </c>
      <c r="P359" s="16">
        <v>43845.757164351853</v>
      </c>
      <c r="Q359" s="11" t="s">
        <v>37</v>
      </c>
      <c r="R359" s="17" t="s">
        <v>815</v>
      </c>
      <c r="S359" s="11" t="s">
        <v>39</v>
      </c>
      <c r="T359" s="17" t="s">
        <v>133</v>
      </c>
      <c r="U359" s="11" t="s">
        <v>37</v>
      </c>
      <c r="V359" s="17">
        <v>0</v>
      </c>
      <c r="W359" s="11" t="s">
        <v>37</v>
      </c>
      <c r="Y359" s="17" t="str">
        <f>TablaIncidentes[[#This Row],[Tiempo Total Gestión]]</f>
        <v>01:43</v>
      </c>
      <c r="Z359" s="11">
        <f t="shared" si="35"/>
        <v>1</v>
      </c>
      <c r="AA359" s="11">
        <f t="shared" si="36"/>
        <v>43</v>
      </c>
      <c r="AB359" s="11">
        <f>IF(TablaIncidentes[[#This Row],[Prioridad*]]="Baja",(Z359-24)*60+AA359,IF(TablaIncidentes[[#This Row],[Prioridad*]]="Media",(Z359-4)*60+AA359,IF(TablaIncidentes[[#This Row],[Prioridad*]]="Alta",(Z359-2)*60+AA359)))</f>
        <v>-17</v>
      </c>
      <c r="AD359" s="17" t="str">
        <f>TablaIncidentes[[#This Row],[Tiempo Creación (HH:mm)]]</f>
        <v>00:00</v>
      </c>
      <c r="AE359" s="11">
        <f t="shared" si="37"/>
        <v>0</v>
      </c>
      <c r="AF359" s="11">
        <f t="shared" si="38"/>
        <v>0</v>
      </c>
      <c r="AG359" s="11">
        <f>IF(TablaIncidentes[[#This Row],[Prioridad*]]="Baja",((AE359*60)+AF359)-30,IF(TablaIncidentes[[#This Row],[Prioridad*]]="Media",((AE359*60)+AF359)-15,IF(TablaIncidentes[[#This Row],[Prioridad*]]="Alta",((AE359*60)+AF359)-10)))</f>
        <v>-10</v>
      </c>
      <c r="AI359" s="17">
        <f>TablaIncidentes[[#This Row],[Tiempo Avance Incidente]]</f>
        <v>0</v>
      </c>
      <c r="AJ359" s="11">
        <f t="shared" si="39"/>
        <v>0</v>
      </c>
      <c r="AK359" s="11">
        <f t="shared" si="40"/>
        <v>0</v>
      </c>
      <c r="AL359">
        <f>IF(TablaIncidentes[[#This Row],[Prioridad*]]="Baja",((AJ359*60)+AK359)-720,IF(TablaIncidentes[[#This Row],[Prioridad*]]="Media",((AJ359*60)+AK359)-120,IF(TablaIncidentes[[#This Row],[Prioridad*]]="Alta",((AJ359*60)+AK359)-60)))</f>
        <v>-60</v>
      </c>
      <c r="AN359" t="str">
        <f t="shared" si="41"/>
        <v>lunes</v>
      </c>
    </row>
    <row r="360" spans="1:40" x14ac:dyDescent="0.25">
      <c r="A360" s="10" t="s">
        <v>816</v>
      </c>
      <c r="B360" t="s">
        <v>817</v>
      </c>
      <c r="C360" t="s">
        <v>32</v>
      </c>
      <c r="D360" s="11" t="s">
        <v>33</v>
      </c>
      <c r="E360" t="s">
        <v>34</v>
      </c>
      <c r="F360" t="s">
        <v>51</v>
      </c>
      <c r="G360" t="s">
        <v>374</v>
      </c>
      <c r="J360" s="12">
        <v>43843</v>
      </c>
      <c r="K360" s="13">
        <v>0.38310185185185186</v>
      </c>
      <c r="L360" s="14">
        <v>43843</v>
      </c>
      <c r="M360" s="15">
        <v>0.38310185185185186</v>
      </c>
      <c r="N360" s="12">
        <v>43844</v>
      </c>
      <c r="O360" s="13">
        <v>0.46513888888888894</v>
      </c>
      <c r="P360" s="16">
        <v>43845.507268518515</v>
      </c>
      <c r="Q360" s="11" t="s">
        <v>37</v>
      </c>
      <c r="R360" s="17" t="s">
        <v>72</v>
      </c>
      <c r="S360" s="11" t="s">
        <v>39</v>
      </c>
      <c r="T360" s="17" t="s">
        <v>133</v>
      </c>
      <c r="U360" s="11" t="s">
        <v>37</v>
      </c>
      <c r="V360" s="17">
        <v>0</v>
      </c>
      <c r="W360" s="11" t="s">
        <v>37</v>
      </c>
      <c r="Y360" s="17" t="str">
        <f>TablaIncidentes[[#This Row],[Tiempo Total Gestión]]</f>
        <v>00:51</v>
      </c>
      <c r="Z360" s="11">
        <f t="shared" si="35"/>
        <v>0</v>
      </c>
      <c r="AA360" s="11">
        <f t="shared" si="36"/>
        <v>51</v>
      </c>
      <c r="AB360" s="11">
        <f>IF(TablaIncidentes[[#This Row],[Prioridad*]]="Baja",(Z360-24)*60+AA360,IF(TablaIncidentes[[#This Row],[Prioridad*]]="Media",(Z360-4)*60+AA360,IF(TablaIncidentes[[#This Row],[Prioridad*]]="Alta",(Z360-2)*60+AA360)))</f>
        <v>-69</v>
      </c>
      <c r="AD360" s="17" t="str">
        <f>TablaIncidentes[[#This Row],[Tiempo Creación (HH:mm)]]</f>
        <v>00:00</v>
      </c>
      <c r="AE360" s="11">
        <f t="shared" si="37"/>
        <v>0</v>
      </c>
      <c r="AF360" s="11">
        <f t="shared" si="38"/>
        <v>0</v>
      </c>
      <c r="AG360" s="11">
        <f>IF(TablaIncidentes[[#This Row],[Prioridad*]]="Baja",((AE360*60)+AF360)-30,IF(TablaIncidentes[[#This Row],[Prioridad*]]="Media",((AE360*60)+AF360)-15,IF(TablaIncidentes[[#This Row],[Prioridad*]]="Alta",((AE360*60)+AF360)-10)))</f>
        <v>-10</v>
      </c>
      <c r="AI360" s="17">
        <f>TablaIncidentes[[#This Row],[Tiempo Avance Incidente]]</f>
        <v>0</v>
      </c>
      <c r="AJ360" s="11">
        <f t="shared" si="39"/>
        <v>0</v>
      </c>
      <c r="AK360" s="11">
        <f t="shared" si="40"/>
        <v>0</v>
      </c>
      <c r="AL360">
        <f>IF(TablaIncidentes[[#This Row],[Prioridad*]]="Baja",((AJ360*60)+AK360)-720,IF(TablaIncidentes[[#This Row],[Prioridad*]]="Media",((AJ360*60)+AK360)-120,IF(TablaIncidentes[[#This Row],[Prioridad*]]="Alta",((AJ360*60)+AK360)-60)))</f>
        <v>-60</v>
      </c>
      <c r="AN360" t="str">
        <f t="shared" si="41"/>
        <v>lunes</v>
      </c>
    </row>
    <row r="361" spans="1:40" x14ac:dyDescent="0.25">
      <c r="A361" s="10" t="s">
        <v>818</v>
      </c>
      <c r="B361" t="s">
        <v>819</v>
      </c>
      <c r="C361" t="s">
        <v>32</v>
      </c>
      <c r="D361" s="11" t="s">
        <v>33</v>
      </c>
      <c r="E361" t="s">
        <v>34</v>
      </c>
      <c r="F361" t="s">
        <v>51</v>
      </c>
      <c r="G361" t="s">
        <v>62</v>
      </c>
      <c r="J361" s="12">
        <v>43843</v>
      </c>
      <c r="K361" s="13">
        <v>0.38427083333333334</v>
      </c>
      <c r="L361" s="14">
        <v>43843</v>
      </c>
      <c r="M361" s="15">
        <v>0.38427083333333334</v>
      </c>
      <c r="N361" s="12">
        <v>43845</v>
      </c>
      <c r="O361" s="13">
        <v>0.70578703703703705</v>
      </c>
      <c r="P361" s="16">
        <v>43846.772962962961</v>
      </c>
      <c r="Q361" s="11" t="s">
        <v>37</v>
      </c>
      <c r="R361" s="17" t="s">
        <v>820</v>
      </c>
      <c r="S361" s="11" t="s">
        <v>39</v>
      </c>
      <c r="T361" s="17" t="s">
        <v>133</v>
      </c>
      <c r="U361" s="11" t="s">
        <v>37</v>
      </c>
      <c r="V361" s="17">
        <v>0</v>
      </c>
      <c r="W361" s="11" t="s">
        <v>37</v>
      </c>
      <c r="Y361" s="17" t="str">
        <f>TablaIncidentes[[#This Row],[Tiempo Total Gestión]]</f>
        <v>01:25</v>
      </c>
      <c r="Z361" s="11">
        <f t="shared" si="35"/>
        <v>1</v>
      </c>
      <c r="AA361" s="11">
        <f t="shared" si="36"/>
        <v>25</v>
      </c>
      <c r="AB361" s="11">
        <f>IF(TablaIncidentes[[#This Row],[Prioridad*]]="Baja",(Z361-24)*60+AA361,IF(TablaIncidentes[[#This Row],[Prioridad*]]="Media",(Z361-4)*60+AA361,IF(TablaIncidentes[[#This Row],[Prioridad*]]="Alta",(Z361-2)*60+AA361)))</f>
        <v>-35</v>
      </c>
      <c r="AD361" s="17" t="str">
        <f>TablaIncidentes[[#This Row],[Tiempo Creación (HH:mm)]]</f>
        <v>00:00</v>
      </c>
      <c r="AE361" s="11">
        <f t="shared" si="37"/>
        <v>0</v>
      </c>
      <c r="AF361" s="11">
        <f t="shared" si="38"/>
        <v>0</v>
      </c>
      <c r="AG361" s="11">
        <f>IF(TablaIncidentes[[#This Row],[Prioridad*]]="Baja",((AE361*60)+AF361)-30,IF(TablaIncidentes[[#This Row],[Prioridad*]]="Media",((AE361*60)+AF361)-15,IF(TablaIncidentes[[#This Row],[Prioridad*]]="Alta",((AE361*60)+AF361)-10)))</f>
        <v>-10</v>
      </c>
      <c r="AI361" s="17">
        <f>TablaIncidentes[[#This Row],[Tiempo Avance Incidente]]</f>
        <v>0</v>
      </c>
      <c r="AJ361" s="11">
        <f t="shared" si="39"/>
        <v>0</v>
      </c>
      <c r="AK361" s="11">
        <f t="shared" si="40"/>
        <v>0</v>
      </c>
      <c r="AL361">
        <f>IF(TablaIncidentes[[#This Row],[Prioridad*]]="Baja",((AJ361*60)+AK361)-720,IF(TablaIncidentes[[#This Row],[Prioridad*]]="Media",((AJ361*60)+AK361)-120,IF(TablaIncidentes[[#This Row],[Prioridad*]]="Alta",((AJ361*60)+AK361)-60)))</f>
        <v>-60</v>
      </c>
      <c r="AN361" t="str">
        <f t="shared" si="41"/>
        <v>lunes</v>
      </c>
    </row>
    <row r="362" spans="1:40" x14ac:dyDescent="0.25">
      <c r="A362" s="10" t="s">
        <v>821</v>
      </c>
      <c r="B362" t="s">
        <v>822</v>
      </c>
      <c r="C362" t="s">
        <v>161</v>
      </c>
      <c r="D362" s="11" t="s">
        <v>33</v>
      </c>
      <c r="E362" t="s">
        <v>34</v>
      </c>
      <c r="F362" t="s">
        <v>51</v>
      </c>
      <c r="G362" t="s">
        <v>52</v>
      </c>
      <c r="J362" s="12">
        <v>43843</v>
      </c>
      <c r="K362" s="13">
        <v>0.39168981481481485</v>
      </c>
      <c r="L362" s="14">
        <v>43843</v>
      </c>
      <c r="M362" s="15">
        <v>0.39329861111111114</v>
      </c>
      <c r="N362" s="12">
        <v>43843</v>
      </c>
      <c r="O362" s="13">
        <v>0.41773148148148148</v>
      </c>
      <c r="P362" s="16">
        <v>43844.437465277777</v>
      </c>
      <c r="Q362" s="11" t="s">
        <v>37</v>
      </c>
      <c r="R362" s="17" t="s">
        <v>823</v>
      </c>
      <c r="S362" s="11" t="s">
        <v>59</v>
      </c>
      <c r="T362" s="17" t="s">
        <v>48</v>
      </c>
      <c r="U362" s="11" t="s">
        <v>37</v>
      </c>
      <c r="V362" s="17">
        <v>1.4467592627624981E-3</v>
      </c>
      <c r="W362" s="11" t="s">
        <v>37</v>
      </c>
      <c r="Y362" s="17" t="str">
        <f>TablaIncidentes[[#This Row],[Tiempo Total Gestión]]</f>
        <v>00:37</v>
      </c>
      <c r="Z362" s="11">
        <f t="shared" si="35"/>
        <v>0</v>
      </c>
      <c r="AA362" s="11">
        <f t="shared" si="36"/>
        <v>37</v>
      </c>
      <c r="AB362" s="11">
        <f>IF(TablaIncidentes[[#This Row],[Prioridad*]]="Baja",(Z362-24)*60+AA362,IF(TablaIncidentes[[#This Row],[Prioridad*]]="Media",(Z362-4)*60+AA362,IF(TablaIncidentes[[#This Row],[Prioridad*]]="Alta",(Z362-2)*60+AA362)))</f>
        <v>-83</v>
      </c>
      <c r="AD362" s="17" t="str">
        <f>TablaIncidentes[[#This Row],[Tiempo Creación (HH:mm)]]</f>
        <v>00:02</v>
      </c>
      <c r="AE362" s="11">
        <f t="shared" si="37"/>
        <v>0</v>
      </c>
      <c r="AF362" s="11">
        <f t="shared" si="38"/>
        <v>2</v>
      </c>
      <c r="AG362" s="11">
        <f>IF(TablaIncidentes[[#This Row],[Prioridad*]]="Baja",((AE362*60)+AF362)-30,IF(TablaIncidentes[[#This Row],[Prioridad*]]="Media",((AE362*60)+AF362)-15,IF(TablaIncidentes[[#This Row],[Prioridad*]]="Alta",((AE362*60)+AF362)-10)))</f>
        <v>-8</v>
      </c>
      <c r="AI362" s="17">
        <f>TablaIncidentes[[#This Row],[Tiempo Avance Incidente]]</f>
        <v>1.4467592627624981E-3</v>
      </c>
      <c r="AJ362" s="11">
        <f t="shared" si="39"/>
        <v>0</v>
      </c>
      <c r="AK362" s="11">
        <f t="shared" si="40"/>
        <v>2</v>
      </c>
      <c r="AL362">
        <f>IF(TablaIncidentes[[#This Row],[Prioridad*]]="Baja",((AJ362*60)+AK362)-720,IF(TablaIncidentes[[#This Row],[Prioridad*]]="Media",((AJ362*60)+AK362)-120,IF(TablaIncidentes[[#This Row],[Prioridad*]]="Alta",((AJ362*60)+AK362)-60)))</f>
        <v>-58</v>
      </c>
      <c r="AN362" t="str">
        <f t="shared" si="41"/>
        <v>lunes</v>
      </c>
    </row>
    <row r="363" spans="1:40" x14ac:dyDescent="0.25">
      <c r="A363" s="10" t="s">
        <v>824</v>
      </c>
      <c r="B363" t="s">
        <v>806</v>
      </c>
      <c r="C363" t="s">
        <v>123</v>
      </c>
      <c r="D363" s="11" t="s">
        <v>110</v>
      </c>
      <c r="E363" t="s">
        <v>34</v>
      </c>
      <c r="F363" t="s">
        <v>124</v>
      </c>
      <c r="G363" t="s">
        <v>104</v>
      </c>
      <c r="J363" s="12">
        <v>43843</v>
      </c>
      <c r="K363" s="13">
        <v>0.39151620370370371</v>
      </c>
      <c r="L363" s="14">
        <v>43843</v>
      </c>
      <c r="M363" s="15">
        <v>0.39298611111111109</v>
      </c>
      <c r="N363" s="12">
        <v>43843</v>
      </c>
      <c r="O363" s="13">
        <v>0.41854166666666665</v>
      </c>
      <c r="P363" s="16">
        <v>43844.437465277777</v>
      </c>
      <c r="Q363" s="11" t="s">
        <v>37</v>
      </c>
      <c r="R363" s="17" t="s">
        <v>825</v>
      </c>
      <c r="S363" s="11" t="s">
        <v>59</v>
      </c>
      <c r="T363" s="17" t="s">
        <v>48</v>
      </c>
      <c r="U363" s="11" t="s">
        <v>37</v>
      </c>
      <c r="V363" s="17">
        <v>1.4467592627624981E-3</v>
      </c>
      <c r="W363" s="11" t="s">
        <v>37</v>
      </c>
      <c r="Y363" s="17" t="str">
        <f>TablaIncidentes[[#This Row],[Tiempo Total Gestión]]</f>
        <v>00:38</v>
      </c>
      <c r="Z363" s="11">
        <f t="shared" si="35"/>
        <v>0</v>
      </c>
      <c r="AA363" s="11">
        <f t="shared" si="36"/>
        <v>38</v>
      </c>
      <c r="AB363" s="11">
        <f>IF(TablaIncidentes[[#This Row],[Prioridad*]]="Baja",(Z363-24)*60+AA363,IF(TablaIncidentes[[#This Row],[Prioridad*]]="Media",(Z363-4)*60+AA363,IF(TablaIncidentes[[#This Row],[Prioridad*]]="Alta",(Z363-2)*60+AA363)))</f>
        <v>-202</v>
      </c>
      <c r="AD363" s="17" t="str">
        <f>TablaIncidentes[[#This Row],[Tiempo Creación (HH:mm)]]</f>
        <v>00:02</v>
      </c>
      <c r="AE363" s="11">
        <f t="shared" si="37"/>
        <v>0</v>
      </c>
      <c r="AF363" s="11">
        <f t="shared" si="38"/>
        <v>2</v>
      </c>
      <c r="AG363" s="11">
        <f>IF(TablaIncidentes[[#This Row],[Prioridad*]]="Baja",((AE363*60)+AF363)-30,IF(TablaIncidentes[[#This Row],[Prioridad*]]="Media",((AE363*60)+AF363)-15,IF(TablaIncidentes[[#This Row],[Prioridad*]]="Alta",((AE363*60)+AF363)-10)))</f>
        <v>-13</v>
      </c>
      <c r="AI363" s="17">
        <f>TablaIncidentes[[#This Row],[Tiempo Avance Incidente]]</f>
        <v>1.4467592627624981E-3</v>
      </c>
      <c r="AJ363" s="11">
        <f t="shared" si="39"/>
        <v>0</v>
      </c>
      <c r="AK363" s="11">
        <f t="shared" si="40"/>
        <v>2</v>
      </c>
      <c r="AL363">
        <f>IF(TablaIncidentes[[#This Row],[Prioridad*]]="Baja",((AJ363*60)+AK363)-720,IF(TablaIncidentes[[#This Row],[Prioridad*]]="Media",((AJ363*60)+AK363)-120,IF(TablaIncidentes[[#This Row],[Prioridad*]]="Alta",((AJ363*60)+AK363)-60)))</f>
        <v>-118</v>
      </c>
      <c r="AN363" t="str">
        <f t="shared" si="41"/>
        <v>lunes</v>
      </c>
    </row>
    <row r="364" spans="1:40" x14ac:dyDescent="0.25">
      <c r="A364" s="10" t="s">
        <v>826</v>
      </c>
      <c r="B364" t="s">
        <v>827</v>
      </c>
      <c r="C364" t="s">
        <v>32</v>
      </c>
      <c r="D364" s="11" t="s">
        <v>33</v>
      </c>
      <c r="E364" t="s">
        <v>34</v>
      </c>
      <c r="F364" t="s">
        <v>51</v>
      </c>
      <c r="G364" t="s">
        <v>374</v>
      </c>
      <c r="J364" s="12">
        <v>43843</v>
      </c>
      <c r="K364" s="13">
        <v>0.38298611111111108</v>
      </c>
      <c r="L364" s="14">
        <v>43843</v>
      </c>
      <c r="M364" s="15">
        <v>0.38298611111111108</v>
      </c>
      <c r="N364" s="12">
        <v>43844</v>
      </c>
      <c r="O364" s="13">
        <v>0.46152777777777776</v>
      </c>
      <c r="P364" s="16">
        <v>43845.507268518515</v>
      </c>
      <c r="Q364" s="11" t="s">
        <v>37</v>
      </c>
      <c r="R364" s="17" t="s">
        <v>186</v>
      </c>
      <c r="S364" s="11" t="s">
        <v>39</v>
      </c>
      <c r="T364" s="17" t="s">
        <v>133</v>
      </c>
      <c r="U364" s="11" t="s">
        <v>37</v>
      </c>
      <c r="V364" s="17">
        <v>0</v>
      </c>
      <c r="W364" s="11" t="s">
        <v>37</v>
      </c>
      <c r="Y364" s="17" t="str">
        <f>TablaIncidentes[[#This Row],[Tiempo Total Gestión]]</f>
        <v>00:11</v>
      </c>
      <c r="Z364" s="11">
        <f t="shared" si="35"/>
        <v>0</v>
      </c>
      <c r="AA364" s="11">
        <f t="shared" si="36"/>
        <v>11</v>
      </c>
      <c r="AB364" s="11">
        <f>IF(TablaIncidentes[[#This Row],[Prioridad*]]="Baja",(Z364-24)*60+AA364,IF(TablaIncidentes[[#This Row],[Prioridad*]]="Media",(Z364-4)*60+AA364,IF(TablaIncidentes[[#This Row],[Prioridad*]]="Alta",(Z364-2)*60+AA364)))</f>
        <v>-109</v>
      </c>
      <c r="AD364" s="17" t="str">
        <f>TablaIncidentes[[#This Row],[Tiempo Creación (HH:mm)]]</f>
        <v>00:00</v>
      </c>
      <c r="AE364" s="11">
        <f t="shared" si="37"/>
        <v>0</v>
      </c>
      <c r="AF364" s="11">
        <f t="shared" si="38"/>
        <v>0</v>
      </c>
      <c r="AG364" s="11">
        <f>IF(TablaIncidentes[[#This Row],[Prioridad*]]="Baja",((AE364*60)+AF364)-30,IF(TablaIncidentes[[#This Row],[Prioridad*]]="Media",((AE364*60)+AF364)-15,IF(TablaIncidentes[[#This Row],[Prioridad*]]="Alta",((AE364*60)+AF364)-10)))</f>
        <v>-10</v>
      </c>
      <c r="AI364" s="17">
        <f>TablaIncidentes[[#This Row],[Tiempo Avance Incidente]]</f>
        <v>0</v>
      </c>
      <c r="AJ364" s="11">
        <f t="shared" si="39"/>
        <v>0</v>
      </c>
      <c r="AK364" s="11">
        <f t="shared" si="40"/>
        <v>0</v>
      </c>
      <c r="AL364">
        <f>IF(TablaIncidentes[[#This Row],[Prioridad*]]="Baja",((AJ364*60)+AK364)-720,IF(TablaIncidentes[[#This Row],[Prioridad*]]="Media",((AJ364*60)+AK364)-120,IF(TablaIncidentes[[#This Row],[Prioridad*]]="Alta",((AJ364*60)+AK364)-60)))</f>
        <v>-60</v>
      </c>
      <c r="AN364" t="str">
        <f t="shared" si="41"/>
        <v>lunes</v>
      </c>
    </row>
    <row r="365" spans="1:40" x14ac:dyDescent="0.25">
      <c r="A365" s="10" t="s">
        <v>828</v>
      </c>
      <c r="B365" t="s">
        <v>829</v>
      </c>
      <c r="C365" t="s">
        <v>32</v>
      </c>
      <c r="D365" s="11" t="s">
        <v>33</v>
      </c>
      <c r="E365" t="s">
        <v>34</v>
      </c>
      <c r="F365" t="s">
        <v>51</v>
      </c>
      <c r="G365" t="s">
        <v>374</v>
      </c>
      <c r="J365" s="12">
        <v>43843</v>
      </c>
      <c r="K365" s="13">
        <v>0.38312499999999999</v>
      </c>
      <c r="L365" s="14">
        <v>43843</v>
      </c>
      <c r="M365" s="15">
        <v>0.38312499999999999</v>
      </c>
      <c r="N365" s="12">
        <v>43844</v>
      </c>
      <c r="O365" s="13">
        <v>0.46832175925925923</v>
      </c>
      <c r="P365" s="16">
        <v>43845.507268518515</v>
      </c>
      <c r="Q365" s="11" t="s">
        <v>37</v>
      </c>
      <c r="R365" s="17" t="s">
        <v>65</v>
      </c>
      <c r="S365" s="11" t="s">
        <v>39</v>
      </c>
      <c r="T365" s="17" t="s">
        <v>133</v>
      </c>
      <c r="U365" s="11" t="s">
        <v>37</v>
      </c>
      <c r="V365" s="17">
        <v>0</v>
      </c>
      <c r="W365" s="11" t="s">
        <v>37</v>
      </c>
      <c r="Y365" s="17" t="str">
        <f>TablaIncidentes[[#This Row],[Tiempo Total Gestión]]</f>
        <v>01:46</v>
      </c>
      <c r="Z365" s="11">
        <f t="shared" si="35"/>
        <v>1</v>
      </c>
      <c r="AA365" s="11">
        <f t="shared" si="36"/>
        <v>46</v>
      </c>
      <c r="AB365" s="11">
        <f>IF(TablaIncidentes[[#This Row],[Prioridad*]]="Baja",(Z365-24)*60+AA365,IF(TablaIncidentes[[#This Row],[Prioridad*]]="Media",(Z365-4)*60+AA365,IF(TablaIncidentes[[#This Row],[Prioridad*]]="Alta",(Z365-2)*60+AA365)))</f>
        <v>-14</v>
      </c>
      <c r="AD365" s="17" t="str">
        <f>TablaIncidentes[[#This Row],[Tiempo Creación (HH:mm)]]</f>
        <v>00:00</v>
      </c>
      <c r="AE365" s="11">
        <f t="shared" si="37"/>
        <v>0</v>
      </c>
      <c r="AF365" s="11">
        <f t="shared" si="38"/>
        <v>0</v>
      </c>
      <c r="AG365" s="11">
        <f>IF(TablaIncidentes[[#This Row],[Prioridad*]]="Baja",((AE365*60)+AF365)-30,IF(TablaIncidentes[[#This Row],[Prioridad*]]="Media",((AE365*60)+AF365)-15,IF(TablaIncidentes[[#This Row],[Prioridad*]]="Alta",((AE365*60)+AF365)-10)))</f>
        <v>-10</v>
      </c>
      <c r="AI365" s="17">
        <f>TablaIncidentes[[#This Row],[Tiempo Avance Incidente]]</f>
        <v>0</v>
      </c>
      <c r="AJ365" s="11">
        <f t="shared" si="39"/>
        <v>0</v>
      </c>
      <c r="AK365" s="11">
        <f t="shared" si="40"/>
        <v>0</v>
      </c>
      <c r="AL365">
        <f>IF(TablaIncidentes[[#This Row],[Prioridad*]]="Baja",((AJ365*60)+AK365)-720,IF(TablaIncidentes[[#This Row],[Prioridad*]]="Media",((AJ365*60)+AK365)-120,IF(TablaIncidentes[[#This Row],[Prioridad*]]="Alta",((AJ365*60)+AK365)-60)))</f>
        <v>-60</v>
      </c>
      <c r="AN365" t="str">
        <f t="shared" si="41"/>
        <v>lunes</v>
      </c>
    </row>
    <row r="366" spans="1:40" x14ac:dyDescent="0.25">
      <c r="A366" s="20" t="s">
        <v>830</v>
      </c>
      <c r="B366" t="s">
        <v>831</v>
      </c>
      <c r="C366" t="s">
        <v>32</v>
      </c>
      <c r="D366" s="11" t="s">
        <v>33</v>
      </c>
      <c r="E366" t="s">
        <v>34</v>
      </c>
      <c r="F366" t="s">
        <v>51</v>
      </c>
      <c r="G366" t="s">
        <v>62</v>
      </c>
      <c r="J366" s="12">
        <v>43843</v>
      </c>
      <c r="K366" s="13">
        <v>0.38428240740740738</v>
      </c>
      <c r="L366" s="14">
        <v>43843</v>
      </c>
      <c r="M366" s="15">
        <v>0.38428240740740738</v>
      </c>
      <c r="N366" s="12">
        <v>43843</v>
      </c>
      <c r="O366" s="13">
        <v>0.61364583333333333</v>
      </c>
      <c r="P366" s="16">
        <v>43844.673981481479</v>
      </c>
      <c r="Q366" s="11" t="s">
        <v>101</v>
      </c>
      <c r="R366" s="17" t="s">
        <v>832</v>
      </c>
      <c r="S366" s="11" t="s">
        <v>39</v>
      </c>
      <c r="T366" s="17" t="s">
        <v>133</v>
      </c>
      <c r="U366" s="11" t="s">
        <v>37</v>
      </c>
      <c r="V366" s="17">
        <v>0</v>
      </c>
      <c r="W366" s="11" t="s">
        <v>37</v>
      </c>
      <c r="Y366" s="17" t="str">
        <f>TablaIncidentes[[#This Row],[Tiempo Total Gestión]]</f>
        <v>02:07</v>
      </c>
      <c r="Z366" s="11">
        <f t="shared" si="35"/>
        <v>2</v>
      </c>
      <c r="AA366" s="11">
        <f t="shared" si="36"/>
        <v>7</v>
      </c>
      <c r="AB366" s="11">
        <f>IF(TablaIncidentes[[#This Row],[Prioridad*]]="Baja",(Z366-24)*60+AA366,IF(TablaIncidentes[[#This Row],[Prioridad*]]="Media",(Z366-4)*60+AA366,IF(TablaIncidentes[[#This Row],[Prioridad*]]="Alta",(Z366-2)*60+AA366)))</f>
        <v>7</v>
      </c>
      <c r="AD366" s="17" t="str">
        <f>TablaIncidentes[[#This Row],[Tiempo Creación (HH:mm)]]</f>
        <v>00:00</v>
      </c>
      <c r="AE366" s="11">
        <f t="shared" si="37"/>
        <v>0</v>
      </c>
      <c r="AF366" s="11">
        <f t="shared" si="38"/>
        <v>0</v>
      </c>
      <c r="AG366" s="11">
        <f>IF(TablaIncidentes[[#This Row],[Prioridad*]]="Baja",((AE366*60)+AF366)-30,IF(TablaIncidentes[[#This Row],[Prioridad*]]="Media",((AE366*60)+AF366)-15,IF(TablaIncidentes[[#This Row],[Prioridad*]]="Alta",((AE366*60)+AF366)-10)))</f>
        <v>-10</v>
      </c>
      <c r="AI366" s="17">
        <f>TablaIncidentes[[#This Row],[Tiempo Avance Incidente]]</f>
        <v>0</v>
      </c>
      <c r="AJ366" s="11">
        <f t="shared" si="39"/>
        <v>0</v>
      </c>
      <c r="AK366" s="11">
        <f t="shared" si="40"/>
        <v>0</v>
      </c>
      <c r="AL366">
        <f>IF(TablaIncidentes[[#This Row],[Prioridad*]]="Baja",((AJ366*60)+AK366)-720,IF(TablaIncidentes[[#This Row],[Prioridad*]]="Media",((AJ366*60)+AK366)-120,IF(TablaIncidentes[[#This Row],[Prioridad*]]="Alta",((AJ366*60)+AK366)-60)))</f>
        <v>-60</v>
      </c>
      <c r="AN366" t="str">
        <f t="shared" si="41"/>
        <v>lunes</v>
      </c>
    </row>
    <row r="367" spans="1:40" x14ac:dyDescent="0.25">
      <c r="A367" s="10" t="s">
        <v>833</v>
      </c>
      <c r="B367" t="s">
        <v>834</v>
      </c>
      <c r="C367" t="s">
        <v>32</v>
      </c>
      <c r="D367" s="11" t="s">
        <v>33</v>
      </c>
      <c r="E367" t="s">
        <v>34</v>
      </c>
      <c r="F367" t="s">
        <v>51</v>
      </c>
      <c r="G367" t="s">
        <v>75</v>
      </c>
      <c r="J367" s="12">
        <v>43843</v>
      </c>
      <c r="K367" s="13">
        <v>0.38431712962962966</v>
      </c>
      <c r="L367" s="14">
        <v>43843</v>
      </c>
      <c r="M367" s="15">
        <v>0.38431712962962966</v>
      </c>
      <c r="N367" s="12">
        <v>43843</v>
      </c>
      <c r="O367" s="13">
        <v>0.4851273148148148</v>
      </c>
      <c r="P367" s="16">
        <v>43844.514675925922</v>
      </c>
      <c r="Q367" s="11" t="s">
        <v>37</v>
      </c>
      <c r="R367" s="17" t="s">
        <v>713</v>
      </c>
      <c r="S367" s="11" t="s">
        <v>39</v>
      </c>
      <c r="T367" s="17" t="s">
        <v>133</v>
      </c>
      <c r="U367" s="11" t="s">
        <v>37</v>
      </c>
      <c r="V367" s="17">
        <v>0</v>
      </c>
      <c r="W367" s="11" t="s">
        <v>37</v>
      </c>
      <c r="Y367" s="17" t="str">
        <f>TablaIncidentes[[#This Row],[Tiempo Total Gestión]]</f>
        <v>00:19</v>
      </c>
      <c r="Z367" s="11">
        <f t="shared" si="35"/>
        <v>0</v>
      </c>
      <c r="AA367" s="11">
        <f t="shared" si="36"/>
        <v>19</v>
      </c>
      <c r="AB367" s="11">
        <f>IF(TablaIncidentes[[#This Row],[Prioridad*]]="Baja",(Z367-24)*60+AA367,IF(TablaIncidentes[[#This Row],[Prioridad*]]="Media",(Z367-4)*60+AA367,IF(TablaIncidentes[[#This Row],[Prioridad*]]="Alta",(Z367-2)*60+AA367)))</f>
        <v>-101</v>
      </c>
      <c r="AD367" s="17" t="str">
        <f>TablaIncidentes[[#This Row],[Tiempo Creación (HH:mm)]]</f>
        <v>00:00</v>
      </c>
      <c r="AE367" s="11">
        <f t="shared" si="37"/>
        <v>0</v>
      </c>
      <c r="AF367" s="11">
        <f t="shared" si="38"/>
        <v>0</v>
      </c>
      <c r="AG367" s="11">
        <f>IF(TablaIncidentes[[#This Row],[Prioridad*]]="Baja",((AE367*60)+AF367)-30,IF(TablaIncidentes[[#This Row],[Prioridad*]]="Media",((AE367*60)+AF367)-15,IF(TablaIncidentes[[#This Row],[Prioridad*]]="Alta",((AE367*60)+AF367)-10)))</f>
        <v>-10</v>
      </c>
      <c r="AI367" s="17">
        <f>TablaIncidentes[[#This Row],[Tiempo Avance Incidente]]</f>
        <v>0</v>
      </c>
      <c r="AJ367" s="11">
        <f t="shared" si="39"/>
        <v>0</v>
      </c>
      <c r="AK367" s="11">
        <f t="shared" si="40"/>
        <v>0</v>
      </c>
      <c r="AL367">
        <f>IF(TablaIncidentes[[#This Row],[Prioridad*]]="Baja",((AJ367*60)+AK367)-720,IF(TablaIncidentes[[#This Row],[Prioridad*]]="Media",((AJ367*60)+AK367)-120,IF(TablaIncidentes[[#This Row],[Prioridad*]]="Alta",((AJ367*60)+AK367)-60)))</f>
        <v>-60</v>
      </c>
      <c r="AN367" t="str">
        <f t="shared" si="41"/>
        <v>lunes</v>
      </c>
    </row>
    <row r="368" spans="1:40" x14ac:dyDescent="0.25">
      <c r="A368" s="20" t="s">
        <v>835</v>
      </c>
      <c r="B368" t="s">
        <v>836</v>
      </c>
      <c r="C368" t="s">
        <v>32</v>
      </c>
      <c r="D368" s="11" t="s">
        <v>33</v>
      </c>
      <c r="E368" t="s">
        <v>34</v>
      </c>
      <c r="F368" t="s">
        <v>35</v>
      </c>
      <c r="G368" t="s">
        <v>36</v>
      </c>
      <c r="J368" s="12">
        <v>43843</v>
      </c>
      <c r="K368" s="13">
        <v>0.38709490740740743</v>
      </c>
      <c r="L368" s="14">
        <v>43843</v>
      </c>
      <c r="M368" s="15">
        <v>0.38709490740740743</v>
      </c>
      <c r="N368" s="12">
        <v>43845</v>
      </c>
      <c r="O368" s="13">
        <v>0.70747685185185183</v>
      </c>
      <c r="P368" s="16">
        <v>43846.772962962961</v>
      </c>
      <c r="Q368" s="11" t="s">
        <v>101</v>
      </c>
      <c r="R368" s="17" t="s">
        <v>578</v>
      </c>
      <c r="S368" s="11" t="s">
        <v>39</v>
      </c>
      <c r="T368" s="17" t="s">
        <v>133</v>
      </c>
      <c r="U368" s="11" t="s">
        <v>37</v>
      </c>
      <c r="V368" s="17">
        <v>0</v>
      </c>
      <c r="W368" s="11" t="s">
        <v>37</v>
      </c>
      <c r="Y368" s="17" t="str">
        <f>TablaIncidentes[[#This Row],[Tiempo Total Gestión]]</f>
        <v>02:21</v>
      </c>
      <c r="Z368" s="11">
        <f t="shared" si="35"/>
        <v>2</v>
      </c>
      <c r="AA368" s="11">
        <f t="shared" si="36"/>
        <v>21</v>
      </c>
      <c r="AB368" s="11">
        <f>IF(TablaIncidentes[[#This Row],[Prioridad*]]="Baja",(Z368-24)*60+AA368,IF(TablaIncidentes[[#This Row],[Prioridad*]]="Media",(Z368-4)*60+AA368,IF(TablaIncidentes[[#This Row],[Prioridad*]]="Alta",(Z368-2)*60+AA368)))</f>
        <v>21</v>
      </c>
      <c r="AD368" s="17" t="str">
        <f>TablaIncidentes[[#This Row],[Tiempo Creación (HH:mm)]]</f>
        <v>00:00</v>
      </c>
      <c r="AE368" s="11">
        <f t="shared" si="37"/>
        <v>0</v>
      </c>
      <c r="AF368" s="11">
        <f t="shared" si="38"/>
        <v>0</v>
      </c>
      <c r="AG368" s="11">
        <f>IF(TablaIncidentes[[#This Row],[Prioridad*]]="Baja",((AE368*60)+AF368)-30,IF(TablaIncidentes[[#This Row],[Prioridad*]]="Media",((AE368*60)+AF368)-15,IF(TablaIncidentes[[#This Row],[Prioridad*]]="Alta",((AE368*60)+AF368)-10)))</f>
        <v>-10</v>
      </c>
      <c r="AI368" s="17">
        <f>TablaIncidentes[[#This Row],[Tiempo Avance Incidente]]</f>
        <v>0</v>
      </c>
      <c r="AJ368" s="11">
        <f t="shared" si="39"/>
        <v>0</v>
      </c>
      <c r="AK368" s="11">
        <f t="shared" si="40"/>
        <v>0</v>
      </c>
      <c r="AL368">
        <f>IF(TablaIncidentes[[#This Row],[Prioridad*]]="Baja",((AJ368*60)+AK368)-720,IF(TablaIncidentes[[#This Row],[Prioridad*]]="Media",((AJ368*60)+AK368)-120,IF(TablaIncidentes[[#This Row],[Prioridad*]]="Alta",((AJ368*60)+AK368)-60)))</f>
        <v>-60</v>
      </c>
      <c r="AN368" t="str">
        <f t="shared" si="41"/>
        <v>lunes</v>
      </c>
    </row>
    <row r="369" spans="1:40" x14ac:dyDescent="0.25">
      <c r="A369" s="10" t="s">
        <v>837</v>
      </c>
      <c r="B369" t="s">
        <v>838</v>
      </c>
      <c r="C369" t="s">
        <v>32</v>
      </c>
      <c r="D369" s="11" t="s">
        <v>33</v>
      </c>
      <c r="E369" t="s">
        <v>34</v>
      </c>
      <c r="F369" t="s">
        <v>35</v>
      </c>
      <c r="G369" t="s">
        <v>43</v>
      </c>
      <c r="J369" s="12">
        <v>43843</v>
      </c>
      <c r="K369" s="13">
        <v>0.3979166666666667</v>
      </c>
      <c r="L369" s="14">
        <v>43843</v>
      </c>
      <c r="M369" s="15">
        <v>0.3979166666666667</v>
      </c>
      <c r="N369" s="12">
        <v>43844</v>
      </c>
      <c r="O369" s="13">
        <v>0.38483796296296297</v>
      </c>
      <c r="P369" s="16">
        <v>43845.433020833334</v>
      </c>
      <c r="Q369" s="11" t="s">
        <v>37</v>
      </c>
      <c r="R369" s="17" t="s">
        <v>839</v>
      </c>
      <c r="S369" s="11" t="s">
        <v>39</v>
      </c>
      <c r="T369" s="17" t="s">
        <v>133</v>
      </c>
      <c r="U369" s="11" t="s">
        <v>37</v>
      </c>
      <c r="V369" s="17">
        <v>0</v>
      </c>
      <c r="W369" s="11" t="s">
        <v>37</v>
      </c>
      <c r="Y369" s="17" t="str">
        <f>TablaIncidentes[[#This Row],[Tiempo Total Gestión]]</f>
        <v>01:32</v>
      </c>
      <c r="Z369" s="11">
        <f t="shared" si="35"/>
        <v>1</v>
      </c>
      <c r="AA369" s="11">
        <f t="shared" si="36"/>
        <v>32</v>
      </c>
      <c r="AB369" s="11">
        <f>IF(TablaIncidentes[[#This Row],[Prioridad*]]="Baja",(Z369-24)*60+AA369,IF(TablaIncidentes[[#This Row],[Prioridad*]]="Media",(Z369-4)*60+AA369,IF(TablaIncidentes[[#This Row],[Prioridad*]]="Alta",(Z369-2)*60+AA369)))</f>
        <v>-28</v>
      </c>
      <c r="AD369" s="17" t="str">
        <f>TablaIncidentes[[#This Row],[Tiempo Creación (HH:mm)]]</f>
        <v>00:00</v>
      </c>
      <c r="AE369" s="11">
        <f t="shared" si="37"/>
        <v>0</v>
      </c>
      <c r="AF369" s="11">
        <f t="shared" si="38"/>
        <v>0</v>
      </c>
      <c r="AG369" s="11">
        <f>IF(TablaIncidentes[[#This Row],[Prioridad*]]="Baja",((AE369*60)+AF369)-30,IF(TablaIncidentes[[#This Row],[Prioridad*]]="Media",((AE369*60)+AF369)-15,IF(TablaIncidentes[[#This Row],[Prioridad*]]="Alta",((AE369*60)+AF369)-10)))</f>
        <v>-10</v>
      </c>
      <c r="AI369" s="17">
        <f>TablaIncidentes[[#This Row],[Tiempo Avance Incidente]]</f>
        <v>0</v>
      </c>
      <c r="AJ369" s="11">
        <f t="shared" si="39"/>
        <v>0</v>
      </c>
      <c r="AK369" s="11">
        <f t="shared" si="40"/>
        <v>0</v>
      </c>
      <c r="AL369">
        <f>IF(TablaIncidentes[[#This Row],[Prioridad*]]="Baja",((AJ369*60)+AK369)-720,IF(TablaIncidentes[[#This Row],[Prioridad*]]="Media",((AJ369*60)+AK369)-120,IF(TablaIncidentes[[#This Row],[Prioridad*]]="Alta",((AJ369*60)+AK369)-60)))</f>
        <v>-60</v>
      </c>
      <c r="AN369" t="str">
        <f t="shared" si="41"/>
        <v>lunes</v>
      </c>
    </row>
    <row r="370" spans="1:40" x14ac:dyDescent="0.25">
      <c r="A370" s="20" t="s">
        <v>840</v>
      </c>
      <c r="B370" t="s">
        <v>841</v>
      </c>
      <c r="C370" t="s">
        <v>32</v>
      </c>
      <c r="D370" s="11" t="s">
        <v>33</v>
      </c>
      <c r="E370" t="s">
        <v>34</v>
      </c>
      <c r="F370" t="s">
        <v>51</v>
      </c>
      <c r="G370" t="s">
        <v>52</v>
      </c>
      <c r="J370" s="12">
        <v>43843</v>
      </c>
      <c r="K370" s="13">
        <v>0.40150462962962963</v>
      </c>
      <c r="L370" s="14">
        <v>43843</v>
      </c>
      <c r="M370" s="15">
        <v>0.40150462962962963</v>
      </c>
      <c r="N370" s="12">
        <v>43843</v>
      </c>
      <c r="O370" s="13">
        <v>0.49332175925925931</v>
      </c>
      <c r="P370" s="16">
        <v>43844.514675925922</v>
      </c>
      <c r="Q370" s="11" t="s">
        <v>101</v>
      </c>
      <c r="R370" s="17" t="s">
        <v>586</v>
      </c>
      <c r="S370" s="11" t="s">
        <v>39</v>
      </c>
      <c r="T370" s="17" t="s">
        <v>133</v>
      </c>
      <c r="U370" s="11" t="s">
        <v>37</v>
      </c>
      <c r="V370" s="17">
        <v>0</v>
      </c>
      <c r="W370" s="11" t="s">
        <v>37</v>
      </c>
      <c r="Y370" s="17" t="str">
        <f>TablaIncidentes[[#This Row],[Tiempo Total Gestión]]</f>
        <v>02:05</v>
      </c>
      <c r="Z370" s="11">
        <f t="shared" si="35"/>
        <v>2</v>
      </c>
      <c r="AA370" s="11">
        <f t="shared" si="36"/>
        <v>5</v>
      </c>
      <c r="AB370" s="11">
        <f>IF(TablaIncidentes[[#This Row],[Prioridad*]]="Baja",(Z370-24)*60+AA370,IF(TablaIncidentes[[#This Row],[Prioridad*]]="Media",(Z370-4)*60+AA370,IF(TablaIncidentes[[#This Row],[Prioridad*]]="Alta",(Z370-2)*60+AA370)))</f>
        <v>5</v>
      </c>
      <c r="AD370" s="17" t="str">
        <f>TablaIncidentes[[#This Row],[Tiempo Creación (HH:mm)]]</f>
        <v>00:00</v>
      </c>
      <c r="AE370" s="11">
        <f t="shared" si="37"/>
        <v>0</v>
      </c>
      <c r="AF370" s="11">
        <f t="shared" si="38"/>
        <v>0</v>
      </c>
      <c r="AG370" s="11">
        <f>IF(TablaIncidentes[[#This Row],[Prioridad*]]="Baja",((AE370*60)+AF370)-30,IF(TablaIncidentes[[#This Row],[Prioridad*]]="Media",((AE370*60)+AF370)-15,IF(TablaIncidentes[[#This Row],[Prioridad*]]="Alta",((AE370*60)+AF370)-10)))</f>
        <v>-10</v>
      </c>
      <c r="AI370" s="17">
        <f>TablaIncidentes[[#This Row],[Tiempo Avance Incidente]]</f>
        <v>0</v>
      </c>
      <c r="AJ370" s="11">
        <f t="shared" si="39"/>
        <v>0</v>
      </c>
      <c r="AK370" s="11">
        <f t="shared" si="40"/>
        <v>0</v>
      </c>
      <c r="AL370">
        <f>IF(TablaIncidentes[[#This Row],[Prioridad*]]="Baja",((AJ370*60)+AK370)-720,IF(TablaIncidentes[[#This Row],[Prioridad*]]="Media",((AJ370*60)+AK370)-120,IF(TablaIncidentes[[#This Row],[Prioridad*]]="Alta",((AJ370*60)+AK370)-60)))</f>
        <v>-60</v>
      </c>
      <c r="AN370" t="str">
        <f t="shared" si="41"/>
        <v>lunes</v>
      </c>
    </row>
    <row r="371" spans="1:40" x14ac:dyDescent="0.25">
      <c r="A371" s="10" t="s">
        <v>842</v>
      </c>
      <c r="B371" t="s">
        <v>843</v>
      </c>
      <c r="C371" t="s">
        <v>161</v>
      </c>
      <c r="D371" s="11" t="s">
        <v>110</v>
      </c>
      <c r="E371" t="s">
        <v>34</v>
      </c>
      <c r="F371" t="s">
        <v>124</v>
      </c>
      <c r="G371" t="s">
        <v>180</v>
      </c>
      <c r="J371" s="12">
        <v>43843</v>
      </c>
      <c r="K371" s="13">
        <v>0.40592592592592597</v>
      </c>
      <c r="L371" s="14">
        <v>43843</v>
      </c>
      <c r="M371" s="15">
        <v>0.40668981481481481</v>
      </c>
      <c r="N371" s="12">
        <v>43850</v>
      </c>
      <c r="O371" s="13">
        <v>0.72570601851851846</v>
      </c>
      <c r="P371" s="16">
        <v>43851.776261574072</v>
      </c>
      <c r="Q371" s="11" t="s">
        <v>37</v>
      </c>
      <c r="R371" s="17" t="s">
        <v>144</v>
      </c>
      <c r="S371" s="11" t="s">
        <v>59</v>
      </c>
      <c r="T371" s="17" t="s">
        <v>40</v>
      </c>
      <c r="U371" s="11" t="s">
        <v>37</v>
      </c>
      <c r="V371" s="17">
        <v>7.4074074655072764E-4</v>
      </c>
      <c r="W371" s="11" t="s">
        <v>37</v>
      </c>
      <c r="Y371" s="17" t="str">
        <f>TablaIncidentes[[#This Row],[Tiempo Total Gestión]]</f>
        <v>00:20</v>
      </c>
      <c r="Z371" s="11">
        <f t="shared" si="35"/>
        <v>0</v>
      </c>
      <c r="AA371" s="11">
        <f t="shared" si="36"/>
        <v>20</v>
      </c>
      <c r="AB371" s="11">
        <f>IF(TablaIncidentes[[#This Row],[Prioridad*]]="Baja",(Z371-24)*60+AA371,IF(TablaIncidentes[[#This Row],[Prioridad*]]="Media",(Z371-4)*60+AA371,IF(TablaIncidentes[[#This Row],[Prioridad*]]="Alta",(Z371-2)*60+AA371)))</f>
        <v>-220</v>
      </c>
      <c r="AD371" s="17" t="str">
        <f>TablaIncidentes[[#This Row],[Tiempo Creación (HH:mm)]]</f>
        <v>00:01</v>
      </c>
      <c r="AE371" s="11">
        <f t="shared" si="37"/>
        <v>0</v>
      </c>
      <c r="AF371" s="11">
        <f t="shared" si="38"/>
        <v>1</v>
      </c>
      <c r="AG371" s="11">
        <f>IF(TablaIncidentes[[#This Row],[Prioridad*]]="Baja",((AE371*60)+AF371)-30,IF(TablaIncidentes[[#This Row],[Prioridad*]]="Media",((AE371*60)+AF371)-15,IF(TablaIncidentes[[#This Row],[Prioridad*]]="Alta",((AE371*60)+AF371)-10)))</f>
        <v>-14</v>
      </c>
      <c r="AI371" s="17">
        <f>TablaIncidentes[[#This Row],[Tiempo Avance Incidente]]</f>
        <v>7.4074074655072764E-4</v>
      </c>
      <c r="AJ371" s="11">
        <f t="shared" si="39"/>
        <v>0</v>
      </c>
      <c r="AK371" s="11">
        <f t="shared" si="40"/>
        <v>1</v>
      </c>
      <c r="AL371">
        <f>IF(TablaIncidentes[[#This Row],[Prioridad*]]="Baja",((AJ371*60)+AK371)-720,IF(TablaIncidentes[[#This Row],[Prioridad*]]="Media",((AJ371*60)+AK371)-120,IF(TablaIncidentes[[#This Row],[Prioridad*]]="Alta",((AJ371*60)+AK371)-60)))</f>
        <v>-119</v>
      </c>
      <c r="AN371" t="str">
        <f t="shared" si="41"/>
        <v>lunes</v>
      </c>
    </row>
    <row r="372" spans="1:40" x14ac:dyDescent="0.25">
      <c r="A372" s="10" t="s">
        <v>844</v>
      </c>
      <c r="B372" t="s">
        <v>402</v>
      </c>
      <c r="C372" t="s">
        <v>123</v>
      </c>
      <c r="D372" s="11" t="s">
        <v>33</v>
      </c>
      <c r="E372" t="s">
        <v>34</v>
      </c>
      <c r="F372" t="s">
        <v>124</v>
      </c>
      <c r="G372" t="s">
        <v>104</v>
      </c>
      <c r="J372" s="12">
        <v>43843</v>
      </c>
      <c r="K372" s="13">
        <v>0.41418981481481482</v>
      </c>
      <c r="L372" s="14">
        <v>43843</v>
      </c>
      <c r="M372" s="15">
        <v>0.41528935185185184</v>
      </c>
      <c r="N372" s="12">
        <v>43843</v>
      </c>
      <c r="O372" s="13">
        <v>0.42576388888888889</v>
      </c>
      <c r="P372" s="16">
        <v>43844.437465277777</v>
      </c>
      <c r="Q372" s="11" t="s">
        <v>37</v>
      </c>
      <c r="R372" s="17" t="s">
        <v>356</v>
      </c>
      <c r="S372" s="11" t="s">
        <v>59</v>
      </c>
      <c r="T372" s="17" t="s">
        <v>40</v>
      </c>
      <c r="U372" s="11" t="s">
        <v>37</v>
      </c>
      <c r="V372" s="17">
        <v>1.1921296318178065E-3</v>
      </c>
      <c r="W372" s="11" t="s">
        <v>37</v>
      </c>
      <c r="Y372" s="17" t="str">
        <f>TablaIncidentes[[#This Row],[Tiempo Total Gestión]]</f>
        <v>00:16</v>
      </c>
      <c r="Z372" s="11">
        <f t="shared" si="35"/>
        <v>0</v>
      </c>
      <c r="AA372" s="11">
        <f t="shared" si="36"/>
        <v>16</v>
      </c>
      <c r="AB372" s="11">
        <f>IF(TablaIncidentes[[#This Row],[Prioridad*]]="Baja",(Z372-24)*60+AA372,IF(TablaIncidentes[[#This Row],[Prioridad*]]="Media",(Z372-4)*60+AA372,IF(TablaIncidentes[[#This Row],[Prioridad*]]="Alta",(Z372-2)*60+AA372)))</f>
        <v>-104</v>
      </c>
      <c r="AD372" s="17" t="str">
        <f>TablaIncidentes[[#This Row],[Tiempo Creación (HH:mm)]]</f>
        <v>00:01</v>
      </c>
      <c r="AE372" s="11">
        <f t="shared" si="37"/>
        <v>0</v>
      </c>
      <c r="AF372" s="11">
        <f t="shared" si="38"/>
        <v>1</v>
      </c>
      <c r="AG372" s="11">
        <f>IF(TablaIncidentes[[#This Row],[Prioridad*]]="Baja",((AE372*60)+AF372)-30,IF(TablaIncidentes[[#This Row],[Prioridad*]]="Media",((AE372*60)+AF372)-15,IF(TablaIncidentes[[#This Row],[Prioridad*]]="Alta",((AE372*60)+AF372)-10)))</f>
        <v>-9</v>
      </c>
      <c r="AI372" s="17">
        <f>TablaIncidentes[[#This Row],[Tiempo Avance Incidente]]</f>
        <v>1.1921296318178065E-3</v>
      </c>
      <c r="AJ372" s="11">
        <f t="shared" si="39"/>
        <v>0</v>
      </c>
      <c r="AK372" s="11">
        <f t="shared" si="40"/>
        <v>1</v>
      </c>
      <c r="AL372">
        <f>IF(TablaIncidentes[[#This Row],[Prioridad*]]="Baja",((AJ372*60)+AK372)-720,IF(TablaIncidentes[[#This Row],[Prioridad*]]="Media",((AJ372*60)+AK372)-120,IF(TablaIncidentes[[#This Row],[Prioridad*]]="Alta",((AJ372*60)+AK372)-60)))</f>
        <v>-59</v>
      </c>
      <c r="AN372" t="str">
        <f t="shared" si="41"/>
        <v>lunes</v>
      </c>
    </row>
    <row r="373" spans="1:40" x14ac:dyDescent="0.25">
      <c r="A373" s="20" t="s">
        <v>845</v>
      </c>
      <c r="B373" t="s">
        <v>846</v>
      </c>
      <c r="C373" t="s">
        <v>32</v>
      </c>
      <c r="D373" s="11" t="s">
        <v>33</v>
      </c>
      <c r="E373" t="s">
        <v>34</v>
      </c>
      <c r="F373" t="s">
        <v>35</v>
      </c>
      <c r="G373" t="s">
        <v>43</v>
      </c>
      <c r="J373" s="12">
        <v>43843</v>
      </c>
      <c r="K373" s="13">
        <v>0.38290509259259259</v>
      </c>
      <c r="L373" s="14">
        <v>43843</v>
      </c>
      <c r="M373" s="15">
        <v>0.38290509259259259</v>
      </c>
      <c r="N373" s="12">
        <v>43843</v>
      </c>
      <c r="O373" s="13">
        <v>0.5232754629629629</v>
      </c>
      <c r="P373" s="16">
        <v>43844.593935185185</v>
      </c>
      <c r="Q373" s="11" t="s">
        <v>101</v>
      </c>
      <c r="R373" s="17" t="s">
        <v>113</v>
      </c>
      <c r="S373" s="11" t="s">
        <v>39</v>
      </c>
      <c r="T373" s="17" t="s">
        <v>133</v>
      </c>
      <c r="U373" s="11" t="s">
        <v>37</v>
      </c>
      <c r="V373" s="17">
        <v>0</v>
      </c>
      <c r="W373" s="11" t="s">
        <v>37</v>
      </c>
      <c r="Y373" s="17" t="str">
        <f>TablaIncidentes[[#This Row],[Tiempo Total Gestión]]</f>
        <v>02:34</v>
      </c>
      <c r="Z373" s="11">
        <f t="shared" si="35"/>
        <v>2</v>
      </c>
      <c r="AA373" s="11">
        <f t="shared" si="36"/>
        <v>34</v>
      </c>
      <c r="AB373" s="11">
        <f>IF(TablaIncidentes[[#This Row],[Prioridad*]]="Baja",(Z373-24)*60+AA373,IF(TablaIncidentes[[#This Row],[Prioridad*]]="Media",(Z373-4)*60+AA373,IF(TablaIncidentes[[#This Row],[Prioridad*]]="Alta",(Z373-2)*60+AA373)))</f>
        <v>34</v>
      </c>
      <c r="AD373" s="17" t="str">
        <f>TablaIncidentes[[#This Row],[Tiempo Creación (HH:mm)]]</f>
        <v>00:00</v>
      </c>
      <c r="AE373" s="11">
        <f t="shared" si="37"/>
        <v>0</v>
      </c>
      <c r="AF373" s="11">
        <f t="shared" si="38"/>
        <v>0</v>
      </c>
      <c r="AG373" s="11">
        <f>IF(TablaIncidentes[[#This Row],[Prioridad*]]="Baja",((AE373*60)+AF373)-30,IF(TablaIncidentes[[#This Row],[Prioridad*]]="Media",((AE373*60)+AF373)-15,IF(TablaIncidentes[[#This Row],[Prioridad*]]="Alta",((AE373*60)+AF373)-10)))</f>
        <v>-10</v>
      </c>
      <c r="AI373" s="17">
        <f>TablaIncidentes[[#This Row],[Tiempo Avance Incidente]]</f>
        <v>0</v>
      </c>
      <c r="AJ373" s="11">
        <f t="shared" si="39"/>
        <v>0</v>
      </c>
      <c r="AK373" s="11">
        <f t="shared" si="40"/>
        <v>0</v>
      </c>
      <c r="AL373">
        <f>IF(TablaIncidentes[[#This Row],[Prioridad*]]="Baja",((AJ373*60)+AK373)-720,IF(TablaIncidentes[[#This Row],[Prioridad*]]="Media",((AJ373*60)+AK373)-120,IF(TablaIncidentes[[#This Row],[Prioridad*]]="Alta",((AJ373*60)+AK373)-60)))</f>
        <v>-60</v>
      </c>
      <c r="AN373" t="str">
        <f t="shared" si="41"/>
        <v>lunes</v>
      </c>
    </row>
    <row r="374" spans="1:40" x14ac:dyDescent="0.25">
      <c r="A374" s="10" t="s">
        <v>847</v>
      </c>
      <c r="B374" t="s">
        <v>848</v>
      </c>
      <c r="C374" t="s">
        <v>32</v>
      </c>
      <c r="D374" s="11" t="s">
        <v>33</v>
      </c>
      <c r="E374" t="s">
        <v>34</v>
      </c>
      <c r="F374" t="s">
        <v>51</v>
      </c>
      <c r="G374" t="s">
        <v>75</v>
      </c>
      <c r="J374" s="12">
        <v>43843</v>
      </c>
      <c r="K374" s="13">
        <v>0.38292824074074078</v>
      </c>
      <c r="L374" s="14">
        <v>43843</v>
      </c>
      <c r="M374" s="15">
        <v>0.38292824074074078</v>
      </c>
      <c r="N374" s="12">
        <v>43843</v>
      </c>
      <c r="O374" s="13">
        <v>0.41668981481481482</v>
      </c>
      <c r="P374" s="16">
        <v>43844.437465277777</v>
      </c>
      <c r="Q374" s="11" t="s">
        <v>37</v>
      </c>
      <c r="R374" s="17" t="s">
        <v>716</v>
      </c>
      <c r="S374" s="11" t="s">
        <v>39</v>
      </c>
      <c r="T374" s="17" t="s">
        <v>133</v>
      </c>
      <c r="U374" s="11" t="s">
        <v>37</v>
      </c>
      <c r="V374" s="17">
        <v>0</v>
      </c>
      <c r="W374" s="11" t="s">
        <v>37</v>
      </c>
      <c r="Y374" s="17" t="str">
        <f>TablaIncidentes[[#This Row],[Tiempo Total Gestión]]</f>
        <v>00:43</v>
      </c>
      <c r="Z374" s="11">
        <f t="shared" si="35"/>
        <v>0</v>
      </c>
      <c r="AA374" s="11">
        <f t="shared" si="36"/>
        <v>43</v>
      </c>
      <c r="AB374" s="11">
        <f>IF(TablaIncidentes[[#This Row],[Prioridad*]]="Baja",(Z374-24)*60+AA374,IF(TablaIncidentes[[#This Row],[Prioridad*]]="Media",(Z374-4)*60+AA374,IF(TablaIncidentes[[#This Row],[Prioridad*]]="Alta",(Z374-2)*60+AA374)))</f>
        <v>-77</v>
      </c>
      <c r="AD374" s="17" t="str">
        <f>TablaIncidentes[[#This Row],[Tiempo Creación (HH:mm)]]</f>
        <v>00:00</v>
      </c>
      <c r="AE374" s="11">
        <f t="shared" si="37"/>
        <v>0</v>
      </c>
      <c r="AF374" s="11">
        <f t="shared" si="38"/>
        <v>0</v>
      </c>
      <c r="AG374" s="11">
        <f>IF(TablaIncidentes[[#This Row],[Prioridad*]]="Baja",((AE374*60)+AF374)-30,IF(TablaIncidentes[[#This Row],[Prioridad*]]="Media",((AE374*60)+AF374)-15,IF(TablaIncidentes[[#This Row],[Prioridad*]]="Alta",((AE374*60)+AF374)-10)))</f>
        <v>-10</v>
      </c>
      <c r="AI374" s="17">
        <f>TablaIncidentes[[#This Row],[Tiempo Avance Incidente]]</f>
        <v>0</v>
      </c>
      <c r="AJ374" s="11">
        <f t="shared" si="39"/>
        <v>0</v>
      </c>
      <c r="AK374" s="11">
        <f t="shared" si="40"/>
        <v>0</v>
      </c>
      <c r="AL374">
        <f>IF(TablaIncidentes[[#This Row],[Prioridad*]]="Baja",((AJ374*60)+AK374)-720,IF(TablaIncidentes[[#This Row],[Prioridad*]]="Media",((AJ374*60)+AK374)-120,IF(TablaIncidentes[[#This Row],[Prioridad*]]="Alta",((AJ374*60)+AK374)-60)))</f>
        <v>-60</v>
      </c>
      <c r="AN374" t="str">
        <f t="shared" si="41"/>
        <v>lunes</v>
      </c>
    </row>
    <row r="375" spans="1:40" x14ac:dyDescent="0.25">
      <c r="A375" s="10" t="s">
        <v>849</v>
      </c>
      <c r="B375" t="s">
        <v>850</v>
      </c>
      <c r="C375" t="s">
        <v>32</v>
      </c>
      <c r="D375" s="11" t="s">
        <v>33</v>
      </c>
      <c r="E375" t="s">
        <v>34</v>
      </c>
      <c r="F375" t="s">
        <v>51</v>
      </c>
      <c r="G375" t="s">
        <v>374</v>
      </c>
      <c r="J375" s="12">
        <v>43843</v>
      </c>
      <c r="K375" s="13">
        <v>0.38296296296296295</v>
      </c>
      <c r="L375" s="14">
        <v>43843</v>
      </c>
      <c r="M375" s="15">
        <v>0.38296296296296295</v>
      </c>
      <c r="N375" s="12">
        <v>43844</v>
      </c>
      <c r="O375" s="13">
        <v>0.45366898148148144</v>
      </c>
      <c r="P375" s="16">
        <v>43845.507268518515</v>
      </c>
      <c r="Q375" s="11" t="s">
        <v>37</v>
      </c>
      <c r="R375" s="17" t="s">
        <v>292</v>
      </c>
      <c r="S375" s="11" t="s">
        <v>39</v>
      </c>
      <c r="T375" s="17" t="s">
        <v>133</v>
      </c>
      <c r="U375" s="11" t="s">
        <v>37</v>
      </c>
      <c r="V375" s="17">
        <v>0</v>
      </c>
      <c r="W375" s="11" t="s">
        <v>37</v>
      </c>
      <c r="Y375" s="17" t="str">
        <f>TablaIncidentes[[#This Row],[Tiempo Total Gestión]]</f>
        <v>00:30</v>
      </c>
      <c r="Z375" s="11">
        <f t="shared" si="35"/>
        <v>0</v>
      </c>
      <c r="AA375" s="11">
        <f t="shared" si="36"/>
        <v>30</v>
      </c>
      <c r="AB375" s="11">
        <f>IF(TablaIncidentes[[#This Row],[Prioridad*]]="Baja",(Z375-24)*60+AA375,IF(TablaIncidentes[[#This Row],[Prioridad*]]="Media",(Z375-4)*60+AA375,IF(TablaIncidentes[[#This Row],[Prioridad*]]="Alta",(Z375-2)*60+AA375)))</f>
        <v>-90</v>
      </c>
      <c r="AD375" s="17" t="str">
        <f>TablaIncidentes[[#This Row],[Tiempo Creación (HH:mm)]]</f>
        <v>00:00</v>
      </c>
      <c r="AE375" s="11">
        <f t="shared" si="37"/>
        <v>0</v>
      </c>
      <c r="AF375" s="11">
        <f t="shared" si="38"/>
        <v>0</v>
      </c>
      <c r="AG375" s="11">
        <f>IF(TablaIncidentes[[#This Row],[Prioridad*]]="Baja",((AE375*60)+AF375)-30,IF(TablaIncidentes[[#This Row],[Prioridad*]]="Media",((AE375*60)+AF375)-15,IF(TablaIncidentes[[#This Row],[Prioridad*]]="Alta",((AE375*60)+AF375)-10)))</f>
        <v>-10</v>
      </c>
      <c r="AI375" s="17">
        <f>TablaIncidentes[[#This Row],[Tiempo Avance Incidente]]</f>
        <v>0</v>
      </c>
      <c r="AJ375" s="11">
        <f t="shared" si="39"/>
        <v>0</v>
      </c>
      <c r="AK375" s="11">
        <f t="shared" si="40"/>
        <v>0</v>
      </c>
      <c r="AL375">
        <f>IF(TablaIncidentes[[#This Row],[Prioridad*]]="Baja",((AJ375*60)+AK375)-720,IF(TablaIncidentes[[#This Row],[Prioridad*]]="Media",((AJ375*60)+AK375)-120,IF(TablaIncidentes[[#This Row],[Prioridad*]]="Alta",((AJ375*60)+AK375)-60)))</f>
        <v>-60</v>
      </c>
      <c r="AN375" t="str">
        <f t="shared" si="41"/>
        <v>lunes</v>
      </c>
    </row>
    <row r="376" spans="1:40" x14ac:dyDescent="0.25">
      <c r="A376" s="10" t="s">
        <v>851</v>
      </c>
      <c r="B376" t="s">
        <v>852</v>
      </c>
      <c r="C376" t="s">
        <v>32</v>
      </c>
      <c r="D376" s="11" t="s">
        <v>33</v>
      </c>
      <c r="E376" t="s">
        <v>34</v>
      </c>
      <c r="F376" t="s">
        <v>51</v>
      </c>
      <c r="G376" t="s">
        <v>75</v>
      </c>
      <c r="J376" s="12">
        <v>43843</v>
      </c>
      <c r="K376" s="13">
        <v>0.38312499999999999</v>
      </c>
      <c r="L376" s="14">
        <v>43843</v>
      </c>
      <c r="M376" s="15">
        <v>0.38312499999999999</v>
      </c>
      <c r="N376" s="12">
        <v>43843</v>
      </c>
      <c r="O376" s="13">
        <v>0.72506944444444443</v>
      </c>
      <c r="P376" s="16">
        <v>43844.75</v>
      </c>
      <c r="Q376" s="11" t="s">
        <v>37</v>
      </c>
      <c r="R376" s="17" t="s">
        <v>171</v>
      </c>
      <c r="S376" s="11" t="s">
        <v>39</v>
      </c>
      <c r="T376" s="17" t="s">
        <v>133</v>
      </c>
      <c r="U376" s="11" t="s">
        <v>37</v>
      </c>
      <c r="V376" s="17">
        <v>0</v>
      </c>
      <c r="W376" s="11" t="s">
        <v>37</v>
      </c>
      <c r="Y376" s="17" t="str">
        <f>TablaIncidentes[[#This Row],[Tiempo Total Gestión]]</f>
        <v>00:55</v>
      </c>
      <c r="Z376" s="11">
        <f t="shared" si="35"/>
        <v>0</v>
      </c>
      <c r="AA376" s="11">
        <f t="shared" si="36"/>
        <v>55</v>
      </c>
      <c r="AB376" s="11">
        <f>IF(TablaIncidentes[[#This Row],[Prioridad*]]="Baja",(Z376-24)*60+AA376,IF(TablaIncidentes[[#This Row],[Prioridad*]]="Media",(Z376-4)*60+AA376,IF(TablaIncidentes[[#This Row],[Prioridad*]]="Alta",(Z376-2)*60+AA376)))</f>
        <v>-65</v>
      </c>
      <c r="AD376" s="17" t="str">
        <f>TablaIncidentes[[#This Row],[Tiempo Creación (HH:mm)]]</f>
        <v>00:00</v>
      </c>
      <c r="AE376" s="11">
        <f t="shared" si="37"/>
        <v>0</v>
      </c>
      <c r="AF376" s="11">
        <f t="shared" si="38"/>
        <v>0</v>
      </c>
      <c r="AG376" s="11">
        <f>IF(TablaIncidentes[[#This Row],[Prioridad*]]="Baja",((AE376*60)+AF376)-30,IF(TablaIncidentes[[#This Row],[Prioridad*]]="Media",((AE376*60)+AF376)-15,IF(TablaIncidentes[[#This Row],[Prioridad*]]="Alta",((AE376*60)+AF376)-10)))</f>
        <v>-10</v>
      </c>
      <c r="AI376" s="17">
        <f>TablaIncidentes[[#This Row],[Tiempo Avance Incidente]]</f>
        <v>0</v>
      </c>
      <c r="AJ376" s="11">
        <f t="shared" si="39"/>
        <v>0</v>
      </c>
      <c r="AK376" s="11">
        <f t="shared" si="40"/>
        <v>0</v>
      </c>
      <c r="AL376">
        <f>IF(TablaIncidentes[[#This Row],[Prioridad*]]="Baja",((AJ376*60)+AK376)-720,IF(TablaIncidentes[[#This Row],[Prioridad*]]="Media",((AJ376*60)+AK376)-120,IF(TablaIncidentes[[#This Row],[Prioridad*]]="Alta",((AJ376*60)+AK376)-60)))</f>
        <v>-60</v>
      </c>
      <c r="AN376" t="str">
        <f t="shared" si="41"/>
        <v>lunes</v>
      </c>
    </row>
    <row r="377" spans="1:40" x14ac:dyDescent="0.25">
      <c r="A377" s="10" t="s">
        <v>853</v>
      </c>
      <c r="B377" t="s">
        <v>854</v>
      </c>
      <c r="C377" t="s">
        <v>32</v>
      </c>
      <c r="D377" s="11" t="s">
        <v>33</v>
      </c>
      <c r="E377" t="s">
        <v>34</v>
      </c>
      <c r="F377" t="s">
        <v>51</v>
      </c>
      <c r="G377" t="s">
        <v>374</v>
      </c>
      <c r="J377" s="12">
        <v>43843</v>
      </c>
      <c r="K377" s="13">
        <v>0.38428240740740738</v>
      </c>
      <c r="L377" s="14">
        <v>43843</v>
      </c>
      <c r="M377" s="15">
        <v>0.38428240740740738</v>
      </c>
      <c r="N377" s="12">
        <v>43844</v>
      </c>
      <c r="O377" s="13">
        <v>0.44311342592592595</v>
      </c>
      <c r="P377" s="16">
        <v>43845.507268518515</v>
      </c>
      <c r="Q377" s="11" t="s">
        <v>37</v>
      </c>
      <c r="R377" s="17" t="s">
        <v>66</v>
      </c>
      <c r="S377" s="11" t="s">
        <v>39</v>
      </c>
      <c r="T377" s="17" t="s">
        <v>133</v>
      </c>
      <c r="U377" s="11" t="s">
        <v>37</v>
      </c>
      <c r="V377" s="17">
        <v>0</v>
      </c>
      <c r="W377" s="11" t="s">
        <v>37</v>
      </c>
      <c r="Y377" s="17" t="str">
        <f>TablaIncidentes[[#This Row],[Tiempo Total Gestión]]</f>
        <v>00:09</v>
      </c>
      <c r="Z377" s="11">
        <f t="shared" si="35"/>
        <v>0</v>
      </c>
      <c r="AA377" s="11">
        <f t="shared" si="36"/>
        <v>9</v>
      </c>
      <c r="AB377" s="11">
        <f>IF(TablaIncidentes[[#This Row],[Prioridad*]]="Baja",(Z377-24)*60+AA377,IF(TablaIncidentes[[#This Row],[Prioridad*]]="Media",(Z377-4)*60+AA377,IF(TablaIncidentes[[#This Row],[Prioridad*]]="Alta",(Z377-2)*60+AA377)))</f>
        <v>-111</v>
      </c>
      <c r="AD377" s="17" t="str">
        <f>TablaIncidentes[[#This Row],[Tiempo Creación (HH:mm)]]</f>
        <v>00:00</v>
      </c>
      <c r="AE377" s="11">
        <f t="shared" si="37"/>
        <v>0</v>
      </c>
      <c r="AF377" s="11">
        <f t="shared" si="38"/>
        <v>0</v>
      </c>
      <c r="AG377" s="11">
        <f>IF(TablaIncidentes[[#This Row],[Prioridad*]]="Baja",((AE377*60)+AF377)-30,IF(TablaIncidentes[[#This Row],[Prioridad*]]="Media",((AE377*60)+AF377)-15,IF(TablaIncidentes[[#This Row],[Prioridad*]]="Alta",((AE377*60)+AF377)-10)))</f>
        <v>-10</v>
      </c>
      <c r="AI377" s="17">
        <f>TablaIncidentes[[#This Row],[Tiempo Avance Incidente]]</f>
        <v>0</v>
      </c>
      <c r="AJ377" s="11">
        <f t="shared" si="39"/>
        <v>0</v>
      </c>
      <c r="AK377" s="11">
        <f t="shared" si="40"/>
        <v>0</v>
      </c>
      <c r="AL377">
        <f>IF(TablaIncidentes[[#This Row],[Prioridad*]]="Baja",((AJ377*60)+AK377)-720,IF(TablaIncidentes[[#This Row],[Prioridad*]]="Media",((AJ377*60)+AK377)-120,IF(TablaIncidentes[[#This Row],[Prioridad*]]="Alta",((AJ377*60)+AK377)-60)))</f>
        <v>-60</v>
      </c>
      <c r="AN377" t="str">
        <f t="shared" si="41"/>
        <v>lunes</v>
      </c>
    </row>
    <row r="378" spans="1:40" x14ac:dyDescent="0.25">
      <c r="A378" s="10" t="s">
        <v>855</v>
      </c>
      <c r="B378" t="s">
        <v>402</v>
      </c>
      <c r="C378" t="s">
        <v>123</v>
      </c>
      <c r="D378" s="11" t="s">
        <v>33</v>
      </c>
      <c r="E378" t="s">
        <v>34</v>
      </c>
      <c r="F378" t="s">
        <v>111</v>
      </c>
      <c r="G378" t="s">
        <v>374</v>
      </c>
      <c r="J378" s="12">
        <v>43843</v>
      </c>
      <c r="K378" s="13">
        <v>0.3865277777777778</v>
      </c>
      <c r="L378" s="14">
        <v>43843</v>
      </c>
      <c r="M378" s="15">
        <v>0.38780092592592591</v>
      </c>
      <c r="N378" s="12">
        <v>43843</v>
      </c>
      <c r="O378" s="13">
        <v>0.39516203703703701</v>
      </c>
      <c r="P378" s="16">
        <v>43844.437465277777</v>
      </c>
      <c r="Q378" s="11" t="s">
        <v>37</v>
      </c>
      <c r="R378" s="17" t="s">
        <v>100</v>
      </c>
      <c r="S378" s="11" t="s">
        <v>59</v>
      </c>
      <c r="T378" s="17" t="s">
        <v>40</v>
      </c>
      <c r="U378" s="11" t="s">
        <v>37</v>
      </c>
      <c r="V378" s="17">
        <v>0</v>
      </c>
      <c r="W378" s="11" t="s">
        <v>37</v>
      </c>
      <c r="Y378" s="17" t="str">
        <f>TablaIncidentes[[#This Row],[Tiempo Total Gestión]]</f>
        <v>00:12</v>
      </c>
      <c r="Z378" s="11">
        <f t="shared" si="35"/>
        <v>0</v>
      </c>
      <c r="AA378" s="11">
        <f t="shared" si="36"/>
        <v>12</v>
      </c>
      <c r="AB378" s="11">
        <f>IF(TablaIncidentes[[#This Row],[Prioridad*]]="Baja",(Z378-24)*60+AA378,IF(TablaIncidentes[[#This Row],[Prioridad*]]="Media",(Z378-4)*60+AA378,IF(TablaIncidentes[[#This Row],[Prioridad*]]="Alta",(Z378-2)*60+AA378)))</f>
        <v>-108</v>
      </c>
      <c r="AD378" s="17" t="str">
        <f>TablaIncidentes[[#This Row],[Tiempo Creación (HH:mm)]]</f>
        <v>00:01</v>
      </c>
      <c r="AE378" s="11">
        <f t="shared" si="37"/>
        <v>0</v>
      </c>
      <c r="AF378" s="11">
        <f t="shared" si="38"/>
        <v>1</v>
      </c>
      <c r="AG378" s="11">
        <f>IF(TablaIncidentes[[#This Row],[Prioridad*]]="Baja",((AE378*60)+AF378)-30,IF(TablaIncidentes[[#This Row],[Prioridad*]]="Media",((AE378*60)+AF378)-15,IF(TablaIncidentes[[#This Row],[Prioridad*]]="Alta",((AE378*60)+AF378)-10)))</f>
        <v>-9</v>
      </c>
      <c r="AI378" s="17">
        <f>TablaIncidentes[[#This Row],[Tiempo Avance Incidente]]</f>
        <v>0</v>
      </c>
      <c r="AJ378" s="11">
        <f t="shared" si="39"/>
        <v>0</v>
      </c>
      <c r="AK378" s="11">
        <f t="shared" si="40"/>
        <v>0</v>
      </c>
      <c r="AL378">
        <f>IF(TablaIncidentes[[#This Row],[Prioridad*]]="Baja",((AJ378*60)+AK378)-720,IF(TablaIncidentes[[#This Row],[Prioridad*]]="Media",((AJ378*60)+AK378)-120,IF(TablaIncidentes[[#This Row],[Prioridad*]]="Alta",((AJ378*60)+AK378)-60)))</f>
        <v>-60</v>
      </c>
      <c r="AN378" t="str">
        <f t="shared" si="41"/>
        <v>lunes</v>
      </c>
    </row>
    <row r="379" spans="1:40" x14ac:dyDescent="0.25">
      <c r="A379" s="20" t="s">
        <v>856</v>
      </c>
      <c r="B379" t="s">
        <v>857</v>
      </c>
      <c r="C379" t="s">
        <v>32</v>
      </c>
      <c r="D379" s="11" t="s">
        <v>33</v>
      </c>
      <c r="E379" t="s">
        <v>34</v>
      </c>
      <c r="F379" t="s">
        <v>51</v>
      </c>
      <c r="G379" t="s">
        <v>52</v>
      </c>
      <c r="J379" s="12">
        <v>43843</v>
      </c>
      <c r="K379" s="13">
        <v>0.3979050925925926</v>
      </c>
      <c r="L379" s="14">
        <v>43843</v>
      </c>
      <c r="M379" s="15">
        <v>0.3979050925925926</v>
      </c>
      <c r="N379" s="12">
        <v>43843</v>
      </c>
      <c r="O379" s="13">
        <v>0.54181712962962958</v>
      </c>
      <c r="P379" s="16">
        <v>43844.593935185185</v>
      </c>
      <c r="Q379" s="11" t="s">
        <v>101</v>
      </c>
      <c r="R379" s="17" t="s">
        <v>858</v>
      </c>
      <c r="S379" s="11" t="s">
        <v>39</v>
      </c>
      <c r="T379" s="17" t="s">
        <v>133</v>
      </c>
      <c r="U379" s="11" t="s">
        <v>37</v>
      </c>
      <c r="V379" s="17">
        <v>0</v>
      </c>
      <c r="W379" s="11" t="s">
        <v>37</v>
      </c>
      <c r="Y379" s="17" t="str">
        <f>TablaIncidentes[[#This Row],[Tiempo Total Gestión]]</f>
        <v>03:19</v>
      </c>
      <c r="Z379" s="11">
        <f t="shared" si="35"/>
        <v>3</v>
      </c>
      <c r="AA379" s="11">
        <f t="shared" si="36"/>
        <v>19</v>
      </c>
      <c r="AB379" s="11">
        <f>IF(TablaIncidentes[[#This Row],[Prioridad*]]="Baja",(Z379-24)*60+AA379,IF(TablaIncidentes[[#This Row],[Prioridad*]]="Media",(Z379-4)*60+AA379,IF(TablaIncidentes[[#This Row],[Prioridad*]]="Alta",(Z379-2)*60+AA379)))</f>
        <v>79</v>
      </c>
      <c r="AD379" s="17" t="str">
        <f>TablaIncidentes[[#This Row],[Tiempo Creación (HH:mm)]]</f>
        <v>00:00</v>
      </c>
      <c r="AE379" s="11">
        <f t="shared" si="37"/>
        <v>0</v>
      </c>
      <c r="AF379" s="11">
        <f t="shared" si="38"/>
        <v>0</v>
      </c>
      <c r="AG379" s="11">
        <f>IF(TablaIncidentes[[#This Row],[Prioridad*]]="Baja",((AE379*60)+AF379)-30,IF(TablaIncidentes[[#This Row],[Prioridad*]]="Media",((AE379*60)+AF379)-15,IF(TablaIncidentes[[#This Row],[Prioridad*]]="Alta",((AE379*60)+AF379)-10)))</f>
        <v>-10</v>
      </c>
      <c r="AI379" s="17">
        <f>TablaIncidentes[[#This Row],[Tiempo Avance Incidente]]</f>
        <v>0</v>
      </c>
      <c r="AJ379" s="11">
        <f t="shared" si="39"/>
        <v>0</v>
      </c>
      <c r="AK379" s="11">
        <f t="shared" si="40"/>
        <v>0</v>
      </c>
      <c r="AL379">
        <f>IF(TablaIncidentes[[#This Row],[Prioridad*]]="Baja",((AJ379*60)+AK379)-720,IF(TablaIncidentes[[#This Row],[Prioridad*]]="Media",((AJ379*60)+AK379)-120,IF(TablaIncidentes[[#This Row],[Prioridad*]]="Alta",((AJ379*60)+AK379)-60)))</f>
        <v>-60</v>
      </c>
      <c r="AN379" t="str">
        <f t="shared" si="41"/>
        <v>lunes</v>
      </c>
    </row>
    <row r="380" spans="1:40" x14ac:dyDescent="0.25">
      <c r="A380" s="20" t="s">
        <v>859</v>
      </c>
      <c r="B380" t="s">
        <v>860</v>
      </c>
      <c r="C380" t="s">
        <v>32</v>
      </c>
      <c r="D380" s="11" t="s">
        <v>33</v>
      </c>
      <c r="E380" t="s">
        <v>34</v>
      </c>
      <c r="F380" t="s">
        <v>51</v>
      </c>
      <c r="G380" t="s">
        <v>374</v>
      </c>
      <c r="J380" s="12">
        <v>43843</v>
      </c>
      <c r="K380" s="13">
        <v>0.40085648148148145</v>
      </c>
      <c r="L380" s="14">
        <v>43843</v>
      </c>
      <c r="M380" s="15">
        <v>0.40085648148148145</v>
      </c>
      <c r="N380" s="12">
        <v>43844</v>
      </c>
      <c r="O380" s="13">
        <v>0.46136574074074077</v>
      </c>
      <c r="P380" s="16">
        <v>43845.507268518515</v>
      </c>
      <c r="Q380" s="11" t="s">
        <v>101</v>
      </c>
      <c r="R380" s="17" t="s">
        <v>501</v>
      </c>
      <c r="S380" s="11" t="s">
        <v>39</v>
      </c>
      <c r="T380" s="17" t="s">
        <v>133</v>
      </c>
      <c r="U380" s="11" t="s">
        <v>37</v>
      </c>
      <c r="V380" s="17">
        <v>0</v>
      </c>
      <c r="W380" s="11" t="s">
        <v>37</v>
      </c>
      <c r="Y380" s="17" t="str">
        <f>TablaIncidentes[[#This Row],[Tiempo Total Gestión]]</f>
        <v>02:23</v>
      </c>
      <c r="Z380" s="11">
        <f t="shared" si="35"/>
        <v>2</v>
      </c>
      <c r="AA380" s="11">
        <f t="shared" si="36"/>
        <v>23</v>
      </c>
      <c r="AB380" s="11">
        <f>IF(TablaIncidentes[[#This Row],[Prioridad*]]="Baja",(Z380-24)*60+AA380,IF(TablaIncidentes[[#This Row],[Prioridad*]]="Media",(Z380-4)*60+AA380,IF(TablaIncidentes[[#This Row],[Prioridad*]]="Alta",(Z380-2)*60+AA380)))</f>
        <v>23</v>
      </c>
      <c r="AD380" s="17" t="str">
        <f>TablaIncidentes[[#This Row],[Tiempo Creación (HH:mm)]]</f>
        <v>00:00</v>
      </c>
      <c r="AE380" s="11">
        <f t="shared" si="37"/>
        <v>0</v>
      </c>
      <c r="AF380" s="11">
        <f t="shared" si="38"/>
        <v>0</v>
      </c>
      <c r="AG380" s="11">
        <f>IF(TablaIncidentes[[#This Row],[Prioridad*]]="Baja",((AE380*60)+AF380)-30,IF(TablaIncidentes[[#This Row],[Prioridad*]]="Media",((AE380*60)+AF380)-15,IF(TablaIncidentes[[#This Row],[Prioridad*]]="Alta",((AE380*60)+AF380)-10)))</f>
        <v>-10</v>
      </c>
      <c r="AI380" s="17">
        <f>TablaIncidentes[[#This Row],[Tiempo Avance Incidente]]</f>
        <v>0</v>
      </c>
      <c r="AJ380" s="11">
        <f t="shared" si="39"/>
        <v>0</v>
      </c>
      <c r="AK380" s="11">
        <f t="shared" si="40"/>
        <v>0</v>
      </c>
      <c r="AL380">
        <f>IF(TablaIncidentes[[#This Row],[Prioridad*]]="Baja",((AJ380*60)+AK380)-720,IF(TablaIncidentes[[#This Row],[Prioridad*]]="Media",((AJ380*60)+AK380)-120,IF(TablaIncidentes[[#This Row],[Prioridad*]]="Alta",((AJ380*60)+AK380)-60)))</f>
        <v>-60</v>
      </c>
      <c r="AN380" t="str">
        <f t="shared" si="41"/>
        <v>lunes</v>
      </c>
    </row>
    <row r="381" spans="1:40" x14ac:dyDescent="0.25">
      <c r="A381" s="10" t="s">
        <v>861</v>
      </c>
      <c r="B381" t="s">
        <v>862</v>
      </c>
      <c r="C381" t="s">
        <v>32</v>
      </c>
      <c r="D381" s="11" t="s">
        <v>33</v>
      </c>
      <c r="E381" t="s">
        <v>34</v>
      </c>
      <c r="F381" t="s">
        <v>51</v>
      </c>
      <c r="G381" t="s">
        <v>62</v>
      </c>
      <c r="J381" s="12">
        <v>43843</v>
      </c>
      <c r="K381" s="13">
        <v>0.40150462962962963</v>
      </c>
      <c r="L381" s="14">
        <v>43843</v>
      </c>
      <c r="M381" s="15">
        <v>0.40150462962962963</v>
      </c>
      <c r="N381" s="12">
        <v>43843</v>
      </c>
      <c r="O381" s="13">
        <v>0.48496527777777776</v>
      </c>
      <c r="P381" s="16">
        <v>43844.514675925922</v>
      </c>
      <c r="Q381" s="11" t="s">
        <v>37</v>
      </c>
      <c r="R381" s="17" t="s">
        <v>863</v>
      </c>
      <c r="S381" s="11" t="s">
        <v>39</v>
      </c>
      <c r="T381" s="17" t="s">
        <v>133</v>
      </c>
      <c r="U381" s="11" t="s">
        <v>37</v>
      </c>
      <c r="V381" s="17">
        <v>0</v>
      </c>
      <c r="W381" s="11" t="s">
        <v>37</v>
      </c>
      <c r="Y381" s="17" t="str">
        <f>TablaIncidentes[[#This Row],[Tiempo Total Gestión]]</f>
        <v>01:58</v>
      </c>
      <c r="Z381" s="11">
        <f t="shared" si="35"/>
        <v>1</v>
      </c>
      <c r="AA381" s="11">
        <f t="shared" si="36"/>
        <v>58</v>
      </c>
      <c r="AB381" s="11">
        <f>IF(TablaIncidentes[[#This Row],[Prioridad*]]="Baja",(Z381-24)*60+AA381,IF(TablaIncidentes[[#This Row],[Prioridad*]]="Media",(Z381-4)*60+AA381,IF(TablaIncidentes[[#This Row],[Prioridad*]]="Alta",(Z381-2)*60+AA381)))</f>
        <v>-2</v>
      </c>
      <c r="AD381" s="17" t="str">
        <f>TablaIncidentes[[#This Row],[Tiempo Creación (HH:mm)]]</f>
        <v>00:00</v>
      </c>
      <c r="AE381" s="11">
        <f t="shared" si="37"/>
        <v>0</v>
      </c>
      <c r="AF381" s="11">
        <f t="shared" si="38"/>
        <v>0</v>
      </c>
      <c r="AG381" s="11">
        <f>IF(TablaIncidentes[[#This Row],[Prioridad*]]="Baja",((AE381*60)+AF381)-30,IF(TablaIncidentes[[#This Row],[Prioridad*]]="Media",((AE381*60)+AF381)-15,IF(TablaIncidentes[[#This Row],[Prioridad*]]="Alta",((AE381*60)+AF381)-10)))</f>
        <v>-10</v>
      </c>
      <c r="AI381" s="17">
        <f>TablaIncidentes[[#This Row],[Tiempo Avance Incidente]]</f>
        <v>0</v>
      </c>
      <c r="AJ381" s="11">
        <f t="shared" si="39"/>
        <v>0</v>
      </c>
      <c r="AK381" s="11">
        <f t="shared" si="40"/>
        <v>0</v>
      </c>
      <c r="AL381">
        <f>IF(TablaIncidentes[[#This Row],[Prioridad*]]="Baja",((AJ381*60)+AK381)-720,IF(TablaIncidentes[[#This Row],[Prioridad*]]="Media",((AJ381*60)+AK381)-120,IF(TablaIncidentes[[#This Row],[Prioridad*]]="Alta",((AJ381*60)+AK381)-60)))</f>
        <v>-60</v>
      </c>
      <c r="AN381" t="str">
        <f t="shared" si="41"/>
        <v>lunes</v>
      </c>
    </row>
    <row r="382" spans="1:40" x14ac:dyDescent="0.25">
      <c r="A382" s="20" t="s">
        <v>864</v>
      </c>
      <c r="B382" t="s">
        <v>865</v>
      </c>
      <c r="C382" t="s">
        <v>32</v>
      </c>
      <c r="D382" s="11" t="s">
        <v>33</v>
      </c>
      <c r="E382" t="s">
        <v>34</v>
      </c>
      <c r="F382" t="s">
        <v>35</v>
      </c>
      <c r="G382" t="s">
        <v>311</v>
      </c>
      <c r="J382" s="12">
        <v>43843</v>
      </c>
      <c r="K382" s="13">
        <v>0.40151620370370367</v>
      </c>
      <c r="L382" s="14">
        <v>43843</v>
      </c>
      <c r="M382" s="15">
        <v>0.40151620370370367</v>
      </c>
      <c r="N382" s="12">
        <v>43844</v>
      </c>
      <c r="O382" s="13">
        <v>0.34510416666666671</v>
      </c>
      <c r="P382" s="16">
        <v>43845.358391203707</v>
      </c>
      <c r="Q382" s="11" t="s">
        <v>101</v>
      </c>
      <c r="R382" s="17" t="s">
        <v>866</v>
      </c>
      <c r="S382" s="11" t="s">
        <v>39</v>
      </c>
      <c r="T382" s="17" t="s">
        <v>133</v>
      </c>
      <c r="U382" s="11" t="s">
        <v>37</v>
      </c>
      <c r="V382" s="17">
        <v>0</v>
      </c>
      <c r="W382" s="11" t="s">
        <v>37</v>
      </c>
      <c r="Y382" s="17" t="str">
        <f>TablaIncidentes[[#This Row],[Tiempo Total Gestión]]</f>
        <v>02:31</v>
      </c>
      <c r="Z382" s="11">
        <f t="shared" si="35"/>
        <v>2</v>
      </c>
      <c r="AA382" s="11">
        <f t="shared" si="36"/>
        <v>31</v>
      </c>
      <c r="AB382" s="11">
        <f>IF(TablaIncidentes[[#This Row],[Prioridad*]]="Baja",(Z382-24)*60+AA382,IF(TablaIncidentes[[#This Row],[Prioridad*]]="Media",(Z382-4)*60+AA382,IF(TablaIncidentes[[#This Row],[Prioridad*]]="Alta",(Z382-2)*60+AA382)))</f>
        <v>31</v>
      </c>
      <c r="AD382" s="17" t="str">
        <f>TablaIncidentes[[#This Row],[Tiempo Creación (HH:mm)]]</f>
        <v>00:00</v>
      </c>
      <c r="AE382" s="11">
        <f t="shared" si="37"/>
        <v>0</v>
      </c>
      <c r="AF382" s="11">
        <f t="shared" si="38"/>
        <v>0</v>
      </c>
      <c r="AG382" s="11">
        <f>IF(TablaIncidentes[[#This Row],[Prioridad*]]="Baja",((AE382*60)+AF382)-30,IF(TablaIncidentes[[#This Row],[Prioridad*]]="Media",((AE382*60)+AF382)-15,IF(TablaIncidentes[[#This Row],[Prioridad*]]="Alta",((AE382*60)+AF382)-10)))</f>
        <v>-10</v>
      </c>
      <c r="AI382" s="17">
        <f>TablaIncidentes[[#This Row],[Tiempo Avance Incidente]]</f>
        <v>0</v>
      </c>
      <c r="AJ382" s="11">
        <f t="shared" si="39"/>
        <v>0</v>
      </c>
      <c r="AK382" s="11">
        <f t="shared" si="40"/>
        <v>0</v>
      </c>
      <c r="AL382">
        <f>IF(TablaIncidentes[[#This Row],[Prioridad*]]="Baja",((AJ382*60)+AK382)-720,IF(TablaIncidentes[[#This Row],[Prioridad*]]="Media",((AJ382*60)+AK382)-120,IF(TablaIncidentes[[#This Row],[Prioridad*]]="Alta",((AJ382*60)+AK382)-60)))</f>
        <v>-60</v>
      </c>
      <c r="AN382" t="str">
        <f t="shared" si="41"/>
        <v>lunes</v>
      </c>
    </row>
    <row r="383" spans="1:40" x14ac:dyDescent="0.25">
      <c r="A383" s="20" t="s">
        <v>867</v>
      </c>
      <c r="B383" t="s">
        <v>868</v>
      </c>
      <c r="C383" t="s">
        <v>32</v>
      </c>
      <c r="D383" s="11" t="s">
        <v>33</v>
      </c>
      <c r="E383" t="s">
        <v>34</v>
      </c>
      <c r="F383" t="s">
        <v>51</v>
      </c>
      <c r="G383" t="s">
        <v>374</v>
      </c>
      <c r="J383" s="12">
        <v>43843</v>
      </c>
      <c r="K383" s="13">
        <v>0.41068287037037038</v>
      </c>
      <c r="L383" s="14">
        <v>43843</v>
      </c>
      <c r="M383" s="15">
        <v>0.41068287037037038</v>
      </c>
      <c r="N383" s="12">
        <v>43844</v>
      </c>
      <c r="O383" s="13">
        <v>0.47219907407407408</v>
      </c>
      <c r="P383" s="16">
        <v>43845.507268518515</v>
      </c>
      <c r="Q383" s="11" t="s">
        <v>101</v>
      </c>
      <c r="R383" s="17" t="s">
        <v>695</v>
      </c>
      <c r="S383" s="11" t="s">
        <v>39</v>
      </c>
      <c r="T383" s="17" t="s">
        <v>133</v>
      </c>
      <c r="U383" s="11" t="s">
        <v>37</v>
      </c>
      <c r="V383" s="17">
        <v>0</v>
      </c>
      <c r="W383" s="11" t="s">
        <v>37</v>
      </c>
      <c r="Y383" s="17" t="str">
        <f>TablaIncidentes[[#This Row],[Tiempo Total Gestión]]</f>
        <v>02:28</v>
      </c>
      <c r="Z383" s="11">
        <f t="shared" si="35"/>
        <v>2</v>
      </c>
      <c r="AA383" s="11">
        <f t="shared" si="36"/>
        <v>28</v>
      </c>
      <c r="AB383" s="11">
        <f>IF(TablaIncidentes[[#This Row],[Prioridad*]]="Baja",(Z383-24)*60+AA383,IF(TablaIncidentes[[#This Row],[Prioridad*]]="Media",(Z383-4)*60+AA383,IF(TablaIncidentes[[#This Row],[Prioridad*]]="Alta",(Z383-2)*60+AA383)))</f>
        <v>28</v>
      </c>
      <c r="AD383" s="17" t="str">
        <f>TablaIncidentes[[#This Row],[Tiempo Creación (HH:mm)]]</f>
        <v>00:00</v>
      </c>
      <c r="AE383" s="11">
        <f t="shared" si="37"/>
        <v>0</v>
      </c>
      <c r="AF383" s="11">
        <f t="shared" si="38"/>
        <v>0</v>
      </c>
      <c r="AG383" s="11">
        <f>IF(TablaIncidentes[[#This Row],[Prioridad*]]="Baja",((AE383*60)+AF383)-30,IF(TablaIncidentes[[#This Row],[Prioridad*]]="Media",((AE383*60)+AF383)-15,IF(TablaIncidentes[[#This Row],[Prioridad*]]="Alta",((AE383*60)+AF383)-10)))</f>
        <v>-10</v>
      </c>
      <c r="AI383" s="17">
        <f>TablaIncidentes[[#This Row],[Tiempo Avance Incidente]]</f>
        <v>0</v>
      </c>
      <c r="AJ383" s="11">
        <f t="shared" si="39"/>
        <v>0</v>
      </c>
      <c r="AK383" s="11">
        <f t="shared" si="40"/>
        <v>0</v>
      </c>
      <c r="AL383">
        <f>IF(TablaIncidentes[[#This Row],[Prioridad*]]="Baja",((AJ383*60)+AK383)-720,IF(TablaIncidentes[[#This Row],[Prioridad*]]="Media",((AJ383*60)+AK383)-120,IF(TablaIncidentes[[#This Row],[Prioridad*]]="Alta",((AJ383*60)+AK383)-60)))</f>
        <v>-60</v>
      </c>
      <c r="AN383" t="str">
        <f t="shared" si="41"/>
        <v>lunes</v>
      </c>
    </row>
    <row r="384" spans="1:40" x14ac:dyDescent="0.25">
      <c r="A384" s="10" t="s">
        <v>869</v>
      </c>
      <c r="B384" t="s">
        <v>870</v>
      </c>
      <c r="C384" t="s">
        <v>871</v>
      </c>
      <c r="D384" s="11" t="s">
        <v>150</v>
      </c>
      <c r="E384" t="s">
        <v>34</v>
      </c>
      <c r="F384" t="s">
        <v>124</v>
      </c>
      <c r="G384" t="s">
        <v>125</v>
      </c>
      <c r="J384" s="12">
        <v>43843</v>
      </c>
      <c r="K384" s="13">
        <v>0.41687500000000005</v>
      </c>
      <c r="L384" s="14">
        <v>43843</v>
      </c>
      <c r="M384" s="15">
        <v>0.41957175925925921</v>
      </c>
      <c r="N384" s="12">
        <v>43843</v>
      </c>
      <c r="O384" s="13">
        <v>0.42787037037037035</v>
      </c>
      <c r="P384" s="16">
        <v>43844.437465277777</v>
      </c>
      <c r="Q384" s="11" t="s">
        <v>37</v>
      </c>
      <c r="R384" s="17" t="s">
        <v>465</v>
      </c>
      <c r="S384" s="11" t="s">
        <v>59</v>
      </c>
      <c r="T384" s="17" t="s">
        <v>116</v>
      </c>
      <c r="U384" s="11" t="s">
        <v>37</v>
      </c>
      <c r="V384" s="17">
        <v>1.6550925865885802E-3</v>
      </c>
      <c r="W384" s="11" t="s">
        <v>37</v>
      </c>
      <c r="Y384" s="17" t="str">
        <f>TablaIncidentes[[#This Row],[Tiempo Total Gestión]]</f>
        <v>00:15</v>
      </c>
      <c r="Z384" s="11">
        <f t="shared" si="35"/>
        <v>0</v>
      </c>
      <c r="AA384" s="11">
        <f t="shared" si="36"/>
        <v>15</v>
      </c>
      <c r="AB384" s="11">
        <f>IF(TablaIncidentes[[#This Row],[Prioridad*]]="Baja",(Z384-24)*60+AA384,IF(TablaIncidentes[[#This Row],[Prioridad*]]="Media",(Z384-4)*60+AA384,IF(TablaIncidentes[[#This Row],[Prioridad*]]="Alta",(Z384-2)*60+AA384)))</f>
        <v>-1425</v>
      </c>
      <c r="AD384" s="17" t="str">
        <f>TablaIncidentes[[#This Row],[Tiempo Creación (HH:mm)]]</f>
        <v>00:03</v>
      </c>
      <c r="AE384" s="11">
        <f t="shared" si="37"/>
        <v>0</v>
      </c>
      <c r="AF384" s="11">
        <f t="shared" si="38"/>
        <v>3</v>
      </c>
      <c r="AG384" s="11">
        <f>IF(TablaIncidentes[[#This Row],[Prioridad*]]="Baja",((AE384*60)+AF384)-30,IF(TablaIncidentes[[#This Row],[Prioridad*]]="Media",((AE384*60)+AF384)-15,IF(TablaIncidentes[[#This Row],[Prioridad*]]="Alta",((AE384*60)+AF384)-10)))</f>
        <v>-27</v>
      </c>
      <c r="AI384" s="17">
        <f>TablaIncidentes[[#This Row],[Tiempo Avance Incidente]]</f>
        <v>1.6550925865885802E-3</v>
      </c>
      <c r="AJ384" s="11">
        <f t="shared" si="39"/>
        <v>0</v>
      </c>
      <c r="AK384" s="11">
        <f t="shared" si="40"/>
        <v>2</v>
      </c>
      <c r="AL384">
        <f>IF(TablaIncidentes[[#This Row],[Prioridad*]]="Baja",((AJ384*60)+AK384)-720,IF(TablaIncidentes[[#This Row],[Prioridad*]]="Media",((AJ384*60)+AK384)-120,IF(TablaIncidentes[[#This Row],[Prioridad*]]="Alta",((AJ384*60)+AK384)-60)))</f>
        <v>-718</v>
      </c>
      <c r="AN384" t="str">
        <f t="shared" si="41"/>
        <v>lunes</v>
      </c>
    </row>
    <row r="385" spans="1:40" x14ac:dyDescent="0.25">
      <c r="A385" s="20" t="s">
        <v>872</v>
      </c>
      <c r="B385" t="s">
        <v>873</v>
      </c>
      <c r="C385" t="s">
        <v>32</v>
      </c>
      <c r="D385" s="11" t="s">
        <v>33</v>
      </c>
      <c r="E385" t="s">
        <v>34</v>
      </c>
      <c r="F385" t="s">
        <v>51</v>
      </c>
      <c r="G385" t="s">
        <v>75</v>
      </c>
      <c r="J385" s="12">
        <v>43843</v>
      </c>
      <c r="K385" s="13">
        <v>0.45671296296296293</v>
      </c>
      <c r="L385" s="14">
        <v>43843</v>
      </c>
      <c r="M385" s="15">
        <v>0.45671296296296293</v>
      </c>
      <c r="N385" s="12">
        <v>43843</v>
      </c>
      <c r="O385" s="13">
        <v>0.61972222222222217</v>
      </c>
      <c r="P385" s="16">
        <v>43844.673981481479</v>
      </c>
      <c r="Q385" s="11" t="s">
        <v>101</v>
      </c>
      <c r="R385" s="17" t="s">
        <v>874</v>
      </c>
      <c r="S385" s="11" t="s">
        <v>39</v>
      </c>
      <c r="T385" s="17" t="s">
        <v>133</v>
      </c>
      <c r="U385" s="11" t="s">
        <v>37</v>
      </c>
      <c r="V385" s="17">
        <v>0</v>
      </c>
      <c r="W385" s="11" t="s">
        <v>37</v>
      </c>
      <c r="Y385" s="17" t="str">
        <f>TablaIncidentes[[#This Row],[Tiempo Total Gestión]]</f>
        <v>03:54</v>
      </c>
      <c r="Z385" s="11">
        <f t="shared" si="35"/>
        <v>3</v>
      </c>
      <c r="AA385" s="11">
        <f t="shared" si="36"/>
        <v>54</v>
      </c>
      <c r="AB385" s="11">
        <f>IF(TablaIncidentes[[#This Row],[Prioridad*]]="Baja",(Z385-24)*60+AA385,IF(TablaIncidentes[[#This Row],[Prioridad*]]="Media",(Z385-4)*60+AA385,IF(TablaIncidentes[[#This Row],[Prioridad*]]="Alta",(Z385-2)*60+AA385)))</f>
        <v>114</v>
      </c>
      <c r="AD385" s="17" t="str">
        <f>TablaIncidentes[[#This Row],[Tiempo Creación (HH:mm)]]</f>
        <v>00:00</v>
      </c>
      <c r="AE385" s="11">
        <f t="shared" si="37"/>
        <v>0</v>
      </c>
      <c r="AF385" s="11">
        <f t="shared" si="38"/>
        <v>0</v>
      </c>
      <c r="AG385" s="11">
        <f>IF(TablaIncidentes[[#This Row],[Prioridad*]]="Baja",((AE385*60)+AF385)-30,IF(TablaIncidentes[[#This Row],[Prioridad*]]="Media",((AE385*60)+AF385)-15,IF(TablaIncidentes[[#This Row],[Prioridad*]]="Alta",((AE385*60)+AF385)-10)))</f>
        <v>-10</v>
      </c>
      <c r="AI385" s="17">
        <f>TablaIncidentes[[#This Row],[Tiempo Avance Incidente]]</f>
        <v>0</v>
      </c>
      <c r="AJ385" s="11">
        <f t="shared" si="39"/>
        <v>0</v>
      </c>
      <c r="AK385" s="11">
        <f t="shared" si="40"/>
        <v>0</v>
      </c>
      <c r="AL385">
        <f>IF(TablaIncidentes[[#This Row],[Prioridad*]]="Baja",((AJ385*60)+AK385)-720,IF(TablaIncidentes[[#This Row],[Prioridad*]]="Media",((AJ385*60)+AK385)-120,IF(TablaIncidentes[[#This Row],[Prioridad*]]="Alta",((AJ385*60)+AK385)-60)))</f>
        <v>-60</v>
      </c>
      <c r="AN385" t="str">
        <f t="shared" si="41"/>
        <v>lunes</v>
      </c>
    </row>
    <row r="386" spans="1:40" x14ac:dyDescent="0.25">
      <c r="A386" s="10" t="s">
        <v>875</v>
      </c>
      <c r="B386" t="s">
        <v>572</v>
      </c>
      <c r="C386" t="s">
        <v>161</v>
      </c>
      <c r="D386" s="11" t="s">
        <v>110</v>
      </c>
      <c r="E386" t="s">
        <v>34</v>
      </c>
      <c r="F386" t="s">
        <v>124</v>
      </c>
      <c r="G386" t="s">
        <v>104</v>
      </c>
      <c r="J386" s="12">
        <v>43843</v>
      </c>
      <c r="K386" s="13">
        <v>0.44315972222222227</v>
      </c>
      <c r="L386" s="14">
        <v>43843</v>
      </c>
      <c r="M386" s="15">
        <v>0.44429398148148147</v>
      </c>
      <c r="N386" s="12">
        <v>43843</v>
      </c>
      <c r="O386" s="13">
        <v>0.49525462962962963</v>
      </c>
      <c r="P386" s="16">
        <v>43844.514675925922</v>
      </c>
      <c r="Q386" s="11" t="s">
        <v>37</v>
      </c>
      <c r="R386" s="17" t="s">
        <v>876</v>
      </c>
      <c r="S386" s="11" t="s">
        <v>59</v>
      </c>
      <c r="T386" s="17" t="s">
        <v>40</v>
      </c>
      <c r="U386" s="11" t="s">
        <v>37</v>
      </c>
      <c r="V386" s="17">
        <v>1.5972222245181911E-3</v>
      </c>
      <c r="W386" s="11" t="s">
        <v>37</v>
      </c>
      <c r="Y386" s="17" t="str">
        <f>TablaIncidentes[[#This Row],[Tiempo Total Gestión]]</f>
        <v>01:15</v>
      </c>
      <c r="Z386" s="11">
        <f t="shared" ref="Z386:Z449" si="42">HOUR(Y386)</f>
        <v>1</v>
      </c>
      <c r="AA386" s="11">
        <f t="shared" ref="AA386:AA449" si="43">MINUTE(Y386)</f>
        <v>15</v>
      </c>
      <c r="AB386" s="11">
        <f>IF(TablaIncidentes[[#This Row],[Prioridad*]]="Baja",(Z386-24)*60+AA386,IF(TablaIncidentes[[#This Row],[Prioridad*]]="Media",(Z386-4)*60+AA386,IF(TablaIncidentes[[#This Row],[Prioridad*]]="Alta",(Z386-2)*60+AA386)))</f>
        <v>-165</v>
      </c>
      <c r="AD386" s="17" t="str">
        <f>TablaIncidentes[[#This Row],[Tiempo Creación (HH:mm)]]</f>
        <v>00:01</v>
      </c>
      <c r="AE386" s="11">
        <f t="shared" si="37"/>
        <v>0</v>
      </c>
      <c r="AF386" s="11">
        <f t="shared" si="38"/>
        <v>1</v>
      </c>
      <c r="AG386" s="11">
        <f>IF(TablaIncidentes[[#This Row],[Prioridad*]]="Baja",((AE386*60)+AF386)-30,IF(TablaIncidentes[[#This Row],[Prioridad*]]="Media",((AE386*60)+AF386)-15,IF(TablaIncidentes[[#This Row],[Prioridad*]]="Alta",((AE386*60)+AF386)-10)))</f>
        <v>-14</v>
      </c>
      <c r="AI386" s="17">
        <f>TablaIncidentes[[#This Row],[Tiempo Avance Incidente]]</f>
        <v>1.5972222245181911E-3</v>
      </c>
      <c r="AJ386" s="11">
        <f t="shared" si="39"/>
        <v>0</v>
      </c>
      <c r="AK386" s="11">
        <f t="shared" si="40"/>
        <v>2</v>
      </c>
      <c r="AL386">
        <f>IF(TablaIncidentes[[#This Row],[Prioridad*]]="Baja",((AJ386*60)+AK386)-720,IF(TablaIncidentes[[#This Row],[Prioridad*]]="Media",((AJ386*60)+AK386)-120,IF(TablaIncidentes[[#This Row],[Prioridad*]]="Alta",((AJ386*60)+AK386)-60)))</f>
        <v>-118</v>
      </c>
      <c r="AN386" t="str">
        <f t="shared" si="41"/>
        <v>lunes</v>
      </c>
    </row>
    <row r="387" spans="1:40" x14ac:dyDescent="0.25">
      <c r="A387" s="10" t="s">
        <v>877</v>
      </c>
      <c r="B387" t="s">
        <v>878</v>
      </c>
      <c r="C387" t="s">
        <v>32</v>
      </c>
      <c r="D387" s="11" t="s">
        <v>33</v>
      </c>
      <c r="E387" t="s">
        <v>34</v>
      </c>
      <c r="F387" t="s">
        <v>51</v>
      </c>
      <c r="G387" t="s">
        <v>75</v>
      </c>
      <c r="J387" s="12">
        <v>43843</v>
      </c>
      <c r="K387" s="13">
        <v>0.48331018518518515</v>
      </c>
      <c r="L387" s="14">
        <v>43843</v>
      </c>
      <c r="M387" s="15">
        <v>0.48331018518518515</v>
      </c>
      <c r="N387" s="12">
        <v>43843</v>
      </c>
      <c r="O387" s="13">
        <v>0.72886574074074073</v>
      </c>
      <c r="P387" s="16">
        <v>43844.75</v>
      </c>
      <c r="Q387" s="11" t="s">
        <v>37</v>
      </c>
      <c r="R387" s="17" t="s">
        <v>465</v>
      </c>
      <c r="S387" s="11" t="s">
        <v>39</v>
      </c>
      <c r="T387" s="17" t="s">
        <v>133</v>
      </c>
      <c r="U387" s="11" t="s">
        <v>37</v>
      </c>
      <c r="V387" s="17">
        <v>0</v>
      </c>
      <c r="W387" s="11" t="s">
        <v>37</v>
      </c>
      <c r="Y387" s="17" t="str">
        <f>TablaIncidentes[[#This Row],[Tiempo Total Gestión]]</f>
        <v>00:15</v>
      </c>
      <c r="Z387" s="11">
        <f t="shared" si="42"/>
        <v>0</v>
      </c>
      <c r="AA387" s="11">
        <f t="shared" si="43"/>
        <v>15</v>
      </c>
      <c r="AB387" s="11">
        <f>IF(TablaIncidentes[[#This Row],[Prioridad*]]="Baja",(Z387-24)*60+AA387,IF(TablaIncidentes[[#This Row],[Prioridad*]]="Media",(Z387-4)*60+AA387,IF(TablaIncidentes[[#This Row],[Prioridad*]]="Alta",(Z387-2)*60+AA387)))</f>
        <v>-105</v>
      </c>
      <c r="AD387" s="17" t="str">
        <f>TablaIncidentes[[#This Row],[Tiempo Creación (HH:mm)]]</f>
        <v>00:00</v>
      </c>
      <c r="AE387" s="11">
        <f t="shared" ref="AE387:AE450" si="44">HOUR(AD387)</f>
        <v>0</v>
      </c>
      <c r="AF387" s="11">
        <f t="shared" ref="AF387:AF450" si="45">MINUTE(AD387)</f>
        <v>0</v>
      </c>
      <c r="AG387" s="11">
        <f>IF(TablaIncidentes[[#This Row],[Prioridad*]]="Baja",((AE387*60)+AF387)-30,IF(TablaIncidentes[[#This Row],[Prioridad*]]="Media",((AE387*60)+AF387)-15,IF(TablaIncidentes[[#This Row],[Prioridad*]]="Alta",((AE387*60)+AF387)-10)))</f>
        <v>-10</v>
      </c>
      <c r="AI387" s="17">
        <f>TablaIncidentes[[#This Row],[Tiempo Avance Incidente]]</f>
        <v>0</v>
      </c>
      <c r="AJ387" s="11">
        <f t="shared" ref="AJ387:AJ450" si="46">HOUR(AI387)</f>
        <v>0</v>
      </c>
      <c r="AK387" s="11">
        <f t="shared" ref="AK387:AK450" si="47">MINUTE(AI387)</f>
        <v>0</v>
      </c>
      <c r="AL387">
        <f>IF(TablaIncidentes[[#This Row],[Prioridad*]]="Baja",((AJ387*60)+AK387)-720,IF(TablaIncidentes[[#This Row],[Prioridad*]]="Media",((AJ387*60)+AK387)-120,IF(TablaIncidentes[[#This Row],[Prioridad*]]="Alta",((AJ387*60)+AK387)-60)))</f>
        <v>-60</v>
      </c>
      <c r="AN387" t="str">
        <f t="shared" ref="AN387:AN450" si="48">TEXT(J387,"dddd")</f>
        <v>lunes</v>
      </c>
    </row>
    <row r="388" spans="1:40" x14ac:dyDescent="0.25">
      <c r="A388" s="10" t="s">
        <v>879</v>
      </c>
      <c r="B388" t="s">
        <v>880</v>
      </c>
      <c r="C388" t="s">
        <v>32</v>
      </c>
      <c r="D388" s="11" t="s">
        <v>33</v>
      </c>
      <c r="E388" t="s">
        <v>34</v>
      </c>
      <c r="F388" t="s">
        <v>35</v>
      </c>
      <c r="G388" t="s">
        <v>36</v>
      </c>
      <c r="J388" s="12">
        <v>43843</v>
      </c>
      <c r="K388" s="13">
        <v>0.48331018518518515</v>
      </c>
      <c r="L388" s="14">
        <v>43843</v>
      </c>
      <c r="M388" s="15">
        <v>0.48331018518518515</v>
      </c>
      <c r="N388" s="12">
        <v>43844</v>
      </c>
      <c r="O388" s="13">
        <v>0.3558796296296296</v>
      </c>
      <c r="P388" s="16">
        <v>43845.358391203707</v>
      </c>
      <c r="Q388" s="11" t="s">
        <v>37</v>
      </c>
      <c r="R388" s="17" t="s">
        <v>84</v>
      </c>
      <c r="S388" s="11" t="s">
        <v>39</v>
      </c>
      <c r="T388" s="17" t="s">
        <v>133</v>
      </c>
      <c r="U388" s="11" t="s">
        <v>37</v>
      </c>
      <c r="V388" s="17">
        <v>0</v>
      </c>
      <c r="W388" s="11" t="s">
        <v>37</v>
      </c>
      <c r="Y388" s="17" t="str">
        <f>TablaIncidentes[[#This Row],[Tiempo Total Gestión]]</f>
        <v>00:14</v>
      </c>
      <c r="Z388" s="11">
        <f t="shared" si="42"/>
        <v>0</v>
      </c>
      <c r="AA388" s="11">
        <f t="shared" si="43"/>
        <v>14</v>
      </c>
      <c r="AB388" s="11">
        <f>IF(TablaIncidentes[[#This Row],[Prioridad*]]="Baja",(Z388-24)*60+AA388,IF(TablaIncidentes[[#This Row],[Prioridad*]]="Media",(Z388-4)*60+AA388,IF(TablaIncidentes[[#This Row],[Prioridad*]]="Alta",(Z388-2)*60+AA388)))</f>
        <v>-106</v>
      </c>
      <c r="AD388" s="17" t="str">
        <f>TablaIncidentes[[#This Row],[Tiempo Creación (HH:mm)]]</f>
        <v>00:00</v>
      </c>
      <c r="AE388" s="11">
        <f t="shared" si="44"/>
        <v>0</v>
      </c>
      <c r="AF388" s="11">
        <f t="shared" si="45"/>
        <v>0</v>
      </c>
      <c r="AG388" s="11">
        <f>IF(TablaIncidentes[[#This Row],[Prioridad*]]="Baja",((AE388*60)+AF388)-30,IF(TablaIncidentes[[#This Row],[Prioridad*]]="Media",((AE388*60)+AF388)-15,IF(TablaIncidentes[[#This Row],[Prioridad*]]="Alta",((AE388*60)+AF388)-10)))</f>
        <v>-10</v>
      </c>
      <c r="AI388" s="17">
        <f>TablaIncidentes[[#This Row],[Tiempo Avance Incidente]]</f>
        <v>0</v>
      </c>
      <c r="AJ388" s="11">
        <f t="shared" si="46"/>
        <v>0</v>
      </c>
      <c r="AK388" s="11">
        <f t="shared" si="47"/>
        <v>0</v>
      </c>
      <c r="AL388">
        <f>IF(TablaIncidentes[[#This Row],[Prioridad*]]="Baja",((AJ388*60)+AK388)-720,IF(TablaIncidentes[[#This Row],[Prioridad*]]="Media",((AJ388*60)+AK388)-120,IF(TablaIncidentes[[#This Row],[Prioridad*]]="Alta",((AJ388*60)+AK388)-60)))</f>
        <v>-60</v>
      </c>
      <c r="AN388" t="str">
        <f t="shared" si="48"/>
        <v>lunes</v>
      </c>
    </row>
    <row r="389" spans="1:40" x14ac:dyDescent="0.25">
      <c r="A389" s="10" t="s">
        <v>881</v>
      </c>
      <c r="B389" t="s">
        <v>882</v>
      </c>
      <c r="C389" t="s">
        <v>32</v>
      </c>
      <c r="D389" s="11" t="s">
        <v>33</v>
      </c>
      <c r="E389" t="s">
        <v>34</v>
      </c>
      <c r="F389" t="s">
        <v>35</v>
      </c>
      <c r="G389" t="s">
        <v>311</v>
      </c>
      <c r="J389" s="12">
        <v>43843</v>
      </c>
      <c r="K389" s="13">
        <v>0.44975694444444447</v>
      </c>
      <c r="L389" s="14">
        <v>43843</v>
      </c>
      <c r="M389" s="15">
        <v>0.44975694444444447</v>
      </c>
      <c r="N389" s="12">
        <v>43844</v>
      </c>
      <c r="O389" s="13">
        <v>0.39119212962962963</v>
      </c>
      <c r="P389" s="16">
        <v>43845.433020833334</v>
      </c>
      <c r="Q389" s="11" t="s">
        <v>37</v>
      </c>
      <c r="R389" s="17" t="s">
        <v>883</v>
      </c>
      <c r="S389" s="11" t="s">
        <v>39</v>
      </c>
      <c r="T389" s="17" t="s">
        <v>133</v>
      </c>
      <c r="U389" s="11" t="s">
        <v>37</v>
      </c>
      <c r="V389" s="17">
        <v>0</v>
      </c>
      <c r="W389" s="11" t="s">
        <v>37</v>
      </c>
      <c r="Y389" s="17" t="str">
        <f>TablaIncidentes[[#This Row],[Tiempo Total Gestión]]</f>
        <v>01:48</v>
      </c>
      <c r="Z389" s="11">
        <f t="shared" si="42"/>
        <v>1</v>
      </c>
      <c r="AA389" s="11">
        <f t="shared" si="43"/>
        <v>48</v>
      </c>
      <c r="AB389" s="11">
        <f>IF(TablaIncidentes[[#This Row],[Prioridad*]]="Baja",(Z389-24)*60+AA389,IF(TablaIncidentes[[#This Row],[Prioridad*]]="Media",(Z389-4)*60+AA389,IF(TablaIncidentes[[#This Row],[Prioridad*]]="Alta",(Z389-2)*60+AA389)))</f>
        <v>-12</v>
      </c>
      <c r="AD389" s="17" t="str">
        <f>TablaIncidentes[[#This Row],[Tiempo Creación (HH:mm)]]</f>
        <v>00:00</v>
      </c>
      <c r="AE389" s="11">
        <f t="shared" si="44"/>
        <v>0</v>
      </c>
      <c r="AF389" s="11">
        <f t="shared" si="45"/>
        <v>0</v>
      </c>
      <c r="AG389" s="11">
        <f>IF(TablaIncidentes[[#This Row],[Prioridad*]]="Baja",((AE389*60)+AF389)-30,IF(TablaIncidentes[[#This Row],[Prioridad*]]="Media",((AE389*60)+AF389)-15,IF(TablaIncidentes[[#This Row],[Prioridad*]]="Alta",((AE389*60)+AF389)-10)))</f>
        <v>-10</v>
      </c>
      <c r="AI389" s="17">
        <f>TablaIncidentes[[#This Row],[Tiempo Avance Incidente]]</f>
        <v>0</v>
      </c>
      <c r="AJ389" s="11">
        <f t="shared" si="46"/>
        <v>0</v>
      </c>
      <c r="AK389" s="11">
        <f t="shared" si="47"/>
        <v>0</v>
      </c>
      <c r="AL389">
        <f>IF(TablaIncidentes[[#This Row],[Prioridad*]]="Baja",((AJ389*60)+AK389)-720,IF(TablaIncidentes[[#This Row],[Prioridad*]]="Media",((AJ389*60)+AK389)-120,IF(TablaIncidentes[[#This Row],[Prioridad*]]="Alta",((AJ389*60)+AK389)-60)))</f>
        <v>-60</v>
      </c>
      <c r="AN389" t="str">
        <f t="shared" si="48"/>
        <v>lunes</v>
      </c>
    </row>
    <row r="390" spans="1:40" x14ac:dyDescent="0.25">
      <c r="A390" s="10" t="s">
        <v>884</v>
      </c>
      <c r="B390" t="s">
        <v>885</v>
      </c>
      <c r="C390" t="s">
        <v>32</v>
      </c>
      <c r="D390" s="11" t="s">
        <v>33</v>
      </c>
      <c r="E390" t="s">
        <v>34</v>
      </c>
      <c r="F390" t="s">
        <v>51</v>
      </c>
      <c r="G390" t="s">
        <v>374</v>
      </c>
      <c r="J390" s="12">
        <v>43843</v>
      </c>
      <c r="K390" s="13">
        <v>0.49512731481481481</v>
      </c>
      <c r="L390" s="14">
        <v>43843</v>
      </c>
      <c r="M390" s="15">
        <v>0.49512731481481481</v>
      </c>
      <c r="N390" s="12">
        <v>43844</v>
      </c>
      <c r="O390" s="13">
        <v>0.4758101851851852</v>
      </c>
      <c r="P390" s="16">
        <v>43845.507268518515</v>
      </c>
      <c r="Q390" s="11" t="s">
        <v>37</v>
      </c>
      <c r="R390" s="17" t="s">
        <v>350</v>
      </c>
      <c r="S390" s="11" t="s">
        <v>39</v>
      </c>
      <c r="T390" s="17" t="s">
        <v>133</v>
      </c>
      <c r="U390" s="11" t="s">
        <v>37</v>
      </c>
      <c r="V390" s="17">
        <v>0</v>
      </c>
      <c r="W390" s="11" t="s">
        <v>37</v>
      </c>
      <c r="Y390" s="17" t="str">
        <f>TablaIncidentes[[#This Row],[Tiempo Total Gestión]]</f>
        <v>01:28</v>
      </c>
      <c r="Z390" s="11">
        <f t="shared" si="42"/>
        <v>1</v>
      </c>
      <c r="AA390" s="11">
        <f t="shared" si="43"/>
        <v>28</v>
      </c>
      <c r="AB390" s="11">
        <f>IF(TablaIncidentes[[#This Row],[Prioridad*]]="Baja",(Z390-24)*60+AA390,IF(TablaIncidentes[[#This Row],[Prioridad*]]="Media",(Z390-4)*60+AA390,IF(TablaIncidentes[[#This Row],[Prioridad*]]="Alta",(Z390-2)*60+AA390)))</f>
        <v>-32</v>
      </c>
      <c r="AD390" s="17" t="str">
        <f>TablaIncidentes[[#This Row],[Tiempo Creación (HH:mm)]]</f>
        <v>00:00</v>
      </c>
      <c r="AE390" s="11">
        <f t="shared" si="44"/>
        <v>0</v>
      </c>
      <c r="AF390" s="11">
        <f t="shared" si="45"/>
        <v>0</v>
      </c>
      <c r="AG390" s="11">
        <f>IF(TablaIncidentes[[#This Row],[Prioridad*]]="Baja",((AE390*60)+AF390)-30,IF(TablaIncidentes[[#This Row],[Prioridad*]]="Media",((AE390*60)+AF390)-15,IF(TablaIncidentes[[#This Row],[Prioridad*]]="Alta",((AE390*60)+AF390)-10)))</f>
        <v>-10</v>
      </c>
      <c r="AI390" s="17">
        <f>TablaIncidentes[[#This Row],[Tiempo Avance Incidente]]</f>
        <v>0</v>
      </c>
      <c r="AJ390" s="11">
        <f t="shared" si="46"/>
        <v>0</v>
      </c>
      <c r="AK390" s="11">
        <f t="shared" si="47"/>
        <v>0</v>
      </c>
      <c r="AL390">
        <f>IF(TablaIncidentes[[#This Row],[Prioridad*]]="Baja",((AJ390*60)+AK390)-720,IF(TablaIncidentes[[#This Row],[Prioridad*]]="Media",((AJ390*60)+AK390)-120,IF(TablaIncidentes[[#This Row],[Prioridad*]]="Alta",((AJ390*60)+AK390)-60)))</f>
        <v>-60</v>
      </c>
      <c r="AN390" t="str">
        <f t="shared" si="48"/>
        <v>lunes</v>
      </c>
    </row>
    <row r="391" spans="1:40" x14ac:dyDescent="0.25">
      <c r="A391" s="10" t="s">
        <v>886</v>
      </c>
      <c r="B391" t="s">
        <v>887</v>
      </c>
      <c r="C391" t="s">
        <v>161</v>
      </c>
      <c r="D391" s="11" t="s">
        <v>110</v>
      </c>
      <c r="E391" t="s">
        <v>34</v>
      </c>
      <c r="F391" t="s">
        <v>124</v>
      </c>
      <c r="G391" t="s">
        <v>104</v>
      </c>
      <c r="J391" s="12">
        <v>43843</v>
      </c>
      <c r="K391" s="13">
        <v>0.46482638888888889</v>
      </c>
      <c r="L391" s="14">
        <v>43843</v>
      </c>
      <c r="M391" s="15">
        <v>0.46584490740740742</v>
      </c>
      <c r="N391" s="12">
        <v>43846</v>
      </c>
      <c r="O391" s="13">
        <v>0.66460648148148149</v>
      </c>
      <c r="P391" s="16">
        <v>43847.676516203705</v>
      </c>
      <c r="Q391" s="11" t="s">
        <v>37</v>
      </c>
      <c r="R391" s="17" t="s">
        <v>185</v>
      </c>
      <c r="S391" s="11" t="s">
        <v>59</v>
      </c>
      <c r="T391" s="17" t="s">
        <v>40</v>
      </c>
      <c r="U391" s="11" t="s">
        <v>37</v>
      </c>
      <c r="V391" s="17">
        <v>9.7222222393611446E-4</v>
      </c>
      <c r="W391" s="11" t="s">
        <v>37</v>
      </c>
      <c r="Y391" s="17" t="str">
        <f>TablaIncidentes[[#This Row],[Tiempo Total Gestión]]</f>
        <v>00:36</v>
      </c>
      <c r="Z391" s="11">
        <f t="shared" si="42"/>
        <v>0</v>
      </c>
      <c r="AA391" s="11">
        <f t="shared" si="43"/>
        <v>36</v>
      </c>
      <c r="AB391" s="11">
        <f>IF(TablaIncidentes[[#This Row],[Prioridad*]]="Baja",(Z391-24)*60+AA391,IF(TablaIncidentes[[#This Row],[Prioridad*]]="Media",(Z391-4)*60+AA391,IF(TablaIncidentes[[#This Row],[Prioridad*]]="Alta",(Z391-2)*60+AA391)))</f>
        <v>-204</v>
      </c>
      <c r="AD391" s="17" t="str">
        <f>TablaIncidentes[[#This Row],[Tiempo Creación (HH:mm)]]</f>
        <v>00:01</v>
      </c>
      <c r="AE391" s="11">
        <f t="shared" si="44"/>
        <v>0</v>
      </c>
      <c r="AF391" s="11">
        <f t="shared" si="45"/>
        <v>1</v>
      </c>
      <c r="AG391" s="11">
        <f>IF(TablaIncidentes[[#This Row],[Prioridad*]]="Baja",((AE391*60)+AF391)-30,IF(TablaIncidentes[[#This Row],[Prioridad*]]="Media",((AE391*60)+AF391)-15,IF(TablaIncidentes[[#This Row],[Prioridad*]]="Alta",((AE391*60)+AF391)-10)))</f>
        <v>-14</v>
      </c>
      <c r="AI391" s="17">
        <f>TablaIncidentes[[#This Row],[Tiempo Avance Incidente]]</f>
        <v>9.7222222393611446E-4</v>
      </c>
      <c r="AJ391" s="11">
        <f t="shared" si="46"/>
        <v>0</v>
      </c>
      <c r="AK391" s="11">
        <f t="shared" si="47"/>
        <v>1</v>
      </c>
      <c r="AL391">
        <f>IF(TablaIncidentes[[#This Row],[Prioridad*]]="Baja",((AJ391*60)+AK391)-720,IF(TablaIncidentes[[#This Row],[Prioridad*]]="Media",((AJ391*60)+AK391)-120,IF(TablaIncidentes[[#This Row],[Prioridad*]]="Alta",((AJ391*60)+AK391)-60)))</f>
        <v>-119</v>
      </c>
      <c r="AN391" t="str">
        <f t="shared" si="48"/>
        <v>lunes</v>
      </c>
    </row>
    <row r="392" spans="1:40" x14ac:dyDescent="0.25">
      <c r="A392" s="10" t="s">
        <v>888</v>
      </c>
      <c r="B392" t="s">
        <v>889</v>
      </c>
      <c r="C392" t="s">
        <v>395</v>
      </c>
      <c r="D392" s="11" t="s">
        <v>150</v>
      </c>
      <c r="E392" t="s">
        <v>34</v>
      </c>
      <c r="F392" t="s">
        <v>124</v>
      </c>
      <c r="G392" t="s">
        <v>180</v>
      </c>
      <c r="J392" s="12">
        <v>43843</v>
      </c>
      <c r="K392" s="13">
        <v>0.51795138888888892</v>
      </c>
      <c r="L392" s="14">
        <v>43843</v>
      </c>
      <c r="M392" s="15">
        <v>0.51874999999999993</v>
      </c>
      <c r="N392" s="12">
        <v>43843</v>
      </c>
      <c r="O392" s="13">
        <v>0.68943287037037038</v>
      </c>
      <c r="P392" s="16">
        <v>43844.75</v>
      </c>
      <c r="Q392" s="11" t="s">
        <v>37</v>
      </c>
      <c r="R392" s="17" t="s">
        <v>815</v>
      </c>
      <c r="S392" s="11" t="s">
        <v>91</v>
      </c>
      <c r="T392" s="17" t="s">
        <v>40</v>
      </c>
      <c r="U392" s="11" t="s">
        <v>37</v>
      </c>
      <c r="V392" s="17">
        <v>6.2500000058207661E-4</v>
      </c>
      <c r="W392" s="11" t="s">
        <v>37</v>
      </c>
      <c r="Y392" s="17" t="str">
        <f>TablaIncidentes[[#This Row],[Tiempo Total Gestión]]</f>
        <v>01:43</v>
      </c>
      <c r="Z392" s="11">
        <f t="shared" si="42"/>
        <v>1</v>
      </c>
      <c r="AA392" s="11">
        <f t="shared" si="43"/>
        <v>43</v>
      </c>
      <c r="AB392" s="11">
        <f>IF(TablaIncidentes[[#This Row],[Prioridad*]]="Baja",(Z392-24)*60+AA392,IF(TablaIncidentes[[#This Row],[Prioridad*]]="Media",(Z392-4)*60+AA392,IF(TablaIncidentes[[#This Row],[Prioridad*]]="Alta",(Z392-2)*60+AA392)))</f>
        <v>-1337</v>
      </c>
      <c r="AD392" s="17" t="str">
        <f>TablaIncidentes[[#This Row],[Tiempo Creación (HH:mm)]]</f>
        <v>00:01</v>
      </c>
      <c r="AE392" s="11">
        <f t="shared" si="44"/>
        <v>0</v>
      </c>
      <c r="AF392" s="11">
        <f t="shared" si="45"/>
        <v>1</v>
      </c>
      <c r="AG392" s="11">
        <f>IF(TablaIncidentes[[#This Row],[Prioridad*]]="Baja",((AE392*60)+AF392)-30,IF(TablaIncidentes[[#This Row],[Prioridad*]]="Media",((AE392*60)+AF392)-15,IF(TablaIncidentes[[#This Row],[Prioridad*]]="Alta",((AE392*60)+AF392)-10)))</f>
        <v>-29</v>
      </c>
      <c r="AI392" s="17">
        <f>TablaIncidentes[[#This Row],[Tiempo Avance Incidente]]</f>
        <v>6.2500000058207661E-4</v>
      </c>
      <c r="AJ392" s="11">
        <f t="shared" si="46"/>
        <v>0</v>
      </c>
      <c r="AK392" s="11">
        <f t="shared" si="47"/>
        <v>0</v>
      </c>
      <c r="AL392">
        <f>IF(TablaIncidentes[[#This Row],[Prioridad*]]="Baja",((AJ392*60)+AK392)-720,IF(TablaIncidentes[[#This Row],[Prioridad*]]="Media",((AJ392*60)+AK392)-120,IF(TablaIncidentes[[#This Row],[Prioridad*]]="Alta",((AJ392*60)+AK392)-60)))</f>
        <v>-720</v>
      </c>
      <c r="AN392" t="str">
        <f t="shared" si="48"/>
        <v>lunes</v>
      </c>
    </row>
    <row r="393" spans="1:40" x14ac:dyDescent="0.25">
      <c r="A393" s="10" t="s">
        <v>890</v>
      </c>
      <c r="B393" t="s">
        <v>806</v>
      </c>
      <c r="C393" t="s">
        <v>123</v>
      </c>
      <c r="D393" s="11" t="s">
        <v>110</v>
      </c>
      <c r="E393" t="s">
        <v>34</v>
      </c>
      <c r="F393" t="s">
        <v>124</v>
      </c>
      <c r="G393" t="s">
        <v>104</v>
      </c>
      <c r="J393" s="12">
        <v>43843</v>
      </c>
      <c r="K393" s="13">
        <v>0.4994791666666667</v>
      </c>
      <c r="L393" s="14">
        <v>43843</v>
      </c>
      <c r="M393" s="15">
        <v>0.50157407407407406</v>
      </c>
      <c r="N393" s="12">
        <v>43843</v>
      </c>
      <c r="O393" s="13">
        <v>0.66219907407407408</v>
      </c>
      <c r="P393" s="16">
        <v>43844.673981481479</v>
      </c>
      <c r="Q393" s="11" t="s">
        <v>37</v>
      </c>
      <c r="R393" s="17" t="s">
        <v>823</v>
      </c>
      <c r="S393" s="11" t="s">
        <v>59</v>
      </c>
      <c r="T393" s="17" t="s">
        <v>116</v>
      </c>
      <c r="U393" s="11" t="s">
        <v>37</v>
      </c>
      <c r="V393" s="17">
        <v>1.8518518481869251E-3</v>
      </c>
      <c r="W393" s="11" t="s">
        <v>37</v>
      </c>
      <c r="Y393" s="17" t="str">
        <f>TablaIncidentes[[#This Row],[Tiempo Total Gestión]]</f>
        <v>00:37</v>
      </c>
      <c r="Z393" s="11">
        <f t="shared" si="42"/>
        <v>0</v>
      </c>
      <c r="AA393" s="11">
        <f t="shared" si="43"/>
        <v>37</v>
      </c>
      <c r="AB393" s="11">
        <f>IF(TablaIncidentes[[#This Row],[Prioridad*]]="Baja",(Z393-24)*60+AA393,IF(TablaIncidentes[[#This Row],[Prioridad*]]="Media",(Z393-4)*60+AA393,IF(TablaIncidentes[[#This Row],[Prioridad*]]="Alta",(Z393-2)*60+AA393)))</f>
        <v>-203</v>
      </c>
      <c r="AD393" s="17" t="str">
        <f>TablaIncidentes[[#This Row],[Tiempo Creación (HH:mm)]]</f>
        <v>00:03</v>
      </c>
      <c r="AE393" s="11">
        <f t="shared" si="44"/>
        <v>0</v>
      </c>
      <c r="AF393" s="11">
        <f t="shared" si="45"/>
        <v>3</v>
      </c>
      <c r="AG393" s="11">
        <f>IF(TablaIncidentes[[#This Row],[Prioridad*]]="Baja",((AE393*60)+AF393)-30,IF(TablaIncidentes[[#This Row],[Prioridad*]]="Media",((AE393*60)+AF393)-15,IF(TablaIncidentes[[#This Row],[Prioridad*]]="Alta",((AE393*60)+AF393)-10)))</f>
        <v>-12</v>
      </c>
      <c r="AI393" s="17">
        <f>TablaIncidentes[[#This Row],[Tiempo Avance Incidente]]</f>
        <v>1.8518518481869251E-3</v>
      </c>
      <c r="AJ393" s="11">
        <f t="shared" si="46"/>
        <v>0</v>
      </c>
      <c r="AK393" s="11">
        <f t="shared" si="47"/>
        <v>2</v>
      </c>
      <c r="AL393">
        <f>IF(TablaIncidentes[[#This Row],[Prioridad*]]="Baja",((AJ393*60)+AK393)-720,IF(TablaIncidentes[[#This Row],[Prioridad*]]="Media",((AJ393*60)+AK393)-120,IF(TablaIncidentes[[#This Row],[Prioridad*]]="Alta",((AJ393*60)+AK393)-60)))</f>
        <v>-118</v>
      </c>
      <c r="AN393" t="str">
        <f t="shared" si="48"/>
        <v>lunes</v>
      </c>
    </row>
    <row r="394" spans="1:40" x14ac:dyDescent="0.25">
      <c r="A394" s="10" t="s">
        <v>891</v>
      </c>
      <c r="B394" t="s">
        <v>892</v>
      </c>
      <c r="C394" t="s">
        <v>32</v>
      </c>
      <c r="D394" s="11" t="s">
        <v>33</v>
      </c>
      <c r="E394" t="s">
        <v>34</v>
      </c>
      <c r="F394" t="s">
        <v>35</v>
      </c>
      <c r="G394" t="s">
        <v>311</v>
      </c>
      <c r="J394" s="12">
        <v>43843</v>
      </c>
      <c r="K394" s="13">
        <v>0.6240162037037037</v>
      </c>
      <c r="L394" s="14">
        <v>43843</v>
      </c>
      <c r="M394" s="15">
        <v>0.62571759259259252</v>
      </c>
      <c r="N394" s="12">
        <v>43844</v>
      </c>
      <c r="O394" s="13">
        <v>0.51299768518518518</v>
      </c>
      <c r="P394" s="16">
        <v>43845.613761574074</v>
      </c>
      <c r="Q394" s="11" t="s">
        <v>37</v>
      </c>
      <c r="R394" s="17" t="s">
        <v>55</v>
      </c>
      <c r="S394" s="11" t="s">
        <v>39</v>
      </c>
      <c r="T394" s="17" t="s">
        <v>48</v>
      </c>
      <c r="U394" s="11" t="s">
        <v>37</v>
      </c>
      <c r="V394" s="17">
        <v>1.0995370321325026E-3</v>
      </c>
      <c r="W394" s="11" t="s">
        <v>37</v>
      </c>
      <c r="Y394" s="17" t="str">
        <f>TablaIncidentes[[#This Row],[Tiempo Total Gestión]]</f>
        <v>00:18</v>
      </c>
      <c r="Z394" s="11">
        <f t="shared" si="42"/>
        <v>0</v>
      </c>
      <c r="AA394" s="11">
        <f t="shared" si="43"/>
        <v>18</v>
      </c>
      <c r="AB394" s="11">
        <f>IF(TablaIncidentes[[#This Row],[Prioridad*]]="Baja",(Z394-24)*60+AA394,IF(TablaIncidentes[[#This Row],[Prioridad*]]="Media",(Z394-4)*60+AA394,IF(TablaIncidentes[[#This Row],[Prioridad*]]="Alta",(Z394-2)*60+AA394)))</f>
        <v>-102</v>
      </c>
      <c r="AD394" s="17" t="str">
        <f>TablaIncidentes[[#This Row],[Tiempo Creación (HH:mm)]]</f>
        <v>00:02</v>
      </c>
      <c r="AE394" s="11">
        <f t="shared" si="44"/>
        <v>0</v>
      </c>
      <c r="AF394" s="11">
        <f t="shared" si="45"/>
        <v>2</v>
      </c>
      <c r="AG394" s="11">
        <f>IF(TablaIncidentes[[#This Row],[Prioridad*]]="Baja",((AE394*60)+AF394)-30,IF(TablaIncidentes[[#This Row],[Prioridad*]]="Media",((AE394*60)+AF394)-15,IF(TablaIncidentes[[#This Row],[Prioridad*]]="Alta",((AE394*60)+AF394)-10)))</f>
        <v>-8</v>
      </c>
      <c r="AI394" s="17">
        <f>TablaIncidentes[[#This Row],[Tiempo Avance Incidente]]</f>
        <v>1.0995370321325026E-3</v>
      </c>
      <c r="AJ394" s="11">
        <f t="shared" si="46"/>
        <v>0</v>
      </c>
      <c r="AK394" s="11">
        <f t="shared" si="47"/>
        <v>1</v>
      </c>
      <c r="AL394">
        <f>IF(TablaIncidentes[[#This Row],[Prioridad*]]="Baja",((AJ394*60)+AK394)-720,IF(TablaIncidentes[[#This Row],[Prioridad*]]="Media",((AJ394*60)+AK394)-120,IF(TablaIncidentes[[#This Row],[Prioridad*]]="Alta",((AJ394*60)+AK394)-60)))</f>
        <v>-59</v>
      </c>
      <c r="AN394" t="str">
        <f t="shared" si="48"/>
        <v>lunes</v>
      </c>
    </row>
    <row r="395" spans="1:40" x14ac:dyDescent="0.25">
      <c r="A395" s="10" t="s">
        <v>893</v>
      </c>
      <c r="B395" t="s">
        <v>894</v>
      </c>
      <c r="C395" t="s">
        <v>871</v>
      </c>
      <c r="D395" s="11" t="s">
        <v>150</v>
      </c>
      <c r="E395" t="s">
        <v>34</v>
      </c>
      <c r="F395" t="s">
        <v>111</v>
      </c>
      <c r="G395" t="s">
        <v>319</v>
      </c>
      <c r="J395" s="12">
        <v>43843</v>
      </c>
      <c r="K395" s="13">
        <v>0.63045138888888885</v>
      </c>
      <c r="L395" s="14">
        <v>43843</v>
      </c>
      <c r="M395" s="15">
        <v>0.63136574074074081</v>
      </c>
      <c r="N395" s="12">
        <v>43850</v>
      </c>
      <c r="O395" s="13">
        <v>0.56328703703703698</v>
      </c>
      <c r="P395" s="16">
        <v>43851.584988425922</v>
      </c>
      <c r="Q395" s="11" t="s">
        <v>37</v>
      </c>
      <c r="R395" s="17" t="s">
        <v>356</v>
      </c>
      <c r="S395" s="11" t="s">
        <v>91</v>
      </c>
      <c r="T395" s="17" t="s">
        <v>40</v>
      </c>
      <c r="U395" s="11" t="s">
        <v>37</v>
      </c>
      <c r="V395" s="17">
        <v>9.0277777781011537E-4</v>
      </c>
      <c r="W395" s="11" t="s">
        <v>37</v>
      </c>
      <c r="Y395" s="17" t="str">
        <f>TablaIncidentes[[#This Row],[Tiempo Total Gestión]]</f>
        <v>00:16</v>
      </c>
      <c r="Z395" s="11">
        <f t="shared" si="42"/>
        <v>0</v>
      </c>
      <c r="AA395" s="11">
        <f t="shared" si="43"/>
        <v>16</v>
      </c>
      <c r="AB395" s="11">
        <f>IF(TablaIncidentes[[#This Row],[Prioridad*]]="Baja",(Z395-24)*60+AA395,IF(TablaIncidentes[[#This Row],[Prioridad*]]="Media",(Z395-4)*60+AA395,IF(TablaIncidentes[[#This Row],[Prioridad*]]="Alta",(Z395-2)*60+AA395)))</f>
        <v>-1424</v>
      </c>
      <c r="AD395" s="17" t="str">
        <f>TablaIncidentes[[#This Row],[Tiempo Creación (HH:mm)]]</f>
        <v>00:01</v>
      </c>
      <c r="AE395" s="11">
        <f t="shared" si="44"/>
        <v>0</v>
      </c>
      <c r="AF395" s="11">
        <f t="shared" si="45"/>
        <v>1</v>
      </c>
      <c r="AG395" s="11">
        <f>IF(TablaIncidentes[[#This Row],[Prioridad*]]="Baja",((AE395*60)+AF395)-30,IF(TablaIncidentes[[#This Row],[Prioridad*]]="Media",((AE395*60)+AF395)-15,IF(TablaIncidentes[[#This Row],[Prioridad*]]="Alta",((AE395*60)+AF395)-10)))</f>
        <v>-29</v>
      </c>
      <c r="AI395" s="17">
        <f>TablaIncidentes[[#This Row],[Tiempo Avance Incidente]]</f>
        <v>9.0277777781011537E-4</v>
      </c>
      <c r="AJ395" s="11">
        <f t="shared" si="46"/>
        <v>0</v>
      </c>
      <c r="AK395" s="11">
        <f t="shared" si="47"/>
        <v>1</v>
      </c>
      <c r="AL395">
        <f>IF(TablaIncidentes[[#This Row],[Prioridad*]]="Baja",((AJ395*60)+AK395)-720,IF(TablaIncidentes[[#This Row],[Prioridad*]]="Media",((AJ395*60)+AK395)-120,IF(TablaIncidentes[[#This Row],[Prioridad*]]="Alta",((AJ395*60)+AK395)-60)))</f>
        <v>-719</v>
      </c>
      <c r="AN395" t="str">
        <f t="shared" si="48"/>
        <v>lunes</v>
      </c>
    </row>
    <row r="396" spans="1:40" x14ac:dyDescent="0.25">
      <c r="A396" s="10" t="s">
        <v>895</v>
      </c>
      <c r="B396" t="s">
        <v>896</v>
      </c>
      <c r="C396" t="s">
        <v>32</v>
      </c>
      <c r="D396" s="11" t="s">
        <v>33</v>
      </c>
      <c r="E396" t="s">
        <v>34</v>
      </c>
      <c r="F396" t="s">
        <v>51</v>
      </c>
      <c r="G396" t="s">
        <v>374</v>
      </c>
      <c r="J396" s="12">
        <v>43843</v>
      </c>
      <c r="K396" s="13">
        <v>0.62965277777777773</v>
      </c>
      <c r="L396" s="14">
        <v>43843</v>
      </c>
      <c r="M396" s="15">
        <v>0.63081018518518517</v>
      </c>
      <c r="N396" s="12">
        <v>43844</v>
      </c>
      <c r="O396" s="13">
        <v>0.48052083333333334</v>
      </c>
      <c r="P396" s="16">
        <v>43845.507268518515</v>
      </c>
      <c r="Q396" s="11" t="s">
        <v>37</v>
      </c>
      <c r="R396" s="17" t="s">
        <v>40</v>
      </c>
      <c r="S396" s="11" t="s">
        <v>39</v>
      </c>
      <c r="T396" s="17" t="s">
        <v>40</v>
      </c>
      <c r="U396" s="11" t="s">
        <v>37</v>
      </c>
      <c r="V396" s="17">
        <v>8.7962962425081059E-4</v>
      </c>
      <c r="W396" s="11" t="s">
        <v>37</v>
      </c>
      <c r="Y396" s="17" t="str">
        <f>TablaIncidentes[[#This Row],[Tiempo Total Gestión]]</f>
        <v>00:01</v>
      </c>
      <c r="Z396" s="11">
        <f t="shared" si="42"/>
        <v>0</v>
      </c>
      <c r="AA396" s="11">
        <f t="shared" si="43"/>
        <v>1</v>
      </c>
      <c r="AB396" s="11">
        <f>IF(TablaIncidentes[[#This Row],[Prioridad*]]="Baja",(Z396-24)*60+AA396,IF(TablaIncidentes[[#This Row],[Prioridad*]]="Media",(Z396-4)*60+AA396,IF(TablaIncidentes[[#This Row],[Prioridad*]]="Alta",(Z396-2)*60+AA396)))</f>
        <v>-119</v>
      </c>
      <c r="AD396" s="17" t="str">
        <f>TablaIncidentes[[#This Row],[Tiempo Creación (HH:mm)]]</f>
        <v>00:01</v>
      </c>
      <c r="AE396" s="11">
        <f t="shared" si="44"/>
        <v>0</v>
      </c>
      <c r="AF396" s="11">
        <f t="shared" si="45"/>
        <v>1</v>
      </c>
      <c r="AG396" s="11">
        <f>IF(TablaIncidentes[[#This Row],[Prioridad*]]="Baja",((AE396*60)+AF396)-30,IF(TablaIncidentes[[#This Row],[Prioridad*]]="Media",((AE396*60)+AF396)-15,IF(TablaIncidentes[[#This Row],[Prioridad*]]="Alta",((AE396*60)+AF396)-10)))</f>
        <v>-9</v>
      </c>
      <c r="AI396" s="17">
        <f>TablaIncidentes[[#This Row],[Tiempo Avance Incidente]]</f>
        <v>8.7962962425081059E-4</v>
      </c>
      <c r="AJ396" s="11">
        <f t="shared" si="46"/>
        <v>0</v>
      </c>
      <c r="AK396" s="11">
        <f t="shared" si="47"/>
        <v>1</v>
      </c>
      <c r="AL396">
        <f>IF(TablaIncidentes[[#This Row],[Prioridad*]]="Baja",((AJ396*60)+AK396)-720,IF(TablaIncidentes[[#This Row],[Prioridad*]]="Media",((AJ396*60)+AK396)-120,IF(TablaIncidentes[[#This Row],[Prioridad*]]="Alta",((AJ396*60)+AK396)-60)))</f>
        <v>-59</v>
      </c>
      <c r="AN396" t="str">
        <f t="shared" si="48"/>
        <v>lunes</v>
      </c>
    </row>
    <row r="397" spans="1:40" x14ac:dyDescent="0.25">
      <c r="A397" s="20" t="s">
        <v>897</v>
      </c>
      <c r="B397" t="s">
        <v>898</v>
      </c>
      <c r="C397" t="s">
        <v>32</v>
      </c>
      <c r="D397" s="11" t="s">
        <v>33</v>
      </c>
      <c r="E397" t="s">
        <v>34</v>
      </c>
      <c r="F397" t="s">
        <v>51</v>
      </c>
      <c r="G397" t="s">
        <v>361</v>
      </c>
      <c r="J397" s="12">
        <v>43843</v>
      </c>
      <c r="K397" s="13">
        <v>0.63296296296296295</v>
      </c>
      <c r="L397" s="14">
        <v>43843</v>
      </c>
      <c r="M397" s="15">
        <v>0.63428240740740738</v>
      </c>
      <c r="N397" s="12">
        <v>43844</v>
      </c>
      <c r="O397" s="13">
        <v>0.54931712962962964</v>
      </c>
      <c r="P397" s="16">
        <v>43845.613761574074</v>
      </c>
      <c r="Q397" s="11" t="s">
        <v>101</v>
      </c>
      <c r="R397" s="17" t="s">
        <v>899</v>
      </c>
      <c r="S397" s="11" t="s">
        <v>39</v>
      </c>
      <c r="T397" s="17" t="s">
        <v>40</v>
      </c>
      <c r="U397" s="11" t="s">
        <v>37</v>
      </c>
      <c r="V397" s="17">
        <v>5.4398148495238274E-4</v>
      </c>
      <c r="W397" s="11" t="s">
        <v>37</v>
      </c>
      <c r="Y397" s="17" t="str">
        <f>TablaIncidentes[[#This Row],[Tiempo Total Gestión]]</f>
        <v>21:04</v>
      </c>
      <c r="Z397" s="11">
        <f t="shared" si="42"/>
        <v>21</v>
      </c>
      <c r="AA397" s="11">
        <f t="shared" si="43"/>
        <v>4</v>
      </c>
      <c r="AB397" s="11">
        <f>IF(TablaIncidentes[[#This Row],[Prioridad*]]="Baja",(Z397-24)*60+AA397,IF(TablaIncidentes[[#This Row],[Prioridad*]]="Media",(Z397-4)*60+AA397,IF(TablaIncidentes[[#This Row],[Prioridad*]]="Alta",(Z397-2)*60+AA397)))</f>
        <v>1144</v>
      </c>
      <c r="AD397" s="17" t="str">
        <f>TablaIncidentes[[#This Row],[Tiempo Creación (HH:mm)]]</f>
        <v>00:01</v>
      </c>
      <c r="AE397" s="11">
        <f t="shared" si="44"/>
        <v>0</v>
      </c>
      <c r="AF397" s="11">
        <f t="shared" si="45"/>
        <v>1</v>
      </c>
      <c r="AG397" s="11">
        <f>IF(TablaIncidentes[[#This Row],[Prioridad*]]="Baja",((AE397*60)+AF397)-30,IF(TablaIncidentes[[#This Row],[Prioridad*]]="Media",((AE397*60)+AF397)-15,IF(TablaIncidentes[[#This Row],[Prioridad*]]="Alta",((AE397*60)+AF397)-10)))</f>
        <v>-9</v>
      </c>
      <c r="AI397" s="17">
        <f>TablaIncidentes[[#This Row],[Tiempo Avance Incidente]]</f>
        <v>5.4398148495238274E-4</v>
      </c>
      <c r="AJ397" s="11">
        <f t="shared" si="46"/>
        <v>0</v>
      </c>
      <c r="AK397" s="11">
        <f t="shared" si="47"/>
        <v>0</v>
      </c>
      <c r="AL397">
        <f>IF(TablaIncidentes[[#This Row],[Prioridad*]]="Baja",((AJ397*60)+AK397)-720,IF(TablaIncidentes[[#This Row],[Prioridad*]]="Media",((AJ397*60)+AK397)-120,IF(TablaIncidentes[[#This Row],[Prioridad*]]="Alta",((AJ397*60)+AK397)-60)))</f>
        <v>-60</v>
      </c>
      <c r="AN397" t="str">
        <f t="shared" si="48"/>
        <v>lunes</v>
      </c>
    </row>
    <row r="398" spans="1:40" x14ac:dyDescent="0.25">
      <c r="A398" s="10" t="s">
        <v>900</v>
      </c>
      <c r="B398" t="s">
        <v>402</v>
      </c>
      <c r="C398" t="s">
        <v>123</v>
      </c>
      <c r="D398" s="11" t="s">
        <v>110</v>
      </c>
      <c r="E398" t="s">
        <v>34</v>
      </c>
      <c r="F398" t="s">
        <v>124</v>
      </c>
      <c r="G398" t="s">
        <v>180</v>
      </c>
      <c r="J398" s="12">
        <v>43843</v>
      </c>
      <c r="K398" s="13">
        <v>0.6363657407407407</v>
      </c>
      <c r="L398" s="14">
        <v>43843</v>
      </c>
      <c r="M398" s="15">
        <v>0.63724537037037032</v>
      </c>
      <c r="N398" s="12">
        <v>43843</v>
      </c>
      <c r="O398" s="13">
        <v>0.68587962962962967</v>
      </c>
      <c r="P398" s="16">
        <v>43844.75</v>
      </c>
      <c r="Q398" s="11" t="s">
        <v>37</v>
      </c>
      <c r="R398" s="17" t="s">
        <v>58</v>
      </c>
      <c r="S398" s="11" t="s">
        <v>59</v>
      </c>
      <c r="T398" s="17" t="s">
        <v>40</v>
      </c>
      <c r="U398" s="11" t="s">
        <v>37</v>
      </c>
      <c r="V398" s="17">
        <v>8.6805555474711582E-4</v>
      </c>
      <c r="W398" s="11" t="s">
        <v>37</v>
      </c>
      <c r="Y398" s="17" t="str">
        <f>TablaIncidentes[[#This Row],[Tiempo Total Gestión]]</f>
        <v>00:13</v>
      </c>
      <c r="Z398" s="11">
        <f t="shared" si="42"/>
        <v>0</v>
      </c>
      <c r="AA398" s="11">
        <f t="shared" si="43"/>
        <v>13</v>
      </c>
      <c r="AB398" s="11">
        <f>IF(TablaIncidentes[[#This Row],[Prioridad*]]="Baja",(Z398-24)*60+AA398,IF(TablaIncidentes[[#This Row],[Prioridad*]]="Media",(Z398-4)*60+AA398,IF(TablaIncidentes[[#This Row],[Prioridad*]]="Alta",(Z398-2)*60+AA398)))</f>
        <v>-227</v>
      </c>
      <c r="AD398" s="17" t="str">
        <f>TablaIncidentes[[#This Row],[Tiempo Creación (HH:mm)]]</f>
        <v>00:01</v>
      </c>
      <c r="AE398" s="11">
        <f t="shared" si="44"/>
        <v>0</v>
      </c>
      <c r="AF398" s="11">
        <f t="shared" si="45"/>
        <v>1</v>
      </c>
      <c r="AG398" s="11">
        <f>IF(TablaIncidentes[[#This Row],[Prioridad*]]="Baja",((AE398*60)+AF398)-30,IF(TablaIncidentes[[#This Row],[Prioridad*]]="Media",((AE398*60)+AF398)-15,IF(TablaIncidentes[[#This Row],[Prioridad*]]="Alta",((AE398*60)+AF398)-10)))</f>
        <v>-14</v>
      </c>
      <c r="AI398" s="17">
        <f>TablaIncidentes[[#This Row],[Tiempo Avance Incidente]]</f>
        <v>8.6805555474711582E-4</v>
      </c>
      <c r="AJ398" s="11">
        <f t="shared" si="46"/>
        <v>0</v>
      </c>
      <c r="AK398" s="11">
        <f t="shared" si="47"/>
        <v>1</v>
      </c>
      <c r="AL398">
        <f>IF(TablaIncidentes[[#This Row],[Prioridad*]]="Baja",((AJ398*60)+AK398)-720,IF(TablaIncidentes[[#This Row],[Prioridad*]]="Media",((AJ398*60)+AK398)-120,IF(TablaIncidentes[[#This Row],[Prioridad*]]="Alta",((AJ398*60)+AK398)-60)))</f>
        <v>-119</v>
      </c>
      <c r="AN398" t="str">
        <f t="shared" si="48"/>
        <v>lunes</v>
      </c>
    </row>
    <row r="399" spans="1:40" x14ac:dyDescent="0.25">
      <c r="A399" s="10" t="s">
        <v>901</v>
      </c>
      <c r="B399" t="s">
        <v>902</v>
      </c>
      <c r="C399" t="s">
        <v>32</v>
      </c>
      <c r="D399" s="11" t="s">
        <v>33</v>
      </c>
      <c r="E399" t="s">
        <v>34</v>
      </c>
      <c r="F399" t="s">
        <v>35</v>
      </c>
      <c r="G399" t="s">
        <v>43</v>
      </c>
      <c r="J399" s="12">
        <v>43843</v>
      </c>
      <c r="K399" s="13">
        <v>0.58262731481481478</v>
      </c>
      <c r="L399" s="14">
        <v>43843</v>
      </c>
      <c r="M399" s="15">
        <v>0.58489583333333328</v>
      </c>
      <c r="N399" s="12">
        <v>43845</v>
      </c>
      <c r="O399" s="13">
        <v>0.39020833333333332</v>
      </c>
      <c r="P399" s="16">
        <v>43846.453263888892</v>
      </c>
      <c r="Q399" s="11" t="s">
        <v>37</v>
      </c>
      <c r="R399" s="17" t="s">
        <v>903</v>
      </c>
      <c r="S399" s="11" t="s">
        <v>59</v>
      </c>
      <c r="T399" s="17" t="s">
        <v>116</v>
      </c>
      <c r="U399" s="11" t="s">
        <v>37</v>
      </c>
      <c r="V399" s="17">
        <v>1.3541666703531519E-3</v>
      </c>
      <c r="W399" s="11" t="s">
        <v>37</v>
      </c>
      <c r="Y399" s="17" t="str">
        <f>TablaIncidentes[[#This Row],[Tiempo Total Gestión]]</f>
        <v>01:34</v>
      </c>
      <c r="Z399" s="11">
        <f t="shared" si="42"/>
        <v>1</v>
      </c>
      <c r="AA399" s="11">
        <f t="shared" si="43"/>
        <v>34</v>
      </c>
      <c r="AB399" s="11">
        <f>IF(TablaIncidentes[[#This Row],[Prioridad*]]="Baja",(Z399-24)*60+AA399,IF(TablaIncidentes[[#This Row],[Prioridad*]]="Media",(Z399-4)*60+AA399,IF(TablaIncidentes[[#This Row],[Prioridad*]]="Alta",(Z399-2)*60+AA399)))</f>
        <v>-26</v>
      </c>
      <c r="AD399" s="17" t="str">
        <f>TablaIncidentes[[#This Row],[Tiempo Creación (HH:mm)]]</f>
        <v>00:03</v>
      </c>
      <c r="AE399" s="11">
        <f t="shared" si="44"/>
        <v>0</v>
      </c>
      <c r="AF399" s="11">
        <f t="shared" si="45"/>
        <v>3</v>
      </c>
      <c r="AG399" s="11">
        <f>IF(TablaIncidentes[[#This Row],[Prioridad*]]="Baja",((AE399*60)+AF399)-30,IF(TablaIncidentes[[#This Row],[Prioridad*]]="Media",((AE399*60)+AF399)-15,IF(TablaIncidentes[[#This Row],[Prioridad*]]="Alta",((AE399*60)+AF399)-10)))</f>
        <v>-7</v>
      </c>
      <c r="AI399" s="17">
        <f>TablaIncidentes[[#This Row],[Tiempo Avance Incidente]]</f>
        <v>1.3541666703531519E-3</v>
      </c>
      <c r="AJ399" s="11">
        <f t="shared" si="46"/>
        <v>0</v>
      </c>
      <c r="AK399" s="11">
        <f t="shared" si="47"/>
        <v>1</v>
      </c>
      <c r="AL399">
        <f>IF(TablaIncidentes[[#This Row],[Prioridad*]]="Baja",((AJ399*60)+AK399)-720,IF(TablaIncidentes[[#This Row],[Prioridad*]]="Media",((AJ399*60)+AK399)-120,IF(TablaIncidentes[[#This Row],[Prioridad*]]="Alta",((AJ399*60)+AK399)-60)))</f>
        <v>-59</v>
      </c>
      <c r="AN399" t="str">
        <f t="shared" si="48"/>
        <v>lunes</v>
      </c>
    </row>
    <row r="400" spans="1:40" x14ac:dyDescent="0.25">
      <c r="A400" s="10" t="s">
        <v>904</v>
      </c>
      <c r="B400" t="s">
        <v>905</v>
      </c>
      <c r="C400" t="s">
        <v>32</v>
      </c>
      <c r="D400" s="11" t="s">
        <v>33</v>
      </c>
      <c r="E400" t="s">
        <v>34</v>
      </c>
      <c r="F400" t="s">
        <v>35</v>
      </c>
      <c r="G400" t="s">
        <v>43</v>
      </c>
      <c r="J400" s="12">
        <v>43843</v>
      </c>
      <c r="K400" s="13">
        <v>0.62140046296296292</v>
      </c>
      <c r="L400" s="14">
        <v>43843</v>
      </c>
      <c r="M400" s="15">
        <v>0.62231481481481488</v>
      </c>
      <c r="N400" s="12">
        <v>43844</v>
      </c>
      <c r="O400" s="13">
        <v>0.53931712962962963</v>
      </c>
      <c r="P400" s="16">
        <v>43845.613761574074</v>
      </c>
      <c r="Q400" s="11" t="s">
        <v>37</v>
      </c>
      <c r="R400" s="17" t="s">
        <v>48</v>
      </c>
      <c r="S400" s="11" t="s">
        <v>39</v>
      </c>
      <c r="T400" s="17" t="s">
        <v>40</v>
      </c>
      <c r="U400" s="11" t="s">
        <v>37</v>
      </c>
      <c r="V400" s="17">
        <v>6.1342592380242422E-4</v>
      </c>
      <c r="W400" s="11" t="s">
        <v>37</v>
      </c>
      <c r="Y400" s="17" t="str">
        <f>TablaIncidentes[[#This Row],[Tiempo Total Gestión]]</f>
        <v>00:02</v>
      </c>
      <c r="Z400" s="11">
        <f t="shared" si="42"/>
        <v>0</v>
      </c>
      <c r="AA400" s="11">
        <f t="shared" si="43"/>
        <v>2</v>
      </c>
      <c r="AB400" s="11">
        <f>IF(TablaIncidentes[[#This Row],[Prioridad*]]="Baja",(Z400-24)*60+AA400,IF(TablaIncidentes[[#This Row],[Prioridad*]]="Media",(Z400-4)*60+AA400,IF(TablaIncidentes[[#This Row],[Prioridad*]]="Alta",(Z400-2)*60+AA400)))</f>
        <v>-118</v>
      </c>
      <c r="AD400" s="17" t="str">
        <f>TablaIncidentes[[#This Row],[Tiempo Creación (HH:mm)]]</f>
        <v>00:01</v>
      </c>
      <c r="AE400" s="11">
        <f t="shared" si="44"/>
        <v>0</v>
      </c>
      <c r="AF400" s="11">
        <f t="shared" si="45"/>
        <v>1</v>
      </c>
      <c r="AG400" s="11">
        <f>IF(TablaIncidentes[[#This Row],[Prioridad*]]="Baja",((AE400*60)+AF400)-30,IF(TablaIncidentes[[#This Row],[Prioridad*]]="Media",((AE400*60)+AF400)-15,IF(TablaIncidentes[[#This Row],[Prioridad*]]="Alta",((AE400*60)+AF400)-10)))</f>
        <v>-9</v>
      </c>
      <c r="AI400" s="17">
        <f>TablaIncidentes[[#This Row],[Tiempo Avance Incidente]]</f>
        <v>6.1342592380242422E-4</v>
      </c>
      <c r="AJ400" s="11">
        <f t="shared" si="46"/>
        <v>0</v>
      </c>
      <c r="AK400" s="11">
        <f t="shared" si="47"/>
        <v>0</v>
      </c>
      <c r="AL400">
        <f>IF(TablaIncidentes[[#This Row],[Prioridad*]]="Baja",((AJ400*60)+AK400)-720,IF(TablaIncidentes[[#This Row],[Prioridad*]]="Media",((AJ400*60)+AK400)-120,IF(TablaIncidentes[[#This Row],[Prioridad*]]="Alta",((AJ400*60)+AK400)-60)))</f>
        <v>-60</v>
      </c>
      <c r="AN400" t="str">
        <f t="shared" si="48"/>
        <v>lunes</v>
      </c>
    </row>
    <row r="401" spans="1:40" x14ac:dyDescent="0.25">
      <c r="A401" s="10" t="s">
        <v>906</v>
      </c>
      <c r="B401" t="s">
        <v>907</v>
      </c>
      <c r="C401" t="s">
        <v>123</v>
      </c>
      <c r="D401" s="11" t="s">
        <v>110</v>
      </c>
      <c r="E401" t="s">
        <v>34</v>
      </c>
      <c r="F401" t="s">
        <v>124</v>
      </c>
      <c r="G401" t="s">
        <v>180</v>
      </c>
      <c r="J401" s="12">
        <v>43843</v>
      </c>
      <c r="K401" s="13">
        <v>0.6428356481481482</v>
      </c>
      <c r="L401" s="14">
        <v>43843</v>
      </c>
      <c r="M401" s="15">
        <v>0.64355324074074072</v>
      </c>
      <c r="N401" s="12">
        <v>43843</v>
      </c>
      <c r="O401" s="13">
        <v>0.6844675925925926</v>
      </c>
      <c r="P401" s="16">
        <v>43844.75</v>
      </c>
      <c r="Q401" s="11" t="s">
        <v>37</v>
      </c>
      <c r="R401" s="17" t="s">
        <v>69</v>
      </c>
      <c r="S401" s="11" t="s">
        <v>59</v>
      </c>
      <c r="T401" s="17" t="s">
        <v>40</v>
      </c>
      <c r="U401" s="11" t="s">
        <v>37</v>
      </c>
      <c r="V401" s="17">
        <v>6.944444467080757E-4</v>
      </c>
      <c r="W401" s="11" t="s">
        <v>37</v>
      </c>
      <c r="Y401" s="17" t="str">
        <f>TablaIncidentes[[#This Row],[Tiempo Total Gestión]]</f>
        <v>00:05</v>
      </c>
      <c r="Z401" s="11">
        <f t="shared" si="42"/>
        <v>0</v>
      </c>
      <c r="AA401" s="11">
        <f t="shared" si="43"/>
        <v>5</v>
      </c>
      <c r="AB401" s="11">
        <f>IF(TablaIncidentes[[#This Row],[Prioridad*]]="Baja",(Z401-24)*60+AA401,IF(TablaIncidentes[[#This Row],[Prioridad*]]="Media",(Z401-4)*60+AA401,IF(TablaIncidentes[[#This Row],[Prioridad*]]="Alta",(Z401-2)*60+AA401)))</f>
        <v>-235</v>
      </c>
      <c r="AD401" s="17" t="str">
        <f>TablaIncidentes[[#This Row],[Tiempo Creación (HH:mm)]]</f>
        <v>00:01</v>
      </c>
      <c r="AE401" s="11">
        <f t="shared" si="44"/>
        <v>0</v>
      </c>
      <c r="AF401" s="11">
        <f t="shared" si="45"/>
        <v>1</v>
      </c>
      <c r="AG401" s="11">
        <f>IF(TablaIncidentes[[#This Row],[Prioridad*]]="Baja",((AE401*60)+AF401)-30,IF(TablaIncidentes[[#This Row],[Prioridad*]]="Media",((AE401*60)+AF401)-15,IF(TablaIncidentes[[#This Row],[Prioridad*]]="Alta",((AE401*60)+AF401)-10)))</f>
        <v>-14</v>
      </c>
      <c r="AI401" s="17">
        <f>TablaIncidentes[[#This Row],[Tiempo Avance Incidente]]</f>
        <v>6.944444467080757E-4</v>
      </c>
      <c r="AJ401" s="11">
        <f t="shared" si="46"/>
        <v>0</v>
      </c>
      <c r="AK401" s="11">
        <f t="shared" si="47"/>
        <v>1</v>
      </c>
      <c r="AL401">
        <f>IF(TablaIncidentes[[#This Row],[Prioridad*]]="Baja",((AJ401*60)+AK401)-720,IF(TablaIncidentes[[#This Row],[Prioridad*]]="Media",((AJ401*60)+AK401)-120,IF(TablaIncidentes[[#This Row],[Prioridad*]]="Alta",((AJ401*60)+AK401)-60)))</f>
        <v>-119</v>
      </c>
      <c r="AN401" t="str">
        <f t="shared" si="48"/>
        <v>lunes</v>
      </c>
    </row>
    <row r="402" spans="1:40" x14ac:dyDescent="0.25">
      <c r="A402" s="10" t="s">
        <v>908</v>
      </c>
      <c r="B402" t="s">
        <v>909</v>
      </c>
      <c r="C402" t="s">
        <v>32</v>
      </c>
      <c r="D402" s="11" t="s">
        <v>33</v>
      </c>
      <c r="E402" t="s">
        <v>34</v>
      </c>
      <c r="F402" t="s">
        <v>51</v>
      </c>
      <c r="G402" t="s">
        <v>52</v>
      </c>
      <c r="J402" s="12">
        <v>43843</v>
      </c>
      <c r="K402" s="13">
        <v>0.65944444444444439</v>
      </c>
      <c r="L402" s="14">
        <v>43843</v>
      </c>
      <c r="M402" s="15">
        <v>0.66028935185185189</v>
      </c>
      <c r="N402" s="12">
        <v>43843</v>
      </c>
      <c r="O402" s="13">
        <v>0.71425925925925926</v>
      </c>
      <c r="P402" s="16">
        <v>43844.75</v>
      </c>
      <c r="Q402" s="11" t="s">
        <v>37</v>
      </c>
      <c r="R402" s="17" t="s">
        <v>40</v>
      </c>
      <c r="S402" s="11" t="s">
        <v>39</v>
      </c>
      <c r="T402" s="17" t="s">
        <v>40</v>
      </c>
      <c r="U402" s="11" t="s">
        <v>37</v>
      </c>
      <c r="V402" s="17">
        <v>1.4004629629198462E-3</v>
      </c>
      <c r="W402" s="11" t="s">
        <v>37</v>
      </c>
      <c r="Y402" s="17" t="str">
        <f>TablaIncidentes[[#This Row],[Tiempo Total Gestión]]</f>
        <v>00:01</v>
      </c>
      <c r="Z402" s="11">
        <f t="shared" si="42"/>
        <v>0</v>
      </c>
      <c r="AA402" s="11">
        <f t="shared" si="43"/>
        <v>1</v>
      </c>
      <c r="AB402" s="11">
        <f>IF(TablaIncidentes[[#This Row],[Prioridad*]]="Baja",(Z402-24)*60+AA402,IF(TablaIncidentes[[#This Row],[Prioridad*]]="Media",(Z402-4)*60+AA402,IF(TablaIncidentes[[#This Row],[Prioridad*]]="Alta",(Z402-2)*60+AA402)))</f>
        <v>-119</v>
      </c>
      <c r="AD402" s="17" t="str">
        <f>TablaIncidentes[[#This Row],[Tiempo Creación (HH:mm)]]</f>
        <v>00:01</v>
      </c>
      <c r="AE402" s="11">
        <f t="shared" si="44"/>
        <v>0</v>
      </c>
      <c r="AF402" s="11">
        <f t="shared" si="45"/>
        <v>1</v>
      </c>
      <c r="AG402" s="11">
        <f>IF(TablaIncidentes[[#This Row],[Prioridad*]]="Baja",((AE402*60)+AF402)-30,IF(TablaIncidentes[[#This Row],[Prioridad*]]="Media",((AE402*60)+AF402)-15,IF(TablaIncidentes[[#This Row],[Prioridad*]]="Alta",((AE402*60)+AF402)-10)))</f>
        <v>-9</v>
      </c>
      <c r="AI402" s="17">
        <f>TablaIncidentes[[#This Row],[Tiempo Avance Incidente]]</f>
        <v>1.4004629629198462E-3</v>
      </c>
      <c r="AJ402" s="11">
        <f t="shared" si="46"/>
        <v>0</v>
      </c>
      <c r="AK402" s="11">
        <f t="shared" si="47"/>
        <v>2</v>
      </c>
      <c r="AL402">
        <f>IF(TablaIncidentes[[#This Row],[Prioridad*]]="Baja",((AJ402*60)+AK402)-720,IF(TablaIncidentes[[#This Row],[Prioridad*]]="Media",((AJ402*60)+AK402)-120,IF(TablaIncidentes[[#This Row],[Prioridad*]]="Alta",((AJ402*60)+AK402)-60)))</f>
        <v>-58</v>
      </c>
      <c r="AN402" t="str">
        <f t="shared" si="48"/>
        <v>lunes</v>
      </c>
    </row>
    <row r="403" spans="1:40" x14ac:dyDescent="0.25">
      <c r="A403" s="10" t="s">
        <v>910</v>
      </c>
      <c r="B403" t="s">
        <v>911</v>
      </c>
      <c r="C403" t="s">
        <v>32</v>
      </c>
      <c r="D403" s="11" t="s">
        <v>33</v>
      </c>
      <c r="E403" t="s">
        <v>34</v>
      </c>
      <c r="F403" t="s">
        <v>51</v>
      </c>
      <c r="G403" t="s">
        <v>374</v>
      </c>
      <c r="J403" s="12">
        <v>43843</v>
      </c>
      <c r="K403" s="13">
        <v>0.61782407407407403</v>
      </c>
      <c r="L403" s="14">
        <v>43843</v>
      </c>
      <c r="M403" s="15">
        <v>0.61920138888888887</v>
      </c>
      <c r="N403" s="12">
        <v>43844</v>
      </c>
      <c r="O403" s="13">
        <v>0.48320601851851852</v>
      </c>
      <c r="P403" s="16">
        <v>43845.507268518515</v>
      </c>
      <c r="Q403" s="11" t="s">
        <v>37</v>
      </c>
      <c r="R403" s="17" t="s">
        <v>40</v>
      </c>
      <c r="S403" s="11" t="s">
        <v>39</v>
      </c>
      <c r="T403" s="17" t="s">
        <v>40</v>
      </c>
      <c r="U403" s="11" t="s">
        <v>37</v>
      </c>
      <c r="V403" s="17">
        <v>1.2037037013215013E-3</v>
      </c>
      <c r="W403" s="11" t="s">
        <v>37</v>
      </c>
      <c r="Y403" s="17" t="str">
        <f>TablaIncidentes[[#This Row],[Tiempo Total Gestión]]</f>
        <v>00:01</v>
      </c>
      <c r="Z403" s="11">
        <f t="shared" si="42"/>
        <v>0</v>
      </c>
      <c r="AA403" s="11">
        <f t="shared" si="43"/>
        <v>1</v>
      </c>
      <c r="AB403" s="11">
        <f>IF(TablaIncidentes[[#This Row],[Prioridad*]]="Baja",(Z403-24)*60+AA403,IF(TablaIncidentes[[#This Row],[Prioridad*]]="Media",(Z403-4)*60+AA403,IF(TablaIncidentes[[#This Row],[Prioridad*]]="Alta",(Z403-2)*60+AA403)))</f>
        <v>-119</v>
      </c>
      <c r="AD403" s="17" t="str">
        <f>TablaIncidentes[[#This Row],[Tiempo Creación (HH:mm)]]</f>
        <v>00:01</v>
      </c>
      <c r="AE403" s="11">
        <f t="shared" si="44"/>
        <v>0</v>
      </c>
      <c r="AF403" s="11">
        <f t="shared" si="45"/>
        <v>1</v>
      </c>
      <c r="AG403" s="11">
        <f>IF(TablaIncidentes[[#This Row],[Prioridad*]]="Baja",((AE403*60)+AF403)-30,IF(TablaIncidentes[[#This Row],[Prioridad*]]="Media",((AE403*60)+AF403)-15,IF(TablaIncidentes[[#This Row],[Prioridad*]]="Alta",((AE403*60)+AF403)-10)))</f>
        <v>-9</v>
      </c>
      <c r="AI403" s="17">
        <f>TablaIncidentes[[#This Row],[Tiempo Avance Incidente]]</f>
        <v>1.2037037013215013E-3</v>
      </c>
      <c r="AJ403" s="11">
        <f t="shared" si="46"/>
        <v>0</v>
      </c>
      <c r="AK403" s="11">
        <f t="shared" si="47"/>
        <v>1</v>
      </c>
      <c r="AL403">
        <f>IF(TablaIncidentes[[#This Row],[Prioridad*]]="Baja",((AJ403*60)+AK403)-720,IF(TablaIncidentes[[#This Row],[Prioridad*]]="Media",((AJ403*60)+AK403)-120,IF(TablaIncidentes[[#This Row],[Prioridad*]]="Alta",((AJ403*60)+AK403)-60)))</f>
        <v>-59</v>
      </c>
      <c r="AN403" t="str">
        <f t="shared" si="48"/>
        <v>lunes</v>
      </c>
    </row>
    <row r="404" spans="1:40" x14ac:dyDescent="0.25">
      <c r="A404" s="10" t="s">
        <v>912</v>
      </c>
      <c r="B404" t="s">
        <v>195</v>
      </c>
      <c r="C404" t="s">
        <v>161</v>
      </c>
      <c r="D404" s="11" t="s">
        <v>110</v>
      </c>
      <c r="E404" t="s">
        <v>34</v>
      </c>
      <c r="F404" t="s">
        <v>124</v>
      </c>
      <c r="G404" t="s">
        <v>104</v>
      </c>
      <c r="J404" s="12">
        <v>43843</v>
      </c>
      <c r="K404" s="13">
        <v>0.63515046296296296</v>
      </c>
      <c r="L404" s="14">
        <v>43843</v>
      </c>
      <c r="M404" s="15">
        <v>0.63692129629629635</v>
      </c>
      <c r="N404" s="12">
        <v>43844</v>
      </c>
      <c r="O404" s="13">
        <v>0.37449074074074074</v>
      </c>
      <c r="P404" s="16">
        <v>43845.433020833334</v>
      </c>
      <c r="Q404" s="11" t="s">
        <v>37</v>
      </c>
      <c r="R404" s="17" t="s">
        <v>377</v>
      </c>
      <c r="S404" s="11" t="s">
        <v>59</v>
      </c>
      <c r="T404" s="17" t="s">
        <v>48</v>
      </c>
      <c r="U404" s="11" t="s">
        <v>37</v>
      </c>
      <c r="V404" s="17">
        <v>1.3078703705104999E-3</v>
      </c>
      <c r="W404" s="11" t="s">
        <v>37</v>
      </c>
      <c r="Y404" s="17" t="str">
        <f>TablaIncidentes[[#This Row],[Tiempo Total Gestión]]</f>
        <v>00:42</v>
      </c>
      <c r="Z404" s="11">
        <f t="shared" si="42"/>
        <v>0</v>
      </c>
      <c r="AA404" s="11">
        <f t="shared" si="43"/>
        <v>42</v>
      </c>
      <c r="AB404" s="11">
        <f>IF(TablaIncidentes[[#This Row],[Prioridad*]]="Baja",(Z404-24)*60+AA404,IF(TablaIncidentes[[#This Row],[Prioridad*]]="Media",(Z404-4)*60+AA404,IF(TablaIncidentes[[#This Row],[Prioridad*]]="Alta",(Z404-2)*60+AA404)))</f>
        <v>-198</v>
      </c>
      <c r="AD404" s="17" t="str">
        <f>TablaIncidentes[[#This Row],[Tiempo Creación (HH:mm)]]</f>
        <v>00:02</v>
      </c>
      <c r="AE404" s="11">
        <f t="shared" si="44"/>
        <v>0</v>
      </c>
      <c r="AF404" s="11">
        <f t="shared" si="45"/>
        <v>2</v>
      </c>
      <c r="AG404" s="11">
        <f>IF(TablaIncidentes[[#This Row],[Prioridad*]]="Baja",((AE404*60)+AF404)-30,IF(TablaIncidentes[[#This Row],[Prioridad*]]="Media",((AE404*60)+AF404)-15,IF(TablaIncidentes[[#This Row],[Prioridad*]]="Alta",((AE404*60)+AF404)-10)))</f>
        <v>-13</v>
      </c>
      <c r="AI404" s="17">
        <f>TablaIncidentes[[#This Row],[Tiempo Avance Incidente]]</f>
        <v>1.3078703705104999E-3</v>
      </c>
      <c r="AJ404" s="11">
        <f t="shared" si="46"/>
        <v>0</v>
      </c>
      <c r="AK404" s="11">
        <f t="shared" si="47"/>
        <v>1</v>
      </c>
      <c r="AL404">
        <f>IF(TablaIncidentes[[#This Row],[Prioridad*]]="Baja",((AJ404*60)+AK404)-720,IF(TablaIncidentes[[#This Row],[Prioridad*]]="Media",((AJ404*60)+AK404)-120,IF(TablaIncidentes[[#This Row],[Prioridad*]]="Alta",((AJ404*60)+AK404)-60)))</f>
        <v>-119</v>
      </c>
      <c r="AN404" t="str">
        <f t="shared" si="48"/>
        <v>lunes</v>
      </c>
    </row>
    <row r="405" spans="1:40" x14ac:dyDescent="0.25">
      <c r="A405" s="10" t="s">
        <v>913</v>
      </c>
      <c r="B405" t="s">
        <v>914</v>
      </c>
      <c r="C405" t="s">
        <v>32</v>
      </c>
      <c r="D405" s="11" t="s">
        <v>33</v>
      </c>
      <c r="E405" t="s">
        <v>34</v>
      </c>
      <c r="F405" t="s">
        <v>51</v>
      </c>
      <c r="G405" t="s">
        <v>374</v>
      </c>
      <c r="J405" s="12">
        <v>43843</v>
      </c>
      <c r="K405" s="13">
        <v>0.64697916666666666</v>
      </c>
      <c r="L405" s="14">
        <v>43843</v>
      </c>
      <c r="M405" s="15">
        <v>0.65188657407407413</v>
      </c>
      <c r="N405" s="12">
        <v>43844</v>
      </c>
      <c r="O405" s="13">
        <v>0.48584490740740738</v>
      </c>
      <c r="P405" s="16">
        <v>43845.507268518515</v>
      </c>
      <c r="Q405" s="11" t="s">
        <v>37</v>
      </c>
      <c r="R405" s="17" t="s">
        <v>721</v>
      </c>
      <c r="S405" s="11" t="s">
        <v>39</v>
      </c>
      <c r="T405" s="17" t="s">
        <v>721</v>
      </c>
      <c r="U405" s="11" t="s">
        <v>37</v>
      </c>
      <c r="V405" s="17">
        <v>3.1365740724140778E-3</v>
      </c>
      <c r="W405" s="11" t="s">
        <v>37</v>
      </c>
      <c r="Y405" s="17" t="str">
        <f>TablaIncidentes[[#This Row],[Tiempo Total Gestión]]</f>
        <v>00:07</v>
      </c>
      <c r="Z405" s="11">
        <f t="shared" si="42"/>
        <v>0</v>
      </c>
      <c r="AA405" s="11">
        <f t="shared" si="43"/>
        <v>7</v>
      </c>
      <c r="AB405" s="11">
        <f>IF(TablaIncidentes[[#This Row],[Prioridad*]]="Baja",(Z405-24)*60+AA405,IF(TablaIncidentes[[#This Row],[Prioridad*]]="Media",(Z405-4)*60+AA405,IF(TablaIncidentes[[#This Row],[Prioridad*]]="Alta",(Z405-2)*60+AA405)))</f>
        <v>-113</v>
      </c>
      <c r="AD405" s="17" t="str">
        <f>TablaIncidentes[[#This Row],[Tiempo Creación (HH:mm)]]</f>
        <v>00:07</v>
      </c>
      <c r="AE405" s="11">
        <f t="shared" si="44"/>
        <v>0</v>
      </c>
      <c r="AF405" s="11">
        <f t="shared" si="45"/>
        <v>7</v>
      </c>
      <c r="AG405" s="11">
        <f>IF(TablaIncidentes[[#This Row],[Prioridad*]]="Baja",((AE405*60)+AF405)-30,IF(TablaIncidentes[[#This Row],[Prioridad*]]="Media",((AE405*60)+AF405)-15,IF(TablaIncidentes[[#This Row],[Prioridad*]]="Alta",((AE405*60)+AF405)-10)))</f>
        <v>-3</v>
      </c>
      <c r="AI405" s="17">
        <f>TablaIncidentes[[#This Row],[Tiempo Avance Incidente]]</f>
        <v>3.1365740724140778E-3</v>
      </c>
      <c r="AJ405" s="11">
        <f t="shared" si="46"/>
        <v>0</v>
      </c>
      <c r="AK405" s="11">
        <f t="shared" si="47"/>
        <v>4</v>
      </c>
      <c r="AL405">
        <f>IF(TablaIncidentes[[#This Row],[Prioridad*]]="Baja",((AJ405*60)+AK405)-720,IF(TablaIncidentes[[#This Row],[Prioridad*]]="Media",((AJ405*60)+AK405)-120,IF(TablaIncidentes[[#This Row],[Prioridad*]]="Alta",((AJ405*60)+AK405)-60)))</f>
        <v>-56</v>
      </c>
      <c r="AN405" t="str">
        <f t="shared" si="48"/>
        <v>lunes</v>
      </c>
    </row>
    <row r="406" spans="1:40" x14ac:dyDescent="0.25">
      <c r="A406" s="10" t="s">
        <v>915</v>
      </c>
      <c r="B406" t="s">
        <v>916</v>
      </c>
      <c r="C406" t="s">
        <v>32</v>
      </c>
      <c r="D406" s="11" t="s">
        <v>110</v>
      </c>
      <c r="E406" t="s">
        <v>34</v>
      </c>
      <c r="F406" t="s">
        <v>35</v>
      </c>
      <c r="G406" t="s">
        <v>36</v>
      </c>
      <c r="J406" s="12">
        <v>43843</v>
      </c>
      <c r="K406" s="13">
        <v>0.64732638888888883</v>
      </c>
      <c r="L406" s="14">
        <v>43843</v>
      </c>
      <c r="M406" s="15">
        <v>0.64839120370370373</v>
      </c>
      <c r="N406" s="12">
        <v>43844</v>
      </c>
      <c r="O406" s="13">
        <v>0.53035879629629623</v>
      </c>
      <c r="P406" s="16">
        <v>43845.613761574074</v>
      </c>
      <c r="Q406" s="11" t="s">
        <v>37</v>
      </c>
      <c r="R406" s="17" t="s">
        <v>341</v>
      </c>
      <c r="S406" s="11" t="s">
        <v>59</v>
      </c>
      <c r="T406" s="17" t="s">
        <v>40</v>
      </c>
      <c r="U406" s="11" t="s">
        <v>37</v>
      </c>
      <c r="V406" s="17">
        <v>8.4490740846376866E-4</v>
      </c>
      <c r="W406" s="11" t="s">
        <v>37</v>
      </c>
      <c r="Y406" s="17" t="str">
        <f>TablaIncidentes[[#This Row],[Tiempo Total Gestión]]</f>
        <v>00:39</v>
      </c>
      <c r="Z406" s="11">
        <f t="shared" si="42"/>
        <v>0</v>
      </c>
      <c r="AA406" s="11">
        <f t="shared" si="43"/>
        <v>39</v>
      </c>
      <c r="AB406" s="11">
        <f>IF(TablaIncidentes[[#This Row],[Prioridad*]]="Baja",(Z406-24)*60+AA406,IF(TablaIncidentes[[#This Row],[Prioridad*]]="Media",(Z406-4)*60+AA406,IF(TablaIncidentes[[#This Row],[Prioridad*]]="Alta",(Z406-2)*60+AA406)))</f>
        <v>-201</v>
      </c>
      <c r="AD406" s="17" t="str">
        <f>TablaIncidentes[[#This Row],[Tiempo Creación (HH:mm)]]</f>
        <v>00:01</v>
      </c>
      <c r="AE406" s="11">
        <f t="shared" si="44"/>
        <v>0</v>
      </c>
      <c r="AF406" s="11">
        <f t="shared" si="45"/>
        <v>1</v>
      </c>
      <c r="AG406" s="11">
        <f>IF(TablaIncidentes[[#This Row],[Prioridad*]]="Baja",((AE406*60)+AF406)-30,IF(TablaIncidentes[[#This Row],[Prioridad*]]="Media",((AE406*60)+AF406)-15,IF(TablaIncidentes[[#This Row],[Prioridad*]]="Alta",((AE406*60)+AF406)-10)))</f>
        <v>-14</v>
      </c>
      <c r="AI406" s="17">
        <f>TablaIncidentes[[#This Row],[Tiempo Avance Incidente]]</f>
        <v>8.4490740846376866E-4</v>
      </c>
      <c r="AJ406" s="11">
        <f t="shared" si="46"/>
        <v>0</v>
      </c>
      <c r="AK406" s="11">
        <f t="shared" si="47"/>
        <v>1</v>
      </c>
      <c r="AL406">
        <f>IF(TablaIncidentes[[#This Row],[Prioridad*]]="Baja",((AJ406*60)+AK406)-720,IF(TablaIncidentes[[#This Row],[Prioridad*]]="Media",((AJ406*60)+AK406)-120,IF(TablaIncidentes[[#This Row],[Prioridad*]]="Alta",((AJ406*60)+AK406)-60)))</f>
        <v>-119</v>
      </c>
      <c r="AN406" t="str">
        <f t="shared" si="48"/>
        <v>lunes</v>
      </c>
    </row>
    <row r="407" spans="1:40" x14ac:dyDescent="0.25">
      <c r="A407" s="10" t="s">
        <v>917</v>
      </c>
      <c r="B407" t="s">
        <v>918</v>
      </c>
      <c r="C407" t="s">
        <v>161</v>
      </c>
      <c r="D407" s="11" t="s">
        <v>150</v>
      </c>
      <c r="E407" t="s">
        <v>34</v>
      </c>
      <c r="F407" t="s">
        <v>124</v>
      </c>
      <c r="G407" t="s">
        <v>180</v>
      </c>
      <c r="J407" s="12">
        <v>43843</v>
      </c>
      <c r="K407" s="13">
        <v>0.65528935185185189</v>
      </c>
      <c r="L407" s="14">
        <v>43843</v>
      </c>
      <c r="M407" s="15">
        <v>0.65601851851851845</v>
      </c>
      <c r="N407" s="12">
        <v>43843</v>
      </c>
      <c r="O407" s="13">
        <v>0.71446759259259263</v>
      </c>
      <c r="P407" s="16">
        <v>43844.75</v>
      </c>
      <c r="Q407" s="11" t="s">
        <v>37</v>
      </c>
      <c r="R407" s="17" t="s">
        <v>582</v>
      </c>
      <c r="S407" s="11" t="s">
        <v>91</v>
      </c>
      <c r="T407" s="17" t="s">
        <v>40</v>
      </c>
      <c r="U407" s="11" t="s">
        <v>37</v>
      </c>
      <c r="V407" s="17">
        <v>6.0185185429872945E-4</v>
      </c>
      <c r="W407" s="11" t="s">
        <v>37</v>
      </c>
      <c r="Y407" s="17" t="str">
        <f>TablaIncidentes[[#This Row],[Tiempo Total Gestión]]</f>
        <v>00:46</v>
      </c>
      <c r="Z407" s="11">
        <f t="shared" si="42"/>
        <v>0</v>
      </c>
      <c r="AA407" s="11">
        <f t="shared" si="43"/>
        <v>46</v>
      </c>
      <c r="AB407" s="11">
        <f>IF(TablaIncidentes[[#This Row],[Prioridad*]]="Baja",(Z407-24)*60+AA407,IF(TablaIncidentes[[#This Row],[Prioridad*]]="Media",(Z407-4)*60+AA407,IF(TablaIncidentes[[#This Row],[Prioridad*]]="Alta",(Z407-2)*60+AA407)))</f>
        <v>-1394</v>
      </c>
      <c r="AD407" s="17" t="str">
        <f>TablaIncidentes[[#This Row],[Tiempo Creación (HH:mm)]]</f>
        <v>00:01</v>
      </c>
      <c r="AE407" s="11">
        <f t="shared" si="44"/>
        <v>0</v>
      </c>
      <c r="AF407" s="11">
        <f t="shared" si="45"/>
        <v>1</v>
      </c>
      <c r="AG407" s="11">
        <f>IF(TablaIncidentes[[#This Row],[Prioridad*]]="Baja",((AE407*60)+AF407)-30,IF(TablaIncidentes[[#This Row],[Prioridad*]]="Media",((AE407*60)+AF407)-15,IF(TablaIncidentes[[#This Row],[Prioridad*]]="Alta",((AE407*60)+AF407)-10)))</f>
        <v>-29</v>
      </c>
      <c r="AI407" s="17">
        <f>TablaIncidentes[[#This Row],[Tiempo Avance Incidente]]</f>
        <v>6.0185185429872945E-4</v>
      </c>
      <c r="AJ407" s="11">
        <f t="shared" si="46"/>
        <v>0</v>
      </c>
      <c r="AK407" s="11">
        <f t="shared" si="47"/>
        <v>0</v>
      </c>
      <c r="AL407">
        <f>IF(TablaIncidentes[[#This Row],[Prioridad*]]="Baja",((AJ407*60)+AK407)-720,IF(TablaIncidentes[[#This Row],[Prioridad*]]="Media",((AJ407*60)+AK407)-120,IF(TablaIncidentes[[#This Row],[Prioridad*]]="Alta",((AJ407*60)+AK407)-60)))</f>
        <v>-720</v>
      </c>
      <c r="AN407" t="str">
        <f t="shared" si="48"/>
        <v>lunes</v>
      </c>
    </row>
    <row r="408" spans="1:40" x14ac:dyDescent="0.25">
      <c r="A408" s="10" t="s">
        <v>919</v>
      </c>
      <c r="B408" t="s">
        <v>920</v>
      </c>
      <c r="C408" t="s">
        <v>32</v>
      </c>
      <c r="D408" s="11" t="s">
        <v>33</v>
      </c>
      <c r="E408" t="s">
        <v>34</v>
      </c>
      <c r="F408" t="s">
        <v>51</v>
      </c>
      <c r="G408" t="s">
        <v>52</v>
      </c>
      <c r="J408" s="12">
        <v>43843</v>
      </c>
      <c r="K408" s="13">
        <v>0.68923611111111116</v>
      </c>
      <c r="L408" s="14">
        <v>43843</v>
      </c>
      <c r="M408" s="15">
        <v>0.69018518518518512</v>
      </c>
      <c r="N408" s="12">
        <v>43843</v>
      </c>
      <c r="O408" s="13">
        <v>0.74135416666666665</v>
      </c>
      <c r="P408" s="16">
        <v>43844.75</v>
      </c>
      <c r="Q408" s="11" t="s">
        <v>37</v>
      </c>
      <c r="R408" s="17" t="s">
        <v>40</v>
      </c>
      <c r="S408" s="11" t="s">
        <v>39</v>
      </c>
      <c r="T408" s="17" t="s">
        <v>40</v>
      </c>
      <c r="U408" s="11" t="s">
        <v>37</v>
      </c>
      <c r="V408" s="17">
        <v>7.0601852348772809E-4</v>
      </c>
      <c r="W408" s="11" t="s">
        <v>37</v>
      </c>
      <c r="Y408" s="17" t="str">
        <f>TablaIncidentes[[#This Row],[Tiempo Total Gestión]]</f>
        <v>00:01</v>
      </c>
      <c r="Z408" s="11">
        <f t="shared" si="42"/>
        <v>0</v>
      </c>
      <c r="AA408" s="11">
        <f t="shared" si="43"/>
        <v>1</v>
      </c>
      <c r="AB408" s="11">
        <f>IF(TablaIncidentes[[#This Row],[Prioridad*]]="Baja",(Z408-24)*60+AA408,IF(TablaIncidentes[[#This Row],[Prioridad*]]="Media",(Z408-4)*60+AA408,IF(TablaIncidentes[[#This Row],[Prioridad*]]="Alta",(Z408-2)*60+AA408)))</f>
        <v>-119</v>
      </c>
      <c r="AD408" s="17" t="str">
        <f>TablaIncidentes[[#This Row],[Tiempo Creación (HH:mm)]]</f>
        <v>00:01</v>
      </c>
      <c r="AE408" s="11">
        <f t="shared" si="44"/>
        <v>0</v>
      </c>
      <c r="AF408" s="11">
        <f t="shared" si="45"/>
        <v>1</v>
      </c>
      <c r="AG408" s="11">
        <f>IF(TablaIncidentes[[#This Row],[Prioridad*]]="Baja",((AE408*60)+AF408)-30,IF(TablaIncidentes[[#This Row],[Prioridad*]]="Media",((AE408*60)+AF408)-15,IF(TablaIncidentes[[#This Row],[Prioridad*]]="Alta",((AE408*60)+AF408)-10)))</f>
        <v>-9</v>
      </c>
      <c r="AI408" s="17">
        <f>TablaIncidentes[[#This Row],[Tiempo Avance Incidente]]</f>
        <v>7.0601852348772809E-4</v>
      </c>
      <c r="AJ408" s="11">
        <f t="shared" si="46"/>
        <v>0</v>
      </c>
      <c r="AK408" s="11">
        <f t="shared" si="47"/>
        <v>1</v>
      </c>
      <c r="AL408">
        <f>IF(TablaIncidentes[[#This Row],[Prioridad*]]="Baja",((AJ408*60)+AK408)-720,IF(TablaIncidentes[[#This Row],[Prioridad*]]="Media",((AJ408*60)+AK408)-120,IF(TablaIncidentes[[#This Row],[Prioridad*]]="Alta",((AJ408*60)+AK408)-60)))</f>
        <v>-59</v>
      </c>
      <c r="AN408" t="str">
        <f t="shared" si="48"/>
        <v>lunes</v>
      </c>
    </row>
    <row r="409" spans="1:40" x14ac:dyDescent="0.25">
      <c r="A409" s="10" t="s">
        <v>921</v>
      </c>
      <c r="B409" t="s">
        <v>922</v>
      </c>
      <c r="C409" t="s">
        <v>395</v>
      </c>
      <c r="D409" s="11" t="s">
        <v>150</v>
      </c>
      <c r="E409" t="s">
        <v>34</v>
      </c>
      <c r="F409" t="s">
        <v>111</v>
      </c>
      <c r="G409" t="s">
        <v>125</v>
      </c>
      <c r="J409" s="12">
        <v>43843</v>
      </c>
      <c r="K409" s="13">
        <v>0.67702546296296295</v>
      </c>
      <c r="L409" s="14">
        <v>43843</v>
      </c>
      <c r="M409" s="15">
        <v>0.67995370370370367</v>
      </c>
      <c r="N409" s="12">
        <v>43844</v>
      </c>
      <c r="O409" s="13">
        <v>0.39892361111111113</v>
      </c>
      <c r="P409" s="16">
        <v>43845.433020833334</v>
      </c>
      <c r="Q409" s="11" t="s">
        <v>37</v>
      </c>
      <c r="R409" s="17" t="s">
        <v>721</v>
      </c>
      <c r="S409" s="11" t="s">
        <v>91</v>
      </c>
      <c r="T409" s="17" t="s">
        <v>327</v>
      </c>
      <c r="U409" s="11" t="s">
        <v>37</v>
      </c>
      <c r="V409" s="17">
        <v>2.5694444411783479E-3</v>
      </c>
      <c r="W409" s="11" t="s">
        <v>37</v>
      </c>
      <c r="Y409" s="17" t="str">
        <f>TablaIncidentes[[#This Row],[Tiempo Total Gestión]]</f>
        <v>00:07</v>
      </c>
      <c r="Z409" s="11">
        <f t="shared" si="42"/>
        <v>0</v>
      </c>
      <c r="AA409" s="11">
        <f t="shared" si="43"/>
        <v>7</v>
      </c>
      <c r="AB409" s="11">
        <f>IF(TablaIncidentes[[#This Row],[Prioridad*]]="Baja",(Z409-24)*60+AA409,IF(TablaIncidentes[[#This Row],[Prioridad*]]="Media",(Z409-4)*60+AA409,IF(TablaIncidentes[[#This Row],[Prioridad*]]="Alta",(Z409-2)*60+AA409)))</f>
        <v>-1433</v>
      </c>
      <c r="AD409" s="17" t="str">
        <f>TablaIncidentes[[#This Row],[Tiempo Creación (HH:mm)]]</f>
        <v>00:04</v>
      </c>
      <c r="AE409" s="11">
        <f t="shared" si="44"/>
        <v>0</v>
      </c>
      <c r="AF409" s="11">
        <f t="shared" si="45"/>
        <v>4</v>
      </c>
      <c r="AG409" s="11">
        <f>IF(TablaIncidentes[[#This Row],[Prioridad*]]="Baja",((AE409*60)+AF409)-30,IF(TablaIncidentes[[#This Row],[Prioridad*]]="Media",((AE409*60)+AF409)-15,IF(TablaIncidentes[[#This Row],[Prioridad*]]="Alta",((AE409*60)+AF409)-10)))</f>
        <v>-26</v>
      </c>
      <c r="AI409" s="17">
        <f>TablaIncidentes[[#This Row],[Tiempo Avance Incidente]]</f>
        <v>2.5694444411783479E-3</v>
      </c>
      <c r="AJ409" s="11">
        <f t="shared" si="46"/>
        <v>0</v>
      </c>
      <c r="AK409" s="11">
        <f t="shared" si="47"/>
        <v>3</v>
      </c>
      <c r="AL409">
        <f>IF(TablaIncidentes[[#This Row],[Prioridad*]]="Baja",((AJ409*60)+AK409)-720,IF(TablaIncidentes[[#This Row],[Prioridad*]]="Media",((AJ409*60)+AK409)-120,IF(TablaIncidentes[[#This Row],[Prioridad*]]="Alta",((AJ409*60)+AK409)-60)))</f>
        <v>-717</v>
      </c>
      <c r="AN409" t="str">
        <f t="shared" si="48"/>
        <v>lunes</v>
      </c>
    </row>
    <row r="410" spans="1:40" x14ac:dyDescent="0.25">
      <c r="A410" s="10" t="s">
        <v>923</v>
      </c>
      <c r="B410" t="s">
        <v>924</v>
      </c>
      <c r="C410" t="s">
        <v>32</v>
      </c>
      <c r="D410" s="11" t="s">
        <v>33</v>
      </c>
      <c r="E410" t="s">
        <v>34</v>
      </c>
      <c r="F410" t="s">
        <v>51</v>
      </c>
      <c r="G410" t="s">
        <v>374</v>
      </c>
      <c r="J410" s="12">
        <v>43843</v>
      </c>
      <c r="K410" s="13">
        <v>0.68383101851851846</v>
      </c>
      <c r="L410" s="14">
        <v>43843</v>
      </c>
      <c r="M410" s="15">
        <v>0.68466435185185182</v>
      </c>
      <c r="N410" s="12">
        <v>43844</v>
      </c>
      <c r="O410" s="13">
        <v>0.48915509259259254</v>
      </c>
      <c r="P410" s="16">
        <v>43845.507268518515</v>
      </c>
      <c r="Q410" s="11" t="s">
        <v>37</v>
      </c>
      <c r="R410" s="17" t="s">
        <v>40</v>
      </c>
      <c r="S410" s="11" t="s">
        <v>39</v>
      </c>
      <c r="T410" s="17" t="s">
        <v>40</v>
      </c>
      <c r="U410" s="11" t="s">
        <v>37</v>
      </c>
      <c r="V410" s="17">
        <v>6.0185185429872945E-4</v>
      </c>
      <c r="W410" s="11" t="s">
        <v>37</v>
      </c>
      <c r="Y410" s="17" t="str">
        <f>TablaIncidentes[[#This Row],[Tiempo Total Gestión]]</f>
        <v>00:01</v>
      </c>
      <c r="Z410" s="11">
        <f t="shared" si="42"/>
        <v>0</v>
      </c>
      <c r="AA410" s="11">
        <f t="shared" si="43"/>
        <v>1</v>
      </c>
      <c r="AB410" s="11">
        <f>IF(TablaIncidentes[[#This Row],[Prioridad*]]="Baja",(Z410-24)*60+AA410,IF(TablaIncidentes[[#This Row],[Prioridad*]]="Media",(Z410-4)*60+AA410,IF(TablaIncidentes[[#This Row],[Prioridad*]]="Alta",(Z410-2)*60+AA410)))</f>
        <v>-119</v>
      </c>
      <c r="AD410" s="17" t="str">
        <f>TablaIncidentes[[#This Row],[Tiempo Creación (HH:mm)]]</f>
        <v>00:01</v>
      </c>
      <c r="AE410" s="11">
        <f t="shared" si="44"/>
        <v>0</v>
      </c>
      <c r="AF410" s="11">
        <f t="shared" si="45"/>
        <v>1</v>
      </c>
      <c r="AG410" s="11">
        <f>IF(TablaIncidentes[[#This Row],[Prioridad*]]="Baja",((AE410*60)+AF410)-30,IF(TablaIncidentes[[#This Row],[Prioridad*]]="Media",((AE410*60)+AF410)-15,IF(TablaIncidentes[[#This Row],[Prioridad*]]="Alta",((AE410*60)+AF410)-10)))</f>
        <v>-9</v>
      </c>
      <c r="AI410" s="17">
        <f>TablaIncidentes[[#This Row],[Tiempo Avance Incidente]]</f>
        <v>6.0185185429872945E-4</v>
      </c>
      <c r="AJ410" s="11">
        <f t="shared" si="46"/>
        <v>0</v>
      </c>
      <c r="AK410" s="11">
        <f t="shared" si="47"/>
        <v>0</v>
      </c>
      <c r="AL410">
        <f>IF(TablaIncidentes[[#This Row],[Prioridad*]]="Baja",((AJ410*60)+AK410)-720,IF(TablaIncidentes[[#This Row],[Prioridad*]]="Media",((AJ410*60)+AK410)-120,IF(TablaIncidentes[[#This Row],[Prioridad*]]="Alta",((AJ410*60)+AK410)-60)))</f>
        <v>-60</v>
      </c>
      <c r="AN410" t="str">
        <f t="shared" si="48"/>
        <v>lunes</v>
      </c>
    </row>
    <row r="411" spans="1:40" x14ac:dyDescent="0.25">
      <c r="A411" s="10" t="s">
        <v>925</v>
      </c>
      <c r="B411" t="s">
        <v>926</v>
      </c>
      <c r="C411" t="s">
        <v>161</v>
      </c>
      <c r="D411" s="11" t="s">
        <v>150</v>
      </c>
      <c r="E411" t="s">
        <v>34</v>
      </c>
      <c r="F411" t="s">
        <v>124</v>
      </c>
      <c r="G411" t="s">
        <v>180</v>
      </c>
      <c r="J411" s="12">
        <v>43844</v>
      </c>
      <c r="K411" s="13">
        <v>0.34611111111111109</v>
      </c>
      <c r="L411" s="14">
        <v>43844</v>
      </c>
      <c r="M411" s="15">
        <v>0.34917824074074072</v>
      </c>
      <c r="N411" s="12">
        <v>43844</v>
      </c>
      <c r="O411" s="13">
        <v>0.36812500000000004</v>
      </c>
      <c r="P411" s="16">
        <v>43845.433020833334</v>
      </c>
      <c r="Q411" s="11" t="s">
        <v>37</v>
      </c>
      <c r="R411" s="17" t="s">
        <v>617</v>
      </c>
      <c r="S411" s="11" t="s">
        <v>59</v>
      </c>
      <c r="T411" s="17" t="s">
        <v>327</v>
      </c>
      <c r="U411" s="11" t="s">
        <v>37</v>
      </c>
      <c r="V411" s="17">
        <v>1.6550925938645378E-3</v>
      </c>
      <c r="W411" s="11" t="s">
        <v>37</v>
      </c>
      <c r="Y411" s="17" t="str">
        <f>TablaIncidentes[[#This Row],[Tiempo Total Gestión]]</f>
        <v>00:31</v>
      </c>
      <c r="Z411" s="11">
        <f t="shared" si="42"/>
        <v>0</v>
      </c>
      <c r="AA411" s="11">
        <f t="shared" si="43"/>
        <v>31</v>
      </c>
      <c r="AB411" s="11">
        <f>IF(TablaIncidentes[[#This Row],[Prioridad*]]="Baja",(Z411-24)*60+AA411,IF(TablaIncidentes[[#This Row],[Prioridad*]]="Media",(Z411-4)*60+AA411,IF(TablaIncidentes[[#This Row],[Prioridad*]]="Alta",(Z411-2)*60+AA411)))</f>
        <v>-1409</v>
      </c>
      <c r="AD411" s="17" t="str">
        <f>TablaIncidentes[[#This Row],[Tiempo Creación (HH:mm)]]</f>
        <v>00:04</v>
      </c>
      <c r="AE411" s="11">
        <f t="shared" si="44"/>
        <v>0</v>
      </c>
      <c r="AF411" s="11">
        <f t="shared" si="45"/>
        <v>4</v>
      </c>
      <c r="AG411" s="11">
        <f>IF(TablaIncidentes[[#This Row],[Prioridad*]]="Baja",((AE411*60)+AF411)-30,IF(TablaIncidentes[[#This Row],[Prioridad*]]="Media",((AE411*60)+AF411)-15,IF(TablaIncidentes[[#This Row],[Prioridad*]]="Alta",((AE411*60)+AF411)-10)))</f>
        <v>-26</v>
      </c>
      <c r="AI411" s="17">
        <f>TablaIncidentes[[#This Row],[Tiempo Avance Incidente]]</f>
        <v>1.6550925938645378E-3</v>
      </c>
      <c r="AJ411" s="11">
        <f t="shared" si="46"/>
        <v>0</v>
      </c>
      <c r="AK411" s="11">
        <f t="shared" si="47"/>
        <v>2</v>
      </c>
      <c r="AL411">
        <f>IF(TablaIncidentes[[#This Row],[Prioridad*]]="Baja",((AJ411*60)+AK411)-720,IF(TablaIncidentes[[#This Row],[Prioridad*]]="Media",((AJ411*60)+AK411)-120,IF(TablaIncidentes[[#This Row],[Prioridad*]]="Alta",((AJ411*60)+AK411)-60)))</f>
        <v>-718</v>
      </c>
      <c r="AN411" t="str">
        <f t="shared" si="48"/>
        <v>martes</v>
      </c>
    </row>
    <row r="412" spans="1:40" x14ac:dyDescent="0.25">
      <c r="A412" s="10" t="s">
        <v>927</v>
      </c>
      <c r="B412" t="s">
        <v>928</v>
      </c>
      <c r="C412" t="s">
        <v>32</v>
      </c>
      <c r="D412" s="11" t="s">
        <v>33</v>
      </c>
      <c r="E412" t="s">
        <v>34</v>
      </c>
      <c r="F412" t="s">
        <v>51</v>
      </c>
      <c r="G412" t="s">
        <v>75</v>
      </c>
      <c r="J412" s="12">
        <v>43844</v>
      </c>
      <c r="K412" s="13">
        <v>0.34648148148148145</v>
      </c>
      <c r="L412" s="14">
        <v>43844</v>
      </c>
      <c r="M412" s="15">
        <v>0.34648148148148145</v>
      </c>
      <c r="N412" s="12">
        <v>43844</v>
      </c>
      <c r="O412" s="13">
        <v>0.36335648148148153</v>
      </c>
      <c r="P412" s="16">
        <v>43845.433020833334</v>
      </c>
      <c r="Q412" s="11" t="s">
        <v>37</v>
      </c>
      <c r="R412" s="17" t="s">
        <v>929</v>
      </c>
      <c r="S412" s="11" t="s">
        <v>39</v>
      </c>
      <c r="T412" s="17" t="s">
        <v>133</v>
      </c>
      <c r="U412" s="11" t="s">
        <v>37</v>
      </c>
      <c r="V412" s="17">
        <v>0</v>
      </c>
      <c r="W412" s="11" t="s">
        <v>37</v>
      </c>
      <c r="Y412" s="17" t="str">
        <f>TablaIncidentes[[#This Row],[Tiempo Total Gestión]]</f>
        <v>00:24</v>
      </c>
      <c r="Z412" s="11">
        <f t="shared" si="42"/>
        <v>0</v>
      </c>
      <c r="AA412" s="11">
        <f t="shared" si="43"/>
        <v>24</v>
      </c>
      <c r="AB412" s="11">
        <f>IF(TablaIncidentes[[#This Row],[Prioridad*]]="Baja",(Z412-24)*60+AA412,IF(TablaIncidentes[[#This Row],[Prioridad*]]="Media",(Z412-4)*60+AA412,IF(TablaIncidentes[[#This Row],[Prioridad*]]="Alta",(Z412-2)*60+AA412)))</f>
        <v>-96</v>
      </c>
      <c r="AD412" s="17" t="str">
        <f>TablaIncidentes[[#This Row],[Tiempo Creación (HH:mm)]]</f>
        <v>00:00</v>
      </c>
      <c r="AE412" s="11">
        <f t="shared" si="44"/>
        <v>0</v>
      </c>
      <c r="AF412" s="11">
        <f t="shared" si="45"/>
        <v>0</v>
      </c>
      <c r="AG412" s="11">
        <f>IF(TablaIncidentes[[#This Row],[Prioridad*]]="Baja",((AE412*60)+AF412)-30,IF(TablaIncidentes[[#This Row],[Prioridad*]]="Media",((AE412*60)+AF412)-15,IF(TablaIncidentes[[#This Row],[Prioridad*]]="Alta",((AE412*60)+AF412)-10)))</f>
        <v>-10</v>
      </c>
      <c r="AI412" s="17">
        <f>TablaIncidentes[[#This Row],[Tiempo Avance Incidente]]</f>
        <v>0</v>
      </c>
      <c r="AJ412" s="11">
        <f t="shared" si="46"/>
        <v>0</v>
      </c>
      <c r="AK412" s="11">
        <f t="shared" si="47"/>
        <v>0</v>
      </c>
      <c r="AL412">
        <f>IF(TablaIncidentes[[#This Row],[Prioridad*]]="Baja",((AJ412*60)+AK412)-720,IF(TablaIncidentes[[#This Row],[Prioridad*]]="Media",((AJ412*60)+AK412)-120,IF(TablaIncidentes[[#This Row],[Prioridad*]]="Alta",((AJ412*60)+AK412)-60)))</f>
        <v>-60</v>
      </c>
      <c r="AN412" t="str">
        <f t="shared" si="48"/>
        <v>martes</v>
      </c>
    </row>
    <row r="413" spans="1:40" x14ac:dyDescent="0.25">
      <c r="A413" s="10" t="s">
        <v>930</v>
      </c>
      <c r="B413" t="s">
        <v>931</v>
      </c>
      <c r="C413" t="s">
        <v>32</v>
      </c>
      <c r="D413" s="11" t="s">
        <v>33</v>
      </c>
      <c r="E413" t="s">
        <v>34</v>
      </c>
      <c r="F413" t="s">
        <v>51</v>
      </c>
      <c r="G413" t="s">
        <v>52</v>
      </c>
      <c r="J413" s="12">
        <v>43844</v>
      </c>
      <c r="K413" s="13">
        <v>0.3464930555555556</v>
      </c>
      <c r="L413" s="14">
        <v>43844</v>
      </c>
      <c r="M413" s="15">
        <v>0.3464930555555556</v>
      </c>
      <c r="N413" s="12">
        <v>43844</v>
      </c>
      <c r="O413" s="13">
        <v>0.37149305555555556</v>
      </c>
      <c r="P413" s="16">
        <v>43845.433020833334</v>
      </c>
      <c r="Q413" s="11" t="s">
        <v>37</v>
      </c>
      <c r="R413" s="17" t="s">
        <v>185</v>
      </c>
      <c r="S413" s="11" t="s">
        <v>39</v>
      </c>
      <c r="T413" s="17" t="s">
        <v>133</v>
      </c>
      <c r="U413" s="11" t="s">
        <v>37</v>
      </c>
      <c r="V413" s="17">
        <v>0</v>
      </c>
      <c r="W413" s="11" t="s">
        <v>37</v>
      </c>
      <c r="Y413" s="17" t="str">
        <f>TablaIncidentes[[#This Row],[Tiempo Total Gestión]]</f>
        <v>00:36</v>
      </c>
      <c r="Z413" s="11">
        <f t="shared" si="42"/>
        <v>0</v>
      </c>
      <c r="AA413" s="11">
        <f t="shared" si="43"/>
        <v>36</v>
      </c>
      <c r="AB413" s="11">
        <f>IF(TablaIncidentes[[#This Row],[Prioridad*]]="Baja",(Z413-24)*60+AA413,IF(TablaIncidentes[[#This Row],[Prioridad*]]="Media",(Z413-4)*60+AA413,IF(TablaIncidentes[[#This Row],[Prioridad*]]="Alta",(Z413-2)*60+AA413)))</f>
        <v>-84</v>
      </c>
      <c r="AD413" s="17" t="str">
        <f>TablaIncidentes[[#This Row],[Tiempo Creación (HH:mm)]]</f>
        <v>00:00</v>
      </c>
      <c r="AE413" s="11">
        <f t="shared" si="44"/>
        <v>0</v>
      </c>
      <c r="AF413" s="11">
        <f t="shared" si="45"/>
        <v>0</v>
      </c>
      <c r="AG413" s="11">
        <f>IF(TablaIncidentes[[#This Row],[Prioridad*]]="Baja",((AE413*60)+AF413)-30,IF(TablaIncidentes[[#This Row],[Prioridad*]]="Media",((AE413*60)+AF413)-15,IF(TablaIncidentes[[#This Row],[Prioridad*]]="Alta",((AE413*60)+AF413)-10)))</f>
        <v>-10</v>
      </c>
      <c r="AI413" s="17">
        <f>TablaIncidentes[[#This Row],[Tiempo Avance Incidente]]</f>
        <v>0</v>
      </c>
      <c r="AJ413" s="11">
        <f t="shared" si="46"/>
        <v>0</v>
      </c>
      <c r="AK413" s="11">
        <f t="shared" si="47"/>
        <v>0</v>
      </c>
      <c r="AL413">
        <f>IF(TablaIncidentes[[#This Row],[Prioridad*]]="Baja",((AJ413*60)+AK413)-720,IF(TablaIncidentes[[#This Row],[Prioridad*]]="Media",((AJ413*60)+AK413)-120,IF(TablaIncidentes[[#This Row],[Prioridad*]]="Alta",((AJ413*60)+AK413)-60)))</f>
        <v>-60</v>
      </c>
      <c r="AN413" t="str">
        <f t="shared" si="48"/>
        <v>martes</v>
      </c>
    </row>
    <row r="414" spans="1:40" x14ac:dyDescent="0.25">
      <c r="A414" s="10" t="s">
        <v>932</v>
      </c>
      <c r="B414" t="s">
        <v>933</v>
      </c>
      <c r="C414" t="s">
        <v>32</v>
      </c>
      <c r="D414" s="11" t="s">
        <v>33</v>
      </c>
      <c r="E414" t="s">
        <v>34</v>
      </c>
      <c r="F414" t="s">
        <v>51</v>
      </c>
      <c r="G414" t="s">
        <v>75</v>
      </c>
      <c r="J414" s="12">
        <v>43844</v>
      </c>
      <c r="K414" s="13">
        <v>0.34651620370370373</v>
      </c>
      <c r="L414" s="14">
        <v>43844</v>
      </c>
      <c r="M414" s="15">
        <v>0.34651620370370373</v>
      </c>
      <c r="N414" s="12">
        <v>43844</v>
      </c>
      <c r="O414" s="13">
        <v>0.39903935185185185</v>
      </c>
      <c r="P414" s="16">
        <v>43845.433020833334</v>
      </c>
      <c r="Q414" s="11" t="s">
        <v>37</v>
      </c>
      <c r="R414" s="17" t="s">
        <v>876</v>
      </c>
      <c r="S414" s="11" t="s">
        <v>39</v>
      </c>
      <c r="T414" s="17" t="s">
        <v>133</v>
      </c>
      <c r="U414" s="11" t="s">
        <v>37</v>
      </c>
      <c r="V414" s="17">
        <v>0</v>
      </c>
      <c r="W414" s="11" t="s">
        <v>37</v>
      </c>
      <c r="Y414" s="17" t="str">
        <f>TablaIncidentes[[#This Row],[Tiempo Total Gestión]]</f>
        <v>01:15</v>
      </c>
      <c r="Z414" s="11">
        <f t="shared" si="42"/>
        <v>1</v>
      </c>
      <c r="AA414" s="11">
        <f t="shared" si="43"/>
        <v>15</v>
      </c>
      <c r="AB414" s="11">
        <f>IF(TablaIncidentes[[#This Row],[Prioridad*]]="Baja",(Z414-24)*60+AA414,IF(TablaIncidentes[[#This Row],[Prioridad*]]="Media",(Z414-4)*60+AA414,IF(TablaIncidentes[[#This Row],[Prioridad*]]="Alta",(Z414-2)*60+AA414)))</f>
        <v>-45</v>
      </c>
      <c r="AD414" s="17" t="str">
        <f>TablaIncidentes[[#This Row],[Tiempo Creación (HH:mm)]]</f>
        <v>00:00</v>
      </c>
      <c r="AE414" s="11">
        <f t="shared" si="44"/>
        <v>0</v>
      </c>
      <c r="AF414" s="11">
        <f t="shared" si="45"/>
        <v>0</v>
      </c>
      <c r="AG414" s="11">
        <f>IF(TablaIncidentes[[#This Row],[Prioridad*]]="Baja",((AE414*60)+AF414)-30,IF(TablaIncidentes[[#This Row],[Prioridad*]]="Media",((AE414*60)+AF414)-15,IF(TablaIncidentes[[#This Row],[Prioridad*]]="Alta",((AE414*60)+AF414)-10)))</f>
        <v>-10</v>
      </c>
      <c r="AI414" s="17">
        <f>TablaIncidentes[[#This Row],[Tiempo Avance Incidente]]</f>
        <v>0</v>
      </c>
      <c r="AJ414" s="11">
        <f t="shared" si="46"/>
        <v>0</v>
      </c>
      <c r="AK414" s="11">
        <f t="shared" si="47"/>
        <v>0</v>
      </c>
      <c r="AL414">
        <f>IF(TablaIncidentes[[#This Row],[Prioridad*]]="Baja",((AJ414*60)+AK414)-720,IF(TablaIncidentes[[#This Row],[Prioridad*]]="Media",((AJ414*60)+AK414)-120,IF(TablaIncidentes[[#This Row],[Prioridad*]]="Alta",((AJ414*60)+AK414)-60)))</f>
        <v>-60</v>
      </c>
      <c r="AN414" t="str">
        <f t="shared" si="48"/>
        <v>martes</v>
      </c>
    </row>
    <row r="415" spans="1:40" x14ac:dyDescent="0.25">
      <c r="A415" s="20" t="s">
        <v>934</v>
      </c>
      <c r="B415" t="s">
        <v>935</v>
      </c>
      <c r="C415" t="s">
        <v>32</v>
      </c>
      <c r="D415" s="11" t="s">
        <v>33</v>
      </c>
      <c r="E415" t="s">
        <v>34</v>
      </c>
      <c r="F415" t="s">
        <v>51</v>
      </c>
      <c r="G415" t="s">
        <v>75</v>
      </c>
      <c r="J415" s="12">
        <v>43844</v>
      </c>
      <c r="K415" s="13">
        <v>0.34652777777777777</v>
      </c>
      <c r="L415" s="14">
        <v>43844</v>
      </c>
      <c r="M415" s="15">
        <v>0.34652777777777777</v>
      </c>
      <c r="N415" s="12">
        <v>43845</v>
      </c>
      <c r="O415" s="13">
        <v>0.43472222222222223</v>
      </c>
      <c r="P415" s="16">
        <v>43846.453263888892</v>
      </c>
      <c r="Q415" s="11" t="s">
        <v>101</v>
      </c>
      <c r="R415" s="17" t="s">
        <v>936</v>
      </c>
      <c r="S415" s="11" t="s">
        <v>39</v>
      </c>
      <c r="T415" s="17" t="s">
        <v>133</v>
      </c>
      <c r="U415" s="11" t="s">
        <v>37</v>
      </c>
      <c r="V415" s="17">
        <v>0</v>
      </c>
      <c r="W415" s="11" t="s">
        <v>37</v>
      </c>
      <c r="Y415" s="17" t="str">
        <f>TablaIncidentes[[#This Row],[Tiempo Total Gestión]]</f>
        <v>02:51</v>
      </c>
      <c r="Z415" s="11">
        <f t="shared" si="42"/>
        <v>2</v>
      </c>
      <c r="AA415" s="11">
        <f t="shared" si="43"/>
        <v>51</v>
      </c>
      <c r="AB415" s="11">
        <f>IF(TablaIncidentes[[#This Row],[Prioridad*]]="Baja",(Z415-24)*60+AA415,IF(TablaIncidentes[[#This Row],[Prioridad*]]="Media",(Z415-4)*60+AA415,IF(TablaIncidentes[[#This Row],[Prioridad*]]="Alta",(Z415-2)*60+AA415)))</f>
        <v>51</v>
      </c>
      <c r="AD415" s="17" t="str">
        <f>TablaIncidentes[[#This Row],[Tiempo Creación (HH:mm)]]</f>
        <v>00:00</v>
      </c>
      <c r="AE415" s="11">
        <f t="shared" si="44"/>
        <v>0</v>
      </c>
      <c r="AF415" s="11">
        <f t="shared" si="45"/>
        <v>0</v>
      </c>
      <c r="AG415" s="11">
        <f>IF(TablaIncidentes[[#This Row],[Prioridad*]]="Baja",((AE415*60)+AF415)-30,IF(TablaIncidentes[[#This Row],[Prioridad*]]="Media",((AE415*60)+AF415)-15,IF(TablaIncidentes[[#This Row],[Prioridad*]]="Alta",((AE415*60)+AF415)-10)))</f>
        <v>-10</v>
      </c>
      <c r="AI415" s="17">
        <f>TablaIncidentes[[#This Row],[Tiempo Avance Incidente]]</f>
        <v>0</v>
      </c>
      <c r="AJ415" s="11">
        <f t="shared" si="46"/>
        <v>0</v>
      </c>
      <c r="AK415" s="11">
        <f t="shared" si="47"/>
        <v>0</v>
      </c>
      <c r="AL415">
        <f>IF(TablaIncidentes[[#This Row],[Prioridad*]]="Baja",((AJ415*60)+AK415)-720,IF(TablaIncidentes[[#This Row],[Prioridad*]]="Media",((AJ415*60)+AK415)-120,IF(TablaIncidentes[[#This Row],[Prioridad*]]="Alta",((AJ415*60)+AK415)-60)))</f>
        <v>-60</v>
      </c>
      <c r="AN415" t="str">
        <f t="shared" si="48"/>
        <v>martes</v>
      </c>
    </row>
    <row r="416" spans="1:40" x14ac:dyDescent="0.25">
      <c r="A416" s="20" t="s">
        <v>937</v>
      </c>
      <c r="B416" t="s">
        <v>938</v>
      </c>
      <c r="C416" t="s">
        <v>32</v>
      </c>
      <c r="D416" s="11" t="s">
        <v>33</v>
      </c>
      <c r="E416" t="s">
        <v>34</v>
      </c>
      <c r="F416" t="s">
        <v>51</v>
      </c>
      <c r="G416" t="s">
        <v>75</v>
      </c>
      <c r="J416" s="12">
        <v>43844</v>
      </c>
      <c r="K416" s="13">
        <v>0.34653935185185186</v>
      </c>
      <c r="L416" s="14">
        <v>43844</v>
      </c>
      <c r="M416" s="15">
        <v>0.34653935185185186</v>
      </c>
      <c r="N416" s="12">
        <v>43844</v>
      </c>
      <c r="O416" s="13">
        <v>0.46065972222222223</v>
      </c>
      <c r="P416" s="16">
        <v>43845.507268518515</v>
      </c>
      <c r="Q416" s="11" t="s">
        <v>101</v>
      </c>
      <c r="R416" s="17" t="s">
        <v>939</v>
      </c>
      <c r="S416" s="11" t="s">
        <v>39</v>
      </c>
      <c r="T416" s="17" t="s">
        <v>133</v>
      </c>
      <c r="U416" s="11" t="s">
        <v>37</v>
      </c>
      <c r="V416" s="17">
        <v>0</v>
      </c>
      <c r="W416" s="11" t="s">
        <v>37</v>
      </c>
      <c r="Y416" s="17" t="str">
        <f>TablaIncidentes[[#This Row],[Tiempo Total Gestión]]</f>
        <v>02:44</v>
      </c>
      <c r="Z416" s="11">
        <f t="shared" si="42"/>
        <v>2</v>
      </c>
      <c r="AA416" s="11">
        <f t="shared" si="43"/>
        <v>44</v>
      </c>
      <c r="AB416" s="11">
        <f>IF(TablaIncidentes[[#This Row],[Prioridad*]]="Baja",(Z416-24)*60+AA416,IF(TablaIncidentes[[#This Row],[Prioridad*]]="Media",(Z416-4)*60+AA416,IF(TablaIncidentes[[#This Row],[Prioridad*]]="Alta",(Z416-2)*60+AA416)))</f>
        <v>44</v>
      </c>
      <c r="AD416" s="17" t="str">
        <f>TablaIncidentes[[#This Row],[Tiempo Creación (HH:mm)]]</f>
        <v>00:00</v>
      </c>
      <c r="AE416" s="11">
        <f t="shared" si="44"/>
        <v>0</v>
      </c>
      <c r="AF416" s="11">
        <f t="shared" si="45"/>
        <v>0</v>
      </c>
      <c r="AG416" s="11">
        <f>IF(TablaIncidentes[[#This Row],[Prioridad*]]="Baja",((AE416*60)+AF416)-30,IF(TablaIncidentes[[#This Row],[Prioridad*]]="Media",((AE416*60)+AF416)-15,IF(TablaIncidentes[[#This Row],[Prioridad*]]="Alta",((AE416*60)+AF416)-10)))</f>
        <v>-10</v>
      </c>
      <c r="AI416" s="17">
        <f>TablaIncidentes[[#This Row],[Tiempo Avance Incidente]]</f>
        <v>0</v>
      </c>
      <c r="AJ416" s="11">
        <f t="shared" si="46"/>
        <v>0</v>
      </c>
      <c r="AK416" s="11">
        <f t="shared" si="47"/>
        <v>0</v>
      </c>
      <c r="AL416">
        <f>IF(TablaIncidentes[[#This Row],[Prioridad*]]="Baja",((AJ416*60)+AK416)-720,IF(TablaIncidentes[[#This Row],[Prioridad*]]="Media",((AJ416*60)+AK416)-120,IF(TablaIncidentes[[#This Row],[Prioridad*]]="Alta",((AJ416*60)+AK416)-60)))</f>
        <v>-60</v>
      </c>
      <c r="AN416" t="str">
        <f t="shared" si="48"/>
        <v>martes</v>
      </c>
    </row>
    <row r="417" spans="1:40" x14ac:dyDescent="0.25">
      <c r="A417" s="10" t="s">
        <v>940</v>
      </c>
      <c r="B417" t="s">
        <v>941</v>
      </c>
      <c r="C417" t="s">
        <v>32</v>
      </c>
      <c r="D417" s="11" t="s">
        <v>33</v>
      </c>
      <c r="E417" t="s">
        <v>34</v>
      </c>
      <c r="F417" t="s">
        <v>51</v>
      </c>
      <c r="G417" t="s">
        <v>52</v>
      </c>
      <c r="J417" s="12">
        <v>43844</v>
      </c>
      <c r="K417" s="13">
        <v>0.34653935185185186</v>
      </c>
      <c r="L417" s="14">
        <v>43844</v>
      </c>
      <c r="M417" s="15">
        <v>0.34653935185185186</v>
      </c>
      <c r="N417" s="12">
        <v>43844</v>
      </c>
      <c r="O417" s="13">
        <v>0.38503472222222218</v>
      </c>
      <c r="P417" s="16">
        <v>43845.433020833334</v>
      </c>
      <c r="Q417" s="11" t="s">
        <v>37</v>
      </c>
      <c r="R417" s="17" t="s">
        <v>171</v>
      </c>
      <c r="S417" s="11" t="s">
        <v>39</v>
      </c>
      <c r="T417" s="17" t="s">
        <v>133</v>
      </c>
      <c r="U417" s="11" t="s">
        <v>37</v>
      </c>
      <c r="V417" s="17">
        <v>0</v>
      </c>
      <c r="W417" s="11" t="s">
        <v>37</v>
      </c>
      <c r="Y417" s="17" t="str">
        <f>TablaIncidentes[[#This Row],[Tiempo Total Gestión]]</f>
        <v>00:55</v>
      </c>
      <c r="Z417" s="11">
        <f t="shared" si="42"/>
        <v>0</v>
      </c>
      <c r="AA417" s="11">
        <f t="shared" si="43"/>
        <v>55</v>
      </c>
      <c r="AB417" s="11">
        <f>IF(TablaIncidentes[[#This Row],[Prioridad*]]="Baja",(Z417-24)*60+AA417,IF(TablaIncidentes[[#This Row],[Prioridad*]]="Media",(Z417-4)*60+AA417,IF(TablaIncidentes[[#This Row],[Prioridad*]]="Alta",(Z417-2)*60+AA417)))</f>
        <v>-65</v>
      </c>
      <c r="AD417" s="17" t="str">
        <f>TablaIncidentes[[#This Row],[Tiempo Creación (HH:mm)]]</f>
        <v>00:00</v>
      </c>
      <c r="AE417" s="11">
        <f t="shared" si="44"/>
        <v>0</v>
      </c>
      <c r="AF417" s="11">
        <f t="shared" si="45"/>
        <v>0</v>
      </c>
      <c r="AG417" s="11">
        <f>IF(TablaIncidentes[[#This Row],[Prioridad*]]="Baja",((AE417*60)+AF417)-30,IF(TablaIncidentes[[#This Row],[Prioridad*]]="Media",((AE417*60)+AF417)-15,IF(TablaIncidentes[[#This Row],[Prioridad*]]="Alta",((AE417*60)+AF417)-10)))</f>
        <v>-10</v>
      </c>
      <c r="AI417" s="17">
        <f>TablaIncidentes[[#This Row],[Tiempo Avance Incidente]]</f>
        <v>0</v>
      </c>
      <c r="AJ417" s="11">
        <f t="shared" si="46"/>
        <v>0</v>
      </c>
      <c r="AK417" s="11">
        <f t="shared" si="47"/>
        <v>0</v>
      </c>
      <c r="AL417">
        <f>IF(TablaIncidentes[[#This Row],[Prioridad*]]="Baja",((AJ417*60)+AK417)-720,IF(TablaIncidentes[[#This Row],[Prioridad*]]="Media",((AJ417*60)+AK417)-120,IF(TablaIncidentes[[#This Row],[Prioridad*]]="Alta",((AJ417*60)+AK417)-60)))</f>
        <v>-60</v>
      </c>
      <c r="AN417" t="str">
        <f t="shared" si="48"/>
        <v>martes</v>
      </c>
    </row>
    <row r="418" spans="1:40" x14ac:dyDescent="0.25">
      <c r="A418" s="10" t="s">
        <v>942</v>
      </c>
      <c r="B418" t="s">
        <v>943</v>
      </c>
      <c r="C418" t="s">
        <v>32</v>
      </c>
      <c r="D418" s="11" t="s">
        <v>33</v>
      </c>
      <c r="E418" t="s">
        <v>34</v>
      </c>
      <c r="F418" t="s">
        <v>51</v>
      </c>
      <c r="G418" t="s">
        <v>75</v>
      </c>
      <c r="J418" s="12">
        <v>43844</v>
      </c>
      <c r="K418" s="13">
        <v>0.3465509259259259</v>
      </c>
      <c r="L418" s="14">
        <v>43844</v>
      </c>
      <c r="M418" s="15">
        <v>0.3465509259259259</v>
      </c>
      <c r="N418" s="12">
        <v>43845</v>
      </c>
      <c r="O418" s="13">
        <v>0.38413194444444443</v>
      </c>
      <c r="P418" s="16">
        <v>43846.453263888892</v>
      </c>
      <c r="Q418" s="11" t="s">
        <v>37</v>
      </c>
      <c r="R418" s="17" t="s">
        <v>721</v>
      </c>
      <c r="S418" s="11" t="s">
        <v>39</v>
      </c>
      <c r="T418" s="17" t="s">
        <v>133</v>
      </c>
      <c r="U418" s="11" t="s">
        <v>37</v>
      </c>
      <c r="V418" s="17">
        <v>0</v>
      </c>
      <c r="W418" s="11" t="s">
        <v>37</v>
      </c>
      <c r="Y418" s="17" t="str">
        <f>TablaIncidentes[[#This Row],[Tiempo Total Gestión]]</f>
        <v>00:07</v>
      </c>
      <c r="Z418" s="11">
        <f t="shared" si="42"/>
        <v>0</v>
      </c>
      <c r="AA418" s="11">
        <f t="shared" si="43"/>
        <v>7</v>
      </c>
      <c r="AB418" s="11">
        <f>IF(TablaIncidentes[[#This Row],[Prioridad*]]="Baja",(Z418-24)*60+AA418,IF(TablaIncidentes[[#This Row],[Prioridad*]]="Media",(Z418-4)*60+AA418,IF(TablaIncidentes[[#This Row],[Prioridad*]]="Alta",(Z418-2)*60+AA418)))</f>
        <v>-113</v>
      </c>
      <c r="AD418" s="17" t="str">
        <f>TablaIncidentes[[#This Row],[Tiempo Creación (HH:mm)]]</f>
        <v>00:00</v>
      </c>
      <c r="AE418" s="11">
        <f t="shared" si="44"/>
        <v>0</v>
      </c>
      <c r="AF418" s="11">
        <f t="shared" si="45"/>
        <v>0</v>
      </c>
      <c r="AG418" s="11">
        <f>IF(TablaIncidentes[[#This Row],[Prioridad*]]="Baja",((AE418*60)+AF418)-30,IF(TablaIncidentes[[#This Row],[Prioridad*]]="Media",((AE418*60)+AF418)-15,IF(TablaIncidentes[[#This Row],[Prioridad*]]="Alta",((AE418*60)+AF418)-10)))</f>
        <v>-10</v>
      </c>
      <c r="AI418" s="17">
        <f>TablaIncidentes[[#This Row],[Tiempo Avance Incidente]]</f>
        <v>0</v>
      </c>
      <c r="AJ418" s="11">
        <f t="shared" si="46"/>
        <v>0</v>
      </c>
      <c r="AK418" s="11">
        <f t="shared" si="47"/>
        <v>0</v>
      </c>
      <c r="AL418">
        <f>IF(TablaIncidentes[[#This Row],[Prioridad*]]="Baja",((AJ418*60)+AK418)-720,IF(TablaIncidentes[[#This Row],[Prioridad*]]="Media",((AJ418*60)+AK418)-120,IF(TablaIncidentes[[#This Row],[Prioridad*]]="Alta",((AJ418*60)+AK418)-60)))</f>
        <v>-60</v>
      </c>
      <c r="AN418" t="str">
        <f t="shared" si="48"/>
        <v>martes</v>
      </c>
    </row>
    <row r="419" spans="1:40" x14ac:dyDescent="0.25">
      <c r="A419" s="20" t="s">
        <v>944</v>
      </c>
      <c r="B419" t="s">
        <v>945</v>
      </c>
      <c r="C419" t="s">
        <v>32</v>
      </c>
      <c r="D419" s="11" t="s">
        <v>33</v>
      </c>
      <c r="E419" t="s">
        <v>34</v>
      </c>
      <c r="F419" t="s">
        <v>51</v>
      </c>
      <c r="G419" t="s">
        <v>75</v>
      </c>
      <c r="J419" s="12">
        <v>43844</v>
      </c>
      <c r="K419" s="13">
        <v>0.3465509259259259</v>
      </c>
      <c r="L419" s="14">
        <v>43844</v>
      </c>
      <c r="M419" s="15">
        <v>0.3465509259259259</v>
      </c>
      <c r="N419" s="12">
        <v>43845</v>
      </c>
      <c r="O419" s="13">
        <v>0.50871527777777781</v>
      </c>
      <c r="P419" s="16">
        <v>43846.586111111108</v>
      </c>
      <c r="Q419" s="11" t="s">
        <v>101</v>
      </c>
      <c r="R419" s="17" t="s">
        <v>695</v>
      </c>
      <c r="S419" s="11" t="s">
        <v>39</v>
      </c>
      <c r="T419" s="17" t="s">
        <v>133</v>
      </c>
      <c r="U419" s="11" t="s">
        <v>37</v>
      </c>
      <c r="V419" s="17">
        <v>0</v>
      </c>
      <c r="W419" s="11" t="s">
        <v>37</v>
      </c>
      <c r="Y419" s="17" t="str">
        <f>TablaIncidentes[[#This Row],[Tiempo Total Gestión]]</f>
        <v>02:28</v>
      </c>
      <c r="Z419" s="11">
        <f t="shared" si="42"/>
        <v>2</v>
      </c>
      <c r="AA419" s="11">
        <f t="shared" si="43"/>
        <v>28</v>
      </c>
      <c r="AB419" s="11">
        <f>IF(TablaIncidentes[[#This Row],[Prioridad*]]="Baja",(Z419-24)*60+AA419,IF(TablaIncidentes[[#This Row],[Prioridad*]]="Media",(Z419-4)*60+AA419,IF(TablaIncidentes[[#This Row],[Prioridad*]]="Alta",(Z419-2)*60+AA419)))</f>
        <v>28</v>
      </c>
      <c r="AD419" s="17" t="str">
        <f>TablaIncidentes[[#This Row],[Tiempo Creación (HH:mm)]]</f>
        <v>00:00</v>
      </c>
      <c r="AE419" s="11">
        <f t="shared" si="44"/>
        <v>0</v>
      </c>
      <c r="AF419" s="11">
        <f t="shared" si="45"/>
        <v>0</v>
      </c>
      <c r="AG419" s="11">
        <f>IF(TablaIncidentes[[#This Row],[Prioridad*]]="Baja",((AE419*60)+AF419)-30,IF(TablaIncidentes[[#This Row],[Prioridad*]]="Media",((AE419*60)+AF419)-15,IF(TablaIncidentes[[#This Row],[Prioridad*]]="Alta",((AE419*60)+AF419)-10)))</f>
        <v>-10</v>
      </c>
      <c r="AI419" s="17">
        <f>TablaIncidentes[[#This Row],[Tiempo Avance Incidente]]</f>
        <v>0</v>
      </c>
      <c r="AJ419" s="11">
        <f t="shared" si="46"/>
        <v>0</v>
      </c>
      <c r="AK419" s="11">
        <f t="shared" si="47"/>
        <v>0</v>
      </c>
      <c r="AL419">
        <f>IF(TablaIncidentes[[#This Row],[Prioridad*]]="Baja",((AJ419*60)+AK419)-720,IF(TablaIncidentes[[#This Row],[Prioridad*]]="Media",((AJ419*60)+AK419)-120,IF(TablaIncidentes[[#This Row],[Prioridad*]]="Alta",((AJ419*60)+AK419)-60)))</f>
        <v>-60</v>
      </c>
      <c r="AN419" t="str">
        <f t="shared" si="48"/>
        <v>martes</v>
      </c>
    </row>
    <row r="420" spans="1:40" x14ac:dyDescent="0.25">
      <c r="A420" s="10" t="s">
        <v>946</v>
      </c>
      <c r="B420" t="s">
        <v>947</v>
      </c>
      <c r="C420" t="s">
        <v>32</v>
      </c>
      <c r="D420" s="11" t="s">
        <v>33</v>
      </c>
      <c r="E420" t="s">
        <v>34</v>
      </c>
      <c r="F420" t="s">
        <v>51</v>
      </c>
      <c r="G420" t="s">
        <v>52</v>
      </c>
      <c r="J420" s="12">
        <v>43844</v>
      </c>
      <c r="K420" s="13">
        <v>0.34656250000000005</v>
      </c>
      <c r="L420" s="14">
        <v>43844</v>
      </c>
      <c r="M420" s="15">
        <v>0.34656250000000005</v>
      </c>
      <c r="N420" s="12">
        <v>43844</v>
      </c>
      <c r="O420" s="13">
        <v>0.40761574074074075</v>
      </c>
      <c r="P420" s="16">
        <v>43845.433020833334</v>
      </c>
      <c r="Q420" s="11" t="s">
        <v>37</v>
      </c>
      <c r="R420" s="17" t="s">
        <v>948</v>
      </c>
      <c r="S420" s="11" t="s">
        <v>39</v>
      </c>
      <c r="T420" s="17" t="s">
        <v>133</v>
      </c>
      <c r="U420" s="11" t="s">
        <v>37</v>
      </c>
      <c r="V420" s="17">
        <v>0</v>
      </c>
      <c r="W420" s="11" t="s">
        <v>37</v>
      </c>
      <c r="Y420" s="17" t="str">
        <f>TablaIncidentes[[#This Row],[Tiempo Total Gestión]]</f>
        <v>01:27</v>
      </c>
      <c r="Z420" s="11">
        <f t="shared" si="42"/>
        <v>1</v>
      </c>
      <c r="AA420" s="11">
        <f t="shared" si="43"/>
        <v>27</v>
      </c>
      <c r="AB420" s="11">
        <f>IF(TablaIncidentes[[#This Row],[Prioridad*]]="Baja",(Z420-24)*60+AA420,IF(TablaIncidentes[[#This Row],[Prioridad*]]="Media",(Z420-4)*60+AA420,IF(TablaIncidentes[[#This Row],[Prioridad*]]="Alta",(Z420-2)*60+AA420)))</f>
        <v>-33</v>
      </c>
      <c r="AD420" s="17" t="str">
        <f>TablaIncidentes[[#This Row],[Tiempo Creación (HH:mm)]]</f>
        <v>00:00</v>
      </c>
      <c r="AE420" s="11">
        <f t="shared" si="44"/>
        <v>0</v>
      </c>
      <c r="AF420" s="11">
        <f t="shared" si="45"/>
        <v>0</v>
      </c>
      <c r="AG420" s="11">
        <f>IF(TablaIncidentes[[#This Row],[Prioridad*]]="Baja",((AE420*60)+AF420)-30,IF(TablaIncidentes[[#This Row],[Prioridad*]]="Media",((AE420*60)+AF420)-15,IF(TablaIncidentes[[#This Row],[Prioridad*]]="Alta",((AE420*60)+AF420)-10)))</f>
        <v>-10</v>
      </c>
      <c r="AI420" s="17">
        <f>TablaIncidentes[[#This Row],[Tiempo Avance Incidente]]</f>
        <v>0</v>
      </c>
      <c r="AJ420" s="11">
        <f t="shared" si="46"/>
        <v>0</v>
      </c>
      <c r="AK420" s="11">
        <f t="shared" si="47"/>
        <v>0</v>
      </c>
      <c r="AL420">
        <f>IF(TablaIncidentes[[#This Row],[Prioridad*]]="Baja",((AJ420*60)+AK420)-720,IF(TablaIncidentes[[#This Row],[Prioridad*]]="Media",((AJ420*60)+AK420)-120,IF(TablaIncidentes[[#This Row],[Prioridad*]]="Alta",((AJ420*60)+AK420)-60)))</f>
        <v>-60</v>
      </c>
      <c r="AN420" t="str">
        <f t="shared" si="48"/>
        <v>martes</v>
      </c>
    </row>
    <row r="421" spans="1:40" x14ac:dyDescent="0.25">
      <c r="A421" s="20" t="s">
        <v>949</v>
      </c>
      <c r="B421" t="s">
        <v>950</v>
      </c>
      <c r="C421" t="s">
        <v>32</v>
      </c>
      <c r="D421" s="11" t="s">
        <v>33</v>
      </c>
      <c r="E421" t="s">
        <v>34</v>
      </c>
      <c r="F421" t="s">
        <v>51</v>
      </c>
      <c r="G421" t="s">
        <v>75</v>
      </c>
      <c r="J421" s="12">
        <v>43844</v>
      </c>
      <c r="K421" s="13">
        <v>0.34925925925925921</v>
      </c>
      <c r="L421" s="14">
        <v>43844</v>
      </c>
      <c r="M421" s="15">
        <v>0.34925925925925921</v>
      </c>
      <c r="N421" s="12">
        <v>43844</v>
      </c>
      <c r="O421" s="13">
        <v>0.49100694444444443</v>
      </c>
      <c r="P421" s="16">
        <v>43845.507268518515</v>
      </c>
      <c r="Q421" s="11" t="s">
        <v>101</v>
      </c>
      <c r="R421" s="17" t="s">
        <v>951</v>
      </c>
      <c r="S421" s="11" t="s">
        <v>39</v>
      </c>
      <c r="T421" s="17" t="s">
        <v>133</v>
      </c>
      <c r="U421" s="11" t="s">
        <v>37</v>
      </c>
      <c r="V421" s="17">
        <v>0</v>
      </c>
      <c r="W421" s="11" t="s">
        <v>37</v>
      </c>
      <c r="Y421" s="17" t="str">
        <f>TablaIncidentes[[#This Row],[Tiempo Total Gestión]]</f>
        <v>03:24</v>
      </c>
      <c r="Z421" s="11">
        <f t="shared" si="42"/>
        <v>3</v>
      </c>
      <c r="AA421" s="11">
        <f t="shared" si="43"/>
        <v>24</v>
      </c>
      <c r="AB421" s="11">
        <f>IF(TablaIncidentes[[#This Row],[Prioridad*]]="Baja",(Z421-24)*60+AA421,IF(TablaIncidentes[[#This Row],[Prioridad*]]="Media",(Z421-4)*60+AA421,IF(TablaIncidentes[[#This Row],[Prioridad*]]="Alta",(Z421-2)*60+AA421)))</f>
        <v>84</v>
      </c>
      <c r="AD421" s="17" t="str">
        <f>TablaIncidentes[[#This Row],[Tiempo Creación (HH:mm)]]</f>
        <v>00:00</v>
      </c>
      <c r="AE421" s="11">
        <f t="shared" si="44"/>
        <v>0</v>
      </c>
      <c r="AF421" s="11">
        <f t="shared" si="45"/>
        <v>0</v>
      </c>
      <c r="AG421" s="11">
        <f>IF(TablaIncidentes[[#This Row],[Prioridad*]]="Baja",((AE421*60)+AF421)-30,IF(TablaIncidentes[[#This Row],[Prioridad*]]="Media",((AE421*60)+AF421)-15,IF(TablaIncidentes[[#This Row],[Prioridad*]]="Alta",((AE421*60)+AF421)-10)))</f>
        <v>-10</v>
      </c>
      <c r="AI421" s="17">
        <f>TablaIncidentes[[#This Row],[Tiempo Avance Incidente]]</f>
        <v>0</v>
      </c>
      <c r="AJ421" s="11">
        <f t="shared" si="46"/>
        <v>0</v>
      </c>
      <c r="AK421" s="11">
        <f t="shared" si="47"/>
        <v>0</v>
      </c>
      <c r="AL421">
        <f>IF(TablaIncidentes[[#This Row],[Prioridad*]]="Baja",((AJ421*60)+AK421)-720,IF(TablaIncidentes[[#This Row],[Prioridad*]]="Media",((AJ421*60)+AK421)-120,IF(TablaIncidentes[[#This Row],[Prioridad*]]="Alta",((AJ421*60)+AK421)-60)))</f>
        <v>-60</v>
      </c>
      <c r="AN421" t="str">
        <f t="shared" si="48"/>
        <v>martes</v>
      </c>
    </row>
    <row r="422" spans="1:40" x14ac:dyDescent="0.25">
      <c r="A422" s="10" t="s">
        <v>952</v>
      </c>
      <c r="B422" t="s">
        <v>953</v>
      </c>
      <c r="C422" t="s">
        <v>32</v>
      </c>
      <c r="D422" s="11" t="s">
        <v>33</v>
      </c>
      <c r="E422" t="s">
        <v>34</v>
      </c>
      <c r="F422" t="s">
        <v>51</v>
      </c>
      <c r="G422" t="s">
        <v>52</v>
      </c>
      <c r="J422" s="12">
        <v>43844</v>
      </c>
      <c r="K422" s="13">
        <v>0.34927083333333336</v>
      </c>
      <c r="L422" s="14">
        <v>43844</v>
      </c>
      <c r="M422" s="15">
        <v>0.34927083333333336</v>
      </c>
      <c r="N422" s="12">
        <v>43844</v>
      </c>
      <c r="O422" s="13">
        <v>0.4130671296296296</v>
      </c>
      <c r="P422" s="16">
        <v>43845.433020833334</v>
      </c>
      <c r="Q422" s="11" t="s">
        <v>37</v>
      </c>
      <c r="R422" s="17" t="s">
        <v>954</v>
      </c>
      <c r="S422" s="11" t="s">
        <v>39</v>
      </c>
      <c r="T422" s="17" t="s">
        <v>133</v>
      </c>
      <c r="U422" s="11" t="s">
        <v>37</v>
      </c>
      <c r="V422" s="17">
        <v>0</v>
      </c>
      <c r="W422" s="11" t="s">
        <v>37</v>
      </c>
      <c r="Y422" s="17" t="str">
        <f>TablaIncidentes[[#This Row],[Tiempo Total Gestión]]</f>
        <v>01:31</v>
      </c>
      <c r="Z422" s="11">
        <f t="shared" si="42"/>
        <v>1</v>
      </c>
      <c r="AA422" s="11">
        <f t="shared" si="43"/>
        <v>31</v>
      </c>
      <c r="AB422" s="11">
        <f>IF(TablaIncidentes[[#This Row],[Prioridad*]]="Baja",(Z422-24)*60+AA422,IF(TablaIncidentes[[#This Row],[Prioridad*]]="Media",(Z422-4)*60+AA422,IF(TablaIncidentes[[#This Row],[Prioridad*]]="Alta",(Z422-2)*60+AA422)))</f>
        <v>-29</v>
      </c>
      <c r="AD422" s="17" t="str">
        <f>TablaIncidentes[[#This Row],[Tiempo Creación (HH:mm)]]</f>
        <v>00:00</v>
      </c>
      <c r="AE422" s="11">
        <f t="shared" si="44"/>
        <v>0</v>
      </c>
      <c r="AF422" s="11">
        <f t="shared" si="45"/>
        <v>0</v>
      </c>
      <c r="AG422" s="11">
        <f>IF(TablaIncidentes[[#This Row],[Prioridad*]]="Baja",((AE422*60)+AF422)-30,IF(TablaIncidentes[[#This Row],[Prioridad*]]="Media",((AE422*60)+AF422)-15,IF(TablaIncidentes[[#This Row],[Prioridad*]]="Alta",((AE422*60)+AF422)-10)))</f>
        <v>-10</v>
      </c>
      <c r="AI422" s="17">
        <f>TablaIncidentes[[#This Row],[Tiempo Avance Incidente]]</f>
        <v>0</v>
      </c>
      <c r="AJ422" s="11">
        <f t="shared" si="46"/>
        <v>0</v>
      </c>
      <c r="AK422" s="11">
        <f t="shared" si="47"/>
        <v>0</v>
      </c>
      <c r="AL422">
        <f>IF(TablaIncidentes[[#This Row],[Prioridad*]]="Baja",((AJ422*60)+AK422)-720,IF(TablaIncidentes[[#This Row],[Prioridad*]]="Media",((AJ422*60)+AK422)-120,IF(TablaIncidentes[[#This Row],[Prioridad*]]="Alta",((AJ422*60)+AK422)-60)))</f>
        <v>-60</v>
      </c>
      <c r="AN422" t="str">
        <f t="shared" si="48"/>
        <v>martes</v>
      </c>
    </row>
    <row r="423" spans="1:40" x14ac:dyDescent="0.25">
      <c r="A423" s="10" t="s">
        <v>955</v>
      </c>
      <c r="B423" t="s">
        <v>956</v>
      </c>
      <c r="C423" t="s">
        <v>32</v>
      </c>
      <c r="D423" s="11" t="s">
        <v>33</v>
      </c>
      <c r="E423" t="s">
        <v>34</v>
      </c>
      <c r="F423" t="s">
        <v>51</v>
      </c>
      <c r="G423" t="s">
        <v>52</v>
      </c>
      <c r="J423" s="12">
        <v>43844</v>
      </c>
      <c r="K423" s="13">
        <v>0.34927083333333336</v>
      </c>
      <c r="L423" s="14">
        <v>43844</v>
      </c>
      <c r="M423" s="15">
        <v>0.34927083333333336</v>
      </c>
      <c r="N423" s="12">
        <v>43844</v>
      </c>
      <c r="O423" s="13">
        <v>0.42550925925925925</v>
      </c>
      <c r="P423" s="16">
        <v>43845.433020833334</v>
      </c>
      <c r="Q423" s="11" t="s">
        <v>37</v>
      </c>
      <c r="R423" s="17" t="s">
        <v>957</v>
      </c>
      <c r="S423" s="11" t="s">
        <v>39</v>
      </c>
      <c r="T423" s="17" t="s">
        <v>133</v>
      </c>
      <c r="U423" s="11" t="s">
        <v>37</v>
      </c>
      <c r="V423" s="17">
        <v>0</v>
      </c>
      <c r="W423" s="11" t="s">
        <v>37</v>
      </c>
      <c r="Y423" s="17" t="str">
        <f>TablaIncidentes[[#This Row],[Tiempo Total Gestión]]</f>
        <v>01:49</v>
      </c>
      <c r="Z423" s="11">
        <f t="shared" si="42"/>
        <v>1</v>
      </c>
      <c r="AA423" s="11">
        <f t="shared" si="43"/>
        <v>49</v>
      </c>
      <c r="AB423" s="11">
        <f>IF(TablaIncidentes[[#This Row],[Prioridad*]]="Baja",(Z423-24)*60+AA423,IF(TablaIncidentes[[#This Row],[Prioridad*]]="Media",(Z423-4)*60+AA423,IF(TablaIncidentes[[#This Row],[Prioridad*]]="Alta",(Z423-2)*60+AA423)))</f>
        <v>-11</v>
      </c>
      <c r="AD423" s="17" t="str">
        <f>TablaIncidentes[[#This Row],[Tiempo Creación (HH:mm)]]</f>
        <v>00:00</v>
      </c>
      <c r="AE423" s="11">
        <f t="shared" si="44"/>
        <v>0</v>
      </c>
      <c r="AF423" s="11">
        <f t="shared" si="45"/>
        <v>0</v>
      </c>
      <c r="AG423" s="11">
        <f>IF(TablaIncidentes[[#This Row],[Prioridad*]]="Baja",((AE423*60)+AF423)-30,IF(TablaIncidentes[[#This Row],[Prioridad*]]="Media",((AE423*60)+AF423)-15,IF(TablaIncidentes[[#This Row],[Prioridad*]]="Alta",((AE423*60)+AF423)-10)))</f>
        <v>-10</v>
      </c>
      <c r="AI423" s="17">
        <f>TablaIncidentes[[#This Row],[Tiempo Avance Incidente]]</f>
        <v>0</v>
      </c>
      <c r="AJ423" s="11">
        <f t="shared" si="46"/>
        <v>0</v>
      </c>
      <c r="AK423" s="11">
        <f t="shared" si="47"/>
        <v>0</v>
      </c>
      <c r="AL423">
        <f>IF(TablaIncidentes[[#This Row],[Prioridad*]]="Baja",((AJ423*60)+AK423)-720,IF(TablaIncidentes[[#This Row],[Prioridad*]]="Media",((AJ423*60)+AK423)-120,IF(TablaIncidentes[[#This Row],[Prioridad*]]="Alta",((AJ423*60)+AK423)-60)))</f>
        <v>-60</v>
      </c>
      <c r="AN423" t="str">
        <f t="shared" si="48"/>
        <v>martes</v>
      </c>
    </row>
    <row r="424" spans="1:40" x14ac:dyDescent="0.25">
      <c r="A424" s="20" t="s">
        <v>958</v>
      </c>
      <c r="B424" t="s">
        <v>959</v>
      </c>
      <c r="C424" t="s">
        <v>32</v>
      </c>
      <c r="D424" s="11" t="s">
        <v>33</v>
      </c>
      <c r="E424" t="s">
        <v>34</v>
      </c>
      <c r="F424" t="s">
        <v>51</v>
      </c>
      <c r="G424" t="s">
        <v>75</v>
      </c>
      <c r="J424" s="12">
        <v>43844</v>
      </c>
      <c r="K424" s="13">
        <v>0.34927083333333336</v>
      </c>
      <c r="L424" s="14">
        <v>43844</v>
      </c>
      <c r="M424" s="15">
        <v>0.34927083333333336</v>
      </c>
      <c r="N424" s="12">
        <v>43844</v>
      </c>
      <c r="O424" s="13">
        <v>0.49748842592592596</v>
      </c>
      <c r="P424" s="16">
        <v>43845.507268518515</v>
      </c>
      <c r="Q424" s="11" t="s">
        <v>101</v>
      </c>
      <c r="R424" s="17" t="s">
        <v>960</v>
      </c>
      <c r="S424" s="11" t="s">
        <v>39</v>
      </c>
      <c r="T424" s="17" t="s">
        <v>133</v>
      </c>
      <c r="U424" s="11" t="s">
        <v>37</v>
      </c>
      <c r="V424" s="17">
        <v>0</v>
      </c>
      <c r="W424" s="11" t="s">
        <v>37</v>
      </c>
      <c r="Y424" s="17" t="str">
        <f>TablaIncidentes[[#This Row],[Tiempo Total Gestión]]</f>
        <v>03:33</v>
      </c>
      <c r="Z424" s="11">
        <f t="shared" si="42"/>
        <v>3</v>
      </c>
      <c r="AA424" s="11">
        <f t="shared" si="43"/>
        <v>33</v>
      </c>
      <c r="AB424" s="11">
        <f>IF(TablaIncidentes[[#This Row],[Prioridad*]]="Baja",(Z424-24)*60+AA424,IF(TablaIncidentes[[#This Row],[Prioridad*]]="Media",(Z424-4)*60+AA424,IF(TablaIncidentes[[#This Row],[Prioridad*]]="Alta",(Z424-2)*60+AA424)))</f>
        <v>93</v>
      </c>
      <c r="AD424" s="17" t="str">
        <f>TablaIncidentes[[#This Row],[Tiempo Creación (HH:mm)]]</f>
        <v>00:00</v>
      </c>
      <c r="AE424" s="11">
        <f t="shared" si="44"/>
        <v>0</v>
      </c>
      <c r="AF424" s="11">
        <f t="shared" si="45"/>
        <v>0</v>
      </c>
      <c r="AG424" s="11">
        <f>IF(TablaIncidentes[[#This Row],[Prioridad*]]="Baja",((AE424*60)+AF424)-30,IF(TablaIncidentes[[#This Row],[Prioridad*]]="Media",((AE424*60)+AF424)-15,IF(TablaIncidentes[[#This Row],[Prioridad*]]="Alta",((AE424*60)+AF424)-10)))</f>
        <v>-10</v>
      </c>
      <c r="AI424" s="17">
        <f>TablaIncidentes[[#This Row],[Tiempo Avance Incidente]]</f>
        <v>0</v>
      </c>
      <c r="AJ424" s="11">
        <f t="shared" si="46"/>
        <v>0</v>
      </c>
      <c r="AK424" s="11">
        <f t="shared" si="47"/>
        <v>0</v>
      </c>
      <c r="AL424">
        <f>IF(TablaIncidentes[[#This Row],[Prioridad*]]="Baja",((AJ424*60)+AK424)-720,IF(TablaIncidentes[[#This Row],[Prioridad*]]="Media",((AJ424*60)+AK424)-120,IF(TablaIncidentes[[#This Row],[Prioridad*]]="Alta",((AJ424*60)+AK424)-60)))</f>
        <v>-60</v>
      </c>
      <c r="AN424" t="str">
        <f t="shared" si="48"/>
        <v>martes</v>
      </c>
    </row>
    <row r="425" spans="1:40" x14ac:dyDescent="0.25">
      <c r="A425" s="20" t="s">
        <v>961</v>
      </c>
      <c r="B425" t="s">
        <v>962</v>
      </c>
      <c r="C425" t="s">
        <v>32</v>
      </c>
      <c r="D425" s="11" t="s">
        <v>33</v>
      </c>
      <c r="E425" t="s">
        <v>34</v>
      </c>
      <c r="F425" t="s">
        <v>51</v>
      </c>
      <c r="G425" t="s">
        <v>52</v>
      </c>
      <c r="J425" s="12">
        <v>43844</v>
      </c>
      <c r="K425" s="13">
        <v>0.34927083333333336</v>
      </c>
      <c r="L425" s="14">
        <v>43844</v>
      </c>
      <c r="M425" s="15">
        <v>0.34927083333333336</v>
      </c>
      <c r="N425" s="12">
        <v>43844</v>
      </c>
      <c r="O425" s="13">
        <v>0.4430324074074074</v>
      </c>
      <c r="P425" s="16">
        <v>43845.507268518515</v>
      </c>
      <c r="Q425" s="11" t="s">
        <v>101</v>
      </c>
      <c r="R425" s="17" t="s">
        <v>963</v>
      </c>
      <c r="S425" s="11" t="s">
        <v>39</v>
      </c>
      <c r="T425" s="17" t="s">
        <v>133</v>
      </c>
      <c r="U425" s="11" t="s">
        <v>37</v>
      </c>
      <c r="V425" s="17">
        <v>0</v>
      </c>
      <c r="W425" s="11" t="s">
        <v>37</v>
      </c>
      <c r="Y425" s="17" t="str">
        <f>TablaIncidentes[[#This Row],[Tiempo Total Gestión]]</f>
        <v>02:15</v>
      </c>
      <c r="Z425" s="11">
        <f t="shared" si="42"/>
        <v>2</v>
      </c>
      <c r="AA425" s="11">
        <f t="shared" si="43"/>
        <v>15</v>
      </c>
      <c r="AB425" s="11">
        <f>IF(TablaIncidentes[[#This Row],[Prioridad*]]="Baja",(Z425-24)*60+AA425,IF(TablaIncidentes[[#This Row],[Prioridad*]]="Media",(Z425-4)*60+AA425,IF(TablaIncidentes[[#This Row],[Prioridad*]]="Alta",(Z425-2)*60+AA425)))</f>
        <v>15</v>
      </c>
      <c r="AD425" s="17" t="str">
        <f>TablaIncidentes[[#This Row],[Tiempo Creación (HH:mm)]]</f>
        <v>00:00</v>
      </c>
      <c r="AE425" s="11">
        <f t="shared" si="44"/>
        <v>0</v>
      </c>
      <c r="AF425" s="11">
        <f t="shared" si="45"/>
        <v>0</v>
      </c>
      <c r="AG425" s="11">
        <f>IF(TablaIncidentes[[#This Row],[Prioridad*]]="Baja",((AE425*60)+AF425)-30,IF(TablaIncidentes[[#This Row],[Prioridad*]]="Media",((AE425*60)+AF425)-15,IF(TablaIncidentes[[#This Row],[Prioridad*]]="Alta",((AE425*60)+AF425)-10)))</f>
        <v>-10</v>
      </c>
      <c r="AI425" s="17">
        <f>TablaIncidentes[[#This Row],[Tiempo Avance Incidente]]</f>
        <v>0</v>
      </c>
      <c r="AJ425" s="11">
        <f t="shared" si="46"/>
        <v>0</v>
      </c>
      <c r="AK425" s="11">
        <f t="shared" si="47"/>
        <v>0</v>
      </c>
      <c r="AL425">
        <f>IF(TablaIncidentes[[#This Row],[Prioridad*]]="Baja",((AJ425*60)+AK425)-720,IF(TablaIncidentes[[#This Row],[Prioridad*]]="Media",((AJ425*60)+AK425)-120,IF(TablaIncidentes[[#This Row],[Prioridad*]]="Alta",((AJ425*60)+AK425)-60)))</f>
        <v>-60</v>
      </c>
      <c r="AN425" t="str">
        <f t="shared" si="48"/>
        <v>martes</v>
      </c>
    </row>
    <row r="426" spans="1:40" x14ac:dyDescent="0.25">
      <c r="A426" s="20" t="s">
        <v>964</v>
      </c>
      <c r="B426" t="s">
        <v>965</v>
      </c>
      <c r="C426" t="s">
        <v>32</v>
      </c>
      <c r="D426" s="11" t="s">
        <v>33</v>
      </c>
      <c r="E426" t="s">
        <v>34</v>
      </c>
      <c r="F426" t="s">
        <v>51</v>
      </c>
      <c r="G426" t="s">
        <v>75</v>
      </c>
      <c r="J426" s="12">
        <v>43844</v>
      </c>
      <c r="K426" s="13">
        <v>0.34927083333333336</v>
      </c>
      <c r="L426" s="14">
        <v>43844</v>
      </c>
      <c r="M426" s="15">
        <v>0.34927083333333336</v>
      </c>
      <c r="N426" s="12">
        <v>43844</v>
      </c>
      <c r="O426" s="13">
        <v>0.49570601851851853</v>
      </c>
      <c r="P426" s="16">
        <v>43845.507268518515</v>
      </c>
      <c r="Q426" s="11" t="s">
        <v>101</v>
      </c>
      <c r="R426" s="17" t="s">
        <v>966</v>
      </c>
      <c r="S426" s="11" t="s">
        <v>39</v>
      </c>
      <c r="T426" s="17" t="s">
        <v>133</v>
      </c>
      <c r="U426" s="11" t="s">
        <v>37</v>
      </c>
      <c r="V426" s="17">
        <v>0</v>
      </c>
      <c r="W426" s="11" t="s">
        <v>37</v>
      </c>
      <c r="Y426" s="17" t="str">
        <f>TablaIncidentes[[#This Row],[Tiempo Total Gestión]]</f>
        <v>03:30</v>
      </c>
      <c r="Z426" s="11">
        <f t="shared" si="42"/>
        <v>3</v>
      </c>
      <c r="AA426" s="11">
        <f t="shared" si="43"/>
        <v>30</v>
      </c>
      <c r="AB426" s="11">
        <f>IF(TablaIncidentes[[#This Row],[Prioridad*]]="Baja",(Z426-24)*60+AA426,IF(TablaIncidentes[[#This Row],[Prioridad*]]="Media",(Z426-4)*60+AA426,IF(TablaIncidentes[[#This Row],[Prioridad*]]="Alta",(Z426-2)*60+AA426)))</f>
        <v>90</v>
      </c>
      <c r="AD426" s="17" t="str">
        <f>TablaIncidentes[[#This Row],[Tiempo Creación (HH:mm)]]</f>
        <v>00:00</v>
      </c>
      <c r="AE426" s="11">
        <f t="shared" si="44"/>
        <v>0</v>
      </c>
      <c r="AF426" s="11">
        <f t="shared" si="45"/>
        <v>0</v>
      </c>
      <c r="AG426" s="11">
        <f>IF(TablaIncidentes[[#This Row],[Prioridad*]]="Baja",((AE426*60)+AF426)-30,IF(TablaIncidentes[[#This Row],[Prioridad*]]="Media",((AE426*60)+AF426)-15,IF(TablaIncidentes[[#This Row],[Prioridad*]]="Alta",((AE426*60)+AF426)-10)))</f>
        <v>-10</v>
      </c>
      <c r="AI426" s="17">
        <f>TablaIncidentes[[#This Row],[Tiempo Avance Incidente]]</f>
        <v>0</v>
      </c>
      <c r="AJ426" s="11">
        <f t="shared" si="46"/>
        <v>0</v>
      </c>
      <c r="AK426" s="11">
        <f t="shared" si="47"/>
        <v>0</v>
      </c>
      <c r="AL426">
        <f>IF(TablaIncidentes[[#This Row],[Prioridad*]]="Baja",((AJ426*60)+AK426)-720,IF(TablaIncidentes[[#This Row],[Prioridad*]]="Media",((AJ426*60)+AK426)-120,IF(TablaIncidentes[[#This Row],[Prioridad*]]="Alta",((AJ426*60)+AK426)-60)))</f>
        <v>-60</v>
      </c>
      <c r="AN426" t="str">
        <f t="shared" si="48"/>
        <v>martes</v>
      </c>
    </row>
    <row r="427" spans="1:40" x14ac:dyDescent="0.25">
      <c r="A427" s="20" t="s">
        <v>967</v>
      </c>
      <c r="B427" t="s">
        <v>968</v>
      </c>
      <c r="C427" t="s">
        <v>32</v>
      </c>
      <c r="D427" s="11" t="s">
        <v>33</v>
      </c>
      <c r="E427" t="s">
        <v>34</v>
      </c>
      <c r="F427" t="s">
        <v>51</v>
      </c>
      <c r="G427" t="s">
        <v>75</v>
      </c>
      <c r="J427" s="12">
        <v>43844</v>
      </c>
      <c r="K427" s="13">
        <v>0.34998842592592588</v>
      </c>
      <c r="L427" s="14">
        <v>43844</v>
      </c>
      <c r="M427" s="15">
        <v>0.34998842592592588</v>
      </c>
      <c r="N427" s="12">
        <v>43844</v>
      </c>
      <c r="O427" s="13">
        <v>0.50406249999999997</v>
      </c>
      <c r="P427" s="16">
        <v>43845.507268518515</v>
      </c>
      <c r="Q427" s="11" t="s">
        <v>101</v>
      </c>
      <c r="R427" s="17" t="s">
        <v>969</v>
      </c>
      <c r="S427" s="11" t="s">
        <v>39</v>
      </c>
      <c r="T427" s="17" t="s">
        <v>133</v>
      </c>
      <c r="U427" s="11" t="s">
        <v>37</v>
      </c>
      <c r="V427" s="17">
        <v>0</v>
      </c>
      <c r="W427" s="11" t="s">
        <v>37</v>
      </c>
      <c r="Y427" s="17" t="str">
        <f>TablaIncidentes[[#This Row],[Tiempo Total Gestión]]</f>
        <v>03:41</v>
      </c>
      <c r="Z427" s="11">
        <f t="shared" si="42"/>
        <v>3</v>
      </c>
      <c r="AA427" s="11">
        <f t="shared" si="43"/>
        <v>41</v>
      </c>
      <c r="AB427" s="11">
        <f>IF(TablaIncidentes[[#This Row],[Prioridad*]]="Baja",(Z427-24)*60+AA427,IF(TablaIncidentes[[#This Row],[Prioridad*]]="Media",(Z427-4)*60+AA427,IF(TablaIncidentes[[#This Row],[Prioridad*]]="Alta",(Z427-2)*60+AA427)))</f>
        <v>101</v>
      </c>
      <c r="AD427" s="17" t="str">
        <f>TablaIncidentes[[#This Row],[Tiempo Creación (HH:mm)]]</f>
        <v>00:00</v>
      </c>
      <c r="AE427" s="11">
        <f t="shared" si="44"/>
        <v>0</v>
      </c>
      <c r="AF427" s="11">
        <f t="shared" si="45"/>
        <v>0</v>
      </c>
      <c r="AG427" s="11">
        <f>IF(TablaIncidentes[[#This Row],[Prioridad*]]="Baja",((AE427*60)+AF427)-30,IF(TablaIncidentes[[#This Row],[Prioridad*]]="Media",((AE427*60)+AF427)-15,IF(TablaIncidentes[[#This Row],[Prioridad*]]="Alta",((AE427*60)+AF427)-10)))</f>
        <v>-10</v>
      </c>
      <c r="AI427" s="17">
        <f>TablaIncidentes[[#This Row],[Tiempo Avance Incidente]]</f>
        <v>0</v>
      </c>
      <c r="AJ427" s="11">
        <f t="shared" si="46"/>
        <v>0</v>
      </c>
      <c r="AK427" s="11">
        <f t="shared" si="47"/>
        <v>0</v>
      </c>
      <c r="AL427">
        <f>IF(TablaIncidentes[[#This Row],[Prioridad*]]="Baja",((AJ427*60)+AK427)-720,IF(TablaIncidentes[[#This Row],[Prioridad*]]="Media",((AJ427*60)+AK427)-120,IF(TablaIncidentes[[#This Row],[Prioridad*]]="Alta",((AJ427*60)+AK427)-60)))</f>
        <v>-60</v>
      </c>
      <c r="AN427" t="str">
        <f t="shared" si="48"/>
        <v>martes</v>
      </c>
    </row>
    <row r="428" spans="1:40" x14ac:dyDescent="0.25">
      <c r="A428" s="20" t="s">
        <v>970</v>
      </c>
      <c r="B428" t="s">
        <v>971</v>
      </c>
      <c r="C428" t="s">
        <v>32</v>
      </c>
      <c r="D428" s="11" t="s">
        <v>33</v>
      </c>
      <c r="E428" t="s">
        <v>34</v>
      </c>
      <c r="F428" t="s">
        <v>51</v>
      </c>
      <c r="G428" t="s">
        <v>75</v>
      </c>
      <c r="J428" s="12">
        <v>43844</v>
      </c>
      <c r="K428" s="13">
        <v>0.34998842592592588</v>
      </c>
      <c r="L428" s="14">
        <v>43844</v>
      </c>
      <c r="M428" s="15">
        <v>0.34998842592592588</v>
      </c>
      <c r="N428" s="12">
        <v>43844</v>
      </c>
      <c r="O428" s="13">
        <v>0.51342592592592595</v>
      </c>
      <c r="P428" s="16">
        <v>43845.613761574074</v>
      </c>
      <c r="Q428" s="11" t="s">
        <v>101</v>
      </c>
      <c r="R428" s="17" t="s">
        <v>972</v>
      </c>
      <c r="S428" s="11" t="s">
        <v>39</v>
      </c>
      <c r="T428" s="17" t="s">
        <v>133</v>
      </c>
      <c r="U428" s="11" t="s">
        <v>37</v>
      </c>
      <c r="V428" s="17">
        <v>0</v>
      </c>
      <c r="W428" s="11" t="s">
        <v>37</v>
      </c>
      <c r="Y428" s="17" t="str">
        <f>TablaIncidentes[[#This Row],[Tiempo Total Gestión]]</f>
        <v>03:55</v>
      </c>
      <c r="Z428" s="11">
        <f t="shared" si="42"/>
        <v>3</v>
      </c>
      <c r="AA428" s="11">
        <f t="shared" si="43"/>
        <v>55</v>
      </c>
      <c r="AB428" s="11">
        <f>IF(TablaIncidentes[[#This Row],[Prioridad*]]="Baja",(Z428-24)*60+AA428,IF(TablaIncidentes[[#This Row],[Prioridad*]]="Media",(Z428-4)*60+AA428,IF(TablaIncidentes[[#This Row],[Prioridad*]]="Alta",(Z428-2)*60+AA428)))</f>
        <v>115</v>
      </c>
      <c r="AD428" s="17" t="str">
        <f>TablaIncidentes[[#This Row],[Tiempo Creación (HH:mm)]]</f>
        <v>00:00</v>
      </c>
      <c r="AE428" s="11">
        <f t="shared" si="44"/>
        <v>0</v>
      </c>
      <c r="AF428" s="11">
        <f t="shared" si="45"/>
        <v>0</v>
      </c>
      <c r="AG428" s="11">
        <f>IF(TablaIncidentes[[#This Row],[Prioridad*]]="Baja",((AE428*60)+AF428)-30,IF(TablaIncidentes[[#This Row],[Prioridad*]]="Media",((AE428*60)+AF428)-15,IF(TablaIncidentes[[#This Row],[Prioridad*]]="Alta",((AE428*60)+AF428)-10)))</f>
        <v>-10</v>
      </c>
      <c r="AI428" s="17">
        <f>TablaIncidentes[[#This Row],[Tiempo Avance Incidente]]</f>
        <v>0</v>
      </c>
      <c r="AJ428" s="11">
        <f t="shared" si="46"/>
        <v>0</v>
      </c>
      <c r="AK428" s="11">
        <f t="shared" si="47"/>
        <v>0</v>
      </c>
      <c r="AL428">
        <f>IF(TablaIncidentes[[#This Row],[Prioridad*]]="Baja",((AJ428*60)+AK428)-720,IF(TablaIncidentes[[#This Row],[Prioridad*]]="Media",((AJ428*60)+AK428)-120,IF(TablaIncidentes[[#This Row],[Prioridad*]]="Alta",((AJ428*60)+AK428)-60)))</f>
        <v>-60</v>
      </c>
      <c r="AN428" t="str">
        <f t="shared" si="48"/>
        <v>martes</v>
      </c>
    </row>
    <row r="429" spans="1:40" x14ac:dyDescent="0.25">
      <c r="A429" s="20" t="s">
        <v>973</v>
      </c>
      <c r="B429" t="s">
        <v>974</v>
      </c>
      <c r="C429" t="s">
        <v>32</v>
      </c>
      <c r="D429" s="11" t="s">
        <v>33</v>
      </c>
      <c r="E429" t="s">
        <v>34</v>
      </c>
      <c r="F429" t="s">
        <v>51</v>
      </c>
      <c r="G429" t="s">
        <v>52</v>
      </c>
      <c r="J429" s="12">
        <v>43844</v>
      </c>
      <c r="K429" s="13">
        <v>0.34998842592592588</v>
      </c>
      <c r="L429" s="14">
        <v>43844</v>
      </c>
      <c r="M429" s="15">
        <v>0.34998842592592588</v>
      </c>
      <c r="N429" s="12">
        <v>43844</v>
      </c>
      <c r="O429" s="13">
        <v>0.44922453703703707</v>
      </c>
      <c r="P429" s="16">
        <v>43845.507268518515</v>
      </c>
      <c r="Q429" s="11" t="s">
        <v>101</v>
      </c>
      <c r="R429" s="17" t="s">
        <v>975</v>
      </c>
      <c r="S429" s="11" t="s">
        <v>39</v>
      </c>
      <c r="T429" s="17" t="s">
        <v>133</v>
      </c>
      <c r="U429" s="11" t="s">
        <v>37</v>
      </c>
      <c r="V429" s="17">
        <v>0</v>
      </c>
      <c r="W429" s="11" t="s">
        <v>37</v>
      </c>
      <c r="Y429" s="17" t="str">
        <f>TablaIncidentes[[#This Row],[Tiempo Total Gestión]]</f>
        <v>02:22</v>
      </c>
      <c r="Z429" s="11">
        <f t="shared" si="42"/>
        <v>2</v>
      </c>
      <c r="AA429" s="11">
        <f t="shared" si="43"/>
        <v>22</v>
      </c>
      <c r="AB429" s="11">
        <f>IF(TablaIncidentes[[#This Row],[Prioridad*]]="Baja",(Z429-24)*60+AA429,IF(TablaIncidentes[[#This Row],[Prioridad*]]="Media",(Z429-4)*60+AA429,IF(TablaIncidentes[[#This Row],[Prioridad*]]="Alta",(Z429-2)*60+AA429)))</f>
        <v>22</v>
      </c>
      <c r="AD429" s="17" t="str">
        <f>TablaIncidentes[[#This Row],[Tiempo Creación (HH:mm)]]</f>
        <v>00:00</v>
      </c>
      <c r="AE429" s="11">
        <f t="shared" si="44"/>
        <v>0</v>
      </c>
      <c r="AF429" s="11">
        <f t="shared" si="45"/>
        <v>0</v>
      </c>
      <c r="AG429" s="11">
        <f>IF(TablaIncidentes[[#This Row],[Prioridad*]]="Baja",((AE429*60)+AF429)-30,IF(TablaIncidentes[[#This Row],[Prioridad*]]="Media",((AE429*60)+AF429)-15,IF(TablaIncidentes[[#This Row],[Prioridad*]]="Alta",((AE429*60)+AF429)-10)))</f>
        <v>-10</v>
      </c>
      <c r="AI429" s="17">
        <f>TablaIncidentes[[#This Row],[Tiempo Avance Incidente]]</f>
        <v>0</v>
      </c>
      <c r="AJ429" s="11">
        <f t="shared" si="46"/>
        <v>0</v>
      </c>
      <c r="AK429" s="11">
        <f t="shared" si="47"/>
        <v>0</v>
      </c>
      <c r="AL429">
        <f>IF(TablaIncidentes[[#This Row],[Prioridad*]]="Baja",((AJ429*60)+AK429)-720,IF(TablaIncidentes[[#This Row],[Prioridad*]]="Media",((AJ429*60)+AK429)-120,IF(TablaIncidentes[[#This Row],[Prioridad*]]="Alta",((AJ429*60)+AK429)-60)))</f>
        <v>-60</v>
      </c>
      <c r="AN429" t="str">
        <f t="shared" si="48"/>
        <v>martes</v>
      </c>
    </row>
    <row r="430" spans="1:40" x14ac:dyDescent="0.25">
      <c r="A430" s="20" t="s">
        <v>976</v>
      </c>
      <c r="B430" t="s">
        <v>977</v>
      </c>
      <c r="C430" t="s">
        <v>32</v>
      </c>
      <c r="D430" s="11" t="s">
        <v>33</v>
      </c>
      <c r="E430" t="s">
        <v>34</v>
      </c>
      <c r="F430" t="s">
        <v>51</v>
      </c>
      <c r="G430" t="s">
        <v>52</v>
      </c>
      <c r="J430" s="12">
        <v>43844</v>
      </c>
      <c r="K430" s="13">
        <v>0.34998842592592588</v>
      </c>
      <c r="L430" s="14">
        <v>43844</v>
      </c>
      <c r="M430" s="15">
        <v>0.34998842592592588</v>
      </c>
      <c r="N430" s="12">
        <v>43844</v>
      </c>
      <c r="O430" s="13">
        <v>0.45538194444444446</v>
      </c>
      <c r="P430" s="16">
        <v>43845.507268518515</v>
      </c>
      <c r="Q430" s="11" t="s">
        <v>101</v>
      </c>
      <c r="R430" s="17" t="s">
        <v>866</v>
      </c>
      <c r="S430" s="11" t="s">
        <v>39</v>
      </c>
      <c r="T430" s="17" t="s">
        <v>133</v>
      </c>
      <c r="U430" s="11" t="s">
        <v>37</v>
      </c>
      <c r="V430" s="17">
        <v>0</v>
      </c>
      <c r="W430" s="11" t="s">
        <v>37</v>
      </c>
      <c r="Y430" s="17" t="str">
        <f>TablaIncidentes[[#This Row],[Tiempo Total Gestión]]</f>
        <v>02:31</v>
      </c>
      <c r="Z430" s="11">
        <f t="shared" si="42"/>
        <v>2</v>
      </c>
      <c r="AA430" s="11">
        <f t="shared" si="43"/>
        <v>31</v>
      </c>
      <c r="AB430" s="11">
        <f>IF(TablaIncidentes[[#This Row],[Prioridad*]]="Baja",(Z430-24)*60+AA430,IF(TablaIncidentes[[#This Row],[Prioridad*]]="Media",(Z430-4)*60+AA430,IF(TablaIncidentes[[#This Row],[Prioridad*]]="Alta",(Z430-2)*60+AA430)))</f>
        <v>31</v>
      </c>
      <c r="AD430" s="17" t="str">
        <f>TablaIncidentes[[#This Row],[Tiempo Creación (HH:mm)]]</f>
        <v>00:00</v>
      </c>
      <c r="AE430" s="11">
        <f t="shared" si="44"/>
        <v>0</v>
      </c>
      <c r="AF430" s="11">
        <f t="shared" si="45"/>
        <v>0</v>
      </c>
      <c r="AG430" s="11">
        <f>IF(TablaIncidentes[[#This Row],[Prioridad*]]="Baja",((AE430*60)+AF430)-30,IF(TablaIncidentes[[#This Row],[Prioridad*]]="Media",((AE430*60)+AF430)-15,IF(TablaIncidentes[[#This Row],[Prioridad*]]="Alta",((AE430*60)+AF430)-10)))</f>
        <v>-10</v>
      </c>
      <c r="AI430" s="17">
        <f>TablaIncidentes[[#This Row],[Tiempo Avance Incidente]]</f>
        <v>0</v>
      </c>
      <c r="AJ430" s="11">
        <f t="shared" si="46"/>
        <v>0</v>
      </c>
      <c r="AK430" s="11">
        <f t="shared" si="47"/>
        <v>0</v>
      </c>
      <c r="AL430">
        <f>IF(TablaIncidentes[[#This Row],[Prioridad*]]="Baja",((AJ430*60)+AK430)-720,IF(TablaIncidentes[[#This Row],[Prioridad*]]="Media",((AJ430*60)+AK430)-120,IF(TablaIncidentes[[#This Row],[Prioridad*]]="Alta",((AJ430*60)+AK430)-60)))</f>
        <v>-60</v>
      </c>
      <c r="AN430" t="str">
        <f t="shared" si="48"/>
        <v>martes</v>
      </c>
    </row>
    <row r="431" spans="1:40" x14ac:dyDescent="0.25">
      <c r="A431" s="20" t="s">
        <v>978</v>
      </c>
      <c r="B431" t="s">
        <v>979</v>
      </c>
      <c r="C431" t="s">
        <v>32</v>
      </c>
      <c r="D431" s="11" t="s">
        <v>33</v>
      </c>
      <c r="E431" t="s">
        <v>34</v>
      </c>
      <c r="F431" t="s">
        <v>51</v>
      </c>
      <c r="G431" t="s">
        <v>52</v>
      </c>
      <c r="J431" s="12">
        <v>43844</v>
      </c>
      <c r="K431" s="13">
        <v>0.34998842592592588</v>
      </c>
      <c r="L431" s="14">
        <v>43844</v>
      </c>
      <c r="M431" s="15">
        <v>0.34998842592592588</v>
      </c>
      <c r="N431" s="12">
        <v>43844</v>
      </c>
      <c r="O431" s="13">
        <v>0.4664699074074074</v>
      </c>
      <c r="P431" s="16">
        <v>43845.507268518515</v>
      </c>
      <c r="Q431" s="11" t="s">
        <v>101</v>
      </c>
      <c r="R431" s="17" t="s">
        <v>980</v>
      </c>
      <c r="S431" s="11" t="s">
        <v>39</v>
      </c>
      <c r="T431" s="17" t="s">
        <v>133</v>
      </c>
      <c r="U431" s="11" t="s">
        <v>37</v>
      </c>
      <c r="V431" s="17">
        <v>0</v>
      </c>
      <c r="W431" s="11" t="s">
        <v>37</v>
      </c>
      <c r="Y431" s="17" t="str">
        <f>TablaIncidentes[[#This Row],[Tiempo Total Gestión]]</f>
        <v>02:47</v>
      </c>
      <c r="Z431" s="11">
        <f t="shared" si="42"/>
        <v>2</v>
      </c>
      <c r="AA431" s="11">
        <f t="shared" si="43"/>
        <v>47</v>
      </c>
      <c r="AB431" s="11">
        <f>IF(TablaIncidentes[[#This Row],[Prioridad*]]="Baja",(Z431-24)*60+AA431,IF(TablaIncidentes[[#This Row],[Prioridad*]]="Media",(Z431-4)*60+AA431,IF(TablaIncidentes[[#This Row],[Prioridad*]]="Alta",(Z431-2)*60+AA431)))</f>
        <v>47</v>
      </c>
      <c r="AD431" s="17" t="str">
        <f>TablaIncidentes[[#This Row],[Tiempo Creación (HH:mm)]]</f>
        <v>00:00</v>
      </c>
      <c r="AE431" s="11">
        <f t="shared" si="44"/>
        <v>0</v>
      </c>
      <c r="AF431" s="11">
        <f t="shared" si="45"/>
        <v>0</v>
      </c>
      <c r="AG431" s="11">
        <f>IF(TablaIncidentes[[#This Row],[Prioridad*]]="Baja",((AE431*60)+AF431)-30,IF(TablaIncidentes[[#This Row],[Prioridad*]]="Media",((AE431*60)+AF431)-15,IF(TablaIncidentes[[#This Row],[Prioridad*]]="Alta",((AE431*60)+AF431)-10)))</f>
        <v>-10</v>
      </c>
      <c r="AI431" s="17">
        <f>TablaIncidentes[[#This Row],[Tiempo Avance Incidente]]</f>
        <v>0</v>
      </c>
      <c r="AJ431" s="11">
        <f t="shared" si="46"/>
        <v>0</v>
      </c>
      <c r="AK431" s="11">
        <f t="shared" si="47"/>
        <v>0</v>
      </c>
      <c r="AL431">
        <f>IF(TablaIncidentes[[#This Row],[Prioridad*]]="Baja",((AJ431*60)+AK431)-720,IF(TablaIncidentes[[#This Row],[Prioridad*]]="Media",((AJ431*60)+AK431)-120,IF(TablaIncidentes[[#This Row],[Prioridad*]]="Alta",((AJ431*60)+AK431)-60)))</f>
        <v>-60</v>
      </c>
      <c r="AN431" t="str">
        <f t="shared" si="48"/>
        <v>martes</v>
      </c>
    </row>
    <row r="432" spans="1:40" x14ac:dyDescent="0.25">
      <c r="A432" s="20" t="s">
        <v>981</v>
      </c>
      <c r="B432" t="s">
        <v>982</v>
      </c>
      <c r="C432" t="s">
        <v>32</v>
      </c>
      <c r="D432" s="11" t="s">
        <v>33</v>
      </c>
      <c r="E432" t="s">
        <v>34</v>
      </c>
      <c r="F432" t="s">
        <v>51</v>
      </c>
      <c r="G432" t="s">
        <v>52</v>
      </c>
      <c r="J432" s="12">
        <v>43844</v>
      </c>
      <c r="K432" s="13">
        <v>0.34998842592592588</v>
      </c>
      <c r="L432" s="14">
        <v>43844</v>
      </c>
      <c r="M432" s="15">
        <v>0.34998842592592588</v>
      </c>
      <c r="N432" s="12">
        <v>43844</v>
      </c>
      <c r="O432" s="13">
        <v>0.47405092592592596</v>
      </c>
      <c r="P432" s="16">
        <v>43845.507268518515</v>
      </c>
      <c r="Q432" s="11" t="s">
        <v>101</v>
      </c>
      <c r="R432" s="17" t="s">
        <v>983</v>
      </c>
      <c r="S432" s="11" t="s">
        <v>39</v>
      </c>
      <c r="T432" s="17" t="s">
        <v>133</v>
      </c>
      <c r="U432" s="11" t="s">
        <v>37</v>
      </c>
      <c r="V432" s="17">
        <v>0</v>
      </c>
      <c r="W432" s="11" t="s">
        <v>37</v>
      </c>
      <c r="Y432" s="17" t="str">
        <f>TablaIncidentes[[#This Row],[Tiempo Total Gestión]]</f>
        <v>02:58</v>
      </c>
      <c r="Z432" s="11">
        <f t="shared" si="42"/>
        <v>2</v>
      </c>
      <c r="AA432" s="11">
        <f t="shared" si="43"/>
        <v>58</v>
      </c>
      <c r="AB432" s="11">
        <f>IF(TablaIncidentes[[#This Row],[Prioridad*]]="Baja",(Z432-24)*60+AA432,IF(TablaIncidentes[[#This Row],[Prioridad*]]="Media",(Z432-4)*60+AA432,IF(TablaIncidentes[[#This Row],[Prioridad*]]="Alta",(Z432-2)*60+AA432)))</f>
        <v>58</v>
      </c>
      <c r="AD432" s="17" t="str">
        <f>TablaIncidentes[[#This Row],[Tiempo Creación (HH:mm)]]</f>
        <v>00:00</v>
      </c>
      <c r="AE432" s="11">
        <f t="shared" si="44"/>
        <v>0</v>
      </c>
      <c r="AF432" s="11">
        <f t="shared" si="45"/>
        <v>0</v>
      </c>
      <c r="AG432" s="11">
        <f>IF(TablaIncidentes[[#This Row],[Prioridad*]]="Baja",((AE432*60)+AF432)-30,IF(TablaIncidentes[[#This Row],[Prioridad*]]="Media",((AE432*60)+AF432)-15,IF(TablaIncidentes[[#This Row],[Prioridad*]]="Alta",((AE432*60)+AF432)-10)))</f>
        <v>-10</v>
      </c>
      <c r="AI432" s="17">
        <f>TablaIncidentes[[#This Row],[Tiempo Avance Incidente]]</f>
        <v>0</v>
      </c>
      <c r="AJ432" s="11">
        <f t="shared" si="46"/>
        <v>0</v>
      </c>
      <c r="AK432" s="11">
        <f t="shared" si="47"/>
        <v>0</v>
      </c>
      <c r="AL432">
        <f>IF(TablaIncidentes[[#This Row],[Prioridad*]]="Baja",((AJ432*60)+AK432)-720,IF(TablaIncidentes[[#This Row],[Prioridad*]]="Media",((AJ432*60)+AK432)-120,IF(TablaIncidentes[[#This Row],[Prioridad*]]="Alta",((AJ432*60)+AK432)-60)))</f>
        <v>-60</v>
      </c>
      <c r="AN432" t="str">
        <f t="shared" si="48"/>
        <v>martes</v>
      </c>
    </row>
    <row r="433" spans="1:40" x14ac:dyDescent="0.25">
      <c r="A433" s="20" t="s">
        <v>984</v>
      </c>
      <c r="B433" t="s">
        <v>985</v>
      </c>
      <c r="C433" t="s">
        <v>32</v>
      </c>
      <c r="D433" s="11" t="s">
        <v>33</v>
      </c>
      <c r="E433" t="s">
        <v>34</v>
      </c>
      <c r="F433" t="s">
        <v>51</v>
      </c>
      <c r="G433" t="s">
        <v>75</v>
      </c>
      <c r="J433" s="12">
        <v>43844</v>
      </c>
      <c r="K433" s="13">
        <v>0.34998842592592588</v>
      </c>
      <c r="L433" s="14">
        <v>43844</v>
      </c>
      <c r="M433" s="15">
        <v>0.34998842592592588</v>
      </c>
      <c r="N433" s="12">
        <v>43844</v>
      </c>
      <c r="O433" s="13">
        <v>0.51165509259259256</v>
      </c>
      <c r="P433" s="16">
        <v>43845.613761574074</v>
      </c>
      <c r="Q433" s="11" t="s">
        <v>101</v>
      </c>
      <c r="R433" s="17" t="s">
        <v>986</v>
      </c>
      <c r="S433" s="11" t="s">
        <v>39</v>
      </c>
      <c r="T433" s="17" t="s">
        <v>133</v>
      </c>
      <c r="U433" s="11" t="s">
        <v>37</v>
      </c>
      <c r="V433" s="17">
        <v>0</v>
      </c>
      <c r="W433" s="11" t="s">
        <v>37</v>
      </c>
      <c r="Y433" s="17" t="str">
        <f>TablaIncidentes[[#This Row],[Tiempo Total Gestión]]</f>
        <v>03:52</v>
      </c>
      <c r="Z433" s="11">
        <f t="shared" si="42"/>
        <v>3</v>
      </c>
      <c r="AA433" s="11">
        <f t="shared" si="43"/>
        <v>52</v>
      </c>
      <c r="AB433" s="11">
        <f>IF(TablaIncidentes[[#This Row],[Prioridad*]]="Baja",(Z433-24)*60+AA433,IF(TablaIncidentes[[#This Row],[Prioridad*]]="Media",(Z433-4)*60+AA433,IF(TablaIncidentes[[#This Row],[Prioridad*]]="Alta",(Z433-2)*60+AA433)))</f>
        <v>112</v>
      </c>
      <c r="AD433" s="17" t="str">
        <f>TablaIncidentes[[#This Row],[Tiempo Creación (HH:mm)]]</f>
        <v>00:00</v>
      </c>
      <c r="AE433" s="11">
        <f t="shared" si="44"/>
        <v>0</v>
      </c>
      <c r="AF433" s="11">
        <f t="shared" si="45"/>
        <v>0</v>
      </c>
      <c r="AG433" s="11">
        <f>IF(TablaIncidentes[[#This Row],[Prioridad*]]="Baja",((AE433*60)+AF433)-30,IF(TablaIncidentes[[#This Row],[Prioridad*]]="Media",((AE433*60)+AF433)-15,IF(TablaIncidentes[[#This Row],[Prioridad*]]="Alta",((AE433*60)+AF433)-10)))</f>
        <v>-10</v>
      </c>
      <c r="AI433" s="17">
        <f>TablaIncidentes[[#This Row],[Tiempo Avance Incidente]]</f>
        <v>0</v>
      </c>
      <c r="AJ433" s="11">
        <f t="shared" si="46"/>
        <v>0</v>
      </c>
      <c r="AK433" s="11">
        <f t="shared" si="47"/>
        <v>0</v>
      </c>
      <c r="AL433">
        <f>IF(TablaIncidentes[[#This Row],[Prioridad*]]="Baja",((AJ433*60)+AK433)-720,IF(TablaIncidentes[[#This Row],[Prioridad*]]="Media",((AJ433*60)+AK433)-120,IF(TablaIncidentes[[#This Row],[Prioridad*]]="Alta",((AJ433*60)+AK433)-60)))</f>
        <v>-60</v>
      </c>
      <c r="AN433" t="str">
        <f t="shared" si="48"/>
        <v>martes</v>
      </c>
    </row>
    <row r="434" spans="1:40" x14ac:dyDescent="0.25">
      <c r="A434" s="10" t="s">
        <v>987</v>
      </c>
      <c r="B434" t="s">
        <v>988</v>
      </c>
      <c r="C434" t="s">
        <v>123</v>
      </c>
      <c r="D434" s="11" t="s">
        <v>110</v>
      </c>
      <c r="E434" t="s">
        <v>34</v>
      </c>
      <c r="F434" t="s">
        <v>124</v>
      </c>
      <c r="G434" t="s">
        <v>104</v>
      </c>
      <c r="J434" s="12">
        <v>43844</v>
      </c>
      <c r="K434" s="13">
        <v>0.34479166666666666</v>
      </c>
      <c r="L434" s="14">
        <v>43844</v>
      </c>
      <c r="M434" s="15">
        <v>0.34608796296296296</v>
      </c>
      <c r="N434" s="12">
        <v>43844</v>
      </c>
      <c r="O434" s="13">
        <v>0.36114583333333333</v>
      </c>
      <c r="P434" s="16">
        <v>43845.433020833334</v>
      </c>
      <c r="Q434" s="11" t="s">
        <v>37</v>
      </c>
      <c r="R434" s="17" t="s">
        <v>353</v>
      </c>
      <c r="S434" s="11" t="s">
        <v>59</v>
      </c>
      <c r="T434" s="17" t="s">
        <v>40</v>
      </c>
      <c r="U434" s="11" t="s">
        <v>37</v>
      </c>
      <c r="V434" s="17">
        <v>1.2847222169511952E-3</v>
      </c>
      <c r="W434" s="11" t="s">
        <v>37</v>
      </c>
      <c r="Y434" s="17" t="str">
        <f>TablaIncidentes[[#This Row],[Tiempo Total Gestión]]</f>
        <v>00:23</v>
      </c>
      <c r="Z434" s="11">
        <f t="shared" si="42"/>
        <v>0</v>
      </c>
      <c r="AA434" s="11">
        <f t="shared" si="43"/>
        <v>23</v>
      </c>
      <c r="AB434" s="11">
        <f>IF(TablaIncidentes[[#This Row],[Prioridad*]]="Baja",(Z434-24)*60+AA434,IF(TablaIncidentes[[#This Row],[Prioridad*]]="Media",(Z434-4)*60+AA434,IF(TablaIncidentes[[#This Row],[Prioridad*]]="Alta",(Z434-2)*60+AA434)))</f>
        <v>-217</v>
      </c>
      <c r="AD434" s="17" t="str">
        <f>TablaIncidentes[[#This Row],[Tiempo Creación (HH:mm)]]</f>
        <v>00:01</v>
      </c>
      <c r="AE434" s="11">
        <f t="shared" si="44"/>
        <v>0</v>
      </c>
      <c r="AF434" s="11">
        <f t="shared" si="45"/>
        <v>1</v>
      </c>
      <c r="AG434" s="11">
        <f>IF(TablaIncidentes[[#This Row],[Prioridad*]]="Baja",((AE434*60)+AF434)-30,IF(TablaIncidentes[[#This Row],[Prioridad*]]="Media",((AE434*60)+AF434)-15,IF(TablaIncidentes[[#This Row],[Prioridad*]]="Alta",((AE434*60)+AF434)-10)))</f>
        <v>-14</v>
      </c>
      <c r="AI434" s="17">
        <f>TablaIncidentes[[#This Row],[Tiempo Avance Incidente]]</f>
        <v>1.2847222169511952E-3</v>
      </c>
      <c r="AJ434" s="11">
        <f t="shared" si="46"/>
        <v>0</v>
      </c>
      <c r="AK434" s="11">
        <f t="shared" si="47"/>
        <v>1</v>
      </c>
      <c r="AL434">
        <f>IF(TablaIncidentes[[#This Row],[Prioridad*]]="Baja",((AJ434*60)+AK434)-720,IF(TablaIncidentes[[#This Row],[Prioridad*]]="Media",((AJ434*60)+AK434)-120,IF(TablaIncidentes[[#This Row],[Prioridad*]]="Alta",((AJ434*60)+AK434)-60)))</f>
        <v>-119</v>
      </c>
      <c r="AN434" t="str">
        <f t="shared" si="48"/>
        <v>martes</v>
      </c>
    </row>
    <row r="435" spans="1:40" x14ac:dyDescent="0.25">
      <c r="A435" s="10" t="s">
        <v>989</v>
      </c>
      <c r="B435" t="s">
        <v>990</v>
      </c>
      <c r="C435" t="s">
        <v>32</v>
      </c>
      <c r="D435" s="11" t="s">
        <v>33</v>
      </c>
      <c r="E435" t="s">
        <v>34</v>
      </c>
      <c r="F435" t="s">
        <v>51</v>
      </c>
      <c r="G435" t="s">
        <v>374</v>
      </c>
      <c r="J435" s="12">
        <v>43844</v>
      </c>
      <c r="K435" s="13">
        <v>0.34651620370370373</v>
      </c>
      <c r="L435" s="14">
        <v>43844</v>
      </c>
      <c r="M435" s="15">
        <v>0.34651620370370373</v>
      </c>
      <c r="N435" s="12">
        <v>43844</v>
      </c>
      <c r="O435" s="13">
        <v>0.49170138888888887</v>
      </c>
      <c r="P435" s="16">
        <v>43845.507268518515</v>
      </c>
      <c r="Q435" s="11" t="s">
        <v>37</v>
      </c>
      <c r="R435" s="17" t="s">
        <v>47</v>
      </c>
      <c r="S435" s="11" t="s">
        <v>39</v>
      </c>
      <c r="T435" s="17" t="s">
        <v>133</v>
      </c>
      <c r="U435" s="11" t="s">
        <v>37</v>
      </c>
      <c r="V435" s="17">
        <v>0</v>
      </c>
      <c r="W435" s="11" t="s">
        <v>37</v>
      </c>
      <c r="Y435" s="17" t="str">
        <f>TablaIncidentes[[#This Row],[Tiempo Total Gestión]]</f>
        <v>00:47</v>
      </c>
      <c r="Z435" s="11">
        <f t="shared" si="42"/>
        <v>0</v>
      </c>
      <c r="AA435" s="11">
        <f t="shared" si="43"/>
        <v>47</v>
      </c>
      <c r="AB435" s="11">
        <f>IF(TablaIncidentes[[#This Row],[Prioridad*]]="Baja",(Z435-24)*60+AA435,IF(TablaIncidentes[[#This Row],[Prioridad*]]="Media",(Z435-4)*60+AA435,IF(TablaIncidentes[[#This Row],[Prioridad*]]="Alta",(Z435-2)*60+AA435)))</f>
        <v>-73</v>
      </c>
      <c r="AD435" s="17" t="str">
        <f>TablaIncidentes[[#This Row],[Tiempo Creación (HH:mm)]]</f>
        <v>00:00</v>
      </c>
      <c r="AE435" s="11">
        <f t="shared" si="44"/>
        <v>0</v>
      </c>
      <c r="AF435" s="11">
        <f t="shared" si="45"/>
        <v>0</v>
      </c>
      <c r="AG435" s="11">
        <f>IF(TablaIncidentes[[#This Row],[Prioridad*]]="Baja",((AE435*60)+AF435)-30,IF(TablaIncidentes[[#This Row],[Prioridad*]]="Media",((AE435*60)+AF435)-15,IF(TablaIncidentes[[#This Row],[Prioridad*]]="Alta",((AE435*60)+AF435)-10)))</f>
        <v>-10</v>
      </c>
      <c r="AI435" s="17">
        <f>TablaIncidentes[[#This Row],[Tiempo Avance Incidente]]</f>
        <v>0</v>
      </c>
      <c r="AJ435" s="11">
        <f t="shared" si="46"/>
        <v>0</v>
      </c>
      <c r="AK435" s="11">
        <f t="shared" si="47"/>
        <v>0</v>
      </c>
      <c r="AL435">
        <f>IF(TablaIncidentes[[#This Row],[Prioridad*]]="Baja",((AJ435*60)+AK435)-720,IF(TablaIncidentes[[#This Row],[Prioridad*]]="Media",((AJ435*60)+AK435)-120,IF(TablaIncidentes[[#This Row],[Prioridad*]]="Alta",((AJ435*60)+AK435)-60)))</f>
        <v>-60</v>
      </c>
      <c r="AN435" t="str">
        <f t="shared" si="48"/>
        <v>martes</v>
      </c>
    </row>
    <row r="436" spans="1:40" x14ac:dyDescent="0.25">
      <c r="A436" s="20" t="s">
        <v>991</v>
      </c>
      <c r="B436" t="s">
        <v>992</v>
      </c>
      <c r="C436" t="s">
        <v>32</v>
      </c>
      <c r="D436" s="11" t="s">
        <v>33</v>
      </c>
      <c r="E436" t="s">
        <v>34</v>
      </c>
      <c r="F436" t="s">
        <v>51</v>
      </c>
      <c r="G436" t="s">
        <v>52</v>
      </c>
      <c r="J436" s="12">
        <v>43844</v>
      </c>
      <c r="K436" s="13">
        <v>0.34651620370370373</v>
      </c>
      <c r="L436" s="14">
        <v>43844</v>
      </c>
      <c r="M436" s="15">
        <v>0.34651620370370373</v>
      </c>
      <c r="N436" s="12">
        <v>43844</v>
      </c>
      <c r="O436" s="13">
        <v>0.48013888888888889</v>
      </c>
      <c r="P436" s="16">
        <v>43845.507268518515</v>
      </c>
      <c r="Q436" s="11" t="s">
        <v>101</v>
      </c>
      <c r="R436" s="17" t="s">
        <v>993</v>
      </c>
      <c r="S436" s="11" t="s">
        <v>39</v>
      </c>
      <c r="T436" s="17" t="s">
        <v>133</v>
      </c>
      <c r="U436" s="11" t="s">
        <v>37</v>
      </c>
      <c r="V436" s="17">
        <v>0</v>
      </c>
      <c r="W436" s="11" t="s">
        <v>37</v>
      </c>
      <c r="Y436" s="17" t="str">
        <f>TablaIncidentes[[#This Row],[Tiempo Total Gestión]]</f>
        <v>03:12</v>
      </c>
      <c r="Z436" s="11">
        <f t="shared" si="42"/>
        <v>3</v>
      </c>
      <c r="AA436" s="11">
        <f t="shared" si="43"/>
        <v>12</v>
      </c>
      <c r="AB436" s="11">
        <f>IF(TablaIncidentes[[#This Row],[Prioridad*]]="Baja",(Z436-24)*60+AA436,IF(TablaIncidentes[[#This Row],[Prioridad*]]="Media",(Z436-4)*60+AA436,IF(TablaIncidentes[[#This Row],[Prioridad*]]="Alta",(Z436-2)*60+AA436)))</f>
        <v>72</v>
      </c>
      <c r="AD436" s="17" t="str">
        <f>TablaIncidentes[[#This Row],[Tiempo Creación (HH:mm)]]</f>
        <v>00:00</v>
      </c>
      <c r="AE436" s="11">
        <f t="shared" si="44"/>
        <v>0</v>
      </c>
      <c r="AF436" s="11">
        <f t="shared" si="45"/>
        <v>0</v>
      </c>
      <c r="AG436" s="11">
        <f>IF(TablaIncidentes[[#This Row],[Prioridad*]]="Baja",((AE436*60)+AF436)-30,IF(TablaIncidentes[[#This Row],[Prioridad*]]="Media",((AE436*60)+AF436)-15,IF(TablaIncidentes[[#This Row],[Prioridad*]]="Alta",((AE436*60)+AF436)-10)))</f>
        <v>-10</v>
      </c>
      <c r="AI436" s="17">
        <f>TablaIncidentes[[#This Row],[Tiempo Avance Incidente]]</f>
        <v>0</v>
      </c>
      <c r="AJ436" s="11">
        <f t="shared" si="46"/>
        <v>0</v>
      </c>
      <c r="AK436" s="11">
        <f t="shared" si="47"/>
        <v>0</v>
      </c>
      <c r="AL436">
        <f>IF(TablaIncidentes[[#This Row],[Prioridad*]]="Baja",((AJ436*60)+AK436)-720,IF(TablaIncidentes[[#This Row],[Prioridad*]]="Media",((AJ436*60)+AK436)-120,IF(TablaIncidentes[[#This Row],[Prioridad*]]="Alta",((AJ436*60)+AK436)-60)))</f>
        <v>-60</v>
      </c>
      <c r="AN436" t="str">
        <f t="shared" si="48"/>
        <v>martes</v>
      </c>
    </row>
    <row r="437" spans="1:40" x14ac:dyDescent="0.25">
      <c r="A437" s="20" t="s">
        <v>994</v>
      </c>
      <c r="B437" t="s">
        <v>995</v>
      </c>
      <c r="C437" t="s">
        <v>32</v>
      </c>
      <c r="D437" s="11" t="s">
        <v>33</v>
      </c>
      <c r="E437" t="s">
        <v>34</v>
      </c>
      <c r="F437" t="s">
        <v>51</v>
      </c>
      <c r="G437" t="s">
        <v>52</v>
      </c>
      <c r="J437" s="12">
        <v>43844</v>
      </c>
      <c r="K437" s="13">
        <v>0.34651620370370373</v>
      </c>
      <c r="L437" s="14">
        <v>43844</v>
      </c>
      <c r="M437" s="15">
        <v>0.34651620370370373</v>
      </c>
      <c r="N437" s="12">
        <v>43845</v>
      </c>
      <c r="O437" s="13">
        <v>0.50083333333333335</v>
      </c>
      <c r="P437" s="16">
        <v>43846.503252314818</v>
      </c>
      <c r="Q437" s="11" t="s">
        <v>101</v>
      </c>
      <c r="R437" s="17" t="s">
        <v>996</v>
      </c>
      <c r="S437" s="11" t="s">
        <v>39</v>
      </c>
      <c r="T437" s="17" t="s">
        <v>133</v>
      </c>
      <c r="U437" s="11" t="s">
        <v>37</v>
      </c>
      <c r="V437" s="17">
        <v>0</v>
      </c>
      <c r="W437" s="11" t="s">
        <v>37</v>
      </c>
      <c r="Y437" s="17" t="str">
        <f>TablaIncidentes[[#This Row],[Tiempo Total Gestión]]</f>
        <v>05:54</v>
      </c>
      <c r="Z437" s="11">
        <f t="shared" si="42"/>
        <v>5</v>
      </c>
      <c r="AA437" s="11">
        <f t="shared" si="43"/>
        <v>54</v>
      </c>
      <c r="AB437" s="11">
        <f>IF(TablaIncidentes[[#This Row],[Prioridad*]]="Baja",(Z437-24)*60+AA437,IF(TablaIncidentes[[#This Row],[Prioridad*]]="Media",(Z437-4)*60+AA437,IF(TablaIncidentes[[#This Row],[Prioridad*]]="Alta",(Z437-2)*60+AA437)))</f>
        <v>234</v>
      </c>
      <c r="AD437" s="17" t="str">
        <f>TablaIncidentes[[#This Row],[Tiempo Creación (HH:mm)]]</f>
        <v>00:00</v>
      </c>
      <c r="AE437" s="11">
        <f t="shared" si="44"/>
        <v>0</v>
      </c>
      <c r="AF437" s="11">
        <f t="shared" si="45"/>
        <v>0</v>
      </c>
      <c r="AG437" s="11">
        <f>IF(TablaIncidentes[[#This Row],[Prioridad*]]="Baja",((AE437*60)+AF437)-30,IF(TablaIncidentes[[#This Row],[Prioridad*]]="Media",((AE437*60)+AF437)-15,IF(TablaIncidentes[[#This Row],[Prioridad*]]="Alta",((AE437*60)+AF437)-10)))</f>
        <v>-10</v>
      </c>
      <c r="AI437" s="17">
        <f>TablaIncidentes[[#This Row],[Tiempo Avance Incidente]]</f>
        <v>0</v>
      </c>
      <c r="AJ437" s="11">
        <f t="shared" si="46"/>
        <v>0</v>
      </c>
      <c r="AK437" s="11">
        <f t="shared" si="47"/>
        <v>0</v>
      </c>
      <c r="AL437">
        <f>IF(TablaIncidentes[[#This Row],[Prioridad*]]="Baja",((AJ437*60)+AK437)-720,IF(TablaIncidentes[[#This Row],[Prioridad*]]="Media",((AJ437*60)+AK437)-120,IF(TablaIncidentes[[#This Row],[Prioridad*]]="Alta",((AJ437*60)+AK437)-60)))</f>
        <v>-60</v>
      </c>
      <c r="AN437" t="str">
        <f t="shared" si="48"/>
        <v>martes</v>
      </c>
    </row>
    <row r="438" spans="1:40" x14ac:dyDescent="0.25">
      <c r="A438" s="10" t="s">
        <v>997</v>
      </c>
      <c r="B438" t="s">
        <v>998</v>
      </c>
      <c r="C438" t="s">
        <v>32</v>
      </c>
      <c r="D438" s="11" t="s">
        <v>33</v>
      </c>
      <c r="E438" t="s">
        <v>34</v>
      </c>
      <c r="F438" t="s">
        <v>51</v>
      </c>
      <c r="G438" t="s">
        <v>75</v>
      </c>
      <c r="J438" s="12">
        <v>43844</v>
      </c>
      <c r="K438" s="13">
        <v>0.34651620370370373</v>
      </c>
      <c r="L438" s="14">
        <v>43844</v>
      </c>
      <c r="M438" s="15">
        <v>0.34651620370370373</v>
      </c>
      <c r="N438" s="12">
        <v>43844</v>
      </c>
      <c r="O438" s="13">
        <v>0.3838078703703704</v>
      </c>
      <c r="P438" s="16">
        <v>43845.433020833334</v>
      </c>
      <c r="Q438" s="11" t="s">
        <v>37</v>
      </c>
      <c r="R438" s="17" t="s">
        <v>554</v>
      </c>
      <c r="S438" s="11" t="s">
        <v>39</v>
      </c>
      <c r="T438" s="17" t="s">
        <v>133</v>
      </c>
      <c r="U438" s="11" t="s">
        <v>37</v>
      </c>
      <c r="V438" s="17">
        <v>0</v>
      </c>
      <c r="W438" s="11" t="s">
        <v>37</v>
      </c>
      <c r="Y438" s="17" t="str">
        <f>TablaIncidentes[[#This Row],[Tiempo Total Gestión]]</f>
        <v>00:53</v>
      </c>
      <c r="Z438" s="11">
        <f t="shared" si="42"/>
        <v>0</v>
      </c>
      <c r="AA438" s="11">
        <f t="shared" si="43"/>
        <v>53</v>
      </c>
      <c r="AB438" s="11">
        <f>IF(TablaIncidentes[[#This Row],[Prioridad*]]="Baja",(Z438-24)*60+AA438,IF(TablaIncidentes[[#This Row],[Prioridad*]]="Media",(Z438-4)*60+AA438,IF(TablaIncidentes[[#This Row],[Prioridad*]]="Alta",(Z438-2)*60+AA438)))</f>
        <v>-67</v>
      </c>
      <c r="AD438" s="17" t="str">
        <f>TablaIncidentes[[#This Row],[Tiempo Creación (HH:mm)]]</f>
        <v>00:00</v>
      </c>
      <c r="AE438" s="11">
        <f t="shared" si="44"/>
        <v>0</v>
      </c>
      <c r="AF438" s="11">
        <f t="shared" si="45"/>
        <v>0</v>
      </c>
      <c r="AG438" s="11">
        <f>IF(TablaIncidentes[[#This Row],[Prioridad*]]="Baja",((AE438*60)+AF438)-30,IF(TablaIncidentes[[#This Row],[Prioridad*]]="Media",((AE438*60)+AF438)-15,IF(TablaIncidentes[[#This Row],[Prioridad*]]="Alta",((AE438*60)+AF438)-10)))</f>
        <v>-10</v>
      </c>
      <c r="AI438" s="17">
        <f>TablaIncidentes[[#This Row],[Tiempo Avance Incidente]]</f>
        <v>0</v>
      </c>
      <c r="AJ438" s="11">
        <f t="shared" si="46"/>
        <v>0</v>
      </c>
      <c r="AK438" s="11">
        <f t="shared" si="47"/>
        <v>0</v>
      </c>
      <c r="AL438">
        <f>IF(TablaIncidentes[[#This Row],[Prioridad*]]="Baja",((AJ438*60)+AK438)-720,IF(TablaIncidentes[[#This Row],[Prioridad*]]="Media",((AJ438*60)+AK438)-120,IF(TablaIncidentes[[#This Row],[Prioridad*]]="Alta",((AJ438*60)+AK438)-60)))</f>
        <v>-60</v>
      </c>
      <c r="AN438" t="str">
        <f t="shared" si="48"/>
        <v>martes</v>
      </c>
    </row>
    <row r="439" spans="1:40" x14ac:dyDescent="0.25">
      <c r="A439" s="20" t="s">
        <v>999</v>
      </c>
      <c r="B439" t="s">
        <v>1000</v>
      </c>
      <c r="C439" t="s">
        <v>32</v>
      </c>
      <c r="D439" s="11" t="s">
        <v>33</v>
      </c>
      <c r="E439" t="s">
        <v>34</v>
      </c>
      <c r="F439" t="s">
        <v>51</v>
      </c>
      <c r="G439" t="s">
        <v>52</v>
      </c>
      <c r="J439" s="12">
        <v>43844</v>
      </c>
      <c r="K439" s="13">
        <v>0.34651620370370373</v>
      </c>
      <c r="L439" s="14">
        <v>43844</v>
      </c>
      <c r="M439" s="15">
        <v>0.34651620370370373</v>
      </c>
      <c r="N439" s="12">
        <v>43854</v>
      </c>
      <c r="O439" s="13">
        <v>0.72892361111111104</v>
      </c>
      <c r="P439" s="16">
        <v>43855.764085648145</v>
      </c>
      <c r="Q439" s="11" t="s">
        <v>101</v>
      </c>
      <c r="R439" s="17" t="s">
        <v>1001</v>
      </c>
      <c r="S439" s="11" t="s">
        <v>39</v>
      </c>
      <c r="T439" s="17" t="s">
        <v>133</v>
      </c>
      <c r="U439" s="11" t="s">
        <v>37</v>
      </c>
      <c r="V439" s="17">
        <v>0</v>
      </c>
      <c r="W439" s="11" t="s">
        <v>37</v>
      </c>
      <c r="Y439" s="17" t="str">
        <f>TablaIncidentes[[#This Row],[Tiempo Total Gestión]]</f>
        <v>06:08</v>
      </c>
      <c r="Z439" s="11">
        <f t="shared" si="42"/>
        <v>6</v>
      </c>
      <c r="AA439" s="11">
        <f t="shared" si="43"/>
        <v>8</v>
      </c>
      <c r="AB439" s="11">
        <f>IF(TablaIncidentes[[#This Row],[Prioridad*]]="Baja",(Z439-24)*60+AA439,IF(TablaIncidentes[[#This Row],[Prioridad*]]="Media",(Z439-4)*60+AA439,IF(TablaIncidentes[[#This Row],[Prioridad*]]="Alta",(Z439-2)*60+AA439)))</f>
        <v>248</v>
      </c>
      <c r="AD439" s="17" t="str">
        <f>TablaIncidentes[[#This Row],[Tiempo Creación (HH:mm)]]</f>
        <v>00:00</v>
      </c>
      <c r="AE439" s="11">
        <f t="shared" si="44"/>
        <v>0</v>
      </c>
      <c r="AF439" s="11">
        <f t="shared" si="45"/>
        <v>0</v>
      </c>
      <c r="AG439" s="11">
        <f>IF(TablaIncidentes[[#This Row],[Prioridad*]]="Baja",((AE439*60)+AF439)-30,IF(TablaIncidentes[[#This Row],[Prioridad*]]="Media",((AE439*60)+AF439)-15,IF(TablaIncidentes[[#This Row],[Prioridad*]]="Alta",((AE439*60)+AF439)-10)))</f>
        <v>-10</v>
      </c>
      <c r="AI439" s="17">
        <f>TablaIncidentes[[#This Row],[Tiempo Avance Incidente]]</f>
        <v>0</v>
      </c>
      <c r="AJ439" s="11">
        <f t="shared" si="46"/>
        <v>0</v>
      </c>
      <c r="AK439" s="11">
        <f t="shared" si="47"/>
        <v>0</v>
      </c>
      <c r="AL439">
        <f>IF(TablaIncidentes[[#This Row],[Prioridad*]]="Baja",((AJ439*60)+AK439)-720,IF(TablaIncidentes[[#This Row],[Prioridad*]]="Media",((AJ439*60)+AK439)-120,IF(TablaIncidentes[[#This Row],[Prioridad*]]="Alta",((AJ439*60)+AK439)-60)))</f>
        <v>-60</v>
      </c>
      <c r="AN439" t="str">
        <f t="shared" si="48"/>
        <v>martes</v>
      </c>
    </row>
    <row r="440" spans="1:40" x14ac:dyDescent="0.25">
      <c r="A440" s="20" t="s">
        <v>1002</v>
      </c>
      <c r="B440" t="s">
        <v>1003</v>
      </c>
      <c r="C440" t="s">
        <v>32</v>
      </c>
      <c r="D440" s="11" t="s">
        <v>33</v>
      </c>
      <c r="E440" t="s">
        <v>34</v>
      </c>
      <c r="F440" t="s">
        <v>51</v>
      </c>
      <c r="G440" t="s">
        <v>52</v>
      </c>
      <c r="J440" s="12">
        <v>43844</v>
      </c>
      <c r="K440" s="13">
        <v>0.34652777777777777</v>
      </c>
      <c r="L440" s="14">
        <v>43844</v>
      </c>
      <c r="M440" s="15">
        <v>0.34652777777777777</v>
      </c>
      <c r="N440" s="12">
        <v>43844</v>
      </c>
      <c r="O440" s="13">
        <v>0.63539351851851855</v>
      </c>
      <c r="P440" s="16">
        <v>43845.686064814814</v>
      </c>
      <c r="Q440" s="11" t="s">
        <v>101</v>
      </c>
      <c r="R440" s="17" t="s">
        <v>1004</v>
      </c>
      <c r="S440" s="11" t="s">
        <v>39</v>
      </c>
      <c r="T440" s="17" t="s">
        <v>133</v>
      </c>
      <c r="U440" s="11" t="s">
        <v>37</v>
      </c>
      <c r="V440" s="17">
        <v>0</v>
      </c>
      <c r="W440" s="11" t="s">
        <v>37</v>
      </c>
      <c r="Y440" s="17" t="str">
        <f>TablaIncidentes[[#This Row],[Tiempo Total Gestión]]</f>
        <v>06:55</v>
      </c>
      <c r="Z440" s="11">
        <f t="shared" si="42"/>
        <v>6</v>
      </c>
      <c r="AA440" s="11">
        <f t="shared" si="43"/>
        <v>55</v>
      </c>
      <c r="AB440" s="11">
        <f>IF(TablaIncidentes[[#This Row],[Prioridad*]]="Baja",(Z440-24)*60+AA440,IF(TablaIncidentes[[#This Row],[Prioridad*]]="Media",(Z440-4)*60+AA440,IF(TablaIncidentes[[#This Row],[Prioridad*]]="Alta",(Z440-2)*60+AA440)))</f>
        <v>295</v>
      </c>
      <c r="AD440" s="17" t="str">
        <f>TablaIncidentes[[#This Row],[Tiempo Creación (HH:mm)]]</f>
        <v>00:00</v>
      </c>
      <c r="AE440" s="11">
        <f t="shared" si="44"/>
        <v>0</v>
      </c>
      <c r="AF440" s="11">
        <f t="shared" si="45"/>
        <v>0</v>
      </c>
      <c r="AG440" s="11">
        <f>IF(TablaIncidentes[[#This Row],[Prioridad*]]="Baja",((AE440*60)+AF440)-30,IF(TablaIncidentes[[#This Row],[Prioridad*]]="Media",((AE440*60)+AF440)-15,IF(TablaIncidentes[[#This Row],[Prioridad*]]="Alta",((AE440*60)+AF440)-10)))</f>
        <v>-10</v>
      </c>
      <c r="AI440" s="17">
        <f>TablaIncidentes[[#This Row],[Tiempo Avance Incidente]]</f>
        <v>0</v>
      </c>
      <c r="AJ440" s="11">
        <f t="shared" si="46"/>
        <v>0</v>
      </c>
      <c r="AK440" s="11">
        <f t="shared" si="47"/>
        <v>0</v>
      </c>
      <c r="AL440">
        <f>IF(TablaIncidentes[[#This Row],[Prioridad*]]="Baja",((AJ440*60)+AK440)-720,IF(TablaIncidentes[[#This Row],[Prioridad*]]="Media",((AJ440*60)+AK440)-120,IF(TablaIncidentes[[#This Row],[Prioridad*]]="Alta",((AJ440*60)+AK440)-60)))</f>
        <v>-60</v>
      </c>
      <c r="AN440" t="str">
        <f t="shared" si="48"/>
        <v>martes</v>
      </c>
    </row>
    <row r="441" spans="1:40" x14ac:dyDescent="0.25">
      <c r="A441" s="10" t="s">
        <v>1005</v>
      </c>
      <c r="B441" t="s">
        <v>1006</v>
      </c>
      <c r="C441" t="s">
        <v>32</v>
      </c>
      <c r="D441" s="11" t="s">
        <v>33</v>
      </c>
      <c r="E441" t="s">
        <v>34</v>
      </c>
      <c r="F441" t="s">
        <v>51</v>
      </c>
      <c r="G441" t="s">
        <v>75</v>
      </c>
      <c r="J441" s="12">
        <v>43844</v>
      </c>
      <c r="K441" s="13">
        <v>0.34652777777777777</v>
      </c>
      <c r="L441" s="14">
        <v>43844</v>
      </c>
      <c r="M441" s="15">
        <v>0.34652777777777777</v>
      </c>
      <c r="N441" s="12">
        <v>43844</v>
      </c>
      <c r="O441" s="13">
        <v>0.39552083333333332</v>
      </c>
      <c r="P441" s="16">
        <v>43845.433020833334</v>
      </c>
      <c r="Q441" s="11" t="s">
        <v>37</v>
      </c>
      <c r="R441" s="17" t="s">
        <v>1007</v>
      </c>
      <c r="S441" s="11" t="s">
        <v>39</v>
      </c>
      <c r="T441" s="17" t="s">
        <v>133</v>
      </c>
      <c r="U441" s="11" t="s">
        <v>37</v>
      </c>
      <c r="V441" s="17">
        <v>0</v>
      </c>
      <c r="W441" s="11" t="s">
        <v>37</v>
      </c>
      <c r="Y441" s="17" t="str">
        <f>TablaIncidentes[[#This Row],[Tiempo Total Gestión]]</f>
        <v>01:10</v>
      </c>
      <c r="Z441" s="11">
        <f t="shared" si="42"/>
        <v>1</v>
      </c>
      <c r="AA441" s="11">
        <f t="shared" si="43"/>
        <v>10</v>
      </c>
      <c r="AB441" s="11">
        <f>IF(TablaIncidentes[[#This Row],[Prioridad*]]="Baja",(Z441-24)*60+AA441,IF(TablaIncidentes[[#This Row],[Prioridad*]]="Media",(Z441-4)*60+AA441,IF(TablaIncidentes[[#This Row],[Prioridad*]]="Alta",(Z441-2)*60+AA441)))</f>
        <v>-50</v>
      </c>
      <c r="AD441" s="17" t="str">
        <f>TablaIncidentes[[#This Row],[Tiempo Creación (HH:mm)]]</f>
        <v>00:00</v>
      </c>
      <c r="AE441" s="11">
        <f t="shared" si="44"/>
        <v>0</v>
      </c>
      <c r="AF441" s="11">
        <f t="shared" si="45"/>
        <v>0</v>
      </c>
      <c r="AG441" s="11">
        <f>IF(TablaIncidentes[[#This Row],[Prioridad*]]="Baja",((AE441*60)+AF441)-30,IF(TablaIncidentes[[#This Row],[Prioridad*]]="Media",((AE441*60)+AF441)-15,IF(TablaIncidentes[[#This Row],[Prioridad*]]="Alta",((AE441*60)+AF441)-10)))</f>
        <v>-10</v>
      </c>
      <c r="AI441" s="17">
        <f>TablaIncidentes[[#This Row],[Tiempo Avance Incidente]]</f>
        <v>0</v>
      </c>
      <c r="AJ441" s="11">
        <f t="shared" si="46"/>
        <v>0</v>
      </c>
      <c r="AK441" s="11">
        <f t="shared" si="47"/>
        <v>0</v>
      </c>
      <c r="AL441">
        <f>IF(TablaIncidentes[[#This Row],[Prioridad*]]="Baja",((AJ441*60)+AK441)-720,IF(TablaIncidentes[[#This Row],[Prioridad*]]="Media",((AJ441*60)+AK441)-120,IF(TablaIncidentes[[#This Row],[Prioridad*]]="Alta",((AJ441*60)+AK441)-60)))</f>
        <v>-60</v>
      </c>
      <c r="AN441" t="str">
        <f t="shared" si="48"/>
        <v>martes</v>
      </c>
    </row>
    <row r="442" spans="1:40" x14ac:dyDescent="0.25">
      <c r="A442" s="10" t="s">
        <v>1008</v>
      </c>
      <c r="B442" t="s">
        <v>1009</v>
      </c>
      <c r="C442" t="s">
        <v>32</v>
      </c>
      <c r="D442" s="11" t="s">
        <v>33</v>
      </c>
      <c r="E442" t="s">
        <v>34</v>
      </c>
      <c r="F442" t="s">
        <v>51</v>
      </c>
      <c r="G442" t="s">
        <v>75</v>
      </c>
      <c r="J442" s="12">
        <v>43844</v>
      </c>
      <c r="K442" s="13">
        <v>0.34653935185185186</v>
      </c>
      <c r="L442" s="14">
        <v>43844</v>
      </c>
      <c r="M442" s="15">
        <v>0.34653935185185186</v>
      </c>
      <c r="N442" s="12">
        <v>43844</v>
      </c>
      <c r="O442" s="13">
        <v>0.4012384259259259</v>
      </c>
      <c r="P442" s="16">
        <v>43845.433020833334</v>
      </c>
      <c r="Q442" s="11" t="s">
        <v>37</v>
      </c>
      <c r="R442" s="17" t="s">
        <v>1010</v>
      </c>
      <c r="S442" s="11" t="s">
        <v>39</v>
      </c>
      <c r="T442" s="17" t="s">
        <v>133</v>
      </c>
      <c r="U442" s="11" t="s">
        <v>37</v>
      </c>
      <c r="V442" s="17">
        <v>0</v>
      </c>
      <c r="W442" s="11" t="s">
        <v>37</v>
      </c>
      <c r="Y442" s="17" t="str">
        <f>TablaIncidentes[[#This Row],[Tiempo Total Gestión]]</f>
        <v>01:18</v>
      </c>
      <c r="Z442" s="11">
        <f t="shared" si="42"/>
        <v>1</v>
      </c>
      <c r="AA442" s="11">
        <f t="shared" si="43"/>
        <v>18</v>
      </c>
      <c r="AB442" s="11">
        <f>IF(TablaIncidentes[[#This Row],[Prioridad*]]="Baja",(Z442-24)*60+AA442,IF(TablaIncidentes[[#This Row],[Prioridad*]]="Media",(Z442-4)*60+AA442,IF(TablaIncidentes[[#This Row],[Prioridad*]]="Alta",(Z442-2)*60+AA442)))</f>
        <v>-42</v>
      </c>
      <c r="AD442" s="17" t="str">
        <f>TablaIncidentes[[#This Row],[Tiempo Creación (HH:mm)]]</f>
        <v>00:00</v>
      </c>
      <c r="AE442" s="11">
        <f t="shared" si="44"/>
        <v>0</v>
      </c>
      <c r="AF442" s="11">
        <f t="shared" si="45"/>
        <v>0</v>
      </c>
      <c r="AG442" s="11">
        <f>IF(TablaIncidentes[[#This Row],[Prioridad*]]="Baja",((AE442*60)+AF442)-30,IF(TablaIncidentes[[#This Row],[Prioridad*]]="Media",((AE442*60)+AF442)-15,IF(TablaIncidentes[[#This Row],[Prioridad*]]="Alta",((AE442*60)+AF442)-10)))</f>
        <v>-10</v>
      </c>
      <c r="AI442" s="17">
        <f>TablaIncidentes[[#This Row],[Tiempo Avance Incidente]]</f>
        <v>0</v>
      </c>
      <c r="AJ442" s="11">
        <f t="shared" si="46"/>
        <v>0</v>
      </c>
      <c r="AK442" s="11">
        <f t="shared" si="47"/>
        <v>0</v>
      </c>
      <c r="AL442">
        <f>IF(TablaIncidentes[[#This Row],[Prioridad*]]="Baja",((AJ442*60)+AK442)-720,IF(TablaIncidentes[[#This Row],[Prioridad*]]="Media",((AJ442*60)+AK442)-120,IF(TablaIncidentes[[#This Row],[Prioridad*]]="Alta",((AJ442*60)+AK442)-60)))</f>
        <v>-60</v>
      </c>
      <c r="AN442" t="str">
        <f t="shared" si="48"/>
        <v>martes</v>
      </c>
    </row>
    <row r="443" spans="1:40" x14ac:dyDescent="0.25">
      <c r="A443" s="20" t="s">
        <v>1011</v>
      </c>
      <c r="B443" t="s">
        <v>1012</v>
      </c>
      <c r="C443" t="s">
        <v>32</v>
      </c>
      <c r="D443" s="11" t="s">
        <v>33</v>
      </c>
      <c r="E443" t="s">
        <v>34</v>
      </c>
      <c r="F443" t="s">
        <v>51</v>
      </c>
      <c r="G443" t="s">
        <v>75</v>
      </c>
      <c r="J443" s="12">
        <v>43844</v>
      </c>
      <c r="K443" s="13">
        <v>0.34653935185185186</v>
      </c>
      <c r="L443" s="14">
        <v>43844</v>
      </c>
      <c r="M443" s="15">
        <v>0.34653935185185186</v>
      </c>
      <c r="N443" s="12">
        <v>43844</v>
      </c>
      <c r="O443" s="13">
        <v>0.4572222222222222</v>
      </c>
      <c r="P443" s="16">
        <v>43845.507268518515</v>
      </c>
      <c r="Q443" s="11" t="s">
        <v>101</v>
      </c>
      <c r="R443" s="17" t="s">
        <v>1013</v>
      </c>
      <c r="S443" s="11" t="s">
        <v>39</v>
      </c>
      <c r="T443" s="17" t="s">
        <v>133</v>
      </c>
      <c r="U443" s="11" t="s">
        <v>37</v>
      </c>
      <c r="V443" s="17">
        <v>0</v>
      </c>
      <c r="W443" s="11" t="s">
        <v>37</v>
      </c>
      <c r="Y443" s="17" t="str">
        <f>TablaIncidentes[[#This Row],[Tiempo Total Gestión]]</f>
        <v>02:39</v>
      </c>
      <c r="Z443" s="11">
        <f t="shared" si="42"/>
        <v>2</v>
      </c>
      <c r="AA443" s="11">
        <f t="shared" si="43"/>
        <v>39</v>
      </c>
      <c r="AB443" s="11">
        <f>IF(TablaIncidentes[[#This Row],[Prioridad*]]="Baja",(Z443-24)*60+AA443,IF(TablaIncidentes[[#This Row],[Prioridad*]]="Media",(Z443-4)*60+AA443,IF(TablaIncidentes[[#This Row],[Prioridad*]]="Alta",(Z443-2)*60+AA443)))</f>
        <v>39</v>
      </c>
      <c r="AD443" s="17" t="str">
        <f>TablaIncidentes[[#This Row],[Tiempo Creación (HH:mm)]]</f>
        <v>00:00</v>
      </c>
      <c r="AE443" s="11">
        <f t="shared" si="44"/>
        <v>0</v>
      </c>
      <c r="AF443" s="11">
        <f t="shared" si="45"/>
        <v>0</v>
      </c>
      <c r="AG443" s="11">
        <f>IF(TablaIncidentes[[#This Row],[Prioridad*]]="Baja",((AE443*60)+AF443)-30,IF(TablaIncidentes[[#This Row],[Prioridad*]]="Media",((AE443*60)+AF443)-15,IF(TablaIncidentes[[#This Row],[Prioridad*]]="Alta",((AE443*60)+AF443)-10)))</f>
        <v>-10</v>
      </c>
      <c r="AI443" s="17">
        <f>TablaIncidentes[[#This Row],[Tiempo Avance Incidente]]</f>
        <v>0</v>
      </c>
      <c r="AJ443" s="11">
        <f t="shared" si="46"/>
        <v>0</v>
      </c>
      <c r="AK443" s="11">
        <f t="shared" si="47"/>
        <v>0</v>
      </c>
      <c r="AL443">
        <f>IF(TablaIncidentes[[#This Row],[Prioridad*]]="Baja",((AJ443*60)+AK443)-720,IF(TablaIncidentes[[#This Row],[Prioridad*]]="Media",((AJ443*60)+AK443)-120,IF(TablaIncidentes[[#This Row],[Prioridad*]]="Alta",((AJ443*60)+AK443)-60)))</f>
        <v>-60</v>
      </c>
      <c r="AN443" t="str">
        <f t="shared" si="48"/>
        <v>martes</v>
      </c>
    </row>
    <row r="444" spans="1:40" x14ac:dyDescent="0.25">
      <c r="A444" s="20" t="s">
        <v>1014</v>
      </c>
      <c r="B444" t="s">
        <v>1015</v>
      </c>
      <c r="C444" t="s">
        <v>32</v>
      </c>
      <c r="D444" s="11" t="s">
        <v>33</v>
      </c>
      <c r="E444" t="s">
        <v>34</v>
      </c>
      <c r="F444" t="s">
        <v>51</v>
      </c>
      <c r="G444" t="s">
        <v>75</v>
      </c>
      <c r="J444" s="12">
        <v>43844</v>
      </c>
      <c r="K444" s="13">
        <v>0.34653935185185186</v>
      </c>
      <c r="L444" s="14">
        <v>43844</v>
      </c>
      <c r="M444" s="15">
        <v>0.34653935185185186</v>
      </c>
      <c r="N444" s="12">
        <v>43844</v>
      </c>
      <c r="O444" s="13">
        <v>0.43135416666666665</v>
      </c>
      <c r="P444" s="16">
        <v>43845.433020833334</v>
      </c>
      <c r="Q444" s="11" t="s">
        <v>101</v>
      </c>
      <c r="R444" s="17" t="s">
        <v>1016</v>
      </c>
      <c r="S444" s="11" t="s">
        <v>39</v>
      </c>
      <c r="T444" s="17" t="s">
        <v>133</v>
      </c>
      <c r="U444" s="11" t="s">
        <v>37</v>
      </c>
      <c r="V444" s="17">
        <v>0</v>
      </c>
      <c r="W444" s="11" t="s">
        <v>37</v>
      </c>
      <c r="Y444" s="17" t="str">
        <f>TablaIncidentes[[#This Row],[Tiempo Total Gestión]]</f>
        <v>02:02</v>
      </c>
      <c r="Z444" s="11">
        <f t="shared" si="42"/>
        <v>2</v>
      </c>
      <c r="AA444" s="11">
        <f t="shared" si="43"/>
        <v>2</v>
      </c>
      <c r="AB444" s="11">
        <f>IF(TablaIncidentes[[#This Row],[Prioridad*]]="Baja",(Z444-24)*60+AA444,IF(TablaIncidentes[[#This Row],[Prioridad*]]="Media",(Z444-4)*60+AA444,IF(TablaIncidentes[[#This Row],[Prioridad*]]="Alta",(Z444-2)*60+AA444)))</f>
        <v>2</v>
      </c>
      <c r="AD444" s="17" t="str">
        <f>TablaIncidentes[[#This Row],[Tiempo Creación (HH:mm)]]</f>
        <v>00:00</v>
      </c>
      <c r="AE444" s="11">
        <f t="shared" si="44"/>
        <v>0</v>
      </c>
      <c r="AF444" s="11">
        <f t="shared" si="45"/>
        <v>0</v>
      </c>
      <c r="AG444" s="11">
        <f>IF(TablaIncidentes[[#This Row],[Prioridad*]]="Baja",((AE444*60)+AF444)-30,IF(TablaIncidentes[[#This Row],[Prioridad*]]="Media",((AE444*60)+AF444)-15,IF(TablaIncidentes[[#This Row],[Prioridad*]]="Alta",((AE444*60)+AF444)-10)))</f>
        <v>-10</v>
      </c>
      <c r="AI444" s="17">
        <f>TablaIncidentes[[#This Row],[Tiempo Avance Incidente]]</f>
        <v>0</v>
      </c>
      <c r="AJ444" s="11">
        <f t="shared" si="46"/>
        <v>0</v>
      </c>
      <c r="AK444" s="11">
        <f t="shared" si="47"/>
        <v>0</v>
      </c>
      <c r="AL444">
        <f>IF(TablaIncidentes[[#This Row],[Prioridad*]]="Baja",((AJ444*60)+AK444)-720,IF(TablaIncidentes[[#This Row],[Prioridad*]]="Media",((AJ444*60)+AK444)-120,IF(TablaIncidentes[[#This Row],[Prioridad*]]="Alta",((AJ444*60)+AK444)-60)))</f>
        <v>-60</v>
      </c>
      <c r="AN444" t="str">
        <f t="shared" si="48"/>
        <v>martes</v>
      </c>
    </row>
    <row r="445" spans="1:40" x14ac:dyDescent="0.25">
      <c r="A445" s="20" t="s">
        <v>1017</v>
      </c>
      <c r="B445" t="s">
        <v>1018</v>
      </c>
      <c r="C445" t="s">
        <v>32</v>
      </c>
      <c r="D445" s="11" t="s">
        <v>33</v>
      </c>
      <c r="E445" t="s">
        <v>34</v>
      </c>
      <c r="F445" t="s">
        <v>51</v>
      </c>
      <c r="G445" t="s">
        <v>52</v>
      </c>
      <c r="J445" s="12">
        <v>43844</v>
      </c>
      <c r="K445" s="13">
        <v>0.34653935185185186</v>
      </c>
      <c r="L445" s="14">
        <v>43844</v>
      </c>
      <c r="M445" s="15">
        <v>0.34653935185185186</v>
      </c>
      <c r="N445" s="12">
        <v>43844</v>
      </c>
      <c r="O445" s="13">
        <v>0.65151620370370367</v>
      </c>
      <c r="P445" s="16">
        <v>43845.686064814814</v>
      </c>
      <c r="Q445" s="11" t="s">
        <v>101</v>
      </c>
      <c r="R445" s="17" t="s">
        <v>1019</v>
      </c>
      <c r="S445" s="11" t="s">
        <v>39</v>
      </c>
      <c r="T445" s="17" t="s">
        <v>133</v>
      </c>
      <c r="U445" s="11" t="s">
        <v>37</v>
      </c>
      <c r="V445" s="17">
        <v>0</v>
      </c>
      <c r="W445" s="11" t="s">
        <v>37</v>
      </c>
      <c r="Y445" s="17" t="str">
        <f>TablaIncidentes[[#This Row],[Tiempo Total Gestión]]</f>
        <v>07:19</v>
      </c>
      <c r="Z445" s="11">
        <f t="shared" si="42"/>
        <v>7</v>
      </c>
      <c r="AA445" s="11">
        <f t="shared" si="43"/>
        <v>19</v>
      </c>
      <c r="AB445" s="11">
        <f>IF(TablaIncidentes[[#This Row],[Prioridad*]]="Baja",(Z445-24)*60+AA445,IF(TablaIncidentes[[#This Row],[Prioridad*]]="Media",(Z445-4)*60+AA445,IF(TablaIncidentes[[#This Row],[Prioridad*]]="Alta",(Z445-2)*60+AA445)))</f>
        <v>319</v>
      </c>
      <c r="AD445" s="17" t="str">
        <f>TablaIncidentes[[#This Row],[Tiempo Creación (HH:mm)]]</f>
        <v>00:00</v>
      </c>
      <c r="AE445" s="11">
        <f t="shared" si="44"/>
        <v>0</v>
      </c>
      <c r="AF445" s="11">
        <f t="shared" si="45"/>
        <v>0</v>
      </c>
      <c r="AG445" s="11">
        <f>IF(TablaIncidentes[[#This Row],[Prioridad*]]="Baja",((AE445*60)+AF445)-30,IF(TablaIncidentes[[#This Row],[Prioridad*]]="Media",((AE445*60)+AF445)-15,IF(TablaIncidentes[[#This Row],[Prioridad*]]="Alta",((AE445*60)+AF445)-10)))</f>
        <v>-10</v>
      </c>
      <c r="AI445" s="17">
        <f>TablaIncidentes[[#This Row],[Tiempo Avance Incidente]]</f>
        <v>0</v>
      </c>
      <c r="AJ445" s="11">
        <f t="shared" si="46"/>
        <v>0</v>
      </c>
      <c r="AK445" s="11">
        <f t="shared" si="47"/>
        <v>0</v>
      </c>
      <c r="AL445">
        <f>IF(TablaIncidentes[[#This Row],[Prioridad*]]="Baja",((AJ445*60)+AK445)-720,IF(TablaIncidentes[[#This Row],[Prioridad*]]="Media",((AJ445*60)+AK445)-120,IF(TablaIncidentes[[#This Row],[Prioridad*]]="Alta",((AJ445*60)+AK445)-60)))</f>
        <v>-60</v>
      </c>
      <c r="AN445" t="str">
        <f t="shared" si="48"/>
        <v>martes</v>
      </c>
    </row>
    <row r="446" spans="1:40" x14ac:dyDescent="0.25">
      <c r="A446" s="20" t="s">
        <v>1020</v>
      </c>
      <c r="B446" t="s">
        <v>1021</v>
      </c>
      <c r="C446" t="s">
        <v>32</v>
      </c>
      <c r="D446" s="11" t="s">
        <v>33</v>
      </c>
      <c r="E446" t="s">
        <v>34</v>
      </c>
      <c r="F446" t="s">
        <v>51</v>
      </c>
      <c r="G446" t="s">
        <v>52</v>
      </c>
      <c r="J446" s="12">
        <v>43844</v>
      </c>
      <c r="K446" s="13">
        <v>0.34653935185185186</v>
      </c>
      <c r="L446" s="14">
        <v>43844</v>
      </c>
      <c r="M446" s="15">
        <v>0.34653935185185186</v>
      </c>
      <c r="N446" s="12">
        <v>43844</v>
      </c>
      <c r="O446" s="13">
        <v>0.72822916666666659</v>
      </c>
      <c r="P446" s="16">
        <v>43845.757164351853</v>
      </c>
      <c r="Q446" s="11" t="s">
        <v>101</v>
      </c>
      <c r="R446" s="17" t="s">
        <v>1022</v>
      </c>
      <c r="S446" s="11" t="s">
        <v>39</v>
      </c>
      <c r="T446" s="17" t="s">
        <v>133</v>
      </c>
      <c r="U446" s="11" t="s">
        <v>37</v>
      </c>
      <c r="V446" s="17">
        <v>0</v>
      </c>
      <c r="W446" s="11" t="s">
        <v>37</v>
      </c>
      <c r="Y446" s="17" t="str">
        <f>TablaIncidentes[[#This Row],[Tiempo Total Gestión]]</f>
        <v>09:09</v>
      </c>
      <c r="Z446" s="11">
        <f t="shared" si="42"/>
        <v>9</v>
      </c>
      <c r="AA446" s="11">
        <f t="shared" si="43"/>
        <v>9</v>
      </c>
      <c r="AB446" s="11">
        <f>IF(TablaIncidentes[[#This Row],[Prioridad*]]="Baja",(Z446-24)*60+AA446,IF(TablaIncidentes[[#This Row],[Prioridad*]]="Media",(Z446-4)*60+AA446,IF(TablaIncidentes[[#This Row],[Prioridad*]]="Alta",(Z446-2)*60+AA446)))</f>
        <v>429</v>
      </c>
      <c r="AD446" s="17" t="str">
        <f>TablaIncidentes[[#This Row],[Tiempo Creación (HH:mm)]]</f>
        <v>00:00</v>
      </c>
      <c r="AE446" s="11">
        <f t="shared" si="44"/>
        <v>0</v>
      </c>
      <c r="AF446" s="11">
        <f t="shared" si="45"/>
        <v>0</v>
      </c>
      <c r="AG446" s="11">
        <f>IF(TablaIncidentes[[#This Row],[Prioridad*]]="Baja",((AE446*60)+AF446)-30,IF(TablaIncidentes[[#This Row],[Prioridad*]]="Media",((AE446*60)+AF446)-15,IF(TablaIncidentes[[#This Row],[Prioridad*]]="Alta",((AE446*60)+AF446)-10)))</f>
        <v>-10</v>
      </c>
      <c r="AI446" s="17">
        <f>TablaIncidentes[[#This Row],[Tiempo Avance Incidente]]</f>
        <v>0</v>
      </c>
      <c r="AJ446" s="11">
        <f t="shared" si="46"/>
        <v>0</v>
      </c>
      <c r="AK446" s="11">
        <f t="shared" si="47"/>
        <v>0</v>
      </c>
      <c r="AL446">
        <f>IF(TablaIncidentes[[#This Row],[Prioridad*]]="Baja",((AJ446*60)+AK446)-720,IF(TablaIncidentes[[#This Row],[Prioridad*]]="Media",((AJ446*60)+AK446)-120,IF(TablaIncidentes[[#This Row],[Prioridad*]]="Alta",((AJ446*60)+AK446)-60)))</f>
        <v>-60</v>
      </c>
      <c r="AN446" t="str">
        <f t="shared" si="48"/>
        <v>martes</v>
      </c>
    </row>
    <row r="447" spans="1:40" x14ac:dyDescent="0.25">
      <c r="A447" s="20" t="s">
        <v>1023</v>
      </c>
      <c r="B447" t="s">
        <v>1024</v>
      </c>
      <c r="C447" t="s">
        <v>32</v>
      </c>
      <c r="D447" s="11" t="s">
        <v>33</v>
      </c>
      <c r="E447" t="s">
        <v>34</v>
      </c>
      <c r="F447" t="s">
        <v>51</v>
      </c>
      <c r="G447" t="s">
        <v>52</v>
      </c>
      <c r="J447" s="12">
        <v>43844</v>
      </c>
      <c r="K447" s="13">
        <v>0.3465509259259259</v>
      </c>
      <c r="L447" s="14">
        <v>43844</v>
      </c>
      <c r="M447" s="15">
        <v>0.3465509259259259</v>
      </c>
      <c r="N447" s="12">
        <v>43844</v>
      </c>
      <c r="O447" s="13">
        <v>0.73461805555555559</v>
      </c>
      <c r="P447" s="16">
        <v>43845.757164351853</v>
      </c>
      <c r="Q447" s="11" t="s">
        <v>101</v>
      </c>
      <c r="R447" s="17" t="s">
        <v>1025</v>
      </c>
      <c r="S447" s="11" t="s">
        <v>39</v>
      </c>
      <c r="T447" s="17" t="s">
        <v>133</v>
      </c>
      <c r="U447" s="11" t="s">
        <v>37</v>
      </c>
      <c r="V447" s="17">
        <v>0</v>
      </c>
      <c r="W447" s="11" t="s">
        <v>37</v>
      </c>
      <c r="Y447" s="17" t="str">
        <f>TablaIncidentes[[#This Row],[Tiempo Total Gestión]]</f>
        <v>09:18</v>
      </c>
      <c r="Z447" s="11">
        <f t="shared" si="42"/>
        <v>9</v>
      </c>
      <c r="AA447" s="11">
        <f t="shared" si="43"/>
        <v>18</v>
      </c>
      <c r="AB447" s="11">
        <f>IF(TablaIncidentes[[#This Row],[Prioridad*]]="Baja",(Z447-24)*60+AA447,IF(TablaIncidentes[[#This Row],[Prioridad*]]="Media",(Z447-4)*60+AA447,IF(TablaIncidentes[[#This Row],[Prioridad*]]="Alta",(Z447-2)*60+AA447)))</f>
        <v>438</v>
      </c>
      <c r="AD447" s="17" t="str">
        <f>TablaIncidentes[[#This Row],[Tiempo Creación (HH:mm)]]</f>
        <v>00:00</v>
      </c>
      <c r="AE447" s="11">
        <f t="shared" si="44"/>
        <v>0</v>
      </c>
      <c r="AF447" s="11">
        <f t="shared" si="45"/>
        <v>0</v>
      </c>
      <c r="AG447" s="11">
        <f>IF(TablaIncidentes[[#This Row],[Prioridad*]]="Baja",((AE447*60)+AF447)-30,IF(TablaIncidentes[[#This Row],[Prioridad*]]="Media",((AE447*60)+AF447)-15,IF(TablaIncidentes[[#This Row],[Prioridad*]]="Alta",((AE447*60)+AF447)-10)))</f>
        <v>-10</v>
      </c>
      <c r="AI447" s="17">
        <f>TablaIncidentes[[#This Row],[Tiempo Avance Incidente]]</f>
        <v>0</v>
      </c>
      <c r="AJ447" s="11">
        <f t="shared" si="46"/>
        <v>0</v>
      </c>
      <c r="AK447" s="11">
        <f t="shared" si="47"/>
        <v>0</v>
      </c>
      <c r="AL447">
        <f>IF(TablaIncidentes[[#This Row],[Prioridad*]]="Baja",((AJ447*60)+AK447)-720,IF(TablaIncidentes[[#This Row],[Prioridad*]]="Media",((AJ447*60)+AK447)-120,IF(TablaIncidentes[[#This Row],[Prioridad*]]="Alta",((AJ447*60)+AK447)-60)))</f>
        <v>-60</v>
      </c>
      <c r="AN447" t="str">
        <f t="shared" si="48"/>
        <v>martes</v>
      </c>
    </row>
    <row r="448" spans="1:40" x14ac:dyDescent="0.25">
      <c r="A448" s="20" t="s">
        <v>1026</v>
      </c>
      <c r="B448" t="s">
        <v>1027</v>
      </c>
      <c r="C448" t="s">
        <v>32</v>
      </c>
      <c r="D448" s="11" t="s">
        <v>33</v>
      </c>
      <c r="E448" t="s">
        <v>34</v>
      </c>
      <c r="F448" t="s">
        <v>51</v>
      </c>
      <c r="G448" t="s">
        <v>75</v>
      </c>
      <c r="J448" s="12">
        <v>43844</v>
      </c>
      <c r="K448" s="13">
        <v>0.3465509259259259</v>
      </c>
      <c r="L448" s="14">
        <v>43844</v>
      </c>
      <c r="M448" s="15">
        <v>0.3465509259259259</v>
      </c>
      <c r="N448" s="12">
        <v>43844</v>
      </c>
      <c r="O448" s="13">
        <v>0.72990740740740734</v>
      </c>
      <c r="P448" s="16">
        <v>43845.757164351853</v>
      </c>
      <c r="Q448" s="11" t="s">
        <v>101</v>
      </c>
      <c r="R448" s="17" t="s">
        <v>1028</v>
      </c>
      <c r="S448" s="11" t="s">
        <v>39</v>
      </c>
      <c r="T448" s="17" t="s">
        <v>133</v>
      </c>
      <c r="U448" s="11" t="s">
        <v>37</v>
      </c>
      <c r="V448" s="17">
        <v>0</v>
      </c>
      <c r="W448" s="11" t="s">
        <v>37</v>
      </c>
      <c r="Y448" s="17" t="str">
        <f>TablaIncidentes[[#This Row],[Tiempo Total Gestión]]</f>
        <v>03:17</v>
      </c>
      <c r="Z448" s="11">
        <f t="shared" si="42"/>
        <v>3</v>
      </c>
      <c r="AA448" s="11">
        <f t="shared" si="43"/>
        <v>17</v>
      </c>
      <c r="AB448" s="11">
        <f>IF(TablaIncidentes[[#This Row],[Prioridad*]]="Baja",(Z448-24)*60+AA448,IF(TablaIncidentes[[#This Row],[Prioridad*]]="Media",(Z448-4)*60+AA448,IF(TablaIncidentes[[#This Row],[Prioridad*]]="Alta",(Z448-2)*60+AA448)))</f>
        <v>77</v>
      </c>
      <c r="AD448" s="17" t="str">
        <f>TablaIncidentes[[#This Row],[Tiempo Creación (HH:mm)]]</f>
        <v>00:00</v>
      </c>
      <c r="AE448" s="11">
        <f t="shared" si="44"/>
        <v>0</v>
      </c>
      <c r="AF448" s="11">
        <f t="shared" si="45"/>
        <v>0</v>
      </c>
      <c r="AG448" s="11">
        <f>IF(TablaIncidentes[[#This Row],[Prioridad*]]="Baja",((AE448*60)+AF448)-30,IF(TablaIncidentes[[#This Row],[Prioridad*]]="Media",((AE448*60)+AF448)-15,IF(TablaIncidentes[[#This Row],[Prioridad*]]="Alta",((AE448*60)+AF448)-10)))</f>
        <v>-10</v>
      </c>
      <c r="AI448" s="17">
        <f>TablaIncidentes[[#This Row],[Tiempo Avance Incidente]]</f>
        <v>0</v>
      </c>
      <c r="AJ448" s="11">
        <f t="shared" si="46"/>
        <v>0</v>
      </c>
      <c r="AK448" s="11">
        <f t="shared" si="47"/>
        <v>0</v>
      </c>
      <c r="AL448">
        <f>IF(TablaIncidentes[[#This Row],[Prioridad*]]="Baja",((AJ448*60)+AK448)-720,IF(TablaIncidentes[[#This Row],[Prioridad*]]="Media",((AJ448*60)+AK448)-120,IF(TablaIncidentes[[#This Row],[Prioridad*]]="Alta",((AJ448*60)+AK448)-60)))</f>
        <v>-60</v>
      </c>
      <c r="AN448" t="str">
        <f t="shared" si="48"/>
        <v>martes</v>
      </c>
    </row>
    <row r="449" spans="1:40" x14ac:dyDescent="0.25">
      <c r="A449" s="10" t="s">
        <v>1029</v>
      </c>
      <c r="B449" t="s">
        <v>1030</v>
      </c>
      <c r="C449" t="s">
        <v>32</v>
      </c>
      <c r="D449" s="11" t="s">
        <v>33</v>
      </c>
      <c r="E449" t="s">
        <v>34</v>
      </c>
      <c r="F449" t="s">
        <v>51</v>
      </c>
      <c r="G449" t="s">
        <v>75</v>
      </c>
      <c r="J449" s="12">
        <v>43844</v>
      </c>
      <c r="K449" s="13">
        <v>0.3464930555555556</v>
      </c>
      <c r="L449" s="14">
        <v>43844</v>
      </c>
      <c r="M449" s="15">
        <v>0.3464930555555556</v>
      </c>
      <c r="N449" s="12">
        <v>43844</v>
      </c>
      <c r="O449" s="13">
        <v>0.66674768518518512</v>
      </c>
      <c r="P449" s="16">
        <v>43845.686064814814</v>
      </c>
      <c r="Q449" s="11" t="s">
        <v>37</v>
      </c>
      <c r="R449" s="17" t="s">
        <v>456</v>
      </c>
      <c r="S449" s="11" t="s">
        <v>39</v>
      </c>
      <c r="T449" s="17" t="s">
        <v>133</v>
      </c>
      <c r="U449" s="11" t="s">
        <v>37</v>
      </c>
      <c r="V449" s="17">
        <v>0</v>
      </c>
      <c r="W449" s="11" t="s">
        <v>37</v>
      </c>
      <c r="Y449" s="17" t="str">
        <f>TablaIncidentes[[#This Row],[Tiempo Total Gestión]]</f>
        <v>01:00</v>
      </c>
      <c r="Z449" s="11">
        <f t="shared" si="42"/>
        <v>1</v>
      </c>
      <c r="AA449" s="11">
        <f t="shared" si="43"/>
        <v>0</v>
      </c>
      <c r="AB449" s="11">
        <f>IF(TablaIncidentes[[#This Row],[Prioridad*]]="Baja",(Z449-24)*60+AA449,IF(TablaIncidentes[[#This Row],[Prioridad*]]="Media",(Z449-4)*60+AA449,IF(TablaIncidentes[[#This Row],[Prioridad*]]="Alta",(Z449-2)*60+AA449)))</f>
        <v>-60</v>
      </c>
      <c r="AD449" s="17" t="str">
        <f>TablaIncidentes[[#This Row],[Tiempo Creación (HH:mm)]]</f>
        <v>00:00</v>
      </c>
      <c r="AE449" s="11">
        <f t="shared" si="44"/>
        <v>0</v>
      </c>
      <c r="AF449" s="11">
        <f t="shared" si="45"/>
        <v>0</v>
      </c>
      <c r="AG449" s="11">
        <f>IF(TablaIncidentes[[#This Row],[Prioridad*]]="Baja",((AE449*60)+AF449)-30,IF(TablaIncidentes[[#This Row],[Prioridad*]]="Media",((AE449*60)+AF449)-15,IF(TablaIncidentes[[#This Row],[Prioridad*]]="Alta",((AE449*60)+AF449)-10)))</f>
        <v>-10</v>
      </c>
      <c r="AI449" s="17">
        <f>TablaIncidentes[[#This Row],[Tiempo Avance Incidente]]</f>
        <v>0</v>
      </c>
      <c r="AJ449" s="11">
        <f t="shared" si="46"/>
        <v>0</v>
      </c>
      <c r="AK449" s="11">
        <f t="shared" si="47"/>
        <v>0</v>
      </c>
      <c r="AL449">
        <f>IF(TablaIncidentes[[#This Row],[Prioridad*]]="Baja",((AJ449*60)+AK449)-720,IF(TablaIncidentes[[#This Row],[Prioridad*]]="Media",((AJ449*60)+AK449)-120,IF(TablaIncidentes[[#This Row],[Prioridad*]]="Alta",((AJ449*60)+AK449)-60)))</f>
        <v>-60</v>
      </c>
      <c r="AN449" t="str">
        <f t="shared" si="48"/>
        <v>martes</v>
      </c>
    </row>
    <row r="450" spans="1:40" x14ac:dyDescent="0.25">
      <c r="A450" s="20" t="s">
        <v>1031</v>
      </c>
      <c r="B450" t="s">
        <v>1032</v>
      </c>
      <c r="C450" t="s">
        <v>32</v>
      </c>
      <c r="D450" s="11" t="s">
        <v>33</v>
      </c>
      <c r="E450" t="s">
        <v>34</v>
      </c>
      <c r="F450" t="s">
        <v>51</v>
      </c>
      <c r="G450" t="s">
        <v>52</v>
      </c>
      <c r="J450" s="12">
        <v>43844</v>
      </c>
      <c r="K450" s="13">
        <v>0.3464930555555556</v>
      </c>
      <c r="L450" s="14">
        <v>43844</v>
      </c>
      <c r="M450" s="15">
        <v>0.3464930555555556</v>
      </c>
      <c r="N450" s="12">
        <v>43844</v>
      </c>
      <c r="O450" s="13">
        <v>0.73942129629629638</v>
      </c>
      <c r="P450" s="16">
        <v>43845.757164351853</v>
      </c>
      <c r="Q450" s="11" t="s">
        <v>101</v>
      </c>
      <c r="R450" s="17" t="s">
        <v>1033</v>
      </c>
      <c r="S450" s="11" t="s">
        <v>39</v>
      </c>
      <c r="T450" s="17" t="s">
        <v>133</v>
      </c>
      <c r="U450" s="11" t="s">
        <v>37</v>
      </c>
      <c r="V450" s="17">
        <v>0</v>
      </c>
      <c r="W450" s="11" t="s">
        <v>37</v>
      </c>
      <c r="Y450" s="17" t="str">
        <f>TablaIncidentes[[#This Row],[Tiempo Total Gestión]]</f>
        <v>09:25</v>
      </c>
      <c r="Z450" s="11">
        <f t="shared" ref="Z450:Z513" si="49">HOUR(Y450)</f>
        <v>9</v>
      </c>
      <c r="AA450" s="11">
        <f t="shared" ref="AA450:AA513" si="50">MINUTE(Y450)</f>
        <v>25</v>
      </c>
      <c r="AB450" s="11">
        <f>IF(TablaIncidentes[[#This Row],[Prioridad*]]="Baja",(Z450-24)*60+AA450,IF(TablaIncidentes[[#This Row],[Prioridad*]]="Media",(Z450-4)*60+AA450,IF(TablaIncidentes[[#This Row],[Prioridad*]]="Alta",(Z450-2)*60+AA450)))</f>
        <v>445</v>
      </c>
      <c r="AD450" s="17" t="str">
        <f>TablaIncidentes[[#This Row],[Tiempo Creación (HH:mm)]]</f>
        <v>00:00</v>
      </c>
      <c r="AE450" s="11">
        <f t="shared" si="44"/>
        <v>0</v>
      </c>
      <c r="AF450" s="11">
        <f t="shared" si="45"/>
        <v>0</v>
      </c>
      <c r="AG450" s="11">
        <f>IF(TablaIncidentes[[#This Row],[Prioridad*]]="Baja",((AE450*60)+AF450)-30,IF(TablaIncidentes[[#This Row],[Prioridad*]]="Media",((AE450*60)+AF450)-15,IF(TablaIncidentes[[#This Row],[Prioridad*]]="Alta",((AE450*60)+AF450)-10)))</f>
        <v>-10</v>
      </c>
      <c r="AI450" s="17">
        <f>TablaIncidentes[[#This Row],[Tiempo Avance Incidente]]</f>
        <v>0</v>
      </c>
      <c r="AJ450" s="11">
        <f t="shared" si="46"/>
        <v>0</v>
      </c>
      <c r="AK450" s="11">
        <f t="shared" si="47"/>
        <v>0</v>
      </c>
      <c r="AL450">
        <f>IF(TablaIncidentes[[#This Row],[Prioridad*]]="Baja",((AJ450*60)+AK450)-720,IF(TablaIncidentes[[#This Row],[Prioridad*]]="Media",((AJ450*60)+AK450)-120,IF(TablaIncidentes[[#This Row],[Prioridad*]]="Alta",((AJ450*60)+AK450)-60)))</f>
        <v>-60</v>
      </c>
      <c r="AN450" t="str">
        <f t="shared" si="48"/>
        <v>martes</v>
      </c>
    </row>
    <row r="451" spans="1:40" x14ac:dyDescent="0.25">
      <c r="A451" s="10" t="s">
        <v>1034</v>
      </c>
      <c r="B451" t="s">
        <v>1035</v>
      </c>
      <c r="C451" t="s">
        <v>32</v>
      </c>
      <c r="D451" s="11" t="s">
        <v>33</v>
      </c>
      <c r="E451" t="s">
        <v>34</v>
      </c>
      <c r="F451" t="s">
        <v>51</v>
      </c>
      <c r="G451" t="s">
        <v>75</v>
      </c>
      <c r="J451" s="12">
        <v>43844</v>
      </c>
      <c r="K451" s="13">
        <v>0.34650462962962963</v>
      </c>
      <c r="L451" s="14">
        <v>43844</v>
      </c>
      <c r="M451" s="15">
        <v>0.34650462962962963</v>
      </c>
      <c r="N451" s="12">
        <v>43844</v>
      </c>
      <c r="O451" s="13">
        <v>0.36863425925925924</v>
      </c>
      <c r="P451" s="16">
        <v>43845.433020833334</v>
      </c>
      <c r="Q451" s="11" t="s">
        <v>37</v>
      </c>
      <c r="R451" s="17" t="s">
        <v>617</v>
      </c>
      <c r="S451" s="11" t="s">
        <v>39</v>
      </c>
      <c r="T451" s="17" t="s">
        <v>133</v>
      </c>
      <c r="U451" s="11" t="s">
        <v>37</v>
      </c>
      <c r="V451" s="17">
        <v>0</v>
      </c>
      <c r="W451" s="11" t="s">
        <v>37</v>
      </c>
      <c r="Y451" s="17" t="str">
        <f>TablaIncidentes[[#This Row],[Tiempo Total Gestión]]</f>
        <v>00:31</v>
      </c>
      <c r="Z451" s="11">
        <f t="shared" si="49"/>
        <v>0</v>
      </c>
      <c r="AA451" s="11">
        <f t="shared" si="50"/>
        <v>31</v>
      </c>
      <c r="AB451" s="11">
        <f>IF(TablaIncidentes[[#This Row],[Prioridad*]]="Baja",(Z451-24)*60+AA451,IF(TablaIncidentes[[#This Row],[Prioridad*]]="Media",(Z451-4)*60+AA451,IF(TablaIncidentes[[#This Row],[Prioridad*]]="Alta",(Z451-2)*60+AA451)))</f>
        <v>-89</v>
      </c>
      <c r="AD451" s="17" t="str">
        <f>TablaIncidentes[[#This Row],[Tiempo Creación (HH:mm)]]</f>
        <v>00:00</v>
      </c>
      <c r="AE451" s="11">
        <f t="shared" ref="AE451:AE514" si="51">HOUR(AD451)</f>
        <v>0</v>
      </c>
      <c r="AF451" s="11">
        <f t="shared" ref="AF451:AF514" si="52">MINUTE(AD451)</f>
        <v>0</v>
      </c>
      <c r="AG451" s="11">
        <f>IF(TablaIncidentes[[#This Row],[Prioridad*]]="Baja",((AE451*60)+AF451)-30,IF(TablaIncidentes[[#This Row],[Prioridad*]]="Media",((AE451*60)+AF451)-15,IF(TablaIncidentes[[#This Row],[Prioridad*]]="Alta",((AE451*60)+AF451)-10)))</f>
        <v>-10</v>
      </c>
      <c r="AI451" s="17">
        <f>TablaIncidentes[[#This Row],[Tiempo Avance Incidente]]</f>
        <v>0</v>
      </c>
      <c r="AJ451" s="11">
        <f t="shared" ref="AJ451:AJ514" si="53">HOUR(AI451)</f>
        <v>0</v>
      </c>
      <c r="AK451" s="11">
        <f t="shared" ref="AK451:AK514" si="54">MINUTE(AI451)</f>
        <v>0</v>
      </c>
      <c r="AL451">
        <f>IF(TablaIncidentes[[#This Row],[Prioridad*]]="Baja",((AJ451*60)+AK451)-720,IF(TablaIncidentes[[#This Row],[Prioridad*]]="Media",((AJ451*60)+AK451)-120,IF(TablaIncidentes[[#This Row],[Prioridad*]]="Alta",((AJ451*60)+AK451)-60)))</f>
        <v>-60</v>
      </c>
      <c r="AN451" t="str">
        <f t="shared" ref="AN451:AN514" si="55">TEXT(J451,"dddd")</f>
        <v>martes</v>
      </c>
    </row>
    <row r="452" spans="1:40" x14ac:dyDescent="0.25">
      <c r="A452" s="20" t="s">
        <v>1036</v>
      </c>
      <c r="B452" t="s">
        <v>1037</v>
      </c>
      <c r="C452" t="s">
        <v>32</v>
      </c>
      <c r="D452" s="11" t="s">
        <v>33</v>
      </c>
      <c r="E452" t="s">
        <v>34</v>
      </c>
      <c r="F452" t="s">
        <v>51</v>
      </c>
      <c r="G452" t="s">
        <v>52</v>
      </c>
      <c r="J452" s="12">
        <v>43844</v>
      </c>
      <c r="K452" s="13">
        <v>0.34651620370370373</v>
      </c>
      <c r="L452" s="14">
        <v>43844</v>
      </c>
      <c r="M452" s="15">
        <v>0.34651620370370373</v>
      </c>
      <c r="N452" s="12">
        <v>43845</v>
      </c>
      <c r="O452" s="13">
        <v>0.3916203703703704</v>
      </c>
      <c r="P452" s="16">
        <v>43846.453263888892</v>
      </c>
      <c r="Q452" s="11" t="s">
        <v>101</v>
      </c>
      <c r="R452" s="17" t="s">
        <v>1038</v>
      </c>
      <c r="S452" s="11" t="s">
        <v>39</v>
      </c>
      <c r="T452" s="17" t="s">
        <v>133</v>
      </c>
      <c r="U452" s="11" t="s">
        <v>37</v>
      </c>
      <c r="V452" s="17">
        <v>0</v>
      </c>
      <c r="W452" s="11" t="s">
        <v>37</v>
      </c>
      <c r="Y452" s="17" t="str">
        <f>TablaIncidentes[[#This Row],[Tiempo Total Gestión]]</f>
        <v>25:04</v>
      </c>
      <c r="Z452" s="11">
        <f t="shared" si="49"/>
        <v>1</v>
      </c>
      <c r="AA452" s="11">
        <f t="shared" si="50"/>
        <v>4</v>
      </c>
      <c r="AB452" s="11">
        <f>IF(TablaIncidentes[[#This Row],[Prioridad*]]="Baja",(Z452-24)*60+AA452,IF(TablaIncidentes[[#This Row],[Prioridad*]]="Media",(Z452-4)*60+AA452,IF(TablaIncidentes[[#This Row],[Prioridad*]]="Alta",(Z452-2)*60+AA452)))</f>
        <v>-56</v>
      </c>
      <c r="AD452" s="17" t="str">
        <f>TablaIncidentes[[#This Row],[Tiempo Creación (HH:mm)]]</f>
        <v>00:00</v>
      </c>
      <c r="AE452" s="11">
        <f t="shared" si="51"/>
        <v>0</v>
      </c>
      <c r="AF452" s="11">
        <f t="shared" si="52"/>
        <v>0</v>
      </c>
      <c r="AG452" s="11">
        <f>IF(TablaIncidentes[[#This Row],[Prioridad*]]="Baja",((AE452*60)+AF452)-30,IF(TablaIncidentes[[#This Row],[Prioridad*]]="Media",((AE452*60)+AF452)-15,IF(TablaIncidentes[[#This Row],[Prioridad*]]="Alta",((AE452*60)+AF452)-10)))</f>
        <v>-10</v>
      </c>
      <c r="AI452" s="17">
        <f>TablaIncidentes[[#This Row],[Tiempo Avance Incidente]]</f>
        <v>0</v>
      </c>
      <c r="AJ452" s="11">
        <f t="shared" si="53"/>
        <v>0</v>
      </c>
      <c r="AK452" s="11">
        <f t="shared" si="54"/>
        <v>0</v>
      </c>
      <c r="AL452">
        <f>IF(TablaIncidentes[[#This Row],[Prioridad*]]="Baja",((AJ452*60)+AK452)-720,IF(TablaIncidentes[[#This Row],[Prioridad*]]="Media",((AJ452*60)+AK452)-120,IF(TablaIncidentes[[#This Row],[Prioridad*]]="Alta",((AJ452*60)+AK452)-60)))</f>
        <v>-60</v>
      </c>
      <c r="AN452" t="str">
        <f t="shared" si="55"/>
        <v>martes</v>
      </c>
    </row>
    <row r="453" spans="1:40" x14ac:dyDescent="0.25">
      <c r="A453" s="20" t="s">
        <v>1039</v>
      </c>
      <c r="B453" t="s">
        <v>1040</v>
      </c>
      <c r="C453" t="s">
        <v>32</v>
      </c>
      <c r="D453" s="11" t="s">
        <v>33</v>
      </c>
      <c r="E453" t="s">
        <v>34</v>
      </c>
      <c r="F453" t="s">
        <v>51</v>
      </c>
      <c r="G453" t="s">
        <v>52</v>
      </c>
      <c r="J453" s="12">
        <v>43844</v>
      </c>
      <c r="K453" s="13">
        <v>0.34652777777777777</v>
      </c>
      <c r="L453" s="14">
        <v>43844</v>
      </c>
      <c r="M453" s="15">
        <v>0.34652777777777777</v>
      </c>
      <c r="N453" s="12">
        <v>43845</v>
      </c>
      <c r="O453" s="13">
        <v>0.3916203703703704</v>
      </c>
      <c r="P453" s="16">
        <v>43846.453263888892</v>
      </c>
      <c r="Q453" s="11" t="s">
        <v>101</v>
      </c>
      <c r="R453" s="17" t="s">
        <v>1038</v>
      </c>
      <c r="S453" s="11" t="s">
        <v>39</v>
      </c>
      <c r="T453" s="17" t="s">
        <v>133</v>
      </c>
      <c r="U453" s="11" t="s">
        <v>37</v>
      </c>
      <c r="V453" s="17">
        <v>0</v>
      </c>
      <c r="W453" s="11" t="s">
        <v>37</v>
      </c>
      <c r="Y453" s="17" t="str">
        <f>TablaIncidentes[[#This Row],[Tiempo Total Gestión]]</f>
        <v>25:04</v>
      </c>
      <c r="Z453" s="11">
        <f t="shared" si="49"/>
        <v>1</v>
      </c>
      <c r="AA453" s="11">
        <f t="shared" si="50"/>
        <v>4</v>
      </c>
      <c r="AB453" s="11">
        <f>IF(TablaIncidentes[[#This Row],[Prioridad*]]="Baja",(Z453-24)*60+AA453,IF(TablaIncidentes[[#This Row],[Prioridad*]]="Media",(Z453-4)*60+AA453,IF(TablaIncidentes[[#This Row],[Prioridad*]]="Alta",(Z453-2)*60+AA453)))</f>
        <v>-56</v>
      </c>
      <c r="AD453" s="17" t="str">
        <f>TablaIncidentes[[#This Row],[Tiempo Creación (HH:mm)]]</f>
        <v>00:00</v>
      </c>
      <c r="AE453" s="11">
        <f t="shared" si="51"/>
        <v>0</v>
      </c>
      <c r="AF453" s="11">
        <f t="shared" si="52"/>
        <v>0</v>
      </c>
      <c r="AG453" s="11">
        <f>IF(TablaIncidentes[[#This Row],[Prioridad*]]="Baja",((AE453*60)+AF453)-30,IF(TablaIncidentes[[#This Row],[Prioridad*]]="Media",((AE453*60)+AF453)-15,IF(TablaIncidentes[[#This Row],[Prioridad*]]="Alta",((AE453*60)+AF453)-10)))</f>
        <v>-10</v>
      </c>
      <c r="AI453" s="17">
        <f>TablaIncidentes[[#This Row],[Tiempo Avance Incidente]]</f>
        <v>0</v>
      </c>
      <c r="AJ453" s="11">
        <f t="shared" si="53"/>
        <v>0</v>
      </c>
      <c r="AK453" s="11">
        <f t="shared" si="54"/>
        <v>0</v>
      </c>
      <c r="AL453">
        <f>IF(TablaIncidentes[[#This Row],[Prioridad*]]="Baja",((AJ453*60)+AK453)-720,IF(TablaIncidentes[[#This Row],[Prioridad*]]="Media",((AJ453*60)+AK453)-120,IF(TablaIncidentes[[#This Row],[Prioridad*]]="Alta",((AJ453*60)+AK453)-60)))</f>
        <v>-60</v>
      </c>
      <c r="AN453" t="str">
        <f t="shared" si="55"/>
        <v>martes</v>
      </c>
    </row>
    <row r="454" spans="1:40" x14ac:dyDescent="0.25">
      <c r="A454" s="20" t="s">
        <v>1041</v>
      </c>
      <c r="B454" t="s">
        <v>1042</v>
      </c>
      <c r="C454" t="s">
        <v>32</v>
      </c>
      <c r="D454" s="11" t="s">
        <v>33</v>
      </c>
      <c r="E454" t="s">
        <v>34</v>
      </c>
      <c r="F454" t="s">
        <v>51</v>
      </c>
      <c r="G454" t="s">
        <v>75</v>
      </c>
      <c r="J454" s="12">
        <v>43844</v>
      </c>
      <c r="K454" s="13">
        <v>0.34652777777777777</v>
      </c>
      <c r="L454" s="14">
        <v>43844</v>
      </c>
      <c r="M454" s="15">
        <v>0.34652777777777777</v>
      </c>
      <c r="N454" s="12">
        <v>43845</v>
      </c>
      <c r="O454" s="13">
        <v>0.51483796296296302</v>
      </c>
      <c r="P454" s="16">
        <v>43846.586111111108</v>
      </c>
      <c r="Q454" s="11" t="s">
        <v>101</v>
      </c>
      <c r="R454" s="17" t="s">
        <v>766</v>
      </c>
      <c r="S454" s="11" t="s">
        <v>39</v>
      </c>
      <c r="T454" s="17" t="s">
        <v>133</v>
      </c>
      <c r="U454" s="11" t="s">
        <v>37</v>
      </c>
      <c r="V454" s="17">
        <v>0</v>
      </c>
      <c r="W454" s="11" t="s">
        <v>37</v>
      </c>
      <c r="Y454" s="17" t="str">
        <f>TablaIncidentes[[#This Row],[Tiempo Total Gestión]]</f>
        <v>02:36</v>
      </c>
      <c r="Z454" s="11">
        <f t="shared" si="49"/>
        <v>2</v>
      </c>
      <c r="AA454" s="11">
        <f t="shared" si="50"/>
        <v>36</v>
      </c>
      <c r="AB454" s="11">
        <f>IF(TablaIncidentes[[#This Row],[Prioridad*]]="Baja",(Z454-24)*60+AA454,IF(TablaIncidentes[[#This Row],[Prioridad*]]="Media",(Z454-4)*60+AA454,IF(TablaIncidentes[[#This Row],[Prioridad*]]="Alta",(Z454-2)*60+AA454)))</f>
        <v>36</v>
      </c>
      <c r="AD454" s="17" t="str">
        <f>TablaIncidentes[[#This Row],[Tiempo Creación (HH:mm)]]</f>
        <v>00:00</v>
      </c>
      <c r="AE454" s="11">
        <f t="shared" si="51"/>
        <v>0</v>
      </c>
      <c r="AF454" s="11">
        <f t="shared" si="52"/>
        <v>0</v>
      </c>
      <c r="AG454" s="11">
        <f>IF(TablaIncidentes[[#This Row],[Prioridad*]]="Baja",((AE454*60)+AF454)-30,IF(TablaIncidentes[[#This Row],[Prioridad*]]="Media",((AE454*60)+AF454)-15,IF(TablaIncidentes[[#This Row],[Prioridad*]]="Alta",((AE454*60)+AF454)-10)))</f>
        <v>-10</v>
      </c>
      <c r="AI454" s="17">
        <f>TablaIncidentes[[#This Row],[Tiempo Avance Incidente]]</f>
        <v>0</v>
      </c>
      <c r="AJ454" s="11">
        <f t="shared" si="53"/>
        <v>0</v>
      </c>
      <c r="AK454" s="11">
        <f t="shared" si="54"/>
        <v>0</v>
      </c>
      <c r="AL454">
        <f>IF(TablaIncidentes[[#This Row],[Prioridad*]]="Baja",((AJ454*60)+AK454)-720,IF(TablaIncidentes[[#This Row],[Prioridad*]]="Media",((AJ454*60)+AK454)-120,IF(TablaIncidentes[[#This Row],[Prioridad*]]="Alta",((AJ454*60)+AK454)-60)))</f>
        <v>-60</v>
      </c>
      <c r="AN454" t="str">
        <f t="shared" si="55"/>
        <v>martes</v>
      </c>
    </row>
    <row r="455" spans="1:40" x14ac:dyDescent="0.25">
      <c r="A455" s="10" t="s">
        <v>1043</v>
      </c>
      <c r="B455" t="s">
        <v>1044</v>
      </c>
      <c r="C455" t="s">
        <v>32</v>
      </c>
      <c r="D455" s="11" t="s">
        <v>33</v>
      </c>
      <c r="E455" t="s">
        <v>34</v>
      </c>
      <c r="F455" t="s">
        <v>51</v>
      </c>
      <c r="G455" t="s">
        <v>374</v>
      </c>
      <c r="J455" s="12">
        <v>43844</v>
      </c>
      <c r="K455" s="13">
        <v>0.34653935185185186</v>
      </c>
      <c r="L455" s="14">
        <v>43844</v>
      </c>
      <c r="M455" s="15">
        <v>0.34653935185185186</v>
      </c>
      <c r="N455" s="12">
        <v>43844</v>
      </c>
      <c r="O455" s="13">
        <v>0.42857638888888888</v>
      </c>
      <c r="P455" s="16">
        <v>43845.433020833334</v>
      </c>
      <c r="Q455" s="11" t="s">
        <v>37</v>
      </c>
      <c r="R455" s="17" t="s">
        <v>863</v>
      </c>
      <c r="S455" s="11" t="s">
        <v>39</v>
      </c>
      <c r="T455" s="17" t="s">
        <v>133</v>
      </c>
      <c r="U455" s="11" t="s">
        <v>37</v>
      </c>
      <c r="V455" s="17">
        <v>0</v>
      </c>
      <c r="W455" s="11" t="s">
        <v>37</v>
      </c>
      <c r="Y455" s="17" t="str">
        <f>TablaIncidentes[[#This Row],[Tiempo Total Gestión]]</f>
        <v>01:58</v>
      </c>
      <c r="Z455" s="11">
        <f t="shared" si="49"/>
        <v>1</v>
      </c>
      <c r="AA455" s="11">
        <f t="shared" si="50"/>
        <v>58</v>
      </c>
      <c r="AB455" s="11">
        <f>IF(TablaIncidentes[[#This Row],[Prioridad*]]="Baja",(Z455-24)*60+AA455,IF(TablaIncidentes[[#This Row],[Prioridad*]]="Media",(Z455-4)*60+AA455,IF(TablaIncidentes[[#This Row],[Prioridad*]]="Alta",(Z455-2)*60+AA455)))</f>
        <v>-2</v>
      </c>
      <c r="AD455" s="17" t="str">
        <f>TablaIncidentes[[#This Row],[Tiempo Creación (HH:mm)]]</f>
        <v>00:00</v>
      </c>
      <c r="AE455" s="11">
        <f t="shared" si="51"/>
        <v>0</v>
      </c>
      <c r="AF455" s="11">
        <f t="shared" si="52"/>
        <v>0</v>
      </c>
      <c r="AG455" s="11">
        <f>IF(TablaIncidentes[[#This Row],[Prioridad*]]="Baja",((AE455*60)+AF455)-30,IF(TablaIncidentes[[#This Row],[Prioridad*]]="Media",((AE455*60)+AF455)-15,IF(TablaIncidentes[[#This Row],[Prioridad*]]="Alta",((AE455*60)+AF455)-10)))</f>
        <v>-10</v>
      </c>
      <c r="AI455" s="17">
        <f>TablaIncidentes[[#This Row],[Tiempo Avance Incidente]]</f>
        <v>0</v>
      </c>
      <c r="AJ455" s="11">
        <f t="shared" si="53"/>
        <v>0</v>
      </c>
      <c r="AK455" s="11">
        <f t="shared" si="54"/>
        <v>0</v>
      </c>
      <c r="AL455">
        <f>IF(TablaIncidentes[[#This Row],[Prioridad*]]="Baja",((AJ455*60)+AK455)-720,IF(TablaIncidentes[[#This Row],[Prioridad*]]="Media",((AJ455*60)+AK455)-120,IF(TablaIncidentes[[#This Row],[Prioridad*]]="Alta",((AJ455*60)+AK455)-60)))</f>
        <v>-60</v>
      </c>
      <c r="AN455" t="str">
        <f t="shared" si="55"/>
        <v>martes</v>
      </c>
    </row>
    <row r="456" spans="1:40" x14ac:dyDescent="0.25">
      <c r="A456" s="20" t="s">
        <v>1045</v>
      </c>
      <c r="B456" t="s">
        <v>1046</v>
      </c>
      <c r="C456" t="s">
        <v>32</v>
      </c>
      <c r="D456" s="11" t="s">
        <v>33</v>
      </c>
      <c r="E456" t="s">
        <v>34</v>
      </c>
      <c r="F456" t="s">
        <v>51</v>
      </c>
      <c r="G456" t="s">
        <v>75</v>
      </c>
      <c r="J456" s="12">
        <v>43844</v>
      </c>
      <c r="K456" s="13">
        <v>0.3465509259259259</v>
      </c>
      <c r="L456" s="14">
        <v>43844</v>
      </c>
      <c r="M456" s="15">
        <v>0.3465509259259259</v>
      </c>
      <c r="N456" s="12">
        <v>43844</v>
      </c>
      <c r="O456" s="13">
        <v>0.43328703703703703</v>
      </c>
      <c r="P456" s="16">
        <v>43845.507268518515</v>
      </c>
      <c r="Q456" s="11" t="s">
        <v>101</v>
      </c>
      <c r="R456" s="17" t="s">
        <v>741</v>
      </c>
      <c r="S456" s="11" t="s">
        <v>39</v>
      </c>
      <c r="T456" s="17" t="s">
        <v>133</v>
      </c>
      <c r="U456" s="11" t="s">
        <v>37</v>
      </c>
      <c r="V456" s="17">
        <v>0</v>
      </c>
      <c r="W456" s="11" t="s">
        <v>37</v>
      </c>
      <c r="Y456" s="17" t="str">
        <f>TablaIncidentes[[#This Row],[Tiempo Total Gestión]]</f>
        <v>02:04</v>
      </c>
      <c r="Z456" s="11">
        <f t="shared" si="49"/>
        <v>2</v>
      </c>
      <c r="AA456" s="11">
        <f t="shared" si="50"/>
        <v>4</v>
      </c>
      <c r="AB456" s="11">
        <f>IF(TablaIncidentes[[#This Row],[Prioridad*]]="Baja",(Z456-24)*60+AA456,IF(TablaIncidentes[[#This Row],[Prioridad*]]="Media",(Z456-4)*60+AA456,IF(TablaIncidentes[[#This Row],[Prioridad*]]="Alta",(Z456-2)*60+AA456)))</f>
        <v>4</v>
      </c>
      <c r="AD456" s="17" t="str">
        <f>TablaIncidentes[[#This Row],[Tiempo Creación (HH:mm)]]</f>
        <v>00:00</v>
      </c>
      <c r="AE456" s="11">
        <f t="shared" si="51"/>
        <v>0</v>
      </c>
      <c r="AF456" s="11">
        <f t="shared" si="52"/>
        <v>0</v>
      </c>
      <c r="AG456" s="11">
        <f>IF(TablaIncidentes[[#This Row],[Prioridad*]]="Baja",((AE456*60)+AF456)-30,IF(TablaIncidentes[[#This Row],[Prioridad*]]="Media",((AE456*60)+AF456)-15,IF(TablaIncidentes[[#This Row],[Prioridad*]]="Alta",((AE456*60)+AF456)-10)))</f>
        <v>-10</v>
      </c>
      <c r="AI456" s="17">
        <f>TablaIncidentes[[#This Row],[Tiempo Avance Incidente]]</f>
        <v>0</v>
      </c>
      <c r="AJ456" s="11">
        <f t="shared" si="53"/>
        <v>0</v>
      </c>
      <c r="AK456" s="11">
        <f t="shared" si="54"/>
        <v>0</v>
      </c>
      <c r="AL456">
        <f>IF(TablaIncidentes[[#This Row],[Prioridad*]]="Baja",((AJ456*60)+AK456)-720,IF(TablaIncidentes[[#This Row],[Prioridad*]]="Media",((AJ456*60)+AK456)-120,IF(TablaIncidentes[[#This Row],[Prioridad*]]="Alta",((AJ456*60)+AK456)-60)))</f>
        <v>-60</v>
      </c>
      <c r="AN456" t="str">
        <f t="shared" si="55"/>
        <v>martes</v>
      </c>
    </row>
    <row r="457" spans="1:40" x14ac:dyDescent="0.25">
      <c r="A457" s="10" t="s">
        <v>1047</v>
      </c>
      <c r="B457" t="s">
        <v>1048</v>
      </c>
      <c r="C457" t="s">
        <v>32</v>
      </c>
      <c r="D457" s="11" t="s">
        <v>33</v>
      </c>
      <c r="E457" t="s">
        <v>34</v>
      </c>
      <c r="F457" t="s">
        <v>51</v>
      </c>
      <c r="G457" t="s">
        <v>75</v>
      </c>
      <c r="J457" s="12">
        <v>43844</v>
      </c>
      <c r="K457" s="13">
        <v>0.3465509259259259</v>
      </c>
      <c r="L457" s="14">
        <v>43844</v>
      </c>
      <c r="M457" s="15">
        <v>0.3465509259259259</v>
      </c>
      <c r="N457" s="12">
        <v>43844</v>
      </c>
      <c r="O457" s="13">
        <v>0.40756944444444443</v>
      </c>
      <c r="P457" s="16">
        <v>43845.433020833334</v>
      </c>
      <c r="Q457" s="11" t="s">
        <v>37</v>
      </c>
      <c r="R457" s="17" t="s">
        <v>948</v>
      </c>
      <c r="S457" s="11" t="s">
        <v>39</v>
      </c>
      <c r="T457" s="17" t="s">
        <v>133</v>
      </c>
      <c r="U457" s="11" t="s">
        <v>37</v>
      </c>
      <c r="V457" s="17">
        <v>0</v>
      </c>
      <c r="W457" s="11" t="s">
        <v>37</v>
      </c>
      <c r="Y457" s="17" t="str">
        <f>TablaIncidentes[[#This Row],[Tiempo Total Gestión]]</f>
        <v>01:27</v>
      </c>
      <c r="Z457" s="11">
        <f t="shared" si="49"/>
        <v>1</v>
      </c>
      <c r="AA457" s="11">
        <f t="shared" si="50"/>
        <v>27</v>
      </c>
      <c r="AB457" s="11">
        <f>IF(TablaIncidentes[[#This Row],[Prioridad*]]="Baja",(Z457-24)*60+AA457,IF(TablaIncidentes[[#This Row],[Prioridad*]]="Media",(Z457-4)*60+AA457,IF(TablaIncidentes[[#This Row],[Prioridad*]]="Alta",(Z457-2)*60+AA457)))</f>
        <v>-33</v>
      </c>
      <c r="AD457" s="17" t="str">
        <f>TablaIncidentes[[#This Row],[Tiempo Creación (HH:mm)]]</f>
        <v>00:00</v>
      </c>
      <c r="AE457" s="11">
        <f t="shared" si="51"/>
        <v>0</v>
      </c>
      <c r="AF457" s="11">
        <f t="shared" si="52"/>
        <v>0</v>
      </c>
      <c r="AG457" s="11">
        <f>IF(TablaIncidentes[[#This Row],[Prioridad*]]="Baja",((AE457*60)+AF457)-30,IF(TablaIncidentes[[#This Row],[Prioridad*]]="Media",((AE457*60)+AF457)-15,IF(TablaIncidentes[[#This Row],[Prioridad*]]="Alta",((AE457*60)+AF457)-10)))</f>
        <v>-10</v>
      </c>
      <c r="AI457" s="17">
        <f>TablaIncidentes[[#This Row],[Tiempo Avance Incidente]]</f>
        <v>0</v>
      </c>
      <c r="AJ457" s="11">
        <f t="shared" si="53"/>
        <v>0</v>
      </c>
      <c r="AK457" s="11">
        <f t="shared" si="54"/>
        <v>0</v>
      </c>
      <c r="AL457">
        <f>IF(TablaIncidentes[[#This Row],[Prioridad*]]="Baja",((AJ457*60)+AK457)-720,IF(TablaIncidentes[[#This Row],[Prioridad*]]="Media",((AJ457*60)+AK457)-120,IF(TablaIncidentes[[#This Row],[Prioridad*]]="Alta",((AJ457*60)+AK457)-60)))</f>
        <v>-60</v>
      </c>
      <c r="AN457" t="str">
        <f t="shared" si="55"/>
        <v>martes</v>
      </c>
    </row>
    <row r="458" spans="1:40" x14ac:dyDescent="0.25">
      <c r="A458" s="20" t="s">
        <v>1049</v>
      </c>
      <c r="B458" t="s">
        <v>1050</v>
      </c>
      <c r="C458" t="s">
        <v>32</v>
      </c>
      <c r="D458" s="11" t="s">
        <v>33</v>
      </c>
      <c r="E458" t="s">
        <v>34</v>
      </c>
      <c r="F458" t="s">
        <v>51</v>
      </c>
      <c r="G458" t="s">
        <v>52</v>
      </c>
      <c r="J458" s="12">
        <v>43844</v>
      </c>
      <c r="K458" s="13">
        <v>0.3465509259259259</v>
      </c>
      <c r="L458" s="14">
        <v>43844</v>
      </c>
      <c r="M458" s="15">
        <v>0.3465509259259259</v>
      </c>
      <c r="N458" s="12">
        <v>43853</v>
      </c>
      <c r="O458" s="13">
        <v>0.44953703703703707</v>
      </c>
      <c r="P458" s="16">
        <v>43854.51152777778</v>
      </c>
      <c r="Q458" s="11" t="s">
        <v>101</v>
      </c>
      <c r="R458" s="17" t="s">
        <v>1051</v>
      </c>
      <c r="S458" s="11" t="s">
        <v>39</v>
      </c>
      <c r="T458" s="17" t="s">
        <v>133</v>
      </c>
      <c r="U458" s="11" t="s">
        <v>37</v>
      </c>
      <c r="V458" s="17">
        <v>0</v>
      </c>
      <c r="W458" s="11" t="s">
        <v>37</v>
      </c>
      <c r="Y458" s="17" t="str">
        <f>TablaIncidentes[[#This Row],[Tiempo Total Gestión]]</f>
        <v>09:47</v>
      </c>
      <c r="Z458" s="11">
        <f t="shared" si="49"/>
        <v>9</v>
      </c>
      <c r="AA458" s="11">
        <f t="shared" si="50"/>
        <v>47</v>
      </c>
      <c r="AB458" s="11">
        <f>IF(TablaIncidentes[[#This Row],[Prioridad*]]="Baja",(Z458-24)*60+AA458,IF(TablaIncidentes[[#This Row],[Prioridad*]]="Media",(Z458-4)*60+AA458,IF(TablaIncidentes[[#This Row],[Prioridad*]]="Alta",(Z458-2)*60+AA458)))</f>
        <v>467</v>
      </c>
      <c r="AD458" s="17" t="str">
        <f>TablaIncidentes[[#This Row],[Tiempo Creación (HH:mm)]]</f>
        <v>00:00</v>
      </c>
      <c r="AE458" s="11">
        <f t="shared" si="51"/>
        <v>0</v>
      </c>
      <c r="AF458" s="11">
        <f t="shared" si="52"/>
        <v>0</v>
      </c>
      <c r="AG458" s="11">
        <f>IF(TablaIncidentes[[#This Row],[Prioridad*]]="Baja",((AE458*60)+AF458)-30,IF(TablaIncidentes[[#This Row],[Prioridad*]]="Media",((AE458*60)+AF458)-15,IF(TablaIncidentes[[#This Row],[Prioridad*]]="Alta",((AE458*60)+AF458)-10)))</f>
        <v>-10</v>
      </c>
      <c r="AI458" s="17">
        <f>TablaIncidentes[[#This Row],[Tiempo Avance Incidente]]</f>
        <v>0</v>
      </c>
      <c r="AJ458" s="11">
        <f t="shared" si="53"/>
        <v>0</v>
      </c>
      <c r="AK458" s="11">
        <f t="shared" si="54"/>
        <v>0</v>
      </c>
      <c r="AL458">
        <f>IF(TablaIncidentes[[#This Row],[Prioridad*]]="Baja",((AJ458*60)+AK458)-720,IF(TablaIncidentes[[#This Row],[Prioridad*]]="Media",((AJ458*60)+AK458)-120,IF(TablaIncidentes[[#This Row],[Prioridad*]]="Alta",((AJ458*60)+AK458)-60)))</f>
        <v>-60</v>
      </c>
      <c r="AN458" t="str">
        <f t="shared" si="55"/>
        <v>martes</v>
      </c>
    </row>
    <row r="459" spans="1:40" x14ac:dyDescent="0.25">
      <c r="A459" s="20" t="s">
        <v>1052</v>
      </c>
      <c r="B459" t="s">
        <v>1053</v>
      </c>
      <c r="C459" t="s">
        <v>32</v>
      </c>
      <c r="D459" s="11" t="s">
        <v>33</v>
      </c>
      <c r="E459" t="s">
        <v>34</v>
      </c>
      <c r="F459" t="s">
        <v>51</v>
      </c>
      <c r="G459" t="s">
        <v>279</v>
      </c>
      <c r="J459" s="12">
        <v>43844</v>
      </c>
      <c r="K459" s="13">
        <v>0.3465509259259259</v>
      </c>
      <c r="L459" s="14">
        <v>43844</v>
      </c>
      <c r="M459" s="15">
        <v>0.3465509259259259</v>
      </c>
      <c r="N459" s="12">
        <v>43845</v>
      </c>
      <c r="O459" s="13">
        <v>0.12174768518518519</v>
      </c>
      <c r="P459" s="16">
        <v>43846.176458333335</v>
      </c>
      <c r="Q459" s="11" t="s">
        <v>101</v>
      </c>
      <c r="R459" s="17" t="s">
        <v>1054</v>
      </c>
      <c r="S459" s="11" t="s">
        <v>39</v>
      </c>
      <c r="T459" s="17" t="s">
        <v>133</v>
      </c>
      <c r="U459" s="11" t="s">
        <v>37</v>
      </c>
      <c r="V459" s="17">
        <v>0</v>
      </c>
      <c r="W459" s="11" t="s">
        <v>37</v>
      </c>
      <c r="Y459" s="17" t="str">
        <f>TablaIncidentes[[#This Row],[Tiempo Total Gestión]]</f>
        <v>18:36</v>
      </c>
      <c r="Z459" s="11">
        <f t="shared" si="49"/>
        <v>18</v>
      </c>
      <c r="AA459" s="11">
        <f t="shared" si="50"/>
        <v>36</v>
      </c>
      <c r="AB459" s="11">
        <f>IF(TablaIncidentes[[#This Row],[Prioridad*]]="Baja",(Z459-24)*60+AA459,IF(TablaIncidentes[[#This Row],[Prioridad*]]="Media",(Z459-4)*60+AA459,IF(TablaIncidentes[[#This Row],[Prioridad*]]="Alta",(Z459-2)*60+AA459)))</f>
        <v>996</v>
      </c>
      <c r="AD459" s="17" t="str">
        <f>TablaIncidentes[[#This Row],[Tiempo Creación (HH:mm)]]</f>
        <v>00:00</v>
      </c>
      <c r="AE459" s="11">
        <f t="shared" si="51"/>
        <v>0</v>
      </c>
      <c r="AF459" s="11">
        <f t="shared" si="52"/>
        <v>0</v>
      </c>
      <c r="AG459" s="11">
        <f>IF(TablaIncidentes[[#This Row],[Prioridad*]]="Baja",((AE459*60)+AF459)-30,IF(TablaIncidentes[[#This Row],[Prioridad*]]="Media",((AE459*60)+AF459)-15,IF(TablaIncidentes[[#This Row],[Prioridad*]]="Alta",((AE459*60)+AF459)-10)))</f>
        <v>-10</v>
      </c>
      <c r="AI459" s="17">
        <f>TablaIncidentes[[#This Row],[Tiempo Avance Incidente]]</f>
        <v>0</v>
      </c>
      <c r="AJ459" s="11">
        <f t="shared" si="53"/>
        <v>0</v>
      </c>
      <c r="AK459" s="11">
        <f t="shared" si="54"/>
        <v>0</v>
      </c>
      <c r="AL459">
        <f>IF(TablaIncidentes[[#This Row],[Prioridad*]]="Baja",((AJ459*60)+AK459)-720,IF(TablaIncidentes[[#This Row],[Prioridad*]]="Media",((AJ459*60)+AK459)-120,IF(TablaIncidentes[[#This Row],[Prioridad*]]="Alta",((AJ459*60)+AK459)-60)))</f>
        <v>-60</v>
      </c>
      <c r="AN459" t="str">
        <f t="shared" si="55"/>
        <v>martes</v>
      </c>
    </row>
    <row r="460" spans="1:40" x14ac:dyDescent="0.25">
      <c r="A460" s="20" t="s">
        <v>1055</v>
      </c>
      <c r="B460" t="s">
        <v>1056</v>
      </c>
      <c r="C460" t="s">
        <v>32</v>
      </c>
      <c r="D460" s="11" t="s">
        <v>33</v>
      </c>
      <c r="E460" t="s">
        <v>34</v>
      </c>
      <c r="F460" t="s">
        <v>51</v>
      </c>
      <c r="G460" t="s">
        <v>75</v>
      </c>
      <c r="J460" s="12">
        <v>43844</v>
      </c>
      <c r="K460" s="13">
        <v>0.34656250000000005</v>
      </c>
      <c r="L460" s="14">
        <v>43844</v>
      </c>
      <c r="M460" s="15">
        <v>0.34656250000000005</v>
      </c>
      <c r="N460" s="12">
        <v>43844</v>
      </c>
      <c r="O460" s="13">
        <v>0.43586805555555558</v>
      </c>
      <c r="P460" s="16">
        <v>43845.507268518515</v>
      </c>
      <c r="Q460" s="11" t="s">
        <v>101</v>
      </c>
      <c r="R460" s="17" t="s">
        <v>1057</v>
      </c>
      <c r="S460" s="11" t="s">
        <v>39</v>
      </c>
      <c r="T460" s="17" t="s">
        <v>133</v>
      </c>
      <c r="U460" s="11" t="s">
        <v>37</v>
      </c>
      <c r="V460" s="17">
        <v>0</v>
      </c>
      <c r="W460" s="11" t="s">
        <v>37</v>
      </c>
      <c r="Y460" s="17" t="str">
        <f>TablaIncidentes[[#This Row],[Tiempo Total Gestión]]</f>
        <v>02:08</v>
      </c>
      <c r="Z460" s="11">
        <f t="shared" si="49"/>
        <v>2</v>
      </c>
      <c r="AA460" s="11">
        <f t="shared" si="50"/>
        <v>8</v>
      </c>
      <c r="AB460" s="11">
        <f>IF(TablaIncidentes[[#This Row],[Prioridad*]]="Baja",(Z460-24)*60+AA460,IF(TablaIncidentes[[#This Row],[Prioridad*]]="Media",(Z460-4)*60+AA460,IF(TablaIncidentes[[#This Row],[Prioridad*]]="Alta",(Z460-2)*60+AA460)))</f>
        <v>8</v>
      </c>
      <c r="AD460" s="17" t="str">
        <f>TablaIncidentes[[#This Row],[Tiempo Creación (HH:mm)]]</f>
        <v>00:00</v>
      </c>
      <c r="AE460" s="11">
        <f t="shared" si="51"/>
        <v>0</v>
      </c>
      <c r="AF460" s="11">
        <f t="shared" si="52"/>
        <v>0</v>
      </c>
      <c r="AG460" s="11">
        <f>IF(TablaIncidentes[[#This Row],[Prioridad*]]="Baja",((AE460*60)+AF460)-30,IF(TablaIncidentes[[#This Row],[Prioridad*]]="Media",((AE460*60)+AF460)-15,IF(TablaIncidentes[[#This Row],[Prioridad*]]="Alta",((AE460*60)+AF460)-10)))</f>
        <v>-10</v>
      </c>
      <c r="AI460" s="17">
        <f>TablaIncidentes[[#This Row],[Tiempo Avance Incidente]]</f>
        <v>0</v>
      </c>
      <c r="AJ460" s="11">
        <f t="shared" si="53"/>
        <v>0</v>
      </c>
      <c r="AK460" s="11">
        <f t="shared" si="54"/>
        <v>0</v>
      </c>
      <c r="AL460">
        <f>IF(TablaIncidentes[[#This Row],[Prioridad*]]="Baja",((AJ460*60)+AK460)-720,IF(TablaIncidentes[[#This Row],[Prioridad*]]="Media",((AJ460*60)+AK460)-120,IF(TablaIncidentes[[#This Row],[Prioridad*]]="Alta",((AJ460*60)+AK460)-60)))</f>
        <v>-60</v>
      </c>
      <c r="AN460" t="str">
        <f t="shared" si="55"/>
        <v>martes</v>
      </c>
    </row>
    <row r="461" spans="1:40" x14ac:dyDescent="0.25">
      <c r="A461" s="20" t="s">
        <v>1058</v>
      </c>
      <c r="B461" t="s">
        <v>1059</v>
      </c>
      <c r="C461" t="s">
        <v>32</v>
      </c>
      <c r="D461" s="11" t="s">
        <v>33</v>
      </c>
      <c r="E461" t="s">
        <v>34</v>
      </c>
      <c r="F461" t="s">
        <v>51</v>
      </c>
      <c r="G461" t="s">
        <v>75</v>
      </c>
      <c r="J461" s="12">
        <v>43844</v>
      </c>
      <c r="K461" s="13">
        <v>0.34925925925925921</v>
      </c>
      <c r="L461" s="14">
        <v>43844</v>
      </c>
      <c r="M461" s="15">
        <v>0.34925925925925921</v>
      </c>
      <c r="N461" s="12">
        <v>43844</v>
      </c>
      <c r="O461" s="13">
        <v>0.49333333333333335</v>
      </c>
      <c r="P461" s="16">
        <v>43845.507268518515</v>
      </c>
      <c r="Q461" s="11" t="s">
        <v>101</v>
      </c>
      <c r="R461" s="17" t="s">
        <v>1060</v>
      </c>
      <c r="S461" s="11" t="s">
        <v>39</v>
      </c>
      <c r="T461" s="17" t="s">
        <v>133</v>
      </c>
      <c r="U461" s="11" t="s">
        <v>37</v>
      </c>
      <c r="V461" s="17">
        <v>0</v>
      </c>
      <c r="W461" s="11" t="s">
        <v>37</v>
      </c>
      <c r="Y461" s="17" t="str">
        <f>TablaIncidentes[[#This Row],[Tiempo Total Gestión]]</f>
        <v>03:27</v>
      </c>
      <c r="Z461" s="11">
        <f t="shared" si="49"/>
        <v>3</v>
      </c>
      <c r="AA461" s="11">
        <f t="shared" si="50"/>
        <v>27</v>
      </c>
      <c r="AB461" s="11">
        <f>IF(TablaIncidentes[[#This Row],[Prioridad*]]="Baja",(Z461-24)*60+AA461,IF(TablaIncidentes[[#This Row],[Prioridad*]]="Media",(Z461-4)*60+AA461,IF(TablaIncidentes[[#This Row],[Prioridad*]]="Alta",(Z461-2)*60+AA461)))</f>
        <v>87</v>
      </c>
      <c r="AD461" s="17" t="str">
        <f>TablaIncidentes[[#This Row],[Tiempo Creación (HH:mm)]]</f>
        <v>00:00</v>
      </c>
      <c r="AE461" s="11">
        <f t="shared" si="51"/>
        <v>0</v>
      </c>
      <c r="AF461" s="11">
        <f t="shared" si="52"/>
        <v>0</v>
      </c>
      <c r="AG461" s="11">
        <f>IF(TablaIncidentes[[#This Row],[Prioridad*]]="Baja",((AE461*60)+AF461)-30,IF(TablaIncidentes[[#This Row],[Prioridad*]]="Media",((AE461*60)+AF461)-15,IF(TablaIncidentes[[#This Row],[Prioridad*]]="Alta",((AE461*60)+AF461)-10)))</f>
        <v>-10</v>
      </c>
      <c r="AI461" s="17">
        <f>TablaIncidentes[[#This Row],[Tiempo Avance Incidente]]</f>
        <v>0</v>
      </c>
      <c r="AJ461" s="11">
        <f t="shared" si="53"/>
        <v>0</v>
      </c>
      <c r="AK461" s="11">
        <f t="shared" si="54"/>
        <v>0</v>
      </c>
      <c r="AL461">
        <f>IF(TablaIncidentes[[#This Row],[Prioridad*]]="Baja",((AJ461*60)+AK461)-720,IF(TablaIncidentes[[#This Row],[Prioridad*]]="Media",((AJ461*60)+AK461)-120,IF(TablaIncidentes[[#This Row],[Prioridad*]]="Alta",((AJ461*60)+AK461)-60)))</f>
        <v>-60</v>
      </c>
      <c r="AN461" t="str">
        <f t="shared" si="55"/>
        <v>martes</v>
      </c>
    </row>
    <row r="462" spans="1:40" x14ac:dyDescent="0.25">
      <c r="A462" s="20" t="s">
        <v>1061</v>
      </c>
      <c r="B462" t="s">
        <v>1062</v>
      </c>
      <c r="C462" t="s">
        <v>32</v>
      </c>
      <c r="D462" s="11" t="s">
        <v>33</v>
      </c>
      <c r="E462" t="s">
        <v>34</v>
      </c>
      <c r="F462" t="s">
        <v>51</v>
      </c>
      <c r="G462" t="s">
        <v>52</v>
      </c>
      <c r="J462" s="12">
        <v>43844</v>
      </c>
      <c r="K462" s="13">
        <v>0.34927083333333336</v>
      </c>
      <c r="L462" s="14">
        <v>43844</v>
      </c>
      <c r="M462" s="15">
        <v>0.34927083333333336</v>
      </c>
      <c r="N462" s="12">
        <v>43845</v>
      </c>
      <c r="O462" s="13">
        <v>0.51804398148148145</v>
      </c>
      <c r="P462" s="16">
        <v>43846.586111111108</v>
      </c>
      <c r="Q462" s="11" t="s">
        <v>101</v>
      </c>
      <c r="R462" s="17" t="s">
        <v>1063</v>
      </c>
      <c r="S462" s="11" t="s">
        <v>39</v>
      </c>
      <c r="T462" s="17" t="s">
        <v>133</v>
      </c>
      <c r="U462" s="11" t="s">
        <v>37</v>
      </c>
      <c r="V462" s="17">
        <v>0</v>
      </c>
      <c r="W462" s="11" t="s">
        <v>37</v>
      </c>
      <c r="Y462" s="17" t="str">
        <f>TablaIncidentes[[#This Row],[Tiempo Total Gestión]]</f>
        <v>18:47</v>
      </c>
      <c r="Z462" s="11">
        <f t="shared" si="49"/>
        <v>18</v>
      </c>
      <c r="AA462" s="11">
        <f t="shared" si="50"/>
        <v>47</v>
      </c>
      <c r="AB462" s="11">
        <f>IF(TablaIncidentes[[#This Row],[Prioridad*]]="Baja",(Z462-24)*60+AA462,IF(TablaIncidentes[[#This Row],[Prioridad*]]="Media",(Z462-4)*60+AA462,IF(TablaIncidentes[[#This Row],[Prioridad*]]="Alta",(Z462-2)*60+AA462)))</f>
        <v>1007</v>
      </c>
      <c r="AD462" s="17" t="str">
        <f>TablaIncidentes[[#This Row],[Tiempo Creación (HH:mm)]]</f>
        <v>00:00</v>
      </c>
      <c r="AE462" s="11">
        <f t="shared" si="51"/>
        <v>0</v>
      </c>
      <c r="AF462" s="11">
        <f t="shared" si="52"/>
        <v>0</v>
      </c>
      <c r="AG462" s="11">
        <f>IF(TablaIncidentes[[#This Row],[Prioridad*]]="Baja",((AE462*60)+AF462)-30,IF(TablaIncidentes[[#This Row],[Prioridad*]]="Media",((AE462*60)+AF462)-15,IF(TablaIncidentes[[#This Row],[Prioridad*]]="Alta",((AE462*60)+AF462)-10)))</f>
        <v>-10</v>
      </c>
      <c r="AI462" s="17">
        <f>TablaIncidentes[[#This Row],[Tiempo Avance Incidente]]</f>
        <v>0</v>
      </c>
      <c r="AJ462" s="11">
        <f t="shared" si="53"/>
        <v>0</v>
      </c>
      <c r="AK462" s="11">
        <f t="shared" si="54"/>
        <v>0</v>
      </c>
      <c r="AL462">
        <f>IF(TablaIncidentes[[#This Row],[Prioridad*]]="Baja",((AJ462*60)+AK462)-720,IF(TablaIncidentes[[#This Row],[Prioridad*]]="Media",((AJ462*60)+AK462)-120,IF(TablaIncidentes[[#This Row],[Prioridad*]]="Alta",((AJ462*60)+AK462)-60)))</f>
        <v>-60</v>
      </c>
      <c r="AN462" t="str">
        <f t="shared" si="55"/>
        <v>martes</v>
      </c>
    </row>
    <row r="463" spans="1:40" x14ac:dyDescent="0.25">
      <c r="A463" s="20" t="s">
        <v>1064</v>
      </c>
      <c r="B463" t="s">
        <v>1065</v>
      </c>
      <c r="C463" t="s">
        <v>32</v>
      </c>
      <c r="D463" s="11" t="s">
        <v>33</v>
      </c>
      <c r="E463" t="s">
        <v>34</v>
      </c>
      <c r="F463" t="s">
        <v>51</v>
      </c>
      <c r="G463" t="s">
        <v>75</v>
      </c>
      <c r="J463" s="12">
        <v>43844</v>
      </c>
      <c r="K463" s="13">
        <v>0.34997685185185184</v>
      </c>
      <c r="L463" s="14">
        <v>43844</v>
      </c>
      <c r="M463" s="15">
        <v>0.34997685185185184</v>
      </c>
      <c r="N463" s="12">
        <v>43844</v>
      </c>
      <c r="O463" s="13">
        <v>0.49938657407407411</v>
      </c>
      <c r="P463" s="16">
        <v>43845.507268518515</v>
      </c>
      <c r="Q463" s="11" t="s">
        <v>101</v>
      </c>
      <c r="R463" s="17" t="s">
        <v>1066</v>
      </c>
      <c r="S463" s="11" t="s">
        <v>39</v>
      </c>
      <c r="T463" s="17" t="s">
        <v>133</v>
      </c>
      <c r="U463" s="11" t="s">
        <v>37</v>
      </c>
      <c r="V463" s="17">
        <v>0</v>
      </c>
      <c r="W463" s="11" t="s">
        <v>37</v>
      </c>
      <c r="Y463" s="17" t="str">
        <f>TablaIncidentes[[#This Row],[Tiempo Total Gestión]]</f>
        <v>03:35</v>
      </c>
      <c r="Z463" s="11">
        <f t="shared" si="49"/>
        <v>3</v>
      </c>
      <c r="AA463" s="11">
        <f t="shared" si="50"/>
        <v>35</v>
      </c>
      <c r="AB463" s="11">
        <f>IF(TablaIncidentes[[#This Row],[Prioridad*]]="Baja",(Z463-24)*60+AA463,IF(TablaIncidentes[[#This Row],[Prioridad*]]="Media",(Z463-4)*60+AA463,IF(TablaIncidentes[[#This Row],[Prioridad*]]="Alta",(Z463-2)*60+AA463)))</f>
        <v>95</v>
      </c>
      <c r="AD463" s="17" t="str">
        <f>TablaIncidentes[[#This Row],[Tiempo Creación (HH:mm)]]</f>
        <v>00:00</v>
      </c>
      <c r="AE463" s="11">
        <f t="shared" si="51"/>
        <v>0</v>
      </c>
      <c r="AF463" s="11">
        <f t="shared" si="52"/>
        <v>0</v>
      </c>
      <c r="AG463" s="11">
        <f>IF(TablaIncidentes[[#This Row],[Prioridad*]]="Baja",((AE463*60)+AF463)-30,IF(TablaIncidentes[[#This Row],[Prioridad*]]="Media",((AE463*60)+AF463)-15,IF(TablaIncidentes[[#This Row],[Prioridad*]]="Alta",((AE463*60)+AF463)-10)))</f>
        <v>-10</v>
      </c>
      <c r="AI463" s="17">
        <f>TablaIncidentes[[#This Row],[Tiempo Avance Incidente]]</f>
        <v>0</v>
      </c>
      <c r="AJ463" s="11">
        <f t="shared" si="53"/>
        <v>0</v>
      </c>
      <c r="AK463" s="11">
        <f t="shared" si="54"/>
        <v>0</v>
      </c>
      <c r="AL463">
        <f>IF(TablaIncidentes[[#This Row],[Prioridad*]]="Baja",((AJ463*60)+AK463)-720,IF(TablaIncidentes[[#This Row],[Prioridad*]]="Media",((AJ463*60)+AK463)-120,IF(TablaIncidentes[[#This Row],[Prioridad*]]="Alta",((AJ463*60)+AK463)-60)))</f>
        <v>-60</v>
      </c>
      <c r="AN463" t="str">
        <f t="shared" si="55"/>
        <v>martes</v>
      </c>
    </row>
    <row r="464" spans="1:40" x14ac:dyDescent="0.25">
      <c r="A464" s="20" t="s">
        <v>1067</v>
      </c>
      <c r="B464" t="s">
        <v>1068</v>
      </c>
      <c r="C464" t="s">
        <v>32</v>
      </c>
      <c r="D464" s="11" t="s">
        <v>33</v>
      </c>
      <c r="E464" t="s">
        <v>34</v>
      </c>
      <c r="F464" t="s">
        <v>51</v>
      </c>
      <c r="G464" t="s">
        <v>52</v>
      </c>
      <c r="J464" s="12">
        <v>43844</v>
      </c>
      <c r="K464" s="13">
        <v>0.34998842592592588</v>
      </c>
      <c r="L464" s="14">
        <v>43844</v>
      </c>
      <c r="M464" s="15">
        <v>0.34998842592592588</v>
      </c>
      <c r="N464" s="12">
        <v>43845</v>
      </c>
      <c r="O464" s="13">
        <v>0.49177083333333332</v>
      </c>
      <c r="P464" s="16">
        <v>43846.503252314818</v>
      </c>
      <c r="Q464" s="11" t="s">
        <v>101</v>
      </c>
      <c r="R464" s="17" t="s">
        <v>1069</v>
      </c>
      <c r="S464" s="11" t="s">
        <v>39</v>
      </c>
      <c r="T464" s="17" t="s">
        <v>133</v>
      </c>
      <c r="U464" s="11" t="s">
        <v>37</v>
      </c>
      <c r="V464" s="17">
        <v>0</v>
      </c>
      <c r="W464" s="11" t="s">
        <v>37</v>
      </c>
      <c r="Y464" s="17" t="str">
        <f>TablaIncidentes[[#This Row],[Tiempo Total Gestión]]</f>
        <v>18:57</v>
      </c>
      <c r="Z464" s="11">
        <f t="shared" si="49"/>
        <v>18</v>
      </c>
      <c r="AA464" s="11">
        <f t="shared" si="50"/>
        <v>57</v>
      </c>
      <c r="AB464" s="11">
        <f>IF(TablaIncidentes[[#This Row],[Prioridad*]]="Baja",(Z464-24)*60+AA464,IF(TablaIncidentes[[#This Row],[Prioridad*]]="Media",(Z464-4)*60+AA464,IF(TablaIncidentes[[#This Row],[Prioridad*]]="Alta",(Z464-2)*60+AA464)))</f>
        <v>1017</v>
      </c>
      <c r="AD464" s="17" t="str">
        <f>TablaIncidentes[[#This Row],[Tiempo Creación (HH:mm)]]</f>
        <v>00:00</v>
      </c>
      <c r="AE464" s="11">
        <f t="shared" si="51"/>
        <v>0</v>
      </c>
      <c r="AF464" s="11">
        <f t="shared" si="52"/>
        <v>0</v>
      </c>
      <c r="AG464" s="11">
        <f>IF(TablaIncidentes[[#This Row],[Prioridad*]]="Baja",((AE464*60)+AF464)-30,IF(TablaIncidentes[[#This Row],[Prioridad*]]="Media",((AE464*60)+AF464)-15,IF(TablaIncidentes[[#This Row],[Prioridad*]]="Alta",((AE464*60)+AF464)-10)))</f>
        <v>-10</v>
      </c>
      <c r="AI464" s="17">
        <f>TablaIncidentes[[#This Row],[Tiempo Avance Incidente]]</f>
        <v>0</v>
      </c>
      <c r="AJ464" s="11">
        <f t="shared" si="53"/>
        <v>0</v>
      </c>
      <c r="AK464" s="11">
        <f t="shared" si="54"/>
        <v>0</v>
      </c>
      <c r="AL464">
        <f>IF(TablaIncidentes[[#This Row],[Prioridad*]]="Baja",((AJ464*60)+AK464)-720,IF(TablaIncidentes[[#This Row],[Prioridad*]]="Media",((AJ464*60)+AK464)-120,IF(TablaIncidentes[[#This Row],[Prioridad*]]="Alta",((AJ464*60)+AK464)-60)))</f>
        <v>-60</v>
      </c>
      <c r="AN464" t="str">
        <f t="shared" si="55"/>
        <v>martes</v>
      </c>
    </row>
    <row r="465" spans="1:40" x14ac:dyDescent="0.25">
      <c r="A465" s="20" t="s">
        <v>1070</v>
      </c>
      <c r="B465" t="s">
        <v>1071</v>
      </c>
      <c r="C465" t="s">
        <v>32</v>
      </c>
      <c r="D465" s="11" t="s">
        <v>33</v>
      </c>
      <c r="E465" t="s">
        <v>34</v>
      </c>
      <c r="F465" t="s">
        <v>51</v>
      </c>
      <c r="G465" t="s">
        <v>75</v>
      </c>
      <c r="J465" s="12">
        <v>43844</v>
      </c>
      <c r="K465" s="13">
        <v>0.34998842592592588</v>
      </c>
      <c r="L465" s="14">
        <v>43844</v>
      </c>
      <c r="M465" s="15">
        <v>0.34998842592592588</v>
      </c>
      <c r="N465" s="12">
        <v>43844</v>
      </c>
      <c r="O465" s="13">
        <v>0.52552083333333333</v>
      </c>
      <c r="P465" s="16">
        <v>43845.613761574074</v>
      </c>
      <c r="Q465" s="11" t="s">
        <v>101</v>
      </c>
      <c r="R465" s="17" t="s">
        <v>1072</v>
      </c>
      <c r="S465" s="11" t="s">
        <v>39</v>
      </c>
      <c r="T465" s="17" t="s">
        <v>133</v>
      </c>
      <c r="U465" s="11" t="s">
        <v>37</v>
      </c>
      <c r="V465" s="17">
        <v>0</v>
      </c>
      <c r="W465" s="11" t="s">
        <v>37</v>
      </c>
      <c r="Y465" s="17" t="str">
        <f>TablaIncidentes[[#This Row],[Tiempo Total Gestión]]</f>
        <v>04:12</v>
      </c>
      <c r="Z465" s="11">
        <f t="shared" si="49"/>
        <v>4</v>
      </c>
      <c r="AA465" s="11">
        <f t="shared" si="50"/>
        <v>12</v>
      </c>
      <c r="AB465" s="11">
        <f>IF(TablaIncidentes[[#This Row],[Prioridad*]]="Baja",(Z465-24)*60+AA465,IF(TablaIncidentes[[#This Row],[Prioridad*]]="Media",(Z465-4)*60+AA465,IF(TablaIncidentes[[#This Row],[Prioridad*]]="Alta",(Z465-2)*60+AA465)))</f>
        <v>132</v>
      </c>
      <c r="AD465" s="17" t="str">
        <f>TablaIncidentes[[#This Row],[Tiempo Creación (HH:mm)]]</f>
        <v>00:00</v>
      </c>
      <c r="AE465" s="11">
        <f t="shared" si="51"/>
        <v>0</v>
      </c>
      <c r="AF465" s="11">
        <f t="shared" si="52"/>
        <v>0</v>
      </c>
      <c r="AG465" s="11">
        <f>IF(TablaIncidentes[[#This Row],[Prioridad*]]="Baja",((AE465*60)+AF465)-30,IF(TablaIncidentes[[#This Row],[Prioridad*]]="Media",((AE465*60)+AF465)-15,IF(TablaIncidentes[[#This Row],[Prioridad*]]="Alta",((AE465*60)+AF465)-10)))</f>
        <v>-10</v>
      </c>
      <c r="AI465" s="17">
        <f>TablaIncidentes[[#This Row],[Tiempo Avance Incidente]]</f>
        <v>0</v>
      </c>
      <c r="AJ465" s="11">
        <f t="shared" si="53"/>
        <v>0</v>
      </c>
      <c r="AK465" s="11">
        <f t="shared" si="54"/>
        <v>0</v>
      </c>
      <c r="AL465">
        <f>IF(TablaIncidentes[[#This Row],[Prioridad*]]="Baja",((AJ465*60)+AK465)-720,IF(TablaIncidentes[[#This Row],[Prioridad*]]="Media",((AJ465*60)+AK465)-120,IF(TablaIncidentes[[#This Row],[Prioridad*]]="Alta",((AJ465*60)+AK465)-60)))</f>
        <v>-60</v>
      </c>
      <c r="AN465" t="str">
        <f t="shared" si="55"/>
        <v>martes</v>
      </c>
    </row>
    <row r="466" spans="1:40" x14ac:dyDescent="0.25">
      <c r="A466" s="20" t="s">
        <v>1073</v>
      </c>
      <c r="B466" t="s">
        <v>1074</v>
      </c>
      <c r="C466" t="s">
        <v>32</v>
      </c>
      <c r="D466" s="11" t="s">
        <v>33</v>
      </c>
      <c r="E466" t="s">
        <v>34</v>
      </c>
      <c r="F466" t="s">
        <v>51</v>
      </c>
      <c r="G466" t="s">
        <v>52</v>
      </c>
      <c r="J466" s="12">
        <v>43844</v>
      </c>
      <c r="K466" s="13">
        <v>0.35000000000000003</v>
      </c>
      <c r="L466" s="14">
        <v>43844</v>
      </c>
      <c r="M466" s="15">
        <v>0.35000000000000003</v>
      </c>
      <c r="N466" s="12">
        <v>43845</v>
      </c>
      <c r="O466" s="13">
        <v>0.36090277777777779</v>
      </c>
      <c r="P466" s="16">
        <v>43846.453263888892</v>
      </c>
      <c r="Q466" s="11" t="s">
        <v>101</v>
      </c>
      <c r="R466" s="17" t="s">
        <v>1075</v>
      </c>
      <c r="S466" s="11" t="s">
        <v>39</v>
      </c>
      <c r="T466" s="17" t="s">
        <v>133</v>
      </c>
      <c r="U466" s="11" t="s">
        <v>37</v>
      </c>
      <c r="V466" s="17">
        <v>0</v>
      </c>
      <c r="W466" s="11" t="s">
        <v>37</v>
      </c>
      <c r="Y466" s="17" t="str">
        <f>TablaIncidentes[[#This Row],[Tiempo Total Gestión]]</f>
        <v>24:15</v>
      </c>
      <c r="Z466" s="11">
        <f t="shared" si="49"/>
        <v>0</v>
      </c>
      <c r="AA466" s="11">
        <f t="shared" si="50"/>
        <v>15</v>
      </c>
      <c r="AB466" s="11">
        <f>IF(TablaIncidentes[[#This Row],[Prioridad*]]="Baja",(Z466-24)*60+AA466,IF(TablaIncidentes[[#This Row],[Prioridad*]]="Media",(Z466-4)*60+AA466,IF(TablaIncidentes[[#This Row],[Prioridad*]]="Alta",(Z466-2)*60+AA466)))</f>
        <v>-105</v>
      </c>
      <c r="AD466" s="17" t="str">
        <f>TablaIncidentes[[#This Row],[Tiempo Creación (HH:mm)]]</f>
        <v>00:00</v>
      </c>
      <c r="AE466" s="11">
        <f t="shared" si="51"/>
        <v>0</v>
      </c>
      <c r="AF466" s="11">
        <f t="shared" si="52"/>
        <v>0</v>
      </c>
      <c r="AG466" s="11">
        <f>IF(TablaIncidentes[[#This Row],[Prioridad*]]="Baja",((AE466*60)+AF466)-30,IF(TablaIncidentes[[#This Row],[Prioridad*]]="Media",((AE466*60)+AF466)-15,IF(TablaIncidentes[[#This Row],[Prioridad*]]="Alta",((AE466*60)+AF466)-10)))</f>
        <v>-10</v>
      </c>
      <c r="AI466" s="17">
        <f>TablaIncidentes[[#This Row],[Tiempo Avance Incidente]]</f>
        <v>0</v>
      </c>
      <c r="AJ466" s="11">
        <f t="shared" si="53"/>
        <v>0</v>
      </c>
      <c r="AK466" s="11">
        <f t="shared" si="54"/>
        <v>0</v>
      </c>
      <c r="AL466">
        <f>IF(TablaIncidentes[[#This Row],[Prioridad*]]="Baja",((AJ466*60)+AK466)-720,IF(TablaIncidentes[[#This Row],[Prioridad*]]="Media",((AJ466*60)+AK466)-120,IF(TablaIncidentes[[#This Row],[Prioridad*]]="Alta",((AJ466*60)+AK466)-60)))</f>
        <v>-60</v>
      </c>
      <c r="AN466" t="str">
        <f t="shared" si="55"/>
        <v>martes</v>
      </c>
    </row>
    <row r="467" spans="1:40" x14ac:dyDescent="0.25">
      <c r="A467" s="20" t="s">
        <v>1076</v>
      </c>
      <c r="B467" t="s">
        <v>1077</v>
      </c>
      <c r="C467" t="s">
        <v>32</v>
      </c>
      <c r="D467" s="11" t="s">
        <v>33</v>
      </c>
      <c r="E467" t="s">
        <v>34</v>
      </c>
      <c r="F467" t="s">
        <v>51</v>
      </c>
      <c r="G467" t="s">
        <v>75</v>
      </c>
      <c r="J467" s="12">
        <v>43844</v>
      </c>
      <c r="K467" s="13">
        <v>0.35000000000000003</v>
      </c>
      <c r="L467" s="14">
        <v>43844</v>
      </c>
      <c r="M467" s="15">
        <v>0.35000000000000003</v>
      </c>
      <c r="N467" s="12">
        <v>43844</v>
      </c>
      <c r="O467" s="13">
        <v>0.51877314814814812</v>
      </c>
      <c r="P467" s="16">
        <v>43845.613761574074</v>
      </c>
      <c r="Q467" s="11" t="s">
        <v>101</v>
      </c>
      <c r="R467" s="17" t="s">
        <v>1078</v>
      </c>
      <c r="S467" s="11" t="s">
        <v>39</v>
      </c>
      <c r="T467" s="17" t="s">
        <v>133</v>
      </c>
      <c r="U467" s="11" t="s">
        <v>37</v>
      </c>
      <c r="V467" s="17">
        <v>0</v>
      </c>
      <c r="W467" s="11" t="s">
        <v>37</v>
      </c>
      <c r="Y467" s="17" t="str">
        <f>TablaIncidentes[[#This Row],[Tiempo Total Gestión]]</f>
        <v>04:03</v>
      </c>
      <c r="Z467" s="11">
        <f t="shared" si="49"/>
        <v>4</v>
      </c>
      <c r="AA467" s="11">
        <f t="shared" si="50"/>
        <v>3</v>
      </c>
      <c r="AB467" s="11">
        <f>IF(TablaIncidentes[[#This Row],[Prioridad*]]="Baja",(Z467-24)*60+AA467,IF(TablaIncidentes[[#This Row],[Prioridad*]]="Media",(Z467-4)*60+AA467,IF(TablaIncidentes[[#This Row],[Prioridad*]]="Alta",(Z467-2)*60+AA467)))</f>
        <v>123</v>
      </c>
      <c r="AD467" s="17" t="str">
        <f>TablaIncidentes[[#This Row],[Tiempo Creación (HH:mm)]]</f>
        <v>00:00</v>
      </c>
      <c r="AE467" s="11">
        <f t="shared" si="51"/>
        <v>0</v>
      </c>
      <c r="AF467" s="11">
        <f t="shared" si="52"/>
        <v>0</v>
      </c>
      <c r="AG467" s="11">
        <f>IF(TablaIncidentes[[#This Row],[Prioridad*]]="Baja",((AE467*60)+AF467)-30,IF(TablaIncidentes[[#This Row],[Prioridad*]]="Media",((AE467*60)+AF467)-15,IF(TablaIncidentes[[#This Row],[Prioridad*]]="Alta",((AE467*60)+AF467)-10)))</f>
        <v>-10</v>
      </c>
      <c r="AI467" s="17">
        <f>TablaIncidentes[[#This Row],[Tiempo Avance Incidente]]</f>
        <v>0</v>
      </c>
      <c r="AJ467" s="11">
        <f t="shared" si="53"/>
        <v>0</v>
      </c>
      <c r="AK467" s="11">
        <f t="shared" si="54"/>
        <v>0</v>
      </c>
      <c r="AL467">
        <f>IF(TablaIncidentes[[#This Row],[Prioridad*]]="Baja",((AJ467*60)+AK467)-720,IF(TablaIncidentes[[#This Row],[Prioridad*]]="Media",((AJ467*60)+AK467)-120,IF(TablaIncidentes[[#This Row],[Prioridad*]]="Alta",((AJ467*60)+AK467)-60)))</f>
        <v>-60</v>
      </c>
      <c r="AN467" t="str">
        <f t="shared" si="55"/>
        <v>martes</v>
      </c>
    </row>
    <row r="468" spans="1:40" x14ac:dyDescent="0.25">
      <c r="A468" s="20" t="s">
        <v>1079</v>
      </c>
      <c r="B468" t="s">
        <v>1080</v>
      </c>
      <c r="C468" t="s">
        <v>32</v>
      </c>
      <c r="D468" s="11" t="s">
        <v>33</v>
      </c>
      <c r="E468" t="s">
        <v>34</v>
      </c>
      <c r="F468" t="s">
        <v>51</v>
      </c>
      <c r="G468" t="s">
        <v>75</v>
      </c>
      <c r="J468" s="12">
        <v>43844</v>
      </c>
      <c r="K468" s="13">
        <v>0.34998842592592588</v>
      </c>
      <c r="L468" s="14">
        <v>43844</v>
      </c>
      <c r="M468" s="15">
        <v>0.34998842592592588</v>
      </c>
      <c r="N468" s="12">
        <v>43844</v>
      </c>
      <c r="O468" s="13">
        <v>0.51635416666666667</v>
      </c>
      <c r="P468" s="16">
        <v>43845.613761574074</v>
      </c>
      <c r="Q468" s="11" t="s">
        <v>101</v>
      </c>
      <c r="R468" s="17" t="s">
        <v>1081</v>
      </c>
      <c r="S468" s="11" t="s">
        <v>39</v>
      </c>
      <c r="T468" s="17" t="s">
        <v>133</v>
      </c>
      <c r="U468" s="11" t="s">
        <v>37</v>
      </c>
      <c r="V468" s="17">
        <v>0</v>
      </c>
      <c r="W468" s="11" t="s">
        <v>37</v>
      </c>
      <c r="Y468" s="17" t="str">
        <f>TablaIncidentes[[#This Row],[Tiempo Total Gestión]]</f>
        <v>03:59</v>
      </c>
      <c r="Z468" s="11">
        <f t="shared" si="49"/>
        <v>3</v>
      </c>
      <c r="AA468" s="11">
        <f t="shared" si="50"/>
        <v>59</v>
      </c>
      <c r="AB468" s="11">
        <f>IF(TablaIncidentes[[#This Row],[Prioridad*]]="Baja",(Z468-24)*60+AA468,IF(TablaIncidentes[[#This Row],[Prioridad*]]="Media",(Z468-4)*60+AA468,IF(TablaIncidentes[[#This Row],[Prioridad*]]="Alta",(Z468-2)*60+AA468)))</f>
        <v>119</v>
      </c>
      <c r="AD468" s="17" t="str">
        <f>TablaIncidentes[[#This Row],[Tiempo Creación (HH:mm)]]</f>
        <v>00:00</v>
      </c>
      <c r="AE468" s="11">
        <f t="shared" si="51"/>
        <v>0</v>
      </c>
      <c r="AF468" s="11">
        <f t="shared" si="52"/>
        <v>0</v>
      </c>
      <c r="AG468" s="11">
        <f>IF(TablaIncidentes[[#This Row],[Prioridad*]]="Baja",((AE468*60)+AF468)-30,IF(TablaIncidentes[[#This Row],[Prioridad*]]="Media",((AE468*60)+AF468)-15,IF(TablaIncidentes[[#This Row],[Prioridad*]]="Alta",((AE468*60)+AF468)-10)))</f>
        <v>-10</v>
      </c>
      <c r="AI468" s="17">
        <f>TablaIncidentes[[#This Row],[Tiempo Avance Incidente]]</f>
        <v>0</v>
      </c>
      <c r="AJ468" s="11">
        <f t="shared" si="53"/>
        <v>0</v>
      </c>
      <c r="AK468" s="11">
        <f t="shared" si="54"/>
        <v>0</v>
      </c>
      <c r="AL468">
        <f>IF(TablaIncidentes[[#This Row],[Prioridad*]]="Baja",((AJ468*60)+AK468)-720,IF(TablaIncidentes[[#This Row],[Prioridad*]]="Media",((AJ468*60)+AK468)-120,IF(TablaIncidentes[[#This Row],[Prioridad*]]="Alta",((AJ468*60)+AK468)-60)))</f>
        <v>-60</v>
      </c>
      <c r="AN468" t="str">
        <f t="shared" si="55"/>
        <v>martes</v>
      </c>
    </row>
    <row r="469" spans="1:40" x14ac:dyDescent="0.25">
      <c r="A469" s="20" t="s">
        <v>1082</v>
      </c>
      <c r="B469" t="s">
        <v>1083</v>
      </c>
      <c r="C469" t="s">
        <v>32</v>
      </c>
      <c r="D469" s="11" t="s">
        <v>33</v>
      </c>
      <c r="E469" t="s">
        <v>34</v>
      </c>
      <c r="F469" t="s">
        <v>51</v>
      </c>
      <c r="G469" t="s">
        <v>75</v>
      </c>
      <c r="J469" s="12">
        <v>43844</v>
      </c>
      <c r="K469" s="13">
        <v>0.35000000000000003</v>
      </c>
      <c r="L469" s="14">
        <v>43844</v>
      </c>
      <c r="M469" s="15">
        <v>0.35000000000000003</v>
      </c>
      <c r="N469" s="12">
        <v>43844</v>
      </c>
      <c r="O469" s="13">
        <v>0.52334490740740736</v>
      </c>
      <c r="P469" s="16">
        <v>43845.613761574074</v>
      </c>
      <c r="Q469" s="11" t="s">
        <v>101</v>
      </c>
      <c r="R469" s="17" t="s">
        <v>1084</v>
      </c>
      <c r="S469" s="11" t="s">
        <v>39</v>
      </c>
      <c r="T469" s="17" t="s">
        <v>133</v>
      </c>
      <c r="U469" s="11" t="s">
        <v>37</v>
      </c>
      <c r="V469" s="17">
        <v>0</v>
      </c>
      <c r="W469" s="11" t="s">
        <v>37</v>
      </c>
      <c r="Y469" s="17" t="str">
        <f>TablaIncidentes[[#This Row],[Tiempo Total Gestión]]</f>
        <v>04:09</v>
      </c>
      <c r="Z469" s="11">
        <f t="shared" si="49"/>
        <v>4</v>
      </c>
      <c r="AA469" s="11">
        <f t="shared" si="50"/>
        <v>9</v>
      </c>
      <c r="AB469" s="11">
        <f>IF(TablaIncidentes[[#This Row],[Prioridad*]]="Baja",(Z469-24)*60+AA469,IF(TablaIncidentes[[#This Row],[Prioridad*]]="Media",(Z469-4)*60+AA469,IF(TablaIncidentes[[#This Row],[Prioridad*]]="Alta",(Z469-2)*60+AA469)))</f>
        <v>129</v>
      </c>
      <c r="AD469" s="17" t="str">
        <f>TablaIncidentes[[#This Row],[Tiempo Creación (HH:mm)]]</f>
        <v>00:00</v>
      </c>
      <c r="AE469" s="11">
        <f t="shared" si="51"/>
        <v>0</v>
      </c>
      <c r="AF469" s="11">
        <f t="shared" si="52"/>
        <v>0</v>
      </c>
      <c r="AG469" s="11">
        <f>IF(TablaIncidentes[[#This Row],[Prioridad*]]="Baja",((AE469*60)+AF469)-30,IF(TablaIncidentes[[#This Row],[Prioridad*]]="Media",((AE469*60)+AF469)-15,IF(TablaIncidentes[[#This Row],[Prioridad*]]="Alta",((AE469*60)+AF469)-10)))</f>
        <v>-10</v>
      </c>
      <c r="AI469" s="17">
        <f>TablaIncidentes[[#This Row],[Tiempo Avance Incidente]]</f>
        <v>0</v>
      </c>
      <c r="AJ469" s="11">
        <f t="shared" si="53"/>
        <v>0</v>
      </c>
      <c r="AK469" s="11">
        <f t="shared" si="54"/>
        <v>0</v>
      </c>
      <c r="AL469">
        <f>IF(TablaIncidentes[[#This Row],[Prioridad*]]="Baja",((AJ469*60)+AK469)-720,IF(TablaIncidentes[[#This Row],[Prioridad*]]="Media",((AJ469*60)+AK469)-120,IF(TablaIncidentes[[#This Row],[Prioridad*]]="Alta",((AJ469*60)+AK469)-60)))</f>
        <v>-60</v>
      </c>
      <c r="AN469" t="str">
        <f t="shared" si="55"/>
        <v>martes</v>
      </c>
    </row>
    <row r="470" spans="1:40" x14ac:dyDescent="0.25">
      <c r="A470" s="20" t="s">
        <v>1085</v>
      </c>
      <c r="B470" t="s">
        <v>1086</v>
      </c>
      <c r="C470" t="s">
        <v>32</v>
      </c>
      <c r="D470" s="11" t="s">
        <v>33</v>
      </c>
      <c r="E470" t="s">
        <v>34</v>
      </c>
      <c r="F470" t="s">
        <v>51</v>
      </c>
      <c r="G470" t="s">
        <v>52</v>
      </c>
      <c r="J470" s="12">
        <v>43844</v>
      </c>
      <c r="K470" s="13">
        <v>0.34657407407407409</v>
      </c>
      <c r="L470" s="14">
        <v>43844</v>
      </c>
      <c r="M470" s="15">
        <v>0.34657407407407409</v>
      </c>
      <c r="N470" s="12">
        <v>43845</v>
      </c>
      <c r="O470" s="13">
        <v>0.3916203703703704</v>
      </c>
      <c r="P470" s="16">
        <v>43846.453263888892</v>
      </c>
      <c r="Q470" s="11" t="s">
        <v>101</v>
      </c>
      <c r="R470" s="17" t="s">
        <v>1038</v>
      </c>
      <c r="S470" s="11" t="s">
        <v>39</v>
      </c>
      <c r="T470" s="17" t="s">
        <v>133</v>
      </c>
      <c r="U470" s="11" t="s">
        <v>37</v>
      </c>
      <c r="V470" s="17">
        <v>0</v>
      </c>
      <c r="W470" s="11" t="s">
        <v>37</v>
      </c>
      <c r="Y470" s="17" t="str">
        <f>TablaIncidentes[[#This Row],[Tiempo Total Gestión]]</f>
        <v>25:04</v>
      </c>
      <c r="Z470" s="11">
        <f t="shared" si="49"/>
        <v>1</v>
      </c>
      <c r="AA470" s="11">
        <f t="shared" si="50"/>
        <v>4</v>
      </c>
      <c r="AB470" s="11">
        <f>IF(TablaIncidentes[[#This Row],[Prioridad*]]="Baja",(Z470-24)*60+AA470,IF(TablaIncidentes[[#This Row],[Prioridad*]]="Media",(Z470-4)*60+AA470,IF(TablaIncidentes[[#This Row],[Prioridad*]]="Alta",(Z470-2)*60+AA470)))</f>
        <v>-56</v>
      </c>
      <c r="AD470" s="17" t="str">
        <f>TablaIncidentes[[#This Row],[Tiempo Creación (HH:mm)]]</f>
        <v>00:00</v>
      </c>
      <c r="AE470" s="11">
        <f t="shared" si="51"/>
        <v>0</v>
      </c>
      <c r="AF470" s="11">
        <f t="shared" si="52"/>
        <v>0</v>
      </c>
      <c r="AG470" s="11">
        <f>IF(TablaIncidentes[[#This Row],[Prioridad*]]="Baja",((AE470*60)+AF470)-30,IF(TablaIncidentes[[#This Row],[Prioridad*]]="Media",((AE470*60)+AF470)-15,IF(TablaIncidentes[[#This Row],[Prioridad*]]="Alta",((AE470*60)+AF470)-10)))</f>
        <v>-10</v>
      </c>
      <c r="AI470" s="17">
        <f>TablaIncidentes[[#This Row],[Tiempo Avance Incidente]]</f>
        <v>0</v>
      </c>
      <c r="AJ470" s="11">
        <f t="shared" si="53"/>
        <v>0</v>
      </c>
      <c r="AK470" s="11">
        <f t="shared" si="54"/>
        <v>0</v>
      </c>
      <c r="AL470">
        <f>IF(TablaIncidentes[[#This Row],[Prioridad*]]="Baja",((AJ470*60)+AK470)-720,IF(TablaIncidentes[[#This Row],[Prioridad*]]="Media",((AJ470*60)+AK470)-120,IF(TablaIncidentes[[#This Row],[Prioridad*]]="Alta",((AJ470*60)+AK470)-60)))</f>
        <v>-60</v>
      </c>
      <c r="AN470" t="str">
        <f t="shared" si="55"/>
        <v>martes</v>
      </c>
    </row>
    <row r="471" spans="1:40" x14ac:dyDescent="0.25">
      <c r="A471" s="20" t="s">
        <v>1087</v>
      </c>
      <c r="B471" t="s">
        <v>1088</v>
      </c>
      <c r="C471" t="s">
        <v>32</v>
      </c>
      <c r="D471" s="11" t="s">
        <v>33</v>
      </c>
      <c r="E471" t="s">
        <v>34</v>
      </c>
      <c r="F471" t="s">
        <v>51</v>
      </c>
      <c r="G471" t="s">
        <v>75</v>
      </c>
      <c r="J471" s="12">
        <v>43844</v>
      </c>
      <c r="K471" s="13">
        <v>0.34658564814814818</v>
      </c>
      <c r="L471" s="14">
        <v>43844</v>
      </c>
      <c r="M471" s="15">
        <v>0.34658564814814818</v>
      </c>
      <c r="N471" s="12">
        <v>43858</v>
      </c>
      <c r="O471" s="13">
        <v>0.64474537037037039</v>
      </c>
      <c r="P471" s="16">
        <v>43859.679583333331</v>
      </c>
      <c r="Q471" s="11" t="s">
        <v>101</v>
      </c>
      <c r="R471" s="17" t="s">
        <v>1089</v>
      </c>
      <c r="S471" s="11" t="s">
        <v>39</v>
      </c>
      <c r="T471" s="17" t="s">
        <v>133</v>
      </c>
      <c r="U471" s="11" t="s">
        <v>37</v>
      </c>
      <c r="V471" s="17">
        <v>0</v>
      </c>
      <c r="W471" s="11" t="s">
        <v>37</v>
      </c>
      <c r="Y471" s="17" t="str">
        <f>TablaIncidentes[[#This Row],[Tiempo Total Gestión]]</f>
        <v>09:56</v>
      </c>
      <c r="Z471" s="11">
        <f t="shared" si="49"/>
        <v>9</v>
      </c>
      <c r="AA471" s="11">
        <f t="shared" si="50"/>
        <v>56</v>
      </c>
      <c r="AB471" s="11">
        <f>IF(TablaIncidentes[[#This Row],[Prioridad*]]="Baja",(Z471-24)*60+AA471,IF(TablaIncidentes[[#This Row],[Prioridad*]]="Media",(Z471-4)*60+AA471,IF(TablaIncidentes[[#This Row],[Prioridad*]]="Alta",(Z471-2)*60+AA471)))</f>
        <v>476</v>
      </c>
      <c r="AD471" s="17" t="str">
        <f>TablaIncidentes[[#This Row],[Tiempo Creación (HH:mm)]]</f>
        <v>00:00</v>
      </c>
      <c r="AE471" s="11">
        <f t="shared" si="51"/>
        <v>0</v>
      </c>
      <c r="AF471" s="11">
        <f t="shared" si="52"/>
        <v>0</v>
      </c>
      <c r="AG471" s="11">
        <f>IF(TablaIncidentes[[#This Row],[Prioridad*]]="Baja",((AE471*60)+AF471)-30,IF(TablaIncidentes[[#This Row],[Prioridad*]]="Media",((AE471*60)+AF471)-15,IF(TablaIncidentes[[#This Row],[Prioridad*]]="Alta",((AE471*60)+AF471)-10)))</f>
        <v>-10</v>
      </c>
      <c r="AI471" s="17">
        <f>TablaIncidentes[[#This Row],[Tiempo Avance Incidente]]</f>
        <v>0</v>
      </c>
      <c r="AJ471" s="11">
        <f t="shared" si="53"/>
        <v>0</v>
      </c>
      <c r="AK471" s="11">
        <f t="shared" si="54"/>
        <v>0</v>
      </c>
      <c r="AL471">
        <f>IF(TablaIncidentes[[#This Row],[Prioridad*]]="Baja",((AJ471*60)+AK471)-720,IF(TablaIncidentes[[#This Row],[Prioridad*]]="Media",((AJ471*60)+AK471)-120,IF(TablaIncidentes[[#This Row],[Prioridad*]]="Alta",((AJ471*60)+AK471)-60)))</f>
        <v>-60</v>
      </c>
      <c r="AN471" t="str">
        <f t="shared" si="55"/>
        <v>martes</v>
      </c>
    </row>
    <row r="472" spans="1:40" x14ac:dyDescent="0.25">
      <c r="A472" s="20" t="s">
        <v>1090</v>
      </c>
      <c r="B472" t="s">
        <v>1091</v>
      </c>
      <c r="C472" t="s">
        <v>32</v>
      </c>
      <c r="D472" s="11" t="s">
        <v>33</v>
      </c>
      <c r="E472" t="s">
        <v>34</v>
      </c>
      <c r="F472" t="s">
        <v>51</v>
      </c>
      <c r="G472" t="s">
        <v>52</v>
      </c>
      <c r="J472" s="12">
        <v>43844</v>
      </c>
      <c r="K472" s="13">
        <v>0.34925925925925921</v>
      </c>
      <c r="L472" s="14">
        <v>43844</v>
      </c>
      <c r="M472" s="15">
        <v>0.34925925925925921</v>
      </c>
      <c r="N472" s="12">
        <v>43845</v>
      </c>
      <c r="O472" s="13">
        <v>0.36817129629629625</v>
      </c>
      <c r="P472" s="16">
        <v>43846.453263888892</v>
      </c>
      <c r="Q472" s="11" t="s">
        <v>101</v>
      </c>
      <c r="R472" s="17" t="s">
        <v>1092</v>
      </c>
      <c r="S472" s="11" t="s">
        <v>39</v>
      </c>
      <c r="T472" s="17" t="s">
        <v>133</v>
      </c>
      <c r="U472" s="11" t="s">
        <v>37</v>
      </c>
      <c r="V472" s="17">
        <v>0</v>
      </c>
      <c r="W472" s="11" t="s">
        <v>37</v>
      </c>
      <c r="Y472" s="17" t="str">
        <f>TablaIncidentes[[#This Row],[Tiempo Total Gestión]]</f>
        <v>24:27</v>
      </c>
      <c r="Z472" s="11">
        <f t="shared" si="49"/>
        <v>0</v>
      </c>
      <c r="AA472" s="11">
        <f t="shared" si="50"/>
        <v>27</v>
      </c>
      <c r="AB472" s="11">
        <f>IF(TablaIncidentes[[#This Row],[Prioridad*]]="Baja",(Z472-24)*60+AA472,IF(TablaIncidentes[[#This Row],[Prioridad*]]="Media",(Z472-4)*60+AA472,IF(TablaIncidentes[[#This Row],[Prioridad*]]="Alta",(Z472-2)*60+AA472)))</f>
        <v>-93</v>
      </c>
      <c r="AD472" s="17" t="str">
        <f>TablaIncidentes[[#This Row],[Tiempo Creación (HH:mm)]]</f>
        <v>00:00</v>
      </c>
      <c r="AE472" s="11">
        <f t="shared" si="51"/>
        <v>0</v>
      </c>
      <c r="AF472" s="11">
        <f t="shared" si="52"/>
        <v>0</v>
      </c>
      <c r="AG472" s="11">
        <f>IF(TablaIncidentes[[#This Row],[Prioridad*]]="Baja",((AE472*60)+AF472)-30,IF(TablaIncidentes[[#This Row],[Prioridad*]]="Media",((AE472*60)+AF472)-15,IF(TablaIncidentes[[#This Row],[Prioridad*]]="Alta",((AE472*60)+AF472)-10)))</f>
        <v>-10</v>
      </c>
      <c r="AI472" s="17">
        <f>TablaIncidentes[[#This Row],[Tiempo Avance Incidente]]</f>
        <v>0</v>
      </c>
      <c r="AJ472" s="11">
        <f t="shared" si="53"/>
        <v>0</v>
      </c>
      <c r="AK472" s="11">
        <f t="shared" si="54"/>
        <v>0</v>
      </c>
      <c r="AL472">
        <f>IF(TablaIncidentes[[#This Row],[Prioridad*]]="Baja",((AJ472*60)+AK472)-720,IF(TablaIncidentes[[#This Row],[Prioridad*]]="Media",((AJ472*60)+AK472)-120,IF(TablaIncidentes[[#This Row],[Prioridad*]]="Alta",((AJ472*60)+AK472)-60)))</f>
        <v>-60</v>
      </c>
      <c r="AN472" t="str">
        <f t="shared" si="55"/>
        <v>martes</v>
      </c>
    </row>
    <row r="473" spans="1:40" x14ac:dyDescent="0.25">
      <c r="A473" s="20" t="s">
        <v>1093</v>
      </c>
      <c r="B473" t="s">
        <v>1094</v>
      </c>
      <c r="C473" t="s">
        <v>32</v>
      </c>
      <c r="D473" s="11" t="s">
        <v>33</v>
      </c>
      <c r="E473" t="s">
        <v>34</v>
      </c>
      <c r="F473" t="s">
        <v>51</v>
      </c>
      <c r="G473" t="s">
        <v>52</v>
      </c>
      <c r="J473" s="12">
        <v>43844</v>
      </c>
      <c r="K473" s="13">
        <v>0.34927083333333336</v>
      </c>
      <c r="L473" s="14">
        <v>43844</v>
      </c>
      <c r="M473" s="15">
        <v>0.34927083333333336</v>
      </c>
      <c r="N473" s="12">
        <v>43845</v>
      </c>
      <c r="O473" s="13">
        <v>0.37405092592592593</v>
      </c>
      <c r="P473" s="16">
        <v>43846.453263888892</v>
      </c>
      <c r="Q473" s="11" t="s">
        <v>101</v>
      </c>
      <c r="R473" s="17" t="s">
        <v>1095</v>
      </c>
      <c r="S473" s="11" t="s">
        <v>39</v>
      </c>
      <c r="T473" s="17" t="s">
        <v>133</v>
      </c>
      <c r="U473" s="11" t="s">
        <v>37</v>
      </c>
      <c r="V473" s="17">
        <v>0</v>
      </c>
      <c r="W473" s="11" t="s">
        <v>37</v>
      </c>
      <c r="Y473" s="17" t="str">
        <f>TablaIncidentes[[#This Row],[Tiempo Total Gestión]]</f>
        <v>24:35</v>
      </c>
      <c r="Z473" s="11">
        <f t="shared" si="49"/>
        <v>0</v>
      </c>
      <c r="AA473" s="11">
        <f t="shared" si="50"/>
        <v>35</v>
      </c>
      <c r="AB473" s="11">
        <f>IF(TablaIncidentes[[#This Row],[Prioridad*]]="Baja",(Z473-24)*60+AA473,IF(TablaIncidentes[[#This Row],[Prioridad*]]="Media",(Z473-4)*60+AA473,IF(TablaIncidentes[[#This Row],[Prioridad*]]="Alta",(Z473-2)*60+AA473)))</f>
        <v>-85</v>
      </c>
      <c r="AD473" s="17" t="str">
        <f>TablaIncidentes[[#This Row],[Tiempo Creación (HH:mm)]]</f>
        <v>00:00</v>
      </c>
      <c r="AE473" s="11">
        <f t="shared" si="51"/>
        <v>0</v>
      </c>
      <c r="AF473" s="11">
        <f t="shared" si="52"/>
        <v>0</v>
      </c>
      <c r="AG473" s="11">
        <f>IF(TablaIncidentes[[#This Row],[Prioridad*]]="Baja",((AE473*60)+AF473)-30,IF(TablaIncidentes[[#This Row],[Prioridad*]]="Media",((AE473*60)+AF473)-15,IF(TablaIncidentes[[#This Row],[Prioridad*]]="Alta",((AE473*60)+AF473)-10)))</f>
        <v>-10</v>
      </c>
      <c r="AI473" s="17">
        <f>TablaIncidentes[[#This Row],[Tiempo Avance Incidente]]</f>
        <v>0</v>
      </c>
      <c r="AJ473" s="11">
        <f t="shared" si="53"/>
        <v>0</v>
      </c>
      <c r="AK473" s="11">
        <f t="shared" si="54"/>
        <v>0</v>
      </c>
      <c r="AL473">
        <f>IF(TablaIncidentes[[#This Row],[Prioridad*]]="Baja",((AJ473*60)+AK473)-720,IF(TablaIncidentes[[#This Row],[Prioridad*]]="Media",((AJ473*60)+AK473)-120,IF(TablaIncidentes[[#This Row],[Prioridad*]]="Alta",((AJ473*60)+AK473)-60)))</f>
        <v>-60</v>
      </c>
      <c r="AN473" t="str">
        <f t="shared" si="55"/>
        <v>martes</v>
      </c>
    </row>
    <row r="474" spans="1:40" x14ac:dyDescent="0.25">
      <c r="A474" s="20" t="s">
        <v>1096</v>
      </c>
      <c r="B474" t="s">
        <v>1097</v>
      </c>
      <c r="C474" t="s">
        <v>32</v>
      </c>
      <c r="D474" s="11" t="s">
        <v>33</v>
      </c>
      <c r="E474" t="s">
        <v>34</v>
      </c>
      <c r="F474" t="s">
        <v>51</v>
      </c>
      <c r="G474" t="s">
        <v>52</v>
      </c>
      <c r="J474" s="12">
        <v>43844</v>
      </c>
      <c r="K474" s="13">
        <v>0.34998842592592588</v>
      </c>
      <c r="L474" s="14">
        <v>43844</v>
      </c>
      <c r="M474" s="15">
        <v>0.34998842592592588</v>
      </c>
      <c r="N474" s="12">
        <v>43845</v>
      </c>
      <c r="O474" s="13">
        <v>0.37995370370370374</v>
      </c>
      <c r="P474" s="16">
        <v>43846.453263888892</v>
      </c>
      <c r="Q474" s="11" t="s">
        <v>101</v>
      </c>
      <c r="R474" s="17" t="s">
        <v>1098</v>
      </c>
      <c r="S474" s="11" t="s">
        <v>39</v>
      </c>
      <c r="T474" s="17" t="s">
        <v>133</v>
      </c>
      <c r="U474" s="11" t="s">
        <v>37</v>
      </c>
      <c r="V474" s="17">
        <v>0</v>
      </c>
      <c r="W474" s="11" t="s">
        <v>37</v>
      </c>
      <c r="Y474" s="17" t="str">
        <f>TablaIncidentes[[#This Row],[Tiempo Total Gestión]]</f>
        <v>24:43</v>
      </c>
      <c r="Z474" s="11">
        <f t="shared" si="49"/>
        <v>0</v>
      </c>
      <c r="AA474" s="11">
        <f t="shared" si="50"/>
        <v>43</v>
      </c>
      <c r="AB474" s="11">
        <f>IF(TablaIncidentes[[#This Row],[Prioridad*]]="Baja",(Z474-24)*60+AA474,IF(TablaIncidentes[[#This Row],[Prioridad*]]="Media",(Z474-4)*60+AA474,IF(TablaIncidentes[[#This Row],[Prioridad*]]="Alta",(Z474-2)*60+AA474)))</f>
        <v>-77</v>
      </c>
      <c r="AD474" s="17" t="str">
        <f>TablaIncidentes[[#This Row],[Tiempo Creación (HH:mm)]]</f>
        <v>00:00</v>
      </c>
      <c r="AE474" s="11">
        <f t="shared" si="51"/>
        <v>0</v>
      </c>
      <c r="AF474" s="11">
        <f t="shared" si="52"/>
        <v>0</v>
      </c>
      <c r="AG474" s="11">
        <f>IF(TablaIncidentes[[#This Row],[Prioridad*]]="Baja",((AE474*60)+AF474)-30,IF(TablaIncidentes[[#This Row],[Prioridad*]]="Media",((AE474*60)+AF474)-15,IF(TablaIncidentes[[#This Row],[Prioridad*]]="Alta",((AE474*60)+AF474)-10)))</f>
        <v>-10</v>
      </c>
      <c r="AI474" s="17">
        <f>TablaIncidentes[[#This Row],[Tiempo Avance Incidente]]</f>
        <v>0</v>
      </c>
      <c r="AJ474" s="11">
        <f t="shared" si="53"/>
        <v>0</v>
      </c>
      <c r="AK474" s="11">
        <f t="shared" si="54"/>
        <v>0</v>
      </c>
      <c r="AL474">
        <f>IF(TablaIncidentes[[#This Row],[Prioridad*]]="Baja",((AJ474*60)+AK474)-720,IF(TablaIncidentes[[#This Row],[Prioridad*]]="Media",((AJ474*60)+AK474)-120,IF(TablaIncidentes[[#This Row],[Prioridad*]]="Alta",((AJ474*60)+AK474)-60)))</f>
        <v>-60</v>
      </c>
      <c r="AN474" t="str">
        <f t="shared" si="55"/>
        <v>martes</v>
      </c>
    </row>
    <row r="475" spans="1:40" x14ac:dyDescent="0.25">
      <c r="A475" s="20" t="s">
        <v>1099</v>
      </c>
      <c r="B475" t="s">
        <v>1100</v>
      </c>
      <c r="C475" t="s">
        <v>32</v>
      </c>
      <c r="D475" s="11" t="s">
        <v>33</v>
      </c>
      <c r="E475" t="s">
        <v>34</v>
      </c>
      <c r="F475" t="s">
        <v>51</v>
      </c>
      <c r="G475" t="s">
        <v>52</v>
      </c>
      <c r="J475" s="12">
        <v>43844</v>
      </c>
      <c r="K475" s="13">
        <v>0.34998842592592588</v>
      </c>
      <c r="L475" s="14">
        <v>43844</v>
      </c>
      <c r="M475" s="15">
        <v>0.34998842592592588</v>
      </c>
      <c r="N475" s="12">
        <v>43845</v>
      </c>
      <c r="O475" s="13">
        <v>0.3830439814814815</v>
      </c>
      <c r="P475" s="16">
        <v>43846.453263888892</v>
      </c>
      <c r="Q475" s="11" t="s">
        <v>101</v>
      </c>
      <c r="R475" s="17" t="s">
        <v>1101</v>
      </c>
      <c r="S475" s="11" t="s">
        <v>39</v>
      </c>
      <c r="T475" s="17" t="s">
        <v>133</v>
      </c>
      <c r="U475" s="11" t="s">
        <v>37</v>
      </c>
      <c r="V475" s="17">
        <v>0</v>
      </c>
      <c r="W475" s="11" t="s">
        <v>37</v>
      </c>
      <c r="Y475" s="17" t="str">
        <f>TablaIncidentes[[#This Row],[Tiempo Total Gestión]]</f>
        <v>24:47</v>
      </c>
      <c r="Z475" s="11">
        <f t="shared" si="49"/>
        <v>0</v>
      </c>
      <c r="AA475" s="11">
        <f t="shared" si="50"/>
        <v>47</v>
      </c>
      <c r="AB475" s="11">
        <f>IF(TablaIncidentes[[#This Row],[Prioridad*]]="Baja",(Z475-24)*60+AA475,IF(TablaIncidentes[[#This Row],[Prioridad*]]="Media",(Z475-4)*60+AA475,IF(TablaIncidentes[[#This Row],[Prioridad*]]="Alta",(Z475-2)*60+AA475)))</f>
        <v>-73</v>
      </c>
      <c r="AD475" s="17" t="str">
        <f>TablaIncidentes[[#This Row],[Tiempo Creación (HH:mm)]]</f>
        <v>00:00</v>
      </c>
      <c r="AE475" s="11">
        <f t="shared" si="51"/>
        <v>0</v>
      </c>
      <c r="AF475" s="11">
        <f t="shared" si="52"/>
        <v>0</v>
      </c>
      <c r="AG475" s="11">
        <f>IF(TablaIncidentes[[#This Row],[Prioridad*]]="Baja",((AE475*60)+AF475)-30,IF(TablaIncidentes[[#This Row],[Prioridad*]]="Media",((AE475*60)+AF475)-15,IF(TablaIncidentes[[#This Row],[Prioridad*]]="Alta",((AE475*60)+AF475)-10)))</f>
        <v>-10</v>
      </c>
      <c r="AI475" s="17">
        <f>TablaIncidentes[[#This Row],[Tiempo Avance Incidente]]</f>
        <v>0</v>
      </c>
      <c r="AJ475" s="11">
        <f t="shared" si="53"/>
        <v>0</v>
      </c>
      <c r="AK475" s="11">
        <f t="shared" si="54"/>
        <v>0</v>
      </c>
      <c r="AL475">
        <f>IF(TablaIncidentes[[#This Row],[Prioridad*]]="Baja",((AJ475*60)+AK475)-720,IF(TablaIncidentes[[#This Row],[Prioridad*]]="Media",((AJ475*60)+AK475)-120,IF(TablaIncidentes[[#This Row],[Prioridad*]]="Alta",((AJ475*60)+AK475)-60)))</f>
        <v>-60</v>
      </c>
      <c r="AN475" t="str">
        <f t="shared" si="55"/>
        <v>martes</v>
      </c>
    </row>
    <row r="476" spans="1:40" x14ac:dyDescent="0.25">
      <c r="A476" s="20" t="s">
        <v>1102</v>
      </c>
      <c r="B476" t="s">
        <v>1103</v>
      </c>
      <c r="C476" t="s">
        <v>32</v>
      </c>
      <c r="D476" s="11" t="s">
        <v>33</v>
      </c>
      <c r="E476" t="s">
        <v>34</v>
      </c>
      <c r="F476" t="s">
        <v>51</v>
      </c>
      <c r="G476" t="s">
        <v>75</v>
      </c>
      <c r="J476" s="12">
        <v>43844</v>
      </c>
      <c r="K476" s="13">
        <v>0.34998842592592588</v>
      </c>
      <c r="L476" s="14">
        <v>43844</v>
      </c>
      <c r="M476" s="15">
        <v>0.34998842592592588</v>
      </c>
      <c r="N476" s="12">
        <v>43844</v>
      </c>
      <c r="O476" s="13">
        <v>0.52091435185185186</v>
      </c>
      <c r="P476" s="16">
        <v>43845.613761574074</v>
      </c>
      <c r="Q476" s="11" t="s">
        <v>101</v>
      </c>
      <c r="R476" s="17" t="s">
        <v>1104</v>
      </c>
      <c r="S476" s="11" t="s">
        <v>39</v>
      </c>
      <c r="T476" s="17" t="s">
        <v>133</v>
      </c>
      <c r="U476" s="11" t="s">
        <v>37</v>
      </c>
      <c r="V476" s="17">
        <v>0</v>
      </c>
      <c r="W476" s="11" t="s">
        <v>37</v>
      </c>
      <c r="Y476" s="17" t="str">
        <f>TablaIncidentes[[#This Row],[Tiempo Total Gestión]]</f>
        <v>04:06</v>
      </c>
      <c r="Z476" s="11">
        <f t="shared" si="49"/>
        <v>4</v>
      </c>
      <c r="AA476" s="11">
        <f t="shared" si="50"/>
        <v>6</v>
      </c>
      <c r="AB476" s="11">
        <f>IF(TablaIncidentes[[#This Row],[Prioridad*]]="Baja",(Z476-24)*60+AA476,IF(TablaIncidentes[[#This Row],[Prioridad*]]="Media",(Z476-4)*60+AA476,IF(TablaIncidentes[[#This Row],[Prioridad*]]="Alta",(Z476-2)*60+AA476)))</f>
        <v>126</v>
      </c>
      <c r="AD476" s="17" t="str">
        <f>TablaIncidentes[[#This Row],[Tiempo Creación (HH:mm)]]</f>
        <v>00:00</v>
      </c>
      <c r="AE476" s="11">
        <f t="shared" si="51"/>
        <v>0</v>
      </c>
      <c r="AF476" s="11">
        <f t="shared" si="52"/>
        <v>0</v>
      </c>
      <c r="AG476" s="11">
        <f>IF(TablaIncidentes[[#This Row],[Prioridad*]]="Baja",((AE476*60)+AF476)-30,IF(TablaIncidentes[[#This Row],[Prioridad*]]="Media",((AE476*60)+AF476)-15,IF(TablaIncidentes[[#This Row],[Prioridad*]]="Alta",((AE476*60)+AF476)-10)))</f>
        <v>-10</v>
      </c>
      <c r="AI476" s="17">
        <f>TablaIncidentes[[#This Row],[Tiempo Avance Incidente]]</f>
        <v>0</v>
      </c>
      <c r="AJ476" s="11">
        <f t="shared" si="53"/>
        <v>0</v>
      </c>
      <c r="AK476" s="11">
        <f t="shared" si="54"/>
        <v>0</v>
      </c>
      <c r="AL476">
        <f>IF(TablaIncidentes[[#This Row],[Prioridad*]]="Baja",((AJ476*60)+AK476)-720,IF(TablaIncidentes[[#This Row],[Prioridad*]]="Media",((AJ476*60)+AK476)-120,IF(TablaIncidentes[[#This Row],[Prioridad*]]="Alta",((AJ476*60)+AK476)-60)))</f>
        <v>-60</v>
      </c>
      <c r="AN476" t="str">
        <f t="shared" si="55"/>
        <v>martes</v>
      </c>
    </row>
    <row r="477" spans="1:40" x14ac:dyDescent="0.25">
      <c r="A477" s="20" t="s">
        <v>1105</v>
      </c>
      <c r="B477" t="s">
        <v>1106</v>
      </c>
      <c r="C477" t="s">
        <v>32</v>
      </c>
      <c r="D477" s="11" t="s">
        <v>33</v>
      </c>
      <c r="E477" t="s">
        <v>34</v>
      </c>
      <c r="F477" t="s">
        <v>51</v>
      </c>
      <c r="G477" t="s">
        <v>52</v>
      </c>
      <c r="J477" s="12">
        <v>43844</v>
      </c>
      <c r="K477" s="13">
        <v>0.34998842592592588</v>
      </c>
      <c r="L477" s="14">
        <v>43844</v>
      </c>
      <c r="M477" s="15">
        <v>0.34998842592592588</v>
      </c>
      <c r="N477" s="12">
        <v>43845</v>
      </c>
      <c r="O477" s="13">
        <v>0.38665509259259262</v>
      </c>
      <c r="P477" s="16">
        <v>43846.453263888892</v>
      </c>
      <c r="Q477" s="11" t="s">
        <v>101</v>
      </c>
      <c r="R477" s="17" t="s">
        <v>1107</v>
      </c>
      <c r="S477" s="11" t="s">
        <v>39</v>
      </c>
      <c r="T477" s="17" t="s">
        <v>133</v>
      </c>
      <c r="U477" s="11" t="s">
        <v>37</v>
      </c>
      <c r="V477" s="17">
        <v>0</v>
      </c>
      <c r="W477" s="11" t="s">
        <v>37</v>
      </c>
      <c r="Y477" s="17" t="str">
        <f>TablaIncidentes[[#This Row],[Tiempo Total Gestión]]</f>
        <v>24:52</v>
      </c>
      <c r="Z477" s="11">
        <f t="shared" si="49"/>
        <v>0</v>
      </c>
      <c r="AA477" s="11">
        <f t="shared" si="50"/>
        <v>52</v>
      </c>
      <c r="AB477" s="11">
        <f>IF(TablaIncidentes[[#This Row],[Prioridad*]]="Baja",(Z477-24)*60+AA477,IF(TablaIncidentes[[#This Row],[Prioridad*]]="Media",(Z477-4)*60+AA477,IF(TablaIncidentes[[#This Row],[Prioridad*]]="Alta",(Z477-2)*60+AA477)))</f>
        <v>-68</v>
      </c>
      <c r="AD477" s="17" t="str">
        <f>TablaIncidentes[[#This Row],[Tiempo Creación (HH:mm)]]</f>
        <v>00:00</v>
      </c>
      <c r="AE477" s="11">
        <f t="shared" si="51"/>
        <v>0</v>
      </c>
      <c r="AF477" s="11">
        <f t="shared" si="52"/>
        <v>0</v>
      </c>
      <c r="AG477" s="11">
        <f>IF(TablaIncidentes[[#This Row],[Prioridad*]]="Baja",((AE477*60)+AF477)-30,IF(TablaIncidentes[[#This Row],[Prioridad*]]="Media",((AE477*60)+AF477)-15,IF(TablaIncidentes[[#This Row],[Prioridad*]]="Alta",((AE477*60)+AF477)-10)))</f>
        <v>-10</v>
      </c>
      <c r="AI477" s="17">
        <f>TablaIncidentes[[#This Row],[Tiempo Avance Incidente]]</f>
        <v>0</v>
      </c>
      <c r="AJ477" s="11">
        <f t="shared" si="53"/>
        <v>0</v>
      </c>
      <c r="AK477" s="11">
        <f t="shared" si="54"/>
        <v>0</v>
      </c>
      <c r="AL477">
        <f>IF(TablaIncidentes[[#This Row],[Prioridad*]]="Baja",((AJ477*60)+AK477)-720,IF(TablaIncidentes[[#This Row],[Prioridad*]]="Media",((AJ477*60)+AK477)-120,IF(TablaIncidentes[[#This Row],[Prioridad*]]="Alta",((AJ477*60)+AK477)-60)))</f>
        <v>-60</v>
      </c>
      <c r="AN477" t="str">
        <f t="shared" si="55"/>
        <v>martes</v>
      </c>
    </row>
    <row r="478" spans="1:40" x14ac:dyDescent="0.25">
      <c r="A478" s="20" t="s">
        <v>1108</v>
      </c>
      <c r="B478" t="s">
        <v>1109</v>
      </c>
      <c r="C478" t="s">
        <v>32</v>
      </c>
      <c r="D478" s="11" t="s">
        <v>33</v>
      </c>
      <c r="E478" t="s">
        <v>34</v>
      </c>
      <c r="F478" t="s">
        <v>51</v>
      </c>
      <c r="G478" t="s">
        <v>104</v>
      </c>
      <c r="J478" s="12">
        <v>43844</v>
      </c>
      <c r="K478" s="13">
        <v>0.34998842592592588</v>
      </c>
      <c r="L478" s="14">
        <v>43844</v>
      </c>
      <c r="M478" s="15">
        <v>0.34998842592592588</v>
      </c>
      <c r="N478" s="12">
        <v>43847</v>
      </c>
      <c r="O478" s="13">
        <v>0.67180555555555566</v>
      </c>
      <c r="P478" s="16">
        <v>43848.690671296295</v>
      </c>
      <c r="Q478" s="11" t="s">
        <v>101</v>
      </c>
      <c r="R478" s="17" t="s">
        <v>1110</v>
      </c>
      <c r="S478" s="11" t="s">
        <v>39</v>
      </c>
      <c r="T478" s="17" t="s">
        <v>133</v>
      </c>
      <c r="U478" s="11" t="s">
        <v>37</v>
      </c>
      <c r="V478" s="17">
        <v>0</v>
      </c>
      <c r="W478" s="11" t="s">
        <v>37</v>
      </c>
      <c r="Y478" s="17" t="str">
        <f>TablaIncidentes[[#This Row],[Tiempo Total Gestión]]</f>
        <v>04:35</v>
      </c>
      <c r="Z478" s="11">
        <f t="shared" si="49"/>
        <v>4</v>
      </c>
      <c r="AA478" s="11">
        <f t="shared" si="50"/>
        <v>35</v>
      </c>
      <c r="AB478" s="11">
        <f>IF(TablaIncidentes[[#This Row],[Prioridad*]]="Baja",(Z478-24)*60+AA478,IF(TablaIncidentes[[#This Row],[Prioridad*]]="Media",(Z478-4)*60+AA478,IF(TablaIncidentes[[#This Row],[Prioridad*]]="Alta",(Z478-2)*60+AA478)))</f>
        <v>155</v>
      </c>
      <c r="AD478" s="17" t="str">
        <f>TablaIncidentes[[#This Row],[Tiempo Creación (HH:mm)]]</f>
        <v>00:00</v>
      </c>
      <c r="AE478" s="11">
        <f t="shared" si="51"/>
        <v>0</v>
      </c>
      <c r="AF478" s="11">
        <f t="shared" si="52"/>
        <v>0</v>
      </c>
      <c r="AG478" s="11">
        <f>IF(TablaIncidentes[[#This Row],[Prioridad*]]="Baja",((AE478*60)+AF478)-30,IF(TablaIncidentes[[#This Row],[Prioridad*]]="Media",((AE478*60)+AF478)-15,IF(TablaIncidentes[[#This Row],[Prioridad*]]="Alta",((AE478*60)+AF478)-10)))</f>
        <v>-10</v>
      </c>
      <c r="AI478" s="17">
        <f>TablaIncidentes[[#This Row],[Tiempo Avance Incidente]]</f>
        <v>0</v>
      </c>
      <c r="AJ478" s="11">
        <f t="shared" si="53"/>
        <v>0</v>
      </c>
      <c r="AK478" s="11">
        <f t="shared" si="54"/>
        <v>0</v>
      </c>
      <c r="AL478">
        <f>IF(TablaIncidentes[[#This Row],[Prioridad*]]="Baja",((AJ478*60)+AK478)-720,IF(TablaIncidentes[[#This Row],[Prioridad*]]="Media",((AJ478*60)+AK478)-120,IF(TablaIncidentes[[#This Row],[Prioridad*]]="Alta",((AJ478*60)+AK478)-60)))</f>
        <v>-60</v>
      </c>
      <c r="AN478" t="str">
        <f t="shared" si="55"/>
        <v>martes</v>
      </c>
    </row>
    <row r="479" spans="1:40" x14ac:dyDescent="0.25">
      <c r="A479" s="20" t="s">
        <v>1111</v>
      </c>
      <c r="B479" t="s">
        <v>1112</v>
      </c>
      <c r="C479" t="s">
        <v>32</v>
      </c>
      <c r="D479" s="11" t="s">
        <v>33</v>
      </c>
      <c r="E479" t="s">
        <v>34</v>
      </c>
      <c r="F479" t="s">
        <v>35</v>
      </c>
      <c r="G479" t="s">
        <v>36</v>
      </c>
      <c r="J479" s="12">
        <v>43844</v>
      </c>
      <c r="K479" s="13">
        <v>0.35626157407407405</v>
      </c>
      <c r="L479" s="14">
        <v>43844</v>
      </c>
      <c r="M479" s="15">
        <v>0.35626157407407405</v>
      </c>
      <c r="N479" s="12">
        <v>43846</v>
      </c>
      <c r="O479" s="13">
        <v>0.42596064814814816</v>
      </c>
      <c r="P479" s="16">
        <v>43847.532546296294</v>
      </c>
      <c r="Q479" s="11" t="s">
        <v>101</v>
      </c>
      <c r="R479" s="17" t="s">
        <v>1113</v>
      </c>
      <c r="S479" s="11" t="s">
        <v>39</v>
      </c>
      <c r="T479" s="17" t="s">
        <v>133</v>
      </c>
      <c r="U479" s="11" t="s">
        <v>37</v>
      </c>
      <c r="V479" s="17">
        <v>0</v>
      </c>
      <c r="W479" s="11" t="s">
        <v>37</v>
      </c>
      <c r="Y479" s="17" t="str">
        <f>TablaIncidentes[[#This Row],[Tiempo Total Gestión]]</f>
        <v>22:09</v>
      </c>
      <c r="Z479" s="11">
        <f t="shared" si="49"/>
        <v>22</v>
      </c>
      <c r="AA479" s="11">
        <f t="shared" si="50"/>
        <v>9</v>
      </c>
      <c r="AB479" s="11">
        <f>IF(TablaIncidentes[[#This Row],[Prioridad*]]="Baja",(Z479-24)*60+AA479,IF(TablaIncidentes[[#This Row],[Prioridad*]]="Media",(Z479-4)*60+AA479,IF(TablaIncidentes[[#This Row],[Prioridad*]]="Alta",(Z479-2)*60+AA479)))</f>
        <v>1209</v>
      </c>
      <c r="AD479" s="17" t="str">
        <f>TablaIncidentes[[#This Row],[Tiempo Creación (HH:mm)]]</f>
        <v>00:00</v>
      </c>
      <c r="AE479" s="11">
        <f t="shared" si="51"/>
        <v>0</v>
      </c>
      <c r="AF479" s="11">
        <f t="shared" si="52"/>
        <v>0</v>
      </c>
      <c r="AG479" s="11">
        <f>IF(TablaIncidentes[[#This Row],[Prioridad*]]="Baja",((AE479*60)+AF479)-30,IF(TablaIncidentes[[#This Row],[Prioridad*]]="Media",((AE479*60)+AF479)-15,IF(TablaIncidentes[[#This Row],[Prioridad*]]="Alta",((AE479*60)+AF479)-10)))</f>
        <v>-10</v>
      </c>
      <c r="AI479" s="17">
        <f>TablaIncidentes[[#This Row],[Tiempo Avance Incidente]]</f>
        <v>0</v>
      </c>
      <c r="AJ479" s="11">
        <f t="shared" si="53"/>
        <v>0</v>
      </c>
      <c r="AK479" s="11">
        <f t="shared" si="54"/>
        <v>0</v>
      </c>
      <c r="AL479">
        <f>IF(TablaIncidentes[[#This Row],[Prioridad*]]="Baja",((AJ479*60)+AK479)-720,IF(TablaIncidentes[[#This Row],[Prioridad*]]="Media",((AJ479*60)+AK479)-120,IF(TablaIncidentes[[#This Row],[Prioridad*]]="Alta",((AJ479*60)+AK479)-60)))</f>
        <v>-60</v>
      </c>
      <c r="AN479" t="str">
        <f t="shared" si="55"/>
        <v>martes</v>
      </c>
    </row>
    <row r="480" spans="1:40" x14ac:dyDescent="0.25">
      <c r="A480" s="20" t="s">
        <v>1114</v>
      </c>
      <c r="B480" t="s">
        <v>1115</v>
      </c>
      <c r="C480" t="s">
        <v>32</v>
      </c>
      <c r="D480" s="11" t="s">
        <v>33</v>
      </c>
      <c r="E480" t="s">
        <v>34</v>
      </c>
      <c r="F480" t="s">
        <v>51</v>
      </c>
      <c r="G480" t="s">
        <v>75</v>
      </c>
      <c r="J480" s="12">
        <v>43844</v>
      </c>
      <c r="K480" s="13">
        <v>0.3689236111111111</v>
      </c>
      <c r="L480" s="14">
        <v>43844</v>
      </c>
      <c r="M480" s="15">
        <v>0.3689236111111111</v>
      </c>
      <c r="N480" s="12">
        <v>43845</v>
      </c>
      <c r="O480" s="13">
        <v>0.51633101851851848</v>
      </c>
      <c r="P480" s="16">
        <v>43846.586111111108</v>
      </c>
      <c r="Q480" s="11" t="s">
        <v>101</v>
      </c>
      <c r="R480" s="17" t="s">
        <v>1116</v>
      </c>
      <c r="S480" s="11" t="s">
        <v>39</v>
      </c>
      <c r="T480" s="17" t="s">
        <v>133</v>
      </c>
      <c r="U480" s="11" t="s">
        <v>37</v>
      </c>
      <c r="V480" s="17">
        <v>0</v>
      </c>
      <c r="W480" s="11" t="s">
        <v>37</v>
      </c>
      <c r="Y480" s="17" t="str">
        <f>TablaIncidentes[[#This Row],[Tiempo Total Gestión]]</f>
        <v>03:58</v>
      </c>
      <c r="Z480" s="11">
        <f t="shared" si="49"/>
        <v>3</v>
      </c>
      <c r="AA480" s="11">
        <f t="shared" si="50"/>
        <v>58</v>
      </c>
      <c r="AB480" s="11">
        <f>IF(TablaIncidentes[[#This Row],[Prioridad*]]="Baja",(Z480-24)*60+AA480,IF(TablaIncidentes[[#This Row],[Prioridad*]]="Media",(Z480-4)*60+AA480,IF(TablaIncidentes[[#This Row],[Prioridad*]]="Alta",(Z480-2)*60+AA480)))</f>
        <v>118</v>
      </c>
      <c r="AD480" s="17" t="str">
        <f>TablaIncidentes[[#This Row],[Tiempo Creación (HH:mm)]]</f>
        <v>00:00</v>
      </c>
      <c r="AE480" s="11">
        <f t="shared" si="51"/>
        <v>0</v>
      </c>
      <c r="AF480" s="11">
        <f t="shared" si="52"/>
        <v>0</v>
      </c>
      <c r="AG480" s="11">
        <f>IF(TablaIncidentes[[#This Row],[Prioridad*]]="Baja",((AE480*60)+AF480)-30,IF(TablaIncidentes[[#This Row],[Prioridad*]]="Media",((AE480*60)+AF480)-15,IF(TablaIncidentes[[#This Row],[Prioridad*]]="Alta",((AE480*60)+AF480)-10)))</f>
        <v>-10</v>
      </c>
      <c r="AI480" s="17">
        <f>TablaIncidentes[[#This Row],[Tiempo Avance Incidente]]</f>
        <v>0</v>
      </c>
      <c r="AJ480" s="11">
        <f t="shared" si="53"/>
        <v>0</v>
      </c>
      <c r="AK480" s="11">
        <f t="shared" si="54"/>
        <v>0</v>
      </c>
      <c r="AL480">
        <f>IF(TablaIncidentes[[#This Row],[Prioridad*]]="Baja",((AJ480*60)+AK480)-720,IF(TablaIncidentes[[#This Row],[Prioridad*]]="Media",((AJ480*60)+AK480)-120,IF(TablaIncidentes[[#This Row],[Prioridad*]]="Alta",((AJ480*60)+AK480)-60)))</f>
        <v>-60</v>
      </c>
      <c r="AN480" t="str">
        <f t="shared" si="55"/>
        <v>martes</v>
      </c>
    </row>
    <row r="481" spans="1:40" x14ac:dyDescent="0.25">
      <c r="A481" s="10" t="s">
        <v>1117</v>
      </c>
      <c r="B481" t="s">
        <v>1118</v>
      </c>
      <c r="C481" t="s">
        <v>32</v>
      </c>
      <c r="D481" s="11" t="s">
        <v>33</v>
      </c>
      <c r="E481" t="s">
        <v>34</v>
      </c>
      <c r="F481" t="s">
        <v>35</v>
      </c>
      <c r="G481" t="s">
        <v>36</v>
      </c>
      <c r="J481" s="12">
        <v>43844</v>
      </c>
      <c r="K481" s="13">
        <v>0.39120370370370372</v>
      </c>
      <c r="L481" s="14">
        <v>43844</v>
      </c>
      <c r="M481" s="15">
        <v>0.39120370370370372</v>
      </c>
      <c r="N481" s="12">
        <v>43844</v>
      </c>
      <c r="O481" s="13">
        <v>0.69304398148148139</v>
      </c>
      <c r="P481" s="16">
        <v>43845.757164351853</v>
      </c>
      <c r="Q481" s="11" t="s">
        <v>37</v>
      </c>
      <c r="R481" s="17" t="s">
        <v>903</v>
      </c>
      <c r="S481" s="11" t="s">
        <v>39</v>
      </c>
      <c r="T481" s="17" t="s">
        <v>133</v>
      </c>
      <c r="U481" s="11" t="s">
        <v>37</v>
      </c>
      <c r="V481" s="17">
        <v>0</v>
      </c>
      <c r="W481" s="11" t="s">
        <v>37</v>
      </c>
      <c r="Y481" s="17" t="str">
        <f>TablaIncidentes[[#This Row],[Tiempo Total Gestión]]</f>
        <v>01:34</v>
      </c>
      <c r="Z481" s="11">
        <f t="shared" si="49"/>
        <v>1</v>
      </c>
      <c r="AA481" s="11">
        <f t="shared" si="50"/>
        <v>34</v>
      </c>
      <c r="AB481" s="11">
        <f>IF(TablaIncidentes[[#This Row],[Prioridad*]]="Baja",(Z481-24)*60+AA481,IF(TablaIncidentes[[#This Row],[Prioridad*]]="Media",(Z481-4)*60+AA481,IF(TablaIncidentes[[#This Row],[Prioridad*]]="Alta",(Z481-2)*60+AA481)))</f>
        <v>-26</v>
      </c>
      <c r="AD481" s="17" t="str">
        <f>TablaIncidentes[[#This Row],[Tiempo Creación (HH:mm)]]</f>
        <v>00:00</v>
      </c>
      <c r="AE481" s="11">
        <f t="shared" si="51"/>
        <v>0</v>
      </c>
      <c r="AF481" s="11">
        <f t="shared" si="52"/>
        <v>0</v>
      </c>
      <c r="AG481" s="11">
        <f>IF(TablaIncidentes[[#This Row],[Prioridad*]]="Baja",((AE481*60)+AF481)-30,IF(TablaIncidentes[[#This Row],[Prioridad*]]="Media",((AE481*60)+AF481)-15,IF(TablaIncidentes[[#This Row],[Prioridad*]]="Alta",((AE481*60)+AF481)-10)))</f>
        <v>-10</v>
      </c>
      <c r="AI481" s="17">
        <f>TablaIncidentes[[#This Row],[Tiempo Avance Incidente]]</f>
        <v>0</v>
      </c>
      <c r="AJ481" s="11">
        <f t="shared" si="53"/>
        <v>0</v>
      </c>
      <c r="AK481" s="11">
        <f t="shared" si="54"/>
        <v>0</v>
      </c>
      <c r="AL481">
        <f>IF(TablaIncidentes[[#This Row],[Prioridad*]]="Baja",((AJ481*60)+AK481)-720,IF(TablaIncidentes[[#This Row],[Prioridad*]]="Media",((AJ481*60)+AK481)-120,IF(TablaIncidentes[[#This Row],[Prioridad*]]="Alta",((AJ481*60)+AK481)-60)))</f>
        <v>-60</v>
      </c>
      <c r="AN481" t="str">
        <f t="shared" si="55"/>
        <v>martes</v>
      </c>
    </row>
    <row r="482" spans="1:40" x14ac:dyDescent="0.25">
      <c r="A482" s="10" t="s">
        <v>1119</v>
      </c>
      <c r="B482" t="s">
        <v>1120</v>
      </c>
      <c r="C482" t="s">
        <v>32</v>
      </c>
      <c r="D482" s="11" t="s">
        <v>33</v>
      </c>
      <c r="E482" t="s">
        <v>34</v>
      </c>
      <c r="F482" t="s">
        <v>35</v>
      </c>
      <c r="G482" t="s">
        <v>311</v>
      </c>
      <c r="J482" s="12">
        <v>43844</v>
      </c>
      <c r="K482" s="13">
        <v>0.39958333333333335</v>
      </c>
      <c r="L482" s="14">
        <v>43844</v>
      </c>
      <c r="M482" s="15">
        <v>0.39958333333333335</v>
      </c>
      <c r="N482" s="12">
        <v>43846</v>
      </c>
      <c r="O482" s="13">
        <v>0.68376157407407412</v>
      </c>
      <c r="P482" s="16">
        <v>43847.779108796298</v>
      </c>
      <c r="Q482" s="11" t="s">
        <v>37</v>
      </c>
      <c r="R482" s="17" t="s">
        <v>405</v>
      </c>
      <c r="S482" s="11" t="s">
        <v>39</v>
      </c>
      <c r="T482" s="17" t="s">
        <v>133</v>
      </c>
      <c r="U482" s="11" t="s">
        <v>37</v>
      </c>
      <c r="V482" s="17">
        <v>0</v>
      </c>
      <c r="W482" s="11" t="s">
        <v>37</v>
      </c>
      <c r="Y482" s="17" t="str">
        <f>TablaIncidentes[[#This Row],[Tiempo Total Gestión]]</f>
        <v>01:40</v>
      </c>
      <c r="Z482" s="11">
        <f t="shared" si="49"/>
        <v>1</v>
      </c>
      <c r="AA482" s="11">
        <f t="shared" si="50"/>
        <v>40</v>
      </c>
      <c r="AB482" s="11">
        <f>IF(TablaIncidentes[[#This Row],[Prioridad*]]="Baja",(Z482-24)*60+AA482,IF(TablaIncidentes[[#This Row],[Prioridad*]]="Media",(Z482-4)*60+AA482,IF(TablaIncidentes[[#This Row],[Prioridad*]]="Alta",(Z482-2)*60+AA482)))</f>
        <v>-20</v>
      </c>
      <c r="AD482" s="17" t="str">
        <f>TablaIncidentes[[#This Row],[Tiempo Creación (HH:mm)]]</f>
        <v>00:00</v>
      </c>
      <c r="AE482" s="11">
        <f t="shared" si="51"/>
        <v>0</v>
      </c>
      <c r="AF482" s="11">
        <f t="shared" si="52"/>
        <v>0</v>
      </c>
      <c r="AG482" s="11">
        <f>IF(TablaIncidentes[[#This Row],[Prioridad*]]="Baja",((AE482*60)+AF482)-30,IF(TablaIncidentes[[#This Row],[Prioridad*]]="Media",((AE482*60)+AF482)-15,IF(TablaIncidentes[[#This Row],[Prioridad*]]="Alta",((AE482*60)+AF482)-10)))</f>
        <v>-10</v>
      </c>
      <c r="AI482" s="17">
        <f>TablaIncidentes[[#This Row],[Tiempo Avance Incidente]]</f>
        <v>0</v>
      </c>
      <c r="AJ482" s="11">
        <f t="shared" si="53"/>
        <v>0</v>
      </c>
      <c r="AK482" s="11">
        <f t="shared" si="54"/>
        <v>0</v>
      </c>
      <c r="AL482">
        <f>IF(TablaIncidentes[[#This Row],[Prioridad*]]="Baja",((AJ482*60)+AK482)-720,IF(TablaIncidentes[[#This Row],[Prioridad*]]="Media",((AJ482*60)+AK482)-120,IF(TablaIncidentes[[#This Row],[Prioridad*]]="Alta",((AJ482*60)+AK482)-60)))</f>
        <v>-60</v>
      </c>
      <c r="AN482" t="str">
        <f t="shared" si="55"/>
        <v>martes</v>
      </c>
    </row>
    <row r="483" spans="1:40" x14ac:dyDescent="0.25">
      <c r="A483" s="20" t="s">
        <v>1121</v>
      </c>
      <c r="B483" t="s">
        <v>1122</v>
      </c>
      <c r="C483" t="s">
        <v>32</v>
      </c>
      <c r="D483" s="11" t="s">
        <v>33</v>
      </c>
      <c r="E483" t="s">
        <v>34</v>
      </c>
      <c r="F483" t="s">
        <v>51</v>
      </c>
      <c r="G483" t="s">
        <v>75</v>
      </c>
      <c r="J483" s="12">
        <v>43844</v>
      </c>
      <c r="K483" s="13">
        <v>0.40237268518518521</v>
      </c>
      <c r="L483" s="14">
        <v>43844</v>
      </c>
      <c r="M483" s="15">
        <v>0.40237268518518521</v>
      </c>
      <c r="N483" s="12">
        <v>43845</v>
      </c>
      <c r="O483" s="13">
        <v>0.50238425925925922</v>
      </c>
      <c r="P483" s="16">
        <v>43846.503252314818</v>
      </c>
      <c r="Q483" s="11" t="s">
        <v>101</v>
      </c>
      <c r="R483" s="17" t="s">
        <v>1123</v>
      </c>
      <c r="S483" s="11" t="s">
        <v>39</v>
      </c>
      <c r="T483" s="17" t="s">
        <v>133</v>
      </c>
      <c r="U483" s="11" t="s">
        <v>37</v>
      </c>
      <c r="V483" s="17">
        <v>0</v>
      </c>
      <c r="W483" s="11" t="s">
        <v>37</v>
      </c>
      <c r="Y483" s="17" t="str">
        <f>TablaIncidentes[[#This Row],[Tiempo Total Gestión]]</f>
        <v>26:24</v>
      </c>
      <c r="Z483" s="11">
        <f t="shared" si="49"/>
        <v>2</v>
      </c>
      <c r="AA483" s="11">
        <f t="shared" si="50"/>
        <v>24</v>
      </c>
      <c r="AB483" s="11">
        <f>IF(TablaIncidentes[[#This Row],[Prioridad*]]="Baja",(Z483-24)*60+AA483,IF(TablaIncidentes[[#This Row],[Prioridad*]]="Media",(Z483-4)*60+AA483,IF(TablaIncidentes[[#This Row],[Prioridad*]]="Alta",(Z483-2)*60+AA483)))</f>
        <v>24</v>
      </c>
      <c r="AD483" s="17" t="str">
        <f>TablaIncidentes[[#This Row],[Tiempo Creación (HH:mm)]]</f>
        <v>00:00</v>
      </c>
      <c r="AE483" s="11">
        <f t="shared" si="51"/>
        <v>0</v>
      </c>
      <c r="AF483" s="11">
        <f t="shared" si="52"/>
        <v>0</v>
      </c>
      <c r="AG483" s="11">
        <f>IF(TablaIncidentes[[#This Row],[Prioridad*]]="Baja",((AE483*60)+AF483)-30,IF(TablaIncidentes[[#This Row],[Prioridad*]]="Media",((AE483*60)+AF483)-15,IF(TablaIncidentes[[#This Row],[Prioridad*]]="Alta",((AE483*60)+AF483)-10)))</f>
        <v>-10</v>
      </c>
      <c r="AI483" s="17">
        <f>TablaIncidentes[[#This Row],[Tiempo Avance Incidente]]</f>
        <v>0</v>
      </c>
      <c r="AJ483" s="11">
        <f t="shared" si="53"/>
        <v>0</v>
      </c>
      <c r="AK483" s="11">
        <f t="shared" si="54"/>
        <v>0</v>
      </c>
      <c r="AL483">
        <f>IF(TablaIncidentes[[#This Row],[Prioridad*]]="Baja",((AJ483*60)+AK483)-720,IF(TablaIncidentes[[#This Row],[Prioridad*]]="Media",((AJ483*60)+AK483)-120,IF(TablaIncidentes[[#This Row],[Prioridad*]]="Alta",((AJ483*60)+AK483)-60)))</f>
        <v>-60</v>
      </c>
      <c r="AN483" t="str">
        <f t="shared" si="55"/>
        <v>martes</v>
      </c>
    </row>
    <row r="484" spans="1:40" x14ac:dyDescent="0.25">
      <c r="A484" s="10" t="s">
        <v>1124</v>
      </c>
      <c r="B484" t="s">
        <v>1125</v>
      </c>
      <c r="C484" t="s">
        <v>32</v>
      </c>
      <c r="D484" s="11" t="s">
        <v>33</v>
      </c>
      <c r="E484" t="s">
        <v>34</v>
      </c>
      <c r="F484" t="s">
        <v>51</v>
      </c>
      <c r="G484" t="s">
        <v>361</v>
      </c>
      <c r="J484" s="12">
        <v>43844</v>
      </c>
      <c r="K484" s="13">
        <v>0.40657407407407403</v>
      </c>
      <c r="L484" s="14">
        <v>43844</v>
      </c>
      <c r="M484" s="15">
        <v>0.40657407407407403</v>
      </c>
      <c r="N484" s="12">
        <v>43844</v>
      </c>
      <c r="O484" s="13">
        <v>0.67804398148148148</v>
      </c>
      <c r="P484" s="16">
        <v>43845.686064814814</v>
      </c>
      <c r="Q484" s="11" t="s">
        <v>37</v>
      </c>
      <c r="R484" s="17" t="s">
        <v>431</v>
      </c>
      <c r="S484" s="11" t="s">
        <v>39</v>
      </c>
      <c r="T484" s="17" t="s">
        <v>133</v>
      </c>
      <c r="U484" s="11" t="s">
        <v>37</v>
      </c>
      <c r="V484" s="17">
        <v>0</v>
      </c>
      <c r="W484" s="11" t="s">
        <v>37</v>
      </c>
      <c r="Y484" s="17" t="str">
        <f>TablaIncidentes[[#This Row],[Tiempo Total Gestión]]</f>
        <v>00:29</v>
      </c>
      <c r="Z484" s="11">
        <f t="shared" si="49"/>
        <v>0</v>
      </c>
      <c r="AA484" s="11">
        <f t="shared" si="50"/>
        <v>29</v>
      </c>
      <c r="AB484" s="11">
        <f>IF(TablaIncidentes[[#This Row],[Prioridad*]]="Baja",(Z484-24)*60+AA484,IF(TablaIncidentes[[#This Row],[Prioridad*]]="Media",(Z484-4)*60+AA484,IF(TablaIncidentes[[#This Row],[Prioridad*]]="Alta",(Z484-2)*60+AA484)))</f>
        <v>-91</v>
      </c>
      <c r="AD484" s="17" t="str">
        <f>TablaIncidentes[[#This Row],[Tiempo Creación (HH:mm)]]</f>
        <v>00:00</v>
      </c>
      <c r="AE484" s="11">
        <f t="shared" si="51"/>
        <v>0</v>
      </c>
      <c r="AF484" s="11">
        <f t="shared" si="52"/>
        <v>0</v>
      </c>
      <c r="AG484" s="11">
        <f>IF(TablaIncidentes[[#This Row],[Prioridad*]]="Baja",((AE484*60)+AF484)-30,IF(TablaIncidentes[[#This Row],[Prioridad*]]="Media",((AE484*60)+AF484)-15,IF(TablaIncidentes[[#This Row],[Prioridad*]]="Alta",((AE484*60)+AF484)-10)))</f>
        <v>-10</v>
      </c>
      <c r="AI484" s="17">
        <f>TablaIncidentes[[#This Row],[Tiempo Avance Incidente]]</f>
        <v>0</v>
      </c>
      <c r="AJ484" s="11">
        <f t="shared" si="53"/>
        <v>0</v>
      </c>
      <c r="AK484" s="11">
        <f t="shared" si="54"/>
        <v>0</v>
      </c>
      <c r="AL484">
        <f>IF(TablaIncidentes[[#This Row],[Prioridad*]]="Baja",((AJ484*60)+AK484)-720,IF(TablaIncidentes[[#This Row],[Prioridad*]]="Media",((AJ484*60)+AK484)-120,IF(TablaIncidentes[[#This Row],[Prioridad*]]="Alta",((AJ484*60)+AK484)-60)))</f>
        <v>-60</v>
      </c>
      <c r="AN484" t="str">
        <f t="shared" si="55"/>
        <v>martes</v>
      </c>
    </row>
    <row r="485" spans="1:40" x14ac:dyDescent="0.25">
      <c r="A485" s="20" t="s">
        <v>1126</v>
      </c>
      <c r="B485" t="s">
        <v>1127</v>
      </c>
      <c r="C485" t="s">
        <v>32</v>
      </c>
      <c r="D485" s="11" t="s">
        <v>33</v>
      </c>
      <c r="E485" t="s">
        <v>34</v>
      </c>
      <c r="F485" t="s">
        <v>51</v>
      </c>
      <c r="G485" t="s">
        <v>75</v>
      </c>
      <c r="J485" s="12">
        <v>43844</v>
      </c>
      <c r="K485" s="13">
        <v>0.40937499999999999</v>
      </c>
      <c r="L485" s="14">
        <v>43844</v>
      </c>
      <c r="M485" s="15">
        <v>0.40937499999999999</v>
      </c>
      <c r="N485" s="12">
        <v>43844</v>
      </c>
      <c r="O485" s="13">
        <v>0.7013194444444445</v>
      </c>
      <c r="P485" s="16">
        <v>43845.757164351853</v>
      </c>
      <c r="Q485" s="11" t="s">
        <v>101</v>
      </c>
      <c r="R485" s="17" t="s">
        <v>1128</v>
      </c>
      <c r="S485" s="11" t="s">
        <v>39</v>
      </c>
      <c r="T485" s="17" t="s">
        <v>133</v>
      </c>
      <c r="U485" s="11" t="s">
        <v>37</v>
      </c>
      <c r="V485" s="17">
        <v>0</v>
      </c>
      <c r="W485" s="11" t="s">
        <v>37</v>
      </c>
      <c r="Y485" s="17" t="str">
        <f>TablaIncidentes[[#This Row],[Tiempo Total Gestión]]</f>
        <v>06:17</v>
      </c>
      <c r="Z485" s="11">
        <f t="shared" si="49"/>
        <v>6</v>
      </c>
      <c r="AA485" s="11">
        <f t="shared" si="50"/>
        <v>17</v>
      </c>
      <c r="AB485" s="11">
        <f>IF(TablaIncidentes[[#This Row],[Prioridad*]]="Baja",(Z485-24)*60+AA485,IF(TablaIncidentes[[#This Row],[Prioridad*]]="Media",(Z485-4)*60+AA485,IF(TablaIncidentes[[#This Row],[Prioridad*]]="Alta",(Z485-2)*60+AA485)))</f>
        <v>257</v>
      </c>
      <c r="AD485" s="17" t="str">
        <f>TablaIncidentes[[#This Row],[Tiempo Creación (HH:mm)]]</f>
        <v>00:00</v>
      </c>
      <c r="AE485" s="11">
        <f t="shared" si="51"/>
        <v>0</v>
      </c>
      <c r="AF485" s="11">
        <f t="shared" si="52"/>
        <v>0</v>
      </c>
      <c r="AG485" s="11">
        <f>IF(TablaIncidentes[[#This Row],[Prioridad*]]="Baja",((AE485*60)+AF485)-30,IF(TablaIncidentes[[#This Row],[Prioridad*]]="Media",((AE485*60)+AF485)-15,IF(TablaIncidentes[[#This Row],[Prioridad*]]="Alta",((AE485*60)+AF485)-10)))</f>
        <v>-10</v>
      </c>
      <c r="AI485" s="17">
        <f>TablaIncidentes[[#This Row],[Tiempo Avance Incidente]]</f>
        <v>0</v>
      </c>
      <c r="AJ485" s="11">
        <f t="shared" si="53"/>
        <v>0</v>
      </c>
      <c r="AK485" s="11">
        <f t="shared" si="54"/>
        <v>0</v>
      </c>
      <c r="AL485">
        <f>IF(TablaIncidentes[[#This Row],[Prioridad*]]="Baja",((AJ485*60)+AK485)-720,IF(TablaIncidentes[[#This Row],[Prioridad*]]="Media",((AJ485*60)+AK485)-120,IF(TablaIncidentes[[#This Row],[Prioridad*]]="Alta",((AJ485*60)+AK485)-60)))</f>
        <v>-60</v>
      </c>
      <c r="AN485" t="str">
        <f t="shared" si="55"/>
        <v>martes</v>
      </c>
    </row>
    <row r="486" spans="1:40" x14ac:dyDescent="0.25">
      <c r="A486" s="20" t="s">
        <v>1129</v>
      </c>
      <c r="B486" t="s">
        <v>1130</v>
      </c>
      <c r="C486" t="s">
        <v>32</v>
      </c>
      <c r="D486" s="11" t="s">
        <v>33</v>
      </c>
      <c r="E486" t="s">
        <v>34</v>
      </c>
      <c r="F486" t="s">
        <v>51</v>
      </c>
      <c r="G486" t="s">
        <v>75</v>
      </c>
      <c r="J486" s="12">
        <v>43844</v>
      </c>
      <c r="K486" s="13">
        <v>0.41914351851851855</v>
      </c>
      <c r="L486" s="14">
        <v>43844</v>
      </c>
      <c r="M486" s="15">
        <v>0.41914351851851855</v>
      </c>
      <c r="N486" s="12">
        <v>43844</v>
      </c>
      <c r="O486" s="13">
        <v>0.70936342592592594</v>
      </c>
      <c r="P486" s="16">
        <v>43845.757164351853</v>
      </c>
      <c r="Q486" s="11" t="s">
        <v>101</v>
      </c>
      <c r="R486" s="17" t="s">
        <v>1131</v>
      </c>
      <c r="S486" s="11" t="s">
        <v>39</v>
      </c>
      <c r="T486" s="17" t="s">
        <v>133</v>
      </c>
      <c r="U486" s="11" t="s">
        <v>37</v>
      </c>
      <c r="V486" s="17">
        <v>0</v>
      </c>
      <c r="W486" s="11" t="s">
        <v>37</v>
      </c>
      <c r="Y486" s="17" t="str">
        <f>TablaIncidentes[[#This Row],[Tiempo Total Gestión]]</f>
        <v>06:57</v>
      </c>
      <c r="Z486" s="11">
        <f t="shared" si="49"/>
        <v>6</v>
      </c>
      <c r="AA486" s="11">
        <f t="shared" si="50"/>
        <v>57</v>
      </c>
      <c r="AB486" s="11">
        <f>IF(TablaIncidentes[[#This Row],[Prioridad*]]="Baja",(Z486-24)*60+AA486,IF(TablaIncidentes[[#This Row],[Prioridad*]]="Media",(Z486-4)*60+AA486,IF(TablaIncidentes[[#This Row],[Prioridad*]]="Alta",(Z486-2)*60+AA486)))</f>
        <v>297</v>
      </c>
      <c r="AD486" s="17" t="str">
        <f>TablaIncidentes[[#This Row],[Tiempo Creación (HH:mm)]]</f>
        <v>00:00</v>
      </c>
      <c r="AE486" s="11">
        <f t="shared" si="51"/>
        <v>0</v>
      </c>
      <c r="AF486" s="11">
        <f t="shared" si="52"/>
        <v>0</v>
      </c>
      <c r="AG486" s="11">
        <f>IF(TablaIncidentes[[#This Row],[Prioridad*]]="Baja",((AE486*60)+AF486)-30,IF(TablaIncidentes[[#This Row],[Prioridad*]]="Media",((AE486*60)+AF486)-15,IF(TablaIncidentes[[#This Row],[Prioridad*]]="Alta",((AE486*60)+AF486)-10)))</f>
        <v>-10</v>
      </c>
      <c r="AI486" s="17">
        <f>TablaIncidentes[[#This Row],[Tiempo Avance Incidente]]</f>
        <v>0</v>
      </c>
      <c r="AJ486" s="11">
        <f t="shared" si="53"/>
        <v>0</v>
      </c>
      <c r="AK486" s="11">
        <f t="shared" si="54"/>
        <v>0</v>
      </c>
      <c r="AL486">
        <f>IF(TablaIncidentes[[#This Row],[Prioridad*]]="Baja",((AJ486*60)+AK486)-720,IF(TablaIncidentes[[#This Row],[Prioridad*]]="Media",((AJ486*60)+AK486)-120,IF(TablaIncidentes[[#This Row],[Prioridad*]]="Alta",((AJ486*60)+AK486)-60)))</f>
        <v>-60</v>
      </c>
      <c r="AN486" t="str">
        <f t="shared" si="55"/>
        <v>martes</v>
      </c>
    </row>
    <row r="487" spans="1:40" x14ac:dyDescent="0.25">
      <c r="A487" s="10" t="s">
        <v>1132</v>
      </c>
      <c r="B487" t="s">
        <v>1133</v>
      </c>
      <c r="C487" t="s">
        <v>123</v>
      </c>
      <c r="D487" s="11" t="s">
        <v>110</v>
      </c>
      <c r="E487" t="s">
        <v>34</v>
      </c>
      <c r="F487" t="s">
        <v>124</v>
      </c>
      <c r="G487" t="s">
        <v>104</v>
      </c>
      <c r="J487" s="12">
        <v>43844</v>
      </c>
      <c r="K487" s="13">
        <v>0.37085648148148148</v>
      </c>
      <c r="L487" s="14">
        <v>43844</v>
      </c>
      <c r="M487" s="15">
        <v>0.37153935185185188</v>
      </c>
      <c r="N487" s="12">
        <v>43844</v>
      </c>
      <c r="O487" s="13">
        <v>0.39626157407407409</v>
      </c>
      <c r="P487" s="16">
        <v>43845.433020833334</v>
      </c>
      <c r="Q487" s="11" t="s">
        <v>37</v>
      </c>
      <c r="R487" s="17" t="s">
        <v>185</v>
      </c>
      <c r="S487" s="11" t="s">
        <v>59</v>
      </c>
      <c r="T487" s="17" t="s">
        <v>133</v>
      </c>
      <c r="U487" s="11" t="s">
        <v>37</v>
      </c>
      <c r="V487" s="17">
        <v>6.5972222364507616E-4</v>
      </c>
      <c r="W487" s="11" t="s">
        <v>37</v>
      </c>
      <c r="Y487" s="17" t="str">
        <f>TablaIncidentes[[#This Row],[Tiempo Total Gestión]]</f>
        <v>00:36</v>
      </c>
      <c r="Z487" s="11">
        <f t="shared" si="49"/>
        <v>0</v>
      </c>
      <c r="AA487" s="11">
        <f t="shared" si="50"/>
        <v>36</v>
      </c>
      <c r="AB487" s="11">
        <f>IF(TablaIncidentes[[#This Row],[Prioridad*]]="Baja",(Z487-24)*60+AA487,IF(TablaIncidentes[[#This Row],[Prioridad*]]="Media",(Z487-4)*60+AA487,IF(TablaIncidentes[[#This Row],[Prioridad*]]="Alta",(Z487-2)*60+AA487)))</f>
        <v>-204</v>
      </c>
      <c r="AD487" s="17" t="str">
        <f>TablaIncidentes[[#This Row],[Tiempo Creación (HH:mm)]]</f>
        <v>00:00</v>
      </c>
      <c r="AE487" s="11">
        <f t="shared" si="51"/>
        <v>0</v>
      </c>
      <c r="AF487" s="11">
        <f t="shared" si="52"/>
        <v>0</v>
      </c>
      <c r="AG487" s="11">
        <f>IF(TablaIncidentes[[#This Row],[Prioridad*]]="Baja",((AE487*60)+AF487)-30,IF(TablaIncidentes[[#This Row],[Prioridad*]]="Media",((AE487*60)+AF487)-15,IF(TablaIncidentes[[#This Row],[Prioridad*]]="Alta",((AE487*60)+AF487)-10)))</f>
        <v>-15</v>
      </c>
      <c r="AI487" s="17">
        <f>TablaIncidentes[[#This Row],[Tiempo Avance Incidente]]</f>
        <v>6.5972222364507616E-4</v>
      </c>
      <c r="AJ487" s="11">
        <f t="shared" si="53"/>
        <v>0</v>
      </c>
      <c r="AK487" s="11">
        <f t="shared" si="54"/>
        <v>0</v>
      </c>
      <c r="AL487">
        <f>IF(TablaIncidentes[[#This Row],[Prioridad*]]="Baja",((AJ487*60)+AK487)-720,IF(TablaIncidentes[[#This Row],[Prioridad*]]="Media",((AJ487*60)+AK487)-120,IF(TablaIncidentes[[#This Row],[Prioridad*]]="Alta",((AJ487*60)+AK487)-60)))</f>
        <v>-120</v>
      </c>
      <c r="AN487" t="str">
        <f t="shared" si="55"/>
        <v>martes</v>
      </c>
    </row>
    <row r="488" spans="1:40" x14ac:dyDescent="0.25">
      <c r="A488" s="20" t="s">
        <v>1134</v>
      </c>
      <c r="B488" t="s">
        <v>1135</v>
      </c>
      <c r="C488" t="s">
        <v>32</v>
      </c>
      <c r="D488" s="11" t="s">
        <v>33</v>
      </c>
      <c r="E488" t="s">
        <v>34</v>
      </c>
      <c r="F488" t="s">
        <v>51</v>
      </c>
      <c r="G488" t="s">
        <v>75</v>
      </c>
      <c r="J488" s="12">
        <v>43844</v>
      </c>
      <c r="K488" s="13">
        <v>0.39818287037037042</v>
      </c>
      <c r="L488" s="14">
        <v>43844</v>
      </c>
      <c r="M488" s="15">
        <v>0.39818287037037042</v>
      </c>
      <c r="N488" s="12">
        <v>43844</v>
      </c>
      <c r="O488" s="13">
        <v>0.62750000000000006</v>
      </c>
      <c r="P488" s="16">
        <v>43845.686064814814</v>
      </c>
      <c r="Q488" s="11" t="s">
        <v>101</v>
      </c>
      <c r="R488" s="17" t="s">
        <v>1136</v>
      </c>
      <c r="S488" s="11" t="s">
        <v>39</v>
      </c>
      <c r="T488" s="17" t="s">
        <v>133</v>
      </c>
      <c r="U488" s="11" t="s">
        <v>37</v>
      </c>
      <c r="V488" s="17">
        <v>0</v>
      </c>
      <c r="W488" s="11" t="s">
        <v>37</v>
      </c>
      <c r="Y488" s="17" t="str">
        <f>TablaIncidentes[[#This Row],[Tiempo Total Gestión]]</f>
        <v>04:49</v>
      </c>
      <c r="Z488" s="11">
        <f t="shared" si="49"/>
        <v>4</v>
      </c>
      <c r="AA488" s="11">
        <f t="shared" si="50"/>
        <v>49</v>
      </c>
      <c r="AB488" s="11">
        <f>IF(TablaIncidentes[[#This Row],[Prioridad*]]="Baja",(Z488-24)*60+AA488,IF(TablaIncidentes[[#This Row],[Prioridad*]]="Media",(Z488-4)*60+AA488,IF(TablaIncidentes[[#This Row],[Prioridad*]]="Alta",(Z488-2)*60+AA488)))</f>
        <v>169</v>
      </c>
      <c r="AD488" s="17" t="str">
        <f>TablaIncidentes[[#This Row],[Tiempo Creación (HH:mm)]]</f>
        <v>00:00</v>
      </c>
      <c r="AE488" s="11">
        <f t="shared" si="51"/>
        <v>0</v>
      </c>
      <c r="AF488" s="11">
        <f t="shared" si="52"/>
        <v>0</v>
      </c>
      <c r="AG488" s="11">
        <f>IF(TablaIncidentes[[#This Row],[Prioridad*]]="Baja",((AE488*60)+AF488)-30,IF(TablaIncidentes[[#This Row],[Prioridad*]]="Media",((AE488*60)+AF488)-15,IF(TablaIncidentes[[#This Row],[Prioridad*]]="Alta",((AE488*60)+AF488)-10)))</f>
        <v>-10</v>
      </c>
      <c r="AI488" s="17">
        <f>TablaIncidentes[[#This Row],[Tiempo Avance Incidente]]</f>
        <v>0</v>
      </c>
      <c r="AJ488" s="11">
        <f t="shared" si="53"/>
        <v>0</v>
      </c>
      <c r="AK488" s="11">
        <f t="shared" si="54"/>
        <v>0</v>
      </c>
      <c r="AL488">
        <f>IF(TablaIncidentes[[#This Row],[Prioridad*]]="Baja",((AJ488*60)+AK488)-720,IF(TablaIncidentes[[#This Row],[Prioridad*]]="Media",((AJ488*60)+AK488)-120,IF(TablaIncidentes[[#This Row],[Prioridad*]]="Alta",((AJ488*60)+AK488)-60)))</f>
        <v>-60</v>
      </c>
      <c r="AN488" t="str">
        <f t="shared" si="55"/>
        <v>martes</v>
      </c>
    </row>
    <row r="489" spans="1:40" x14ac:dyDescent="0.25">
      <c r="A489" s="10" t="s">
        <v>1137</v>
      </c>
      <c r="B489" t="s">
        <v>1138</v>
      </c>
      <c r="C489" t="s">
        <v>32</v>
      </c>
      <c r="D489" s="11" t="s">
        <v>33</v>
      </c>
      <c r="E489" t="s">
        <v>34</v>
      </c>
      <c r="F489" t="s">
        <v>51</v>
      </c>
      <c r="G489" t="s">
        <v>361</v>
      </c>
      <c r="J489" s="12">
        <v>43844</v>
      </c>
      <c r="K489" s="13">
        <v>0.40237268518518521</v>
      </c>
      <c r="L489" s="14">
        <v>43844</v>
      </c>
      <c r="M489" s="15">
        <v>0.40237268518518521</v>
      </c>
      <c r="N489" s="12">
        <v>43846</v>
      </c>
      <c r="O489" s="13">
        <v>0.41679398148148145</v>
      </c>
      <c r="P489" s="16">
        <v>43847.424467592595</v>
      </c>
      <c r="Q489" s="11" t="s">
        <v>37</v>
      </c>
      <c r="R489" s="17" t="s">
        <v>47</v>
      </c>
      <c r="S489" s="11" t="s">
        <v>39</v>
      </c>
      <c r="T489" s="17" t="s">
        <v>133</v>
      </c>
      <c r="U489" s="11" t="s">
        <v>37</v>
      </c>
      <c r="V489" s="17">
        <v>0</v>
      </c>
      <c r="W489" s="11" t="s">
        <v>37</v>
      </c>
      <c r="Y489" s="17" t="str">
        <f>TablaIncidentes[[#This Row],[Tiempo Total Gestión]]</f>
        <v>00:47</v>
      </c>
      <c r="Z489" s="11">
        <f t="shared" si="49"/>
        <v>0</v>
      </c>
      <c r="AA489" s="11">
        <f t="shared" si="50"/>
        <v>47</v>
      </c>
      <c r="AB489" s="11">
        <f>IF(TablaIncidentes[[#This Row],[Prioridad*]]="Baja",(Z489-24)*60+AA489,IF(TablaIncidentes[[#This Row],[Prioridad*]]="Media",(Z489-4)*60+AA489,IF(TablaIncidentes[[#This Row],[Prioridad*]]="Alta",(Z489-2)*60+AA489)))</f>
        <v>-73</v>
      </c>
      <c r="AD489" s="17" t="str">
        <f>TablaIncidentes[[#This Row],[Tiempo Creación (HH:mm)]]</f>
        <v>00:00</v>
      </c>
      <c r="AE489" s="11">
        <f t="shared" si="51"/>
        <v>0</v>
      </c>
      <c r="AF489" s="11">
        <f t="shared" si="52"/>
        <v>0</v>
      </c>
      <c r="AG489" s="11">
        <f>IF(TablaIncidentes[[#This Row],[Prioridad*]]="Baja",((AE489*60)+AF489)-30,IF(TablaIncidentes[[#This Row],[Prioridad*]]="Media",((AE489*60)+AF489)-15,IF(TablaIncidentes[[#This Row],[Prioridad*]]="Alta",((AE489*60)+AF489)-10)))</f>
        <v>-10</v>
      </c>
      <c r="AI489" s="17">
        <f>TablaIncidentes[[#This Row],[Tiempo Avance Incidente]]</f>
        <v>0</v>
      </c>
      <c r="AJ489" s="11">
        <f t="shared" si="53"/>
        <v>0</v>
      </c>
      <c r="AK489" s="11">
        <f t="shared" si="54"/>
        <v>0</v>
      </c>
      <c r="AL489">
        <f>IF(TablaIncidentes[[#This Row],[Prioridad*]]="Baja",((AJ489*60)+AK489)-720,IF(TablaIncidentes[[#This Row],[Prioridad*]]="Media",((AJ489*60)+AK489)-120,IF(TablaIncidentes[[#This Row],[Prioridad*]]="Alta",((AJ489*60)+AK489)-60)))</f>
        <v>-60</v>
      </c>
      <c r="AN489" t="str">
        <f t="shared" si="55"/>
        <v>martes</v>
      </c>
    </row>
    <row r="490" spans="1:40" x14ac:dyDescent="0.25">
      <c r="A490" s="20" t="s">
        <v>1139</v>
      </c>
      <c r="B490" t="s">
        <v>1140</v>
      </c>
      <c r="C490" t="s">
        <v>32</v>
      </c>
      <c r="D490" s="11" t="s">
        <v>33</v>
      </c>
      <c r="E490" t="s">
        <v>34</v>
      </c>
      <c r="F490" t="s">
        <v>35</v>
      </c>
      <c r="G490" t="s">
        <v>36</v>
      </c>
      <c r="J490" s="12">
        <v>43844</v>
      </c>
      <c r="K490" s="13">
        <v>0.40307870370370374</v>
      </c>
      <c r="L490" s="14">
        <v>43844</v>
      </c>
      <c r="M490" s="15">
        <v>0.40307870370370374</v>
      </c>
      <c r="N490" s="12">
        <v>43845</v>
      </c>
      <c r="O490" s="13">
        <v>0.4881712962962963</v>
      </c>
      <c r="P490" s="16">
        <v>43846.503252314818</v>
      </c>
      <c r="Q490" s="11" t="s">
        <v>101</v>
      </c>
      <c r="R490" s="17" t="s">
        <v>1141</v>
      </c>
      <c r="S490" s="11" t="s">
        <v>39</v>
      </c>
      <c r="T490" s="17" t="s">
        <v>133</v>
      </c>
      <c r="U490" s="11" t="s">
        <v>37</v>
      </c>
      <c r="V490" s="17">
        <v>0</v>
      </c>
      <c r="W490" s="11" t="s">
        <v>37</v>
      </c>
      <c r="Y490" s="17" t="str">
        <f>TablaIncidentes[[#This Row],[Tiempo Total Gestión]]</f>
        <v>02:14</v>
      </c>
      <c r="Z490" s="11">
        <f t="shared" si="49"/>
        <v>2</v>
      </c>
      <c r="AA490" s="11">
        <f t="shared" si="50"/>
        <v>14</v>
      </c>
      <c r="AB490" s="11">
        <f>IF(TablaIncidentes[[#This Row],[Prioridad*]]="Baja",(Z490-24)*60+AA490,IF(TablaIncidentes[[#This Row],[Prioridad*]]="Media",(Z490-4)*60+AA490,IF(TablaIncidentes[[#This Row],[Prioridad*]]="Alta",(Z490-2)*60+AA490)))</f>
        <v>14</v>
      </c>
      <c r="AD490" s="17" t="str">
        <f>TablaIncidentes[[#This Row],[Tiempo Creación (HH:mm)]]</f>
        <v>00:00</v>
      </c>
      <c r="AE490" s="11">
        <f t="shared" si="51"/>
        <v>0</v>
      </c>
      <c r="AF490" s="11">
        <f t="shared" si="52"/>
        <v>0</v>
      </c>
      <c r="AG490" s="11">
        <f>IF(TablaIncidentes[[#This Row],[Prioridad*]]="Baja",((AE490*60)+AF490)-30,IF(TablaIncidentes[[#This Row],[Prioridad*]]="Media",((AE490*60)+AF490)-15,IF(TablaIncidentes[[#This Row],[Prioridad*]]="Alta",((AE490*60)+AF490)-10)))</f>
        <v>-10</v>
      </c>
      <c r="AI490" s="17">
        <f>TablaIncidentes[[#This Row],[Tiempo Avance Incidente]]</f>
        <v>0</v>
      </c>
      <c r="AJ490" s="11">
        <f t="shared" si="53"/>
        <v>0</v>
      </c>
      <c r="AK490" s="11">
        <f t="shared" si="54"/>
        <v>0</v>
      </c>
      <c r="AL490">
        <f>IF(TablaIncidentes[[#This Row],[Prioridad*]]="Baja",((AJ490*60)+AK490)-720,IF(TablaIncidentes[[#This Row],[Prioridad*]]="Media",((AJ490*60)+AK490)-120,IF(TablaIncidentes[[#This Row],[Prioridad*]]="Alta",((AJ490*60)+AK490)-60)))</f>
        <v>-60</v>
      </c>
      <c r="AN490" t="str">
        <f t="shared" si="55"/>
        <v>martes</v>
      </c>
    </row>
    <row r="491" spans="1:40" x14ac:dyDescent="0.25">
      <c r="A491" s="10" t="s">
        <v>1142</v>
      </c>
      <c r="B491" t="s">
        <v>1143</v>
      </c>
      <c r="C491" t="s">
        <v>32</v>
      </c>
      <c r="D491" s="11" t="s">
        <v>33</v>
      </c>
      <c r="E491" t="s">
        <v>34</v>
      </c>
      <c r="F491" t="s">
        <v>51</v>
      </c>
      <c r="G491" t="s">
        <v>361</v>
      </c>
      <c r="J491" s="12">
        <v>43844</v>
      </c>
      <c r="K491" s="13">
        <v>0.41217592592592589</v>
      </c>
      <c r="L491" s="14">
        <v>43844</v>
      </c>
      <c r="M491" s="15">
        <v>0.41217592592592589</v>
      </c>
      <c r="N491" s="12">
        <v>43844</v>
      </c>
      <c r="O491" s="13">
        <v>0.6990277777777778</v>
      </c>
      <c r="P491" s="16">
        <v>43845.757164351853</v>
      </c>
      <c r="Q491" s="11" t="s">
        <v>37</v>
      </c>
      <c r="R491" s="17" t="s">
        <v>289</v>
      </c>
      <c r="S491" s="11" t="s">
        <v>39</v>
      </c>
      <c r="T491" s="17" t="s">
        <v>133</v>
      </c>
      <c r="U491" s="11" t="s">
        <v>37</v>
      </c>
      <c r="V491" s="17">
        <v>0</v>
      </c>
      <c r="W491" s="11" t="s">
        <v>37</v>
      </c>
      <c r="Y491" s="17" t="str">
        <f>TablaIncidentes[[#This Row],[Tiempo Total Gestión]]</f>
        <v>00:44</v>
      </c>
      <c r="Z491" s="11">
        <f t="shared" si="49"/>
        <v>0</v>
      </c>
      <c r="AA491" s="11">
        <f t="shared" si="50"/>
        <v>44</v>
      </c>
      <c r="AB491" s="11">
        <f>IF(TablaIncidentes[[#This Row],[Prioridad*]]="Baja",(Z491-24)*60+AA491,IF(TablaIncidentes[[#This Row],[Prioridad*]]="Media",(Z491-4)*60+AA491,IF(TablaIncidentes[[#This Row],[Prioridad*]]="Alta",(Z491-2)*60+AA491)))</f>
        <v>-76</v>
      </c>
      <c r="AD491" s="17" t="str">
        <f>TablaIncidentes[[#This Row],[Tiempo Creación (HH:mm)]]</f>
        <v>00:00</v>
      </c>
      <c r="AE491" s="11">
        <f t="shared" si="51"/>
        <v>0</v>
      </c>
      <c r="AF491" s="11">
        <f t="shared" si="52"/>
        <v>0</v>
      </c>
      <c r="AG491" s="11">
        <f>IF(TablaIncidentes[[#This Row],[Prioridad*]]="Baja",((AE491*60)+AF491)-30,IF(TablaIncidentes[[#This Row],[Prioridad*]]="Media",((AE491*60)+AF491)-15,IF(TablaIncidentes[[#This Row],[Prioridad*]]="Alta",((AE491*60)+AF491)-10)))</f>
        <v>-10</v>
      </c>
      <c r="AI491" s="17">
        <f>TablaIncidentes[[#This Row],[Tiempo Avance Incidente]]</f>
        <v>0</v>
      </c>
      <c r="AJ491" s="11">
        <f t="shared" si="53"/>
        <v>0</v>
      </c>
      <c r="AK491" s="11">
        <f t="shared" si="54"/>
        <v>0</v>
      </c>
      <c r="AL491">
        <f>IF(TablaIncidentes[[#This Row],[Prioridad*]]="Baja",((AJ491*60)+AK491)-720,IF(TablaIncidentes[[#This Row],[Prioridad*]]="Media",((AJ491*60)+AK491)-120,IF(TablaIncidentes[[#This Row],[Prioridad*]]="Alta",((AJ491*60)+AK491)-60)))</f>
        <v>-60</v>
      </c>
      <c r="AN491" t="str">
        <f t="shared" si="55"/>
        <v>martes</v>
      </c>
    </row>
    <row r="492" spans="1:40" x14ac:dyDescent="0.25">
      <c r="A492" s="10" t="s">
        <v>1144</v>
      </c>
      <c r="B492" t="s">
        <v>1145</v>
      </c>
      <c r="C492" t="s">
        <v>123</v>
      </c>
      <c r="D492" s="11" t="s">
        <v>110</v>
      </c>
      <c r="E492" t="s">
        <v>34</v>
      </c>
      <c r="F492" t="s">
        <v>124</v>
      </c>
      <c r="G492" t="s">
        <v>104</v>
      </c>
      <c r="J492" s="12">
        <v>43844</v>
      </c>
      <c r="K492" s="13">
        <v>0.43399305555555556</v>
      </c>
      <c r="L492" s="14">
        <v>43844</v>
      </c>
      <c r="M492" s="15">
        <v>0.43490740740740735</v>
      </c>
      <c r="N492" s="12">
        <v>43844</v>
      </c>
      <c r="O492" s="13">
        <v>0.4394675925925926</v>
      </c>
      <c r="P492" s="16">
        <v>43845.507268518515</v>
      </c>
      <c r="Q492" s="11" t="s">
        <v>37</v>
      </c>
      <c r="R492" s="17" t="s">
        <v>721</v>
      </c>
      <c r="S492" s="11" t="s">
        <v>59</v>
      </c>
      <c r="T492" s="17" t="s">
        <v>40</v>
      </c>
      <c r="U492" s="11" t="s">
        <v>37</v>
      </c>
      <c r="V492" s="17">
        <v>9.0277777781011537E-4</v>
      </c>
      <c r="W492" s="11" t="s">
        <v>37</v>
      </c>
      <c r="Y492" s="17" t="str">
        <f>TablaIncidentes[[#This Row],[Tiempo Total Gestión]]</f>
        <v>00:07</v>
      </c>
      <c r="Z492" s="11">
        <f t="shared" si="49"/>
        <v>0</v>
      </c>
      <c r="AA492" s="11">
        <f t="shared" si="50"/>
        <v>7</v>
      </c>
      <c r="AB492" s="11">
        <f>IF(TablaIncidentes[[#This Row],[Prioridad*]]="Baja",(Z492-24)*60+AA492,IF(TablaIncidentes[[#This Row],[Prioridad*]]="Media",(Z492-4)*60+AA492,IF(TablaIncidentes[[#This Row],[Prioridad*]]="Alta",(Z492-2)*60+AA492)))</f>
        <v>-233</v>
      </c>
      <c r="AD492" s="17" t="str">
        <f>TablaIncidentes[[#This Row],[Tiempo Creación (HH:mm)]]</f>
        <v>00:01</v>
      </c>
      <c r="AE492" s="11">
        <f t="shared" si="51"/>
        <v>0</v>
      </c>
      <c r="AF492" s="11">
        <f t="shared" si="52"/>
        <v>1</v>
      </c>
      <c r="AG492" s="11">
        <f>IF(TablaIncidentes[[#This Row],[Prioridad*]]="Baja",((AE492*60)+AF492)-30,IF(TablaIncidentes[[#This Row],[Prioridad*]]="Media",((AE492*60)+AF492)-15,IF(TablaIncidentes[[#This Row],[Prioridad*]]="Alta",((AE492*60)+AF492)-10)))</f>
        <v>-14</v>
      </c>
      <c r="AI492" s="17">
        <f>TablaIncidentes[[#This Row],[Tiempo Avance Incidente]]</f>
        <v>9.0277777781011537E-4</v>
      </c>
      <c r="AJ492" s="11">
        <f t="shared" si="53"/>
        <v>0</v>
      </c>
      <c r="AK492" s="11">
        <f t="shared" si="54"/>
        <v>1</v>
      </c>
      <c r="AL492">
        <f>IF(TablaIncidentes[[#This Row],[Prioridad*]]="Baja",((AJ492*60)+AK492)-720,IF(TablaIncidentes[[#This Row],[Prioridad*]]="Media",((AJ492*60)+AK492)-120,IF(TablaIncidentes[[#This Row],[Prioridad*]]="Alta",((AJ492*60)+AK492)-60)))</f>
        <v>-119</v>
      </c>
      <c r="AN492" t="str">
        <f t="shared" si="55"/>
        <v>martes</v>
      </c>
    </row>
    <row r="493" spans="1:40" x14ac:dyDescent="0.25">
      <c r="A493" s="10" t="s">
        <v>1146</v>
      </c>
      <c r="B493" t="s">
        <v>1147</v>
      </c>
      <c r="C493" t="s">
        <v>32</v>
      </c>
      <c r="D493" s="11" t="s">
        <v>33</v>
      </c>
      <c r="E493" t="s">
        <v>34</v>
      </c>
      <c r="F493" t="s">
        <v>51</v>
      </c>
      <c r="G493" t="s">
        <v>361</v>
      </c>
      <c r="J493" s="12">
        <v>43844</v>
      </c>
      <c r="K493" s="13">
        <v>0.45332175925925927</v>
      </c>
      <c r="L493" s="14">
        <v>43844</v>
      </c>
      <c r="M493" s="15">
        <v>0.45332175925925927</v>
      </c>
      <c r="N493" s="12">
        <v>43844</v>
      </c>
      <c r="O493" s="13">
        <v>0.71468750000000003</v>
      </c>
      <c r="P493" s="16">
        <v>43845.757164351853</v>
      </c>
      <c r="Q493" s="11" t="s">
        <v>37</v>
      </c>
      <c r="R493" s="17" t="s">
        <v>66</v>
      </c>
      <c r="S493" s="11" t="s">
        <v>39</v>
      </c>
      <c r="T493" s="17" t="s">
        <v>133</v>
      </c>
      <c r="U493" s="11" t="s">
        <v>37</v>
      </c>
      <c r="V493" s="17">
        <v>0</v>
      </c>
      <c r="W493" s="11" t="s">
        <v>37</v>
      </c>
      <c r="Y493" s="17" t="str">
        <f>TablaIncidentes[[#This Row],[Tiempo Total Gestión]]</f>
        <v>00:09</v>
      </c>
      <c r="Z493" s="11">
        <f t="shared" si="49"/>
        <v>0</v>
      </c>
      <c r="AA493" s="11">
        <f t="shared" si="50"/>
        <v>9</v>
      </c>
      <c r="AB493" s="11">
        <f>IF(TablaIncidentes[[#This Row],[Prioridad*]]="Baja",(Z493-24)*60+AA493,IF(TablaIncidentes[[#This Row],[Prioridad*]]="Media",(Z493-4)*60+AA493,IF(TablaIncidentes[[#This Row],[Prioridad*]]="Alta",(Z493-2)*60+AA493)))</f>
        <v>-111</v>
      </c>
      <c r="AD493" s="17" t="str">
        <f>TablaIncidentes[[#This Row],[Tiempo Creación (HH:mm)]]</f>
        <v>00:00</v>
      </c>
      <c r="AE493" s="11">
        <f t="shared" si="51"/>
        <v>0</v>
      </c>
      <c r="AF493" s="11">
        <f t="shared" si="52"/>
        <v>0</v>
      </c>
      <c r="AG493" s="11">
        <f>IF(TablaIncidentes[[#This Row],[Prioridad*]]="Baja",((AE493*60)+AF493)-30,IF(TablaIncidentes[[#This Row],[Prioridad*]]="Media",((AE493*60)+AF493)-15,IF(TablaIncidentes[[#This Row],[Prioridad*]]="Alta",((AE493*60)+AF493)-10)))</f>
        <v>-10</v>
      </c>
      <c r="AI493" s="17">
        <f>TablaIncidentes[[#This Row],[Tiempo Avance Incidente]]</f>
        <v>0</v>
      </c>
      <c r="AJ493" s="11">
        <f t="shared" si="53"/>
        <v>0</v>
      </c>
      <c r="AK493" s="11">
        <f t="shared" si="54"/>
        <v>0</v>
      </c>
      <c r="AL493">
        <f>IF(TablaIncidentes[[#This Row],[Prioridad*]]="Baja",((AJ493*60)+AK493)-720,IF(TablaIncidentes[[#This Row],[Prioridad*]]="Media",((AJ493*60)+AK493)-120,IF(TablaIncidentes[[#This Row],[Prioridad*]]="Alta",((AJ493*60)+AK493)-60)))</f>
        <v>-60</v>
      </c>
      <c r="AN493" t="str">
        <f t="shared" si="55"/>
        <v>martes</v>
      </c>
    </row>
    <row r="494" spans="1:40" x14ac:dyDescent="0.25">
      <c r="A494" s="20" t="s">
        <v>1148</v>
      </c>
      <c r="B494" t="s">
        <v>1149</v>
      </c>
      <c r="C494" t="s">
        <v>32</v>
      </c>
      <c r="D494" s="11" t="s">
        <v>33</v>
      </c>
      <c r="E494" t="s">
        <v>34</v>
      </c>
      <c r="F494" t="s">
        <v>51</v>
      </c>
      <c r="G494" t="s">
        <v>279</v>
      </c>
      <c r="J494" s="12">
        <v>43844</v>
      </c>
      <c r="K494" s="13">
        <v>0.38075231481481481</v>
      </c>
      <c r="L494" s="14">
        <v>43844</v>
      </c>
      <c r="M494" s="15">
        <v>0.38075231481481481</v>
      </c>
      <c r="N494" s="12">
        <v>43845</v>
      </c>
      <c r="O494" s="13">
        <v>0.10601851851851851</v>
      </c>
      <c r="P494" s="16">
        <v>43846.11546296296</v>
      </c>
      <c r="Q494" s="11" t="s">
        <v>101</v>
      </c>
      <c r="R494" s="17" t="s">
        <v>1150</v>
      </c>
      <c r="S494" s="11" t="s">
        <v>39</v>
      </c>
      <c r="T494" s="17" t="s">
        <v>133</v>
      </c>
      <c r="U494" s="11" t="s">
        <v>37</v>
      </c>
      <c r="V494" s="17">
        <v>0</v>
      </c>
      <c r="W494" s="11" t="s">
        <v>37</v>
      </c>
      <c r="Y494" s="17" t="str">
        <f>TablaIncidentes[[#This Row],[Tiempo Total Gestión]]</f>
        <v>17:24</v>
      </c>
      <c r="Z494" s="11">
        <f t="shared" si="49"/>
        <v>17</v>
      </c>
      <c r="AA494" s="11">
        <f t="shared" si="50"/>
        <v>24</v>
      </c>
      <c r="AB494" s="11">
        <f>IF(TablaIncidentes[[#This Row],[Prioridad*]]="Baja",(Z494-24)*60+AA494,IF(TablaIncidentes[[#This Row],[Prioridad*]]="Media",(Z494-4)*60+AA494,IF(TablaIncidentes[[#This Row],[Prioridad*]]="Alta",(Z494-2)*60+AA494)))</f>
        <v>924</v>
      </c>
      <c r="AD494" s="17" t="str">
        <f>TablaIncidentes[[#This Row],[Tiempo Creación (HH:mm)]]</f>
        <v>00:00</v>
      </c>
      <c r="AE494" s="11">
        <f t="shared" si="51"/>
        <v>0</v>
      </c>
      <c r="AF494" s="11">
        <f t="shared" si="52"/>
        <v>0</v>
      </c>
      <c r="AG494" s="11">
        <f>IF(TablaIncidentes[[#This Row],[Prioridad*]]="Baja",((AE494*60)+AF494)-30,IF(TablaIncidentes[[#This Row],[Prioridad*]]="Media",((AE494*60)+AF494)-15,IF(TablaIncidentes[[#This Row],[Prioridad*]]="Alta",((AE494*60)+AF494)-10)))</f>
        <v>-10</v>
      </c>
      <c r="AI494" s="17">
        <f>TablaIncidentes[[#This Row],[Tiempo Avance Incidente]]</f>
        <v>0</v>
      </c>
      <c r="AJ494" s="11">
        <f t="shared" si="53"/>
        <v>0</v>
      </c>
      <c r="AK494" s="11">
        <f t="shared" si="54"/>
        <v>0</v>
      </c>
      <c r="AL494">
        <f>IF(TablaIncidentes[[#This Row],[Prioridad*]]="Baja",((AJ494*60)+AK494)-720,IF(TablaIncidentes[[#This Row],[Prioridad*]]="Media",((AJ494*60)+AK494)-120,IF(TablaIncidentes[[#This Row],[Prioridad*]]="Alta",((AJ494*60)+AK494)-60)))</f>
        <v>-60</v>
      </c>
      <c r="AN494" t="str">
        <f t="shared" si="55"/>
        <v>martes</v>
      </c>
    </row>
    <row r="495" spans="1:40" x14ac:dyDescent="0.25">
      <c r="A495" s="10" t="s">
        <v>1151</v>
      </c>
      <c r="B495" t="s">
        <v>1152</v>
      </c>
      <c r="C495" t="s">
        <v>32</v>
      </c>
      <c r="D495" s="11" t="s">
        <v>33</v>
      </c>
      <c r="E495" t="s">
        <v>34</v>
      </c>
      <c r="F495" t="s">
        <v>35</v>
      </c>
      <c r="G495" t="s">
        <v>43</v>
      </c>
      <c r="J495" s="12">
        <v>43844</v>
      </c>
      <c r="K495" s="13">
        <v>0.41736111111111113</v>
      </c>
      <c r="L495" s="14">
        <v>43844</v>
      </c>
      <c r="M495" s="15">
        <v>0.42368055555555556</v>
      </c>
      <c r="N495" s="12">
        <v>43844</v>
      </c>
      <c r="O495" s="13">
        <v>0.71506944444444442</v>
      </c>
      <c r="P495" s="16">
        <v>43845.757164351853</v>
      </c>
      <c r="Q495" s="11" t="s">
        <v>37</v>
      </c>
      <c r="R495" s="17" t="s">
        <v>820</v>
      </c>
      <c r="S495" s="11" t="s">
        <v>59</v>
      </c>
      <c r="T495" s="17" t="s">
        <v>66</v>
      </c>
      <c r="U495" s="11" t="s">
        <v>37</v>
      </c>
      <c r="V495" s="17">
        <v>1.5856481477385387E-3</v>
      </c>
      <c r="W495" s="11" t="s">
        <v>37</v>
      </c>
      <c r="Y495" s="17" t="str">
        <f>TablaIncidentes[[#This Row],[Tiempo Total Gestión]]</f>
        <v>01:25</v>
      </c>
      <c r="Z495" s="11">
        <f t="shared" si="49"/>
        <v>1</v>
      </c>
      <c r="AA495" s="11">
        <f t="shared" si="50"/>
        <v>25</v>
      </c>
      <c r="AB495" s="11">
        <f>IF(TablaIncidentes[[#This Row],[Prioridad*]]="Baja",(Z495-24)*60+AA495,IF(TablaIncidentes[[#This Row],[Prioridad*]]="Media",(Z495-4)*60+AA495,IF(TablaIncidentes[[#This Row],[Prioridad*]]="Alta",(Z495-2)*60+AA495)))</f>
        <v>-35</v>
      </c>
      <c r="AD495" s="17" t="str">
        <f>TablaIncidentes[[#This Row],[Tiempo Creación (HH:mm)]]</f>
        <v>00:09</v>
      </c>
      <c r="AE495" s="11">
        <f t="shared" si="51"/>
        <v>0</v>
      </c>
      <c r="AF495" s="11">
        <f t="shared" si="52"/>
        <v>9</v>
      </c>
      <c r="AG495" s="11">
        <f>IF(TablaIncidentes[[#This Row],[Prioridad*]]="Baja",((AE495*60)+AF495)-30,IF(TablaIncidentes[[#This Row],[Prioridad*]]="Media",((AE495*60)+AF495)-15,IF(TablaIncidentes[[#This Row],[Prioridad*]]="Alta",((AE495*60)+AF495)-10)))</f>
        <v>-1</v>
      </c>
      <c r="AI495" s="17">
        <f>TablaIncidentes[[#This Row],[Tiempo Avance Incidente]]</f>
        <v>1.5856481477385387E-3</v>
      </c>
      <c r="AJ495" s="11">
        <f t="shared" si="53"/>
        <v>0</v>
      </c>
      <c r="AK495" s="11">
        <f t="shared" si="54"/>
        <v>2</v>
      </c>
      <c r="AL495">
        <f>IF(TablaIncidentes[[#This Row],[Prioridad*]]="Baja",((AJ495*60)+AK495)-720,IF(TablaIncidentes[[#This Row],[Prioridad*]]="Media",((AJ495*60)+AK495)-120,IF(TablaIncidentes[[#This Row],[Prioridad*]]="Alta",((AJ495*60)+AK495)-60)))</f>
        <v>-58</v>
      </c>
      <c r="AN495" t="str">
        <f t="shared" si="55"/>
        <v>martes</v>
      </c>
    </row>
    <row r="496" spans="1:40" x14ac:dyDescent="0.25">
      <c r="A496" s="10" t="s">
        <v>1153</v>
      </c>
      <c r="B496" t="s">
        <v>1154</v>
      </c>
      <c r="C496" t="s">
        <v>123</v>
      </c>
      <c r="D496" s="11" t="s">
        <v>150</v>
      </c>
      <c r="E496" t="s">
        <v>34</v>
      </c>
      <c r="F496" t="s">
        <v>111</v>
      </c>
      <c r="G496" t="s">
        <v>112</v>
      </c>
      <c r="J496" s="12">
        <v>43844</v>
      </c>
      <c r="K496" s="13">
        <v>0.44186342592592592</v>
      </c>
      <c r="L496" s="14">
        <v>43844</v>
      </c>
      <c r="M496" s="15">
        <v>0.44355324074074076</v>
      </c>
      <c r="N496" s="12">
        <v>43845</v>
      </c>
      <c r="O496" s="13">
        <v>0.66174768518518523</v>
      </c>
      <c r="P496" s="16">
        <v>43846.699791666666</v>
      </c>
      <c r="Q496" s="11" t="s">
        <v>37</v>
      </c>
      <c r="R496" s="17" t="s">
        <v>1155</v>
      </c>
      <c r="S496" s="11" t="s">
        <v>91</v>
      </c>
      <c r="T496" s="17" t="s">
        <v>48</v>
      </c>
      <c r="U496" s="11" t="s">
        <v>37</v>
      </c>
      <c r="V496" s="17">
        <v>9.6064814715646207E-4</v>
      </c>
      <c r="W496" s="11" t="s">
        <v>37</v>
      </c>
      <c r="Y496" s="17" t="str">
        <f>TablaIncidentes[[#This Row],[Tiempo Total Gestión]]</f>
        <v>22:56</v>
      </c>
      <c r="Z496" s="11">
        <f t="shared" si="49"/>
        <v>22</v>
      </c>
      <c r="AA496" s="11">
        <f t="shared" si="50"/>
        <v>56</v>
      </c>
      <c r="AB496" s="11">
        <f>IF(TablaIncidentes[[#This Row],[Prioridad*]]="Baja",(Z496-24)*60+AA496,IF(TablaIncidentes[[#This Row],[Prioridad*]]="Media",(Z496-4)*60+AA496,IF(TablaIncidentes[[#This Row],[Prioridad*]]="Alta",(Z496-2)*60+AA496)))</f>
        <v>-64</v>
      </c>
      <c r="AD496" s="17" t="str">
        <f>TablaIncidentes[[#This Row],[Tiempo Creación (HH:mm)]]</f>
        <v>00:02</v>
      </c>
      <c r="AE496" s="11">
        <f t="shared" si="51"/>
        <v>0</v>
      </c>
      <c r="AF496" s="11">
        <f t="shared" si="52"/>
        <v>2</v>
      </c>
      <c r="AG496" s="11">
        <f>IF(TablaIncidentes[[#This Row],[Prioridad*]]="Baja",((AE496*60)+AF496)-30,IF(TablaIncidentes[[#This Row],[Prioridad*]]="Media",((AE496*60)+AF496)-15,IF(TablaIncidentes[[#This Row],[Prioridad*]]="Alta",((AE496*60)+AF496)-10)))</f>
        <v>-28</v>
      </c>
      <c r="AI496" s="17">
        <f>TablaIncidentes[[#This Row],[Tiempo Avance Incidente]]</f>
        <v>9.6064814715646207E-4</v>
      </c>
      <c r="AJ496" s="11">
        <f t="shared" si="53"/>
        <v>0</v>
      </c>
      <c r="AK496" s="11">
        <f t="shared" si="54"/>
        <v>1</v>
      </c>
      <c r="AL496">
        <f>IF(TablaIncidentes[[#This Row],[Prioridad*]]="Baja",((AJ496*60)+AK496)-720,IF(TablaIncidentes[[#This Row],[Prioridad*]]="Media",((AJ496*60)+AK496)-120,IF(TablaIncidentes[[#This Row],[Prioridad*]]="Alta",((AJ496*60)+AK496)-60)))</f>
        <v>-719</v>
      </c>
      <c r="AN496" t="str">
        <f t="shared" si="55"/>
        <v>martes</v>
      </c>
    </row>
    <row r="497" spans="1:40" x14ac:dyDescent="0.25">
      <c r="A497" s="10" t="s">
        <v>1156</v>
      </c>
      <c r="B497" t="s">
        <v>1157</v>
      </c>
      <c r="C497" t="s">
        <v>32</v>
      </c>
      <c r="D497" s="11" t="s">
        <v>33</v>
      </c>
      <c r="E497" t="s">
        <v>34</v>
      </c>
      <c r="F497" t="s">
        <v>111</v>
      </c>
      <c r="G497" t="s">
        <v>125</v>
      </c>
      <c r="J497" s="12">
        <v>43844</v>
      </c>
      <c r="K497" s="13">
        <v>0.44287037037037041</v>
      </c>
      <c r="L497" s="14">
        <v>43844</v>
      </c>
      <c r="M497" s="15">
        <v>0.44287037037037041</v>
      </c>
      <c r="N497" s="12">
        <v>43844</v>
      </c>
      <c r="O497" s="13">
        <v>0.4914930555555555</v>
      </c>
      <c r="P497" s="16">
        <v>43845.507268518515</v>
      </c>
      <c r="Q497" s="11" t="s">
        <v>37</v>
      </c>
      <c r="R497" s="17" t="s">
        <v>166</v>
      </c>
      <c r="S497" s="11" t="s">
        <v>39</v>
      </c>
      <c r="T497" s="17" t="s">
        <v>133</v>
      </c>
      <c r="U497" s="11" t="s">
        <v>37</v>
      </c>
      <c r="V497" s="17">
        <v>0</v>
      </c>
      <c r="W497" s="11" t="s">
        <v>37</v>
      </c>
      <c r="Y497" s="17" t="str">
        <f>TablaIncidentes[[#This Row],[Tiempo Total Gestión]]</f>
        <v>00:33</v>
      </c>
      <c r="Z497" s="11">
        <f t="shared" si="49"/>
        <v>0</v>
      </c>
      <c r="AA497" s="11">
        <f t="shared" si="50"/>
        <v>33</v>
      </c>
      <c r="AB497" s="11">
        <f>IF(TablaIncidentes[[#This Row],[Prioridad*]]="Baja",(Z497-24)*60+AA497,IF(TablaIncidentes[[#This Row],[Prioridad*]]="Media",(Z497-4)*60+AA497,IF(TablaIncidentes[[#This Row],[Prioridad*]]="Alta",(Z497-2)*60+AA497)))</f>
        <v>-87</v>
      </c>
      <c r="AD497" s="17" t="str">
        <f>TablaIncidentes[[#This Row],[Tiempo Creación (HH:mm)]]</f>
        <v>00:00</v>
      </c>
      <c r="AE497" s="11">
        <f t="shared" si="51"/>
        <v>0</v>
      </c>
      <c r="AF497" s="11">
        <f t="shared" si="52"/>
        <v>0</v>
      </c>
      <c r="AG497" s="11">
        <f>IF(TablaIncidentes[[#This Row],[Prioridad*]]="Baja",((AE497*60)+AF497)-30,IF(TablaIncidentes[[#This Row],[Prioridad*]]="Media",((AE497*60)+AF497)-15,IF(TablaIncidentes[[#This Row],[Prioridad*]]="Alta",((AE497*60)+AF497)-10)))</f>
        <v>-10</v>
      </c>
      <c r="AI497" s="17">
        <f>TablaIncidentes[[#This Row],[Tiempo Avance Incidente]]</f>
        <v>0</v>
      </c>
      <c r="AJ497" s="11">
        <f t="shared" si="53"/>
        <v>0</v>
      </c>
      <c r="AK497" s="11">
        <f t="shared" si="54"/>
        <v>0</v>
      </c>
      <c r="AL497">
        <f>IF(TablaIncidentes[[#This Row],[Prioridad*]]="Baja",((AJ497*60)+AK497)-720,IF(TablaIncidentes[[#This Row],[Prioridad*]]="Media",((AJ497*60)+AK497)-120,IF(TablaIncidentes[[#This Row],[Prioridad*]]="Alta",((AJ497*60)+AK497)-60)))</f>
        <v>-60</v>
      </c>
      <c r="AN497" t="str">
        <f t="shared" si="55"/>
        <v>martes</v>
      </c>
    </row>
    <row r="498" spans="1:40" x14ac:dyDescent="0.25">
      <c r="A498" s="10" t="s">
        <v>1158</v>
      </c>
      <c r="B498" t="s">
        <v>1159</v>
      </c>
      <c r="C498" t="s">
        <v>32</v>
      </c>
      <c r="D498" s="11" t="s">
        <v>33</v>
      </c>
      <c r="E498" t="s">
        <v>34</v>
      </c>
      <c r="F498" t="s">
        <v>51</v>
      </c>
      <c r="G498" t="s">
        <v>361</v>
      </c>
      <c r="J498" s="12">
        <v>43844</v>
      </c>
      <c r="K498" s="13">
        <v>0.44145833333333334</v>
      </c>
      <c r="L498" s="14">
        <v>43844</v>
      </c>
      <c r="M498" s="15">
        <v>0.44145833333333334</v>
      </c>
      <c r="N498" s="12">
        <v>43845</v>
      </c>
      <c r="O498" s="13">
        <v>0.40797453703703707</v>
      </c>
      <c r="P498" s="16">
        <v>43846.453263888892</v>
      </c>
      <c r="Q498" s="11" t="s">
        <v>37</v>
      </c>
      <c r="R498" s="17" t="s">
        <v>186</v>
      </c>
      <c r="S498" s="11" t="s">
        <v>39</v>
      </c>
      <c r="T498" s="17" t="s">
        <v>133</v>
      </c>
      <c r="U498" s="11" t="s">
        <v>37</v>
      </c>
      <c r="V498" s="17">
        <v>0</v>
      </c>
      <c r="W498" s="11" t="s">
        <v>37</v>
      </c>
      <c r="Y498" s="17" t="str">
        <f>TablaIncidentes[[#This Row],[Tiempo Total Gestión]]</f>
        <v>00:11</v>
      </c>
      <c r="Z498" s="11">
        <f t="shared" si="49"/>
        <v>0</v>
      </c>
      <c r="AA498" s="11">
        <f t="shared" si="50"/>
        <v>11</v>
      </c>
      <c r="AB498" s="11">
        <f>IF(TablaIncidentes[[#This Row],[Prioridad*]]="Baja",(Z498-24)*60+AA498,IF(TablaIncidentes[[#This Row],[Prioridad*]]="Media",(Z498-4)*60+AA498,IF(TablaIncidentes[[#This Row],[Prioridad*]]="Alta",(Z498-2)*60+AA498)))</f>
        <v>-109</v>
      </c>
      <c r="AD498" s="17" t="str">
        <f>TablaIncidentes[[#This Row],[Tiempo Creación (HH:mm)]]</f>
        <v>00:00</v>
      </c>
      <c r="AE498" s="11">
        <f t="shared" si="51"/>
        <v>0</v>
      </c>
      <c r="AF498" s="11">
        <f t="shared" si="52"/>
        <v>0</v>
      </c>
      <c r="AG498" s="11">
        <f>IF(TablaIncidentes[[#This Row],[Prioridad*]]="Baja",((AE498*60)+AF498)-30,IF(TablaIncidentes[[#This Row],[Prioridad*]]="Media",((AE498*60)+AF498)-15,IF(TablaIncidentes[[#This Row],[Prioridad*]]="Alta",((AE498*60)+AF498)-10)))</f>
        <v>-10</v>
      </c>
      <c r="AI498" s="17">
        <f>TablaIncidentes[[#This Row],[Tiempo Avance Incidente]]</f>
        <v>0</v>
      </c>
      <c r="AJ498" s="11">
        <f t="shared" si="53"/>
        <v>0</v>
      </c>
      <c r="AK498" s="11">
        <f t="shared" si="54"/>
        <v>0</v>
      </c>
      <c r="AL498">
        <f>IF(TablaIncidentes[[#This Row],[Prioridad*]]="Baja",((AJ498*60)+AK498)-720,IF(TablaIncidentes[[#This Row],[Prioridad*]]="Media",((AJ498*60)+AK498)-120,IF(TablaIncidentes[[#This Row],[Prioridad*]]="Alta",((AJ498*60)+AK498)-60)))</f>
        <v>-60</v>
      </c>
      <c r="AN498" t="str">
        <f t="shared" si="55"/>
        <v>martes</v>
      </c>
    </row>
    <row r="499" spans="1:40" x14ac:dyDescent="0.25">
      <c r="A499" s="20" t="s">
        <v>1160</v>
      </c>
      <c r="B499" t="s">
        <v>1161</v>
      </c>
      <c r="C499" t="s">
        <v>32</v>
      </c>
      <c r="D499" s="11" t="s">
        <v>33</v>
      </c>
      <c r="E499" t="s">
        <v>34</v>
      </c>
      <c r="F499" t="s">
        <v>35</v>
      </c>
      <c r="G499" t="s">
        <v>36</v>
      </c>
      <c r="J499" s="12">
        <v>43844</v>
      </c>
      <c r="K499" s="13">
        <v>0.46239583333333334</v>
      </c>
      <c r="L499" s="14">
        <v>43844</v>
      </c>
      <c r="M499" s="15">
        <v>0.46239583333333334</v>
      </c>
      <c r="N499" s="12">
        <v>43845</v>
      </c>
      <c r="O499" s="13">
        <v>0.54050925925925919</v>
      </c>
      <c r="P499" s="16">
        <v>43846.586111111108</v>
      </c>
      <c r="Q499" s="11" t="s">
        <v>101</v>
      </c>
      <c r="R499" s="17" t="s">
        <v>1162</v>
      </c>
      <c r="S499" s="11" t="s">
        <v>39</v>
      </c>
      <c r="T499" s="17" t="s">
        <v>133</v>
      </c>
      <c r="U499" s="11" t="s">
        <v>37</v>
      </c>
      <c r="V499" s="17">
        <v>0</v>
      </c>
      <c r="W499" s="11" t="s">
        <v>37</v>
      </c>
      <c r="Y499" s="17" t="str">
        <f>TablaIncidentes[[#This Row],[Tiempo Total Gestión]]</f>
        <v>25:52</v>
      </c>
      <c r="Z499" s="11">
        <f t="shared" si="49"/>
        <v>1</v>
      </c>
      <c r="AA499" s="11">
        <f t="shared" si="50"/>
        <v>52</v>
      </c>
      <c r="AB499" s="11">
        <f>IF(TablaIncidentes[[#This Row],[Prioridad*]]="Baja",(Z499-24)*60+AA499,IF(TablaIncidentes[[#This Row],[Prioridad*]]="Media",(Z499-4)*60+AA499,IF(TablaIncidentes[[#This Row],[Prioridad*]]="Alta",(Z499-2)*60+AA499)))</f>
        <v>-8</v>
      </c>
      <c r="AD499" s="17" t="str">
        <f>TablaIncidentes[[#This Row],[Tiempo Creación (HH:mm)]]</f>
        <v>00:00</v>
      </c>
      <c r="AE499" s="11">
        <f t="shared" si="51"/>
        <v>0</v>
      </c>
      <c r="AF499" s="11">
        <f t="shared" si="52"/>
        <v>0</v>
      </c>
      <c r="AG499" s="11">
        <f>IF(TablaIncidentes[[#This Row],[Prioridad*]]="Baja",((AE499*60)+AF499)-30,IF(TablaIncidentes[[#This Row],[Prioridad*]]="Media",((AE499*60)+AF499)-15,IF(TablaIncidentes[[#This Row],[Prioridad*]]="Alta",((AE499*60)+AF499)-10)))</f>
        <v>-10</v>
      </c>
      <c r="AI499" s="17">
        <f>TablaIncidentes[[#This Row],[Tiempo Avance Incidente]]</f>
        <v>0</v>
      </c>
      <c r="AJ499" s="11">
        <f t="shared" si="53"/>
        <v>0</v>
      </c>
      <c r="AK499" s="11">
        <f t="shared" si="54"/>
        <v>0</v>
      </c>
      <c r="AL499">
        <f>IF(TablaIncidentes[[#This Row],[Prioridad*]]="Baja",((AJ499*60)+AK499)-720,IF(TablaIncidentes[[#This Row],[Prioridad*]]="Media",((AJ499*60)+AK499)-120,IF(TablaIncidentes[[#This Row],[Prioridad*]]="Alta",((AJ499*60)+AK499)-60)))</f>
        <v>-60</v>
      </c>
      <c r="AN499" t="str">
        <f t="shared" si="55"/>
        <v>martes</v>
      </c>
    </row>
    <row r="500" spans="1:40" x14ac:dyDescent="0.25">
      <c r="A500" s="20" t="s">
        <v>1163</v>
      </c>
      <c r="B500" t="s">
        <v>1164</v>
      </c>
      <c r="C500" t="s">
        <v>32</v>
      </c>
      <c r="D500" s="11" t="s">
        <v>33</v>
      </c>
      <c r="E500" t="s">
        <v>34</v>
      </c>
      <c r="F500" t="s">
        <v>51</v>
      </c>
      <c r="G500" t="s">
        <v>75</v>
      </c>
      <c r="J500" s="12">
        <v>43844</v>
      </c>
      <c r="K500" s="13">
        <v>0.46239583333333334</v>
      </c>
      <c r="L500" s="14">
        <v>43844</v>
      </c>
      <c r="M500" s="15">
        <v>0.46239583333333334</v>
      </c>
      <c r="N500" s="12">
        <v>43844</v>
      </c>
      <c r="O500" s="13">
        <v>0.72228009259259263</v>
      </c>
      <c r="P500" s="16">
        <v>43845.757164351853</v>
      </c>
      <c r="Q500" s="11" t="s">
        <v>101</v>
      </c>
      <c r="R500" s="17" t="s">
        <v>1165</v>
      </c>
      <c r="S500" s="11" t="s">
        <v>39</v>
      </c>
      <c r="T500" s="17" t="s">
        <v>133</v>
      </c>
      <c r="U500" s="11" t="s">
        <v>37</v>
      </c>
      <c r="V500" s="17">
        <v>0</v>
      </c>
      <c r="W500" s="11" t="s">
        <v>37</v>
      </c>
      <c r="Y500" s="17" t="str">
        <f>TablaIncidentes[[#This Row],[Tiempo Total Gestión]]</f>
        <v>06:14</v>
      </c>
      <c r="Z500" s="11">
        <f t="shared" si="49"/>
        <v>6</v>
      </c>
      <c r="AA500" s="11">
        <f t="shared" si="50"/>
        <v>14</v>
      </c>
      <c r="AB500" s="11">
        <f>IF(TablaIncidentes[[#This Row],[Prioridad*]]="Baja",(Z500-24)*60+AA500,IF(TablaIncidentes[[#This Row],[Prioridad*]]="Media",(Z500-4)*60+AA500,IF(TablaIncidentes[[#This Row],[Prioridad*]]="Alta",(Z500-2)*60+AA500)))</f>
        <v>254</v>
      </c>
      <c r="AD500" s="17" t="str">
        <f>TablaIncidentes[[#This Row],[Tiempo Creación (HH:mm)]]</f>
        <v>00:00</v>
      </c>
      <c r="AE500" s="11">
        <f t="shared" si="51"/>
        <v>0</v>
      </c>
      <c r="AF500" s="11">
        <f t="shared" si="52"/>
        <v>0</v>
      </c>
      <c r="AG500" s="11">
        <f>IF(TablaIncidentes[[#This Row],[Prioridad*]]="Baja",((AE500*60)+AF500)-30,IF(TablaIncidentes[[#This Row],[Prioridad*]]="Media",((AE500*60)+AF500)-15,IF(TablaIncidentes[[#This Row],[Prioridad*]]="Alta",((AE500*60)+AF500)-10)))</f>
        <v>-10</v>
      </c>
      <c r="AI500" s="17">
        <f>TablaIncidentes[[#This Row],[Tiempo Avance Incidente]]</f>
        <v>0</v>
      </c>
      <c r="AJ500" s="11">
        <f t="shared" si="53"/>
        <v>0</v>
      </c>
      <c r="AK500" s="11">
        <f t="shared" si="54"/>
        <v>0</v>
      </c>
      <c r="AL500">
        <f>IF(TablaIncidentes[[#This Row],[Prioridad*]]="Baja",((AJ500*60)+AK500)-720,IF(TablaIncidentes[[#This Row],[Prioridad*]]="Media",((AJ500*60)+AK500)-120,IF(TablaIncidentes[[#This Row],[Prioridad*]]="Alta",((AJ500*60)+AK500)-60)))</f>
        <v>-60</v>
      </c>
      <c r="AN500" t="str">
        <f t="shared" si="55"/>
        <v>martes</v>
      </c>
    </row>
    <row r="501" spans="1:40" x14ac:dyDescent="0.25">
      <c r="A501" s="10" t="s">
        <v>1166</v>
      </c>
      <c r="B501" t="s">
        <v>1167</v>
      </c>
      <c r="C501" t="s">
        <v>32</v>
      </c>
      <c r="D501" s="11" t="s">
        <v>33</v>
      </c>
      <c r="E501" t="s">
        <v>34</v>
      </c>
      <c r="F501" t="s">
        <v>35</v>
      </c>
      <c r="G501" t="s">
        <v>311</v>
      </c>
      <c r="J501" s="12">
        <v>43844</v>
      </c>
      <c r="K501" s="13">
        <v>0.46239583333333334</v>
      </c>
      <c r="L501" s="14">
        <v>43844</v>
      </c>
      <c r="M501" s="15">
        <v>0.46239583333333334</v>
      </c>
      <c r="N501" s="12">
        <v>43845</v>
      </c>
      <c r="O501" s="13">
        <v>0.50718750000000001</v>
      </c>
      <c r="P501" s="16">
        <v>43846.586111111108</v>
      </c>
      <c r="Q501" s="11" t="s">
        <v>37</v>
      </c>
      <c r="R501" s="17" t="s">
        <v>1168</v>
      </c>
      <c r="S501" s="11" t="s">
        <v>39</v>
      </c>
      <c r="T501" s="17" t="s">
        <v>133</v>
      </c>
      <c r="U501" s="11" t="s">
        <v>37</v>
      </c>
      <c r="V501" s="17">
        <v>0</v>
      </c>
      <c r="W501" s="11" t="s">
        <v>37</v>
      </c>
      <c r="Y501" s="17" t="str">
        <f>TablaIncidentes[[#This Row],[Tiempo Total Gestión]]</f>
        <v>01:29</v>
      </c>
      <c r="Z501" s="11">
        <f t="shared" si="49"/>
        <v>1</v>
      </c>
      <c r="AA501" s="11">
        <f t="shared" si="50"/>
        <v>29</v>
      </c>
      <c r="AB501" s="11">
        <f>IF(TablaIncidentes[[#This Row],[Prioridad*]]="Baja",(Z501-24)*60+AA501,IF(TablaIncidentes[[#This Row],[Prioridad*]]="Media",(Z501-4)*60+AA501,IF(TablaIncidentes[[#This Row],[Prioridad*]]="Alta",(Z501-2)*60+AA501)))</f>
        <v>-31</v>
      </c>
      <c r="AD501" s="17" t="str">
        <f>TablaIncidentes[[#This Row],[Tiempo Creación (HH:mm)]]</f>
        <v>00:00</v>
      </c>
      <c r="AE501" s="11">
        <f t="shared" si="51"/>
        <v>0</v>
      </c>
      <c r="AF501" s="11">
        <f t="shared" si="52"/>
        <v>0</v>
      </c>
      <c r="AG501" s="11">
        <f>IF(TablaIncidentes[[#This Row],[Prioridad*]]="Baja",((AE501*60)+AF501)-30,IF(TablaIncidentes[[#This Row],[Prioridad*]]="Media",((AE501*60)+AF501)-15,IF(TablaIncidentes[[#This Row],[Prioridad*]]="Alta",((AE501*60)+AF501)-10)))</f>
        <v>-10</v>
      </c>
      <c r="AI501" s="17">
        <f>TablaIncidentes[[#This Row],[Tiempo Avance Incidente]]</f>
        <v>0</v>
      </c>
      <c r="AJ501" s="11">
        <f t="shared" si="53"/>
        <v>0</v>
      </c>
      <c r="AK501" s="11">
        <f t="shared" si="54"/>
        <v>0</v>
      </c>
      <c r="AL501">
        <f>IF(TablaIncidentes[[#This Row],[Prioridad*]]="Baja",((AJ501*60)+AK501)-720,IF(TablaIncidentes[[#This Row],[Prioridad*]]="Media",((AJ501*60)+AK501)-120,IF(TablaIncidentes[[#This Row],[Prioridad*]]="Alta",((AJ501*60)+AK501)-60)))</f>
        <v>-60</v>
      </c>
      <c r="AN501" t="str">
        <f t="shared" si="55"/>
        <v>martes</v>
      </c>
    </row>
    <row r="502" spans="1:40" x14ac:dyDescent="0.25">
      <c r="A502" s="20" t="s">
        <v>1169</v>
      </c>
      <c r="B502" t="s">
        <v>1170</v>
      </c>
      <c r="C502" t="s">
        <v>32</v>
      </c>
      <c r="D502" s="11" t="s">
        <v>33</v>
      </c>
      <c r="E502" t="s">
        <v>34</v>
      </c>
      <c r="F502" t="s">
        <v>51</v>
      </c>
      <c r="G502" t="s">
        <v>75</v>
      </c>
      <c r="J502" s="12">
        <v>43844</v>
      </c>
      <c r="K502" s="13">
        <v>0.46378472222222222</v>
      </c>
      <c r="L502" s="14">
        <v>43844</v>
      </c>
      <c r="M502" s="15">
        <v>0.46378472222222222</v>
      </c>
      <c r="N502" s="12">
        <v>43844</v>
      </c>
      <c r="O502" s="13">
        <v>0.74094907407407407</v>
      </c>
      <c r="P502" s="16">
        <v>43845.757164351853</v>
      </c>
      <c r="Q502" s="11" t="s">
        <v>101</v>
      </c>
      <c r="R502" s="17" t="s">
        <v>1171</v>
      </c>
      <c r="S502" s="11" t="s">
        <v>39</v>
      </c>
      <c r="T502" s="17" t="s">
        <v>133</v>
      </c>
      <c r="U502" s="11" t="s">
        <v>37</v>
      </c>
      <c r="V502" s="17">
        <v>0</v>
      </c>
      <c r="W502" s="11" t="s">
        <v>37</v>
      </c>
      <c r="Y502" s="17" t="str">
        <f>TablaIncidentes[[#This Row],[Tiempo Total Gestión]]</f>
        <v>06:39</v>
      </c>
      <c r="Z502" s="11">
        <f t="shared" si="49"/>
        <v>6</v>
      </c>
      <c r="AA502" s="11">
        <f t="shared" si="50"/>
        <v>39</v>
      </c>
      <c r="AB502" s="11">
        <f>IF(TablaIncidentes[[#This Row],[Prioridad*]]="Baja",(Z502-24)*60+AA502,IF(TablaIncidentes[[#This Row],[Prioridad*]]="Media",(Z502-4)*60+AA502,IF(TablaIncidentes[[#This Row],[Prioridad*]]="Alta",(Z502-2)*60+AA502)))</f>
        <v>279</v>
      </c>
      <c r="AD502" s="17" t="str">
        <f>TablaIncidentes[[#This Row],[Tiempo Creación (HH:mm)]]</f>
        <v>00:00</v>
      </c>
      <c r="AE502" s="11">
        <f t="shared" si="51"/>
        <v>0</v>
      </c>
      <c r="AF502" s="11">
        <f t="shared" si="52"/>
        <v>0</v>
      </c>
      <c r="AG502" s="11">
        <f>IF(TablaIncidentes[[#This Row],[Prioridad*]]="Baja",((AE502*60)+AF502)-30,IF(TablaIncidentes[[#This Row],[Prioridad*]]="Media",((AE502*60)+AF502)-15,IF(TablaIncidentes[[#This Row],[Prioridad*]]="Alta",((AE502*60)+AF502)-10)))</f>
        <v>-10</v>
      </c>
      <c r="AI502" s="17">
        <f>TablaIncidentes[[#This Row],[Tiempo Avance Incidente]]</f>
        <v>0</v>
      </c>
      <c r="AJ502" s="11">
        <f t="shared" si="53"/>
        <v>0</v>
      </c>
      <c r="AK502" s="11">
        <f t="shared" si="54"/>
        <v>0</v>
      </c>
      <c r="AL502">
        <f>IF(TablaIncidentes[[#This Row],[Prioridad*]]="Baja",((AJ502*60)+AK502)-720,IF(TablaIncidentes[[#This Row],[Prioridad*]]="Media",((AJ502*60)+AK502)-120,IF(TablaIncidentes[[#This Row],[Prioridad*]]="Alta",((AJ502*60)+AK502)-60)))</f>
        <v>-60</v>
      </c>
      <c r="AN502" t="str">
        <f t="shared" si="55"/>
        <v>martes</v>
      </c>
    </row>
    <row r="503" spans="1:40" x14ac:dyDescent="0.25">
      <c r="A503" s="20" t="s">
        <v>1172</v>
      </c>
      <c r="B503" t="s">
        <v>1173</v>
      </c>
      <c r="C503" t="s">
        <v>32</v>
      </c>
      <c r="D503" s="11" t="s">
        <v>33</v>
      </c>
      <c r="E503" t="s">
        <v>34</v>
      </c>
      <c r="F503" t="s">
        <v>51</v>
      </c>
      <c r="G503" t="s">
        <v>75</v>
      </c>
      <c r="J503" s="12">
        <v>43844</v>
      </c>
      <c r="K503" s="13">
        <v>0.46658564814814812</v>
      </c>
      <c r="L503" s="14">
        <v>43844</v>
      </c>
      <c r="M503" s="15">
        <v>0.46658564814814812</v>
      </c>
      <c r="N503" s="12">
        <v>43845</v>
      </c>
      <c r="O503" s="13">
        <v>0.17048611111111112</v>
      </c>
      <c r="P503" s="16">
        <v>43846.176458333335</v>
      </c>
      <c r="Q503" s="11" t="s">
        <v>101</v>
      </c>
      <c r="R503" s="17" t="s">
        <v>1174</v>
      </c>
      <c r="S503" s="11" t="s">
        <v>39</v>
      </c>
      <c r="T503" s="17" t="s">
        <v>133</v>
      </c>
      <c r="U503" s="11" t="s">
        <v>37</v>
      </c>
      <c r="V503" s="17">
        <v>0</v>
      </c>
      <c r="W503" s="11" t="s">
        <v>37</v>
      </c>
      <c r="Y503" s="17" t="str">
        <f>TablaIncidentes[[#This Row],[Tiempo Total Gestión]]</f>
        <v>16:49</v>
      </c>
      <c r="Z503" s="11">
        <f t="shared" si="49"/>
        <v>16</v>
      </c>
      <c r="AA503" s="11">
        <f t="shared" si="50"/>
        <v>49</v>
      </c>
      <c r="AB503" s="11">
        <f>IF(TablaIncidentes[[#This Row],[Prioridad*]]="Baja",(Z503-24)*60+AA503,IF(TablaIncidentes[[#This Row],[Prioridad*]]="Media",(Z503-4)*60+AA503,IF(TablaIncidentes[[#This Row],[Prioridad*]]="Alta",(Z503-2)*60+AA503)))</f>
        <v>889</v>
      </c>
      <c r="AD503" s="17" t="str">
        <f>TablaIncidentes[[#This Row],[Tiempo Creación (HH:mm)]]</f>
        <v>00:00</v>
      </c>
      <c r="AE503" s="11">
        <f t="shared" si="51"/>
        <v>0</v>
      </c>
      <c r="AF503" s="11">
        <f t="shared" si="52"/>
        <v>0</v>
      </c>
      <c r="AG503" s="11">
        <f>IF(TablaIncidentes[[#This Row],[Prioridad*]]="Baja",((AE503*60)+AF503)-30,IF(TablaIncidentes[[#This Row],[Prioridad*]]="Media",((AE503*60)+AF503)-15,IF(TablaIncidentes[[#This Row],[Prioridad*]]="Alta",((AE503*60)+AF503)-10)))</f>
        <v>-10</v>
      </c>
      <c r="AI503" s="17">
        <f>TablaIncidentes[[#This Row],[Tiempo Avance Incidente]]</f>
        <v>0</v>
      </c>
      <c r="AJ503" s="11">
        <f t="shared" si="53"/>
        <v>0</v>
      </c>
      <c r="AK503" s="11">
        <f t="shared" si="54"/>
        <v>0</v>
      </c>
      <c r="AL503">
        <f>IF(TablaIncidentes[[#This Row],[Prioridad*]]="Baja",((AJ503*60)+AK503)-720,IF(TablaIncidentes[[#This Row],[Prioridad*]]="Media",((AJ503*60)+AK503)-120,IF(TablaIncidentes[[#This Row],[Prioridad*]]="Alta",((AJ503*60)+AK503)-60)))</f>
        <v>-60</v>
      </c>
      <c r="AN503" t="str">
        <f t="shared" si="55"/>
        <v>martes</v>
      </c>
    </row>
    <row r="504" spans="1:40" x14ac:dyDescent="0.25">
      <c r="A504" s="20" t="s">
        <v>1175</v>
      </c>
      <c r="B504" t="s">
        <v>1176</v>
      </c>
      <c r="C504" t="s">
        <v>32</v>
      </c>
      <c r="D504" s="11" t="s">
        <v>33</v>
      </c>
      <c r="E504" t="s">
        <v>34</v>
      </c>
      <c r="F504" t="s">
        <v>51</v>
      </c>
      <c r="G504" t="s">
        <v>75</v>
      </c>
      <c r="J504" s="12">
        <v>43844</v>
      </c>
      <c r="K504" s="13">
        <v>0.49101851851851852</v>
      </c>
      <c r="L504" s="14">
        <v>43844</v>
      </c>
      <c r="M504" s="15">
        <v>0.49101851851851852</v>
      </c>
      <c r="N504" s="12">
        <v>43845</v>
      </c>
      <c r="O504" s="13">
        <v>0.49570601851851853</v>
      </c>
      <c r="P504" s="16">
        <v>43846.503252314818</v>
      </c>
      <c r="Q504" s="11" t="s">
        <v>101</v>
      </c>
      <c r="R504" s="17" t="s">
        <v>1177</v>
      </c>
      <c r="S504" s="11" t="s">
        <v>39</v>
      </c>
      <c r="T504" s="17" t="s">
        <v>133</v>
      </c>
      <c r="U504" s="11" t="s">
        <v>37</v>
      </c>
      <c r="V504" s="17">
        <v>0</v>
      </c>
      <c r="W504" s="11" t="s">
        <v>37</v>
      </c>
      <c r="Y504" s="17" t="str">
        <f>TablaIncidentes[[#This Row],[Tiempo Total Gestión]]</f>
        <v>16:27</v>
      </c>
      <c r="Z504" s="11">
        <f t="shared" si="49"/>
        <v>16</v>
      </c>
      <c r="AA504" s="11">
        <f t="shared" si="50"/>
        <v>27</v>
      </c>
      <c r="AB504" s="11">
        <f>IF(TablaIncidentes[[#This Row],[Prioridad*]]="Baja",(Z504-24)*60+AA504,IF(TablaIncidentes[[#This Row],[Prioridad*]]="Media",(Z504-4)*60+AA504,IF(TablaIncidentes[[#This Row],[Prioridad*]]="Alta",(Z504-2)*60+AA504)))</f>
        <v>867</v>
      </c>
      <c r="AD504" s="17" t="str">
        <f>TablaIncidentes[[#This Row],[Tiempo Creación (HH:mm)]]</f>
        <v>00:00</v>
      </c>
      <c r="AE504" s="11">
        <f t="shared" si="51"/>
        <v>0</v>
      </c>
      <c r="AF504" s="11">
        <f t="shared" si="52"/>
        <v>0</v>
      </c>
      <c r="AG504" s="11">
        <f>IF(TablaIncidentes[[#This Row],[Prioridad*]]="Baja",((AE504*60)+AF504)-30,IF(TablaIncidentes[[#This Row],[Prioridad*]]="Media",((AE504*60)+AF504)-15,IF(TablaIncidentes[[#This Row],[Prioridad*]]="Alta",((AE504*60)+AF504)-10)))</f>
        <v>-10</v>
      </c>
      <c r="AI504" s="17">
        <f>TablaIncidentes[[#This Row],[Tiempo Avance Incidente]]</f>
        <v>0</v>
      </c>
      <c r="AJ504" s="11">
        <f t="shared" si="53"/>
        <v>0</v>
      </c>
      <c r="AK504" s="11">
        <f t="shared" si="54"/>
        <v>0</v>
      </c>
      <c r="AL504">
        <f>IF(TablaIncidentes[[#This Row],[Prioridad*]]="Baja",((AJ504*60)+AK504)-720,IF(TablaIncidentes[[#This Row],[Prioridad*]]="Media",((AJ504*60)+AK504)-120,IF(TablaIncidentes[[#This Row],[Prioridad*]]="Alta",((AJ504*60)+AK504)-60)))</f>
        <v>-60</v>
      </c>
      <c r="AN504" t="str">
        <f t="shared" si="55"/>
        <v>martes</v>
      </c>
    </row>
    <row r="505" spans="1:40" x14ac:dyDescent="0.25">
      <c r="A505" s="20" t="s">
        <v>1178</v>
      </c>
      <c r="B505" t="s">
        <v>1179</v>
      </c>
      <c r="C505" t="s">
        <v>32</v>
      </c>
      <c r="D505" s="11" t="s">
        <v>33</v>
      </c>
      <c r="E505" t="s">
        <v>34</v>
      </c>
      <c r="F505" t="s">
        <v>51</v>
      </c>
      <c r="G505" t="s">
        <v>279</v>
      </c>
      <c r="J505" s="12">
        <v>43844</v>
      </c>
      <c r="K505" s="13">
        <v>0.49101851851851852</v>
      </c>
      <c r="L505" s="14">
        <v>43844</v>
      </c>
      <c r="M505" s="15">
        <v>0.49101851851851852</v>
      </c>
      <c r="N505" s="12">
        <v>43845</v>
      </c>
      <c r="O505" s="13">
        <v>0.18550925925925923</v>
      </c>
      <c r="P505" s="16">
        <v>43846.271886574075</v>
      </c>
      <c r="Q505" s="11" t="s">
        <v>101</v>
      </c>
      <c r="R505" s="17" t="s">
        <v>1180</v>
      </c>
      <c r="S505" s="11" t="s">
        <v>39</v>
      </c>
      <c r="T505" s="17" t="s">
        <v>133</v>
      </c>
      <c r="U505" s="11" t="s">
        <v>37</v>
      </c>
      <c r="V505" s="17">
        <v>0</v>
      </c>
      <c r="W505" s="11" t="s">
        <v>37</v>
      </c>
      <c r="Y505" s="17" t="str">
        <f>TablaIncidentes[[#This Row],[Tiempo Total Gestión]]</f>
        <v>16:37</v>
      </c>
      <c r="Z505" s="11">
        <f t="shared" si="49"/>
        <v>16</v>
      </c>
      <c r="AA505" s="11">
        <f t="shared" si="50"/>
        <v>37</v>
      </c>
      <c r="AB505" s="11">
        <f>IF(TablaIncidentes[[#This Row],[Prioridad*]]="Baja",(Z505-24)*60+AA505,IF(TablaIncidentes[[#This Row],[Prioridad*]]="Media",(Z505-4)*60+AA505,IF(TablaIncidentes[[#This Row],[Prioridad*]]="Alta",(Z505-2)*60+AA505)))</f>
        <v>877</v>
      </c>
      <c r="AD505" s="17" t="str">
        <f>TablaIncidentes[[#This Row],[Tiempo Creación (HH:mm)]]</f>
        <v>00:00</v>
      </c>
      <c r="AE505" s="11">
        <f t="shared" si="51"/>
        <v>0</v>
      </c>
      <c r="AF505" s="11">
        <f t="shared" si="52"/>
        <v>0</v>
      </c>
      <c r="AG505" s="11">
        <f>IF(TablaIncidentes[[#This Row],[Prioridad*]]="Baja",((AE505*60)+AF505)-30,IF(TablaIncidentes[[#This Row],[Prioridad*]]="Media",((AE505*60)+AF505)-15,IF(TablaIncidentes[[#This Row],[Prioridad*]]="Alta",((AE505*60)+AF505)-10)))</f>
        <v>-10</v>
      </c>
      <c r="AI505" s="17">
        <f>TablaIncidentes[[#This Row],[Tiempo Avance Incidente]]</f>
        <v>0</v>
      </c>
      <c r="AJ505" s="11">
        <f t="shared" si="53"/>
        <v>0</v>
      </c>
      <c r="AK505" s="11">
        <f t="shared" si="54"/>
        <v>0</v>
      </c>
      <c r="AL505">
        <f>IF(TablaIncidentes[[#This Row],[Prioridad*]]="Baja",((AJ505*60)+AK505)-720,IF(TablaIncidentes[[#This Row],[Prioridad*]]="Media",((AJ505*60)+AK505)-120,IF(TablaIncidentes[[#This Row],[Prioridad*]]="Alta",((AJ505*60)+AK505)-60)))</f>
        <v>-60</v>
      </c>
      <c r="AN505" t="str">
        <f t="shared" si="55"/>
        <v>martes</v>
      </c>
    </row>
    <row r="506" spans="1:40" x14ac:dyDescent="0.25">
      <c r="A506" s="10" t="s">
        <v>1181</v>
      </c>
      <c r="B506" t="s">
        <v>1182</v>
      </c>
      <c r="C506" t="s">
        <v>32</v>
      </c>
      <c r="D506" s="11" t="s">
        <v>33</v>
      </c>
      <c r="E506" t="s">
        <v>34</v>
      </c>
      <c r="F506" t="s">
        <v>51</v>
      </c>
      <c r="G506" t="s">
        <v>361</v>
      </c>
      <c r="J506" s="12">
        <v>43844</v>
      </c>
      <c r="K506" s="13">
        <v>0.49868055555555557</v>
      </c>
      <c r="L506" s="14">
        <v>43844</v>
      </c>
      <c r="M506" s="15">
        <v>0.49868055555555557</v>
      </c>
      <c r="N506" s="12">
        <v>43844</v>
      </c>
      <c r="O506" s="13">
        <v>0.75211805555555555</v>
      </c>
      <c r="P506" s="16">
        <v>43845.757164351853</v>
      </c>
      <c r="Q506" s="11" t="s">
        <v>37</v>
      </c>
      <c r="R506" s="17" t="s">
        <v>144</v>
      </c>
      <c r="S506" s="11" t="s">
        <v>39</v>
      </c>
      <c r="T506" s="17" t="s">
        <v>133</v>
      </c>
      <c r="U506" s="11" t="s">
        <v>37</v>
      </c>
      <c r="V506" s="17">
        <v>0</v>
      </c>
      <c r="W506" s="11" t="s">
        <v>37</v>
      </c>
      <c r="Y506" s="17" t="str">
        <f>TablaIncidentes[[#This Row],[Tiempo Total Gestión]]</f>
        <v>00:20</v>
      </c>
      <c r="Z506" s="11">
        <f t="shared" si="49"/>
        <v>0</v>
      </c>
      <c r="AA506" s="11">
        <f t="shared" si="50"/>
        <v>20</v>
      </c>
      <c r="AB506" s="11">
        <f>IF(TablaIncidentes[[#This Row],[Prioridad*]]="Baja",(Z506-24)*60+AA506,IF(TablaIncidentes[[#This Row],[Prioridad*]]="Media",(Z506-4)*60+AA506,IF(TablaIncidentes[[#This Row],[Prioridad*]]="Alta",(Z506-2)*60+AA506)))</f>
        <v>-100</v>
      </c>
      <c r="AD506" s="17" t="str">
        <f>TablaIncidentes[[#This Row],[Tiempo Creación (HH:mm)]]</f>
        <v>00:00</v>
      </c>
      <c r="AE506" s="11">
        <f t="shared" si="51"/>
        <v>0</v>
      </c>
      <c r="AF506" s="11">
        <f t="shared" si="52"/>
        <v>0</v>
      </c>
      <c r="AG506" s="11">
        <f>IF(TablaIncidentes[[#This Row],[Prioridad*]]="Baja",((AE506*60)+AF506)-30,IF(TablaIncidentes[[#This Row],[Prioridad*]]="Media",((AE506*60)+AF506)-15,IF(TablaIncidentes[[#This Row],[Prioridad*]]="Alta",((AE506*60)+AF506)-10)))</f>
        <v>-10</v>
      </c>
      <c r="AI506" s="17">
        <f>TablaIncidentes[[#This Row],[Tiempo Avance Incidente]]</f>
        <v>0</v>
      </c>
      <c r="AJ506" s="11">
        <f t="shared" si="53"/>
        <v>0</v>
      </c>
      <c r="AK506" s="11">
        <f t="shared" si="54"/>
        <v>0</v>
      </c>
      <c r="AL506">
        <f>IF(TablaIncidentes[[#This Row],[Prioridad*]]="Baja",((AJ506*60)+AK506)-720,IF(TablaIncidentes[[#This Row],[Prioridad*]]="Media",((AJ506*60)+AK506)-120,IF(TablaIncidentes[[#This Row],[Prioridad*]]="Alta",((AJ506*60)+AK506)-60)))</f>
        <v>-60</v>
      </c>
      <c r="AN506" t="str">
        <f t="shared" si="55"/>
        <v>martes</v>
      </c>
    </row>
    <row r="507" spans="1:40" x14ac:dyDescent="0.25">
      <c r="A507" s="10" t="s">
        <v>1183</v>
      </c>
      <c r="B507" t="s">
        <v>1184</v>
      </c>
      <c r="C507" t="s">
        <v>32</v>
      </c>
      <c r="D507" s="11" t="s">
        <v>33</v>
      </c>
      <c r="E507" t="s">
        <v>34</v>
      </c>
      <c r="F507" t="s">
        <v>51</v>
      </c>
      <c r="G507" t="s">
        <v>361</v>
      </c>
      <c r="J507" s="12">
        <v>43844</v>
      </c>
      <c r="K507" s="13">
        <v>0.46587962962962964</v>
      </c>
      <c r="L507" s="14">
        <v>43844</v>
      </c>
      <c r="M507" s="15">
        <v>0.46587962962962964</v>
      </c>
      <c r="N507" s="12">
        <v>43845</v>
      </c>
      <c r="O507" s="13">
        <v>0.41019675925925925</v>
      </c>
      <c r="P507" s="16">
        <v>43846.453263888892</v>
      </c>
      <c r="Q507" s="11" t="s">
        <v>37</v>
      </c>
      <c r="R507" s="17" t="s">
        <v>66</v>
      </c>
      <c r="S507" s="11" t="s">
        <v>39</v>
      </c>
      <c r="T507" s="17" t="s">
        <v>133</v>
      </c>
      <c r="U507" s="11" t="s">
        <v>37</v>
      </c>
      <c r="V507" s="17">
        <v>0</v>
      </c>
      <c r="W507" s="11" t="s">
        <v>37</v>
      </c>
      <c r="Y507" s="17" t="str">
        <f>TablaIncidentes[[#This Row],[Tiempo Total Gestión]]</f>
        <v>00:09</v>
      </c>
      <c r="Z507" s="11">
        <f t="shared" si="49"/>
        <v>0</v>
      </c>
      <c r="AA507" s="11">
        <f t="shared" si="50"/>
        <v>9</v>
      </c>
      <c r="AB507" s="11">
        <f>IF(TablaIncidentes[[#This Row],[Prioridad*]]="Baja",(Z507-24)*60+AA507,IF(TablaIncidentes[[#This Row],[Prioridad*]]="Media",(Z507-4)*60+AA507,IF(TablaIncidentes[[#This Row],[Prioridad*]]="Alta",(Z507-2)*60+AA507)))</f>
        <v>-111</v>
      </c>
      <c r="AD507" s="17" t="str">
        <f>TablaIncidentes[[#This Row],[Tiempo Creación (HH:mm)]]</f>
        <v>00:00</v>
      </c>
      <c r="AE507" s="11">
        <f t="shared" si="51"/>
        <v>0</v>
      </c>
      <c r="AF507" s="11">
        <f t="shared" si="52"/>
        <v>0</v>
      </c>
      <c r="AG507" s="11">
        <f>IF(TablaIncidentes[[#This Row],[Prioridad*]]="Baja",((AE507*60)+AF507)-30,IF(TablaIncidentes[[#This Row],[Prioridad*]]="Media",((AE507*60)+AF507)-15,IF(TablaIncidentes[[#This Row],[Prioridad*]]="Alta",((AE507*60)+AF507)-10)))</f>
        <v>-10</v>
      </c>
      <c r="AI507" s="17">
        <f>TablaIncidentes[[#This Row],[Tiempo Avance Incidente]]</f>
        <v>0</v>
      </c>
      <c r="AJ507" s="11">
        <f t="shared" si="53"/>
        <v>0</v>
      </c>
      <c r="AK507" s="11">
        <f t="shared" si="54"/>
        <v>0</v>
      </c>
      <c r="AL507">
        <f>IF(TablaIncidentes[[#This Row],[Prioridad*]]="Baja",((AJ507*60)+AK507)-720,IF(TablaIncidentes[[#This Row],[Prioridad*]]="Media",((AJ507*60)+AK507)-120,IF(TablaIncidentes[[#This Row],[Prioridad*]]="Alta",((AJ507*60)+AK507)-60)))</f>
        <v>-60</v>
      </c>
      <c r="AN507" t="str">
        <f t="shared" si="55"/>
        <v>martes</v>
      </c>
    </row>
    <row r="508" spans="1:40" x14ac:dyDescent="0.25">
      <c r="A508" s="20" t="s">
        <v>1185</v>
      </c>
      <c r="B508" t="s">
        <v>1186</v>
      </c>
      <c r="C508" t="s">
        <v>32</v>
      </c>
      <c r="D508" s="11" t="s">
        <v>33</v>
      </c>
      <c r="E508" t="s">
        <v>34</v>
      </c>
      <c r="F508" t="s">
        <v>51</v>
      </c>
      <c r="G508" t="s">
        <v>361</v>
      </c>
      <c r="J508" s="12">
        <v>43844</v>
      </c>
      <c r="K508" s="13">
        <v>0.4826388888888889</v>
      </c>
      <c r="L508" s="14">
        <v>43844</v>
      </c>
      <c r="M508" s="15">
        <v>0.4826388888888889</v>
      </c>
      <c r="N508" s="12">
        <v>43845</v>
      </c>
      <c r="O508" s="13">
        <v>0.3916203703703704</v>
      </c>
      <c r="P508" s="16">
        <v>43846.453263888892</v>
      </c>
      <c r="Q508" s="11" t="s">
        <v>101</v>
      </c>
      <c r="R508" s="17" t="s">
        <v>1187</v>
      </c>
      <c r="S508" s="11" t="s">
        <v>39</v>
      </c>
      <c r="T508" s="17" t="s">
        <v>133</v>
      </c>
      <c r="U508" s="11" t="s">
        <v>37</v>
      </c>
      <c r="V508" s="17">
        <v>0</v>
      </c>
      <c r="W508" s="11" t="s">
        <v>37</v>
      </c>
      <c r="Y508" s="17" t="str">
        <f>TablaIncidentes[[#This Row],[Tiempo Total Gestión]]</f>
        <v>16:29</v>
      </c>
      <c r="Z508" s="11">
        <f t="shared" si="49"/>
        <v>16</v>
      </c>
      <c r="AA508" s="11">
        <f t="shared" si="50"/>
        <v>29</v>
      </c>
      <c r="AB508" s="11">
        <f>IF(TablaIncidentes[[#This Row],[Prioridad*]]="Baja",(Z508-24)*60+AA508,IF(TablaIncidentes[[#This Row],[Prioridad*]]="Media",(Z508-4)*60+AA508,IF(TablaIncidentes[[#This Row],[Prioridad*]]="Alta",(Z508-2)*60+AA508)))</f>
        <v>869</v>
      </c>
      <c r="AD508" s="17" t="str">
        <f>TablaIncidentes[[#This Row],[Tiempo Creación (HH:mm)]]</f>
        <v>00:00</v>
      </c>
      <c r="AE508" s="11">
        <f t="shared" si="51"/>
        <v>0</v>
      </c>
      <c r="AF508" s="11">
        <f t="shared" si="52"/>
        <v>0</v>
      </c>
      <c r="AG508" s="11">
        <f>IF(TablaIncidentes[[#This Row],[Prioridad*]]="Baja",((AE508*60)+AF508)-30,IF(TablaIncidentes[[#This Row],[Prioridad*]]="Media",((AE508*60)+AF508)-15,IF(TablaIncidentes[[#This Row],[Prioridad*]]="Alta",((AE508*60)+AF508)-10)))</f>
        <v>-10</v>
      </c>
      <c r="AI508" s="17">
        <f>TablaIncidentes[[#This Row],[Tiempo Avance Incidente]]</f>
        <v>0</v>
      </c>
      <c r="AJ508" s="11">
        <f t="shared" si="53"/>
        <v>0</v>
      </c>
      <c r="AK508" s="11">
        <f t="shared" si="54"/>
        <v>0</v>
      </c>
      <c r="AL508">
        <f>IF(TablaIncidentes[[#This Row],[Prioridad*]]="Baja",((AJ508*60)+AK508)-720,IF(TablaIncidentes[[#This Row],[Prioridad*]]="Media",((AJ508*60)+AK508)-120,IF(TablaIncidentes[[#This Row],[Prioridad*]]="Alta",((AJ508*60)+AK508)-60)))</f>
        <v>-60</v>
      </c>
      <c r="AN508" t="str">
        <f t="shared" si="55"/>
        <v>martes</v>
      </c>
    </row>
    <row r="509" spans="1:40" x14ac:dyDescent="0.25">
      <c r="A509" s="20" t="s">
        <v>1188</v>
      </c>
      <c r="B509" t="s">
        <v>1189</v>
      </c>
      <c r="C509" t="s">
        <v>32</v>
      </c>
      <c r="D509" s="11" t="s">
        <v>33</v>
      </c>
      <c r="E509" t="s">
        <v>34</v>
      </c>
      <c r="F509" t="s">
        <v>51</v>
      </c>
      <c r="G509" t="s">
        <v>75</v>
      </c>
      <c r="J509" s="12">
        <v>43844</v>
      </c>
      <c r="K509" s="13">
        <v>0.48333333333333334</v>
      </c>
      <c r="L509" s="14">
        <v>43844</v>
      </c>
      <c r="M509" s="15">
        <v>0.48333333333333334</v>
      </c>
      <c r="N509" s="12">
        <v>43845</v>
      </c>
      <c r="O509" s="13">
        <v>0.3916203703703704</v>
      </c>
      <c r="P509" s="16">
        <v>43846.453263888892</v>
      </c>
      <c r="Q509" s="11" t="s">
        <v>101</v>
      </c>
      <c r="R509" s="17" t="s">
        <v>1190</v>
      </c>
      <c r="S509" s="11" t="s">
        <v>39</v>
      </c>
      <c r="T509" s="17" t="s">
        <v>133</v>
      </c>
      <c r="U509" s="11" t="s">
        <v>37</v>
      </c>
      <c r="V509" s="17">
        <v>0</v>
      </c>
      <c r="W509" s="11" t="s">
        <v>37</v>
      </c>
      <c r="Y509" s="17" t="str">
        <f>TablaIncidentes[[#This Row],[Tiempo Total Gestión]]</f>
        <v>21:47</v>
      </c>
      <c r="Z509" s="11">
        <f t="shared" si="49"/>
        <v>21</v>
      </c>
      <c r="AA509" s="11">
        <f t="shared" si="50"/>
        <v>47</v>
      </c>
      <c r="AB509" s="11">
        <f>IF(TablaIncidentes[[#This Row],[Prioridad*]]="Baja",(Z509-24)*60+AA509,IF(TablaIncidentes[[#This Row],[Prioridad*]]="Media",(Z509-4)*60+AA509,IF(TablaIncidentes[[#This Row],[Prioridad*]]="Alta",(Z509-2)*60+AA509)))</f>
        <v>1187</v>
      </c>
      <c r="AD509" s="17" t="str">
        <f>TablaIncidentes[[#This Row],[Tiempo Creación (HH:mm)]]</f>
        <v>00:00</v>
      </c>
      <c r="AE509" s="11">
        <f t="shared" si="51"/>
        <v>0</v>
      </c>
      <c r="AF509" s="11">
        <f t="shared" si="52"/>
        <v>0</v>
      </c>
      <c r="AG509" s="11">
        <f>IF(TablaIncidentes[[#This Row],[Prioridad*]]="Baja",((AE509*60)+AF509)-30,IF(TablaIncidentes[[#This Row],[Prioridad*]]="Media",((AE509*60)+AF509)-15,IF(TablaIncidentes[[#This Row],[Prioridad*]]="Alta",((AE509*60)+AF509)-10)))</f>
        <v>-10</v>
      </c>
      <c r="AI509" s="17">
        <f>TablaIncidentes[[#This Row],[Tiempo Avance Incidente]]</f>
        <v>0</v>
      </c>
      <c r="AJ509" s="11">
        <f t="shared" si="53"/>
        <v>0</v>
      </c>
      <c r="AK509" s="11">
        <f t="shared" si="54"/>
        <v>0</v>
      </c>
      <c r="AL509">
        <f>IF(TablaIncidentes[[#This Row],[Prioridad*]]="Baja",((AJ509*60)+AK509)-720,IF(TablaIncidentes[[#This Row],[Prioridad*]]="Media",((AJ509*60)+AK509)-120,IF(TablaIncidentes[[#This Row],[Prioridad*]]="Alta",((AJ509*60)+AK509)-60)))</f>
        <v>-60</v>
      </c>
      <c r="AN509" t="str">
        <f t="shared" si="55"/>
        <v>martes</v>
      </c>
    </row>
    <row r="510" spans="1:40" x14ac:dyDescent="0.25">
      <c r="A510" s="10" t="s">
        <v>1191</v>
      </c>
      <c r="B510" t="s">
        <v>1192</v>
      </c>
      <c r="C510" t="s">
        <v>32</v>
      </c>
      <c r="D510" s="11" t="s">
        <v>33</v>
      </c>
      <c r="E510" t="s">
        <v>34</v>
      </c>
      <c r="F510" t="s">
        <v>51</v>
      </c>
      <c r="G510" t="s">
        <v>361</v>
      </c>
      <c r="J510" s="12">
        <v>43844</v>
      </c>
      <c r="K510" s="13">
        <v>0.48752314814814812</v>
      </c>
      <c r="L510" s="14">
        <v>43844</v>
      </c>
      <c r="M510" s="15">
        <v>0.48752314814814812</v>
      </c>
      <c r="N510" s="12">
        <v>43844</v>
      </c>
      <c r="O510" s="13">
        <v>0.74653935185185183</v>
      </c>
      <c r="P510" s="16">
        <v>43845.757164351853</v>
      </c>
      <c r="Q510" s="11" t="s">
        <v>37</v>
      </c>
      <c r="R510" s="17" t="s">
        <v>353</v>
      </c>
      <c r="S510" s="11" t="s">
        <v>39</v>
      </c>
      <c r="T510" s="17" t="s">
        <v>133</v>
      </c>
      <c r="U510" s="11" t="s">
        <v>37</v>
      </c>
      <c r="V510" s="17">
        <v>0</v>
      </c>
      <c r="W510" s="11" t="s">
        <v>37</v>
      </c>
      <c r="Y510" s="17" t="str">
        <f>TablaIncidentes[[#This Row],[Tiempo Total Gestión]]</f>
        <v>00:23</v>
      </c>
      <c r="Z510" s="11">
        <f t="shared" si="49"/>
        <v>0</v>
      </c>
      <c r="AA510" s="11">
        <f t="shared" si="50"/>
        <v>23</v>
      </c>
      <c r="AB510" s="11">
        <f>IF(TablaIncidentes[[#This Row],[Prioridad*]]="Baja",(Z510-24)*60+AA510,IF(TablaIncidentes[[#This Row],[Prioridad*]]="Media",(Z510-4)*60+AA510,IF(TablaIncidentes[[#This Row],[Prioridad*]]="Alta",(Z510-2)*60+AA510)))</f>
        <v>-97</v>
      </c>
      <c r="AD510" s="17" t="str">
        <f>TablaIncidentes[[#This Row],[Tiempo Creación (HH:mm)]]</f>
        <v>00:00</v>
      </c>
      <c r="AE510" s="11">
        <f t="shared" si="51"/>
        <v>0</v>
      </c>
      <c r="AF510" s="11">
        <f t="shared" si="52"/>
        <v>0</v>
      </c>
      <c r="AG510" s="11">
        <f>IF(TablaIncidentes[[#This Row],[Prioridad*]]="Baja",((AE510*60)+AF510)-30,IF(TablaIncidentes[[#This Row],[Prioridad*]]="Media",((AE510*60)+AF510)-15,IF(TablaIncidentes[[#This Row],[Prioridad*]]="Alta",((AE510*60)+AF510)-10)))</f>
        <v>-10</v>
      </c>
      <c r="AI510" s="17">
        <f>TablaIncidentes[[#This Row],[Tiempo Avance Incidente]]</f>
        <v>0</v>
      </c>
      <c r="AJ510" s="11">
        <f t="shared" si="53"/>
        <v>0</v>
      </c>
      <c r="AK510" s="11">
        <f t="shared" si="54"/>
        <v>0</v>
      </c>
      <c r="AL510">
        <f>IF(TablaIncidentes[[#This Row],[Prioridad*]]="Baja",((AJ510*60)+AK510)-720,IF(TablaIncidentes[[#This Row],[Prioridad*]]="Media",((AJ510*60)+AK510)-120,IF(TablaIncidentes[[#This Row],[Prioridad*]]="Alta",((AJ510*60)+AK510)-60)))</f>
        <v>-60</v>
      </c>
      <c r="AN510" t="str">
        <f t="shared" si="55"/>
        <v>martes</v>
      </c>
    </row>
    <row r="511" spans="1:40" x14ac:dyDescent="0.25">
      <c r="A511" s="10" t="s">
        <v>1193</v>
      </c>
      <c r="B511" t="s">
        <v>1194</v>
      </c>
      <c r="C511" t="s">
        <v>32</v>
      </c>
      <c r="D511" s="11" t="s">
        <v>33</v>
      </c>
      <c r="E511" t="s">
        <v>34</v>
      </c>
      <c r="F511" t="s">
        <v>51</v>
      </c>
      <c r="G511" t="s">
        <v>361</v>
      </c>
      <c r="J511" s="12">
        <v>43844</v>
      </c>
      <c r="K511" s="13">
        <v>0.52317129629629633</v>
      </c>
      <c r="L511" s="14">
        <v>43844</v>
      </c>
      <c r="M511" s="15">
        <v>0.52317129629629633</v>
      </c>
      <c r="N511" s="12">
        <v>43845</v>
      </c>
      <c r="O511" s="13">
        <v>0.41174768518518517</v>
      </c>
      <c r="P511" s="16">
        <v>43846.453263888892</v>
      </c>
      <c r="Q511" s="11" t="s">
        <v>37</v>
      </c>
      <c r="R511" s="17" t="s">
        <v>353</v>
      </c>
      <c r="S511" s="11" t="s">
        <v>39</v>
      </c>
      <c r="T511" s="17" t="s">
        <v>133</v>
      </c>
      <c r="U511" s="11" t="s">
        <v>37</v>
      </c>
      <c r="V511" s="17">
        <v>0</v>
      </c>
      <c r="W511" s="11" t="s">
        <v>37</v>
      </c>
      <c r="Y511" s="17" t="str">
        <f>TablaIncidentes[[#This Row],[Tiempo Total Gestión]]</f>
        <v>00:23</v>
      </c>
      <c r="Z511" s="11">
        <f t="shared" si="49"/>
        <v>0</v>
      </c>
      <c r="AA511" s="11">
        <f t="shared" si="50"/>
        <v>23</v>
      </c>
      <c r="AB511" s="11">
        <f>IF(TablaIncidentes[[#This Row],[Prioridad*]]="Baja",(Z511-24)*60+AA511,IF(TablaIncidentes[[#This Row],[Prioridad*]]="Media",(Z511-4)*60+AA511,IF(TablaIncidentes[[#This Row],[Prioridad*]]="Alta",(Z511-2)*60+AA511)))</f>
        <v>-97</v>
      </c>
      <c r="AD511" s="17" t="str">
        <f>TablaIncidentes[[#This Row],[Tiempo Creación (HH:mm)]]</f>
        <v>00:00</v>
      </c>
      <c r="AE511" s="11">
        <f t="shared" si="51"/>
        <v>0</v>
      </c>
      <c r="AF511" s="11">
        <f t="shared" si="52"/>
        <v>0</v>
      </c>
      <c r="AG511" s="11">
        <f>IF(TablaIncidentes[[#This Row],[Prioridad*]]="Baja",((AE511*60)+AF511)-30,IF(TablaIncidentes[[#This Row],[Prioridad*]]="Media",((AE511*60)+AF511)-15,IF(TablaIncidentes[[#This Row],[Prioridad*]]="Alta",((AE511*60)+AF511)-10)))</f>
        <v>-10</v>
      </c>
      <c r="AI511" s="17">
        <f>TablaIncidentes[[#This Row],[Tiempo Avance Incidente]]</f>
        <v>0</v>
      </c>
      <c r="AJ511" s="11">
        <f t="shared" si="53"/>
        <v>0</v>
      </c>
      <c r="AK511" s="11">
        <f t="shared" si="54"/>
        <v>0</v>
      </c>
      <c r="AL511">
        <f>IF(TablaIncidentes[[#This Row],[Prioridad*]]="Baja",((AJ511*60)+AK511)-720,IF(TablaIncidentes[[#This Row],[Prioridad*]]="Media",((AJ511*60)+AK511)-120,IF(TablaIncidentes[[#This Row],[Prioridad*]]="Alta",((AJ511*60)+AK511)-60)))</f>
        <v>-60</v>
      </c>
      <c r="AN511" t="str">
        <f t="shared" si="55"/>
        <v>martes</v>
      </c>
    </row>
    <row r="512" spans="1:40" x14ac:dyDescent="0.25">
      <c r="A512" s="20" t="s">
        <v>1195</v>
      </c>
      <c r="B512" t="s">
        <v>1196</v>
      </c>
      <c r="C512" t="s">
        <v>32</v>
      </c>
      <c r="D512" s="11" t="s">
        <v>33</v>
      </c>
      <c r="E512" t="s">
        <v>34</v>
      </c>
      <c r="F512" t="s">
        <v>51</v>
      </c>
      <c r="G512" t="s">
        <v>361</v>
      </c>
      <c r="J512" s="12">
        <v>43844</v>
      </c>
      <c r="K512" s="13">
        <v>0.53781250000000003</v>
      </c>
      <c r="L512" s="14">
        <v>43844</v>
      </c>
      <c r="M512" s="15">
        <v>0.53781250000000003</v>
      </c>
      <c r="N512" s="12">
        <v>43845</v>
      </c>
      <c r="O512" s="13">
        <v>0.3916203703703704</v>
      </c>
      <c r="P512" s="16">
        <v>43846.453263888892</v>
      </c>
      <c r="Q512" s="11" t="s">
        <v>101</v>
      </c>
      <c r="R512" s="17" t="s">
        <v>1197</v>
      </c>
      <c r="S512" s="11" t="s">
        <v>39</v>
      </c>
      <c r="T512" s="17" t="s">
        <v>133</v>
      </c>
      <c r="U512" s="11" t="s">
        <v>37</v>
      </c>
      <c r="V512" s="17">
        <v>0</v>
      </c>
      <c r="W512" s="11" t="s">
        <v>37</v>
      </c>
      <c r="Y512" s="17" t="str">
        <f>TablaIncidentes[[#This Row],[Tiempo Total Gestión]]</f>
        <v>20:29</v>
      </c>
      <c r="Z512" s="11">
        <f t="shared" si="49"/>
        <v>20</v>
      </c>
      <c r="AA512" s="11">
        <f t="shared" si="50"/>
        <v>29</v>
      </c>
      <c r="AB512" s="11">
        <f>IF(TablaIncidentes[[#This Row],[Prioridad*]]="Baja",(Z512-24)*60+AA512,IF(TablaIncidentes[[#This Row],[Prioridad*]]="Media",(Z512-4)*60+AA512,IF(TablaIncidentes[[#This Row],[Prioridad*]]="Alta",(Z512-2)*60+AA512)))</f>
        <v>1109</v>
      </c>
      <c r="AD512" s="17" t="str">
        <f>TablaIncidentes[[#This Row],[Tiempo Creación (HH:mm)]]</f>
        <v>00:00</v>
      </c>
      <c r="AE512" s="11">
        <f t="shared" si="51"/>
        <v>0</v>
      </c>
      <c r="AF512" s="11">
        <f t="shared" si="52"/>
        <v>0</v>
      </c>
      <c r="AG512" s="11">
        <f>IF(TablaIncidentes[[#This Row],[Prioridad*]]="Baja",((AE512*60)+AF512)-30,IF(TablaIncidentes[[#This Row],[Prioridad*]]="Media",((AE512*60)+AF512)-15,IF(TablaIncidentes[[#This Row],[Prioridad*]]="Alta",((AE512*60)+AF512)-10)))</f>
        <v>-10</v>
      </c>
      <c r="AI512" s="17">
        <f>TablaIncidentes[[#This Row],[Tiempo Avance Incidente]]</f>
        <v>0</v>
      </c>
      <c r="AJ512" s="11">
        <f t="shared" si="53"/>
        <v>0</v>
      </c>
      <c r="AK512" s="11">
        <f t="shared" si="54"/>
        <v>0</v>
      </c>
      <c r="AL512">
        <f>IF(TablaIncidentes[[#This Row],[Prioridad*]]="Baja",((AJ512*60)+AK512)-720,IF(TablaIncidentes[[#This Row],[Prioridad*]]="Media",((AJ512*60)+AK512)-120,IF(TablaIncidentes[[#This Row],[Prioridad*]]="Alta",((AJ512*60)+AK512)-60)))</f>
        <v>-60</v>
      </c>
      <c r="AN512" t="str">
        <f t="shared" si="55"/>
        <v>martes</v>
      </c>
    </row>
    <row r="513" spans="1:40" x14ac:dyDescent="0.25">
      <c r="A513" s="10" t="s">
        <v>1198</v>
      </c>
      <c r="B513" t="s">
        <v>1199</v>
      </c>
      <c r="C513" t="s">
        <v>32</v>
      </c>
      <c r="D513" s="11" t="s">
        <v>33</v>
      </c>
      <c r="E513" t="s">
        <v>34</v>
      </c>
      <c r="F513" t="s">
        <v>51</v>
      </c>
      <c r="G513" t="s">
        <v>361</v>
      </c>
      <c r="J513" s="12">
        <v>43844</v>
      </c>
      <c r="K513" s="13">
        <v>0.47075231481481478</v>
      </c>
      <c r="L513" s="14">
        <v>43844</v>
      </c>
      <c r="M513" s="15">
        <v>0.47075231481481478</v>
      </c>
      <c r="N513" s="12">
        <v>43844</v>
      </c>
      <c r="O513" s="13">
        <v>0.73324074074074075</v>
      </c>
      <c r="P513" s="16">
        <v>43845.757164351853</v>
      </c>
      <c r="Q513" s="11" t="s">
        <v>37</v>
      </c>
      <c r="R513" s="17" t="s">
        <v>144</v>
      </c>
      <c r="S513" s="11" t="s">
        <v>39</v>
      </c>
      <c r="T513" s="17" t="s">
        <v>133</v>
      </c>
      <c r="U513" s="11" t="s">
        <v>37</v>
      </c>
      <c r="V513" s="17">
        <v>0</v>
      </c>
      <c r="W513" s="11" t="s">
        <v>37</v>
      </c>
      <c r="Y513" s="17" t="str">
        <f>TablaIncidentes[[#This Row],[Tiempo Total Gestión]]</f>
        <v>00:20</v>
      </c>
      <c r="Z513" s="11">
        <f t="shared" si="49"/>
        <v>0</v>
      </c>
      <c r="AA513" s="11">
        <f t="shared" si="50"/>
        <v>20</v>
      </c>
      <c r="AB513" s="11">
        <f>IF(TablaIncidentes[[#This Row],[Prioridad*]]="Baja",(Z513-24)*60+AA513,IF(TablaIncidentes[[#This Row],[Prioridad*]]="Media",(Z513-4)*60+AA513,IF(TablaIncidentes[[#This Row],[Prioridad*]]="Alta",(Z513-2)*60+AA513)))</f>
        <v>-100</v>
      </c>
      <c r="AD513" s="17" t="str">
        <f>TablaIncidentes[[#This Row],[Tiempo Creación (HH:mm)]]</f>
        <v>00:00</v>
      </c>
      <c r="AE513" s="11">
        <f t="shared" si="51"/>
        <v>0</v>
      </c>
      <c r="AF513" s="11">
        <f t="shared" si="52"/>
        <v>0</v>
      </c>
      <c r="AG513" s="11">
        <f>IF(TablaIncidentes[[#This Row],[Prioridad*]]="Baja",((AE513*60)+AF513)-30,IF(TablaIncidentes[[#This Row],[Prioridad*]]="Media",((AE513*60)+AF513)-15,IF(TablaIncidentes[[#This Row],[Prioridad*]]="Alta",((AE513*60)+AF513)-10)))</f>
        <v>-10</v>
      </c>
      <c r="AI513" s="17">
        <f>TablaIncidentes[[#This Row],[Tiempo Avance Incidente]]</f>
        <v>0</v>
      </c>
      <c r="AJ513" s="11">
        <f t="shared" si="53"/>
        <v>0</v>
      </c>
      <c r="AK513" s="11">
        <f t="shared" si="54"/>
        <v>0</v>
      </c>
      <c r="AL513">
        <f>IF(TablaIncidentes[[#This Row],[Prioridad*]]="Baja",((AJ513*60)+AK513)-720,IF(TablaIncidentes[[#This Row],[Prioridad*]]="Media",((AJ513*60)+AK513)-120,IF(TablaIncidentes[[#This Row],[Prioridad*]]="Alta",((AJ513*60)+AK513)-60)))</f>
        <v>-60</v>
      </c>
      <c r="AN513" t="str">
        <f t="shared" si="55"/>
        <v>martes</v>
      </c>
    </row>
    <row r="514" spans="1:40" x14ac:dyDescent="0.25">
      <c r="A514" s="20" t="s">
        <v>1200</v>
      </c>
      <c r="B514" t="s">
        <v>1201</v>
      </c>
      <c r="C514" t="s">
        <v>32</v>
      </c>
      <c r="D514" s="11" t="s">
        <v>33</v>
      </c>
      <c r="E514" t="s">
        <v>34</v>
      </c>
      <c r="F514" t="s">
        <v>51</v>
      </c>
      <c r="G514" t="s">
        <v>75</v>
      </c>
      <c r="J514" s="12">
        <v>43844</v>
      </c>
      <c r="K514" s="13">
        <v>0.50710648148148152</v>
      </c>
      <c r="L514" s="14">
        <v>43844</v>
      </c>
      <c r="M514" s="15">
        <v>0.50710648148148152</v>
      </c>
      <c r="N514" s="12">
        <v>43845</v>
      </c>
      <c r="O514" s="13">
        <v>0.69800925925925927</v>
      </c>
      <c r="P514" s="16">
        <v>43846.699791666666</v>
      </c>
      <c r="Q514" s="11" t="s">
        <v>101</v>
      </c>
      <c r="R514" s="17" t="s">
        <v>1202</v>
      </c>
      <c r="S514" s="11" t="s">
        <v>39</v>
      </c>
      <c r="T514" s="17" t="s">
        <v>133</v>
      </c>
      <c r="U514" s="11" t="s">
        <v>37</v>
      </c>
      <c r="V514" s="17">
        <v>0</v>
      </c>
      <c r="W514" s="11" t="s">
        <v>37</v>
      </c>
      <c r="Y514" s="17" t="str">
        <f>TablaIncidentes[[#This Row],[Tiempo Total Gestión]]</f>
        <v>17:22</v>
      </c>
      <c r="Z514" s="11">
        <f t="shared" ref="Z514:Z577" si="56">HOUR(Y514)</f>
        <v>17</v>
      </c>
      <c r="AA514" s="11">
        <f t="shared" ref="AA514:AA577" si="57">MINUTE(Y514)</f>
        <v>22</v>
      </c>
      <c r="AB514" s="11">
        <f>IF(TablaIncidentes[[#This Row],[Prioridad*]]="Baja",(Z514-24)*60+AA514,IF(TablaIncidentes[[#This Row],[Prioridad*]]="Media",(Z514-4)*60+AA514,IF(TablaIncidentes[[#This Row],[Prioridad*]]="Alta",(Z514-2)*60+AA514)))</f>
        <v>922</v>
      </c>
      <c r="AD514" s="17" t="str">
        <f>TablaIncidentes[[#This Row],[Tiempo Creación (HH:mm)]]</f>
        <v>00:00</v>
      </c>
      <c r="AE514" s="11">
        <f t="shared" si="51"/>
        <v>0</v>
      </c>
      <c r="AF514" s="11">
        <f t="shared" si="52"/>
        <v>0</v>
      </c>
      <c r="AG514" s="11">
        <f>IF(TablaIncidentes[[#This Row],[Prioridad*]]="Baja",((AE514*60)+AF514)-30,IF(TablaIncidentes[[#This Row],[Prioridad*]]="Media",((AE514*60)+AF514)-15,IF(TablaIncidentes[[#This Row],[Prioridad*]]="Alta",((AE514*60)+AF514)-10)))</f>
        <v>-10</v>
      </c>
      <c r="AI514" s="17">
        <f>TablaIncidentes[[#This Row],[Tiempo Avance Incidente]]</f>
        <v>0</v>
      </c>
      <c r="AJ514" s="11">
        <f t="shared" si="53"/>
        <v>0</v>
      </c>
      <c r="AK514" s="11">
        <f t="shared" si="54"/>
        <v>0</v>
      </c>
      <c r="AL514">
        <f>IF(TablaIncidentes[[#This Row],[Prioridad*]]="Baja",((AJ514*60)+AK514)-720,IF(TablaIncidentes[[#This Row],[Prioridad*]]="Media",((AJ514*60)+AK514)-120,IF(TablaIncidentes[[#This Row],[Prioridad*]]="Alta",((AJ514*60)+AK514)-60)))</f>
        <v>-60</v>
      </c>
      <c r="AN514" t="str">
        <f t="shared" si="55"/>
        <v>martes</v>
      </c>
    </row>
    <row r="515" spans="1:40" x14ac:dyDescent="0.25">
      <c r="A515" s="10" t="s">
        <v>1203</v>
      </c>
      <c r="B515" t="s">
        <v>1204</v>
      </c>
      <c r="C515" t="s">
        <v>32</v>
      </c>
      <c r="D515" s="11" t="s">
        <v>33</v>
      </c>
      <c r="E515" t="s">
        <v>34</v>
      </c>
      <c r="F515" t="s">
        <v>51</v>
      </c>
      <c r="G515" t="s">
        <v>361</v>
      </c>
      <c r="J515" s="12">
        <v>43844</v>
      </c>
      <c r="K515" s="13">
        <v>0.51134259259259263</v>
      </c>
      <c r="L515" s="14">
        <v>43844</v>
      </c>
      <c r="M515" s="15">
        <v>0.51134259259259263</v>
      </c>
      <c r="N515" s="12">
        <v>43845</v>
      </c>
      <c r="O515" s="13">
        <v>0.41275462962962961</v>
      </c>
      <c r="P515" s="16">
        <v>43846.453263888892</v>
      </c>
      <c r="Q515" s="11" t="s">
        <v>37</v>
      </c>
      <c r="R515" s="17" t="s">
        <v>58</v>
      </c>
      <c r="S515" s="11" t="s">
        <v>39</v>
      </c>
      <c r="T515" s="17" t="s">
        <v>133</v>
      </c>
      <c r="U515" s="11" t="s">
        <v>37</v>
      </c>
      <c r="V515" s="17">
        <v>0</v>
      </c>
      <c r="W515" s="11" t="s">
        <v>37</v>
      </c>
      <c r="Y515" s="17" t="str">
        <f>TablaIncidentes[[#This Row],[Tiempo Total Gestión]]</f>
        <v>00:13</v>
      </c>
      <c r="Z515" s="11">
        <f t="shared" si="56"/>
        <v>0</v>
      </c>
      <c r="AA515" s="11">
        <f t="shared" si="57"/>
        <v>13</v>
      </c>
      <c r="AB515" s="11">
        <f>IF(TablaIncidentes[[#This Row],[Prioridad*]]="Baja",(Z515-24)*60+AA515,IF(TablaIncidentes[[#This Row],[Prioridad*]]="Media",(Z515-4)*60+AA515,IF(TablaIncidentes[[#This Row],[Prioridad*]]="Alta",(Z515-2)*60+AA515)))</f>
        <v>-107</v>
      </c>
      <c r="AD515" s="17" t="str">
        <f>TablaIncidentes[[#This Row],[Tiempo Creación (HH:mm)]]</f>
        <v>00:00</v>
      </c>
      <c r="AE515" s="11">
        <f t="shared" ref="AE515:AE578" si="58">HOUR(AD515)</f>
        <v>0</v>
      </c>
      <c r="AF515" s="11">
        <f t="shared" ref="AF515:AF578" si="59">MINUTE(AD515)</f>
        <v>0</v>
      </c>
      <c r="AG515" s="11">
        <f>IF(TablaIncidentes[[#This Row],[Prioridad*]]="Baja",((AE515*60)+AF515)-30,IF(TablaIncidentes[[#This Row],[Prioridad*]]="Media",((AE515*60)+AF515)-15,IF(TablaIncidentes[[#This Row],[Prioridad*]]="Alta",((AE515*60)+AF515)-10)))</f>
        <v>-10</v>
      </c>
      <c r="AI515" s="17">
        <f>TablaIncidentes[[#This Row],[Tiempo Avance Incidente]]</f>
        <v>0</v>
      </c>
      <c r="AJ515" s="11">
        <f t="shared" ref="AJ515:AJ578" si="60">HOUR(AI515)</f>
        <v>0</v>
      </c>
      <c r="AK515" s="11">
        <f t="shared" ref="AK515:AK578" si="61">MINUTE(AI515)</f>
        <v>0</v>
      </c>
      <c r="AL515">
        <f>IF(TablaIncidentes[[#This Row],[Prioridad*]]="Baja",((AJ515*60)+AK515)-720,IF(TablaIncidentes[[#This Row],[Prioridad*]]="Media",((AJ515*60)+AK515)-120,IF(TablaIncidentes[[#This Row],[Prioridad*]]="Alta",((AJ515*60)+AK515)-60)))</f>
        <v>-60</v>
      </c>
      <c r="AN515" t="str">
        <f t="shared" ref="AN515:AN578" si="62">TEXT(J515,"dddd")</f>
        <v>martes</v>
      </c>
    </row>
    <row r="516" spans="1:40" x14ac:dyDescent="0.25">
      <c r="A516" s="20" t="s">
        <v>1205</v>
      </c>
      <c r="B516" t="s">
        <v>1206</v>
      </c>
      <c r="C516" t="s">
        <v>32</v>
      </c>
      <c r="D516" s="11" t="s">
        <v>33</v>
      </c>
      <c r="E516" t="s">
        <v>34</v>
      </c>
      <c r="F516" t="s">
        <v>51</v>
      </c>
      <c r="G516" t="s">
        <v>75</v>
      </c>
      <c r="J516" s="12">
        <v>43844</v>
      </c>
      <c r="K516" s="13">
        <v>0.51549768518518524</v>
      </c>
      <c r="L516" s="14">
        <v>43844</v>
      </c>
      <c r="M516" s="15">
        <v>0.51549768518518524</v>
      </c>
      <c r="N516" s="12">
        <v>43845</v>
      </c>
      <c r="O516" s="13">
        <v>0.37549768518518517</v>
      </c>
      <c r="P516" s="16">
        <v>43846.453263888892</v>
      </c>
      <c r="Q516" s="11" t="s">
        <v>101</v>
      </c>
      <c r="R516" s="17" t="s">
        <v>1207</v>
      </c>
      <c r="S516" s="11" t="s">
        <v>39</v>
      </c>
      <c r="T516" s="17" t="s">
        <v>133</v>
      </c>
      <c r="U516" s="11" t="s">
        <v>37</v>
      </c>
      <c r="V516" s="17">
        <v>0</v>
      </c>
      <c r="W516" s="11" t="s">
        <v>37</v>
      </c>
      <c r="Y516" s="17" t="str">
        <f>TablaIncidentes[[#This Row],[Tiempo Total Gestión]]</f>
        <v>20:38</v>
      </c>
      <c r="Z516" s="11">
        <f t="shared" si="56"/>
        <v>20</v>
      </c>
      <c r="AA516" s="11">
        <f t="shared" si="57"/>
        <v>38</v>
      </c>
      <c r="AB516" s="11">
        <f>IF(TablaIncidentes[[#This Row],[Prioridad*]]="Baja",(Z516-24)*60+AA516,IF(TablaIncidentes[[#This Row],[Prioridad*]]="Media",(Z516-4)*60+AA516,IF(TablaIncidentes[[#This Row],[Prioridad*]]="Alta",(Z516-2)*60+AA516)))</f>
        <v>1118</v>
      </c>
      <c r="AD516" s="17" t="str">
        <f>TablaIncidentes[[#This Row],[Tiempo Creación (HH:mm)]]</f>
        <v>00:00</v>
      </c>
      <c r="AE516" s="11">
        <f t="shared" si="58"/>
        <v>0</v>
      </c>
      <c r="AF516" s="11">
        <f t="shared" si="59"/>
        <v>0</v>
      </c>
      <c r="AG516" s="11">
        <f>IF(TablaIncidentes[[#This Row],[Prioridad*]]="Baja",((AE516*60)+AF516)-30,IF(TablaIncidentes[[#This Row],[Prioridad*]]="Media",((AE516*60)+AF516)-15,IF(TablaIncidentes[[#This Row],[Prioridad*]]="Alta",((AE516*60)+AF516)-10)))</f>
        <v>-10</v>
      </c>
      <c r="AI516" s="17">
        <f>TablaIncidentes[[#This Row],[Tiempo Avance Incidente]]</f>
        <v>0</v>
      </c>
      <c r="AJ516" s="11">
        <f t="shared" si="60"/>
        <v>0</v>
      </c>
      <c r="AK516" s="11">
        <f t="shared" si="61"/>
        <v>0</v>
      </c>
      <c r="AL516">
        <f>IF(TablaIncidentes[[#This Row],[Prioridad*]]="Baja",((AJ516*60)+AK516)-720,IF(TablaIncidentes[[#This Row],[Prioridad*]]="Media",((AJ516*60)+AK516)-120,IF(TablaIncidentes[[#This Row],[Prioridad*]]="Alta",((AJ516*60)+AK516)-60)))</f>
        <v>-60</v>
      </c>
      <c r="AN516" t="str">
        <f t="shared" si="62"/>
        <v>martes</v>
      </c>
    </row>
    <row r="517" spans="1:40" x14ac:dyDescent="0.25">
      <c r="A517" s="20" t="s">
        <v>1208</v>
      </c>
      <c r="B517" t="s">
        <v>1209</v>
      </c>
      <c r="C517" t="s">
        <v>32</v>
      </c>
      <c r="D517" s="11" t="s">
        <v>33</v>
      </c>
      <c r="E517" t="s">
        <v>34</v>
      </c>
      <c r="F517" t="s">
        <v>51</v>
      </c>
      <c r="G517" t="s">
        <v>75</v>
      </c>
      <c r="J517" s="12">
        <v>43844</v>
      </c>
      <c r="K517" s="13">
        <v>0.52946759259259257</v>
      </c>
      <c r="L517" s="14">
        <v>43844</v>
      </c>
      <c r="M517" s="15">
        <v>0.52946759259259257</v>
      </c>
      <c r="N517" s="12">
        <v>43845</v>
      </c>
      <c r="O517" s="13">
        <v>0.40222222222222226</v>
      </c>
      <c r="P517" s="16">
        <v>43846.453263888892</v>
      </c>
      <c r="Q517" s="11" t="s">
        <v>101</v>
      </c>
      <c r="R517" s="17" t="s">
        <v>1210</v>
      </c>
      <c r="S517" s="11" t="s">
        <v>39</v>
      </c>
      <c r="T517" s="17" t="s">
        <v>133</v>
      </c>
      <c r="U517" s="11" t="s">
        <v>37</v>
      </c>
      <c r="V517" s="17">
        <v>0</v>
      </c>
      <c r="W517" s="11" t="s">
        <v>37</v>
      </c>
      <c r="Y517" s="17" t="str">
        <f>TablaIncidentes[[#This Row],[Tiempo Total Gestión]]</f>
        <v>20:56</v>
      </c>
      <c r="Z517" s="11">
        <f t="shared" si="56"/>
        <v>20</v>
      </c>
      <c r="AA517" s="11">
        <f t="shared" si="57"/>
        <v>56</v>
      </c>
      <c r="AB517" s="11">
        <f>IF(TablaIncidentes[[#This Row],[Prioridad*]]="Baja",(Z517-24)*60+AA517,IF(TablaIncidentes[[#This Row],[Prioridad*]]="Media",(Z517-4)*60+AA517,IF(TablaIncidentes[[#This Row],[Prioridad*]]="Alta",(Z517-2)*60+AA517)))</f>
        <v>1136</v>
      </c>
      <c r="AD517" s="17" t="str">
        <f>TablaIncidentes[[#This Row],[Tiempo Creación (HH:mm)]]</f>
        <v>00:00</v>
      </c>
      <c r="AE517" s="11">
        <f t="shared" si="58"/>
        <v>0</v>
      </c>
      <c r="AF517" s="11">
        <f t="shared" si="59"/>
        <v>0</v>
      </c>
      <c r="AG517" s="11">
        <f>IF(TablaIncidentes[[#This Row],[Prioridad*]]="Baja",((AE517*60)+AF517)-30,IF(TablaIncidentes[[#This Row],[Prioridad*]]="Media",((AE517*60)+AF517)-15,IF(TablaIncidentes[[#This Row],[Prioridad*]]="Alta",((AE517*60)+AF517)-10)))</f>
        <v>-10</v>
      </c>
      <c r="AI517" s="17">
        <f>TablaIncidentes[[#This Row],[Tiempo Avance Incidente]]</f>
        <v>0</v>
      </c>
      <c r="AJ517" s="11">
        <f t="shared" si="60"/>
        <v>0</v>
      </c>
      <c r="AK517" s="11">
        <f t="shared" si="61"/>
        <v>0</v>
      </c>
      <c r="AL517">
        <f>IF(TablaIncidentes[[#This Row],[Prioridad*]]="Baja",((AJ517*60)+AK517)-720,IF(TablaIncidentes[[#This Row],[Prioridad*]]="Media",((AJ517*60)+AK517)-120,IF(TablaIncidentes[[#This Row],[Prioridad*]]="Alta",((AJ517*60)+AK517)-60)))</f>
        <v>-60</v>
      </c>
      <c r="AN517" t="str">
        <f t="shared" si="62"/>
        <v>martes</v>
      </c>
    </row>
    <row r="518" spans="1:40" x14ac:dyDescent="0.25">
      <c r="A518" s="10" t="s">
        <v>1211</v>
      </c>
      <c r="B518" t="s">
        <v>1212</v>
      </c>
      <c r="C518" t="s">
        <v>32</v>
      </c>
      <c r="D518" s="11" t="s">
        <v>33</v>
      </c>
      <c r="E518" t="s">
        <v>34</v>
      </c>
      <c r="F518" t="s">
        <v>51</v>
      </c>
      <c r="G518" t="s">
        <v>361</v>
      </c>
      <c r="J518" s="12">
        <v>43844</v>
      </c>
      <c r="K518" s="13">
        <v>0.51619212962962957</v>
      </c>
      <c r="L518" s="14">
        <v>43844</v>
      </c>
      <c r="M518" s="15">
        <v>0.51619212962962957</v>
      </c>
      <c r="N518" s="12">
        <v>43845</v>
      </c>
      <c r="O518" s="13">
        <v>0.41482638888888884</v>
      </c>
      <c r="P518" s="16">
        <v>43846.453263888892</v>
      </c>
      <c r="Q518" s="11" t="s">
        <v>37</v>
      </c>
      <c r="R518" s="17" t="s">
        <v>491</v>
      </c>
      <c r="S518" s="11" t="s">
        <v>39</v>
      </c>
      <c r="T518" s="17" t="s">
        <v>133</v>
      </c>
      <c r="U518" s="11" t="s">
        <v>37</v>
      </c>
      <c r="V518" s="17">
        <v>0</v>
      </c>
      <c r="W518" s="11" t="s">
        <v>37</v>
      </c>
      <c r="Y518" s="17" t="str">
        <f>TablaIncidentes[[#This Row],[Tiempo Total Gestión]]</f>
        <v>00:22</v>
      </c>
      <c r="Z518" s="11">
        <f t="shared" si="56"/>
        <v>0</v>
      </c>
      <c r="AA518" s="11">
        <f t="shared" si="57"/>
        <v>22</v>
      </c>
      <c r="AB518" s="11">
        <f>IF(TablaIncidentes[[#This Row],[Prioridad*]]="Baja",(Z518-24)*60+AA518,IF(TablaIncidentes[[#This Row],[Prioridad*]]="Media",(Z518-4)*60+AA518,IF(TablaIncidentes[[#This Row],[Prioridad*]]="Alta",(Z518-2)*60+AA518)))</f>
        <v>-98</v>
      </c>
      <c r="AD518" s="17" t="str">
        <f>TablaIncidentes[[#This Row],[Tiempo Creación (HH:mm)]]</f>
        <v>00:00</v>
      </c>
      <c r="AE518" s="11">
        <f t="shared" si="58"/>
        <v>0</v>
      </c>
      <c r="AF518" s="11">
        <f t="shared" si="59"/>
        <v>0</v>
      </c>
      <c r="AG518" s="11">
        <f>IF(TablaIncidentes[[#This Row],[Prioridad*]]="Baja",((AE518*60)+AF518)-30,IF(TablaIncidentes[[#This Row],[Prioridad*]]="Media",((AE518*60)+AF518)-15,IF(TablaIncidentes[[#This Row],[Prioridad*]]="Alta",((AE518*60)+AF518)-10)))</f>
        <v>-10</v>
      </c>
      <c r="AI518" s="17">
        <f>TablaIncidentes[[#This Row],[Tiempo Avance Incidente]]</f>
        <v>0</v>
      </c>
      <c r="AJ518" s="11">
        <f t="shared" si="60"/>
        <v>0</v>
      </c>
      <c r="AK518" s="11">
        <f t="shared" si="61"/>
        <v>0</v>
      </c>
      <c r="AL518">
        <f>IF(TablaIncidentes[[#This Row],[Prioridad*]]="Baja",((AJ518*60)+AK518)-720,IF(TablaIncidentes[[#This Row],[Prioridad*]]="Media",((AJ518*60)+AK518)-120,IF(TablaIncidentes[[#This Row],[Prioridad*]]="Alta",((AJ518*60)+AK518)-60)))</f>
        <v>-60</v>
      </c>
      <c r="AN518" t="str">
        <f t="shared" si="62"/>
        <v>martes</v>
      </c>
    </row>
    <row r="519" spans="1:40" x14ac:dyDescent="0.25">
      <c r="A519" s="20" t="s">
        <v>1213</v>
      </c>
      <c r="B519" t="s">
        <v>1214</v>
      </c>
      <c r="C519" t="s">
        <v>32</v>
      </c>
      <c r="D519" s="11" t="s">
        <v>33</v>
      </c>
      <c r="E519" t="s">
        <v>34</v>
      </c>
      <c r="F519" t="s">
        <v>51</v>
      </c>
      <c r="G519" t="s">
        <v>75</v>
      </c>
      <c r="J519" s="12">
        <v>43844</v>
      </c>
      <c r="K519" s="13">
        <v>0.52177083333333341</v>
      </c>
      <c r="L519" s="14">
        <v>43844</v>
      </c>
      <c r="M519" s="15">
        <v>0.52177083333333341</v>
      </c>
      <c r="N519" s="12">
        <v>43845</v>
      </c>
      <c r="O519" s="13">
        <v>0.38967592592592593</v>
      </c>
      <c r="P519" s="16">
        <v>43846.453263888892</v>
      </c>
      <c r="Q519" s="11" t="s">
        <v>101</v>
      </c>
      <c r="R519" s="17" t="s">
        <v>1215</v>
      </c>
      <c r="S519" s="11" t="s">
        <v>39</v>
      </c>
      <c r="T519" s="17" t="s">
        <v>133</v>
      </c>
      <c r="U519" s="11" t="s">
        <v>37</v>
      </c>
      <c r="V519" s="17">
        <v>0</v>
      </c>
      <c r="W519" s="11" t="s">
        <v>37</v>
      </c>
      <c r="Y519" s="17" t="str">
        <f>TablaIncidentes[[#This Row],[Tiempo Total Gestión]]</f>
        <v>20:49</v>
      </c>
      <c r="Z519" s="11">
        <f t="shared" si="56"/>
        <v>20</v>
      </c>
      <c r="AA519" s="11">
        <f t="shared" si="57"/>
        <v>49</v>
      </c>
      <c r="AB519" s="11">
        <f>IF(TablaIncidentes[[#This Row],[Prioridad*]]="Baja",(Z519-24)*60+AA519,IF(TablaIncidentes[[#This Row],[Prioridad*]]="Media",(Z519-4)*60+AA519,IF(TablaIncidentes[[#This Row],[Prioridad*]]="Alta",(Z519-2)*60+AA519)))</f>
        <v>1129</v>
      </c>
      <c r="AD519" s="17" t="str">
        <f>TablaIncidentes[[#This Row],[Tiempo Creación (HH:mm)]]</f>
        <v>00:00</v>
      </c>
      <c r="AE519" s="11">
        <f t="shared" si="58"/>
        <v>0</v>
      </c>
      <c r="AF519" s="11">
        <f t="shared" si="59"/>
        <v>0</v>
      </c>
      <c r="AG519" s="11">
        <f>IF(TablaIncidentes[[#This Row],[Prioridad*]]="Baja",((AE519*60)+AF519)-30,IF(TablaIncidentes[[#This Row],[Prioridad*]]="Media",((AE519*60)+AF519)-15,IF(TablaIncidentes[[#This Row],[Prioridad*]]="Alta",((AE519*60)+AF519)-10)))</f>
        <v>-10</v>
      </c>
      <c r="AI519" s="17">
        <f>TablaIncidentes[[#This Row],[Tiempo Avance Incidente]]</f>
        <v>0</v>
      </c>
      <c r="AJ519" s="11">
        <f t="shared" si="60"/>
        <v>0</v>
      </c>
      <c r="AK519" s="11">
        <f t="shared" si="61"/>
        <v>0</v>
      </c>
      <c r="AL519">
        <f>IF(TablaIncidentes[[#This Row],[Prioridad*]]="Baja",((AJ519*60)+AK519)-720,IF(TablaIncidentes[[#This Row],[Prioridad*]]="Media",((AJ519*60)+AK519)-120,IF(TablaIncidentes[[#This Row],[Prioridad*]]="Alta",((AJ519*60)+AK519)-60)))</f>
        <v>-60</v>
      </c>
      <c r="AN519" t="str">
        <f t="shared" si="62"/>
        <v>martes</v>
      </c>
    </row>
    <row r="520" spans="1:40" x14ac:dyDescent="0.25">
      <c r="A520" s="20" t="s">
        <v>1216</v>
      </c>
      <c r="B520" t="s">
        <v>1217</v>
      </c>
      <c r="C520" t="s">
        <v>32</v>
      </c>
      <c r="D520" s="11" t="s">
        <v>33</v>
      </c>
      <c r="E520" t="s">
        <v>34</v>
      </c>
      <c r="F520" t="s">
        <v>51</v>
      </c>
      <c r="G520" t="s">
        <v>52</v>
      </c>
      <c r="J520" s="12">
        <v>43844</v>
      </c>
      <c r="K520" s="13">
        <v>0.5712962962962963</v>
      </c>
      <c r="L520" s="14">
        <v>43844</v>
      </c>
      <c r="M520" s="15">
        <v>0.5712962962962963</v>
      </c>
      <c r="N520" s="12">
        <v>43845</v>
      </c>
      <c r="O520" s="13">
        <v>0.43209490740740741</v>
      </c>
      <c r="P520" s="16">
        <v>43846.453263888892</v>
      </c>
      <c r="Q520" s="11" t="s">
        <v>101</v>
      </c>
      <c r="R520" s="17" t="s">
        <v>1218</v>
      </c>
      <c r="S520" s="11" t="s">
        <v>39</v>
      </c>
      <c r="T520" s="17" t="s">
        <v>133</v>
      </c>
      <c r="U520" s="11" t="s">
        <v>37</v>
      </c>
      <c r="V520" s="17">
        <v>0</v>
      </c>
      <c r="W520" s="11" t="s">
        <v>37</v>
      </c>
      <c r="Y520" s="17" t="str">
        <f>TablaIncidentes[[#This Row],[Tiempo Total Gestión]]</f>
        <v>20:33</v>
      </c>
      <c r="Z520" s="11">
        <f t="shared" si="56"/>
        <v>20</v>
      </c>
      <c r="AA520" s="11">
        <f t="shared" si="57"/>
        <v>33</v>
      </c>
      <c r="AB520" s="11">
        <f>IF(TablaIncidentes[[#This Row],[Prioridad*]]="Baja",(Z520-24)*60+AA520,IF(TablaIncidentes[[#This Row],[Prioridad*]]="Media",(Z520-4)*60+AA520,IF(TablaIncidentes[[#This Row],[Prioridad*]]="Alta",(Z520-2)*60+AA520)))</f>
        <v>1113</v>
      </c>
      <c r="AD520" s="17" t="str">
        <f>TablaIncidentes[[#This Row],[Tiempo Creación (HH:mm)]]</f>
        <v>00:00</v>
      </c>
      <c r="AE520" s="11">
        <f t="shared" si="58"/>
        <v>0</v>
      </c>
      <c r="AF520" s="11">
        <f t="shared" si="59"/>
        <v>0</v>
      </c>
      <c r="AG520" s="11">
        <f>IF(TablaIncidentes[[#This Row],[Prioridad*]]="Baja",((AE520*60)+AF520)-30,IF(TablaIncidentes[[#This Row],[Prioridad*]]="Media",((AE520*60)+AF520)-15,IF(TablaIncidentes[[#This Row],[Prioridad*]]="Alta",((AE520*60)+AF520)-10)))</f>
        <v>-10</v>
      </c>
      <c r="AI520" s="17">
        <f>TablaIncidentes[[#This Row],[Tiempo Avance Incidente]]</f>
        <v>0</v>
      </c>
      <c r="AJ520" s="11">
        <f t="shared" si="60"/>
        <v>0</v>
      </c>
      <c r="AK520" s="11">
        <f t="shared" si="61"/>
        <v>0</v>
      </c>
      <c r="AL520">
        <f>IF(TablaIncidentes[[#This Row],[Prioridad*]]="Baja",((AJ520*60)+AK520)-720,IF(TablaIncidentes[[#This Row],[Prioridad*]]="Media",((AJ520*60)+AK520)-120,IF(TablaIncidentes[[#This Row],[Prioridad*]]="Alta",((AJ520*60)+AK520)-60)))</f>
        <v>-60</v>
      </c>
      <c r="AN520" t="str">
        <f t="shared" si="62"/>
        <v>martes</v>
      </c>
    </row>
    <row r="521" spans="1:40" x14ac:dyDescent="0.25">
      <c r="A521" s="20" t="s">
        <v>1219</v>
      </c>
      <c r="B521" t="s">
        <v>1220</v>
      </c>
      <c r="C521" t="s">
        <v>32</v>
      </c>
      <c r="D521" s="11" t="s">
        <v>33</v>
      </c>
      <c r="E521" t="s">
        <v>34</v>
      </c>
      <c r="F521" t="s">
        <v>51</v>
      </c>
      <c r="G521" t="s">
        <v>75</v>
      </c>
      <c r="J521" s="12">
        <v>43844</v>
      </c>
      <c r="K521" s="13">
        <v>0.59290509259259261</v>
      </c>
      <c r="L521" s="14">
        <v>43844</v>
      </c>
      <c r="M521" s="15">
        <v>0.59290509259259261</v>
      </c>
      <c r="N521" s="12">
        <v>43845</v>
      </c>
      <c r="O521" s="13">
        <v>0.40501157407407407</v>
      </c>
      <c r="P521" s="16">
        <v>43846.453263888892</v>
      </c>
      <c r="Q521" s="11" t="s">
        <v>101</v>
      </c>
      <c r="R521" s="17" t="s">
        <v>1221</v>
      </c>
      <c r="S521" s="11" t="s">
        <v>39</v>
      </c>
      <c r="T521" s="17" t="s">
        <v>133</v>
      </c>
      <c r="U521" s="11" t="s">
        <v>37</v>
      </c>
      <c r="V521" s="17">
        <v>0</v>
      </c>
      <c r="W521" s="11" t="s">
        <v>37</v>
      </c>
      <c r="Y521" s="17" t="str">
        <f>TablaIncidentes[[#This Row],[Tiempo Total Gestión]]</f>
        <v>19:29</v>
      </c>
      <c r="Z521" s="11">
        <f t="shared" si="56"/>
        <v>19</v>
      </c>
      <c r="AA521" s="11">
        <f t="shared" si="57"/>
        <v>29</v>
      </c>
      <c r="AB521" s="11">
        <f>IF(TablaIncidentes[[#This Row],[Prioridad*]]="Baja",(Z521-24)*60+AA521,IF(TablaIncidentes[[#This Row],[Prioridad*]]="Media",(Z521-4)*60+AA521,IF(TablaIncidentes[[#This Row],[Prioridad*]]="Alta",(Z521-2)*60+AA521)))</f>
        <v>1049</v>
      </c>
      <c r="AD521" s="17" t="str">
        <f>TablaIncidentes[[#This Row],[Tiempo Creación (HH:mm)]]</f>
        <v>00:00</v>
      </c>
      <c r="AE521" s="11">
        <f t="shared" si="58"/>
        <v>0</v>
      </c>
      <c r="AF521" s="11">
        <f t="shared" si="59"/>
        <v>0</v>
      </c>
      <c r="AG521" s="11">
        <f>IF(TablaIncidentes[[#This Row],[Prioridad*]]="Baja",((AE521*60)+AF521)-30,IF(TablaIncidentes[[#This Row],[Prioridad*]]="Media",((AE521*60)+AF521)-15,IF(TablaIncidentes[[#This Row],[Prioridad*]]="Alta",((AE521*60)+AF521)-10)))</f>
        <v>-10</v>
      </c>
      <c r="AI521" s="17">
        <f>TablaIncidentes[[#This Row],[Tiempo Avance Incidente]]</f>
        <v>0</v>
      </c>
      <c r="AJ521" s="11">
        <f t="shared" si="60"/>
        <v>0</v>
      </c>
      <c r="AK521" s="11">
        <f t="shared" si="61"/>
        <v>0</v>
      </c>
      <c r="AL521">
        <f>IF(TablaIncidentes[[#This Row],[Prioridad*]]="Baja",((AJ521*60)+AK521)-720,IF(TablaIncidentes[[#This Row],[Prioridad*]]="Media",((AJ521*60)+AK521)-120,IF(TablaIncidentes[[#This Row],[Prioridad*]]="Alta",((AJ521*60)+AK521)-60)))</f>
        <v>-60</v>
      </c>
      <c r="AN521" t="str">
        <f t="shared" si="62"/>
        <v>martes</v>
      </c>
    </row>
    <row r="522" spans="1:40" x14ac:dyDescent="0.25">
      <c r="A522" s="20" t="s">
        <v>1222</v>
      </c>
      <c r="B522" t="s">
        <v>1223</v>
      </c>
      <c r="C522" t="s">
        <v>32</v>
      </c>
      <c r="D522" s="11" t="s">
        <v>33</v>
      </c>
      <c r="E522" t="s">
        <v>34</v>
      </c>
      <c r="F522" t="s">
        <v>51</v>
      </c>
      <c r="G522" t="s">
        <v>361</v>
      </c>
      <c r="J522" s="12">
        <v>43844</v>
      </c>
      <c r="K522" s="13">
        <v>0.59778935185185189</v>
      </c>
      <c r="L522" s="14">
        <v>43844</v>
      </c>
      <c r="M522" s="15">
        <v>0.59778935185185189</v>
      </c>
      <c r="N522" s="12">
        <v>43845</v>
      </c>
      <c r="O522" s="13">
        <v>0.41590277777777779</v>
      </c>
      <c r="P522" s="16">
        <v>43846.453263888892</v>
      </c>
      <c r="Q522" s="11" t="s">
        <v>101</v>
      </c>
      <c r="R522" s="17" t="s">
        <v>1224</v>
      </c>
      <c r="S522" s="11" t="s">
        <v>39</v>
      </c>
      <c r="T522" s="17" t="s">
        <v>133</v>
      </c>
      <c r="U522" s="11" t="s">
        <v>37</v>
      </c>
      <c r="V522" s="17">
        <v>0</v>
      </c>
      <c r="W522" s="11" t="s">
        <v>37</v>
      </c>
      <c r="Y522" s="17" t="str">
        <f>TablaIncidentes[[#This Row],[Tiempo Total Gestión]]</f>
        <v>18:15</v>
      </c>
      <c r="Z522" s="11">
        <f t="shared" si="56"/>
        <v>18</v>
      </c>
      <c r="AA522" s="11">
        <f t="shared" si="57"/>
        <v>15</v>
      </c>
      <c r="AB522" s="11">
        <f>IF(TablaIncidentes[[#This Row],[Prioridad*]]="Baja",(Z522-24)*60+AA522,IF(TablaIncidentes[[#This Row],[Prioridad*]]="Media",(Z522-4)*60+AA522,IF(TablaIncidentes[[#This Row],[Prioridad*]]="Alta",(Z522-2)*60+AA522)))</f>
        <v>975</v>
      </c>
      <c r="AD522" s="17" t="str">
        <f>TablaIncidentes[[#This Row],[Tiempo Creación (HH:mm)]]</f>
        <v>00:00</v>
      </c>
      <c r="AE522" s="11">
        <f t="shared" si="58"/>
        <v>0</v>
      </c>
      <c r="AF522" s="11">
        <f t="shared" si="59"/>
        <v>0</v>
      </c>
      <c r="AG522" s="11">
        <f>IF(TablaIncidentes[[#This Row],[Prioridad*]]="Baja",((AE522*60)+AF522)-30,IF(TablaIncidentes[[#This Row],[Prioridad*]]="Media",((AE522*60)+AF522)-15,IF(TablaIncidentes[[#This Row],[Prioridad*]]="Alta",((AE522*60)+AF522)-10)))</f>
        <v>-10</v>
      </c>
      <c r="AI522" s="17">
        <f>TablaIncidentes[[#This Row],[Tiempo Avance Incidente]]</f>
        <v>0</v>
      </c>
      <c r="AJ522" s="11">
        <f t="shared" si="60"/>
        <v>0</v>
      </c>
      <c r="AK522" s="11">
        <f t="shared" si="61"/>
        <v>0</v>
      </c>
      <c r="AL522">
        <f>IF(TablaIncidentes[[#This Row],[Prioridad*]]="Baja",((AJ522*60)+AK522)-720,IF(TablaIncidentes[[#This Row],[Prioridad*]]="Media",((AJ522*60)+AK522)-120,IF(TablaIncidentes[[#This Row],[Prioridad*]]="Alta",((AJ522*60)+AK522)-60)))</f>
        <v>-60</v>
      </c>
      <c r="AN522" t="str">
        <f t="shared" si="62"/>
        <v>martes</v>
      </c>
    </row>
    <row r="523" spans="1:40" x14ac:dyDescent="0.25">
      <c r="A523" s="20" t="s">
        <v>1225</v>
      </c>
      <c r="B523" t="s">
        <v>1226</v>
      </c>
      <c r="C523" t="s">
        <v>32</v>
      </c>
      <c r="D523" s="11" t="s">
        <v>33</v>
      </c>
      <c r="E523" t="s">
        <v>34</v>
      </c>
      <c r="F523" t="s">
        <v>51</v>
      </c>
      <c r="G523" t="s">
        <v>52</v>
      </c>
      <c r="J523" s="12">
        <v>43844</v>
      </c>
      <c r="K523" s="13">
        <v>0.60409722222222217</v>
      </c>
      <c r="L523" s="14">
        <v>43844</v>
      </c>
      <c r="M523" s="15">
        <v>0.60409722222222217</v>
      </c>
      <c r="N523" s="12">
        <v>43845</v>
      </c>
      <c r="O523" s="13">
        <v>0.4447800925925926</v>
      </c>
      <c r="P523" s="16">
        <v>43846.453263888892</v>
      </c>
      <c r="Q523" s="11" t="s">
        <v>101</v>
      </c>
      <c r="R523" s="17" t="s">
        <v>1227</v>
      </c>
      <c r="S523" s="11" t="s">
        <v>39</v>
      </c>
      <c r="T523" s="17" t="s">
        <v>133</v>
      </c>
      <c r="U523" s="11" t="s">
        <v>37</v>
      </c>
      <c r="V523" s="17">
        <v>0</v>
      </c>
      <c r="W523" s="11" t="s">
        <v>37</v>
      </c>
      <c r="Y523" s="17" t="str">
        <f>TablaIncidentes[[#This Row],[Tiempo Total Gestión]]</f>
        <v>20:10</v>
      </c>
      <c r="Z523" s="11">
        <f t="shared" si="56"/>
        <v>20</v>
      </c>
      <c r="AA523" s="11">
        <f t="shared" si="57"/>
        <v>10</v>
      </c>
      <c r="AB523" s="11">
        <f>IF(TablaIncidentes[[#This Row],[Prioridad*]]="Baja",(Z523-24)*60+AA523,IF(TablaIncidentes[[#This Row],[Prioridad*]]="Media",(Z523-4)*60+AA523,IF(TablaIncidentes[[#This Row],[Prioridad*]]="Alta",(Z523-2)*60+AA523)))</f>
        <v>1090</v>
      </c>
      <c r="AD523" s="17" t="str">
        <f>TablaIncidentes[[#This Row],[Tiempo Creación (HH:mm)]]</f>
        <v>00:00</v>
      </c>
      <c r="AE523" s="11">
        <f t="shared" si="58"/>
        <v>0</v>
      </c>
      <c r="AF523" s="11">
        <f t="shared" si="59"/>
        <v>0</v>
      </c>
      <c r="AG523" s="11">
        <f>IF(TablaIncidentes[[#This Row],[Prioridad*]]="Baja",((AE523*60)+AF523)-30,IF(TablaIncidentes[[#This Row],[Prioridad*]]="Media",((AE523*60)+AF523)-15,IF(TablaIncidentes[[#This Row],[Prioridad*]]="Alta",((AE523*60)+AF523)-10)))</f>
        <v>-10</v>
      </c>
      <c r="AI523" s="17">
        <f>TablaIncidentes[[#This Row],[Tiempo Avance Incidente]]</f>
        <v>0</v>
      </c>
      <c r="AJ523" s="11">
        <f t="shared" si="60"/>
        <v>0</v>
      </c>
      <c r="AK523" s="11">
        <f t="shared" si="61"/>
        <v>0</v>
      </c>
      <c r="AL523">
        <f>IF(TablaIncidentes[[#This Row],[Prioridad*]]="Baja",((AJ523*60)+AK523)-720,IF(TablaIncidentes[[#This Row],[Prioridad*]]="Media",((AJ523*60)+AK523)-120,IF(TablaIncidentes[[#This Row],[Prioridad*]]="Alta",((AJ523*60)+AK523)-60)))</f>
        <v>-60</v>
      </c>
      <c r="AN523" t="str">
        <f t="shared" si="62"/>
        <v>martes</v>
      </c>
    </row>
    <row r="524" spans="1:40" x14ac:dyDescent="0.25">
      <c r="A524" s="20" t="s">
        <v>1228</v>
      </c>
      <c r="B524" t="s">
        <v>1229</v>
      </c>
      <c r="C524" t="s">
        <v>32</v>
      </c>
      <c r="D524" s="11" t="s">
        <v>33</v>
      </c>
      <c r="E524" t="s">
        <v>34</v>
      </c>
      <c r="F524" t="s">
        <v>51</v>
      </c>
      <c r="G524" t="s">
        <v>75</v>
      </c>
      <c r="J524" s="12">
        <v>43844</v>
      </c>
      <c r="K524" s="13">
        <v>0.60410879629629632</v>
      </c>
      <c r="L524" s="14">
        <v>43844</v>
      </c>
      <c r="M524" s="15">
        <v>0.60410879629629632</v>
      </c>
      <c r="N524" s="12">
        <v>43845</v>
      </c>
      <c r="O524" s="13">
        <v>0.3916203703703704</v>
      </c>
      <c r="P524" s="16">
        <v>43846.453263888892</v>
      </c>
      <c r="Q524" s="11" t="s">
        <v>101</v>
      </c>
      <c r="R524" s="17" t="s">
        <v>1230</v>
      </c>
      <c r="S524" s="11" t="s">
        <v>39</v>
      </c>
      <c r="T524" s="17" t="s">
        <v>133</v>
      </c>
      <c r="U524" s="11" t="s">
        <v>37</v>
      </c>
      <c r="V524" s="17">
        <v>0</v>
      </c>
      <c r="W524" s="11" t="s">
        <v>37</v>
      </c>
      <c r="Y524" s="17" t="str">
        <f>TablaIncidentes[[#This Row],[Tiempo Total Gestión]]</f>
        <v>18:54</v>
      </c>
      <c r="Z524" s="11">
        <f t="shared" si="56"/>
        <v>18</v>
      </c>
      <c r="AA524" s="11">
        <f t="shared" si="57"/>
        <v>54</v>
      </c>
      <c r="AB524" s="11">
        <f>IF(TablaIncidentes[[#This Row],[Prioridad*]]="Baja",(Z524-24)*60+AA524,IF(TablaIncidentes[[#This Row],[Prioridad*]]="Media",(Z524-4)*60+AA524,IF(TablaIncidentes[[#This Row],[Prioridad*]]="Alta",(Z524-2)*60+AA524)))</f>
        <v>1014</v>
      </c>
      <c r="AD524" s="17" t="str">
        <f>TablaIncidentes[[#This Row],[Tiempo Creación (HH:mm)]]</f>
        <v>00:00</v>
      </c>
      <c r="AE524" s="11">
        <f t="shared" si="58"/>
        <v>0</v>
      </c>
      <c r="AF524" s="11">
        <f t="shared" si="59"/>
        <v>0</v>
      </c>
      <c r="AG524" s="11">
        <f>IF(TablaIncidentes[[#This Row],[Prioridad*]]="Baja",((AE524*60)+AF524)-30,IF(TablaIncidentes[[#This Row],[Prioridad*]]="Media",((AE524*60)+AF524)-15,IF(TablaIncidentes[[#This Row],[Prioridad*]]="Alta",((AE524*60)+AF524)-10)))</f>
        <v>-10</v>
      </c>
      <c r="AI524" s="17">
        <f>TablaIncidentes[[#This Row],[Tiempo Avance Incidente]]</f>
        <v>0</v>
      </c>
      <c r="AJ524" s="11">
        <f t="shared" si="60"/>
        <v>0</v>
      </c>
      <c r="AK524" s="11">
        <f t="shared" si="61"/>
        <v>0</v>
      </c>
      <c r="AL524">
        <f>IF(TablaIncidentes[[#This Row],[Prioridad*]]="Baja",((AJ524*60)+AK524)-720,IF(TablaIncidentes[[#This Row],[Prioridad*]]="Media",((AJ524*60)+AK524)-120,IF(TablaIncidentes[[#This Row],[Prioridad*]]="Alta",((AJ524*60)+AK524)-60)))</f>
        <v>-60</v>
      </c>
      <c r="AN524" t="str">
        <f t="shared" si="62"/>
        <v>martes</v>
      </c>
    </row>
    <row r="525" spans="1:40" x14ac:dyDescent="0.25">
      <c r="A525" s="10" t="s">
        <v>1231</v>
      </c>
      <c r="B525" t="s">
        <v>1232</v>
      </c>
      <c r="C525" t="s">
        <v>32</v>
      </c>
      <c r="D525" s="11" t="s">
        <v>33</v>
      </c>
      <c r="E525" t="s">
        <v>34</v>
      </c>
      <c r="F525" t="s">
        <v>35</v>
      </c>
      <c r="G525" t="s">
        <v>43</v>
      </c>
      <c r="J525" s="12">
        <v>43844</v>
      </c>
      <c r="K525" s="13">
        <v>0.60423611111111108</v>
      </c>
      <c r="L525" s="14">
        <v>43844</v>
      </c>
      <c r="M525" s="15">
        <v>0.60423611111111108</v>
      </c>
      <c r="N525" s="12">
        <v>43845</v>
      </c>
      <c r="O525" s="13">
        <v>0.37112268518518521</v>
      </c>
      <c r="P525" s="16">
        <v>43846.453263888892</v>
      </c>
      <c r="Q525" s="11" t="s">
        <v>37</v>
      </c>
      <c r="R525" s="17" t="s">
        <v>1233</v>
      </c>
      <c r="S525" s="11" t="s">
        <v>39</v>
      </c>
      <c r="T525" s="17" t="s">
        <v>133</v>
      </c>
      <c r="U525" s="11" t="s">
        <v>37</v>
      </c>
      <c r="V525" s="17">
        <v>0</v>
      </c>
      <c r="W525" s="11" t="s">
        <v>37</v>
      </c>
      <c r="Y525" s="17" t="str">
        <f>TablaIncidentes[[#This Row],[Tiempo Total Gestión]]</f>
        <v>01:30</v>
      </c>
      <c r="Z525" s="11">
        <f t="shared" si="56"/>
        <v>1</v>
      </c>
      <c r="AA525" s="11">
        <f t="shared" si="57"/>
        <v>30</v>
      </c>
      <c r="AB525" s="11">
        <f>IF(TablaIncidentes[[#This Row],[Prioridad*]]="Baja",(Z525-24)*60+AA525,IF(TablaIncidentes[[#This Row],[Prioridad*]]="Media",(Z525-4)*60+AA525,IF(TablaIncidentes[[#This Row],[Prioridad*]]="Alta",(Z525-2)*60+AA525)))</f>
        <v>-30</v>
      </c>
      <c r="AD525" s="17" t="str">
        <f>TablaIncidentes[[#This Row],[Tiempo Creación (HH:mm)]]</f>
        <v>00:00</v>
      </c>
      <c r="AE525" s="11">
        <f t="shared" si="58"/>
        <v>0</v>
      </c>
      <c r="AF525" s="11">
        <f t="shared" si="59"/>
        <v>0</v>
      </c>
      <c r="AG525" s="11">
        <f>IF(TablaIncidentes[[#This Row],[Prioridad*]]="Baja",((AE525*60)+AF525)-30,IF(TablaIncidentes[[#This Row],[Prioridad*]]="Media",((AE525*60)+AF525)-15,IF(TablaIncidentes[[#This Row],[Prioridad*]]="Alta",((AE525*60)+AF525)-10)))</f>
        <v>-10</v>
      </c>
      <c r="AI525" s="17">
        <f>TablaIncidentes[[#This Row],[Tiempo Avance Incidente]]</f>
        <v>0</v>
      </c>
      <c r="AJ525" s="11">
        <f t="shared" si="60"/>
        <v>0</v>
      </c>
      <c r="AK525" s="11">
        <f t="shared" si="61"/>
        <v>0</v>
      </c>
      <c r="AL525">
        <f>IF(TablaIncidentes[[#This Row],[Prioridad*]]="Baja",((AJ525*60)+AK525)-720,IF(TablaIncidentes[[#This Row],[Prioridad*]]="Media",((AJ525*60)+AK525)-120,IF(TablaIncidentes[[#This Row],[Prioridad*]]="Alta",((AJ525*60)+AK525)-60)))</f>
        <v>-60</v>
      </c>
      <c r="AN525" t="str">
        <f t="shared" si="62"/>
        <v>martes</v>
      </c>
    </row>
    <row r="526" spans="1:40" x14ac:dyDescent="0.25">
      <c r="A526" s="20" t="s">
        <v>1234</v>
      </c>
      <c r="B526" t="s">
        <v>1235</v>
      </c>
      <c r="C526" t="s">
        <v>32</v>
      </c>
      <c r="D526" s="11" t="s">
        <v>33</v>
      </c>
      <c r="E526" t="s">
        <v>34</v>
      </c>
      <c r="F526" t="s">
        <v>51</v>
      </c>
      <c r="G526" t="s">
        <v>75</v>
      </c>
      <c r="J526" s="12">
        <v>43844</v>
      </c>
      <c r="K526" s="13">
        <v>0.60423611111111108</v>
      </c>
      <c r="L526" s="14">
        <v>43844</v>
      </c>
      <c r="M526" s="15">
        <v>0.60423611111111108</v>
      </c>
      <c r="N526" s="12">
        <v>43845</v>
      </c>
      <c r="O526" s="13">
        <v>0.42093749999999996</v>
      </c>
      <c r="P526" s="16">
        <v>43846.453263888892</v>
      </c>
      <c r="Q526" s="11" t="s">
        <v>101</v>
      </c>
      <c r="R526" s="17" t="s">
        <v>1236</v>
      </c>
      <c r="S526" s="11" t="s">
        <v>39</v>
      </c>
      <c r="T526" s="17" t="s">
        <v>133</v>
      </c>
      <c r="U526" s="11" t="s">
        <v>37</v>
      </c>
      <c r="V526" s="17">
        <v>0</v>
      </c>
      <c r="W526" s="11" t="s">
        <v>37</v>
      </c>
      <c r="Y526" s="17" t="str">
        <f>TablaIncidentes[[#This Row],[Tiempo Total Gestión]]</f>
        <v>19:36</v>
      </c>
      <c r="Z526" s="11">
        <f t="shared" si="56"/>
        <v>19</v>
      </c>
      <c r="AA526" s="11">
        <f t="shared" si="57"/>
        <v>36</v>
      </c>
      <c r="AB526" s="11">
        <f>IF(TablaIncidentes[[#This Row],[Prioridad*]]="Baja",(Z526-24)*60+AA526,IF(TablaIncidentes[[#This Row],[Prioridad*]]="Media",(Z526-4)*60+AA526,IF(TablaIncidentes[[#This Row],[Prioridad*]]="Alta",(Z526-2)*60+AA526)))</f>
        <v>1056</v>
      </c>
      <c r="AD526" s="17" t="str">
        <f>TablaIncidentes[[#This Row],[Tiempo Creación (HH:mm)]]</f>
        <v>00:00</v>
      </c>
      <c r="AE526" s="11">
        <f t="shared" si="58"/>
        <v>0</v>
      </c>
      <c r="AF526" s="11">
        <f t="shared" si="59"/>
        <v>0</v>
      </c>
      <c r="AG526" s="11">
        <f>IF(TablaIncidentes[[#This Row],[Prioridad*]]="Baja",((AE526*60)+AF526)-30,IF(TablaIncidentes[[#This Row],[Prioridad*]]="Media",((AE526*60)+AF526)-15,IF(TablaIncidentes[[#This Row],[Prioridad*]]="Alta",((AE526*60)+AF526)-10)))</f>
        <v>-10</v>
      </c>
      <c r="AI526" s="17">
        <f>TablaIncidentes[[#This Row],[Tiempo Avance Incidente]]</f>
        <v>0</v>
      </c>
      <c r="AJ526" s="11">
        <f t="shared" si="60"/>
        <v>0</v>
      </c>
      <c r="AK526" s="11">
        <f t="shared" si="61"/>
        <v>0</v>
      </c>
      <c r="AL526">
        <f>IF(TablaIncidentes[[#This Row],[Prioridad*]]="Baja",((AJ526*60)+AK526)-720,IF(TablaIncidentes[[#This Row],[Prioridad*]]="Media",((AJ526*60)+AK526)-120,IF(TablaIncidentes[[#This Row],[Prioridad*]]="Alta",((AJ526*60)+AK526)-60)))</f>
        <v>-60</v>
      </c>
      <c r="AN526" t="str">
        <f t="shared" si="62"/>
        <v>martes</v>
      </c>
    </row>
    <row r="527" spans="1:40" x14ac:dyDescent="0.25">
      <c r="A527" s="20" t="s">
        <v>1237</v>
      </c>
      <c r="B527" t="s">
        <v>1238</v>
      </c>
      <c r="C527" t="s">
        <v>32</v>
      </c>
      <c r="D527" s="11" t="s">
        <v>33</v>
      </c>
      <c r="E527" t="s">
        <v>34</v>
      </c>
      <c r="F527" t="s">
        <v>51</v>
      </c>
      <c r="G527" t="s">
        <v>75</v>
      </c>
      <c r="J527" s="12">
        <v>43844</v>
      </c>
      <c r="K527" s="13">
        <v>0.60481481481481481</v>
      </c>
      <c r="L527" s="14">
        <v>43844</v>
      </c>
      <c r="M527" s="15">
        <v>0.60481481481481481</v>
      </c>
      <c r="N527" s="12">
        <v>43845</v>
      </c>
      <c r="O527" s="13">
        <v>0.3916203703703704</v>
      </c>
      <c r="P527" s="16">
        <v>43846.453263888892</v>
      </c>
      <c r="Q527" s="11" t="s">
        <v>101</v>
      </c>
      <c r="R527" s="17" t="s">
        <v>1239</v>
      </c>
      <c r="S527" s="11" t="s">
        <v>39</v>
      </c>
      <c r="T527" s="17" t="s">
        <v>133</v>
      </c>
      <c r="U527" s="11" t="s">
        <v>37</v>
      </c>
      <c r="V527" s="17">
        <v>0</v>
      </c>
      <c r="W527" s="11" t="s">
        <v>37</v>
      </c>
      <c r="Y527" s="17" t="str">
        <f>TablaIncidentes[[#This Row],[Tiempo Total Gestión]]</f>
        <v>18:53</v>
      </c>
      <c r="Z527" s="11">
        <f t="shared" si="56"/>
        <v>18</v>
      </c>
      <c r="AA527" s="11">
        <f t="shared" si="57"/>
        <v>53</v>
      </c>
      <c r="AB527" s="11">
        <f>IF(TablaIncidentes[[#This Row],[Prioridad*]]="Baja",(Z527-24)*60+AA527,IF(TablaIncidentes[[#This Row],[Prioridad*]]="Media",(Z527-4)*60+AA527,IF(TablaIncidentes[[#This Row],[Prioridad*]]="Alta",(Z527-2)*60+AA527)))</f>
        <v>1013</v>
      </c>
      <c r="AD527" s="17" t="str">
        <f>TablaIncidentes[[#This Row],[Tiempo Creación (HH:mm)]]</f>
        <v>00:00</v>
      </c>
      <c r="AE527" s="11">
        <f t="shared" si="58"/>
        <v>0</v>
      </c>
      <c r="AF527" s="11">
        <f t="shared" si="59"/>
        <v>0</v>
      </c>
      <c r="AG527" s="11">
        <f>IF(TablaIncidentes[[#This Row],[Prioridad*]]="Baja",((AE527*60)+AF527)-30,IF(TablaIncidentes[[#This Row],[Prioridad*]]="Media",((AE527*60)+AF527)-15,IF(TablaIncidentes[[#This Row],[Prioridad*]]="Alta",((AE527*60)+AF527)-10)))</f>
        <v>-10</v>
      </c>
      <c r="AI527" s="17">
        <f>TablaIncidentes[[#This Row],[Tiempo Avance Incidente]]</f>
        <v>0</v>
      </c>
      <c r="AJ527" s="11">
        <f t="shared" si="60"/>
        <v>0</v>
      </c>
      <c r="AK527" s="11">
        <f t="shared" si="61"/>
        <v>0</v>
      </c>
      <c r="AL527">
        <f>IF(TablaIncidentes[[#This Row],[Prioridad*]]="Baja",((AJ527*60)+AK527)-720,IF(TablaIncidentes[[#This Row],[Prioridad*]]="Media",((AJ527*60)+AK527)-120,IF(TablaIncidentes[[#This Row],[Prioridad*]]="Alta",((AJ527*60)+AK527)-60)))</f>
        <v>-60</v>
      </c>
      <c r="AN527" t="str">
        <f t="shared" si="62"/>
        <v>martes</v>
      </c>
    </row>
    <row r="528" spans="1:40" x14ac:dyDescent="0.25">
      <c r="A528" s="20" t="s">
        <v>1240</v>
      </c>
      <c r="B528" t="s">
        <v>1241</v>
      </c>
      <c r="C528" t="s">
        <v>32</v>
      </c>
      <c r="D528" s="11" t="s">
        <v>33</v>
      </c>
      <c r="E528" t="s">
        <v>34</v>
      </c>
      <c r="F528" t="s">
        <v>51</v>
      </c>
      <c r="G528" t="s">
        <v>361</v>
      </c>
      <c r="J528" s="12">
        <v>43844</v>
      </c>
      <c r="K528" s="13">
        <v>0.60481481481481481</v>
      </c>
      <c r="L528" s="14">
        <v>43844</v>
      </c>
      <c r="M528" s="15">
        <v>0.60481481481481481</v>
      </c>
      <c r="N528" s="12">
        <v>43845</v>
      </c>
      <c r="O528" s="13">
        <v>0.3916203703703704</v>
      </c>
      <c r="P528" s="16">
        <v>43846.453263888892</v>
      </c>
      <c r="Q528" s="11" t="s">
        <v>101</v>
      </c>
      <c r="R528" s="17" t="s">
        <v>1239</v>
      </c>
      <c r="S528" s="11" t="s">
        <v>39</v>
      </c>
      <c r="T528" s="17" t="s">
        <v>133</v>
      </c>
      <c r="U528" s="11" t="s">
        <v>37</v>
      </c>
      <c r="V528" s="17">
        <v>0</v>
      </c>
      <c r="W528" s="11" t="s">
        <v>37</v>
      </c>
      <c r="Y528" s="17" t="str">
        <f>TablaIncidentes[[#This Row],[Tiempo Total Gestión]]</f>
        <v>18:53</v>
      </c>
      <c r="Z528" s="11">
        <f t="shared" si="56"/>
        <v>18</v>
      </c>
      <c r="AA528" s="11">
        <f t="shared" si="57"/>
        <v>53</v>
      </c>
      <c r="AB528" s="11">
        <f>IF(TablaIncidentes[[#This Row],[Prioridad*]]="Baja",(Z528-24)*60+AA528,IF(TablaIncidentes[[#This Row],[Prioridad*]]="Media",(Z528-4)*60+AA528,IF(TablaIncidentes[[#This Row],[Prioridad*]]="Alta",(Z528-2)*60+AA528)))</f>
        <v>1013</v>
      </c>
      <c r="AD528" s="17" t="str">
        <f>TablaIncidentes[[#This Row],[Tiempo Creación (HH:mm)]]</f>
        <v>00:00</v>
      </c>
      <c r="AE528" s="11">
        <f t="shared" si="58"/>
        <v>0</v>
      </c>
      <c r="AF528" s="11">
        <f t="shared" si="59"/>
        <v>0</v>
      </c>
      <c r="AG528" s="11">
        <f>IF(TablaIncidentes[[#This Row],[Prioridad*]]="Baja",((AE528*60)+AF528)-30,IF(TablaIncidentes[[#This Row],[Prioridad*]]="Media",((AE528*60)+AF528)-15,IF(TablaIncidentes[[#This Row],[Prioridad*]]="Alta",((AE528*60)+AF528)-10)))</f>
        <v>-10</v>
      </c>
      <c r="AI528" s="17">
        <f>TablaIncidentes[[#This Row],[Tiempo Avance Incidente]]</f>
        <v>0</v>
      </c>
      <c r="AJ528" s="11">
        <f t="shared" si="60"/>
        <v>0</v>
      </c>
      <c r="AK528" s="11">
        <f t="shared" si="61"/>
        <v>0</v>
      </c>
      <c r="AL528">
        <f>IF(TablaIncidentes[[#This Row],[Prioridad*]]="Baja",((AJ528*60)+AK528)-720,IF(TablaIncidentes[[#This Row],[Prioridad*]]="Media",((AJ528*60)+AK528)-120,IF(TablaIncidentes[[#This Row],[Prioridad*]]="Alta",((AJ528*60)+AK528)-60)))</f>
        <v>-60</v>
      </c>
      <c r="AN528" t="str">
        <f t="shared" si="62"/>
        <v>martes</v>
      </c>
    </row>
    <row r="529" spans="1:40" x14ac:dyDescent="0.25">
      <c r="A529" s="20" t="s">
        <v>1242</v>
      </c>
      <c r="B529" t="s">
        <v>1243</v>
      </c>
      <c r="C529" t="s">
        <v>32</v>
      </c>
      <c r="D529" s="11" t="s">
        <v>33</v>
      </c>
      <c r="E529" t="s">
        <v>34</v>
      </c>
      <c r="F529" t="s">
        <v>51</v>
      </c>
      <c r="G529" t="s">
        <v>361</v>
      </c>
      <c r="J529" s="12">
        <v>43844</v>
      </c>
      <c r="K529" s="13">
        <v>0.60482638888888884</v>
      </c>
      <c r="L529" s="14">
        <v>43844</v>
      </c>
      <c r="M529" s="15">
        <v>0.60482638888888884</v>
      </c>
      <c r="N529" s="12">
        <v>43845</v>
      </c>
      <c r="O529" s="13">
        <v>0.3916203703703704</v>
      </c>
      <c r="P529" s="16">
        <v>43846.453263888892</v>
      </c>
      <c r="Q529" s="11" t="s">
        <v>101</v>
      </c>
      <c r="R529" s="17" t="s">
        <v>1244</v>
      </c>
      <c r="S529" s="11" t="s">
        <v>39</v>
      </c>
      <c r="T529" s="17" t="s">
        <v>133</v>
      </c>
      <c r="U529" s="11" t="s">
        <v>37</v>
      </c>
      <c r="V529" s="17">
        <v>0</v>
      </c>
      <c r="W529" s="11" t="s">
        <v>37</v>
      </c>
      <c r="Y529" s="17" t="str">
        <f>TablaIncidentes[[#This Row],[Tiempo Total Gestión]]</f>
        <v>18:52</v>
      </c>
      <c r="Z529" s="11">
        <f t="shared" si="56"/>
        <v>18</v>
      </c>
      <c r="AA529" s="11">
        <f t="shared" si="57"/>
        <v>52</v>
      </c>
      <c r="AB529" s="11">
        <f>IF(TablaIncidentes[[#This Row],[Prioridad*]]="Baja",(Z529-24)*60+AA529,IF(TablaIncidentes[[#This Row],[Prioridad*]]="Media",(Z529-4)*60+AA529,IF(TablaIncidentes[[#This Row],[Prioridad*]]="Alta",(Z529-2)*60+AA529)))</f>
        <v>1012</v>
      </c>
      <c r="AD529" s="17" t="str">
        <f>TablaIncidentes[[#This Row],[Tiempo Creación (HH:mm)]]</f>
        <v>00:00</v>
      </c>
      <c r="AE529" s="11">
        <f t="shared" si="58"/>
        <v>0</v>
      </c>
      <c r="AF529" s="11">
        <f t="shared" si="59"/>
        <v>0</v>
      </c>
      <c r="AG529" s="11">
        <f>IF(TablaIncidentes[[#This Row],[Prioridad*]]="Baja",((AE529*60)+AF529)-30,IF(TablaIncidentes[[#This Row],[Prioridad*]]="Media",((AE529*60)+AF529)-15,IF(TablaIncidentes[[#This Row],[Prioridad*]]="Alta",((AE529*60)+AF529)-10)))</f>
        <v>-10</v>
      </c>
      <c r="AI529" s="17">
        <f>TablaIncidentes[[#This Row],[Tiempo Avance Incidente]]</f>
        <v>0</v>
      </c>
      <c r="AJ529" s="11">
        <f t="shared" si="60"/>
        <v>0</v>
      </c>
      <c r="AK529" s="11">
        <f t="shared" si="61"/>
        <v>0</v>
      </c>
      <c r="AL529">
        <f>IF(TablaIncidentes[[#This Row],[Prioridad*]]="Baja",((AJ529*60)+AK529)-720,IF(TablaIncidentes[[#This Row],[Prioridad*]]="Media",((AJ529*60)+AK529)-120,IF(TablaIncidentes[[#This Row],[Prioridad*]]="Alta",((AJ529*60)+AK529)-60)))</f>
        <v>-60</v>
      </c>
      <c r="AN529" t="str">
        <f t="shared" si="62"/>
        <v>martes</v>
      </c>
    </row>
    <row r="530" spans="1:40" x14ac:dyDescent="0.25">
      <c r="A530" s="20" t="s">
        <v>1245</v>
      </c>
      <c r="B530" t="s">
        <v>1246</v>
      </c>
      <c r="C530" t="s">
        <v>32</v>
      </c>
      <c r="D530" s="11" t="s">
        <v>33</v>
      </c>
      <c r="E530" t="s">
        <v>34</v>
      </c>
      <c r="F530" t="s">
        <v>51</v>
      </c>
      <c r="G530" t="s">
        <v>52</v>
      </c>
      <c r="J530" s="12">
        <v>43844</v>
      </c>
      <c r="K530" s="13">
        <v>0.60482638888888884</v>
      </c>
      <c r="L530" s="14">
        <v>43844</v>
      </c>
      <c r="M530" s="15">
        <v>0.60482638888888884</v>
      </c>
      <c r="N530" s="12">
        <v>43845</v>
      </c>
      <c r="O530" s="13">
        <v>0.3916203703703704</v>
      </c>
      <c r="P530" s="16">
        <v>43846.453263888892</v>
      </c>
      <c r="Q530" s="11" t="s">
        <v>101</v>
      </c>
      <c r="R530" s="17" t="s">
        <v>1244</v>
      </c>
      <c r="S530" s="11" t="s">
        <v>39</v>
      </c>
      <c r="T530" s="17" t="s">
        <v>133</v>
      </c>
      <c r="U530" s="11" t="s">
        <v>37</v>
      </c>
      <c r="V530" s="17">
        <v>0</v>
      </c>
      <c r="W530" s="11" t="s">
        <v>37</v>
      </c>
      <c r="Y530" s="17" t="str">
        <f>TablaIncidentes[[#This Row],[Tiempo Total Gestión]]</f>
        <v>18:52</v>
      </c>
      <c r="Z530" s="11">
        <f t="shared" si="56"/>
        <v>18</v>
      </c>
      <c r="AA530" s="11">
        <f t="shared" si="57"/>
        <v>52</v>
      </c>
      <c r="AB530" s="11">
        <f>IF(TablaIncidentes[[#This Row],[Prioridad*]]="Baja",(Z530-24)*60+AA530,IF(TablaIncidentes[[#This Row],[Prioridad*]]="Media",(Z530-4)*60+AA530,IF(TablaIncidentes[[#This Row],[Prioridad*]]="Alta",(Z530-2)*60+AA530)))</f>
        <v>1012</v>
      </c>
      <c r="AD530" s="17" t="str">
        <f>TablaIncidentes[[#This Row],[Tiempo Creación (HH:mm)]]</f>
        <v>00:00</v>
      </c>
      <c r="AE530" s="11">
        <f t="shared" si="58"/>
        <v>0</v>
      </c>
      <c r="AF530" s="11">
        <f t="shared" si="59"/>
        <v>0</v>
      </c>
      <c r="AG530" s="11">
        <f>IF(TablaIncidentes[[#This Row],[Prioridad*]]="Baja",((AE530*60)+AF530)-30,IF(TablaIncidentes[[#This Row],[Prioridad*]]="Media",((AE530*60)+AF530)-15,IF(TablaIncidentes[[#This Row],[Prioridad*]]="Alta",((AE530*60)+AF530)-10)))</f>
        <v>-10</v>
      </c>
      <c r="AI530" s="17">
        <f>TablaIncidentes[[#This Row],[Tiempo Avance Incidente]]</f>
        <v>0</v>
      </c>
      <c r="AJ530" s="11">
        <f t="shared" si="60"/>
        <v>0</v>
      </c>
      <c r="AK530" s="11">
        <f t="shared" si="61"/>
        <v>0</v>
      </c>
      <c r="AL530">
        <f>IF(TablaIncidentes[[#This Row],[Prioridad*]]="Baja",((AJ530*60)+AK530)-720,IF(TablaIncidentes[[#This Row],[Prioridad*]]="Media",((AJ530*60)+AK530)-120,IF(TablaIncidentes[[#This Row],[Prioridad*]]="Alta",((AJ530*60)+AK530)-60)))</f>
        <v>-60</v>
      </c>
      <c r="AN530" t="str">
        <f t="shared" si="62"/>
        <v>martes</v>
      </c>
    </row>
    <row r="531" spans="1:40" ht="15" customHeight="1" x14ac:dyDescent="0.25">
      <c r="A531" s="20" t="s">
        <v>1247</v>
      </c>
      <c r="B531" t="s">
        <v>1248</v>
      </c>
      <c r="C531" t="s">
        <v>32</v>
      </c>
      <c r="D531" s="11" t="s">
        <v>33</v>
      </c>
      <c r="E531" t="s">
        <v>34</v>
      </c>
      <c r="F531" t="s">
        <v>51</v>
      </c>
      <c r="G531" t="s">
        <v>52</v>
      </c>
      <c r="J531" s="12">
        <v>43844</v>
      </c>
      <c r="K531" s="13">
        <v>0.60482638888888884</v>
      </c>
      <c r="L531" s="14">
        <v>43844</v>
      </c>
      <c r="M531" s="15">
        <v>0.60482638888888884</v>
      </c>
      <c r="N531" s="12">
        <v>43845</v>
      </c>
      <c r="O531" s="13">
        <v>0.3916203703703704</v>
      </c>
      <c r="P531" s="16">
        <v>43846.453263888892</v>
      </c>
      <c r="Q531" s="11" t="s">
        <v>101</v>
      </c>
      <c r="R531" s="17" t="s">
        <v>1244</v>
      </c>
      <c r="S531" s="11" t="s">
        <v>39</v>
      </c>
      <c r="T531" s="17" t="s">
        <v>133</v>
      </c>
      <c r="U531" s="11" t="s">
        <v>37</v>
      </c>
      <c r="V531" s="17">
        <v>0</v>
      </c>
      <c r="W531" s="11" t="s">
        <v>37</v>
      </c>
      <c r="Y531" s="17" t="str">
        <f>TablaIncidentes[[#This Row],[Tiempo Total Gestión]]</f>
        <v>18:52</v>
      </c>
      <c r="Z531" s="11">
        <f t="shared" si="56"/>
        <v>18</v>
      </c>
      <c r="AA531" s="11">
        <f t="shared" si="57"/>
        <v>52</v>
      </c>
      <c r="AB531" s="11">
        <f>IF(TablaIncidentes[[#This Row],[Prioridad*]]="Baja",(Z531-24)*60+AA531,IF(TablaIncidentes[[#This Row],[Prioridad*]]="Media",(Z531-4)*60+AA531,IF(TablaIncidentes[[#This Row],[Prioridad*]]="Alta",(Z531-2)*60+AA531)))</f>
        <v>1012</v>
      </c>
      <c r="AD531" s="17" t="str">
        <f>TablaIncidentes[[#This Row],[Tiempo Creación (HH:mm)]]</f>
        <v>00:00</v>
      </c>
      <c r="AE531" s="11">
        <f t="shared" si="58"/>
        <v>0</v>
      </c>
      <c r="AF531" s="11">
        <f t="shared" si="59"/>
        <v>0</v>
      </c>
      <c r="AG531" s="11">
        <f>IF(TablaIncidentes[[#This Row],[Prioridad*]]="Baja",((AE531*60)+AF531)-30,IF(TablaIncidentes[[#This Row],[Prioridad*]]="Media",((AE531*60)+AF531)-15,IF(TablaIncidentes[[#This Row],[Prioridad*]]="Alta",((AE531*60)+AF531)-10)))</f>
        <v>-10</v>
      </c>
      <c r="AI531" s="17">
        <f>TablaIncidentes[[#This Row],[Tiempo Avance Incidente]]</f>
        <v>0</v>
      </c>
      <c r="AJ531" s="11">
        <f t="shared" si="60"/>
        <v>0</v>
      </c>
      <c r="AK531" s="11">
        <f t="shared" si="61"/>
        <v>0</v>
      </c>
      <c r="AL531">
        <f>IF(TablaIncidentes[[#This Row],[Prioridad*]]="Baja",((AJ531*60)+AK531)-720,IF(TablaIncidentes[[#This Row],[Prioridad*]]="Media",((AJ531*60)+AK531)-120,IF(TablaIncidentes[[#This Row],[Prioridad*]]="Alta",((AJ531*60)+AK531)-60)))</f>
        <v>-60</v>
      </c>
      <c r="AN531" t="str">
        <f t="shared" si="62"/>
        <v>martes</v>
      </c>
    </row>
    <row r="532" spans="1:40" ht="15" customHeight="1" x14ac:dyDescent="0.25">
      <c r="A532" s="20" t="s">
        <v>1249</v>
      </c>
      <c r="B532" t="s">
        <v>1250</v>
      </c>
      <c r="C532" t="s">
        <v>32</v>
      </c>
      <c r="D532" s="11" t="s">
        <v>33</v>
      </c>
      <c r="E532" t="s">
        <v>34</v>
      </c>
      <c r="F532" t="s">
        <v>51</v>
      </c>
      <c r="G532" t="s">
        <v>75</v>
      </c>
      <c r="J532" s="12">
        <v>43844</v>
      </c>
      <c r="K532" s="13">
        <v>0.60483796296296299</v>
      </c>
      <c r="L532" s="14">
        <v>43844</v>
      </c>
      <c r="M532" s="15">
        <v>0.60483796296296299</v>
      </c>
      <c r="N532" s="12">
        <v>43845</v>
      </c>
      <c r="O532" s="13">
        <v>0.3916203703703704</v>
      </c>
      <c r="P532" s="16">
        <v>43846.453263888892</v>
      </c>
      <c r="Q532" s="11" t="s">
        <v>101</v>
      </c>
      <c r="R532" s="17" t="s">
        <v>1244</v>
      </c>
      <c r="S532" s="11" t="s">
        <v>39</v>
      </c>
      <c r="T532" s="17" t="s">
        <v>133</v>
      </c>
      <c r="U532" s="11" t="s">
        <v>37</v>
      </c>
      <c r="V532" s="17">
        <v>0</v>
      </c>
      <c r="W532" s="11" t="s">
        <v>37</v>
      </c>
      <c r="Y532" s="17" t="str">
        <f>TablaIncidentes[[#This Row],[Tiempo Total Gestión]]</f>
        <v>18:52</v>
      </c>
      <c r="Z532" s="11">
        <f t="shared" si="56"/>
        <v>18</v>
      </c>
      <c r="AA532" s="11">
        <f t="shared" si="57"/>
        <v>52</v>
      </c>
      <c r="AB532" s="11">
        <f>IF(TablaIncidentes[[#This Row],[Prioridad*]]="Baja",(Z532-24)*60+AA532,IF(TablaIncidentes[[#This Row],[Prioridad*]]="Media",(Z532-4)*60+AA532,IF(TablaIncidentes[[#This Row],[Prioridad*]]="Alta",(Z532-2)*60+AA532)))</f>
        <v>1012</v>
      </c>
      <c r="AD532" s="17" t="str">
        <f>TablaIncidentes[[#This Row],[Tiempo Creación (HH:mm)]]</f>
        <v>00:00</v>
      </c>
      <c r="AE532" s="11">
        <f t="shared" si="58"/>
        <v>0</v>
      </c>
      <c r="AF532" s="11">
        <f t="shared" si="59"/>
        <v>0</v>
      </c>
      <c r="AG532" s="11">
        <f>IF(TablaIncidentes[[#This Row],[Prioridad*]]="Baja",((AE532*60)+AF532)-30,IF(TablaIncidentes[[#This Row],[Prioridad*]]="Media",((AE532*60)+AF532)-15,IF(TablaIncidentes[[#This Row],[Prioridad*]]="Alta",((AE532*60)+AF532)-10)))</f>
        <v>-10</v>
      </c>
      <c r="AI532" s="17">
        <f>TablaIncidentes[[#This Row],[Tiempo Avance Incidente]]</f>
        <v>0</v>
      </c>
      <c r="AJ532" s="11">
        <f t="shared" si="60"/>
        <v>0</v>
      </c>
      <c r="AK532" s="11">
        <f t="shared" si="61"/>
        <v>0</v>
      </c>
      <c r="AL532">
        <f>IF(TablaIncidentes[[#This Row],[Prioridad*]]="Baja",((AJ532*60)+AK532)-720,IF(TablaIncidentes[[#This Row],[Prioridad*]]="Media",((AJ532*60)+AK532)-120,IF(TablaIncidentes[[#This Row],[Prioridad*]]="Alta",((AJ532*60)+AK532)-60)))</f>
        <v>-60</v>
      </c>
      <c r="AN532" t="str">
        <f t="shared" si="62"/>
        <v>martes</v>
      </c>
    </row>
    <row r="533" spans="1:40" ht="15" customHeight="1" x14ac:dyDescent="0.25">
      <c r="A533" s="20" t="s">
        <v>1251</v>
      </c>
      <c r="B533" t="s">
        <v>1252</v>
      </c>
      <c r="C533" t="s">
        <v>32</v>
      </c>
      <c r="D533" s="11" t="s">
        <v>33</v>
      </c>
      <c r="E533" t="s">
        <v>34</v>
      </c>
      <c r="F533" t="s">
        <v>51</v>
      </c>
      <c r="G533" t="s">
        <v>52</v>
      </c>
      <c r="J533" s="12">
        <v>43844</v>
      </c>
      <c r="K533" s="13">
        <v>0.56990740740740742</v>
      </c>
      <c r="L533" s="14">
        <v>43844</v>
      </c>
      <c r="M533" s="15">
        <v>0.56990740740740742</v>
      </c>
      <c r="N533" s="12">
        <v>43845</v>
      </c>
      <c r="O533" s="13">
        <v>0.44939814814814816</v>
      </c>
      <c r="P533" s="16">
        <v>43846.453263888892</v>
      </c>
      <c r="Q533" s="11" t="s">
        <v>101</v>
      </c>
      <c r="R533" s="17" t="s">
        <v>899</v>
      </c>
      <c r="S533" s="11" t="s">
        <v>39</v>
      </c>
      <c r="T533" s="17" t="s">
        <v>133</v>
      </c>
      <c r="U533" s="11" t="s">
        <v>37</v>
      </c>
      <c r="V533" s="17">
        <v>0</v>
      </c>
      <c r="W533" s="11" t="s">
        <v>37</v>
      </c>
      <c r="Y533" s="17" t="str">
        <f>TablaIncidentes[[#This Row],[Tiempo Total Gestión]]</f>
        <v>21:04</v>
      </c>
      <c r="Z533" s="11">
        <f t="shared" si="56"/>
        <v>21</v>
      </c>
      <c r="AA533" s="11">
        <f t="shared" si="57"/>
        <v>4</v>
      </c>
      <c r="AB533" s="11">
        <f>IF(TablaIncidentes[[#This Row],[Prioridad*]]="Baja",(Z533-24)*60+AA533,IF(TablaIncidentes[[#This Row],[Prioridad*]]="Media",(Z533-4)*60+AA533,IF(TablaIncidentes[[#This Row],[Prioridad*]]="Alta",(Z533-2)*60+AA533)))</f>
        <v>1144</v>
      </c>
      <c r="AD533" s="17" t="str">
        <f>TablaIncidentes[[#This Row],[Tiempo Creación (HH:mm)]]</f>
        <v>00:00</v>
      </c>
      <c r="AE533" s="11">
        <f t="shared" si="58"/>
        <v>0</v>
      </c>
      <c r="AF533" s="11">
        <f t="shared" si="59"/>
        <v>0</v>
      </c>
      <c r="AG533" s="11">
        <f>IF(TablaIncidentes[[#This Row],[Prioridad*]]="Baja",((AE533*60)+AF533)-30,IF(TablaIncidentes[[#This Row],[Prioridad*]]="Media",((AE533*60)+AF533)-15,IF(TablaIncidentes[[#This Row],[Prioridad*]]="Alta",((AE533*60)+AF533)-10)))</f>
        <v>-10</v>
      </c>
      <c r="AI533" s="17">
        <f>TablaIncidentes[[#This Row],[Tiempo Avance Incidente]]</f>
        <v>0</v>
      </c>
      <c r="AJ533" s="11">
        <f t="shared" si="60"/>
        <v>0</v>
      </c>
      <c r="AK533" s="11">
        <f t="shared" si="61"/>
        <v>0</v>
      </c>
      <c r="AL533">
        <f>IF(TablaIncidentes[[#This Row],[Prioridad*]]="Baja",((AJ533*60)+AK533)-720,IF(TablaIncidentes[[#This Row],[Prioridad*]]="Media",((AJ533*60)+AK533)-120,IF(TablaIncidentes[[#This Row],[Prioridad*]]="Alta",((AJ533*60)+AK533)-60)))</f>
        <v>-60</v>
      </c>
      <c r="AN533" t="str">
        <f t="shared" si="62"/>
        <v>martes</v>
      </c>
    </row>
    <row r="534" spans="1:40" ht="15" customHeight="1" x14ac:dyDescent="0.25">
      <c r="A534" s="10" t="s">
        <v>1253</v>
      </c>
      <c r="B534" t="s">
        <v>806</v>
      </c>
      <c r="C534" t="s">
        <v>123</v>
      </c>
      <c r="D534" s="11" t="s">
        <v>110</v>
      </c>
      <c r="E534" t="s">
        <v>34</v>
      </c>
      <c r="F534" t="s">
        <v>124</v>
      </c>
      <c r="G534" t="s">
        <v>180</v>
      </c>
      <c r="J534" s="12">
        <v>43844</v>
      </c>
      <c r="K534" s="13">
        <v>0.59898148148148145</v>
      </c>
      <c r="L534" s="14">
        <v>43844</v>
      </c>
      <c r="M534" s="15">
        <v>0.60047453703703701</v>
      </c>
      <c r="N534" s="12">
        <v>43844</v>
      </c>
      <c r="O534" s="13">
        <v>0.69802083333333342</v>
      </c>
      <c r="P534" s="16">
        <v>43845.757164351853</v>
      </c>
      <c r="Q534" s="11" t="s">
        <v>37</v>
      </c>
      <c r="R534" s="17" t="s">
        <v>1254</v>
      </c>
      <c r="S534" s="11" t="s">
        <v>59</v>
      </c>
      <c r="T534" s="17" t="s">
        <v>48</v>
      </c>
      <c r="U534" s="11" t="s">
        <v>37</v>
      </c>
      <c r="V534" s="17">
        <v>1.48148147854954E-3</v>
      </c>
      <c r="W534" s="11" t="s">
        <v>37</v>
      </c>
      <c r="Y534" s="17" t="str">
        <f>TablaIncidentes[[#This Row],[Tiempo Total Gestión]]</f>
        <v>00:59</v>
      </c>
      <c r="Z534" s="11">
        <f t="shared" si="56"/>
        <v>0</v>
      </c>
      <c r="AA534" s="11">
        <f t="shared" si="57"/>
        <v>59</v>
      </c>
      <c r="AB534" s="11">
        <f>IF(TablaIncidentes[[#This Row],[Prioridad*]]="Baja",(Z534-24)*60+AA534,IF(TablaIncidentes[[#This Row],[Prioridad*]]="Media",(Z534-4)*60+AA534,IF(TablaIncidentes[[#This Row],[Prioridad*]]="Alta",(Z534-2)*60+AA534)))</f>
        <v>-181</v>
      </c>
      <c r="AD534" s="17" t="str">
        <f>TablaIncidentes[[#This Row],[Tiempo Creación (HH:mm)]]</f>
        <v>00:02</v>
      </c>
      <c r="AE534" s="11">
        <f t="shared" si="58"/>
        <v>0</v>
      </c>
      <c r="AF534" s="11">
        <f t="shared" si="59"/>
        <v>2</v>
      </c>
      <c r="AG534" s="11">
        <f>IF(TablaIncidentes[[#This Row],[Prioridad*]]="Baja",((AE534*60)+AF534)-30,IF(TablaIncidentes[[#This Row],[Prioridad*]]="Media",((AE534*60)+AF534)-15,IF(TablaIncidentes[[#This Row],[Prioridad*]]="Alta",((AE534*60)+AF534)-10)))</f>
        <v>-13</v>
      </c>
      <c r="AI534" s="17">
        <f>TablaIncidentes[[#This Row],[Tiempo Avance Incidente]]</f>
        <v>1.48148147854954E-3</v>
      </c>
      <c r="AJ534" s="11">
        <f t="shared" si="60"/>
        <v>0</v>
      </c>
      <c r="AK534" s="11">
        <f t="shared" si="61"/>
        <v>2</v>
      </c>
      <c r="AL534">
        <f>IF(TablaIncidentes[[#This Row],[Prioridad*]]="Baja",((AJ534*60)+AK534)-720,IF(TablaIncidentes[[#This Row],[Prioridad*]]="Media",((AJ534*60)+AK534)-120,IF(TablaIncidentes[[#This Row],[Prioridad*]]="Alta",((AJ534*60)+AK534)-60)))</f>
        <v>-118</v>
      </c>
      <c r="AN534" t="str">
        <f t="shared" si="62"/>
        <v>martes</v>
      </c>
    </row>
    <row r="535" spans="1:40" x14ac:dyDescent="0.25">
      <c r="A535" s="20" t="s">
        <v>1255</v>
      </c>
      <c r="B535" t="s">
        <v>1256</v>
      </c>
      <c r="C535" t="s">
        <v>32</v>
      </c>
      <c r="D535" s="11" t="s">
        <v>33</v>
      </c>
      <c r="E535" t="s">
        <v>34</v>
      </c>
      <c r="F535" t="s">
        <v>51</v>
      </c>
      <c r="G535" t="s">
        <v>361</v>
      </c>
      <c r="J535" s="12">
        <v>43844</v>
      </c>
      <c r="K535" s="13">
        <v>0.60423611111111108</v>
      </c>
      <c r="L535" s="14">
        <v>43844</v>
      </c>
      <c r="M535" s="15">
        <v>0.60423611111111108</v>
      </c>
      <c r="N535" s="12">
        <v>43845</v>
      </c>
      <c r="O535" s="13">
        <v>0.3916203703703704</v>
      </c>
      <c r="P535" s="16">
        <v>43846.453263888892</v>
      </c>
      <c r="Q535" s="11" t="s">
        <v>101</v>
      </c>
      <c r="R535" s="17" t="s">
        <v>1239</v>
      </c>
      <c r="S535" s="11" t="s">
        <v>39</v>
      </c>
      <c r="T535" s="17" t="s">
        <v>133</v>
      </c>
      <c r="U535" s="11" t="s">
        <v>37</v>
      </c>
      <c r="V535" s="17">
        <v>0</v>
      </c>
      <c r="W535" s="11" t="s">
        <v>37</v>
      </c>
      <c r="Y535" s="17" t="str">
        <f>TablaIncidentes[[#This Row],[Tiempo Total Gestión]]</f>
        <v>18:53</v>
      </c>
      <c r="Z535" s="11">
        <f t="shared" si="56"/>
        <v>18</v>
      </c>
      <c r="AA535" s="11">
        <f t="shared" si="57"/>
        <v>53</v>
      </c>
      <c r="AB535" s="11">
        <f>IF(TablaIncidentes[[#This Row],[Prioridad*]]="Baja",(Z535-24)*60+AA535,IF(TablaIncidentes[[#This Row],[Prioridad*]]="Media",(Z535-4)*60+AA535,IF(TablaIncidentes[[#This Row],[Prioridad*]]="Alta",(Z535-2)*60+AA535)))</f>
        <v>1013</v>
      </c>
      <c r="AD535" s="17" t="str">
        <f>TablaIncidentes[[#This Row],[Tiempo Creación (HH:mm)]]</f>
        <v>00:00</v>
      </c>
      <c r="AE535" s="11">
        <f t="shared" si="58"/>
        <v>0</v>
      </c>
      <c r="AF535" s="11">
        <f t="shared" si="59"/>
        <v>0</v>
      </c>
      <c r="AG535" s="11">
        <f>IF(TablaIncidentes[[#This Row],[Prioridad*]]="Baja",((AE535*60)+AF535)-30,IF(TablaIncidentes[[#This Row],[Prioridad*]]="Media",((AE535*60)+AF535)-15,IF(TablaIncidentes[[#This Row],[Prioridad*]]="Alta",((AE535*60)+AF535)-10)))</f>
        <v>-10</v>
      </c>
      <c r="AI535" s="17">
        <f>TablaIncidentes[[#This Row],[Tiempo Avance Incidente]]</f>
        <v>0</v>
      </c>
      <c r="AJ535" s="11">
        <f t="shared" si="60"/>
        <v>0</v>
      </c>
      <c r="AK535" s="11">
        <f t="shared" si="61"/>
        <v>0</v>
      </c>
      <c r="AL535">
        <f>IF(TablaIncidentes[[#This Row],[Prioridad*]]="Baja",((AJ535*60)+AK535)-720,IF(TablaIncidentes[[#This Row],[Prioridad*]]="Media",((AJ535*60)+AK535)-120,IF(TablaIncidentes[[#This Row],[Prioridad*]]="Alta",((AJ535*60)+AK535)-60)))</f>
        <v>-60</v>
      </c>
      <c r="AN535" t="str">
        <f t="shared" si="62"/>
        <v>martes</v>
      </c>
    </row>
    <row r="536" spans="1:40" x14ac:dyDescent="0.25">
      <c r="A536" s="20" t="s">
        <v>1257</v>
      </c>
      <c r="B536" t="s">
        <v>1258</v>
      </c>
      <c r="C536" t="s">
        <v>32</v>
      </c>
      <c r="D536" s="11" t="s">
        <v>33</v>
      </c>
      <c r="E536" t="s">
        <v>34</v>
      </c>
      <c r="F536" t="s">
        <v>51</v>
      </c>
      <c r="G536" t="s">
        <v>75</v>
      </c>
      <c r="J536" s="12">
        <v>43844</v>
      </c>
      <c r="K536" s="13">
        <v>0.60482638888888884</v>
      </c>
      <c r="L536" s="14">
        <v>43844</v>
      </c>
      <c r="M536" s="15">
        <v>0.60482638888888884</v>
      </c>
      <c r="N536" s="12">
        <v>43845</v>
      </c>
      <c r="O536" s="13">
        <v>0.3916203703703704</v>
      </c>
      <c r="P536" s="16">
        <v>43846.453263888892</v>
      </c>
      <c r="Q536" s="11" t="s">
        <v>101</v>
      </c>
      <c r="R536" s="17" t="s">
        <v>1244</v>
      </c>
      <c r="S536" s="11" t="s">
        <v>39</v>
      </c>
      <c r="T536" s="17" t="s">
        <v>133</v>
      </c>
      <c r="U536" s="11" t="s">
        <v>37</v>
      </c>
      <c r="V536" s="17">
        <v>0</v>
      </c>
      <c r="W536" s="11" t="s">
        <v>37</v>
      </c>
      <c r="Y536" s="17" t="str">
        <f>TablaIncidentes[[#This Row],[Tiempo Total Gestión]]</f>
        <v>18:52</v>
      </c>
      <c r="Z536" s="11">
        <f t="shared" si="56"/>
        <v>18</v>
      </c>
      <c r="AA536" s="11">
        <f t="shared" si="57"/>
        <v>52</v>
      </c>
      <c r="AB536" s="11">
        <f>IF(TablaIncidentes[[#This Row],[Prioridad*]]="Baja",(Z536-24)*60+AA536,IF(TablaIncidentes[[#This Row],[Prioridad*]]="Media",(Z536-4)*60+AA536,IF(TablaIncidentes[[#This Row],[Prioridad*]]="Alta",(Z536-2)*60+AA536)))</f>
        <v>1012</v>
      </c>
      <c r="AD536" s="17" t="str">
        <f>TablaIncidentes[[#This Row],[Tiempo Creación (HH:mm)]]</f>
        <v>00:00</v>
      </c>
      <c r="AE536" s="11">
        <f t="shared" si="58"/>
        <v>0</v>
      </c>
      <c r="AF536" s="11">
        <f t="shared" si="59"/>
        <v>0</v>
      </c>
      <c r="AG536" s="11">
        <f>IF(TablaIncidentes[[#This Row],[Prioridad*]]="Baja",((AE536*60)+AF536)-30,IF(TablaIncidentes[[#This Row],[Prioridad*]]="Media",((AE536*60)+AF536)-15,IF(TablaIncidentes[[#This Row],[Prioridad*]]="Alta",((AE536*60)+AF536)-10)))</f>
        <v>-10</v>
      </c>
      <c r="AI536" s="17">
        <f>TablaIncidentes[[#This Row],[Tiempo Avance Incidente]]</f>
        <v>0</v>
      </c>
      <c r="AJ536" s="11">
        <f t="shared" si="60"/>
        <v>0</v>
      </c>
      <c r="AK536" s="11">
        <f t="shared" si="61"/>
        <v>0</v>
      </c>
      <c r="AL536">
        <f>IF(TablaIncidentes[[#This Row],[Prioridad*]]="Baja",((AJ536*60)+AK536)-720,IF(TablaIncidentes[[#This Row],[Prioridad*]]="Media",((AJ536*60)+AK536)-120,IF(TablaIncidentes[[#This Row],[Prioridad*]]="Alta",((AJ536*60)+AK536)-60)))</f>
        <v>-60</v>
      </c>
      <c r="AN536" t="str">
        <f t="shared" si="62"/>
        <v>martes</v>
      </c>
    </row>
    <row r="537" spans="1:40" x14ac:dyDescent="0.25">
      <c r="A537" s="20" t="s">
        <v>1259</v>
      </c>
      <c r="B537" t="s">
        <v>1260</v>
      </c>
      <c r="C537" t="s">
        <v>32</v>
      </c>
      <c r="D537" s="11" t="s">
        <v>33</v>
      </c>
      <c r="E537" t="s">
        <v>34</v>
      </c>
      <c r="F537" t="s">
        <v>51</v>
      </c>
      <c r="G537" t="s">
        <v>75</v>
      </c>
      <c r="J537" s="12">
        <v>43844</v>
      </c>
      <c r="K537" s="13">
        <v>0.60482638888888884</v>
      </c>
      <c r="L537" s="14">
        <v>43844</v>
      </c>
      <c r="M537" s="15">
        <v>0.60482638888888884</v>
      </c>
      <c r="N537" s="12">
        <v>43845</v>
      </c>
      <c r="O537" s="13">
        <v>0.3916203703703704</v>
      </c>
      <c r="P537" s="16">
        <v>43846.453263888892</v>
      </c>
      <c r="Q537" s="11" t="s">
        <v>101</v>
      </c>
      <c r="R537" s="17" t="s">
        <v>1244</v>
      </c>
      <c r="S537" s="11" t="s">
        <v>39</v>
      </c>
      <c r="T537" s="17" t="s">
        <v>133</v>
      </c>
      <c r="U537" s="11" t="s">
        <v>37</v>
      </c>
      <c r="V537" s="17">
        <v>0</v>
      </c>
      <c r="W537" s="11" t="s">
        <v>37</v>
      </c>
      <c r="Y537" s="17" t="str">
        <f>TablaIncidentes[[#This Row],[Tiempo Total Gestión]]</f>
        <v>18:52</v>
      </c>
      <c r="Z537" s="11">
        <f t="shared" si="56"/>
        <v>18</v>
      </c>
      <c r="AA537" s="11">
        <f t="shared" si="57"/>
        <v>52</v>
      </c>
      <c r="AB537" s="11">
        <f>IF(TablaIncidentes[[#This Row],[Prioridad*]]="Baja",(Z537-24)*60+AA537,IF(TablaIncidentes[[#This Row],[Prioridad*]]="Media",(Z537-4)*60+AA537,IF(TablaIncidentes[[#This Row],[Prioridad*]]="Alta",(Z537-2)*60+AA537)))</f>
        <v>1012</v>
      </c>
      <c r="AD537" s="17" t="str">
        <f>TablaIncidentes[[#This Row],[Tiempo Creación (HH:mm)]]</f>
        <v>00:00</v>
      </c>
      <c r="AE537" s="11">
        <f t="shared" si="58"/>
        <v>0</v>
      </c>
      <c r="AF537" s="11">
        <f t="shared" si="59"/>
        <v>0</v>
      </c>
      <c r="AG537" s="11">
        <f>IF(TablaIncidentes[[#This Row],[Prioridad*]]="Baja",((AE537*60)+AF537)-30,IF(TablaIncidentes[[#This Row],[Prioridad*]]="Media",((AE537*60)+AF537)-15,IF(TablaIncidentes[[#This Row],[Prioridad*]]="Alta",((AE537*60)+AF537)-10)))</f>
        <v>-10</v>
      </c>
      <c r="AI537" s="17">
        <f>TablaIncidentes[[#This Row],[Tiempo Avance Incidente]]</f>
        <v>0</v>
      </c>
      <c r="AJ537" s="11">
        <f t="shared" si="60"/>
        <v>0</v>
      </c>
      <c r="AK537" s="11">
        <f t="shared" si="61"/>
        <v>0</v>
      </c>
      <c r="AL537">
        <f>IF(TablaIncidentes[[#This Row],[Prioridad*]]="Baja",((AJ537*60)+AK537)-720,IF(TablaIncidentes[[#This Row],[Prioridad*]]="Media",((AJ537*60)+AK537)-120,IF(TablaIncidentes[[#This Row],[Prioridad*]]="Alta",((AJ537*60)+AK537)-60)))</f>
        <v>-60</v>
      </c>
      <c r="AN537" t="str">
        <f t="shared" si="62"/>
        <v>martes</v>
      </c>
    </row>
    <row r="538" spans="1:40" x14ac:dyDescent="0.25">
      <c r="A538" s="20" t="s">
        <v>1261</v>
      </c>
      <c r="B538" t="s">
        <v>1262</v>
      </c>
      <c r="C538" t="s">
        <v>32</v>
      </c>
      <c r="D538" s="11" t="s">
        <v>33</v>
      </c>
      <c r="E538" t="s">
        <v>34</v>
      </c>
      <c r="F538" t="s">
        <v>51</v>
      </c>
      <c r="G538" t="s">
        <v>361</v>
      </c>
      <c r="J538" s="12">
        <v>43844</v>
      </c>
      <c r="K538" s="13">
        <v>0.60483796296296299</v>
      </c>
      <c r="L538" s="14">
        <v>43844</v>
      </c>
      <c r="M538" s="15">
        <v>0.60483796296296299</v>
      </c>
      <c r="N538" s="12">
        <v>43845</v>
      </c>
      <c r="O538" s="13">
        <v>0.3916203703703704</v>
      </c>
      <c r="P538" s="16">
        <v>43846.453263888892</v>
      </c>
      <c r="Q538" s="11" t="s">
        <v>101</v>
      </c>
      <c r="R538" s="17" t="s">
        <v>1244</v>
      </c>
      <c r="S538" s="11" t="s">
        <v>39</v>
      </c>
      <c r="T538" s="17" t="s">
        <v>133</v>
      </c>
      <c r="U538" s="11" t="s">
        <v>37</v>
      </c>
      <c r="V538" s="17">
        <v>0</v>
      </c>
      <c r="W538" s="11" t="s">
        <v>37</v>
      </c>
      <c r="Y538" s="17" t="str">
        <f>TablaIncidentes[[#This Row],[Tiempo Total Gestión]]</f>
        <v>18:52</v>
      </c>
      <c r="Z538" s="11">
        <f t="shared" si="56"/>
        <v>18</v>
      </c>
      <c r="AA538" s="11">
        <f t="shared" si="57"/>
        <v>52</v>
      </c>
      <c r="AB538" s="11">
        <f>IF(TablaIncidentes[[#This Row],[Prioridad*]]="Baja",(Z538-24)*60+AA538,IF(TablaIncidentes[[#This Row],[Prioridad*]]="Media",(Z538-4)*60+AA538,IF(TablaIncidentes[[#This Row],[Prioridad*]]="Alta",(Z538-2)*60+AA538)))</f>
        <v>1012</v>
      </c>
      <c r="AD538" s="17" t="str">
        <f>TablaIncidentes[[#This Row],[Tiempo Creación (HH:mm)]]</f>
        <v>00:00</v>
      </c>
      <c r="AE538" s="11">
        <f t="shared" si="58"/>
        <v>0</v>
      </c>
      <c r="AF538" s="11">
        <f t="shared" si="59"/>
        <v>0</v>
      </c>
      <c r="AG538" s="11">
        <f>IF(TablaIncidentes[[#This Row],[Prioridad*]]="Baja",((AE538*60)+AF538)-30,IF(TablaIncidentes[[#This Row],[Prioridad*]]="Media",((AE538*60)+AF538)-15,IF(TablaIncidentes[[#This Row],[Prioridad*]]="Alta",((AE538*60)+AF538)-10)))</f>
        <v>-10</v>
      </c>
      <c r="AI538" s="17">
        <f>TablaIncidentes[[#This Row],[Tiempo Avance Incidente]]</f>
        <v>0</v>
      </c>
      <c r="AJ538" s="11">
        <f t="shared" si="60"/>
        <v>0</v>
      </c>
      <c r="AK538" s="11">
        <f t="shared" si="61"/>
        <v>0</v>
      </c>
      <c r="AL538">
        <f>IF(TablaIncidentes[[#This Row],[Prioridad*]]="Baja",((AJ538*60)+AK538)-720,IF(TablaIncidentes[[#This Row],[Prioridad*]]="Media",((AJ538*60)+AK538)-120,IF(TablaIncidentes[[#This Row],[Prioridad*]]="Alta",((AJ538*60)+AK538)-60)))</f>
        <v>-60</v>
      </c>
      <c r="AN538" t="str">
        <f t="shared" si="62"/>
        <v>martes</v>
      </c>
    </row>
    <row r="539" spans="1:40" x14ac:dyDescent="0.25">
      <c r="A539" s="20" t="s">
        <v>1263</v>
      </c>
      <c r="B539" t="s">
        <v>1264</v>
      </c>
      <c r="C539" t="s">
        <v>32</v>
      </c>
      <c r="D539" s="11" t="s">
        <v>33</v>
      </c>
      <c r="E539" t="s">
        <v>34</v>
      </c>
      <c r="F539" t="s">
        <v>51</v>
      </c>
      <c r="G539" t="s">
        <v>52</v>
      </c>
      <c r="J539" s="12">
        <v>43844</v>
      </c>
      <c r="K539" s="13">
        <v>0.60483796296296299</v>
      </c>
      <c r="L539" s="14">
        <v>43844</v>
      </c>
      <c r="M539" s="15">
        <v>0.60483796296296299</v>
      </c>
      <c r="N539" s="12">
        <v>43845</v>
      </c>
      <c r="O539" s="13">
        <v>0.3916203703703704</v>
      </c>
      <c r="P539" s="16">
        <v>43846.453263888892</v>
      </c>
      <c r="Q539" s="11" t="s">
        <v>101</v>
      </c>
      <c r="R539" s="17" t="s">
        <v>1244</v>
      </c>
      <c r="S539" s="11" t="s">
        <v>39</v>
      </c>
      <c r="T539" s="17" t="s">
        <v>133</v>
      </c>
      <c r="U539" s="11" t="s">
        <v>37</v>
      </c>
      <c r="V539" s="17">
        <v>0</v>
      </c>
      <c r="W539" s="11" t="s">
        <v>37</v>
      </c>
      <c r="Y539" s="17" t="str">
        <f>TablaIncidentes[[#This Row],[Tiempo Total Gestión]]</f>
        <v>18:52</v>
      </c>
      <c r="Z539" s="11">
        <f t="shared" si="56"/>
        <v>18</v>
      </c>
      <c r="AA539" s="11">
        <f t="shared" si="57"/>
        <v>52</v>
      </c>
      <c r="AB539" s="11">
        <f>IF(TablaIncidentes[[#This Row],[Prioridad*]]="Baja",(Z539-24)*60+AA539,IF(TablaIncidentes[[#This Row],[Prioridad*]]="Media",(Z539-4)*60+AA539,IF(TablaIncidentes[[#This Row],[Prioridad*]]="Alta",(Z539-2)*60+AA539)))</f>
        <v>1012</v>
      </c>
      <c r="AD539" s="17" t="str">
        <f>TablaIncidentes[[#This Row],[Tiempo Creación (HH:mm)]]</f>
        <v>00:00</v>
      </c>
      <c r="AE539" s="11">
        <f t="shared" si="58"/>
        <v>0</v>
      </c>
      <c r="AF539" s="11">
        <f t="shared" si="59"/>
        <v>0</v>
      </c>
      <c r="AG539" s="11">
        <f>IF(TablaIncidentes[[#This Row],[Prioridad*]]="Baja",((AE539*60)+AF539)-30,IF(TablaIncidentes[[#This Row],[Prioridad*]]="Media",((AE539*60)+AF539)-15,IF(TablaIncidentes[[#This Row],[Prioridad*]]="Alta",((AE539*60)+AF539)-10)))</f>
        <v>-10</v>
      </c>
      <c r="AI539" s="17">
        <f>TablaIncidentes[[#This Row],[Tiempo Avance Incidente]]</f>
        <v>0</v>
      </c>
      <c r="AJ539" s="11">
        <f t="shared" si="60"/>
        <v>0</v>
      </c>
      <c r="AK539" s="11">
        <f t="shared" si="61"/>
        <v>0</v>
      </c>
      <c r="AL539">
        <f>IF(TablaIncidentes[[#This Row],[Prioridad*]]="Baja",((AJ539*60)+AK539)-720,IF(TablaIncidentes[[#This Row],[Prioridad*]]="Media",((AJ539*60)+AK539)-120,IF(TablaIncidentes[[#This Row],[Prioridad*]]="Alta",((AJ539*60)+AK539)-60)))</f>
        <v>-60</v>
      </c>
      <c r="AN539" t="str">
        <f t="shared" si="62"/>
        <v>martes</v>
      </c>
    </row>
    <row r="540" spans="1:40" x14ac:dyDescent="0.25">
      <c r="A540" s="20" t="s">
        <v>1265</v>
      </c>
      <c r="B540" t="s">
        <v>1266</v>
      </c>
      <c r="C540" t="s">
        <v>32</v>
      </c>
      <c r="D540" s="11" t="s">
        <v>33</v>
      </c>
      <c r="E540" t="s">
        <v>34</v>
      </c>
      <c r="F540" t="s">
        <v>51</v>
      </c>
      <c r="G540" t="s">
        <v>361</v>
      </c>
      <c r="J540" s="12">
        <v>43844</v>
      </c>
      <c r="K540" s="13">
        <v>0.60483796296296299</v>
      </c>
      <c r="L540" s="14">
        <v>43844</v>
      </c>
      <c r="M540" s="15">
        <v>0.60483796296296299</v>
      </c>
      <c r="N540" s="12">
        <v>43845</v>
      </c>
      <c r="O540" s="13">
        <v>0.3916203703703704</v>
      </c>
      <c r="P540" s="16">
        <v>43846.453263888892</v>
      </c>
      <c r="Q540" s="11" t="s">
        <v>101</v>
      </c>
      <c r="R540" s="17" t="s">
        <v>1244</v>
      </c>
      <c r="S540" s="11" t="s">
        <v>39</v>
      </c>
      <c r="T540" s="17" t="s">
        <v>133</v>
      </c>
      <c r="U540" s="11" t="s">
        <v>37</v>
      </c>
      <c r="V540" s="17">
        <v>0</v>
      </c>
      <c r="W540" s="11" t="s">
        <v>37</v>
      </c>
      <c r="Y540" s="17" t="str">
        <f>TablaIncidentes[[#This Row],[Tiempo Total Gestión]]</f>
        <v>18:52</v>
      </c>
      <c r="Z540" s="11">
        <f t="shared" si="56"/>
        <v>18</v>
      </c>
      <c r="AA540" s="11">
        <f t="shared" si="57"/>
        <v>52</v>
      </c>
      <c r="AB540" s="11">
        <f>IF(TablaIncidentes[[#This Row],[Prioridad*]]="Baja",(Z540-24)*60+AA540,IF(TablaIncidentes[[#This Row],[Prioridad*]]="Media",(Z540-4)*60+AA540,IF(TablaIncidentes[[#This Row],[Prioridad*]]="Alta",(Z540-2)*60+AA540)))</f>
        <v>1012</v>
      </c>
      <c r="AD540" s="17" t="str">
        <f>TablaIncidentes[[#This Row],[Tiempo Creación (HH:mm)]]</f>
        <v>00:00</v>
      </c>
      <c r="AE540" s="11">
        <f t="shared" si="58"/>
        <v>0</v>
      </c>
      <c r="AF540" s="11">
        <f t="shared" si="59"/>
        <v>0</v>
      </c>
      <c r="AG540" s="11">
        <f>IF(TablaIncidentes[[#This Row],[Prioridad*]]="Baja",((AE540*60)+AF540)-30,IF(TablaIncidentes[[#This Row],[Prioridad*]]="Media",((AE540*60)+AF540)-15,IF(TablaIncidentes[[#This Row],[Prioridad*]]="Alta",((AE540*60)+AF540)-10)))</f>
        <v>-10</v>
      </c>
      <c r="AI540" s="17">
        <f>TablaIncidentes[[#This Row],[Tiempo Avance Incidente]]</f>
        <v>0</v>
      </c>
      <c r="AJ540" s="11">
        <f t="shared" si="60"/>
        <v>0</v>
      </c>
      <c r="AK540" s="11">
        <f t="shared" si="61"/>
        <v>0</v>
      </c>
      <c r="AL540">
        <f>IF(TablaIncidentes[[#This Row],[Prioridad*]]="Baja",((AJ540*60)+AK540)-720,IF(TablaIncidentes[[#This Row],[Prioridad*]]="Media",((AJ540*60)+AK540)-120,IF(TablaIncidentes[[#This Row],[Prioridad*]]="Alta",((AJ540*60)+AK540)-60)))</f>
        <v>-60</v>
      </c>
      <c r="AN540" t="str">
        <f t="shared" si="62"/>
        <v>martes</v>
      </c>
    </row>
    <row r="541" spans="1:40" x14ac:dyDescent="0.25">
      <c r="A541" s="20" t="s">
        <v>1267</v>
      </c>
      <c r="B541" t="s">
        <v>1268</v>
      </c>
      <c r="C541" t="s">
        <v>32</v>
      </c>
      <c r="D541" s="11" t="s">
        <v>33</v>
      </c>
      <c r="E541" t="s">
        <v>34</v>
      </c>
      <c r="F541" t="s">
        <v>51</v>
      </c>
      <c r="G541" t="s">
        <v>361</v>
      </c>
      <c r="J541" s="12">
        <v>43844</v>
      </c>
      <c r="K541" s="13">
        <v>0.60693287037037036</v>
      </c>
      <c r="L541" s="14">
        <v>43844</v>
      </c>
      <c r="M541" s="15">
        <v>0.60693287037037036</v>
      </c>
      <c r="N541" s="12">
        <v>43845</v>
      </c>
      <c r="O541" s="13">
        <v>0.3916203703703704</v>
      </c>
      <c r="P541" s="16">
        <v>43846.453263888892</v>
      </c>
      <c r="Q541" s="11" t="s">
        <v>101</v>
      </c>
      <c r="R541" s="17" t="s">
        <v>1269</v>
      </c>
      <c r="S541" s="11" t="s">
        <v>39</v>
      </c>
      <c r="T541" s="17" t="s">
        <v>133</v>
      </c>
      <c r="U541" s="11" t="s">
        <v>37</v>
      </c>
      <c r="V541" s="17">
        <v>0</v>
      </c>
      <c r="W541" s="11" t="s">
        <v>37</v>
      </c>
      <c r="Y541" s="17" t="str">
        <f>TablaIncidentes[[#This Row],[Tiempo Total Gestión]]</f>
        <v>18:49</v>
      </c>
      <c r="Z541" s="11">
        <f t="shared" si="56"/>
        <v>18</v>
      </c>
      <c r="AA541" s="11">
        <f t="shared" si="57"/>
        <v>49</v>
      </c>
      <c r="AB541" s="11">
        <f>IF(TablaIncidentes[[#This Row],[Prioridad*]]="Baja",(Z541-24)*60+AA541,IF(TablaIncidentes[[#This Row],[Prioridad*]]="Media",(Z541-4)*60+AA541,IF(TablaIncidentes[[#This Row],[Prioridad*]]="Alta",(Z541-2)*60+AA541)))</f>
        <v>1009</v>
      </c>
      <c r="AD541" s="17" t="str">
        <f>TablaIncidentes[[#This Row],[Tiempo Creación (HH:mm)]]</f>
        <v>00:00</v>
      </c>
      <c r="AE541" s="11">
        <f t="shared" si="58"/>
        <v>0</v>
      </c>
      <c r="AF541" s="11">
        <f t="shared" si="59"/>
        <v>0</v>
      </c>
      <c r="AG541" s="11">
        <f>IF(TablaIncidentes[[#This Row],[Prioridad*]]="Baja",((AE541*60)+AF541)-30,IF(TablaIncidentes[[#This Row],[Prioridad*]]="Media",((AE541*60)+AF541)-15,IF(TablaIncidentes[[#This Row],[Prioridad*]]="Alta",((AE541*60)+AF541)-10)))</f>
        <v>-10</v>
      </c>
      <c r="AI541" s="17">
        <f>TablaIncidentes[[#This Row],[Tiempo Avance Incidente]]</f>
        <v>0</v>
      </c>
      <c r="AJ541" s="11">
        <f t="shared" si="60"/>
        <v>0</v>
      </c>
      <c r="AK541" s="11">
        <f t="shared" si="61"/>
        <v>0</v>
      </c>
      <c r="AL541">
        <f>IF(TablaIncidentes[[#This Row],[Prioridad*]]="Baja",((AJ541*60)+AK541)-720,IF(TablaIncidentes[[#This Row],[Prioridad*]]="Media",((AJ541*60)+AK541)-120,IF(TablaIncidentes[[#This Row],[Prioridad*]]="Alta",((AJ541*60)+AK541)-60)))</f>
        <v>-60</v>
      </c>
      <c r="AN541" t="str">
        <f t="shared" si="62"/>
        <v>martes</v>
      </c>
    </row>
    <row r="542" spans="1:40" x14ac:dyDescent="0.25">
      <c r="A542" s="20" t="s">
        <v>1270</v>
      </c>
      <c r="B542" t="s">
        <v>1271</v>
      </c>
      <c r="C542" t="s">
        <v>32</v>
      </c>
      <c r="D542" s="11" t="s">
        <v>33</v>
      </c>
      <c r="E542" t="s">
        <v>34</v>
      </c>
      <c r="F542" t="s">
        <v>51</v>
      </c>
      <c r="G542" t="s">
        <v>361</v>
      </c>
      <c r="J542" s="12">
        <v>43844</v>
      </c>
      <c r="K542" s="13">
        <v>0.6069444444444444</v>
      </c>
      <c r="L542" s="14">
        <v>43844</v>
      </c>
      <c r="M542" s="15">
        <v>0.6069444444444444</v>
      </c>
      <c r="N542" s="12">
        <v>43845</v>
      </c>
      <c r="O542" s="13">
        <v>0.3916203703703704</v>
      </c>
      <c r="P542" s="16">
        <v>43846.453263888892</v>
      </c>
      <c r="Q542" s="11" t="s">
        <v>101</v>
      </c>
      <c r="R542" s="17" t="s">
        <v>1269</v>
      </c>
      <c r="S542" s="11" t="s">
        <v>39</v>
      </c>
      <c r="T542" s="17" t="s">
        <v>133</v>
      </c>
      <c r="U542" s="11" t="s">
        <v>37</v>
      </c>
      <c r="V542" s="17">
        <v>0</v>
      </c>
      <c r="W542" s="11" t="s">
        <v>37</v>
      </c>
      <c r="Y542" s="17" t="str">
        <f>TablaIncidentes[[#This Row],[Tiempo Total Gestión]]</f>
        <v>18:49</v>
      </c>
      <c r="Z542" s="11">
        <f t="shared" si="56"/>
        <v>18</v>
      </c>
      <c r="AA542" s="11">
        <f t="shared" si="57"/>
        <v>49</v>
      </c>
      <c r="AB542" s="11">
        <f>IF(TablaIncidentes[[#This Row],[Prioridad*]]="Baja",(Z542-24)*60+AA542,IF(TablaIncidentes[[#This Row],[Prioridad*]]="Media",(Z542-4)*60+AA542,IF(TablaIncidentes[[#This Row],[Prioridad*]]="Alta",(Z542-2)*60+AA542)))</f>
        <v>1009</v>
      </c>
      <c r="AD542" s="17" t="str">
        <f>TablaIncidentes[[#This Row],[Tiempo Creación (HH:mm)]]</f>
        <v>00:00</v>
      </c>
      <c r="AE542" s="11">
        <f t="shared" si="58"/>
        <v>0</v>
      </c>
      <c r="AF542" s="11">
        <f t="shared" si="59"/>
        <v>0</v>
      </c>
      <c r="AG542" s="11">
        <f>IF(TablaIncidentes[[#This Row],[Prioridad*]]="Baja",((AE542*60)+AF542)-30,IF(TablaIncidentes[[#This Row],[Prioridad*]]="Media",((AE542*60)+AF542)-15,IF(TablaIncidentes[[#This Row],[Prioridad*]]="Alta",((AE542*60)+AF542)-10)))</f>
        <v>-10</v>
      </c>
      <c r="AI542" s="17">
        <f>TablaIncidentes[[#This Row],[Tiempo Avance Incidente]]</f>
        <v>0</v>
      </c>
      <c r="AJ542" s="11">
        <f t="shared" si="60"/>
        <v>0</v>
      </c>
      <c r="AK542" s="11">
        <f t="shared" si="61"/>
        <v>0</v>
      </c>
      <c r="AL542">
        <f>IF(TablaIncidentes[[#This Row],[Prioridad*]]="Baja",((AJ542*60)+AK542)-720,IF(TablaIncidentes[[#This Row],[Prioridad*]]="Media",((AJ542*60)+AK542)-120,IF(TablaIncidentes[[#This Row],[Prioridad*]]="Alta",((AJ542*60)+AK542)-60)))</f>
        <v>-60</v>
      </c>
      <c r="AN542" t="str">
        <f t="shared" si="62"/>
        <v>martes</v>
      </c>
    </row>
    <row r="543" spans="1:40" x14ac:dyDescent="0.25">
      <c r="A543" s="20" t="s">
        <v>1272</v>
      </c>
      <c r="B543" t="s">
        <v>1273</v>
      </c>
      <c r="C543" t="s">
        <v>32</v>
      </c>
      <c r="D543" s="11" t="s">
        <v>33</v>
      </c>
      <c r="E543" t="s">
        <v>34</v>
      </c>
      <c r="F543" t="s">
        <v>51</v>
      </c>
      <c r="G543" t="s">
        <v>75</v>
      </c>
      <c r="J543" s="12">
        <v>43844</v>
      </c>
      <c r="K543" s="13">
        <v>0.60695601851851855</v>
      </c>
      <c r="L543" s="14">
        <v>43844</v>
      </c>
      <c r="M543" s="15">
        <v>0.60695601851851855</v>
      </c>
      <c r="N543" s="12">
        <v>43845</v>
      </c>
      <c r="O543" s="13">
        <v>0.3916203703703704</v>
      </c>
      <c r="P543" s="16">
        <v>43846.453263888892</v>
      </c>
      <c r="Q543" s="11" t="s">
        <v>101</v>
      </c>
      <c r="R543" s="17" t="s">
        <v>1269</v>
      </c>
      <c r="S543" s="11" t="s">
        <v>39</v>
      </c>
      <c r="T543" s="17" t="s">
        <v>133</v>
      </c>
      <c r="U543" s="11" t="s">
        <v>37</v>
      </c>
      <c r="V543" s="17">
        <v>0</v>
      </c>
      <c r="W543" s="11" t="s">
        <v>37</v>
      </c>
      <c r="Y543" s="17" t="str">
        <f>TablaIncidentes[[#This Row],[Tiempo Total Gestión]]</f>
        <v>18:49</v>
      </c>
      <c r="Z543" s="11">
        <f t="shared" si="56"/>
        <v>18</v>
      </c>
      <c r="AA543" s="11">
        <f t="shared" si="57"/>
        <v>49</v>
      </c>
      <c r="AB543" s="11">
        <f>IF(TablaIncidentes[[#This Row],[Prioridad*]]="Baja",(Z543-24)*60+AA543,IF(TablaIncidentes[[#This Row],[Prioridad*]]="Media",(Z543-4)*60+AA543,IF(TablaIncidentes[[#This Row],[Prioridad*]]="Alta",(Z543-2)*60+AA543)))</f>
        <v>1009</v>
      </c>
      <c r="AD543" s="17" t="str">
        <f>TablaIncidentes[[#This Row],[Tiempo Creación (HH:mm)]]</f>
        <v>00:00</v>
      </c>
      <c r="AE543" s="11">
        <f t="shared" si="58"/>
        <v>0</v>
      </c>
      <c r="AF543" s="11">
        <f t="shared" si="59"/>
        <v>0</v>
      </c>
      <c r="AG543" s="11">
        <f>IF(TablaIncidentes[[#This Row],[Prioridad*]]="Baja",((AE543*60)+AF543)-30,IF(TablaIncidentes[[#This Row],[Prioridad*]]="Media",((AE543*60)+AF543)-15,IF(TablaIncidentes[[#This Row],[Prioridad*]]="Alta",((AE543*60)+AF543)-10)))</f>
        <v>-10</v>
      </c>
      <c r="AI543" s="17">
        <f>TablaIncidentes[[#This Row],[Tiempo Avance Incidente]]</f>
        <v>0</v>
      </c>
      <c r="AJ543" s="11">
        <f t="shared" si="60"/>
        <v>0</v>
      </c>
      <c r="AK543" s="11">
        <f t="shared" si="61"/>
        <v>0</v>
      </c>
      <c r="AL543">
        <f>IF(TablaIncidentes[[#This Row],[Prioridad*]]="Baja",((AJ543*60)+AK543)-720,IF(TablaIncidentes[[#This Row],[Prioridad*]]="Media",((AJ543*60)+AK543)-120,IF(TablaIncidentes[[#This Row],[Prioridad*]]="Alta",((AJ543*60)+AK543)-60)))</f>
        <v>-60</v>
      </c>
      <c r="AN543" t="str">
        <f t="shared" si="62"/>
        <v>martes</v>
      </c>
    </row>
    <row r="544" spans="1:40" x14ac:dyDescent="0.25">
      <c r="A544" s="20" t="s">
        <v>1274</v>
      </c>
      <c r="B544" t="s">
        <v>1275</v>
      </c>
      <c r="C544" t="s">
        <v>32</v>
      </c>
      <c r="D544" s="11" t="s">
        <v>33</v>
      </c>
      <c r="E544" t="s">
        <v>34</v>
      </c>
      <c r="F544" t="s">
        <v>51</v>
      </c>
      <c r="G544" t="s">
        <v>52</v>
      </c>
      <c r="J544" s="12">
        <v>43844</v>
      </c>
      <c r="K544" s="13">
        <v>0.60697916666666674</v>
      </c>
      <c r="L544" s="14">
        <v>43844</v>
      </c>
      <c r="M544" s="15">
        <v>0.60697916666666674</v>
      </c>
      <c r="N544" s="12">
        <v>43845</v>
      </c>
      <c r="O544" s="13">
        <v>0.3916203703703704</v>
      </c>
      <c r="P544" s="16">
        <v>43846.453263888892</v>
      </c>
      <c r="Q544" s="11" t="s">
        <v>101</v>
      </c>
      <c r="R544" s="17" t="s">
        <v>1269</v>
      </c>
      <c r="S544" s="11" t="s">
        <v>39</v>
      </c>
      <c r="T544" s="17" t="s">
        <v>133</v>
      </c>
      <c r="U544" s="11" t="s">
        <v>37</v>
      </c>
      <c r="V544" s="17">
        <v>0</v>
      </c>
      <c r="W544" s="11" t="s">
        <v>37</v>
      </c>
      <c r="Y544" s="17" t="str">
        <f>TablaIncidentes[[#This Row],[Tiempo Total Gestión]]</f>
        <v>18:49</v>
      </c>
      <c r="Z544" s="11">
        <f t="shared" si="56"/>
        <v>18</v>
      </c>
      <c r="AA544" s="11">
        <f t="shared" si="57"/>
        <v>49</v>
      </c>
      <c r="AB544" s="11">
        <f>IF(TablaIncidentes[[#This Row],[Prioridad*]]="Baja",(Z544-24)*60+AA544,IF(TablaIncidentes[[#This Row],[Prioridad*]]="Media",(Z544-4)*60+AA544,IF(TablaIncidentes[[#This Row],[Prioridad*]]="Alta",(Z544-2)*60+AA544)))</f>
        <v>1009</v>
      </c>
      <c r="AD544" s="17" t="str">
        <f>TablaIncidentes[[#This Row],[Tiempo Creación (HH:mm)]]</f>
        <v>00:00</v>
      </c>
      <c r="AE544" s="11">
        <f t="shared" si="58"/>
        <v>0</v>
      </c>
      <c r="AF544" s="11">
        <f t="shared" si="59"/>
        <v>0</v>
      </c>
      <c r="AG544" s="11">
        <f>IF(TablaIncidentes[[#This Row],[Prioridad*]]="Baja",((AE544*60)+AF544)-30,IF(TablaIncidentes[[#This Row],[Prioridad*]]="Media",((AE544*60)+AF544)-15,IF(TablaIncidentes[[#This Row],[Prioridad*]]="Alta",((AE544*60)+AF544)-10)))</f>
        <v>-10</v>
      </c>
      <c r="AI544" s="17">
        <f>TablaIncidentes[[#This Row],[Tiempo Avance Incidente]]</f>
        <v>0</v>
      </c>
      <c r="AJ544" s="11">
        <f t="shared" si="60"/>
        <v>0</v>
      </c>
      <c r="AK544" s="11">
        <f t="shared" si="61"/>
        <v>0</v>
      </c>
      <c r="AL544">
        <f>IF(TablaIncidentes[[#This Row],[Prioridad*]]="Baja",((AJ544*60)+AK544)-720,IF(TablaIncidentes[[#This Row],[Prioridad*]]="Media",((AJ544*60)+AK544)-120,IF(TablaIncidentes[[#This Row],[Prioridad*]]="Alta",((AJ544*60)+AK544)-60)))</f>
        <v>-60</v>
      </c>
      <c r="AN544" t="str">
        <f t="shared" si="62"/>
        <v>martes</v>
      </c>
    </row>
    <row r="545" spans="1:40" x14ac:dyDescent="0.25">
      <c r="A545" s="20" t="s">
        <v>1276</v>
      </c>
      <c r="B545" t="s">
        <v>1277</v>
      </c>
      <c r="C545" t="s">
        <v>32</v>
      </c>
      <c r="D545" s="11" t="s">
        <v>33</v>
      </c>
      <c r="E545" t="s">
        <v>34</v>
      </c>
      <c r="F545" t="s">
        <v>51</v>
      </c>
      <c r="G545" t="s">
        <v>361</v>
      </c>
      <c r="J545" s="12">
        <v>43844</v>
      </c>
      <c r="K545" s="13">
        <v>0.60697916666666674</v>
      </c>
      <c r="L545" s="14">
        <v>43844</v>
      </c>
      <c r="M545" s="15">
        <v>0.60697916666666674</v>
      </c>
      <c r="N545" s="12">
        <v>43845</v>
      </c>
      <c r="O545" s="13">
        <v>0.3916203703703704</v>
      </c>
      <c r="P545" s="16">
        <v>43846.453263888892</v>
      </c>
      <c r="Q545" s="11" t="s">
        <v>101</v>
      </c>
      <c r="R545" s="17" t="s">
        <v>1269</v>
      </c>
      <c r="S545" s="11" t="s">
        <v>39</v>
      </c>
      <c r="T545" s="17" t="s">
        <v>133</v>
      </c>
      <c r="U545" s="11" t="s">
        <v>37</v>
      </c>
      <c r="V545" s="17">
        <v>0</v>
      </c>
      <c r="W545" s="11" t="s">
        <v>37</v>
      </c>
      <c r="Y545" s="17" t="str">
        <f>TablaIncidentes[[#This Row],[Tiempo Total Gestión]]</f>
        <v>18:49</v>
      </c>
      <c r="Z545" s="11">
        <f t="shared" si="56"/>
        <v>18</v>
      </c>
      <c r="AA545" s="11">
        <f t="shared" si="57"/>
        <v>49</v>
      </c>
      <c r="AB545" s="11">
        <f>IF(TablaIncidentes[[#This Row],[Prioridad*]]="Baja",(Z545-24)*60+AA545,IF(TablaIncidentes[[#This Row],[Prioridad*]]="Media",(Z545-4)*60+AA545,IF(TablaIncidentes[[#This Row],[Prioridad*]]="Alta",(Z545-2)*60+AA545)))</f>
        <v>1009</v>
      </c>
      <c r="AD545" s="17" t="str">
        <f>TablaIncidentes[[#This Row],[Tiempo Creación (HH:mm)]]</f>
        <v>00:00</v>
      </c>
      <c r="AE545" s="11">
        <f t="shared" si="58"/>
        <v>0</v>
      </c>
      <c r="AF545" s="11">
        <f t="shared" si="59"/>
        <v>0</v>
      </c>
      <c r="AG545" s="11">
        <f>IF(TablaIncidentes[[#This Row],[Prioridad*]]="Baja",((AE545*60)+AF545)-30,IF(TablaIncidentes[[#This Row],[Prioridad*]]="Media",((AE545*60)+AF545)-15,IF(TablaIncidentes[[#This Row],[Prioridad*]]="Alta",((AE545*60)+AF545)-10)))</f>
        <v>-10</v>
      </c>
      <c r="AI545" s="17">
        <f>TablaIncidentes[[#This Row],[Tiempo Avance Incidente]]</f>
        <v>0</v>
      </c>
      <c r="AJ545" s="11">
        <f t="shared" si="60"/>
        <v>0</v>
      </c>
      <c r="AK545" s="11">
        <f t="shared" si="61"/>
        <v>0</v>
      </c>
      <c r="AL545">
        <f>IF(TablaIncidentes[[#This Row],[Prioridad*]]="Baja",((AJ545*60)+AK545)-720,IF(TablaIncidentes[[#This Row],[Prioridad*]]="Media",((AJ545*60)+AK545)-120,IF(TablaIncidentes[[#This Row],[Prioridad*]]="Alta",((AJ545*60)+AK545)-60)))</f>
        <v>-60</v>
      </c>
      <c r="AN545" t="str">
        <f t="shared" si="62"/>
        <v>martes</v>
      </c>
    </row>
    <row r="546" spans="1:40" x14ac:dyDescent="0.25">
      <c r="A546" s="20" t="s">
        <v>1278</v>
      </c>
      <c r="B546" t="s">
        <v>1279</v>
      </c>
      <c r="C546" t="s">
        <v>32</v>
      </c>
      <c r="D546" s="11" t="s">
        <v>33</v>
      </c>
      <c r="E546" t="s">
        <v>34</v>
      </c>
      <c r="F546" t="s">
        <v>51</v>
      </c>
      <c r="G546" t="s">
        <v>75</v>
      </c>
      <c r="J546" s="12">
        <v>43844</v>
      </c>
      <c r="K546" s="13">
        <v>0.60697916666666674</v>
      </c>
      <c r="L546" s="14">
        <v>43844</v>
      </c>
      <c r="M546" s="15">
        <v>0.60697916666666674</v>
      </c>
      <c r="N546" s="12">
        <v>43845</v>
      </c>
      <c r="O546" s="13">
        <v>0.3916203703703704</v>
      </c>
      <c r="P546" s="16">
        <v>43846.453263888892</v>
      </c>
      <c r="Q546" s="11" t="s">
        <v>101</v>
      </c>
      <c r="R546" s="17" t="s">
        <v>1269</v>
      </c>
      <c r="S546" s="11" t="s">
        <v>39</v>
      </c>
      <c r="T546" s="17" t="s">
        <v>133</v>
      </c>
      <c r="U546" s="11" t="s">
        <v>37</v>
      </c>
      <c r="V546" s="17">
        <v>0</v>
      </c>
      <c r="W546" s="11" t="s">
        <v>37</v>
      </c>
      <c r="Y546" s="17" t="str">
        <f>TablaIncidentes[[#This Row],[Tiempo Total Gestión]]</f>
        <v>18:49</v>
      </c>
      <c r="Z546" s="11">
        <f t="shared" si="56"/>
        <v>18</v>
      </c>
      <c r="AA546" s="11">
        <f t="shared" si="57"/>
        <v>49</v>
      </c>
      <c r="AB546" s="11">
        <f>IF(TablaIncidentes[[#This Row],[Prioridad*]]="Baja",(Z546-24)*60+AA546,IF(TablaIncidentes[[#This Row],[Prioridad*]]="Media",(Z546-4)*60+AA546,IF(TablaIncidentes[[#This Row],[Prioridad*]]="Alta",(Z546-2)*60+AA546)))</f>
        <v>1009</v>
      </c>
      <c r="AD546" s="17" t="str">
        <f>TablaIncidentes[[#This Row],[Tiempo Creación (HH:mm)]]</f>
        <v>00:00</v>
      </c>
      <c r="AE546" s="11">
        <f t="shared" si="58"/>
        <v>0</v>
      </c>
      <c r="AF546" s="11">
        <f t="shared" si="59"/>
        <v>0</v>
      </c>
      <c r="AG546" s="11">
        <f>IF(TablaIncidentes[[#This Row],[Prioridad*]]="Baja",((AE546*60)+AF546)-30,IF(TablaIncidentes[[#This Row],[Prioridad*]]="Media",((AE546*60)+AF546)-15,IF(TablaIncidentes[[#This Row],[Prioridad*]]="Alta",((AE546*60)+AF546)-10)))</f>
        <v>-10</v>
      </c>
      <c r="AI546" s="17">
        <f>TablaIncidentes[[#This Row],[Tiempo Avance Incidente]]</f>
        <v>0</v>
      </c>
      <c r="AJ546" s="11">
        <f t="shared" si="60"/>
        <v>0</v>
      </c>
      <c r="AK546" s="11">
        <f t="shared" si="61"/>
        <v>0</v>
      </c>
      <c r="AL546">
        <f>IF(TablaIncidentes[[#This Row],[Prioridad*]]="Baja",((AJ546*60)+AK546)-720,IF(TablaIncidentes[[#This Row],[Prioridad*]]="Media",((AJ546*60)+AK546)-120,IF(TablaIncidentes[[#This Row],[Prioridad*]]="Alta",((AJ546*60)+AK546)-60)))</f>
        <v>-60</v>
      </c>
      <c r="AN546" t="str">
        <f t="shared" si="62"/>
        <v>martes</v>
      </c>
    </row>
    <row r="547" spans="1:40" x14ac:dyDescent="0.25">
      <c r="A547" s="20" t="s">
        <v>1280</v>
      </c>
      <c r="B547" t="s">
        <v>1281</v>
      </c>
      <c r="C547" t="s">
        <v>32</v>
      </c>
      <c r="D547" s="11" t="s">
        <v>33</v>
      </c>
      <c r="E547" t="s">
        <v>34</v>
      </c>
      <c r="F547" t="s">
        <v>51</v>
      </c>
      <c r="G547" t="s">
        <v>361</v>
      </c>
      <c r="J547" s="12">
        <v>43844</v>
      </c>
      <c r="K547" s="13">
        <v>0.60776620370370371</v>
      </c>
      <c r="L547" s="14">
        <v>43844</v>
      </c>
      <c r="M547" s="15">
        <v>0.60776620370370371</v>
      </c>
      <c r="N547" s="12">
        <v>43845</v>
      </c>
      <c r="O547" s="13">
        <v>0.3916203703703704</v>
      </c>
      <c r="P547" s="16">
        <v>43846.453263888892</v>
      </c>
      <c r="Q547" s="11" t="s">
        <v>101</v>
      </c>
      <c r="R547" s="17" t="s">
        <v>1282</v>
      </c>
      <c r="S547" s="11" t="s">
        <v>39</v>
      </c>
      <c r="T547" s="17" t="s">
        <v>133</v>
      </c>
      <c r="U547" s="11" t="s">
        <v>37</v>
      </c>
      <c r="V547" s="17">
        <v>0</v>
      </c>
      <c r="W547" s="11" t="s">
        <v>37</v>
      </c>
      <c r="Y547" s="17" t="str">
        <f>TablaIncidentes[[#This Row],[Tiempo Total Gestión]]</f>
        <v>18:48</v>
      </c>
      <c r="Z547" s="11">
        <f t="shared" si="56"/>
        <v>18</v>
      </c>
      <c r="AA547" s="11">
        <f t="shared" si="57"/>
        <v>48</v>
      </c>
      <c r="AB547" s="11">
        <f>IF(TablaIncidentes[[#This Row],[Prioridad*]]="Baja",(Z547-24)*60+AA547,IF(TablaIncidentes[[#This Row],[Prioridad*]]="Media",(Z547-4)*60+AA547,IF(TablaIncidentes[[#This Row],[Prioridad*]]="Alta",(Z547-2)*60+AA547)))</f>
        <v>1008</v>
      </c>
      <c r="AD547" s="17" t="str">
        <f>TablaIncidentes[[#This Row],[Tiempo Creación (HH:mm)]]</f>
        <v>00:00</v>
      </c>
      <c r="AE547" s="11">
        <f t="shared" si="58"/>
        <v>0</v>
      </c>
      <c r="AF547" s="11">
        <f t="shared" si="59"/>
        <v>0</v>
      </c>
      <c r="AG547" s="11">
        <f>IF(TablaIncidentes[[#This Row],[Prioridad*]]="Baja",((AE547*60)+AF547)-30,IF(TablaIncidentes[[#This Row],[Prioridad*]]="Media",((AE547*60)+AF547)-15,IF(TablaIncidentes[[#This Row],[Prioridad*]]="Alta",((AE547*60)+AF547)-10)))</f>
        <v>-10</v>
      </c>
      <c r="AI547" s="17">
        <f>TablaIncidentes[[#This Row],[Tiempo Avance Incidente]]</f>
        <v>0</v>
      </c>
      <c r="AJ547" s="11">
        <f t="shared" si="60"/>
        <v>0</v>
      </c>
      <c r="AK547" s="11">
        <f t="shared" si="61"/>
        <v>0</v>
      </c>
      <c r="AL547">
        <f>IF(TablaIncidentes[[#This Row],[Prioridad*]]="Baja",((AJ547*60)+AK547)-720,IF(TablaIncidentes[[#This Row],[Prioridad*]]="Media",((AJ547*60)+AK547)-120,IF(TablaIncidentes[[#This Row],[Prioridad*]]="Alta",((AJ547*60)+AK547)-60)))</f>
        <v>-60</v>
      </c>
      <c r="AN547" t="str">
        <f t="shared" si="62"/>
        <v>martes</v>
      </c>
    </row>
    <row r="548" spans="1:40" x14ac:dyDescent="0.25">
      <c r="A548" s="20" t="s">
        <v>1283</v>
      </c>
      <c r="B548" t="s">
        <v>1284</v>
      </c>
      <c r="C548" t="s">
        <v>32</v>
      </c>
      <c r="D548" s="11" t="s">
        <v>33</v>
      </c>
      <c r="E548" t="s">
        <v>34</v>
      </c>
      <c r="F548" t="s">
        <v>51</v>
      </c>
      <c r="G548" t="s">
        <v>75</v>
      </c>
      <c r="J548" s="12">
        <v>43844</v>
      </c>
      <c r="K548" s="13">
        <v>0.60777777777777775</v>
      </c>
      <c r="L548" s="14">
        <v>43844</v>
      </c>
      <c r="M548" s="15">
        <v>0.60777777777777775</v>
      </c>
      <c r="N548" s="12">
        <v>43845</v>
      </c>
      <c r="O548" s="13">
        <v>0.3916203703703704</v>
      </c>
      <c r="P548" s="16">
        <v>43846.453263888892</v>
      </c>
      <c r="Q548" s="11" t="s">
        <v>101</v>
      </c>
      <c r="R548" s="17" t="s">
        <v>1282</v>
      </c>
      <c r="S548" s="11" t="s">
        <v>39</v>
      </c>
      <c r="T548" s="17" t="s">
        <v>133</v>
      </c>
      <c r="U548" s="11" t="s">
        <v>37</v>
      </c>
      <c r="V548" s="17">
        <v>0</v>
      </c>
      <c r="W548" s="11" t="s">
        <v>37</v>
      </c>
      <c r="Y548" s="17" t="str">
        <f>TablaIncidentes[[#This Row],[Tiempo Total Gestión]]</f>
        <v>18:48</v>
      </c>
      <c r="Z548" s="11">
        <f t="shared" si="56"/>
        <v>18</v>
      </c>
      <c r="AA548" s="11">
        <f t="shared" si="57"/>
        <v>48</v>
      </c>
      <c r="AB548" s="11">
        <f>IF(TablaIncidentes[[#This Row],[Prioridad*]]="Baja",(Z548-24)*60+AA548,IF(TablaIncidentes[[#This Row],[Prioridad*]]="Media",(Z548-4)*60+AA548,IF(TablaIncidentes[[#This Row],[Prioridad*]]="Alta",(Z548-2)*60+AA548)))</f>
        <v>1008</v>
      </c>
      <c r="AD548" s="17" t="str">
        <f>TablaIncidentes[[#This Row],[Tiempo Creación (HH:mm)]]</f>
        <v>00:00</v>
      </c>
      <c r="AE548" s="11">
        <f t="shared" si="58"/>
        <v>0</v>
      </c>
      <c r="AF548" s="11">
        <f t="shared" si="59"/>
        <v>0</v>
      </c>
      <c r="AG548" s="11">
        <f>IF(TablaIncidentes[[#This Row],[Prioridad*]]="Baja",((AE548*60)+AF548)-30,IF(TablaIncidentes[[#This Row],[Prioridad*]]="Media",((AE548*60)+AF548)-15,IF(TablaIncidentes[[#This Row],[Prioridad*]]="Alta",((AE548*60)+AF548)-10)))</f>
        <v>-10</v>
      </c>
      <c r="AI548" s="17">
        <f>TablaIncidentes[[#This Row],[Tiempo Avance Incidente]]</f>
        <v>0</v>
      </c>
      <c r="AJ548" s="11">
        <f t="shared" si="60"/>
        <v>0</v>
      </c>
      <c r="AK548" s="11">
        <f t="shared" si="61"/>
        <v>0</v>
      </c>
      <c r="AL548">
        <f>IF(TablaIncidentes[[#This Row],[Prioridad*]]="Baja",((AJ548*60)+AK548)-720,IF(TablaIncidentes[[#This Row],[Prioridad*]]="Media",((AJ548*60)+AK548)-120,IF(TablaIncidentes[[#This Row],[Prioridad*]]="Alta",((AJ548*60)+AK548)-60)))</f>
        <v>-60</v>
      </c>
      <c r="AN548" t="str">
        <f t="shared" si="62"/>
        <v>martes</v>
      </c>
    </row>
    <row r="549" spans="1:40" x14ac:dyDescent="0.25">
      <c r="A549" s="20" t="s">
        <v>1285</v>
      </c>
      <c r="B549" t="s">
        <v>1286</v>
      </c>
      <c r="C549" t="s">
        <v>32</v>
      </c>
      <c r="D549" s="11" t="s">
        <v>33</v>
      </c>
      <c r="E549" t="s">
        <v>34</v>
      </c>
      <c r="F549" t="s">
        <v>51</v>
      </c>
      <c r="G549" t="s">
        <v>52</v>
      </c>
      <c r="J549" s="12">
        <v>43844</v>
      </c>
      <c r="K549" s="13">
        <v>0.60777777777777775</v>
      </c>
      <c r="L549" s="14">
        <v>43844</v>
      </c>
      <c r="M549" s="15">
        <v>0.60777777777777775</v>
      </c>
      <c r="N549" s="12">
        <v>43845</v>
      </c>
      <c r="O549" s="13">
        <v>0.3916203703703704</v>
      </c>
      <c r="P549" s="16">
        <v>43846.453263888892</v>
      </c>
      <c r="Q549" s="11" t="s">
        <v>101</v>
      </c>
      <c r="R549" s="17" t="s">
        <v>1282</v>
      </c>
      <c r="S549" s="11" t="s">
        <v>39</v>
      </c>
      <c r="T549" s="17" t="s">
        <v>133</v>
      </c>
      <c r="U549" s="11" t="s">
        <v>37</v>
      </c>
      <c r="V549" s="17">
        <v>0</v>
      </c>
      <c r="W549" s="11" t="s">
        <v>37</v>
      </c>
      <c r="Y549" s="17" t="str">
        <f>TablaIncidentes[[#This Row],[Tiempo Total Gestión]]</f>
        <v>18:48</v>
      </c>
      <c r="Z549" s="11">
        <f t="shared" si="56"/>
        <v>18</v>
      </c>
      <c r="AA549" s="11">
        <f t="shared" si="57"/>
        <v>48</v>
      </c>
      <c r="AB549" s="11">
        <f>IF(TablaIncidentes[[#This Row],[Prioridad*]]="Baja",(Z549-24)*60+AA549,IF(TablaIncidentes[[#This Row],[Prioridad*]]="Media",(Z549-4)*60+AA549,IF(TablaIncidentes[[#This Row],[Prioridad*]]="Alta",(Z549-2)*60+AA549)))</f>
        <v>1008</v>
      </c>
      <c r="AD549" s="17" t="str">
        <f>TablaIncidentes[[#This Row],[Tiempo Creación (HH:mm)]]</f>
        <v>00:00</v>
      </c>
      <c r="AE549" s="11">
        <f t="shared" si="58"/>
        <v>0</v>
      </c>
      <c r="AF549" s="11">
        <f t="shared" si="59"/>
        <v>0</v>
      </c>
      <c r="AG549" s="11">
        <f>IF(TablaIncidentes[[#This Row],[Prioridad*]]="Baja",((AE549*60)+AF549)-30,IF(TablaIncidentes[[#This Row],[Prioridad*]]="Media",((AE549*60)+AF549)-15,IF(TablaIncidentes[[#This Row],[Prioridad*]]="Alta",((AE549*60)+AF549)-10)))</f>
        <v>-10</v>
      </c>
      <c r="AI549" s="17">
        <f>TablaIncidentes[[#This Row],[Tiempo Avance Incidente]]</f>
        <v>0</v>
      </c>
      <c r="AJ549" s="11">
        <f t="shared" si="60"/>
        <v>0</v>
      </c>
      <c r="AK549" s="11">
        <f t="shared" si="61"/>
        <v>0</v>
      </c>
      <c r="AL549">
        <f>IF(TablaIncidentes[[#This Row],[Prioridad*]]="Baja",((AJ549*60)+AK549)-720,IF(TablaIncidentes[[#This Row],[Prioridad*]]="Media",((AJ549*60)+AK549)-120,IF(TablaIncidentes[[#This Row],[Prioridad*]]="Alta",((AJ549*60)+AK549)-60)))</f>
        <v>-60</v>
      </c>
      <c r="AN549" t="str">
        <f t="shared" si="62"/>
        <v>martes</v>
      </c>
    </row>
    <row r="550" spans="1:40" x14ac:dyDescent="0.25">
      <c r="A550" s="20" t="s">
        <v>1287</v>
      </c>
      <c r="B550" t="s">
        <v>1288</v>
      </c>
      <c r="C550" t="s">
        <v>32</v>
      </c>
      <c r="D550" s="11" t="s">
        <v>33</v>
      </c>
      <c r="E550" t="s">
        <v>34</v>
      </c>
      <c r="F550" t="s">
        <v>51</v>
      </c>
      <c r="G550" t="s">
        <v>75</v>
      </c>
      <c r="J550" s="12">
        <v>43844</v>
      </c>
      <c r="K550" s="13">
        <v>0.60777777777777775</v>
      </c>
      <c r="L550" s="14">
        <v>43844</v>
      </c>
      <c r="M550" s="15">
        <v>0.60777777777777775</v>
      </c>
      <c r="N550" s="12">
        <v>43845</v>
      </c>
      <c r="O550" s="13">
        <v>0.3916203703703704</v>
      </c>
      <c r="P550" s="16">
        <v>43846.453263888892</v>
      </c>
      <c r="Q550" s="11" t="s">
        <v>101</v>
      </c>
      <c r="R550" s="17" t="s">
        <v>1282</v>
      </c>
      <c r="S550" s="11" t="s">
        <v>39</v>
      </c>
      <c r="T550" s="17" t="s">
        <v>133</v>
      </c>
      <c r="U550" s="11" t="s">
        <v>37</v>
      </c>
      <c r="V550" s="17">
        <v>0</v>
      </c>
      <c r="W550" s="11" t="s">
        <v>37</v>
      </c>
      <c r="Y550" s="17" t="str">
        <f>TablaIncidentes[[#This Row],[Tiempo Total Gestión]]</f>
        <v>18:48</v>
      </c>
      <c r="Z550" s="11">
        <f t="shared" si="56"/>
        <v>18</v>
      </c>
      <c r="AA550" s="11">
        <f t="shared" si="57"/>
        <v>48</v>
      </c>
      <c r="AB550" s="11">
        <f>IF(TablaIncidentes[[#This Row],[Prioridad*]]="Baja",(Z550-24)*60+AA550,IF(TablaIncidentes[[#This Row],[Prioridad*]]="Media",(Z550-4)*60+AA550,IF(TablaIncidentes[[#This Row],[Prioridad*]]="Alta",(Z550-2)*60+AA550)))</f>
        <v>1008</v>
      </c>
      <c r="AD550" s="17" t="str">
        <f>TablaIncidentes[[#This Row],[Tiempo Creación (HH:mm)]]</f>
        <v>00:00</v>
      </c>
      <c r="AE550" s="11">
        <f t="shared" si="58"/>
        <v>0</v>
      </c>
      <c r="AF550" s="11">
        <f t="shared" si="59"/>
        <v>0</v>
      </c>
      <c r="AG550" s="11">
        <f>IF(TablaIncidentes[[#This Row],[Prioridad*]]="Baja",((AE550*60)+AF550)-30,IF(TablaIncidentes[[#This Row],[Prioridad*]]="Media",((AE550*60)+AF550)-15,IF(TablaIncidentes[[#This Row],[Prioridad*]]="Alta",((AE550*60)+AF550)-10)))</f>
        <v>-10</v>
      </c>
      <c r="AI550" s="17">
        <f>TablaIncidentes[[#This Row],[Tiempo Avance Incidente]]</f>
        <v>0</v>
      </c>
      <c r="AJ550" s="11">
        <f t="shared" si="60"/>
        <v>0</v>
      </c>
      <c r="AK550" s="11">
        <f t="shared" si="61"/>
        <v>0</v>
      </c>
      <c r="AL550">
        <f>IF(TablaIncidentes[[#This Row],[Prioridad*]]="Baja",((AJ550*60)+AK550)-720,IF(TablaIncidentes[[#This Row],[Prioridad*]]="Media",((AJ550*60)+AK550)-120,IF(TablaIncidentes[[#This Row],[Prioridad*]]="Alta",((AJ550*60)+AK550)-60)))</f>
        <v>-60</v>
      </c>
      <c r="AN550" t="str">
        <f t="shared" si="62"/>
        <v>martes</v>
      </c>
    </row>
    <row r="551" spans="1:40" x14ac:dyDescent="0.25">
      <c r="A551" s="20" t="s">
        <v>1289</v>
      </c>
      <c r="B551" t="s">
        <v>1290</v>
      </c>
      <c r="C551" t="s">
        <v>32</v>
      </c>
      <c r="D551" s="11" t="s">
        <v>33</v>
      </c>
      <c r="E551" t="s">
        <v>34</v>
      </c>
      <c r="F551" t="s">
        <v>51</v>
      </c>
      <c r="G551" t="s">
        <v>52</v>
      </c>
      <c r="J551" s="12">
        <v>43844</v>
      </c>
      <c r="K551" s="13">
        <v>0.60777777777777775</v>
      </c>
      <c r="L551" s="14">
        <v>43844</v>
      </c>
      <c r="M551" s="15">
        <v>0.60777777777777775</v>
      </c>
      <c r="N551" s="12">
        <v>43845</v>
      </c>
      <c r="O551" s="13">
        <v>0.3916203703703704</v>
      </c>
      <c r="P551" s="16">
        <v>43846.453263888892</v>
      </c>
      <c r="Q551" s="11" t="s">
        <v>101</v>
      </c>
      <c r="R551" s="17" t="s">
        <v>1282</v>
      </c>
      <c r="S551" s="11" t="s">
        <v>39</v>
      </c>
      <c r="T551" s="17" t="s">
        <v>133</v>
      </c>
      <c r="U551" s="11" t="s">
        <v>37</v>
      </c>
      <c r="V551" s="17">
        <v>0</v>
      </c>
      <c r="W551" s="11" t="s">
        <v>37</v>
      </c>
      <c r="Y551" s="17" t="str">
        <f>TablaIncidentes[[#This Row],[Tiempo Total Gestión]]</f>
        <v>18:48</v>
      </c>
      <c r="Z551" s="11">
        <f t="shared" si="56"/>
        <v>18</v>
      </c>
      <c r="AA551" s="11">
        <f t="shared" si="57"/>
        <v>48</v>
      </c>
      <c r="AB551" s="11">
        <f>IF(TablaIncidentes[[#This Row],[Prioridad*]]="Baja",(Z551-24)*60+AA551,IF(TablaIncidentes[[#This Row],[Prioridad*]]="Media",(Z551-4)*60+AA551,IF(TablaIncidentes[[#This Row],[Prioridad*]]="Alta",(Z551-2)*60+AA551)))</f>
        <v>1008</v>
      </c>
      <c r="AD551" s="17" t="str">
        <f>TablaIncidentes[[#This Row],[Tiempo Creación (HH:mm)]]</f>
        <v>00:00</v>
      </c>
      <c r="AE551" s="11">
        <f t="shared" si="58"/>
        <v>0</v>
      </c>
      <c r="AF551" s="11">
        <f t="shared" si="59"/>
        <v>0</v>
      </c>
      <c r="AG551" s="11">
        <f>IF(TablaIncidentes[[#This Row],[Prioridad*]]="Baja",((AE551*60)+AF551)-30,IF(TablaIncidentes[[#This Row],[Prioridad*]]="Media",((AE551*60)+AF551)-15,IF(TablaIncidentes[[#This Row],[Prioridad*]]="Alta",((AE551*60)+AF551)-10)))</f>
        <v>-10</v>
      </c>
      <c r="AI551" s="17">
        <f>TablaIncidentes[[#This Row],[Tiempo Avance Incidente]]</f>
        <v>0</v>
      </c>
      <c r="AJ551" s="11">
        <f t="shared" si="60"/>
        <v>0</v>
      </c>
      <c r="AK551" s="11">
        <f t="shared" si="61"/>
        <v>0</v>
      </c>
      <c r="AL551">
        <f>IF(TablaIncidentes[[#This Row],[Prioridad*]]="Baja",((AJ551*60)+AK551)-720,IF(TablaIncidentes[[#This Row],[Prioridad*]]="Media",((AJ551*60)+AK551)-120,IF(TablaIncidentes[[#This Row],[Prioridad*]]="Alta",((AJ551*60)+AK551)-60)))</f>
        <v>-60</v>
      </c>
      <c r="AN551" t="str">
        <f t="shared" si="62"/>
        <v>martes</v>
      </c>
    </row>
    <row r="552" spans="1:40" x14ac:dyDescent="0.25">
      <c r="A552" s="20" t="s">
        <v>1291</v>
      </c>
      <c r="B552" t="s">
        <v>1292</v>
      </c>
      <c r="C552" t="s">
        <v>32</v>
      </c>
      <c r="D552" s="11" t="s">
        <v>33</v>
      </c>
      <c r="E552" t="s">
        <v>34</v>
      </c>
      <c r="F552" t="s">
        <v>51</v>
      </c>
      <c r="G552" t="s">
        <v>75</v>
      </c>
      <c r="J552" s="12">
        <v>43844</v>
      </c>
      <c r="K552" s="13">
        <v>0.60777777777777775</v>
      </c>
      <c r="L552" s="14">
        <v>43844</v>
      </c>
      <c r="M552" s="15">
        <v>0.60777777777777775</v>
      </c>
      <c r="N552" s="12">
        <v>43845</v>
      </c>
      <c r="O552" s="13">
        <v>0.42526620370370366</v>
      </c>
      <c r="P552" s="16">
        <v>43846.453263888892</v>
      </c>
      <c r="Q552" s="11" t="s">
        <v>101</v>
      </c>
      <c r="R552" s="17" t="s">
        <v>1293</v>
      </c>
      <c r="S552" s="11" t="s">
        <v>39</v>
      </c>
      <c r="T552" s="17" t="s">
        <v>133</v>
      </c>
      <c r="U552" s="11" t="s">
        <v>37</v>
      </c>
      <c r="V552" s="17">
        <v>0</v>
      </c>
      <c r="W552" s="11" t="s">
        <v>37</v>
      </c>
      <c r="Y552" s="17" t="str">
        <f>TablaIncidentes[[#This Row],[Tiempo Total Gestión]]</f>
        <v>19:37</v>
      </c>
      <c r="Z552" s="11">
        <f t="shared" si="56"/>
        <v>19</v>
      </c>
      <c r="AA552" s="11">
        <f t="shared" si="57"/>
        <v>37</v>
      </c>
      <c r="AB552" s="11">
        <f>IF(TablaIncidentes[[#This Row],[Prioridad*]]="Baja",(Z552-24)*60+AA552,IF(TablaIncidentes[[#This Row],[Prioridad*]]="Media",(Z552-4)*60+AA552,IF(TablaIncidentes[[#This Row],[Prioridad*]]="Alta",(Z552-2)*60+AA552)))</f>
        <v>1057</v>
      </c>
      <c r="AD552" s="17" t="str">
        <f>TablaIncidentes[[#This Row],[Tiempo Creación (HH:mm)]]</f>
        <v>00:00</v>
      </c>
      <c r="AE552" s="11">
        <f t="shared" si="58"/>
        <v>0</v>
      </c>
      <c r="AF552" s="11">
        <f t="shared" si="59"/>
        <v>0</v>
      </c>
      <c r="AG552" s="11">
        <f>IF(TablaIncidentes[[#This Row],[Prioridad*]]="Baja",((AE552*60)+AF552)-30,IF(TablaIncidentes[[#This Row],[Prioridad*]]="Media",((AE552*60)+AF552)-15,IF(TablaIncidentes[[#This Row],[Prioridad*]]="Alta",((AE552*60)+AF552)-10)))</f>
        <v>-10</v>
      </c>
      <c r="AI552" s="17">
        <f>TablaIncidentes[[#This Row],[Tiempo Avance Incidente]]</f>
        <v>0</v>
      </c>
      <c r="AJ552" s="11">
        <f t="shared" si="60"/>
        <v>0</v>
      </c>
      <c r="AK552" s="11">
        <f t="shared" si="61"/>
        <v>0</v>
      </c>
      <c r="AL552">
        <f>IF(TablaIncidentes[[#This Row],[Prioridad*]]="Baja",((AJ552*60)+AK552)-720,IF(TablaIncidentes[[#This Row],[Prioridad*]]="Media",((AJ552*60)+AK552)-120,IF(TablaIncidentes[[#This Row],[Prioridad*]]="Alta",((AJ552*60)+AK552)-60)))</f>
        <v>-60</v>
      </c>
      <c r="AN552" t="str">
        <f t="shared" si="62"/>
        <v>martes</v>
      </c>
    </row>
    <row r="553" spans="1:40" x14ac:dyDescent="0.25">
      <c r="A553" s="20" t="s">
        <v>1294</v>
      </c>
      <c r="B553" t="s">
        <v>1295</v>
      </c>
      <c r="C553" t="s">
        <v>32</v>
      </c>
      <c r="D553" s="11" t="s">
        <v>33</v>
      </c>
      <c r="E553" t="s">
        <v>34</v>
      </c>
      <c r="F553" t="s">
        <v>51</v>
      </c>
      <c r="G553" t="s">
        <v>361</v>
      </c>
      <c r="J553" s="12">
        <v>43844</v>
      </c>
      <c r="K553" s="13">
        <v>0.60777777777777775</v>
      </c>
      <c r="L553" s="14">
        <v>43844</v>
      </c>
      <c r="M553" s="15">
        <v>0.60777777777777775</v>
      </c>
      <c r="N553" s="12">
        <v>43845</v>
      </c>
      <c r="O553" s="13">
        <v>0.3916203703703704</v>
      </c>
      <c r="P553" s="16">
        <v>43846.453263888892</v>
      </c>
      <c r="Q553" s="11" t="s">
        <v>101</v>
      </c>
      <c r="R553" s="17" t="s">
        <v>1282</v>
      </c>
      <c r="S553" s="11" t="s">
        <v>39</v>
      </c>
      <c r="T553" s="17" t="s">
        <v>133</v>
      </c>
      <c r="U553" s="11" t="s">
        <v>37</v>
      </c>
      <c r="V553" s="17">
        <v>0</v>
      </c>
      <c r="W553" s="11" t="s">
        <v>37</v>
      </c>
      <c r="Y553" s="17" t="str">
        <f>TablaIncidentes[[#This Row],[Tiempo Total Gestión]]</f>
        <v>18:48</v>
      </c>
      <c r="Z553" s="11">
        <f t="shared" si="56"/>
        <v>18</v>
      </c>
      <c r="AA553" s="11">
        <f t="shared" si="57"/>
        <v>48</v>
      </c>
      <c r="AB553" s="11">
        <f>IF(TablaIncidentes[[#This Row],[Prioridad*]]="Baja",(Z553-24)*60+AA553,IF(TablaIncidentes[[#This Row],[Prioridad*]]="Media",(Z553-4)*60+AA553,IF(TablaIncidentes[[#This Row],[Prioridad*]]="Alta",(Z553-2)*60+AA553)))</f>
        <v>1008</v>
      </c>
      <c r="AD553" s="17" t="str">
        <f>TablaIncidentes[[#This Row],[Tiempo Creación (HH:mm)]]</f>
        <v>00:00</v>
      </c>
      <c r="AE553" s="11">
        <f t="shared" si="58"/>
        <v>0</v>
      </c>
      <c r="AF553" s="11">
        <f t="shared" si="59"/>
        <v>0</v>
      </c>
      <c r="AG553" s="11">
        <f>IF(TablaIncidentes[[#This Row],[Prioridad*]]="Baja",((AE553*60)+AF553)-30,IF(TablaIncidentes[[#This Row],[Prioridad*]]="Media",((AE553*60)+AF553)-15,IF(TablaIncidentes[[#This Row],[Prioridad*]]="Alta",((AE553*60)+AF553)-10)))</f>
        <v>-10</v>
      </c>
      <c r="AI553" s="17">
        <f>TablaIncidentes[[#This Row],[Tiempo Avance Incidente]]</f>
        <v>0</v>
      </c>
      <c r="AJ553" s="11">
        <f t="shared" si="60"/>
        <v>0</v>
      </c>
      <c r="AK553" s="11">
        <f t="shared" si="61"/>
        <v>0</v>
      </c>
      <c r="AL553">
        <f>IF(TablaIncidentes[[#This Row],[Prioridad*]]="Baja",((AJ553*60)+AK553)-720,IF(TablaIncidentes[[#This Row],[Prioridad*]]="Media",((AJ553*60)+AK553)-120,IF(TablaIncidentes[[#This Row],[Prioridad*]]="Alta",((AJ553*60)+AK553)-60)))</f>
        <v>-60</v>
      </c>
      <c r="AN553" t="str">
        <f t="shared" si="62"/>
        <v>martes</v>
      </c>
    </row>
    <row r="554" spans="1:40" x14ac:dyDescent="0.25">
      <c r="A554" s="20" t="s">
        <v>1296</v>
      </c>
      <c r="B554" t="s">
        <v>1297</v>
      </c>
      <c r="C554" t="s">
        <v>32</v>
      </c>
      <c r="D554" s="11" t="s">
        <v>33</v>
      </c>
      <c r="E554" t="s">
        <v>34</v>
      </c>
      <c r="F554" t="s">
        <v>51</v>
      </c>
      <c r="G554" t="s">
        <v>52</v>
      </c>
      <c r="J554" s="12">
        <v>43844</v>
      </c>
      <c r="K554" s="13">
        <v>0.60777777777777775</v>
      </c>
      <c r="L554" s="14">
        <v>43844</v>
      </c>
      <c r="M554" s="15">
        <v>0.60777777777777775</v>
      </c>
      <c r="N554" s="12">
        <v>43845</v>
      </c>
      <c r="O554" s="13">
        <v>0.3916203703703704</v>
      </c>
      <c r="P554" s="16">
        <v>43846.453263888892</v>
      </c>
      <c r="Q554" s="11" t="s">
        <v>101</v>
      </c>
      <c r="R554" s="17" t="s">
        <v>1282</v>
      </c>
      <c r="S554" s="11" t="s">
        <v>39</v>
      </c>
      <c r="T554" s="17" t="s">
        <v>133</v>
      </c>
      <c r="U554" s="11" t="s">
        <v>37</v>
      </c>
      <c r="V554" s="17">
        <v>0</v>
      </c>
      <c r="W554" s="11" t="s">
        <v>37</v>
      </c>
      <c r="Y554" s="17" t="str">
        <f>TablaIncidentes[[#This Row],[Tiempo Total Gestión]]</f>
        <v>18:48</v>
      </c>
      <c r="Z554" s="11">
        <f t="shared" si="56"/>
        <v>18</v>
      </c>
      <c r="AA554" s="11">
        <f t="shared" si="57"/>
        <v>48</v>
      </c>
      <c r="AB554" s="11">
        <f>IF(TablaIncidentes[[#This Row],[Prioridad*]]="Baja",(Z554-24)*60+AA554,IF(TablaIncidentes[[#This Row],[Prioridad*]]="Media",(Z554-4)*60+AA554,IF(TablaIncidentes[[#This Row],[Prioridad*]]="Alta",(Z554-2)*60+AA554)))</f>
        <v>1008</v>
      </c>
      <c r="AD554" s="17" t="str">
        <f>TablaIncidentes[[#This Row],[Tiempo Creación (HH:mm)]]</f>
        <v>00:00</v>
      </c>
      <c r="AE554" s="11">
        <f t="shared" si="58"/>
        <v>0</v>
      </c>
      <c r="AF554" s="11">
        <f t="shared" si="59"/>
        <v>0</v>
      </c>
      <c r="AG554" s="11">
        <f>IF(TablaIncidentes[[#This Row],[Prioridad*]]="Baja",((AE554*60)+AF554)-30,IF(TablaIncidentes[[#This Row],[Prioridad*]]="Media",((AE554*60)+AF554)-15,IF(TablaIncidentes[[#This Row],[Prioridad*]]="Alta",((AE554*60)+AF554)-10)))</f>
        <v>-10</v>
      </c>
      <c r="AI554" s="17">
        <f>TablaIncidentes[[#This Row],[Tiempo Avance Incidente]]</f>
        <v>0</v>
      </c>
      <c r="AJ554" s="11">
        <f t="shared" si="60"/>
        <v>0</v>
      </c>
      <c r="AK554" s="11">
        <f t="shared" si="61"/>
        <v>0</v>
      </c>
      <c r="AL554">
        <f>IF(TablaIncidentes[[#This Row],[Prioridad*]]="Baja",((AJ554*60)+AK554)-720,IF(TablaIncidentes[[#This Row],[Prioridad*]]="Media",((AJ554*60)+AK554)-120,IF(TablaIncidentes[[#This Row],[Prioridad*]]="Alta",((AJ554*60)+AK554)-60)))</f>
        <v>-60</v>
      </c>
      <c r="AN554" t="str">
        <f t="shared" si="62"/>
        <v>martes</v>
      </c>
    </row>
    <row r="555" spans="1:40" x14ac:dyDescent="0.25">
      <c r="A555" s="20" t="s">
        <v>1298</v>
      </c>
      <c r="B555" t="s">
        <v>1299</v>
      </c>
      <c r="C555" t="s">
        <v>32</v>
      </c>
      <c r="D555" s="11" t="s">
        <v>33</v>
      </c>
      <c r="E555" t="s">
        <v>34</v>
      </c>
      <c r="F555" t="s">
        <v>51</v>
      </c>
      <c r="G555" t="s">
        <v>75</v>
      </c>
      <c r="J555" s="12">
        <v>43844</v>
      </c>
      <c r="K555" s="13">
        <v>0.60777777777777775</v>
      </c>
      <c r="L555" s="14">
        <v>43844</v>
      </c>
      <c r="M555" s="15">
        <v>0.60777777777777775</v>
      </c>
      <c r="N555" s="12">
        <v>43845</v>
      </c>
      <c r="O555" s="13">
        <v>0.3916203703703704</v>
      </c>
      <c r="P555" s="16">
        <v>43846.453263888892</v>
      </c>
      <c r="Q555" s="11" t="s">
        <v>101</v>
      </c>
      <c r="R555" s="17" t="s">
        <v>1282</v>
      </c>
      <c r="S555" s="11" t="s">
        <v>39</v>
      </c>
      <c r="T555" s="17" t="s">
        <v>133</v>
      </c>
      <c r="U555" s="11" t="s">
        <v>37</v>
      </c>
      <c r="V555" s="17">
        <v>0</v>
      </c>
      <c r="W555" s="11" t="s">
        <v>37</v>
      </c>
      <c r="Y555" s="17" t="str">
        <f>TablaIncidentes[[#This Row],[Tiempo Total Gestión]]</f>
        <v>18:48</v>
      </c>
      <c r="Z555" s="11">
        <f t="shared" si="56"/>
        <v>18</v>
      </c>
      <c r="AA555" s="11">
        <f t="shared" si="57"/>
        <v>48</v>
      </c>
      <c r="AB555" s="11">
        <f>IF(TablaIncidentes[[#This Row],[Prioridad*]]="Baja",(Z555-24)*60+AA555,IF(TablaIncidentes[[#This Row],[Prioridad*]]="Media",(Z555-4)*60+AA555,IF(TablaIncidentes[[#This Row],[Prioridad*]]="Alta",(Z555-2)*60+AA555)))</f>
        <v>1008</v>
      </c>
      <c r="AD555" s="17" t="str">
        <f>TablaIncidentes[[#This Row],[Tiempo Creación (HH:mm)]]</f>
        <v>00:00</v>
      </c>
      <c r="AE555" s="11">
        <f t="shared" si="58"/>
        <v>0</v>
      </c>
      <c r="AF555" s="11">
        <f t="shared" si="59"/>
        <v>0</v>
      </c>
      <c r="AG555" s="11">
        <f>IF(TablaIncidentes[[#This Row],[Prioridad*]]="Baja",((AE555*60)+AF555)-30,IF(TablaIncidentes[[#This Row],[Prioridad*]]="Media",((AE555*60)+AF555)-15,IF(TablaIncidentes[[#This Row],[Prioridad*]]="Alta",((AE555*60)+AF555)-10)))</f>
        <v>-10</v>
      </c>
      <c r="AI555" s="17">
        <f>TablaIncidentes[[#This Row],[Tiempo Avance Incidente]]</f>
        <v>0</v>
      </c>
      <c r="AJ555" s="11">
        <f t="shared" si="60"/>
        <v>0</v>
      </c>
      <c r="AK555" s="11">
        <f t="shared" si="61"/>
        <v>0</v>
      </c>
      <c r="AL555">
        <f>IF(TablaIncidentes[[#This Row],[Prioridad*]]="Baja",((AJ555*60)+AK555)-720,IF(TablaIncidentes[[#This Row],[Prioridad*]]="Media",((AJ555*60)+AK555)-120,IF(TablaIncidentes[[#This Row],[Prioridad*]]="Alta",((AJ555*60)+AK555)-60)))</f>
        <v>-60</v>
      </c>
      <c r="AN555" t="str">
        <f t="shared" si="62"/>
        <v>martes</v>
      </c>
    </row>
    <row r="556" spans="1:40" x14ac:dyDescent="0.25">
      <c r="A556" s="20" t="s">
        <v>1300</v>
      </c>
      <c r="B556" t="s">
        <v>1301</v>
      </c>
      <c r="C556" t="s">
        <v>32</v>
      </c>
      <c r="D556" s="11" t="s">
        <v>33</v>
      </c>
      <c r="E556" t="s">
        <v>34</v>
      </c>
      <c r="F556" t="s">
        <v>51</v>
      </c>
      <c r="G556" t="s">
        <v>52</v>
      </c>
      <c r="J556" s="12">
        <v>43844</v>
      </c>
      <c r="K556" s="13">
        <v>0.60777777777777775</v>
      </c>
      <c r="L556" s="14">
        <v>43844</v>
      </c>
      <c r="M556" s="15">
        <v>0.60777777777777775</v>
      </c>
      <c r="N556" s="12">
        <v>43845</v>
      </c>
      <c r="O556" s="13">
        <v>0.3916203703703704</v>
      </c>
      <c r="P556" s="16">
        <v>43846.453263888892</v>
      </c>
      <c r="Q556" s="11" t="s">
        <v>101</v>
      </c>
      <c r="R556" s="17" t="s">
        <v>1282</v>
      </c>
      <c r="S556" s="11" t="s">
        <v>39</v>
      </c>
      <c r="T556" s="17" t="s">
        <v>133</v>
      </c>
      <c r="U556" s="11" t="s">
        <v>37</v>
      </c>
      <c r="V556" s="17">
        <v>0</v>
      </c>
      <c r="W556" s="11" t="s">
        <v>37</v>
      </c>
      <c r="Y556" s="17" t="str">
        <f>TablaIncidentes[[#This Row],[Tiempo Total Gestión]]</f>
        <v>18:48</v>
      </c>
      <c r="Z556" s="11">
        <f t="shared" si="56"/>
        <v>18</v>
      </c>
      <c r="AA556" s="11">
        <f t="shared" si="57"/>
        <v>48</v>
      </c>
      <c r="AB556" s="11">
        <f>IF(TablaIncidentes[[#This Row],[Prioridad*]]="Baja",(Z556-24)*60+AA556,IF(TablaIncidentes[[#This Row],[Prioridad*]]="Media",(Z556-4)*60+AA556,IF(TablaIncidentes[[#This Row],[Prioridad*]]="Alta",(Z556-2)*60+AA556)))</f>
        <v>1008</v>
      </c>
      <c r="AD556" s="17" t="str">
        <f>TablaIncidentes[[#This Row],[Tiempo Creación (HH:mm)]]</f>
        <v>00:00</v>
      </c>
      <c r="AE556" s="11">
        <f t="shared" si="58"/>
        <v>0</v>
      </c>
      <c r="AF556" s="11">
        <f t="shared" si="59"/>
        <v>0</v>
      </c>
      <c r="AG556" s="11">
        <f>IF(TablaIncidentes[[#This Row],[Prioridad*]]="Baja",((AE556*60)+AF556)-30,IF(TablaIncidentes[[#This Row],[Prioridad*]]="Media",((AE556*60)+AF556)-15,IF(TablaIncidentes[[#This Row],[Prioridad*]]="Alta",((AE556*60)+AF556)-10)))</f>
        <v>-10</v>
      </c>
      <c r="AI556" s="17">
        <f>TablaIncidentes[[#This Row],[Tiempo Avance Incidente]]</f>
        <v>0</v>
      </c>
      <c r="AJ556" s="11">
        <f t="shared" si="60"/>
        <v>0</v>
      </c>
      <c r="AK556" s="11">
        <f t="shared" si="61"/>
        <v>0</v>
      </c>
      <c r="AL556">
        <f>IF(TablaIncidentes[[#This Row],[Prioridad*]]="Baja",((AJ556*60)+AK556)-720,IF(TablaIncidentes[[#This Row],[Prioridad*]]="Media",((AJ556*60)+AK556)-120,IF(TablaIncidentes[[#This Row],[Prioridad*]]="Alta",((AJ556*60)+AK556)-60)))</f>
        <v>-60</v>
      </c>
      <c r="AN556" t="str">
        <f t="shared" si="62"/>
        <v>martes</v>
      </c>
    </row>
    <row r="557" spans="1:40" x14ac:dyDescent="0.25">
      <c r="A557" s="20" t="s">
        <v>1302</v>
      </c>
      <c r="B557" t="s">
        <v>1303</v>
      </c>
      <c r="C557" t="s">
        <v>32</v>
      </c>
      <c r="D557" s="11" t="s">
        <v>33</v>
      </c>
      <c r="E557" t="s">
        <v>34</v>
      </c>
      <c r="F557" t="s">
        <v>51</v>
      </c>
      <c r="G557" t="s">
        <v>75</v>
      </c>
      <c r="J557" s="12">
        <v>43844</v>
      </c>
      <c r="K557" s="13">
        <v>0.60777777777777775</v>
      </c>
      <c r="L557" s="14">
        <v>43844</v>
      </c>
      <c r="M557" s="15">
        <v>0.60777777777777775</v>
      </c>
      <c r="N557" s="12">
        <v>43845</v>
      </c>
      <c r="O557" s="13">
        <v>0.3916203703703704</v>
      </c>
      <c r="P557" s="16">
        <v>43846.453263888892</v>
      </c>
      <c r="Q557" s="11" t="s">
        <v>101</v>
      </c>
      <c r="R557" s="17" t="s">
        <v>1282</v>
      </c>
      <c r="S557" s="11" t="s">
        <v>39</v>
      </c>
      <c r="T557" s="17" t="s">
        <v>133</v>
      </c>
      <c r="U557" s="11" t="s">
        <v>37</v>
      </c>
      <c r="V557" s="17">
        <v>0</v>
      </c>
      <c r="W557" s="11" t="s">
        <v>37</v>
      </c>
      <c r="Y557" s="17" t="str">
        <f>TablaIncidentes[[#This Row],[Tiempo Total Gestión]]</f>
        <v>18:48</v>
      </c>
      <c r="Z557" s="11">
        <f t="shared" si="56"/>
        <v>18</v>
      </c>
      <c r="AA557" s="11">
        <f t="shared" si="57"/>
        <v>48</v>
      </c>
      <c r="AB557" s="11">
        <f>IF(TablaIncidentes[[#This Row],[Prioridad*]]="Baja",(Z557-24)*60+AA557,IF(TablaIncidentes[[#This Row],[Prioridad*]]="Media",(Z557-4)*60+AA557,IF(TablaIncidentes[[#This Row],[Prioridad*]]="Alta",(Z557-2)*60+AA557)))</f>
        <v>1008</v>
      </c>
      <c r="AD557" s="17" t="str">
        <f>TablaIncidentes[[#This Row],[Tiempo Creación (HH:mm)]]</f>
        <v>00:00</v>
      </c>
      <c r="AE557" s="11">
        <f t="shared" si="58"/>
        <v>0</v>
      </c>
      <c r="AF557" s="11">
        <f t="shared" si="59"/>
        <v>0</v>
      </c>
      <c r="AG557" s="11">
        <f>IF(TablaIncidentes[[#This Row],[Prioridad*]]="Baja",((AE557*60)+AF557)-30,IF(TablaIncidentes[[#This Row],[Prioridad*]]="Media",((AE557*60)+AF557)-15,IF(TablaIncidentes[[#This Row],[Prioridad*]]="Alta",((AE557*60)+AF557)-10)))</f>
        <v>-10</v>
      </c>
      <c r="AI557" s="17">
        <f>TablaIncidentes[[#This Row],[Tiempo Avance Incidente]]</f>
        <v>0</v>
      </c>
      <c r="AJ557" s="11">
        <f t="shared" si="60"/>
        <v>0</v>
      </c>
      <c r="AK557" s="11">
        <f t="shared" si="61"/>
        <v>0</v>
      </c>
      <c r="AL557">
        <f>IF(TablaIncidentes[[#This Row],[Prioridad*]]="Baja",((AJ557*60)+AK557)-720,IF(TablaIncidentes[[#This Row],[Prioridad*]]="Media",((AJ557*60)+AK557)-120,IF(TablaIncidentes[[#This Row],[Prioridad*]]="Alta",((AJ557*60)+AK557)-60)))</f>
        <v>-60</v>
      </c>
      <c r="AN557" t="str">
        <f t="shared" si="62"/>
        <v>martes</v>
      </c>
    </row>
    <row r="558" spans="1:40" x14ac:dyDescent="0.25">
      <c r="A558" s="10" t="s">
        <v>1304</v>
      </c>
      <c r="B558" t="s">
        <v>1305</v>
      </c>
      <c r="C558" t="s">
        <v>32</v>
      </c>
      <c r="D558" s="11" t="s">
        <v>110</v>
      </c>
      <c r="E558" t="s">
        <v>34</v>
      </c>
      <c r="F558" t="s">
        <v>35</v>
      </c>
      <c r="G558" t="s">
        <v>43</v>
      </c>
      <c r="J558" s="12">
        <v>43844</v>
      </c>
      <c r="K558" s="13">
        <v>0.63824074074074078</v>
      </c>
      <c r="L558" s="14">
        <v>43844</v>
      </c>
      <c r="M558" s="15">
        <v>0.64121527777777776</v>
      </c>
      <c r="N558" s="12">
        <v>43845</v>
      </c>
      <c r="O558" s="13">
        <v>0.66061342592592587</v>
      </c>
      <c r="P558" s="16">
        <v>43846.699791666666</v>
      </c>
      <c r="Q558" s="11" t="s">
        <v>37</v>
      </c>
      <c r="R558" s="17" t="s">
        <v>415</v>
      </c>
      <c r="S558" s="11" t="s">
        <v>59</v>
      </c>
      <c r="T558" s="17" t="s">
        <v>327</v>
      </c>
      <c r="U558" s="11" t="s">
        <v>37</v>
      </c>
      <c r="V558" s="17">
        <v>2.2453703641076572E-3</v>
      </c>
      <c r="W558" s="11" t="s">
        <v>37</v>
      </c>
      <c r="Y558" s="17" t="str">
        <f>TablaIncidentes[[#This Row],[Tiempo Total Gestión]]</f>
        <v>00:52</v>
      </c>
      <c r="Z558" s="11">
        <f t="shared" si="56"/>
        <v>0</v>
      </c>
      <c r="AA558" s="11">
        <f t="shared" si="57"/>
        <v>52</v>
      </c>
      <c r="AB558" s="11">
        <f>IF(TablaIncidentes[[#This Row],[Prioridad*]]="Baja",(Z558-24)*60+AA558,IF(TablaIncidentes[[#This Row],[Prioridad*]]="Media",(Z558-4)*60+AA558,IF(TablaIncidentes[[#This Row],[Prioridad*]]="Alta",(Z558-2)*60+AA558)))</f>
        <v>-188</v>
      </c>
      <c r="AD558" s="17" t="str">
        <f>TablaIncidentes[[#This Row],[Tiempo Creación (HH:mm)]]</f>
        <v>00:04</v>
      </c>
      <c r="AE558" s="11">
        <f t="shared" si="58"/>
        <v>0</v>
      </c>
      <c r="AF558" s="11">
        <f t="shared" si="59"/>
        <v>4</v>
      </c>
      <c r="AG558" s="11">
        <f>IF(TablaIncidentes[[#This Row],[Prioridad*]]="Baja",((AE558*60)+AF558)-30,IF(TablaIncidentes[[#This Row],[Prioridad*]]="Media",((AE558*60)+AF558)-15,IF(TablaIncidentes[[#This Row],[Prioridad*]]="Alta",((AE558*60)+AF558)-10)))</f>
        <v>-11</v>
      </c>
      <c r="AI558" s="17">
        <f>TablaIncidentes[[#This Row],[Tiempo Avance Incidente]]</f>
        <v>2.2453703641076572E-3</v>
      </c>
      <c r="AJ558" s="11">
        <f t="shared" si="60"/>
        <v>0</v>
      </c>
      <c r="AK558" s="11">
        <f t="shared" si="61"/>
        <v>3</v>
      </c>
      <c r="AL558">
        <f>IF(TablaIncidentes[[#This Row],[Prioridad*]]="Baja",((AJ558*60)+AK558)-720,IF(TablaIncidentes[[#This Row],[Prioridad*]]="Media",((AJ558*60)+AK558)-120,IF(TablaIncidentes[[#This Row],[Prioridad*]]="Alta",((AJ558*60)+AK558)-60)))</f>
        <v>-117</v>
      </c>
      <c r="AN558" t="str">
        <f t="shared" si="62"/>
        <v>martes</v>
      </c>
    </row>
    <row r="559" spans="1:40" x14ac:dyDescent="0.25">
      <c r="A559" s="20" t="s">
        <v>1306</v>
      </c>
      <c r="B559" t="s">
        <v>1307</v>
      </c>
      <c r="C559" t="s">
        <v>32</v>
      </c>
      <c r="D559" s="11" t="s">
        <v>33</v>
      </c>
      <c r="E559" t="s">
        <v>34</v>
      </c>
      <c r="F559" t="s">
        <v>51</v>
      </c>
      <c r="G559" t="s">
        <v>52</v>
      </c>
      <c r="J559" s="12">
        <v>43844</v>
      </c>
      <c r="K559" s="13">
        <v>0.57755787037037043</v>
      </c>
      <c r="L559" s="14">
        <v>43844</v>
      </c>
      <c r="M559" s="15">
        <v>0.57755787037037043</v>
      </c>
      <c r="N559" s="12">
        <v>43845</v>
      </c>
      <c r="O559" s="13">
        <v>0.4566087962962963</v>
      </c>
      <c r="P559" s="16">
        <v>43846.503252314818</v>
      </c>
      <c r="Q559" s="11" t="s">
        <v>101</v>
      </c>
      <c r="R559" s="17" t="s">
        <v>899</v>
      </c>
      <c r="S559" s="11" t="s">
        <v>39</v>
      </c>
      <c r="T559" s="17" t="s">
        <v>133</v>
      </c>
      <c r="U559" s="11" t="s">
        <v>37</v>
      </c>
      <c r="V559" s="17">
        <v>0</v>
      </c>
      <c r="W559" s="11" t="s">
        <v>37</v>
      </c>
      <c r="Y559" s="17" t="str">
        <f>TablaIncidentes[[#This Row],[Tiempo Total Gestión]]</f>
        <v>21:04</v>
      </c>
      <c r="Z559" s="11">
        <f t="shared" si="56"/>
        <v>21</v>
      </c>
      <c r="AA559" s="11">
        <f t="shared" si="57"/>
        <v>4</v>
      </c>
      <c r="AB559" s="11">
        <f>IF(TablaIncidentes[[#This Row],[Prioridad*]]="Baja",(Z559-24)*60+AA559,IF(TablaIncidentes[[#This Row],[Prioridad*]]="Media",(Z559-4)*60+AA559,IF(TablaIncidentes[[#This Row],[Prioridad*]]="Alta",(Z559-2)*60+AA559)))</f>
        <v>1144</v>
      </c>
      <c r="AD559" s="17" t="str">
        <f>TablaIncidentes[[#This Row],[Tiempo Creación (HH:mm)]]</f>
        <v>00:00</v>
      </c>
      <c r="AE559" s="11">
        <f t="shared" si="58"/>
        <v>0</v>
      </c>
      <c r="AF559" s="11">
        <f t="shared" si="59"/>
        <v>0</v>
      </c>
      <c r="AG559" s="11">
        <f>IF(TablaIncidentes[[#This Row],[Prioridad*]]="Baja",((AE559*60)+AF559)-30,IF(TablaIncidentes[[#This Row],[Prioridad*]]="Media",((AE559*60)+AF559)-15,IF(TablaIncidentes[[#This Row],[Prioridad*]]="Alta",((AE559*60)+AF559)-10)))</f>
        <v>-10</v>
      </c>
      <c r="AI559" s="17">
        <f>TablaIncidentes[[#This Row],[Tiempo Avance Incidente]]</f>
        <v>0</v>
      </c>
      <c r="AJ559" s="11">
        <f t="shared" si="60"/>
        <v>0</v>
      </c>
      <c r="AK559" s="11">
        <f t="shared" si="61"/>
        <v>0</v>
      </c>
      <c r="AL559">
        <f>IF(TablaIncidentes[[#This Row],[Prioridad*]]="Baja",((AJ559*60)+AK559)-720,IF(TablaIncidentes[[#This Row],[Prioridad*]]="Media",((AJ559*60)+AK559)-120,IF(TablaIncidentes[[#This Row],[Prioridad*]]="Alta",((AJ559*60)+AK559)-60)))</f>
        <v>-60</v>
      </c>
      <c r="AN559" t="str">
        <f t="shared" si="62"/>
        <v>martes</v>
      </c>
    </row>
    <row r="560" spans="1:40" x14ac:dyDescent="0.25">
      <c r="A560" s="10" t="s">
        <v>1308</v>
      </c>
      <c r="B560" t="s">
        <v>402</v>
      </c>
      <c r="C560" t="s">
        <v>123</v>
      </c>
      <c r="D560" s="11" t="s">
        <v>150</v>
      </c>
      <c r="E560" t="s">
        <v>34</v>
      </c>
      <c r="F560" t="s">
        <v>124</v>
      </c>
      <c r="G560" t="s">
        <v>104</v>
      </c>
      <c r="J560" s="12">
        <v>43844</v>
      </c>
      <c r="K560" s="13">
        <v>0.58116898148148144</v>
      </c>
      <c r="L560" s="14">
        <v>43844</v>
      </c>
      <c r="M560" s="15">
        <v>0.58209490740740744</v>
      </c>
      <c r="N560" s="12">
        <v>43844</v>
      </c>
      <c r="O560" s="13">
        <v>0.62810185185185186</v>
      </c>
      <c r="P560" s="16">
        <v>43845.686064814814</v>
      </c>
      <c r="Q560" s="11" t="s">
        <v>37</v>
      </c>
      <c r="R560" s="17" t="s">
        <v>1309</v>
      </c>
      <c r="S560" s="11" t="s">
        <v>59</v>
      </c>
      <c r="T560" s="17" t="s">
        <v>40</v>
      </c>
      <c r="U560" s="11" t="s">
        <v>37</v>
      </c>
      <c r="V560" s="17">
        <v>7.1759259299142286E-4</v>
      </c>
      <c r="W560" s="11" t="s">
        <v>37</v>
      </c>
      <c r="Y560" s="17" t="str">
        <f>TablaIncidentes[[#This Row],[Tiempo Total Gestión]]</f>
        <v>01:07</v>
      </c>
      <c r="Z560" s="11">
        <f t="shared" si="56"/>
        <v>1</v>
      </c>
      <c r="AA560" s="11">
        <f t="shared" si="57"/>
        <v>7</v>
      </c>
      <c r="AB560" s="11">
        <f>IF(TablaIncidentes[[#This Row],[Prioridad*]]="Baja",(Z560-24)*60+AA560,IF(TablaIncidentes[[#This Row],[Prioridad*]]="Media",(Z560-4)*60+AA560,IF(TablaIncidentes[[#This Row],[Prioridad*]]="Alta",(Z560-2)*60+AA560)))</f>
        <v>-1373</v>
      </c>
      <c r="AD560" s="17" t="str">
        <f>TablaIncidentes[[#This Row],[Tiempo Creación (HH:mm)]]</f>
        <v>00:01</v>
      </c>
      <c r="AE560" s="11">
        <f t="shared" si="58"/>
        <v>0</v>
      </c>
      <c r="AF560" s="11">
        <f t="shared" si="59"/>
        <v>1</v>
      </c>
      <c r="AG560" s="11">
        <f>IF(TablaIncidentes[[#This Row],[Prioridad*]]="Baja",((AE560*60)+AF560)-30,IF(TablaIncidentes[[#This Row],[Prioridad*]]="Media",((AE560*60)+AF560)-15,IF(TablaIncidentes[[#This Row],[Prioridad*]]="Alta",((AE560*60)+AF560)-10)))</f>
        <v>-29</v>
      </c>
      <c r="AI560" s="17">
        <f>TablaIncidentes[[#This Row],[Tiempo Avance Incidente]]</f>
        <v>7.1759259299142286E-4</v>
      </c>
      <c r="AJ560" s="11">
        <f t="shared" si="60"/>
        <v>0</v>
      </c>
      <c r="AK560" s="11">
        <f t="shared" si="61"/>
        <v>1</v>
      </c>
      <c r="AL560">
        <f>IF(TablaIncidentes[[#This Row],[Prioridad*]]="Baja",((AJ560*60)+AK560)-720,IF(TablaIncidentes[[#This Row],[Prioridad*]]="Media",((AJ560*60)+AK560)-120,IF(TablaIncidentes[[#This Row],[Prioridad*]]="Alta",((AJ560*60)+AK560)-60)))</f>
        <v>-719</v>
      </c>
      <c r="AN560" t="str">
        <f t="shared" si="62"/>
        <v>martes</v>
      </c>
    </row>
    <row r="561" spans="1:40" x14ac:dyDescent="0.25">
      <c r="A561" s="10" t="s">
        <v>1310</v>
      </c>
      <c r="B561" t="s">
        <v>453</v>
      </c>
      <c r="C561" t="s">
        <v>123</v>
      </c>
      <c r="D561" s="11" t="s">
        <v>110</v>
      </c>
      <c r="E561" t="s">
        <v>34</v>
      </c>
      <c r="F561" t="s">
        <v>124</v>
      </c>
      <c r="G561" t="s">
        <v>104</v>
      </c>
      <c r="J561" s="12">
        <v>43844</v>
      </c>
      <c r="K561" s="13">
        <v>0.59510416666666666</v>
      </c>
      <c r="L561" s="14">
        <v>43844</v>
      </c>
      <c r="M561" s="15">
        <v>0.59640046296296301</v>
      </c>
      <c r="N561" s="12">
        <v>43844</v>
      </c>
      <c r="O561" s="13">
        <v>0.64038194444444441</v>
      </c>
      <c r="P561" s="16">
        <v>43845.686064814814</v>
      </c>
      <c r="Q561" s="11" t="s">
        <v>37</v>
      </c>
      <c r="R561" s="17" t="s">
        <v>286</v>
      </c>
      <c r="S561" s="11" t="s">
        <v>59</v>
      </c>
      <c r="T561" s="17" t="s">
        <v>40</v>
      </c>
      <c r="U561" s="11" t="s">
        <v>37</v>
      </c>
      <c r="V561" s="17">
        <v>1.2847222242271528E-3</v>
      </c>
      <c r="W561" s="11" t="s">
        <v>37</v>
      </c>
      <c r="Y561" s="17" t="str">
        <f>TablaIncidentes[[#This Row],[Tiempo Total Gestión]]</f>
        <v>01:05</v>
      </c>
      <c r="Z561" s="11">
        <f t="shared" si="56"/>
        <v>1</v>
      </c>
      <c r="AA561" s="11">
        <f t="shared" si="57"/>
        <v>5</v>
      </c>
      <c r="AB561" s="11">
        <f>IF(TablaIncidentes[[#This Row],[Prioridad*]]="Baja",(Z561-24)*60+AA561,IF(TablaIncidentes[[#This Row],[Prioridad*]]="Media",(Z561-4)*60+AA561,IF(TablaIncidentes[[#This Row],[Prioridad*]]="Alta",(Z561-2)*60+AA561)))</f>
        <v>-175</v>
      </c>
      <c r="AD561" s="17" t="str">
        <f>TablaIncidentes[[#This Row],[Tiempo Creación (HH:mm)]]</f>
        <v>00:01</v>
      </c>
      <c r="AE561" s="11">
        <f t="shared" si="58"/>
        <v>0</v>
      </c>
      <c r="AF561" s="11">
        <f t="shared" si="59"/>
        <v>1</v>
      </c>
      <c r="AG561" s="11">
        <f>IF(TablaIncidentes[[#This Row],[Prioridad*]]="Baja",((AE561*60)+AF561)-30,IF(TablaIncidentes[[#This Row],[Prioridad*]]="Media",((AE561*60)+AF561)-15,IF(TablaIncidentes[[#This Row],[Prioridad*]]="Alta",((AE561*60)+AF561)-10)))</f>
        <v>-14</v>
      </c>
      <c r="AI561" s="17">
        <f>TablaIncidentes[[#This Row],[Tiempo Avance Incidente]]</f>
        <v>1.2847222242271528E-3</v>
      </c>
      <c r="AJ561" s="11">
        <f t="shared" si="60"/>
        <v>0</v>
      </c>
      <c r="AK561" s="11">
        <f t="shared" si="61"/>
        <v>1</v>
      </c>
      <c r="AL561">
        <f>IF(TablaIncidentes[[#This Row],[Prioridad*]]="Baja",((AJ561*60)+AK561)-720,IF(TablaIncidentes[[#This Row],[Prioridad*]]="Media",((AJ561*60)+AK561)-120,IF(TablaIncidentes[[#This Row],[Prioridad*]]="Alta",((AJ561*60)+AK561)-60)))</f>
        <v>-119</v>
      </c>
      <c r="AN561" t="str">
        <f t="shared" si="62"/>
        <v>martes</v>
      </c>
    </row>
    <row r="562" spans="1:40" x14ac:dyDescent="0.25">
      <c r="A562" s="20" t="s">
        <v>1311</v>
      </c>
      <c r="B562" t="s">
        <v>1312</v>
      </c>
      <c r="C562" t="s">
        <v>32</v>
      </c>
      <c r="D562" s="11" t="s">
        <v>33</v>
      </c>
      <c r="E562" t="s">
        <v>34</v>
      </c>
      <c r="F562" t="s">
        <v>51</v>
      </c>
      <c r="G562" t="s">
        <v>361</v>
      </c>
      <c r="J562" s="12">
        <v>43844</v>
      </c>
      <c r="K562" s="13">
        <v>0.60409722222222217</v>
      </c>
      <c r="L562" s="14">
        <v>43844</v>
      </c>
      <c r="M562" s="15">
        <v>0.60409722222222217</v>
      </c>
      <c r="N562" s="12">
        <v>43845</v>
      </c>
      <c r="O562" s="13">
        <v>0.3916203703703704</v>
      </c>
      <c r="P562" s="16">
        <v>43846.453263888892</v>
      </c>
      <c r="Q562" s="11" t="s">
        <v>101</v>
      </c>
      <c r="R562" s="17" t="s">
        <v>1230</v>
      </c>
      <c r="S562" s="11" t="s">
        <v>39</v>
      </c>
      <c r="T562" s="17" t="s">
        <v>133</v>
      </c>
      <c r="U562" s="11" t="s">
        <v>37</v>
      </c>
      <c r="V562" s="17">
        <v>0</v>
      </c>
      <c r="W562" s="11" t="s">
        <v>37</v>
      </c>
      <c r="Y562" s="17" t="str">
        <f>TablaIncidentes[[#This Row],[Tiempo Total Gestión]]</f>
        <v>18:54</v>
      </c>
      <c r="Z562" s="11">
        <f t="shared" si="56"/>
        <v>18</v>
      </c>
      <c r="AA562" s="11">
        <f t="shared" si="57"/>
        <v>54</v>
      </c>
      <c r="AB562" s="11">
        <f>IF(TablaIncidentes[[#This Row],[Prioridad*]]="Baja",(Z562-24)*60+AA562,IF(TablaIncidentes[[#This Row],[Prioridad*]]="Media",(Z562-4)*60+AA562,IF(TablaIncidentes[[#This Row],[Prioridad*]]="Alta",(Z562-2)*60+AA562)))</f>
        <v>1014</v>
      </c>
      <c r="AD562" s="17" t="str">
        <f>TablaIncidentes[[#This Row],[Tiempo Creación (HH:mm)]]</f>
        <v>00:00</v>
      </c>
      <c r="AE562" s="11">
        <f t="shared" si="58"/>
        <v>0</v>
      </c>
      <c r="AF562" s="11">
        <f t="shared" si="59"/>
        <v>0</v>
      </c>
      <c r="AG562" s="11">
        <f>IF(TablaIncidentes[[#This Row],[Prioridad*]]="Baja",((AE562*60)+AF562)-30,IF(TablaIncidentes[[#This Row],[Prioridad*]]="Media",((AE562*60)+AF562)-15,IF(TablaIncidentes[[#This Row],[Prioridad*]]="Alta",((AE562*60)+AF562)-10)))</f>
        <v>-10</v>
      </c>
      <c r="AI562" s="17">
        <f>TablaIncidentes[[#This Row],[Tiempo Avance Incidente]]</f>
        <v>0</v>
      </c>
      <c r="AJ562" s="11">
        <f t="shared" si="60"/>
        <v>0</v>
      </c>
      <c r="AK562" s="11">
        <f t="shared" si="61"/>
        <v>0</v>
      </c>
      <c r="AL562">
        <f>IF(TablaIncidentes[[#This Row],[Prioridad*]]="Baja",((AJ562*60)+AK562)-720,IF(TablaIncidentes[[#This Row],[Prioridad*]]="Media",((AJ562*60)+AK562)-120,IF(TablaIncidentes[[#This Row],[Prioridad*]]="Alta",((AJ562*60)+AK562)-60)))</f>
        <v>-60</v>
      </c>
      <c r="AN562" t="str">
        <f t="shared" si="62"/>
        <v>martes</v>
      </c>
    </row>
    <row r="563" spans="1:40" x14ac:dyDescent="0.25">
      <c r="A563" s="20" t="s">
        <v>1313</v>
      </c>
      <c r="B563" t="s">
        <v>1314</v>
      </c>
      <c r="C563" t="s">
        <v>32</v>
      </c>
      <c r="D563" s="11" t="s">
        <v>33</v>
      </c>
      <c r="E563" t="s">
        <v>34</v>
      </c>
      <c r="F563" t="s">
        <v>51</v>
      </c>
      <c r="G563" t="s">
        <v>52</v>
      </c>
      <c r="J563" s="12">
        <v>43844</v>
      </c>
      <c r="K563" s="13">
        <v>0.60423611111111108</v>
      </c>
      <c r="L563" s="14">
        <v>43844</v>
      </c>
      <c r="M563" s="15">
        <v>0.60423611111111108</v>
      </c>
      <c r="N563" s="12">
        <v>43845</v>
      </c>
      <c r="O563" s="13">
        <v>0.3916203703703704</v>
      </c>
      <c r="P563" s="16">
        <v>43846.453263888892</v>
      </c>
      <c r="Q563" s="11" t="s">
        <v>101</v>
      </c>
      <c r="R563" s="17" t="s">
        <v>1239</v>
      </c>
      <c r="S563" s="11" t="s">
        <v>39</v>
      </c>
      <c r="T563" s="17" t="s">
        <v>133</v>
      </c>
      <c r="U563" s="11" t="s">
        <v>37</v>
      </c>
      <c r="V563" s="17">
        <v>0</v>
      </c>
      <c r="W563" s="11" t="s">
        <v>37</v>
      </c>
      <c r="Y563" s="17" t="str">
        <f>TablaIncidentes[[#This Row],[Tiempo Total Gestión]]</f>
        <v>18:53</v>
      </c>
      <c r="Z563" s="11">
        <f t="shared" si="56"/>
        <v>18</v>
      </c>
      <c r="AA563" s="11">
        <f t="shared" si="57"/>
        <v>53</v>
      </c>
      <c r="AB563" s="11">
        <f>IF(TablaIncidentes[[#This Row],[Prioridad*]]="Baja",(Z563-24)*60+AA563,IF(TablaIncidentes[[#This Row],[Prioridad*]]="Media",(Z563-4)*60+AA563,IF(TablaIncidentes[[#This Row],[Prioridad*]]="Alta",(Z563-2)*60+AA563)))</f>
        <v>1013</v>
      </c>
      <c r="AD563" s="17" t="str">
        <f>TablaIncidentes[[#This Row],[Tiempo Creación (HH:mm)]]</f>
        <v>00:00</v>
      </c>
      <c r="AE563" s="11">
        <f t="shared" si="58"/>
        <v>0</v>
      </c>
      <c r="AF563" s="11">
        <f t="shared" si="59"/>
        <v>0</v>
      </c>
      <c r="AG563" s="11">
        <f>IF(TablaIncidentes[[#This Row],[Prioridad*]]="Baja",((AE563*60)+AF563)-30,IF(TablaIncidentes[[#This Row],[Prioridad*]]="Media",((AE563*60)+AF563)-15,IF(TablaIncidentes[[#This Row],[Prioridad*]]="Alta",((AE563*60)+AF563)-10)))</f>
        <v>-10</v>
      </c>
      <c r="AI563" s="17">
        <f>TablaIncidentes[[#This Row],[Tiempo Avance Incidente]]</f>
        <v>0</v>
      </c>
      <c r="AJ563" s="11">
        <f t="shared" si="60"/>
        <v>0</v>
      </c>
      <c r="AK563" s="11">
        <f t="shared" si="61"/>
        <v>0</v>
      </c>
      <c r="AL563">
        <f>IF(TablaIncidentes[[#This Row],[Prioridad*]]="Baja",((AJ563*60)+AK563)-720,IF(TablaIncidentes[[#This Row],[Prioridad*]]="Media",((AJ563*60)+AK563)-120,IF(TablaIncidentes[[#This Row],[Prioridad*]]="Alta",((AJ563*60)+AK563)-60)))</f>
        <v>-60</v>
      </c>
      <c r="AN563" t="str">
        <f t="shared" si="62"/>
        <v>martes</v>
      </c>
    </row>
    <row r="564" spans="1:40" x14ac:dyDescent="0.25">
      <c r="A564" s="20" t="s">
        <v>1315</v>
      </c>
      <c r="B564" t="s">
        <v>1316</v>
      </c>
      <c r="C564" t="s">
        <v>32</v>
      </c>
      <c r="D564" s="11" t="s">
        <v>33</v>
      </c>
      <c r="E564" t="s">
        <v>34</v>
      </c>
      <c r="F564" t="s">
        <v>51</v>
      </c>
      <c r="G564" t="s">
        <v>75</v>
      </c>
      <c r="J564" s="12">
        <v>43844</v>
      </c>
      <c r="K564" s="13">
        <v>0.60481481481481481</v>
      </c>
      <c r="L564" s="14">
        <v>43844</v>
      </c>
      <c r="M564" s="15">
        <v>0.60481481481481481</v>
      </c>
      <c r="N564" s="12">
        <v>43845</v>
      </c>
      <c r="O564" s="13">
        <v>0.3916203703703704</v>
      </c>
      <c r="P564" s="16">
        <v>43846.453263888892</v>
      </c>
      <c r="Q564" s="11" t="s">
        <v>101</v>
      </c>
      <c r="R564" s="17" t="s">
        <v>1239</v>
      </c>
      <c r="S564" s="11" t="s">
        <v>39</v>
      </c>
      <c r="T564" s="17" t="s">
        <v>133</v>
      </c>
      <c r="U564" s="11" t="s">
        <v>37</v>
      </c>
      <c r="V564" s="17">
        <v>0</v>
      </c>
      <c r="W564" s="11" t="s">
        <v>37</v>
      </c>
      <c r="Y564" s="17" t="str">
        <f>TablaIncidentes[[#This Row],[Tiempo Total Gestión]]</f>
        <v>18:53</v>
      </c>
      <c r="Z564" s="11">
        <f t="shared" si="56"/>
        <v>18</v>
      </c>
      <c r="AA564" s="11">
        <f t="shared" si="57"/>
        <v>53</v>
      </c>
      <c r="AB564" s="11">
        <f>IF(TablaIncidentes[[#This Row],[Prioridad*]]="Baja",(Z564-24)*60+AA564,IF(TablaIncidentes[[#This Row],[Prioridad*]]="Media",(Z564-4)*60+AA564,IF(TablaIncidentes[[#This Row],[Prioridad*]]="Alta",(Z564-2)*60+AA564)))</f>
        <v>1013</v>
      </c>
      <c r="AD564" s="17" t="str">
        <f>TablaIncidentes[[#This Row],[Tiempo Creación (HH:mm)]]</f>
        <v>00:00</v>
      </c>
      <c r="AE564" s="11">
        <f t="shared" si="58"/>
        <v>0</v>
      </c>
      <c r="AF564" s="11">
        <f t="shared" si="59"/>
        <v>0</v>
      </c>
      <c r="AG564" s="11">
        <f>IF(TablaIncidentes[[#This Row],[Prioridad*]]="Baja",((AE564*60)+AF564)-30,IF(TablaIncidentes[[#This Row],[Prioridad*]]="Media",((AE564*60)+AF564)-15,IF(TablaIncidentes[[#This Row],[Prioridad*]]="Alta",((AE564*60)+AF564)-10)))</f>
        <v>-10</v>
      </c>
      <c r="AI564" s="17">
        <f>TablaIncidentes[[#This Row],[Tiempo Avance Incidente]]</f>
        <v>0</v>
      </c>
      <c r="AJ564" s="11">
        <f t="shared" si="60"/>
        <v>0</v>
      </c>
      <c r="AK564" s="11">
        <f t="shared" si="61"/>
        <v>0</v>
      </c>
      <c r="AL564">
        <f>IF(TablaIncidentes[[#This Row],[Prioridad*]]="Baja",((AJ564*60)+AK564)-720,IF(TablaIncidentes[[#This Row],[Prioridad*]]="Media",((AJ564*60)+AK564)-120,IF(TablaIncidentes[[#This Row],[Prioridad*]]="Alta",((AJ564*60)+AK564)-60)))</f>
        <v>-60</v>
      </c>
      <c r="AN564" t="str">
        <f t="shared" si="62"/>
        <v>martes</v>
      </c>
    </row>
    <row r="565" spans="1:40" x14ac:dyDescent="0.25">
      <c r="A565" s="10" t="s">
        <v>1317</v>
      </c>
      <c r="B565" t="s">
        <v>1318</v>
      </c>
      <c r="C565" t="s">
        <v>32</v>
      </c>
      <c r="D565" s="11" t="s">
        <v>33</v>
      </c>
      <c r="E565" t="s">
        <v>34</v>
      </c>
      <c r="F565" t="s">
        <v>51</v>
      </c>
      <c r="G565" t="s">
        <v>361</v>
      </c>
      <c r="J565" s="12">
        <v>43844</v>
      </c>
      <c r="K565" s="13">
        <v>0.60482638888888884</v>
      </c>
      <c r="L565" s="14">
        <v>43844</v>
      </c>
      <c r="M565" s="15">
        <v>0.60482638888888884</v>
      </c>
      <c r="N565" s="12">
        <v>43845</v>
      </c>
      <c r="O565" s="13">
        <v>0.43671296296296297</v>
      </c>
      <c r="P565" s="16">
        <v>43846.453263888892</v>
      </c>
      <c r="Q565" s="11" t="s">
        <v>37</v>
      </c>
      <c r="R565" s="17" t="s">
        <v>1319</v>
      </c>
      <c r="S565" s="11" t="s">
        <v>39</v>
      </c>
      <c r="T565" s="17" t="s">
        <v>133</v>
      </c>
      <c r="U565" s="11" t="s">
        <v>37</v>
      </c>
      <c r="V565" s="17">
        <v>0</v>
      </c>
      <c r="W565" s="11" t="s">
        <v>37</v>
      </c>
      <c r="Y565" s="17" t="str">
        <f>TablaIncidentes[[#This Row],[Tiempo Total Gestión]]</f>
        <v>01:41</v>
      </c>
      <c r="Z565" s="11">
        <f t="shared" si="56"/>
        <v>1</v>
      </c>
      <c r="AA565" s="11">
        <f t="shared" si="57"/>
        <v>41</v>
      </c>
      <c r="AB565" s="11">
        <f>IF(TablaIncidentes[[#This Row],[Prioridad*]]="Baja",(Z565-24)*60+AA565,IF(TablaIncidentes[[#This Row],[Prioridad*]]="Media",(Z565-4)*60+AA565,IF(TablaIncidentes[[#This Row],[Prioridad*]]="Alta",(Z565-2)*60+AA565)))</f>
        <v>-19</v>
      </c>
      <c r="AD565" s="17" t="str">
        <f>TablaIncidentes[[#This Row],[Tiempo Creación (HH:mm)]]</f>
        <v>00:00</v>
      </c>
      <c r="AE565" s="11">
        <f t="shared" si="58"/>
        <v>0</v>
      </c>
      <c r="AF565" s="11">
        <f t="shared" si="59"/>
        <v>0</v>
      </c>
      <c r="AG565" s="11">
        <f>IF(TablaIncidentes[[#This Row],[Prioridad*]]="Baja",((AE565*60)+AF565)-30,IF(TablaIncidentes[[#This Row],[Prioridad*]]="Media",((AE565*60)+AF565)-15,IF(TablaIncidentes[[#This Row],[Prioridad*]]="Alta",((AE565*60)+AF565)-10)))</f>
        <v>-10</v>
      </c>
      <c r="AI565" s="17">
        <f>TablaIncidentes[[#This Row],[Tiempo Avance Incidente]]</f>
        <v>0</v>
      </c>
      <c r="AJ565" s="11">
        <f t="shared" si="60"/>
        <v>0</v>
      </c>
      <c r="AK565" s="11">
        <f t="shared" si="61"/>
        <v>0</v>
      </c>
      <c r="AL565">
        <f>IF(TablaIncidentes[[#This Row],[Prioridad*]]="Baja",((AJ565*60)+AK565)-720,IF(TablaIncidentes[[#This Row],[Prioridad*]]="Media",((AJ565*60)+AK565)-120,IF(TablaIncidentes[[#This Row],[Prioridad*]]="Alta",((AJ565*60)+AK565)-60)))</f>
        <v>-60</v>
      </c>
      <c r="AN565" t="str">
        <f t="shared" si="62"/>
        <v>martes</v>
      </c>
    </row>
    <row r="566" spans="1:40" x14ac:dyDescent="0.25">
      <c r="A566" s="20" t="s">
        <v>1320</v>
      </c>
      <c r="B566" t="s">
        <v>1321</v>
      </c>
      <c r="C566" t="s">
        <v>32</v>
      </c>
      <c r="D566" s="11" t="s">
        <v>33</v>
      </c>
      <c r="E566" t="s">
        <v>34</v>
      </c>
      <c r="F566" t="s">
        <v>51</v>
      </c>
      <c r="G566" t="s">
        <v>52</v>
      </c>
      <c r="J566" s="12">
        <v>43844</v>
      </c>
      <c r="K566" s="13">
        <v>0.60482638888888884</v>
      </c>
      <c r="L566" s="14">
        <v>43844</v>
      </c>
      <c r="M566" s="15">
        <v>0.60482638888888884</v>
      </c>
      <c r="N566" s="12">
        <v>43845</v>
      </c>
      <c r="O566" s="13">
        <v>0.3916203703703704</v>
      </c>
      <c r="P566" s="16">
        <v>43846.453263888892</v>
      </c>
      <c r="Q566" s="11" t="s">
        <v>101</v>
      </c>
      <c r="R566" s="17" t="s">
        <v>1244</v>
      </c>
      <c r="S566" s="11" t="s">
        <v>39</v>
      </c>
      <c r="T566" s="17" t="s">
        <v>133</v>
      </c>
      <c r="U566" s="11" t="s">
        <v>37</v>
      </c>
      <c r="V566" s="17">
        <v>0</v>
      </c>
      <c r="W566" s="11" t="s">
        <v>37</v>
      </c>
      <c r="Y566" s="17" t="str">
        <f>TablaIncidentes[[#This Row],[Tiempo Total Gestión]]</f>
        <v>18:52</v>
      </c>
      <c r="Z566" s="11">
        <f t="shared" si="56"/>
        <v>18</v>
      </c>
      <c r="AA566" s="11">
        <f t="shared" si="57"/>
        <v>52</v>
      </c>
      <c r="AB566" s="11">
        <f>IF(TablaIncidentes[[#This Row],[Prioridad*]]="Baja",(Z566-24)*60+AA566,IF(TablaIncidentes[[#This Row],[Prioridad*]]="Media",(Z566-4)*60+AA566,IF(TablaIncidentes[[#This Row],[Prioridad*]]="Alta",(Z566-2)*60+AA566)))</f>
        <v>1012</v>
      </c>
      <c r="AD566" s="17" t="str">
        <f>TablaIncidentes[[#This Row],[Tiempo Creación (HH:mm)]]</f>
        <v>00:00</v>
      </c>
      <c r="AE566" s="11">
        <f t="shared" si="58"/>
        <v>0</v>
      </c>
      <c r="AF566" s="11">
        <f t="shared" si="59"/>
        <v>0</v>
      </c>
      <c r="AG566" s="11">
        <f>IF(TablaIncidentes[[#This Row],[Prioridad*]]="Baja",((AE566*60)+AF566)-30,IF(TablaIncidentes[[#This Row],[Prioridad*]]="Media",((AE566*60)+AF566)-15,IF(TablaIncidentes[[#This Row],[Prioridad*]]="Alta",((AE566*60)+AF566)-10)))</f>
        <v>-10</v>
      </c>
      <c r="AI566" s="17">
        <f>TablaIncidentes[[#This Row],[Tiempo Avance Incidente]]</f>
        <v>0</v>
      </c>
      <c r="AJ566" s="11">
        <f t="shared" si="60"/>
        <v>0</v>
      </c>
      <c r="AK566" s="11">
        <f t="shared" si="61"/>
        <v>0</v>
      </c>
      <c r="AL566">
        <f>IF(TablaIncidentes[[#This Row],[Prioridad*]]="Baja",((AJ566*60)+AK566)-720,IF(TablaIncidentes[[#This Row],[Prioridad*]]="Media",((AJ566*60)+AK566)-120,IF(TablaIncidentes[[#This Row],[Prioridad*]]="Alta",((AJ566*60)+AK566)-60)))</f>
        <v>-60</v>
      </c>
      <c r="AN566" t="str">
        <f t="shared" si="62"/>
        <v>martes</v>
      </c>
    </row>
    <row r="567" spans="1:40" x14ac:dyDescent="0.25">
      <c r="A567" s="20" t="s">
        <v>1322</v>
      </c>
      <c r="B567" t="s">
        <v>1323</v>
      </c>
      <c r="C567" t="s">
        <v>32</v>
      </c>
      <c r="D567" s="11" t="s">
        <v>33</v>
      </c>
      <c r="E567" t="s">
        <v>34</v>
      </c>
      <c r="F567" t="s">
        <v>51</v>
      </c>
      <c r="G567" t="s">
        <v>75</v>
      </c>
      <c r="J567" s="12">
        <v>43844</v>
      </c>
      <c r="K567" s="13">
        <v>0.60482638888888884</v>
      </c>
      <c r="L567" s="14">
        <v>43844</v>
      </c>
      <c r="M567" s="15">
        <v>0.60482638888888884</v>
      </c>
      <c r="N567" s="12">
        <v>43845</v>
      </c>
      <c r="O567" s="13">
        <v>0.3916203703703704</v>
      </c>
      <c r="P567" s="16">
        <v>43846.453263888892</v>
      </c>
      <c r="Q567" s="11" t="s">
        <v>101</v>
      </c>
      <c r="R567" s="17" t="s">
        <v>1244</v>
      </c>
      <c r="S567" s="11" t="s">
        <v>39</v>
      </c>
      <c r="T567" s="17" t="s">
        <v>133</v>
      </c>
      <c r="U567" s="11" t="s">
        <v>37</v>
      </c>
      <c r="V567" s="17">
        <v>0</v>
      </c>
      <c r="W567" s="11" t="s">
        <v>37</v>
      </c>
      <c r="Y567" s="17" t="str">
        <f>TablaIncidentes[[#This Row],[Tiempo Total Gestión]]</f>
        <v>18:52</v>
      </c>
      <c r="Z567" s="11">
        <f t="shared" si="56"/>
        <v>18</v>
      </c>
      <c r="AA567" s="11">
        <f t="shared" si="57"/>
        <v>52</v>
      </c>
      <c r="AB567" s="11">
        <f>IF(TablaIncidentes[[#This Row],[Prioridad*]]="Baja",(Z567-24)*60+AA567,IF(TablaIncidentes[[#This Row],[Prioridad*]]="Media",(Z567-4)*60+AA567,IF(TablaIncidentes[[#This Row],[Prioridad*]]="Alta",(Z567-2)*60+AA567)))</f>
        <v>1012</v>
      </c>
      <c r="AD567" s="17" t="str">
        <f>TablaIncidentes[[#This Row],[Tiempo Creación (HH:mm)]]</f>
        <v>00:00</v>
      </c>
      <c r="AE567" s="11">
        <f t="shared" si="58"/>
        <v>0</v>
      </c>
      <c r="AF567" s="11">
        <f t="shared" si="59"/>
        <v>0</v>
      </c>
      <c r="AG567" s="11">
        <f>IF(TablaIncidentes[[#This Row],[Prioridad*]]="Baja",((AE567*60)+AF567)-30,IF(TablaIncidentes[[#This Row],[Prioridad*]]="Media",((AE567*60)+AF567)-15,IF(TablaIncidentes[[#This Row],[Prioridad*]]="Alta",((AE567*60)+AF567)-10)))</f>
        <v>-10</v>
      </c>
      <c r="AI567" s="17">
        <f>TablaIncidentes[[#This Row],[Tiempo Avance Incidente]]</f>
        <v>0</v>
      </c>
      <c r="AJ567" s="11">
        <f t="shared" si="60"/>
        <v>0</v>
      </c>
      <c r="AK567" s="11">
        <f t="shared" si="61"/>
        <v>0</v>
      </c>
      <c r="AL567">
        <f>IF(TablaIncidentes[[#This Row],[Prioridad*]]="Baja",((AJ567*60)+AK567)-720,IF(TablaIncidentes[[#This Row],[Prioridad*]]="Media",((AJ567*60)+AK567)-120,IF(TablaIncidentes[[#This Row],[Prioridad*]]="Alta",((AJ567*60)+AK567)-60)))</f>
        <v>-60</v>
      </c>
      <c r="AN567" t="str">
        <f t="shared" si="62"/>
        <v>martes</v>
      </c>
    </row>
    <row r="568" spans="1:40" x14ac:dyDescent="0.25">
      <c r="A568" s="20" t="s">
        <v>1324</v>
      </c>
      <c r="B568" t="s">
        <v>1325</v>
      </c>
      <c r="C568" t="s">
        <v>32</v>
      </c>
      <c r="D568" s="11" t="s">
        <v>33</v>
      </c>
      <c r="E568" t="s">
        <v>34</v>
      </c>
      <c r="F568" t="s">
        <v>51</v>
      </c>
      <c r="G568" t="s">
        <v>361</v>
      </c>
      <c r="J568" s="12">
        <v>43844</v>
      </c>
      <c r="K568" s="13">
        <v>0.60483796296296299</v>
      </c>
      <c r="L568" s="14">
        <v>43844</v>
      </c>
      <c r="M568" s="15">
        <v>0.60483796296296299</v>
      </c>
      <c r="N568" s="12">
        <v>43845</v>
      </c>
      <c r="O568" s="13">
        <v>0.3916203703703704</v>
      </c>
      <c r="P568" s="16">
        <v>43846.453263888892</v>
      </c>
      <c r="Q568" s="11" t="s">
        <v>101</v>
      </c>
      <c r="R568" s="17" t="s">
        <v>1244</v>
      </c>
      <c r="S568" s="11" t="s">
        <v>39</v>
      </c>
      <c r="T568" s="17" t="s">
        <v>133</v>
      </c>
      <c r="U568" s="11" t="s">
        <v>37</v>
      </c>
      <c r="V568" s="17">
        <v>0</v>
      </c>
      <c r="W568" s="11" t="s">
        <v>37</v>
      </c>
      <c r="Y568" s="17" t="str">
        <f>TablaIncidentes[[#This Row],[Tiempo Total Gestión]]</f>
        <v>18:52</v>
      </c>
      <c r="Z568" s="11">
        <f t="shared" si="56"/>
        <v>18</v>
      </c>
      <c r="AA568" s="11">
        <f t="shared" si="57"/>
        <v>52</v>
      </c>
      <c r="AB568" s="11">
        <f>IF(TablaIncidentes[[#This Row],[Prioridad*]]="Baja",(Z568-24)*60+AA568,IF(TablaIncidentes[[#This Row],[Prioridad*]]="Media",(Z568-4)*60+AA568,IF(TablaIncidentes[[#This Row],[Prioridad*]]="Alta",(Z568-2)*60+AA568)))</f>
        <v>1012</v>
      </c>
      <c r="AD568" s="17" t="str">
        <f>TablaIncidentes[[#This Row],[Tiempo Creación (HH:mm)]]</f>
        <v>00:00</v>
      </c>
      <c r="AE568" s="11">
        <f t="shared" si="58"/>
        <v>0</v>
      </c>
      <c r="AF568" s="11">
        <f t="shared" si="59"/>
        <v>0</v>
      </c>
      <c r="AG568" s="11">
        <f>IF(TablaIncidentes[[#This Row],[Prioridad*]]="Baja",((AE568*60)+AF568)-30,IF(TablaIncidentes[[#This Row],[Prioridad*]]="Media",((AE568*60)+AF568)-15,IF(TablaIncidentes[[#This Row],[Prioridad*]]="Alta",((AE568*60)+AF568)-10)))</f>
        <v>-10</v>
      </c>
      <c r="AI568" s="17">
        <f>TablaIncidentes[[#This Row],[Tiempo Avance Incidente]]</f>
        <v>0</v>
      </c>
      <c r="AJ568" s="11">
        <f t="shared" si="60"/>
        <v>0</v>
      </c>
      <c r="AK568" s="11">
        <f t="shared" si="61"/>
        <v>0</v>
      </c>
      <c r="AL568">
        <f>IF(TablaIncidentes[[#This Row],[Prioridad*]]="Baja",((AJ568*60)+AK568)-720,IF(TablaIncidentes[[#This Row],[Prioridad*]]="Media",((AJ568*60)+AK568)-120,IF(TablaIncidentes[[#This Row],[Prioridad*]]="Alta",((AJ568*60)+AK568)-60)))</f>
        <v>-60</v>
      </c>
      <c r="AN568" t="str">
        <f t="shared" si="62"/>
        <v>martes</v>
      </c>
    </row>
    <row r="569" spans="1:40" x14ac:dyDescent="0.25">
      <c r="A569" s="20" t="s">
        <v>1326</v>
      </c>
      <c r="B569" t="s">
        <v>1327</v>
      </c>
      <c r="C569" t="s">
        <v>32</v>
      </c>
      <c r="D569" s="11" t="s">
        <v>33</v>
      </c>
      <c r="E569" t="s">
        <v>34</v>
      </c>
      <c r="F569" t="s">
        <v>51</v>
      </c>
      <c r="G569" t="s">
        <v>52</v>
      </c>
      <c r="J569" s="12">
        <v>43844</v>
      </c>
      <c r="K569" s="13">
        <v>0.60483796296296299</v>
      </c>
      <c r="L569" s="14">
        <v>43844</v>
      </c>
      <c r="M569" s="15">
        <v>0.60483796296296299</v>
      </c>
      <c r="N569" s="12">
        <v>43845</v>
      </c>
      <c r="O569" s="13">
        <v>0.3916203703703704</v>
      </c>
      <c r="P569" s="16">
        <v>43846.453263888892</v>
      </c>
      <c r="Q569" s="11" t="s">
        <v>101</v>
      </c>
      <c r="R569" s="17" t="s">
        <v>1244</v>
      </c>
      <c r="S569" s="11" t="s">
        <v>39</v>
      </c>
      <c r="T569" s="17" t="s">
        <v>133</v>
      </c>
      <c r="U569" s="11" t="s">
        <v>37</v>
      </c>
      <c r="V569" s="17">
        <v>0</v>
      </c>
      <c r="W569" s="11" t="s">
        <v>37</v>
      </c>
      <c r="Y569" s="17" t="str">
        <f>TablaIncidentes[[#This Row],[Tiempo Total Gestión]]</f>
        <v>18:52</v>
      </c>
      <c r="Z569" s="11">
        <f t="shared" si="56"/>
        <v>18</v>
      </c>
      <c r="AA569" s="11">
        <f t="shared" si="57"/>
        <v>52</v>
      </c>
      <c r="AB569" s="11">
        <f>IF(TablaIncidentes[[#This Row],[Prioridad*]]="Baja",(Z569-24)*60+AA569,IF(TablaIncidentes[[#This Row],[Prioridad*]]="Media",(Z569-4)*60+AA569,IF(TablaIncidentes[[#This Row],[Prioridad*]]="Alta",(Z569-2)*60+AA569)))</f>
        <v>1012</v>
      </c>
      <c r="AD569" s="17" t="str">
        <f>TablaIncidentes[[#This Row],[Tiempo Creación (HH:mm)]]</f>
        <v>00:00</v>
      </c>
      <c r="AE569" s="11">
        <f t="shared" si="58"/>
        <v>0</v>
      </c>
      <c r="AF569" s="11">
        <f t="shared" si="59"/>
        <v>0</v>
      </c>
      <c r="AG569" s="11">
        <f>IF(TablaIncidentes[[#This Row],[Prioridad*]]="Baja",((AE569*60)+AF569)-30,IF(TablaIncidentes[[#This Row],[Prioridad*]]="Media",((AE569*60)+AF569)-15,IF(TablaIncidentes[[#This Row],[Prioridad*]]="Alta",((AE569*60)+AF569)-10)))</f>
        <v>-10</v>
      </c>
      <c r="AI569" s="17">
        <f>TablaIncidentes[[#This Row],[Tiempo Avance Incidente]]</f>
        <v>0</v>
      </c>
      <c r="AJ569" s="11">
        <f t="shared" si="60"/>
        <v>0</v>
      </c>
      <c r="AK569" s="11">
        <f t="shared" si="61"/>
        <v>0</v>
      </c>
      <c r="AL569">
        <f>IF(TablaIncidentes[[#This Row],[Prioridad*]]="Baja",((AJ569*60)+AK569)-720,IF(TablaIncidentes[[#This Row],[Prioridad*]]="Media",((AJ569*60)+AK569)-120,IF(TablaIncidentes[[#This Row],[Prioridad*]]="Alta",((AJ569*60)+AK569)-60)))</f>
        <v>-60</v>
      </c>
      <c r="AN569" t="str">
        <f t="shared" si="62"/>
        <v>martes</v>
      </c>
    </row>
    <row r="570" spans="1:40" x14ac:dyDescent="0.25">
      <c r="A570" s="20" t="s">
        <v>1328</v>
      </c>
      <c r="B570" t="s">
        <v>1329</v>
      </c>
      <c r="C570" t="s">
        <v>32</v>
      </c>
      <c r="D570" s="11" t="s">
        <v>33</v>
      </c>
      <c r="E570" t="s">
        <v>34</v>
      </c>
      <c r="F570" t="s">
        <v>51</v>
      </c>
      <c r="G570" t="s">
        <v>52</v>
      </c>
      <c r="J570" s="12">
        <v>43844</v>
      </c>
      <c r="K570" s="13">
        <v>0.60693287037037036</v>
      </c>
      <c r="L570" s="14">
        <v>43844</v>
      </c>
      <c r="M570" s="15">
        <v>0.60693287037037036</v>
      </c>
      <c r="N570" s="12">
        <v>43845</v>
      </c>
      <c r="O570" s="13">
        <v>0.3916203703703704</v>
      </c>
      <c r="P570" s="16">
        <v>43846.453263888892</v>
      </c>
      <c r="Q570" s="11" t="s">
        <v>101</v>
      </c>
      <c r="R570" s="17" t="s">
        <v>1269</v>
      </c>
      <c r="S570" s="11" t="s">
        <v>39</v>
      </c>
      <c r="T570" s="17" t="s">
        <v>133</v>
      </c>
      <c r="U570" s="11" t="s">
        <v>37</v>
      </c>
      <c r="V570" s="17">
        <v>0</v>
      </c>
      <c r="W570" s="11" t="s">
        <v>37</v>
      </c>
      <c r="Y570" s="17" t="str">
        <f>TablaIncidentes[[#This Row],[Tiempo Total Gestión]]</f>
        <v>18:49</v>
      </c>
      <c r="Z570" s="11">
        <f t="shared" si="56"/>
        <v>18</v>
      </c>
      <c r="AA570" s="11">
        <f t="shared" si="57"/>
        <v>49</v>
      </c>
      <c r="AB570" s="11">
        <f>IF(TablaIncidentes[[#This Row],[Prioridad*]]="Baja",(Z570-24)*60+AA570,IF(TablaIncidentes[[#This Row],[Prioridad*]]="Media",(Z570-4)*60+AA570,IF(TablaIncidentes[[#This Row],[Prioridad*]]="Alta",(Z570-2)*60+AA570)))</f>
        <v>1009</v>
      </c>
      <c r="AD570" s="17" t="str">
        <f>TablaIncidentes[[#This Row],[Tiempo Creación (HH:mm)]]</f>
        <v>00:00</v>
      </c>
      <c r="AE570" s="11">
        <f t="shared" si="58"/>
        <v>0</v>
      </c>
      <c r="AF570" s="11">
        <f t="shared" si="59"/>
        <v>0</v>
      </c>
      <c r="AG570" s="11">
        <f>IF(TablaIncidentes[[#This Row],[Prioridad*]]="Baja",((AE570*60)+AF570)-30,IF(TablaIncidentes[[#This Row],[Prioridad*]]="Media",((AE570*60)+AF570)-15,IF(TablaIncidentes[[#This Row],[Prioridad*]]="Alta",((AE570*60)+AF570)-10)))</f>
        <v>-10</v>
      </c>
      <c r="AI570" s="17">
        <f>TablaIncidentes[[#This Row],[Tiempo Avance Incidente]]</f>
        <v>0</v>
      </c>
      <c r="AJ570" s="11">
        <f t="shared" si="60"/>
        <v>0</v>
      </c>
      <c r="AK570" s="11">
        <f t="shared" si="61"/>
        <v>0</v>
      </c>
      <c r="AL570">
        <f>IF(TablaIncidentes[[#This Row],[Prioridad*]]="Baja",((AJ570*60)+AK570)-720,IF(TablaIncidentes[[#This Row],[Prioridad*]]="Media",((AJ570*60)+AK570)-120,IF(TablaIncidentes[[#This Row],[Prioridad*]]="Alta",((AJ570*60)+AK570)-60)))</f>
        <v>-60</v>
      </c>
      <c r="AN570" t="str">
        <f t="shared" si="62"/>
        <v>martes</v>
      </c>
    </row>
    <row r="571" spans="1:40" x14ac:dyDescent="0.25">
      <c r="A571" s="20" t="s">
        <v>1330</v>
      </c>
      <c r="B571" t="s">
        <v>1331</v>
      </c>
      <c r="C571" t="s">
        <v>32</v>
      </c>
      <c r="D571" s="11" t="s">
        <v>33</v>
      </c>
      <c r="E571" t="s">
        <v>34</v>
      </c>
      <c r="F571" t="s">
        <v>51</v>
      </c>
      <c r="G571" t="s">
        <v>52</v>
      </c>
      <c r="J571" s="12">
        <v>43844</v>
      </c>
      <c r="K571" s="13">
        <v>0.60693287037037036</v>
      </c>
      <c r="L571" s="14">
        <v>43844</v>
      </c>
      <c r="M571" s="15">
        <v>0.60693287037037036</v>
      </c>
      <c r="N571" s="12">
        <v>43845</v>
      </c>
      <c r="O571" s="13">
        <v>0.3916203703703704</v>
      </c>
      <c r="P571" s="16">
        <v>43846.453263888892</v>
      </c>
      <c r="Q571" s="11" t="s">
        <v>101</v>
      </c>
      <c r="R571" s="17" t="s">
        <v>1269</v>
      </c>
      <c r="S571" s="11" t="s">
        <v>39</v>
      </c>
      <c r="T571" s="17" t="s">
        <v>133</v>
      </c>
      <c r="U571" s="11" t="s">
        <v>37</v>
      </c>
      <c r="V571" s="17">
        <v>0</v>
      </c>
      <c r="W571" s="11" t="s">
        <v>37</v>
      </c>
      <c r="Y571" s="17" t="str">
        <f>TablaIncidentes[[#This Row],[Tiempo Total Gestión]]</f>
        <v>18:49</v>
      </c>
      <c r="Z571" s="11">
        <f t="shared" si="56"/>
        <v>18</v>
      </c>
      <c r="AA571" s="11">
        <f t="shared" si="57"/>
        <v>49</v>
      </c>
      <c r="AB571" s="11">
        <f>IF(TablaIncidentes[[#This Row],[Prioridad*]]="Baja",(Z571-24)*60+AA571,IF(TablaIncidentes[[#This Row],[Prioridad*]]="Media",(Z571-4)*60+AA571,IF(TablaIncidentes[[#This Row],[Prioridad*]]="Alta",(Z571-2)*60+AA571)))</f>
        <v>1009</v>
      </c>
      <c r="AD571" s="17" t="str">
        <f>TablaIncidentes[[#This Row],[Tiempo Creación (HH:mm)]]</f>
        <v>00:00</v>
      </c>
      <c r="AE571" s="11">
        <f t="shared" si="58"/>
        <v>0</v>
      </c>
      <c r="AF571" s="11">
        <f t="shared" si="59"/>
        <v>0</v>
      </c>
      <c r="AG571" s="11">
        <f>IF(TablaIncidentes[[#This Row],[Prioridad*]]="Baja",((AE571*60)+AF571)-30,IF(TablaIncidentes[[#This Row],[Prioridad*]]="Media",((AE571*60)+AF571)-15,IF(TablaIncidentes[[#This Row],[Prioridad*]]="Alta",((AE571*60)+AF571)-10)))</f>
        <v>-10</v>
      </c>
      <c r="AI571" s="17">
        <f>TablaIncidentes[[#This Row],[Tiempo Avance Incidente]]</f>
        <v>0</v>
      </c>
      <c r="AJ571" s="11">
        <f t="shared" si="60"/>
        <v>0</v>
      </c>
      <c r="AK571" s="11">
        <f t="shared" si="61"/>
        <v>0</v>
      </c>
      <c r="AL571">
        <f>IF(TablaIncidentes[[#This Row],[Prioridad*]]="Baja",((AJ571*60)+AK571)-720,IF(TablaIncidentes[[#This Row],[Prioridad*]]="Media",((AJ571*60)+AK571)-120,IF(TablaIncidentes[[#This Row],[Prioridad*]]="Alta",((AJ571*60)+AK571)-60)))</f>
        <v>-60</v>
      </c>
      <c r="AN571" t="str">
        <f t="shared" si="62"/>
        <v>martes</v>
      </c>
    </row>
    <row r="572" spans="1:40" x14ac:dyDescent="0.25">
      <c r="A572" s="20" t="s">
        <v>1332</v>
      </c>
      <c r="B572" t="s">
        <v>1333</v>
      </c>
      <c r="C572" t="s">
        <v>32</v>
      </c>
      <c r="D572" s="11" t="s">
        <v>33</v>
      </c>
      <c r="E572" t="s">
        <v>34</v>
      </c>
      <c r="F572" t="s">
        <v>51</v>
      </c>
      <c r="G572" t="s">
        <v>75</v>
      </c>
      <c r="J572" s="12">
        <v>43844</v>
      </c>
      <c r="K572" s="13">
        <v>0.6069444444444444</v>
      </c>
      <c r="L572" s="14">
        <v>43844</v>
      </c>
      <c r="M572" s="15">
        <v>0.6069444444444444</v>
      </c>
      <c r="N572" s="12">
        <v>43845</v>
      </c>
      <c r="O572" s="13">
        <v>0.3916203703703704</v>
      </c>
      <c r="P572" s="16">
        <v>43846.453263888892</v>
      </c>
      <c r="Q572" s="11" t="s">
        <v>101</v>
      </c>
      <c r="R572" s="17" t="s">
        <v>1269</v>
      </c>
      <c r="S572" s="11" t="s">
        <v>39</v>
      </c>
      <c r="T572" s="17" t="s">
        <v>133</v>
      </c>
      <c r="U572" s="11" t="s">
        <v>37</v>
      </c>
      <c r="V572" s="17">
        <v>0</v>
      </c>
      <c r="W572" s="11" t="s">
        <v>37</v>
      </c>
      <c r="Y572" s="17" t="str">
        <f>TablaIncidentes[[#This Row],[Tiempo Total Gestión]]</f>
        <v>18:49</v>
      </c>
      <c r="Z572" s="11">
        <f t="shared" si="56"/>
        <v>18</v>
      </c>
      <c r="AA572" s="11">
        <f t="shared" si="57"/>
        <v>49</v>
      </c>
      <c r="AB572" s="11">
        <f>IF(TablaIncidentes[[#This Row],[Prioridad*]]="Baja",(Z572-24)*60+AA572,IF(TablaIncidentes[[#This Row],[Prioridad*]]="Media",(Z572-4)*60+AA572,IF(TablaIncidentes[[#This Row],[Prioridad*]]="Alta",(Z572-2)*60+AA572)))</f>
        <v>1009</v>
      </c>
      <c r="AD572" s="17" t="str">
        <f>TablaIncidentes[[#This Row],[Tiempo Creación (HH:mm)]]</f>
        <v>00:00</v>
      </c>
      <c r="AE572" s="11">
        <f t="shared" si="58"/>
        <v>0</v>
      </c>
      <c r="AF572" s="11">
        <f t="shared" si="59"/>
        <v>0</v>
      </c>
      <c r="AG572" s="11">
        <f>IF(TablaIncidentes[[#This Row],[Prioridad*]]="Baja",((AE572*60)+AF572)-30,IF(TablaIncidentes[[#This Row],[Prioridad*]]="Media",((AE572*60)+AF572)-15,IF(TablaIncidentes[[#This Row],[Prioridad*]]="Alta",((AE572*60)+AF572)-10)))</f>
        <v>-10</v>
      </c>
      <c r="AI572" s="17">
        <f>TablaIncidentes[[#This Row],[Tiempo Avance Incidente]]</f>
        <v>0</v>
      </c>
      <c r="AJ572" s="11">
        <f t="shared" si="60"/>
        <v>0</v>
      </c>
      <c r="AK572" s="11">
        <f t="shared" si="61"/>
        <v>0</v>
      </c>
      <c r="AL572">
        <f>IF(TablaIncidentes[[#This Row],[Prioridad*]]="Baja",((AJ572*60)+AK572)-720,IF(TablaIncidentes[[#This Row],[Prioridad*]]="Media",((AJ572*60)+AK572)-120,IF(TablaIncidentes[[#This Row],[Prioridad*]]="Alta",((AJ572*60)+AK572)-60)))</f>
        <v>-60</v>
      </c>
      <c r="AN572" t="str">
        <f t="shared" si="62"/>
        <v>martes</v>
      </c>
    </row>
    <row r="573" spans="1:40" ht="15" customHeight="1" x14ac:dyDescent="0.25">
      <c r="A573" s="20" t="s">
        <v>1334</v>
      </c>
      <c r="B573" t="s">
        <v>1335</v>
      </c>
      <c r="C573" t="s">
        <v>32</v>
      </c>
      <c r="D573" s="11" t="s">
        <v>33</v>
      </c>
      <c r="E573" t="s">
        <v>34</v>
      </c>
      <c r="F573" t="s">
        <v>51</v>
      </c>
      <c r="G573" t="s">
        <v>361</v>
      </c>
      <c r="J573" s="12">
        <v>43844</v>
      </c>
      <c r="K573" s="13">
        <v>0.60695601851851855</v>
      </c>
      <c r="L573" s="14">
        <v>43844</v>
      </c>
      <c r="M573" s="15">
        <v>0.60695601851851855</v>
      </c>
      <c r="N573" s="12">
        <v>43845</v>
      </c>
      <c r="O573" s="13">
        <v>0.3916203703703704</v>
      </c>
      <c r="P573" s="16">
        <v>43846.453263888892</v>
      </c>
      <c r="Q573" s="11" t="s">
        <v>101</v>
      </c>
      <c r="R573" s="17" t="s">
        <v>1336</v>
      </c>
      <c r="S573" s="11" t="s">
        <v>39</v>
      </c>
      <c r="T573" s="17" t="s">
        <v>133</v>
      </c>
      <c r="U573" s="11" t="s">
        <v>37</v>
      </c>
      <c r="V573" s="17">
        <v>0</v>
      </c>
      <c r="W573" s="11" t="s">
        <v>37</v>
      </c>
      <c r="Y573" s="17" t="str">
        <f>TablaIncidentes[[#This Row],[Tiempo Total Gestión]]</f>
        <v>17:39</v>
      </c>
      <c r="Z573" s="11">
        <f t="shared" si="56"/>
        <v>17</v>
      </c>
      <c r="AA573" s="11">
        <f t="shared" si="57"/>
        <v>39</v>
      </c>
      <c r="AB573" s="11">
        <f>IF(TablaIncidentes[[#This Row],[Prioridad*]]="Baja",(Z573-24)*60+AA573,IF(TablaIncidentes[[#This Row],[Prioridad*]]="Media",(Z573-4)*60+AA573,IF(TablaIncidentes[[#This Row],[Prioridad*]]="Alta",(Z573-2)*60+AA573)))</f>
        <v>939</v>
      </c>
      <c r="AD573" s="17" t="str">
        <f>TablaIncidentes[[#This Row],[Tiempo Creación (HH:mm)]]</f>
        <v>00:00</v>
      </c>
      <c r="AE573" s="11">
        <f t="shared" si="58"/>
        <v>0</v>
      </c>
      <c r="AF573" s="11">
        <f t="shared" si="59"/>
        <v>0</v>
      </c>
      <c r="AG573" s="11">
        <f>IF(TablaIncidentes[[#This Row],[Prioridad*]]="Baja",((AE573*60)+AF573)-30,IF(TablaIncidentes[[#This Row],[Prioridad*]]="Media",((AE573*60)+AF573)-15,IF(TablaIncidentes[[#This Row],[Prioridad*]]="Alta",((AE573*60)+AF573)-10)))</f>
        <v>-10</v>
      </c>
      <c r="AI573" s="17">
        <f>TablaIncidentes[[#This Row],[Tiempo Avance Incidente]]</f>
        <v>0</v>
      </c>
      <c r="AJ573" s="11">
        <f t="shared" si="60"/>
        <v>0</v>
      </c>
      <c r="AK573" s="11">
        <f t="shared" si="61"/>
        <v>0</v>
      </c>
      <c r="AL573">
        <f>IF(TablaIncidentes[[#This Row],[Prioridad*]]="Baja",((AJ573*60)+AK573)-720,IF(TablaIncidentes[[#This Row],[Prioridad*]]="Media",((AJ573*60)+AK573)-120,IF(TablaIncidentes[[#This Row],[Prioridad*]]="Alta",((AJ573*60)+AK573)-60)))</f>
        <v>-60</v>
      </c>
      <c r="AN573" t="str">
        <f t="shared" si="62"/>
        <v>martes</v>
      </c>
    </row>
    <row r="574" spans="1:40" x14ac:dyDescent="0.25">
      <c r="A574" s="20" t="s">
        <v>1337</v>
      </c>
      <c r="B574" t="s">
        <v>1338</v>
      </c>
      <c r="C574" t="s">
        <v>32</v>
      </c>
      <c r="D574" s="11" t="s">
        <v>33</v>
      </c>
      <c r="E574" t="s">
        <v>34</v>
      </c>
      <c r="F574" t="s">
        <v>51</v>
      </c>
      <c r="G574" t="s">
        <v>52</v>
      </c>
      <c r="J574" s="12">
        <v>43844</v>
      </c>
      <c r="K574" s="13">
        <v>0.60695601851851855</v>
      </c>
      <c r="L574" s="14">
        <v>43844</v>
      </c>
      <c r="M574" s="15">
        <v>0.60695601851851855</v>
      </c>
      <c r="N574" s="12">
        <v>43845</v>
      </c>
      <c r="O574" s="13">
        <v>0.3916203703703704</v>
      </c>
      <c r="P574" s="16">
        <v>43846.453263888892</v>
      </c>
      <c r="Q574" s="11" t="s">
        <v>101</v>
      </c>
      <c r="R574" s="17" t="s">
        <v>1269</v>
      </c>
      <c r="S574" s="11" t="s">
        <v>39</v>
      </c>
      <c r="T574" s="17" t="s">
        <v>133</v>
      </c>
      <c r="U574" s="11" t="s">
        <v>37</v>
      </c>
      <c r="V574" s="17">
        <v>0</v>
      </c>
      <c r="W574" s="11" t="s">
        <v>37</v>
      </c>
      <c r="Y574" s="17" t="str">
        <f>TablaIncidentes[[#This Row],[Tiempo Total Gestión]]</f>
        <v>18:49</v>
      </c>
      <c r="Z574" s="11">
        <f t="shared" si="56"/>
        <v>18</v>
      </c>
      <c r="AA574" s="11">
        <f t="shared" si="57"/>
        <v>49</v>
      </c>
      <c r="AB574" s="11">
        <f>IF(TablaIncidentes[[#This Row],[Prioridad*]]="Baja",(Z574-24)*60+AA574,IF(TablaIncidentes[[#This Row],[Prioridad*]]="Media",(Z574-4)*60+AA574,IF(TablaIncidentes[[#This Row],[Prioridad*]]="Alta",(Z574-2)*60+AA574)))</f>
        <v>1009</v>
      </c>
      <c r="AD574" s="17" t="str">
        <f>TablaIncidentes[[#This Row],[Tiempo Creación (HH:mm)]]</f>
        <v>00:00</v>
      </c>
      <c r="AE574" s="11">
        <f t="shared" si="58"/>
        <v>0</v>
      </c>
      <c r="AF574" s="11">
        <f t="shared" si="59"/>
        <v>0</v>
      </c>
      <c r="AG574" s="11">
        <f>IF(TablaIncidentes[[#This Row],[Prioridad*]]="Baja",((AE574*60)+AF574)-30,IF(TablaIncidentes[[#This Row],[Prioridad*]]="Media",((AE574*60)+AF574)-15,IF(TablaIncidentes[[#This Row],[Prioridad*]]="Alta",((AE574*60)+AF574)-10)))</f>
        <v>-10</v>
      </c>
      <c r="AI574" s="17">
        <f>TablaIncidentes[[#This Row],[Tiempo Avance Incidente]]</f>
        <v>0</v>
      </c>
      <c r="AJ574" s="11">
        <f t="shared" si="60"/>
        <v>0</v>
      </c>
      <c r="AK574" s="11">
        <f t="shared" si="61"/>
        <v>0</v>
      </c>
      <c r="AL574">
        <f>IF(TablaIncidentes[[#This Row],[Prioridad*]]="Baja",((AJ574*60)+AK574)-720,IF(TablaIncidentes[[#This Row],[Prioridad*]]="Media",((AJ574*60)+AK574)-120,IF(TablaIncidentes[[#This Row],[Prioridad*]]="Alta",((AJ574*60)+AK574)-60)))</f>
        <v>-60</v>
      </c>
      <c r="AN574" t="str">
        <f t="shared" si="62"/>
        <v>martes</v>
      </c>
    </row>
    <row r="575" spans="1:40" x14ac:dyDescent="0.25">
      <c r="A575" s="20" t="s">
        <v>1339</v>
      </c>
      <c r="B575" t="s">
        <v>1340</v>
      </c>
      <c r="C575" t="s">
        <v>32</v>
      </c>
      <c r="D575" s="11" t="s">
        <v>33</v>
      </c>
      <c r="E575" t="s">
        <v>34</v>
      </c>
      <c r="F575" t="s">
        <v>51</v>
      </c>
      <c r="G575" t="s">
        <v>75</v>
      </c>
      <c r="J575" s="12">
        <v>43844</v>
      </c>
      <c r="K575" s="13">
        <v>0.60695601851851855</v>
      </c>
      <c r="L575" s="14">
        <v>43844</v>
      </c>
      <c r="M575" s="15">
        <v>0.60695601851851855</v>
      </c>
      <c r="N575" s="12">
        <v>43845</v>
      </c>
      <c r="O575" s="13">
        <v>0.3916203703703704</v>
      </c>
      <c r="P575" s="16">
        <v>43846.453263888892</v>
      </c>
      <c r="Q575" s="11" t="s">
        <v>101</v>
      </c>
      <c r="R575" s="17" t="s">
        <v>1269</v>
      </c>
      <c r="S575" s="11" t="s">
        <v>39</v>
      </c>
      <c r="T575" s="17" t="s">
        <v>133</v>
      </c>
      <c r="U575" s="11" t="s">
        <v>37</v>
      </c>
      <c r="V575" s="17">
        <v>0</v>
      </c>
      <c r="W575" s="11" t="s">
        <v>37</v>
      </c>
      <c r="Y575" s="17" t="str">
        <f>TablaIncidentes[[#This Row],[Tiempo Total Gestión]]</f>
        <v>18:49</v>
      </c>
      <c r="Z575" s="11">
        <f t="shared" si="56"/>
        <v>18</v>
      </c>
      <c r="AA575" s="11">
        <f t="shared" si="57"/>
        <v>49</v>
      </c>
      <c r="AB575" s="11">
        <f>IF(TablaIncidentes[[#This Row],[Prioridad*]]="Baja",(Z575-24)*60+AA575,IF(TablaIncidentes[[#This Row],[Prioridad*]]="Media",(Z575-4)*60+AA575,IF(TablaIncidentes[[#This Row],[Prioridad*]]="Alta",(Z575-2)*60+AA575)))</f>
        <v>1009</v>
      </c>
      <c r="AD575" s="17" t="str">
        <f>TablaIncidentes[[#This Row],[Tiempo Creación (HH:mm)]]</f>
        <v>00:00</v>
      </c>
      <c r="AE575" s="11">
        <f t="shared" si="58"/>
        <v>0</v>
      </c>
      <c r="AF575" s="11">
        <f t="shared" si="59"/>
        <v>0</v>
      </c>
      <c r="AG575" s="11">
        <f>IF(TablaIncidentes[[#This Row],[Prioridad*]]="Baja",((AE575*60)+AF575)-30,IF(TablaIncidentes[[#This Row],[Prioridad*]]="Media",((AE575*60)+AF575)-15,IF(TablaIncidentes[[#This Row],[Prioridad*]]="Alta",((AE575*60)+AF575)-10)))</f>
        <v>-10</v>
      </c>
      <c r="AI575" s="17">
        <f>TablaIncidentes[[#This Row],[Tiempo Avance Incidente]]</f>
        <v>0</v>
      </c>
      <c r="AJ575" s="11">
        <f t="shared" si="60"/>
        <v>0</v>
      </c>
      <c r="AK575" s="11">
        <f t="shared" si="61"/>
        <v>0</v>
      </c>
      <c r="AL575">
        <f>IF(TablaIncidentes[[#This Row],[Prioridad*]]="Baja",((AJ575*60)+AK575)-720,IF(TablaIncidentes[[#This Row],[Prioridad*]]="Media",((AJ575*60)+AK575)-120,IF(TablaIncidentes[[#This Row],[Prioridad*]]="Alta",((AJ575*60)+AK575)-60)))</f>
        <v>-60</v>
      </c>
      <c r="AN575" t="str">
        <f t="shared" si="62"/>
        <v>martes</v>
      </c>
    </row>
    <row r="576" spans="1:40" x14ac:dyDescent="0.25">
      <c r="A576" s="20" t="s">
        <v>1341</v>
      </c>
      <c r="B576" t="s">
        <v>1342</v>
      </c>
      <c r="C576" t="s">
        <v>32</v>
      </c>
      <c r="D576" s="11" t="s">
        <v>33</v>
      </c>
      <c r="E576" t="s">
        <v>34</v>
      </c>
      <c r="F576" t="s">
        <v>51</v>
      </c>
      <c r="G576" t="s">
        <v>52</v>
      </c>
      <c r="J576" s="12">
        <v>43844</v>
      </c>
      <c r="K576" s="13">
        <v>0.60776620370370371</v>
      </c>
      <c r="L576" s="14">
        <v>43844</v>
      </c>
      <c r="M576" s="15">
        <v>0.60776620370370371</v>
      </c>
      <c r="N576" s="12">
        <v>43845</v>
      </c>
      <c r="O576" s="13">
        <v>0.3916203703703704</v>
      </c>
      <c r="P576" s="16">
        <v>43846.453263888892</v>
      </c>
      <c r="Q576" s="11" t="s">
        <v>101</v>
      </c>
      <c r="R576" s="17" t="s">
        <v>1282</v>
      </c>
      <c r="S576" s="11" t="s">
        <v>39</v>
      </c>
      <c r="T576" s="17" t="s">
        <v>133</v>
      </c>
      <c r="U576" s="11" t="s">
        <v>37</v>
      </c>
      <c r="V576" s="17">
        <v>0</v>
      </c>
      <c r="W576" s="11" t="s">
        <v>37</v>
      </c>
      <c r="Y576" s="17" t="str">
        <f>TablaIncidentes[[#This Row],[Tiempo Total Gestión]]</f>
        <v>18:48</v>
      </c>
      <c r="Z576" s="11">
        <f t="shared" si="56"/>
        <v>18</v>
      </c>
      <c r="AA576" s="11">
        <f t="shared" si="57"/>
        <v>48</v>
      </c>
      <c r="AB576" s="11">
        <f>IF(TablaIncidentes[[#This Row],[Prioridad*]]="Baja",(Z576-24)*60+AA576,IF(TablaIncidentes[[#This Row],[Prioridad*]]="Media",(Z576-4)*60+AA576,IF(TablaIncidentes[[#This Row],[Prioridad*]]="Alta",(Z576-2)*60+AA576)))</f>
        <v>1008</v>
      </c>
      <c r="AD576" s="17" t="str">
        <f>TablaIncidentes[[#This Row],[Tiempo Creación (HH:mm)]]</f>
        <v>00:00</v>
      </c>
      <c r="AE576" s="11">
        <f t="shared" si="58"/>
        <v>0</v>
      </c>
      <c r="AF576" s="11">
        <f t="shared" si="59"/>
        <v>0</v>
      </c>
      <c r="AG576" s="11">
        <f>IF(TablaIncidentes[[#This Row],[Prioridad*]]="Baja",((AE576*60)+AF576)-30,IF(TablaIncidentes[[#This Row],[Prioridad*]]="Media",((AE576*60)+AF576)-15,IF(TablaIncidentes[[#This Row],[Prioridad*]]="Alta",((AE576*60)+AF576)-10)))</f>
        <v>-10</v>
      </c>
      <c r="AI576" s="17">
        <f>TablaIncidentes[[#This Row],[Tiempo Avance Incidente]]</f>
        <v>0</v>
      </c>
      <c r="AJ576" s="11">
        <f t="shared" si="60"/>
        <v>0</v>
      </c>
      <c r="AK576" s="11">
        <f t="shared" si="61"/>
        <v>0</v>
      </c>
      <c r="AL576">
        <f>IF(TablaIncidentes[[#This Row],[Prioridad*]]="Baja",((AJ576*60)+AK576)-720,IF(TablaIncidentes[[#This Row],[Prioridad*]]="Media",((AJ576*60)+AK576)-120,IF(TablaIncidentes[[#This Row],[Prioridad*]]="Alta",((AJ576*60)+AK576)-60)))</f>
        <v>-60</v>
      </c>
      <c r="AN576" t="str">
        <f t="shared" si="62"/>
        <v>martes</v>
      </c>
    </row>
    <row r="577" spans="1:40" x14ac:dyDescent="0.25">
      <c r="A577" s="20" t="s">
        <v>1343</v>
      </c>
      <c r="B577" t="s">
        <v>1344</v>
      </c>
      <c r="C577" t="s">
        <v>32</v>
      </c>
      <c r="D577" s="11" t="s">
        <v>33</v>
      </c>
      <c r="E577" t="s">
        <v>34</v>
      </c>
      <c r="F577" t="s">
        <v>51</v>
      </c>
      <c r="G577" t="s">
        <v>52</v>
      </c>
      <c r="J577" s="12">
        <v>43844</v>
      </c>
      <c r="K577" s="13">
        <v>0.60777777777777775</v>
      </c>
      <c r="L577" s="14">
        <v>43844</v>
      </c>
      <c r="M577" s="15">
        <v>0.60777777777777775</v>
      </c>
      <c r="N577" s="12">
        <v>43845</v>
      </c>
      <c r="O577" s="13">
        <v>0.3916203703703704</v>
      </c>
      <c r="P577" s="16">
        <v>43846.453263888892</v>
      </c>
      <c r="Q577" s="11" t="s">
        <v>101</v>
      </c>
      <c r="R577" s="17" t="s">
        <v>1282</v>
      </c>
      <c r="S577" s="11" t="s">
        <v>39</v>
      </c>
      <c r="T577" s="17" t="s">
        <v>133</v>
      </c>
      <c r="U577" s="11" t="s">
        <v>37</v>
      </c>
      <c r="V577" s="17">
        <v>0</v>
      </c>
      <c r="W577" s="11" t="s">
        <v>37</v>
      </c>
      <c r="Y577" s="17" t="str">
        <f>TablaIncidentes[[#This Row],[Tiempo Total Gestión]]</f>
        <v>18:48</v>
      </c>
      <c r="Z577" s="11">
        <f t="shared" si="56"/>
        <v>18</v>
      </c>
      <c r="AA577" s="11">
        <f t="shared" si="57"/>
        <v>48</v>
      </c>
      <c r="AB577" s="11">
        <f>IF(TablaIncidentes[[#This Row],[Prioridad*]]="Baja",(Z577-24)*60+AA577,IF(TablaIncidentes[[#This Row],[Prioridad*]]="Media",(Z577-4)*60+AA577,IF(TablaIncidentes[[#This Row],[Prioridad*]]="Alta",(Z577-2)*60+AA577)))</f>
        <v>1008</v>
      </c>
      <c r="AD577" s="17" t="str">
        <f>TablaIncidentes[[#This Row],[Tiempo Creación (HH:mm)]]</f>
        <v>00:00</v>
      </c>
      <c r="AE577" s="11">
        <f t="shared" si="58"/>
        <v>0</v>
      </c>
      <c r="AF577" s="11">
        <f t="shared" si="59"/>
        <v>0</v>
      </c>
      <c r="AG577" s="11">
        <f>IF(TablaIncidentes[[#This Row],[Prioridad*]]="Baja",((AE577*60)+AF577)-30,IF(TablaIncidentes[[#This Row],[Prioridad*]]="Media",((AE577*60)+AF577)-15,IF(TablaIncidentes[[#This Row],[Prioridad*]]="Alta",((AE577*60)+AF577)-10)))</f>
        <v>-10</v>
      </c>
      <c r="AI577" s="17">
        <f>TablaIncidentes[[#This Row],[Tiempo Avance Incidente]]</f>
        <v>0</v>
      </c>
      <c r="AJ577" s="11">
        <f t="shared" si="60"/>
        <v>0</v>
      </c>
      <c r="AK577" s="11">
        <f t="shared" si="61"/>
        <v>0</v>
      </c>
      <c r="AL577">
        <f>IF(TablaIncidentes[[#This Row],[Prioridad*]]="Baja",((AJ577*60)+AK577)-720,IF(TablaIncidentes[[#This Row],[Prioridad*]]="Media",((AJ577*60)+AK577)-120,IF(TablaIncidentes[[#This Row],[Prioridad*]]="Alta",((AJ577*60)+AK577)-60)))</f>
        <v>-60</v>
      </c>
      <c r="AN577" t="str">
        <f t="shared" si="62"/>
        <v>martes</v>
      </c>
    </row>
    <row r="578" spans="1:40" x14ac:dyDescent="0.25">
      <c r="A578" s="20" t="s">
        <v>1345</v>
      </c>
      <c r="B578" t="s">
        <v>1346</v>
      </c>
      <c r="C578" t="s">
        <v>32</v>
      </c>
      <c r="D578" s="11" t="s">
        <v>33</v>
      </c>
      <c r="E578" t="s">
        <v>34</v>
      </c>
      <c r="F578" t="s">
        <v>51</v>
      </c>
      <c r="G578" t="s">
        <v>75</v>
      </c>
      <c r="J578" s="12">
        <v>43844</v>
      </c>
      <c r="K578" s="13">
        <v>0.60777777777777775</v>
      </c>
      <c r="L578" s="14">
        <v>43844</v>
      </c>
      <c r="M578" s="15">
        <v>0.60777777777777775</v>
      </c>
      <c r="N578" s="12">
        <v>43845</v>
      </c>
      <c r="O578" s="13">
        <v>0.3916203703703704</v>
      </c>
      <c r="P578" s="16">
        <v>43846.453263888892</v>
      </c>
      <c r="Q578" s="11" t="s">
        <v>101</v>
      </c>
      <c r="R578" s="17" t="s">
        <v>1282</v>
      </c>
      <c r="S578" s="11" t="s">
        <v>39</v>
      </c>
      <c r="T578" s="17" t="s">
        <v>133</v>
      </c>
      <c r="U578" s="11" t="s">
        <v>37</v>
      </c>
      <c r="V578" s="17">
        <v>0</v>
      </c>
      <c r="W578" s="11" t="s">
        <v>37</v>
      </c>
      <c r="Y578" s="17" t="str">
        <f>TablaIncidentes[[#This Row],[Tiempo Total Gestión]]</f>
        <v>18:48</v>
      </c>
      <c r="Z578" s="11">
        <f t="shared" ref="Z578:Z641" si="63">HOUR(Y578)</f>
        <v>18</v>
      </c>
      <c r="AA578" s="11">
        <f t="shared" ref="AA578:AA641" si="64">MINUTE(Y578)</f>
        <v>48</v>
      </c>
      <c r="AB578" s="11">
        <f>IF(TablaIncidentes[[#This Row],[Prioridad*]]="Baja",(Z578-24)*60+AA578,IF(TablaIncidentes[[#This Row],[Prioridad*]]="Media",(Z578-4)*60+AA578,IF(TablaIncidentes[[#This Row],[Prioridad*]]="Alta",(Z578-2)*60+AA578)))</f>
        <v>1008</v>
      </c>
      <c r="AD578" s="17" t="str">
        <f>TablaIncidentes[[#This Row],[Tiempo Creación (HH:mm)]]</f>
        <v>00:00</v>
      </c>
      <c r="AE578" s="11">
        <f t="shared" si="58"/>
        <v>0</v>
      </c>
      <c r="AF578" s="11">
        <f t="shared" si="59"/>
        <v>0</v>
      </c>
      <c r="AG578" s="11">
        <f>IF(TablaIncidentes[[#This Row],[Prioridad*]]="Baja",((AE578*60)+AF578)-30,IF(TablaIncidentes[[#This Row],[Prioridad*]]="Media",((AE578*60)+AF578)-15,IF(TablaIncidentes[[#This Row],[Prioridad*]]="Alta",((AE578*60)+AF578)-10)))</f>
        <v>-10</v>
      </c>
      <c r="AI578" s="17">
        <f>TablaIncidentes[[#This Row],[Tiempo Avance Incidente]]</f>
        <v>0</v>
      </c>
      <c r="AJ578" s="11">
        <f t="shared" si="60"/>
        <v>0</v>
      </c>
      <c r="AK578" s="11">
        <f t="shared" si="61"/>
        <v>0</v>
      </c>
      <c r="AL578">
        <f>IF(TablaIncidentes[[#This Row],[Prioridad*]]="Baja",((AJ578*60)+AK578)-720,IF(TablaIncidentes[[#This Row],[Prioridad*]]="Media",((AJ578*60)+AK578)-120,IF(TablaIncidentes[[#This Row],[Prioridad*]]="Alta",((AJ578*60)+AK578)-60)))</f>
        <v>-60</v>
      </c>
      <c r="AN578" t="str">
        <f t="shared" si="62"/>
        <v>martes</v>
      </c>
    </row>
    <row r="579" spans="1:40" x14ac:dyDescent="0.25">
      <c r="A579" s="20" t="s">
        <v>1347</v>
      </c>
      <c r="B579" t="s">
        <v>1348</v>
      </c>
      <c r="C579" t="s">
        <v>32</v>
      </c>
      <c r="D579" s="11" t="s">
        <v>33</v>
      </c>
      <c r="E579" t="s">
        <v>34</v>
      </c>
      <c r="F579" t="s">
        <v>51</v>
      </c>
      <c r="G579" t="s">
        <v>75</v>
      </c>
      <c r="J579" s="12">
        <v>43844</v>
      </c>
      <c r="K579" s="13">
        <v>0.60777777777777775</v>
      </c>
      <c r="L579" s="14">
        <v>43844</v>
      </c>
      <c r="M579" s="15">
        <v>0.60777777777777775</v>
      </c>
      <c r="N579" s="12">
        <v>43845</v>
      </c>
      <c r="O579" s="13">
        <v>0.3916203703703704</v>
      </c>
      <c r="P579" s="16">
        <v>43846.453263888892</v>
      </c>
      <c r="Q579" s="11" t="s">
        <v>101</v>
      </c>
      <c r="R579" s="17" t="s">
        <v>1282</v>
      </c>
      <c r="S579" s="11" t="s">
        <v>39</v>
      </c>
      <c r="T579" s="17" t="s">
        <v>133</v>
      </c>
      <c r="U579" s="11" t="s">
        <v>37</v>
      </c>
      <c r="V579" s="17">
        <v>0</v>
      </c>
      <c r="W579" s="11" t="s">
        <v>37</v>
      </c>
      <c r="Y579" s="17" t="str">
        <f>TablaIncidentes[[#This Row],[Tiempo Total Gestión]]</f>
        <v>18:48</v>
      </c>
      <c r="Z579" s="11">
        <f t="shared" si="63"/>
        <v>18</v>
      </c>
      <c r="AA579" s="11">
        <f t="shared" si="64"/>
        <v>48</v>
      </c>
      <c r="AB579" s="11">
        <f>IF(TablaIncidentes[[#This Row],[Prioridad*]]="Baja",(Z579-24)*60+AA579,IF(TablaIncidentes[[#This Row],[Prioridad*]]="Media",(Z579-4)*60+AA579,IF(TablaIncidentes[[#This Row],[Prioridad*]]="Alta",(Z579-2)*60+AA579)))</f>
        <v>1008</v>
      </c>
      <c r="AD579" s="17" t="str">
        <f>TablaIncidentes[[#This Row],[Tiempo Creación (HH:mm)]]</f>
        <v>00:00</v>
      </c>
      <c r="AE579" s="11">
        <f t="shared" ref="AE579:AE642" si="65">HOUR(AD579)</f>
        <v>0</v>
      </c>
      <c r="AF579" s="11">
        <f t="shared" ref="AF579:AF642" si="66">MINUTE(AD579)</f>
        <v>0</v>
      </c>
      <c r="AG579" s="11">
        <f>IF(TablaIncidentes[[#This Row],[Prioridad*]]="Baja",((AE579*60)+AF579)-30,IF(TablaIncidentes[[#This Row],[Prioridad*]]="Media",((AE579*60)+AF579)-15,IF(TablaIncidentes[[#This Row],[Prioridad*]]="Alta",((AE579*60)+AF579)-10)))</f>
        <v>-10</v>
      </c>
      <c r="AI579" s="17">
        <f>TablaIncidentes[[#This Row],[Tiempo Avance Incidente]]</f>
        <v>0</v>
      </c>
      <c r="AJ579" s="11">
        <f t="shared" ref="AJ579:AJ642" si="67">HOUR(AI579)</f>
        <v>0</v>
      </c>
      <c r="AK579" s="11">
        <f t="shared" ref="AK579:AK642" si="68">MINUTE(AI579)</f>
        <v>0</v>
      </c>
      <c r="AL579">
        <f>IF(TablaIncidentes[[#This Row],[Prioridad*]]="Baja",((AJ579*60)+AK579)-720,IF(TablaIncidentes[[#This Row],[Prioridad*]]="Media",((AJ579*60)+AK579)-120,IF(TablaIncidentes[[#This Row],[Prioridad*]]="Alta",((AJ579*60)+AK579)-60)))</f>
        <v>-60</v>
      </c>
      <c r="AN579" t="str">
        <f t="shared" ref="AN579:AN642" si="69">TEXT(J579,"dddd")</f>
        <v>martes</v>
      </c>
    </row>
    <row r="580" spans="1:40" x14ac:dyDescent="0.25">
      <c r="A580" s="20" t="s">
        <v>1349</v>
      </c>
      <c r="B580" t="s">
        <v>1350</v>
      </c>
      <c r="C580" t="s">
        <v>32</v>
      </c>
      <c r="D580" s="11" t="s">
        <v>33</v>
      </c>
      <c r="E580" t="s">
        <v>34</v>
      </c>
      <c r="F580" t="s">
        <v>51</v>
      </c>
      <c r="G580" t="s">
        <v>52</v>
      </c>
      <c r="J580" s="12">
        <v>43844</v>
      </c>
      <c r="K580" s="13">
        <v>0.60777777777777775</v>
      </c>
      <c r="L580" s="14">
        <v>43844</v>
      </c>
      <c r="M580" s="15">
        <v>0.60777777777777775</v>
      </c>
      <c r="N580" s="12">
        <v>43845</v>
      </c>
      <c r="O580" s="13">
        <v>0.3916203703703704</v>
      </c>
      <c r="P580" s="16">
        <v>43846.453263888892</v>
      </c>
      <c r="Q580" s="11" t="s">
        <v>101</v>
      </c>
      <c r="R580" s="17" t="s">
        <v>1282</v>
      </c>
      <c r="S580" s="11" t="s">
        <v>39</v>
      </c>
      <c r="T580" s="17" t="s">
        <v>133</v>
      </c>
      <c r="U580" s="11" t="s">
        <v>37</v>
      </c>
      <c r="V580" s="17">
        <v>0</v>
      </c>
      <c r="W580" s="11" t="s">
        <v>37</v>
      </c>
      <c r="Y580" s="17" t="str">
        <f>TablaIncidentes[[#This Row],[Tiempo Total Gestión]]</f>
        <v>18:48</v>
      </c>
      <c r="Z580" s="11">
        <f t="shared" si="63"/>
        <v>18</v>
      </c>
      <c r="AA580" s="11">
        <f t="shared" si="64"/>
        <v>48</v>
      </c>
      <c r="AB580" s="11">
        <f>IF(TablaIncidentes[[#This Row],[Prioridad*]]="Baja",(Z580-24)*60+AA580,IF(TablaIncidentes[[#This Row],[Prioridad*]]="Media",(Z580-4)*60+AA580,IF(TablaIncidentes[[#This Row],[Prioridad*]]="Alta",(Z580-2)*60+AA580)))</f>
        <v>1008</v>
      </c>
      <c r="AD580" s="17" t="str">
        <f>TablaIncidentes[[#This Row],[Tiempo Creación (HH:mm)]]</f>
        <v>00:00</v>
      </c>
      <c r="AE580" s="11">
        <f t="shared" si="65"/>
        <v>0</v>
      </c>
      <c r="AF580" s="11">
        <f t="shared" si="66"/>
        <v>0</v>
      </c>
      <c r="AG580" s="11">
        <f>IF(TablaIncidentes[[#This Row],[Prioridad*]]="Baja",((AE580*60)+AF580)-30,IF(TablaIncidentes[[#This Row],[Prioridad*]]="Media",((AE580*60)+AF580)-15,IF(TablaIncidentes[[#This Row],[Prioridad*]]="Alta",((AE580*60)+AF580)-10)))</f>
        <v>-10</v>
      </c>
      <c r="AI580" s="17">
        <f>TablaIncidentes[[#This Row],[Tiempo Avance Incidente]]</f>
        <v>0</v>
      </c>
      <c r="AJ580" s="11">
        <f t="shared" si="67"/>
        <v>0</v>
      </c>
      <c r="AK580" s="11">
        <f t="shared" si="68"/>
        <v>0</v>
      </c>
      <c r="AL580">
        <f>IF(TablaIncidentes[[#This Row],[Prioridad*]]="Baja",((AJ580*60)+AK580)-720,IF(TablaIncidentes[[#This Row],[Prioridad*]]="Media",((AJ580*60)+AK580)-120,IF(TablaIncidentes[[#This Row],[Prioridad*]]="Alta",((AJ580*60)+AK580)-60)))</f>
        <v>-60</v>
      </c>
      <c r="AN580" t="str">
        <f t="shared" si="69"/>
        <v>martes</v>
      </c>
    </row>
    <row r="581" spans="1:40" x14ac:dyDescent="0.25">
      <c r="A581" s="20" t="s">
        <v>1351</v>
      </c>
      <c r="B581" t="s">
        <v>1352</v>
      </c>
      <c r="C581" t="s">
        <v>32</v>
      </c>
      <c r="D581" s="11" t="s">
        <v>33</v>
      </c>
      <c r="E581" t="s">
        <v>34</v>
      </c>
      <c r="F581" t="s">
        <v>51</v>
      </c>
      <c r="G581" t="s">
        <v>75</v>
      </c>
      <c r="J581" s="12">
        <v>43844</v>
      </c>
      <c r="K581" s="13">
        <v>0.60777777777777775</v>
      </c>
      <c r="L581" s="14">
        <v>43844</v>
      </c>
      <c r="M581" s="15">
        <v>0.60777777777777775</v>
      </c>
      <c r="N581" s="12">
        <v>43845</v>
      </c>
      <c r="O581" s="13">
        <v>0.3916203703703704</v>
      </c>
      <c r="P581" s="16">
        <v>43846.453263888892</v>
      </c>
      <c r="Q581" s="11" t="s">
        <v>101</v>
      </c>
      <c r="R581" s="17" t="s">
        <v>1282</v>
      </c>
      <c r="S581" s="11" t="s">
        <v>39</v>
      </c>
      <c r="T581" s="17" t="s">
        <v>133</v>
      </c>
      <c r="U581" s="11" t="s">
        <v>37</v>
      </c>
      <c r="V581" s="17">
        <v>0</v>
      </c>
      <c r="W581" s="11" t="s">
        <v>37</v>
      </c>
      <c r="Y581" s="17" t="str">
        <f>TablaIncidentes[[#This Row],[Tiempo Total Gestión]]</f>
        <v>18:48</v>
      </c>
      <c r="Z581" s="11">
        <f t="shared" si="63"/>
        <v>18</v>
      </c>
      <c r="AA581" s="11">
        <f t="shared" si="64"/>
        <v>48</v>
      </c>
      <c r="AB581" s="11">
        <f>IF(TablaIncidentes[[#This Row],[Prioridad*]]="Baja",(Z581-24)*60+AA581,IF(TablaIncidentes[[#This Row],[Prioridad*]]="Media",(Z581-4)*60+AA581,IF(TablaIncidentes[[#This Row],[Prioridad*]]="Alta",(Z581-2)*60+AA581)))</f>
        <v>1008</v>
      </c>
      <c r="AD581" s="17" t="str">
        <f>TablaIncidentes[[#This Row],[Tiempo Creación (HH:mm)]]</f>
        <v>00:00</v>
      </c>
      <c r="AE581" s="11">
        <f t="shared" si="65"/>
        <v>0</v>
      </c>
      <c r="AF581" s="11">
        <f t="shared" si="66"/>
        <v>0</v>
      </c>
      <c r="AG581" s="11">
        <f>IF(TablaIncidentes[[#This Row],[Prioridad*]]="Baja",((AE581*60)+AF581)-30,IF(TablaIncidentes[[#This Row],[Prioridad*]]="Media",((AE581*60)+AF581)-15,IF(TablaIncidentes[[#This Row],[Prioridad*]]="Alta",((AE581*60)+AF581)-10)))</f>
        <v>-10</v>
      </c>
      <c r="AI581" s="17">
        <f>TablaIncidentes[[#This Row],[Tiempo Avance Incidente]]</f>
        <v>0</v>
      </c>
      <c r="AJ581" s="11">
        <f t="shared" si="67"/>
        <v>0</v>
      </c>
      <c r="AK581" s="11">
        <f t="shared" si="68"/>
        <v>0</v>
      </c>
      <c r="AL581">
        <f>IF(TablaIncidentes[[#This Row],[Prioridad*]]="Baja",((AJ581*60)+AK581)-720,IF(TablaIncidentes[[#This Row],[Prioridad*]]="Media",((AJ581*60)+AK581)-120,IF(TablaIncidentes[[#This Row],[Prioridad*]]="Alta",((AJ581*60)+AK581)-60)))</f>
        <v>-60</v>
      </c>
      <c r="AN581" t="str">
        <f t="shared" si="69"/>
        <v>martes</v>
      </c>
    </row>
    <row r="582" spans="1:40" x14ac:dyDescent="0.25">
      <c r="A582" s="20" t="s">
        <v>1353</v>
      </c>
      <c r="B582" t="s">
        <v>1354</v>
      </c>
      <c r="C582" t="s">
        <v>32</v>
      </c>
      <c r="D582" s="11" t="s">
        <v>33</v>
      </c>
      <c r="E582" t="s">
        <v>34</v>
      </c>
      <c r="F582" t="s">
        <v>51</v>
      </c>
      <c r="G582" t="s">
        <v>361</v>
      </c>
      <c r="J582" s="12">
        <v>43844</v>
      </c>
      <c r="K582" s="13">
        <v>0.60777777777777775</v>
      </c>
      <c r="L582" s="14">
        <v>43844</v>
      </c>
      <c r="M582" s="15">
        <v>0.60777777777777775</v>
      </c>
      <c r="N582" s="12">
        <v>43845</v>
      </c>
      <c r="O582" s="13">
        <v>0.3916203703703704</v>
      </c>
      <c r="P582" s="16">
        <v>43846.453263888892</v>
      </c>
      <c r="Q582" s="11" t="s">
        <v>101</v>
      </c>
      <c r="R582" s="17" t="s">
        <v>1282</v>
      </c>
      <c r="S582" s="11" t="s">
        <v>39</v>
      </c>
      <c r="T582" s="17" t="s">
        <v>133</v>
      </c>
      <c r="U582" s="11" t="s">
        <v>37</v>
      </c>
      <c r="V582" s="17">
        <v>0</v>
      </c>
      <c r="W582" s="11" t="s">
        <v>37</v>
      </c>
      <c r="Y582" s="17" t="str">
        <f>TablaIncidentes[[#This Row],[Tiempo Total Gestión]]</f>
        <v>18:48</v>
      </c>
      <c r="Z582" s="11">
        <f t="shared" si="63"/>
        <v>18</v>
      </c>
      <c r="AA582" s="11">
        <f t="shared" si="64"/>
        <v>48</v>
      </c>
      <c r="AB582" s="11">
        <f>IF(TablaIncidentes[[#This Row],[Prioridad*]]="Baja",(Z582-24)*60+AA582,IF(TablaIncidentes[[#This Row],[Prioridad*]]="Media",(Z582-4)*60+AA582,IF(TablaIncidentes[[#This Row],[Prioridad*]]="Alta",(Z582-2)*60+AA582)))</f>
        <v>1008</v>
      </c>
      <c r="AD582" s="17" t="str">
        <f>TablaIncidentes[[#This Row],[Tiempo Creación (HH:mm)]]</f>
        <v>00:00</v>
      </c>
      <c r="AE582" s="11">
        <f t="shared" si="65"/>
        <v>0</v>
      </c>
      <c r="AF582" s="11">
        <f t="shared" si="66"/>
        <v>0</v>
      </c>
      <c r="AG582" s="11">
        <f>IF(TablaIncidentes[[#This Row],[Prioridad*]]="Baja",((AE582*60)+AF582)-30,IF(TablaIncidentes[[#This Row],[Prioridad*]]="Media",((AE582*60)+AF582)-15,IF(TablaIncidentes[[#This Row],[Prioridad*]]="Alta",((AE582*60)+AF582)-10)))</f>
        <v>-10</v>
      </c>
      <c r="AI582" s="17">
        <f>TablaIncidentes[[#This Row],[Tiempo Avance Incidente]]</f>
        <v>0</v>
      </c>
      <c r="AJ582" s="11">
        <f t="shared" si="67"/>
        <v>0</v>
      </c>
      <c r="AK582" s="11">
        <f t="shared" si="68"/>
        <v>0</v>
      </c>
      <c r="AL582">
        <f>IF(TablaIncidentes[[#This Row],[Prioridad*]]="Baja",((AJ582*60)+AK582)-720,IF(TablaIncidentes[[#This Row],[Prioridad*]]="Media",((AJ582*60)+AK582)-120,IF(TablaIncidentes[[#This Row],[Prioridad*]]="Alta",((AJ582*60)+AK582)-60)))</f>
        <v>-60</v>
      </c>
      <c r="AN582" t="str">
        <f t="shared" si="69"/>
        <v>martes</v>
      </c>
    </row>
    <row r="583" spans="1:40" x14ac:dyDescent="0.25">
      <c r="A583" s="20" t="s">
        <v>1355</v>
      </c>
      <c r="B583" t="s">
        <v>862</v>
      </c>
      <c r="C583" t="s">
        <v>32</v>
      </c>
      <c r="D583" s="11" t="s">
        <v>33</v>
      </c>
      <c r="E583" t="s">
        <v>34</v>
      </c>
      <c r="F583" t="s">
        <v>51</v>
      </c>
      <c r="G583" t="s">
        <v>361</v>
      </c>
      <c r="J583" s="12">
        <v>43844</v>
      </c>
      <c r="K583" s="13">
        <v>0.60780092592592594</v>
      </c>
      <c r="L583" s="14">
        <v>43844</v>
      </c>
      <c r="M583" s="15">
        <v>0.60780092592592594</v>
      </c>
      <c r="N583" s="12">
        <v>43845</v>
      </c>
      <c r="O583" s="13">
        <v>0.3916203703703704</v>
      </c>
      <c r="P583" s="16">
        <v>43846.453263888892</v>
      </c>
      <c r="Q583" s="11" t="s">
        <v>101</v>
      </c>
      <c r="R583" s="17" t="s">
        <v>1282</v>
      </c>
      <c r="S583" s="11" t="s">
        <v>39</v>
      </c>
      <c r="T583" s="17" t="s">
        <v>133</v>
      </c>
      <c r="U583" s="11" t="s">
        <v>37</v>
      </c>
      <c r="V583" s="17">
        <v>0</v>
      </c>
      <c r="W583" s="11" t="s">
        <v>37</v>
      </c>
      <c r="Y583" s="17" t="str">
        <f>TablaIncidentes[[#This Row],[Tiempo Total Gestión]]</f>
        <v>18:48</v>
      </c>
      <c r="Z583" s="11">
        <f t="shared" si="63"/>
        <v>18</v>
      </c>
      <c r="AA583" s="11">
        <f t="shared" si="64"/>
        <v>48</v>
      </c>
      <c r="AB583" s="11">
        <f>IF(TablaIncidentes[[#This Row],[Prioridad*]]="Baja",(Z583-24)*60+AA583,IF(TablaIncidentes[[#This Row],[Prioridad*]]="Media",(Z583-4)*60+AA583,IF(TablaIncidentes[[#This Row],[Prioridad*]]="Alta",(Z583-2)*60+AA583)))</f>
        <v>1008</v>
      </c>
      <c r="AD583" s="17" t="str">
        <f>TablaIncidentes[[#This Row],[Tiempo Creación (HH:mm)]]</f>
        <v>00:00</v>
      </c>
      <c r="AE583" s="11">
        <f t="shared" si="65"/>
        <v>0</v>
      </c>
      <c r="AF583" s="11">
        <f t="shared" si="66"/>
        <v>0</v>
      </c>
      <c r="AG583" s="11">
        <f>IF(TablaIncidentes[[#This Row],[Prioridad*]]="Baja",((AE583*60)+AF583)-30,IF(TablaIncidentes[[#This Row],[Prioridad*]]="Media",((AE583*60)+AF583)-15,IF(TablaIncidentes[[#This Row],[Prioridad*]]="Alta",((AE583*60)+AF583)-10)))</f>
        <v>-10</v>
      </c>
      <c r="AI583" s="17">
        <f>TablaIncidentes[[#This Row],[Tiempo Avance Incidente]]</f>
        <v>0</v>
      </c>
      <c r="AJ583" s="11">
        <f t="shared" si="67"/>
        <v>0</v>
      </c>
      <c r="AK583" s="11">
        <f t="shared" si="68"/>
        <v>0</v>
      </c>
      <c r="AL583">
        <f>IF(TablaIncidentes[[#This Row],[Prioridad*]]="Baja",((AJ583*60)+AK583)-720,IF(TablaIncidentes[[#This Row],[Prioridad*]]="Media",((AJ583*60)+AK583)-120,IF(TablaIncidentes[[#This Row],[Prioridad*]]="Alta",((AJ583*60)+AK583)-60)))</f>
        <v>-60</v>
      </c>
      <c r="AN583" t="str">
        <f t="shared" si="69"/>
        <v>martes</v>
      </c>
    </row>
    <row r="584" spans="1:40" x14ac:dyDescent="0.25">
      <c r="A584" s="20" t="s">
        <v>1356</v>
      </c>
      <c r="B584" t="s">
        <v>1357</v>
      </c>
      <c r="C584" t="s">
        <v>32</v>
      </c>
      <c r="D584" s="11" t="s">
        <v>33</v>
      </c>
      <c r="E584" t="s">
        <v>34</v>
      </c>
      <c r="F584" t="s">
        <v>51</v>
      </c>
      <c r="G584" t="s">
        <v>52</v>
      </c>
      <c r="J584" s="12">
        <v>43844</v>
      </c>
      <c r="K584" s="13">
        <v>0.60781249999999998</v>
      </c>
      <c r="L584" s="14">
        <v>43844</v>
      </c>
      <c r="M584" s="15">
        <v>0.60781249999999998</v>
      </c>
      <c r="N584" s="12">
        <v>43845</v>
      </c>
      <c r="O584" s="13">
        <v>0.3916203703703704</v>
      </c>
      <c r="P584" s="16">
        <v>43846.453263888892</v>
      </c>
      <c r="Q584" s="11" t="s">
        <v>101</v>
      </c>
      <c r="R584" s="17" t="s">
        <v>1282</v>
      </c>
      <c r="S584" s="11" t="s">
        <v>39</v>
      </c>
      <c r="T584" s="17" t="s">
        <v>133</v>
      </c>
      <c r="U584" s="11" t="s">
        <v>37</v>
      </c>
      <c r="V584" s="17">
        <v>0</v>
      </c>
      <c r="W584" s="11" t="s">
        <v>37</v>
      </c>
      <c r="Y584" s="17" t="str">
        <f>TablaIncidentes[[#This Row],[Tiempo Total Gestión]]</f>
        <v>18:48</v>
      </c>
      <c r="Z584" s="11">
        <f t="shared" si="63"/>
        <v>18</v>
      </c>
      <c r="AA584" s="11">
        <f t="shared" si="64"/>
        <v>48</v>
      </c>
      <c r="AB584" s="11">
        <f>IF(TablaIncidentes[[#This Row],[Prioridad*]]="Baja",(Z584-24)*60+AA584,IF(TablaIncidentes[[#This Row],[Prioridad*]]="Media",(Z584-4)*60+AA584,IF(TablaIncidentes[[#This Row],[Prioridad*]]="Alta",(Z584-2)*60+AA584)))</f>
        <v>1008</v>
      </c>
      <c r="AD584" s="17" t="str">
        <f>TablaIncidentes[[#This Row],[Tiempo Creación (HH:mm)]]</f>
        <v>00:00</v>
      </c>
      <c r="AE584" s="11">
        <f t="shared" si="65"/>
        <v>0</v>
      </c>
      <c r="AF584" s="11">
        <f t="shared" si="66"/>
        <v>0</v>
      </c>
      <c r="AG584" s="11">
        <f>IF(TablaIncidentes[[#This Row],[Prioridad*]]="Baja",((AE584*60)+AF584)-30,IF(TablaIncidentes[[#This Row],[Prioridad*]]="Media",((AE584*60)+AF584)-15,IF(TablaIncidentes[[#This Row],[Prioridad*]]="Alta",((AE584*60)+AF584)-10)))</f>
        <v>-10</v>
      </c>
      <c r="AI584" s="17">
        <f>TablaIncidentes[[#This Row],[Tiempo Avance Incidente]]</f>
        <v>0</v>
      </c>
      <c r="AJ584" s="11">
        <f t="shared" si="67"/>
        <v>0</v>
      </c>
      <c r="AK584" s="11">
        <f t="shared" si="68"/>
        <v>0</v>
      </c>
      <c r="AL584">
        <f>IF(TablaIncidentes[[#This Row],[Prioridad*]]="Baja",((AJ584*60)+AK584)-720,IF(TablaIncidentes[[#This Row],[Prioridad*]]="Media",((AJ584*60)+AK584)-120,IF(TablaIncidentes[[#This Row],[Prioridad*]]="Alta",((AJ584*60)+AK584)-60)))</f>
        <v>-60</v>
      </c>
      <c r="AN584" t="str">
        <f t="shared" si="69"/>
        <v>martes</v>
      </c>
    </row>
    <row r="585" spans="1:40" x14ac:dyDescent="0.25">
      <c r="A585" s="20" t="s">
        <v>1358</v>
      </c>
      <c r="B585" t="s">
        <v>1359</v>
      </c>
      <c r="C585" t="s">
        <v>32</v>
      </c>
      <c r="D585" s="11" t="s">
        <v>33</v>
      </c>
      <c r="E585" t="s">
        <v>34</v>
      </c>
      <c r="F585" t="s">
        <v>51</v>
      </c>
      <c r="G585" t="s">
        <v>361</v>
      </c>
      <c r="J585" s="12">
        <v>43844</v>
      </c>
      <c r="K585" s="13">
        <v>0.60783564814814817</v>
      </c>
      <c r="L585" s="14">
        <v>43844</v>
      </c>
      <c r="M585" s="15">
        <v>0.60783564814814817</v>
      </c>
      <c r="N585" s="12">
        <v>43845</v>
      </c>
      <c r="O585" s="13">
        <v>0.3916203703703704</v>
      </c>
      <c r="P585" s="16">
        <v>43846.453263888892</v>
      </c>
      <c r="Q585" s="11" t="s">
        <v>101</v>
      </c>
      <c r="R585" s="17" t="s">
        <v>1282</v>
      </c>
      <c r="S585" s="11" t="s">
        <v>39</v>
      </c>
      <c r="T585" s="17" t="s">
        <v>133</v>
      </c>
      <c r="U585" s="11" t="s">
        <v>37</v>
      </c>
      <c r="V585" s="17">
        <v>0</v>
      </c>
      <c r="W585" s="11" t="s">
        <v>37</v>
      </c>
      <c r="Y585" s="17" t="str">
        <f>TablaIncidentes[[#This Row],[Tiempo Total Gestión]]</f>
        <v>18:48</v>
      </c>
      <c r="Z585" s="11">
        <f t="shared" si="63"/>
        <v>18</v>
      </c>
      <c r="AA585" s="11">
        <f t="shared" si="64"/>
        <v>48</v>
      </c>
      <c r="AB585" s="11">
        <f>IF(TablaIncidentes[[#This Row],[Prioridad*]]="Baja",(Z585-24)*60+AA585,IF(TablaIncidentes[[#This Row],[Prioridad*]]="Media",(Z585-4)*60+AA585,IF(TablaIncidentes[[#This Row],[Prioridad*]]="Alta",(Z585-2)*60+AA585)))</f>
        <v>1008</v>
      </c>
      <c r="AD585" s="17" t="str">
        <f>TablaIncidentes[[#This Row],[Tiempo Creación (HH:mm)]]</f>
        <v>00:00</v>
      </c>
      <c r="AE585" s="11">
        <f t="shared" si="65"/>
        <v>0</v>
      </c>
      <c r="AF585" s="11">
        <f t="shared" si="66"/>
        <v>0</v>
      </c>
      <c r="AG585" s="11">
        <f>IF(TablaIncidentes[[#This Row],[Prioridad*]]="Baja",((AE585*60)+AF585)-30,IF(TablaIncidentes[[#This Row],[Prioridad*]]="Media",((AE585*60)+AF585)-15,IF(TablaIncidentes[[#This Row],[Prioridad*]]="Alta",((AE585*60)+AF585)-10)))</f>
        <v>-10</v>
      </c>
      <c r="AI585" s="17">
        <f>TablaIncidentes[[#This Row],[Tiempo Avance Incidente]]</f>
        <v>0</v>
      </c>
      <c r="AJ585" s="11">
        <f t="shared" si="67"/>
        <v>0</v>
      </c>
      <c r="AK585" s="11">
        <f t="shared" si="68"/>
        <v>0</v>
      </c>
      <c r="AL585">
        <f>IF(TablaIncidentes[[#This Row],[Prioridad*]]="Baja",((AJ585*60)+AK585)-720,IF(TablaIncidentes[[#This Row],[Prioridad*]]="Media",((AJ585*60)+AK585)-120,IF(TablaIncidentes[[#This Row],[Prioridad*]]="Alta",((AJ585*60)+AK585)-60)))</f>
        <v>-60</v>
      </c>
      <c r="AN585" t="str">
        <f t="shared" si="69"/>
        <v>martes</v>
      </c>
    </row>
    <row r="586" spans="1:40" x14ac:dyDescent="0.25">
      <c r="A586" s="20" t="s">
        <v>1360</v>
      </c>
      <c r="B586" t="s">
        <v>1361</v>
      </c>
      <c r="C586" t="s">
        <v>32</v>
      </c>
      <c r="D586" s="11" t="s">
        <v>33</v>
      </c>
      <c r="E586" t="s">
        <v>34</v>
      </c>
      <c r="F586" t="s">
        <v>51</v>
      </c>
      <c r="G586" t="s">
        <v>52</v>
      </c>
      <c r="J586" s="12">
        <v>43844</v>
      </c>
      <c r="K586" s="13">
        <v>0.60783564814814817</v>
      </c>
      <c r="L586" s="14">
        <v>43844</v>
      </c>
      <c r="M586" s="15">
        <v>0.60783564814814817</v>
      </c>
      <c r="N586" s="12">
        <v>43845</v>
      </c>
      <c r="O586" s="13">
        <v>0.3916203703703704</v>
      </c>
      <c r="P586" s="16">
        <v>43846.453263888892</v>
      </c>
      <c r="Q586" s="11" t="s">
        <v>101</v>
      </c>
      <c r="R586" s="17" t="s">
        <v>1282</v>
      </c>
      <c r="S586" s="11" t="s">
        <v>39</v>
      </c>
      <c r="T586" s="17" t="s">
        <v>133</v>
      </c>
      <c r="U586" s="11" t="s">
        <v>37</v>
      </c>
      <c r="V586" s="17">
        <v>0</v>
      </c>
      <c r="W586" s="11" t="s">
        <v>37</v>
      </c>
      <c r="Y586" s="17" t="str">
        <f>TablaIncidentes[[#This Row],[Tiempo Total Gestión]]</f>
        <v>18:48</v>
      </c>
      <c r="Z586" s="11">
        <f t="shared" si="63"/>
        <v>18</v>
      </c>
      <c r="AA586" s="11">
        <f t="shared" si="64"/>
        <v>48</v>
      </c>
      <c r="AB586" s="11">
        <f>IF(TablaIncidentes[[#This Row],[Prioridad*]]="Baja",(Z586-24)*60+AA586,IF(TablaIncidentes[[#This Row],[Prioridad*]]="Media",(Z586-4)*60+AA586,IF(TablaIncidentes[[#This Row],[Prioridad*]]="Alta",(Z586-2)*60+AA586)))</f>
        <v>1008</v>
      </c>
      <c r="AD586" s="17" t="str">
        <f>TablaIncidentes[[#This Row],[Tiempo Creación (HH:mm)]]</f>
        <v>00:00</v>
      </c>
      <c r="AE586" s="11">
        <f t="shared" si="65"/>
        <v>0</v>
      </c>
      <c r="AF586" s="11">
        <f t="shared" si="66"/>
        <v>0</v>
      </c>
      <c r="AG586" s="11">
        <f>IF(TablaIncidentes[[#This Row],[Prioridad*]]="Baja",((AE586*60)+AF586)-30,IF(TablaIncidentes[[#This Row],[Prioridad*]]="Media",((AE586*60)+AF586)-15,IF(TablaIncidentes[[#This Row],[Prioridad*]]="Alta",((AE586*60)+AF586)-10)))</f>
        <v>-10</v>
      </c>
      <c r="AI586" s="17">
        <f>TablaIncidentes[[#This Row],[Tiempo Avance Incidente]]</f>
        <v>0</v>
      </c>
      <c r="AJ586" s="11">
        <f t="shared" si="67"/>
        <v>0</v>
      </c>
      <c r="AK586" s="11">
        <f t="shared" si="68"/>
        <v>0</v>
      </c>
      <c r="AL586">
        <f>IF(TablaIncidentes[[#This Row],[Prioridad*]]="Baja",((AJ586*60)+AK586)-720,IF(TablaIncidentes[[#This Row],[Prioridad*]]="Media",((AJ586*60)+AK586)-120,IF(TablaIncidentes[[#This Row],[Prioridad*]]="Alta",((AJ586*60)+AK586)-60)))</f>
        <v>-60</v>
      </c>
      <c r="AN586" t="str">
        <f t="shared" si="69"/>
        <v>martes</v>
      </c>
    </row>
    <row r="587" spans="1:40" x14ac:dyDescent="0.25">
      <c r="A587" s="20" t="s">
        <v>1362</v>
      </c>
      <c r="B587" t="s">
        <v>1363</v>
      </c>
      <c r="C587" t="s">
        <v>32</v>
      </c>
      <c r="D587" s="11" t="s">
        <v>33</v>
      </c>
      <c r="E587" t="s">
        <v>34</v>
      </c>
      <c r="F587" t="s">
        <v>51</v>
      </c>
      <c r="G587" t="s">
        <v>75</v>
      </c>
      <c r="J587" s="12">
        <v>43844</v>
      </c>
      <c r="K587" s="13">
        <v>0.60784722222222221</v>
      </c>
      <c r="L587" s="14">
        <v>43844</v>
      </c>
      <c r="M587" s="15">
        <v>0.60784722222222221</v>
      </c>
      <c r="N587" s="12">
        <v>43845</v>
      </c>
      <c r="O587" s="13">
        <v>0.3916203703703704</v>
      </c>
      <c r="P587" s="16">
        <v>43846.453263888892</v>
      </c>
      <c r="Q587" s="11" t="s">
        <v>101</v>
      </c>
      <c r="R587" s="17" t="s">
        <v>1282</v>
      </c>
      <c r="S587" s="11" t="s">
        <v>39</v>
      </c>
      <c r="T587" s="17" t="s">
        <v>133</v>
      </c>
      <c r="U587" s="11" t="s">
        <v>37</v>
      </c>
      <c r="V587" s="17">
        <v>0</v>
      </c>
      <c r="W587" s="11" t="s">
        <v>37</v>
      </c>
      <c r="Y587" s="17" t="str">
        <f>TablaIncidentes[[#This Row],[Tiempo Total Gestión]]</f>
        <v>18:48</v>
      </c>
      <c r="Z587" s="11">
        <f t="shared" si="63"/>
        <v>18</v>
      </c>
      <c r="AA587" s="11">
        <f t="shared" si="64"/>
        <v>48</v>
      </c>
      <c r="AB587" s="11">
        <f>IF(TablaIncidentes[[#This Row],[Prioridad*]]="Baja",(Z587-24)*60+AA587,IF(TablaIncidentes[[#This Row],[Prioridad*]]="Media",(Z587-4)*60+AA587,IF(TablaIncidentes[[#This Row],[Prioridad*]]="Alta",(Z587-2)*60+AA587)))</f>
        <v>1008</v>
      </c>
      <c r="AD587" s="17" t="str">
        <f>TablaIncidentes[[#This Row],[Tiempo Creación (HH:mm)]]</f>
        <v>00:00</v>
      </c>
      <c r="AE587" s="11">
        <f t="shared" si="65"/>
        <v>0</v>
      </c>
      <c r="AF587" s="11">
        <f t="shared" si="66"/>
        <v>0</v>
      </c>
      <c r="AG587" s="11">
        <f>IF(TablaIncidentes[[#This Row],[Prioridad*]]="Baja",((AE587*60)+AF587)-30,IF(TablaIncidentes[[#This Row],[Prioridad*]]="Media",((AE587*60)+AF587)-15,IF(TablaIncidentes[[#This Row],[Prioridad*]]="Alta",((AE587*60)+AF587)-10)))</f>
        <v>-10</v>
      </c>
      <c r="AI587" s="17">
        <f>TablaIncidentes[[#This Row],[Tiempo Avance Incidente]]</f>
        <v>0</v>
      </c>
      <c r="AJ587" s="11">
        <f t="shared" si="67"/>
        <v>0</v>
      </c>
      <c r="AK587" s="11">
        <f t="shared" si="68"/>
        <v>0</v>
      </c>
      <c r="AL587">
        <f>IF(TablaIncidentes[[#This Row],[Prioridad*]]="Baja",((AJ587*60)+AK587)-720,IF(TablaIncidentes[[#This Row],[Prioridad*]]="Media",((AJ587*60)+AK587)-120,IF(TablaIncidentes[[#This Row],[Prioridad*]]="Alta",((AJ587*60)+AK587)-60)))</f>
        <v>-60</v>
      </c>
      <c r="AN587" t="str">
        <f t="shared" si="69"/>
        <v>martes</v>
      </c>
    </row>
    <row r="588" spans="1:40" x14ac:dyDescent="0.25">
      <c r="A588" s="20" t="s">
        <v>1364</v>
      </c>
      <c r="B588" t="s">
        <v>1365</v>
      </c>
      <c r="C588" t="s">
        <v>32</v>
      </c>
      <c r="D588" s="11" t="s">
        <v>33</v>
      </c>
      <c r="E588" t="s">
        <v>34</v>
      </c>
      <c r="F588" t="s">
        <v>51</v>
      </c>
      <c r="G588" t="s">
        <v>75</v>
      </c>
      <c r="J588" s="12">
        <v>43844</v>
      </c>
      <c r="K588" s="13">
        <v>0.60621527777777773</v>
      </c>
      <c r="L588" s="14">
        <v>43844</v>
      </c>
      <c r="M588" s="15">
        <v>0.60621527777777773</v>
      </c>
      <c r="N588" s="12">
        <v>43845</v>
      </c>
      <c r="O588" s="13">
        <v>0.3916203703703704</v>
      </c>
      <c r="P588" s="16">
        <v>43846.453263888892</v>
      </c>
      <c r="Q588" s="11" t="s">
        <v>101</v>
      </c>
      <c r="R588" s="17" t="s">
        <v>1366</v>
      </c>
      <c r="S588" s="11" t="s">
        <v>39</v>
      </c>
      <c r="T588" s="17" t="s">
        <v>133</v>
      </c>
      <c r="U588" s="11" t="s">
        <v>37</v>
      </c>
      <c r="V588" s="17">
        <v>0</v>
      </c>
      <c r="W588" s="11" t="s">
        <v>37</v>
      </c>
      <c r="Y588" s="17" t="str">
        <f>TablaIncidentes[[#This Row],[Tiempo Total Gestión]]</f>
        <v>18:50</v>
      </c>
      <c r="Z588" s="11">
        <f t="shared" si="63"/>
        <v>18</v>
      </c>
      <c r="AA588" s="11">
        <f t="shared" si="64"/>
        <v>50</v>
      </c>
      <c r="AB588" s="11">
        <f>IF(TablaIncidentes[[#This Row],[Prioridad*]]="Baja",(Z588-24)*60+AA588,IF(TablaIncidentes[[#This Row],[Prioridad*]]="Media",(Z588-4)*60+AA588,IF(TablaIncidentes[[#This Row],[Prioridad*]]="Alta",(Z588-2)*60+AA588)))</f>
        <v>1010</v>
      </c>
      <c r="AD588" s="17" t="str">
        <f>TablaIncidentes[[#This Row],[Tiempo Creación (HH:mm)]]</f>
        <v>00:00</v>
      </c>
      <c r="AE588" s="11">
        <f t="shared" si="65"/>
        <v>0</v>
      </c>
      <c r="AF588" s="11">
        <f t="shared" si="66"/>
        <v>0</v>
      </c>
      <c r="AG588" s="11">
        <f>IF(TablaIncidentes[[#This Row],[Prioridad*]]="Baja",((AE588*60)+AF588)-30,IF(TablaIncidentes[[#This Row],[Prioridad*]]="Media",((AE588*60)+AF588)-15,IF(TablaIncidentes[[#This Row],[Prioridad*]]="Alta",((AE588*60)+AF588)-10)))</f>
        <v>-10</v>
      </c>
      <c r="AI588" s="17">
        <f>TablaIncidentes[[#This Row],[Tiempo Avance Incidente]]</f>
        <v>0</v>
      </c>
      <c r="AJ588" s="11">
        <f t="shared" si="67"/>
        <v>0</v>
      </c>
      <c r="AK588" s="11">
        <f t="shared" si="68"/>
        <v>0</v>
      </c>
      <c r="AL588">
        <f>IF(TablaIncidentes[[#This Row],[Prioridad*]]="Baja",((AJ588*60)+AK588)-720,IF(TablaIncidentes[[#This Row],[Prioridad*]]="Media",((AJ588*60)+AK588)-120,IF(TablaIncidentes[[#This Row],[Prioridad*]]="Alta",((AJ588*60)+AK588)-60)))</f>
        <v>-60</v>
      </c>
      <c r="AN588" t="str">
        <f t="shared" si="69"/>
        <v>martes</v>
      </c>
    </row>
    <row r="589" spans="1:40" ht="15" customHeight="1" x14ac:dyDescent="0.25">
      <c r="A589" s="20" t="s">
        <v>1367</v>
      </c>
      <c r="B589" t="s">
        <v>1368</v>
      </c>
      <c r="C589" t="s">
        <v>32</v>
      </c>
      <c r="D589" s="11" t="s">
        <v>33</v>
      </c>
      <c r="E589" t="s">
        <v>34</v>
      </c>
      <c r="F589" t="s">
        <v>51</v>
      </c>
      <c r="G589" t="s">
        <v>361</v>
      </c>
      <c r="J589" s="12">
        <v>43844</v>
      </c>
      <c r="K589" s="13">
        <v>0.6069444444444444</v>
      </c>
      <c r="L589" s="14">
        <v>43844</v>
      </c>
      <c r="M589" s="15">
        <v>0.6069444444444444</v>
      </c>
      <c r="N589" s="12">
        <v>43845</v>
      </c>
      <c r="O589" s="13">
        <v>0.3916203703703704</v>
      </c>
      <c r="P589" s="16">
        <v>43846.453263888892</v>
      </c>
      <c r="Q589" s="11" t="s">
        <v>101</v>
      </c>
      <c r="R589" s="17" t="s">
        <v>1269</v>
      </c>
      <c r="S589" s="11" t="s">
        <v>39</v>
      </c>
      <c r="T589" s="17" t="s">
        <v>133</v>
      </c>
      <c r="U589" s="11" t="s">
        <v>37</v>
      </c>
      <c r="V589" s="17">
        <v>0</v>
      </c>
      <c r="W589" s="11" t="s">
        <v>37</v>
      </c>
      <c r="Y589" s="17" t="str">
        <f>TablaIncidentes[[#This Row],[Tiempo Total Gestión]]</f>
        <v>18:49</v>
      </c>
      <c r="Z589" s="11">
        <f t="shared" si="63"/>
        <v>18</v>
      </c>
      <c r="AA589" s="11">
        <f t="shared" si="64"/>
        <v>49</v>
      </c>
      <c r="AB589" s="11">
        <f>IF(TablaIncidentes[[#This Row],[Prioridad*]]="Baja",(Z589-24)*60+AA589,IF(TablaIncidentes[[#This Row],[Prioridad*]]="Media",(Z589-4)*60+AA589,IF(TablaIncidentes[[#This Row],[Prioridad*]]="Alta",(Z589-2)*60+AA589)))</f>
        <v>1009</v>
      </c>
      <c r="AD589" s="17" t="str">
        <f>TablaIncidentes[[#This Row],[Tiempo Creación (HH:mm)]]</f>
        <v>00:00</v>
      </c>
      <c r="AE589" s="11">
        <f t="shared" si="65"/>
        <v>0</v>
      </c>
      <c r="AF589" s="11">
        <f t="shared" si="66"/>
        <v>0</v>
      </c>
      <c r="AG589" s="11">
        <f>IF(TablaIncidentes[[#This Row],[Prioridad*]]="Baja",((AE589*60)+AF589)-30,IF(TablaIncidentes[[#This Row],[Prioridad*]]="Media",((AE589*60)+AF589)-15,IF(TablaIncidentes[[#This Row],[Prioridad*]]="Alta",((AE589*60)+AF589)-10)))</f>
        <v>-10</v>
      </c>
      <c r="AI589" s="17">
        <f>TablaIncidentes[[#This Row],[Tiempo Avance Incidente]]</f>
        <v>0</v>
      </c>
      <c r="AJ589" s="11">
        <f t="shared" si="67"/>
        <v>0</v>
      </c>
      <c r="AK589" s="11">
        <f t="shared" si="68"/>
        <v>0</v>
      </c>
      <c r="AL589">
        <f>IF(TablaIncidentes[[#This Row],[Prioridad*]]="Baja",((AJ589*60)+AK589)-720,IF(TablaIncidentes[[#This Row],[Prioridad*]]="Media",((AJ589*60)+AK589)-120,IF(TablaIncidentes[[#This Row],[Prioridad*]]="Alta",((AJ589*60)+AK589)-60)))</f>
        <v>-60</v>
      </c>
      <c r="AN589" t="str">
        <f t="shared" si="69"/>
        <v>martes</v>
      </c>
    </row>
    <row r="590" spans="1:40" ht="15" customHeight="1" x14ac:dyDescent="0.25">
      <c r="A590" s="20" t="s">
        <v>1369</v>
      </c>
      <c r="B590" t="s">
        <v>1370</v>
      </c>
      <c r="C590" t="s">
        <v>32</v>
      </c>
      <c r="D590" s="11" t="s">
        <v>33</v>
      </c>
      <c r="E590" t="s">
        <v>34</v>
      </c>
      <c r="F590" t="s">
        <v>51</v>
      </c>
      <c r="G590" t="s">
        <v>52</v>
      </c>
      <c r="J590" s="12">
        <v>43844</v>
      </c>
      <c r="K590" s="13">
        <v>0.6069444444444444</v>
      </c>
      <c r="L590" s="14">
        <v>43844</v>
      </c>
      <c r="M590" s="15">
        <v>0.6069444444444444</v>
      </c>
      <c r="N590" s="12">
        <v>43845</v>
      </c>
      <c r="O590" s="13">
        <v>0.3916203703703704</v>
      </c>
      <c r="P590" s="16">
        <v>43846.453263888892</v>
      </c>
      <c r="Q590" s="11" t="s">
        <v>101</v>
      </c>
      <c r="R590" s="17" t="s">
        <v>1269</v>
      </c>
      <c r="S590" s="11" t="s">
        <v>39</v>
      </c>
      <c r="T590" s="17" t="s">
        <v>133</v>
      </c>
      <c r="U590" s="11" t="s">
        <v>37</v>
      </c>
      <c r="V590" s="17">
        <v>0</v>
      </c>
      <c r="W590" s="11" t="s">
        <v>37</v>
      </c>
      <c r="Y590" s="17" t="str">
        <f>TablaIncidentes[[#This Row],[Tiempo Total Gestión]]</f>
        <v>18:49</v>
      </c>
      <c r="Z590" s="11">
        <f t="shared" si="63"/>
        <v>18</v>
      </c>
      <c r="AA590" s="11">
        <f t="shared" si="64"/>
        <v>49</v>
      </c>
      <c r="AB590" s="11">
        <f>IF(TablaIncidentes[[#This Row],[Prioridad*]]="Baja",(Z590-24)*60+AA590,IF(TablaIncidentes[[#This Row],[Prioridad*]]="Media",(Z590-4)*60+AA590,IF(TablaIncidentes[[#This Row],[Prioridad*]]="Alta",(Z590-2)*60+AA590)))</f>
        <v>1009</v>
      </c>
      <c r="AD590" s="17" t="str">
        <f>TablaIncidentes[[#This Row],[Tiempo Creación (HH:mm)]]</f>
        <v>00:00</v>
      </c>
      <c r="AE590" s="11">
        <f t="shared" si="65"/>
        <v>0</v>
      </c>
      <c r="AF590" s="11">
        <f t="shared" si="66"/>
        <v>0</v>
      </c>
      <c r="AG590" s="11">
        <f>IF(TablaIncidentes[[#This Row],[Prioridad*]]="Baja",((AE590*60)+AF590)-30,IF(TablaIncidentes[[#This Row],[Prioridad*]]="Media",((AE590*60)+AF590)-15,IF(TablaIncidentes[[#This Row],[Prioridad*]]="Alta",((AE590*60)+AF590)-10)))</f>
        <v>-10</v>
      </c>
      <c r="AI590" s="17">
        <f>TablaIncidentes[[#This Row],[Tiempo Avance Incidente]]</f>
        <v>0</v>
      </c>
      <c r="AJ590" s="11">
        <f t="shared" si="67"/>
        <v>0</v>
      </c>
      <c r="AK590" s="11">
        <f t="shared" si="68"/>
        <v>0</v>
      </c>
      <c r="AL590">
        <f>IF(TablaIncidentes[[#This Row],[Prioridad*]]="Baja",((AJ590*60)+AK590)-720,IF(TablaIncidentes[[#This Row],[Prioridad*]]="Media",((AJ590*60)+AK590)-120,IF(TablaIncidentes[[#This Row],[Prioridad*]]="Alta",((AJ590*60)+AK590)-60)))</f>
        <v>-60</v>
      </c>
      <c r="AN590" t="str">
        <f t="shared" si="69"/>
        <v>martes</v>
      </c>
    </row>
    <row r="591" spans="1:40" ht="15" customHeight="1" x14ac:dyDescent="0.25">
      <c r="A591" s="20" t="s">
        <v>1371</v>
      </c>
      <c r="B591" t="s">
        <v>1372</v>
      </c>
      <c r="C591" t="s">
        <v>32</v>
      </c>
      <c r="D591" s="11" t="s">
        <v>33</v>
      </c>
      <c r="E591" t="s">
        <v>34</v>
      </c>
      <c r="F591" t="s">
        <v>51</v>
      </c>
      <c r="G591" t="s">
        <v>75</v>
      </c>
      <c r="J591" s="12">
        <v>43844</v>
      </c>
      <c r="K591" s="13">
        <v>0.6069444444444444</v>
      </c>
      <c r="L591" s="14">
        <v>43844</v>
      </c>
      <c r="M591" s="15">
        <v>0.6069444444444444</v>
      </c>
      <c r="N591" s="12">
        <v>43845</v>
      </c>
      <c r="O591" s="13">
        <v>0.3916203703703704</v>
      </c>
      <c r="P591" s="16">
        <v>43846.453263888892</v>
      </c>
      <c r="Q591" s="11" t="s">
        <v>101</v>
      </c>
      <c r="R591" s="17" t="s">
        <v>1269</v>
      </c>
      <c r="S591" s="11" t="s">
        <v>39</v>
      </c>
      <c r="T591" s="17" t="s">
        <v>133</v>
      </c>
      <c r="U591" s="11" t="s">
        <v>37</v>
      </c>
      <c r="V591" s="17">
        <v>0</v>
      </c>
      <c r="W591" s="11" t="s">
        <v>37</v>
      </c>
      <c r="Y591" s="17" t="str">
        <f>TablaIncidentes[[#This Row],[Tiempo Total Gestión]]</f>
        <v>18:49</v>
      </c>
      <c r="Z591" s="11">
        <f t="shared" si="63"/>
        <v>18</v>
      </c>
      <c r="AA591" s="11">
        <f t="shared" si="64"/>
        <v>49</v>
      </c>
      <c r="AB591" s="11">
        <f>IF(TablaIncidentes[[#This Row],[Prioridad*]]="Baja",(Z591-24)*60+AA591,IF(TablaIncidentes[[#This Row],[Prioridad*]]="Media",(Z591-4)*60+AA591,IF(TablaIncidentes[[#This Row],[Prioridad*]]="Alta",(Z591-2)*60+AA591)))</f>
        <v>1009</v>
      </c>
      <c r="AD591" s="17" t="str">
        <f>TablaIncidentes[[#This Row],[Tiempo Creación (HH:mm)]]</f>
        <v>00:00</v>
      </c>
      <c r="AE591" s="11">
        <f t="shared" si="65"/>
        <v>0</v>
      </c>
      <c r="AF591" s="11">
        <f t="shared" si="66"/>
        <v>0</v>
      </c>
      <c r="AG591" s="11">
        <f>IF(TablaIncidentes[[#This Row],[Prioridad*]]="Baja",((AE591*60)+AF591)-30,IF(TablaIncidentes[[#This Row],[Prioridad*]]="Media",((AE591*60)+AF591)-15,IF(TablaIncidentes[[#This Row],[Prioridad*]]="Alta",((AE591*60)+AF591)-10)))</f>
        <v>-10</v>
      </c>
      <c r="AI591" s="17">
        <f>TablaIncidentes[[#This Row],[Tiempo Avance Incidente]]</f>
        <v>0</v>
      </c>
      <c r="AJ591" s="11">
        <f t="shared" si="67"/>
        <v>0</v>
      </c>
      <c r="AK591" s="11">
        <f t="shared" si="68"/>
        <v>0</v>
      </c>
      <c r="AL591">
        <f>IF(TablaIncidentes[[#This Row],[Prioridad*]]="Baja",((AJ591*60)+AK591)-720,IF(TablaIncidentes[[#This Row],[Prioridad*]]="Media",((AJ591*60)+AK591)-120,IF(TablaIncidentes[[#This Row],[Prioridad*]]="Alta",((AJ591*60)+AK591)-60)))</f>
        <v>-60</v>
      </c>
      <c r="AN591" t="str">
        <f t="shared" si="69"/>
        <v>martes</v>
      </c>
    </row>
    <row r="592" spans="1:40" ht="15" customHeight="1" x14ac:dyDescent="0.25">
      <c r="A592" s="20" t="s">
        <v>1373</v>
      </c>
      <c r="B592" t="s">
        <v>1374</v>
      </c>
      <c r="C592" t="s">
        <v>32</v>
      </c>
      <c r="D592" s="11" t="s">
        <v>33</v>
      </c>
      <c r="E592" t="s">
        <v>34</v>
      </c>
      <c r="F592" t="s">
        <v>51</v>
      </c>
      <c r="G592" t="s">
        <v>361</v>
      </c>
      <c r="J592" s="12">
        <v>43844</v>
      </c>
      <c r="K592" s="13">
        <v>0.60696759259259259</v>
      </c>
      <c r="L592" s="14">
        <v>43844</v>
      </c>
      <c r="M592" s="15">
        <v>0.60696759259259259</v>
      </c>
      <c r="N592" s="12">
        <v>43845</v>
      </c>
      <c r="O592" s="13">
        <v>0.3916203703703704</v>
      </c>
      <c r="P592" s="16">
        <v>43846.453263888892</v>
      </c>
      <c r="Q592" s="11" t="s">
        <v>101</v>
      </c>
      <c r="R592" s="17" t="s">
        <v>1269</v>
      </c>
      <c r="S592" s="11" t="s">
        <v>39</v>
      </c>
      <c r="T592" s="17" t="s">
        <v>133</v>
      </c>
      <c r="U592" s="11" t="s">
        <v>37</v>
      </c>
      <c r="V592" s="17">
        <v>0</v>
      </c>
      <c r="W592" s="11" t="s">
        <v>37</v>
      </c>
      <c r="Y592" s="17" t="str">
        <f>TablaIncidentes[[#This Row],[Tiempo Total Gestión]]</f>
        <v>18:49</v>
      </c>
      <c r="Z592" s="11">
        <f t="shared" si="63"/>
        <v>18</v>
      </c>
      <c r="AA592" s="11">
        <f t="shared" si="64"/>
        <v>49</v>
      </c>
      <c r="AB592" s="11">
        <f>IF(TablaIncidentes[[#This Row],[Prioridad*]]="Baja",(Z592-24)*60+AA592,IF(TablaIncidentes[[#This Row],[Prioridad*]]="Media",(Z592-4)*60+AA592,IF(TablaIncidentes[[#This Row],[Prioridad*]]="Alta",(Z592-2)*60+AA592)))</f>
        <v>1009</v>
      </c>
      <c r="AD592" s="17" t="str">
        <f>TablaIncidentes[[#This Row],[Tiempo Creación (HH:mm)]]</f>
        <v>00:00</v>
      </c>
      <c r="AE592" s="11">
        <f t="shared" si="65"/>
        <v>0</v>
      </c>
      <c r="AF592" s="11">
        <f t="shared" si="66"/>
        <v>0</v>
      </c>
      <c r="AG592" s="11">
        <f>IF(TablaIncidentes[[#This Row],[Prioridad*]]="Baja",((AE592*60)+AF592)-30,IF(TablaIncidentes[[#This Row],[Prioridad*]]="Media",((AE592*60)+AF592)-15,IF(TablaIncidentes[[#This Row],[Prioridad*]]="Alta",((AE592*60)+AF592)-10)))</f>
        <v>-10</v>
      </c>
      <c r="AI592" s="17">
        <f>TablaIncidentes[[#This Row],[Tiempo Avance Incidente]]</f>
        <v>0</v>
      </c>
      <c r="AJ592" s="11">
        <f t="shared" si="67"/>
        <v>0</v>
      </c>
      <c r="AK592" s="11">
        <f t="shared" si="68"/>
        <v>0</v>
      </c>
      <c r="AL592">
        <f>IF(TablaIncidentes[[#This Row],[Prioridad*]]="Baja",((AJ592*60)+AK592)-720,IF(TablaIncidentes[[#This Row],[Prioridad*]]="Media",((AJ592*60)+AK592)-120,IF(TablaIncidentes[[#This Row],[Prioridad*]]="Alta",((AJ592*60)+AK592)-60)))</f>
        <v>-60</v>
      </c>
      <c r="AN592" t="str">
        <f t="shared" si="69"/>
        <v>martes</v>
      </c>
    </row>
    <row r="593" spans="1:40" x14ac:dyDescent="0.25">
      <c r="A593" s="20" t="s">
        <v>1375</v>
      </c>
      <c r="B593" t="s">
        <v>1376</v>
      </c>
      <c r="C593" t="s">
        <v>32</v>
      </c>
      <c r="D593" s="11" t="s">
        <v>33</v>
      </c>
      <c r="E593" t="s">
        <v>34</v>
      </c>
      <c r="F593" t="s">
        <v>51</v>
      </c>
      <c r="G593" t="s">
        <v>361</v>
      </c>
      <c r="J593" s="12">
        <v>43844</v>
      </c>
      <c r="K593" s="13">
        <v>0.60696759259259259</v>
      </c>
      <c r="L593" s="14">
        <v>43844</v>
      </c>
      <c r="M593" s="15">
        <v>0.60696759259259259</v>
      </c>
      <c r="N593" s="12">
        <v>43845</v>
      </c>
      <c r="O593" s="13">
        <v>0.3916203703703704</v>
      </c>
      <c r="P593" s="16">
        <v>43846.453263888892</v>
      </c>
      <c r="Q593" s="11" t="s">
        <v>101</v>
      </c>
      <c r="R593" s="17" t="s">
        <v>1269</v>
      </c>
      <c r="S593" s="11" t="s">
        <v>39</v>
      </c>
      <c r="T593" s="17" t="s">
        <v>133</v>
      </c>
      <c r="U593" s="11" t="s">
        <v>37</v>
      </c>
      <c r="V593" s="17">
        <v>0</v>
      </c>
      <c r="W593" s="11" t="s">
        <v>37</v>
      </c>
      <c r="Y593" s="17" t="str">
        <f>TablaIncidentes[[#This Row],[Tiempo Total Gestión]]</f>
        <v>18:49</v>
      </c>
      <c r="Z593" s="11">
        <f t="shared" si="63"/>
        <v>18</v>
      </c>
      <c r="AA593" s="11">
        <f t="shared" si="64"/>
        <v>49</v>
      </c>
      <c r="AB593" s="11">
        <f>IF(TablaIncidentes[[#This Row],[Prioridad*]]="Baja",(Z593-24)*60+AA593,IF(TablaIncidentes[[#This Row],[Prioridad*]]="Media",(Z593-4)*60+AA593,IF(TablaIncidentes[[#This Row],[Prioridad*]]="Alta",(Z593-2)*60+AA593)))</f>
        <v>1009</v>
      </c>
      <c r="AD593" s="17" t="str">
        <f>TablaIncidentes[[#This Row],[Tiempo Creación (HH:mm)]]</f>
        <v>00:00</v>
      </c>
      <c r="AE593" s="11">
        <f t="shared" si="65"/>
        <v>0</v>
      </c>
      <c r="AF593" s="11">
        <f t="shared" si="66"/>
        <v>0</v>
      </c>
      <c r="AG593" s="11">
        <f>IF(TablaIncidentes[[#This Row],[Prioridad*]]="Baja",((AE593*60)+AF593)-30,IF(TablaIncidentes[[#This Row],[Prioridad*]]="Media",((AE593*60)+AF593)-15,IF(TablaIncidentes[[#This Row],[Prioridad*]]="Alta",((AE593*60)+AF593)-10)))</f>
        <v>-10</v>
      </c>
      <c r="AI593" s="17">
        <f>TablaIncidentes[[#This Row],[Tiempo Avance Incidente]]</f>
        <v>0</v>
      </c>
      <c r="AJ593" s="11">
        <f t="shared" si="67"/>
        <v>0</v>
      </c>
      <c r="AK593" s="11">
        <f t="shared" si="68"/>
        <v>0</v>
      </c>
      <c r="AL593">
        <f>IF(TablaIncidentes[[#This Row],[Prioridad*]]="Baja",((AJ593*60)+AK593)-720,IF(TablaIncidentes[[#This Row],[Prioridad*]]="Media",((AJ593*60)+AK593)-120,IF(TablaIncidentes[[#This Row],[Prioridad*]]="Alta",((AJ593*60)+AK593)-60)))</f>
        <v>-60</v>
      </c>
      <c r="AN593" t="str">
        <f t="shared" si="69"/>
        <v>martes</v>
      </c>
    </row>
    <row r="594" spans="1:40" x14ac:dyDescent="0.25">
      <c r="A594" s="20" t="s">
        <v>1377</v>
      </c>
      <c r="B594" t="s">
        <v>841</v>
      </c>
      <c r="C594" t="s">
        <v>32</v>
      </c>
      <c r="D594" s="11" t="s">
        <v>33</v>
      </c>
      <c r="E594" t="s">
        <v>34</v>
      </c>
      <c r="F594" t="s">
        <v>51</v>
      </c>
      <c r="G594" t="s">
        <v>52</v>
      </c>
      <c r="J594" s="12">
        <v>43844</v>
      </c>
      <c r="K594" s="13">
        <v>0.60777777777777775</v>
      </c>
      <c r="L594" s="14">
        <v>43844</v>
      </c>
      <c r="M594" s="15">
        <v>0.60777777777777775</v>
      </c>
      <c r="N594" s="12">
        <v>43845</v>
      </c>
      <c r="O594" s="13">
        <v>0.3916203703703704</v>
      </c>
      <c r="P594" s="16">
        <v>43846.453263888892</v>
      </c>
      <c r="Q594" s="11" t="s">
        <v>101</v>
      </c>
      <c r="R594" s="17" t="s">
        <v>1282</v>
      </c>
      <c r="S594" s="11" t="s">
        <v>39</v>
      </c>
      <c r="T594" s="17" t="s">
        <v>133</v>
      </c>
      <c r="U594" s="11" t="s">
        <v>37</v>
      </c>
      <c r="V594" s="17">
        <v>0</v>
      </c>
      <c r="W594" s="11" t="s">
        <v>37</v>
      </c>
      <c r="Y594" s="17" t="str">
        <f>TablaIncidentes[[#This Row],[Tiempo Total Gestión]]</f>
        <v>18:48</v>
      </c>
      <c r="Z594" s="11">
        <f t="shared" si="63"/>
        <v>18</v>
      </c>
      <c r="AA594" s="11">
        <f t="shared" si="64"/>
        <v>48</v>
      </c>
      <c r="AB594" s="11">
        <f>IF(TablaIncidentes[[#This Row],[Prioridad*]]="Baja",(Z594-24)*60+AA594,IF(TablaIncidentes[[#This Row],[Prioridad*]]="Media",(Z594-4)*60+AA594,IF(TablaIncidentes[[#This Row],[Prioridad*]]="Alta",(Z594-2)*60+AA594)))</f>
        <v>1008</v>
      </c>
      <c r="AD594" s="17" t="str">
        <f>TablaIncidentes[[#This Row],[Tiempo Creación (HH:mm)]]</f>
        <v>00:00</v>
      </c>
      <c r="AE594" s="11">
        <f t="shared" si="65"/>
        <v>0</v>
      </c>
      <c r="AF594" s="11">
        <f t="shared" si="66"/>
        <v>0</v>
      </c>
      <c r="AG594" s="11">
        <f>IF(TablaIncidentes[[#This Row],[Prioridad*]]="Baja",((AE594*60)+AF594)-30,IF(TablaIncidentes[[#This Row],[Prioridad*]]="Media",((AE594*60)+AF594)-15,IF(TablaIncidentes[[#This Row],[Prioridad*]]="Alta",((AE594*60)+AF594)-10)))</f>
        <v>-10</v>
      </c>
      <c r="AI594" s="17">
        <f>TablaIncidentes[[#This Row],[Tiempo Avance Incidente]]</f>
        <v>0</v>
      </c>
      <c r="AJ594" s="11">
        <f t="shared" si="67"/>
        <v>0</v>
      </c>
      <c r="AK594" s="11">
        <f t="shared" si="68"/>
        <v>0</v>
      </c>
      <c r="AL594">
        <f>IF(TablaIncidentes[[#This Row],[Prioridad*]]="Baja",((AJ594*60)+AK594)-720,IF(TablaIncidentes[[#This Row],[Prioridad*]]="Media",((AJ594*60)+AK594)-120,IF(TablaIncidentes[[#This Row],[Prioridad*]]="Alta",((AJ594*60)+AK594)-60)))</f>
        <v>-60</v>
      </c>
      <c r="AN594" t="str">
        <f t="shared" si="69"/>
        <v>martes</v>
      </c>
    </row>
    <row r="595" spans="1:40" x14ac:dyDescent="0.25">
      <c r="A595" s="20" t="s">
        <v>1378</v>
      </c>
      <c r="B595" t="s">
        <v>1379</v>
      </c>
      <c r="C595" t="s">
        <v>32</v>
      </c>
      <c r="D595" s="11" t="s">
        <v>33</v>
      </c>
      <c r="E595" t="s">
        <v>34</v>
      </c>
      <c r="F595" t="s">
        <v>51</v>
      </c>
      <c r="G595" t="s">
        <v>52</v>
      </c>
      <c r="J595" s="12">
        <v>43844</v>
      </c>
      <c r="K595" s="13">
        <v>0.60777777777777775</v>
      </c>
      <c r="L595" s="14">
        <v>43844</v>
      </c>
      <c r="M595" s="15">
        <v>0.60777777777777775</v>
      </c>
      <c r="N595" s="12">
        <v>43845</v>
      </c>
      <c r="O595" s="13">
        <v>0.3916203703703704</v>
      </c>
      <c r="P595" s="16">
        <v>43846.453263888892</v>
      </c>
      <c r="Q595" s="11" t="s">
        <v>101</v>
      </c>
      <c r="R595" s="17" t="s">
        <v>1282</v>
      </c>
      <c r="S595" s="11" t="s">
        <v>39</v>
      </c>
      <c r="T595" s="17" t="s">
        <v>133</v>
      </c>
      <c r="U595" s="11" t="s">
        <v>37</v>
      </c>
      <c r="V595" s="17">
        <v>0</v>
      </c>
      <c r="W595" s="11" t="s">
        <v>37</v>
      </c>
      <c r="Y595" s="17" t="str">
        <f>TablaIncidentes[[#This Row],[Tiempo Total Gestión]]</f>
        <v>18:48</v>
      </c>
      <c r="Z595" s="11">
        <f t="shared" si="63"/>
        <v>18</v>
      </c>
      <c r="AA595" s="11">
        <f t="shared" si="64"/>
        <v>48</v>
      </c>
      <c r="AB595" s="11">
        <f>IF(TablaIncidentes[[#This Row],[Prioridad*]]="Baja",(Z595-24)*60+AA595,IF(TablaIncidentes[[#This Row],[Prioridad*]]="Media",(Z595-4)*60+AA595,IF(TablaIncidentes[[#This Row],[Prioridad*]]="Alta",(Z595-2)*60+AA595)))</f>
        <v>1008</v>
      </c>
      <c r="AD595" s="17" t="str">
        <f>TablaIncidentes[[#This Row],[Tiempo Creación (HH:mm)]]</f>
        <v>00:00</v>
      </c>
      <c r="AE595" s="11">
        <f t="shared" si="65"/>
        <v>0</v>
      </c>
      <c r="AF595" s="11">
        <f t="shared" si="66"/>
        <v>0</v>
      </c>
      <c r="AG595" s="11">
        <f>IF(TablaIncidentes[[#This Row],[Prioridad*]]="Baja",((AE595*60)+AF595)-30,IF(TablaIncidentes[[#This Row],[Prioridad*]]="Media",((AE595*60)+AF595)-15,IF(TablaIncidentes[[#This Row],[Prioridad*]]="Alta",((AE595*60)+AF595)-10)))</f>
        <v>-10</v>
      </c>
      <c r="AI595" s="17">
        <f>TablaIncidentes[[#This Row],[Tiempo Avance Incidente]]</f>
        <v>0</v>
      </c>
      <c r="AJ595" s="11">
        <f t="shared" si="67"/>
        <v>0</v>
      </c>
      <c r="AK595" s="11">
        <f t="shared" si="68"/>
        <v>0</v>
      </c>
      <c r="AL595">
        <f>IF(TablaIncidentes[[#This Row],[Prioridad*]]="Baja",((AJ595*60)+AK595)-720,IF(TablaIncidentes[[#This Row],[Prioridad*]]="Media",((AJ595*60)+AK595)-120,IF(TablaIncidentes[[#This Row],[Prioridad*]]="Alta",((AJ595*60)+AK595)-60)))</f>
        <v>-60</v>
      </c>
      <c r="AN595" t="str">
        <f t="shared" si="69"/>
        <v>martes</v>
      </c>
    </row>
    <row r="596" spans="1:40" x14ac:dyDescent="0.25">
      <c r="A596" s="20" t="s">
        <v>1380</v>
      </c>
      <c r="B596" t="s">
        <v>1381</v>
      </c>
      <c r="C596" t="s">
        <v>32</v>
      </c>
      <c r="D596" s="11" t="s">
        <v>33</v>
      </c>
      <c r="E596" t="s">
        <v>34</v>
      </c>
      <c r="F596" t="s">
        <v>51</v>
      </c>
      <c r="G596" t="s">
        <v>361</v>
      </c>
      <c r="J596" s="12">
        <v>43844</v>
      </c>
      <c r="K596" s="13">
        <v>0.60777777777777775</v>
      </c>
      <c r="L596" s="14">
        <v>43844</v>
      </c>
      <c r="M596" s="15">
        <v>0.60777777777777775</v>
      </c>
      <c r="N596" s="12">
        <v>43845</v>
      </c>
      <c r="O596" s="13">
        <v>0.3916203703703704</v>
      </c>
      <c r="P596" s="16">
        <v>43846.453263888892</v>
      </c>
      <c r="Q596" s="11" t="s">
        <v>101</v>
      </c>
      <c r="R596" s="17" t="s">
        <v>1282</v>
      </c>
      <c r="S596" s="11" t="s">
        <v>39</v>
      </c>
      <c r="T596" s="17" t="s">
        <v>133</v>
      </c>
      <c r="U596" s="11" t="s">
        <v>37</v>
      </c>
      <c r="V596" s="17">
        <v>0</v>
      </c>
      <c r="W596" s="11" t="s">
        <v>37</v>
      </c>
      <c r="Y596" s="17" t="str">
        <f>TablaIncidentes[[#This Row],[Tiempo Total Gestión]]</f>
        <v>18:48</v>
      </c>
      <c r="Z596" s="11">
        <f t="shared" si="63"/>
        <v>18</v>
      </c>
      <c r="AA596" s="11">
        <f t="shared" si="64"/>
        <v>48</v>
      </c>
      <c r="AB596" s="11">
        <f>IF(TablaIncidentes[[#This Row],[Prioridad*]]="Baja",(Z596-24)*60+AA596,IF(TablaIncidentes[[#This Row],[Prioridad*]]="Media",(Z596-4)*60+AA596,IF(TablaIncidentes[[#This Row],[Prioridad*]]="Alta",(Z596-2)*60+AA596)))</f>
        <v>1008</v>
      </c>
      <c r="AD596" s="17" t="str">
        <f>TablaIncidentes[[#This Row],[Tiempo Creación (HH:mm)]]</f>
        <v>00:00</v>
      </c>
      <c r="AE596" s="11">
        <f t="shared" si="65"/>
        <v>0</v>
      </c>
      <c r="AF596" s="11">
        <f t="shared" si="66"/>
        <v>0</v>
      </c>
      <c r="AG596" s="11">
        <f>IF(TablaIncidentes[[#This Row],[Prioridad*]]="Baja",((AE596*60)+AF596)-30,IF(TablaIncidentes[[#This Row],[Prioridad*]]="Media",((AE596*60)+AF596)-15,IF(TablaIncidentes[[#This Row],[Prioridad*]]="Alta",((AE596*60)+AF596)-10)))</f>
        <v>-10</v>
      </c>
      <c r="AI596" s="17">
        <f>TablaIncidentes[[#This Row],[Tiempo Avance Incidente]]</f>
        <v>0</v>
      </c>
      <c r="AJ596" s="11">
        <f t="shared" si="67"/>
        <v>0</v>
      </c>
      <c r="AK596" s="11">
        <f t="shared" si="68"/>
        <v>0</v>
      </c>
      <c r="AL596">
        <f>IF(TablaIncidentes[[#This Row],[Prioridad*]]="Baja",((AJ596*60)+AK596)-720,IF(TablaIncidentes[[#This Row],[Prioridad*]]="Media",((AJ596*60)+AK596)-120,IF(TablaIncidentes[[#This Row],[Prioridad*]]="Alta",((AJ596*60)+AK596)-60)))</f>
        <v>-60</v>
      </c>
      <c r="AN596" t="str">
        <f t="shared" si="69"/>
        <v>martes</v>
      </c>
    </row>
    <row r="597" spans="1:40" x14ac:dyDescent="0.25">
      <c r="A597" s="20" t="s">
        <v>1382</v>
      </c>
      <c r="B597" t="s">
        <v>1383</v>
      </c>
      <c r="C597" t="s">
        <v>32</v>
      </c>
      <c r="D597" s="11" t="s">
        <v>33</v>
      </c>
      <c r="E597" t="s">
        <v>34</v>
      </c>
      <c r="F597" t="s">
        <v>51</v>
      </c>
      <c r="G597" t="s">
        <v>52</v>
      </c>
      <c r="J597" s="12">
        <v>43844</v>
      </c>
      <c r="K597" s="13">
        <v>0.60777777777777775</v>
      </c>
      <c r="L597" s="14">
        <v>43844</v>
      </c>
      <c r="M597" s="15">
        <v>0.60777777777777775</v>
      </c>
      <c r="N597" s="12">
        <v>43845</v>
      </c>
      <c r="O597" s="13">
        <v>0.3916203703703704</v>
      </c>
      <c r="P597" s="16">
        <v>43846.453263888892</v>
      </c>
      <c r="Q597" s="11" t="s">
        <v>101</v>
      </c>
      <c r="R597" s="17" t="s">
        <v>1282</v>
      </c>
      <c r="S597" s="11" t="s">
        <v>39</v>
      </c>
      <c r="T597" s="17" t="s">
        <v>133</v>
      </c>
      <c r="U597" s="11" t="s">
        <v>37</v>
      </c>
      <c r="V597" s="17">
        <v>0</v>
      </c>
      <c r="W597" s="11" t="s">
        <v>37</v>
      </c>
      <c r="Y597" s="17" t="str">
        <f>TablaIncidentes[[#This Row],[Tiempo Total Gestión]]</f>
        <v>18:48</v>
      </c>
      <c r="Z597" s="11">
        <f t="shared" si="63"/>
        <v>18</v>
      </c>
      <c r="AA597" s="11">
        <f t="shared" si="64"/>
        <v>48</v>
      </c>
      <c r="AB597" s="11">
        <f>IF(TablaIncidentes[[#This Row],[Prioridad*]]="Baja",(Z597-24)*60+AA597,IF(TablaIncidentes[[#This Row],[Prioridad*]]="Media",(Z597-4)*60+AA597,IF(TablaIncidentes[[#This Row],[Prioridad*]]="Alta",(Z597-2)*60+AA597)))</f>
        <v>1008</v>
      </c>
      <c r="AD597" s="17" t="str">
        <f>TablaIncidentes[[#This Row],[Tiempo Creación (HH:mm)]]</f>
        <v>00:00</v>
      </c>
      <c r="AE597" s="11">
        <f t="shared" si="65"/>
        <v>0</v>
      </c>
      <c r="AF597" s="11">
        <f t="shared" si="66"/>
        <v>0</v>
      </c>
      <c r="AG597" s="11">
        <f>IF(TablaIncidentes[[#This Row],[Prioridad*]]="Baja",((AE597*60)+AF597)-30,IF(TablaIncidentes[[#This Row],[Prioridad*]]="Media",((AE597*60)+AF597)-15,IF(TablaIncidentes[[#This Row],[Prioridad*]]="Alta",((AE597*60)+AF597)-10)))</f>
        <v>-10</v>
      </c>
      <c r="AI597" s="17">
        <f>TablaIncidentes[[#This Row],[Tiempo Avance Incidente]]</f>
        <v>0</v>
      </c>
      <c r="AJ597" s="11">
        <f t="shared" si="67"/>
        <v>0</v>
      </c>
      <c r="AK597" s="11">
        <f t="shared" si="68"/>
        <v>0</v>
      </c>
      <c r="AL597">
        <f>IF(TablaIncidentes[[#This Row],[Prioridad*]]="Baja",((AJ597*60)+AK597)-720,IF(TablaIncidentes[[#This Row],[Prioridad*]]="Media",((AJ597*60)+AK597)-120,IF(TablaIncidentes[[#This Row],[Prioridad*]]="Alta",((AJ597*60)+AK597)-60)))</f>
        <v>-60</v>
      </c>
      <c r="AN597" t="str">
        <f t="shared" si="69"/>
        <v>martes</v>
      </c>
    </row>
    <row r="598" spans="1:40" x14ac:dyDescent="0.25">
      <c r="A598" s="20" t="s">
        <v>1384</v>
      </c>
      <c r="B598" t="s">
        <v>1385</v>
      </c>
      <c r="C598" t="s">
        <v>32</v>
      </c>
      <c r="D598" s="11" t="s">
        <v>33</v>
      </c>
      <c r="E598" t="s">
        <v>34</v>
      </c>
      <c r="F598" t="s">
        <v>51</v>
      </c>
      <c r="G598" t="s">
        <v>75</v>
      </c>
      <c r="J598" s="12">
        <v>43844</v>
      </c>
      <c r="K598" s="13">
        <v>0.60777777777777775</v>
      </c>
      <c r="L598" s="14">
        <v>43844</v>
      </c>
      <c r="M598" s="15">
        <v>0.60777777777777775</v>
      </c>
      <c r="N598" s="12">
        <v>43845</v>
      </c>
      <c r="O598" s="13">
        <v>0.3916203703703704</v>
      </c>
      <c r="P598" s="16">
        <v>43846.453263888892</v>
      </c>
      <c r="Q598" s="11" t="s">
        <v>101</v>
      </c>
      <c r="R598" s="17" t="s">
        <v>1282</v>
      </c>
      <c r="S598" s="11" t="s">
        <v>39</v>
      </c>
      <c r="T598" s="17" t="s">
        <v>133</v>
      </c>
      <c r="U598" s="11" t="s">
        <v>37</v>
      </c>
      <c r="V598" s="17">
        <v>0</v>
      </c>
      <c r="W598" s="11" t="s">
        <v>37</v>
      </c>
      <c r="Y598" s="17" t="str">
        <f>TablaIncidentes[[#This Row],[Tiempo Total Gestión]]</f>
        <v>18:48</v>
      </c>
      <c r="Z598" s="11">
        <f t="shared" si="63"/>
        <v>18</v>
      </c>
      <c r="AA598" s="11">
        <f t="shared" si="64"/>
        <v>48</v>
      </c>
      <c r="AB598" s="11">
        <f>IF(TablaIncidentes[[#This Row],[Prioridad*]]="Baja",(Z598-24)*60+AA598,IF(TablaIncidentes[[#This Row],[Prioridad*]]="Media",(Z598-4)*60+AA598,IF(TablaIncidentes[[#This Row],[Prioridad*]]="Alta",(Z598-2)*60+AA598)))</f>
        <v>1008</v>
      </c>
      <c r="AD598" s="17" t="str">
        <f>TablaIncidentes[[#This Row],[Tiempo Creación (HH:mm)]]</f>
        <v>00:00</v>
      </c>
      <c r="AE598" s="11">
        <f t="shared" si="65"/>
        <v>0</v>
      </c>
      <c r="AF598" s="11">
        <f t="shared" si="66"/>
        <v>0</v>
      </c>
      <c r="AG598" s="11">
        <f>IF(TablaIncidentes[[#This Row],[Prioridad*]]="Baja",((AE598*60)+AF598)-30,IF(TablaIncidentes[[#This Row],[Prioridad*]]="Media",((AE598*60)+AF598)-15,IF(TablaIncidentes[[#This Row],[Prioridad*]]="Alta",((AE598*60)+AF598)-10)))</f>
        <v>-10</v>
      </c>
      <c r="AI598" s="17">
        <f>TablaIncidentes[[#This Row],[Tiempo Avance Incidente]]</f>
        <v>0</v>
      </c>
      <c r="AJ598" s="11">
        <f t="shared" si="67"/>
        <v>0</v>
      </c>
      <c r="AK598" s="11">
        <f t="shared" si="68"/>
        <v>0</v>
      </c>
      <c r="AL598">
        <f>IF(TablaIncidentes[[#This Row],[Prioridad*]]="Baja",((AJ598*60)+AK598)-720,IF(TablaIncidentes[[#This Row],[Prioridad*]]="Media",((AJ598*60)+AK598)-120,IF(TablaIncidentes[[#This Row],[Prioridad*]]="Alta",((AJ598*60)+AK598)-60)))</f>
        <v>-60</v>
      </c>
      <c r="AN598" t="str">
        <f t="shared" si="69"/>
        <v>martes</v>
      </c>
    </row>
    <row r="599" spans="1:40" x14ac:dyDescent="0.25">
      <c r="A599" s="20" t="s">
        <v>1386</v>
      </c>
      <c r="B599" t="s">
        <v>1387</v>
      </c>
      <c r="C599" t="s">
        <v>32</v>
      </c>
      <c r="D599" s="11" t="s">
        <v>33</v>
      </c>
      <c r="E599" t="s">
        <v>34</v>
      </c>
      <c r="F599" t="s">
        <v>51</v>
      </c>
      <c r="G599" t="s">
        <v>361</v>
      </c>
      <c r="J599" s="12">
        <v>43844</v>
      </c>
      <c r="K599" s="13">
        <v>0.60777777777777775</v>
      </c>
      <c r="L599" s="14">
        <v>43844</v>
      </c>
      <c r="M599" s="15">
        <v>0.60777777777777775</v>
      </c>
      <c r="N599" s="12">
        <v>43845</v>
      </c>
      <c r="O599" s="13">
        <v>0.3916203703703704</v>
      </c>
      <c r="P599" s="16">
        <v>43846.453263888892</v>
      </c>
      <c r="Q599" s="11" t="s">
        <v>101</v>
      </c>
      <c r="R599" s="17" t="s">
        <v>1282</v>
      </c>
      <c r="S599" s="11" t="s">
        <v>39</v>
      </c>
      <c r="T599" s="17" t="s">
        <v>133</v>
      </c>
      <c r="U599" s="11" t="s">
        <v>37</v>
      </c>
      <c r="V599" s="17">
        <v>0</v>
      </c>
      <c r="W599" s="11" t="s">
        <v>37</v>
      </c>
      <c r="Y599" s="17" t="str">
        <f>TablaIncidentes[[#This Row],[Tiempo Total Gestión]]</f>
        <v>18:48</v>
      </c>
      <c r="Z599" s="11">
        <f t="shared" si="63"/>
        <v>18</v>
      </c>
      <c r="AA599" s="11">
        <f t="shared" si="64"/>
        <v>48</v>
      </c>
      <c r="AB599" s="11">
        <f>IF(TablaIncidentes[[#This Row],[Prioridad*]]="Baja",(Z599-24)*60+AA599,IF(TablaIncidentes[[#This Row],[Prioridad*]]="Media",(Z599-4)*60+AA599,IF(TablaIncidentes[[#This Row],[Prioridad*]]="Alta",(Z599-2)*60+AA599)))</f>
        <v>1008</v>
      </c>
      <c r="AD599" s="17" t="str">
        <f>TablaIncidentes[[#This Row],[Tiempo Creación (HH:mm)]]</f>
        <v>00:00</v>
      </c>
      <c r="AE599" s="11">
        <f t="shared" si="65"/>
        <v>0</v>
      </c>
      <c r="AF599" s="11">
        <f t="shared" si="66"/>
        <v>0</v>
      </c>
      <c r="AG599" s="11">
        <f>IF(TablaIncidentes[[#This Row],[Prioridad*]]="Baja",((AE599*60)+AF599)-30,IF(TablaIncidentes[[#This Row],[Prioridad*]]="Media",((AE599*60)+AF599)-15,IF(TablaIncidentes[[#This Row],[Prioridad*]]="Alta",((AE599*60)+AF599)-10)))</f>
        <v>-10</v>
      </c>
      <c r="AI599" s="17">
        <f>TablaIncidentes[[#This Row],[Tiempo Avance Incidente]]</f>
        <v>0</v>
      </c>
      <c r="AJ599" s="11">
        <f t="shared" si="67"/>
        <v>0</v>
      </c>
      <c r="AK599" s="11">
        <f t="shared" si="68"/>
        <v>0</v>
      </c>
      <c r="AL599">
        <f>IF(TablaIncidentes[[#This Row],[Prioridad*]]="Baja",((AJ599*60)+AK599)-720,IF(TablaIncidentes[[#This Row],[Prioridad*]]="Media",((AJ599*60)+AK599)-120,IF(TablaIncidentes[[#This Row],[Prioridad*]]="Alta",((AJ599*60)+AK599)-60)))</f>
        <v>-60</v>
      </c>
      <c r="AN599" t="str">
        <f t="shared" si="69"/>
        <v>martes</v>
      </c>
    </row>
    <row r="600" spans="1:40" x14ac:dyDescent="0.25">
      <c r="A600" s="20" t="s">
        <v>1388</v>
      </c>
      <c r="B600" t="s">
        <v>1389</v>
      </c>
      <c r="C600" t="s">
        <v>32</v>
      </c>
      <c r="D600" s="11" t="s">
        <v>33</v>
      </c>
      <c r="E600" t="s">
        <v>34</v>
      </c>
      <c r="F600" t="s">
        <v>51</v>
      </c>
      <c r="G600" t="s">
        <v>75</v>
      </c>
      <c r="J600" s="12">
        <v>43844</v>
      </c>
      <c r="K600" s="13">
        <v>0.60777777777777775</v>
      </c>
      <c r="L600" s="14">
        <v>43844</v>
      </c>
      <c r="M600" s="15">
        <v>0.60777777777777775</v>
      </c>
      <c r="N600" s="12">
        <v>43845</v>
      </c>
      <c r="O600" s="13">
        <v>0.3916203703703704</v>
      </c>
      <c r="P600" s="16">
        <v>43846.453263888892</v>
      </c>
      <c r="Q600" s="11" t="s">
        <v>101</v>
      </c>
      <c r="R600" s="17" t="s">
        <v>1282</v>
      </c>
      <c r="S600" s="11" t="s">
        <v>39</v>
      </c>
      <c r="T600" s="17" t="s">
        <v>133</v>
      </c>
      <c r="U600" s="11" t="s">
        <v>37</v>
      </c>
      <c r="V600" s="17">
        <v>0</v>
      </c>
      <c r="W600" s="11" t="s">
        <v>37</v>
      </c>
      <c r="Y600" s="17" t="str">
        <f>TablaIncidentes[[#This Row],[Tiempo Total Gestión]]</f>
        <v>18:48</v>
      </c>
      <c r="Z600" s="11">
        <f t="shared" si="63"/>
        <v>18</v>
      </c>
      <c r="AA600" s="11">
        <f t="shared" si="64"/>
        <v>48</v>
      </c>
      <c r="AB600" s="11">
        <f>IF(TablaIncidentes[[#This Row],[Prioridad*]]="Baja",(Z600-24)*60+AA600,IF(TablaIncidentes[[#This Row],[Prioridad*]]="Media",(Z600-4)*60+AA600,IF(TablaIncidentes[[#This Row],[Prioridad*]]="Alta",(Z600-2)*60+AA600)))</f>
        <v>1008</v>
      </c>
      <c r="AD600" s="17" t="str">
        <f>TablaIncidentes[[#This Row],[Tiempo Creación (HH:mm)]]</f>
        <v>00:00</v>
      </c>
      <c r="AE600" s="11">
        <f t="shared" si="65"/>
        <v>0</v>
      </c>
      <c r="AF600" s="11">
        <f t="shared" si="66"/>
        <v>0</v>
      </c>
      <c r="AG600" s="11">
        <f>IF(TablaIncidentes[[#This Row],[Prioridad*]]="Baja",((AE600*60)+AF600)-30,IF(TablaIncidentes[[#This Row],[Prioridad*]]="Media",((AE600*60)+AF600)-15,IF(TablaIncidentes[[#This Row],[Prioridad*]]="Alta",((AE600*60)+AF600)-10)))</f>
        <v>-10</v>
      </c>
      <c r="AI600" s="17">
        <f>TablaIncidentes[[#This Row],[Tiempo Avance Incidente]]</f>
        <v>0</v>
      </c>
      <c r="AJ600" s="11">
        <f t="shared" si="67"/>
        <v>0</v>
      </c>
      <c r="AK600" s="11">
        <f t="shared" si="68"/>
        <v>0</v>
      </c>
      <c r="AL600">
        <f>IF(TablaIncidentes[[#This Row],[Prioridad*]]="Baja",((AJ600*60)+AK600)-720,IF(TablaIncidentes[[#This Row],[Prioridad*]]="Media",((AJ600*60)+AK600)-120,IF(TablaIncidentes[[#This Row],[Prioridad*]]="Alta",((AJ600*60)+AK600)-60)))</f>
        <v>-60</v>
      </c>
      <c r="AN600" t="str">
        <f t="shared" si="69"/>
        <v>martes</v>
      </c>
    </row>
    <row r="601" spans="1:40" x14ac:dyDescent="0.25">
      <c r="A601" s="20" t="s">
        <v>1390</v>
      </c>
      <c r="B601" t="s">
        <v>1391</v>
      </c>
      <c r="C601" t="s">
        <v>32</v>
      </c>
      <c r="D601" s="11" t="s">
        <v>33</v>
      </c>
      <c r="E601" t="s">
        <v>34</v>
      </c>
      <c r="F601" t="s">
        <v>51</v>
      </c>
      <c r="G601" t="s">
        <v>75</v>
      </c>
      <c r="J601" s="12">
        <v>43844</v>
      </c>
      <c r="K601" s="13">
        <v>0.60777777777777775</v>
      </c>
      <c r="L601" s="14">
        <v>43844</v>
      </c>
      <c r="M601" s="15">
        <v>0.60777777777777775</v>
      </c>
      <c r="N601" s="12">
        <v>43845</v>
      </c>
      <c r="O601" s="13">
        <v>0.3916203703703704</v>
      </c>
      <c r="P601" s="16">
        <v>43846.453263888892</v>
      </c>
      <c r="Q601" s="11" t="s">
        <v>101</v>
      </c>
      <c r="R601" s="17" t="s">
        <v>1282</v>
      </c>
      <c r="S601" s="11" t="s">
        <v>39</v>
      </c>
      <c r="T601" s="17" t="s">
        <v>133</v>
      </c>
      <c r="U601" s="11" t="s">
        <v>37</v>
      </c>
      <c r="V601" s="17">
        <v>0</v>
      </c>
      <c r="W601" s="11" t="s">
        <v>37</v>
      </c>
      <c r="Y601" s="17" t="str">
        <f>TablaIncidentes[[#This Row],[Tiempo Total Gestión]]</f>
        <v>18:48</v>
      </c>
      <c r="Z601" s="11">
        <f t="shared" si="63"/>
        <v>18</v>
      </c>
      <c r="AA601" s="11">
        <f t="shared" si="64"/>
        <v>48</v>
      </c>
      <c r="AB601" s="11">
        <f>IF(TablaIncidentes[[#This Row],[Prioridad*]]="Baja",(Z601-24)*60+AA601,IF(TablaIncidentes[[#This Row],[Prioridad*]]="Media",(Z601-4)*60+AA601,IF(TablaIncidentes[[#This Row],[Prioridad*]]="Alta",(Z601-2)*60+AA601)))</f>
        <v>1008</v>
      </c>
      <c r="AD601" s="17" t="str">
        <f>TablaIncidentes[[#This Row],[Tiempo Creación (HH:mm)]]</f>
        <v>00:00</v>
      </c>
      <c r="AE601" s="11">
        <f t="shared" si="65"/>
        <v>0</v>
      </c>
      <c r="AF601" s="11">
        <f t="shared" si="66"/>
        <v>0</v>
      </c>
      <c r="AG601" s="11">
        <f>IF(TablaIncidentes[[#This Row],[Prioridad*]]="Baja",((AE601*60)+AF601)-30,IF(TablaIncidentes[[#This Row],[Prioridad*]]="Media",((AE601*60)+AF601)-15,IF(TablaIncidentes[[#This Row],[Prioridad*]]="Alta",((AE601*60)+AF601)-10)))</f>
        <v>-10</v>
      </c>
      <c r="AI601" s="17">
        <f>TablaIncidentes[[#This Row],[Tiempo Avance Incidente]]</f>
        <v>0</v>
      </c>
      <c r="AJ601" s="11">
        <f t="shared" si="67"/>
        <v>0</v>
      </c>
      <c r="AK601" s="11">
        <f t="shared" si="68"/>
        <v>0</v>
      </c>
      <c r="AL601">
        <f>IF(TablaIncidentes[[#This Row],[Prioridad*]]="Baja",((AJ601*60)+AK601)-720,IF(TablaIncidentes[[#This Row],[Prioridad*]]="Media",((AJ601*60)+AK601)-120,IF(TablaIncidentes[[#This Row],[Prioridad*]]="Alta",((AJ601*60)+AK601)-60)))</f>
        <v>-60</v>
      </c>
      <c r="AN601" t="str">
        <f t="shared" si="69"/>
        <v>martes</v>
      </c>
    </row>
    <row r="602" spans="1:40" x14ac:dyDescent="0.25">
      <c r="A602" s="20" t="s">
        <v>1392</v>
      </c>
      <c r="B602" t="s">
        <v>1393</v>
      </c>
      <c r="C602" t="s">
        <v>32</v>
      </c>
      <c r="D602" s="11" t="s">
        <v>33</v>
      </c>
      <c r="E602" t="s">
        <v>34</v>
      </c>
      <c r="F602" t="s">
        <v>51</v>
      </c>
      <c r="G602" t="s">
        <v>52</v>
      </c>
      <c r="J602" s="12">
        <v>43844</v>
      </c>
      <c r="K602" s="13">
        <v>0.6077893518518519</v>
      </c>
      <c r="L602" s="14">
        <v>43844</v>
      </c>
      <c r="M602" s="15">
        <v>0.6077893518518519</v>
      </c>
      <c r="N602" s="12">
        <v>43845</v>
      </c>
      <c r="O602" s="13">
        <v>0.3916203703703704</v>
      </c>
      <c r="P602" s="16">
        <v>43846.453263888892</v>
      </c>
      <c r="Q602" s="11" t="s">
        <v>101</v>
      </c>
      <c r="R602" s="17" t="s">
        <v>1282</v>
      </c>
      <c r="S602" s="11" t="s">
        <v>39</v>
      </c>
      <c r="T602" s="17" t="s">
        <v>133</v>
      </c>
      <c r="U602" s="11" t="s">
        <v>37</v>
      </c>
      <c r="V602" s="17">
        <v>0</v>
      </c>
      <c r="W602" s="11" t="s">
        <v>37</v>
      </c>
      <c r="Y602" s="17" t="str">
        <f>TablaIncidentes[[#This Row],[Tiempo Total Gestión]]</f>
        <v>18:48</v>
      </c>
      <c r="Z602" s="11">
        <f t="shared" si="63"/>
        <v>18</v>
      </c>
      <c r="AA602" s="11">
        <f t="shared" si="64"/>
        <v>48</v>
      </c>
      <c r="AB602" s="11">
        <f>IF(TablaIncidentes[[#This Row],[Prioridad*]]="Baja",(Z602-24)*60+AA602,IF(TablaIncidentes[[#This Row],[Prioridad*]]="Media",(Z602-4)*60+AA602,IF(TablaIncidentes[[#This Row],[Prioridad*]]="Alta",(Z602-2)*60+AA602)))</f>
        <v>1008</v>
      </c>
      <c r="AD602" s="17" t="str">
        <f>TablaIncidentes[[#This Row],[Tiempo Creación (HH:mm)]]</f>
        <v>00:00</v>
      </c>
      <c r="AE602" s="11">
        <f t="shared" si="65"/>
        <v>0</v>
      </c>
      <c r="AF602" s="11">
        <f t="shared" si="66"/>
        <v>0</v>
      </c>
      <c r="AG602" s="11">
        <f>IF(TablaIncidentes[[#This Row],[Prioridad*]]="Baja",((AE602*60)+AF602)-30,IF(TablaIncidentes[[#This Row],[Prioridad*]]="Media",((AE602*60)+AF602)-15,IF(TablaIncidentes[[#This Row],[Prioridad*]]="Alta",((AE602*60)+AF602)-10)))</f>
        <v>-10</v>
      </c>
      <c r="AI602" s="17">
        <f>TablaIncidentes[[#This Row],[Tiempo Avance Incidente]]</f>
        <v>0</v>
      </c>
      <c r="AJ602" s="11">
        <f t="shared" si="67"/>
        <v>0</v>
      </c>
      <c r="AK602" s="11">
        <f t="shared" si="68"/>
        <v>0</v>
      </c>
      <c r="AL602">
        <f>IF(TablaIncidentes[[#This Row],[Prioridad*]]="Baja",((AJ602*60)+AK602)-720,IF(TablaIncidentes[[#This Row],[Prioridad*]]="Media",((AJ602*60)+AK602)-120,IF(TablaIncidentes[[#This Row],[Prioridad*]]="Alta",((AJ602*60)+AK602)-60)))</f>
        <v>-60</v>
      </c>
      <c r="AN602" t="str">
        <f t="shared" si="69"/>
        <v>martes</v>
      </c>
    </row>
    <row r="603" spans="1:40" x14ac:dyDescent="0.25">
      <c r="A603" s="20" t="s">
        <v>1394</v>
      </c>
      <c r="B603" t="s">
        <v>1395</v>
      </c>
      <c r="C603" t="s">
        <v>32</v>
      </c>
      <c r="D603" s="11" t="s">
        <v>33</v>
      </c>
      <c r="E603" t="s">
        <v>34</v>
      </c>
      <c r="F603" t="s">
        <v>51</v>
      </c>
      <c r="G603" t="s">
        <v>361</v>
      </c>
      <c r="J603" s="12">
        <v>43844</v>
      </c>
      <c r="K603" s="13">
        <v>0.6077893518518519</v>
      </c>
      <c r="L603" s="14">
        <v>43844</v>
      </c>
      <c r="M603" s="15">
        <v>0.6077893518518519</v>
      </c>
      <c r="N603" s="12">
        <v>43845</v>
      </c>
      <c r="O603" s="13">
        <v>0.3916203703703704</v>
      </c>
      <c r="P603" s="16">
        <v>43846.453263888892</v>
      </c>
      <c r="Q603" s="11" t="s">
        <v>101</v>
      </c>
      <c r="R603" s="17" t="s">
        <v>1282</v>
      </c>
      <c r="S603" s="11" t="s">
        <v>39</v>
      </c>
      <c r="T603" s="17" t="s">
        <v>133</v>
      </c>
      <c r="U603" s="11" t="s">
        <v>37</v>
      </c>
      <c r="V603" s="17">
        <v>0</v>
      </c>
      <c r="W603" s="11" t="s">
        <v>37</v>
      </c>
      <c r="Y603" s="17" t="str">
        <f>TablaIncidentes[[#This Row],[Tiempo Total Gestión]]</f>
        <v>18:48</v>
      </c>
      <c r="Z603" s="11">
        <f t="shared" si="63"/>
        <v>18</v>
      </c>
      <c r="AA603" s="11">
        <f t="shared" si="64"/>
        <v>48</v>
      </c>
      <c r="AB603" s="11">
        <f>IF(TablaIncidentes[[#This Row],[Prioridad*]]="Baja",(Z603-24)*60+AA603,IF(TablaIncidentes[[#This Row],[Prioridad*]]="Media",(Z603-4)*60+AA603,IF(TablaIncidentes[[#This Row],[Prioridad*]]="Alta",(Z603-2)*60+AA603)))</f>
        <v>1008</v>
      </c>
      <c r="AD603" s="17" t="str">
        <f>TablaIncidentes[[#This Row],[Tiempo Creación (HH:mm)]]</f>
        <v>00:00</v>
      </c>
      <c r="AE603" s="11">
        <f t="shared" si="65"/>
        <v>0</v>
      </c>
      <c r="AF603" s="11">
        <f t="shared" si="66"/>
        <v>0</v>
      </c>
      <c r="AG603" s="11">
        <f>IF(TablaIncidentes[[#This Row],[Prioridad*]]="Baja",((AE603*60)+AF603)-30,IF(TablaIncidentes[[#This Row],[Prioridad*]]="Media",((AE603*60)+AF603)-15,IF(TablaIncidentes[[#This Row],[Prioridad*]]="Alta",((AE603*60)+AF603)-10)))</f>
        <v>-10</v>
      </c>
      <c r="AI603" s="17">
        <f>TablaIncidentes[[#This Row],[Tiempo Avance Incidente]]</f>
        <v>0</v>
      </c>
      <c r="AJ603" s="11">
        <f t="shared" si="67"/>
        <v>0</v>
      </c>
      <c r="AK603" s="11">
        <f t="shared" si="68"/>
        <v>0</v>
      </c>
      <c r="AL603">
        <f>IF(TablaIncidentes[[#This Row],[Prioridad*]]="Baja",((AJ603*60)+AK603)-720,IF(TablaIncidentes[[#This Row],[Prioridad*]]="Media",((AJ603*60)+AK603)-120,IF(TablaIncidentes[[#This Row],[Prioridad*]]="Alta",((AJ603*60)+AK603)-60)))</f>
        <v>-60</v>
      </c>
      <c r="AN603" t="str">
        <f t="shared" si="69"/>
        <v>martes</v>
      </c>
    </row>
    <row r="604" spans="1:40" x14ac:dyDescent="0.25">
      <c r="A604" s="20" t="s">
        <v>1396</v>
      </c>
      <c r="B604" t="s">
        <v>1397</v>
      </c>
      <c r="C604" t="s">
        <v>32</v>
      </c>
      <c r="D604" s="11" t="s">
        <v>33</v>
      </c>
      <c r="E604" t="s">
        <v>34</v>
      </c>
      <c r="F604" t="s">
        <v>51</v>
      </c>
      <c r="G604" t="s">
        <v>361</v>
      </c>
      <c r="J604" s="12">
        <v>43844</v>
      </c>
      <c r="K604" s="13">
        <v>0.60777777777777775</v>
      </c>
      <c r="L604" s="14">
        <v>43844</v>
      </c>
      <c r="M604" s="15">
        <v>0.60777777777777775</v>
      </c>
      <c r="N604" s="12">
        <v>43845</v>
      </c>
      <c r="O604" s="13">
        <v>0.3916203703703704</v>
      </c>
      <c r="P604" s="16">
        <v>43846.453263888892</v>
      </c>
      <c r="Q604" s="11" t="s">
        <v>101</v>
      </c>
      <c r="R604" s="17" t="s">
        <v>1282</v>
      </c>
      <c r="S604" s="11" t="s">
        <v>39</v>
      </c>
      <c r="T604" s="17" t="s">
        <v>133</v>
      </c>
      <c r="U604" s="11" t="s">
        <v>37</v>
      </c>
      <c r="V604" s="17">
        <v>0</v>
      </c>
      <c r="W604" s="11" t="s">
        <v>37</v>
      </c>
      <c r="Y604" s="17" t="str">
        <f>TablaIncidentes[[#This Row],[Tiempo Total Gestión]]</f>
        <v>18:48</v>
      </c>
      <c r="Z604" s="11">
        <f t="shared" si="63"/>
        <v>18</v>
      </c>
      <c r="AA604" s="11">
        <f t="shared" si="64"/>
        <v>48</v>
      </c>
      <c r="AB604" s="11">
        <f>IF(TablaIncidentes[[#This Row],[Prioridad*]]="Baja",(Z604-24)*60+AA604,IF(TablaIncidentes[[#This Row],[Prioridad*]]="Media",(Z604-4)*60+AA604,IF(TablaIncidentes[[#This Row],[Prioridad*]]="Alta",(Z604-2)*60+AA604)))</f>
        <v>1008</v>
      </c>
      <c r="AD604" s="17" t="str">
        <f>TablaIncidentes[[#This Row],[Tiempo Creación (HH:mm)]]</f>
        <v>00:00</v>
      </c>
      <c r="AE604" s="11">
        <f t="shared" si="65"/>
        <v>0</v>
      </c>
      <c r="AF604" s="11">
        <f t="shared" si="66"/>
        <v>0</v>
      </c>
      <c r="AG604" s="11">
        <f>IF(TablaIncidentes[[#This Row],[Prioridad*]]="Baja",((AE604*60)+AF604)-30,IF(TablaIncidentes[[#This Row],[Prioridad*]]="Media",((AE604*60)+AF604)-15,IF(TablaIncidentes[[#This Row],[Prioridad*]]="Alta",((AE604*60)+AF604)-10)))</f>
        <v>-10</v>
      </c>
      <c r="AI604" s="17">
        <f>TablaIncidentes[[#This Row],[Tiempo Avance Incidente]]</f>
        <v>0</v>
      </c>
      <c r="AJ604" s="11">
        <f t="shared" si="67"/>
        <v>0</v>
      </c>
      <c r="AK604" s="11">
        <f t="shared" si="68"/>
        <v>0</v>
      </c>
      <c r="AL604">
        <f>IF(TablaIncidentes[[#This Row],[Prioridad*]]="Baja",((AJ604*60)+AK604)-720,IF(TablaIncidentes[[#This Row],[Prioridad*]]="Media",((AJ604*60)+AK604)-120,IF(TablaIncidentes[[#This Row],[Prioridad*]]="Alta",((AJ604*60)+AK604)-60)))</f>
        <v>-60</v>
      </c>
      <c r="AN604" t="str">
        <f t="shared" si="69"/>
        <v>martes</v>
      </c>
    </row>
    <row r="605" spans="1:40" x14ac:dyDescent="0.25">
      <c r="A605" s="20" t="s">
        <v>1398</v>
      </c>
      <c r="B605" t="s">
        <v>1399</v>
      </c>
      <c r="C605" t="s">
        <v>32</v>
      </c>
      <c r="D605" s="11" t="s">
        <v>33</v>
      </c>
      <c r="E605" t="s">
        <v>34</v>
      </c>
      <c r="F605" t="s">
        <v>51</v>
      </c>
      <c r="G605" t="s">
        <v>361</v>
      </c>
      <c r="J605" s="12">
        <v>43844</v>
      </c>
      <c r="K605" s="13">
        <v>0.60781249999999998</v>
      </c>
      <c r="L605" s="14">
        <v>43844</v>
      </c>
      <c r="M605" s="15">
        <v>0.60781249999999998</v>
      </c>
      <c r="N605" s="12">
        <v>43845</v>
      </c>
      <c r="O605" s="13">
        <v>0.42052083333333329</v>
      </c>
      <c r="P605" s="16">
        <v>43846.453263888892</v>
      </c>
      <c r="Q605" s="11" t="s">
        <v>101</v>
      </c>
      <c r="R605" s="17" t="s">
        <v>1400</v>
      </c>
      <c r="S605" s="11" t="s">
        <v>39</v>
      </c>
      <c r="T605" s="17" t="s">
        <v>133</v>
      </c>
      <c r="U605" s="11" t="s">
        <v>37</v>
      </c>
      <c r="V605" s="17">
        <v>0</v>
      </c>
      <c r="W605" s="11" t="s">
        <v>37</v>
      </c>
      <c r="Y605" s="17" t="str">
        <f>TablaIncidentes[[#This Row],[Tiempo Total Gestión]]</f>
        <v>02:13</v>
      </c>
      <c r="Z605" s="11">
        <f t="shared" si="63"/>
        <v>2</v>
      </c>
      <c r="AA605" s="11">
        <f t="shared" si="64"/>
        <v>13</v>
      </c>
      <c r="AB605" s="11">
        <f>IF(TablaIncidentes[[#This Row],[Prioridad*]]="Baja",(Z605-24)*60+AA605,IF(TablaIncidentes[[#This Row],[Prioridad*]]="Media",(Z605-4)*60+AA605,IF(TablaIncidentes[[#This Row],[Prioridad*]]="Alta",(Z605-2)*60+AA605)))</f>
        <v>13</v>
      </c>
      <c r="AD605" s="17" t="str">
        <f>TablaIncidentes[[#This Row],[Tiempo Creación (HH:mm)]]</f>
        <v>00:00</v>
      </c>
      <c r="AE605" s="11">
        <f t="shared" si="65"/>
        <v>0</v>
      </c>
      <c r="AF605" s="11">
        <f t="shared" si="66"/>
        <v>0</v>
      </c>
      <c r="AG605" s="11">
        <f>IF(TablaIncidentes[[#This Row],[Prioridad*]]="Baja",((AE605*60)+AF605)-30,IF(TablaIncidentes[[#This Row],[Prioridad*]]="Media",((AE605*60)+AF605)-15,IF(TablaIncidentes[[#This Row],[Prioridad*]]="Alta",((AE605*60)+AF605)-10)))</f>
        <v>-10</v>
      </c>
      <c r="AI605" s="17">
        <f>TablaIncidentes[[#This Row],[Tiempo Avance Incidente]]</f>
        <v>0</v>
      </c>
      <c r="AJ605" s="11">
        <f t="shared" si="67"/>
        <v>0</v>
      </c>
      <c r="AK605" s="11">
        <f t="shared" si="68"/>
        <v>0</v>
      </c>
      <c r="AL605">
        <f>IF(TablaIncidentes[[#This Row],[Prioridad*]]="Baja",((AJ605*60)+AK605)-720,IF(TablaIncidentes[[#This Row],[Prioridad*]]="Media",((AJ605*60)+AK605)-120,IF(TablaIncidentes[[#This Row],[Prioridad*]]="Alta",((AJ605*60)+AK605)-60)))</f>
        <v>-60</v>
      </c>
      <c r="AN605" t="str">
        <f t="shared" si="69"/>
        <v>martes</v>
      </c>
    </row>
    <row r="606" spans="1:40" x14ac:dyDescent="0.25">
      <c r="A606" s="20" t="s">
        <v>1401</v>
      </c>
      <c r="B606" t="s">
        <v>1402</v>
      </c>
      <c r="C606" t="s">
        <v>32</v>
      </c>
      <c r="D606" s="11" t="s">
        <v>33</v>
      </c>
      <c r="E606" t="s">
        <v>34</v>
      </c>
      <c r="F606" t="s">
        <v>51</v>
      </c>
      <c r="G606" t="s">
        <v>361</v>
      </c>
      <c r="J606" s="12">
        <v>43844</v>
      </c>
      <c r="K606" s="13">
        <v>0.60785879629629636</v>
      </c>
      <c r="L606" s="14">
        <v>43844</v>
      </c>
      <c r="M606" s="15">
        <v>0.60785879629629636</v>
      </c>
      <c r="N606" s="12">
        <v>43845</v>
      </c>
      <c r="O606" s="13">
        <v>0.3916203703703704</v>
      </c>
      <c r="P606" s="16">
        <v>43846.453263888892</v>
      </c>
      <c r="Q606" s="11" t="s">
        <v>101</v>
      </c>
      <c r="R606" s="17" t="s">
        <v>1282</v>
      </c>
      <c r="S606" s="11" t="s">
        <v>39</v>
      </c>
      <c r="T606" s="17" t="s">
        <v>133</v>
      </c>
      <c r="U606" s="11" t="s">
        <v>37</v>
      </c>
      <c r="V606" s="17">
        <v>0</v>
      </c>
      <c r="W606" s="11" t="s">
        <v>37</v>
      </c>
      <c r="Y606" s="17" t="str">
        <f>TablaIncidentes[[#This Row],[Tiempo Total Gestión]]</f>
        <v>18:48</v>
      </c>
      <c r="Z606" s="11">
        <f t="shared" si="63"/>
        <v>18</v>
      </c>
      <c r="AA606" s="11">
        <f t="shared" si="64"/>
        <v>48</v>
      </c>
      <c r="AB606" s="11">
        <f>IF(TablaIncidentes[[#This Row],[Prioridad*]]="Baja",(Z606-24)*60+AA606,IF(TablaIncidentes[[#This Row],[Prioridad*]]="Media",(Z606-4)*60+AA606,IF(TablaIncidentes[[#This Row],[Prioridad*]]="Alta",(Z606-2)*60+AA606)))</f>
        <v>1008</v>
      </c>
      <c r="AD606" s="17" t="str">
        <f>TablaIncidentes[[#This Row],[Tiempo Creación (HH:mm)]]</f>
        <v>00:00</v>
      </c>
      <c r="AE606" s="11">
        <f t="shared" si="65"/>
        <v>0</v>
      </c>
      <c r="AF606" s="11">
        <f t="shared" si="66"/>
        <v>0</v>
      </c>
      <c r="AG606" s="11">
        <f>IF(TablaIncidentes[[#This Row],[Prioridad*]]="Baja",((AE606*60)+AF606)-30,IF(TablaIncidentes[[#This Row],[Prioridad*]]="Media",((AE606*60)+AF606)-15,IF(TablaIncidentes[[#This Row],[Prioridad*]]="Alta",((AE606*60)+AF606)-10)))</f>
        <v>-10</v>
      </c>
      <c r="AI606" s="17">
        <f>TablaIncidentes[[#This Row],[Tiempo Avance Incidente]]</f>
        <v>0</v>
      </c>
      <c r="AJ606" s="11">
        <f t="shared" si="67"/>
        <v>0</v>
      </c>
      <c r="AK606" s="11">
        <f t="shared" si="68"/>
        <v>0</v>
      </c>
      <c r="AL606">
        <f>IF(TablaIncidentes[[#This Row],[Prioridad*]]="Baja",((AJ606*60)+AK606)-720,IF(TablaIncidentes[[#This Row],[Prioridad*]]="Media",((AJ606*60)+AK606)-120,IF(TablaIncidentes[[#This Row],[Prioridad*]]="Alta",((AJ606*60)+AK606)-60)))</f>
        <v>-60</v>
      </c>
      <c r="AN606" t="str">
        <f t="shared" si="69"/>
        <v>martes</v>
      </c>
    </row>
    <row r="607" spans="1:40" x14ac:dyDescent="0.25">
      <c r="A607" s="20" t="s">
        <v>1403</v>
      </c>
      <c r="B607" t="s">
        <v>1404</v>
      </c>
      <c r="C607" t="s">
        <v>32</v>
      </c>
      <c r="D607" s="11" t="s">
        <v>110</v>
      </c>
      <c r="E607" t="s">
        <v>34</v>
      </c>
      <c r="F607" t="s">
        <v>35</v>
      </c>
      <c r="G607" t="s">
        <v>311</v>
      </c>
      <c r="J607" s="12">
        <v>43844</v>
      </c>
      <c r="K607" s="13">
        <v>0.61920138888888887</v>
      </c>
      <c r="L607" s="14">
        <v>43844</v>
      </c>
      <c r="M607" s="15">
        <v>0.62228009259259254</v>
      </c>
      <c r="N607" s="12">
        <v>43845</v>
      </c>
      <c r="O607" s="13">
        <v>0.3916203703703704</v>
      </c>
      <c r="P607" s="16">
        <v>43846.453263888892</v>
      </c>
      <c r="Q607" s="11" t="s">
        <v>101</v>
      </c>
      <c r="R607" s="17" t="s">
        <v>1405</v>
      </c>
      <c r="S607" s="11" t="s">
        <v>59</v>
      </c>
      <c r="T607" s="17" t="s">
        <v>327</v>
      </c>
      <c r="U607" s="11" t="s">
        <v>37</v>
      </c>
      <c r="V607" s="17">
        <v>6.8749999991268851E-3</v>
      </c>
      <c r="W607" s="11" t="s">
        <v>37</v>
      </c>
      <c r="Y607" s="17" t="str">
        <f>TablaIncidentes[[#This Row],[Tiempo Total Gestión]]</f>
        <v>18:32</v>
      </c>
      <c r="Z607" s="11">
        <f t="shared" si="63"/>
        <v>18</v>
      </c>
      <c r="AA607" s="11">
        <f t="shared" si="64"/>
        <v>32</v>
      </c>
      <c r="AB607" s="11">
        <f>IF(TablaIncidentes[[#This Row],[Prioridad*]]="Baja",(Z607-24)*60+AA607,IF(TablaIncidentes[[#This Row],[Prioridad*]]="Media",(Z607-4)*60+AA607,IF(TablaIncidentes[[#This Row],[Prioridad*]]="Alta",(Z607-2)*60+AA607)))</f>
        <v>872</v>
      </c>
      <c r="AD607" s="17" t="str">
        <f>TablaIncidentes[[#This Row],[Tiempo Creación (HH:mm)]]</f>
        <v>00:04</v>
      </c>
      <c r="AE607" s="11">
        <f t="shared" si="65"/>
        <v>0</v>
      </c>
      <c r="AF607" s="11">
        <f t="shared" si="66"/>
        <v>4</v>
      </c>
      <c r="AG607" s="11">
        <f>IF(TablaIncidentes[[#This Row],[Prioridad*]]="Baja",((AE607*60)+AF607)-30,IF(TablaIncidentes[[#This Row],[Prioridad*]]="Media",((AE607*60)+AF607)-15,IF(TablaIncidentes[[#This Row],[Prioridad*]]="Alta",((AE607*60)+AF607)-10)))</f>
        <v>-11</v>
      </c>
      <c r="AI607" s="17">
        <f>TablaIncidentes[[#This Row],[Tiempo Avance Incidente]]</f>
        <v>6.8749999991268851E-3</v>
      </c>
      <c r="AJ607" s="11">
        <f t="shared" si="67"/>
        <v>0</v>
      </c>
      <c r="AK607" s="11">
        <f t="shared" si="68"/>
        <v>9</v>
      </c>
      <c r="AL607">
        <f>IF(TablaIncidentes[[#This Row],[Prioridad*]]="Baja",((AJ607*60)+AK607)-720,IF(TablaIncidentes[[#This Row],[Prioridad*]]="Media",((AJ607*60)+AK607)-120,IF(TablaIncidentes[[#This Row],[Prioridad*]]="Alta",((AJ607*60)+AK607)-60)))</f>
        <v>-111</v>
      </c>
      <c r="AN607" t="str">
        <f t="shared" si="69"/>
        <v>martes</v>
      </c>
    </row>
    <row r="608" spans="1:40" x14ac:dyDescent="0.25">
      <c r="A608" s="10" t="s">
        <v>1406</v>
      </c>
      <c r="B608" t="s">
        <v>135</v>
      </c>
      <c r="C608" t="s">
        <v>123</v>
      </c>
      <c r="D608" s="11" t="s">
        <v>110</v>
      </c>
      <c r="E608" t="s">
        <v>34</v>
      </c>
      <c r="F608" t="s">
        <v>124</v>
      </c>
      <c r="G608" t="s">
        <v>104</v>
      </c>
      <c r="J608" s="12">
        <v>43844</v>
      </c>
      <c r="K608" s="13">
        <v>0.62767361111111108</v>
      </c>
      <c r="L608" s="14">
        <v>43844</v>
      </c>
      <c r="M608" s="15">
        <v>0.62935185185185183</v>
      </c>
      <c r="N608" s="12">
        <v>43844</v>
      </c>
      <c r="O608" s="13">
        <v>0.65494212962962961</v>
      </c>
      <c r="P608" s="16">
        <v>43845.686064814814</v>
      </c>
      <c r="Q608" s="11" t="s">
        <v>37</v>
      </c>
      <c r="R608" s="17" t="s">
        <v>341</v>
      </c>
      <c r="S608" s="11" t="s">
        <v>59</v>
      </c>
      <c r="T608" s="17" t="s">
        <v>48</v>
      </c>
      <c r="U608" s="11" t="s">
        <v>37</v>
      </c>
      <c r="V608" s="17">
        <v>1.5393518551718444E-3</v>
      </c>
      <c r="W608" s="11" t="s">
        <v>37</v>
      </c>
      <c r="Y608" s="17" t="str">
        <f>TablaIncidentes[[#This Row],[Tiempo Total Gestión]]</f>
        <v>00:39</v>
      </c>
      <c r="Z608" s="11">
        <f t="shared" si="63"/>
        <v>0</v>
      </c>
      <c r="AA608" s="11">
        <f t="shared" si="64"/>
        <v>39</v>
      </c>
      <c r="AB608" s="11">
        <f>IF(TablaIncidentes[[#This Row],[Prioridad*]]="Baja",(Z608-24)*60+AA608,IF(TablaIncidentes[[#This Row],[Prioridad*]]="Media",(Z608-4)*60+AA608,IF(TablaIncidentes[[#This Row],[Prioridad*]]="Alta",(Z608-2)*60+AA608)))</f>
        <v>-201</v>
      </c>
      <c r="AD608" s="17" t="str">
        <f>TablaIncidentes[[#This Row],[Tiempo Creación (HH:mm)]]</f>
        <v>00:02</v>
      </c>
      <c r="AE608" s="11">
        <f t="shared" si="65"/>
        <v>0</v>
      </c>
      <c r="AF608" s="11">
        <f t="shared" si="66"/>
        <v>2</v>
      </c>
      <c r="AG608" s="11">
        <f>IF(TablaIncidentes[[#This Row],[Prioridad*]]="Baja",((AE608*60)+AF608)-30,IF(TablaIncidentes[[#This Row],[Prioridad*]]="Media",((AE608*60)+AF608)-15,IF(TablaIncidentes[[#This Row],[Prioridad*]]="Alta",((AE608*60)+AF608)-10)))</f>
        <v>-13</v>
      </c>
      <c r="AI608" s="17">
        <f>TablaIncidentes[[#This Row],[Tiempo Avance Incidente]]</f>
        <v>1.5393518551718444E-3</v>
      </c>
      <c r="AJ608" s="11">
        <f t="shared" si="67"/>
        <v>0</v>
      </c>
      <c r="AK608" s="11">
        <f t="shared" si="68"/>
        <v>2</v>
      </c>
      <c r="AL608">
        <f>IF(TablaIncidentes[[#This Row],[Prioridad*]]="Baja",((AJ608*60)+AK608)-720,IF(TablaIncidentes[[#This Row],[Prioridad*]]="Media",((AJ608*60)+AK608)-120,IF(TablaIncidentes[[#This Row],[Prioridad*]]="Alta",((AJ608*60)+AK608)-60)))</f>
        <v>-118</v>
      </c>
      <c r="AN608" t="str">
        <f t="shared" si="69"/>
        <v>martes</v>
      </c>
    </row>
    <row r="609" spans="1:40" x14ac:dyDescent="0.25">
      <c r="A609" s="10" t="s">
        <v>1407</v>
      </c>
      <c r="B609" t="s">
        <v>473</v>
      </c>
      <c r="C609" t="s">
        <v>123</v>
      </c>
      <c r="D609" s="11" t="s">
        <v>110</v>
      </c>
      <c r="E609" t="s">
        <v>34</v>
      </c>
      <c r="F609" t="s">
        <v>124</v>
      </c>
      <c r="G609" t="s">
        <v>104</v>
      </c>
      <c r="J609" s="12">
        <v>43844</v>
      </c>
      <c r="K609" s="13">
        <v>0.62827546296296299</v>
      </c>
      <c r="L609" s="14">
        <v>43844</v>
      </c>
      <c r="M609" s="15">
        <v>0.62987268518518513</v>
      </c>
      <c r="N609" s="12">
        <v>43844</v>
      </c>
      <c r="O609" s="13">
        <v>0.65545138888888888</v>
      </c>
      <c r="P609" s="16">
        <v>43845.686064814814</v>
      </c>
      <c r="Q609" s="11" t="s">
        <v>37</v>
      </c>
      <c r="R609" s="17" t="s">
        <v>341</v>
      </c>
      <c r="S609" s="11" t="s">
        <v>59</v>
      </c>
      <c r="T609" s="17" t="s">
        <v>48</v>
      </c>
      <c r="U609" s="11" t="s">
        <v>37</v>
      </c>
      <c r="V609" s="17">
        <v>1.5856481477385387E-3</v>
      </c>
      <c r="W609" s="11" t="s">
        <v>37</v>
      </c>
      <c r="Y609" s="17" t="str">
        <f>TablaIncidentes[[#This Row],[Tiempo Total Gestión]]</f>
        <v>00:39</v>
      </c>
      <c r="Z609" s="11">
        <f t="shared" si="63"/>
        <v>0</v>
      </c>
      <c r="AA609" s="11">
        <f t="shared" si="64"/>
        <v>39</v>
      </c>
      <c r="AB609" s="11">
        <f>IF(TablaIncidentes[[#This Row],[Prioridad*]]="Baja",(Z609-24)*60+AA609,IF(TablaIncidentes[[#This Row],[Prioridad*]]="Media",(Z609-4)*60+AA609,IF(TablaIncidentes[[#This Row],[Prioridad*]]="Alta",(Z609-2)*60+AA609)))</f>
        <v>-201</v>
      </c>
      <c r="AD609" s="17" t="str">
        <f>TablaIncidentes[[#This Row],[Tiempo Creación (HH:mm)]]</f>
        <v>00:02</v>
      </c>
      <c r="AE609" s="11">
        <f t="shared" si="65"/>
        <v>0</v>
      </c>
      <c r="AF609" s="11">
        <f t="shared" si="66"/>
        <v>2</v>
      </c>
      <c r="AG609" s="11">
        <f>IF(TablaIncidentes[[#This Row],[Prioridad*]]="Baja",((AE609*60)+AF609)-30,IF(TablaIncidentes[[#This Row],[Prioridad*]]="Media",((AE609*60)+AF609)-15,IF(TablaIncidentes[[#This Row],[Prioridad*]]="Alta",((AE609*60)+AF609)-10)))</f>
        <v>-13</v>
      </c>
      <c r="AI609" s="17">
        <f>TablaIncidentes[[#This Row],[Tiempo Avance Incidente]]</f>
        <v>1.5856481477385387E-3</v>
      </c>
      <c r="AJ609" s="11">
        <f t="shared" si="67"/>
        <v>0</v>
      </c>
      <c r="AK609" s="11">
        <f t="shared" si="68"/>
        <v>2</v>
      </c>
      <c r="AL609">
        <f>IF(TablaIncidentes[[#This Row],[Prioridad*]]="Baja",((AJ609*60)+AK609)-720,IF(TablaIncidentes[[#This Row],[Prioridad*]]="Media",((AJ609*60)+AK609)-120,IF(TablaIncidentes[[#This Row],[Prioridad*]]="Alta",((AJ609*60)+AK609)-60)))</f>
        <v>-118</v>
      </c>
      <c r="AN609" t="str">
        <f t="shared" si="69"/>
        <v>martes</v>
      </c>
    </row>
    <row r="610" spans="1:40" x14ac:dyDescent="0.25">
      <c r="A610" s="20" t="s">
        <v>1408</v>
      </c>
      <c r="B610" t="s">
        <v>1409</v>
      </c>
      <c r="C610" t="s">
        <v>32</v>
      </c>
      <c r="D610" s="11" t="s">
        <v>33</v>
      </c>
      <c r="E610" t="s">
        <v>34</v>
      </c>
      <c r="F610" t="s">
        <v>51</v>
      </c>
      <c r="G610" t="s">
        <v>361</v>
      </c>
      <c r="J610" s="12">
        <v>43844</v>
      </c>
      <c r="K610" s="13">
        <v>0.63563657407407403</v>
      </c>
      <c r="L610" s="14">
        <v>43844</v>
      </c>
      <c r="M610" s="15">
        <v>0.63563657407407403</v>
      </c>
      <c r="N610" s="12">
        <v>43845</v>
      </c>
      <c r="O610" s="13">
        <v>0.43474537037037037</v>
      </c>
      <c r="P610" s="16">
        <v>43846.453263888892</v>
      </c>
      <c r="Q610" s="11" t="s">
        <v>101</v>
      </c>
      <c r="R610" s="17" t="s">
        <v>1410</v>
      </c>
      <c r="S610" s="11" t="s">
        <v>39</v>
      </c>
      <c r="T610" s="17" t="s">
        <v>133</v>
      </c>
      <c r="U610" s="11" t="s">
        <v>37</v>
      </c>
      <c r="V610" s="17">
        <v>0</v>
      </c>
      <c r="W610" s="11" t="s">
        <v>37</v>
      </c>
      <c r="Y610" s="17" t="str">
        <f>TablaIncidentes[[#This Row],[Tiempo Total Gestión]]</f>
        <v>17:37</v>
      </c>
      <c r="Z610" s="11">
        <f t="shared" si="63"/>
        <v>17</v>
      </c>
      <c r="AA610" s="11">
        <f t="shared" si="64"/>
        <v>37</v>
      </c>
      <c r="AB610" s="11">
        <f>IF(TablaIncidentes[[#This Row],[Prioridad*]]="Baja",(Z610-24)*60+AA610,IF(TablaIncidentes[[#This Row],[Prioridad*]]="Media",(Z610-4)*60+AA610,IF(TablaIncidentes[[#This Row],[Prioridad*]]="Alta",(Z610-2)*60+AA610)))</f>
        <v>937</v>
      </c>
      <c r="AD610" s="17" t="str">
        <f>TablaIncidentes[[#This Row],[Tiempo Creación (HH:mm)]]</f>
        <v>00:00</v>
      </c>
      <c r="AE610" s="11">
        <f t="shared" si="65"/>
        <v>0</v>
      </c>
      <c r="AF610" s="11">
        <f t="shared" si="66"/>
        <v>0</v>
      </c>
      <c r="AG610" s="11">
        <f>IF(TablaIncidentes[[#This Row],[Prioridad*]]="Baja",((AE610*60)+AF610)-30,IF(TablaIncidentes[[#This Row],[Prioridad*]]="Media",((AE610*60)+AF610)-15,IF(TablaIncidentes[[#This Row],[Prioridad*]]="Alta",((AE610*60)+AF610)-10)))</f>
        <v>-10</v>
      </c>
      <c r="AI610" s="17">
        <f>TablaIncidentes[[#This Row],[Tiempo Avance Incidente]]</f>
        <v>0</v>
      </c>
      <c r="AJ610" s="11">
        <f t="shared" si="67"/>
        <v>0</v>
      </c>
      <c r="AK610" s="11">
        <f t="shared" si="68"/>
        <v>0</v>
      </c>
      <c r="AL610">
        <f>IF(TablaIncidentes[[#This Row],[Prioridad*]]="Baja",((AJ610*60)+AK610)-720,IF(TablaIncidentes[[#This Row],[Prioridad*]]="Media",((AJ610*60)+AK610)-120,IF(TablaIncidentes[[#This Row],[Prioridad*]]="Alta",((AJ610*60)+AK610)-60)))</f>
        <v>-60</v>
      </c>
      <c r="AN610" t="str">
        <f t="shared" si="69"/>
        <v>martes</v>
      </c>
    </row>
    <row r="611" spans="1:40" x14ac:dyDescent="0.25">
      <c r="A611" s="20" t="s">
        <v>1411</v>
      </c>
      <c r="B611" t="s">
        <v>1412</v>
      </c>
      <c r="C611" t="s">
        <v>32</v>
      </c>
      <c r="D611" s="11" t="s">
        <v>33</v>
      </c>
      <c r="E611" t="s">
        <v>34</v>
      </c>
      <c r="F611" t="s">
        <v>51</v>
      </c>
      <c r="G611" t="s">
        <v>361</v>
      </c>
      <c r="J611" s="12">
        <v>43844</v>
      </c>
      <c r="K611" s="13">
        <v>0.66849537037037043</v>
      </c>
      <c r="L611" s="14">
        <v>43844</v>
      </c>
      <c r="M611" s="15">
        <v>0.66849537037037043</v>
      </c>
      <c r="N611" s="12">
        <v>43845</v>
      </c>
      <c r="O611" s="13">
        <v>0.44270833333333331</v>
      </c>
      <c r="P611" s="16">
        <v>43846.453263888892</v>
      </c>
      <c r="Q611" s="11" t="s">
        <v>101</v>
      </c>
      <c r="R611" s="17" t="s">
        <v>1413</v>
      </c>
      <c r="S611" s="11" t="s">
        <v>39</v>
      </c>
      <c r="T611" s="17" t="s">
        <v>133</v>
      </c>
      <c r="U611" s="11" t="s">
        <v>37</v>
      </c>
      <c r="V611" s="17">
        <v>0</v>
      </c>
      <c r="W611" s="11" t="s">
        <v>37</v>
      </c>
      <c r="Y611" s="17" t="str">
        <f>TablaIncidentes[[#This Row],[Tiempo Total Gestión]]</f>
        <v>17:02</v>
      </c>
      <c r="Z611" s="11">
        <f t="shared" si="63"/>
        <v>17</v>
      </c>
      <c r="AA611" s="11">
        <f t="shared" si="64"/>
        <v>2</v>
      </c>
      <c r="AB611" s="11">
        <f>IF(TablaIncidentes[[#This Row],[Prioridad*]]="Baja",(Z611-24)*60+AA611,IF(TablaIncidentes[[#This Row],[Prioridad*]]="Media",(Z611-4)*60+AA611,IF(TablaIncidentes[[#This Row],[Prioridad*]]="Alta",(Z611-2)*60+AA611)))</f>
        <v>902</v>
      </c>
      <c r="AD611" s="17" t="str">
        <f>TablaIncidentes[[#This Row],[Tiempo Creación (HH:mm)]]</f>
        <v>00:00</v>
      </c>
      <c r="AE611" s="11">
        <f t="shared" si="65"/>
        <v>0</v>
      </c>
      <c r="AF611" s="11">
        <f t="shared" si="66"/>
        <v>0</v>
      </c>
      <c r="AG611" s="11">
        <f>IF(TablaIncidentes[[#This Row],[Prioridad*]]="Baja",((AE611*60)+AF611)-30,IF(TablaIncidentes[[#This Row],[Prioridad*]]="Media",((AE611*60)+AF611)-15,IF(TablaIncidentes[[#This Row],[Prioridad*]]="Alta",((AE611*60)+AF611)-10)))</f>
        <v>-10</v>
      </c>
      <c r="AI611" s="17">
        <f>TablaIncidentes[[#This Row],[Tiempo Avance Incidente]]</f>
        <v>0</v>
      </c>
      <c r="AJ611" s="11">
        <f t="shared" si="67"/>
        <v>0</v>
      </c>
      <c r="AK611" s="11">
        <f t="shared" si="68"/>
        <v>0</v>
      </c>
      <c r="AL611">
        <f>IF(TablaIncidentes[[#This Row],[Prioridad*]]="Baja",((AJ611*60)+AK611)-720,IF(TablaIncidentes[[#This Row],[Prioridad*]]="Media",((AJ611*60)+AK611)-120,IF(TablaIncidentes[[#This Row],[Prioridad*]]="Alta",((AJ611*60)+AK611)-60)))</f>
        <v>-60</v>
      </c>
      <c r="AN611" t="str">
        <f t="shared" si="69"/>
        <v>martes</v>
      </c>
    </row>
    <row r="612" spans="1:40" x14ac:dyDescent="0.25">
      <c r="A612" s="20" t="s">
        <v>1414</v>
      </c>
      <c r="B612" t="s">
        <v>1415</v>
      </c>
      <c r="C612" t="s">
        <v>32</v>
      </c>
      <c r="D612" s="11" t="s">
        <v>33</v>
      </c>
      <c r="E612" t="s">
        <v>34</v>
      </c>
      <c r="F612" t="s">
        <v>51</v>
      </c>
      <c r="G612" t="s">
        <v>361</v>
      </c>
      <c r="J612" s="12">
        <v>43844</v>
      </c>
      <c r="K612" s="13">
        <v>0.67895833333333344</v>
      </c>
      <c r="L612" s="14">
        <v>43844</v>
      </c>
      <c r="M612" s="15">
        <v>0.67895833333333344</v>
      </c>
      <c r="N612" s="12">
        <v>43845</v>
      </c>
      <c r="O612" s="13">
        <v>0.43847222222222221</v>
      </c>
      <c r="P612" s="16">
        <v>43846.453263888892</v>
      </c>
      <c r="Q612" s="11" t="s">
        <v>101</v>
      </c>
      <c r="R612" s="17" t="s">
        <v>1416</v>
      </c>
      <c r="S612" s="11" t="s">
        <v>39</v>
      </c>
      <c r="T612" s="17" t="s">
        <v>133</v>
      </c>
      <c r="U612" s="11" t="s">
        <v>37</v>
      </c>
      <c r="V612" s="17">
        <v>0</v>
      </c>
      <c r="W612" s="11" t="s">
        <v>37</v>
      </c>
      <c r="Y612" s="17" t="str">
        <f>TablaIncidentes[[#This Row],[Tiempo Total Gestión]]</f>
        <v>17:10</v>
      </c>
      <c r="Z612" s="11">
        <f t="shared" si="63"/>
        <v>17</v>
      </c>
      <c r="AA612" s="11">
        <f t="shared" si="64"/>
        <v>10</v>
      </c>
      <c r="AB612" s="11">
        <f>IF(TablaIncidentes[[#This Row],[Prioridad*]]="Baja",(Z612-24)*60+AA612,IF(TablaIncidentes[[#This Row],[Prioridad*]]="Media",(Z612-4)*60+AA612,IF(TablaIncidentes[[#This Row],[Prioridad*]]="Alta",(Z612-2)*60+AA612)))</f>
        <v>910</v>
      </c>
      <c r="AD612" s="17" t="str">
        <f>TablaIncidentes[[#This Row],[Tiempo Creación (HH:mm)]]</f>
        <v>00:00</v>
      </c>
      <c r="AE612" s="11">
        <f t="shared" si="65"/>
        <v>0</v>
      </c>
      <c r="AF612" s="11">
        <f t="shared" si="66"/>
        <v>0</v>
      </c>
      <c r="AG612" s="11">
        <f>IF(TablaIncidentes[[#This Row],[Prioridad*]]="Baja",((AE612*60)+AF612)-30,IF(TablaIncidentes[[#This Row],[Prioridad*]]="Media",((AE612*60)+AF612)-15,IF(TablaIncidentes[[#This Row],[Prioridad*]]="Alta",((AE612*60)+AF612)-10)))</f>
        <v>-10</v>
      </c>
      <c r="AI612" s="17">
        <f>TablaIncidentes[[#This Row],[Tiempo Avance Incidente]]</f>
        <v>0</v>
      </c>
      <c r="AJ612" s="11">
        <f t="shared" si="67"/>
        <v>0</v>
      </c>
      <c r="AK612" s="11">
        <f t="shared" si="68"/>
        <v>0</v>
      </c>
      <c r="AL612">
        <f>IF(TablaIncidentes[[#This Row],[Prioridad*]]="Baja",((AJ612*60)+AK612)-720,IF(TablaIncidentes[[#This Row],[Prioridad*]]="Media",((AJ612*60)+AK612)-120,IF(TablaIncidentes[[#This Row],[Prioridad*]]="Alta",((AJ612*60)+AK612)-60)))</f>
        <v>-60</v>
      </c>
      <c r="AN612" t="str">
        <f t="shared" si="69"/>
        <v>martes</v>
      </c>
    </row>
    <row r="613" spans="1:40" x14ac:dyDescent="0.25">
      <c r="A613" s="20" t="s">
        <v>1417</v>
      </c>
      <c r="B613" t="s">
        <v>1418</v>
      </c>
      <c r="C613" t="s">
        <v>32</v>
      </c>
      <c r="D613" s="11" t="s">
        <v>33</v>
      </c>
      <c r="E613" t="s">
        <v>34</v>
      </c>
      <c r="F613" t="s">
        <v>51</v>
      </c>
      <c r="G613" t="s">
        <v>361</v>
      </c>
      <c r="J613" s="12">
        <v>43844</v>
      </c>
      <c r="K613" s="13">
        <v>0.68106481481481485</v>
      </c>
      <c r="L613" s="14">
        <v>43844</v>
      </c>
      <c r="M613" s="15">
        <v>0.68106481481481485</v>
      </c>
      <c r="N613" s="12">
        <v>43845</v>
      </c>
      <c r="O613" s="13">
        <v>0.40537037037037038</v>
      </c>
      <c r="P613" s="16">
        <v>43846.453263888892</v>
      </c>
      <c r="Q613" s="11" t="s">
        <v>101</v>
      </c>
      <c r="R613" s="17" t="s">
        <v>1419</v>
      </c>
      <c r="S613" s="11" t="s">
        <v>39</v>
      </c>
      <c r="T613" s="17" t="s">
        <v>133</v>
      </c>
      <c r="U613" s="11" t="s">
        <v>37</v>
      </c>
      <c r="V613" s="17">
        <v>0</v>
      </c>
      <c r="W613" s="11" t="s">
        <v>37</v>
      </c>
      <c r="Y613" s="17" t="str">
        <f>TablaIncidentes[[#This Row],[Tiempo Total Gestión]]</f>
        <v>17:18</v>
      </c>
      <c r="Z613" s="11">
        <f t="shared" si="63"/>
        <v>17</v>
      </c>
      <c r="AA613" s="11">
        <f t="shared" si="64"/>
        <v>18</v>
      </c>
      <c r="AB613" s="11">
        <f>IF(TablaIncidentes[[#This Row],[Prioridad*]]="Baja",(Z613-24)*60+AA613,IF(TablaIncidentes[[#This Row],[Prioridad*]]="Media",(Z613-4)*60+AA613,IF(TablaIncidentes[[#This Row],[Prioridad*]]="Alta",(Z613-2)*60+AA613)))</f>
        <v>918</v>
      </c>
      <c r="AD613" s="17" t="str">
        <f>TablaIncidentes[[#This Row],[Tiempo Creación (HH:mm)]]</f>
        <v>00:00</v>
      </c>
      <c r="AE613" s="11">
        <f t="shared" si="65"/>
        <v>0</v>
      </c>
      <c r="AF613" s="11">
        <f t="shared" si="66"/>
        <v>0</v>
      </c>
      <c r="AG613" s="11">
        <f>IF(TablaIncidentes[[#This Row],[Prioridad*]]="Baja",((AE613*60)+AF613)-30,IF(TablaIncidentes[[#This Row],[Prioridad*]]="Media",((AE613*60)+AF613)-15,IF(TablaIncidentes[[#This Row],[Prioridad*]]="Alta",((AE613*60)+AF613)-10)))</f>
        <v>-10</v>
      </c>
      <c r="AI613" s="17">
        <f>TablaIncidentes[[#This Row],[Tiempo Avance Incidente]]</f>
        <v>0</v>
      </c>
      <c r="AJ613" s="11">
        <f t="shared" si="67"/>
        <v>0</v>
      </c>
      <c r="AK613" s="11">
        <f t="shared" si="68"/>
        <v>0</v>
      </c>
      <c r="AL613">
        <f>IF(TablaIncidentes[[#This Row],[Prioridad*]]="Baja",((AJ613*60)+AK613)-720,IF(TablaIncidentes[[#This Row],[Prioridad*]]="Media",((AJ613*60)+AK613)-120,IF(TablaIncidentes[[#This Row],[Prioridad*]]="Alta",((AJ613*60)+AK613)-60)))</f>
        <v>-60</v>
      </c>
      <c r="AN613" t="str">
        <f t="shared" si="69"/>
        <v>martes</v>
      </c>
    </row>
    <row r="614" spans="1:40" x14ac:dyDescent="0.25">
      <c r="A614" s="10" t="s">
        <v>1420</v>
      </c>
      <c r="B614" t="s">
        <v>1421</v>
      </c>
      <c r="C614" t="s">
        <v>161</v>
      </c>
      <c r="D614" s="11" t="s">
        <v>150</v>
      </c>
      <c r="E614" t="s">
        <v>34</v>
      </c>
      <c r="F614" t="s">
        <v>124</v>
      </c>
      <c r="G614" t="s">
        <v>180</v>
      </c>
      <c r="J614" s="12">
        <v>43844</v>
      </c>
      <c r="K614" s="13">
        <v>0.69563657407407409</v>
      </c>
      <c r="L614" s="14">
        <v>43844</v>
      </c>
      <c r="M614" s="15">
        <v>0.69703703703703701</v>
      </c>
      <c r="N614" s="12">
        <v>43844</v>
      </c>
      <c r="O614" s="13">
        <v>0.75768518518518524</v>
      </c>
      <c r="P614" s="16">
        <v>43845.855775462966</v>
      </c>
      <c r="Q614" s="11" t="s">
        <v>37</v>
      </c>
      <c r="R614" s="17" t="s">
        <v>590</v>
      </c>
      <c r="S614" s="11" t="s">
        <v>59</v>
      </c>
      <c r="T614" s="17" t="s">
        <v>48</v>
      </c>
      <c r="U614" s="11" t="s">
        <v>37</v>
      </c>
      <c r="V614" s="17">
        <v>1.1458333319751546E-3</v>
      </c>
      <c r="W614" s="11" t="s">
        <v>37</v>
      </c>
      <c r="Y614" s="17" t="str">
        <f>TablaIncidentes[[#This Row],[Tiempo Total Gestión]]</f>
        <v>00:26</v>
      </c>
      <c r="Z614" s="11">
        <f t="shared" si="63"/>
        <v>0</v>
      </c>
      <c r="AA614" s="11">
        <f t="shared" si="64"/>
        <v>26</v>
      </c>
      <c r="AB614" s="11">
        <f>IF(TablaIncidentes[[#This Row],[Prioridad*]]="Baja",(Z614-24)*60+AA614,IF(TablaIncidentes[[#This Row],[Prioridad*]]="Media",(Z614-4)*60+AA614,IF(TablaIncidentes[[#This Row],[Prioridad*]]="Alta",(Z614-2)*60+AA614)))</f>
        <v>-1414</v>
      </c>
      <c r="AD614" s="17" t="str">
        <f>TablaIncidentes[[#This Row],[Tiempo Creación (HH:mm)]]</f>
        <v>00:02</v>
      </c>
      <c r="AE614" s="11">
        <f t="shared" si="65"/>
        <v>0</v>
      </c>
      <c r="AF614" s="11">
        <f t="shared" si="66"/>
        <v>2</v>
      </c>
      <c r="AG614" s="11">
        <f>IF(TablaIncidentes[[#This Row],[Prioridad*]]="Baja",((AE614*60)+AF614)-30,IF(TablaIncidentes[[#This Row],[Prioridad*]]="Media",((AE614*60)+AF614)-15,IF(TablaIncidentes[[#This Row],[Prioridad*]]="Alta",((AE614*60)+AF614)-10)))</f>
        <v>-28</v>
      </c>
      <c r="AI614" s="17">
        <f>TablaIncidentes[[#This Row],[Tiempo Avance Incidente]]</f>
        <v>1.1458333319751546E-3</v>
      </c>
      <c r="AJ614" s="11">
        <f t="shared" si="67"/>
        <v>0</v>
      </c>
      <c r="AK614" s="11">
        <f t="shared" si="68"/>
        <v>1</v>
      </c>
      <c r="AL614">
        <f>IF(TablaIncidentes[[#This Row],[Prioridad*]]="Baja",((AJ614*60)+AK614)-720,IF(TablaIncidentes[[#This Row],[Prioridad*]]="Media",((AJ614*60)+AK614)-120,IF(TablaIncidentes[[#This Row],[Prioridad*]]="Alta",((AJ614*60)+AK614)-60)))</f>
        <v>-719</v>
      </c>
      <c r="AN614" t="str">
        <f t="shared" si="69"/>
        <v>martes</v>
      </c>
    </row>
    <row r="615" spans="1:40" x14ac:dyDescent="0.25">
      <c r="A615" s="20" t="s">
        <v>1422</v>
      </c>
      <c r="B615" t="s">
        <v>1423</v>
      </c>
      <c r="C615" t="s">
        <v>32</v>
      </c>
      <c r="D615" s="11" t="s">
        <v>33</v>
      </c>
      <c r="E615" t="s">
        <v>34</v>
      </c>
      <c r="F615" t="s">
        <v>51</v>
      </c>
      <c r="G615" t="s">
        <v>361</v>
      </c>
      <c r="J615" s="12">
        <v>43844</v>
      </c>
      <c r="K615" s="13">
        <v>0.66989583333333336</v>
      </c>
      <c r="L615" s="14">
        <v>43844</v>
      </c>
      <c r="M615" s="15">
        <v>0.66989583333333336</v>
      </c>
      <c r="N615" s="12">
        <v>43845</v>
      </c>
      <c r="O615" s="13">
        <v>0.44650462962962961</v>
      </c>
      <c r="P615" s="16">
        <v>43846.453263888892</v>
      </c>
      <c r="Q615" s="11" t="s">
        <v>101</v>
      </c>
      <c r="R615" s="17" t="s">
        <v>1424</v>
      </c>
      <c r="S615" s="11" t="s">
        <v>39</v>
      </c>
      <c r="T615" s="17" t="s">
        <v>133</v>
      </c>
      <c r="U615" s="11" t="s">
        <v>37</v>
      </c>
      <c r="V615" s="17">
        <v>0</v>
      </c>
      <c r="W615" s="11" t="s">
        <v>37</v>
      </c>
      <c r="Y615" s="17" t="str">
        <f>TablaIncidentes[[#This Row],[Tiempo Total Gestión]]</f>
        <v>18:35</v>
      </c>
      <c r="Z615" s="11">
        <f t="shared" si="63"/>
        <v>18</v>
      </c>
      <c r="AA615" s="11">
        <f t="shared" si="64"/>
        <v>35</v>
      </c>
      <c r="AB615" s="11">
        <f>IF(TablaIncidentes[[#This Row],[Prioridad*]]="Baja",(Z615-24)*60+AA615,IF(TablaIncidentes[[#This Row],[Prioridad*]]="Media",(Z615-4)*60+AA615,IF(TablaIncidentes[[#This Row],[Prioridad*]]="Alta",(Z615-2)*60+AA615)))</f>
        <v>995</v>
      </c>
      <c r="AD615" s="17" t="str">
        <f>TablaIncidentes[[#This Row],[Tiempo Creación (HH:mm)]]</f>
        <v>00:00</v>
      </c>
      <c r="AE615" s="11">
        <f t="shared" si="65"/>
        <v>0</v>
      </c>
      <c r="AF615" s="11">
        <f t="shared" si="66"/>
        <v>0</v>
      </c>
      <c r="AG615" s="11">
        <f>IF(TablaIncidentes[[#This Row],[Prioridad*]]="Baja",((AE615*60)+AF615)-30,IF(TablaIncidentes[[#This Row],[Prioridad*]]="Media",((AE615*60)+AF615)-15,IF(TablaIncidentes[[#This Row],[Prioridad*]]="Alta",((AE615*60)+AF615)-10)))</f>
        <v>-10</v>
      </c>
      <c r="AI615" s="17">
        <f>TablaIncidentes[[#This Row],[Tiempo Avance Incidente]]</f>
        <v>0</v>
      </c>
      <c r="AJ615" s="11">
        <f t="shared" si="67"/>
        <v>0</v>
      </c>
      <c r="AK615" s="11">
        <f t="shared" si="68"/>
        <v>0</v>
      </c>
      <c r="AL615">
        <f>IF(TablaIncidentes[[#This Row],[Prioridad*]]="Baja",((AJ615*60)+AK615)-720,IF(TablaIncidentes[[#This Row],[Prioridad*]]="Media",((AJ615*60)+AK615)-120,IF(TablaIncidentes[[#This Row],[Prioridad*]]="Alta",((AJ615*60)+AK615)-60)))</f>
        <v>-60</v>
      </c>
      <c r="AN615" t="str">
        <f t="shared" si="69"/>
        <v>martes</v>
      </c>
    </row>
    <row r="616" spans="1:40" x14ac:dyDescent="0.25">
      <c r="A616" s="20" t="s">
        <v>1425</v>
      </c>
      <c r="B616" t="s">
        <v>1426</v>
      </c>
      <c r="C616" t="s">
        <v>32</v>
      </c>
      <c r="D616" s="11" t="s">
        <v>33</v>
      </c>
      <c r="E616" t="s">
        <v>34</v>
      </c>
      <c r="F616" t="s">
        <v>51</v>
      </c>
      <c r="G616" t="s">
        <v>75</v>
      </c>
      <c r="J616" s="12">
        <v>43844</v>
      </c>
      <c r="K616" s="13">
        <v>0.67129629629629628</v>
      </c>
      <c r="L616" s="14">
        <v>43844</v>
      </c>
      <c r="M616" s="15">
        <v>0.67129629629629628</v>
      </c>
      <c r="N616" s="12">
        <v>43845</v>
      </c>
      <c r="O616" s="13">
        <v>0.43332175925925925</v>
      </c>
      <c r="P616" s="16">
        <v>43846.453263888892</v>
      </c>
      <c r="Q616" s="11" t="s">
        <v>101</v>
      </c>
      <c r="R616" s="17" t="s">
        <v>1427</v>
      </c>
      <c r="S616" s="11" t="s">
        <v>39</v>
      </c>
      <c r="T616" s="17" t="s">
        <v>133</v>
      </c>
      <c r="U616" s="11" t="s">
        <v>37</v>
      </c>
      <c r="V616" s="17">
        <v>0</v>
      </c>
      <c r="W616" s="11" t="s">
        <v>37</v>
      </c>
      <c r="Y616" s="17" t="str">
        <f>TablaIncidentes[[#This Row],[Tiempo Total Gestión]]</f>
        <v>18:17</v>
      </c>
      <c r="Z616" s="11">
        <f t="shared" si="63"/>
        <v>18</v>
      </c>
      <c r="AA616" s="11">
        <f t="shared" si="64"/>
        <v>17</v>
      </c>
      <c r="AB616" s="11">
        <f>IF(TablaIncidentes[[#This Row],[Prioridad*]]="Baja",(Z616-24)*60+AA616,IF(TablaIncidentes[[#This Row],[Prioridad*]]="Media",(Z616-4)*60+AA616,IF(TablaIncidentes[[#This Row],[Prioridad*]]="Alta",(Z616-2)*60+AA616)))</f>
        <v>977</v>
      </c>
      <c r="AD616" s="17" t="str">
        <f>TablaIncidentes[[#This Row],[Tiempo Creación (HH:mm)]]</f>
        <v>00:00</v>
      </c>
      <c r="AE616" s="11">
        <f t="shared" si="65"/>
        <v>0</v>
      </c>
      <c r="AF616" s="11">
        <f t="shared" si="66"/>
        <v>0</v>
      </c>
      <c r="AG616" s="11">
        <f>IF(TablaIncidentes[[#This Row],[Prioridad*]]="Baja",((AE616*60)+AF616)-30,IF(TablaIncidentes[[#This Row],[Prioridad*]]="Media",((AE616*60)+AF616)-15,IF(TablaIncidentes[[#This Row],[Prioridad*]]="Alta",((AE616*60)+AF616)-10)))</f>
        <v>-10</v>
      </c>
      <c r="AI616" s="17">
        <f>TablaIncidentes[[#This Row],[Tiempo Avance Incidente]]</f>
        <v>0</v>
      </c>
      <c r="AJ616" s="11">
        <f t="shared" si="67"/>
        <v>0</v>
      </c>
      <c r="AK616" s="11">
        <f t="shared" si="68"/>
        <v>0</v>
      </c>
      <c r="AL616">
        <f>IF(TablaIncidentes[[#This Row],[Prioridad*]]="Baja",((AJ616*60)+AK616)-720,IF(TablaIncidentes[[#This Row],[Prioridad*]]="Media",((AJ616*60)+AK616)-120,IF(TablaIncidentes[[#This Row],[Prioridad*]]="Alta",((AJ616*60)+AK616)-60)))</f>
        <v>-60</v>
      </c>
      <c r="AN616" t="str">
        <f t="shared" si="69"/>
        <v>martes</v>
      </c>
    </row>
    <row r="617" spans="1:40" x14ac:dyDescent="0.25">
      <c r="A617" s="20" t="s">
        <v>1428</v>
      </c>
      <c r="B617" t="s">
        <v>1429</v>
      </c>
      <c r="C617" t="s">
        <v>32</v>
      </c>
      <c r="D617" s="11" t="s">
        <v>33</v>
      </c>
      <c r="E617" t="s">
        <v>34</v>
      </c>
      <c r="F617" t="s">
        <v>51</v>
      </c>
      <c r="G617" t="s">
        <v>75</v>
      </c>
      <c r="J617" s="12">
        <v>43844</v>
      </c>
      <c r="K617" s="13">
        <v>0.68035879629629636</v>
      </c>
      <c r="L617" s="14">
        <v>43844</v>
      </c>
      <c r="M617" s="15">
        <v>0.68035879629629636</v>
      </c>
      <c r="N617" s="12">
        <v>43845</v>
      </c>
      <c r="O617" s="13">
        <v>0.44071759259259258</v>
      </c>
      <c r="P617" s="16">
        <v>43846.453263888892</v>
      </c>
      <c r="Q617" s="11" t="s">
        <v>101</v>
      </c>
      <c r="R617" s="17" t="s">
        <v>1430</v>
      </c>
      <c r="S617" s="11" t="s">
        <v>39</v>
      </c>
      <c r="T617" s="17" t="s">
        <v>133</v>
      </c>
      <c r="U617" s="11" t="s">
        <v>37</v>
      </c>
      <c r="V617" s="17">
        <v>0</v>
      </c>
      <c r="W617" s="11" t="s">
        <v>37</v>
      </c>
      <c r="Y617" s="17" t="str">
        <f>TablaIncidentes[[#This Row],[Tiempo Total Gestión]]</f>
        <v>18:14</v>
      </c>
      <c r="Z617" s="11">
        <f t="shared" si="63"/>
        <v>18</v>
      </c>
      <c r="AA617" s="11">
        <f t="shared" si="64"/>
        <v>14</v>
      </c>
      <c r="AB617" s="11">
        <f>IF(TablaIncidentes[[#This Row],[Prioridad*]]="Baja",(Z617-24)*60+AA617,IF(TablaIncidentes[[#This Row],[Prioridad*]]="Media",(Z617-4)*60+AA617,IF(TablaIncidentes[[#This Row],[Prioridad*]]="Alta",(Z617-2)*60+AA617)))</f>
        <v>974</v>
      </c>
      <c r="AD617" s="17" t="str">
        <f>TablaIncidentes[[#This Row],[Tiempo Creación (HH:mm)]]</f>
        <v>00:00</v>
      </c>
      <c r="AE617" s="11">
        <f t="shared" si="65"/>
        <v>0</v>
      </c>
      <c r="AF617" s="11">
        <f t="shared" si="66"/>
        <v>0</v>
      </c>
      <c r="AG617" s="11">
        <f>IF(TablaIncidentes[[#This Row],[Prioridad*]]="Baja",((AE617*60)+AF617)-30,IF(TablaIncidentes[[#This Row],[Prioridad*]]="Media",((AE617*60)+AF617)-15,IF(TablaIncidentes[[#This Row],[Prioridad*]]="Alta",((AE617*60)+AF617)-10)))</f>
        <v>-10</v>
      </c>
      <c r="AI617" s="17">
        <f>TablaIncidentes[[#This Row],[Tiempo Avance Incidente]]</f>
        <v>0</v>
      </c>
      <c r="AJ617" s="11">
        <f t="shared" si="67"/>
        <v>0</v>
      </c>
      <c r="AK617" s="11">
        <f t="shared" si="68"/>
        <v>0</v>
      </c>
      <c r="AL617">
        <f>IF(TablaIncidentes[[#This Row],[Prioridad*]]="Baja",((AJ617*60)+AK617)-720,IF(TablaIncidentes[[#This Row],[Prioridad*]]="Media",((AJ617*60)+AK617)-120,IF(TablaIncidentes[[#This Row],[Prioridad*]]="Alta",((AJ617*60)+AK617)-60)))</f>
        <v>-60</v>
      </c>
      <c r="AN617" t="str">
        <f t="shared" si="69"/>
        <v>martes</v>
      </c>
    </row>
    <row r="618" spans="1:40" x14ac:dyDescent="0.25">
      <c r="A618" s="20" t="s">
        <v>1431</v>
      </c>
      <c r="B618" t="s">
        <v>1432</v>
      </c>
      <c r="C618" t="s">
        <v>32</v>
      </c>
      <c r="D618" s="11" t="s">
        <v>33</v>
      </c>
      <c r="E618" t="s">
        <v>34</v>
      </c>
      <c r="F618" t="s">
        <v>51</v>
      </c>
      <c r="G618" t="s">
        <v>75</v>
      </c>
      <c r="J618" s="12">
        <v>43844</v>
      </c>
      <c r="K618" s="13">
        <v>0.68456018518518524</v>
      </c>
      <c r="L618" s="14">
        <v>43844</v>
      </c>
      <c r="M618" s="15">
        <v>0.68456018518518524</v>
      </c>
      <c r="N618" s="12">
        <v>43845</v>
      </c>
      <c r="O618" s="13">
        <v>0.44820601851851855</v>
      </c>
      <c r="P618" s="16">
        <v>43846.453263888892</v>
      </c>
      <c r="Q618" s="11" t="s">
        <v>101</v>
      </c>
      <c r="R618" s="17" t="s">
        <v>1433</v>
      </c>
      <c r="S618" s="11" t="s">
        <v>39</v>
      </c>
      <c r="T618" s="17" t="s">
        <v>133</v>
      </c>
      <c r="U618" s="11" t="s">
        <v>37</v>
      </c>
      <c r="V618" s="17">
        <v>0</v>
      </c>
      <c r="W618" s="11" t="s">
        <v>37</v>
      </c>
      <c r="Y618" s="17" t="str">
        <f>TablaIncidentes[[#This Row],[Tiempo Total Gestión]]</f>
        <v>18:19</v>
      </c>
      <c r="Z618" s="11">
        <f t="shared" si="63"/>
        <v>18</v>
      </c>
      <c r="AA618" s="11">
        <f t="shared" si="64"/>
        <v>19</v>
      </c>
      <c r="AB618" s="11">
        <f>IF(TablaIncidentes[[#This Row],[Prioridad*]]="Baja",(Z618-24)*60+AA618,IF(TablaIncidentes[[#This Row],[Prioridad*]]="Media",(Z618-4)*60+AA618,IF(TablaIncidentes[[#This Row],[Prioridad*]]="Alta",(Z618-2)*60+AA618)))</f>
        <v>979</v>
      </c>
      <c r="AD618" s="17" t="str">
        <f>TablaIncidentes[[#This Row],[Tiempo Creación (HH:mm)]]</f>
        <v>00:00</v>
      </c>
      <c r="AE618" s="11">
        <f t="shared" si="65"/>
        <v>0</v>
      </c>
      <c r="AF618" s="11">
        <f t="shared" si="66"/>
        <v>0</v>
      </c>
      <c r="AG618" s="11">
        <f>IF(TablaIncidentes[[#This Row],[Prioridad*]]="Baja",((AE618*60)+AF618)-30,IF(TablaIncidentes[[#This Row],[Prioridad*]]="Media",((AE618*60)+AF618)-15,IF(TablaIncidentes[[#This Row],[Prioridad*]]="Alta",((AE618*60)+AF618)-10)))</f>
        <v>-10</v>
      </c>
      <c r="AI618" s="17">
        <f>TablaIncidentes[[#This Row],[Tiempo Avance Incidente]]</f>
        <v>0</v>
      </c>
      <c r="AJ618" s="11">
        <f t="shared" si="67"/>
        <v>0</v>
      </c>
      <c r="AK618" s="11">
        <f t="shared" si="68"/>
        <v>0</v>
      </c>
      <c r="AL618">
        <f>IF(TablaIncidentes[[#This Row],[Prioridad*]]="Baja",((AJ618*60)+AK618)-720,IF(TablaIncidentes[[#This Row],[Prioridad*]]="Media",((AJ618*60)+AK618)-120,IF(TablaIncidentes[[#This Row],[Prioridad*]]="Alta",((AJ618*60)+AK618)-60)))</f>
        <v>-60</v>
      </c>
      <c r="AN618" t="str">
        <f t="shared" si="69"/>
        <v>martes</v>
      </c>
    </row>
    <row r="619" spans="1:40" x14ac:dyDescent="0.25">
      <c r="A619" s="20" t="s">
        <v>1434</v>
      </c>
      <c r="B619" t="s">
        <v>831</v>
      </c>
      <c r="C619" t="s">
        <v>32</v>
      </c>
      <c r="D619" s="11" t="s">
        <v>33</v>
      </c>
      <c r="E619" t="s">
        <v>34</v>
      </c>
      <c r="F619" t="s">
        <v>51</v>
      </c>
      <c r="G619" t="s">
        <v>361</v>
      </c>
      <c r="J619" s="12">
        <v>43844</v>
      </c>
      <c r="K619" s="13">
        <v>0.68665509259259261</v>
      </c>
      <c r="L619" s="14">
        <v>43844</v>
      </c>
      <c r="M619" s="15">
        <v>0.68665509259259261</v>
      </c>
      <c r="N619" s="12">
        <v>43845</v>
      </c>
      <c r="O619" s="13">
        <v>0.45123842592592589</v>
      </c>
      <c r="P619" s="16">
        <v>43846.453263888892</v>
      </c>
      <c r="Q619" s="11" t="s">
        <v>101</v>
      </c>
      <c r="R619" s="17" t="s">
        <v>1435</v>
      </c>
      <c r="S619" s="11" t="s">
        <v>39</v>
      </c>
      <c r="T619" s="17" t="s">
        <v>133</v>
      </c>
      <c r="U619" s="11" t="s">
        <v>37</v>
      </c>
      <c r="V619" s="17">
        <v>0</v>
      </c>
      <c r="W619" s="11" t="s">
        <v>37</v>
      </c>
      <c r="Y619" s="17" t="str">
        <f>TablaIncidentes[[#This Row],[Tiempo Total Gestión]]</f>
        <v>18:21</v>
      </c>
      <c r="Z619" s="11">
        <f t="shared" si="63"/>
        <v>18</v>
      </c>
      <c r="AA619" s="11">
        <f t="shared" si="64"/>
        <v>21</v>
      </c>
      <c r="AB619" s="11">
        <f>IF(TablaIncidentes[[#This Row],[Prioridad*]]="Baja",(Z619-24)*60+AA619,IF(TablaIncidentes[[#This Row],[Prioridad*]]="Media",(Z619-4)*60+AA619,IF(TablaIncidentes[[#This Row],[Prioridad*]]="Alta",(Z619-2)*60+AA619)))</f>
        <v>981</v>
      </c>
      <c r="AD619" s="17" t="str">
        <f>TablaIncidentes[[#This Row],[Tiempo Creación (HH:mm)]]</f>
        <v>00:00</v>
      </c>
      <c r="AE619" s="11">
        <f t="shared" si="65"/>
        <v>0</v>
      </c>
      <c r="AF619" s="11">
        <f t="shared" si="66"/>
        <v>0</v>
      </c>
      <c r="AG619" s="11">
        <f>IF(TablaIncidentes[[#This Row],[Prioridad*]]="Baja",((AE619*60)+AF619)-30,IF(TablaIncidentes[[#This Row],[Prioridad*]]="Media",((AE619*60)+AF619)-15,IF(TablaIncidentes[[#This Row],[Prioridad*]]="Alta",((AE619*60)+AF619)-10)))</f>
        <v>-10</v>
      </c>
      <c r="AI619" s="17">
        <f>TablaIncidentes[[#This Row],[Tiempo Avance Incidente]]</f>
        <v>0</v>
      </c>
      <c r="AJ619" s="11">
        <f t="shared" si="67"/>
        <v>0</v>
      </c>
      <c r="AK619" s="11">
        <f t="shared" si="68"/>
        <v>0</v>
      </c>
      <c r="AL619">
        <f>IF(TablaIncidentes[[#This Row],[Prioridad*]]="Baja",((AJ619*60)+AK619)-720,IF(TablaIncidentes[[#This Row],[Prioridad*]]="Media",((AJ619*60)+AK619)-120,IF(TablaIncidentes[[#This Row],[Prioridad*]]="Alta",((AJ619*60)+AK619)-60)))</f>
        <v>-60</v>
      </c>
      <c r="AN619" t="str">
        <f t="shared" si="69"/>
        <v>martes</v>
      </c>
    </row>
    <row r="620" spans="1:40" x14ac:dyDescent="0.25">
      <c r="A620" s="20" t="s">
        <v>1436</v>
      </c>
      <c r="B620" t="s">
        <v>1437</v>
      </c>
      <c r="C620" t="s">
        <v>32</v>
      </c>
      <c r="D620" s="11" t="s">
        <v>33</v>
      </c>
      <c r="E620" t="s">
        <v>34</v>
      </c>
      <c r="F620" t="s">
        <v>51</v>
      </c>
      <c r="G620" t="s">
        <v>75</v>
      </c>
      <c r="J620" s="12">
        <v>43844</v>
      </c>
      <c r="K620" s="13">
        <v>0.68944444444444442</v>
      </c>
      <c r="L620" s="14">
        <v>43844</v>
      </c>
      <c r="M620" s="15">
        <v>0.68944444444444442</v>
      </c>
      <c r="N620" s="12">
        <v>43845</v>
      </c>
      <c r="O620" s="13">
        <v>0.45423611111111112</v>
      </c>
      <c r="P620" s="16">
        <v>43846.503252314818</v>
      </c>
      <c r="Q620" s="11" t="s">
        <v>101</v>
      </c>
      <c r="R620" s="17" t="s">
        <v>1433</v>
      </c>
      <c r="S620" s="11" t="s">
        <v>39</v>
      </c>
      <c r="T620" s="17" t="s">
        <v>133</v>
      </c>
      <c r="U620" s="11" t="s">
        <v>37</v>
      </c>
      <c r="V620" s="17">
        <v>0</v>
      </c>
      <c r="W620" s="11" t="s">
        <v>37</v>
      </c>
      <c r="Y620" s="17" t="str">
        <f>TablaIncidentes[[#This Row],[Tiempo Total Gestión]]</f>
        <v>18:19</v>
      </c>
      <c r="Z620" s="11">
        <f t="shared" si="63"/>
        <v>18</v>
      </c>
      <c r="AA620" s="11">
        <f t="shared" si="64"/>
        <v>19</v>
      </c>
      <c r="AB620" s="11">
        <f>IF(TablaIncidentes[[#This Row],[Prioridad*]]="Baja",(Z620-24)*60+AA620,IF(TablaIncidentes[[#This Row],[Prioridad*]]="Media",(Z620-4)*60+AA620,IF(TablaIncidentes[[#This Row],[Prioridad*]]="Alta",(Z620-2)*60+AA620)))</f>
        <v>979</v>
      </c>
      <c r="AD620" s="17" t="str">
        <f>TablaIncidentes[[#This Row],[Tiempo Creación (HH:mm)]]</f>
        <v>00:00</v>
      </c>
      <c r="AE620" s="11">
        <f t="shared" si="65"/>
        <v>0</v>
      </c>
      <c r="AF620" s="11">
        <f t="shared" si="66"/>
        <v>0</v>
      </c>
      <c r="AG620" s="11">
        <f>IF(TablaIncidentes[[#This Row],[Prioridad*]]="Baja",((AE620*60)+AF620)-30,IF(TablaIncidentes[[#This Row],[Prioridad*]]="Media",((AE620*60)+AF620)-15,IF(TablaIncidentes[[#This Row],[Prioridad*]]="Alta",((AE620*60)+AF620)-10)))</f>
        <v>-10</v>
      </c>
      <c r="AI620" s="17">
        <f>TablaIncidentes[[#This Row],[Tiempo Avance Incidente]]</f>
        <v>0</v>
      </c>
      <c r="AJ620" s="11">
        <f t="shared" si="67"/>
        <v>0</v>
      </c>
      <c r="AK620" s="11">
        <f t="shared" si="68"/>
        <v>0</v>
      </c>
      <c r="AL620">
        <f>IF(TablaIncidentes[[#This Row],[Prioridad*]]="Baja",((AJ620*60)+AK620)-720,IF(TablaIncidentes[[#This Row],[Prioridad*]]="Media",((AJ620*60)+AK620)-120,IF(TablaIncidentes[[#This Row],[Prioridad*]]="Alta",((AJ620*60)+AK620)-60)))</f>
        <v>-60</v>
      </c>
      <c r="AN620" t="str">
        <f t="shared" si="69"/>
        <v>martes</v>
      </c>
    </row>
    <row r="621" spans="1:40" x14ac:dyDescent="0.25">
      <c r="A621" s="20" t="s">
        <v>1438</v>
      </c>
      <c r="B621" t="s">
        <v>1439</v>
      </c>
      <c r="C621" t="s">
        <v>32</v>
      </c>
      <c r="D621" s="11" t="s">
        <v>33</v>
      </c>
      <c r="E621" t="s">
        <v>34</v>
      </c>
      <c r="F621" t="s">
        <v>51</v>
      </c>
      <c r="G621" t="s">
        <v>361</v>
      </c>
      <c r="J621" s="12">
        <v>43844</v>
      </c>
      <c r="K621" s="13">
        <v>0.70270833333333327</v>
      </c>
      <c r="L621" s="14">
        <v>43844</v>
      </c>
      <c r="M621" s="15">
        <v>0.70270833333333327</v>
      </c>
      <c r="N621" s="12">
        <v>43845</v>
      </c>
      <c r="O621" s="13">
        <v>0.45575231481481482</v>
      </c>
      <c r="P621" s="16">
        <v>43846.503252314818</v>
      </c>
      <c r="Q621" s="11" t="s">
        <v>101</v>
      </c>
      <c r="R621" s="17" t="s">
        <v>1440</v>
      </c>
      <c r="S621" s="11" t="s">
        <v>39</v>
      </c>
      <c r="T621" s="17" t="s">
        <v>133</v>
      </c>
      <c r="U621" s="11" t="s">
        <v>37</v>
      </c>
      <c r="V621" s="17">
        <v>0</v>
      </c>
      <c r="W621" s="11" t="s">
        <v>37</v>
      </c>
      <c r="Y621" s="17" t="str">
        <f>TablaIncidentes[[#This Row],[Tiempo Total Gestión]]</f>
        <v>18:04</v>
      </c>
      <c r="Z621" s="11">
        <f t="shared" si="63"/>
        <v>18</v>
      </c>
      <c r="AA621" s="11">
        <f t="shared" si="64"/>
        <v>4</v>
      </c>
      <c r="AB621" s="11">
        <f>IF(TablaIncidentes[[#This Row],[Prioridad*]]="Baja",(Z621-24)*60+AA621,IF(TablaIncidentes[[#This Row],[Prioridad*]]="Media",(Z621-4)*60+AA621,IF(TablaIncidentes[[#This Row],[Prioridad*]]="Alta",(Z621-2)*60+AA621)))</f>
        <v>964</v>
      </c>
      <c r="AD621" s="17" t="str">
        <f>TablaIncidentes[[#This Row],[Tiempo Creación (HH:mm)]]</f>
        <v>00:00</v>
      </c>
      <c r="AE621" s="11">
        <f t="shared" si="65"/>
        <v>0</v>
      </c>
      <c r="AF621" s="11">
        <f t="shared" si="66"/>
        <v>0</v>
      </c>
      <c r="AG621" s="11">
        <f>IF(TablaIncidentes[[#This Row],[Prioridad*]]="Baja",((AE621*60)+AF621)-30,IF(TablaIncidentes[[#This Row],[Prioridad*]]="Media",((AE621*60)+AF621)-15,IF(TablaIncidentes[[#This Row],[Prioridad*]]="Alta",((AE621*60)+AF621)-10)))</f>
        <v>-10</v>
      </c>
      <c r="AI621" s="17">
        <f>TablaIncidentes[[#This Row],[Tiempo Avance Incidente]]</f>
        <v>0</v>
      </c>
      <c r="AJ621" s="11">
        <f t="shared" si="67"/>
        <v>0</v>
      </c>
      <c r="AK621" s="11">
        <f t="shared" si="68"/>
        <v>0</v>
      </c>
      <c r="AL621">
        <f>IF(TablaIncidentes[[#This Row],[Prioridad*]]="Baja",((AJ621*60)+AK621)-720,IF(TablaIncidentes[[#This Row],[Prioridad*]]="Media",((AJ621*60)+AK621)-120,IF(TablaIncidentes[[#This Row],[Prioridad*]]="Alta",((AJ621*60)+AK621)-60)))</f>
        <v>-60</v>
      </c>
      <c r="AN621" t="str">
        <f t="shared" si="69"/>
        <v>martes</v>
      </c>
    </row>
    <row r="622" spans="1:40" x14ac:dyDescent="0.25">
      <c r="A622" s="20" t="s">
        <v>1441</v>
      </c>
      <c r="B622" t="s">
        <v>1442</v>
      </c>
      <c r="C622" t="s">
        <v>32</v>
      </c>
      <c r="D622" s="11" t="s">
        <v>33</v>
      </c>
      <c r="E622" t="s">
        <v>34</v>
      </c>
      <c r="F622" t="s">
        <v>51</v>
      </c>
      <c r="G622" t="s">
        <v>75</v>
      </c>
      <c r="J622" s="12">
        <v>43844</v>
      </c>
      <c r="K622" s="13">
        <v>0.70829861111111114</v>
      </c>
      <c r="L622" s="14">
        <v>43844</v>
      </c>
      <c r="M622" s="15">
        <v>0.70829861111111114</v>
      </c>
      <c r="N622" s="12">
        <v>43845</v>
      </c>
      <c r="O622" s="13">
        <v>0.46108796296296295</v>
      </c>
      <c r="P622" s="16">
        <v>43846.503252314818</v>
      </c>
      <c r="Q622" s="11" t="s">
        <v>101</v>
      </c>
      <c r="R622" s="17" t="s">
        <v>1440</v>
      </c>
      <c r="S622" s="11" t="s">
        <v>39</v>
      </c>
      <c r="T622" s="17" t="s">
        <v>133</v>
      </c>
      <c r="U622" s="11" t="s">
        <v>37</v>
      </c>
      <c r="V622" s="17">
        <v>0</v>
      </c>
      <c r="W622" s="11" t="s">
        <v>37</v>
      </c>
      <c r="Y622" s="17" t="str">
        <f>TablaIncidentes[[#This Row],[Tiempo Total Gestión]]</f>
        <v>18:04</v>
      </c>
      <c r="Z622" s="11">
        <f t="shared" si="63"/>
        <v>18</v>
      </c>
      <c r="AA622" s="11">
        <f t="shared" si="64"/>
        <v>4</v>
      </c>
      <c r="AB622" s="11">
        <f>IF(TablaIncidentes[[#This Row],[Prioridad*]]="Baja",(Z622-24)*60+AA622,IF(TablaIncidentes[[#This Row],[Prioridad*]]="Media",(Z622-4)*60+AA622,IF(TablaIncidentes[[#This Row],[Prioridad*]]="Alta",(Z622-2)*60+AA622)))</f>
        <v>964</v>
      </c>
      <c r="AD622" s="17" t="str">
        <f>TablaIncidentes[[#This Row],[Tiempo Creación (HH:mm)]]</f>
        <v>00:00</v>
      </c>
      <c r="AE622" s="11">
        <f t="shared" si="65"/>
        <v>0</v>
      </c>
      <c r="AF622" s="11">
        <f t="shared" si="66"/>
        <v>0</v>
      </c>
      <c r="AG622" s="11">
        <f>IF(TablaIncidentes[[#This Row],[Prioridad*]]="Baja",((AE622*60)+AF622)-30,IF(TablaIncidentes[[#This Row],[Prioridad*]]="Media",((AE622*60)+AF622)-15,IF(TablaIncidentes[[#This Row],[Prioridad*]]="Alta",((AE622*60)+AF622)-10)))</f>
        <v>-10</v>
      </c>
      <c r="AI622" s="17">
        <f>TablaIncidentes[[#This Row],[Tiempo Avance Incidente]]</f>
        <v>0</v>
      </c>
      <c r="AJ622" s="11">
        <f t="shared" si="67"/>
        <v>0</v>
      </c>
      <c r="AK622" s="11">
        <f t="shared" si="68"/>
        <v>0</v>
      </c>
      <c r="AL622">
        <f>IF(TablaIncidentes[[#This Row],[Prioridad*]]="Baja",((AJ622*60)+AK622)-720,IF(TablaIncidentes[[#This Row],[Prioridad*]]="Media",((AJ622*60)+AK622)-120,IF(TablaIncidentes[[#This Row],[Prioridad*]]="Alta",((AJ622*60)+AK622)-60)))</f>
        <v>-60</v>
      </c>
      <c r="AN622" t="str">
        <f t="shared" si="69"/>
        <v>martes</v>
      </c>
    </row>
    <row r="623" spans="1:40" x14ac:dyDescent="0.25">
      <c r="A623" s="10" t="s">
        <v>1443</v>
      </c>
      <c r="B623" t="s">
        <v>1444</v>
      </c>
      <c r="C623" t="s">
        <v>32</v>
      </c>
      <c r="D623" s="11" t="s">
        <v>33</v>
      </c>
      <c r="E623" t="s">
        <v>34</v>
      </c>
      <c r="F623" t="s">
        <v>35</v>
      </c>
      <c r="G623" t="s">
        <v>36</v>
      </c>
      <c r="J623" s="12">
        <v>43844</v>
      </c>
      <c r="K623" s="13">
        <v>0.66778935185185195</v>
      </c>
      <c r="L623" s="14">
        <v>43844</v>
      </c>
      <c r="M623" s="15">
        <v>0.66778935185185195</v>
      </c>
      <c r="N623" s="12">
        <v>43845</v>
      </c>
      <c r="O623" s="13">
        <v>0.52615740740740746</v>
      </c>
      <c r="P623" s="16">
        <v>43846.586111111108</v>
      </c>
      <c r="Q623" s="11" t="s">
        <v>37</v>
      </c>
      <c r="R623" s="17" t="s">
        <v>193</v>
      </c>
      <c r="S623" s="11" t="s">
        <v>39</v>
      </c>
      <c r="T623" s="17" t="s">
        <v>133</v>
      </c>
      <c r="U623" s="11" t="s">
        <v>37</v>
      </c>
      <c r="V623" s="17">
        <v>0</v>
      </c>
      <c r="W623" s="11" t="s">
        <v>37</v>
      </c>
      <c r="Y623" s="17" t="str">
        <f>TablaIncidentes[[#This Row],[Tiempo Total Gestión]]</f>
        <v>01:03</v>
      </c>
      <c r="Z623" s="11">
        <f t="shared" si="63"/>
        <v>1</v>
      </c>
      <c r="AA623" s="11">
        <f t="shared" si="64"/>
        <v>3</v>
      </c>
      <c r="AB623" s="11">
        <f>IF(TablaIncidentes[[#This Row],[Prioridad*]]="Baja",(Z623-24)*60+AA623,IF(TablaIncidentes[[#This Row],[Prioridad*]]="Media",(Z623-4)*60+AA623,IF(TablaIncidentes[[#This Row],[Prioridad*]]="Alta",(Z623-2)*60+AA623)))</f>
        <v>-57</v>
      </c>
      <c r="AD623" s="17" t="str">
        <f>TablaIncidentes[[#This Row],[Tiempo Creación (HH:mm)]]</f>
        <v>00:00</v>
      </c>
      <c r="AE623" s="11">
        <f t="shared" si="65"/>
        <v>0</v>
      </c>
      <c r="AF623" s="11">
        <f t="shared" si="66"/>
        <v>0</v>
      </c>
      <c r="AG623" s="11">
        <f>IF(TablaIncidentes[[#This Row],[Prioridad*]]="Baja",((AE623*60)+AF623)-30,IF(TablaIncidentes[[#This Row],[Prioridad*]]="Media",((AE623*60)+AF623)-15,IF(TablaIncidentes[[#This Row],[Prioridad*]]="Alta",((AE623*60)+AF623)-10)))</f>
        <v>-10</v>
      </c>
      <c r="AI623" s="17">
        <f>TablaIncidentes[[#This Row],[Tiempo Avance Incidente]]</f>
        <v>0</v>
      </c>
      <c r="AJ623" s="11">
        <f t="shared" si="67"/>
        <v>0</v>
      </c>
      <c r="AK623" s="11">
        <f t="shared" si="68"/>
        <v>0</v>
      </c>
      <c r="AL623">
        <f>IF(TablaIncidentes[[#This Row],[Prioridad*]]="Baja",((AJ623*60)+AK623)-720,IF(TablaIncidentes[[#This Row],[Prioridad*]]="Media",((AJ623*60)+AK623)-120,IF(TablaIncidentes[[#This Row],[Prioridad*]]="Alta",((AJ623*60)+AK623)-60)))</f>
        <v>-60</v>
      </c>
      <c r="AN623" t="str">
        <f t="shared" si="69"/>
        <v>martes</v>
      </c>
    </row>
    <row r="624" spans="1:40" x14ac:dyDescent="0.25">
      <c r="A624" s="20" t="s">
        <v>1445</v>
      </c>
      <c r="B624" t="s">
        <v>1446</v>
      </c>
      <c r="C624" t="s">
        <v>32</v>
      </c>
      <c r="D624" s="11" t="s">
        <v>33</v>
      </c>
      <c r="E624" t="s">
        <v>34</v>
      </c>
      <c r="F624" t="s">
        <v>51</v>
      </c>
      <c r="G624" t="s">
        <v>75</v>
      </c>
      <c r="J624" s="12">
        <v>43844</v>
      </c>
      <c r="K624" s="13">
        <v>0.66989583333333336</v>
      </c>
      <c r="L624" s="14">
        <v>43844</v>
      </c>
      <c r="M624" s="15">
        <v>0.66989583333333336</v>
      </c>
      <c r="N624" s="12">
        <v>43845</v>
      </c>
      <c r="O624" s="13">
        <v>0.42785879629629631</v>
      </c>
      <c r="P624" s="16">
        <v>43846.453263888892</v>
      </c>
      <c r="Q624" s="11" t="s">
        <v>101</v>
      </c>
      <c r="R624" s="17" t="s">
        <v>1447</v>
      </c>
      <c r="S624" s="11" t="s">
        <v>39</v>
      </c>
      <c r="T624" s="17" t="s">
        <v>133</v>
      </c>
      <c r="U624" s="11" t="s">
        <v>37</v>
      </c>
      <c r="V624" s="17">
        <v>0</v>
      </c>
      <c r="W624" s="11" t="s">
        <v>37</v>
      </c>
      <c r="Y624" s="17" t="str">
        <f>TablaIncidentes[[#This Row],[Tiempo Total Gestión]]</f>
        <v>18:11</v>
      </c>
      <c r="Z624" s="11">
        <f t="shared" si="63"/>
        <v>18</v>
      </c>
      <c r="AA624" s="11">
        <f t="shared" si="64"/>
        <v>11</v>
      </c>
      <c r="AB624" s="11">
        <f>IF(TablaIncidentes[[#This Row],[Prioridad*]]="Baja",(Z624-24)*60+AA624,IF(TablaIncidentes[[#This Row],[Prioridad*]]="Media",(Z624-4)*60+AA624,IF(TablaIncidentes[[#This Row],[Prioridad*]]="Alta",(Z624-2)*60+AA624)))</f>
        <v>971</v>
      </c>
      <c r="AD624" s="17" t="str">
        <f>TablaIncidentes[[#This Row],[Tiempo Creación (HH:mm)]]</f>
        <v>00:00</v>
      </c>
      <c r="AE624" s="11">
        <f t="shared" si="65"/>
        <v>0</v>
      </c>
      <c r="AF624" s="11">
        <f t="shared" si="66"/>
        <v>0</v>
      </c>
      <c r="AG624" s="11">
        <f>IF(TablaIncidentes[[#This Row],[Prioridad*]]="Baja",((AE624*60)+AF624)-30,IF(TablaIncidentes[[#This Row],[Prioridad*]]="Media",((AE624*60)+AF624)-15,IF(TablaIncidentes[[#This Row],[Prioridad*]]="Alta",((AE624*60)+AF624)-10)))</f>
        <v>-10</v>
      </c>
      <c r="AI624" s="17">
        <f>TablaIncidentes[[#This Row],[Tiempo Avance Incidente]]</f>
        <v>0</v>
      </c>
      <c r="AJ624" s="11">
        <f t="shared" si="67"/>
        <v>0</v>
      </c>
      <c r="AK624" s="11">
        <f t="shared" si="68"/>
        <v>0</v>
      </c>
      <c r="AL624">
        <f>IF(TablaIncidentes[[#This Row],[Prioridad*]]="Baja",((AJ624*60)+AK624)-720,IF(TablaIncidentes[[#This Row],[Prioridad*]]="Media",((AJ624*60)+AK624)-120,IF(TablaIncidentes[[#This Row],[Prioridad*]]="Alta",((AJ624*60)+AK624)-60)))</f>
        <v>-60</v>
      </c>
      <c r="AN624" t="str">
        <f t="shared" si="69"/>
        <v>martes</v>
      </c>
    </row>
    <row r="625" spans="1:40" x14ac:dyDescent="0.25">
      <c r="A625" s="10" t="s">
        <v>1448</v>
      </c>
      <c r="B625" t="s">
        <v>1449</v>
      </c>
      <c r="C625" t="s">
        <v>871</v>
      </c>
      <c r="D625" s="11" t="s">
        <v>110</v>
      </c>
      <c r="E625" t="s">
        <v>34</v>
      </c>
      <c r="F625" t="s">
        <v>111</v>
      </c>
      <c r="G625" t="s">
        <v>165</v>
      </c>
      <c r="J625" s="12">
        <v>43844</v>
      </c>
      <c r="K625" s="13">
        <v>0.69170138888888888</v>
      </c>
      <c r="L625" s="14">
        <v>43844</v>
      </c>
      <c r="M625" s="15">
        <v>0.69259259259259265</v>
      </c>
      <c r="N625" s="12">
        <v>43845</v>
      </c>
      <c r="O625" s="13">
        <v>0.69915509259259256</v>
      </c>
      <c r="P625" s="16">
        <v>43846.699791666666</v>
      </c>
      <c r="Q625" s="11" t="s">
        <v>37</v>
      </c>
      <c r="R625" s="17" t="s">
        <v>116</v>
      </c>
      <c r="S625" s="11" t="s">
        <v>59</v>
      </c>
      <c r="T625" s="17" t="s">
        <v>40</v>
      </c>
      <c r="U625" s="11" t="s">
        <v>37</v>
      </c>
      <c r="V625" s="17">
        <v>8.217592621804215E-4</v>
      </c>
      <c r="W625" s="11" t="s">
        <v>37</v>
      </c>
      <c r="Y625" s="17" t="str">
        <f>TablaIncidentes[[#This Row],[Tiempo Total Gestión]]</f>
        <v>00:03</v>
      </c>
      <c r="Z625" s="11">
        <f t="shared" si="63"/>
        <v>0</v>
      </c>
      <c r="AA625" s="11">
        <f t="shared" si="64"/>
        <v>3</v>
      </c>
      <c r="AB625" s="11">
        <f>IF(TablaIncidentes[[#This Row],[Prioridad*]]="Baja",(Z625-24)*60+AA625,IF(TablaIncidentes[[#This Row],[Prioridad*]]="Media",(Z625-4)*60+AA625,IF(TablaIncidentes[[#This Row],[Prioridad*]]="Alta",(Z625-2)*60+AA625)))</f>
        <v>-237</v>
      </c>
      <c r="AD625" s="17" t="str">
        <f>TablaIncidentes[[#This Row],[Tiempo Creación (HH:mm)]]</f>
        <v>00:01</v>
      </c>
      <c r="AE625" s="11">
        <f t="shared" si="65"/>
        <v>0</v>
      </c>
      <c r="AF625" s="11">
        <f t="shared" si="66"/>
        <v>1</v>
      </c>
      <c r="AG625" s="11">
        <f>IF(TablaIncidentes[[#This Row],[Prioridad*]]="Baja",((AE625*60)+AF625)-30,IF(TablaIncidentes[[#This Row],[Prioridad*]]="Media",((AE625*60)+AF625)-15,IF(TablaIncidentes[[#This Row],[Prioridad*]]="Alta",((AE625*60)+AF625)-10)))</f>
        <v>-14</v>
      </c>
      <c r="AI625" s="17">
        <f>TablaIncidentes[[#This Row],[Tiempo Avance Incidente]]</f>
        <v>8.217592621804215E-4</v>
      </c>
      <c r="AJ625" s="11">
        <f t="shared" si="67"/>
        <v>0</v>
      </c>
      <c r="AK625" s="11">
        <f t="shared" si="68"/>
        <v>1</v>
      </c>
      <c r="AL625">
        <f>IF(TablaIncidentes[[#This Row],[Prioridad*]]="Baja",((AJ625*60)+AK625)-720,IF(TablaIncidentes[[#This Row],[Prioridad*]]="Media",((AJ625*60)+AK625)-120,IF(TablaIncidentes[[#This Row],[Prioridad*]]="Alta",((AJ625*60)+AK625)-60)))</f>
        <v>-119</v>
      </c>
      <c r="AN625" t="str">
        <f t="shared" si="69"/>
        <v>martes</v>
      </c>
    </row>
    <row r="626" spans="1:40" x14ac:dyDescent="0.25">
      <c r="A626" s="20" t="s">
        <v>1450</v>
      </c>
      <c r="B626" t="s">
        <v>1451</v>
      </c>
      <c r="C626" t="s">
        <v>32</v>
      </c>
      <c r="D626" s="11" t="s">
        <v>33</v>
      </c>
      <c r="E626" t="s">
        <v>34</v>
      </c>
      <c r="F626" t="s">
        <v>51</v>
      </c>
      <c r="G626" t="s">
        <v>361</v>
      </c>
      <c r="J626" s="12">
        <v>43844</v>
      </c>
      <c r="K626" s="13">
        <v>0.69851851851851843</v>
      </c>
      <c r="L626" s="14">
        <v>43844</v>
      </c>
      <c r="M626" s="15">
        <v>0.69851851851851843</v>
      </c>
      <c r="N626" s="12">
        <v>43845</v>
      </c>
      <c r="O626" s="13">
        <v>0.45759259259259261</v>
      </c>
      <c r="P626" s="16">
        <v>43846.503252314818</v>
      </c>
      <c r="Q626" s="11" t="s">
        <v>101</v>
      </c>
      <c r="R626" s="17" t="s">
        <v>1452</v>
      </c>
      <c r="S626" s="11" t="s">
        <v>39</v>
      </c>
      <c r="T626" s="17" t="s">
        <v>133</v>
      </c>
      <c r="U626" s="11" t="s">
        <v>37</v>
      </c>
      <c r="V626" s="17">
        <v>0</v>
      </c>
      <c r="W626" s="11" t="s">
        <v>37</v>
      </c>
      <c r="Y626" s="17" t="str">
        <f>TablaIncidentes[[#This Row],[Tiempo Total Gestión]]</f>
        <v>18:13</v>
      </c>
      <c r="Z626" s="11">
        <f t="shared" si="63"/>
        <v>18</v>
      </c>
      <c r="AA626" s="11">
        <f t="shared" si="64"/>
        <v>13</v>
      </c>
      <c r="AB626" s="11">
        <f>IF(TablaIncidentes[[#This Row],[Prioridad*]]="Baja",(Z626-24)*60+AA626,IF(TablaIncidentes[[#This Row],[Prioridad*]]="Media",(Z626-4)*60+AA626,IF(TablaIncidentes[[#This Row],[Prioridad*]]="Alta",(Z626-2)*60+AA626)))</f>
        <v>973</v>
      </c>
      <c r="AD626" s="17" t="str">
        <f>TablaIncidentes[[#This Row],[Tiempo Creación (HH:mm)]]</f>
        <v>00:00</v>
      </c>
      <c r="AE626" s="11">
        <f t="shared" si="65"/>
        <v>0</v>
      </c>
      <c r="AF626" s="11">
        <f t="shared" si="66"/>
        <v>0</v>
      </c>
      <c r="AG626" s="11">
        <f>IF(TablaIncidentes[[#This Row],[Prioridad*]]="Baja",((AE626*60)+AF626)-30,IF(TablaIncidentes[[#This Row],[Prioridad*]]="Media",((AE626*60)+AF626)-15,IF(TablaIncidentes[[#This Row],[Prioridad*]]="Alta",((AE626*60)+AF626)-10)))</f>
        <v>-10</v>
      </c>
      <c r="AI626" s="17">
        <f>TablaIncidentes[[#This Row],[Tiempo Avance Incidente]]</f>
        <v>0</v>
      </c>
      <c r="AJ626" s="11">
        <f t="shared" si="67"/>
        <v>0</v>
      </c>
      <c r="AK626" s="11">
        <f t="shared" si="68"/>
        <v>0</v>
      </c>
      <c r="AL626">
        <f>IF(TablaIncidentes[[#This Row],[Prioridad*]]="Baja",((AJ626*60)+AK626)-720,IF(TablaIncidentes[[#This Row],[Prioridad*]]="Media",((AJ626*60)+AK626)-120,IF(TablaIncidentes[[#This Row],[Prioridad*]]="Alta",((AJ626*60)+AK626)-60)))</f>
        <v>-60</v>
      </c>
      <c r="AN626" t="str">
        <f t="shared" si="69"/>
        <v>martes</v>
      </c>
    </row>
    <row r="627" spans="1:40" x14ac:dyDescent="0.25">
      <c r="A627" s="20" t="s">
        <v>1453</v>
      </c>
      <c r="B627" t="s">
        <v>1454</v>
      </c>
      <c r="C627" t="s">
        <v>32</v>
      </c>
      <c r="D627" s="11" t="s">
        <v>33</v>
      </c>
      <c r="E627" t="s">
        <v>34</v>
      </c>
      <c r="F627" t="s">
        <v>51</v>
      </c>
      <c r="G627" t="s">
        <v>75</v>
      </c>
      <c r="J627" s="12">
        <v>43844</v>
      </c>
      <c r="K627" s="13">
        <v>0.70060185185185186</v>
      </c>
      <c r="L627" s="14">
        <v>43844</v>
      </c>
      <c r="M627" s="15">
        <v>0.70060185185185186</v>
      </c>
      <c r="N627" s="12">
        <v>43845</v>
      </c>
      <c r="O627" s="13">
        <v>0.45615740740740746</v>
      </c>
      <c r="P627" s="16">
        <v>43846.503252314818</v>
      </c>
      <c r="Q627" s="11" t="s">
        <v>101</v>
      </c>
      <c r="R627" s="17" t="s">
        <v>1455</v>
      </c>
      <c r="S627" s="11" t="s">
        <v>39</v>
      </c>
      <c r="T627" s="17" t="s">
        <v>133</v>
      </c>
      <c r="U627" s="11" t="s">
        <v>37</v>
      </c>
      <c r="V627" s="17">
        <v>0</v>
      </c>
      <c r="W627" s="11" t="s">
        <v>37</v>
      </c>
      <c r="Y627" s="17" t="str">
        <f>TablaIncidentes[[#This Row],[Tiempo Total Gestión]]</f>
        <v>18:08</v>
      </c>
      <c r="Z627" s="11">
        <f t="shared" si="63"/>
        <v>18</v>
      </c>
      <c r="AA627" s="11">
        <f t="shared" si="64"/>
        <v>8</v>
      </c>
      <c r="AB627" s="11">
        <f>IF(TablaIncidentes[[#This Row],[Prioridad*]]="Baja",(Z627-24)*60+AA627,IF(TablaIncidentes[[#This Row],[Prioridad*]]="Media",(Z627-4)*60+AA627,IF(TablaIncidentes[[#This Row],[Prioridad*]]="Alta",(Z627-2)*60+AA627)))</f>
        <v>968</v>
      </c>
      <c r="AD627" s="17" t="str">
        <f>TablaIncidentes[[#This Row],[Tiempo Creación (HH:mm)]]</f>
        <v>00:00</v>
      </c>
      <c r="AE627" s="11">
        <f t="shared" si="65"/>
        <v>0</v>
      </c>
      <c r="AF627" s="11">
        <f t="shared" si="66"/>
        <v>0</v>
      </c>
      <c r="AG627" s="11">
        <f>IF(TablaIncidentes[[#This Row],[Prioridad*]]="Baja",((AE627*60)+AF627)-30,IF(TablaIncidentes[[#This Row],[Prioridad*]]="Media",((AE627*60)+AF627)-15,IF(TablaIncidentes[[#This Row],[Prioridad*]]="Alta",((AE627*60)+AF627)-10)))</f>
        <v>-10</v>
      </c>
      <c r="AI627" s="17">
        <f>TablaIncidentes[[#This Row],[Tiempo Avance Incidente]]</f>
        <v>0</v>
      </c>
      <c r="AJ627" s="11">
        <f t="shared" si="67"/>
        <v>0</v>
      </c>
      <c r="AK627" s="11">
        <f t="shared" si="68"/>
        <v>0</v>
      </c>
      <c r="AL627">
        <f>IF(TablaIncidentes[[#This Row],[Prioridad*]]="Baja",((AJ627*60)+AK627)-720,IF(TablaIncidentes[[#This Row],[Prioridad*]]="Media",((AJ627*60)+AK627)-120,IF(TablaIncidentes[[#This Row],[Prioridad*]]="Alta",((AJ627*60)+AK627)-60)))</f>
        <v>-60</v>
      </c>
      <c r="AN627" t="str">
        <f t="shared" si="69"/>
        <v>martes</v>
      </c>
    </row>
    <row r="628" spans="1:40" x14ac:dyDescent="0.25">
      <c r="A628" s="20" t="s">
        <v>1456</v>
      </c>
      <c r="B628" t="s">
        <v>1457</v>
      </c>
      <c r="C628" t="s">
        <v>32</v>
      </c>
      <c r="D628" s="11" t="s">
        <v>33</v>
      </c>
      <c r="E628" t="s">
        <v>34</v>
      </c>
      <c r="F628" t="s">
        <v>51</v>
      </c>
      <c r="G628" t="s">
        <v>361</v>
      </c>
      <c r="J628" s="12">
        <v>43844</v>
      </c>
      <c r="K628" s="13">
        <v>0.72157407407407403</v>
      </c>
      <c r="L628" s="14">
        <v>43844</v>
      </c>
      <c r="M628" s="15">
        <v>0.72157407407407403</v>
      </c>
      <c r="N628" s="12">
        <v>43845</v>
      </c>
      <c r="O628" s="13">
        <v>0.47097222222222218</v>
      </c>
      <c r="P628" s="16">
        <v>43846.503252314818</v>
      </c>
      <c r="Q628" s="11" t="s">
        <v>101</v>
      </c>
      <c r="R628" s="17" t="s">
        <v>1458</v>
      </c>
      <c r="S628" s="11" t="s">
        <v>39</v>
      </c>
      <c r="T628" s="17" t="s">
        <v>133</v>
      </c>
      <c r="U628" s="11" t="s">
        <v>37</v>
      </c>
      <c r="V628" s="17">
        <v>0</v>
      </c>
      <c r="W628" s="11" t="s">
        <v>37</v>
      </c>
      <c r="Y628" s="17" t="str">
        <f>TablaIncidentes[[#This Row],[Tiempo Total Gestión]]</f>
        <v>17:51</v>
      </c>
      <c r="Z628" s="11">
        <f t="shared" si="63"/>
        <v>17</v>
      </c>
      <c r="AA628" s="11">
        <f t="shared" si="64"/>
        <v>51</v>
      </c>
      <c r="AB628" s="11">
        <f>IF(TablaIncidentes[[#This Row],[Prioridad*]]="Baja",(Z628-24)*60+AA628,IF(TablaIncidentes[[#This Row],[Prioridad*]]="Media",(Z628-4)*60+AA628,IF(TablaIncidentes[[#This Row],[Prioridad*]]="Alta",(Z628-2)*60+AA628)))</f>
        <v>951</v>
      </c>
      <c r="AD628" s="17" t="str">
        <f>TablaIncidentes[[#This Row],[Tiempo Creación (HH:mm)]]</f>
        <v>00:00</v>
      </c>
      <c r="AE628" s="11">
        <f t="shared" si="65"/>
        <v>0</v>
      </c>
      <c r="AF628" s="11">
        <f t="shared" si="66"/>
        <v>0</v>
      </c>
      <c r="AG628" s="11">
        <f>IF(TablaIncidentes[[#This Row],[Prioridad*]]="Baja",((AE628*60)+AF628)-30,IF(TablaIncidentes[[#This Row],[Prioridad*]]="Media",((AE628*60)+AF628)-15,IF(TablaIncidentes[[#This Row],[Prioridad*]]="Alta",((AE628*60)+AF628)-10)))</f>
        <v>-10</v>
      </c>
      <c r="AI628" s="17">
        <f>TablaIncidentes[[#This Row],[Tiempo Avance Incidente]]</f>
        <v>0</v>
      </c>
      <c r="AJ628" s="11">
        <f t="shared" si="67"/>
        <v>0</v>
      </c>
      <c r="AK628" s="11">
        <f t="shared" si="68"/>
        <v>0</v>
      </c>
      <c r="AL628">
        <f>IF(TablaIncidentes[[#This Row],[Prioridad*]]="Baja",((AJ628*60)+AK628)-720,IF(TablaIncidentes[[#This Row],[Prioridad*]]="Media",((AJ628*60)+AK628)-120,IF(TablaIncidentes[[#This Row],[Prioridad*]]="Alta",((AJ628*60)+AK628)-60)))</f>
        <v>-60</v>
      </c>
      <c r="AN628" t="str">
        <f t="shared" si="69"/>
        <v>martes</v>
      </c>
    </row>
    <row r="629" spans="1:40" x14ac:dyDescent="0.25">
      <c r="A629" s="20" t="s">
        <v>1459</v>
      </c>
      <c r="B629" t="s">
        <v>1460</v>
      </c>
      <c r="C629" t="s">
        <v>32</v>
      </c>
      <c r="D629" s="11" t="s">
        <v>33</v>
      </c>
      <c r="E629" t="s">
        <v>34</v>
      </c>
      <c r="F629" t="s">
        <v>51</v>
      </c>
      <c r="G629" t="s">
        <v>75</v>
      </c>
      <c r="J629" s="12">
        <v>43844</v>
      </c>
      <c r="K629" s="13">
        <v>0.72297453703703696</v>
      </c>
      <c r="L629" s="14">
        <v>43844</v>
      </c>
      <c r="M629" s="15">
        <v>0.72297453703703696</v>
      </c>
      <c r="N629" s="12">
        <v>43845</v>
      </c>
      <c r="O629" s="13">
        <v>0.46707175925925926</v>
      </c>
      <c r="P629" s="16">
        <v>43846.503252314818</v>
      </c>
      <c r="Q629" s="11" t="s">
        <v>101</v>
      </c>
      <c r="R629" s="17" t="s">
        <v>1458</v>
      </c>
      <c r="S629" s="11" t="s">
        <v>39</v>
      </c>
      <c r="T629" s="17" t="s">
        <v>133</v>
      </c>
      <c r="U629" s="11" t="s">
        <v>37</v>
      </c>
      <c r="V629" s="17">
        <v>0</v>
      </c>
      <c r="W629" s="11" t="s">
        <v>37</v>
      </c>
      <c r="Y629" s="17" t="str">
        <f>TablaIncidentes[[#This Row],[Tiempo Total Gestión]]</f>
        <v>17:51</v>
      </c>
      <c r="Z629" s="11">
        <f t="shared" si="63"/>
        <v>17</v>
      </c>
      <c r="AA629" s="11">
        <f t="shared" si="64"/>
        <v>51</v>
      </c>
      <c r="AB629" s="11">
        <f>IF(TablaIncidentes[[#This Row],[Prioridad*]]="Baja",(Z629-24)*60+AA629,IF(TablaIncidentes[[#This Row],[Prioridad*]]="Media",(Z629-4)*60+AA629,IF(TablaIncidentes[[#This Row],[Prioridad*]]="Alta",(Z629-2)*60+AA629)))</f>
        <v>951</v>
      </c>
      <c r="AD629" s="17" t="str">
        <f>TablaIncidentes[[#This Row],[Tiempo Creación (HH:mm)]]</f>
        <v>00:00</v>
      </c>
      <c r="AE629" s="11">
        <f t="shared" si="65"/>
        <v>0</v>
      </c>
      <c r="AF629" s="11">
        <f t="shared" si="66"/>
        <v>0</v>
      </c>
      <c r="AG629" s="11">
        <f>IF(TablaIncidentes[[#This Row],[Prioridad*]]="Baja",((AE629*60)+AF629)-30,IF(TablaIncidentes[[#This Row],[Prioridad*]]="Media",((AE629*60)+AF629)-15,IF(TablaIncidentes[[#This Row],[Prioridad*]]="Alta",((AE629*60)+AF629)-10)))</f>
        <v>-10</v>
      </c>
      <c r="AI629" s="17">
        <f>TablaIncidentes[[#This Row],[Tiempo Avance Incidente]]</f>
        <v>0</v>
      </c>
      <c r="AJ629" s="11">
        <f t="shared" si="67"/>
        <v>0</v>
      </c>
      <c r="AK629" s="11">
        <f t="shared" si="68"/>
        <v>0</v>
      </c>
      <c r="AL629">
        <f>IF(TablaIncidentes[[#This Row],[Prioridad*]]="Baja",((AJ629*60)+AK629)-720,IF(TablaIncidentes[[#This Row],[Prioridad*]]="Media",((AJ629*60)+AK629)-120,IF(TablaIncidentes[[#This Row],[Prioridad*]]="Alta",((AJ629*60)+AK629)-60)))</f>
        <v>-60</v>
      </c>
      <c r="AN629" t="str">
        <f t="shared" si="69"/>
        <v>martes</v>
      </c>
    </row>
    <row r="630" spans="1:40" x14ac:dyDescent="0.25">
      <c r="A630" s="20" t="s">
        <v>1461</v>
      </c>
      <c r="B630" t="s">
        <v>1462</v>
      </c>
      <c r="C630" t="s">
        <v>32</v>
      </c>
      <c r="D630" s="11" t="s">
        <v>33</v>
      </c>
      <c r="E630" t="s">
        <v>34</v>
      </c>
      <c r="F630" t="s">
        <v>51</v>
      </c>
      <c r="G630" t="s">
        <v>75</v>
      </c>
      <c r="J630" s="12">
        <v>43844</v>
      </c>
      <c r="K630" s="13">
        <v>0.72436342592592595</v>
      </c>
      <c r="L630" s="14">
        <v>43844</v>
      </c>
      <c r="M630" s="15">
        <v>0.72436342592592595</v>
      </c>
      <c r="N630" s="12">
        <v>43845</v>
      </c>
      <c r="O630" s="13">
        <v>0.47309027777777773</v>
      </c>
      <c r="P630" s="16">
        <v>43846.503252314818</v>
      </c>
      <c r="Q630" s="11" t="s">
        <v>101</v>
      </c>
      <c r="R630" s="17" t="s">
        <v>1463</v>
      </c>
      <c r="S630" s="11" t="s">
        <v>39</v>
      </c>
      <c r="T630" s="17" t="s">
        <v>133</v>
      </c>
      <c r="U630" s="11" t="s">
        <v>37</v>
      </c>
      <c r="V630" s="17">
        <v>0</v>
      </c>
      <c r="W630" s="11" t="s">
        <v>37</v>
      </c>
      <c r="Y630" s="17" t="str">
        <f>TablaIncidentes[[#This Row],[Tiempo Total Gestión]]</f>
        <v>17:58</v>
      </c>
      <c r="Z630" s="11">
        <f t="shared" si="63"/>
        <v>17</v>
      </c>
      <c r="AA630" s="11">
        <f t="shared" si="64"/>
        <v>58</v>
      </c>
      <c r="AB630" s="11">
        <f>IF(TablaIncidentes[[#This Row],[Prioridad*]]="Baja",(Z630-24)*60+AA630,IF(TablaIncidentes[[#This Row],[Prioridad*]]="Media",(Z630-4)*60+AA630,IF(TablaIncidentes[[#This Row],[Prioridad*]]="Alta",(Z630-2)*60+AA630)))</f>
        <v>958</v>
      </c>
      <c r="AD630" s="17" t="str">
        <f>TablaIncidentes[[#This Row],[Tiempo Creación (HH:mm)]]</f>
        <v>00:00</v>
      </c>
      <c r="AE630" s="11">
        <f t="shared" si="65"/>
        <v>0</v>
      </c>
      <c r="AF630" s="11">
        <f t="shared" si="66"/>
        <v>0</v>
      </c>
      <c r="AG630" s="11">
        <f>IF(TablaIncidentes[[#This Row],[Prioridad*]]="Baja",((AE630*60)+AF630)-30,IF(TablaIncidentes[[#This Row],[Prioridad*]]="Media",((AE630*60)+AF630)-15,IF(TablaIncidentes[[#This Row],[Prioridad*]]="Alta",((AE630*60)+AF630)-10)))</f>
        <v>-10</v>
      </c>
      <c r="AI630" s="17">
        <f>TablaIncidentes[[#This Row],[Tiempo Avance Incidente]]</f>
        <v>0</v>
      </c>
      <c r="AJ630" s="11">
        <f t="shared" si="67"/>
        <v>0</v>
      </c>
      <c r="AK630" s="11">
        <f t="shared" si="68"/>
        <v>0</v>
      </c>
      <c r="AL630">
        <f>IF(TablaIncidentes[[#This Row],[Prioridad*]]="Baja",((AJ630*60)+AK630)-720,IF(TablaIncidentes[[#This Row],[Prioridad*]]="Media",((AJ630*60)+AK630)-120,IF(TablaIncidentes[[#This Row],[Prioridad*]]="Alta",((AJ630*60)+AK630)-60)))</f>
        <v>-60</v>
      </c>
      <c r="AN630" t="str">
        <f t="shared" si="69"/>
        <v>martes</v>
      </c>
    </row>
    <row r="631" spans="1:40" x14ac:dyDescent="0.25">
      <c r="A631" s="20" t="s">
        <v>1464</v>
      </c>
      <c r="B631" t="s">
        <v>1465</v>
      </c>
      <c r="C631" t="s">
        <v>32</v>
      </c>
      <c r="D631" s="11" t="s">
        <v>33</v>
      </c>
      <c r="E631" t="s">
        <v>34</v>
      </c>
      <c r="F631" t="s">
        <v>51</v>
      </c>
      <c r="G631" t="s">
        <v>361</v>
      </c>
      <c r="J631" s="12">
        <v>43844</v>
      </c>
      <c r="K631" s="13">
        <v>0.72646990740740736</v>
      </c>
      <c r="L631" s="14">
        <v>43844</v>
      </c>
      <c r="M631" s="15">
        <v>0.72646990740740736</v>
      </c>
      <c r="N631" s="12">
        <v>43845</v>
      </c>
      <c r="O631" s="13">
        <v>0.47673611111111108</v>
      </c>
      <c r="P631" s="16">
        <v>43846.503252314818</v>
      </c>
      <c r="Q631" s="11" t="s">
        <v>101</v>
      </c>
      <c r="R631" s="17" t="s">
        <v>1466</v>
      </c>
      <c r="S631" s="11" t="s">
        <v>39</v>
      </c>
      <c r="T631" s="17" t="s">
        <v>133</v>
      </c>
      <c r="U631" s="11" t="s">
        <v>37</v>
      </c>
      <c r="V631" s="17">
        <v>0</v>
      </c>
      <c r="W631" s="11" t="s">
        <v>37</v>
      </c>
      <c r="Y631" s="17" t="str">
        <f>TablaIncidentes[[#This Row],[Tiempo Total Gestión]]</f>
        <v>17:56</v>
      </c>
      <c r="Z631" s="11">
        <f t="shared" si="63"/>
        <v>17</v>
      </c>
      <c r="AA631" s="11">
        <f t="shared" si="64"/>
        <v>56</v>
      </c>
      <c r="AB631" s="11">
        <f>IF(TablaIncidentes[[#This Row],[Prioridad*]]="Baja",(Z631-24)*60+AA631,IF(TablaIncidentes[[#This Row],[Prioridad*]]="Media",(Z631-4)*60+AA631,IF(TablaIncidentes[[#This Row],[Prioridad*]]="Alta",(Z631-2)*60+AA631)))</f>
        <v>956</v>
      </c>
      <c r="AD631" s="17" t="str">
        <f>TablaIncidentes[[#This Row],[Tiempo Creación (HH:mm)]]</f>
        <v>00:00</v>
      </c>
      <c r="AE631" s="11">
        <f t="shared" si="65"/>
        <v>0</v>
      </c>
      <c r="AF631" s="11">
        <f t="shared" si="66"/>
        <v>0</v>
      </c>
      <c r="AG631" s="11">
        <f>IF(TablaIncidentes[[#This Row],[Prioridad*]]="Baja",((AE631*60)+AF631)-30,IF(TablaIncidentes[[#This Row],[Prioridad*]]="Media",((AE631*60)+AF631)-15,IF(TablaIncidentes[[#This Row],[Prioridad*]]="Alta",((AE631*60)+AF631)-10)))</f>
        <v>-10</v>
      </c>
      <c r="AI631" s="17">
        <f>TablaIncidentes[[#This Row],[Tiempo Avance Incidente]]</f>
        <v>0</v>
      </c>
      <c r="AJ631" s="11">
        <f t="shared" si="67"/>
        <v>0</v>
      </c>
      <c r="AK631" s="11">
        <f t="shared" si="68"/>
        <v>0</v>
      </c>
      <c r="AL631">
        <f>IF(TablaIncidentes[[#This Row],[Prioridad*]]="Baja",((AJ631*60)+AK631)-720,IF(TablaIncidentes[[#This Row],[Prioridad*]]="Media",((AJ631*60)+AK631)-120,IF(TablaIncidentes[[#This Row],[Prioridad*]]="Alta",((AJ631*60)+AK631)-60)))</f>
        <v>-60</v>
      </c>
      <c r="AN631" t="str">
        <f t="shared" si="69"/>
        <v>martes</v>
      </c>
    </row>
    <row r="632" spans="1:40" x14ac:dyDescent="0.25">
      <c r="A632" s="20" t="s">
        <v>1467</v>
      </c>
      <c r="B632" t="s">
        <v>1468</v>
      </c>
      <c r="C632" t="s">
        <v>32</v>
      </c>
      <c r="D632" s="11" t="s">
        <v>33</v>
      </c>
      <c r="E632" t="s">
        <v>34</v>
      </c>
      <c r="F632" t="s">
        <v>51</v>
      </c>
      <c r="G632" t="s">
        <v>75</v>
      </c>
      <c r="J632" s="12">
        <v>43844</v>
      </c>
      <c r="K632" s="13">
        <v>0.72717592592592595</v>
      </c>
      <c r="L632" s="14">
        <v>43844</v>
      </c>
      <c r="M632" s="15">
        <v>0.72717592592592595</v>
      </c>
      <c r="N632" s="12">
        <v>43845</v>
      </c>
      <c r="O632" s="13">
        <v>0.49072916666666666</v>
      </c>
      <c r="P632" s="16">
        <v>43846.503252314818</v>
      </c>
      <c r="Q632" s="11" t="s">
        <v>101</v>
      </c>
      <c r="R632" s="17" t="s">
        <v>1433</v>
      </c>
      <c r="S632" s="11" t="s">
        <v>39</v>
      </c>
      <c r="T632" s="17" t="s">
        <v>133</v>
      </c>
      <c r="U632" s="11" t="s">
        <v>37</v>
      </c>
      <c r="V632" s="17">
        <v>0</v>
      </c>
      <c r="W632" s="11" t="s">
        <v>37</v>
      </c>
      <c r="Y632" s="17" t="str">
        <f>TablaIncidentes[[#This Row],[Tiempo Total Gestión]]</f>
        <v>18:19</v>
      </c>
      <c r="Z632" s="11">
        <f t="shared" si="63"/>
        <v>18</v>
      </c>
      <c r="AA632" s="11">
        <f t="shared" si="64"/>
        <v>19</v>
      </c>
      <c r="AB632" s="11">
        <f>IF(TablaIncidentes[[#This Row],[Prioridad*]]="Baja",(Z632-24)*60+AA632,IF(TablaIncidentes[[#This Row],[Prioridad*]]="Media",(Z632-4)*60+AA632,IF(TablaIncidentes[[#This Row],[Prioridad*]]="Alta",(Z632-2)*60+AA632)))</f>
        <v>979</v>
      </c>
      <c r="AD632" s="17" t="str">
        <f>TablaIncidentes[[#This Row],[Tiempo Creación (HH:mm)]]</f>
        <v>00:00</v>
      </c>
      <c r="AE632" s="11">
        <f t="shared" si="65"/>
        <v>0</v>
      </c>
      <c r="AF632" s="11">
        <f t="shared" si="66"/>
        <v>0</v>
      </c>
      <c r="AG632" s="11">
        <f>IF(TablaIncidentes[[#This Row],[Prioridad*]]="Baja",((AE632*60)+AF632)-30,IF(TablaIncidentes[[#This Row],[Prioridad*]]="Media",((AE632*60)+AF632)-15,IF(TablaIncidentes[[#This Row],[Prioridad*]]="Alta",((AE632*60)+AF632)-10)))</f>
        <v>-10</v>
      </c>
      <c r="AI632" s="17">
        <f>TablaIncidentes[[#This Row],[Tiempo Avance Incidente]]</f>
        <v>0</v>
      </c>
      <c r="AJ632" s="11">
        <f t="shared" si="67"/>
        <v>0</v>
      </c>
      <c r="AK632" s="11">
        <f t="shared" si="68"/>
        <v>0</v>
      </c>
      <c r="AL632">
        <f>IF(TablaIncidentes[[#This Row],[Prioridad*]]="Baja",((AJ632*60)+AK632)-720,IF(TablaIncidentes[[#This Row],[Prioridad*]]="Media",((AJ632*60)+AK632)-120,IF(TablaIncidentes[[#This Row],[Prioridad*]]="Alta",((AJ632*60)+AK632)-60)))</f>
        <v>-60</v>
      </c>
      <c r="AN632" t="str">
        <f t="shared" si="69"/>
        <v>martes</v>
      </c>
    </row>
    <row r="633" spans="1:40" x14ac:dyDescent="0.25">
      <c r="A633" s="20" t="s">
        <v>1469</v>
      </c>
      <c r="B633" t="s">
        <v>1470</v>
      </c>
      <c r="C633" t="s">
        <v>32</v>
      </c>
      <c r="D633" s="11" t="s">
        <v>33</v>
      </c>
      <c r="E633" t="s">
        <v>34</v>
      </c>
      <c r="F633" t="s">
        <v>51</v>
      </c>
      <c r="G633" t="s">
        <v>361</v>
      </c>
      <c r="J633" s="12">
        <v>43844</v>
      </c>
      <c r="K633" s="13">
        <v>0.72717592592592595</v>
      </c>
      <c r="L633" s="14">
        <v>43844</v>
      </c>
      <c r="M633" s="15">
        <v>0.72717592592592595</v>
      </c>
      <c r="N633" s="12">
        <v>43846</v>
      </c>
      <c r="O633" s="13">
        <v>0.41828703703703707</v>
      </c>
      <c r="P633" s="16">
        <v>43847.424467592595</v>
      </c>
      <c r="Q633" s="11" t="s">
        <v>101</v>
      </c>
      <c r="R633" s="17" t="s">
        <v>1471</v>
      </c>
      <c r="S633" s="11" t="s">
        <v>39</v>
      </c>
      <c r="T633" s="17" t="s">
        <v>133</v>
      </c>
      <c r="U633" s="11" t="s">
        <v>37</v>
      </c>
      <c r="V633" s="17">
        <v>0</v>
      </c>
      <c r="W633" s="11" t="s">
        <v>37</v>
      </c>
      <c r="Y633" s="17" t="str">
        <f>TablaIncidentes[[#This Row],[Tiempo Total Gestión]]</f>
        <v>18:05</v>
      </c>
      <c r="Z633" s="11">
        <f t="shared" si="63"/>
        <v>18</v>
      </c>
      <c r="AA633" s="11">
        <f t="shared" si="64"/>
        <v>5</v>
      </c>
      <c r="AB633" s="11">
        <f>IF(TablaIncidentes[[#This Row],[Prioridad*]]="Baja",(Z633-24)*60+AA633,IF(TablaIncidentes[[#This Row],[Prioridad*]]="Media",(Z633-4)*60+AA633,IF(TablaIncidentes[[#This Row],[Prioridad*]]="Alta",(Z633-2)*60+AA633)))</f>
        <v>965</v>
      </c>
      <c r="AD633" s="17" t="str">
        <f>TablaIncidentes[[#This Row],[Tiempo Creación (HH:mm)]]</f>
        <v>00:00</v>
      </c>
      <c r="AE633" s="11">
        <f t="shared" si="65"/>
        <v>0</v>
      </c>
      <c r="AF633" s="11">
        <f t="shared" si="66"/>
        <v>0</v>
      </c>
      <c r="AG633" s="11">
        <f>IF(TablaIncidentes[[#This Row],[Prioridad*]]="Baja",((AE633*60)+AF633)-30,IF(TablaIncidentes[[#This Row],[Prioridad*]]="Media",((AE633*60)+AF633)-15,IF(TablaIncidentes[[#This Row],[Prioridad*]]="Alta",((AE633*60)+AF633)-10)))</f>
        <v>-10</v>
      </c>
      <c r="AI633" s="17">
        <f>TablaIncidentes[[#This Row],[Tiempo Avance Incidente]]</f>
        <v>0</v>
      </c>
      <c r="AJ633" s="11">
        <f t="shared" si="67"/>
        <v>0</v>
      </c>
      <c r="AK633" s="11">
        <f t="shared" si="68"/>
        <v>0</v>
      </c>
      <c r="AL633">
        <f>IF(TablaIncidentes[[#This Row],[Prioridad*]]="Baja",((AJ633*60)+AK633)-720,IF(TablaIncidentes[[#This Row],[Prioridad*]]="Media",((AJ633*60)+AK633)-120,IF(TablaIncidentes[[#This Row],[Prioridad*]]="Alta",((AJ633*60)+AK633)-60)))</f>
        <v>-60</v>
      </c>
      <c r="AN633" t="str">
        <f t="shared" si="69"/>
        <v>martes</v>
      </c>
    </row>
    <row r="634" spans="1:40" x14ac:dyDescent="0.25">
      <c r="A634" s="20" t="s">
        <v>1472</v>
      </c>
      <c r="B634" t="s">
        <v>1473</v>
      </c>
      <c r="C634" t="s">
        <v>32</v>
      </c>
      <c r="D634" s="11" t="s">
        <v>33</v>
      </c>
      <c r="E634" t="s">
        <v>34</v>
      </c>
      <c r="F634" t="s">
        <v>51</v>
      </c>
      <c r="G634" t="s">
        <v>361</v>
      </c>
      <c r="J634" s="12">
        <v>43844</v>
      </c>
      <c r="K634" s="13">
        <v>0.72717592592592595</v>
      </c>
      <c r="L634" s="14">
        <v>43844</v>
      </c>
      <c r="M634" s="15">
        <v>0.72717592592592595</v>
      </c>
      <c r="N634" s="12">
        <v>43846</v>
      </c>
      <c r="O634" s="13">
        <v>0.42053240740740744</v>
      </c>
      <c r="P634" s="16">
        <v>43847.424467592595</v>
      </c>
      <c r="Q634" s="11" t="s">
        <v>101</v>
      </c>
      <c r="R634" s="17" t="s">
        <v>1224</v>
      </c>
      <c r="S634" s="11" t="s">
        <v>39</v>
      </c>
      <c r="T634" s="17" t="s">
        <v>133</v>
      </c>
      <c r="U634" s="11" t="s">
        <v>37</v>
      </c>
      <c r="V634" s="17">
        <v>0</v>
      </c>
      <c r="W634" s="11" t="s">
        <v>37</v>
      </c>
      <c r="Y634" s="17" t="str">
        <f>TablaIncidentes[[#This Row],[Tiempo Total Gestión]]</f>
        <v>18:15</v>
      </c>
      <c r="Z634" s="11">
        <f t="shared" si="63"/>
        <v>18</v>
      </c>
      <c r="AA634" s="11">
        <f t="shared" si="64"/>
        <v>15</v>
      </c>
      <c r="AB634" s="11">
        <f>IF(TablaIncidentes[[#This Row],[Prioridad*]]="Baja",(Z634-24)*60+AA634,IF(TablaIncidentes[[#This Row],[Prioridad*]]="Media",(Z634-4)*60+AA634,IF(TablaIncidentes[[#This Row],[Prioridad*]]="Alta",(Z634-2)*60+AA634)))</f>
        <v>975</v>
      </c>
      <c r="AD634" s="17" t="str">
        <f>TablaIncidentes[[#This Row],[Tiempo Creación (HH:mm)]]</f>
        <v>00:00</v>
      </c>
      <c r="AE634" s="11">
        <f t="shared" si="65"/>
        <v>0</v>
      </c>
      <c r="AF634" s="11">
        <f t="shared" si="66"/>
        <v>0</v>
      </c>
      <c r="AG634" s="11">
        <f>IF(TablaIncidentes[[#This Row],[Prioridad*]]="Baja",((AE634*60)+AF634)-30,IF(TablaIncidentes[[#This Row],[Prioridad*]]="Media",((AE634*60)+AF634)-15,IF(TablaIncidentes[[#This Row],[Prioridad*]]="Alta",((AE634*60)+AF634)-10)))</f>
        <v>-10</v>
      </c>
      <c r="AI634" s="17">
        <f>TablaIncidentes[[#This Row],[Tiempo Avance Incidente]]</f>
        <v>0</v>
      </c>
      <c r="AJ634" s="11">
        <f t="shared" si="67"/>
        <v>0</v>
      </c>
      <c r="AK634" s="11">
        <f t="shared" si="68"/>
        <v>0</v>
      </c>
      <c r="AL634">
        <f>IF(TablaIncidentes[[#This Row],[Prioridad*]]="Baja",((AJ634*60)+AK634)-720,IF(TablaIncidentes[[#This Row],[Prioridad*]]="Media",((AJ634*60)+AK634)-120,IF(TablaIncidentes[[#This Row],[Prioridad*]]="Alta",((AJ634*60)+AK634)-60)))</f>
        <v>-60</v>
      </c>
      <c r="AN634" t="str">
        <f t="shared" si="69"/>
        <v>martes</v>
      </c>
    </row>
    <row r="635" spans="1:40" x14ac:dyDescent="0.25">
      <c r="A635" s="20" t="s">
        <v>1474</v>
      </c>
      <c r="B635" t="s">
        <v>1475</v>
      </c>
      <c r="C635" t="s">
        <v>32</v>
      </c>
      <c r="D635" s="11" t="s">
        <v>33</v>
      </c>
      <c r="E635" t="s">
        <v>34</v>
      </c>
      <c r="F635" t="s">
        <v>51</v>
      </c>
      <c r="G635" t="s">
        <v>361</v>
      </c>
      <c r="J635" s="12">
        <v>43844</v>
      </c>
      <c r="K635" s="13">
        <v>0.72787037037037028</v>
      </c>
      <c r="L635" s="14">
        <v>43844</v>
      </c>
      <c r="M635" s="15">
        <v>0.72787037037037028</v>
      </c>
      <c r="N635" s="12">
        <v>43845</v>
      </c>
      <c r="O635" s="13">
        <v>0.4996990740740741</v>
      </c>
      <c r="P635" s="16">
        <v>43846.503252314818</v>
      </c>
      <c r="Q635" s="11" t="s">
        <v>101</v>
      </c>
      <c r="R635" s="17" t="s">
        <v>1476</v>
      </c>
      <c r="S635" s="11" t="s">
        <v>39</v>
      </c>
      <c r="T635" s="17" t="s">
        <v>133</v>
      </c>
      <c r="U635" s="11" t="s">
        <v>37</v>
      </c>
      <c r="V635" s="17">
        <v>0</v>
      </c>
      <c r="W635" s="11" t="s">
        <v>37</v>
      </c>
      <c r="Y635" s="17" t="str">
        <f>TablaIncidentes[[#This Row],[Tiempo Total Gestión]]</f>
        <v>18:30</v>
      </c>
      <c r="Z635" s="11">
        <f t="shared" si="63"/>
        <v>18</v>
      </c>
      <c r="AA635" s="11">
        <f t="shared" si="64"/>
        <v>30</v>
      </c>
      <c r="AB635" s="11">
        <f>IF(TablaIncidentes[[#This Row],[Prioridad*]]="Baja",(Z635-24)*60+AA635,IF(TablaIncidentes[[#This Row],[Prioridad*]]="Media",(Z635-4)*60+AA635,IF(TablaIncidentes[[#This Row],[Prioridad*]]="Alta",(Z635-2)*60+AA635)))</f>
        <v>990</v>
      </c>
      <c r="AD635" s="17" t="str">
        <f>TablaIncidentes[[#This Row],[Tiempo Creación (HH:mm)]]</f>
        <v>00:00</v>
      </c>
      <c r="AE635" s="11">
        <f t="shared" si="65"/>
        <v>0</v>
      </c>
      <c r="AF635" s="11">
        <f t="shared" si="66"/>
        <v>0</v>
      </c>
      <c r="AG635" s="11">
        <f>IF(TablaIncidentes[[#This Row],[Prioridad*]]="Baja",((AE635*60)+AF635)-30,IF(TablaIncidentes[[#This Row],[Prioridad*]]="Media",((AE635*60)+AF635)-15,IF(TablaIncidentes[[#This Row],[Prioridad*]]="Alta",((AE635*60)+AF635)-10)))</f>
        <v>-10</v>
      </c>
      <c r="AI635" s="17">
        <f>TablaIncidentes[[#This Row],[Tiempo Avance Incidente]]</f>
        <v>0</v>
      </c>
      <c r="AJ635" s="11">
        <f t="shared" si="67"/>
        <v>0</v>
      </c>
      <c r="AK635" s="11">
        <f t="shared" si="68"/>
        <v>0</v>
      </c>
      <c r="AL635">
        <f>IF(TablaIncidentes[[#This Row],[Prioridad*]]="Baja",((AJ635*60)+AK635)-720,IF(TablaIncidentes[[#This Row],[Prioridad*]]="Media",((AJ635*60)+AK635)-120,IF(TablaIncidentes[[#This Row],[Prioridad*]]="Alta",((AJ635*60)+AK635)-60)))</f>
        <v>-60</v>
      </c>
      <c r="AN635" t="str">
        <f t="shared" si="69"/>
        <v>martes</v>
      </c>
    </row>
    <row r="636" spans="1:40" x14ac:dyDescent="0.25">
      <c r="A636" s="20" t="s">
        <v>1477</v>
      </c>
      <c r="B636" t="s">
        <v>1478</v>
      </c>
      <c r="C636" t="s">
        <v>32</v>
      </c>
      <c r="D636" s="11" t="s">
        <v>33</v>
      </c>
      <c r="E636" t="s">
        <v>34</v>
      </c>
      <c r="F636" t="s">
        <v>51</v>
      </c>
      <c r="G636" t="s">
        <v>361</v>
      </c>
      <c r="J636" s="12">
        <v>43844</v>
      </c>
      <c r="K636" s="13">
        <v>0.72925925925925927</v>
      </c>
      <c r="L636" s="14">
        <v>43844</v>
      </c>
      <c r="M636" s="15">
        <v>0.72925925925925927</v>
      </c>
      <c r="N636" s="12">
        <v>43845</v>
      </c>
      <c r="O636" s="13">
        <v>0.52428240740740739</v>
      </c>
      <c r="P636" s="16">
        <v>43846.586111111108</v>
      </c>
      <c r="Q636" s="11" t="s">
        <v>101</v>
      </c>
      <c r="R636" s="17" t="s">
        <v>1479</v>
      </c>
      <c r="S636" s="11" t="s">
        <v>39</v>
      </c>
      <c r="T636" s="17" t="s">
        <v>133</v>
      </c>
      <c r="U636" s="11" t="s">
        <v>37</v>
      </c>
      <c r="V636" s="17">
        <v>0</v>
      </c>
      <c r="W636" s="11" t="s">
        <v>37</v>
      </c>
      <c r="Y636" s="17" t="str">
        <f>TablaIncidentes[[#This Row],[Tiempo Total Gestión]]</f>
        <v>19:04</v>
      </c>
      <c r="Z636" s="11">
        <f t="shared" si="63"/>
        <v>19</v>
      </c>
      <c r="AA636" s="11">
        <f t="shared" si="64"/>
        <v>4</v>
      </c>
      <c r="AB636" s="11">
        <f>IF(TablaIncidentes[[#This Row],[Prioridad*]]="Baja",(Z636-24)*60+AA636,IF(TablaIncidentes[[#This Row],[Prioridad*]]="Media",(Z636-4)*60+AA636,IF(TablaIncidentes[[#This Row],[Prioridad*]]="Alta",(Z636-2)*60+AA636)))</f>
        <v>1024</v>
      </c>
      <c r="AD636" s="17" t="str">
        <f>TablaIncidentes[[#This Row],[Tiempo Creación (HH:mm)]]</f>
        <v>00:00</v>
      </c>
      <c r="AE636" s="11">
        <f t="shared" si="65"/>
        <v>0</v>
      </c>
      <c r="AF636" s="11">
        <f t="shared" si="66"/>
        <v>0</v>
      </c>
      <c r="AG636" s="11">
        <f>IF(TablaIncidentes[[#This Row],[Prioridad*]]="Baja",((AE636*60)+AF636)-30,IF(TablaIncidentes[[#This Row],[Prioridad*]]="Media",((AE636*60)+AF636)-15,IF(TablaIncidentes[[#This Row],[Prioridad*]]="Alta",((AE636*60)+AF636)-10)))</f>
        <v>-10</v>
      </c>
      <c r="AI636" s="17">
        <f>TablaIncidentes[[#This Row],[Tiempo Avance Incidente]]</f>
        <v>0</v>
      </c>
      <c r="AJ636" s="11">
        <f t="shared" si="67"/>
        <v>0</v>
      </c>
      <c r="AK636" s="11">
        <f t="shared" si="68"/>
        <v>0</v>
      </c>
      <c r="AL636">
        <f>IF(TablaIncidentes[[#This Row],[Prioridad*]]="Baja",((AJ636*60)+AK636)-720,IF(TablaIncidentes[[#This Row],[Prioridad*]]="Media",((AJ636*60)+AK636)-120,IF(TablaIncidentes[[#This Row],[Prioridad*]]="Alta",((AJ636*60)+AK636)-60)))</f>
        <v>-60</v>
      </c>
      <c r="AN636" t="str">
        <f t="shared" si="69"/>
        <v>martes</v>
      </c>
    </row>
    <row r="637" spans="1:40" x14ac:dyDescent="0.25">
      <c r="A637" s="20" t="s">
        <v>1480</v>
      </c>
      <c r="B637" t="s">
        <v>1481</v>
      </c>
      <c r="C637" t="s">
        <v>32</v>
      </c>
      <c r="D637" s="11" t="s">
        <v>33</v>
      </c>
      <c r="E637" t="s">
        <v>34</v>
      </c>
      <c r="F637" t="s">
        <v>51</v>
      </c>
      <c r="G637" t="s">
        <v>75</v>
      </c>
      <c r="J637" s="12">
        <v>43844</v>
      </c>
      <c r="K637" s="13">
        <v>0.73067129629629635</v>
      </c>
      <c r="L637" s="14">
        <v>43844</v>
      </c>
      <c r="M637" s="15">
        <v>0.73067129629629635</v>
      </c>
      <c r="N637" s="12">
        <v>43845</v>
      </c>
      <c r="O637" s="13">
        <v>0.49791666666666662</v>
      </c>
      <c r="P637" s="16">
        <v>43846.503252314818</v>
      </c>
      <c r="Q637" s="11" t="s">
        <v>101</v>
      </c>
      <c r="R637" s="17" t="s">
        <v>1482</v>
      </c>
      <c r="S637" s="11" t="s">
        <v>39</v>
      </c>
      <c r="T637" s="17" t="s">
        <v>133</v>
      </c>
      <c r="U637" s="11" t="s">
        <v>37</v>
      </c>
      <c r="V637" s="17">
        <v>0</v>
      </c>
      <c r="W637" s="11" t="s">
        <v>37</v>
      </c>
      <c r="Y637" s="17" t="str">
        <f>TablaIncidentes[[#This Row],[Tiempo Total Gestión]]</f>
        <v>18:24</v>
      </c>
      <c r="Z637" s="11">
        <f t="shared" si="63"/>
        <v>18</v>
      </c>
      <c r="AA637" s="11">
        <f t="shared" si="64"/>
        <v>24</v>
      </c>
      <c r="AB637" s="11">
        <f>IF(TablaIncidentes[[#This Row],[Prioridad*]]="Baja",(Z637-24)*60+AA637,IF(TablaIncidentes[[#This Row],[Prioridad*]]="Media",(Z637-4)*60+AA637,IF(TablaIncidentes[[#This Row],[Prioridad*]]="Alta",(Z637-2)*60+AA637)))</f>
        <v>984</v>
      </c>
      <c r="AD637" s="17" t="str">
        <f>TablaIncidentes[[#This Row],[Tiempo Creación (HH:mm)]]</f>
        <v>00:00</v>
      </c>
      <c r="AE637" s="11">
        <f t="shared" si="65"/>
        <v>0</v>
      </c>
      <c r="AF637" s="11">
        <f t="shared" si="66"/>
        <v>0</v>
      </c>
      <c r="AG637" s="11">
        <f>IF(TablaIncidentes[[#This Row],[Prioridad*]]="Baja",((AE637*60)+AF637)-30,IF(TablaIncidentes[[#This Row],[Prioridad*]]="Media",((AE637*60)+AF637)-15,IF(TablaIncidentes[[#This Row],[Prioridad*]]="Alta",((AE637*60)+AF637)-10)))</f>
        <v>-10</v>
      </c>
      <c r="AI637" s="17">
        <f>TablaIncidentes[[#This Row],[Tiempo Avance Incidente]]</f>
        <v>0</v>
      </c>
      <c r="AJ637" s="11">
        <f t="shared" si="67"/>
        <v>0</v>
      </c>
      <c r="AK637" s="11">
        <f t="shared" si="68"/>
        <v>0</v>
      </c>
      <c r="AL637">
        <f>IF(TablaIncidentes[[#This Row],[Prioridad*]]="Baja",((AJ637*60)+AK637)-720,IF(TablaIncidentes[[#This Row],[Prioridad*]]="Media",((AJ637*60)+AK637)-120,IF(TablaIncidentes[[#This Row],[Prioridad*]]="Alta",((AJ637*60)+AK637)-60)))</f>
        <v>-60</v>
      </c>
      <c r="AN637" t="str">
        <f t="shared" si="69"/>
        <v>martes</v>
      </c>
    </row>
    <row r="638" spans="1:40" x14ac:dyDescent="0.25">
      <c r="A638" s="20" t="s">
        <v>1483</v>
      </c>
      <c r="B638" t="s">
        <v>1484</v>
      </c>
      <c r="C638" t="s">
        <v>32</v>
      </c>
      <c r="D638" s="11" t="s">
        <v>33</v>
      </c>
      <c r="E638" t="s">
        <v>34</v>
      </c>
      <c r="F638" t="s">
        <v>51</v>
      </c>
      <c r="G638" t="s">
        <v>361</v>
      </c>
      <c r="J638" s="12">
        <v>43844</v>
      </c>
      <c r="K638" s="13">
        <v>0.70899305555555558</v>
      </c>
      <c r="L638" s="14">
        <v>43844</v>
      </c>
      <c r="M638" s="15">
        <v>0.70899305555555558</v>
      </c>
      <c r="N638" s="12">
        <v>43845</v>
      </c>
      <c r="O638" s="13">
        <v>0.3916203703703704</v>
      </c>
      <c r="P638" s="16">
        <v>43846.453263888892</v>
      </c>
      <c r="Q638" s="11" t="s">
        <v>101</v>
      </c>
      <c r="R638" s="17" t="s">
        <v>1485</v>
      </c>
      <c r="S638" s="11" t="s">
        <v>39</v>
      </c>
      <c r="T638" s="17" t="s">
        <v>133</v>
      </c>
      <c r="U638" s="11" t="s">
        <v>37</v>
      </c>
      <c r="V638" s="17">
        <v>0</v>
      </c>
      <c r="W638" s="11" t="s">
        <v>37</v>
      </c>
      <c r="Y638" s="17" t="str">
        <f>TablaIncidentes[[#This Row],[Tiempo Total Gestión]]</f>
        <v>16:22</v>
      </c>
      <c r="Z638" s="11">
        <f t="shared" si="63"/>
        <v>16</v>
      </c>
      <c r="AA638" s="11">
        <f t="shared" si="64"/>
        <v>22</v>
      </c>
      <c r="AB638" s="11">
        <f>IF(TablaIncidentes[[#This Row],[Prioridad*]]="Baja",(Z638-24)*60+AA638,IF(TablaIncidentes[[#This Row],[Prioridad*]]="Media",(Z638-4)*60+AA638,IF(TablaIncidentes[[#This Row],[Prioridad*]]="Alta",(Z638-2)*60+AA638)))</f>
        <v>862</v>
      </c>
      <c r="AD638" s="17" t="str">
        <f>TablaIncidentes[[#This Row],[Tiempo Creación (HH:mm)]]</f>
        <v>00:00</v>
      </c>
      <c r="AE638" s="11">
        <f t="shared" si="65"/>
        <v>0</v>
      </c>
      <c r="AF638" s="11">
        <f t="shared" si="66"/>
        <v>0</v>
      </c>
      <c r="AG638" s="11">
        <f>IF(TablaIncidentes[[#This Row],[Prioridad*]]="Baja",((AE638*60)+AF638)-30,IF(TablaIncidentes[[#This Row],[Prioridad*]]="Media",((AE638*60)+AF638)-15,IF(TablaIncidentes[[#This Row],[Prioridad*]]="Alta",((AE638*60)+AF638)-10)))</f>
        <v>-10</v>
      </c>
      <c r="AI638" s="17">
        <f>TablaIncidentes[[#This Row],[Tiempo Avance Incidente]]</f>
        <v>0</v>
      </c>
      <c r="AJ638" s="11">
        <f t="shared" si="67"/>
        <v>0</v>
      </c>
      <c r="AK638" s="11">
        <f t="shared" si="68"/>
        <v>0</v>
      </c>
      <c r="AL638">
        <f>IF(TablaIncidentes[[#This Row],[Prioridad*]]="Baja",((AJ638*60)+AK638)-720,IF(TablaIncidentes[[#This Row],[Prioridad*]]="Media",((AJ638*60)+AK638)-120,IF(TablaIncidentes[[#This Row],[Prioridad*]]="Alta",((AJ638*60)+AK638)-60)))</f>
        <v>-60</v>
      </c>
      <c r="AN638" t="str">
        <f t="shared" si="69"/>
        <v>martes</v>
      </c>
    </row>
    <row r="639" spans="1:40" x14ac:dyDescent="0.25">
      <c r="A639" s="20" t="s">
        <v>1486</v>
      </c>
      <c r="B639" t="s">
        <v>1487</v>
      </c>
      <c r="C639" t="s">
        <v>32</v>
      </c>
      <c r="D639" s="11" t="s">
        <v>33</v>
      </c>
      <c r="E639" t="s">
        <v>34</v>
      </c>
      <c r="F639" t="s">
        <v>51</v>
      </c>
      <c r="G639" t="s">
        <v>75</v>
      </c>
      <c r="J639" s="12">
        <v>43844</v>
      </c>
      <c r="K639" s="13">
        <v>0.71667824074074071</v>
      </c>
      <c r="L639" s="14">
        <v>43844</v>
      </c>
      <c r="M639" s="15">
        <v>0.71667824074074071</v>
      </c>
      <c r="N639" s="12">
        <v>43845</v>
      </c>
      <c r="O639" s="13">
        <v>0.46462962962962967</v>
      </c>
      <c r="P639" s="16">
        <v>43846.503252314818</v>
      </c>
      <c r="Q639" s="11" t="s">
        <v>101</v>
      </c>
      <c r="R639" s="17" t="s">
        <v>1488</v>
      </c>
      <c r="S639" s="11" t="s">
        <v>39</v>
      </c>
      <c r="T639" s="17" t="s">
        <v>133</v>
      </c>
      <c r="U639" s="11" t="s">
        <v>37</v>
      </c>
      <c r="V639" s="17">
        <v>0</v>
      </c>
      <c r="W639" s="11" t="s">
        <v>37</v>
      </c>
      <c r="Y639" s="17" t="str">
        <f>TablaIncidentes[[#This Row],[Tiempo Total Gestión]]</f>
        <v>17:57</v>
      </c>
      <c r="Z639" s="11">
        <f t="shared" si="63"/>
        <v>17</v>
      </c>
      <c r="AA639" s="11">
        <f t="shared" si="64"/>
        <v>57</v>
      </c>
      <c r="AB639" s="11">
        <f>IF(TablaIncidentes[[#This Row],[Prioridad*]]="Baja",(Z639-24)*60+AA639,IF(TablaIncidentes[[#This Row],[Prioridad*]]="Media",(Z639-4)*60+AA639,IF(TablaIncidentes[[#This Row],[Prioridad*]]="Alta",(Z639-2)*60+AA639)))</f>
        <v>957</v>
      </c>
      <c r="AD639" s="17" t="str">
        <f>TablaIncidentes[[#This Row],[Tiempo Creación (HH:mm)]]</f>
        <v>00:00</v>
      </c>
      <c r="AE639" s="11">
        <f t="shared" si="65"/>
        <v>0</v>
      </c>
      <c r="AF639" s="11">
        <f t="shared" si="66"/>
        <v>0</v>
      </c>
      <c r="AG639" s="11">
        <f>IF(TablaIncidentes[[#This Row],[Prioridad*]]="Baja",((AE639*60)+AF639)-30,IF(TablaIncidentes[[#This Row],[Prioridad*]]="Media",((AE639*60)+AF639)-15,IF(TablaIncidentes[[#This Row],[Prioridad*]]="Alta",((AE639*60)+AF639)-10)))</f>
        <v>-10</v>
      </c>
      <c r="AI639" s="17">
        <f>TablaIncidentes[[#This Row],[Tiempo Avance Incidente]]</f>
        <v>0</v>
      </c>
      <c r="AJ639" s="11">
        <f t="shared" si="67"/>
        <v>0</v>
      </c>
      <c r="AK639" s="11">
        <f t="shared" si="68"/>
        <v>0</v>
      </c>
      <c r="AL639">
        <f>IF(TablaIncidentes[[#This Row],[Prioridad*]]="Baja",((AJ639*60)+AK639)-720,IF(TablaIncidentes[[#This Row],[Prioridad*]]="Media",((AJ639*60)+AK639)-120,IF(TablaIncidentes[[#This Row],[Prioridad*]]="Alta",((AJ639*60)+AK639)-60)))</f>
        <v>-60</v>
      </c>
      <c r="AN639" t="str">
        <f t="shared" si="69"/>
        <v>martes</v>
      </c>
    </row>
    <row r="640" spans="1:40" x14ac:dyDescent="0.25">
      <c r="A640" s="20" t="s">
        <v>1489</v>
      </c>
      <c r="B640" t="s">
        <v>1490</v>
      </c>
      <c r="C640" t="s">
        <v>32</v>
      </c>
      <c r="D640" s="11" t="s">
        <v>33</v>
      </c>
      <c r="E640" t="s">
        <v>34</v>
      </c>
      <c r="F640" t="s">
        <v>51</v>
      </c>
      <c r="G640" t="s">
        <v>75</v>
      </c>
      <c r="J640" s="12">
        <v>43844</v>
      </c>
      <c r="K640" s="13">
        <v>0.72646990740740736</v>
      </c>
      <c r="L640" s="14">
        <v>43844</v>
      </c>
      <c r="M640" s="15">
        <v>0.72646990740740736</v>
      </c>
      <c r="N640" s="12">
        <v>43845</v>
      </c>
      <c r="O640" s="13">
        <v>0.48673611111111109</v>
      </c>
      <c r="P640" s="16">
        <v>43846.503252314818</v>
      </c>
      <c r="Q640" s="11" t="s">
        <v>101</v>
      </c>
      <c r="R640" s="17" t="s">
        <v>1430</v>
      </c>
      <c r="S640" s="11" t="s">
        <v>39</v>
      </c>
      <c r="T640" s="17" t="s">
        <v>133</v>
      </c>
      <c r="U640" s="11" t="s">
        <v>37</v>
      </c>
      <c r="V640" s="17">
        <v>0</v>
      </c>
      <c r="W640" s="11" t="s">
        <v>37</v>
      </c>
      <c r="Y640" s="17" t="str">
        <f>TablaIncidentes[[#This Row],[Tiempo Total Gestión]]</f>
        <v>18:14</v>
      </c>
      <c r="Z640" s="11">
        <f t="shared" si="63"/>
        <v>18</v>
      </c>
      <c r="AA640" s="11">
        <f t="shared" si="64"/>
        <v>14</v>
      </c>
      <c r="AB640" s="11">
        <f>IF(TablaIncidentes[[#This Row],[Prioridad*]]="Baja",(Z640-24)*60+AA640,IF(TablaIncidentes[[#This Row],[Prioridad*]]="Media",(Z640-4)*60+AA640,IF(TablaIncidentes[[#This Row],[Prioridad*]]="Alta",(Z640-2)*60+AA640)))</f>
        <v>974</v>
      </c>
      <c r="AD640" s="17" t="str">
        <f>TablaIncidentes[[#This Row],[Tiempo Creación (HH:mm)]]</f>
        <v>00:00</v>
      </c>
      <c r="AE640" s="11">
        <f t="shared" si="65"/>
        <v>0</v>
      </c>
      <c r="AF640" s="11">
        <f t="shared" si="66"/>
        <v>0</v>
      </c>
      <c r="AG640" s="11">
        <f>IF(TablaIncidentes[[#This Row],[Prioridad*]]="Baja",((AE640*60)+AF640)-30,IF(TablaIncidentes[[#This Row],[Prioridad*]]="Media",((AE640*60)+AF640)-15,IF(TablaIncidentes[[#This Row],[Prioridad*]]="Alta",((AE640*60)+AF640)-10)))</f>
        <v>-10</v>
      </c>
      <c r="AI640" s="17">
        <f>TablaIncidentes[[#This Row],[Tiempo Avance Incidente]]</f>
        <v>0</v>
      </c>
      <c r="AJ640" s="11">
        <f t="shared" si="67"/>
        <v>0</v>
      </c>
      <c r="AK640" s="11">
        <f t="shared" si="68"/>
        <v>0</v>
      </c>
      <c r="AL640">
        <f>IF(TablaIncidentes[[#This Row],[Prioridad*]]="Baja",((AJ640*60)+AK640)-720,IF(TablaIncidentes[[#This Row],[Prioridad*]]="Media",((AJ640*60)+AK640)-120,IF(TablaIncidentes[[#This Row],[Prioridad*]]="Alta",((AJ640*60)+AK640)-60)))</f>
        <v>-60</v>
      </c>
      <c r="AN640" t="str">
        <f t="shared" si="69"/>
        <v>martes</v>
      </c>
    </row>
    <row r="641" spans="1:40" x14ac:dyDescent="0.25">
      <c r="A641" s="20" t="s">
        <v>1491</v>
      </c>
      <c r="B641" t="s">
        <v>1492</v>
      </c>
      <c r="C641" t="s">
        <v>32</v>
      </c>
      <c r="D641" s="11" t="s">
        <v>33</v>
      </c>
      <c r="E641" t="s">
        <v>34</v>
      </c>
      <c r="F641" t="s">
        <v>51</v>
      </c>
      <c r="G641" t="s">
        <v>52</v>
      </c>
      <c r="J641" s="12">
        <v>43844</v>
      </c>
      <c r="K641" s="13">
        <v>0.73488425925925915</v>
      </c>
      <c r="L641" s="14">
        <v>43844</v>
      </c>
      <c r="M641" s="15">
        <v>0.73488425925925915</v>
      </c>
      <c r="N641" s="12">
        <v>43845</v>
      </c>
      <c r="O641" s="13">
        <v>0.48045138888888889</v>
      </c>
      <c r="P641" s="16">
        <v>43846.503252314818</v>
      </c>
      <c r="Q641" s="11" t="s">
        <v>101</v>
      </c>
      <c r="R641" s="17" t="s">
        <v>1493</v>
      </c>
      <c r="S641" s="11" t="s">
        <v>39</v>
      </c>
      <c r="T641" s="17" t="s">
        <v>133</v>
      </c>
      <c r="U641" s="11" t="s">
        <v>37</v>
      </c>
      <c r="V641" s="17">
        <v>0</v>
      </c>
      <c r="W641" s="11" t="s">
        <v>37</v>
      </c>
      <c r="Y641" s="17" t="str">
        <f>TablaIncidentes[[#This Row],[Tiempo Total Gestión]]</f>
        <v>17:53</v>
      </c>
      <c r="Z641" s="11">
        <f t="shared" si="63"/>
        <v>17</v>
      </c>
      <c r="AA641" s="11">
        <f t="shared" si="64"/>
        <v>53</v>
      </c>
      <c r="AB641" s="11">
        <f>IF(TablaIncidentes[[#This Row],[Prioridad*]]="Baja",(Z641-24)*60+AA641,IF(TablaIncidentes[[#This Row],[Prioridad*]]="Media",(Z641-4)*60+AA641,IF(TablaIncidentes[[#This Row],[Prioridad*]]="Alta",(Z641-2)*60+AA641)))</f>
        <v>953</v>
      </c>
      <c r="AD641" s="17" t="str">
        <f>TablaIncidentes[[#This Row],[Tiempo Creación (HH:mm)]]</f>
        <v>00:00</v>
      </c>
      <c r="AE641" s="11">
        <f t="shared" si="65"/>
        <v>0</v>
      </c>
      <c r="AF641" s="11">
        <f t="shared" si="66"/>
        <v>0</v>
      </c>
      <c r="AG641" s="11">
        <f>IF(TablaIncidentes[[#This Row],[Prioridad*]]="Baja",((AE641*60)+AF641)-30,IF(TablaIncidentes[[#This Row],[Prioridad*]]="Media",((AE641*60)+AF641)-15,IF(TablaIncidentes[[#This Row],[Prioridad*]]="Alta",((AE641*60)+AF641)-10)))</f>
        <v>-10</v>
      </c>
      <c r="AI641" s="17">
        <f>TablaIncidentes[[#This Row],[Tiempo Avance Incidente]]</f>
        <v>0</v>
      </c>
      <c r="AJ641" s="11">
        <f t="shared" si="67"/>
        <v>0</v>
      </c>
      <c r="AK641" s="11">
        <f t="shared" si="68"/>
        <v>0</v>
      </c>
      <c r="AL641">
        <f>IF(TablaIncidentes[[#This Row],[Prioridad*]]="Baja",((AJ641*60)+AK641)-720,IF(TablaIncidentes[[#This Row],[Prioridad*]]="Media",((AJ641*60)+AK641)-120,IF(TablaIncidentes[[#This Row],[Prioridad*]]="Alta",((AJ641*60)+AK641)-60)))</f>
        <v>-60</v>
      </c>
      <c r="AN641" t="str">
        <f t="shared" si="69"/>
        <v>martes</v>
      </c>
    </row>
    <row r="642" spans="1:40" x14ac:dyDescent="0.25">
      <c r="A642" s="20" t="s">
        <v>1494</v>
      </c>
      <c r="B642" t="s">
        <v>1495</v>
      </c>
      <c r="C642" t="s">
        <v>32</v>
      </c>
      <c r="D642" s="11" t="s">
        <v>33</v>
      </c>
      <c r="E642" t="s">
        <v>34</v>
      </c>
      <c r="F642" t="s">
        <v>51</v>
      </c>
      <c r="G642" t="s">
        <v>75</v>
      </c>
      <c r="J642" s="12">
        <v>43844</v>
      </c>
      <c r="K642" s="13">
        <v>0.73907407407407411</v>
      </c>
      <c r="L642" s="14">
        <v>43844</v>
      </c>
      <c r="M642" s="15">
        <v>0.73907407407407411</v>
      </c>
      <c r="N642" s="12">
        <v>43845</v>
      </c>
      <c r="O642" s="13">
        <v>0.50446759259259266</v>
      </c>
      <c r="P642" s="16">
        <v>43846.586111111108</v>
      </c>
      <c r="Q642" s="11" t="s">
        <v>101</v>
      </c>
      <c r="R642" s="17" t="s">
        <v>1496</v>
      </c>
      <c r="S642" s="11" t="s">
        <v>39</v>
      </c>
      <c r="T642" s="17" t="s">
        <v>133</v>
      </c>
      <c r="U642" s="11" t="s">
        <v>37</v>
      </c>
      <c r="V642" s="17">
        <v>0</v>
      </c>
      <c r="W642" s="11" t="s">
        <v>37</v>
      </c>
      <c r="Y642" s="17" t="str">
        <f>TablaIncidentes[[#This Row],[Tiempo Total Gestión]]</f>
        <v>18:22</v>
      </c>
      <c r="Z642" s="11">
        <f t="shared" ref="Z642:Z705" si="70">HOUR(Y642)</f>
        <v>18</v>
      </c>
      <c r="AA642" s="11">
        <f t="shared" ref="AA642:AA705" si="71">MINUTE(Y642)</f>
        <v>22</v>
      </c>
      <c r="AB642" s="11">
        <f>IF(TablaIncidentes[[#This Row],[Prioridad*]]="Baja",(Z642-24)*60+AA642,IF(TablaIncidentes[[#This Row],[Prioridad*]]="Media",(Z642-4)*60+AA642,IF(TablaIncidentes[[#This Row],[Prioridad*]]="Alta",(Z642-2)*60+AA642)))</f>
        <v>982</v>
      </c>
      <c r="AD642" s="17" t="str">
        <f>TablaIncidentes[[#This Row],[Tiempo Creación (HH:mm)]]</f>
        <v>00:00</v>
      </c>
      <c r="AE642" s="11">
        <f t="shared" si="65"/>
        <v>0</v>
      </c>
      <c r="AF642" s="11">
        <f t="shared" si="66"/>
        <v>0</v>
      </c>
      <c r="AG642" s="11">
        <f>IF(TablaIncidentes[[#This Row],[Prioridad*]]="Baja",((AE642*60)+AF642)-30,IF(TablaIncidentes[[#This Row],[Prioridad*]]="Media",((AE642*60)+AF642)-15,IF(TablaIncidentes[[#This Row],[Prioridad*]]="Alta",((AE642*60)+AF642)-10)))</f>
        <v>-10</v>
      </c>
      <c r="AI642" s="17">
        <f>TablaIncidentes[[#This Row],[Tiempo Avance Incidente]]</f>
        <v>0</v>
      </c>
      <c r="AJ642" s="11">
        <f t="shared" si="67"/>
        <v>0</v>
      </c>
      <c r="AK642" s="11">
        <f t="shared" si="68"/>
        <v>0</v>
      </c>
      <c r="AL642">
        <f>IF(TablaIncidentes[[#This Row],[Prioridad*]]="Baja",((AJ642*60)+AK642)-720,IF(TablaIncidentes[[#This Row],[Prioridad*]]="Media",((AJ642*60)+AK642)-120,IF(TablaIncidentes[[#This Row],[Prioridad*]]="Alta",((AJ642*60)+AK642)-60)))</f>
        <v>-60</v>
      </c>
      <c r="AN642" t="str">
        <f t="shared" si="69"/>
        <v>martes</v>
      </c>
    </row>
    <row r="643" spans="1:40" x14ac:dyDescent="0.25">
      <c r="A643" s="20" t="s">
        <v>1497</v>
      </c>
      <c r="B643" t="s">
        <v>1498</v>
      </c>
      <c r="C643" t="s">
        <v>32</v>
      </c>
      <c r="D643" s="11" t="s">
        <v>33</v>
      </c>
      <c r="E643" t="s">
        <v>34</v>
      </c>
      <c r="F643" t="s">
        <v>51</v>
      </c>
      <c r="G643" t="s">
        <v>361</v>
      </c>
      <c r="J643" s="12">
        <v>43844</v>
      </c>
      <c r="K643" s="13">
        <v>0.74115740740740732</v>
      </c>
      <c r="L643" s="14">
        <v>43844</v>
      </c>
      <c r="M643" s="15">
        <v>0.74115740740740732</v>
      </c>
      <c r="N643" s="12">
        <v>43846</v>
      </c>
      <c r="O643" s="13">
        <v>0.42241898148148144</v>
      </c>
      <c r="P643" s="16">
        <v>43847.424467592595</v>
      </c>
      <c r="Q643" s="11" t="s">
        <v>101</v>
      </c>
      <c r="R643" s="17" t="s">
        <v>1230</v>
      </c>
      <c r="S643" s="11" t="s">
        <v>39</v>
      </c>
      <c r="T643" s="17" t="s">
        <v>133</v>
      </c>
      <c r="U643" s="11" t="s">
        <v>37</v>
      </c>
      <c r="V643" s="17">
        <v>0</v>
      </c>
      <c r="W643" s="11" t="s">
        <v>37</v>
      </c>
      <c r="Y643" s="17" t="str">
        <f>TablaIncidentes[[#This Row],[Tiempo Total Gestión]]</f>
        <v>18:54</v>
      </c>
      <c r="Z643" s="11">
        <f t="shared" si="70"/>
        <v>18</v>
      </c>
      <c r="AA643" s="11">
        <f t="shared" si="71"/>
        <v>54</v>
      </c>
      <c r="AB643" s="11">
        <f>IF(TablaIncidentes[[#This Row],[Prioridad*]]="Baja",(Z643-24)*60+AA643,IF(TablaIncidentes[[#This Row],[Prioridad*]]="Media",(Z643-4)*60+AA643,IF(TablaIncidentes[[#This Row],[Prioridad*]]="Alta",(Z643-2)*60+AA643)))</f>
        <v>1014</v>
      </c>
      <c r="AD643" s="17" t="str">
        <f>TablaIncidentes[[#This Row],[Tiempo Creación (HH:mm)]]</f>
        <v>00:00</v>
      </c>
      <c r="AE643" s="11">
        <f t="shared" ref="AE643:AE706" si="72">HOUR(AD643)</f>
        <v>0</v>
      </c>
      <c r="AF643" s="11">
        <f t="shared" ref="AF643:AF706" si="73">MINUTE(AD643)</f>
        <v>0</v>
      </c>
      <c r="AG643" s="11">
        <f>IF(TablaIncidentes[[#This Row],[Prioridad*]]="Baja",((AE643*60)+AF643)-30,IF(TablaIncidentes[[#This Row],[Prioridad*]]="Media",((AE643*60)+AF643)-15,IF(TablaIncidentes[[#This Row],[Prioridad*]]="Alta",((AE643*60)+AF643)-10)))</f>
        <v>-10</v>
      </c>
      <c r="AI643" s="17">
        <f>TablaIncidentes[[#This Row],[Tiempo Avance Incidente]]</f>
        <v>0</v>
      </c>
      <c r="AJ643" s="11">
        <f t="shared" ref="AJ643:AJ706" si="74">HOUR(AI643)</f>
        <v>0</v>
      </c>
      <c r="AK643" s="11">
        <f t="shared" ref="AK643:AK706" si="75">MINUTE(AI643)</f>
        <v>0</v>
      </c>
      <c r="AL643">
        <f>IF(TablaIncidentes[[#This Row],[Prioridad*]]="Baja",((AJ643*60)+AK643)-720,IF(TablaIncidentes[[#This Row],[Prioridad*]]="Media",((AJ643*60)+AK643)-120,IF(TablaIncidentes[[#This Row],[Prioridad*]]="Alta",((AJ643*60)+AK643)-60)))</f>
        <v>-60</v>
      </c>
      <c r="AN643" t="str">
        <f t="shared" ref="AN643:AN706" si="76">TEXT(J643,"dddd")</f>
        <v>martes</v>
      </c>
    </row>
    <row r="644" spans="1:40" x14ac:dyDescent="0.25">
      <c r="A644" s="20" t="s">
        <v>1499</v>
      </c>
      <c r="B644" t="s">
        <v>1500</v>
      </c>
      <c r="C644" t="s">
        <v>32</v>
      </c>
      <c r="D644" s="11" t="s">
        <v>33</v>
      </c>
      <c r="E644" t="s">
        <v>34</v>
      </c>
      <c r="F644" t="s">
        <v>51</v>
      </c>
      <c r="G644" t="s">
        <v>75</v>
      </c>
      <c r="J644" s="12">
        <v>43844</v>
      </c>
      <c r="K644" s="13">
        <v>0.74675925925925923</v>
      </c>
      <c r="L644" s="14">
        <v>43844</v>
      </c>
      <c r="M644" s="15">
        <v>0.74675925925925923</v>
      </c>
      <c r="N644" s="12">
        <v>43845</v>
      </c>
      <c r="O644" s="13">
        <v>0.55553240740740739</v>
      </c>
      <c r="P644" s="16">
        <v>43846.586111111108</v>
      </c>
      <c r="Q644" s="11" t="s">
        <v>101</v>
      </c>
      <c r="R644" s="17" t="s">
        <v>1501</v>
      </c>
      <c r="S644" s="11" t="s">
        <v>39</v>
      </c>
      <c r="T644" s="17" t="s">
        <v>133</v>
      </c>
      <c r="U644" s="11" t="s">
        <v>37</v>
      </c>
      <c r="V644" s="17">
        <v>0</v>
      </c>
      <c r="W644" s="11" t="s">
        <v>37</v>
      </c>
      <c r="Y644" s="17" t="str">
        <f>TablaIncidentes[[#This Row],[Tiempo Total Gestión]]</f>
        <v>19:24</v>
      </c>
      <c r="Z644" s="11">
        <f t="shared" si="70"/>
        <v>19</v>
      </c>
      <c r="AA644" s="11">
        <f t="shared" si="71"/>
        <v>24</v>
      </c>
      <c r="AB644" s="11">
        <f>IF(TablaIncidentes[[#This Row],[Prioridad*]]="Baja",(Z644-24)*60+AA644,IF(TablaIncidentes[[#This Row],[Prioridad*]]="Media",(Z644-4)*60+AA644,IF(TablaIncidentes[[#This Row],[Prioridad*]]="Alta",(Z644-2)*60+AA644)))</f>
        <v>1044</v>
      </c>
      <c r="AD644" s="17" t="str">
        <f>TablaIncidentes[[#This Row],[Tiempo Creación (HH:mm)]]</f>
        <v>00:00</v>
      </c>
      <c r="AE644" s="11">
        <f t="shared" si="72"/>
        <v>0</v>
      </c>
      <c r="AF644" s="11">
        <f t="shared" si="73"/>
        <v>0</v>
      </c>
      <c r="AG644" s="11">
        <f>IF(TablaIncidentes[[#This Row],[Prioridad*]]="Baja",((AE644*60)+AF644)-30,IF(TablaIncidentes[[#This Row],[Prioridad*]]="Media",((AE644*60)+AF644)-15,IF(TablaIncidentes[[#This Row],[Prioridad*]]="Alta",((AE644*60)+AF644)-10)))</f>
        <v>-10</v>
      </c>
      <c r="AI644" s="17">
        <f>TablaIncidentes[[#This Row],[Tiempo Avance Incidente]]</f>
        <v>0</v>
      </c>
      <c r="AJ644" s="11">
        <f t="shared" si="74"/>
        <v>0</v>
      </c>
      <c r="AK644" s="11">
        <f t="shared" si="75"/>
        <v>0</v>
      </c>
      <c r="AL644">
        <f>IF(TablaIncidentes[[#This Row],[Prioridad*]]="Baja",((AJ644*60)+AK644)-720,IF(TablaIncidentes[[#This Row],[Prioridad*]]="Media",((AJ644*60)+AK644)-120,IF(TablaIncidentes[[#This Row],[Prioridad*]]="Alta",((AJ644*60)+AK644)-60)))</f>
        <v>-60</v>
      </c>
      <c r="AN644" t="str">
        <f t="shared" si="76"/>
        <v>martes</v>
      </c>
    </row>
    <row r="645" spans="1:40" x14ac:dyDescent="0.25">
      <c r="A645" s="20" t="s">
        <v>1502</v>
      </c>
      <c r="B645" t="s">
        <v>1503</v>
      </c>
      <c r="C645" t="s">
        <v>32</v>
      </c>
      <c r="D645" s="11" t="s">
        <v>33</v>
      </c>
      <c r="E645" t="s">
        <v>34</v>
      </c>
      <c r="F645" t="s">
        <v>51</v>
      </c>
      <c r="G645" t="s">
        <v>279</v>
      </c>
      <c r="J645" s="12">
        <v>43844</v>
      </c>
      <c r="K645" s="13">
        <v>0.76074074074074083</v>
      </c>
      <c r="L645" s="14">
        <v>43844</v>
      </c>
      <c r="M645" s="15">
        <v>0.76074074074074083</v>
      </c>
      <c r="N645" s="12">
        <v>43845</v>
      </c>
      <c r="O645" s="13">
        <v>0.5018055555555555</v>
      </c>
      <c r="P645" s="16">
        <v>43846.503252314818</v>
      </c>
      <c r="Q645" s="11" t="s">
        <v>101</v>
      </c>
      <c r="R645" s="17" t="s">
        <v>1504</v>
      </c>
      <c r="S645" s="11" t="s">
        <v>39</v>
      </c>
      <c r="T645" s="17" t="s">
        <v>133</v>
      </c>
      <c r="U645" s="11" t="s">
        <v>37</v>
      </c>
      <c r="V645" s="17">
        <v>0</v>
      </c>
      <c r="W645" s="11" t="s">
        <v>37</v>
      </c>
      <c r="Y645" s="17" t="str">
        <f>TablaIncidentes[[#This Row],[Tiempo Total Gestión]]</f>
        <v>09:16</v>
      </c>
      <c r="Z645" s="11">
        <f t="shared" si="70"/>
        <v>9</v>
      </c>
      <c r="AA645" s="11">
        <f t="shared" si="71"/>
        <v>16</v>
      </c>
      <c r="AB645" s="11">
        <f>IF(TablaIncidentes[[#This Row],[Prioridad*]]="Baja",(Z645-24)*60+AA645,IF(TablaIncidentes[[#This Row],[Prioridad*]]="Media",(Z645-4)*60+AA645,IF(TablaIncidentes[[#This Row],[Prioridad*]]="Alta",(Z645-2)*60+AA645)))</f>
        <v>436</v>
      </c>
      <c r="AD645" s="17" t="str">
        <f>TablaIncidentes[[#This Row],[Tiempo Creación (HH:mm)]]</f>
        <v>00:00</v>
      </c>
      <c r="AE645" s="11">
        <f t="shared" si="72"/>
        <v>0</v>
      </c>
      <c r="AF645" s="11">
        <f t="shared" si="73"/>
        <v>0</v>
      </c>
      <c r="AG645" s="11">
        <f>IF(TablaIncidentes[[#This Row],[Prioridad*]]="Baja",((AE645*60)+AF645)-30,IF(TablaIncidentes[[#This Row],[Prioridad*]]="Media",((AE645*60)+AF645)-15,IF(TablaIncidentes[[#This Row],[Prioridad*]]="Alta",((AE645*60)+AF645)-10)))</f>
        <v>-10</v>
      </c>
      <c r="AI645" s="17">
        <f>TablaIncidentes[[#This Row],[Tiempo Avance Incidente]]</f>
        <v>0</v>
      </c>
      <c r="AJ645" s="11">
        <f t="shared" si="74"/>
        <v>0</v>
      </c>
      <c r="AK645" s="11">
        <f t="shared" si="75"/>
        <v>0</v>
      </c>
      <c r="AL645">
        <f>IF(TablaIncidentes[[#This Row],[Prioridad*]]="Baja",((AJ645*60)+AK645)-720,IF(TablaIncidentes[[#This Row],[Prioridad*]]="Media",((AJ645*60)+AK645)-120,IF(TablaIncidentes[[#This Row],[Prioridad*]]="Alta",((AJ645*60)+AK645)-60)))</f>
        <v>-60</v>
      </c>
      <c r="AN645" t="str">
        <f t="shared" si="76"/>
        <v>martes</v>
      </c>
    </row>
    <row r="646" spans="1:40" x14ac:dyDescent="0.25">
      <c r="A646" s="20" t="s">
        <v>1505</v>
      </c>
      <c r="B646" t="s">
        <v>1506</v>
      </c>
      <c r="C646" t="s">
        <v>32</v>
      </c>
      <c r="D646" s="11" t="s">
        <v>33</v>
      </c>
      <c r="E646" t="s">
        <v>34</v>
      </c>
      <c r="F646" t="s">
        <v>51</v>
      </c>
      <c r="G646" t="s">
        <v>1507</v>
      </c>
      <c r="J646" s="12">
        <v>43844</v>
      </c>
      <c r="K646" s="13">
        <v>0.77049768518518524</v>
      </c>
      <c r="L646" s="14">
        <v>43844</v>
      </c>
      <c r="M646" s="15">
        <v>0.77049768518518524</v>
      </c>
      <c r="N646" s="12">
        <v>43845</v>
      </c>
      <c r="O646" s="13">
        <v>0.63005787037037042</v>
      </c>
      <c r="P646" s="16">
        <v>43846.699791666666</v>
      </c>
      <c r="Q646" s="11" t="s">
        <v>101</v>
      </c>
      <c r="R646" s="17" t="s">
        <v>1508</v>
      </c>
      <c r="S646" s="11" t="s">
        <v>39</v>
      </c>
      <c r="T646" s="17" t="s">
        <v>133</v>
      </c>
      <c r="U646" s="11" t="s">
        <v>37</v>
      </c>
      <c r="V646" s="17">
        <v>0</v>
      </c>
      <c r="W646" s="11" t="s">
        <v>37</v>
      </c>
      <c r="Y646" s="17" t="str">
        <f>TablaIncidentes[[#This Row],[Tiempo Total Gestión]]</f>
        <v>20:37</v>
      </c>
      <c r="Z646" s="11">
        <f t="shared" si="70"/>
        <v>20</v>
      </c>
      <c r="AA646" s="11">
        <f t="shared" si="71"/>
        <v>37</v>
      </c>
      <c r="AB646" s="11">
        <f>IF(TablaIncidentes[[#This Row],[Prioridad*]]="Baja",(Z646-24)*60+AA646,IF(TablaIncidentes[[#This Row],[Prioridad*]]="Media",(Z646-4)*60+AA646,IF(TablaIncidentes[[#This Row],[Prioridad*]]="Alta",(Z646-2)*60+AA646)))</f>
        <v>1117</v>
      </c>
      <c r="AD646" s="17" t="str">
        <f>TablaIncidentes[[#This Row],[Tiempo Creación (HH:mm)]]</f>
        <v>00:00</v>
      </c>
      <c r="AE646" s="11">
        <f t="shared" si="72"/>
        <v>0</v>
      </c>
      <c r="AF646" s="11">
        <f t="shared" si="73"/>
        <v>0</v>
      </c>
      <c r="AG646" s="11">
        <f>IF(TablaIncidentes[[#This Row],[Prioridad*]]="Baja",((AE646*60)+AF646)-30,IF(TablaIncidentes[[#This Row],[Prioridad*]]="Media",((AE646*60)+AF646)-15,IF(TablaIncidentes[[#This Row],[Prioridad*]]="Alta",((AE646*60)+AF646)-10)))</f>
        <v>-10</v>
      </c>
      <c r="AI646" s="17">
        <f>TablaIncidentes[[#This Row],[Tiempo Avance Incidente]]</f>
        <v>0</v>
      </c>
      <c r="AJ646" s="11">
        <f t="shared" si="74"/>
        <v>0</v>
      </c>
      <c r="AK646" s="11">
        <f t="shared" si="75"/>
        <v>0</v>
      </c>
      <c r="AL646">
        <f>IF(TablaIncidentes[[#This Row],[Prioridad*]]="Baja",((AJ646*60)+AK646)-720,IF(TablaIncidentes[[#This Row],[Prioridad*]]="Media",((AJ646*60)+AK646)-120,IF(TablaIncidentes[[#This Row],[Prioridad*]]="Alta",((AJ646*60)+AK646)-60)))</f>
        <v>-60</v>
      </c>
      <c r="AN646" t="str">
        <f t="shared" si="76"/>
        <v>martes</v>
      </c>
    </row>
    <row r="647" spans="1:40" x14ac:dyDescent="0.25">
      <c r="A647" s="20" t="s">
        <v>1509</v>
      </c>
      <c r="B647" t="s">
        <v>1510</v>
      </c>
      <c r="C647" t="s">
        <v>32</v>
      </c>
      <c r="D647" s="11" t="s">
        <v>33</v>
      </c>
      <c r="E647" t="s">
        <v>34</v>
      </c>
      <c r="F647" t="s">
        <v>51</v>
      </c>
      <c r="G647" t="s">
        <v>1507</v>
      </c>
      <c r="J647" s="12">
        <v>43844</v>
      </c>
      <c r="K647" s="13">
        <v>0.77468750000000008</v>
      </c>
      <c r="L647" s="14">
        <v>43844</v>
      </c>
      <c r="M647" s="15">
        <v>0.77468750000000008</v>
      </c>
      <c r="N647" s="12">
        <v>43845</v>
      </c>
      <c r="O647" s="13">
        <v>0.6243171296296296</v>
      </c>
      <c r="P647" s="16">
        <v>43846.699791666666</v>
      </c>
      <c r="Q647" s="11" t="s">
        <v>101</v>
      </c>
      <c r="R647" s="17" t="s">
        <v>1511</v>
      </c>
      <c r="S647" s="11" t="s">
        <v>39</v>
      </c>
      <c r="T647" s="17" t="s">
        <v>133</v>
      </c>
      <c r="U647" s="11" t="s">
        <v>37</v>
      </c>
      <c r="V647" s="17">
        <v>0</v>
      </c>
      <c r="W647" s="11" t="s">
        <v>37</v>
      </c>
      <c r="Y647" s="17" t="str">
        <f>TablaIncidentes[[#This Row],[Tiempo Total Gestión]]</f>
        <v>20:23</v>
      </c>
      <c r="Z647" s="11">
        <f t="shared" si="70"/>
        <v>20</v>
      </c>
      <c r="AA647" s="11">
        <f t="shared" si="71"/>
        <v>23</v>
      </c>
      <c r="AB647" s="11">
        <f>IF(TablaIncidentes[[#This Row],[Prioridad*]]="Baja",(Z647-24)*60+AA647,IF(TablaIncidentes[[#This Row],[Prioridad*]]="Media",(Z647-4)*60+AA647,IF(TablaIncidentes[[#This Row],[Prioridad*]]="Alta",(Z647-2)*60+AA647)))</f>
        <v>1103</v>
      </c>
      <c r="AD647" s="17" t="str">
        <f>TablaIncidentes[[#This Row],[Tiempo Creación (HH:mm)]]</f>
        <v>00:00</v>
      </c>
      <c r="AE647" s="11">
        <f t="shared" si="72"/>
        <v>0</v>
      </c>
      <c r="AF647" s="11">
        <f t="shared" si="73"/>
        <v>0</v>
      </c>
      <c r="AG647" s="11">
        <f>IF(TablaIncidentes[[#This Row],[Prioridad*]]="Baja",((AE647*60)+AF647)-30,IF(TablaIncidentes[[#This Row],[Prioridad*]]="Media",((AE647*60)+AF647)-15,IF(TablaIncidentes[[#This Row],[Prioridad*]]="Alta",((AE647*60)+AF647)-10)))</f>
        <v>-10</v>
      </c>
      <c r="AI647" s="17">
        <f>TablaIncidentes[[#This Row],[Tiempo Avance Incidente]]</f>
        <v>0</v>
      </c>
      <c r="AJ647" s="11">
        <f t="shared" si="74"/>
        <v>0</v>
      </c>
      <c r="AK647" s="11">
        <f t="shared" si="75"/>
        <v>0</v>
      </c>
      <c r="AL647">
        <f>IF(TablaIncidentes[[#This Row],[Prioridad*]]="Baja",((AJ647*60)+AK647)-720,IF(TablaIncidentes[[#This Row],[Prioridad*]]="Media",((AJ647*60)+AK647)-120,IF(TablaIncidentes[[#This Row],[Prioridad*]]="Alta",((AJ647*60)+AK647)-60)))</f>
        <v>-60</v>
      </c>
      <c r="AN647" t="str">
        <f t="shared" si="76"/>
        <v>martes</v>
      </c>
    </row>
    <row r="648" spans="1:40" x14ac:dyDescent="0.25">
      <c r="A648" s="20" t="s">
        <v>1512</v>
      </c>
      <c r="B648" t="s">
        <v>1513</v>
      </c>
      <c r="C648" t="s">
        <v>32</v>
      </c>
      <c r="D648" s="11" t="s">
        <v>33</v>
      </c>
      <c r="E648" t="s">
        <v>34</v>
      </c>
      <c r="F648" t="s">
        <v>51</v>
      </c>
      <c r="G648" t="s">
        <v>1507</v>
      </c>
      <c r="J648" s="12">
        <v>43844</v>
      </c>
      <c r="K648" s="13">
        <v>0.78793981481481479</v>
      </c>
      <c r="L648" s="14">
        <v>43844</v>
      </c>
      <c r="M648" s="15">
        <v>0.78793981481481479</v>
      </c>
      <c r="N648" s="12">
        <v>43845</v>
      </c>
      <c r="O648" s="13">
        <v>0.61759259259259258</v>
      </c>
      <c r="P648" s="16">
        <v>43846.699791666666</v>
      </c>
      <c r="Q648" s="11" t="s">
        <v>101</v>
      </c>
      <c r="R648" s="17" t="s">
        <v>1514</v>
      </c>
      <c r="S648" s="11" t="s">
        <v>39</v>
      </c>
      <c r="T648" s="17" t="s">
        <v>133</v>
      </c>
      <c r="U648" s="11" t="s">
        <v>37</v>
      </c>
      <c r="V648" s="17">
        <v>0</v>
      </c>
      <c r="W648" s="11" t="s">
        <v>37</v>
      </c>
      <c r="Y648" s="17" t="str">
        <f>TablaIncidentes[[#This Row],[Tiempo Total Gestión]]</f>
        <v>19:54</v>
      </c>
      <c r="Z648" s="11">
        <f t="shared" si="70"/>
        <v>19</v>
      </c>
      <c r="AA648" s="11">
        <f t="shared" si="71"/>
        <v>54</v>
      </c>
      <c r="AB648" s="11">
        <f>IF(TablaIncidentes[[#This Row],[Prioridad*]]="Baja",(Z648-24)*60+AA648,IF(TablaIncidentes[[#This Row],[Prioridad*]]="Media",(Z648-4)*60+AA648,IF(TablaIncidentes[[#This Row],[Prioridad*]]="Alta",(Z648-2)*60+AA648)))</f>
        <v>1074</v>
      </c>
      <c r="AD648" s="17" t="str">
        <f>TablaIncidentes[[#This Row],[Tiempo Creación (HH:mm)]]</f>
        <v>00:00</v>
      </c>
      <c r="AE648" s="11">
        <f t="shared" si="72"/>
        <v>0</v>
      </c>
      <c r="AF648" s="11">
        <f t="shared" si="73"/>
        <v>0</v>
      </c>
      <c r="AG648" s="11">
        <f>IF(TablaIncidentes[[#This Row],[Prioridad*]]="Baja",((AE648*60)+AF648)-30,IF(TablaIncidentes[[#This Row],[Prioridad*]]="Media",((AE648*60)+AF648)-15,IF(TablaIncidentes[[#This Row],[Prioridad*]]="Alta",((AE648*60)+AF648)-10)))</f>
        <v>-10</v>
      </c>
      <c r="AI648" s="17">
        <f>TablaIncidentes[[#This Row],[Tiempo Avance Incidente]]</f>
        <v>0</v>
      </c>
      <c r="AJ648" s="11">
        <f t="shared" si="74"/>
        <v>0</v>
      </c>
      <c r="AK648" s="11">
        <f t="shared" si="75"/>
        <v>0</v>
      </c>
      <c r="AL648">
        <f>IF(TablaIncidentes[[#This Row],[Prioridad*]]="Baja",((AJ648*60)+AK648)-720,IF(TablaIncidentes[[#This Row],[Prioridad*]]="Media",((AJ648*60)+AK648)-120,IF(TablaIncidentes[[#This Row],[Prioridad*]]="Alta",((AJ648*60)+AK648)-60)))</f>
        <v>-60</v>
      </c>
      <c r="AN648" t="str">
        <f t="shared" si="76"/>
        <v>martes</v>
      </c>
    </row>
    <row r="649" spans="1:40" x14ac:dyDescent="0.25">
      <c r="A649" s="20" t="s">
        <v>1515</v>
      </c>
      <c r="B649" t="s">
        <v>1516</v>
      </c>
      <c r="C649" t="s">
        <v>32</v>
      </c>
      <c r="D649" s="11" t="s">
        <v>33</v>
      </c>
      <c r="E649" t="s">
        <v>34</v>
      </c>
      <c r="F649" t="s">
        <v>51</v>
      </c>
      <c r="G649" t="s">
        <v>1507</v>
      </c>
      <c r="J649" s="12">
        <v>43844</v>
      </c>
      <c r="K649" s="13">
        <v>0.79212962962962974</v>
      </c>
      <c r="L649" s="14">
        <v>43844</v>
      </c>
      <c r="M649" s="15">
        <v>0.79212962962962974</v>
      </c>
      <c r="N649" s="12">
        <v>43845</v>
      </c>
      <c r="O649" s="13">
        <v>0.60555555555555551</v>
      </c>
      <c r="P649" s="16">
        <v>43846.699791666666</v>
      </c>
      <c r="Q649" s="11" t="s">
        <v>101</v>
      </c>
      <c r="R649" s="17" t="s">
        <v>1517</v>
      </c>
      <c r="S649" s="11" t="s">
        <v>39</v>
      </c>
      <c r="T649" s="17" t="s">
        <v>133</v>
      </c>
      <c r="U649" s="11" t="s">
        <v>37</v>
      </c>
      <c r="V649" s="17">
        <v>0</v>
      </c>
      <c r="W649" s="11" t="s">
        <v>37</v>
      </c>
      <c r="Y649" s="17" t="str">
        <f>TablaIncidentes[[#This Row],[Tiempo Total Gestión]]</f>
        <v>19:31</v>
      </c>
      <c r="Z649" s="11">
        <f t="shared" si="70"/>
        <v>19</v>
      </c>
      <c r="AA649" s="11">
        <f t="shared" si="71"/>
        <v>31</v>
      </c>
      <c r="AB649" s="11">
        <f>IF(TablaIncidentes[[#This Row],[Prioridad*]]="Baja",(Z649-24)*60+AA649,IF(TablaIncidentes[[#This Row],[Prioridad*]]="Media",(Z649-4)*60+AA649,IF(TablaIncidentes[[#This Row],[Prioridad*]]="Alta",(Z649-2)*60+AA649)))</f>
        <v>1051</v>
      </c>
      <c r="AD649" s="17" t="str">
        <f>TablaIncidentes[[#This Row],[Tiempo Creación (HH:mm)]]</f>
        <v>00:00</v>
      </c>
      <c r="AE649" s="11">
        <f t="shared" si="72"/>
        <v>0</v>
      </c>
      <c r="AF649" s="11">
        <f t="shared" si="73"/>
        <v>0</v>
      </c>
      <c r="AG649" s="11">
        <f>IF(TablaIncidentes[[#This Row],[Prioridad*]]="Baja",((AE649*60)+AF649)-30,IF(TablaIncidentes[[#This Row],[Prioridad*]]="Media",((AE649*60)+AF649)-15,IF(TablaIncidentes[[#This Row],[Prioridad*]]="Alta",((AE649*60)+AF649)-10)))</f>
        <v>-10</v>
      </c>
      <c r="AI649" s="17">
        <f>TablaIncidentes[[#This Row],[Tiempo Avance Incidente]]</f>
        <v>0</v>
      </c>
      <c r="AJ649" s="11">
        <f t="shared" si="74"/>
        <v>0</v>
      </c>
      <c r="AK649" s="11">
        <f t="shared" si="75"/>
        <v>0</v>
      </c>
      <c r="AL649">
        <f>IF(TablaIncidentes[[#This Row],[Prioridad*]]="Baja",((AJ649*60)+AK649)-720,IF(TablaIncidentes[[#This Row],[Prioridad*]]="Media",((AJ649*60)+AK649)-120,IF(TablaIncidentes[[#This Row],[Prioridad*]]="Alta",((AJ649*60)+AK649)-60)))</f>
        <v>-60</v>
      </c>
      <c r="AN649" t="str">
        <f t="shared" si="76"/>
        <v>martes</v>
      </c>
    </row>
    <row r="650" spans="1:40" x14ac:dyDescent="0.25">
      <c r="A650" s="20" t="s">
        <v>1518</v>
      </c>
      <c r="B650" t="s">
        <v>1519</v>
      </c>
      <c r="C650" t="s">
        <v>32</v>
      </c>
      <c r="D650" s="11" t="s">
        <v>33</v>
      </c>
      <c r="E650" t="s">
        <v>34</v>
      </c>
      <c r="F650" t="s">
        <v>51</v>
      </c>
      <c r="G650" t="s">
        <v>361</v>
      </c>
      <c r="J650" s="12">
        <v>43844</v>
      </c>
      <c r="K650" s="13">
        <v>0.71737268518518515</v>
      </c>
      <c r="L650" s="14">
        <v>43844</v>
      </c>
      <c r="M650" s="15">
        <v>0.71737268518518515</v>
      </c>
      <c r="N650" s="12">
        <v>43845</v>
      </c>
      <c r="O650" s="13">
        <v>0.53396990740740746</v>
      </c>
      <c r="P650" s="16">
        <v>43846.586111111108</v>
      </c>
      <c r="Q650" s="11" t="s">
        <v>101</v>
      </c>
      <c r="R650" s="17" t="s">
        <v>1520</v>
      </c>
      <c r="S650" s="11" t="s">
        <v>39</v>
      </c>
      <c r="T650" s="17" t="s">
        <v>133</v>
      </c>
      <c r="U650" s="11" t="s">
        <v>37</v>
      </c>
      <c r="V650" s="17">
        <v>0</v>
      </c>
      <c r="W650" s="11" t="s">
        <v>37</v>
      </c>
      <c r="Y650" s="17" t="str">
        <f>TablaIncidentes[[#This Row],[Tiempo Total Gestión]]</f>
        <v>19:32</v>
      </c>
      <c r="Z650" s="11">
        <f t="shared" si="70"/>
        <v>19</v>
      </c>
      <c r="AA650" s="11">
        <f t="shared" si="71"/>
        <v>32</v>
      </c>
      <c r="AB650" s="11">
        <f>IF(TablaIncidentes[[#This Row],[Prioridad*]]="Baja",(Z650-24)*60+AA650,IF(TablaIncidentes[[#This Row],[Prioridad*]]="Media",(Z650-4)*60+AA650,IF(TablaIncidentes[[#This Row],[Prioridad*]]="Alta",(Z650-2)*60+AA650)))</f>
        <v>1052</v>
      </c>
      <c r="AD650" s="17" t="str">
        <f>TablaIncidentes[[#This Row],[Tiempo Creación (HH:mm)]]</f>
        <v>00:00</v>
      </c>
      <c r="AE650" s="11">
        <f t="shared" si="72"/>
        <v>0</v>
      </c>
      <c r="AF650" s="11">
        <f t="shared" si="73"/>
        <v>0</v>
      </c>
      <c r="AG650" s="11">
        <f>IF(TablaIncidentes[[#This Row],[Prioridad*]]="Baja",((AE650*60)+AF650)-30,IF(TablaIncidentes[[#This Row],[Prioridad*]]="Media",((AE650*60)+AF650)-15,IF(TablaIncidentes[[#This Row],[Prioridad*]]="Alta",((AE650*60)+AF650)-10)))</f>
        <v>-10</v>
      </c>
      <c r="AI650" s="17">
        <f>TablaIncidentes[[#This Row],[Tiempo Avance Incidente]]</f>
        <v>0</v>
      </c>
      <c r="AJ650" s="11">
        <f t="shared" si="74"/>
        <v>0</v>
      </c>
      <c r="AK650" s="11">
        <f t="shared" si="75"/>
        <v>0</v>
      </c>
      <c r="AL650">
        <f>IF(TablaIncidentes[[#This Row],[Prioridad*]]="Baja",((AJ650*60)+AK650)-720,IF(TablaIncidentes[[#This Row],[Prioridad*]]="Media",((AJ650*60)+AK650)-120,IF(TablaIncidentes[[#This Row],[Prioridad*]]="Alta",((AJ650*60)+AK650)-60)))</f>
        <v>-60</v>
      </c>
      <c r="AN650" t="str">
        <f t="shared" si="76"/>
        <v>martes</v>
      </c>
    </row>
    <row r="651" spans="1:40" x14ac:dyDescent="0.25">
      <c r="A651" s="20" t="s">
        <v>1521</v>
      </c>
      <c r="B651" t="s">
        <v>1522</v>
      </c>
      <c r="C651" t="s">
        <v>32</v>
      </c>
      <c r="D651" s="11" t="s">
        <v>33</v>
      </c>
      <c r="E651" t="s">
        <v>34</v>
      </c>
      <c r="F651" t="s">
        <v>51</v>
      </c>
      <c r="G651" t="s">
        <v>52</v>
      </c>
      <c r="J651" s="12">
        <v>43844</v>
      </c>
      <c r="K651" s="13">
        <v>0.71805555555555556</v>
      </c>
      <c r="L651" s="14">
        <v>43844</v>
      </c>
      <c r="M651" s="15">
        <v>0.71805555555555556</v>
      </c>
      <c r="N651" s="12">
        <v>43845</v>
      </c>
      <c r="O651" s="13">
        <v>0.48444444444444446</v>
      </c>
      <c r="P651" s="16">
        <v>43846.503252314818</v>
      </c>
      <c r="Q651" s="11" t="s">
        <v>101</v>
      </c>
      <c r="R651" s="17" t="s">
        <v>1523</v>
      </c>
      <c r="S651" s="11" t="s">
        <v>39</v>
      </c>
      <c r="T651" s="17" t="s">
        <v>133</v>
      </c>
      <c r="U651" s="11" t="s">
        <v>37</v>
      </c>
      <c r="V651" s="17">
        <v>0</v>
      </c>
      <c r="W651" s="11" t="s">
        <v>37</v>
      </c>
      <c r="Y651" s="17" t="str">
        <f>TablaIncidentes[[#This Row],[Tiempo Total Gestión]]</f>
        <v>18:23</v>
      </c>
      <c r="Z651" s="11">
        <f t="shared" si="70"/>
        <v>18</v>
      </c>
      <c r="AA651" s="11">
        <f t="shared" si="71"/>
        <v>23</v>
      </c>
      <c r="AB651" s="11">
        <f>IF(TablaIncidentes[[#This Row],[Prioridad*]]="Baja",(Z651-24)*60+AA651,IF(TablaIncidentes[[#This Row],[Prioridad*]]="Media",(Z651-4)*60+AA651,IF(TablaIncidentes[[#This Row],[Prioridad*]]="Alta",(Z651-2)*60+AA651)))</f>
        <v>983</v>
      </c>
      <c r="AD651" s="17" t="str">
        <f>TablaIncidentes[[#This Row],[Tiempo Creación (HH:mm)]]</f>
        <v>00:00</v>
      </c>
      <c r="AE651" s="11">
        <f t="shared" si="72"/>
        <v>0</v>
      </c>
      <c r="AF651" s="11">
        <f t="shared" si="73"/>
        <v>0</v>
      </c>
      <c r="AG651" s="11">
        <f>IF(TablaIncidentes[[#This Row],[Prioridad*]]="Baja",((AE651*60)+AF651)-30,IF(TablaIncidentes[[#This Row],[Prioridad*]]="Media",((AE651*60)+AF651)-15,IF(TablaIncidentes[[#This Row],[Prioridad*]]="Alta",((AE651*60)+AF651)-10)))</f>
        <v>-10</v>
      </c>
      <c r="AI651" s="17">
        <f>TablaIncidentes[[#This Row],[Tiempo Avance Incidente]]</f>
        <v>0</v>
      </c>
      <c r="AJ651" s="11">
        <f t="shared" si="74"/>
        <v>0</v>
      </c>
      <c r="AK651" s="11">
        <f t="shared" si="75"/>
        <v>0</v>
      </c>
      <c r="AL651">
        <f>IF(TablaIncidentes[[#This Row],[Prioridad*]]="Baja",((AJ651*60)+AK651)-720,IF(TablaIncidentes[[#This Row],[Prioridad*]]="Media",((AJ651*60)+AK651)-120,IF(TablaIncidentes[[#This Row],[Prioridad*]]="Alta",((AJ651*60)+AK651)-60)))</f>
        <v>-60</v>
      </c>
      <c r="AN651" t="str">
        <f t="shared" si="76"/>
        <v>martes</v>
      </c>
    </row>
    <row r="652" spans="1:40" x14ac:dyDescent="0.25">
      <c r="A652" s="20" t="s">
        <v>1524</v>
      </c>
      <c r="B652" t="s">
        <v>1525</v>
      </c>
      <c r="C652" t="s">
        <v>32</v>
      </c>
      <c r="D652" s="11" t="s">
        <v>33</v>
      </c>
      <c r="E652" t="s">
        <v>34</v>
      </c>
      <c r="F652" t="s">
        <v>51</v>
      </c>
      <c r="G652" t="s">
        <v>361</v>
      </c>
      <c r="J652" s="12">
        <v>43844</v>
      </c>
      <c r="K652" s="13">
        <v>0.72366898148148151</v>
      </c>
      <c r="L652" s="14">
        <v>43844</v>
      </c>
      <c r="M652" s="15">
        <v>0.72366898148148151</v>
      </c>
      <c r="N652" s="12">
        <v>43845</v>
      </c>
      <c r="O652" s="13">
        <v>0.53853009259259255</v>
      </c>
      <c r="P652" s="16">
        <v>43846.586111111108</v>
      </c>
      <c r="Q652" s="11" t="s">
        <v>101</v>
      </c>
      <c r="R652" s="17" t="s">
        <v>1526</v>
      </c>
      <c r="S652" s="11" t="s">
        <v>39</v>
      </c>
      <c r="T652" s="17" t="s">
        <v>133</v>
      </c>
      <c r="U652" s="11" t="s">
        <v>37</v>
      </c>
      <c r="V652" s="17">
        <v>0</v>
      </c>
      <c r="W652" s="11" t="s">
        <v>37</v>
      </c>
      <c r="Y652" s="17" t="str">
        <f>TablaIncidentes[[#This Row],[Tiempo Total Gestión]]</f>
        <v>19:30</v>
      </c>
      <c r="Z652" s="11">
        <f t="shared" si="70"/>
        <v>19</v>
      </c>
      <c r="AA652" s="11">
        <f t="shared" si="71"/>
        <v>30</v>
      </c>
      <c r="AB652" s="11">
        <f>IF(TablaIncidentes[[#This Row],[Prioridad*]]="Baja",(Z652-24)*60+AA652,IF(TablaIncidentes[[#This Row],[Prioridad*]]="Media",(Z652-4)*60+AA652,IF(TablaIncidentes[[#This Row],[Prioridad*]]="Alta",(Z652-2)*60+AA652)))</f>
        <v>1050</v>
      </c>
      <c r="AD652" s="17" t="str">
        <f>TablaIncidentes[[#This Row],[Tiempo Creación (HH:mm)]]</f>
        <v>00:00</v>
      </c>
      <c r="AE652" s="11">
        <f t="shared" si="72"/>
        <v>0</v>
      </c>
      <c r="AF652" s="11">
        <f t="shared" si="73"/>
        <v>0</v>
      </c>
      <c r="AG652" s="11">
        <f>IF(TablaIncidentes[[#This Row],[Prioridad*]]="Baja",((AE652*60)+AF652)-30,IF(TablaIncidentes[[#This Row],[Prioridad*]]="Media",((AE652*60)+AF652)-15,IF(TablaIncidentes[[#This Row],[Prioridad*]]="Alta",((AE652*60)+AF652)-10)))</f>
        <v>-10</v>
      </c>
      <c r="AI652" s="17">
        <f>TablaIncidentes[[#This Row],[Tiempo Avance Incidente]]</f>
        <v>0</v>
      </c>
      <c r="AJ652" s="11">
        <f t="shared" si="74"/>
        <v>0</v>
      </c>
      <c r="AK652" s="11">
        <f t="shared" si="75"/>
        <v>0</v>
      </c>
      <c r="AL652">
        <f>IF(TablaIncidentes[[#This Row],[Prioridad*]]="Baja",((AJ652*60)+AK652)-720,IF(TablaIncidentes[[#This Row],[Prioridad*]]="Media",((AJ652*60)+AK652)-120,IF(TablaIncidentes[[#This Row],[Prioridad*]]="Alta",((AJ652*60)+AK652)-60)))</f>
        <v>-60</v>
      </c>
      <c r="AN652" t="str">
        <f t="shared" si="76"/>
        <v>martes</v>
      </c>
    </row>
    <row r="653" spans="1:40" x14ac:dyDescent="0.25">
      <c r="A653" s="20" t="s">
        <v>1527</v>
      </c>
      <c r="B653" t="s">
        <v>1528</v>
      </c>
      <c r="C653" t="s">
        <v>32</v>
      </c>
      <c r="D653" s="11" t="s">
        <v>33</v>
      </c>
      <c r="E653" t="s">
        <v>34</v>
      </c>
      <c r="F653" t="s">
        <v>51</v>
      </c>
      <c r="G653" t="s">
        <v>361</v>
      </c>
      <c r="J653" s="12">
        <v>43844</v>
      </c>
      <c r="K653" s="13">
        <v>0.72436342592592595</v>
      </c>
      <c r="L653" s="14">
        <v>43844</v>
      </c>
      <c r="M653" s="15">
        <v>0.72436342592592595</v>
      </c>
      <c r="N653" s="12">
        <v>43845</v>
      </c>
      <c r="O653" s="13">
        <v>0.59843750000000007</v>
      </c>
      <c r="P653" s="16">
        <v>43846.699791666666</v>
      </c>
      <c r="Q653" s="11" t="s">
        <v>101</v>
      </c>
      <c r="R653" s="17" t="s">
        <v>1529</v>
      </c>
      <c r="S653" s="11" t="s">
        <v>39</v>
      </c>
      <c r="T653" s="17" t="s">
        <v>133</v>
      </c>
      <c r="U653" s="11" t="s">
        <v>37</v>
      </c>
      <c r="V653" s="17">
        <v>0</v>
      </c>
      <c r="W653" s="11" t="s">
        <v>37</v>
      </c>
      <c r="Y653" s="17" t="str">
        <f>TablaIncidentes[[#This Row],[Tiempo Total Gestión]]</f>
        <v>20:58</v>
      </c>
      <c r="Z653" s="11">
        <f t="shared" si="70"/>
        <v>20</v>
      </c>
      <c r="AA653" s="11">
        <f t="shared" si="71"/>
        <v>58</v>
      </c>
      <c r="AB653" s="11">
        <f>IF(TablaIncidentes[[#This Row],[Prioridad*]]="Baja",(Z653-24)*60+AA653,IF(TablaIncidentes[[#This Row],[Prioridad*]]="Media",(Z653-4)*60+AA653,IF(TablaIncidentes[[#This Row],[Prioridad*]]="Alta",(Z653-2)*60+AA653)))</f>
        <v>1138</v>
      </c>
      <c r="AD653" s="17" t="str">
        <f>TablaIncidentes[[#This Row],[Tiempo Creación (HH:mm)]]</f>
        <v>00:00</v>
      </c>
      <c r="AE653" s="11">
        <f t="shared" si="72"/>
        <v>0</v>
      </c>
      <c r="AF653" s="11">
        <f t="shared" si="73"/>
        <v>0</v>
      </c>
      <c r="AG653" s="11">
        <f>IF(TablaIncidentes[[#This Row],[Prioridad*]]="Baja",((AE653*60)+AF653)-30,IF(TablaIncidentes[[#This Row],[Prioridad*]]="Media",((AE653*60)+AF653)-15,IF(TablaIncidentes[[#This Row],[Prioridad*]]="Alta",((AE653*60)+AF653)-10)))</f>
        <v>-10</v>
      </c>
      <c r="AI653" s="17">
        <f>TablaIncidentes[[#This Row],[Tiempo Avance Incidente]]</f>
        <v>0</v>
      </c>
      <c r="AJ653" s="11">
        <f t="shared" si="74"/>
        <v>0</v>
      </c>
      <c r="AK653" s="11">
        <f t="shared" si="75"/>
        <v>0</v>
      </c>
      <c r="AL653">
        <f>IF(TablaIncidentes[[#This Row],[Prioridad*]]="Baja",((AJ653*60)+AK653)-720,IF(TablaIncidentes[[#This Row],[Prioridad*]]="Media",((AJ653*60)+AK653)-120,IF(TablaIncidentes[[#This Row],[Prioridad*]]="Alta",((AJ653*60)+AK653)-60)))</f>
        <v>-60</v>
      </c>
      <c r="AN653" t="str">
        <f t="shared" si="76"/>
        <v>martes</v>
      </c>
    </row>
    <row r="654" spans="1:40" x14ac:dyDescent="0.25">
      <c r="A654" s="20" t="s">
        <v>1530</v>
      </c>
      <c r="B654" t="s">
        <v>1531</v>
      </c>
      <c r="C654" t="s">
        <v>32</v>
      </c>
      <c r="D654" s="11" t="s">
        <v>33</v>
      </c>
      <c r="E654" t="s">
        <v>34</v>
      </c>
      <c r="F654" t="s">
        <v>51</v>
      </c>
      <c r="G654" t="s">
        <v>75</v>
      </c>
      <c r="J654" s="12">
        <v>43844</v>
      </c>
      <c r="K654" s="13">
        <v>0.72576388888888888</v>
      </c>
      <c r="L654" s="14">
        <v>43844</v>
      </c>
      <c r="M654" s="15">
        <v>0.72576388888888888</v>
      </c>
      <c r="N654" s="12">
        <v>43845</v>
      </c>
      <c r="O654" s="13">
        <v>0.48171296296296301</v>
      </c>
      <c r="P654" s="16">
        <v>43846.503252314818</v>
      </c>
      <c r="Q654" s="11" t="s">
        <v>101</v>
      </c>
      <c r="R654" s="17" t="s">
        <v>1455</v>
      </c>
      <c r="S654" s="11" t="s">
        <v>39</v>
      </c>
      <c r="T654" s="17" t="s">
        <v>133</v>
      </c>
      <c r="U654" s="11" t="s">
        <v>37</v>
      </c>
      <c r="V654" s="17">
        <v>0</v>
      </c>
      <c r="W654" s="11" t="s">
        <v>37</v>
      </c>
      <c r="Y654" s="17" t="str">
        <f>TablaIncidentes[[#This Row],[Tiempo Total Gestión]]</f>
        <v>18:08</v>
      </c>
      <c r="Z654" s="11">
        <f t="shared" si="70"/>
        <v>18</v>
      </c>
      <c r="AA654" s="11">
        <f t="shared" si="71"/>
        <v>8</v>
      </c>
      <c r="AB654" s="11">
        <f>IF(TablaIncidentes[[#This Row],[Prioridad*]]="Baja",(Z654-24)*60+AA654,IF(TablaIncidentes[[#This Row],[Prioridad*]]="Media",(Z654-4)*60+AA654,IF(TablaIncidentes[[#This Row],[Prioridad*]]="Alta",(Z654-2)*60+AA654)))</f>
        <v>968</v>
      </c>
      <c r="AD654" s="17" t="str">
        <f>TablaIncidentes[[#This Row],[Tiempo Creación (HH:mm)]]</f>
        <v>00:00</v>
      </c>
      <c r="AE654" s="11">
        <f t="shared" si="72"/>
        <v>0</v>
      </c>
      <c r="AF654" s="11">
        <f t="shared" si="73"/>
        <v>0</v>
      </c>
      <c r="AG654" s="11">
        <f>IF(TablaIncidentes[[#This Row],[Prioridad*]]="Baja",((AE654*60)+AF654)-30,IF(TablaIncidentes[[#This Row],[Prioridad*]]="Media",((AE654*60)+AF654)-15,IF(TablaIncidentes[[#This Row],[Prioridad*]]="Alta",((AE654*60)+AF654)-10)))</f>
        <v>-10</v>
      </c>
      <c r="AI654" s="17">
        <f>TablaIncidentes[[#This Row],[Tiempo Avance Incidente]]</f>
        <v>0</v>
      </c>
      <c r="AJ654" s="11">
        <f t="shared" si="74"/>
        <v>0</v>
      </c>
      <c r="AK654" s="11">
        <f t="shared" si="75"/>
        <v>0</v>
      </c>
      <c r="AL654">
        <f>IF(TablaIncidentes[[#This Row],[Prioridad*]]="Baja",((AJ654*60)+AK654)-720,IF(TablaIncidentes[[#This Row],[Prioridad*]]="Media",((AJ654*60)+AK654)-120,IF(TablaIncidentes[[#This Row],[Prioridad*]]="Alta",((AJ654*60)+AK654)-60)))</f>
        <v>-60</v>
      </c>
      <c r="AN654" t="str">
        <f t="shared" si="76"/>
        <v>martes</v>
      </c>
    </row>
    <row r="655" spans="1:40" x14ac:dyDescent="0.25">
      <c r="A655" s="20" t="s">
        <v>1532</v>
      </c>
      <c r="B655" t="s">
        <v>1533</v>
      </c>
      <c r="C655" t="s">
        <v>32</v>
      </c>
      <c r="D655" s="11" t="s">
        <v>33</v>
      </c>
      <c r="E655" t="s">
        <v>34</v>
      </c>
      <c r="F655" t="s">
        <v>51</v>
      </c>
      <c r="G655" t="s">
        <v>75</v>
      </c>
      <c r="J655" s="12">
        <v>43844</v>
      </c>
      <c r="K655" s="13">
        <v>0.72787037037037028</v>
      </c>
      <c r="L655" s="14">
        <v>43844</v>
      </c>
      <c r="M655" s="15">
        <v>0.72787037037037028</v>
      </c>
      <c r="N655" s="12">
        <v>43845</v>
      </c>
      <c r="O655" s="13">
        <v>0.49480324074074072</v>
      </c>
      <c r="P655" s="16">
        <v>43846.503252314818</v>
      </c>
      <c r="Q655" s="11" t="s">
        <v>101</v>
      </c>
      <c r="R655" s="17" t="s">
        <v>1482</v>
      </c>
      <c r="S655" s="11" t="s">
        <v>39</v>
      </c>
      <c r="T655" s="17" t="s">
        <v>133</v>
      </c>
      <c r="U655" s="11" t="s">
        <v>37</v>
      </c>
      <c r="V655" s="17">
        <v>0</v>
      </c>
      <c r="W655" s="11" t="s">
        <v>37</v>
      </c>
      <c r="Y655" s="17" t="str">
        <f>TablaIncidentes[[#This Row],[Tiempo Total Gestión]]</f>
        <v>18:24</v>
      </c>
      <c r="Z655" s="11">
        <f t="shared" si="70"/>
        <v>18</v>
      </c>
      <c r="AA655" s="11">
        <f t="shared" si="71"/>
        <v>24</v>
      </c>
      <c r="AB655" s="11">
        <f>IF(TablaIncidentes[[#This Row],[Prioridad*]]="Baja",(Z655-24)*60+AA655,IF(TablaIncidentes[[#This Row],[Prioridad*]]="Media",(Z655-4)*60+AA655,IF(TablaIncidentes[[#This Row],[Prioridad*]]="Alta",(Z655-2)*60+AA655)))</f>
        <v>984</v>
      </c>
      <c r="AD655" s="17" t="str">
        <f>TablaIncidentes[[#This Row],[Tiempo Creación (HH:mm)]]</f>
        <v>00:00</v>
      </c>
      <c r="AE655" s="11">
        <f t="shared" si="72"/>
        <v>0</v>
      </c>
      <c r="AF655" s="11">
        <f t="shared" si="73"/>
        <v>0</v>
      </c>
      <c r="AG655" s="11">
        <f>IF(TablaIncidentes[[#This Row],[Prioridad*]]="Baja",((AE655*60)+AF655)-30,IF(TablaIncidentes[[#This Row],[Prioridad*]]="Media",((AE655*60)+AF655)-15,IF(TablaIncidentes[[#This Row],[Prioridad*]]="Alta",((AE655*60)+AF655)-10)))</f>
        <v>-10</v>
      </c>
      <c r="AI655" s="17">
        <f>TablaIncidentes[[#This Row],[Tiempo Avance Incidente]]</f>
        <v>0</v>
      </c>
      <c r="AJ655" s="11">
        <f t="shared" si="74"/>
        <v>0</v>
      </c>
      <c r="AK655" s="11">
        <f t="shared" si="75"/>
        <v>0</v>
      </c>
      <c r="AL655">
        <f>IF(TablaIncidentes[[#This Row],[Prioridad*]]="Baja",((AJ655*60)+AK655)-720,IF(TablaIncidentes[[#This Row],[Prioridad*]]="Media",((AJ655*60)+AK655)-120,IF(TablaIncidentes[[#This Row],[Prioridad*]]="Alta",((AJ655*60)+AK655)-60)))</f>
        <v>-60</v>
      </c>
      <c r="AN655" t="str">
        <f t="shared" si="76"/>
        <v>martes</v>
      </c>
    </row>
    <row r="656" spans="1:40" x14ac:dyDescent="0.25">
      <c r="A656" s="20" t="s">
        <v>1534</v>
      </c>
      <c r="B656" t="s">
        <v>1535</v>
      </c>
      <c r="C656" t="s">
        <v>32</v>
      </c>
      <c r="D656" s="11" t="s">
        <v>33</v>
      </c>
      <c r="E656" t="s">
        <v>34</v>
      </c>
      <c r="F656" t="s">
        <v>51</v>
      </c>
      <c r="G656" t="s">
        <v>361</v>
      </c>
      <c r="J656" s="12">
        <v>43844</v>
      </c>
      <c r="K656" s="13">
        <v>0.73067129629629635</v>
      </c>
      <c r="L656" s="14">
        <v>43844</v>
      </c>
      <c r="M656" s="15">
        <v>0.73067129629629635</v>
      </c>
      <c r="N656" s="12">
        <v>43845</v>
      </c>
      <c r="O656" s="13">
        <v>0.3916203703703704</v>
      </c>
      <c r="P656" s="16">
        <v>43846.453263888892</v>
      </c>
      <c r="Q656" s="11" t="s">
        <v>101</v>
      </c>
      <c r="R656" s="17" t="s">
        <v>1536</v>
      </c>
      <c r="S656" s="11" t="s">
        <v>39</v>
      </c>
      <c r="T656" s="17" t="s">
        <v>133</v>
      </c>
      <c r="U656" s="11" t="s">
        <v>37</v>
      </c>
      <c r="V656" s="17">
        <v>0</v>
      </c>
      <c r="W656" s="11" t="s">
        <v>37</v>
      </c>
      <c r="Y656" s="17" t="str">
        <f>TablaIncidentes[[#This Row],[Tiempo Total Gestión]]</f>
        <v>04:56</v>
      </c>
      <c r="Z656" s="11">
        <f t="shared" si="70"/>
        <v>4</v>
      </c>
      <c r="AA656" s="11">
        <f t="shared" si="71"/>
        <v>56</v>
      </c>
      <c r="AB656" s="11">
        <f>IF(TablaIncidentes[[#This Row],[Prioridad*]]="Baja",(Z656-24)*60+AA656,IF(TablaIncidentes[[#This Row],[Prioridad*]]="Media",(Z656-4)*60+AA656,IF(TablaIncidentes[[#This Row],[Prioridad*]]="Alta",(Z656-2)*60+AA656)))</f>
        <v>176</v>
      </c>
      <c r="AD656" s="17" t="str">
        <f>TablaIncidentes[[#This Row],[Tiempo Creación (HH:mm)]]</f>
        <v>00:00</v>
      </c>
      <c r="AE656" s="11">
        <f t="shared" si="72"/>
        <v>0</v>
      </c>
      <c r="AF656" s="11">
        <f t="shared" si="73"/>
        <v>0</v>
      </c>
      <c r="AG656" s="11">
        <f>IF(TablaIncidentes[[#This Row],[Prioridad*]]="Baja",((AE656*60)+AF656)-30,IF(TablaIncidentes[[#This Row],[Prioridad*]]="Media",((AE656*60)+AF656)-15,IF(TablaIncidentes[[#This Row],[Prioridad*]]="Alta",((AE656*60)+AF656)-10)))</f>
        <v>-10</v>
      </c>
      <c r="AI656" s="17">
        <f>TablaIncidentes[[#This Row],[Tiempo Avance Incidente]]</f>
        <v>0</v>
      </c>
      <c r="AJ656" s="11">
        <f t="shared" si="74"/>
        <v>0</v>
      </c>
      <c r="AK656" s="11">
        <f t="shared" si="75"/>
        <v>0</v>
      </c>
      <c r="AL656">
        <f>IF(TablaIncidentes[[#This Row],[Prioridad*]]="Baja",((AJ656*60)+AK656)-720,IF(TablaIncidentes[[#This Row],[Prioridad*]]="Media",((AJ656*60)+AK656)-120,IF(TablaIncidentes[[#This Row],[Prioridad*]]="Alta",((AJ656*60)+AK656)-60)))</f>
        <v>-60</v>
      </c>
      <c r="AN656" t="str">
        <f t="shared" si="76"/>
        <v>martes</v>
      </c>
    </row>
    <row r="657" spans="1:40" x14ac:dyDescent="0.25">
      <c r="A657" s="20" t="s">
        <v>1537</v>
      </c>
      <c r="B657" t="s">
        <v>1538</v>
      </c>
      <c r="C657" t="s">
        <v>32</v>
      </c>
      <c r="D657" s="11" t="s">
        <v>33</v>
      </c>
      <c r="E657" t="s">
        <v>34</v>
      </c>
      <c r="F657" t="s">
        <v>51</v>
      </c>
      <c r="G657" t="s">
        <v>52</v>
      </c>
      <c r="J657" s="12">
        <v>43844</v>
      </c>
      <c r="K657" s="13">
        <v>0.75373842592592588</v>
      </c>
      <c r="L657" s="14">
        <v>43844</v>
      </c>
      <c r="M657" s="15">
        <v>0.75373842592592588</v>
      </c>
      <c r="N657" s="12">
        <v>43845</v>
      </c>
      <c r="O657" s="13">
        <v>0.49120370370370375</v>
      </c>
      <c r="P657" s="16">
        <v>43846.503252314818</v>
      </c>
      <c r="Q657" s="11" t="s">
        <v>101</v>
      </c>
      <c r="R657" s="17" t="s">
        <v>1539</v>
      </c>
      <c r="S657" s="11" t="s">
        <v>39</v>
      </c>
      <c r="T657" s="17" t="s">
        <v>133</v>
      </c>
      <c r="U657" s="11" t="s">
        <v>37</v>
      </c>
      <c r="V657" s="17">
        <v>0</v>
      </c>
      <c r="W657" s="11" t="s">
        <v>37</v>
      </c>
      <c r="Y657" s="17" t="str">
        <f>TablaIncidentes[[#This Row],[Tiempo Total Gestión]]</f>
        <v>08:18</v>
      </c>
      <c r="Z657" s="11">
        <f t="shared" si="70"/>
        <v>8</v>
      </c>
      <c r="AA657" s="11">
        <f t="shared" si="71"/>
        <v>18</v>
      </c>
      <c r="AB657" s="11">
        <f>IF(TablaIncidentes[[#This Row],[Prioridad*]]="Baja",(Z657-24)*60+AA657,IF(TablaIncidentes[[#This Row],[Prioridad*]]="Media",(Z657-4)*60+AA657,IF(TablaIncidentes[[#This Row],[Prioridad*]]="Alta",(Z657-2)*60+AA657)))</f>
        <v>378</v>
      </c>
      <c r="AD657" s="17" t="str">
        <f>TablaIncidentes[[#This Row],[Tiempo Creación (HH:mm)]]</f>
        <v>00:00</v>
      </c>
      <c r="AE657" s="11">
        <f t="shared" si="72"/>
        <v>0</v>
      </c>
      <c r="AF657" s="11">
        <f t="shared" si="73"/>
        <v>0</v>
      </c>
      <c r="AG657" s="11">
        <f>IF(TablaIncidentes[[#This Row],[Prioridad*]]="Baja",((AE657*60)+AF657)-30,IF(TablaIncidentes[[#This Row],[Prioridad*]]="Media",((AE657*60)+AF657)-15,IF(TablaIncidentes[[#This Row],[Prioridad*]]="Alta",((AE657*60)+AF657)-10)))</f>
        <v>-10</v>
      </c>
      <c r="AI657" s="17">
        <f>TablaIncidentes[[#This Row],[Tiempo Avance Incidente]]</f>
        <v>0</v>
      </c>
      <c r="AJ657" s="11">
        <f t="shared" si="74"/>
        <v>0</v>
      </c>
      <c r="AK657" s="11">
        <f t="shared" si="75"/>
        <v>0</v>
      </c>
      <c r="AL657">
        <f>IF(TablaIncidentes[[#This Row],[Prioridad*]]="Baja",((AJ657*60)+AK657)-720,IF(TablaIncidentes[[#This Row],[Prioridad*]]="Media",((AJ657*60)+AK657)-120,IF(TablaIncidentes[[#This Row],[Prioridad*]]="Alta",((AJ657*60)+AK657)-60)))</f>
        <v>-60</v>
      </c>
      <c r="AN657" t="str">
        <f t="shared" si="76"/>
        <v>martes</v>
      </c>
    </row>
    <row r="658" spans="1:40" x14ac:dyDescent="0.25">
      <c r="A658" s="20" t="s">
        <v>1540</v>
      </c>
      <c r="B658" t="s">
        <v>857</v>
      </c>
      <c r="C658" t="s">
        <v>32</v>
      </c>
      <c r="D658" s="11" t="s">
        <v>33</v>
      </c>
      <c r="E658" t="s">
        <v>34</v>
      </c>
      <c r="F658" t="s">
        <v>51</v>
      </c>
      <c r="G658" t="s">
        <v>1507</v>
      </c>
      <c r="J658" s="12">
        <v>43844</v>
      </c>
      <c r="K658" s="13">
        <v>0.76074074074074083</v>
      </c>
      <c r="L658" s="14">
        <v>43844</v>
      </c>
      <c r="M658" s="15">
        <v>0.76074074074074083</v>
      </c>
      <c r="N658" s="12">
        <v>43845</v>
      </c>
      <c r="O658" s="13">
        <v>0.53087962962962965</v>
      </c>
      <c r="P658" s="16">
        <v>43846.586111111108</v>
      </c>
      <c r="Q658" s="11" t="s">
        <v>101</v>
      </c>
      <c r="R658" s="17" t="s">
        <v>1541</v>
      </c>
      <c r="S658" s="11" t="s">
        <v>39</v>
      </c>
      <c r="T658" s="17" t="s">
        <v>133</v>
      </c>
      <c r="U658" s="11" t="s">
        <v>37</v>
      </c>
      <c r="V658" s="17">
        <v>0</v>
      </c>
      <c r="W658" s="11" t="s">
        <v>37</v>
      </c>
      <c r="Y658" s="17" t="str">
        <f>TablaIncidentes[[#This Row],[Tiempo Total Gestión]]</f>
        <v>03:03</v>
      </c>
      <c r="Z658" s="11">
        <f t="shared" si="70"/>
        <v>3</v>
      </c>
      <c r="AA658" s="11">
        <f t="shared" si="71"/>
        <v>3</v>
      </c>
      <c r="AB658" s="11">
        <f>IF(TablaIncidentes[[#This Row],[Prioridad*]]="Baja",(Z658-24)*60+AA658,IF(TablaIncidentes[[#This Row],[Prioridad*]]="Media",(Z658-4)*60+AA658,IF(TablaIncidentes[[#This Row],[Prioridad*]]="Alta",(Z658-2)*60+AA658)))</f>
        <v>63</v>
      </c>
      <c r="AD658" s="17" t="str">
        <f>TablaIncidentes[[#This Row],[Tiempo Creación (HH:mm)]]</f>
        <v>00:00</v>
      </c>
      <c r="AE658" s="11">
        <f t="shared" si="72"/>
        <v>0</v>
      </c>
      <c r="AF658" s="11">
        <f t="shared" si="73"/>
        <v>0</v>
      </c>
      <c r="AG658" s="11">
        <f>IF(TablaIncidentes[[#This Row],[Prioridad*]]="Baja",((AE658*60)+AF658)-30,IF(TablaIncidentes[[#This Row],[Prioridad*]]="Media",((AE658*60)+AF658)-15,IF(TablaIncidentes[[#This Row],[Prioridad*]]="Alta",((AE658*60)+AF658)-10)))</f>
        <v>-10</v>
      </c>
      <c r="AI658" s="17">
        <f>TablaIncidentes[[#This Row],[Tiempo Avance Incidente]]</f>
        <v>0</v>
      </c>
      <c r="AJ658" s="11">
        <f t="shared" si="74"/>
        <v>0</v>
      </c>
      <c r="AK658" s="11">
        <f t="shared" si="75"/>
        <v>0</v>
      </c>
      <c r="AL658">
        <f>IF(TablaIncidentes[[#This Row],[Prioridad*]]="Baja",((AJ658*60)+AK658)-720,IF(TablaIncidentes[[#This Row],[Prioridad*]]="Media",((AJ658*60)+AK658)-120,IF(TablaIncidentes[[#This Row],[Prioridad*]]="Alta",((AJ658*60)+AK658)-60)))</f>
        <v>-60</v>
      </c>
      <c r="AN658" t="str">
        <f t="shared" si="76"/>
        <v>martes</v>
      </c>
    </row>
    <row r="659" spans="1:40" x14ac:dyDescent="0.25">
      <c r="A659" s="20" t="s">
        <v>1542</v>
      </c>
      <c r="B659" t="s">
        <v>1543</v>
      </c>
      <c r="C659" t="s">
        <v>32</v>
      </c>
      <c r="D659" s="11" t="s">
        <v>33</v>
      </c>
      <c r="E659" t="s">
        <v>34</v>
      </c>
      <c r="F659" t="s">
        <v>51</v>
      </c>
      <c r="G659" t="s">
        <v>1507</v>
      </c>
      <c r="J659" s="12">
        <v>43844</v>
      </c>
      <c r="K659" s="13">
        <v>0.76422453703703708</v>
      </c>
      <c r="L659" s="14">
        <v>43844</v>
      </c>
      <c r="M659" s="15">
        <v>0.76422453703703708</v>
      </c>
      <c r="N659" s="12">
        <v>43845</v>
      </c>
      <c r="O659" s="13">
        <v>0.51141203703703708</v>
      </c>
      <c r="P659" s="16">
        <v>43846.586111111108</v>
      </c>
      <c r="Q659" s="11" t="s">
        <v>101</v>
      </c>
      <c r="R659" s="17" t="s">
        <v>1544</v>
      </c>
      <c r="S659" s="11" t="s">
        <v>39</v>
      </c>
      <c r="T659" s="17" t="s">
        <v>133</v>
      </c>
      <c r="U659" s="11" t="s">
        <v>37</v>
      </c>
      <c r="V659" s="17">
        <v>0</v>
      </c>
      <c r="W659" s="11" t="s">
        <v>37</v>
      </c>
      <c r="Y659" s="17" t="str">
        <f>TablaIncidentes[[#This Row],[Tiempo Total Gestión]]</f>
        <v>02:49</v>
      </c>
      <c r="Z659" s="11">
        <f t="shared" si="70"/>
        <v>2</v>
      </c>
      <c r="AA659" s="11">
        <f t="shared" si="71"/>
        <v>49</v>
      </c>
      <c r="AB659" s="11">
        <f>IF(TablaIncidentes[[#This Row],[Prioridad*]]="Baja",(Z659-24)*60+AA659,IF(TablaIncidentes[[#This Row],[Prioridad*]]="Media",(Z659-4)*60+AA659,IF(TablaIncidentes[[#This Row],[Prioridad*]]="Alta",(Z659-2)*60+AA659)))</f>
        <v>49</v>
      </c>
      <c r="AD659" s="17" t="str">
        <f>TablaIncidentes[[#This Row],[Tiempo Creación (HH:mm)]]</f>
        <v>00:00</v>
      </c>
      <c r="AE659" s="11">
        <f t="shared" si="72"/>
        <v>0</v>
      </c>
      <c r="AF659" s="11">
        <f t="shared" si="73"/>
        <v>0</v>
      </c>
      <c r="AG659" s="11">
        <f>IF(TablaIncidentes[[#This Row],[Prioridad*]]="Baja",((AE659*60)+AF659)-30,IF(TablaIncidentes[[#This Row],[Prioridad*]]="Media",((AE659*60)+AF659)-15,IF(TablaIncidentes[[#This Row],[Prioridad*]]="Alta",((AE659*60)+AF659)-10)))</f>
        <v>-10</v>
      </c>
      <c r="AI659" s="17">
        <f>TablaIncidentes[[#This Row],[Tiempo Avance Incidente]]</f>
        <v>0</v>
      </c>
      <c r="AJ659" s="11">
        <f t="shared" si="74"/>
        <v>0</v>
      </c>
      <c r="AK659" s="11">
        <f t="shared" si="75"/>
        <v>0</v>
      </c>
      <c r="AL659">
        <f>IF(TablaIncidentes[[#This Row],[Prioridad*]]="Baja",((AJ659*60)+AK659)-720,IF(TablaIncidentes[[#This Row],[Prioridad*]]="Media",((AJ659*60)+AK659)-120,IF(TablaIncidentes[[#This Row],[Prioridad*]]="Alta",((AJ659*60)+AK659)-60)))</f>
        <v>-60</v>
      </c>
      <c r="AN659" t="str">
        <f t="shared" si="76"/>
        <v>martes</v>
      </c>
    </row>
    <row r="660" spans="1:40" x14ac:dyDescent="0.25">
      <c r="A660" s="20" t="s">
        <v>1545</v>
      </c>
      <c r="B660" t="s">
        <v>1546</v>
      </c>
      <c r="C660" t="s">
        <v>32</v>
      </c>
      <c r="D660" s="11" t="s">
        <v>33</v>
      </c>
      <c r="E660" t="s">
        <v>34</v>
      </c>
      <c r="F660" t="s">
        <v>51</v>
      </c>
      <c r="G660" t="s">
        <v>1507</v>
      </c>
      <c r="J660" s="12">
        <v>43844</v>
      </c>
      <c r="K660" s="13">
        <v>0.76700231481481485</v>
      </c>
      <c r="L660" s="14">
        <v>43844</v>
      </c>
      <c r="M660" s="15">
        <v>0.76700231481481485</v>
      </c>
      <c r="N660" s="12">
        <v>43845</v>
      </c>
      <c r="O660" s="13">
        <v>0.52461805555555563</v>
      </c>
      <c r="P660" s="16">
        <v>43846.586111111108</v>
      </c>
      <c r="Q660" s="11" t="s">
        <v>101</v>
      </c>
      <c r="R660" s="17" t="s">
        <v>113</v>
      </c>
      <c r="S660" s="11" t="s">
        <v>39</v>
      </c>
      <c r="T660" s="17" t="s">
        <v>133</v>
      </c>
      <c r="U660" s="11" t="s">
        <v>37</v>
      </c>
      <c r="V660" s="17">
        <v>0</v>
      </c>
      <c r="W660" s="11" t="s">
        <v>37</v>
      </c>
      <c r="Y660" s="17" t="str">
        <f>TablaIncidentes[[#This Row],[Tiempo Total Gestión]]</f>
        <v>02:34</v>
      </c>
      <c r="Z660" s="11">
        <f t="shared" si="70"/>
        <v>2</v>
      </c>
      <c r="AA660" s="11">
        <f t="shared" si="71"/>
        <v>34</v>
      </c>
      <c r="AB660" s="11">
        <f>IF(TablaIncidentes[[#This Row],[Prioridad*]]="Baja",(Z660-24)*60+AA660,IF(TablaIncidentes[[#This Row],[Prioridad*]]="Media",(Z660-4)*60+AA660,IF(TablaIncidentes[[#This Row],[Prioridad*]]="Alta",(Z660-2)*60+AA660)))</f>
        <v>34</v>
      </c>
      <c r="AD660" s="17" t="str">
        <f>TablaIncidentes[[#This Row],[Tiempo Creación (HH:mm)]]</f>
        <v>00:00</v>
      </c>
      <c r="AE660" s="11">
        <f t="shared" si="72"/>
        <v>0</v>
      </c>
      <c r="AF660" s="11">
        <f t="shared" si="73"/>
        <v>0</v>
      </c>
      <c r="AG660" s="11">
        <f>IF(TablaIncidentes[[#This Row],[Prioridad*]]="Baja",((AE660*60)+AF660)-30,IF(TablaIncidentes[[#This Row],[Prioridad*]]="Media",((AE660*60)+AF660)-15,IF(TablaIncidentes[[#This Row],[Prioridad*]]="Alta",((AE660*60)+AF660)-10)))</f>
        <v>-10</v>
      </c>
      <c r="AI660" s="17">
        <f>TablaIncidentes[[#This Row],[Tiempo Avance Incidente]]</f>
        <v>0</v>
      </c>
      <c r="AJ660" s="11">
        <f t="shared" si="74"/>
        <v>0</v>
      </c>
      <c r="AK660" s="11">
        <f t="shared" si="75"/>
        <v>0</v>
      </c>
      <c r="AL660">
        <f>IF(TablaIncidentes[[#This Row],[Prioridad*]]="Baja",((AJ660*60)+AK660)-720,IF(TablaIncidentes[[#This Row],[Prioridad*]]="Media",((AJ660*60)+AK660)-120,IF(TablaIncidentes[[#This Row],[Prioridad*]]="Alta",((AJ660*60)+AK660)-60)))</f>
        <v>-60</v>
      </c>
      <c r="AN660" t="str">
        <f t="shared" si="76"/>
        <v>martes</v>
      </c>
    </row>
    <row r="661" spans="1:40" x14ac:dyDescent="0.25">
      <c r="A661" s="20" t="s">
        <v>1547</v>
      </c>
      <c r="B661" t="s">
        <v>1548</v>
      </c>
      <c r="C661" t="s">
        <v>32</v>
      </c>
      <c r="D661" s="11" t="s">
        <v>33</v>
      </c>
      <c r="E661" t="s">
        <v>34</v>
      </c>
      <c r="F661" t="s">
        <v>51</v>
      </c>
      <c r="G661" t="s">
        <v>1507</v>
      </c>
      <c r="J661" s="12">
        <v>43844</v>
      </c>
      <c r="K661" s="13">
        <v>0.76769675925925929</v>
      </c>
      <c r="L661" s="14">
        <v>43844</v>
      </c>
      <c r="M661" s="15">
        <v>0.76769675925925929</v>
      </c>
      <c r="N661" s="12">
        <v>43845</v>
      </c>
      <c r="O661" s="13">
        <v>0.54274305555555558</v>
      </c>
      <c r="P661" s="16">
        <v>43846.586111111108</v>
      </c>
      <c r="Q661" s="11" t="s">
        <v>101</v>
      </c>
      <c r="R661" s="17" t="s">
        <v>1549</v>
      </c>
      <c r="S661" s="11" t="s">
        <v>39</v>
      </c>
      <c r="T661" s="17" t="s">
        <v>133</v>
      </c>
      <c r="U661" s="11" t="s">
        <v>37</v>
      </c>
      <c r="V661" s="17">
        <v>0</v>
      </c>
      <c r="W661" s="11" t="s">
        <v>37</v>
      </c>
      <c r="Y661" s="17" t="str">
        <f>TablaIncidentes[[#This Row],[Tiempo Total Gestión]]</f>
        <v>02:29</v>
      </c>
      <c r="Z661" s="11">
        <f t="shared" si="70"/>
        <v>2</v>
      </c>
      <c r="AA661" s="11">
        <f t="shared" si="71"/>
        <v>29</v>
      </c>
      <c r="AB661" s="11">
        <f>IF(TablaIncidentes[[#This Row],[Prioridad*]]="Baja",(Z661-24)*60+AA661,IF(TablaIncidentes[[#This Row],[Prioridad*]]="Media",(Z661-4)*60+AA661,IF(TablaIncidentes[[#This Row],[Prioridad*]]="Alta",(Z661-2)*60+AA661)))</f>
        <v>29</v>
      </c>
      <c r="AD661" s="17" t="str">
        <f>TablaIncidentes[[#This Row],[Tiempo Creación (HH:mm)]]</f>
        <v>00:00</v>
      </c>
      <c r="AE661" s="11">
        <f t="shared" si="72"/>
        <v>0</v>
      </c>
      <c r="AF661" s="11">
        <f t="shared" si="73"/>
        <v>0</v>
      </c>
      <c r="AG661" s="11">
        <f>IF(TablaIncidentes[[#This Row],[Prioridad*]]="Baja",((AE661*60)+AF661)-30,IF(TablaIncidentes[[#This Row],[Prioridad*]]="Media",((AE661*60)+AF661)-15,IF(TablaIncidentes[[#This Row],[Prioridad*]]="Alta",((AE661*60)+AF661)-10)))</f>
        <v>-10</v>
      </c>
      <c r="AI661" s="17">
        <f>TablaIncidentes[[#This Row],[Tiempo Avance Incidente]]</f>
        <v>0</v>
      </c>
      <c r="AJ661" s="11">
        <f t="shared" si="74"/>
        <v>0</v>
      </c>
      <c r="AK661" s="11">
        <f t="shared" si="75"/>
        <v>0</v>
      </c>
      <c r="AL661">
        <f>IF(TablaIncidentes[[#This Row],[Prioridad*]]="Baja",((AJ661*60)+AK661)-720,IF(TablaIncidentes[[#This Row],[Prioridad*]]="Media",((AJ661*60)+AK661)-120,IF(TablaIncidentes[[#This Row],[Prioridad*]]="Alta",((AJ661*60)+AK661)-60)))</f>
        <v>-60</v>
      </c>
      <c r="AN661" t="str">
        <f t="shared" si="76"/>
        <v>martes</v>
      </c>
    </row>
    <row r="662" spans="1:40" x14ac:dyDescent="0.25">
      <c r="A662" s="20" t="s">
        <v>1550</v>
      </c>
      <c r="B662" t="s">
        <v>834</v>
      </c>
      <c r="C662" t="s">
        <v>32</v>
      </c>
      <c r="D662" s="11" t="s">
        <v>33</v>
      </c>
      <c r="E662" t="s">
        <v>34</v>
      </c>
      <c r="F662" t="s">
        <v>51</v>
      </c>
      <c r="G662" t="s">
        <v>1507</v>
      </c>
      <c r="J662" s="12">
        <v>43844</v>
      </c>
      <c r="K662" s="13">
        <v>0.77049768518518524</v>
      </c>
      <c r="L662" s="14">
        <v>43844</v>
      </c>
      <c r="M662" s="15">
        <v>0.77049768518518524</v>
      </c>
      <c r="N662" s="12">
        <v>43845</v>
      </c>
      <c r="O662" s="13">
        <v>0.49386574074074074</v>
      </c>
      <c r="P662" s="16">
        <v>43846.503252314818</v>
      </c>
      <c r="Q662" s="11" t="s">
        <v>101</v>
      </c>
      <c r="R662" s="17" t="s">
        <v>501</v>
      </c>
      <c r="S662" s="11" t="s">
        <v>39</v>
      </c>
      <c r="T662" s="17" t="s">
        <v>133</v>
      </c>
      <c r="U662" s="11" t="s">
        <v>37</v>
      </c>
      <c r="V662" s="17">
        <v>0</v>
      </c>
      <c r="W662" s="11" t="s">
        <v>37</v>
      </c>
      <c r="Y662" s="17" t="str">
        <f>TablaIncidentes[[#This Row],[Tiempo Total Gestión]]</f>
        <v>02:23</v>
      </c>
      <c r="Z662" s="11">
        <f t="shared" si="70"/>
        <v>2</v>
      </c>
      <c r="AA662" s="11">
        <f t="shared" si="71"/>
        <v>23</v>
      </c>
      <c r="AB662" s="11">
        <f>IF(TablaIncidentes[[#This Row],[Prioridad*]]="Baja",(Z662-24)*60+AA662,IF(TablaIncidentes[[#This Row],[Prioridad*]]="Media",(Z662-4)*60+AA662,IF(TablaIncidentes[[#This Row],[Prioridad*]]="Alta",(Z662-2)*60+AA662)))</f>
        <v>23</v>
      </c>
      <c r="AD662" s="17" t="str">
        <f>TablaIncidentes[[#This Row],[Tiempo Creación (HH:mm)]]</f>
        <v>00:00</v>
      </c>
      <c r="AE662" s="11">
        <f t="shared" si="72"/>
        <v>0</v>
      </c>
      <c r="AF662" s="11">
        <f t="shared" si="73"/>
        <v>0</v>
      </c>
      <c r="AG662" s="11">
        <f>IF(TablaIncidentes[[#This Row],[Prioridad*]]="Baja",((AE662*60)+AF662)-30,IF(TablaIncidentes[[#This Row],[Prioridad*]]="Media",((AE662*60)+AF662)-15,IF(TablaIncidentes[[#This Row],[Prioridad*]]="Alta",((AE662*60)+AF662)-10)))</f>
        <v>-10</v>
      </c>
      <c r="AI662" s="17">
        <f>TablaIncidentes[[#This Row],[Tiempo Avance Incidente]]</f>
        <v>0</v>
      </c>
      <c r="AJ662" s="11">
        <f t="shared" si="74"/>
        <v>0</v>
      </c>
      <c r="AK662" s="11">
        <f t="shared" si="75"/>
        <v>0</v>
      </c>
      <c r="AL662">
        <f>IF(TablaIncidentes[[#This Row],[Prioridad*]]="Baja",((AJ662*60)+AK662)-720,IF(TablaIncidentes[[#This Row],[Prioridad*]]="Media",((AJ662*60)+AK662)-120,IF(TablaIncidentes[[#This Row],[Prioridad*]]="Alta",((AJ662*60)+AK662)-60)))</f>
        <v>-60</v>
      </c>
      <c r="AN662" t="str">
        <f t="shared" si="76"/>
        <v>martes</v>
      </c>
    </row>
    <row r="663" spans="1:40" x14ac:dyDescent="0.25">
      <c r="A663" s="20" t="s">
        <v>1551</v>
      </c>
      <c r="B663" t="s">
        <v>1552</v>
      </c>
      <c r="C663" t="s">
        <v>32</v>
      </c>
      <c r="D663" s="11" t="s">
        <v>33</v>
      </c>
      <c r="E663" t="s">
        <v>34</v>
      </c>
      <c r="F663" t="s">
        <v>51</v>
      </c>
      <c r="G663" t="s">
        <v>1507</v>
      </c>
      <c r="J663" s="12">
        <v>43844</v>
      </c>
      <c r="K663" s="13">
        <v>0.78374999999999995</v>
      </c>
      <c r="L663" s="14">
        <v>43844</v>
      </c>
      <c r="M663" s="15">
        <v>0.78374999999999995</v>
      </c>
      <c r="N663" s="12">
        <v>43844</v>
      </c>
      <c r="O663" s="13">
        <v>0.8677083333333333</v>
      </c>
      <c r="P663" s="16">
        <v>43845.920185185183</v>
      </c>
      <c r="Q663" s="11" t="s">
        <v>101</v>
      </c>
      <c r="R663" s="11" t="s">
        <v>1553</v>
      </c>
      <c r="S663" s="11" t="s">
        <v>39</v>
      </c>
      <c r="T663" s="17" t="s">
        <v>133</v>
      </c>
      <c r="U663" s="11" t="s">
        <v>37</v>
      </c>
      <c r="V663" s="17">
        <v>0</v>
      </c>
      <c r="W663" s="11" t="s">
        <v>37</v>
      </c>
      <c r="Y663" s="17" t="str">
        <f>TablaIncidentes[[#This Row],[Tiempo Total Gestión]]</f>
        <v>02:00</v>
      </c>
      <c r="Z663" s="11">
        <f t="shared" si="70"/>
        <v>2</v>
      </c>
      <c r="AA663" s="11">
        <f t="shared" si="71"/>
        <v>0</v>
      </c>
      <c r="AB663" s="11">
        <f>IF(TablaIncidentes[[#This Row],[Prioridad*]]="Baja",(Z663-24)*60+AA663,IF(TablaIncidentes[[#This Row],[Prioridad*]]="Media",(Z663-4)*60+AA663,IF(TablaIncidentes[[#This Row],[Prioridad*]]="Alta",(Z663-2)*60+AA663)))</f>
        <v>0</v>
      </c>
      <c r="AD663" s="17" t="str">
        <f>TablaIncidentes[[#This Row],[Tiempo Creación (HH:mm)]]</f>
        <v>00:00</v>
      </c>
      <c r="AE663" s="11">
        <f t="shared" si="72"/>
        <v>0</v>
      </c>
      <c r="AF663" s="11">
        <f t="shared" si="73"/>
        <v>0</v>
      </c>
      <c r="AG663" s="11">
        <f>IF(TablaIncidentes[[#This Row],[Prioridad*]]="Baja",((AE663*60)+AF663)-30,IF(TablaIncidentes[[#This Row],[Prioridad*]]="Media",((AE663*60)+AF663)-15,IF(TablaIncidentes[[#This Row],[Prioridad*]]="Alta",((AE663*60)+AF663)-10)))</f>
        <v>-10</v>
      </c>
      <c r="AI663" s="17">
        <f>TablaIncidentes[[#This Row],[Tiempo Avance Incidente]]</f>
        <v>0</v>
      </c>
      <c r="AJ663" s="11">
        <f t="shared" si="74"/>
        <v>0</v>
      </c>
      <c r="AK663" s="11">
        <f t="shared" si="75"/>
        <v>0</v>
      </c>
      <c r="AL663">
        <f>IF(TablaIncidentes[[#This Row],[Prioridad*]]="Baja",((AJ663*60)+AK663)-720,IF(TablaIncidentes[[#This Row],[Prioridad*]]="Media",((AJ663*60)+AK663)-120,IF(TablaIncidentes[[#This Row],[Prioridad*]]="Alta",((AJ663*60)+AK663)-60)))</f>
        <v>-60</v>
      </c>
      <c r="AN663" t="str">
        <f t="shared" si="76"/>
        <v>martes</v>
      </c>
    </row>
    <row r="664" spans="1:40" x14ac:dyDescent="0.25">
      <c r="A664" s="10" t="s">
        <v>1554</v>
      </c>
      <c r="B664" t="s">
        <v>1555</v>
      </c>
      <c r="C664" t="s">
        <v>32</v>
      </c>
      <c r="D664" s="11" t="s">
        <v>33</v>
      </c>
      <c r="E664" t="s">
        <v>34</v>
      </c>
      <c r="F664" t="s">
        <v>51</v>
      </c>
      <c r="G664" t="s">
        <v>1507</v>
      </c>
      <c r="J664" s="12">
        <v>43844</v>
      </c>
      <c r="K664" s="13">
        <v>0.78793981481481479</v>
      </c>
      <c r="L664" s="14">
        <v>43844</v>
      </c>
      <c r="M664" s="15">
        <v>0.78793981481481479</v>
      </c>
      <c r="N664" s="12">
        <v>43845</v>
      </c>
      <c r="O664" s="13">
        <v>0.48673611111111109</v>
      </c>
      <c r="P664" s="16">
        <v>43846.503252314818</v>
      </c>
      <c r="Q664" s="11" t="s">
        <v>37</v>
      </c>
      <c r="R664" s="17" t="s">
        <v>957</v>
      </c>
      <c r="S664" s="11" t="s">
        <v>39</v>
      </c>
      <c r="T664" s="17" t="s">
        <v>133</v>
      </c>
      <c r="U664" s="11" t="s">
        <v>37</v>
      </c>
      <c r="V664" s="17">
        <v>0</v>
      </c>
      <c r="W664" s="11" t="s">
        <v>37</v>
      </c>
      <c r="Y664" s="17" t="str">
        <f>TablaIncidentes[[#This Row],[Tiempo Total Gestión]]</f>
        <v>01:49</v>
      </c>
      <c r="Z664" s="11">
        <f t="shared" si="70"/>
        <v>1</v>
      </c>
      <c r="AA664" s="11">
        <f t="shared" si="71"/>
        <v>49</v>
      </c>
      <c r="AB664" s="11">
        <f>IF(TablaIncidentes[[#This Row],[Prioridad*]]="Baja",(Z664-24)*60+AA664,IF(TablaIncidentes[[#This Row],[Prioridad*]]="Media",(Z664-4)*60+AA664,IF(TablaIncidentes[[#This Row],[Prioridad*]]="Alta",(Z664-2)*60+AA664)))</f>
        <v>-11</v>
      </c>
      <c r="AD664" s="17" t="str">
        <f>TablaIncidentes[[#This Row],[Tiempo Creación (HH:mm)]]</f>
        <v>00:00</v>
      </c>
      <c r="AE664" s="11">
        <f t="shared" si="72"/>
        <v>0</v>
      </c>
      <c r="AF664" s="11">
        <f t="shared" si="73"/>
        <v>0</v>
      </c>
      <c r="AG664" s="11">
        <f>IF(TablaIncidentes[[#This Row],[Prioridad*]]="Baja",((AE664*60)+AF664)-30,IF(TablaIncidentes[[#This Row],[Prioridad*]]="Media",((AE664*60)+AF664)-15,IF(TablaIncidentes[[#This Row],[Prioridad*]]="Alta",((AE664*60)+AF664)-10)))</f>
        <v>-10</v>
      </c>
      <c r="AI664" s="17">
        <f>TablaIncidentes[[#This Row],[Tiempo Avance Incidente]]</f>
        <v>0</v>
      </c>
      <c r="AJ664" s="11">
        <f t="shared" si="74"/>
        <v>0</v>
      </c>
      <c r="AK664" s="11">
        <f t="shared" si="75"/>
        <v>0</v>
      </c>
      <c r="AL664">
        <f>IF(TablaIncidentes[[#This Row],[Prioridad*]]="Baja",((AJ664*60)+AK664)-720,IF(TablaIncidentes[[#This Row],[Prioridad*]]="Media",((AJ664*60)+AK664)-120,IF(TablaIncidentes[[#This Row],[Prioridad*]]="Alta",((AJ664*60)+AK664)-60)))</f>
        <v>-60</v>
      </c>
      <c r="AN664" t="str">
        <f t="shared" si="76"/>
        <v>martes</v>
      </c>
    </row>
    <row r="665" spans="1:40" x14ac:dyDescent="0.25">
      <c r="A665" s="20" t="s">
        <v>1556</v>
      </c>
      <c r="B665" t="s">
        <v>1557</v>
      </c>
      <c r="C665" t="s">
        <v>32</v>
      </c>
      <c r="D665" s="11" t="s">
        <v>33</v>
      </c>
      <c r="E665" t="s">
        <v>34</v>
      </c>
      <c r="F665" t="s">
        <v>51</v>
      </c>
      <c r="G665" t="s">
        <v>279</v>
      </c>
      <c r="J665" s="12">
        <v>43844</v>
      </c>
      <c r="K665" s="13">
        <v>0.82634259259259257</v>
      </c>
      <c r="L665" s="14">
        <v>43844</v>
      </c>
      <c r="M665" s="15">
        <v>0.82634259259259257</v>
      </c>
      <c r="N665" s="12">
        <v>43845</v>
      </c>
      <c r="O665" s="13">
        <v>8.9120370370370364E-2</v>
      </c>
      <c r="P665" s="16">
        <v>43846.11546296296</v>
      </c>
      <c r="Q665" s="11" t="s">
        <v>101</v>
      </c>
      <c r="R665" s="17" t="s">
        <v>1558</v>
      </c>
      <c r="S665" s="11" t="s">
        <v>39</v>
      </c>
      <c r="T665" s="17" t="s">
        <v>133</v>
      </c>
      <c r="U665" s="11" t="s">
        <v>37</v>
      </c>
      <c r="V665" s="17">
        <v>0</v>
      </c>
      <c r="W665" s="11" t="s">
        <v>37</v>
      </c>
      <c r="Y665" s="17" t="str">
        <f>TablaIncidentes[[#This Row],[Tiempo Total Gestión]]</f>
        <v>06:18</v>
      </c>
      <c r="Z665" s="11">
        <f t="shared" si="70"/>
        <v>6</v>
      </c>
      <c r="AA665" s="11">
        <f t="shared" si="71"/>
        <v>18</v>
      </c>
      <c r="AB665" s="11">
        <f>IF(TablaIncidentes[[#This Row],[Prioridad*]]="Baja",(Z665-24)*60+AA665,IF(TablaIncidentes[[#This Row],[Prioridad*]]="Media",(Z665-4)*60+AA665,IF(TablaIncidentes[[#This Row],[Prioridad*]]="Alta",(Z665-2)*60+AA665)))</f>
        <v>258</v>
      </c>
      <c r="AD665" s="17" t="str">
        <f>TablaIncidentes[[#This Row],[Tiempo Creación (HH:mm)]]</f>
        <v>00:00</v>
      </c>
      <c r="AE665" s="11">
        <f t="shared" si="72"/>
        <v>0</v>
      </c>
      <c r="AF665" s="11">
        <f t="shared" si="73"/>
        <v>0</v>
      </c>
      <c r="AG665" s="11">
        <f>IF(TablaIncidentes[[#This Row],[Prioridad*]]="Baja",((AE665*60)+AF665)-30,IF(TablaIncidentes[[#This Row],[Prioridad*]]="Media",((AE665*60)+AF665)-15,IF(TablaIncidentes[[#This Row],[Prioridad*]]="Alta",((AE665*60)+AF665)-10)))</f>
        <v>-10</v>
      </c>
      <c r="AI665" s="17">
        <f>TablaIncidentes[[#This Row],[Tiempo Avance Incidente]]</f>
        <v>0</v>
      </c>
      <c r="AJ665" s="11">
        <f t="shared" si="74"/>
        <v>0</v>
      </c>
      <c r="AK665" s="11">
        <f t="shared" si="75"/>
        <v>0</v>
      </c>
      <c r="AL665">
        <f>IF(TablaIncidentes[[#This Row],[Prioridad*]]="Baja",((AJ665*60)+AK665)-720,IF(TablaIncidentes[[#This Row],[Prioridad*]]="Media",((AJ665*60)+AK665)-120,IF(TablaIncidentes[[#This Row],[Prioridad*]]="Alta",((AJ665*60)+AK665)-60)))</f>
        <v>-60</v>
      </c>
      <c r="AN665" t="str">
        <f t="shared" si="76"/>
        <v>martes</v>
      </c>
    </row>
    <row r="666" spans="1:40" x14ac:dyDescent="0.25">
      <c r="A666" s="20" t="s">
        <v>1559</v>
      </c>
      <c r="B666" t="s">
        <v>1560</v>
      </c>
      <c r="C666" t="s">
        <v>32</v>
      </c>
      <c r="D666" s="11" t="s">
        <v>33</v>
      </c>
      <c r="E666" t="s">
        <v>34</v>
      </c>
      <c r="F666" t="s">
        <v>51</v>
      </c>
      <c r="G666" t="s">
        <v>279</v>
      </c>
      <c r="J666" s="12">
        <v>43844</v>
      </c>
      <c r="K666" s="13">
        <v>0.90451388888888884</v>
      </c>
      <c r="L666" s="14">
        <v>43844</v>
      </c>
      <c r="M666" s="15">
        <v>0.90451388888888884</v>
      </c>
      <c r="N666" s="12">
        <v>43845</v>
      </c>
      <c r="O666" s="13">
        <v>0.53468749999999998</v>
      </c>
      <c r="P666" s="16">
        <v>43846.586111111108</v>
      </c>
      <c r="Q666" s="11" t="s">
        <v>101</v>
      </c>
      <c r="R666" s="17" t="s">
        <v>972</v>
      </c>
      <c r="S666" s="11" t="s">
        <v>39</v>
      </c>
      <c r="T666" s="17" t="s">
        <v>133</v>
      </c>
      <c r="U666" s="11" t="s">
        <v>37</v>
      </c>
      <c r="V666" s="17">
        <v>0</v>
      </c>
      <c r="W666" s="11" t="s">
        <v>37</v>
      </c>
      <c r="Y666" s="17" t="str">
        <f>TablaIncidentes[[#This Row],[Tiempo Total Gestión]]</f>
        <v>03:55</v>
      </c>
      <c r="Z666" s="11">
        <f t="shared" si="70"/>
        <v>3</v>
      </c>
      <c r="AA666" s="11">
        <f t="shared" si="71"/>
        <v>55</v>
      </c>
      <c r="AB666" s="11">
        <f>IF(TablaIncidentes[[#This Row],[Prioridad*]]="Baja",(Z666-24)*60+AA666,IF(TablaIncidentes[[#This Row],[Prioridad*]]="Media",(Z666-4)*60+AA666,IF(TablaIncidentes[[#This Row],[Prioridad*]]="Alta",(Z666-2)*60+AA666)))</f>
        <v>115</v>
      </c>
      <c r="AD666" s="17" t="str">
        <f>TablaIncidentes[[#This Row],[Tiempo Creación (HH:mm)]]</f>
        <v>00:00</v>
      </c>
      <c r="AE666" s="11">
        <f t="shared" si="72"/>
        <v>0</v>
      </c>
      <c r="AF666" s="11">
        <f t="shared" si="73"/>
        <v>0</v>
      </c>
      <c r="AG666" s="11">
        <f>IF(TablaIncidentes[[#This Row],[Prioridad*]]="Baja",((AE666*60)+AF666)-30,IF(TablaIncidentes[[#This Row],[Prioridad*]]="Media",((AE666*60)+AF666)-15,IF(TablaIncidentes[[#This Row],[Prioridad*]]="Alta",((AE666*60)+AF666)-10)))</f>
        <v>-10</v>
      </c>
      <c r="AI666" s="17">
        <f>TablaIncidentes[[#This Row],[Tiempo Avance Incidente]]</f>
        <v>0</v>
      </c>
      <c r="AJ666" s="11">
        <f t="shared" si="74"/>
        <v>0</v>
      </c>
      <c r="AK666" s="11">
        <f t="shared" si="75"/>
        <v>0</v>
      </c>
      <c r="AL666">
        <f>IF(TablaIncidentes[[#This Row],[Prioridad*]]="Baja",((AJ666*60)+AK666)-720,IF(TablaIncidentes[[#This Row],[Prioridad*]]="Media",((AJ666*60)+AK666)-120,IF(TablaIncidentes[[#This Row],[Prioridad*]]="Alta",((AJ666*60)+AK666)-60)))</f>
        <v>-60</v>
      </c>
      <c r="AN666" t="str">
        <f t="shared" si="76"/>
        <v>martes</v>
      </c>
    </row>
    <row r="667" spans="1:40" x14ac:dyDescent="0.25">
      <c r="A667" s="20" t="s">
        <v>1561</v>
      </c>
      <c r="B667" t="s">
        <v>1562</v>
      </c>
      <c r="C667" t="s">
        <v>32</v>
      </c>
      <c r="D667" s="11" t="s">
        <v>33</v>
      </c>
      <c r="E667" t="s">
        <v>34</v>
      </c>
      <c r="F667" t="s">
        <v>51</v>
      </c>
      <c r="G667" t="s">
        <v>279</v>
      </c>
      <c r="J667" s="12">
        <v>43844</v>
      </c>
      <c r="K667" s="13">
        <v>0.94353009259259257</v>
      </c>
      <c r="L667" s="14">
        <v>43844</v>
      </c>
      <c r="M667" s="15">
        <v>0.94353009259259257</v>
      </c>
      <c r="N667" s="12">
        <v>43845</v>
      </c>
      <c r="O667" s="13">
        <v>0.51989583333333333</v>
      </c>
      <c r="P667" s="16">
        <v>43846.586111111108</v>
      </c>
      <c r="Q667" s="11" t="s">
        <v>101</v>
      </c>
      <c r="R667" s="17" t="s">
        <v>1563</v>
      </c>
      <c r="S667" s="11" t="s">
        <v>39</v>
      </c>
      <c r="T667" s="17" t="s">
        <v>133</v>
      </c>
      <c r="U667" s="11" t="s">
        <v>37</v>
      </c>
      <c r="V667" s="17">
        <v>0</v>
      </c>
      <c r="W667" s="11" t="s">
        <v>37</v>
      </c>
      <c r="Y667" s="17" t="str">
        <f>TablaIncidentes[[#This Row],[Tiempo Total Gestión]]</f>
        <v>02:25</v>
      </c>
      <c r="Z667" s="11">
        <f t="shared" si="70"/>
        <v>2</v>
      </c>
      <c r="AA667" s="11">
        <f t="shared" si="71"/>
        <v>25</v>
      </c>
      <c r="AB667" s="11">
        <f>IF(TablaIncidentes[[#This Row],[Prioridad*]]="Baja",(Z667-24)*60+AA667,IF(TablaIncidentes[[#This Row],[Prioridad*]]="Media",(Z667-4)*60+AA667,IF(TablaIncidentes[[#This Row],[Prioridad*]]="Alta",(Z667-2)*60+AA667)))</f>
        <v>25</v>
      </c>
      <c r="AD667" s="17" t="str">
        <f>TablaIncidentes[[#This Row],[Tiempo Creación (HH:mm)]]</f>
        <v>00:00</v>
      </c>
      <c r="AE667" s="11">
        <f t="shared" si="72"/>
        <v>0</v>
      </c>
      <c r="AF667" s="11">
        <f t="shared" si="73"/>
        <v>0</v>
      </c>
      <c r="AG667" s="11">
        <f>IF(TablaIncidentes[[#This Row],[Prioridad*]]="Baja",((AE667*60)+AF667)-30,IF(TablaIncidentes[[#This Row],[Prioridad*]]="Media",((AE667*60)+AF667)-15,IF(TablaIncidentes[[#This Row],[Prioridad*]]="Alta",((AE667*60)+AF667)-10)))</f>
        <v>-10</v>
      </c>
      <c r="AI667" s="17">
        <f>TablaIncidentes[[#This Row],[Tiempo Avance Incidente]]</f>
        <v>0</v>
      </c>
      <c r="AJ667" s="11">
        <f t="shared" si="74"/>
        <v>0</v>
      </c>
      <c r="AK667" s="11">
        <f t="shared" si="75"/>
        <v>0</v>
      </c>
      <c r="AL667">
        <f>IF(TablaIncidentes[[#This Row],[Prioridad*]]="Baja",((AJ667*60)+AK667)-720,IF(TablaIncidentes[[#This Row],[Prioridad*]]="Media",((AJ667*60)+AK667)-120,IF(TablaIncidentes[[#This Row],[Prioridad*]]="Alta",((AJ667*60)+AK667)-60)))</f>
        <v>-60</v>
      </c>
      <c r="AN667" t="str">
        <f t="shared" si="76"/>
        <v>martes</v>
      </c>
    </row>
    <row r="668" spans="1:40" x14ac:dyDescent="0.25">
      <c r="A668" s="20" t="s">
        <v>1564</v>
      </c>
      <c r="B668" t="s">
        <v>1565</v>
      </c>
      <c r="C668" t="s">
        <v>32</v>
      </c>
      <c r="D668" s="11" t="s">
        <v>33</v>
      </c>
      <c r="E668" t="s">
        <v>34</v>
      </c>
      <c r="F668" t="s">
        <v>51</v>
      </c>
      <c r="G668" t="s">
        <v>52</v>
      </c>
      <c r="J668" s="12">
        <v>43844</v>
      </c>
      <c r="K668" s="13">
        <v>0.74606481481481479</v>
      </c>
      <c r="L668" s="14">
        <v>43844</v>
      </c>
      <c r="M668" s="15">
        <v>0.74606481481481479</v>
      </c>
      <c r="N668" s="12">
        <v>43845</v>
      </c>
      <c r="O668" s="13">
        <v>0.4966782407407408</v>
      </c>
      <c r="P668" s="16">
        <v>43846.503252314818</v>
      </c>
      <c r="Q668" s="11" t="s">
        <v>101</v>
      </c>
      <c r="R668" s="17" t="s">
        <v>1566</v>
      </c>
      <c r="S668" s="11" t="s">
        <v>39</v>
      </c>
      <c r="T668" s="17" t="s">
        <v>133</v>
      </c>
      <c r="U668" s="11" t="s">
        <v>37</v>
      </c>
      <c r="V668" s="17">
        <v>0</v>
      </c>
      <c r="W668" s="11" t="s">
        <v>37</v>
      </c>
      <c r="Y668" s="17" t="str">
        <f>TablaIncidentes[[#This Row],[Tiempo Total Gestión]]</f>
        <v>02:45</v>
      </c>
      <c r="Z668" s="11">
        <f t="shared" si="70"/>
        <v>2</v>
      </c>
      <c r="AA668" s="11">
        <f t="shared" si="71"/>
        <v>45</v>
      </c>
      <c r="AB668" s="11">
        <f>IF(TablaIncidentes[[#This Row],[Prioridad*]]="Baja",(Z668-24)*60+AA668,IF(TablaIncidentes[[#This Row],[Prioridad*]]="Media",(Z668-4)*60+AA668,IF(TablaIncidentes[[#This Row],[Prioridad*]]="Alta",(Z668-2)*60+AA668)))</f>
        <v>45</v>
      </c>
      <c r="AD668" s="17" t="str">
        <f>TablaIncidentes[[#This Row],[Tiempo Creación (HH:mm)]]</f>
        <v>00:00</v>
      </c>
      <c r="AE668" s="11">
        <f t="shared" si="72"/>
        <v>0</v>
      </c>
      <c r="AF668" s="11">
        <f t="shared" si="73"/>
        <v>0</v>
      </c>
      <c r="AG668" s="11">
        <f>IF(TablaIncidentes[[#This Row],[Prioridad*]]="Baja",((AE668*60)+AF668)-30,IF(TablaIncidentes[[#This Row],[Prioridad*]]="Media",((AE668*60)+AF668)-15,IF(TablaIncidentes[[#This Row],[Prioridad*]]="Alta",((AE668*60)+AF668)-10)))</f>
        <v>-10</v>
      </c>
      <c r="AI668" s="17">
        <f>TablaIncidentes[[#This Row],[Tiempo Avance Incidente]]</f>
        <v>0</v>
      </c>
      <c r="AJ668" s="11">
        <f t="shared" si="74"/>
        <v>0</v>
      </c>
      <c r="AK668" s="11">
        <f t="shared" si="75"/>
        <v>0</v>
      </c>
      <c r="AL668">
        <f>IF(TablaIncidentes[[#This Row],[Prioridad*]]="Baja",((AJ668*60)+AK668)-720,IF(TablaIncidentes[[#This Row],[Prioridad*]]="Media",((AJ668*60)+AK668)-120,IF(TablaIncidentes[[#This Row],[Prioridad*]]="Alta",((AJ668*60)+AK668)-60)))</f>
        <v>-60</v>
      </c>
      <c r="AN668" t="str">
        <f t="shared" si="76"/>
        <v>martes</v>
      </c>
    </row>
    <row r="669" spans="1:40" x14ac:dyDescent="0.25">
      <c r="A669" s="20" t="s">
        <v>1567</v>
      </c>
      <c r="B669" t="s">
        <v>1568</v>
      </c>
      <c r="C669" t="s">
        <v>32</v>
      </c>
      <c r="D669" s="11" t="s">
        <v>33</v>
      </c>
      <c r="E669" t="s">
        <v>34</v>
      </c>
      <c r="F669" t="s">
        <v>51</v>
      </c>
      <c r="G669" t="s">
        <v>75</v>
      </c>
      <c r="J669" s="12">
        <v>43844</v>
      </c>
      <c r="K669" s="13">
        <v>0.75724537037037043</v>
      </c>
      <c r="L669" s="14">
        <v>43844</v>
      </c>
      <c r="M669" s="15">
        <v>0.75724537037037043</v>
      </c>
      <c r="N669" s="12">
        <v>43845</v>
      </c>
      <c r="O669" s="13">
        <v>0.44869212962962962</v>
      </c>
      <c r="P669" s="16">
        <v>43846.453263888892</v>
      </c>
      <c r="Q669" s="11" t="s">
        <v>101</v>
      </c>
      <c r="R669" s="17" t="s">
        <v>1563</v>
      </c>
      <c r="S669" s="11" t="s">
        <v>39</v>
      </c>
      <c r="T669" s="17" t="s">
        <v>133</v>
      </c>
      <c r="U669" s="11" t="s">
        <v>37</v>
      </c>
      <c r="V669" s="17">
        <v>0</v>
      </c>
      <c r="W669" s="11" t="s">
        <v>37</v>
      </c>
      <c r="Y669" s="17" t="str">
        <f>TablaIncidentes[[#This Row],[Tiempo Total Gestión]]</f>
        <v>02:25</v>
      </c>
      <c r="Z669" s="11">
        <f t="shared" si="70"/>
        <v>2</v>
      </c>
      <c r="AA669" s="11">
        <f t="shared" si="71"/>
        <v>25</v>
      </c>
      <c r="AB669" s="11">
        <f>IF(TablaIncidentes[[#This Row],[Prioridad*]]="Baja",(Z669-24)*60+AA669,IF(TablaIncidentes[[#This Row],[Prioridad*]]="Media",(Z669-4)*60+AA669,IF(TablaIncidentes[[#This Row],[Prioridad*]]="Alta",(Z669-2)*60+AA669)))</f>
        <v>25</v>
      </c>
      <c r="AD669" s="17" t="str">
        <f>TablaIncidentes[[#This Row],[Tiempo Creación (HH:mm)]]</f>
        <v>00:00</v>
      </c>
      <c r="AE669" s="11">
        <f t="shared" si="72"/>
        <v>0</v>
      </c>
      <c r="AF669" s="11">
        <f t="shared" si="73"/>
        <v>0</v>
      </c>
      <c r="AG669" s="11">
        <f>IF(TablaIncidentes[[#This Row],[Prioridad*]]="Baja",((AE669*60)+AF669)-30,IF(TablaIncidentes[[#This Row],[Prioridad*]]="Media",((AE669*60)+AF669)-15,IF(TablaIncidentes[[#This Row],[Prioridad*]]="Alta",((AE669*60)+AF669)-10)))</f>
        <v>-10</v>
      </c>
      <c r="AI669" s="17">
        <f>TablaIncidentes[[#This Row],[Tiempo Avance Incidente]]</f>
        <v>0</v>
      </c>
      <c r="AJ669" s="11">
        <f t="shared" si="74"/>
        <v>0</v>
      </c>
      <c r="AK669" s="11">
        <f t="shared" si="75"/>
        <v>0</v>
      </c>
      <c r="AL669">
        <f>IF(TablaIncidentes[[#This Row],[Prioridad*]]="Baja",((AJ669*60)+AK669)-720,IF(TablaIncidentes[[#This Row],[Prioridad*]]="Media",((AJ669*60)+AK669)-120,IF(TablaIncidentes[[#This Row],[Prioridad*]]="Alta",((AJ669*60)+AK669)-60)))</f>
        <v>-60</v>
      </c>
      <c r="AN669" t="str">
        <f t="shared" si="76"/>
        <v>martes</v>
      </c>
    </row>
    <row r="670" spans="1:40" x14ac:dyDescent="0.25">
      <c r="A670" s="10" t="s">
        <v>1569</v>
      </c>
      <c r="B670" t="s">
        <v>1570</v>
      </c>
      <c r="C670" t="s">
        <v>32</v>
      </c>
      <c r="D670" s="11" t="s">
        <v>33</v>
      </c>
      <c r="E670" t="s">
        <v>34</v>
      </c>
      <c r="F670" t="s">
        <v>51</v>
      </c>
      <c r="G670" t="s">
        <v>1507</v>
      </c>
      <c r="J670" s="12">
        <v>43844</v>
      </c>
      <c r="K670" s="13">
        <v>0.77468750000000008</v>
      </c>
      <c r="L670" s="14">
        <v>43844</v>
      </c>
      <c r="M670" s="15">
        <v>0.77468750000000008</v>
      </c>
      <c r="N670" s="12">
        <v>43845</v>
      </c>
      <c r="O670" s="13">
        <v>0.54089120370370369</v>
      </c>
      <c r="P670" s="16">
        <v>43846.586111111108</v>
      </c>
      <c r="Q670" s="11" t="s">
        <v>37</v>
      </c>
      <c r="R670" s="17" t="s">
        <v>1571</v>
      </c>
      <c r="S670" s="11" t="s">
        <v>39</v>
      </c>
      <c r="T670" s="17" t="s">
        <v>133</v>
      </c>
      <c r="U670" s="11" t="s">
        <v>37</v>
      </c>
      <c r="V670" s="17">
        <v>0</v>
      </c>
      <c r="W670" s="11" t="s">
        <v>37</v>
      </c>
      <c r="Y670" s="17" t="str">
        <f>TablaIncidentes[[#This Row],[Tiempo Total Gestión]]</f>
        <v>01:55</v>
      </c>
      <c r="Z670" s="11">
        <f t="shared" si="70"/>
        <v>1</v>
      </c>
      <c r="AA670" s="11">
        <f t="shared" si="71"/>
        <v>55</v>
      </c>
      <c r="AB670" s="11">
        <f>IF(TablaIncidentes[[#This Row],[Prioridad*]]="Baja",(Z670-24)*60+AA670,IF(TablaIncidentes[[#This Row],[Prioridad*]]="Media",(Z670-4)*60+AA670,IF(TablaIncidentes[[#This Row],[Prioridad*]]="Alta",(Z670-2)*60+AA670)))</f>
        <v>-5</v>
      </c>
      <c r="AD670" s="17" t="str">
        <f>TablaIncidentes[[#This Row],[Tiempo Creación (HH:mm)]]</f>
        <v>00:00</v>
      </c>
      <c r="AE670" s="11">
        <f t="shared" si="72"/>
        <v>0</v>
      </c>
      <c r="AF670" s="11">
        <f t="shared" si="73"/>
        <v>0</v>
      </c>
      <c r="AG670" s="11">
        <f>IF(TablaIncidentes[[#This Row],[Prioridad*]]="Baja",((AE670*60)+AF670)-30,IF(TablaIncidentes[[#This Row],[Prioridad*]]="Media",((AE670*60)+AF670)-15,IF(TablaIncidentes[[#This Row],[Prioridad*]]="Alta",((AE670*60)+AF670)-10)))</f>
        <v>-10</v>
      </c>
      <c r="AI670" s="17">
        <f>TablaIncidentes[[#This Row],[Tiempo Avance Incidente]]</f>
        <v>0</v>
      </c>
      <c r="AJ670" s="11">
        <f t="shared" si="74"/>
        <v>0</v>
      </c>
      <c r="AK670" s="11">
        <f t="shared" si="75"/>
        <v>0</v>
      </c>
      <c r="AL670">
        <f>IF(TablaIncidentes[[#This Row],[Prioridad*]]="Baja",((AJ670*60)+AK670)-720,IF(TablaIncidentes[[#This Row],[Prioridad*]]="Media",((AJ670*60)+AK670)-120,IF(TablaIncidentes[[#This Row],[Prioridad*]]="Alta",((AJ670*60)+AK670)-60)))</f>
        <v>-60</v>
      </c>
      <c r="AN670" t="str">
        <f t="shared" si="76"/>
        <v>martes</v>
      </c>
    </row>
    <row r="671" spans="1:40" x14ac:dyDescent="0.25">
      <c r="A671" s="10" t="s">
        <v>1572</v>
      </c>
      <c r="B671" t="s">
        <v>1573</v>
      </c>
      <c r="C671" t="s">
        <v>32</v>
      </c>
      <c r="D671" s="11" t="s">
        <v>33</v>
      </c>
      <c r="E671" t="s">
        <v>34</v>
      </c>
      <c r="F671" t="s">
        <v>51</v>
      </c>
      <c r="G671" t="s">
        <v>1507</v>
      </c>
      <c r="J671" s="12">
        <v>43844</v>
      </c>
      <c r="K671" s="13">
        <v>0.81026620370370372</v>
      </c>
      <c r="L671" s="14">
        <v>43844</v>
      </c>
      <c r="M671" s="15">
        <v>0.81026620370370372</v>
      </c>
      <c r="N671" s="12">
        <v>43844</v>
      </c>
      <c r="O671" s="13">
        <v>0.85331018518518509</v>
      </c>
      <c r="P671" s="16">
        <v>43845.855775462966</v>
      </c>
      <c r="Q671" s="11" t="s">
        <v>37</v>
      </c>
      <c r="R671" s="17" t="s">
        <v>162</v>
      </c>
      <c r="S671" s="11" t="s">
        <v>39</v>
      </c>
      <c r="T671" s="17" t="s">
        <v>133</v>
      </c>
      <c r="U671" s="11" t="s">
        <v>37</v>
      </c>
      <c r="V671" s="17">
        <v>0</v>
      </c>
      <c r="W671" s="11" t="s">
        <v>37</v>
      </c>
      <c r="Y671" s="17" t="str">
        <f>TablaIncidentes[[#This Row],[Tiempo Total Gestión]]</f>
        <v>01:01</v>
      </c>
      <c r="Z671" s="11">
        <f t="shared" si="70"/>
        <v>1</v>
      </c>
      <c r="AA671" s="11">
        <f t="shared" si="71"/>
        <v>1</v>
      </c>
      <c r="AB671" s="11">
        <f>IF(TablaIncidentes[[#This Row],[Prioridad*]]="Baja",(Z671-24)*60+AA671,IF(TablaIncidentes[[#This Row],[Prioridad*]]="Media",(Z671-4)*60+AA671,IF(TablaIncidentes[[#This Row],[Prioridad*]]="Alta",(Z671-2)*60+AA671)))</f>
        <v>-59</v>
      </c>
      <c r="AD671" s="17" t="str">
        <f>TablaIncidentes[[#This Row],[Tiempo Creación (HH:mm)]]</f>
        <v>00:00</v>
      </c>
      <c r="AE671" s="11">
        <f t="shared" si="72"/>
        <v>0</v>
      </c>
      <c r="AF671" s="11">
        <f t="shared" si="73"/>
        <v>0</v>
      </c>
      <c r="AG671" s="11">
        <f>IF(TablaIncidentes[[#This Row],[Prioridad*]]="Baja",((AE671*60)+AF671)-30,IF(TablaIncidentes[[#This Row],[Prioridad*]]="Media",((AE671*60)+AF671)-15,IF(TablaIncidentes[[#This Row],[Prioridad*]]="Alta",((AE671*60)+AF671)-10)))</f>
        <v>-10</v>
      </c>
      <c r="AI671" s="17">
        <f>TablaIncidentes[[#This Row],[Tiempo Avance Incidente]]</f>
        <v>0</v>
      </c>
      <c r="AJ671" s="11">
        <f t="shared" si="74"/>
        <v>0</v>
      </c>
      <c r="AK671" s="11">
        <f t="shared" si="75"/>
        <v>0</v>
      </c>
      <c r="AL671">
        <f>IF(TablaIncidentes[[#This Row],[Prioridad*]]="Baja",((AJ671*60)+AK671)-720,IF(TablaIncidentes[[#This Row],[Prioridad*]]="Media",((AJ671*60)+AK671)-120,IF(TablaIncidentes[[#This Row],[Prioridad*]]="Alta",((AJ671*60)+AK671)-60)))</f>
        <v>-60</v>
      </c>
      <c r="AN671" t="str">
        <f t="shared" si="76"/>
        <v>martes</v>
      </c>
    </row>
    <row r="672" spans="1:40" x14ac:dyDescent="0.25">
      <c r="A672" s="10" t="s">
        <v>1574</v>
      </c>
      <c r="B672" t="s">
        <v>1575</v>
      </c>
      <c r="C672" t="s">
        <v>32</v>
      </c>
      <c r="D672" s="11" t="s">
        <v>33</v>
      </c>
      <c r="E672" t="s">
        <v>34</v>
      </c>
      <c r="F672" t="s">
        <v>51</v>
      </c>
      <c r="G672" t="s">
        <v>1507</v>
      </c>
      <c r="J672" s="12">
        <v>43844</v>
      </c>
      <c r="K672" s="13">
        <v>0.8319212962962963</v>
      </c>
      <c r="L672" s="14">
        <v>43844</v>
      </c>
      <c r="M672" s="15">
        <v>0.8319212962962963</v>
      </c>
      <c r="N672" s="12">
        <v>43845</v>
      </c>
      <c r="O672" s="13">
        <v>0.43096064814814811</v>
      </c>
      <c r="P672" s="16">
        <v>43846.453263888892</v>
      </c>
      <c r="Q672" s="11" t="s">
        <v>37</v>
      </c>
      <c r="R672" s="17" t="s">
        <v>144</v>
      </c>
      <c r="S672" s="11" t="s">
        <v>39</v>
      </c>
      <c r="T672" s="17" t="s">
        <v>133</v>
      </c>
      <c r="U672" s="11" t="s">
        <v>37</v>
      </c>
      <c r="V672" s="17">
        <v>0</v>
      </c>
      <c r="W672" s="11" t="s">
        <v>37</v>
      </c>
      <c r="Y672" s="17" t="str">
        <f>TablaIncidentes[[#This Row],[Tiempo Total Gestión]]</f>
        <v>00:20</v>
      </c>
      <c r="Z672" s="11">
        <f t="shared" si="70"/>
        <v>0</v>
      </c>
      <c r="AA672" s="11">
        <f t="shared" si="71"/>
        <v>20</v>
      </c>
      <c r="AB672" s="11">
        <f>IF(TablaIncidentes[[#This Row],[Prioridad*]]="Baja",(Z672-24)*60+AA672,IF(TablaIncidentes[[#This Row],[Prioridad*]]="Media",(Z672-4)*60+AA672,IF(TablaIncidentes[[#This Row],[Prioridad*]]="Alta",(Z672-2)*60+AA672)))</f>
        <v>-100</v>
      </c>
      <c r="AD672" s="17" t="str">
        <f>TablaIncidentes[[#This Row],[Tiempo Creación (HH:mm)]]</f>
        <v>00:00</v>
      </c>
      <c r="AE672" s="11">
        <f t="shared" si="72"/>
        <v>0</v>
      </c>
      <c r="AF672" s="11">
        <f t="shared" si="73"/>
        <v>0</v>
      </c>
      <c r="AG672" s="11">
        <f>IF(TablaIncidentes[[#This Row],[Prioridad*]]="Baja",((AE672*60)+AF672)-30,IF(TablaIncidentes[[#This Row],[Prioridad*]]="Media",((AE672*60)+AF672)-15,IF(TablaIncidentes[[#This Row],[Prioridad*]]="Alta",((AE672*60)+AF672)-10)))</f>
        <v>-10</v>
      </c>
      <c r="AI672" s="17">
        <f>TablaIncidentes[[#This Row],[Tiempo Avance Incidente]]</f>
        <v>0</v>
      </c>
      <c r="AJ672" s="11">
        <f t="shared" si="74"/>
        <v>0</v>
      </c>
      <c r="AK672" s="11">
        <f t="shared" si="75"/>
        <v>0</v>
      </c>
      <c r="AL672">
        <f>IF(TablaIncidentes[[#This Row],[Prioridad*]]="Baja",((AJ672*60)+AK672)-720,IF(TablaIncidentes[[#This Row],[Prioridad*]]="Media",((AJ672*60)+AK672)-120,IF(TablaIncidentes[[#This Row],[Prioridad*]]="Alta",((AJ672*60)+AK672)-60)))</f>
        <v>-60</v>
      </c>
      <c r="AN672" t="str">
        <f t="shared" si="76"/>
        <v>martes</v>
      </c>
    </row>
    <row r="673" spans="1:40" x14ac:dyDescent="0.25">
      <c r="A673" s="10" t="s">
        <v>1576</v>
      </c>
      <c r="B673" t="s">
        <v>1577</v>
      </c>
      <c r="C673" t="s">
        <v>32</v>
      </c>
      <c r="D673" s="11" t="s">
        <v>33</v>
      </c>
      <c r="E673" t="s">
        <v>34</v>
      </c>
      <c r="F673" t="s">
        <v>51</v>
      </c>
      <c r="G673" t="s">
        <v>279</v>
      </c>
      <c r="J673" s="12">
        <v>43845</v>
      </c>
      <c r="K673" s="13">
        <v>6.2013888888888889E-2</v>
      </c>
      <c r="L673" s="14">
        <v>43845</v>
      </c>
      <c r="M673" s="15">
        <v>6.2013888888888889E-2</v>
      </c>
      <c r="N673" s="12">
        <v>43847</v>
      </c>
      <c r="O673" s="13">
        <v>5.8472222222222224E-2</v>
      </c>
      <c r="P673" s="16">
        <v>43848.12091435185</v>
      </c>
      <c r="Q673" s="11" t="s">
        <v>37</v>
      </c>
      <c r="R673" s="17" t="s">
        <v>356</v>
      </c>
      <c r="S673" s="11" t="s">
        <v>39</v>
      </c>
      <c r="T673" s="17" t="s">
        <v>133</v>
      </c>
      <c r="U673" s="11" t="s">
        <v>37</v>
      </c>
      <c r="V673" s="17">
        <v>0</v>
      </c>
      <c r="W673" s="11" t="s">
        <v>37</v>
      </c>
      <c r="Y673" s="17" t="str">
        <f>TablaIncidentes[[#This Row],[Tiempo Total Gestión]]</f>
        <v>00:16</v>
      </c>
      <c r="Z673" s="11">
        <f t="shared" si="70"/>
        <v>0</v>
      </c>
      <c r="AA673" s="11">
        <f t="shared" si="71"/>
        <v>16</v>
      </c>
      <c r="AB673" s="11">
        <f>IF(TablaIncidentes[[#This Row],[Prioridad*]]="Baja",(Z673-24)*60+AA673,IF(TablaIncidentes[[#This Row],[Prioridad*]]="Media",(Z673-4)*60+AA673,IF(TablaIncidentes[[#This Row],[Prioridad*]]="Alta",(Z673-2)*60+AA673)))</f>
        <v>-104</v>
      </c>
      <c r="AD673" s="17" t="str">
        <f>TablaIncidentes[[#This Row],[Tiempo Creación (HH:mm)]]</f>
        <v>00:00</v>
      </c>
      <c r="AE673" s="11">
        <f t="shared" si="72"/>
        <v>0</v>
      </c>
      <c r="AF673" s="11">
        <f t="shared" si="73"/>
        <v>0</v>
      </c>
      <c r="AG673" s="11">
        <f>IF(TablaIncidentes[[#This Row],[Prioridad*]]="Baja",((AE673*60)+AF673)-30,IF(TablaIncidentes[[#This Row],[Prioridad*]]="Media",((AE673*60)+AF673)-15,IF(TablaIncidentes[[#This Row],[Prioridad*]]="Alta",((AE673*60)+AF673)-10)))</f>
        <v>-10</v>
      </c>
      <c r="AI673" s="17">
        <f>TablaIncidentes[[#This Row],[Tiempo Avance Incidente]]</f>
        <v>0</v>
      </c>
      <c r="AJ673" s="11">
        <f t="shared" si="74"/>
        <v>0</v>
      </c>
      <c r="AK673" s="11">
        <f t="shared" si="75"/>
        <v>0</v>
      </c>
      <c r="AL673">
        <f>IF(TablaIncidentes[[#This Row],[Prioridad*]]="Baja",((AJ673*60)+AK673)-720,IF(TablaIncidentes[[#This Row],[Prioridad*]]="Media",((AJ673*60)+AK673)-120,IF(TablaIncidentes[[#This Row],[Prioridad*]]="Alta",((AJ673*60)+AK673)-60)))</f>
        <v>-60</v>
      </c>
      <c r="AN673" t="str">
        <f t="shared" si="76"/>
        <v>miércoles</v>
      </c>
    </row>
    <row r="674" spans="1:40" x14ac:dyDescent="0.25">
      <c r="A674" s="10" t="s">
        <v>1578</v>
      </c>
      <c r="B674" t="s">
        <v>1579</v>
      </c>
      <c r="C674" t="s">
        <v>32</v>
      </c>
      <c r="D674" s="11" t="s">
        <v>33</v>
      </c>
      <c r="E674" t="s">
        <v>34</v>
      </c>
      <c r="F674" t="s">
        <v>51</v>
      </c>
      <c r="G674" t="s">
        <v>319</v>
      </c>
      <c r="J674" s="12">
        <v>43845</v>
      </c>
      <c r="K674" s="13">
        <v>0.13866898148148146</v>
      </c>
      <c r="L674" s="14">
        <v>43845</v>
      </c>
      <c r="M674" s="15">
        <v>0.13866898148148146</v>
      </c>
      <c r="N674" s="12">
        <v>43845</v>
      </c>
      <c r="O674" s="13">
        <v>0.38246527777777778</v>
      </c>
      <c r="P674" s="16">
        <v>43846.453263888892</v>
      </c>
      <c r="Q674" s="11" t="s">
        <v>37</v>
      </c>
      <c r="R674" s="17" t="s">
        <v>491</v>
      </c>
      <c r="S674" s="11" t="s">
        <v>39</v>
      </c>
      <c r="T674" s="17" t="s">
        <v>133</v>
      </c>
      <c r="U674" s="11" t="s">
        <v>37</v>
      </c>
      <c r="V674" s="17">
        <v>0</v>
      </c>
      <c r="W674" s="11" t="s">
        <v>37</v>
      </c>
      <c r="Y674" s="17" t="str">
        <f>TablaIncidentes[[#This Row],[Tiempo Total Gestión]]</f>
        <v>00:22</v>
      </c>
      <c r="Z674" s="11">
        <f t="shared" si="70"/>
        <v>0</v>
      </c>
      <c r="AA674" s="11">
        <f t="shared" si="71"/>
        <v>22</v>
      </c>
      <c r="AB674" s="11">
        <f>IF(TablaIncidentes[[#This Row],[Prioridad*]]="Baja",(Z674-24)*60+AA674,IF(TablaIncidentes[[#This Row],[Prioridad*]]="Media",(Z674-4)*60+AA674,IF(TablaIncidentes[[#This Row],[Prioridad*]]="Alta",(Z674-2)*60+AA674)))</f>
        <v>-98</v>
      </c>
      <c r="AD674" s="17" t="str">
        <f>TablaIncidentes[[#This Row],[Tiempo Creación (HH:mm)]]</f>
        <v>00:00</v>
      </c>
      <c r="AE674" s="11">
        <f t="shared" si="72"/>
        <v>0</v>
      </c>
      <c r="AF674" s="11">
        <f t="shared" si="73"/>
        <v>0</v>
      </c>
      <c r="AG674" s="11">
        <f>IF(TablaIncidentes[[#This Row],[Prioridad*]]="Baja",((AE674*60)+AF674)-30,IF(TablaIncidentes[[#This Row],[Prioridad*]]="Media",((AE674*60)+AF674)-15,IF(TablaIncidentes[[#This Row],[Prioridad*]]="Alta",((AE674*60)+AF674)-10)))</f>
        <v>-10</v>
      </c>
      <c r="AI674" s="17">
        <f>TablaIncidentes[[#This Row],[Tiempo Avance Incidente]]</f>
        <v>0</v>
      </c>
      <c r="AJ674" s="11">
        <f t="shared" si="74"/>
        <v>0</v>
      </c>
      <c r="AK674" s="11">
        <f t="shared" si="75"/>
        <v>0</v>
      </c>
      <c r="AL674">
        <f>IF(TablaIncidentes[[#This Row],[Prioridad*]]="Baja",((AJ674*60)+AK674)-720,IF(TablaIncidentes[[#This Row],[Prioridad*]]="Media",((AJ674*60)+AK674)-120,IF(TablaIncidentes[[#This Row],[Prioridad*]]="Alta",((AJ674*60)+AK674)-60)))</f>
        <v>-60</v>
      </c>
      <c r="AN674" t="str">
        <f t="shared" si="76"/>
        <v>miércoles</v>
      </c>
    </row>
    <row r="675" spans="1:40" x14ac:dyDescent="0.25">
      <c r="A675" s="20" t="s">
        <v>1580</v>
      </c>
      <c r="B675" t="s">
        <v>1581</v>
      </c>
      <c r="C675" t="s">
        <v>32</v>
      </c>
      <c r="D675" s="11" t="s">
        <v>33</v>
      </c>
      <c r="E675" t="s">
        <v>34</v>
      </c>
      <c r="F675" t="s">
        <v>51</v>
      </c>
      <c r="G675" t="s">
        <v>361</v>
      </c>
      <c r="J675" s="12">
        <v>43845</v>
      </c>
      <c r="K675" s="13">
        <v>0.34878472222222223</v>
      </c>
      <c r="L675" s="14">
        <v>43845</v>
      </c>
      <c r="M675" s="15">
        <v>0.34878472222222223</v>
      </c>
      <c r="N675" s="12">
        <v>43845</v>
      </c>
      <c r="O675" s="13">
        <v>0.60363425925925929</v>
      </c>
      <c r="P675" s="16">
        <v>43846.699791666666</v>
      </c>
      <c r="Q675" s="11" t="s">
        <v>101</v>
      </c>
      <c r="R675" s="17" t="s">
        <v>1582</v>
      </c>
      <c r="S675" s="11" t="s">
        <v>39</v>
      </c>
      <c r="T675" s="17" t="s">
        <v>133</v>
      </c>
      <c r="U675" s="11" t="s">
        <v>37</v>
      </c>
      <c r="V675" s="17">
        <v>0</v>
      </c>
      <c r="W675" s="11" t="s">
        <v>37</v>
      </c>
      <c r="Y675" s="17" t="str">
        <f>TablaIncidentes[[#This Row],[Tiempo Total Gestión]]</f>
        <v>06:04</v>
      </c>
      <c r="Z675" s="11">
        <f t="shared" si="70"/>
        <v>6</v>
      </c>
      <c r="AA675" s="11">
        <f t="shared" si="71"/>
        <v>4</v>
      </c>
      <c r="AB675" s="11">
        <f>IF(TablaIncidentes[[#This Row],[Prioridad*]]="Baja",(Z675-24)*60+AA675,IF(TablaIncidentes[[#This Row],[Prioridad*]]="Media",(Z675-4)*60+AA675,IF(TablaIncidentes[[#This Row],[Prioridad*]]="Alta",(Z675-2)*60+AA675)))</f>
        <v>244</v>
      </c>
      <c r="AD675" s="17" t="str">
        <f>TablaIncidentes[[#This Row],[Tiempo Creación (HH:mm)]]</f>
        <v>00:00</v>
      </c>
      <c r="AE675" s="11">
        <f t="shared" si="72"/>
        <v>0</v>
      </c>
      <c r="AF675" s="11">
        <f t="shared" si="73"/>
        <v>0</v>
      </c>
      <c r="AG675" s="11">
        <f>IF(TablaIncidentes[[#This Row],[Prioridad*]]="Baja",((AE675*60)+AF675)-30,IF(TablaIncidentes[[#This Row],[Prioridad*]]="Media",((AE675*60)+AF675)-15,IF(TablaIncidentes[[#This Row],[Prioridad*]]="Alta",((AE675*60)+AF675)-10)))</f>
        <v>-10</v>
      </c>
      <c r="AI675" s="17">
        <f>TablaIncidentes[[#This Row],[Tiempo Avance Incidente]]</f>
        <v>0</v>
      </c>
      <c r="AJ675" s="11">
        <f t="shared" si="74"/>
        <v>0</v>
      </c>
      <c r="AK675" s="11">
        <f t="shared" si="75"/>
        <v>0</v>
      </c>
      <c r="AL675">
        <f>IF(TablaIncidentes[[#This Row],[Prioridad*]]="Baja",((AJ675*60)+AK675)-720,IF(TablaIncidentes[[#This Row],[Prioridad*]]="Media",((AJ675*60)+AK675)-120,IF(TablaIncidentes[[#This Row],[Prioridad*]]="Alta",((AJ675*60)+AK675)-60)))</f>
        <v>-60</v>
      </c>
      <c r="AN675" t="str">
        <f t="shared" si="76"/>
        <v>miércoles</v>
      </c>
    </row>
    <row r="676" spans="1:40" x14ac:dyDescent="0.25">
      <c r="A676" s="20" t="s">
        <v>1583</v>
      </c>
      <c r="B676" t="s">
        <v>1584</v>
      </c>
      <c r="C676" t="s">
        <v>32</v>
      </c>
      <c r="D676" s="11" t="s">
        <v>33</v>
      </c>
      <c r="E676" t="s">
        <v>34</v>
      </c>
      <c r="F676" t="s">
        <v>51</v>
      </c>
      <c r="G676" t="s">
        <v>361</v>
      </c>
      <c r="J676" s="12">
        <v>43845</v>
      </c>
      <c r="K676" s="13">
        <v>0.34947916666666662</v>
      </c>
      <c r="L676" s="14">
        <v>43845</v>
      </c>
      <c r="M676" s="15">
        <v>0.34947916666666662</v>
      </c>
      <c r="N676" s="12">
        <v>43846</v>
      </c>
      <c r="O676" s="13">
        <v>0.42373842592592598</v>
      </c>
      <c r="P676" s="16">
        <v>43847.424467592595</v>
      </c>
      <c r="Q676" s="11" t="s">
        <v>101</v>
      </c>
      <c r="R676" s="17" t="s">
        <v>1585</v>
      </c>
      <c r="S676" s="11" t="s">
        <v>39</v>
      </c>
      <c r="T676" s="17" t="s">
        <v>133</v>
      </c>
      <c r="U676" s="11" t="s">
        <v>37</v>
      </c>
      <c r="V676" s="17">
        <v>0</v>
      </c>
      <c r="W676" s="11" t="s">
        <v>37</v>
      </c>
      <c r="Y676" s="17" t="str">
        <f>TablaIncidentes[[#This Row],[Tiempo Total Gestión]]</f>
        <v>06:16</v>
      </c>
      <c r="Z676" s="11">
        <f t="shared" si="70"/>
        <v>6</v>
      </c>
      <c r="AA676" s="11">
        <f t="shared" si="71"/>
        <v>16</v>
      </c>
      <c r="AB676" s="11">
        <f>IF(TablaIncidentes[[#This Row],[Prioridad*]]="Baja",(Z676-24)*60+AA676,IF(TablaIncidentes[[#This Row],[Prioridad*]]="Media",(Z676-4)*60+AA676,IF(TablaIncidentes[[#This Row],[Prioridad*]]="Alta",(Z676-2)*60+AA676)))</f>
        <v>256</v>
      </c>
      <c r="AD676" s="17" t="str">
        <f>TablaIncidentes[[#This Row],[Tiempo Creación (HH:mm)]]</f>
        <v>00:00</v>
      </c>
      <c r="AE676" s="11">
        <f t="shared" si="72"/>
        <v>0</v>
      </c>
      <c r="AF676" s="11">
        <f t="shared" si="73"/>
        <v>0</v>
      </c>
      <c r="AG676" s="11">
        <f>IF(TablaIncidentes[[#This Row],[Prioridad*]]="Baja",((AE676*60)+AF676)-30,IF(TablaIncidentes[[#This Row],[Prioridad*]]="Media",((AE676*60)+AF676)-15,IF(TablaIncidentes[[#This Row],[Prioridad*]]="Alta",((AE676*60)+AF676)-10)))</f>
        <v>-10</v>
      </c>
      <c r="AI676" s="17">
        <f>TablaIncidentes[[#This Row],[Tiempo Avance Incidente]]</f>
        <v>0</v>
      </c>
      <c r="AJ676" s="11">
        <f t="shared" si="74"/>
        <v>0</v>
      </c>
      <c r="AK676" s="11">
        <f t="shared" si="75"/>
        <v>0</v>
      </c>
      <c r="AL676">
        <f>IF(TablaIncidentes[[#This Row],[Prioridad*]]="Baja",((AJ676*60)+AK676)-720,IF(TablaIncidentes[[#This Row],[Prioridad*]]="Media",((AJ676*60)+AK676)-120,IF(TablaIncidentes[[#This Row],[Prioridad*]]="Alta",((AJ676*60)+AK676)-60)))</f>
        <v>-60</v>
      </c>
      <c r="AN676" t="str">
        <f t="shared" si="76"/>
        <v>miércoles</v>
      </c>
    </row>
    <row r="677" spans="1:40" x14ac:dyDescent="0.25">
      <c r="A677" s="20" t="s">
        <v>1586</v>
      </c>
      <c r="B677" t="s">
        <v>1587</v>
      </c>
      <c r="C677" t="s">
        <v>32</v>
      </c>
      <c r="D677" s="11" t="s">
        <v>33</v>
      </c>
      <c r="E677" t="s">
        <v>34</v>
      </c>
      <c r="F677" t="s">
        <v>51</v>
      </c>
      <c r="G677" t="s">
        <v>361</v>
      </c>
      <c r="J677" s="12">
        <v>43845</v>
      </c>
      <c r="K677" s="13">
        <v>0.35019675925925925</v>
      </c>
      <c r="L677" s="14">
        <v>43845</v>
      </c>
      <c r="M677" s="15">
        <v>0.35019675925925925</v>
      </c>
      <c r="N677" s="12">
        <v>43845</v>
      </c>
      <c r="O677" s="13">
        <v>0.61763888888888896</v>
      </c>
      <c r="P677" s="16">
        <v>43846.699791666666</v>
      </c>
      <c r="Q677" s="11" t="s">
        <v>101</v>
      </c>
      <c r="R677" s="17" t="s">
        <v>1588</v>
      </c>
      <c r="S677" s="11" t="s">
        <v>39</v>
      </c>
      <c r="T677" s="17" t="s">
        <v>133</v>
      </c>
      <c r="U677" s="11" t="s">
        <v>37</v>
      </c>
      <c r="V677" s="17">
        <v>0</v>
      </c>
      <c r="W677" s="11" t="s">
        <v>37</v>
      </c>
      <c r="Y677" s="17" t="str">
        <f>TablaIncidentes[[#This Row],[Tiempo Total Gestión]]</f>
        <v>06:23</v>
      </c>
      <c r="Z677" s="11">
        <f t="shared" si="70"/>
        <v>6</v>
      </c>
      <c r="AA677" s="11">
        <f t="shared" si="71"/>
        <v>23</v>
      </c>
      <c r="AB677" s="11">
        <f>IF(TablaIncidentes[[#This Row],[Prioridad*]]="Baja",(Z677-24)*60+AA677,IF(TablaIncidentes[[#This Row],[Prioridad*]]="Media",(Z677-4)*60+AA677,IF(TablaIncidentes[[#This Row],[Prioridad*]]="Alta",(Z677-2)*60+AA677)))</f>
        <v>263</v>
      </c>
      <c r="AD677" s="17" t="str">
        <f>TablaIncidentes[[#This Row],[Tiempo Creación (HH:mm)]]</f>
        <v>00:00</v>
      </c>
      <c r="AE677" s="11">
        <f t="shared" si="72"/>
        <v>0</v>
      </c>
      <c r="AF677" s="11">
        <f t="shared" si="73"/>
        <v>0</v>
      </c>
      <c r="AG677" s="11">
        <f>IF(TablaIncidentes[[#This Row],[Prioridad*]]="Baja",((AE677*60)+AF677)-30,IF(TablaIncidentes[[#This Row],[Prioridad*]]="Media",((AE677*60)+AF677)-15,IF(TablaIncidentes[[#This Row],[Prioridad*]]="Alta",((AE677*60)+AF677)-10)))</f>
        <v>-10</v>
      </c>
      <c r="AI677" s="17">
        <f>TablaIncidentes[[#This Row],[Tiempo Avance Incidente]]</f>
        <v>0</v>
      </c>
      <c r="AJ677" s="11">
        <f t="shared" si="74"/>
        <v>0</v>
      </c>
      <c r="AK677" s="11">
        <f t="shared" si="75"/>
        <v>0</v>
      </c>
      <c r="AL677">
        <f>IF(TablaIncidentes[[#This Row],[Prioridad*]]="Baja",((AJ677*60)+AK677)-720,IF(TablaIncidentes[[#This Row],[Prioridad*]]="Media",((AJ677*60)+AK677)-120,IF(TablaIncidentes[[#This Row],[Prioridad*]]="Alta",((AJ677*60)+AK677)-60)))</f>
        <v>-60</v>
      </c>
      <c r="AN677" t="str">
        <f t="shared" si="76"/>
        <v>miércoles</v>
      </c>
    </row>
    <row r="678" spans="1:40" x14ac:dyDescent="0.25">
      <c r="A678" s="20" t="s">
        <v>1589</v>
      </c>
      <c r="B678" t="s">
        <v>1590</v>
      </c>
      <c r="C678" t="s">
        <v>32</v>
      </c>
      <c r="D678" s="11" t="s">
        <v>33</v>
      </c>
      <c r="E678" t="s">
        <v>34</v>
      </c>
      <c r="F678" t="s">
        <v>51</v>
      </c>
      <c r="G678" t="s">
        <v>361</v>
      </c>
      <c r="J678" s="12">
        <v>43845</v>
      </c>
      <c r="K678" s="13">
        <v>0.35019675925925925</v>
      </c>
      <c r="L678" s="14">
        <v>43845</v>
      </c>
      <c r="M678" s="15">
        <v>0.35019675925925925</v>
      </c>
      <c r="N678" s="12">
        <v>43845</v>
      </c>
      <c r="O678" s="13">
        <v>0.62253472222222228</v>
      </c>
      <c r="P678" s="16">
        <v>43846.699791666666</v>
      </c>
      <c r="Q678" s="11" t="s">
        <v>101</v>
      </c>
      <c r="R678" s="17" t="s">
        <v>1591</v>
      </c>
      <c r="S678" s="11" t="s">
        <v>39</v>
      </c>
      <c r="T678" s="17" t="s">
        <v>133</v>
      </c>
      <c r="U678" s="11" t="s">
        <v>37</v>
      </c>
      <c r="V678" s="17">
        <v>0</v>
      </c>
      <c r="W678" s="11" t="s">
        <v>37</v>
      </c>
      <c r="Y678" s="17" t="str">
        <f>TablaIncidentes[[#This Row],[Tiempo Total Gestión]]</f>
        <v>06:28</v>
      </c>
      <c r="Z678" s="11">
        <f t="shared" si="70"/>
        <v>6</v>
      </c>
      <c r="AA678" s="11">
        <f t="shared" si="71"/>
        <v>28</v>
      </c>
      <c r="AB678" s="11">
        <f>IF(TablaIncidentes[[#This Row],[Prioridad*]]="Baja",(Z678-24)*60+AA678,IF(TablaIncidentes[[#This Row],[Prioridad*]]="Media",(Z678-4)*60+AA678,IF(TablaIncidentes[[#This Row],[Prioridad*]]="Alta",(Z678-2)*60+AA678)))</f>
        <v>268</v>
      </c>
      <c r="AD678" s="17" t="str">
        <f>TablaIncidentes[[#This Row],[Tiempo Creación (HH:mm)]]</f>
        <v>00:00</v>
      </c>
      <c r="AE678" s="11">
        <f t="shared" si="72"/>
        <v>0</v>
      </c>
      <c r="AF678" s="11">
        <f t="shared" si="73"/>
        <v>0</v>
      </c>
      <c r="AG678" s="11">
        <f>IF(TablaIncidentes[[#This Row],[Prioridad*]]="Baja",((AE678*60)+AF678)-30,IF(TablaIncidentes[[#This Row],[Prioridad*]]="Media",((AE678*60)+AF678)-15,IF(TablaIncidentes[[#This Row],[Prioridad*]]="Alta",((AE678*60)+AF678)-10)))</f>
        <v>-10</v>
      </c>
      <c r="AI678" s="17">
        <f>TablaIncidentes[[#This Row],[Tiempo Avance Incidente]]</f>
        <v>0</v>
      </c>
      <c r="AJ678" s="11">
        <f t="shared" si="74"/>
        <v>0</v>
      </c>
      <c r="AK678" s="11">
        <f t="shared" si="75"/>
        <v>0</v>
      </c>
      <c r="AL678">
        <f>IF(TablaIncidentes[[#This Row],[Prioridad*]]="Baja",((AJ678*60)+AK678)-720,IF(TablaIncidentes[[#This Row],[Prioridad*]]="Media",((AJ678*60)+AK678)-120,IF(TablaIncidentes[[#This Row],[Prioridad*]]="Alta",((AJ678*60)+AK678)-60)))</f>
        <v>-60</v>
      </c>
      <c r="AN678" t="str">
        <f t="shared" si="76"/>
        <v>miércoles</v>
      </c>
    </row>
    <row r="679" spans="1:40" x14ac:dyDescent="0.25">
      <c r="A679" s="10" t="s">
        <v>1592</v>
      </c>
      <c r="B679" t="s">
        <v>358</v>
      </c>
      <c r="C679" t="s">
        <v>32</v>
      </c>
      <c r="D679" s="11" t="s">
        <v>33</v>
      </c>
      <c r="E679" t="s">
        <v>34</v>
      </c>
      <c r="F679" t="s">
        <v>51</v>
      </c>
      <c r="G679" t="s">
        <v>279</v>
      </c>
      <c r="J679" s="12">
        <v>43845</v>
      </c>
      <c r="K679" s="13">
        <v>7.4571759259259254E-2</v>
      </c>
      <c r="L679" s="14">
        <v>43845</v>
      </c>
      <c r="M679" s="15">
        <v>7.4571759259259254E-2</v>
      </c>
      <c r="N679" s="12">
        <v>43845</v>
      </c>
      <c r="O679" s="13">
        <v>0.53635416666666669</v>
      </c>
      <c r="P679" s="16">
        <v>43846.586111111108</v>
      </c>
      <c r="Q679" s="11" t="s">
        <v>37</v>
      </c>
      <c r="R679" s="17" t="s">
        <v>336</v>
      </c>
      <c r="S679" s="11" t="s">
        <v>39</v>
      </c>
      <c r="T679" s="17" t="s">
        <v>133</v>
      </c>
      <c r="U679" s="11" t="s">
        <v>37</v>
      </c>
      <c r="V679" s="17">
        <v>0</v>
      </c>
      <c r="W679" s="11" t="s">
        <v>37</v>
      </c>
      <c r="Y679" s="17" t="str">
        <f>TablaIncidentes[[#This Row],[Tiempo Total Gestión]]</f>
        <v>00:10</v>
      </c>
      <c r="Z679" s="11">
        <f t="shared" si="70"/>
        <v>0</v>
      </c>
      <c r="AA679" s="11">
        <f t="shared" si="71"/>
        <v>10</v>
      </c>
      <c r="AB679" s="11">
        <f>IF(TablaIncidentes[[#This Row],[Prioridad*]]="Baja",(Z679-24)*60+AA679,IF(TablaIncidentes[[#This Row],[Prioridad*]]="Media",(Z679-4)*60+AA679,IF(TablaIncidentes[[#This Row],[Prioridad*]]="Alta",(Z679-2)*60+AA679)))</f>
        <v>-110</v>
      </c>
      <c r="AD679" s="17" t="str">
        <f>TablaIncidentes[[#This Row],[Tiempo Creación (HH:mm)]]</f>
        <v>00:00</v>
      </c>
      <c r="AE679" s="11">
        <f t="shared" si="72"/>
        <v>0</v>
      </c>
      <c r="AF679" s="11">
        <f t="shared" si="73"/>
        <v>0</v>
      </c>
      <c r="AG679" s="11">
        <f>IF(TablaIncidentes[[#This Row],[Prioridad*]]="Baja",((AE679*60)+AF679)-30,IF(TablaIncidentes[[#This Row],[Prioridad*]]="Media",((AE679*60)+AF679)-15,IF(TablaIncidentes[[#This Row],[Prioridad*]]="Alta",((AE679*60)+AF679)-10)))</f>
        <v>-10</v>
      </c>
      <c r="AI679" s="17">
        <f>TablaIncidentes[[#This Row],[Tiempo Avance Incidente]]</f>
        <v>0</v>
      </c>
      <c r="AJ679" s="11">
        <f t="shared" si="74"/>
        <v>0</v>
      </c>
      <c r="AK679" s="11">
        <f t="shared" si="75"/>
        <v>0</v>
      </c>
      <c r="AL679">
        <f>IF(TablaIncidentes[[#This Row],[Prioridad*]]="Baja",((AJ679*60)+AK679)-720,IF(TablaIncidentes[[#This Row],[Prioridad*]]="Media",((AJ679*60)+AK679)-120,IF(TablaIncidentes[[#This Row],[Prioridad*]]="Alta",((AJ679*60)+AK679)-60)))</f>
        <v>-60</v>
      </c>
      <c r="AN679" t="str">
        <f t="shared" si="76"/>
        <v>miércoles</v>
      </c>
    </row>
    <row r="680" spans="1:40" x14ac:dyDescent="0.25">
      <c r="A680" s="10" t="s">
        <v>1593</v>
      </c>
      <c r="B680" t="s">
        <v>1594</v>
      </c>
      <c r="C680" t="s">
        <v>32</v>
      </c>
      <c r="D680" s="11" t="s">
        <v>33</v>
      </c>
      <c r="E680" t="s">
        <v>34</v>
      </c>
      <c r="F680" t="s">
        <v>51</v>
      </c>
      <c r="G680" t="s">
        <v>279</v>
      </c>
      <c r="J680" s="12">
        <v>43845</v>
      </c>
      <c r="K680" s="13">
        <v>0.17281250000000001</v>
      </c>
      <c r="L680" s="14">
        <v>43845</v>
      </c>
      <c r="M680" s="15">
        <v>0.17281250000000001</v>
      </c>
      <c r="N680" s="12">
        <v>43845</v>
      </c>
      <c r="O680" s="13">
        <v>0.52847222222222223</v>
      </c>
      <c r="P680" s="16">
        <v>43846.586111111108</v>
      </c>
      <c r="Q680" s="11" t="s">
        <v>37</v>
      </c>
      <c r="R680" s="17" t="s">
        <v>491</v>
      </c>
      <c r="S680" s="11" t="s">
        <v>39</v>
      </c>
      <c r="T680" s="17" t="s">
        <v>133</v>
      </c>
      <c r="U680" s="11" t="s">
        <v>37</v>
      </c>
      <c r="V680" s="17">
        <v>0</v>
      </c>
      <c r="W680" s="11" t="s">
        <v>37</v>
      </c>
      <c r="Y680" s="17" t="str">
        <f>TablaIncidentes[[#This Row],[Tiempo Total Gestión]]</f>
        <v>00:22</v>
      </c>
      <c r="Z680" s="11">
        <f t="shared" si="70"/>
        <v>0</v>
      </c>
      <c r="AA680" s="11">
        <f t="shared" si="71"/>
        <v>22</v>
      </c>
      <c r="AB680" s="11">
        <f>IF(TablaIncidentes[[#This Row],[Prioridad*]]="Baja",(Z680-24)*60+AA680,IF(TablaIncidentes[[#This Row],[Prioridad*]]="Media",(Z680-4)*60+AA680,IF(TablaIncidentes[[#This Row],[Prioridad*]]="Alta",(Z680-2)*60+AA680)))</f>
        <v>-98</v>
      </c>
      <c r="AD680" s="17" t="str">
        <f>TablaIncidentes[[#This Row],[Tiempo Creación (HH:mm)]]</f>
        <v>00:00</v>
      </c>
      <c r="AE680" s="11">
        <f t="shared" si="72"/>
        <v>0</v>
      </c>
      <c r="AF680" s="11">
        <f t="shared" si="73"/>
        <v>0</v>
      </c>
      <c r="AG680" s="11">
        <f>IF(TablaIncidentes[[#This Row],[Prioridad*]]="Baja",((AE680*60)+AF680)-30,IF(TablaIncidentes[[#This Row],[Prioridad*]]="Media",((AE680*60)+AF680)-15,IF(TablaIncidentes[[#This Row],[Prioridad*]]="Alta",((AE680*60)+AF680)-10)))</f>
        <v>-10</v>
      </c>
      <c r="AI680" s="17">
        <f>TablaIncidentes[[#This Row],[Tiempo Avance Incidente]]</f>
        <v>0</v>
      </c>
      <c r="AJ680" s="11">
        <f t="shared" si="74"/>
        <v>0</v>
      </c>
      <c r="AK680" s="11">
        <f t="shared" si="75"/>
        <v>0</v>
      </c>
      <c r="AL680">
        <f>IF(TablaIncidentes[[#This Row],[Prioridad*]]="Baja",((AJ680*60)+AK680)-720,IF(TablaIncidentes[[#This Row],[Prioridad*]]="Media",((AJ680*60)+AK680)-120,IF(TablaIncidentes[[#This Row],[Prioridad*]]="Alta",((AJ680*60)+AK680)-60)))</f>
        <v>-60</v>
      </c>
      <c r="AN680" t="str">
        <f t="shared" si="76"/>
        <v>miércoles</v>
      </c>
    </row>
    <row r="681" spans="1:40" x14ac:dyDescent="0.25">
      <c r="A681" s="20" t="s">
        <v>1595</v>
      </c>
      <c r="B681" t="s">
        <v>1596</v>
      </c>
      <c r="C681" t="s">
        <v>32</v>
      </c>
      <c r="D681" s="11" t="s">
        <v>33</v>
      </c>
      <c r="E681" t="s">
        <v>34</v>
      </c>
      <c r="F681" t="s">
        <v>51</v>
      </c>
      <c r="G681" t="s">
        <v>75</v>
      </c>
      <c r="J681" s="12">
        <v>43845</v>
      </c>
      <c r="K681" s="13">
        <v>0.25509259259259259</v>
      </c>
      <c r="L681" s="14">
        <v>43845</v>
      </c>
      <c r="M681" s="15">
        <v>0.25509259259259259</v>
      </c>
      <c r="N681" s="12">
        <v>43845</v>
      </c>
      <c r="O681" s="13">
        <v>0.57748842592592597</v>
      </c>
      <c r="P681" s="16">
        <v>43846.586111111108</v>
      </c>
      <c r="Q681" s="11" t="s">
        <v>101</v>
      </c>
      <c r="R681" s="17" t="s">
        <v>1597</v>
      </c>
      <c r="S681" s="11" t="s">
        <v>39</v>
      </c>
      <c r="T681" s="17" t="s">
        <v>133</v>
      </c>
      <c r="U681" s="11" t="s">
        <v>37</v>
      </c>
      <c r="V681" s="17">
        <v>0</v>
      </c>
      <c r="W681" s="11" t="s">
        <v>37</v>
      </c>
      <c r="Y681" s="17" t="str">
        <f>TablaIncidentes[[#This Row],[Tiempo Total Gestión]]</f>
        <v>07:44</v>
      </c>
      <c r="Z681" s="11">
        <f t="shared" si="70"/>
        <v>7</v>
      </c>
      <c r="AA681" s="11">
        <f t="shared" si="71"/>
        <v>44</v>
      </c>
      <c r="AB681" s="11">
        <f>IF(TablaIncidentes[[#This Row],[Prioridad*]]="Baja",(Z681-24)*60+AA681,IF(TablaIncidentes[[#This Row],[Prioridad*]]="Media",(Z681-4)*60+AA681,IF(TablaIncidentes[[#This Row],[Prioridad*]]="Alta",(Z681-2)*60+AA681)))</f>
        <v>344</v>
      </c>
      <c r="AD681" s="17" t="str">
        <f>TablaIncidentes[[#This Row],[Tiempo Creación (HH:mm)]]</f>
        <v>00:00</v>
      </c>
      <c r="AE681" s="11">
        <f t="shared" si="72"/>
        <v>0</v>
      </c>
      <c r="AF681" s="11">
        <f t="shared" si="73"/>
        <v>0</v>
      </c>
      <c r="AG681" s="11">
        <f>IF(TablaIncidentes[[#This Row],[Prioridad*]]="Baja",((AE681*60)+AF681)-30,IF(TablaIncidentes[[#This Row],[Prioridad*]]="Media",((AE681*60)+AF681)-15,IF(TablaIncidentes[[#This Row],[Prioridad*]]="Alta",((AE681*60)+AF681)-10)))</f>
        <v>-10</v>
      </c>
      <c r="AI681" s="17">
        <f>TablaIncidentes[[#This Row],[Tiempo Avance Incidente]]</f>
        <v>0</v>
      </c>
      <c r="AJ681" s="11">
        <f t="shared" si="74"/>
        <v>0</v>
      </c>
      <c r="AK681" s="11">
        <f t="shared" si="75"/>
        <v>0</v>
      </c>
      <c r="AL681">
        <f>IF(TablaIncidentes[[#This Row],[Prioridad*]]="Baja",((AJ681*60)+AK681)-720,IF(TablaIncidentes[[#This Row],[Prioridad*]]="Media",((AJ681*60)+AK681)-120,IF(TablaIncidentes[[#This Row],[Prioridad*]]="Alta",((AJ681*60)+AK681)-60)))</f>
        <v>-60</v>
      </c>
      <c r="AN681" t="str">
        <f t="shared" si="76"/>
        <v>miércoles</v>
      </c>
    </row>
    <row r="682" spans="1:40" x14ac:dyDescent="0.25">
      <c r="A682" s="20" t="s">
        <v>1598</v>
      </c>
      <c r="B682" t="s">
        <v>1599</v>
      </c>
      <c r="C682" t="s">
        <v>32</v>
      </c>
      <c r="D682" s="11" t="s">
        <v>33</v>
      </c>
      <c r="E682" t="s">
        <v>34</v>
      </c>
      <c r="F682" t="s">
        <v>51</v>
      </c>
      <c r="G682" t="s">
        <v>75</v>
      </c>
      <c r="J682" s="12">
        <v>43845</v>
      </c>
      <c r="K682" s="13">
        <v>0.27181712962962962</v>
      </c>
      <c r="L682" s="14">
        <v>43845</v>
      </c>
      <c r="M682" s="15">
        <v>0.27181712962962962</v>
      </c>
      <c r="N682" s="12">
        <v>43845</v>
      </c>
      <c r="O682" s="13">
        <v>0.5861574074074074</v>
      </c>
      <c r="P682" s="16">
        <v>43846.699791666666</v>
      </c>
      <c r="Q682" s="11" t="s">
        <v>101</v>
      </c>
      <c r="R682" s="17" t="s">
        <v>1600</v>
      </c>
      <c r="S682" s="11" t="s">
        <v>39</v>
      </c>
      <c r="T682" s="17" t="s">
        <v>133</v>
      </c>
      <c r="U682" s="11" t="s">
        <v>37</v>
      </c>
      <c r="V682" s="17">
        <v>0</v>
      </c>
      <c r="W682" s="11" t="s">
        <v>37</v>
      </c>
      <c r="Y682" s="17" t="str">
        <f>TablaIncidentes[[#This Row],[Tiempo Total Gestión]]</f>
        <v>07:32</v>
      </c>
      <c r="Z682" s="11">
        <f t="shared" si="70"/>
        <v>7</v>
      </c>
      <c r="AA682" s="11">
        <f t="shared" si="71"/>
        <v>32</v>
      </c>
      <c r="AB682" s="11">
        <f>IF(TablaIncidentes[[#This Row],[Prioridad*]]="Baja",(Z682-24)*60+AA682,IF(TablaIncidentes[[#This Row],[Prioridad*]]="Media",(Z682-4)*60+AA682,IF(TablaIncidentes[[#This Row],[Prioridad*]]="Alta",(Z682-2)*60+AA682)))</f>
        <v>332</v>
      </c>
      <c r="AD682" s="17" t="str">
        <f>TablaIncidentes[[#This Row],[Tiempo Creación (HH:mm)]]</f>
        <v>00:00</v>
      </c>
      <c r="AE682" s="11">
        <f t="shared" si="72"/>
        <v>0</v>
      </c>
      <c r="AF682" s="11">
        <f t="shared" si="73"/>
        <v>0</v>
      </c>
      <c r="AG682" s="11">
        <f>IF(TablaIncidentes[[#This Row],[Prioridad*]]="Baja",((AE682*60)+AF682)-30,IF(TablaIncidentes[[#This Row],[Prioridad*]]="Media",((AE682*60)+AF682)-15,IF(TablaIncidentes[[#This Row],[Prioridad*]]="Alta",((AE682*60)+AF682)-10)))</f>
        <v>-10</v>
      </c>
      <c r="AI682" s="17">
        <f>TablaIncidentes[[#This Row],[Tiempo Avance Incidente]]</f>
        <v>0</v>
      </c>
      <c r="AJ682" s="11">
        <f t="shared" si="74"/>
        <v>0</v>
      </c>
      <c r="AK682" s="11">
        <f t="shared" si="75"/>
        <v>0</v>
      </c>
      <c r="AL682">
        <f>IF(TablaIncidentes[[#This Row],[Prioridad*]]="Baja",((AJ682*60)+AK682)-720,IF(TablaIncidentes[[#This Row],[Prioridad*]]="Media",((AJ682*60)+AK682)-120,IF(TablaIncidentes[[#This Row],[Prioridad*]]="Alta",((AJ682*60)+AK682)-60)))</f>
        <v>-60</v>
      </c>
      <c r="AN682" t="str">
        <f t="shared" si="76"/>
        <v>miércoles</v>
      </c>
    </row>
    <row r="683" spans="1:40" x14ac:dyDescent="0.25">
      <c r="A683" s="20" t="s">
        <v>1601</v>
      </c>
      <c r="B683" t="s">
        <v>1602</v>
      </c>
      <c r="C683" t="s">
        <v>32</v>
      </c>
      <c r="D683" s="11" t="s">
        <v>33</v>
      </c>
      <c r="E683" t="s">
        <v>34</v>
      </c>
      <c r="F683" t="s">
        <v>51</v>
      </c>
      <c r="G683" t="s">
        <v>75</v>
      </c>
      <c r="J683" s="12">
        <v>43845</v>
      </c>
      <c r="K683" s="13">
        <v>0.34878472222222223</v>
      </c>
      <c r="L683" s="14">
        <v>43845</v>
      </c>
      <c r="M683" s="15">
        <v>0.34878472222222223</v>
      </c>
      <c r="N683" s="12">
        <v>43845</v>
      </c>
      <c r="O683" s="13">
        <v>0.6121875</v>
      </c>
      <c r="P683" s="16">
        <v>43846.699791666666</v>
      </c>
      <c r="Q683" s="11" t="s">
        <v>101</v>
      </c>
      <c r="R683" s="17" t="s">
        <v>1603</v>
      </c>
      <c r="S683" s="11" t="s">
        <v>39</v>
      </c>
      <c r="T683" s="17" t="s">
        <v>133</v>
      </c>
      <c r="U683" s="11" t="s">
        <v>37</v>
      </c>
      <c r="V683" s="17">
        <v>0</v>
      </c>
      <c r="W683" s="11" t="s">
        <v>37</v>
      </c>
      <c r="Y683" s="17" t="str">
        <f>TablaIncidentes[[#This Row],[Tiempo Total Gestión]]</f>
        <v>06:19</v>
      </c>
      <c r="Z683" s="11">
        <f t="shared" si="70"/>
        <v>6</v>
      </c>
      <c r="AA683" s="11">
        <f t="shared" si="71"/>
        <v>19</v>
      </c>
      <c r="AB683" s="11">
        <f>IF(TablaIncidentes[[#This Row],[Prioridad*]]="Baja",(Z683-24)*60+AA683,IF(TablaIncidentes[[#This Row],[Prioridad*]]="Media",(Z683-4)*60+AA683,IF(TablaIncidentes[[#This Row],[Prioridad*]]="Alta",(Z683-2)*60+AA683)))</f>
        <v>259</v>
      </c>
      <c r="AD683" s="17" t="str">
        <f>TablaIncidentes[[#This Row],[Tiempo Creación (HH:mm)]]</f>
        <v>00:00</v>
      </c>
      <c r="AE683" s="11">
        <f t="shared" si="72"/>
        <v>0</v>
      </c>
      <c r="AF683" s="11">
        <f t="shared" si="73"/>
        <v>0</v>
      </c>
      <c r="AG683" s="11">
        <f>IF(TablaIncidentes[[#This Row],[Prioridad*]]="Baja",((AE683*60)+AF683)-30,IF(TablaIncidentes[[#This Row],[Prioridad*]]="Media",((AE683*60)+AF683)-15,IF(TablaIncidentes[[#This Row],[Prioridad*]]="Alta",((AE683*60)+AF683)-10)))</f>
        <v>-10</v>
      </c>
      <c r="AI683" s="17">
        <f>TablaIncidentes[[#This Row],[Tiempo Avance Incidente]]</f>
        <v>0</v>
      </c>
      <c r="AJ683" s="11">
        <f t="shared" si="74"/>
        <v>0</v>
      </c>
      <c r="AK683" s="11">
        <f t="shared" si="75"/>
        <v>0</v>
      </c>
      <c r="AL683">
        <f>IF(TablaIncidentes[[#This Row],[Prioridad*]]="Baja",((AJ683*60)+AK683)-720,IF(TablaIncidentes[[#This Row],[Prioridad*]]="Media",((AJ683*60)+AK683)-120,IF(TablaIncidentes[[#This Row],[Prioridad*]]="Alta",((AJ683*60)+AK683)-60)))</f>
        <v>-60</v>
      </c>
      <c r="AN683" t="str">
        <f t="shared" si="76"/>
        <v>miércoles</v>
      </c>
    </row>
    <row r="684" spans="1:40" x14ac:dyDescent="0.25">
      <c r="A684" s="20" t="s">
        <v>1604</v>
      </c>
      <c r="B684" t="s">
        <v>1605</v>
      </c>
      <c r="C684" t="s">
        <v>32</v>
      </c>
      <c r="D684" s="11" t="s">
        <v>33</v>
      </c>
      <c r="E684" t="s">
        <v>34</v>
      </c>
      <c r="F684" t="s">
        <v>51</v>
      </c>
      <c r="G684" t="s">
        <v>75</v>
      </c>
      <c r="J684" s="12">
        <v>43845</v>
      </c>
      <c r="K684" s="13">
        <v>0.34947916666666662</v>
      </c>
      <c r="L684" s="14">
        <v>43845</v>
      </c>
      <c r="M684" s="15">
        <v>0.34947916666666662</v>
      </c>
      <c r="N684" s="12">
        <v>43845</v>
      </c>
      <c r="O684" s="13">
        <v>0.61651620370370364</v>
      </c>
      <c r="P684" s="16">
        <v>43846.699791666666</v>
      </c>
      <c r="Q684" s="11" t="s">
        <v>101</v>
      </c>
      <c r="R684" s="17" t="s">
        <v>1606</v>
      </c>
      <c r="S684" s="11" t="s">
        <v>39</v>
      </c>
      <c r="T684" s="17" t="s">
        <v>133</v>
      </c>
      <c r="U684" s="11" t="s">
        <v>37</v>
      </c>
      <c r="V684" s="17">
        <v>0</v>
      </c>
      <c r="W684" s="11" t="s">
        <v>37</v>
      </c>
      <c r="Y684" s="17" t="str">
        <f>TablaIncidentes[[#This Row],[Tiempo Total Gestión]]</f>
        <v>06:24</v>
      </c>
      <c r="Z684" s="11">
        <f t="shared" si="70"/>
        <v>6</v>
      </c>
      <c r="AA684" s="11">
        <f t="shared" si="71"/>
        <v>24</v>
      </c>
      <c r="AB684" s="11">
        <f>IF(TablaIncidentes[[#This Row],[Prioridad*]]="Baja",(Z684-24)*60+AA684,IF(TablaIncidentes[[#This Row],[Prioridad*]]="Media",(Z684-4)*60+AA684,IF(TablaIncidentes[[#This Row],[Prioridad*]]="Alta",(Z684-2)*60+AA684)))</f>
        <v>264</v>
      </c>
      <c r="AD684" s="17" t="str">
        <f>TablaIncidentes[[#This Row],[Tiempo Creación (HH:mm)]]</f>
        <v>00:00</v>
      </c>
      <c r="AE684" s="11">
        <f t="shared" si="72"/>
        <v>0</v>
      </c>
      <c r="AF684" s="11">
        <f t="shared" si="73"/>
        <v>0</v>
      </c>
      <c r="AG684" s="11">
        <f>IF(TablaIncidentes[[#This Row],[Prioridad*]]="Baja",((AE684*60)+AF684)-30,IF(TablaIncidentes[[#This Row],[Prioridad*]]="Media",((AE684*60)+AF684)-15,IF(TablaIncidentes[[#This Row],[Prioridad*]]="Alta",((AE684*60)+AF684)-10)))</f>
        <v>-10</v>
      </c>
      <c r="AI684" s="17">
        <f>TablaIncidentes[[#This Row],[Tiempo Avance Incidente]]</f>
        <v>0</v>
      </c>
      <c r="AJ684" s="11">
        <f t="shared" si="74"/>
        <v>0</v>
      </c>
      <c r="AK684" s="11">
        <f t="shared" si="75"/>
        <v>0</v>
      </c>
      <c r="AL684">
        <f>IF(TablaIncidentes[[#This Row],[Prioridad*]]="Baja",((AJ684*60)+AK684)-720,IF(TablaIncidentes[[#This Row],[Prioridad*]]="Media",((AJ684*60)+AK684)-120,IF(TablaIncidentes[[#This Row],[Prioridad*]]="Alta",((AJ684*60)+AK684)-60)))</f>
        <v>-60</v>
      </c>
      <c r="AN684" t="str">
        <f t="shared" si="76"/>
        <v>miércoles</v>
      </c>
    </row>
    <row r="685" spans="1:40" x14ac:dyDescent="0.25">
      <c r="A685" s="20" t="s">
        <v>1607</v>
      </c>
      <c r="B685" t="s">
        <v>852</v>
      </c>
      <c r="C685" t="s">
        <v>32</v>
      </c>
      <c r="D685" s="11" t="s">
        <v>33</v>
      </c>
      <c r="E685" t="s">
        <v>34</v>
      </c>
      <c r="F685" t="s">
        <v>51</v>
      </c>
      <c r="G685" t="s">
        <v>75</v>
      </c>
      <c r="J685" s="12">
        <v>43845</v>
      </c>
      <c r="K685" s="13">
        <v>0.34947916666666662</v>
      </c>
      <c r="L685" s="14">
        <v>43845</v>
      </c>
      <c r="M685" s="15">
        <v>0.34947916666666662</v>
      </c>
      <c r="N685" s="12">
        <v>43845</v>
      </c>
      <c r="O685" s="13">
        <v>0.61993055555555554</v>
      </c>
      <c r="P685" s="16">
        <v>43846.699791666666</v>
      </c>
      <c r="Q685" s="11" t="s">
        <v>101</v>
      </c>
      <c r="R685" s="17" t="s">
        <v>1608</v>
      </c>
      <c r="S685" s="11" t="s">
        <v>39</v>
      </c>
      <c r="T685" s="17" t="s">
        <v>133</v>
      </c>
      <c r="U685" s="11" t="s">
        <v>37</v>
      </c>
      <c r="V685" s="17">
        <v>0</v>
      </c>
      <c r="W685" s="11" t="s">
        <v>37</v>
      </c>
      <c r="Y685" s="17" t="str">
        <f>TablaIncidentes[[#This Row],[Tiempo Total Gestión]]</f>
        <v>06:29</v>
      </c>
      <c r="Z685" s="11">
        <f t="shared" si="70"/>
        <v>6</v>
      </c>
      <c r="AA685" s="11">
        <f t="shared" si="71"/>
        <v>29</v>
      </c>
      <c r="AB685" s="11">
        <f>IF(TablaIncidentes[[#This Row],[Prioridad*]]="Baja",(Z685-24)*60+AA685,IF(TablaIncidentes[[#This Row],[Prioridad*]]="Media",(Z685-4)*60+AA685,IF(TablaIncidentes[[#This Row],[Prioridad*]]="Alta",(Z685-2)*60+AA685)))</f>
        <v>269</v>
      </c>
      <c r="AD685" s="17" t="str">
        <f>TablaIncidentes[[#This Row],[Tiempo Creación (HH:mm)]]</f>
        <v>00:00</v>
      </c>
      <c r="AE685" s="11">
        <f t="shared" si="72"/>
        <v>0</v>
      </c>
      <c r="AF685" s="11">
        <f t="shared" si="73"/>
        <v>0</v>
      </c>
      <c r="AG685" s="11">
        <f>IF(TablaIncidentes[[#This Row],[Prioridad*]]="Baja",((AE685*60)+AF685)-30,IF(TablaIncidentes[[#This Row],[Prioridad*]]="Media",((AE685*60)+AF685)-15,IF(TablaIncidentes[[#This Row],[Prioridad*]]="Alta",((AE685*60)+AF685)-10)))</f>
        <v>-10</v>
      </c>
      <c r="AI685" s="17">
        <f>TablaIncidentes[[#This Row],[Tiempo Avance Incidente]]</f>
        <v>0</v>
      </c>
      <c r="AJ685" s="11">
        <f t="shared" si="74"/>
        <v>0</v>
      </c>
      <c r="AK685" s="11">
        <f t="shared" si="75"/>
        <v>0</v>
      </c>
      <c r="AL685">
        <f>IF(TablaIncidentes[[#This Row],[Prioridad*]]="Baja",((AJ685*60)+AK685)-720,IF(TablaIncidentes[[#This Row],[Prioridad*]]="Media",((AJ685*60)+AK685)-120,IF(TablaIncidentes[[#This Row],[Prioridad*]]="Alta",((AJ685*60)+AK685)-60)))</f>
        <v>-60</v>
      </c>
      <c r="AN685" t="str">
        <f t="shared" si="76"/>
        <v>miércoles</v>
      </c>
    </row>
    <row r="686" spans="1:40" x14ac:dyDescent="0.25">
      <c r="A686" s="20" t="s">
        <v>1609</v>
      </c>
      <c r="B686" t="s">
        <v>1610</v>
      </c>
      <c r="C686" t="s">
        <v>32</v>
      </c>
      <c r="D686" s="11" t="s">
        <v>33</v>
      </c>
      <c r="E686" t="s">
        <v>34</v>
      </c>
      <c r="F686" t="s">
        <v>51</v>
      </c>
      <c r="G686" t="s">
        <v>75</v>
      </c>
      <c r="J686" s="12">
        <v>43845</v>
      </c>
      <c r="K686" s="13">
        <v>0.3487615740740741</v>
      </c>
      <c r="L686" s="14">
        <v>43845</v>
      </c>
      <c r="M686" s="15">
        <v>0.3487615740740741</v>
      </c>
      <c r="N686" s="12">
        <v>43845</v>
      </c>
      <c r="O686" s="13">
        <v>0.60376157407407405</v>
      </c>
      <c r="P686" s="16">
        <v>43846.699791666666</v>
      </c>
      <c r="Q686" s="11" t="s">
        <v>101</v>
      </c>
      <c r="R686" s="17" t="s">
        <v>1611</v>
      </c>
      <c r="S686" s="11" t="s">
        <v>39</v>
      </c>
      <c r="T686" s="17" t="s">
        <v>133</v>
      </c>
      <c r="U686" s="11" t="s">
        <v>37</v>
      </c>
      <c r="V686" s="17">
        <v>0</v>
      </c>
      <c r="W686" s="11" t="s">
        <v>37</v>
      </c>
      <c r="Y686" s="17" t="str">
        <f>TablaIncidentes[[#This Row],[Tiempo Total Gestión]]</f>
        <v>06:07</v>
      </c>
      <c r="Z686" s="11">
        <f t="shared" si="70"/>
        <v>6</v>
      </c>
      <c r="AA686" s="11">
        <f t="shared" si="71"/>
        <v>7</v>
      </c>
      <c r="AB686" s="11">
        <f>IF(TablaIncidentes[[#This Row],[Prioridad*]]="Baja",(Z686-24)*60+AA686,IF(TablaIncidentes[[#This Row],[Prioridad*]]="Media",(Z686-4)*60+AA686,IF(TablaIncidentes[[#This Row],[Prioridad*]]="Alta",(Z686-2)*60+AA686)))</f>
        <v>247</v>
      </c>
      <c r="AD686" s="17" t="str">
        <f>TablaIncidentes[[#This Row],[Tiempo Creación (HH:mm)]]</f>
        <v>00:00</v>
      </c>
      <c r="AE686" s="11">
        <f t="shared" si="72"/>
        <v>0</v>
      </c>
      <c r="AF686" s="11">
        <f t="shared" si="73"/>
        <v>0</v>
      </c>
      <c r="AG686" s="11">
        <f>IF(TablaIncidentes[[#This Row],[Prioridad*]]="Baja",((AE686*60)+AF686)-30,IF(TablaIncidentes[[#This Row],[Prioridad*]]="Media",((AE686*60)+AF686)-15,IF(TablaIncidentes[[#This Row],[Prioridad*]]="Alta",((AE686*60)+AF686)-10)))</f>
        <v>-10</v>
      </c>
      <c r="AI686" s="17">
        <f>TablaIncidentes[[#This Row],[Tiempo Avance Incidente]]</f>
        <v>0</v>
      </c>
      <c r="AJ686" s="11">
        <f t="shared" si="74"/>
        <v>0</v>
      </c>
      <c r="AK686" s="11">
        <f t="shared" si="75"/>
        <v>0</v>
      </c>
      <c r="AL686">
        <f>IF(TablaIncidentes[[#This Row],[Prioridad*]]="Baja",((AJ686*60)+AK686)-720,IF(TablaIncidentes[[#This Row],[Prioridad*]]="Media",((AJ686*60)+AK686)-120,IF(TablaIncidentes[[#This Row],[Prioridad*]]="Alta",((AJ686*60)+AK686)-60)))</f>
        <v>-60</v>
      </c>
      <c r="AN686" t="str">
        <f t="shared" si="76"/>
        <v>miércoles</v>
      </c>
    </row>
    <row r="687" spans="1:40" x14ac:dyDescent="0.25">
      <c r="A687" s="20" t="s">
        <v>1612</v>
      </c>
      <c r="B687" t="s">
        <v>1613</v>
      </c>
      <c r="C687" t="s">
        <v>32</v>
      </c>
      <c r="D687" s="11" t="s">
        <v>33</v>
      </c>
      <c r="E687" t="s">
        <v>34</v>
      </c>
      <c r="F687" t="s">
        <v>51</v>
      </c>
      <c r="G687" t="s">
        <v>52</v>
      </c>
      <c r="J687" s="12">
        <v>43845</v>
      </c>
      <c r="K687" s="13">
        <v>0.36091435185185183</v>
      </c>
      <c r="L687" s="14">
        <v>43845</v>
      </c>
      <c r="M687" s="15">
        <v>0.36091435185185183</v>
      </c>
      <c r="N687" s="12">
        <v>43845</v>
      </c>
      <c r="O687" s="13">
        <v>0.61319444444444449</v>
      </c>
      <c r="P687" s="16">
        <v>43846.699791666666</v>
      </c>
      <c r="Q687" s="11" t="s">
        <v>101</v>
      </c>
      <c r="R687" s="17" t="s">
        <v>1614</v>
      </c>
      <c r="S687" s="11" t="s">
        <v>39</v>
      </c>
      <c r="T687" s="17" t="s">
        <v>133</v>
      </c>
      <c r="U687" s="11" t="s">
        <v>37</v>
      </c>
      <c r="V687" s="17">
        <v>0</v>
      </c>
      <c r="W687" s="11" t="s">
        <v>37</v>
      </c>
      <c r="Y687" s="17" t="str">
        <f>TablaIncidentes[[#This Row],[Tiempo Total Gestión]]</f>
        <v>03:37</v>
      </c>
      <c r="Z687" s="11">
        <f t="shared" si="70"/>
        <v>3</v>
      </c>
      <c r="AA687" s="11">
        <f t="shared" si="71"/>
        <v>37</v>
      </c>
      <c r="AB687" s="11">
        <f>IF(TablaIncidentes[[#This Row],[Prioridad*]]="Baja",(Z687-24)*60+AA687,IF(TablaIncidentes[[#This Row],[Prioridad*]]="Media",(Z687-4)*60+AA687,IF(TablaIncidentes[[#This Row],[Prioridad*]]="Alta",(Z687-2)*60+AA687)))</f>
        <v>97</v>
      </c>
      <c r="AD687" s="17" t="str">
        <f>TablaIncidentes[[#This Row],[Tiempo Creación (HH:mm)]]</f>
        <v>00:00</v>
      </c>
      <c r="AE687" s="11">
        <f t="shared" si="72"/>
        <v>0</v>
      </c>
      <c r="AF687" s="11">
        <f t="shared" si="73"/>
        <v>0</v>
      </c>
      <c r="AG687" s="11">
        <f>IF(TablaIncidentes[[#This Row],[Prioridad*]]="Baja",((AE687*60)+AF687)-30,IF(TablaIncidentes[[#This Row],[Prioridad*]]="Media",((AE687*60)+AF687)-15,IF(TablaIncidentes[[#This Row],[Prioridad*]]="Alta",((AE687*60)+AF687)-10)))</f>
        <v>-10</v>
      </c>
      <c r="AI687" s="17">
        <f>TablaIncidentes[[#This Row],[Tiempo Avance Incidente]]</f>
        <v>0</v>
      </c>
      <c r="AJ687" s="11">
        <f t="shared" si="74"/>
        <v>0</v>
      </c>
      <c r="AK687" s="11">
        <f t="shared" si="75"/>
        <v>0</v>
      </c>
      <c r="AL687">
        <f>IF(TablaIncidentes[[#This Row],[Prioridad*]]="Baja",((AJ687*60)+AK687)-720,IF(TablaIncidentes[[#This Row],[Prioridad*]]="Media",((AJ687*60)+AK687)-120,IF(TablaIncidentes[[#This Row],[Prioridad*]]="Alta",((AJ687*60)+AK687)-60)))</f>
        <v>-60</v>
      </c>
      <c r="AN687" t="str">
        <f t="shared" si="76"/>
        <v>miércoles</v>
      </c>
    </row>
    <row r="688" spans="1:40" x14ac:dyDescent="0.25">
      <c r="A688" s="20" t="s">
        <v>1615</v>
      </c>
      <c r="B688" t="s">
        <v>1616</v>
      </c>
      <c r="C688" t="s">
        <v>32</v>
      </c>
      <c r="D688" s="11" t="s">
        <v>33</v>
      </c>
      <c r="E688" t="s">
        <v>34</v>
      </c>
      <c r="F688" t="s">
        <v>51</v>
      </c>
      <c r="G688" t="s">
        <v>52</v>
      </c>
      <c r="J688" s="12">
        <v>43845</v>
      </c>
      <c r="K688" s="13">
        <v>0.35020833333333329</v>
      </c>
      <c r="L688" s="14">
        <v>43845</v>
      </c>
      <c r="M688" s="15">
        <v>0.35020833333333329</v>
      </c>
      <c r="N688" s="12">
        <v>43845</v>
      </c>
      <c r="O688" s="13">
        <v>0.52952546296296299</v>
      </c>
      <c r="P688" s="16">
        <v>43846.586111111108</v>
      </c>
      <c r="Q688" s="11" t="s">
        <v>101</v>
      </c>
      <c r="R688" s="17" t="s">
        <v>1617</v>
      </c>
      <c r="S688" s="11" t="s">
        <v>39</v>
      </c>
      <c r="T688" s="17" t="s">
        <v>133</v>
      </c>
      <c r="U688" s="11" t="s">
        <v>37</v>
      </c>
      <c r="V688" s="17">
        <v>0</v>
      </c>
      <c r="W688" s="11" t="s">
        <v>37</v>
      </c>
      <c r="Y688" s="17" t="str">
        <f>TablaIncidentes[[#This Row],[Tiempo Total Gestión]]</f>
        <v>04:18</v>
      </c>
      <c r="Z688" s="11">
        <f t="shared" si="70"/>
        <v>4</v>
      </c>
      <c r="AA688" s="11">
        <f t="shared" si="71"/>
        <v>18</v>
      </c>
      <c r="AB688" s="11">
        <f>IF(TablaIncidentes[[#This Row],[Prioridad*]]="Baja",(Z688-24)*60+AA688,IF(TablaIncidentes[[#This Row],[Prioridad*]]="Media",(Z688-4)*60+AA688,IF(TablaIncidentes[[#This Row],[Prioridad*]]="Alta",(Z688-2)*60+AA688)))</f>
        <v>138</v>
      </c>
      <c r="AD688" s="17" t="str">
        <f>TablaIncidentes[[#This Row],[Tiempo Creación (HH:mm)]]</f>
        <v>00:00</v>
      </c>
      <c r="AE688" s="11">
        <f t="shared" si="72"/>
        <v>0</v>
      </c>
      <c r="AF688" s="11">
        <f t="shared" si="73"/>
        <v>0</v>
      </c>
      <c r="AG688" s="11">
        <f>IF(TablaIncidentes[[#This Row],[Prioridad*]]="Baja",((AE688*60)+AF688)-30,IF(TablaIncidentes[[#This Row],[Prioridad*]]="Media",((AE688*60)+AF688)-15,IF(TablaIncidentes[[#This Row],[Prioridad*]]="Alta",((AE688*60)+AF688)-10)))</f>
        <v>-10</v>
      </c>
      <c r="AI688" s="17">
        <f>TablaIncidentes[[#This Row],[Tiempo Avance Incidente]]</f>
        <v>0</v>
      </c>
      <c r="AJ688" s="11">
        <f t="shared" si="74"/>
        <v>0</v>
      </c>
      <c r="AK688" s="11">
        <f t="shared" si="75"/>
        <v>0</v>
      </c>
      <c r="AL688">
        <f>IF(TablaIncidentes[[#This Row],[Prioridad*]]="Baja",((AJ688*60)+AK688)-720,IF(TablaIncidentes[[#This Row],[Prioridad*]]="Media",((AJ688*60)+AK688)-120,IF(TablaIncidentes[[#This Row],[Prioridad*]]="Alta",((AJ688*60)+AK688)-60)))</f>
        <v>-60</v>
      </c>
      <c r="AN688" t="str">
        <f t="shared" si="76"/>
        <v>miércoles</v>
      </c>
    </row>
    <row r="689" spans="1:40" x14ac:dyDescent="0.25">
      <c r="A689" s="20" t="s">
        <v>1618</v>
      </c>
      <c r="B689" t="s">
        <v>1619</v>
      </c>
      <c r="C689" t="s">
        <v>32</v>
      </c>
      <c r="D689" s="11" t="s">
        <v>33</v>
      </c>
      <c r="E689" t="s">
        <v>34</v>
      </c>
      <c r="F689" t="s">
        <v>51</v>
      </c>
      <c r="G689" t="s">
        <v>52</v>
      </c>
      <c r="J689" s="12">
        <v>43845</v>
      </c>
      <c r="K689" s="13">
        <v>0.35020833333333329</v>
      </c>
      <c r="L689" s="14">
        <v>43845</v>
      </c>
      <c r="M689" s="15">
        <v>0.35020833333333329</v>
      </c>
      <c r="N689" s="12">
        <v>43845</v>
      </c>
      <c r="O689" s="13">
        <v>0.5329976851851852</v>
      </c>
      <c r="P689" s="16">
        <v>43846.586111111108</v>
      </c>
      <c r="Q689" s="11" t="s">
        <v>101</v>
      </c>
      <c r="R689" s="17" t="s">
        <v>1620</v>
      </c>
      <c r="S689" s="11" t="s">
        <v>39</v>
      </c>
      <c r="T689" s="17" t="s">
        <v>133</v>
      </c>
      <c r="U689" s="11" t="s">
        <v>37</v>
      </c>
      <c r="V689" s="17">
        <v>0</v>
      </c>
      <c r="W689" s="11" t="s">
        <v>37</v>
      </c>
      <c r="Y689" s="17" t="str">
        <f>TablaIncidentes[[#This Row],[Tiempo Total Gestión]]</f>
        <v>04:23</v>
      </c>
      <c r="Z689" s="11">
        <f t="shared" si="70"/>
        <v>4</v>
      </c>
      <c r="AA689" s="11">
        <f t="shared" si="71"/>
        <v>23</v>
      </c>
      <c r="AB689" s="11">
        <f>IF(TablaIncidentes[[#This Row],[Prioridad*]]="Baja",(Z689-24)*60+AA689,IF(TablaIncidentes[[#This Row],[Prioridad*]]="Media",(Z689-4)*60+AA689,IF(TablaIncidentes[[#This Row],[Prioridad*]]="Alta",(Z689-2)*60+AA689)))</f>
        <v>143</v>
      </c>
      <c r="AD689" s="17" t="str">
        <f>TablaIncidentes[[#This Row],[Tiempo Creación (HH:mm)]]</f>
        <v>00:00</v>
      </c>
      <c r="AE689" s="11">
        <f t="shared" si="72"/>
        <v>0</v>
      </c>
      <c r="AF689" s="11">
        <f t="shared" si="73"/>
        <v>0</v>
      </c>
      <c r="AG689" s="11">
        <f>IF(TablaIncidentes[[#This Row],[Prioridad*]]="Baja",((AE689*60)+AF689)-30,IF(TablaIncidentes[[#This Row],[Prioridad*]]="Media",((AE689*60)+AF689)-15,IF(TablaIncidentes[[#This Row],[Prioridad*]]="Alta",((AE689*60)+AF689)-10)))</f>
        <v>-10</v>
      </c>
      <c r="AI689" s="17">
        <f>TablaIncidentes[[#This Row],[Tiempo Avance Incidente]]</f>
        <v>0</v>
      </c>
      <c r="AJ689" s="11">
        <f t="shared" si="74"/>
        <v>0</v>
      </c>
      <c r="AK689" s="11">
        <f t="shared" si="75"/>
        <v>0</v>
      </c>
      <c r="AL689">
        <f>IF(TablaIncidentes[[#This Row],[Prioridad*]]="Baja",((AJ689*60)+AK689)-720,IF(TablaIncidentes[[#This Row],[Prioridad*]]="Media",((AJ689*60)+AK689)-120,IF(TablaIncidentes[[#This Row],[Prioridad*]]="Alta",((AJ689*60)+AK689)-60)))</f>
        <v>-60</v>
      </c>
      <c r="AN689" t="str">
        <f t="shared" si="76"/>
        <v>miércoles</v>
      </c>
    </row>
    <row r="690" spans="1:40" x14ac:dyDescent="0.25">
      <c r="A690" s="20" t="s">
        <v>1621</v>
      </c>
      <c r="B690" t="s">
        <v>1622</v>
      </c>
      <c r="C690" t="s">
        <v>32</v>
      </c>
      <c r="D690" s="11" t="s">
        <v>33</v>
      </c>
      <c r="E690" t="s">
        <v>34</v>
      </c>
      <c r="F690" t="s">
        <v>51</v>
      </c>
      <c r="G690" t="s">
        <v>52</v>
      </c>
      <c r="J690" s="12">
        <v>43845</v>
      </c>
      <c r="K690" s="13">
        <v>0.35023148148148148</v>
      </c>
      <c r="L690" s="14">
        <v>43845</v>
      </c>
      <c r="M690" s="15">
        <v>0.35023148148148148</v>
      </c>
      <c r="N690" s="12">
        <v>43845</v>
      </c>
      <c r="O690" s="13">
        <v>0.71342592592592602</v>
      </c>
      <c r="P690" s="16">
        <v>43846.772962962961</v>
      </c>
      <c r="Q690" s="11" t="s">
        <v>101</v>
      </c>
      <c r="R690" s="17" t="s">
        <v>1623</v>
      </c>
      <c r="S690" s="11" t="s">
        <v>39</v>
      </c>
      <c r="T690" s="17" t="s">
        <v>133</v>
      </c>
      <c r="U690" s="11" t="s">
        <v>37</v>
      </c>
      <c r="V690" s="17">
        <v>0</v>
      </c>
      <c r="W690" s="11" t="s">
        <v>37</v>
      </c>
      <c r="Y690" s="17" t="str">
        <f>TablaIncidentes[[#This Row],[Tiempo Total Gestión]]</f>
        <v>04:32</v>
      </c>
      <c r="Z690" s="11">
        <f t="shared" si="70"/>
        <v>4</v>
      </c>
      <c r="AA690" s="11">
        <f t="shared" si="71"/>
        <v>32</v>
      </c>
      <c r="AB690" s="11">
        <f>IF(TablaIncidentes[[#This Row],[Prioridad*]]="Baja",(Z690-24)*60+AA690,IF(TablaIncidentes[[#This Row],[Prioridad*]]="Media",(Z690-4)*60+AA690,IF(TablaIncidentes[[#This Row],[Prioridad*]]="Alta",(Z690-2)*60+AA690)))</f>
        <v>152</v>
      </c>
      <c r="AD690" s="17" t="str">
        <f>TablaIncidentes[[#This Row],[Tiempo Creación (HH:mm)]]</f>
        <v>00:00</v>
      </c>
      <c r="AE690" s="11">
        <f t="shared" si="72"/>
        <v>0</v>
      </c>
      <c r="AF690" s="11">
        <f t="shared" si="73"/>
        <v>0</v>
      </c>
      <c r="AG690" s="11">
        <f>IF(TablaIncidentes[[#This Row],[Prioridad*]]="Baja",((AE690*60)+AF690)-30,IF(TablaIncidentes[[#This Row],[Prioridad*]]="Media",((AE690*60)+AF690)-15,IF(TablaIncidentes[[#This Row],[Prioridad*]]="Alta",((AE690*60)+AF690)-10)))</f>
        <v>-10</v>
      </c>
      <c r="AI690" s="17">
        <f>TablaIncidentes[[#This Row],[Tiempo Avance Incidente]]</f>
        <v>0</v>
      </c>
      <c r="AJ690" s="11">
        <f t="shared" si="74"/>
        <v>0</v>
      </c>
      <c r="AK690" s="11">
        <f t="shared" si="75"/>
        <v>0</v>
      </c>
      <c r="AL690">
        <f>IF(TablaIncidentes[[#This Row],[Prioridad*]]="Baja",((AJ690*60)+AK690)-720,IF(TablaIncidentes[[#This Row],[Prioridad*]]="Media",((AJ690*60)+AK690)-120,IF(TablaIncidentes[[#This Row],[Prioridad*]]="Alta",((AJ690*60)+AK690)-60)))</f>
        <v>-60</v>
      </c>
      <c r="AN690" t="str">
        <f t="shared" si="76"/>
        <v>miércoles</v>
      </c>
    </row>
    <row r="691" spans="1:40" x14ac:dyDescent="0.25">
      <c r="A691" s="20" t="s">
        <v>1624</v>
      </c>
      <c r="B691" t="s">
        <v>1625</v>
      </c>
      <c r="C691" t="s">
        <v>32</v>
      </c>
      <c r="D691" s="11" t="s">
        <v>33</v>
      </c>
      <c r="E691" t="s">
        <v>34</v>
      </c>
      <c r="F691" t="s">
        <v>51</v>
      </c>
      <c r="G691" t="s">
        <v>361</v>
      </c>
      <c r="J691" s="12">
        <v>43845</v>
      </c>
      <c r="K691" s="13">
        <v>0.35023148148148148</v>
      </c>
      <c r="L691" s="14">
        <v>43845</v>
      </c>
      <c r="M691" s="15">
        <v>0.35023148148148148</v>
      </c>
      <c r="N691" s="12">
        <v>43846</v>
      </c>
      <c r="O691" s="13">
        <v>0.42542824074074076</v>
      </c>
      <c r="P691" s="16">
        <v>43847.532546296294</v>
      </c>
      <c r="Q691" s="11" t="s">
        <v>101</v>
      </c>
      <c r="R691" s="17" t="s">
        <v>1626</v>
      </c>
      <c r="S691" s="11" t="s">
        <v>39</v>
      </c>
      <c r="T691" s="17" t="s">
        <v>133</v>
      </c>
      <c r="U691" s="11" t="s">
        <v>37</v>
      </c>
      <c r="V691" s="17">
        <v>0</v>
      </c>
      <c r="W691" s="11" t="s">
        <v>37</v>
      </c>
      <c r="Y691" s="17" t="str">
        <f>TablaIncidentes[[#This Row],[Tiempo Total Gestión]]</f>
        <v>06:37</v>
      </c>
      <c r="Z691" s="11">
        <f t="shared" si="70"/>
        <v>6</v>
      </c>
      <c r="AA691" s="11">
        <f t="shared" si="71"/>
        <v>37</v>
      </c>
      <c r="AB691" s="11">
        <f>IF(TablaIncidentes[[#This Row],[Prioridad*]]="Baja",(Z691-24)*60+AA691,IF(TablaIncidentes[[#This Row],[Prioridad*]]="Media",(Z691-4)*60+AA691,IF(TablaIncidentes[[#This Row],[Prioridad*]]="Alta",(Z691-2)*60+AA691)))</f>
        <v>277</v>
      </c>
      <c r="AD691" s="17" t="str">
        <f>TablaIncidentes[[#This Row],[Tiempo Creación (HH:mm)]]</f>
        <v>00:00</v>
      </c>
      <c r="AE691" s="11">
        <f t="shared" si="72"/>
        <v>0</v>
      </c>
      <c r="AF691" s="11">
        <f t="shared" si="73"/>
        <v>0</v>
      </c>
      <c r="AG691" s="11">
        <f>IF(TablaIncidentes[[#This Row],[Prioridad*]]="Baja",((AE691*60)+AF691)-30,IF(TablaIncidentes[[#This Row],[Prioridad*]]="Media",((AE691*60)+AF691)-15,IF(TablaIncidentes[[#This Row],[Prioridad*]]="Alta",((AE691*60)+AF691)-10)))</f>
        <v>-10</v>
      </c>
      <c r="AI691" s="17">
        <f>TablaIncidentes[[#This Row],[Tiempo Avance Incidente]]</f>
        <v>0</v>
      </c>
      <c r="AJ691" s="11">
        <f t="shared" si="74"/>
        <v>0</v>
      </c>
      <c r="AK691" s="11">
        <f t="shared" si="75"/>
        <v>0</v>
      </c>
      <c r="AL691">
        <f>IF(TablaIncidentes[[#This Row],[Prioridad*]]="Baja",((AJ691*60)+AK691)-720,IF(TablaIncidentes[[#This Row],[Prioridad*]]="Media",((AJ691*60)+AK691)-120,IF(TablaIncidentes[[#This Row],[Prioridad*]]="Alta",((AJ691*60)+AK691)-60)))</f>
        <v>-60</v>
      </c>
      <c r="AN691" t="str">
        <f t="shared" si="76"/>
        <v>miércoles</v>
      </c>
    </row>
    <row r="692" spans="1:40" x14ac:dyDescent="0.25">
      <c r="A692" s="20" t="s">
        <v>1627</v>
      </c>
      <c r="B692" t="s">
        <v>1628</v>
      </c>
      <c r="C692" t="s">
        <v>32</v>
      </c>
      <c r="D692" s="11" t="s">
        <v>33</v>
      </c>
      <c r="E692" t="s">
        <v>34</v>
      </c>
      <c r="F692" t="s">
        <v>51</v>
      </c>
      <c r="G692" t="s">
        <v>361</v>
      </c>
      <c r="J692" s="12">
        <v>43845</v>
      </c>
      <c r="K692" s="13">
        <v>0.36799768518518516</v>
      </c>
      <c r="L692" s="14">
        <v>43845</v>
      </c>
      <c r="M692" s="15">
        <v>0.36799768518518516</v>
      </c>
      <c r="N692" s="12">
        <v>43845</v>
      </c>
      <c r="O692" s="13">
        <v>0.63546296296296301</v>
      </c>
      <c r="P692" s="16">
        <v>43846.699791666666</v>
      </c>
      <c r="Q692" s="11" t="s">
        <v>101</v>
      </c>
      <c r="R692" s="17" t="s">
        <v>1629</v>
      </c>
      <c r="S692" s="11" t="s">
        <v>39</v>
      </c>
      <c r="T692" s="17" t="s">
        <v>133</v>
      </c>
      <c r="U692" s="11" t="s">
        <v>37</v>
      </c>
      <c r="V692" s="17">
        <v>0</v>
      </c>
      <c r="W692" s="11" t="s">
        <v>37</v>
      </c>
      <c r="Y692" s="17" t="str">
        <f>TablaIncidentes[[#This Row],[Tiempo Total Gestión]]</f>
        <v>06:21</v>
      </c>
      <c r="Z692" s="11">
        <f t="shared" si="70"/>
        <v>6</v>
      </c>
      <c r="AA692" s="11">
        <f t="shared" si="71"/>
        <v>21</v>
      </c>
      <c r="AB692" s="11">
        <f>IF(TablaIncidentes[[#This Row],[Prioridad*]]="Baja",(Z692-24)*60+AA692,IF(TablaIncidentes[[#This Row],[Prioridad*]]="Media",(Z692-4)*60+AA692,IF(TablaIncidentes[[#This Row],[Prioridad*]]="Alta",(Z692-2)*60+AA692)))</f>
        <v>261</v>
      </c>
      <c r="AD692" s="17" t="str">
        <f>TablaIncidentes[[#This Row],[Tiempo Creación (HH:mm)]]</f>
        <v>00:00</v>
      </c>
      <c r="AE692" s="11">
        <f t="shared" si="72"/>
        <v>0</v>
      </c>
      <c r="AF692" s="11">
        <f t="shared" si="73"/>
        <v>0</v>
      </c>
      <c r="AG692" s="11">
        <f>IF(TablaIncidentes[[#This Row],[Prioridad*]]="Baja",((AE692*60)+AF692)-30,IF(TablaIncidentes[[#This Row],[Prioridad*]]="Media",((AE692*60)+AF692)-15,IF(TablaIncidentes[[#This Row],[Prioridad*]]="Alta",((AE692*60)+AF692)-10)))</f>
        <v>-10</v>
      </c>
      <c r="AI692" s="17">
        <f>TablaIncidentes[[#This Row],[Tiempo Avance Incidente]]</f>
        <v>0</v>
      </c>
      <c r="AJ692" s="11">
        <f t="shared" si="74"/>
        <v>0</v>
      </c>
      <c r="AK692" s="11">
        <f t="shared" si="75"/>
        <v>0</v>
      </c>
      <c r="AL692">
        <f>IF(TablaIncidentes[[#This Row],[Prioridad*]]="Baja",((AJ692*60)+AK692)-720,IF(TablaIncidentes[[#This Row],[Prioridad*]]="Media",((AJ692*60)+AK692)-120,IF(TablaIncidentes[[#This Row],[Prioridad*]]="Alta",((AJ692*60)+AK692)-60)))</f>
        <v>-60</v>
      </c>
      <c r="AN692" t="str">
        <f t="shared" si="76"/>
        <v>miércoles</v>
      </c>
    </row>
    <row r="693" spans="1:40" x14ac:dyDescent="0.25">
      <c r="A693" s="20" t="s">
        <v>1630</v>
      </c>
      <c r="B693" t="s">
        <v>1631</v>
      </c>
      <c r="C693" t="s">
        <v>32</v>
      </c>
      <c r="D693" s="11" t="s">
        <v>33</v>
      </c>
      <c r="E693" t="s">
        <v>34</v>
      </c>
      <c r="F693" t="s">
        <v>51</v>
      </c>
      <c r="G693" t="s">
        <v>52</v>
      </c>
      <c r="J693" s="12">
        <v>43845</v>
      </c>
      <c r="K693" s="13">
        <v>0.37358796296296298</v>
      </c>
      <c r="L693" s="14">
        <v>43845</v>
      </c>
      <c r="M693" s="15">
        <v>0.37358796296296298</v>
      </c>
      <c r="N693" s="12">
        <v>43845</v>
      </c>
      <c r="O693" s="13">
        <v>0.6193981481481482</v>
      </c>
      <c r="P693" s="16">
        <v>43846.699791666666</v>
      </c>
      <c r="Q693" s="11" t="s">
        <v>101</v>
      </c>
      <c r="R693" s="17" t="s">
        <v>1632</v>
      </c>
      <c r="S693" s="11" t="s">
        <v>39</v>
      </c>
      <c r="T693" s="17" t="s">
        <v>133</v>
      </c>
      <c r="U693" s="11" t="s">
        <v>37</v>
      </c>
      <c r="V693" s="17">
        <v>0</v>
      </c>
      <c r="W693" s="11" t="s">
        <v>37</v>
      </c>
      <c r="Y693" s="17" t="str">
        <f>TablaIncidentes[[#This Row],[Tiempo Total Gestión]]</f>
        <v>05:51</v>
      </c>
      <c r="Z693" s="11">
        <f t="shared" si="70"/>
        <v>5</v>
      </c>
      <c r="AA693" s="11">
        <f t="shared" si="71"/>
        <v>51</v>
      </c>
      <c r="AB693" s="11">
        <f>IF(TablaIncidentes[[#This Row],[Prioridad*]]="Baja",(Z693-24)*60+AA693,IF(TablaIncidentes[[#This Row],[Prioridad*]]="Media",(Z693-4)*60+AA693,IF(TablaIncidentes[[#This Row],[Prioridad*]]="Alta",(Z693-2)*60+AA693)))</f>
        <v>231</v>
      </c>
      <c r="AD693" s="17" t="str">
        <f>TablaIncidentes[[#This Row],[Tiempo Creación (HH:mm)]]</f>
        <v>00:00</v>
      </c>
      <c r="AE693" s="11">
        <f t="shared" si="72"/>
        <v>0</v>
      </c>
      <c r="AF693" s="11">
        <f t="shared" si="73"/>
        <v>0</v>
      </c>
      <c r="AG693" s="11">
        <f>IF(TablaIncidentes[[#This Row],[Prioridad*]]="Baja",((AE693*60)+AF693)-30,IF(TablaIncidentes[[#This Row],[Prioridad*]]="Media",((AE693*60)+AF693)-15,IF(TablaIncidentes[[#This Row],[Prioridad*]]="Alta",((AE693*60)+AF693)-10)))</f>
        <v>-10</v>
      </c>
      <c r="AI693" s="17">
        <f>TablaIncidentes[[#This Row],[Tiempo Avance Incidente]]</f>
        <v>0</v>
      </c>
      <c r="AJ693" s="11">
        <f t="shared" si="74"/>
        <v>0</v>
      </c>
      <c r="AK693" s="11">
        <f t="shared" si="75"/>
        <v>0</v>
      </c>
      <c r="AL693">
        <f>IF(TablaIncidentes[[#This Row],[Prioridad*]]="Baja",((AJ693*60)+AK693)-720,IF(TablaIncidentes[[#This Row],[Prioridad*]]="Media",((AJ693*60)+AK693)-120,IF(TablaIncidentes[[#This Row],[Prioridad*]]="Alta",((AJ693*60)+AK693)-60)))</f>
        <v>-60</v>
      </c>
      <c r="AN693" t="str">
        <f t="shared" si="76"/>
        <v>miércoles</v>
      </c>
    </row>
    <row r="694" spans="1:40" x14ac:dyDescent="0.25">
      <c r="A694" s="20" t="s">
        <v>1633</v>
      </c>
      <c r="B694" t="s">
        <v>1634</v>
      </c>
      <c r="C694" t="s">
        <v>32</v>
      </c>
      <c r="D694" s="11" t="s">
        <v>33</v>
      </c>
      <c r="E694" t="s">
        <v>34</v>
      </c>
      <c r="F694" t="s">
        <v>51</v>
      </c>
      <c r="G694" t="s">
        <v>75</v>
      </c>
      <c r="J694" s="12">
        <v>43845</v>
      </c>
      <c r="K694" s="13">
        <v>0.40155092592592595</v>
      </c>
      <c r="L694" s="14">
        <v>43845</v>
      </c>
      <c r="M694" s="15">
        <v>0.40155092592592595</v>
      </c>
      <c r="N694" s="12">
        <v>43845</v>
      </c>
      <c r="O694" s="13">
        <v>0.64159722222222226</v>
      </c>
      <c r="P694" s="16">
        <v>43846.699791666666</v>
      </c>
      <c r="Q694" s="11" t="s">
        <v>101</v>
      </c>
      <c r="R694" s="17" t="s">
        <v>1635</v>
      </c>
      <c r="S694" s="11" t="s">
        <v>39</v>
      </c>
      <c r="T694" s="17" t="s">
        <v>133</v>
      </c>
      <c r="U694" s="11" t="s">
        <v>37</v>
      </c>
      <c r="V694" s="17">
        <v>0</v>
      </c>
      <c r="W694" s="11" t="s">
        <v>37</v>
      </c>
      <c r="Y694" s="17" t="str">
        <f>TablaIncidentes[[#This Row],[Tiempo Total Gestión]]</f>
        <v>05:45</v>
      </c>
      <c r="Z694" s="11">
        <f t="shared" si="70"/>
        <v>5</v>
      </c>
      <c r="AA694" s="11">
        <f t="shared" si="71"/>
        <v>45</v>
      </c>
      <c r="AB694" s="11">
        <f>IF(TablaIncidentes[[#This Row],[Prioridad*]]="Baja",(Z694-24)*60+AA694,IF(TablaIncidentes[[#This Row],[Prioridad*]]="Media",(Z694-4)*60+AA694,IF(TablaIncidentes[[#This Row],[Prioridad*]]="Alta",(Z694-2)*60+AA694)))</f>
        <v>225</v>
      </c>
      <c r="AD694" s="17" t="str">
        <f>TablaIncidentes[[#This Row],[Tiempo Creación (HH:mm)]]</f>
        <v>00:00</v>
      </c>
      <c r="AE694" s="11">
        <f t="shared" si="72"/>
        <v>0</v>
      </c>
      <c r="AF694" s="11">
        <f t="shared" si="73"/>
        <v>0</v>
      </c>
      <c r="AG694" s="11">
        <f>IF(TablaIncidentes[[#This Row],[Prioridad*]]="Baja",((AE694*60)+AF694)-30,IF(TablaIncidentes[[#This Row],[Prioridad*]]="Media",((AE694*60)+AF694)-15,IF(TablaIncidentes[[#This Row],[Prioridad*]]="Alta",((AE694*60)+AF694)-10)))</f>
        <v>-10</v>
      </c>
      <c r="AI694" s="17">
        <f>TablaIncidentes[[#This Row],[Tiempo Avance Incidente]]</f>
        <v>0</v>
      </c>
      <c r="AJ694" s="11">
        <f t="shared" si="74"/>
        <v>0</v>
      </c>
      <c r="AK694" s="11">
        <f t="shared" si="75"/>
        <v>0</v>
      </c>
      <c r="AL694">
        <f>IF(TablaIncidentes[[#This Row],[Prioridad*]]="Baja",((AJ694*60)+AK694)-720,IF(TablaIncidentes[[#This Row],[Prioridad*]]="Media",((AJ694*60)+AK694)-120,IF(TablaIncidentes[[#This Row],[Prioridad*]]="Alta",((AJ694*60)+AK694)-60)))</f>
        <v>-60</v>
      </c>
      <c r="AN694" t="str">
        <f t="shared" si="76"/>
        <v>miércoles</v>
      </c>
    </row>
    <row r="695" spans="1:40" x14ac:dyDescent="0.25">
      <c r="A695" s="20" t="s">
        <v>1636</v>
      </c>
      <c r="B695" t="s">
        <v>1637</v>
      </c>
      <c r="C695" t="s">
        <v>32</v>
      </c>
      <c r="D695" s="11" t="s">
        <v>33</v>
      </c>
      <c r="E695" t="s">
        <v>34</v>
      </c>
      <c r="F695" t="s">
        <v>51</v>
      </c>
      <c r="G695" t="s">
        <v>361</v>
      </c>
      <c r="J695" s="12">
        <v>43845</v>
      </c>
      <c r="K695" s="13">
        <v>0.35023148148148148</v>
      </c>
      <c r="L695" s="14">
        <v>43845</v>
      </c>
      <c r="M695" s="15">
        <v>0.35023148148148148</v>
      </c>
      <c r="N695" s="12">
        <v>43845</v>
      </c>
      <c r="O695" s="13">
        <v>0.64085648148148155</v>
      </c>
      <c r="P695" s="16">
        <v>43846.699791666666</v>
      </c>
      <c r="Q695" s="11" t="s">
        <v>101</v>
      </c>
      <c r="R695" s="17" t="s">
        <v>1638</v>
      </c>
      <c r="S695" s="11" t="s">
        <v>39</v>
      </c>
      <c r="T695" s="17" t="s">
        <v>133</v>
      </c>
      <c r="U695" s="11" t="s">
        <v>37</v>
      </c>
      <c r="V695" s="17">
        <v>0</v>
      </c>
      <c r="W695" s="11" t="s">
        <v>37</v>
      </c>
      <c r="Y695" s="17" t="str">
        <f>TablaIncidentes[[#This Row],[Tiempo Total Gestión]]</f>
        <v>06:54</v>
      </c>
      <c r="Z695" s="11">
        <f t="shared" si="70"/>
        <v>6</v>
      </c>
      <c r="AA695" s="11">
        <f t="shared" si="71"/>
        <v>54</v>
      </c>
      <c r="AB695" s="11">
        <f>IF(TablaIncidentes[[#This Row],[Prioridad*]]="Baja",(Z695-24)*60+AA695,IF(TablaIncidentes[[#This Row],[Prioridad*]]="Media",(Z695-4)*60+AA695,IF(TablaIncidentes[[#This Row],[Prioridad*]]="Alta",(Z695-2)*60+AA695)))</f>
        <v>294</v>
      </c>
      <c r="AD695" s="17" t="str">
        <f>TablaIncidentes[[#This Row],[Tiempo Creación (HH:mm)]]</f>
        <v>00:00</v>
      </c>
      <c r="AE695" s="11">
        <f t="shared" si="72"/>
        <v>0</v>
      </c>
      <c r="AF695" s="11">
        <f t="shared" si="73"/>
        <v>0</v>
      </c>
      <c r="AG695" s="11">
        <f>IF(TablaIncidentes[[#This Row],[Prioridad*]]="Baja",((AE695*60)+AF695)-30,IF(TablaIncidentes[[#This Row],[Prioridad*]]="Media",((AE695*60)+AF695)-15,IF(TablaIncidentes[[#This Row],[Prioridad*]]="Alta",((AE695*60)+AF695)-10)))</f>
        <v>-10</v>
      </c>
      <c r="AI695" s="17">
        <f>TablaIncidentes[[#This Row],[Tiempo Avance Incidente]]</f>
        <v>0</v>
      </c>
      <c r="AJ695" s="11">
        <f t="shared" si="74"/>
        <v>0</v>
      </c>
      <c r="AK695" s="11">
        <f t="shared" si="75"/>
        <v>0</v>
      </c>
      <c r="AL695">
        <f>IF(TablaIncidentes[[#This Row],[Prioridad*]]="Baja",((AJ695*60)+AK695)-720,IF(TablaIncidentes[[#This Row],[Prioridad*]]="Media",((AJ695*60)+AK695)-120,IF(TablaIncidentes[[#This Row],[Prioridad*]]="Alta",((AJ695*60)+AK695)-60)))</f>
        <v>-60</v>
      </c>
      <c r="AN695" t="str">
        <f t="shared" si="76"/>
        <v>miércoles</v>
      </c>
    </row>
    <row r="696" spans="1:40" x14ac:dyDescent="0.25">
      <c r="A696" s="20" t="s">
        <v>1639</v>
      </c>
      <c r="B696" t="s">
        <v>1640</v>
      </c>
      <c r="C696" t="s">
        <v>32</v>
      </c>
      <c r="D696" s="11" t="s">
        <v>33</v>
      </c>
      <c r="E696" t="s">
        <v>34</v>
      </c>
      <c r="F696" t="s">
        <v>51</v>
      </c>
      <c r="G696" t="s">
        <v>361</v>
      </c>
      <c r="J696" s="12">
        <v>43845</v>
      </c>
      <c r="K696" s="13">
        <v>0.35087962962962965</v>
      </c>
      <c r="L696" s="14">
        <v>43845</v>
      </c>
      <c r="M696" s="15">
        <v>0.35087962962962965</v>
      </c>
      <c r="N696" s="12">
        <v>43845</v>
      </c>
      <c r="O696" s="13">
        <v>0.65494212962962961</v>
      </c>
      <c r="P696" s="16">
        <v>43846.699791666666</v>
      </c>
      <c r="Q696" s="11" t="s">
        <v>101</v>
      </c>
      <c r="R696" s="17" t="s">
        <v>1641</v>
      </c>
      <c r="S696" s="11" t="s">
        <v>39</v>
      </c>
      <c r="T696" s="17" t="s">
        <v>133</v>
      </c>
      <c r="U696" s="11" t="s">
        <v>37</v>
      </c>
      <c r="V696" s="17">
        <v>0</v>
      </c>
      <c r="W696" s="11" t="s">
        <v>37</v>
      </c>
      <c r="Y696" s="17" t="str">
        <f>TablaIncidentes[[#This Row],[Tiempo Total Gestión]]</f>
        <v>07:12</v>
      </c>
      <c r="Z696" s="11">
        <f t="shared" si="70"/>
        <v>7</v>
      </c>
      <c r="AA696" s="11">
        <f t="shared" si="71"/>
        <v>12</v>
      </c>
      <c r="AB696" s="11">
        <f>IF(TablaIncidentes[[#This Row],[Prioridad*]]="Baja",(Z696-24)*60+AA696,IF(TablaIncidentes[[#This Row],[Prioridad*]]="Media",(Z696-4)*60+AA696,IF(TablaIncidentes[[#This Row],[Prioridad*]]="Alta",(Z696-2)*60+AA696)))</f>
        <v>312</v>
      </c>
      <c r="AD696" s="17" t="str">
        <f>TablaIncidentes[[#This Row],[Tiempo Creación (HH:mm)]]</f>
        <v>00:00</v>
      </c>
      <c r="AE696" s="11">
        <f t="shared" si="72"/>
        <v>0</v>
      </c>
      <c r="AF696" s="11">
        <f t="shared" si="73"/>
        <v>0</v>
      </c>
      <c r="AG696" s="11">
        <f>IF(TablaIncidentes[[#This Row],[Prioridad*]]="Baja",((AE696*60)+AF696)-30,IF(TablaIncidentes[[#This Row],[Prioridad*]]="Media",((AE696*60)+AF696)-15,IF(TablaIncidentes[[#This Row],[Prioridad*]]="Alta",((AE696*60)+AF696)-10)))</f>
        <v>-10</v>
      </c>
      <c r="AI696" s="17">
        <f>TablaIncidentes[[#This Row],[Tiempo Avance Incidente]]</f>
        <v>0</v>
      </c>
      <c r="AJ696" s="11">
        <f t="shared" si="74"/>
        <v>0</v>
      </c>
      <c r="AK696" s="11">
        <f t="shared" si="75"/>
        <v>0</v>
      </c>
      <c r="AL696">
        <f>IF(TablaIncidentes[[#This Row],[Prioridad*]]="Baja",((AJ696*60)+AK696)-720,IF(TablaIncidentes[[#This Row],[Prioridad*]]="Media",((AJ696*60)+AK696)-120,IF(TablaIncidentes[[#This Row],[Prioridad*]]="Alta",((AJ696*60)+AK696)-60)))</f>
        <v>-60</v>
      </c>
      <c r="AN696" t="str">
        <f t="shared" si="76"/>
        <v>miércoles</v>
      </c>
    </row>
    <row r="697" spans="1:40" x14ac:dyDescent="0.25">
      <c r="A697" s="20" t="s">
        <v>1642</v>
      </c>
      <c r="B697" t="s">
        <v>1643</v>
      </c>
      <c r="C697" t="s">
        <v>32</v>
      </c>
      <c r="D697" s="11" t="s">
        <v>33</v>
      </c>
      <c r="E697" t="s">
        <v>34</v>
      </c>
      <c r="F697" t="s">
        <v>51</v>
      </c>
      <c r="G697" t="s">
        <v>361</v>
      </c>
      <c r="J697" s="12">
        <v>43845</v>
      </c>
      <c r="K697" s="13">
        <v>0.35302083333333334</v>
      </c>
      <c r="L697" s="14">
        <v>43845</v>
      </c>
      <c r="M697" s="15">
        <v>0.35302083333333334</v>
      </c>
      <c r="N697" s="12">
        <v>43845</v>
      </c>
      <c r="O697" s="13">
        <v>0.66306712962962966</v>
      </c>
      <c r="P697" s="16">
        <v>43846.699791666666</v>
      </c>
      <c r="Q697" s="11" t="s">
        <v>101</v>
      </c>
      <c r="R697" s="17" t="s">
        <v>1644</v>
      </c>
      <c r="S697" s="11" t="s">
        <v>39</v>
      </c>
      <c r="T697" s="17" t="s">
        <v>133</v>
      </c>
      <c r="U697" s="11" t="s">
        <v>37</v>
      </c>
      <c r="V697" s="17">
        <v>0</v>
      </c>
      <c r="W697" s="11" t="s">
        <v>37</v>
      </c>
      <c r="Y697" s="17" t="str">
        <f>TablaIncidentes[[#This Row],[Tiempo Total Gestión]]</f>
        <v>07:26</v>
      </c>
      <c r="Z697" s="11">
        <f t="shared" si="70"/>
        <v>7</v>
      </c>
      <c r="AA697" s="11">
        <f t="shared" si="71"/>
        <v>26</v>
      </c>
      <c r="AB697" s="11">
        <f>IF(TablaIncidentes[[#This Row],[Prioridad*]]="Baja",(Z697-24)*60+AA697,IF(TablaIncidentes[[#This Row],[Prioridad*]]="Media",(Z697-4)*60+AA697,IF(TablaIncidentes[[#This Row],[Prioridad*]]="Alta",(Z697-2)*60+AA697)))</f>
        <v>326</v>
      </c>
      <c r="AD697" s="17" t="str">
        <f>TablaIncidentes[[#This Row],[Tiempo Creación (HH:mm)]]</f>
        <v>00:00</v>
      </c>
      <c r="AE697" s="11">
        <f t="shared" si="72"/>
        <v>0</v>
      </c>
      <c r="AF697" s="11">
        <f t="shared" si="73"/>
        <v>0</v>
      </c>
      <c r="AG697" s="11">
        <f>IF(TablaIncidentes[[#This Row],[Prioridad*]]="Baja",((AE697*60)+AF697)-30,IF(TablaIncidentes[[#This Row],[Prioridad*]]="Media",((AE697*60)+AF697)-15,IF(TablaIncidentes[[#This Row],[Prioridad*]]="Alta",((AE697*60)+AF697)-10)))</f>
        <v>-10</v>
      </c>
      <c r="AI697" s="17">
        <f>TablaIncidentes[[#This Row],[Tiempo Avance Incidente]]</f>
        <v>0</v>
      </c>
      <c r="AJ697" s="11">
        <f t="shared" si="74"/>
        <v>0</v>
      </c>
      <c r="AK697" s="11">
        <f t="shared" si="75"/>
        <v>0</v>
      </c>
      <c r="AL697">
        <f>IF(TablaIncidentes[[#This Row],[Prioridad*]]="Baja",((AJ697*60)+AK697)-720,IF(TablaIncidentes[[#This Row],[Prioridad*]]="Media",((AJ697*60)+AK697)-120,IF(TablaIncidentes[[#This Row],[Prioridad*]]="Alta",((AJ697*60)+AK697)-60)))</f>
        <v>-60</v>
      </c>
      <c r="AN697" t="str">
        <f t="shared" si="76"/>
        <v>miércoles</v>
      </c>
    </row>
    <row r="698" spans="1:40" x14ac:dyDescent="0.25">
      <c r="A698" s="20" t="s">
        <v>1645</v>
      </c>
      <c r="B698" t="s">
        <v>1646</v>
      </c>
      <c r="C698" t="s">
        <v>32</v>
      </c>
      <c r="D698" s="11" t="s">
        <v>33</v>
      </c>
      <c r="E698" t="s">
        <v>34</v>
      </c>
      <c r="F698" t="s">
        <v>51</v>
      </c>
      <c r="G698" t="s">
        <v>75</v>
      </c>
      <c r="J698" s="12">
        <v>43845</v>
      </c>
      <c r="K698" s="13">
        <v>0.36585648148148148</v>
      </c>
      <c r="L698" s="14">
        <v>43845</v>
      </c>
      <c r="M698" s="15">
        <v>0.36585648148148148</v>
      </c>
      <c r="N698" s="12">
        <v>43845</v>
      </c>
      <c r="O698" s="13">
        <v>0.62339120370370371</v>
      </c>
      <c r="P698" s="16">
        <v>43846.699791666666</v>
      </c>
      <c r="Q698" s="11" t="s">
        <v>101</v>
      </c>
      <c r="R698" s="17" t="s">
        <v>1647</v>
      </c>
      <c r="S698" s="11" t="s">
        <v>39</v>
      </c>
      <c r="T698" s="17" t="s">
        <v>133</v>
      </c>
      <c r="U698" s="11" t="s">
        <v>37</v>
      </c>
      <c r="V698" s="17">
        <v>0</v>
      </c>
      <c r="W698" s="11" t="s">
        <v>37</v>
      </c>
      <c r="Y698" s="17" t="str">
        <f>TablaIncidentes[[#This Row],[Tiempo Total Gestión]]</f>
        <v>06:10</v>
      </c>
      <c r="Z698" s="11">
        <f t="shared" si="70"/>
        <v>6</v>
      </c>
      <c r="AA698" s="11">
        <f t="shared" si="71"/>
        <v>10</v>
      </c>
      <c r="AB698" s="11">
        <f>IF(TablaIncidentes[[#This Row],[Prioridad*]]="Baja",(Z698-24)*60+AA698,IF(TablaIncidentes[[#This Row],[Prioridad*]]="Media",(Z698-4)*60+AA698,IF(TablaIncidentes[[#This Row],[Prioridad*]]="Alta",(Z698-2)*60+AA698)))</f>
        <v>250</v>
      </c>
      <c r="AD698" s="17" t="str">
        <f>TablaIncidentes[[#This Row],[Tiempo Creación (HH:mm)]]</f>
        <v>00:00</v>
      </c>
      <c r="AE698" s="11">
        <f t="shared" si="72"/>
        <v>0</v>
      </c>
      <c r="AF698" s="11">
        <f t="shared" si="73"/>
        <v>0</v>
      </c>
      <c r="AG698" s="11">
        <f>IF(TablaIncidentes[[#This Row],[Prioridad*]]="Baja",((AE698*60)+AF698)-30,IF(TablaIncidentes[[#This Row],[Prioridad*]]="Media",((AE698*60)+AF698)-15,IF(TablaIncidentes[[#This Row],[Prioridad*]]="Alta",((AE698*60)+AF698)-10)))</f>
        <v>-10</v>
      </c>
      <c r="AI698" s="17">
        <f>TablaIncidentes[[#This Row],[Tiempo Avance Incidente]]</f>
        <v>0</v>
      </c>
      <c r="AJ698" s="11">
        <f t="shared" si="74"/>
        <v>0</v>
      </c>
      <c r="AK698" s="11">
        <f t="shared" si="75"/>
        <v>0</v>
      </c>
      <c r="AL698">
        <f>IF(TablaIncidentes[[#This Row],[Prioridad*]]="Baja",((AJ698*60)+AK698)-720,IF(TablaIncidentes[[#This Row],[Prioridad*]]="Media",((AJ698*60)+AK698)-120,IF(TablaIncidentes[[#This Row],[Prioridad*]]="Alta",((AJ698*60)+AK698)-60)))</f>
        <v>-60</v>
      </c>
      <c r="AN698" t="str">
        <f t="shared" si="76"/>
        <v>miércoles</v>
      </c>
    </row>
    <row r="699" spans="1:40" x14ac:dyDescent="0.25">
      <c r="A699" s="20" t="s">
        <v>1648</v>
      </c>
      <c r="B699" t="s">
        <v>1649</v>
      </c>
      <c r="C699" t="s">
        <v>32</v>
      </c>
      <c r="D699" s="11" t="s">
        <v>33</v>
      </c>
      <c r="E699" t="s">
        <v>34</v>
      </c>
      <c r="F699" t="s">
        <v>51</v>
      </c>
      <c r="G699" t="s">
        <v>361</v>
      </c>
      <c r="J699" s="12">
        <v>43845</v>
      </c>
      <c r="K699" s="13">
        <v>0.37498842592592596</v>
      </c>
      <c r="L699" s="14">
        <v>43845</v>
      </c>
      <c r="M699" s="15">
        <v>0.37498842592592596</v>
      </c>
      <c r="N699" s="12">
        <v>43845</v>
      </c>
      <c r="O699" s="13">
        <v>0.6729398148148148</v>
      </c>
      <c r="P699" s="16">
        <v>43846.699791666666</v>
      </c>
      <c r="Q699" s="11" t="s">
        <v>101</v>
      </c>
      <c r="R699" s="17" t="s">
        <v>1650</v>
      </c>
      <c r="S699" s="11" t="s">
        <v>39</v>
      </c>
      <c r="T699" s="17" t="s">
        <v>133</v>
      </c>
      <c r="U699" s="11" t="s">
        <v>37</v>
      </c>
      <c r="V699" s="17">
        <v>0</v>
      </c>
      <c r="W699" s="11" t="s">
        <v>37</v>
      </c>
      <c r="Y699" s="17" t="str">
        <f>TablaIncidentes[[#This Row],[Tiempo Total Gestión]]</f>
        <v>07:09</v>
      </c>
      <c r="Z699" s="11">
        <f t="shared" si="70"/>
        <v>7</v>
      </c>
      <c r="AA699" s="11">
        <f t="shared" si="71"/>
        <v>9</v>
      </c>
      <c r="AB699" s="11">
        <f>IF(TablaIncidentes[[#This Row],[Prioridad*]]="Baja",(Z699-24)*60+AA699,IF(TablaIncidentes[[#This Row],[Prioridad*]]="Media",(Z699-4)*60+AA699,IF(TablaIncidentes[[#This Row],[Prioridad*]]="Alta",(Z699-2)*60+AA699)))</f>
        <v>309</v>
      </c>
      <c r="AD699" s="17" t="str">
        <f>TablaIncidentes[[#This Row],[Tiempo Creación (HH:mm)]]</f>
        <v>00:00</v>
      </c>
      <c r="AE699" s="11">
        <f t="shared" si="72"/>
        <v>0</v>
      </c>
      <c r="AF699" s="11">
        <f t="shared" si="73"/>
        <v>0</v>
      </c>
      <c r="AG699" s="11">
        <f>IF(TablaIncidentes[[#This Row],[Prioridad*]]="Baja",((AE699*60)+AF699)-30,IF(TablaIncidentes[[#This Row],[Prioridad*]]="Media",((AE699*60)+AF699)-15,IF(TablaIncidentes[[#This Row],[Prioridad*]]="Alta",((AE699*60)+AF699)-10)))</f>
        <v>-10</v>
      </c>
      <c r="AI699" s="17">
        <f>TablaIncidentes[[#This Row],[Tiempo Avance Incidente]]</f>
        <v>0</v>
      </c>
      <c r="AJ699" s="11">
        <f t="shared" si="74"/>
        <v>0</v>
      </c>
      <c r="AK699" s="11">
        <f t="shared" si="75"/>
        <v>0</v>
      </c>
      <c r="AL699">
        <f>IF(TablaIncidentes[[#This Row],[Prioridad*]]="Baja",((AJ699*60)+AK699)-720,IF(TablaIncidentes[[#This Row],[Prioridad*]]="Media",((AJ699*60)+AK699)-120,IF(TablaIncidentes[[#This Row],[Prioridad*]]="Alta",((AJ699*60)+AK699)-60)))</f>
        <v>-60</v>
      </c>
      <c r="AN699" t="str">
        <f t="shared" si="76"/>
        <v>miércoles</v>
      </c>
    </row>
    <row r="700" spans="1:40" x14ac:dyDescent="0.25">
      <c r="A700" s="10" t="s">
        <v>1651</v>
      </c>
      <c r="B700" t="s">
        <v>1652</v>
      </c>
      <c r="C700" t="s">
        <v>239</v>
      </c>
      <c r="D700" s="11" t="s">
        <v>110</v>
      </c>
      <c r="E700" t="s">
        <v>34</v>
      </c>
      <c r="F700" t="s">
        <v>111</v>
      </c>
      <c r="G700" t="s">
        <v>151</v>
      </c>
      <c r="J700" s="12">
        <v>43845</v>
      </c>
      <c r="K700" s="13">
        <v>0.38731481481481483</v>
      </c>
      <c r="L700" s="14">
        <v>43845</v>
      </c>
      <c r="M700" s="15">
        <v>0.38949074074074069</v>
      </c>
      <c r="N700" s="12">
        <v>43845</v>
      </c>
      <c r="O700" s="13">
        <v>0.39914351851851854</v>
      </c>
      <c r="P700" s="16">
        <v>43846.453263888892</v>
      </c>
      <c r="Q700" s="11" t="s">
        <v>37</v>
      </c>
      <c r="R700" s="17" t="s">
        <v>398</v>
      </c>
      <c r="S700" s="11" t="s">
        <v>59</v>
      </c>
      <c r="T700" s="17" t="s">
        <v>116</v>
      </c>
      <c r="U700" s="11" t="s">
        <v>37</v>
      </c>
      <c r="V700" s="17">
        <v>1.4583333322661929E-3</v>
      </c>
      <c r="W700" s="11" t="s">
        <v>37</v>
      </c>
      <c r="Y700" s="17" t="str">
        <f>TablaIncidentes[[#This Row],[Tiempo Total Gestión]]</f>
        <v>00:17</v>
      </c>
      <c r="Z700" s="11">
        <f t="shared" si="70"/>
        <v>0</v>
      </c>
      <c r="AA700" s="11">
        <f t="shared" si="71"/>
        <v>17</v>
      </c>
      <c r="AB700" s="11">
        <f>IF(TablaIncidentes[[#This Row],[Prioridad*]]="Baja",(Z700-24)*60+AA700,IF(TablaIncidentes[[#This Row],[Prioridad*]]="Media",(Z700-4)*60+AA700,IF(TablaIncidentes[[#This Row],[Prioridad*]]="Alta",(Z700-2)*60+AA700)))</f>
        <v>-223</v>
      </c>
      <c r="AD700" s="17" t="str">
        <f>TablaIncidentes[[#This Row],[Tiempo Creación (HH:mm)]]</f>
        <v>00:03</v>
      </c>
      <c r="AE700" s="11">
        <f t="shared" si="72"/>
        <v>0</v>
      </c>
      <c r="AF700" s="11">
        <f t="shared" si="73"/>
        <v>3</v>
      </c>
      <c r="AG700" s="11">
        <f>IF(TablaIncidentes[[#This Row],[Prioridad*]]="Baja",((AE700*60)+AF700)-30,IF(TablaIncidentes[[#This Row],[Prioridad*]]="Media",((AE700*60)+AF700)-15,IF(TablaIncidentes[[#This Row],[Prioridad*]]="Alta",((AE700*60)+AF700)-10)))</f>
        <v>-12</v>
      </c>
      <c r="AI700" s="17">
        <f>TablaIncidentes[[#This Row],[Tiempo Avance Incidente]]</f>
        <v>1.4583333322661929E-3</v>
      </c>
      <c r="AJ700" s="11">
        <f t="shared" si="74"/>
        <v>0</v>
      </c>
      <c r="AK700" s="11">
        <f t="shared" si="75"/>
        <v>2</v>
      </c>
      <c r="AL700">
        <f>IF(TablaIncidentes[[#This Row],[Prioridad*]]="Baja",((AJ700*60)+AK700)-720,IF(TablaIncidentes[[#This Row],[Prioridad*]]="Media",((AJ700*60)+AK700)-120,IF(TablaIncidentes[[#This Row],[Prioridad*]]="Alta",((AJ700*60)+AK700)-60)))</f>
        <v>-118</v>
      </c>
      <c r="AN700" t="str">
        <f t="shared" si="76"/>
        <v>miércoles</v>
      </c>
    </row>
    <row r="701" spans="1:40" x14ac:dyDescent="0.25">
      <c r="A701" s="20" t="s">
        <v>1653</v>
      </c>
      <c r="B701" t="s">
        <v>1654</v>
      </c>
      <c r="C701" t="s">
        <v>32</v>
      </c>
      <c r="D701" s="11" t="s">
        <v>33</v>
      </c>
      <c r="E701" t="s">
        <v>34</v>
      </c>
      <c r="F701" t="s">
        <v>51</v>
      </c>
      <c r="G701" t="s">
        <v>52</v>
      </c>
      <c r="J701" s="12">
        <v>43845</v>
      </c>
      <c r="K701" s="13">
        <v>0.38826388888888891</v>
      </c>
      <c r="L701" s="14">
        <v>43845</v>
      </c>
      <c r="M701" s="15">
        <v>0.38826388888888891</v>
      </c>
      <c r="N701" s="12">
        <v>43846</v>
      </c>
      <c r="O701" s="13">
        <v>0.50407407407407401</v>
      </c>
      <c r="P701" s="16">
        <v>43847.532546296294</v>
      </c>
      <c r="Q701" s="11" t="s">
        <v>101</v>
      </c>
      <c r="R701" s="17" t="s">
        <v>1655</v>
      </c>
      <c r="S701" s="11" t="s">
        <v>39</v>
      </c>
      <c r="T701" s="17" t="s">
        <v>133</v>
      </c>
      <c r="U701" s="11" t="s">
        <v>37</v>
      </c>
      <c r="V701" s="17">
        <v>0</v>
      </c>
      <c r="W701" s="11" t="s">
        <v>37</v>
      </c>
      <c r="Y701" s="17" t="str">
        <f>TablaIncidentes[[#This Row],[Tiempo Total Gestión]]</f>
        <v>05:48</v>
      </c>
      <c r="Z701" s="11">
        <f t="shared" si="70"/>
        <v>5</v>
      </c>
      <c r="AA701" s="11">
        <f t="shared" si="71"/>
        <v>48</v>
      </c>
      <c r="AB701" s="11">
        <f>IF(TablaIncidentes[[#This Row],[Prioridad*]]="Baja",(Z701-24)*60+AA701,IF(TablaIncidentes[[#This Row],[Prioridad*]]="Media",(Z701-4)*60+AA701,IF(TablaIncidentes[[#This Row],[Prioridad*]]="Alta",(Z701-2)*60+AA701)))</f>
        <v>228</v>
      </c>
      <c r="AD701" s="17" t="str">
        <f>TablaIncidentes[[#This Row],[Tiempo Creación (HH:mm)]]</f>
        <v>00:00</v>
      </c>
      <c r="AE701" s="11">
        <f t="shared" si="72"/>
        <v>0</v>
      </c>
      <c r="AF701" s="11">
        <f t="shared" si="73"/>
        <v>0</v>
      </c>
      <c r="AG701" s="11">
        <f>IF(TablaIncidentes[[#This Row],[Prioridad*]]="Baja",((AE701*60)+AF701)-30,IF(TablaIncidentes[[#This Row],[Prioridad*]]="Media",((AE701*60)+AF701)-15,IF(TablaIncidentes[[#This Row],[Prioridad*]]="Alta",((AE701*60)+AF701)-10)))</f>
        <v>-10</v>
      </c>
      <c r="AI701" s="17">
        <f>TablaIncidentes[[#This Row],[Tiempo Avance Incidente]]</f>
        <v>0</v>
      </c>
      <c r="AJ701" s="11">
        <f t="shared" si="74"/>
        <v>0</v>
      </c>
      <c r="AK701" s="11">
        <f t="shared" si="75"/>
        <v>0</v>
      </c>
      <c r="AL701">
        <f>IF(TablaIncidentes[[#This Row],[Prioridad*]]="Baja",((AJ701*60)+AK701)-720,IF(TablaIncidentes[[#This Row],[Prioridad*]]="Media",((AJ701*60)+AK701)-120,IF(TablaIncidentes[[#This Row],[Prioridad*]]="Alta",((AJ701*60)+AK701)-60)))</f>
        <v>-60</v>
      </c>
      <c r="AN701" t="str">
        <f t="shared" si="76"/>
        <v>miércoles</v>
      </c>
    </row>
    <row r="702" spans="1:40" x14ac:dyDescent="0.25">
      <c r="A702" s="10" t="s">
        <v>1656</v>
      </c>
      <c r="B702" t="s">
        <v>1657</v>
      </c>
      <c r="C702" t="s">
        <v>123</v>
      </c>
      <c r="D702" s="11" t="s">
        <v>150</v>
      </c>
      <c r="E702" t="s">
        <v>34</v>
      </c>
      <c r="F702" t="s">
        <v>124</v>
      </c>
      <c r="G702" t="s">
        <v>125</v>
      </c>
      <c r="J702" s="12">
        <v>43845</v>
      </c>
      <c r="K702" s="13">
        <v>0.39765046296296297</v>
      </c>
      <c r="L702" s="14">
        <v>43845</v>
      </c>
      <c r="M702" s="15">
        <v>0.39853009259259259</v>
      </c>
      <c r="N702" s="12">
        <v>43845</v>
      </c>
      <c r="O702" s="13">
        <v>0.42832175925925925</v>
      </c>
      <c r="P702" s="16">
        <v>43846.453263888892</v>
      </c>
      <c r="Q702" s="11" t="s">
        <v>37</v>
      </c>
      <c r="R702" s="17" t="s">
        <v>327</v>
      </c>
      <c r="S702" s="11" t="s">
        <v>91</v>
      </c>
      <c r="T702" s="17" t="s">
        <v>40</v>
      </c>
      <c r="U702" s="11" t="s">
        <v>37</v>
      </c>
      <c r="V702" s="17">
        <v>8.5648148524342105E-4</v>
      </c>
      <c r="W702" s="11" t="s">
        <v>37</v>
      </c>
      <c r="Y702" s="17" t="str">
        <f>TablaIncidentes[[#This Row],[Tiempo Total Gestión]]</f>
        <v>00:04</v>
      </c>
      <c r="Z702" s="11">
        <f t="shared" si="70"/>
        <v>0</v>
      </c>
      <c r="AA702" s="11">
        <f t="shared" si="71"/>
        <v>4</v>
      </c>
      <c r="AB702" s="11">
        <f>IF(TablaIncidentes[[#This Row],[Prioridad*]]="Baja",(Z702-24)*60+AA702,IF(TablaIncidentes[[#This Row],[Prioridad*]]="Media",(Z702-4)*60+AA702,IF(TablaIncidentes[[#This Row],[Prioridad*]]="Alta",(Z702-2)*60+AA702)))</f>
        <v>-1436</v>
      </c>
      <c r="AD702" s="17" t="str">
        <f>TablaIncidentes[[#This Row],[Tiempo Creación (HH:mm)]]</f>
        <v>00:01</v>
      </c>
      <c r="AE702" s="11">
        <f t="shared" si="72"/>
        <v>0</v>
      </c>
      <c r="AF702" s="11">
        <f t="shared" si="73"/>
        <v>1</v>
      </c>
      <c r="AG702" s="11">
        <f>IF(TablaIncidentes[[#This Row],[Prioridad*]]="Baja",((AE702*60)+AF702)-30,IF(TablaIncidentes[[#This Row],[Prioridad*]]="Media",((AE702*60)+AF702)-15,IF(TablaIncidentes[[#This Row],[Prioridad*]]="Alta",((AE702*60)+AF702)-10)))</f>
        <v>-29</v>
      </c>
      <c r="AI702" s="17">
        <f>TablaIncidentes[[#This Row],[Tiempo Avance Incidente]]</f>
        <v>8.5648148524342105E-4</v>
      </c>
      <c r="AJ702" s="11">
        <f t="shared" si="74"/>
        <v>0</v>
      </c>
      <c r="AK702" s="11">
        <f t="shared" si="75"/>
        <v>1</v>
      </c>
      <c r="AL702">
        <f>IF(TablaIncidentes[[#This Row],[Prioridad*]]="Baja",((AJ702*60)+AK702)-720,IF(TablaIncidentes[[#This Row],[Prioridad*]]="Media",((AJ702*60)+AK702)-120,IF(TablaIncidentes[[#This Row],[Prioridad*]]="Alta",((AJ702*60)+AK702)-60)))</f>
        <v>-719</v>
      </c>
      <c r="AN702" t="str">
        <f t="shared" si="76"/>
        <v>miércoles</v>
      </c>
    </row>
    <row r="703" spans="1:40" x14ac:dyDescent="0.25">
      <c r="A703" s="20" t="s">
        <v>1658</v>
      </c>
      <c r="B703" t="s">
        <v>1659</v>
      </c>
      <c r="C703" t="s">
        <v>32</v>
      </c>
      <c r="D703" s="11" t="s">
        <v>33</v>
      </c>
      <c r="E703" t="s">
        <v>34</v>
      </c>
      <c r="F703" t="s">
        <v>51</v>
      </c>
      <c r="G703" t="s">
        <v>361</v>
      </c>
      <c r="J703" s="12">
        <v>43845</v>
      </c>
      <c r="K703" s="13">
        <v>0.40224537037037034</v>
      </c>
      <c r="L703" s="14">
        <v>43845</v>
      </c>
      <c r="M703" s="15">
        <v>0.40224537037037034</v>
      </c>
      <c r="N703" s="12">
        <v>43846</v>
      </c>
      <c r="O703" s="13">
        <v>0.42605324074074075</v>
      </c>
      <c r="P703" s="16">
        <v>43847.532546296294</v>
      </c>
      <c r="Q703" s="11" t="s">
        <v>101</v>
      </c>
      <c r="R703" s="17" t="s">
        <v>1660</v>
      </c>
      <c r="S703" s="11" t="s">
        <v>39</v>
      </c>
      <c r="T703" s="17" t="s">
        <v>133</v>
      </c>
      <c r="U703" s="11" t="s">
        <v>37</v>
      </c>
      <c r="V703" s="17">
        <v>0</v>
      </c>
      <c r="W703" s="11" t="s">
        <v>37</v>
      </c>
      <c r="Y703" s="17" t="str">
        <f>TablaIncidentes[[#This Row],[Tiempo Total Gestión]]</f>
        <v>06:38</v>
      </c>
      <c r="Z703" s="11">
        <f t="shared" si="70"/>
        <v>6</v>
      </c>
      <c r="AA703" s="11">
        <f t="shared" si="71"/>
        <v>38</v>
      </c>
      <c r="AB703" s="11">
        <f>IF(TablaIncidentes[[#This Row],[Prioridad*]]="Baja",(Z703-24)*60+AA703,IF(TablaIncidentes[[#This Row],[Prioridad*]]="Media",(Z703-4)*60+AA703,IF(TablaIncidentes[[#This Row],[Prioridad*]]="Alta",(Z703-2)*60+AA703)))</f>
        <v>278</v>
      </c>
      <c r="AD703" s="17" t="str">
        <f>TablaIncidentes[[#This Row],[Tiempo Creación (HH:mm)]]</f>
        <v>00:00</v>
      </c>
      <c r="AE703" s="11">
        <f t="shared" si="72"/>
        <v>0</v>
      </c>
      <c r="AF703" s="11">
        <f t="shared" si="73"/>
        <v>0</v>
      </c>
      <c r="AG703" s="11">
        <f>IF(TablaIncidentes[[#This Row],[Prioridad*]]="Baja",((AE703*60)+AF703)-30,IF(TablaIncidentes[[#This Row],[Prioridad*]]="Media",((AE703*60)+AF703)-15,IF(TablaIncidentes[[#This Row],[Prioridad*]]="Alta",((AE703*60)+AF703)-10)))</f>
        <v>-10</v>
      </c>
      <c r="AI703" s="17">
        <f>TablaIncidentes[[#This Row],[Tiempo Avance Incidente]]</f>
        <v>0</v>
      </c>
      <c r="AJ703" s="11">
        <f t="shared" si="74"/>
        <v>0</v>
      </c>
      <c r="AK703" s="11">
        <f t="shared" si="75"/>
        <v>0</v>
      </c>
      <c r="AL703">
        <f>IF(TablaIncidentes[[#This Row],[Prioridad*]]="Baja",((AJ703*60)+AK703)-720,IF(TablaIncidentes[[#This Row],[Prioridad*]]="Media",((AJ703*60)+AK703)-120,IF(TablaIncidentes[[#This Row],[Prioridad*]]="Alta",((AJ703*60)+AK703)-60)))</f>
        <v>-60</v>
      </c>
      <c r="AN703" t="str">
        <f t="shared" si="76"/>
        <v>miércoles</v>
      </c>
    </row>
    <row r="704" spans="1:40" x14ac:dyDescent="0.25">
      <c r="A704" s="20" t="s">
        <v>1661</v>
      </c>
      <c r="B704" t="s">
        <v>1662</v>
      </c>
      <c r="C704" t="s">
        <v>32</v>
      </c>
      <c r="D704" s="11" t="s">
        <v>33</v>
      </c>
      <c r="E704" t="s">
        <v>34</v>
      </c>
      <c r="F704" t="s">
        <v>51</v>
      </c>
      <c r="G704" t="s">
        <v>75</v>
      </c>
      <c r="J704" s="12">
        <v>43845</v>
      </c>
      <c r="K704" s="13">
        <v>0.3743055555555555</v>
      </c>
      <c r="L704" s="14">
        <v>43845</v>
      </c>
      <c r="M704" s="15">
        <v>0.3743055555555555</v>
      </c>
      <c r="N704" s="12">
        <v>43845</v>
      </c>
      <c r="O704" s="13">
        <v>0.63262731481481482</v>
      </c>
      <c r="P704" s="16">
        <v>43846.699791666666</v>
      </c>
      <c r="Q704" s="11" t="s">
        <v>101</v>
      </c>
      <c r="R704" s="17" t="s">
        <v>1663</v>
      </c>
      <c r="S704" s="11" t="s">
        <v>39</v>
      </c>
      <c r="T704" s="17" t="s">
        <v>133</v>
      </c>
      <c r="U704" s="11" t="s">
        <v>37</v>
      </c>
      <c r="V704" s="17">
        <v>0</v>
      </c>
      <c r="W704" s="11" t="s">
        <v>37</v>
      </c>
      <c r="Y704" s="17" t="str">
        <f>TablaIncidentes[[#This Row],[Tiempo Total Gestión]]</f>
        <v>06:11</v>
      </c>
      <c r="Z704" s="11">
        <f t="shared" si="70"/>
        <v>6</v>
      </c>
      <c r="AA704" s="11">
        <f t="shared" si="71"/>
        <v>11</v>
      </c>
      <c r="AB704" s="11">
        <f>IF(TablaIncidentes[[#This Row],[Prioridad*]]="Baja",(Z704-24)*60+AA704,IF(TablaIncidentes[[#This Row],[Prioridad*]]="Media",(Z704-4)*60+AA704,IF(TablaIncidentes[[#This Row],[Prioridad*]]="Alta",(Z704-2)*60+AA704)))</f>
        <v>251</v>
      </c>
      <c r="AD704" s="17" t="str">
        <f>TablaIncidentes[[#This Row],[Tiempo Creación (HH:mm)]]</f>
        <v>00:00</v>
      </c>
      <c r="AE704" s="11">
        <f t="shared" si="72"/>
        <v>0</v>
      </c>
      <c r="AF704" s="11">
        <f t="shared" si="73"/>
        <v>0</v>
      </c>
      <c r="AG704" s="11">
        <f>IF(TablaIncidentes[[#This Row],[Prioridad*]]="Baja",((AE704*60)+AF704)-30,IF(TablaIncidentes[[#This Row],[Prioridad*]]="Media",((AE704*60)+AF704)-15,IF(TablaIncidentes[[#This Row],[Prioridad*]]="Alta",((AE704*60)+AF704)-10)))</f>
        <v>-10</v>
      </c>
      <c r="AI704" s="17">
        <f>TablaIncidentes[[#This Row],[Tiempo Avance Incidente]]</f>
        <v>0</v>
      </c>
      <c r="AJ704" s="11">
        <f t="shared" si="74"/>
        <v>0</v>
      </c>
      <c r="AK704" s="11">
        <f t="shared" si="75"/>
        <v>0</v>
      </c>
      <c r="AL704">
        <f>IF(TablaIncidentes[[#This Row],[Prioridad*]]="Baja",((AJ704*60)+AK704)-720,IF(TablaIncidentes[[#This Row],[Prioridad*]]="Media",((AJ704*60)+AK704)-120,IF(TablaIncidentes[[#This Row],[Prioridad*]]="Alta",((AJ704*60)+AK704)-60)))</f>
        <v>-60</v>
      </c>
      <c r="AN704" t="str">
        <f t="shared" si="76"/>
        <v>miércoles</v>
      </c>
    </row>
    <row r="705" spans="1:40" x14ac:dyDescent="0.25">
      <c r="A705" s="10" t="s">
        <v>1664</v>
      </c>
      <c r="B705" t="s">
        <v>699</v>
      </c>
      <c r="C705" t="s">
        <v>123</v>
      </c>
      <c r="D705" s="11" t="s">
        <v>110</v>
      </c>
      <c r="E705" t="s">
        <v>34</v>
      </c>
      <c r="F705" t="s">
        <v>124</v>
      </c>
      <c r="G705" t="s">
        <v>104</v>
      </c>
      <c r="J705" s="12">
        <v>43845</v>
      </c>
      <c r="K705" s="13">
        <v>0.3895717592592593</v>
      </c>
      <c r="L705" s="14">
        <v>43845</v>
      </c>
      <c r="M705" s="15">
        <v>0.39112268518518517</v>
      </c>
      <c r="N705" s="12">
        <v>43845</v>
      </c>
      <c r="O705" s="13">
        <v>0.43501157407407409</v>
      </c>
      <c r="P705" s="16">
        <v>43846.453263888892</v>
      </c>
      <c r="Q705" s="11" t="s">
        <v>37</v>
      </c>
      <c r="R705" s="17" t="s">
        <v>286</v>
      </c>
      <c r="S705" s="11" t="s">
        <v>59</v>
      </c>
      <c r="T705" s="17" t="s">
        <v>48</v>
      </c>
      <c r="U705" s="11" t="s">
        <v>37</v>
      </c>
      <c r="V705" s="17">
        <v>1.4120370324235409E-3</v>
      </c>
      <c r="W705" s="11" t="s">
        <v>37</v>
      </c>
      <c r="Y705" s="17" t="str">
        <f>TablaIncidentes[[#This Row],[Tiempo Total Gestión]]</f>
        <v>01:05</v>
      </c>
      <c r="Z705" s="11">
        <f t="shared" si="70"/>
        <v>1</v>
      </c>
      <c r="AA705" s="11">
        <f t="shared" si="71"/>
        <v>5</v>
      </c>
      <c r="AB705" s="11">
        <f>IF(TablaIncidentes[[#This Row],[Prioridad*]]="Baja",(Z705-24)*60+AA705,IF(TablaIncidentes[[#This Row],[Prioridad*]]="Media",(Z705-4)*60+AA705,IF(TablaIncidentes[[#This Row],[Prioridad*]]="Alta",(Z705-2)*60+AA705)))</f>
        <v>-175</v>
      </c>
      <c r="AD705" s="17" t="str">
        <f>TablaIncidentes[[#This Row],[Tiempo Creación (HH:mm)]]</f>
        <v>00:02</v>
      </c>
      <c r="AE705" s="11">
        <f t="shared" si="72"/>
        <v>0</v>
      </c>
      <c r="AF705" s="11">
        <f t="shared" si="73"/>
        <v>2</v>
      </c>
      <c r="AG705" s="11">
        <f>IF(TablaIncidentes[[#This Row],[Prioridad*]]="Baja",((AE705*60)+AF705)-30,IF(TablaIncidentes[[#This Row],[Prioridad*]]="Media",((AE705*60)+AF705)-15,IF(TablaIncidentes[[#This Row],[Prioridad*]]="Alta",((AE705*60)+AF705)-10)))</f>
        <v>-13</v>
      </c>
      <c r="AI705" s="17">
        <f>TablaIncidentes[[#This Row],[Tiempo Avance Incidente]]</f>
        <v>1.4120370324235409E-3</v>
      </c>
      <c r="AJ705" s="11">
        <f t="shared" si="74"/>
        <v>0</v>
      </c>
      <c r="AK705" s="11">
        <f t="shared" si="75"/>
        <v>2</v>
      </c>
      <c r="AL705">
        <f>IF(TablaIncidentes[[#This Row],[Prioridad*]]="Baja",((AJ705*60)+AK705)-720,IF(TablaIncidentes[[#This Row],[Prioridad*]]="Media",((AJ705*60)+AK705)-120,IF(TablaIncidentes[[#This Row],[Prioridad*]]="Alta",((AJ705*60)+AK705)-60)))</f>
        <v>-118</v>
      </c>
      <c r="AN705" t="str">
        <f t="shared" si="76"/>
        <v>miércoles</v>
      </c>
    </row>
    <row r="706" spans="1:40" x14ac:dyDescent="0.25">
      <c r="A706" s="10" t="s">
        <v>1665</v>
      </c>
      <c r="B706" t="s">
        <v>1666</v>
      </c>
      <c r="C706" t="s">
        <v>123</v>
      </c>
      <c r="D706" s="11" t="s">
        <v>110</v>
      </c>
      <c r="E706" t="s">
        <v>34</v>
      </c>
      <c r="F706" t="s">
        <v>124</v>
      </c>
      <c r="G706" t="s">
        <v>125</v>
      </c>
      <c r="J706" s="12">
        <v>43845</v>
      </c>
      <c r="K706" s="13">
        <v>0.39398148148148149</v>
      </c>
      <c r="L706" s="14">
        <v>43845</v>
      </c>
      <c r="M706" s="15">
        <v>0.39516203703703701</v>
      </c>
      <c r="N706" s="12">
        <v>43845</v>
      </c>
      <c r="O706" s="13">
        <v>0.42892361111111116</v>
      </c>
      <c r="P706" s="16">
        <v>43846.453263888892</v>
      </c>
      <c r="Q706" s="11" t="s">
        <v>37</v>
      </c>
      <c r="R706" s="17" t="s">
        <v>44</v>
      </c>
      <c r="S706" s="11" t="s">
        <v>59</v>
      </c>
      <c r="T706" s="17" t="s">
        <v>40</v>
      </c>
      <c r="U706" s="11" t="s">
        <v>37</v>
      </c>
      <c r="V706" s="17">
        <v>1.1805555550381541E-3</v>
      </c>
      <c r="W706" s="11" t="s">
        <v>37</v>
      </c>
      <c r="Y706" s="17" t="str">
        <f>TablaIncidentes[[#This Row],[Tiempo Total Gestión]]</f>
        <v>00:08</v>
      </c>
      <c r="Z706" s="11">
        <f t="shared" ref="Z706:Z769" si="77">HOUR(Y706)</f>
        <v>0</v>
      </c>
      <c r="AA706" s="11">
        <f t="shared" ref="AA706:AA769" si="78">MINUTE(Y706)</f>
        <v>8</v>
      </c>
      <c r="AB706" s="11">
        <f>IF(TablaIncidentes[[#This Row],[Prioridad*]]="Baja",(Z706-24)*60+AA706,IF(TablaIncidentes[[#This Row],[Prioridad*]]="Media",(Z706-4)*60+AA706,IF(TablaIncidentes[[#This Row],[Prioridad*]]="Alta",(Z706-2)*60+AA706)))</f>
        <v>-232</v>
      </c>
      <c r="AD706" s="17" t="str">
        <f>TablaIncidentes[[#This Row],[Tiempo Creación (HH:mm)]]</f>
        <v>00:01</v>
      </c>
      <c r="AE706" s="11">
        <f t="shared" si="72"/>
        <v>0</v>
      </c>
      <c r="AF706" s="11">
        <f t="shared" si="73"/>
        <v>1</v>
      </c>
      <c r="AG706" s="11">
        <f>IF(TablaIncidentes[[#This Row],[Prioridad*]]="Baja",((AE706*60)+AF706)-30,IF(TablaIncidentes[[#This Row],[Prioridad*]]="Media",((AE706*60)+AF706)-15,IF(TablaIncidentes[[#This Row],[Prioridad*]]="Alta",((AE706*60)+AF706)-10)))</f>
        <v>-14</v>
      </c>
      <c r="AI706" s="17">
        <f>TablaIncidentes[[#This Row],[Tiempo Avance Incidente]]</f>
        <v>1.1805555550381541E-3</v>
      </c>
      <c r="AJ706" s="11">
        <f t="shared" si="74"/>
        <v>0</v>
      </c>
      <c r="AK706" s="11">
        <f t="shared" si="75"/>
        <v>1</v>
      </c>
      <c r="AL706">
        <f>IF(TablaIncidentes[[#This Row],[Prioridad*]]="Baja",((AJ706*60)+AK706)-720,IF(TablaIncidentes[[#This Row],[Prioridad*]]="Media",((AJ706*60)+AK706)-120,IF(TablaIncidentes[[#This Row],[Prioridad*]]="Alta",((AJ706*60)+AK706)-60)))</f>
        <v>-119</v>
      </c>
      <c r="AN706" t="str">
        <f t="shared" si="76"/>
        <v>miércoles</v>
      </c>
    </row>
    <row r="707" spans="1:40" x14ac:dyDescent="0.25">
      <c r="A707" s="10" t="s">
        <v>1667</v>
      </c>
      <c r="B707" t="s">
        <v>1668</v>
      </c>
      <c r="C707" t="s">
        <v>871</v>
      </c>
      <c r="D707" s="11" t="s">
        <v>33</v>
      </c>
      <c r="E707" t="s">
        <v>34</v>
      </c>
      <c r="F707" t="s">
        <v>111</v>
      </c>
      <c r="G707" t="s">
        <v>374</v>
      </c>
      <c r="J707" s="12">
        <v>43845</v>
      </c>
      <c r="K707" s="13">
        <v>0.39737268518518515</v>
      </c>
      <c r="L707" s="14">
        <v>43845</v>
      </c>
      <c r="M707" s="15">
        <v>0.39883101851851849</v>
      </c>
      <c r="N707" s="12">
        <v>43845</v>
      </c>
      <c r="O707" s="13">
        <v>0.72972222222222216</v>
      </c>
      <c r="P707" s="16">
        <v>43846.772962962961</v>
      </c>
      <c r="Q707" s="11" t="s">
        <v>37</v>
      </c>
      <c r="R707" s="17" t="s">
        <v>721</v>
      </c>
      <c r="S707" s="11" t="s">
        <v>59</v>
      </c>
      <c r="T707" s="17" t="s">
        <v>48</v>
      </c>
      <c r="U707" s="11" t="s">
        <v>37</v>
      </c>
      <c r="V707" s="17">
        <v>7.9282407408754807E-2</v>
      </c>
      <c r="W707" s="11" t="s">
        <v>101</v>
      </c>
      <c r="Y707" s="17" t="str">
        <f>TablaIncidentes[[#This Row],[Tiempo Total Gestión]]</f>
        <v>00:07</v>
      </c>
      <c r="Z707" s="11">
        <f t="shared" si="77"/>
        <v>0</v>
      </c>
      <c r="AA707" s="11">
        <f t="shared" si="78"/>
        <v>7</v>
      </c>
      <c r="AB707" s="11">
        <f>IF(TablaIncidentes[[#This Row],[Prioridad*]]="Baja",(Z707-24)*60+AA707,IF(TablaIncidentes[[#This Row],[Prioridad*]]="Media",(Z707-4)*60+AA707,IF(TablaIncidentes[[#This Row],[Prioridad*]]="Alta",(Z707-2)*60+AA707)))</f>
        <v>-113</v>
      </c>
      <c r="AD707" s="17" t="str">
        <f>TablaIncidentes[[#This Row],[Tiempo Creación (HH:mm)]]</f>
        <v>00:02</v>
      </c>
      <c r="AE707" s="11">
        <f t="shared" ref="AE707:AE770" si="79">HOUR(AD707)</f>
        <v>0</v>
      </c>
      <c r="AF707" s="11">
        <f t="shared" ref="AF707:AF770" si="80">MINUTE(AD707)</f>
        <v>2</v>
      </c>
      <c r="AG707" s="11">
        <f>IF(TablaIncidentes[[#This Row],[Prioridad*]]="Baja",((AE707*60)+AF707)-30,IF(TablaIncidentes[[#This Row],[Prioridad*]]="Media",((AE707*60)+AF707)-15,IF(TablaIncidentes[[#This Row],[Prioridad*]]="Alta",((AE707*60)+AF707)-10)))</f>
        <v>-8</v>
      </c>
      <c r="AI707" s="17">
        <f>TablaIncidentes[[#This Row],[Tiempo Avance Incidente]]</f>
        <v>7.9282407408754807E-2</v>
      </c>
      <c r="AJ707" s="11">
        <f t="shared" ref="AJ707:AJ770" si="81">HOUR(AI707)</f>
        <v>1</v>
      </c>
      <c r="AK707" s="11">
        <f t="shared" ref="AK707:AK770" si="82">MINUTE(AI707)</f>
        <v>54</v>
      </c>
      <c r="AL707">
        <f>IF(TablaIncidentes[[#This Row],[Prioridad*]]="Baja",((AJ707*60)+AK707)-720,IF(TablaIncidentes[[#This Row],[Prioridad*]]="Media",((AJ707*60)+AK707)-120,IF(TablaIncidentes[[#This Row],[Prioridad*]]="Alta",((AJ707*60)+AK707)-60)))</f>
        <v>54</v>
      </c>
      <c r="AN707" t="str">
        <f t="shared" ref="AN707:AN770" si="83">TEXT(J707,"dddd")</f>
        <v>miércoles</v>
      </c>
    </row>
    <row r="708" spans="1:40" x14ac:dyDescent="0.25">
      <c r="A708" s="20" t="s">
        <v>1669</v>
      </c>
      <c r="B708" t="s">
        <v>1670</v>
      </c>
      <c r="C708" t="s">
        <v>32</v>
      </c>
      <c r="D708" s="11" t="s">
        <v>33</v>
      </c>
      <c r="E708" t="s">
        <v>34</v>
      </c>
      <c r="F708" t="s">
        <v>51</v>
      </c>
      <c r="G708" t="s">
        <v>52</v>
      </c>
      <c r="J708" s="12">
        <v>43845</v>
      </c>
      <c r="K708" s="13">
        <v>0.4274189814814815</v>
      </c>
      <c r="L708" s="14">
        <v>43845</v>
      </c>
      <c r="M708" s="15">
        <v>0.4274189814814815</v>
      </c>
      <c r="N708" s="12">
        <v>43845</v>
      </c>
      <c r="O708" s="13">
        <v>0.63724537037037032</v>
      </c>
      <c r="P708" s="16">
        <v>43846.699791666666</v>
      </c>
      <c r="Q708" s="11" t="s">
        <v>101</v>
      </c>
      <c r="R708" s="17" t="s">
        <v>1671</v>
      </c>
      <c r="S708" s="11" t="s">
        <v>39</v>
      </c>
      <c r="T708" s="17" t="s">
        <v>133</v>
      </c>
      <c r="U708" s="11" t="s">
        <v>37</v>
      </c>
      <c r="V708" s="17">
        <v>0</v>
      </c>
      <c r="W708" s="11" t="s">
        <v>37</v>
      </c>
      <c r="Y708" s="17" t="str">
        <f>TablaIncidentes[[#This Row],[Tiempo Total Gestión]]</f>
        <v>05:00</v>
      </c>
      <c r="Z708" s="11">
        <f t="shared" si="77"/>
        <v>5</v>
      </c>
      <c r="AA708" s="11">
        <f t="shared" si="78"/>
        <v>0</v>
      </c>
      <c r="AB708" s="11">
        <f>IF(TablaIncidentes[[#This Row],[Prioridad*]]="Baja",(Z708-24)*60+AA708,IF(TablaIncidentes[[#This Row],[Prioridad*]]="Media",(Z708-4)*60+AA708,IF(TablaIncidentes[[#This Row],[Prioridad*]]="Alta",(Z708-2)*60+AA708)))</f>
        <v>180</v>
      </c>
      <c r="AD708" s="17" t="str">
        <f>TablaIncidentes[[#This Row],[Tiempo Creación (HH:mm)]]</f>
        <v>00:00</v>
      </c>
      <c r="AE708" s="11">
        <f t="shared" si="79"/>
        <v>0</v>
      </c>
      <c r="AF708" s="11">
        <f t="shared" si="80"/>
        <v>0</v>
      </c>
      <c r="AG708" s="11">
        <f>IF(TablaIncidentes[[#This Row],[Prioridad*]]="Baja",((AE708*60)+AF708)-30,IF(TablaIncidentes[[#This Row],[Prioridad*]]="Media",((AE708*60)+AF708)-15,IF(TablaIncidentes[[#This Row],[Prioridad*]]="Alta",((AE708*60)+AF708)-10)))</f>
        <v>-10</v>
      </c>
      <c r="AI708" s="17">
        <f>TablaIncidentes[[#This Row],[Tiempo Avance Incidente]]</f>
        <v>0</v>
      </c>
      <c r="AJ708" s="11">
        <f t="shared" si="81"/>
        <v>0</v>
      </c>
      <c r="AK708" s="11">
        <f t="shared" si="82"/>
        <v>0</v>
      </c>
      <c r="AL708">
        <f>IF(TablaIncidentes[[#This Row],[Prioridad*]]="Baja",((AJ708*60)+AK708)-720,IF(TablaIncidentes[[#This Row],[Prioridad*]]="Media",((AJ708*60)+AK708)-120,IF(TablaIncidentes[[#This Row],[Prioridad*]]="Alta",((AJ708*60)+AK708)-60)))</f>
        <v>-60</v>
      </c>
      <c r="AN708" t="str">
        <f t="shared" si="83"/>
        <v>miércoles</v>
      </c>
    </row>
    <row r="709" spans="1:40" x14ac:dyDescent="0.25">
      <c r="A709" s="20" t="s">
        <v>1672</v>
      </c>
      <c r="B709" t="s">
        <v>1673</v>
      </c>
      <c r="C709" t="s">
        <v>32</v>
      </c>
      <c r="D709" s="11" t="s">
        <v>33</v>
      </c>
      <c r="E709" t="s">
        <v>34</v>
      </c>
      <c r="F709" t="s">
        <v>51</v>
      </c>
      <c r="G709" t="s">
        <v>361</v>
      </c>
      <c r="J709" s="12">
        <v>43845</v>
      </c>
      <c r="K709" s="13">
        <v>0.45901620370370372</v>
      </c>
      <c r="L709" s="14">
        <v>43845</v>
      </c>
      <c r="M709" s="15">
        <v>0.45901620370370372</v>
      </c>
      <c r="N709" s="12">
        <v>43846</v>
      </c>
      <c r="O709" s="13">
        <v>0.42637731481481483</v>
      </c>
      <c r="P709" s="16">
        <v>43847.532546296294</v>
      </c>
      <c r="Q709" s="11" t="s">
        <v>101</v>
      </c>
      <c r="R709" s="17" t="s">
        <v>1674</v>
      </c>
      <c r="S709" s="11" t="s">
        <v>39</v>
      </c>
      <c r="T709" s="17" t="s">
        <v>133</v>
      </c>
      <c r="U709" s="11" t="s">
        <v>37</v>
      </c>
      <c r="V709" s="17">
        <v>0</v>
      </c>
      <c r="W709" s="11" t="s">
        <v>37</v>
      </c>
      <c r="Y709" s="17" t="str">
        <f>TablaIncidentes[[#This Row],[Tiempo Total Gestión]]</f>
        <v>05:20</v>
      </c>
      <c r="Z709" s="11">
        <f t="shared" si="77"/>
        <v>5</v>
      </c>
      <c r="AA709" s="11">
        <f t="shared" si="78"/>
        <v>20</v>
      </c>
      <c r="AB709" s="11">
        <f>IF(TablaIncidentes[[#This Row],[Prioridad*]]="Baja",(Z709-24)*60+AA709,IF(TablaIncidentes[[#This Row],[Prioridad*]]="Media",(Z709-4)*60+AA709,IF(TablaIncidentes[[#This Row],[Prioridad*]]="Alta",(Z709-2)*60+AA709)))</f>
        <v>200</v>
      </c>
      <c r="AD709" s="17" t="str">
        <f>TablaIncidentes[[#This Row],[Tiempo Creación (HH:mm)]]</f>
        <v>00:00</v>
      </c>
      <c r="AE709" s="11">
        <f t="shared" si="79"/>
        <v>0</v>
      </c>
      <c r="AF709" s="11">
        <f t="shared" si="80"/>
        <v>0</v>
      </c>
      <c r="AG709" s="11">
        <f>IF(TablaIncidentes[[#This Row],[Prioridad*]]="Baja",((AE709*60)+AF709)-30,IF(TablaIncidentes[[#This Row],[Prioridad*]]="Media",((AE709*60)+AF709)-15,IF(TablaIncidentes[[#This Row],[Prioridad*]]="Alta",((AE709*60)+AF709)-10)))</f>
        <v>-10</v>
      </c>
      <c r="AI709" s="17">
        <f>TablaIncidentes[[#This Row],[Tiempo Avance Incidente]]</f>
        <v>0</v>
      </c>
      <c r="AJ709" s="11">
        <f t="shared" si="81"/>
        <v>0</v>
      </c>
      <c r="AK709" s="11">
        <f t="shared" si="82"/>
        <v>0</v>
      </c>
      <c r="AL709">
        <f>IF(TablaIncidentes[[#This Row],[Prioridad*]]="Baja",((AJ709*60)+AK709)-720,IF(TablaIncidentes[[#This Row],[Prioridad*]]="Media",((AJ709*60)+AK709)-120,IF(TablaIncidentes[[#This Row],[Prioridad*]]="Alta",((AJ709*60)+AK709)-60)))</f>
        <v>-60</v>
      </c>
      <c r="AN709" t="str">
        <f t="shared" si="83"/>
        <v>miércoles</v>
      </c>
    </row>
    <row r="710" spans="1:40" x14ac:dyDescent="0.25">
      <c r="A710" s="20" t="s">
        <v>1675</v>
      </c>
      <c r="B710" t="s">
        <v>1094</v>
      </c>
      <c r="C710" t="s">
        <v>32</v>
      </c>
      <c r="D710" s="11" t="s">
        <v>33</v>
      </c>
      <c r="E710" t="s">
        <v>34</v>
      </c>
      <c r="F710" t="s">
        <v>51</v>
      </c>
      <c r="G710" t="s">
        <v>75</v>
      </c>
      <c r="J710" s="12">
        <v>43845</v>
      </c>
      <c r="K710" s="13">
        <v>0.44766203703703705</v>
      </c>
      <c r="L710" s="14">
        <v>43845</v>
      </c>
      <c r="M710" s="15">
        <v>0.44766203703703705</v>
      </c>
      <c r="N710" s="12">
        <v>43845</v>
      </c>
      <c r="O710" s="13">
        <v>0.7009953703703703</v>
      </c>
      <c r="P710" s="16">
        <v>43846.772962962961</v>
      </c>
      <c r="Q710" s="11" t="s">
        <v>101</v>
      </c>
      <c r="R710" s="17" t="s">
        <v>1582</v>
      </c>
      <c r="S710" s="11" t="s">
        <v>39</v>
      </c>
      <c r="T710" s="17" t="s">
        <v>133</v>
      </c>
      <c r="U710" s="11" t="s">
        <v>37</v>
      </c>
      <c r="V710" s="17">
        <v>0</v>
      </c>
      <c r="W710" s="11" t="s">
        <v>37</v>
      </c>
      <c r="Y710" s="17" t="str">
        <f>TablaIncidentes[[#This Row],[Tiempo Total Gestión]]</f>
        <v>06:04</v>
      </c>
      <c r="Z710" s="11">
        <f t="shared" si="77"/>
        <v>6</v>
      </c>
      <c r="AA710" s="11">
        <f t="shared" si="78"/>
        <v>4</v>
      </c>
      <c r="AB710" s="11">
        <f>IF(TablaIncidentes[[#This Row],[Prioridad*]]="Baja",(Z710-24)*60+AA710,IF(TablaIncidentes[[#This Row],[Prioridad*]]="Media",(Z710-4)*60+AA710,IF(TablaIncidentes[[#This Row],[Prioridad*]]="Alta",(Z710-2)*60+AA710)))</f>
        <v>244</v>
      </c>
      <c r="AD710" s="17" t="str">
        <f>TablaIncidentes[[#This Row],[Tiempo Creación (HH:mm)]]</f>
        <v>00:00</v>
      </c>
      <c r="AE710" s="11">
        <f t="shared" si="79"/>
        <v>0</v>
      </c>
      <c r="AF710" s="11">
        <f t="shared" si="80"/>
        <v>0</v>
      </c>
      <c r="AG710" s="11">
        <f>IF(TablaIncidentes[[#This Row],[Prioridad*]]="Baja",((AE710*60)+AF710)-30,IF(TablaIncidentes[[#This Row],[Prioridad*]]="Media",((AE710*60)+AF710)-15,IF(TablaIncidentes[[#This Row],[Prioridad*]]="Alta",((AE710*60)+AF710)-10)))</f>
        <v>-10</v>
      </c>
      <c r="AI710" s="17">
        <f>TablaIncidentes[[#This Row],[Tiempo Avance Incidente]]</f>
        <v>0</v>
      </c>
      <c r="AJ710" s="11">
        <f t="shared" si="81"/>
        <v>0</v>
      </c>
      <c r="AK710" s="11">
        <f t="shared" si="82"/>
        <v>0</v>
      </c>
      <c r="AL710">
        <f>IF(TablaIncidentes[[#This Row],[Prioridad*]]="Baja",((AJ710*60)+AK710)-720,IF(TablaIncidentes[[#This Row],[Prioridad*]]="Media",((AJ710*60)+AK710)-120,IF(TablaIncidentes[[#This Row],[Prioridad*]]="Alta",((AJ710*60)+AK710)-60)))</f>
        <v>-60</v>
      </c>
      <c r="AN710" t="str">
        <f t="shared" si="83"/>
        <v>miércoles</v>
      </c>
    </row>
    <row r="711" spans="1:40" x14ac:dyDescent="0.25">
      <c r="A711" s="20" t="s">
        <v>1676</v>
      </c>
      <c r="B711" t="s">
        <v>1677</v>
      </c>
      <c r="C711" t="s">
        <v>32</v>
      </c>
      <c r="D711" s="11" t="s">
        <v>33</v>
      </c>
      <c r="E711" t="s">
        <v>34</v>
      </c>
      <c r="F711" t="s">
        <v>51</v>
      </c>
      <c r="G711" t="s">
        <v>52</v>
      </c>
      <c r="J711" s="12">
        <v>43845</v>
      </c>
      <c r="K711" s="13">
        <v>0.49519675925925927</v>
      </c>
      <c r="L711" s="14">
        <v>43845</v>
      </c>
      <c r="M711" s="15">
        <v>0.49519675925925927</v>
      </c>
      <c r="N711" s="12">
        <v>43845</v>
      </c>
      <c r="O711" s="13">
        <v>0.65828703703703706</v>
      </c>
      <c r="P711" s="16">
        <v>43846.699791666666</v>
      </c>
      <c r="Q711" s="11" t="s">
        <v>101</v>
      </c>
      <c r="R711" s="17" t="s">
        <v>986</v>
      </c>
      <c r="S711" s="11" t="s">
        <v>39</v>
      </c>
      <c r="T711" s="17" t="s">
        <v>133</v>
      </c>
      <c r="U711" s="11" t="s">
        <v>37</v>
      </c>
      <c r="V711" s="17">
        <v>0</v>
      </c>
      <c r="W711" s="11" t="s">
        <v>37</v>
      </c>
      <c r="Y711" s="17" t="str">
        <f>TablaIncidentes[[#This Row],[Tiempo Total Gestión]]</f>
        <v>03:52</v>
      </c>
      <c r="Z711" s="11">
        <f t="shared" si="77"/>
        <v>3</v>
      </c>
      <c r="AA711" s="11">
        <f t="shared" si="78"/>
        <v>52</v>
      </c>
      <c r="AB711" s="11">
        <f>IF(TablaIncidentes[[#This Row],[Prioridad*]]="Baja",(Z711-24)*60+AA711,IF(TablaIncidentes[[#This Row],[Prioridad*]]="Media",(Z711-4)*60+AA711,IF(TablaIncidentes[[#This Row],[Prioridad*]]="Alta",(Z711-2)*60+AA711)))</f>
        <v>112</v>
      </c>
      <c r="AD711" s="17" t="str">
        <f>TablaIncidentes[[#This Row],[Tiempo Creación (HH:mm)]]</f>
        <v>00:00</v>
      </c>
      <c r="AE711" s="11">
        <f t="shared" si="79"/>
        <v>0</v>
      </c>
      <c r="AF711" s="11">
        <f t="shared" si="80"/>
        <v>0</v>
      </c>
      <c r="AG711" s="11">
        <f>IF(TablaIncidentes[[#This Row],[Prioridad*]]="Baja",((AE711*60)+AF711)-30,IF(TablaIncidentes[[#This Row],[Prioridad*]]="Media",((AE711*60)+AF711)-15,IF(TablaIncidentes[[#This Row],[Prioridad*]]="Alta",((AE711*60)+AF711)-10)))</f>
        <v>-10</v>
      </c>
      <c r="AI711" s="17">
        <f>TablaIncidentes[[#This Row],[Tiempo Avance Incidente]]</f>
        <v>0</v>
      </c>
      <c r="AJ711" s="11">
        <f t="shared" si="81"/>
        <v>0</v>
      </c>
      <c r="AK711" s="11">
        <f t="shared" si="82"/>
        <v>0</v>
      </c>
      <c r="AL711">
        <f>IF(TablaIncidentes[[#This Row],[Prioridad*]]="Baja",((AJ711*60)+AK711)-720,IF(TablaIncidentes[[#This Row],[Prioridad*]]="Media",((AJ711*60)+AK711)-120,IF(TablaIncidentes[[#This Row],[Prioridad*]]="Alta",((AJ711*60)+AK711)-60)))</f>
        <v>-60</v>
      </c>
      <c r="AN711" t="str">
        <f t="shared" si="83"/>
        <v>miércoles</v>
      </c>
    </row>
    <row r="712" spans="1:40" x14ac:dyDescent="0.25">
      <c r="A712" s="10" t="s">
        <v>1678</v>
      </c>
      <c r="B712" t="s">
        <v>699</v>
      </c>
      <c r="C712" t="s">
        <v>123</v>
      </c>
      <c r="D712" s="11" t="s">
        <v>110</v>
      </c>
      <c r="E712" t="s">
        <v>34</v>
      </c>
      <c r="F712" t="s">
        <v>124</v>
      </c>
      <c r="G712" t="s">
        <v>125</v>
      </c>
      <c r="J712" s="12">
        <v>43845</v>
      </c>
      <c r="K712" s="13">
        <v>0.48320601851851852</v>
      </c>
      <c r="L712" s="14">
        <v>43845</v>
      </c>
      <c r="M712" s="15">
        <v>0.48599537037037038</v>
      </c>
      <c r="N712" s="12">
        <v>43845</v>
      </c>
      <c r="O712" s="13">
        <v>0.57469907407407406</v>
      </c>
      <c r="P712" s="16">
        <v>43846.586111111108</v>
      </c>
      <c r="Q712" s="11" t="s">
        <v>37</v>
      </c>
      <c r="R712" s="17" t="s">
        <v>456</v>
      </c>
      <c r="S712" s="11" t="s">
        <v>59</v>
      </c>
      <c r="T712" s="17" t="s">
        <v>327</v>
      </c>
      <c r="U712" s="11" t="s">
        <v>37</v>
      </c>
      <c r="V712" s="17">
        <v>2.3148148102336563E-3</v>
      </c>
      <c r="W712" s="11" t="s">
        <v>37</v>
      </c>
      <c r="Y712" s="17" t="str">
        <f>TablaIncidentes[[#This Row],[Tiempo Total Gestión]]</f>
        <v>01:00</v>
      </c>
      <c r="Z712" s="11">
        <f t="shared" si="77"/>
        <v>1</v>
      </c>
      <c r="AA712" s="11">
        <f t="shared" si="78"/>
        <v>0</v>
      </c>
      <c r="AB712" s="11">
        <f>IF(TablaIncidentes[[#This Row],[Prioridad*]]="Baja",(Z712-24)*60+AA712,IF(TablaIncidentes[[#This Row],[Prioridad*]]="Media",(Z712-4)*60+AA712,IF(TablaIncidentes[[#This Row],[Prioridad*]]="Alta",(Z712-2)*60+AA712)))</f>
        <v>-180</v>
      </c>
      <c r="AD712" s="17" t="str">
        <f>TablaIncidentes[[#This Row],[Tiempo Creación (HH:mm)]]</f>
        <v>00:04</v>
      </c>
      <c r="AE712" s="11">
        <f t="shared" si="79"/>
        <v>0</v>
      </c>
      <c r="AF712" s="11">
        <f t="shared" si="80"/>
        <v>4</v>
      </c>
      <c r="AG712" s="11">
        <f>IF(TablaIncidentes[[#This Row],[Prioridad*]]="Baja",((AE712*60)+AF712)-30,IF(TablaIncidentes[[#This Row],[Prioridad*]]="Media",((AE712*60)+AF712)-15,IF(TablaIncidentes[[#This Row],[Prioridad*]]="Alta",((AE712*60)+AF712)-10)))</f>
        <v>-11</v>
      </c>
      <c r="AI712" s="17">
        <f>TablaIncidentes[[#This Row],[Tiempo Avance Incidente]]</f>
        <v>2.3148148102336563E-3</v>
      </c>
      <c r="AJ712" s="11">
        <f t="shared" si="81"/>
        <v>0</v>
      </c>
      <c r="AK712" s="11">
        <f t="shared" si="82"/>
        <v>3</v>
      </c>
      <c r="AL712">
        <f>IF(TablaIncidentes[[#This Row],[Prioridad*]]="Baja",((AJ712*60)+AK712)-720,IF(TablaIncidentes[[#This Row],[Prioridad*]]="Media",((AJ712*60)+AK712)-120,IF(TablaIncidentes[[#This Row],[Prioridad*]]="Alta",((AJ712*60)+AK712)-60)))</f>
        <v>-117</v>
      </c>
      <c r="AN712" t="str">
        <f t="shared" si="83"/>
        <v>miércoles</v>
      </c>
    </row>
    <row r="713" spans="1:40" x14ac:dyDescent="0.25">
      <c r="A713" s="20" t="s">
        <v>1679</v>
      </c>
      <c r="B713" t="s">
        <v>1214</v>
      </c>
      <c r="C713" t="s">
        <v>32</v>
      </c>
      <c r="D713" s="11" t="s">
        <v>33</v>
      </c>
      <c r="E713" t="s">
        <v>34</v>
      </c>
      <c r="F713" t="s">
        <v>51</v>
      </c>
      <c r="G713" t="s">
        <v>361</v>
      </c>
      <c r="J713" s="12">
        <v>43845</v>
      </c>
      <c r="K713" s="13">
        <v>0.52037037037037037</v>
      </c>
      <c r="L713" s="14">
        <v>43845</v>
      </c>
      <c r="M713" s="15">
        <v>0.52037037037037037</v>
      </c>
      <c r="N713" s="12">
        <v>43846</v>
      </c>
      <c r="O713" s="13">
        <v>0.42682870370370374</v>
      </c>
      <c r="P713" s="16">
        <v>43847.532546296294</v>
      </c>
      <c r="Q713" s="11" t="s">
        <v>101</v>
      </c>
      <c r="R713" s="17" t="s">
        <v>1680</v>
      </c>
      <c r="S713" s="11" t="s">
        <v>39</v>
      </c>
      <c r="T713" s="17" t="s">
        <v>133</v>
      </c>
      <c r="U713" s="11" t="s">
        <v>37</v>
      </c>
      <c r="V713" s="17">
        <v>0</v>
      </c>
      <c r="W713" s="11" t="s">
        <v>37</v>
      </c>
      <c r="Y713" s="17" t="str">
        <f>TablaIncidentes[[#This Row],[Tiempo Total Gestión]]</f>
        <v>04:38</v>
      </c>
      <c r="Z713" s="11">
        <f t="shared" si="77"/>
        <v>4</v>
      </c>
      <c r="AA713" s="11">
        <f t="shared" si="78"/>
        <v>38</v>
      </c>
      <c r="AB713" s="11">
        <f>IF(TablaIncidentes[[#This Row],[Prioridad*]]="Baja",(Z713-24)*60+AA713,IF(TablaIncidentes[[#This Row],[Prioridad*]]="Media",(Z713-4)*60+AA713,IF(TablaIncidentes[[#This Row],[Prioridad*]]="Alta",(Z713-2)*60+AA713)))</f>
        <v>158</v>
      </c>
      <c r="AD713" s="17" t="str">
        <f>TablaIncidentes[[#This Row],[Tiempo Creación (HH:mm)]]</f>
        <v>00:00</v>
      </c>
      <c r="AE713" s="11">
        <f t="shared" si="79"/>
        <v>0</v>
      </c>
      <c r="AF713" s="11">
        <f t="shared" si="80"/>
        <v>0</v>
      </c>
      <c r="AG713" s="11">
        <f>IF(TablaIncidentes[[#This Row],[Prioridad*]]="Baja",((AE713*60)+AF713)-30,IF(TablaIncidentes[[#This Row],[Prioridad*]]="Media",((AE713*60)+AF713)-15,IF(TablaIncidentes[[#This Row],[Prioridad*]]="Alta",((AE713*60)+AF713)-10)))</f>
        <v>-10</v>
      </c>
      <c r="AI713" s="17">
        <f>TablaIncidentes[[#This Row],[Tiempo Avance Incidente]]</f>
        <v>0</v>
      </c>
      <c r="AJ713" s="11">
        <f t="shared" si="81"/>
        <v>0</v>
      </c>
      <c r="AK713" s="11">
        <f t="shared" si="82"/>
        <v>0</v>
      </c>
      <c r="AL713">
        <f>IF(TablaIncidentes[[#This Row],[Prioridad*]]="Baja",((AJ713*60)+AK713)-720,IF(TablaIncidentes[[#This Row],[Prioridad*]]="Media",((AJ713*60)+AK713)-120,IF(TablaIncidentes[[#This Row],[Prioridad*]]="Alta",((AJ713*60)+AK713)-60)))</f>
        <v>-60</v>
      </c>
      <c r="AN713" t="str">
        <f t="shared" si="83"/>
        <v>miércoles</v>
      </c>
    </row>
    <row r="714" spans="1:40" x14ac:dyDescent="0.25">
      <c r="A714" s="20" t="s">
        <v>1681</v>
      </c>
      <c r="B714" t="s">
        <v>1682</v>
      </c>
      <c r="C714" t="s">
        <v>32</v>
      </c>
      <c r="D714" s="11" t="s">
        <v>33</v>
      </c>
      <c r="E714" t="s">
        <v>34</v>
      </c>
      <c r="F714" t="s">
        <v>51</v>
      </c>
      <c r="G714" t="s">
        <v>52</v>
      </c>
      <c r="J714" s="12">
        <v>43845</v>
      </c>
      <c r="K714" s="13">
        <v>0.52892361111111108</v>
      </c>
      <c r="L714" s="14">
        <v>43845</v>
      </c>
      <c r="M714" s="15">
        <v>0.52892361111111108</v>
      </c>
      <c r="N714" s="12">
        <v>43845</v>
      </c>
      <c r="O714" s="13">
        <v>0.66960648148148139</v>
      </c>
      <c r="P714" s="16">
        <v>43846.699791666666</v>
      </c>
      <c r="Q714" s="11" t="s">
        <v>101</v>
      </c>
      <c r="R714" s="17" t="s">
        <v>1683</v>
      </c>
      <c r="S714" s="11" t="s">
        <v>39</v>
      </c>
      <c r="T714" s="17" t="s">
        <v>133</v>
      </c>
      <c r="U714" s="11" t="s">
        <v>37</v>
      </c>
      <c r="V714" s="17">
        <v>0</v>
      </c>
      <c r="W714" s="11" t="s">
        <v>37</v>
      </c>
      <c r="Y714" s="17" t="str">
        <f>TablaIncidentes[[#This Row],[Tiempo Total Gestión]]</f>
        <v>03:18</v>
      </c>
      <c r="Z714" s="11">
        <f t="shared" si="77"/>
        <v>3</v>
      </c>
      <c r="AA714" s="11">
        <f t="shared" si="78"/>
        <v>18</v>
      </c>
      <c r="AB714" s="11">
        <f>IF(TablaIncidentes[[#This Row],[Prioridad*]]="Baja",(Z714-24)*60+AA714,IF(TablaIncidentes[[#This Row],[Prioridad*]]="Media",(Z714-4)*60+AA714,IF(TablaIncidentes[[#This Row],[Prioridad*]]="Alta",(Z714-2)*60+AA714)))</f>
        <v>78</v>
      </c>
      <c r="AD714" s="17" t="str">
        <f>TablaIncidentes[[#This Row],[Tiempo Creación (HH:mm)]]</f>
        <v>00:00</v>
      </c>
      <c r="AE714" s="11">
        <f t="shared" si="79"/>
        <v>0</v>
      </c>
      <c r="AF714" s="11">
        <f t="shared" si="80"/>
        <v>0</v>
      </c>
      <c r="AG714" s="11">
        <f>IF(TablaIncidentes[[#This Row],[Prioridad*]]="Baja",((AE714*60)+AF714)-30,IF(TablaIncidentes[[#This Row],[Prioridad*]]="Media",((AE714*60)+AF714)-15,IF(TablaIncidentes[[#This Row],[Prioridad*]]="Alta",((AE714*60)+AF714)-10)))</f>
        <v>-10</v>
      </c>
      <c r="AI714" s="17">
        <f>TablaIncidentes[[#This Row],[Tiempo Avance Incidente]]</f>
        <v>0</v>
      </c>
      <c r="AJ714" s="11">
        <f t="shared" si="81"/>
        <v>0</v>
      </c>
      <c r="AK714" s="11">
        <f t="shared" si="82"/>
        <v>0</v>
      </c>
      <c r="AL714">
        <f>IF(TablaIncidentes[[#This Row],[Prioridad*]]="Baja",((AJ714*60)+AK714)-720,IF(TablaIncidentes[[#This Row],[Prioridad*]]="Media",((AJ714*60)+AK714)-120,IF(TablaIncidentes[[#This Row],[Prioridad*]]="Alta",((AJ714*60)+AK714)-60)))</f>
        <v>-60</v>
      </c>
      <c r="AN714" t="str">
        <f t="shared" si="83"/>
        <v>miércoles</v>
      </c>
    </row>
    <row r="715" spans="1:40" x14ac:dyDescent="0.25">
      <c r="A715" s="20" t="s">
        <v>1684</v>
      </c>
      <c r="B715" t="s">
        <v>1685</v>
      </c>
      <c r="C715" t="s">
        <v>32</v>
      </c>
      <c r="D715" s="11" t="s">
        <v>33</v>
      </c>
      <c r="E715" t="s">
        <v>34</v>
      </c>
      <c r="F715" t="s">
        <v>51</v>
      </c>
      <c r="G715" t="s">
        <v>361</v>
      </c>
      <c r="J715" s="12">
        <v>43845</v>
      </c>
      <c r="K715" s="13">
        <v>0.52957175925925926</v>
      </c>
      <c r="L715" s="14">
        <v>43845</v>
      </c>
      <c r="M715" s="15">
        <v>0.52957175925925926</v>
      </c>
      <c r="N715" s="12">
        <v>43846</v>
      </c>
      <c r="O715" s="13">
        <v>0.35267361111111112</v>
      </c>
      <c r="P715" s="16">
        <v>43847.424467592595</v>
      </c>
      <c r="Q715" s="11" t="s">
        <v>101</v>
      </c>
      <c r="R715" s="17" t="s">
        <v>1686</v>
      </c>
      <c r="S715" s="11" t="s">
        <v>39</v>
      </c>
      <c r="T715" s="17" t="s">
        <v>133</v>
      </c>
      <c r="U715" s="11" t="s">
        <v>37</v>
      </c>
      <c r="V715" s="17">
        <v>0</v>
      </c>
      <c r="W715" s="11" t="s">
        <v>37</v>
      </c>
      <c r="Y715" s="17" t="str">
        <f>TablaIncidentes[[#This Row],[Tiempo Total Gestión]]</f>
        <v>19:39</v>
      </c>
      <c r="Z715" s="11">
        <f t="shared" si="77"/>
        <v>19</v>
      </c>
      <c r="AA715" s="11">
        <f t="shared" si="78"/>
        <v>39</v>
      </c>
      <c r="AB715" s="11">
        <f>IF(TablaIncidentes[[#This Row],[Prioridad*]]="Baja",(Z715-24)*60+AA715,IF(TablaIncidentes[[#This Row],[Prioridad*]]="Media",(Z715-4)*60+AA715,IF(TablaIncidentes[[#This Row],[Prioridad*]]="Alta",(Z715-2)*60+AA715)))</f>
        <v>1059</v>
      </c>
      <c r="AD715" s="17" t="str">
        <f>TablaIncidentes[[#This Row],[Tiempo Creación (HH:mm)]]</f>
        <v>00:00</v>
      </c>
      <c r="AE715" s="11">
        <f t="shared" si="79"/>
        <v>0</v>
      </c>
      <c r="AF715" s="11">
        <f t="shared" si="80"/>
        <v>0</v>
      </c>
      <c r="AG715" s="11">
        <f>IF(TablaIncidentes[[#This Row],[Prioridad*]]="Baja",((AE715*60)+AF715)-30,IF(TablaIncidentes[[#This Row],[Prioridad*]]="Media",((AE715*60)+AF715)-15,IF(TablaIncidentes[[#This Row],[Prioridad*]]="Alta",((AE715*60)+AF715)-10)))</f>
        <v>-10</v>
      </c>
      <c r="AI715" s="17">
        <f>TablaIncidentes[[#This Row],[Tiempo Avance Incidente]]</f>
        <v>0</v>
      </c>
      <c r="AJ715" s="11">
        <f t="shared" si="81"/>
        <v>0</v>
      </c>
      <c r="AK715" s="11">
        <f t="shared" si="82"/>
        <v>0</v>
      </c>
      <c r="AL715">
        <f>IF(TablaIncidentes[[#This Row],[Prioridad*]]="Baja",((AJ715*60)+AK715)-720,IF(TablaIncidentes[[#This Row],[Prioridad*]]="Media",((AJ715*60)+AK715)-120,IF(TablaIncidentes[[#This Row],[Prioridad*]]="Alta",((AJ715*60)+AK715)-60)))</f>
        <v>-60</v>
      </c>
      <c r="AN715" t="str">
        <f t="shared" si="83"/>
        <v>miércoles</v>
      </c>
    </row>
    <row r="716" spans="1:40" x14ac:dyDescent="0.25">
      <c r="A716" s="20" t="s">
        <v>1687</v>
      </c>
      <c r="B716" t="s">
        <v>1402</v>
      </c>
      <c r="C716" t="s">
        <v>32</v>
      </c>
      <c r="D716" s="11" t="s">
        <v>33</v>
      </c>
      <c r="E716" t="s">
        <v>34</v>
      </c>
      <c r="F716" t="s">
        <v>51</v>
      </c>
      <c r="G716" t="s">
        <v>75</v>
      </c>
      <c r="J716" s="12">
        <v>43845</v>
      </c>
      <c r="K716" s="13">
        <v>0.50358796296296293</v>
      </c>
      <c r="L716" s="14">
        <v>43845</v>
      </c>
      <c r="M716" s="15">
        <v>0.50358796296296293</v>
      </c>
      <c r="N716" s="12">
        <v>43846</v>
      </c>
      <c r="O716" s="13">
        <v>0.70916666666666661</v>
      </c>
      <c r="P716" s="16">
        <v>43847.779108796298</v>
      </c>
      <c r="Q716" s="11" t="s">
        <v>101</v>
      </c>
      <c r="R716" s="17" t="s">
        <v>1536</v>
      </c>
      <c r="S716" s="11" t="s">
        <v>39</v>
      </c>
      <c r="T716" s="17" t="s">
        <v>133</v>
      </c>
      <c r="U716" s="11" t="s">
        <v>37</v>
      </c>
      <c r="V716" s="17">
        <v>0</v>
      </c>
      <c r="W716" s="11" t="s">
        <v>37</v>
      </c>
      <c r="Y716" s="17" t="str">
        <f>TablaIncidentes[[#This Row],[Tiempo Total Gestión]]</f>
        <v>04:56</v>
      </c>
      <c r="Z716" s="11">
        <f t="shared" si="77"/>
        <v>4</v>
      </c>
      <c r="AA716" s="11">
        <f t="shared" si="78"/>
        <v>56</v>
      </c>
      <c r="AB716" s="11">
        <f>IF(TablaIncidentes[[#This Row],[Prioridad*]]="Baja",(Z716-24)*60+AA716,IF(TablaIncidentes[[#This Row],[Prioridad*]]="Media",(Z716-4)*60+AA716,IF(TablaIncidentes[[#This Row],[Prioridad*]]="Alta",(Z716-2)*60+AA716)))</f>
        <v>176</v>
      </c>
      <c r="AD716" s="17" t="str">
        <f>TablaIncidentes[[#This Row],[Tiempo Creación (HH:mm)]]</f>
        <v>00:00</v>
      </c>
      <c r="AE716" s="11">
        <f t="shared" si="79"/>
        <v>0</v>
      </c>
      <c r="AF716" s="11">
        <f t="shared" si="80"/>
        <v>0</v>
      </c>
      <c r="AG716" s="11">
        <f>IF(TablaIncidentes[[#This Row],[Prioridad*]]="Baja",((AE716*60)+AF716)-30,IF(TablaIncidentes[[#This Row],[Prioridad*]]="Media",((AE716*60)+AF716)-15,IF(TablaIncidentes[[#This Row],[Prioridad*]]="Alta",((AE716*60)+AF716)-10)))</f>
        <v>-10</v>
      </c>
      <c r="AI716" s="17">
        <f>TablaIncidentes[[#This Row],[Tiempo Avance Incidente]]</f>
        <v>0</v>
      </c>
      <c r="AJ716" s="11">
        <f t="shared" si="81"/>
        <v>0</v>
      </c>
      <c r="AK716" s="11">
        <f t="shared" si="82"/>
        <v>0</v>
      </c>
      <c r="AL716">
        <f>IF(TablaIncidentes[[#This Row],[Prioridad*]]="Baja",((AJ716*60)+AK716)-720,IF(TablaIncidentes[[#This Row],[Prioridad*]]="Media",((AJ716*60)+AK716)-120,IF(TablaIncidentes[[#This Row],[Prioridad*]]="Alta",((AJ716*60)+AK716)-60)))</f>
        <v>-60</v>
      </c>
      <c r="AN716" t="str">
        <f t="shared" si="83"/>
        <v>miércoles</v>
      </c>
    </row>
    <row r="717" spans="1:40" x14ac:dyDescent="0.25">
      <c r="A717" s="20" t="s">
        <v>1688</v>
      </c>
      <c r="B717" t="s">
        <v>1056</v>
      </c>
      <c r="C717" t="s">
        <v>32</v>
      </c>
      <c r="D717" s="11" t="s">
        <v>33</v>
      </c>
      <c r="E717" t="s">
        <v>34</v>
      </c>
      <c r="F717" t="s">
        <v>51</v>
      </c>
      <c r="G717" t="s">
        <v>75</v>
      </c>
      <c r="J717" s="12">
        <v>43845</v>
      </c>
      <c r="K717" s="13">
        <v>0.50358796296296293</v>
      </c>
      <c r="L717" s="14">
        <v>43845</v>
      </c>
      <c r="M717" s="15">
        <v>0.50358796296296293</v>
      </c>
      <c r="N717" s="12">
        <v>43846</v>
      </c>
      <c r="O717" s="13">
        <v>0.71201388888888895</v>
      </c>
      <c r="P717" s="16">
        <v>43847.779108796298</v>
      </c>
      <c r="Q717" s="11" t="s">
        <v>101</v>
      </c>
      <c r="R717" s="17" t="s">
        <v>1689</v>
      </c>
      <c r="S717" s="11" t="s">
        <v>39</v>
      </c>
      <c r="T717" s="17" t="s">
        <v>133</v>
      </c>
      <c r="U717" s="11" t="s">
        <v>37</v>
      </c>
      <c r="V717" s="17">
        <v>0</v>
      </c>
      <c r="W717" s="11" t="s">
        <v>37</v>
      </c>
      <c r="Y717" s="17" t="str">
        <f>TablaIncidentes[[#This Row],[Tiempo Total Gestión]]</f>
        <v>05:07</v>
      </c>
      <c r="Z717" s="11">
        <f t="shared" si="77"/>
        <v>5</v>
      </c>
      <c r="AA717" s="11">
        <f t="shared" si="78"/>
        <v>7</v>
      </c>
      <c r="AB717" s="11">
        <f>IF(TablaIncidentes[[#This Row],[Prioridad*]]="Baja",(Z717-24)*60+AA717,IF(TablaIncidentes[[#This Row],[Prioridad*]]="Media",(Z717-4)*60+AA717,IF(TablaIncidentes[[#This Row],[Prioridad*]]="Alta",(Z717-2)*60+AA717)))</f>
        <v>187</v>
      </c>
      <c r="AD717" s="17" t="str">
        <f>TablaIncidentes[[#This Row],[Tiempo Creación (HH:mm)]]</f>
        <v>00:00</v>
      </c>
      <c r="AE717" s="11">
        <f t="shared" si="79"/>
        <v>0</v>
      </c>
      <c r="AF717" s="11">
        <f t="shared" si="80"/>
        <v>0</v>
      </c>
      <c r="AG717" s="11">
        <f>IF(TablaIncidentes[[#This Row],[Prioridad*]]="Baja",((AE717*60)+AF717)-30,IF(TablaIncidentes[[#This Row],[Prioridad*]]="Media",((AE717*60)+AF717)-15,IF(TablaIncidentes[[#This Row],[Prioridad*]]="Alta",((AE717*60)+AF717)-10)))</f>
        <v>-10</v>
      </c>
      <c r="AI717" s="17">
        <f>TablaIncidentes[[#This Row],[Tiempo Avance Incidente]]</f>
        <v>0</v>
      </c>
      <c r="AJ717" s="11">
        <f t="shared" si="81"/>
        <v>0</v>
      </c>
      <c r="AK717" s="11">
        <f t="shared" si="82"/>
        <v>0</v>
      </c>
      <c r="AL717">
        <f>IF(TablaIncidentes[[#This Row],[Prioridad*]]="Baja",((AJ717*60)+AK717)-720,IF(TablaIncidentes[[#This Row],[Prioridad*]]="Media",((AJ717*60)+AK717)-120,IF(TablaIncidentes[[#This Row],[Prioridad*]]="Alta",((AJ717*60)+AK717)-60)))</f>
        <v>-60</v>
      </c>
      <c r="AN717" t="str">
        <f t="shared" si="83"/>
        <v>miércoles</v>
      </c>
    </row>
    <row r="718" spans="1:40" x14ac:dyDescent="0.25">
      <c r="A718" s="20" t="s">
        <v>1690</v>
      </c>
      <c r="B718" t="s">
        <v>1196</v>
      </c>
      <c r="C718" t="s">
        <v>32</v>
      </c>
      <c r="D718" s="11" t="s">
        <v>33</v>
      </c>
      <c r="E718" t="s">
        <v>34</v>
      </c>
      <c r="F718" t="s">
        <v>51</v>
      </c>
      <c r="G718" t="s">
        <v>361</v>
      </c>
      <c r="J718" s="12">
        <v>43845</v>
      </c>
      <c r="K718" s="13">
        <v>0.51201388888888888</v>
      </c>
      <c r="L718" s="14">
        <v>43845</v>
      </c>
      <c r="M718" s="15">
        <v>0.51201388888888888</v>
      </c>
      <c r="N718" s="12">
        <v>43846</v>
      </c>
      <c r="O718" s="13">
        <v>0.3580787037037037</v>
      </c>
      <c r="P718" s="16">
        <v>43847.424467592595</v>
      </c>
      <c r="Q718" s="11" t="s">
        <v>101</v>
      </c>
      <c r="R718" s="17" t="s">
        <v>1691</v>
      </c>
      <c r="S718" s="11" t="s">
        <v>39</v>
      </c>
      <c r="T718" s="17" t="s">
        <v>133</v>
      </c>
      <c r="U718" s="11" t="s">
        <v>37</v>
      </c>
      <c r="V718" s="17">
        <v>0</v>
      </c>
      <c r="W718" s="11" t="s">
        <v>37</v>
      </c>
      <c r="Y718" s="17" t="str">
        <f>TablaIncidentes[[#This Row],[Tiempo Total Gestión]]</f>
        <v>20:15</v>
      </c>
      <c r="Z718" s="11">
        <f t="shared" si="77"/>
        <v>20</v>
      </c>
      <c r="AA718" s="11">
        <f t="shared" si="78"/>
        <v>15</v>
      </c>
      <c r="AB718" s="11">
        <f>IF(TablaIncidentes[[#This Row],[Prioridad*]]="Baja",(Z718-24)*60+AA718,IF(TablaIncidentes[[#This Row],[Prioridad*]]="Media",(Z718-4)*60+AA718,IF(TablaIncidentes[[#This Row],[Prioridad*]]="Alta",(Z718-2)*60+AA718)))</f>
        <v>1095</v>
      </c>
      <c r="AD718" s="17" t="str">
        <f>TablaIncidentes[[#This Row],[Tiempo Creación (HH:mm)]]</f>
        <v>00:00</v>
      </c>
      <c r="AE718" s="11">
        <f t="shared" si="79"/>
        <v>0</v>
      </c>
      <c r="AF718" s="11">
        <f t="shared" si="80"/>
        <v>0</v>
      </c>
      <c r="AG718" s="11">
        <f>IF(TablaIncidentes[[#This Row],[Prioridad*]]="Baja",((AE718*60)+AF718)-30,IF(TablaIncidentes[[#This Row],[Prioridad*]]="Media",((AE718*60)+AF718)-15,IF(TablaIncidentes[[#This Row],[Prioridad*]]="Alta",((AE718*60)+AF718)-10)))</f>
        <v>-10</v>
      </c>
      <c r="AI718" s="17">
        <f>TablaIncidentes[[#This Row],[Tiempo Avance Incidente]]</f>
        <v>0</v>
      </c>
      <c r="AJ718" s="11">
        <f t="shared" si="81"/>
        <v>0</v>
      </c>
      <c r="AK718" s="11">
        <f t="shared" si="82"/>
        <v>0</v>
      </c>
      <c r="AL718">
        <f>IF(TablaIncidentes[[#This Row],[Prioridad*]]="Baja",((AJ718*60)+AK718)-720,IF(TablaIncidentes[[#This Row],[Prioridad*]]="Media",((AJ718*60)+AK718)-120,IF(TablaIncidentes[[#This Row],[Prioridad*]]="Alta",((AJ718*60)+AK718)-60)))</f>
        <v>-60</v>
      </c>
      <c r="AN718" t="str">
        <f t="shared" si="83"/>
        <v>miércoles</v>
      </c>
    </row>
    <row r="719" spans="1:40" x14ac:dyDescent="0.25">
      <c r="A719" s="20" t="s">
        <v>1692</v>
      </c>
      <c r="B719" t="s">
        <v>1206</v>
      </c>
      <c r="C719" t="s">
        <v>32</v>
      </c>
      <c r="D719" s="11" t="s">
        <v>33</v>
      </c>
      <c r="E719" t="s">
        <v>34</v>
      </c>
      <c r="F719" t="s">
        <v>51</v>
      </c>
      <c r="G719" t="s">
        <v>52</v>
      </c>
      <c r="J719" s="12">
        <v>43845</v>
      </c>
      <c r="K719" s="13">
        <v>0.51829861111111108</v>
      </c>
      <c r="L719" s="14">
        <v>43845</v>
      </c>
      <c r="M719" s="15">
        <v>0.51829861111111108</v>
      </c>
      <c r="N719" s="12">
        <v>43845</v>
      </c>
      <c r="O719" s="13">
        <v>0.70751157407407417</v>
      </c>
      <c r="P719" s="16">
        <v>43846.772962962961</v>
      </c>
      <c r="Q719" s="11" t="s">
        <v>101</v>
      </c>
      <c r="R719" s="17" t="s">
        <v>1693</v>
      </c>
      <c r="S719" s="11" t="s">
        <v>39</v>
      </c>
      <c r="T719" s="17" t="s">
        <v>133</v>
      </c>
      <c r="U719" s="11" t="s">
        <v>37</v>
      </c>
      <c r="V719" s="17">
        <v>0</v>
      </c>
      <c r="W719" s="11" t="s">
        <v>37</v>
      </c>
      <c r="Y719" s="17" t="str">
        <f>TablaIncidentes[[#This Row],[Tiempo Total Gestión]]</f>
        <v>04:28</v>
      </c>
      <c r="Z719" s="11">
        <f t="shared" si="77"/>
        <v>4</v>
      </c>
      <c r="AA719" s="11">
        <f t="shared" si="78"/>
        <v>28</v>
      </c>
      <c r="AB719" s="11">
        <f>IF(TablaIncidentes[[#This Row],[Prioridad*]]="Baja",(Z719-24)*60+AA719,IF(TablaIncidentes[[#This Row],[Prioridad*]]="Media",(Z719-4)*60+AA719,IF(TablaIncidentes[[#This Row],[Prioridad*]]="Alta",(Z719-2)*60+AA719)))</f>
        <v>148</v>
      </c>
      <c r="AD719" s="17" t="str">
        <f>TablaIncidentes[[#This Row],[Tiempo Creación (HH:mm)]]</f>
        <v>00:00</v>
      </c>
      <c r="AE719" s="11">
        <f t="shared" si="79"/>
        <v>0</v>
      </c>
      <c r="AF719" s="11">
        <f t="shared" si="80"/>
        <v>0</v>
      </c>
      <c r="AG719" s="11">
        <f>IF(TablaIncidentes[[#This Row],[Prioridad*]]="Baja",((AE719*60)+AF719)-30,IF(TablaIncidentes[[#This Row],[Prioridad*]]="Media",((AE719*60)+AF719)-15,IF(TablaIncidentes[[#This Row],[Prioridad*]]="Alta",((AE719*60)+AF719)-10)))</f>
        <v>-10</v>
      </c>
      <c r="AI719" s="17">
        <f>TablaIncidentes[[#This Row],[Tiempo Avance Incidente]]</f>
        <v>0</v>
      </c>
      <c r="AJ719" s="11">
        <f t="shared" si="81"/>
        <v>0</v>
      </c>
      <c r="AK719" s="11">
        <f t="shared" si="82"/>
        <v>0</v>
      </c>
      <c r="AL719">
        <f>IF(TablaIncidentes[[#This Row],[Prioridad*]]="Baja",((AJ719*60)+AK719)-720,IF(TablaIncidentes[[#This Row],[Prioridad*]]="Media",((AJ719*60)+AK719)-120,IF(TablaIncidentes[[#This Row],[Prioridad*]]="Alta",((AJ719*60)+AK719)-60)))</f>
        <v>-60</v>
      </c>
      <c r="AN719" t="str">
        <f t="shared" si="83"/>
        <v>miércoles</v>
      </c>
    </row>
    <row r="720" spans="1:40" x14ac:dyDescent="0.25">
      <c r="A720" s="20" t="s">
        <v>1694</v>
      </c>
      <c r="B720" t="s">
        <v>928</v>
      </c>
      <c r="C720" t="s">
        <v>32</v>
      </c>
      <c r="D720" s="11" t="s">
        <v>33</v>
      </c>
      <c r="E720" t="s">
        <v>34</v>
      </c>
      <c r="F720" t="s">
        <v>51</v>
      </c>
      <c r="G720" t="s">
        <v>52</v>
      </c>
      <c r="J720" s="12">
        <v>43845</v>
      </c>
      <c r="K720" s="13">
        <v>0.53446759259259258</v>
      </c>
      <c r="L720" s="14">
        <v>43845</v>
      </c>
      <c r="M720" s="15">
        <v>0.53446759259259258</v>
      </c>
      <c r="N720" s="12">
        <v>43845</v>
      </c>
      <c r="O720" s="13">
        <v>0.76400462962962967</v>
      </c>
      <c r="P720" s="16">
        <v>43846.772962962961</v>
      </c>
      <c r="Q720" s="11" t="s">
        <v>101</v>
      </c>
      <c r="R720" s="17" t="s">
        <v>1695</v>
      </c>
      <c r="S720" s="11" t="s">
        <v>39</v>
      </c>
      <c r="T720" s="17" t="s">
        <v>133</v>
      </c>
      <c r="U720" s="11" t="s">
        <v>37</v>
      </c>
      <c r="V720" s="17">
        <v>0</v>
      </c>
      <c r="W720" s="11" t="s">
        <v>37</v>
      </c>
      <c r="Y720" s="17" t="str">
        <f>TablaIncidentes[[#This Row],[Tiempo Total Gestión]]</f>
        <v>05:28</v>
      </c>
      <c r="Z720" s="11">
        <f t="shared" si="77"/>
        <v>5</v>
      </c>
      <c r="AA720" s="11">
        <f t="shared" si="78"/>
        <v>28</v>
      </c>
      <c r="AB720" s="11">
        <f>IF(TablaIncidentes[[#This Row],[Prioridad*]]="Baja",(Z720-24)*60+AA720,IF(TablaIncidentes[[#This Row],[Prioridad*]]="Media",(Z720-4)*60+AA720,IF(TablaIncidentes[[#This Row],[Prioridad*]]="Alta",(Z720-2)*60+AA720)))</f>
        <v>208</v>
      </c>
      <c r="AD720" s="17" t="str">
        <f>TablaIncidentes[[#This Row],[Tiempo Creación (HH:mm)]]</f>
        <v>00:00</v>
      </c>
      <c r="AE720" s="11">
        <f t="shared" si="79"/>
        <v>0</v>
      </c>
      <c r="AF720" s="11">
        <f t="shared" si="80"/>
        <v>0</v>
      </c>
      <c r="AG720" s="11">
        <f>IF(TablaIncidentes[[#This Row],[Prioridad*]]="Baja",((AE720*60)+AF720)-30,IF(TablaIncidentes[[#This Row],[Prioridad*]]="Media",((AE720*60)+AF720)-15,IF(TablaIncidentes[[#This Row],[Prioridad*]]="Alta",((AE720*60)+AF720)-10)))</f>
        <v>-10</v>
      </c>
      <c r="AI720" s="17">
        <f>TablaIncidentes[[#This Row],[Tiempo Avance Incidente]]</f>
        <v>0</v>
      </c>
      <c r="AJ720" s="11">
        <f t="shared" si="81"/>
        <v>0</v>
      </c>
      <c r="AK720" s="11">
        <f t="shared" si="82"/>
        <v>0</v>
      </c>
      <c r="AL720">
        <f>IF(TablaIncidentes[[#This Row],[Prioridad*]]="Baja",((AJ720*60)+AK720)-720,IF(TablaIncidentes[[#This Row],[Prioridad*]]="Media",((AJ720*60)+AK720)-120,IF(TablaIncidentes[[#This Row],[Prioridad*]]="Alta",((AJ720*60)+AK720)-60)))</f>
        <v>-60</v>
      </c>
      <c r="AN720" t="str">
        <f t="shared" si="83"/>
        <v>miércoles</v>
      </c>
    </row>
    <row r="721" spans="1:40" x14ac:dyDescent="0.25">
      <c r="A721" s="20" t="s">
        <v>1696</v>
      </c>
      <c r="B721" t="s">
        <v>943</v>
      </c>
      <c r="C721" t="s">
        <v>32</v>
      </c>
      <c r="D721" s="11" t="s">
        <v>33</v>
      </c>
      <c r="E721" t="s">
        <v>34</v>
      </c>
      <c r="F721" t="s">
        <v>51</v>
      </c>
      <c r="G721" t="s">
        <v>361</v>
      </c>
      <c r="J721" s="12">
        <v>43845</v>
      </c>
      <c r="K721" s="13">
        <v>0.53518518518518521</v>
      </c>
      <c r="L721" s="14">
        <v>43845</v>
      </c>
      <c r="M721" s="15">
        <v>0.53518518518518521</v>
      </c>
      <c r="N721" s="12">
        <v>43846</v>
      </c>
      <c r="O721" s="13">
        <v>0.36185185185185187</v>
      </c>
      <c r="P721" s="16">
        <v>43847.424467592595</v>
      </c>
      <c r="Q721" s="11" t="s">
        <v>101</v>
      </c>
      <c r="R721" s="17" t="s">
        <v>1697</v>
      </c>
      <c r="S721" s="11" t="s">
        <v>39</v>
      </c>
      <c r="T721" s="17" t="s">
        <v>133</v>
      </c>
      <c r="U721" s="11" t="s">
        <v>37</v>
      </c>
      <c r="V721" s="17">
        <v>0</v>
      </c>
      <c r="W721" s="11" t="s">
        <v>37</v>
      </c>
      <c r="Y721" s="17" t="str">
        <f>TablaIncidentes[[#This Row],[Tiempo Total Gestión]]</f>
        <v>19:47</v>
      </c>
      <c r="Z721" s="11">
        <f t="shared" si="77"/>
        <v>19</v>
      </c>
      <c r="AA721" s="11">
        <f t="shared" si="78"/>
        <v>47</v>
      </c>
      <c r="AB721" s="11">
        <f>IF(TablaIncidentes[[#This Row],[Prioridad*]]="Baja",(Z721-24)*60+AA721,IF(TablaIncidentes[[#This Row],[Prioridad*]]="Media",(Z721-4)*60+AA721,IF(TablaIncidentes[[#This Row],[Prioridad*]]="Alta",(Z721-2)*60+AA721)))</f>
        <v>1067</v>
      </c>
      <c r="AD721" s="17" t="str">
        <f>TablaIncidentes[[#This Row],[Tiempo Creación (HH:mm)]]</f>
        <v>00:00</v>
      </c>
      <c r="AE721" s="11">
        <f t="shared" si="79"/>
        <v>0</v>
      </c>
      <c r="AF721" s="11">
        <f t="shared" si="80"/>
        <v>0</v>
      </c>
      <c r="AG721" s="11">
        <f>IF(TablaIncidentes[[#This Row],[Prioridad*]]="Baja",((AE721*60)+AF721)-30,IF(TablaIncidentes[[#This Row],[Prioridad*]]="Media",((AE721*60)+AF721)-15,IF(TablaIncidentes[[#This Row],[Prioridad*]]="Alta",((AE721*60)+AF721)-10)))</f>
        <v>-10</v>
      </c>
      <c r="AI721" s="17">
        <f>TablaIncidentes[[#This Row],[Tiempo Avance Incidente]]</f>
        <v>0</v>
      </c>
      <c r="AJ721" s="11">
        <f t="shared" si="81"/>
        <v>0</v>
      </c>
      <c r="AK721" s="11">
        <f t="shared" si="82"/>
        <v>0</v>
      </c>
      <c r="AL721">
        <f>IF(TablaIncidentes[[#This Row],[Prioridad*]]="Baja",((AJ721*60)+AK721)-720,IF(TablaIncidentes[[#This Row],[Prioridad*]]="Media",((AJ721*60)+AK721)-120,IF(TablaIncidentes[[#This Row],[Prioridad*]]="Alta",((AJ721*60)+AK721)-60)))</f>
        <v>-60</v>
      </c>
      <c r="AN721" t="str">
        <f t="shared" si="83"/>
        <v>miércoles</v>
      </c>
    </row>
    <row r="722" spans="1:40" x14ac:dyDescent="0.25">
      <c r="A722" s="20" t="s">
        <v>1698</v>
      </c>
      <c r="B722" t="s">
        <v>1027</v>
      </c>
      <c r="C722" t="s">
        <v>32</v>
      </c>
      <c r="D722" s="11" t="s">
        <v>33</v>
      </c>
      <c r="E722" t="s">
        <v>34</v>
      </c>
      <c r="F722" t="s">
        <v>51</v>
      </c>
      <c r="G722" t="s">
        <v>75</v>
      </c>
      <c r="J722" s="12">
        <v>43845</v>
      </c>
      <c r="K722" s="13">
        <v>0.55055555555555558</v>
      </c>
      <c r="L722" s="14">
        <v>43845</v>
      </c>
      <c r="M722" s="15">
        <v>0.55055555555555558</v>
      </c>
      <c r="N722" s="12">
        <v>43845</v>
      </c>
      <c r="O722" s="13">
        <v>0.73853009259259261</v>
      </c>
      <c r="P722" s="16">
        <v>43846.772962962961</v>
      </c>
      <c r="Q722" s="11" t="s">
        <v>101</v>
      </c>
      <c r="R722" s="17" t="s">
        <v>1699</v>
      </c>
      <c r="S722" s="11" t="s">
        <v>39</v>
      </c>
      <c r="T722" s="17" t="s">
        <v>133</v>
      </c>
      <c r="U722" s="11" t="s">
        <v>37</v>
      </c>
      <c r="V722" s="17">
        <v>0</v>
      </c>
      <c r="W722" s="11" t="s">
        <v>37</v>
      </c>
      <c r="Y722" s="17" t="str">
        <f>TablaIncidentes[[#This Row],[Tiempo Total Gestión]]</f>
        <v>04:30</v>
      </c>
      <c r="Z722" s="11">
        <f t="shared" si="77"/>
        <v>4</v>
      </c>
      <c r="AA722" s="11">
        <f t="shared" si="78"/>
        <v>30</v>
      </c>
      <c r="AB722" s="11">
        <f>IF(TablaIncidentes[[#This Row],[Prioridad*]]="Baja",(Z722-24)*60+AA722,IF(TablaIncidentes[[#This Row],[Prioridad*]]="Media",(Z722-4)*60+AA722,IF(TablaIncidentes[[#This Row],[Prioridad*]]="Alta",(Z722-2)*60+AA722)))</f>
        <v>150</v>
      </c>
      <c r="AD722" s="17" t="str">
        <f>TablaIncidentes[[#This Row],[Tiempo Creación (HH:mm)]]</f>
        <v>00:00</v>
      </c>
      <c r="AE722" s="11">
        <f t="shared" si="79"/>
        <v>0</v>
      </c>
      <c r="AF722" s="11">
        <f t="shared" si="80"/>
        <v>0</v>
      </c>
      <c r="AG722" s="11">
        <f>IF(TablaIncidentes[[#This Row],[Prioridad*]]="Baja",((AE722*60)+AF722)-30,IF(TablaIncidentes[[#This Row],[Prioridad*]]="Media",((AE722*60)+AF722)-15,IF(TablaIncidentes[[#This Row],[Prioridad*]]="Alta",((AE722*60)+AF722)-10)))</f>
        <v>-10</v>
      </c>
      <c r="AI722" s="17">
        <f>TablaIncidentes[[#This Row],[Tiempo Avance Incidente]]</f>
        <v>0</v>
      </c>
      <c r="AJ722" s="11">
        <f t="shared" si="81"/>
        <v>0</v>
      </c>
      <c r="AK722" s="11">
        <f t="shared" si="82"/>
        <v>0</v>
      </c>
      <c r="AL722">
        <f>IF(TablaIncidentes[[#This Row],[Prioridad*]]="Baja",((AJ722*60)+AK722)-720,IF(TablaIncidentes[[#This Row],[Prioridad*]]="Media",((AJ722*60)+AK722)-120,IF(TablaIncidentes[[#This Row],[Prioridad*]]="Alta",((AJ722*60)+AK722)-60)))</f>
        <v>-60</v>
      </c>
      <c r="AN722" t="str">
        <f t="shared" si="83"/>
        <v>miércoles</v>
      </c>
    </row>
    <row r="723" spans="1:40" x14ac:dyDescent="0.25">
      <c r="A723" s="20" t="s">
        <v>1700</v>
      </c>
      <c r="B723" t="s">
        <v>1475</v>
      </c>
      <c r="C723" t="s">
        <v>32</v>
      </c>
      <c r="D723" s="11" t="s">
        <v>33</v>
      </c>
      <c r="E723" t="s">
        <v>34</v>
      </c>
      <c r="F723" t="s">
        <v>51</v>
      </c>
      <c r="G723" t="s">
        <v>52</v>
      </c>
      <c r="J723" s="12">
        <v>43845</v>
      </c>
      <c r="K723" s="13">
        <v>0.5393634259259259</v>
      </c>
      <c r="L723" s="14">
        <v>43845</v>
      </c>
      <c r="M723" s="15">
        <v>0.5393634259259259</v>
      </c>
      <c r="N723" s="12">
        <v>43846</v>
      </c>
      <c r="O723" s="13">
        <v>0.60138888888888886</v>
      </c>
      <c r="P723" s="16">
        <v>43847.676516203705</v>
      </c>
      <c r="Q723" s="11" t="s">
        <v>101</v>
      </c>
      <c r="R723" s="17" t="s">
        <v>1701</v>
      </c>
      <c r="S723" s="11" t="s">
        <v>39</v>
      </c>
      <c r="T723" s="17" t="s">
        <v>133</v>
      </c>
      <c r="U723" s="11" t="s">
        <v>37</v>
      </c>
      <c r="V723" s="17">
        <v>0</v>
      </c>
      <c r="W723" s="11" t="s">
        <v>37</v>
      </c>
      <c r="Y723" s="17" t="str">
        <f>TablaIncidentes[[#This Row],[Tiempo Total Gestión]]</f>
        <v>25:25</v>
      </c>
      <c r="Z723" s="11">
        <f t="shared" si="77"/>
        <v>1</v>
      </c>
      <c r="AA723" s="11">
        <f t="shared" si="78"/>
        <v>25</v>
      </c>
      <c r="AB723" s="11">
        <f>IF(TablaIncidentes[[#This Row],[Prioridad*]]="Baja",(Z723-24)*60+AA723,IF(TablaIncidentes[[#This Row],[Prioridad*]]="Media",(Z723-4)*60+AA723,IF(TablaIncidentes[[#This Row],[Prioridad*]]="Alta",(Z723-2)*60+AA723)))</f>
        <v>-35</v>
      </c>
      <c r="AD723" s="17" t="str">
        <f>TablaIncidentes[[#This Row],[Tiempo Creación (HH:mm)]]</f>
        <v>00:00</v>
      </c>
      <c r="AE723" s="11">
        <f t="shared" si="79"/>
        <v>0</v>
      </c>
      <c r="AF723" s="11">
        <f t="shared" si="80"/>
        <v>0</v>
      </c>
      <c r="AG723" s="11">
        <f>IF(TablaIncidentes[[#This Row],[Prioridad*]]="Baja",((AE723*60)+AF723)-30,IF(TablaIncidentes[[#This Row],[Prioridad*]]="Media",((AE723*60)+AF723)-15,IF(TablaIncidentes[[#This Row],[Prioridad*]]="Alta",((AE723*60)+AF723)-10)))</f>
        <v>-10</v>
      </c>
      <c r="AI723" s="17">
        <f>TablaIncidentes[[#This Row],[Tiempo Avance Incidente]]</f>
        <v>0</v>
      </c>
      <c r="AJ723" s="11">
        <f t="shared" si="81"/>
        <v>0</v>
      </c>
      <c r="AK723" s="11">
        <f t="shared" si="82"/>
        <v>0</v>
      </c>
      <c r="AL723">
        <f>IF(TablaIncidentes[[#This Row],[Prioridad*]]="Baja",((AJ723*60)+AK723)-720,IF(TablaIncidentes[[#This Row],[Prioridad*]]="Media",((AJ723*60)+AK723)-120,IF(TablaIncidentes[[#This Row],[Prioridad*]]="Alta",((AJ723*60)+AK723)-60)))</f>
        <v>-60</v>
      </c>
      <c r="AN723" t="str">
        <f t="shared" si="83"/>
        <v>miércoles</v>
      </c>
    </row>
    <row r="724" spans="1:40" x14ac:dyDescent="0.25">
      <c r="A724" s="10" t="s">
        <v>1702</v>
      </c>
      <c r="B724" t="s">
        <v>1703</v>
      </c>
      <c r="C724" t="s">
        <v>32</v>
      </c>
      <c r="D724" s="11" t="s">
        <v>33</v>
      </c>
      <c r="E724" t="s">
        <v>34</v>
      </c>
      <c r="F724" t="s">
        <v>51</v>
      </c>
      <c r="G724" t="s">
        <v>75</v>
      </c>
      <c r="J724" s="12">
        <v>43845</v>
      </c>
      <c r="K724" s="13">
        <v>0.64978009259259262</v>
      </c>
      <c r="L724" s="14">
        <v>43845</v>
      </c>
      <c r="M724" s="15">
        <v>0.65122685185185192</v>
      </c>
      <c r="N724" s="12">
        <v>43845</v>
      </c>
      <c r="O724" s="13">
        <v>0.68902777777777768</v>
      </c>
      <c r="P724" s="16">
        <v>43846.699791666666</v>
      </c>
      <c r="Q724" s="11" t="s">
        <v>37</v>
      </c>
      <c r="R724" s="17" t="s">
        <v>48</v>
      </c>
      <c r="S724" s="11" t="s">
        <v>39</v>
      </c>
      <c r="T724" s="17" t="s">
        <v>48</v>
      </c>
      <c r="U724" s="11" t="s">
        <v>37</v>
      </c>
      <c r="V724" s="17">
        <v>2.7199074029340409E-3</v>
      </c>
      <c r="W724" s="11" t="s">
        <v>37</v>
      </c>
      <c r="Y724" s="17" t="str">
        <f>TablaIncidentes[[#This Row],[Tiempo Total Gestión]]</f>
        <v>00:02</v>
      </c>
      <c r="Z724" s="11">
        <f t="shared" si="77"/>
        <v>0</v>
      </c>
      <c r="AA724" s="11">
        <f t="shared" si="78"/>
        <v>2</v>
      </c>
      <c r="AB724" s="11">
        <f>IF(TablaIncidentes[[#This Row],[Prioridad*]]="Baja",(Z724-24)*60+AA724,IF(TablaIncidentes[[#This Row],[Prioridad*]]="Media",(Z724-4)*60+AA724,IF(TablaIncidentes[[#This Row],[Prioridad*]]="Alta",(Z724-2)*60+AA724)))</f>
        <v>-118</v>
      </c>
      <c r="AD724" s="17" t="str">
        <f>TablaIncidentes[[#This Row],[Tiempo Creación (HH:mm)]]</f>
        <v>00:02</v>
      </c>
      <c r="AE724" s="11">
        <f t="shared" si="79"/>
        <v>0</v>
      </c>
      <c r="AF724" s="11">
        <f t="shared" si="80"/>
        <v>2</v>
      </c>
      <c r="AG724" s="11">
        <f>IF(TablaIncidentes[[#This Row],[Prioridad*]]="Baja",((AE724*60)+AF724)-30,IF(TablaIncidentes[[#This Row],[Prioridad*]]="Media",((AE724*60)+AF724)-15,IF(TablaIncidentes[[#This Row],[Prioridad*]]="Alta",((AE724*60)+AF724)-10)))</f>
        <v>-8</v>
      </c>
      <c r="AI724" s="17">
        <f>TablaIncidentes[[#This Row],[Tiempo Avance Incidente]]</f>
        <v>2.7199074029340409E-3</v>
      </c>
      <c r="AJ724" s="11">
        <f t="shared" si="81"/>
        <v>0</v>
      </c>
      <c r="AK724" s="11">
        <f t="shared" si="82"/>
        <v>3</v>
      </c>
      <c r="AL724">
        <f>IF(TablaIncidentes[[#This Row],[Prioridad*]]="Baja",((AJ724*60)+AK724)-720,IF(TablaIncidentes[[#This Row],[Prioridad*]]="Media",((AJ724*60)+AK724)-120,IF(TablaIncidentes[[#This Row],[Prioridad*]]="Alta",((AJ724*60)+AK724)-60)))</f>
        <v>-57</v>
      </c>
      <c r="AN724" t="str">
        <f t="shared" si="83"/>
        <v>miércoles</v>
      </c>
    </row>
    <row r="725" spans="1:40" x14ac:dyDescent="0.25">
      <c r="A725" s="20" t="s">
        <v>1704</v>
      </c>
      <c r="B725" t="s">
        <v>1314</v>
      </c>
      <c r="C725" t="s">
        <v>32</v>
      </c>
      <c r="D725" s="11" t="s">
        <v>33</v>
      </c>
      <c r="E725" t="s">
        <v>34</v>
      </c>
      <c r="F725" t="s">
        <v>51</v>
      </c>
      <c r="G725" t="s">
        <v>75</v>
      </c>
      <c r="J725" s="12">
        <v>43845</v>
      </c>
      <c r="K725" s="13">
        <v>0.55615740740740738</v>
      </c>
      <c r="L725" s="14">
        <v>43845</v>
      </c>
      <c r="M725" s="15">
        <v>0.55615740740740738</v>
      </c>
      <c r="N725" s="12">
        <v>43846</v>
      </c>
      <c r="O725" s="13">
        <v>0.35491898148148149</v>
      </c>
      <c r="P725" s="16">
        <v>43847.424467592595</v>
      </c>
      <c r="Q725" s="11" t="s">
        <v>101</v>
      </c>
      <c r="R725" s="17" t="s">
        <v>1705</v>
      </c>
      <c r="S725" s="11" t="s">
        <v>39</v>
      </c>
      <c r="T725" s="17" t="s">
        <v>133</v>
      </c>
      <c r="U725" s="11" t="s">
        <v>37</v>
      </c>
      <c r="V725" s="17">
        <v>0</v>
      </c>
      <c r="W725" s="11" t="s">
        <v>37</v>
      </c>
      <c r="Y725" s="17" t="str">
        <f>TablaIncidentes[[#This Row],[Tiempo Total Gestión]]</f>
        <v>19:10</v>
      </c>
      <c r="Z725" s="11">
        <f t="shared" si="77"/>
        <v>19</v>
      </c>
      <c r="AA725" s="11">
        <f t="shared" si="78"/>
        <v>10</v>
      </c>
      <c r="AB725" s="11">
        <f>IF(TablaIncidentes[[#This Row],[Prioridad*]]="Baja",(Z725-24)*60+AA725,IF(TablaIncidentes[[#This Row],[Prioridad*]]="Media",(Z725-4)*60+AA725,IF(TablaIncidentes[[#This Row],[Prioridad*]]="Alta",(Z725-2)*60+AA725)))</f>
        <v>1030</v>
      </c>
      <c r="AD725" s="17" t="str">
        <f>TablaIncidentes[[#This Row],[Tiempo Creación (HH:mm)]]</f>
        <v>00:00</v>
      </c>
      <c r="AE725" s="11">
        <f t="shared" si="79"/>
        <v>0</v>
      </c>
      <c r="AF725" s="11">
        <f t="shared" si="80"/>
        <v>0</v>
      </c>
      <c r="AG725" s="11">
        <f>IF(TablaIncidentes[[#This Row],[Prioridad*]]="Baja",((AE725*60)+AF725)-30,IF(TablaIncidentes[[#This Row],[Prioridad*]]="Media",((AE725*60)+AF725)-15,IF(TablaIncidentes[[#This Row],[Prioridad*]]="Alta",((AE725*60)+AF725)-10)))</f>
        <v>-10</v>
      </c>
      <c r="AI725" s="17">
        <f>TablaIncidentes[[#This Row],[Tiempo Avance Incidente]]</f>
        <v>0</v>
      </c>
      <c r="AJ725" s="11">
        <f t="shared" si="81"/>
        <v>0</v>
      </c>
      <c r="AK725" s="11">
        <f t="shared" si="82"/>
        <v>0</v>
      </c>
      <c r="AL725">
        <f>IF(TablaIncidentes[[#This Row],[Prioridad*]]="Baja",((AJ725*60)+AK725)-720,IF(TablaIncidentes[[#This Row],[Prioridad*]]="Media",((AJ725*60)+AK725)-120,IF(TablaIncidentes[[#This Row],[Prioridad*]]="Alta",((AJ725*60)+AK725)-60)))</f>
        <v>-60</v>
      </c>
      <c r="AN725" t="str">
        <f t="shared" si="83"/>
        <v>miércoles</v>
      </c>
    </row>
    <row r="726" spans="1:40" x14ac:dyDescent="0.25">
      <c r="A726" s="20" t="s">
        <v>1706</v>
      </c>
      <c r="B726" t="s">
        <v>1707</v>
      </c>
      <c r="C726" t="s">
        <v>32</v>
      </c>
      <c r="D726" s="11" t="s">
        <v>33</v>
      </c>
      <c r="E726" t="s">
        <v>34</v>
      </c>
      <c r="F726" t="s">
        <v>51</v>
      </c>
      <c r="G726" t="s">
        <v>75</v>
      </c>
      <c r="J726" s="12">
        <v>43845</v>
      </c>
      <c r="K726" s="13">
        <v>0.59877314814814808</v>
      </c>
      <c r="L726" s="14">
        <v>43845</v>
      </c>
      <c r="M726" s="15">
        <v>0.59877314814814808</v>
      </c>
      <c r="N726" s="12">
        <v>43846</v>
      </c>
      <c r="O726" s="13">
        <v>0.3583217592592593</v>
      </c>
      <c r="P726" s="16">
        <v>43847.424467592595</v>
      </c>
      <c r="Q726" s="11" t="s">
        <v>101</v>
      </c>
      <c r="R726" s="17" t="s">
        <v>1452</v>
      </c>
      <c r="S726" s="11" t="s">
        <v>39</v>
      </c>
      <c r="T726" s="17" t="s">
        <v>133</v>
      </c>
      <c r="U726" s="11" t="s">
        <v>37</v>
      </c>
      <c r="V726" s="17">
        <v>0</v>
      </c>
      <c r="W726" s="11" t="s">
        <v>37</v>
      </c>
      <c r="Y726" s="17" t="str">
        <f>TablaIncidentes[[#This Row],[Tiempo Total Gestión]]</f>
        <v>18:13</v>
      </c>
      <c r="Z726" s="11">
        <f t="shared" si="77"/>
        <v>18</v>
      </c>
      <c r="AA726" s="11">
        <f t="shared" si="78"/>
        <v>13</v>
      </c>
      <c r="AB726" s="11">
        <f>IF(TablaIncidentes[[#This Row],[Prioridad*]]="Baja",(Z726-24)*60+AA726,IF(TablaIncidentes[[#This Row],[Prioridad*]]="Media",(Z726-4)*60+AA726,IF(TablaIncidentes[[#This Row],[Prioridad*]]="Alta",(Z726-2)*60+AA726)))</f>
        <v>973</v>
      </c>
      <c r="AD726" s="17" t="str">
        <f>TablaIncidentes[[#This Row],[Tiempo Creación (HH:mm)]]</f>
        <v>00:00</v>
      </c>
      <c r="AE726" s="11">
        <f t="shared" si="79"/>
        <v>0</v>
      </c>
      <c r="AF726" s="11">
        <f t="shared" si="80"/>
        <v>0</v>
      </c>
      <c r="AG726" s="11">
        <f>IF(TablaIncidentes[[#This Row],[Prioridad*]]="Baja",((AE726*60)+AF726)-30,IF(TablaIncidentes[[#This Row],[Prioridad*]]="Media",((AE726*60)+AF726)-15,IF(TablaIncidentes[[#This Row],[Prioridad*]]="Alta",((AE726*60)+AF726)-10)))</f>
        <v>-10</v>
      </c>
      <c r="AI726" s="17">
        <f>TablaIncidentes[[#This Row],[Tiempo Avance Incidente]]</f>
        <v>0</v>
      </c>
      <c r="AJ726" s="11">
        <f t="shared" si="81"/>
        <v>0</v>
      </c>
      <c r="AK726" s="11">
        <f t="shared" si="82"/>
        <v>0</v>
      </c>
      <c r="AL726">
        <f>IF(TablaIncidentes[[#This Row],[Prioridad*]]="Baja",((AJ726*60)+AK726)-720,IF(TablaIncidentes[[#This Row],[Prioridad*]]="Media",((AJ726*60)+AK726)-120,IF(TablaIncidentes[[#This Row],[Prioridad*]]="Alta",((AJ726*60)+AK726)-60)))</f>
        <v>-60</v>
      </c>
      <c r="AN726" t="str">
        <f t="shared" si="83"/>
        <v>miércoles</v>
      </c>
    </row>
    <row r="727" spans="1:40" x14ac:dyDescent="0.25">
      <c r="A727" s="10" t="s">
        <v>1708</v>
      </c>
      <c r="B727" t="s">
        <v>1709</v>
      </c>
      <c r="C727" t="s">
        <v>161</v>
      </c>
      <c r="D727" s="11" t="s">
        <v>110</v>
      </c>
      <c r="E727" t="s">
        <v>34</v>
      </c>
      <c r="F727" t="s">
        <v>124</v>
      </c>
      <c r="G727" t="s">
        <v>125</v>
      </c>
      <c r="J727" s="12">
        <v>43845</v>
      </c>
      <c r="K727" s="13">
        <v>0.64</v>
      </c>
      <c r="L727" s="14">
        <v>43845</v>
      </c>
      <c r="M727" s="15">
        <v>0.6448842592592593</v>
      </c>
      <c r="N727" s="12">
        <v>43845</v>
      </c>
      <c r="O727" s="13">
        <v>0.66673611111111108</v>
      </c>
      <c r="P727" s="16">
        <v>43846.699791666666</v>
      </c>
      <c r="Q727" s="11" t="s">
        <v>37</v>
      </c>
      <c r="R727" s="17" t="s">
        <v>66</v>
      </c>
      <c r="S727" s="11" t="s">
        <v>59</v>
      </c>
      <c r="T727" s="17" t="s">
        <v>721</v>
      </c>
      <c r="U727" s="11" t="s">
        <v>37</v>
      </c>
      <c r="V727" s="17">
        <v>4.8726851891842671E-3</v>
      </c>
      <c r="W727" s="11" t="s">
        <v>37</v>
      </c>
      <c r="Y727" s="17" t="str">
        <f>TablaIncidentes[[#This Row],[Tiempo Total Gestión]]</f>
        <v>00:09</v>
      </c>
      <c r="Z727" s="11">
        <f t="shared" si="77"/>
        <v>0</v>
      </c>
      <c r="AA727" s="11">
        <f t="shared" si="78"/>
        <v>9</v>
      </c>
      <c r="AB727" s="11">
        <f>IF(TablaIncidentes[[#This Row],[Prioridad*]]="Baja",(Z727-24)*60+AA727,IF(TablaIncidentes[[#This Row],[Prioridad*]]="Media",(Z727-4)*60+AA727,IF(TablaIncidentes[[#This Row],[Prioridad*]]="Alta",(Z727-2)*60+AA727)))</f>
        <v>-231</v>
      </c>
      <c r="AD727" s="17" t="str">
        <f>TablaIncidentes[[#This Row],[Tiempo Creación (HH:mm)]]</f>
        <v>00:07</v>
      </c>
      <c r="AE727" s="11">
        <f t="shared" si="79"/>
        <v>0</v>
      </c>
      <c r="AF727" s="11">
        <f t="shared" si="80"/>
        <v>7</v>
      </c>
      <c r="AG727" s="11">
        <f>IF(TablaIncidentes[[#This Row],[Prioridad*]]="Baja",((AE727*60)+AF727)-30,IF(TablaIncidentes[[#This Row],[Prioridad*]]="Media",((AE727*60)+AF727)-15,IF(TablaIncidentes[[#This Row],[Prioridad*]]="Alta",((AE727*60)+AF727)-10)))</f>
        <v>-8</v>
      </c>
      <c r="AI727" s="17">
        <f>TablaIncidentes[[#This Row],[Tiempo Avance Incidente]]</f>
        <v>4.8726851891842671E-3</v>
      </c>
      <c r="AJ727" s="11">
        <f t="shared" si="81"/>
        <v>0</v>
      </c>
      <c r="AK727" s="11">
        <f t="shared" si="82"/>
        <v>7</v>
      </c>
      <c r="AL727">
        <f>IF(TablaIncidentes[[#This Row],[Prioridad*]]="Baja",((AJ727*60)+AK727)-720,IF(TablaIncidentes[[#This Row],[Prioridad*]]="Media",((AJ727*60)+AK727)-120,IF(TablaIncidentes[[#This Row],[Prioridad*]]="Alta",((AJ727*60)+AK727)-60)))</f>
        <v>-113</v>
      </c>
      <c r="AN727" t="str">
        <f t="shared" si="83"/>
        <v>miércoles</v>
      </c>
    </row>
    <row r="728" spans="1:40" x14ac:dyDescent="0.25">
      <c r="A728" s="10" t="s">
        <v>1710</v>
      </c>
      <c r="B728" t="s">
        <v>699</v>
      </c>
      <c r="C728" t="s">
        <v>123</v>
      </c>
      <c r="D728" s="11" t="s">
        <v>110</v>
      </c>
      <c r="E728" t="s">
        <v>34</v>
      </c>
      <c r="F728" t="s">
        <v>124</v>
      </c>
      <c r="G728" t="s">
        <v>125</v>
      </c>
      <c r="J728" s="12">
        <v>43845</v>
      </c>
      <c r="K728" s="13">
        <v>0.66979166666666667</v>
      </c>
      <c r="L728" s="14">
        <v>43845</v>
      </c>
      <c r="M728" s="15">
        <v>0.671412037037037</v>
      </c>
      <c r="N728" s="12">
        <v>43845</v>
      </c>
      <c r="O728" s="13">
        <v>0.70221064814814815</v>
      </c>
      <c r="P728" s="16">
        <v>43846.772962962961</v>
      </c>
      <c r="Q728" s="11" t="s">
        <v>37</v>
      </c>
      <c r="R728" s="17" t="s">
        <v>582</v>
      </c>
      <c r="S728" s="11" t="s">
        <v>59</v>
      </c>
      <c r="T728" s="17" t="s">
        <v>48</v>
      </c>
      <c r="U728" s="11" t="s">
        <v>37</v>
      </c>
      <c r="V728" s="17">
        <v>1.3425925935734995E-3</v>
      </c>
      <c r="W728" s="11" t="s">
        <v>37</v>
      </c>
      <c r="Y728" s="17" t="str">
        <f>TablaIncidentes[[#This Row],[Tiempo Total Gestión]]</f>
        <v>00:46</v>
      </c>
      <c r="Z728" s="11">
        <f t="shared" si="77"/>
        <v>0</v>
      </c>
      <c r="AA728" s="11">
        <f t="shared" si="78"/>
        <v>46</v>
      </c>
      <c r="AB728" s="11">
        <f>IF(TablaIncidentes[[#This Row],[Prioridad*]]="Baja",(Z728-24)*60+AA728,IF(TablaIncidentes[[#This Row],[Prioridad*]]="Media",(Z728-4)*60+AA728,IF(TablaIncidentes[[#This Row],[Prioridad*]]="Alta",(Z728-2)*60+AA728)))</f>
        <v>-194</v>
      </c>
      <c r="AD728" s="17" t="str">
        <f>TablaIncidentes[[#This Row],[Tiempo Creación (HH:mm)]]</f>
        <v>00:02</v>
      </c>
      <c r="AE728" s="11">
        <f t="shared" si="79"/>
        <v>0</v>
      </c>
      <c r="AF728" s="11">
        <f t="shared" si="80"/>
        <v>2</v>
      </c>
      <c r="AG728" s="11">
        <f>IF(TablaIncidentes[[#This Row],[Prioridad*]]="Baja",((AE728*60)+AF728)-30,IF(TablaIncidentes[[#This Row],[Prioridad*]]="Media",((AE728*60)+AF728)-15,IF(TablaIncidentes[[#This Row],[Prioridad*]]="Alta",((AE728*60)+AF728)-10)))</f>
        <v>-13</v>
      </c>
      <c r="AI728" s="17">
        <f>TablaIncidentes[[#This Row],[Tiempo Avance Incidente]]</f>
        <v>1.3425925935734995E-3</v>
      </c>
      <c r="AJ728" s="11">
        <f t="shared" si="81"/>
        <v>0</v>
      </c>
      <c r="AK728" s="11">
        <f t="shared" si="82"/>
        <v>1</v>
      </c>
      <c r="AL728">
        <f>IF(TablaIncidentes[[#This Row],[Prioridad*]]="Baja",((AJ728*60)+AK728)-720,IF(TablaIncidentes[[#This Row],[Prioridad*]]="Media",((AJ728*60)+AK728)-120,IF(TablaIncidentes[[#This Row],[Prioridad*]]="Alta",((AJ728*60)+AK728)-60)))</f>
        <v>-119</v>
      </c>
      <c r="AN728" t="str">
        <f t="shared" si="83"/>
        <v>miércoles</v>
      </c>
    </row>
    <row r="729" spans="1:40" x14ac:dyDescent="0.25">
      <c r="A729" s="20" t="s">
        <v>1711</v>
      </c>
      <c r="B729" t="s">
        <v>1446</v>
      </c>
      <c r="C729" t="s">
        <v>32</v>
      </c>
      <c r="D729" s="11" t="s">
        <v>33</v>
      </c>
      <c r="E729" t="s">
        <v>34</v>
      </c>
      <c r="F729" t="s">
        <v>51</v>
      </c>
      <c r="G729" t="s">
        <v>52</v>
      </c>
      <c r="J729" s="12">
        <v>43845</v>
      </c>
      <c r="K729" s="13">
        <v>0.68282407407407408</v>
      </c>
      <c r="L729" s="14">
        <v>43845</v>
      </c>
      <c r="M729" s="15">
        <v>0.68282407407407408</v>
      </c>
      <c r="N729" s="12">
        <v>43846</v>
      </c>
      <c r="O729" s="13">
        <v>0.62509259259259264</v>
      </c>
      <c r="P729" s="16">
        <v>43847.676516203705</v>
      </c>
      <c r="Q729" s="11" t="s">
        <v>101</v>
      </c>
      <c r="R729" s="17" t="s">
        <v>1712</v>
      </c>
      <c r="S729" s="11" t="s">
        <v>39</v>
      </c>
      <c r="T729" s="17" t="s">
        <v>133</v>
      </c>
      <c r="U729" s="11" t="s">
        <v>37</v>
      </c>
      <c r="V729" s="17">
        <v>0</v>
      </c>
      <c r="W729" s="11" t="s">
        <v>37</v>
      </c>
      <c r="Y729" s="17" t="str">
        <f>TablaIncidentes[[#This Row],[Tiempo Total Gestión]]</f>
        <v>22:36</v>
      </c>
      <c r="Z729" s="11">
        <f t="shared" si="77"/>
        <v>22</v>
      </c>
      <c r="AA729" s="11">
        <f t="shared" si="78"/>
        <v>36</v>
      </c>
      <c r="AB729" s="11">
        <f>IF(TablaIncidentes[[#This Row],[Prioridad*]]="Baja",(Z729-24)*60+AA729,IF(TablaIncidentes[[#This Row],[Prioridad*]]="Media",(Z729-4)*60+AA729,IF(TablaIncidentes[[#This Row],[Prioridad*]]="Alta",(Z729-2)*60+AA729)))</f>
        <v>1236</v>
      </c>
      <c r="AD729" s="17" t="str">
        <f>TablaIncidentes[[#This Row],[Tiempo Creación (HH:mm)]]</f>
        <v>00:00</v>
      </c>
      <c r="AE729" s="11">
        <f t="shared" si="79"/>
        <v>0</v>
      </c>
      <c r="AF729" s="11">
        <f t="shared" si="80"/>
        <v>0</v>
      </c>
      <c r="AG729" s="11">
        <f>IF(TablaIncidentes[[#This Row],[Prioridad*]]="Baja",((AE729*60)+AF729)-30,IF(TablaIncidentes[[#This Row],[Prioridad*]]="Media",((AE729*60)+AF729)-15,IF(TablaIncidentes[[#This Row],[Prioridad*]]="Alta",((AE729*60)+AF729)-10)))</f>
        <v>-10</v>
      </c>
      <c r="AI729" s="17">
        <f>TablaIncidentes[[#This Row],[Tiempo Avance Incidente]]</f>
        <v>0</v>
      </c>
      <c r="AJ729" s="11">
        <f t="shared" si="81"/>
        <v>0</v>
      </c>
      <c r="AK729" s="11">
        <f t="shared" si="82"/>
        <v>0</v>
      </c>
      <c r="AL729">
        <f>IF(TablaIncidentes[[#This Row],[Prioridad*]]="Baja",((AJ729*60)+AK729)-720,IF(TablaIncidentes[[#This Row],[Prioridad*]]="Media",((AJ729*60)+AK729)-120,IF(TablaIncidentes[[#This Row],[Prioridad*]]="Alta",((AJ729*60)+AK729)-60)))</f>
        <v>-60</v>
      </c>
      <c r="AN729" t="str">
        <f t="shared" si="83"/>
        <v>miércoles</v>
      </c>
    </row>
    <row r="730" spans="1:40" x14ac:dyDescent="0.25">
      <c r="A730" s="20" t="s">
        <v>1713</v>
      </c>
      <c r="B730" t="s">
        <v>1714</v>
      </c>
      <c r="C730" t="s">
        <v>32</v>
      </c>
      <c r="D730" s="11" t="s">
        <v>33</v>
      </c>
      <c r="E730" t="s">
        <v>34</v>
      </c>
      <c r="F730" t="s">
        <v>51</v>
      </c>
      <c r="G730" t="s">
        <v>52</v>
      </c>
      <c r="J730" s="12">
        <v>43845</v>
      </c>
      <c r="K730" s="13">
        <v>0.68282407407407408</v>
      </c>
      <c r="L730" s="14">
        <v>43845</v>
      </c>
      <c r="M730" s="15">
        <v>0.68282407407407408</v>
      </c>
      <c r="N730" s="12">
        <v>43846</v>
      </c>
      <c r="O730" s="13">
        <v>0.63089120370370366</v>
      </c>
      <c r="P730" s="16">
        <v>43847.676516203705</v>
      </c>
      <c r="Q730" s="11" t="s">
        <v>101</v>
      </c>
      <c r="R730" s="17" t="s">
        <v>1715</v>
      </c>
      <c r="S730" s="11" t="s">
        <v>39</v>
      </c>
      <c r="T730" s="17" t="s">
        <v>133</v>
      </c>
      <c r="U730" s="11" t="s">
        <v>37</v>
      </c>
      <c r="V730" s="17">
        <v>0</v>
      </c>
      <c r="W730" s="11" t="s">
        <v>37</v>
      </c>
      <c r="Y730" s="17" t="str">
        <f>TablaIncidentes[[#This Row],[Tiempo Total Gestión]]</f>
        <v>22:45</v>
      </c>
      <c r="Z730" s="11">
        <f t="shared" si="77"/>
        <v>22</v>
      </c>
      <c r="AA730" s="11">
        <f t="shared" si="78"/>
        <v>45</v>
      </c>
      <c r="AB730" s="11">
        <f>IF(TablaIncidentes[[#This Row],[Prioridad*]]="Baja",(Z730-24)*60+AA730,IF(TablaIncidentes[[#This Row],[Prioridad*]]="Media",(Z730-4)*60+AA730,IF(TablaIncidentes[[#This Row],[Prioridad*]]="Alta",(Z730-2)*60+AA730)))</f>
        <v>1245</v>
      </c>
      <c r="AD730" s="17" t="str">
        <f>TablaIncidentes[[#This Row],[Tiempo Creación (HH:mm)]]</f>
        <v>00:00</v>
      </c>
      <c r="AE730" s="11">
        <f t="shared" si="79"/>
        <v>0</v>
      </c>
      <c r="AF730" s="11">
        <f t="shared" si="80"/>
        <v>0</v>
      </c>
      <c r="AG730" s="11">
        <f>IF(TablaIncidentes[[#This Row],[Prioridad*]]="Baja",((AE730*60)+AF730)-30,IF(TablaIncidentes[[#This Row],[Prioridad*]]="Media",((AE730*60)+AF730)-15,IF(TablaIncidentes[[#This Row],[Prioridad*]]="Alta",((AE730*60)+AF730)-10)))</f>
        <v>-10</v>
      </c>
      <c r="AI730" s="17">
        <f>TablaIncidentes[[#This Row],[Tiempo Avance Incidente]]</f>
        <v>0</v>
      </c>
      <c r="AJ730" s="11">
        <f t="shared" si="81"/>
        <v>0</v>
      </c>
      <c r="AK730" s="11">
        <f t="shared" si="82"/>
        <v>0</v>
      </c>
      <c r="AL730">
        <f>IF(TablaIncidentes[[#This Row],[Prioridad*]]="Baja",((AJ730*60)+AK730)-720,IF(TablaIncidentes[[#This Row],[Prioridad*]]="Media",((AJ730*60)+AK730)-120,IF(TablaIncidentes[[#This Row],[Prioridad*]]="Alta",((AJ730*60)+AK730)-60)))</f>
        <v>-60</v>
      </c>
      <c r="AN730" t="str">
        <f t="shared" si="83"/>
        <v>miércoles</v>
      </c>
    </row>
    <row r="731" spans="1:40" x14ac:dyDescent="0.25">
      <c r="A731" s="20" t="s">
        <v>1716</v>
      </c>
      <c r="B731" t="s">
        <v>1717</v>
      </c>
      <c r="C731" t="s">
        <v>32</v>
      </c>
      <c r="D731" s="11" t="s">
        <v>33</v>
      </c>
      <c r="E731" t="s">
        <v>34</v>
      </c>
      <c r="F731" t="s">
        <v>51</v>
      </c>
      <c r="G731" t="s">
        <v>52</v>
      </c>
      <c r="J731" s="12">
        <v>43845</v>
      </c>
      <c r="K731" s="13">
        <v>0.68282407407407408</v>
      </c>
      <c r="L731" s="14">
        <v>43845</v>
      </c>
      <c r="M731" s="15">
        <v>0.68282407407407408</v>
      </c>
      <c r="N731" s="12">
        <v>43846</v>
      </c>
      <c r="O731" s="13">
        <v>0.63624999999999998</v>
      </c>
      <c r="P731" s="16">
        <v>43847.676516203705</v>
      </c>
      <c r="Q731" s="11" t="s">
        <v>101</v>
      </c>
      <c r="R731" s="17" t="s">
        <v>1718</v>
      </c>
      <c r="S731" s="11" t="s">
        <v>39</v>
      </c>
      <c r="T731" s="17" t="s">
        <v>133</v>
      </c>
      <c r="U731" s="11" t="s">
        <v>37</v>
      </c>
      <c r="V731" s="17">
        <v>0</v>
      </c>
      <c r="W731" s="11" t="s">
        <v>37</v>
      </c>
      <c r="Y731" s="17" t="str">
        <f>TablaIncidentes[[#This Row],[Tiempo Total Gestión]]</f>
        <v>22:49</v>
      </c>
      <c r="Z731" s="11">
        <f t="shared" si="77"/>
        <v>22</v>
      </c>
      <c r="AA731" s="11">
        <f t="shared" si="78"/>
        <v>49</v>
      </c>
      <c r="AB731" s="11">
        <f>IF(TablaIncidentes[[#This Row],[Prioridad*]]="Baja",(Z731-24)*60+AA731,IF(TablaIncidentes[[#This Row],[Prioridad*]]="Media",(Z731-4)*60+AA731,IF(TablaIncidentes[[#This Row],[Prioridad*]]="Alta",(Z731-2)*60+AA731)))</f>
        <v>1249</v>
      </c>
      <c r="AD731" s="17" t="str">
        <f>TablaIncidentes[[#This Row],[Tiempo Creación (HH:mm)]]</f>
        <v>00:00</v>
      </c>
      <c r="AE731" s="11">
        <f t="shared" si="79"/>
        <v>0</v>
      </c>
      <c r="AF731" s="11">
        <f t="shared" si="80"/>
        <v>0</v>
      </c>
      <c r="AG731" s="11">
        <f>IF(TablaIncidentes[[#This Row],[Prioridad*]]="Baja",((AE731*60)+AF731)-30,IF(TablaIncidentes[[#This Row],[Prioridad*]]="Media",((AE731*60)+AF731)-15,IF(TablaIncidentes[[#This Row],[Prioridad*]]="Alta",((AE731*60)+AF731)-10)))</f>
        <v>-10</v>
      </c>
      <c r="AI731" s="17">
        <f>TablaIncidentes[[#This Row],[Tiempo Avance Incidente]]</f>
        <v>0</v>
      </c>
      <c r="AJ731" s="11">
        <f t="shared" si="81"/>
        <v>0</v>
      </c>
      <c r="AK731" s="11">
        <f t="shared" si="82"/>
        <v>0</v>
      </c>
      <c r="AL731">
        <f>IF(TablaIncidentes[[#This Row],[Prioridad*]]="Baja",((AJ731*60)+AK731)-720,IF(TablaIncidentes[[#This Row],[Prioridad*]]="Media",((AJ731*60)+AK731)-120,IF(TablaIncidentes[[#This Row],[Prioridad*]]="Alta",((AJ731*60)+AK731)-60)))</f>
        <v>-60</v>
      </c>
      <c r="AN731" t="str">
        <f t="shared" si="83"/>
        <v>miércoles</v>
      </c>
    </row>
    <row r="732" spans="1:40" x14ac:dyDescent="0.25">
      <c r="A732" s="20" t="s">
        <v>1719</v>
      </c>
      <c r="B732" t="s">
        <v>1015</v>
      </c>
      <c r="C732" t="s">
        <v>32</v>
      </c>
      <c r="D732" s="11" t="s">
        <v>33</v>
      </c>
      <c r="E732" t="s">
        <v>34</v>
      </c>
      <c r="F732" t="s">
        <v>51</v>
      </c>
      <c r="G732" t="s">
        <v>361</v>
      </c>
      <c r="J732" s="12">
        <v>43845</v>
      </c>
      <c r="K732" s="13">
        <v>0.68618055555555557</v>
      </c>
      <c r="L732" s="14">
        <v>43845</v>
      </c>
      <c r="M732" s="15">
        <v>0.68618055555555557</v>
      </c>
      <c r="N732" s="12">
        <v>43846</v>
      </c>
      <c r="O732" s="13">
        <v>0.36658564814814815</v>
      </c>
      <c r="P732" s="16">
        <v>43847.424467592595</v>
      </c>
      <c r="Q732" s="11" t="s">
        <v>101</v>
      </c>
      <c r="R732" s="17" t="s">
        <v>1720</v>
      </c>
      <c r="S732" s="11" t="s">
        <v>39</v>
      </c>
      <c r="T732" s="17" t="s">
        <v>133</v>
      </c>
      <c r="U732" s="11" t="s">
        <v>37</v>
      </c>
      <c r="V732" s="17">
        <v>0</v>
      </c>
      <c r="W732" s="11" t="s">
        <v>37</v>
      </c>
      <c r="Y732" s="17" t="str">
        <f>TablaIncidentes[[#This Row],[Tiempo Total Gestión]]</f>
        <v>16:15</v>
      </c>
      <c r="Z732" s="11">
        <f t="shared" si="77"/>
        <v>16</v>
      </c>
      <c r="AA732" s="11">
        <f t="shared" si="78"/>
        <v>15</v>
      </c>
      <c r="AB732" s="11">
        <f>IF(TablaIncidentes[[#This Row],[Prioridad*]]="Baja",(Z732-24)*60+AA732,IF(TablaIncidentes[[#This Row],[Prioridad*]]="Media",(Z732-4)*60+AA732,IF(TablaIncidentes[[#This Row],[Prioridad*]]="Alta",(Z732-2)*60+AA732)))</f>
        <v>855</v>
      </c>
      <c r="AD732" s="17" t="str">
        <f>TablaIncidentes[[#This Row],[Tiempo Creación (HH:mm)]]</f>
        <v>00:00</v>
      </c>
      <c r="AE732" s="11">
        <f t="shared" si="79"/>
        <v>0</v>
      </c>
      <c r="AF732" s="11">
        <f t="shared" si="80"/>
        <v>0</v>
      </c>
      <c r="AG732" s="11">
        <f>IF(TablaIncidentes[[#This Row],[Prioridad*]]="Baja",((AE732*60)+AF732)-30,IF(TablaIncidentes[[#This Row],[Prioridad*]]="Media",((AE732*60)+AF732)-15,IF(TablaIncidentes[[#This Row],[Prioridad*]]="Alta",((AE732*60)+AF732)-10)))</f>
        <v>-10</v>
      </c>
      <c r="AI732" s="17">
        <f>TablaIncidentes[[#This Row],[Tiempo Avance Incidente]]</f>
        <v>0</v>
      </c>
      <c r="AJ732" s="11">
        <f t="shared" si="81"/>
        <v>0</v>
      </c>
      <c r="AK732" s="11">
        <f t="shared" si="82"/>
        <v>0</v>
      </c>
      <c r="AL732">
        <f>IF(TablaIncidentes[[#This Row],[Prioridad*]]="Baja",((AJ732*60)+AK732)-720,IF(TablaIncidentes[[#This Row],[Prioridad*]]="Media",((AJ732*60)+AK732)-120,IF(TablaIncidentes[[#This Row],[Prioridad*]]="Alta",((AJ732*60)+AK732)-60)))</f>
        <v>-60</v>
      </c>
      <c r="AN732" t="str">
        <f t="shared" si="83"/>
        <v>miércoles</v>
      </c>
    </row>
    <row r="733" spans="1:40" x14ac:dyDescent="0.25">
      <c r="A733" s="20" t="s">
        <v>1721</v>
      </c>
      <c r="B733" t="s">
        <v>1722</v>
      </c>
      <c r="C733" t="s">
        <v>32</v>
      </c>
      <c r="D733" s="11" t="s">
        <v>33</v>
      </c>
      <c r="E733" t="s">
        <v>34</v>
      </c>
      <c r="F733" t="s">
        <v>51</v>
      </c>
      <c r="G733" t="s">
        <v>52</v>
      </c>
      <c r="J733" s="12">
        <v>43845</v>
      </c>
      <c r="K733" s="13">
        <v>0.6910532407407407</v>
      </c>
      <c r="L733" s="14">
        <v>43845</v>
      </c>
      <c r="M733" s="15">
        <v>0.6910532407407407</v>
      </c>
      <c r="N733" s="12">
        <v>43846</v>
      </c>
      <c r="O733" s="13">
        <v>0.6497222222222222</v>
      </c>
      <c r="P733" s="16">
        <v>43847.676516203705</v>
      </c>
      <c r="Q733" s="11" t="s">
        <v>101</v>
      </c>
      <c r="R733" s="17" t="s">
        <v>1723</v>
      </c>
      <c r="S733" s="11" t="s">
        <v>39</v>
      </c>
      <c r="T733" s="17" t="s">
        <v>133</v>
      </c>
      <c r="U733" s="11" t="s">
        <v>37</v>
      </c>
      <c r="V733" s="17">
        <v>0</v>
      </c>
      <c r="W733" s="11" t="s">
        <v>37</v>
      </c>
      <c r="Y733" s="17" t="str">
        <f>TablaIncidentes[[#This Row],[Tiempo Total Gestión]]</f>
        <v>23:00</v>
      </c>
      <c r="Z733" s="11">
        <f t="shared" si="77"/>
        <v>23</v>
      </c>
      <c r="AA733" s="11">
        <f t="shared" si="78"/>
        <v>0</v>
      </c>
      <c r="AB733" s="11">
        <f>IF(TablaIncidentes[[#This Row],[Prioridad*]]="Baja",(Z733-24)*60+AA733,IF(TablaIncidentes[[#This Row],[Prioridad*]]="Media",(Z733-4)*60+AA733,IF(TablaIncidentes[[#This Row],[Prioridad*]]="Alta",(Z733-2)*60+AA733)))</f>
        <v>1260</v>
      </c>
      <c r="AD733" s="17" t="str">
        <f>TablaIncidentes[[#This Row],[Tiempo Creación (HH:mm)]]</f>
        <v>00:00</v>
      </c>
      <c r="AE733" s="11">
        <f t="shared" si="79"/>
        <v>0</v>
      </c>
      <c r="AF733" s="11">
        <f t="shared" si="80"/>
        <v>0</v>
      </c>
      <c r="AG733" s="11">
        <f>IF(TablaIncidentes[[#This Row],[Prioridad*]]="Baja",((AE733*60)+AF733)-30,IF(TablaIncidentes[[#This Row],[Prioridad*]]="Media",((AE733*60)+AF733)-15,IF(TablaIncidentes[[#This Row],[Prioridad*]]="Alta",((AE733*60)+AF733)-10)))</f>
        <v>-10</v>
      </c>
      <c r="AI733" s="17">
        <f>TablaIncidentes[[#This Row],[Tiempo Avance Incidente]]</f>
        <v>0</v>
      </c>
      <c r="AJ733" s="11">
        <f t="shared" si="81"/>
        <v>0</v>
      </c>
      <c r="AK733" s="11">
        <f t="shared" si="82"/>
        <v>0</v>
      </c>
      <c r="AL733">
        <f>IF(TablaIncidentes[[#This Row],[Prioridad*]]="Baja",((AJ733*60)+AK733)-720,IF(TablaIncidentes[[#This Row],[Prioridad*]]="Media",((AJ733*60)+AK733)-120,IF(TablaIncidentes[[#This Row],[Prioridad*]]="Alta",((AJ733*60)+AK733)-60)))</f>
        <v>-60</v>
      </c>
      <c r="AN733" t="str">
        <f t="shared" si="83"/>
        <v>miércoles</v>
      </c>
    </row>
    <row r="734" spans="1:40" x14ac:dyDescent="0.25">
      <c r="A734" s="20" t="s">
        <v>1724</v>
      </c>
      <c r="B734" t="s">
        <v>1484</v>
      </c>
      <c r="C734" t="s">
        <v>32</v>
      </c>
      <c r="D734" s="11" t="s">
        <v>33</v>
      </c>
      <c r="E734" t="s">
        <v>34</v>
      </c>
      <c r="F734" t="s">
        <v>51</v>
      </c>
      <c r="G734" t="s">
        <v>75</v>
      </c>
      <c r="J734" s="12">
        <v>43845</v>
      </c>
      <c r="K734" s="13">
        <v>0.69800925925925927</v>
      </c>
      <c r="L734" s="14">
        <v>43845</v>
      </c>
      <c r="M734" s="15">
        <v>0.69800925925925927</v>
      </c>
      <c r="N734" s="12">
        <v>43846</v>
      </c>
      <c r="O734" s="13">
        <v>0.36539351851851848</v>
      </c>
      <c r="P734" s="16">
        <v>43847.424467592595</v>
      </c>
      <c r="Q734" s="11" t="s">
        <v>101</v>
      </c>
      <c r="R734" s="17" t="s">
        <v>1725</v>
      </c>
      <c r="S734" s="11" t="s">
        <v>39</v>
      </c>
      <c r="T734" s="17" t="s">
        <v>133</v>
      </c>
      <c r="U734" s="11" t="s">
        <v>37</v>
      </c>
      <c r="V734" s="17">
        <v>0</v>
      </c>
      <c r="W734" s="11" t="s">
        <v>37</v>
      </c>
      <c r="Y734" s="17" t="str">
        <f>TablaIncidentes[[#This Row],[Tiempo Total Gestión]]</f>
        <v>16:01</v>
      </c>
      <c r="Z734" s="11">
        <f t="shared" si="77"/>
        <v>16</v>
      </c>
      <c r="AA734" s="11">
        <f t="shared" si="78"/>
        <v>1</v>
      </c>
      <c r="AB734" s="11">
        <f>IF(TablaIncidentes[[#This Row],[Prioridad*]]="Baja",(Z734-24)*60+AA734,IF(TablaIncidentes[[#This Row],[Prioridad*]]="Media",(Z734-4)*60+AA734,IF(TablaIncidentes[[#This Row],[Prioridad*]]="Alta",(Z734-2)*60+AA734)))</f>
        <v>841</v>
      </c>
      <c r="AD734" s="17" t="str">
        <f>TablaIncidentes[[#This Row],[Tiempo Creación (HH:mm)]]</f>
        <v>00:00</v>
      </c>
      <c r="AE734" s="11">
        <f t="shared" si="79"/>
        <v>0</v>
      </c>
      <c r="AF734" s="11">
        <f t="shared" si="80"/>
        <v>0</v>
      </c>
      <c r="AG734" s="11">
        <f>IF(TablaIncidentes[[#This Row],[Prioridad*]]="Baja",((AE734*60)+AF734)-30,IF(TablaIncidentes[[#This Row],[Prioridad*]]="Media",((AE734*60)+AF734)-15,IF(TablaIncidentes[[#This Row],[Prioridad*]]="Alta",((AE734*60)+AF734)-10)))</f>
        <v>-10</v>
      </c>
      <c r="AI734" s="17">
        <f>TablaIncidentes[[#This Row],[Tiempo Avance Incidente]]</f>
        <v>0</v>
      </c>
      <c r="AJ734" s="11">
        <f t="shared" si="81"/>
        <v>0</v>
      </c>
      <c r="AK734" s="11">
        <f t="shared" si="82"/>
        <v>0</v>
      </c>
      <c r="AL734">
        <f>IF(TablaIncidentes[[#This Row],[Prioridad*]]="Baja",((AJ734*60)+AK734)-720,IF(TablaIncidentes[[#This Row],[Prioridad*]]="Media",((AJ734*60)+AK734)-120,IF(TablaIncidentes[[#This Row],[Prioridad*]]="Alta",((AJ734*60)+AK734)-60)))</f>
        <v>-60</v>
      </c>
      <c r="AN734" t="str">
        <f t="shared" si="83"/>
        <v>miércoles</v>
      </c>
    </row>
    <row r="735" spans="1:40" x14ac:dyDescent="0.25">
      <c r="A735" s="20" t="s">
        <v>1726</v>
      </c>
      <c r="B735" t="s">
        <v>935</v>
      </c>
      <c r="C735" t="s">
        <v>32</v>
      </c>
      <c r="D735" s="11" t="s">
        <v>33</v>
      </c>
      <c r="E735" t="s">
        <v>34</v>
      </c>
      <c r="F735" t="s">
        <v>51</v>
      </c>
      <c r="G735" t="s">
        <v>361</v>
      </c>
      <c r="J735" s="12">
        <v>43845</v>
      </c>
      <c r="K735" s="13">
        <v>0.71540509259259266</v>
      </c>
      <c r="L735" s="14">
        <v>43845</v>
      </c>
      <c r="M735" s="15">
        <v>0.71540509259259266</v>
      </c>
      <c r="N735" s="12">
        <v>43846</v>
      </c>
      <c r="O735" s="13">
        <v>0.37180555555555556</v>
      </c>
      <c r="P735" s="16">
        <v>43847.424467592595</v>
      </c>
      <c r="Q735" s="11" t="s">
        <v>101</v>
      </c>
      <c r="R735" s="17" t="s">
        <v>1727</v>
      </c>
      <c r="S735" s="11" t="s">
        <v>39</v>
      </c>
      <c r="T735" s="17" t="s">
        <v>133</v>
      </c>
      <c r="U735" s="11" t="s">
        <v>37</v>
      </c>
      <c r="V735" s="17">
        <v>0</v>
      </c>
      <c r="W735" s="11" t="s">
        <v>37</v>
      </c>
      <c r="Y735" s="17" t="str">
        <f>TablaIncidentes[[#This Row],[Tiempo Total Gestión]]</f>
        <v>15:41</v>
      </c>
      <c r="Z735" s="11">
        <f t="shared" si="77"/>
        <v>15</v>
      </c>
      <c r="AA735" s="11">
        <f t="shared" si="78"/>
        <v>41</v>
      </c>
      <c r="AB735" s="11">
        <f>IF(TablaIncidentes[[#This Row],[Prioridad*]]="Baja",(Z735-24)*60+AA735,IF(TablaIncidentes[[#This Row],[Prioridad*]]="Media",(Z735-4)*60+AA735,IF(TablaIncidentes[[#This Row],[Prioridad*]]="Alta",(Z735-2)*60+AA735)))</f>
        <v>821</v>
      </c>
      <c r="AD735" s="17" t="str">
        <f>TablaIncidentes[[#This Row],[Tiempo Creación (HH:mm)]]</f>
        <v>00:00</v>
      </c>
      <c r="AE735" s="11">
        <f t="shared" si="79"/>
        <v>0</v>
      </c>
      <c r="AF735" s="11">
        <f t="shared" si="80"/>
        <v>0</v>
      </c>
      <c r="AG735" s="11">
        <f>IF(TablaIncidentes[[#This Row],[Prioridad*]]="Baja",((AE735*60)+AF735)-30,IF(TablaIncidentes[[#This Row],[Prioridad*]]="Media",((AE735*60)+AF735)-15,IF(TablaIncidentes[[#This Row],[Prioridad*]]="Alta",((AE735*60)+AF735)-10)))</f>
        <v>-10</v>
      </c>
      <c r="AI735" s="17">
        <f>TablaIncidentes[[#This Row],[Tiempo Avance Incidente]]</f>
        <v>0</v>
      </c>
      <c r="AJ735" s="11">
        <f t="shared" si="81"/>
        <v>0</v>
      </c>
      <c r="AK735" s="11">
        <f t="shared" si="82"/>
        <v>0</v>
      </c>
      <c r="AL735">
        <f>IF(TablaIncidentes[[#This Row],[Prioridad*]]="Baja",((AJ735*60)+AK735)-720,IF(TablaIncidentes[[#This Row],[Prioridad*]]="Media",((AJ735*60)+AK735)-120,IF(TablaIncidentes[[#This Row],[Prioridad*]]="Alta",((AJ735*60)+AK735)-60)))</f>
        <v>-60</v>
      </c>
      <c r="AN735" t="str">
        <f t="shared" si="83"/>
        <v>miércoles</v>
      </c>
    </row>
    <row r="736" spans="1:40" x14ac:dyDescent="0.25">
      <c r="A736" s="20" t="s">
        <v>1728</v>
      </c>
      <c r="B736" t="s">
        <v>1460</v>
      </c>
      <c r="C736" t="s">
        <v>32</v>
      </c>
      <c r="D736" s="11" t="s">
        <v>33</v>
      </c>
      <c r="E736" t="s">
        <v>34</v>
      </c>
      <c r="F736" t="s">
        <v>51</v>
      </c>
      <c r="G736" t="s">
        <v>361</v>
      </c>
      <c r="J736" s="12">
        <v>43845</v>
      </c>
      <c r="K736" s="13">
        <v>0.72097222222222224</v>
      </c>
      <c r="L736" s="14">
        <v>43845</v>
      </c>
      <c r="M736" s="15">
        <v>0.72097222222222224</v>
      </c>
      <c r="N736" s="12">
        <v>43846</v>
      </c>
      <c r="O736" s="13">
        <v>0.37622685185185184</v>
      </c>
      <c r="P736" s="16">
        <v>43847.424467592595</v>
      </c>
      <c r="Q736" s="11" t="s">
        <v>101</v>
      </c>
      <c r="R736" s="17" t="s">
        <v>1729</v>
      </c>
      <c r="S736" s="11" t="s">
        <v>39</v>
      </c>
      <c r="T736" s="17" t="s">
        <v>133</v>
      </c>
      <c r="U736" s="11" t="s">
        <v>37</v>
      </c>
      <c r="V736" s="17">
        <v>0</v>
      </c>
      <c r="W736" s="11" t="s">
        <v>37</v>
      </c>
      <c r="Y736" s="17" t="str">
        <f>TablaIncidentes[[#This Row],[Tiempo Total Gestión]]</f>
        <v>15:39</v>
      </c>
      <c r="Z736" s="11">
        <f t="shared" si="77"/>
        <v>15</v>
      </c>
      <c r="AA736" s="11">
        <f t="shared" si="78"/>
        <v>39</v>
      </c>
      <c r="AB736" s="11">
        <f>IF(TablaIncidentes[[#This Row],[Prioridad*]]="Baja",(Z736-24)*60+AA736,IF(TablaIncidentes[[#This Row],[Prioridad*]]="Media",(Z736-4)*60+AA736,IF(TablaIncidentes[[#This Row],[Prioridad*]]="Alta",(Z736-2)*60+AA736)))</f>
        <v>819</v>
      </c>
      <c r="AD736" s="17" t="str">
        <f>TablaIncidentes[[#This Row],[Tiempo Creación (HH:mm)]]</f>
        <v>00:00</v>
      </c>
      <c r="AE736" s="11">
        <f t="shared" si="79"/>
        <v>0</v>
      </c>
      <c r="AF736" s="11">
        <f t="shared" si="80"/>
        <v>0</v>
      </c>
      <c r="AG736" s="11">
        <f>IF(TablaIncidentes[[#This Row],[Prioridad*]]="Baja",((AE736*60)+AF736)-30,IF(TablaIncidentes[[#This Row],[Prioridad*]]="Media",((AE736*60)+AF736)-15,IF(TablaIncidentes[[#This Row],[Prioridad*]]="Alta",((AE736*60)+AF736)-10)))</f>
        <v>-10</v>
      </c>
      <c r="AI736" s="17">
        <f>TablaIncidentes[[#This Row],[Tiempo Avance Incidente]]</f>
        <v>0</v>
      </c>
      <c r="AJ736" s="11">
        <f t="shared" si="81"/>
        <v>0</v>
      </c>
      <c r="AK736" s="11">
        <f t="shared" si="82"/>
        <v>0</v>
      </c>
      <c r="AL736">
        <f>IF(TablaIncidentes[[#This Row],[Prioridad*]]="Baja",((AJ736*60)+AK736)-720,IF(TablaIncidentes[[#This Row],[Prioridad*]]="Media",((AJ736*60)+AK736)-120,IF(TablaIncidentes[[#This Row],[Prioridad*]]="Alta",((AJ736*60)+AK736)-60)))</f>
        <v>-60</v>
      </c>
      <c r="AN736" t="str">
        <f t="shared" si="83"/>
        <v>miércoles</v>
      </c>
    </row>
    <row r="737" spans="1:40" x14ac:dyDescent="0.25">
      <c r="A737" s="20" t="s">
        <v>1730</v>
      </c>
      <c r="B737" t="s">
        <v>1525</v>
      </c>
      <c r="C737" t="s">
        <v>32</v>
      </c>
      <c r="D737" s="11" t="s">
        <v>33</v>
      </c>
      <c r="E737" t="s">
        <v>34</v>
      </c>
      <c r="F737" t="s">
        <v>51</v>
      </c>
      <c r="G737" t="s">
        <v>52</v>
      </c>
      <c r="J737" s="12">
        <v>43845</v>
      </c>
      <c r="K737" s="13">
        <v>0.72097222222222224</v>
      </c>
      <c r="L737" s="14">
        <v>43845</v>
      </c>
      <c r="M737" s="15">
        <v>0.72097222222222224</v>
      </c>
      <c r="N737" s="12">
        <v>43846</v>
      </c>
      <c r="O737" s="13">
        <v>0.65560185185185182</v>
      </c>
      <c r="P737" s="16">
        <v>43847.676516203705</v>
      </c>
      <c r="Q737" s="11" t="s">
        <v>101</v>
      </c>
      <c r="R737" s="17" t="s">
        <v>1731</v>
      </c>
      <c r="S737" s="11" t="s">
        <v>39</v>
      </c>
      <c r="T737" s="17" t="s">
        <v>133</v>
      </c>
      <c r="U737" s="11" t="s">
        <v>37</v>
      </c>
      <c r="V737" s="17">
        <v>0</v>
      </c>
      <c r="W737" s="11" t="s">
        <v>37</v>
      </c>
      <c r="Y737" s="17" t="str">
        <f>TablaIncidentes[[#This Row],[Tiempo Total Gestión]]</f>
        <v>22:25</v>
      </c>
      <c r="Z737" s="11">
        <f t="shared" si="77"/>
        <v>22</v>
      </c>
      <c r="AA737" s="11">
        <f t="shared" si="78"/>
        <v>25</v>
      </c>
      <c r="AB737" s="11">
        <f>IF(TablaIncidentes[[#This Row],[Prioridad*]]="Baja",(Z737-24)*60+AA737,IF(TablaIncidentes[[#This Row],[Prioridad*]]="Media",(Z737-4)*60+AA737,IF(TablaIncidentes[[#This Row],[Prioridad*]]="Alta",(Z737-2)*60+AA737)))</f>
        <v>1225</v>
      </c>
      <c r="AD737" s="17" t="str">
        <f>TablaIncidentes[[#This Row],[Tiempo Creación (HH:mm)]]</f>
        <v>00:00</v>
      </c>
      <c r="AE737" s="11">
        <f t="shared" si="79"/>
        <v>0</v>
      </c>
      <c r="AF737" s="11">
        <f t="shared" si="80"/>
        <v>0</v>
      </c>
      <c r="AG737" s="11">
        <f>IF(TablaIncidentes[[#This Row],[Prioridad*]]="Baja",((AE737*60)+AF737)-30,IF(TablaIncidentes[[#This Row],[Prioridad*]]="Media",((AE737*60)+AF737)-15,IF(TablaIncidentes[[#This Row],[Prioridad*]]="Alta",((AE737*60)+AF737)-10)))</f>
        <v>-10</v>
      </c>
      <c r="AI737" s="17">
        <f>TablaIncidentes[[#This Row],[Tiempo Avance Incidente]]</f>
        <v>0</v>
      </c>
      <c r="AJ737" s="11">
        <f t="shared" si="81"/>
        <v>0</v>
      </c>
      <c r="AK737" s="11">
        <f t="shared" si="82"/>
        <v>0</v>
      </c>
      <c r="AL737">
        <f>IF(TablaIncidentes[[#This Row],[Prioridad*]]="Baja",((AJ737*60)+AK737)-720,IF(TablaIncidentes[[#This Row],[Prioridad*]]="Media",((AJ737*60)+AK737)-120,IF(TablaIncidentes[[#This Row],[Prioridad*]]="Alta",((AJ737*60)+AK737)-60)))</f>
        <v>-60</v>
      </c>
      <c r="AN737" t="str">
        <f t="shared" si="83"/>
        <v>miércoles</v>
      </c>
    </row>
    <row r="738" spans="1:40" x14ac:dyDescent="0.25">
      <c r="A738" s="20" t="s">
        <v>1732</v>
      </c>
      <c r="B738" t="s">
        <v>931</v>
      </c>
      <c r="C738" t="s">
        <v>32</v>
      </c>
      <c r="D738" s="11" t="s">
        <v>33</v>
      </c>
      <c r="E738" t="s">
        <v>34</v>
      </c>
      <c r="F738" t="s">
        <v>51</v>
      </c>
      <c r="G738" t="s">
        <v>52</v>
      </c>
      <c r="J738" s="12">
        <v>43845</v>
      </c>
      <c r="K738" s="13">
        <v>0.7230671296296296</v>
      </c>
      <c r="L738" s="14">
        <v>43845</v>
      </c>
      <c r="M738" s="15">
        <v>0.7230671296296296</v>
      </c>
      <c r="N738" s="12">
        <v>43846</v>
      </c>
      <c r="O738" s="13">
        <v>0.6605671296296296</v>
      </c>
      <c r="P738" s="16">
        <v>43847.676516203705</v>
      </c>
      <c r="Q738" s="11" t="s">
        <v>101</v>
      </c>
      <c r="R738" s="17" t="s">
        <v>1733</v>
      </c>
      <c r="S738" s="11" t="s">
        <v>39</v>
      </c>
      <c r="T738" s="17" t="s">
        <v>133</v>
      </c>
      <c r="U738" s="11" t="s">
        <v>37</v>
      </c>
      <c r="V738" s="17">
        <v>0</v>
      </c>
      <c r="W738" s="11" t="s">
        <v>37</v>
      </c>
      <c r="Y738" s="17" t="str">
        <f>TablaIncidentes[[#This Row],[Tiempo Total Gestión]]</f>
        <v>22:30</v>
      </c>
      <c r="Z738" s="11">
        <f t="shared" si="77"/>
        <v>22</v>
      </c>
      <c r="AA738" s="11">
        <f t="shared" si="78"/>
        <v>30</v>
      </c>
      <c r="AB738" s="11">
        <f>IF(TablaIncidentes[[#This Row],[Prioridad*]]="Baja",(Z738-24)*60+AA738,IF(TablaIncidentes[[#This Row],[Prioridad*]]="Media",(Z738-4)*60+AA738,IF(TablaIncidentes[[#This Row],[Prioridad*]]="Alta",(Z738-2)*60+AA738)))</f>
        <v>1230</v>
      </c>
      <c r="AD738" s="17" t="str">
        <f>TablaIncidentes[[#This Row],[Tiempo Creación (HH:mm)]]</f>
        <v>00:00</v>
      </c>
      <c r="AE738" s="11">
        <f t="shared" si="79"/>
        <v>0</v>
      </c>
      <c r="AF738" s="11">
        <f t="shared" si="80"/>
        <v>0</v>
      </c>
      <c r="AG738" s="11">
        <f>IF(TablaIncidentes[[#This Row],[Prioridad*]]="Baja",((AE738*60)+AF738)-30,IF(TablaIncidentes[[#This Row],[Prioridad*]]="Media",((AE738*60)+AF738)-15,IF(TablaIncidentes[[#This Row],[Prioridad*]]="Alta",((AE738*60)+AF738)-10)))</f>
        <v>-10</v>
      </c>
      <c r="AI738" s="17">
        <f>TablaIncidentes[[#This Row],[Tiempo Avance Incidente]]</f>
        <v>0</v>
      </c>
      <c r="AJ738" s="11">
        <f t="shared" si="81"/>
        <v>0</v>
      </c>
      <c r="AK738" s="11">
        <f t="shared" si="82"/>
        <v>0</v>
      </c>
      <c r="AL738">
        <f>IF(TablaIncidentes[[#This Row],[Prioridad*]]="Baja",((AJ738*60)+AK738)-720,IF(TablaIncidentes[[#This Row],[Prioridad*]]="Media",((AJ738*60)+AK738)-120,IF(TablaIncidentes[[#This Row],[Prioridad*]]="Alta",((AJ738*60)+AK738)-60)))</f>
        <v>-60</v>
      </c>
      <c r="AN738" t="str">
        <f t="shared" si="83"/>
        <v>miércoles</v>
      </c>
    </row>
    <row r="739" spans="1:40" x14ac:dyDescent="0.25">
      <c r="A739" s="20" t="s">
        <v>1734</v>
      </c>
      <c r="B739" t="s">
        <v>1442</v>
      </c>
      <c r="C739" t="s">
        <v>32</v>
      </c>
      <c r="D739" s="11" t="s">
        <v>33</v>
      </c>
      <c r="E739" t="s">
        <v>34</v>
      </c>
      <c r="F739" t="s">
        <v>51</v>
      </c>
      <c r="G739" t="s">
        <v>75</v>
      </c>
      <c r="J739" s="12">
        <v>43845</v>
      </c>
      <c r="K739" s="13">
        <v>0.72376157407407404</v>
      </c>
      <c r="L739" s="14">
        <v>43845</v>
      </c>
      <c r="M739" s="15">
        <v>0.72376157407407404</v>
      </c>
      <c r="N739" s="12">
        <v>43846</v>
      </c>
      <c r="O739" s="13">
        <v>0.36090277777777779</v>
      </c>
      <c r="P739" s="16">
        <v>43847.424467592595</v>
      </c>
      <c r="Q739" s="11" t="s">
        <v>101</v>
      </c>
      <c r="R739" s="17" t="s">
        <v>1735</v>
      </c>
      <c r="S739" s="11" t="s">
        <v>39</v>
      </c>
      <c r="T739" s="17" t="s">
        <v>133</v>
      </c>
      <c r="U739" s="11" t="s">
        <v>37</v>
      </c>
      <c r="V739" s="17">
        <v>0</v>
      </c>
      <c r="W739" s="11" t="s">
        <v>37</v>
      </c>
      <c r="Y739" s="17" t="str">
        <f>TablaIncidentes[[#This Row],[Tiempo Total Gestión]]</f>
        <v>15:17</v>
      </c>
      <c r="Z739" s="11">
        <f t="shared" si="77"/>
        <v>15</v>
      </c>
      <c r="AA739" s="11">
        <f t="shared" si="78"/>
        <v>17</v>
      </c>
      <c r="AB739" s="11">
        <f>IF(TablaIncidentes[[#This Row],[Prioridad*]]="Baja",(Z739-24)*60+AA739,IF(TablaIncidentes[[#This Row],[Prioridad*]]="Media",(Z739-4)*60+AA739,IF(TablaIncidentes[[#This Row],[Prioridad*]]="Alta",(Z739-2)*60+AA739)))</f>
        <v>797</v>
      </c>
      <c r="AD739" s="17" t="str">
        <f>TablaIncidentes[[#This Row],[Tiempo Creación (HH:mm)]]</f>
        <v>00:00</v>
      </c>
      <c r="AE739" s="11">
        <f t="shared" si="79"/>
        <v>0</v>
      </c>
      <c r="AF739" s="11">
        <f t="shared" si="80"/>
        <v>0</v>
      </c>
      <c r="AG739" s="11">
        <f>IF(TablaIncidentes[[#This Row],[Prioridad*]]="Baja",((AE739*60)+AF739)-30,IF(TablaIncidentes[[#This Row],[Prioridad*]]="Media",((AE739*60)+AF739)-15,IF(TablaIncidentes[[#This Row],[Prioridad*]]="Alta",((AE739*60)+AF739)-10)))</f>
        <v>-10</v>
      </c>
      <c r="AI739" s="17">
        <f>TablaIncidentes[[#This Row],[Tiempo Avance Incidente]]</f>
        <v>0</v>
      </c>
      <c r="AJ739" s="11">
        <f t="shared" si="81"/>
        <v>0</v>
      </c>
      <c r="AK739" s="11">
        <f t="shared" si="82"/>
        <v>0</v>
      </c>
      <c r="AL739">
        <f>IF(TablaIncidentes[[#This Row],[Prioridad*]]="Baja",((AJ739*60)+AK739)-720,IF(TablaIncidentes[[#This Row],[Prioridad*]]="Media",((AJ739*60)+AK739)-120,IF(TablaIncidentes[[#This Row],[Prioridad*]]="Alta",((AJ739*60)+AK739)-60)))</f>
        <v>-60</v>
      </c>
      <c r="AN739" t="str">
        <f t="shared" si="83"/>
        <v>miércoles</v>
      </c>
    </row>
    <row r="740" spans="1:40" x14ac:dyDescent="0.25">
      <c r="A740" s="20" t="s">
        <v>1736</v>
      </c>
      <c r="B740" t="s">
        <v>965</v>
      </c>
      <c r="C740" t="s">
        <v>32</v>
      </c>
      <c r="D740" s="11" t="s">
        <v>33</v>
      </c>
      <c r="E740" t="s">
        <v>34</v>
      </c>
      <c r="F740" t="s">
        <v>51</v>
      </c>
      <c r="G740" t="s">
        <v>52</v>
      </c>
      <c r="J740" s="12">
        <v>43845</v>
      </c>
      <c r="K740" s="13">
        <v>0.72515046296296293</v>
      </c>
      <c r="L740" s="14">
        <v>43845</v>
      </c>
      <c r="M740" s="15">
        <v>0.72515046296296293</v>
      </c>
      <c r="N740" s="12">
        <v>43846</v>
      </c>
      <c r="O740" s="13">
        <v>0.66738425925925926</v>
      </c>
      <c r="P740" s="16">
        <v>43847.676516203705</v>
      </c>
      <c r="Q740" s="11" t="s">
        <v>101</v>
      </c>
      <c r="R740" s="17" t="s">
        <v>1712</v>
      </c>
      <c r="S740" s="11" t="s">
        <v>39</v>
      </c>
      <c r="T740" s="17" t="s">
        <v>133</v>
      </c>
      <c r="U740" s="11" t="s">
        <v>37</v>
      </c>
      <c r="V740" s="17">
        <v>0</v>
      </c>
      <c r="W740" s="11" t="s">
        <v>37</v>
      </c>
      <c r="Y740" s="17" t="str">
        <f>TablaIncidentes[[#This Row],[Tiempo Total Gestión]]</f>
        <v>22:36</v>
      </c>
      <c r="Z740" s="11">
        <f t="shared" si="77"/>
        <v>22</v>
      </c>
      <c r="AA740" s="11">
        <f t="shared" si="78"/>
        <v>36</v>
      </c>
      <c r="AB740" s="11">
        <f>IF(TablaIncidentes[[#This Row],[Prioridad*]]="Baja",(Z740-24)*60+AA740,IF(TablaIncidentes[[#This Row],[Prioridad*]]="Media",(Z740-4)*60+AA740,IF(TablaIncidentes[[#This Row],[Prioridad*]]="Alta",(Z740-2)*60+AA740)))</f>
        <v>1236</v>
      </c>
      <c r="AD740" s="17" t="str">
        <f>TablaIncidentes[[#This Row],[Tiempo Creación (HH:mm)]]</f>
        <v>00:00</v>
      </c>
      <c r="AE740" s="11">
        <f t="shared" si="79"/>
        <v>0</v>
      </c>
      <c r="AF740" s="11">
        <f t="shared" si="80"/>
        <v>0</v>
      </c>
      <c r="AG740" s="11">
        <f>IF(TablaIncidentes[[#This Row],[Prioridad*]]="Baja",((AE740*60)+AF740)-30,IF(TablaIncidentes[[#This Row],[Prioridad*]]="Media",((AE740*60)+AF740)-15,IF(TablaIncidentes[[#This Row],[Prioridad*]]="Alta",((AE740*60)+AF740)-10)))</f>
        <v>-10</v>
      </c>
      <c r="AI740" s="17">
        <f>TablaIncidentes[[#This Row],[Tiempo Avance Incidente]]</f>
        <v>0</v>
      </c>
      <c r="AJ740" s="11">
        <f t="shared" si="81"/>
        <v>0</v>
      </c>
      <c r="AK740" s="11">
        <f t="shared" si="82"/>
        <v>0</v>
      </c>
      <c r="AL740">
        <f>IF(TablaIncidentes[[#This Row],[Prioridad*]]="Baja",((AJ740*60)+AK740)-720,IF(TablaIncidentes[[#This Row],[Prioridad*]]="Media",((AJ740*60)+AK740)-120,IF(TablaIncidentes[[#This Row],[Prioridad*]]="Alta",((AJ740*60)+AK740)-60)))</f>
        <v>-60</v>
      </c>
      <c r="AN740" t="str">
        <f t="shared" si="83"/>
        <v>miércoles</v>
      </c>
    </row>
    <row r="741" spans="1:40" x14ac:dyDescent="0.25">
      <c r="A741" s="20" t="s">
        <v>1737</v>
      </c>
      <c r="B741" t="s">
        <v>1478</v>
      </c>
      <c r="C741" t="s">
        <v>32</v>
      </c>
      <c r="D741" s="11" t="s">
        <v>33</v>
      </c>
      <c r="E741" t="s">
        <v>34</v>
      </c>
      <c r="F741" t="s">
        <v>51</v>
      </c>
      <c r="G741" t="s">
        <v>75</v>
      </c>
      <c r="J741" s="12">
        <v>43845</v>
      </c>
      <c r="K741" s="13">
        <v>0.72932870370370362</v>
      </c>
      <c r="L741" s="14">
        <v>43845</v>
      </c>
      <c r="M741" s="15">
        <v>0.72932870370370362</v>
      </c>
      <c r="N741" s="12">
        <v>43846</v>
      </c>
      <c r="O741" s="13">
        <v>0.36928240740740742</v>
      </c>
      <c r="P741" s="16">
        <v>43847.424467592595</v>
      </c>
      <c r="Q741" s="11" t="s">
        <v>101</v>
      </c>
      <c r="R741" s="17" t="s">
        <v>1738</v>
      </c>
      <c r="S741" s="11" t="s">
        <v>39</v>
      </c>
      <c r="T741" s="17" t="s">
        <v>133</v>
      </c>
      <c r="U741" s="11" t="s">
        <v>37</v>
      </c>
      <c r="V741" s="17">
        <v>0</v>
      </c>
      <c r="W741" s="11" t="s">
        <v>37</v>
      </c>
      <c r="Y741" s="17" t="str">
        <f>TablaIncidentes[[#This Row],[Tiempo Total Gestión]]</f>
        <v>15:21</v>
      </c>
      <c r="Z741" s="11">
        <f t="shared" si="77"/>
        <v>15</v>
      </c>
      <c r="AA741" s="11">
        <f t="shared" si="78"/>
        <v>21</v>
      </c>
      <c r="AB741" s="11">
        <f>IF(TablaIncidentes[[#This Row],[Prioridad*]]="Baja",(Z741-24)*60+AA741,IF(TablaIncidentes[[#This Row],[Prioridad*]]="Media",(Z741-4)*60+AA741,IF(TablaIncidentes[[#This Row],[Prioridad*]]="Alta",(Z741-2)*60+AA741)))</f>
        <v>801</v>
      </c>
      <c r="AD741" s="17" t="str">
        <f>TablaIncidentes[[#This Row],[Tiempo Creación (HH:mm)]]</f>
        <v>00:00</v>
      </c>
      <c r="AE741" s="11">
        <f t="shared" si="79"/>
        <v>0</v>
      </c>
      <c r="AF741" s="11">
        <f t="shared" si="80"/>
        <v>0</v>
      </c>
      <c r="AG741" s="11">
        <f>IF(TablaIncidentes[[#This Row],[Prioridad*]]="Baja",((AE741*60)+AF741)-30,IF(TablaIncidentes[[#This Row],[Prioridad*]]="Media",((AE741*60)+AF741)-15,IF(TablaIncidentes[[#This Row],[Prioridad*]]="Alta",((AE741*60)+AF741)-10)))</f>
        <v>-10</v>
      </c>
      <c r="AI741" s="17">
        <f>TablaIncidentes[[#This Row],[Tiempo Avance Incidente]]</f>
        <v>0</v>
      </c>
      <c r="AJ741" s="11">
        <f t="shared" si="81"/>
        <v>0</v>
      </c>
      <c r="AK741" s="11">
        <f t="shared" si="82"/>
        <v>0</v>
      </c>
      <c r="AL741">
        <f>IF(TablaIncidentes[[#This Row],[Prioridad*]]="Baja",((AJ741*60)+AK741)-720,IF(TablaIncidentes[[#This Row],[Prioridad*]]="Media",((AJ741*60)+AK741)-120,IF(TablaIncidentes[[#This Row],[Prioridad*]]="Alta",((AJ741*60)+AK741)-60)))</f>
        <v>-60</v>
      </c>
      <c r="AN741" t="str">
        <f t="shared" si="83"/>
        <v>miércoles</v>
      </c>
    </row>
    <row r="742" spans="1:40" x14ac:dyDescent="0.25">
      <c r="A742" s="20" t="s">
        <v>1739</v>
      </c>
      <c r="B742" t="s">
        <v>1503</v>
      </c>
      <c r="C742" t="s">
        <v>32</v>
      </c>
      <c r="D742" s="11" t="s">
        <v>33</v>
      </c>
      <c r="E742" t="s">
        <v>34</v>
      </c>
      <c r="F742" t="s">
        <v>51</v>
      </c>
      <c r="G742" t="s">
        <v>52</v>
      </c>
      <c r="J742" s="12">
        <v>43845</v>
      </c>
      <c r="K742" s="13">
        <v>0.73141203703703705</v>
      </c>
      <c r="L742" s="14">
        <v>43845</v>
      </c>
      <c r="M742" s="15">
        <v>0.73141203703703705</v>
      </c>
      <c r="N742" s="12">
        <v>43846</v>
      </c>
      <c r="O742" s="13">
        <v>0.69042824074074083</v>
      </c>
      <c r="P742" s="16">
        <v>43847.779108796298</v>
      </c>
      <c r="Q742" s="11" t="s">
        <v>101</v>
      </c>
      <c r="R742" s="17" t="s">
        <v>1723</v>
      </c>
      <c r="S742" s="11" t="s">
        <v>39</v>
      </c>
      <c r="T742" s="17" t="s">
        <v>133</v>
      </c>
      <c r="U742" s="11" t="s">
        <v>37</v>
      </c>
      <c r="V742" s="17">
        <v>0</v>
      </c>
      <c r="W742" s="11" t="s">
        <v>37</v>
      </c>
      <c r="Y742" s="17" t="str">
        <f>TablaIncidentes[[#This Row],[Tiempo Total Gestión]]</f>
        <v>23:00</v>
      </c>
      <c r="Z742" s="11">
        <f t="shared" si="77"/>
        <v>23</v>
      </c>
      <c r="AA742" s="11">
        <f t="shared" si="78"/>
        <v>0</v>
      </c>
      <c r="AB742" s="11">
        <f>IF(TablaIncidentes[[#This Row],[Prioridad*]]="Baja",(Z742-24)*60+AA742,IF(TablaIncidentes[[#This Row],[Prioridad*]]="Media",(Z742-4)*60+AA742,IF(TablaIncidentes[[#This Row],[Prioridad*]]="Alta",(Z742-2)*60+AA742)))</f>
        <v>1260</v>
      </c>
      <c r="AD742" s="17" t="str">
        <f>TablaIncidentes[[#This Row],[Tiempo Creación (HH:mm)]]</f>
        <v>00:00</v>
      </c>
      <c r="AE742" s="11">
        <f t="shared" si="79"/>
        <v>0</v>
      </c>
      <c r="AF742" s="11">
        <f t="shared" si="80"/>
        <v>0</v>
      </c>
      <c r="AG742" s="11">
        <f>IF(TablaIncidentes[[#This Row],[Prioridad*]]="Baja",((AE742*60)+AF742)-30,IF(TablaIncidentes[[#This Row],[Prioridad*]]="Media",((AE742*60)+AF742)-15,IF(TablaIncidentes[[#This Row],[Prioridad*]]="Alta",((AE742*60)+AF742)-10)))</f>
        <v>-10</v>
      </c>
      <c r="AI742" s="17">
        <f>TablaIncidentes[[#This Row],[Tiempo Avance Incidente]]</f>
        <v>0</v>
      </c>
      <c r="AJ742" s="11">
        <f t="shared" si="81"/>
        <v>0</v>
      </c>
      <c r="AK742" s="11">
        <f t="shared" si="82"/>
        <v>0</v>
      </c>
      <c r="AL742">
        <f>IF(TablaIncidentes[[#This Row],[Prioridad*]]="Baja",((AJ742*60)+AK742)-720,IF(TablaIncidentes[[#This Row],[Prioridad*]]="Media",((AJ742*60)+AK742)-120,IF(TablaIncidentes[[#This Row],[Prioridad*]]="Alta",((AJ742*60)+AK742)-60)))</f>
        <v>-60</v>
      </c>
      <c r="AN742" t="str">
        <f t="shared" si="83"/>
        <v>miércoles</v>
      </c>
    </row>
    <row r="743" spans="1:40" x14ac:dyDescent="0.25">
      <c r="A743" s="20" t="s">
        <v>1740</v>
      </c>
      <c r="B743" t="s">
        <v>1490</v>
      </c>
      <c r="C743" t="s">
        <v>32</v>
      </c>
      <c r="D743" s="11" t="s">
        <v>33</v>
      </c>
      <c r="E743" t="s">
        <v>34</v>
      </c>
      <c r="F743" t="s">
        <v>51</v>
      </c>
      <c r="G743" t="s">
        <v>75</v>
      </c>
      <c r="J743" s="12">
        <v>43845</v>
      </c>
      <c r="K743" s="13">
        <v>0.73210648148148139</v>
      </c>
      <c r="L743" s="14">
        <v>43845</v>
      </c>
      <c r="M743" s="15">
        <v>0.73210648148148139</v>
      </c>
      <c r="N743" s="12">
        <v>43846</v>
      </c>
      <c r="O743" s="13">
        <v>0.45429398148148148</v>
      </c>
      <c r="P743" s="16">
        <v>43847.532546296294</v>
      </c>
      <c r="Q743" s="11" t="s">
        <v>101</v>
      </c>
      <c r="R743" s="17" t="s">
        <v>1741</v>
      </c>
      <c r="S743" s="11" t="s">
        <v>39</v>
      </c>
      <c r="T743" s="17" t="s">
        <v>133</v>
      </c>
      <c r="U743" s="11" t="s">
        <v>37</v>
      </c>
      <c r="V743" s="17">
        <v>0</v>
      </c>
      <c r="W743" s="11" t="s">
        <v>37</v>
      </c>
      <c r="Y743" s="17" t="str">
        <f>TablaIncidentes[[#This Row],[Tiempo Total Gestión]]</f>
        <v>17:19</v>
      </c>
      <c r="Z743" s="11">
        <f t="shared" si="77"/>
        <v>17</v>
      </c>
      <c r="AA743" s="11">
        <f t="shared" si="78"/>
        <v>19</v>
      </c>
      <c r="AB743" s="11">
        <f>IF(TablaIncidentes[[#This Row],[Prioridad*]]="Baja",(Z743-24)*60+AA743,IF(TablaIncidentes[[#This Row],[Prioridad*]]="Media",(Z743-4)*60+AA743,IF(TablaIncidentes[[#This Row],[Prioridad*]]="Alta",(Z743-2)*60+AA743)))</f>
        <v>919</v>
      </c>
      <c r="AD743" s="17" t="str">
        <f>TablaIncidentes[[#This Row],[Tiempo Creación (HH:mm)]]</f>
        <v>00:00</v>
      </c>
      <c r="AE743" s="11">
        <f t="shared" si="79"/>
        <v>0</v>
      </c>
      <c r="AF743" s="11">
        <f t="shared" si="80"/>
        <v>0</v>
      </c>
      <c r="AG743" s="11">
        <f>IF(TablaIncidentes[[#This Row],[Prioridad*]]="Baja",((AE743*60)+AF743)-30,IF(TablaIncidentes[[#This Row],[Prioridad*]]="Media",((AE743*60)+AF743)-15,IF(TablaIncidentes[[#This Row],[Prioridad*]]="Alta",((AE743*60)+AF743)-10)))</f>
        <v>-10</v>
      </c>
      <c r="AI743" s="17">
        <f>TablaIncidentes[[#This Row],[Tiempo Avance Incidente]]</f>
        <v>0</v>
      </c>
      <c r="AJ743" s="11">
        <f t="shared" si="81"/>
        <v>0</v>
      </c>
      <c r="AK743" s="11">
        <f t="shared" si="82"/>
        <v>0</v>
      </c>
      <c r="AL743">
        <f>IF(TablaIncidentes[[#This Row],[Prioridad*]]="Baja",((AJ743*60)+AK743)-720,IF(TablaIncidentes[[#This Row],[Prioridad*]]="Media",((AJ743*60)+AK743)-120,IF(TablaIncidentes[[#This Row],[Prioridad*]]="Alta",((AJ743*60)+AK743)-60)))</f>
        <v>-60</v>
      </c>
      <c r="AN743" t="str">
        <f t="shared" si="83"/>
        <v>miércoles</v>
      </c>
    </row>
    <row r="744" spans="1:40" x14ac:dyDescent="0.25">
      <c r="A744" s="20" t="s">
        <v>1742</v>
      </c>
      <c r="B744" t="s">
        <v>1743</v>
      </c>
      <c r="C744" t="s">
        <v>32</v>
      </c>
      <c r="D744" s="11" t="s">
        <v>33</v>
      </c>
      <c r="E744" t="s">
        <v>34</v>
      </c>
      <c r="F744" t="s">
        <v>51</v>
      </c>
      <c r="G744" t="s">
        <v>75</v>
      </c>
      <c r="J744" s="12">
        <v>43845</v>
      </c>
      <c r="K744" s="13">
        <v>0.58616898148148155</v>
      </c>
      <c r="L744" s="14">
        <v>43845</v>
      </c>
      <c r="M744" s="15">
        <v>0.58616898148148155</v>
      </c>
      <c r="N744" s="12">
        <v>43846</v>
      </c>
      <c r="O744" s="13">
        <v>0.37675925925925924</v>
      </c>
      <c r="P744" s="16">
        <v>43847.424467592595</v>
      </c>
      <c r="Q744" s="11" t="s">
        <v>101</v>
      </c>
      <c r="R744" s="17" t="s">
        <v>1744</v>
      </c>
      <c r="S744" s="11" t="s">
        <v>39</v>
      </c>
      <c r="T744" s="17" t="s">
        <v>133</v>
      </c>
      <c r="U744" s="11" t="s">
        <v>37</v>
      </c>
      <c r="V744" s="17">
        <v>0</v>
      </c>
      <c r="W744" s="11" t="s">
        <v>37</v>
      </c>
      <c r="Y744" s="17" t="str">
        <f>TablaIncidentes[[#This Row],[Tiempo Total Gestión]]</f>
        <v>18:58</v>
      </c>
      <c r="Z744" s="11">
        <f t="shared" si="77"/>
        <v>18</v>
      </c>
      <c r="AA744" s="11">
        <f t="shared" si="78"/>
        <v>58</v>
      </c>
      <c r="AB744" s="11">
        <f>IF(TablaIncidentes[[#This Row],[Prioridad*]]="Baja",(Z744-24)*60+AA744,IF(TablaIncidentes[[#This Row],[Prioridad*]]="Media",(Z744-4)*60+AA744,IF(TablaIncidentes[[#This Row],[Prioridad*]]="Alta",(Z744-2)*60+AA744)))</f>
        <v>1018</v>
      </c>
      <c r="AD744" s="17" t="str">
        <f>TablaIncidentes[[#This Row],[Tiempo Creación (HH:mm)]]</f>
        <v>00:00</v>
      </c>
      <c r="AE744" s="11">
        <f t="shared" si="79"/>
        <v>0</v>
      </c>
      <c r="AF744" s="11">
        <f t="shared" si="80"/>
        <v>0</v>
      </c>
      <c r="AG744" s="11">
        <f>IF(TablaIncidentes[[#This Row],[Prioridad*]]="Baja",((AE744*60)+AF744)-30,IF(TablaIncidentes[[#This Row],[Prioridad*]]="Media",((AE744*60)+AF744)-15,IF(TablaIncidentes[[#This Row],[Prioridad*]]="Alta",((AE744*60)+AF744)-10)))</f>
        <v>-10</v>
      </c>
      <c r="AI744" s="17">
        <f>TablaIncidentes[[#This Row],[Tiempo Avance Incidente]]</f>
        <v>0</v>
      </c>
      <c r="AJ744" s="11">
        <f t="shared" si="81"/>
        <v>0</v>
      </c>
      <c r="AK744" s="11">
        <f t="shared" si="82"/>
        <v>0</v>
      </c>
      <c r="AL744">
        <f>IF(TablaIncidentes[[#This Row],[Prioridad*]]="Baja",((AJ744*60)+AK744)-720,IF(TablaIncidentes[[#This Row],[Prioridad*]]="Media",((AJ744*60)+AK744)-120,IF(TablaIncidentes[[#This Row],[Prioridad*]]="Alta",((AJ744*60)+AK744)-60)))</f>
        <v>-60</v>
      </c>
      <c r="AN744" t="str">
        <f t="shared" si="83"/>
        <v>miércoles</v>
      </c>
    </row>
    <row r="745" spans="1:40" x14ac:dyDescent="0.25">
      <c r="A745" s="20" t="s">
        <v>1745</v>
      </c>
      <c r="B745" t="s">
        <v>1746</v>
      </c>
      <c r="C745" t="s">
        <v>32</v>
      </c>
      <c r="D745" s="11" t="s">
        <v>33</v>
      </c>
      <c r="E745" t="s">
        <v>34</v>
      </c>
      <c r="F745" t="s">
        <v>51</v>
      </c>
      <c r="G745" t="s">
        <v>75</v>
      </c>
      <c r="J745" s="12">
        <v>43845</v>
      </c>
      <c r="K745" s="13">
        <v>0.59876157407407404</v>
      </c>
      <c r="L745" s="14">
        <v>43845</v>
      </c>
      <c r="M745" s="15">
        <v>0.59876157407407404</v>
      </c>
      <c r="N745" s="12">
        <v>43846</v>
      </c>
      <c r="O745" s="13">
        <v>0.38273148148148151</v>
      </c>
      <c r="P745" s="16">
        <v>43847.424467592595</v>
      </c>
      <c r="Q745" s="11" t="s">
        <v>101</v>
      </c>
      <c r="R745" s="17" t="s">
        <v>1282</v>
      </c>
      <c r="S745" s="11" t="s">
        <v>39</v>
      </c>
      <c r="T745" s="17" t="s">
        <v>133</v>
      </c>
      <c r="U745" s="11" t="s">
        <v>37</v>
      </c>
      <c r="V745" s="17">
        <v>0</v>
      </c>
      <c r="W745" s="11" t="s">
        <v>37</v>
      </c>
      <c r="Y745" s="17" t="str">
        <f>TablaIncidentes[[#This Row],[Tiempo Total Gestión]]</f>
        <v>18:48</v>
      </c>
      <c r="Z745" s="11">
        <f t="shared" si="77"/>
        <v>18</v>
      </c>
      <c r="AA745" s="11">
        <f t="shared" si="78"/>
        <v>48</v>
      </c>
      <c r="AB745" s="11">
        <f>IF(TablaIncidentes[[#This Row],[Prioridad*]]="Baja",(Z745-24)*60+AA745,IF(TablaIncidentes[[#This Row],[Prioridad*]]="Media",(Z745-4)*60+AA745,IF(TablaIncidentes[[#This Row],[Prioridad*]]="Alta",(Z745-2)*60+AA745)))</f>
        <v>1008</v>
      </c>
      <c r="AD745" s="17" t="str">
        <f>TablaIncidentes[[#This Row],[Tiempo Creación (HH:mm)]]</f>
        <v>00:00</v>
      </c>
      <c r="AE745" s="11">
        <f t="shared" si="79"/>
        <v>0</v>
      </c>
      <c r="AF745" s="11">
        <f t="shared" si="80"/>
        <v>0</v>
      </c>
      <c r="AG745" s="11">
        <f>IF(TablaIncidentes[[#This Row],[Prioridad*]]="Baja",((AE745*60)+AF745)-30,IF(TablaIncidentes[[#This Row],[Prioridad*]]="Media",((AE745*60)+AF745)-15,IF(TablaIncidentes[[#This Row],[Prioridad*]]="Alta",((AE745*60)+AF745)-10)))</f>
        <v>-10</v>
      </c>
      <c r="AI745" s="17">
        <f>TablaIncidentes[[#This Row],[Tiempo Avance Incidente]]</f>
        <v>0</v>
      </c>
      <c r="AJ745" s="11">
        <f t="shared" si="81"/>
        <v>0</v>
      </c>
      <c r="AK745" s="11">
        <f t="shared" si="82"/>
        <v>0</v>
      </c>
      <c r="AL745">
        <f>IF(TablaIncidentes[[#This Row],[Prioridad*]]="Baja",((AJ745*60)+AK745)-720,IF(TablaIncidentes[[#This Row],[Prioridad*]]="Media",((AJ745*60)+AK745)-120,IF(TablaIncidentes[[#This Row],[Prioridad*]]="Alta",((AJ745*60)+AK745)-60)))</f>
        <v>-60</v>
      </c>
      <c r="AN745" t="str">
        <f t="shared" si="83"/>
        <v>miércoles</v>
      </c>
    </row>
    <row r="746" spans="1:40" x14ac:dyDescent="0.25">
      <c r="A746" s="10" t="s">
        <v>1747</v>
      </c>
      <c r="B746" t="s">
        <v>402</v>
      </c>
      <c r="C746" t="s">
        <v>123</v>
      </c>
      <c r="D746" s="11" t="s">
        <v>110</v>
      </c>
      <c r="E746" t="s">
        <v>34</v>
      </c>
      <c r="F746" t="s">
        <v>124</v>
      </c>
      <c r="G746" t="s">
        <v>104</v>
      </c>
      <c r="J746" s="12">
        <v>43845</v>
      </c>
      <c r="K746" s="13">
        <v>0.62434027777777779</v>
      </c>
      <c r="L746" s="14">
        <v>43845</v>
      </c>
      <c r="M746" s="15">
        <v>0.62642361111111111</v>
      </c>
      <c r="N746" s="12">
        <v>43846</v>
      </c>
      <c r="O746" s="13">
        <v>0.44254629629629627</v>
      </c>
      <c r="P746" s="16">
        <v>43847.532546296294</v>
      </c>
      <c r="Q746" s="11" t="s">
        <v>37</v>
      </c>
      <c r="R746" s="17" t="s">
        <v>1748</v>
      </c>
      <c r="S746" s="11" t="s">
        <v>59</v>
      </c>
      <c r="T746" s="17" t="s">
        <v>116</v>
      </c>
      <c r="U746" s="11" t="s">
        <v>37</v>
      </c>
      <c r="V746" s="17">
        <v>5.6134259284590371E-3</v>
      </c>
      <c r="W746" s="11" t="s">
        <v>37</v>
      </c>
      <c r="Y746" s="17" t="str">
        <f>TablaIncidentes[[#This Row],[Tiempo Total Gestión]]</f>
        <v>01:50</v>
      </c>
      <c r="Z746" s="11">
        <f t="shared" si="77"/>
        <v>1</v>
      </c>
      <c r="AA746" s="11">
        <f t="shared" si="78"/>
        <v>50</v>
      </c>
      <c r="AB746" s="11">
        <f>IF(TablaIncidentes[[#This Row],[Prioridad*]]="Baja",(Z746-24)*60+AA746,IF(TablaIncidentes[[#This Row],[Prioridad*]]="Media",(Z746-4)*60+AA746,IF(TablaIncidentes[[#This Row],[Prioridad*]]="Alta",(Z746-2)*60+AA746)))</f>
        <v>-130</v>
      </c>
      <c r="AD746" s="17" t="str">
        <f>TablaIncidentes[[#This Row],[Tiempo Creación (HH:mm)]]</f>
        <v>00:03</v>
      </c>
      <c r="AE746" s="11">
        <f t="shared" si="79"/>
        <v>0</v>
      </c>
      <c r="AF746" s="11">
        <f t="shared" si="80"/>
        <v>3</v>
      </c>
      <c r="AG746" s="11">
        <f>IF(TablaIncidentes[[#This Row],[Prioridad*]]="Baja",((AE746*60)+AF746)-30,IF(TablaIncidentes[[#This Row],[Prioridad*]]="Media",((AE746*60)+AF746)-15,IF(TablaIncidentes[[#This Row],[Prioridad*]]="Alta",((AE746*60)+AF746)-10)))</f>
        <v>-12</v>
      </c>
      <c r="AI746" s="17">
        <f>TablaIncidentes[[#This Row],[Tiempo Avance Incidente]]</f>
        <v>5.6134259284590371E-3</v>
      </c>
      <c r="AJ746" s="11">
        <f t="shared" si="81"/>
        <v>0</v>
      </c>
      <c r="AK746" s="11">
        <f t="shared" si="82"/>
        <v>8</v>
      </c>
      <c r="AL746">
        <f>IF(TablaIncidentes[[#This Row],[Prioridad*]]="Baja",((AJ746*60)+AK746)-720,IF(TablaIncidentes[[#This Row],[Prioridad*]]="Media",((AJ746*60)+AK746)-120,IF(TablaIncidentes[[#This Row],[Prioridad*]]="Alta",((AJ746*60)+AK746)-60)))</f>
        <v>-112</v>
      </c>
      <c r="AN746" t="str">
        <f t="shared" si="83"/>
        <v>miércoles</v>
      </c>
    </row>
    <row r="747" spans="1:40" x14ac:dyDescent="0.25">
      <c r="A747" s="10" t="s">
        <v>1749</v>
      </c>
      <c r="B747" t="s">
        <v>1750</v>
      </c>
      <c r="C747" t="s">
        <v>123</v>
      </c>
      <c r="D747" s="11" t="s">
        <v>150</v>
      </c>
      <c r="E747" t="s">
        <v>34</v>
      </c>
      <c r="F747" t="s">
        <v>124</v>
      </c>
      <c r="G747" t="s">
        <v>104</v>
      </c>
      <c r="J747" s="12">
        <v>43845</v>
      </c>
      <c r="K747" s="13">
        <v>0.65354166666666669</v>
      </c>
      <c r="L747" s="14">
        <v>43845</v>
      </c>
      <c r="M747" s="15">
        <v>0.65599537037037037</v>
      </c>
      <c r="N747" s="12">
        <v>43845</v>
      </c>
      <c r="O747" s="13">
        <v>0.70193287037037033</v>
      </c>
      <c r="P747" s="16">
        <v>43846.772962962961</v>
      </c>
      <c r="Q747" s="11" t="s">
        <v>37</v>
      </c>
      <c r="R747" s="17" t="s">
        <v>1751</v>
      </c>
      <c r="S747" s="11" t="s">
        <v>59</v>
      </c>
      <c r="T747" s="17" t="s">
        <v>116</v>
      </c>
      <c r="U747" s="11" t="s">
        <v>37</v>
      </c>
      <c r="V747" s="17">
        <v>2.4305555562023073E-3</v>
      </c>
      <c r="W747" s="11" t="s">
        <v>37</v>
      </c>
      <c r="Y747" s="17" t="str">
        <f>TablaIncidentes[[#This Row],[Tiempo Total Gestión]]</f>
        <v>01:09</v>
      </c>
      <c r="Z747" s="11">
        <f t="shared" si="77"/>
        <v>1</v>
      </c>
      <c r="AA747" s="11">
        <f t="shared" si="78"/>
        <v>9</v>
      </c>
      <c r="AB747" s="11">
        <f>IF(TablaIncidentes[[#This Row],[Prioridad*]]="Baja",(Z747-24)*60+AA747,IF(TablaIncidentes[[#This Row],[Prioridad*]]="Media",(Z747-4)*60+AA747,IF(TablaIncidentes[[#This Row],[Prioridad*]]="Alta",(Z747-2)*60+AA747)))</f>
        <v>-1371</v>
      </c>
      <c r="AD747" s="17" t="str">
        <f>TablaIncidentes[[#This Row],[Tiempo Creación (HH:mm)]]</f>
        <v>00:03</v>
      </c>
      <c r="AE747" s="11">
        <f t="shared" si="79"/>
        <v>0</v>
      </c>
      <c r="AF747" s="11">
        <f t="shared" si="80"/>
        <v>3</v>
      </c>
      <c r="AG747" s="11">
        <f>IF(TablaIncidentes[[#This Row],[Prioridad*]]="Baja",((AE747*60)+AF747)-30,IF(TablaIncidentes[[#This Row],[Prioridad*]]="Media",((AE747*60)+AF747)-15,IF(TablaIncidentes[[#This Row],[Prioridad*]]="Alta",((AE747*60)+AF747)-10)))</f>
        <v>-27</v>
      </c>
      <c r="AI747" s="17">
        <f>TablaIncidentes[[#This Row],[Tiempo Avance Incidente]]</f>
        <v>2.4305555562023073E-3</v>
      </c>
      <c r="AJ747" s="11">
        <f t="shared" si="81"/>
        <v>0</v>
      </c>
      <c r="AK747" s="11">
        <f t="shared" si="82"/>
        <v>3</v>
      </c>
      <c r="AL747">
        <f>IF(TablaIncidentes[[#This Row],[Prioridad*]]="Baja",((AJ747*60)+AK747)-720,IF(TablaIncidentes[[#This Row],[Prioridad*]]="Media",((AJ747*60)+AK747)-120,IF(TablaIncidentes[[#This Row],[Prioridad*]]="Alta",((AJ747*60)+AK747)-60)))</f>
        <v>-717</v>
      </c>
      <c r="AN747" t="str">
        <f t="shared" si="83"/>
        <v>miércoles</v>
      </c>
    </row>
    <row r="748" spans="1:40" x14ac:dyDescent="0.25">
      <c r="A748" s="20" t="s">
        <v>1752</v>
      </c>
      <c r="B748" t="s">
        <v>1753</v>
      </c>
      <c r="C748" t="s">
        <v>32</v>
      </c>
      <c r="D748" s="11" t="s">
        <v>33</v>
      </c>
      <c r="E748" t="s">
        <v>34</v>
      </c>
      <c r="F748" t="s">
        <v>35</v>
      </c>
      <c r="G748" t="s">
        <v>36</v>
      </c>
      <c r="J748" s="12">
        <v>43845</v>
      </c>
      <c r="K748" s="13">
        <v>0.66266203703703697</v>
      </c>
      <c r="L748" s="14">
        <v>43845</v>
      </c>
      <c r="M748" s="15">
        <v>0.6638425925925926</v>
      </c>
      <c r="N748" s="12">
        <v>43846</v>
      </c>
      <c r="O748" s="13">
        <v>0.75821759259259258</v>
      </c>
      <c r="P748" s="16">
        <v>43847.779108796298</v>
      </c>
      <c r="Q748" s="11" t="s">
        <v>101</v>
      </c>
      <c r="R748" s="17" t="s">
        <v>1754</v>
      </c>
      <c r="S748" s="11" t="s">
        <v>59</v>
      </c>
      <c r="T748" s="17" t="s">
        <v>40</v>
      </c>
      <c r="U748" s="11" t="s">
        <v>37</v>
      </c>
      <c r="V748" s="17">
        <v>3.0208333337213844E-3</v>
      </c>
      <c r="W748" s="11" t="s">
        <v>37</v>
      </c>
      <c r="Y748" s="17" t="str">
        <f>TablaIncidentes[[#This Row],[Tiempo Total Gestión]]</f>
        <v>26:17</v>
      </c>
      <c r="Z748" s="11">
        <f t="shared" si="77"/>
        <v>2</v>
      </c>
      <c r="AA748" s="11">
        <f t="shared" si="78"/>
        <v>17</v>
      </c>
      <c r="AB748" s="11">
        <f>IF(TablaIncidentes[[#This Row],[Prioridad*]]="Baja",(Z748-24)*60+AA748,IF(TablaIncidentes[[#This Row],[Prioridad*]]="Media",(Z748-4)*60+AA748,IF(TablaIncidentes[[#This Row],[Prioridad*]]="Alta",(Z748-2)*60+AA748)))</f>
        <v>17</v>
      </c>
      <c r="AD748" s="17" t="str">
        <f>TablaIncidentes[[#This Row],[Tiempo Creación (HH:mm)]]</f>
        <v>00:01</v>
      </c>
      <c r="AE748" s="11">
        <f t="shared" si="79"/>
        <v>0</v>
      </c>
      <c r="AF748" s="11">
        <f t="shared" si="80"/>
        <v>1</v>
      </c>
      <c r="AG748" s="11">
        <f>IF(TablaIncidentes[[#This Row],[Prioridad*]]="Baja",((AE748*60)+AF748)-30,IF(TablaIncidentes[[#This Row],[Prioridad*]]="Media",((AE748*60)+AF748)-15,IF(TablaIncidentes[[#This Row],[Prioridad*]]="Alta",((AE748*60)+AF748)-10)))</f>
        <v>-9</v>
      </c>
      <c r="AI748" s="17">
        <f>TablaIncidentes[[#This Row],[Tiempo Avance Incidente]]</f>
        <v>3.0208333337213844E-3</v>
      </c>
      <c r="AJ748" s="11">
        <f t="shared" si="81"/>
        <v>0</v>
      </c>
      <c r="AK748" s="11">
        <f t="shared" si="82"/>
        <v>4</v>
      </c>
      <c r="AL748">
        <f>IF(TablaIncidentes[[#This Row],[Prioridad*]]="Baja",((AJ748*60)+AK748)-720,IF(TablaIncidentes[[#This Row],[Prioridad*]]="Media",((AJ748*60)+AK748)-120,IF(TablaIncidentes[[#This Row],[Prioridad*]]="Alta",((AJ748*60)+AK748)-60)))</f>
        <v>-56</v>
      </c>
      <c r="AN748" t="str">
        <f t="shared" si="83"/>
        <v>miércoles</v>
      </c>
    </row>
    <row r="749" spans="1:40" x14ac:dyDescent="0.25">
      <c r="A749" s="10" t="s">
        <v>1755</v>
      </c>
      <c r="B749" t="s">
        <v>1756</v>
      </c>
      <c r="C749" t="s">
        <v>32</v>
      </c>
      <c r="D749" s="11" t="s">
        <v>33</v>
      </c>
      <c r="E749" t="s">
        <v>34</v>
      </c>
      <c r="F749" t="s">
        <v>51</v>
      </c>
      <c r="G749" t="s">
        <v>75</v>
      </c>
      <c r="J749" s="12">
        <v>43845</v>
      </c>
      <c r="K749" s="13">
        <v>0.67192129629629627</v>
      </c>
      <c r="L749" s="14">
        <v>43845</v>
      </c>
      <c r="M749" s="15">
        <v>0.67357638888888882</v>
      </c>
      <c r="N749" s="12">
        <v>43845</v>
      </c>
      <c r="O749" s="13">
        <v>0.68032407407407414</v>
      </c>
      <c r="P749" s="16">
        <v>43846.699791666666</v>
      </c>
      <c r="Q749" s="11" t="s">
        <v>37</v>
      </c>
      <c r="R749" s="17" t="s">
        <v>48</v>
      </c>
      <c r="S749" s="11" t="s">
        <v>39</v>
      </c>
      <c r="T749" s="17" t="s">
        <v>48</v>
      </c>
      <c r="U749" s="11" t="s">
        <v>37</v>
      </c>
      <c r="V749" s="17">
        <v>1.9212962943129241E-3</v>
      </c>
      <c r="W749" s="11" t="s">
        <v>37</v>
      </c>
      <c r="Y749" s="17" t="str">
        <f>TablaIncidentes[[#This Row],[Tiempo Total Gestión]]</f>
        <v>00:02</v>
      </c>
      <c r="Z749" s="11">
        <f t="shared" si="77"/>
        <v>0</v>
      </c>
      <c r="AA749" s="11">
        <f t="shared" si="78"/>
        <v>2</v>
      </c>
      <c r="AB749" s="11">
        <f>IF(TablaIncidentes[[#This Row],[Prioridad*]]="Baja",(Z749-24)*60+AA749,IF(TablaIncidentes[[#This Row],[Prioridad*]]="Media",(Z749-4)*60+AA749,IF(TablaIncidentes[[#This Row],[Prioridad*]]="Alta",(Z749-2)*60+AA749)))</f>
        <v>-118</v>
      </c>
      <c r="AD749" s="17" t="str">
        <f>TablaIncidentes[[#This Row],[Tiempo Creación (HH:mm)]]</f>
        <v>00:02</v>
      </c>
      <c r="AE749" s="11">
        <f t="shared" si="79"/>
        <v>0</v>
      </c>
      <c r="AF749" s="11">
        <f t="shared" si="80"/>
        <v>2</v>
      </c>
      <c r="AG749" s="11">
        <f>IF(TablaIncidentes[[#This Row],[Prioridad*]]="Baja",((AE749*60)+AF749)-30,IF(TablaIncidentes[[#This Row],[Prioridad*]]="Media",((AE749*60)+AF749)-15,IF(TablaIncidentes[[#This Row],[Prioridad*]]="Alta",((AE749*60)+AF749)-10)))</f>
        <v>-8</v>
      </c>
      <c r="AI749" s="17">
        <f>TablaIncidentes[[#This Row],[Tiempo Avance Incidente]]</f>
        <v>1.9212962943129241E-3</v>
      </c>
      <c r="AJ749" s="11">
        <f t="shared" si="81"/>
        <v>0</v>
      </c>
      <c r="AK749" s="11">
        <f t="shared" si="82"/>
        <v>2</v>
      </c>
      <c r="AL749">
        <f>IF(TablaIncidentes[[#This Row],[Prioridad*]]="Baja",((AJ749*60)+AK749)-720,IF(TablaIncidentes[[#This Row],[Prioridad*]]="Media",((AJ749*60)+AK749)-120,IF(TablaIncidentes[[#This Row],[Prioridad*]]="Alta",((AJ749*60)+AK749)-60)))</f>
        <v>-58</v>
      </c>
      <c r="AN749" t="str">
        <f t="shared" si="83"/>
        <v>miércoles</v>
      </c>
    </row>
    <row r="750" spans="1:40" x14ac:dyDescent="0.25">
      <c r="A750" s="20" t="s">
        <v>1757</v>
      </c>
      <c r="B750" t="s">
        <v>1268</v>
      </c>
      <c r="C750" t="s">
        <v>32</v>
      </c>
      <c r="D750" s="11" t="s">
        <v>33</v>
      </c>
      <c r="E750" t="s">
        <v>34</v>
      </c>
      <c r="F750" t="s">
        <v>51</v>
      </c>
      <c r="G750" t="s">
        <v>75</v>
      </c>
      <c r="J750" s="12">
        <v>43845</v>
      </c>
      <c r="K750" s="13">
        <v>0.68282407407407408</v>
      </c>
      <c r="L750" s="14">
        <v>43845</v>
      </c>
      <c r="M750" s="15">
        <v>0.68282407407407408</v>
      </c>
      <c r="N750" s="12">
        <v>43846</v>
      </c>
      <c r="O750" s="13">
        <v>0.38613425925925932</v>
      </c>
      <c r="P750" s="16">
        <v>43847.424467592595</v>
      </c>
      <c r="Q750" s="11" t="s">
        <v>101</v>
      </c>
      <c r="R750" s="17" t="s">
        <v>1758</v>
      </c>
      <c r="S750" s="11" t="s">
        <v>39</v>
      </c>
      <c r="T750" s="17" t="s">
        <v>133</v>
      </c>
      <c r="U750" s="11" t="s">
        <v>37</v>
      </c>
      <c r="V750" s="17">
        <v>0</v>
      </c>
      <c r="W750" s="11" t="s">
        <v>37</v>
      </c>
      <c r="Y750" s="17" t="str">
        <f>TablaIncidentes[[#This Row],[Tiempo Total Gestión]]</f>
        <v>16:52</v>
      </c>
      <c r="Z750" s="11">
        <f t="shared" si="77"/>
        <v>16</v>
      </c>
      <c r="AA750" s="11">
        <f t="shared" si="78"/>
        <v>52</v>
      </c>
      <c r="AB750" s="11">
        <f>IF(TablaIncidentes[[#This Row],[Prioridad*]]="Baja",(Z750-24)*60+AA750,IF(TablaIncidentes[[#This Row],[Prioridad*]]="Media",(Z750-4)*60+AA750,IF(TablaIncidentes[[#This Row],[Prioridad*]]="Alta",(Z750-2)*60+AA750)))</f>
        <v>892</v>
      </c>
      <c r="AD750" s="17" t="str">
        <f>TablaIncidentes[[#This Row],[Tiempo Creación (HH:mm)]]</f>
        <v>00:00</v>
      </c>
      <c r="AE750" s="11">
        <f t="shared" si="79"/>
        <v>0</v>
      </c>
      <c r="AF750" s="11">
        <f t="shared" si="80"/>
        <v>0</v>
      </c>
      <c r="AG750" s="11">
        <f>IF(TablaIncidentes[[#This Row],[Prioridad*]]="Baja",((AE750*60)+AF750)-30,IF(TablaIncidentes[[#This Row],[Prioridad*]]="Media",((AE750*60)+AF750)-15,IF(TablaIncidentes[[#This Row],[Prioridad*]]="Alta",((AE750*60)+AF750)-10)))</f>
        <v>-10</v>
      </c>
      <c r="AI750" s="17">
        <f>TablaIncidentes[[#This Row],[Tiempo Avance Incidente]]</f>
        <v>0</v>
      </c>
      <c r="AJ750" s="11">
        <f t="shared" si="81"/>
        <v>0</v>
      </c>
      <c r="AK750" s="11">
        <f t="shared" si="82"/>
        <v>0</v>
      </c>
      <c r="AL750">
        <f>IF(TablaIncidentes[[#This Row],[Prioridad*]]="Baja",((AJ750*60)+AK750)-720,IF(TablaIncidentes[[#This Row],[Prioridad*]]="Media",((AJ750*60)+AK750)-120,IF(TablaIncidentes[[#This Row],[Prioridad*]]="Alta",((AJ750*60)+AK750)-60)))</f>
        <v>-60</v>
      </c>
      <c r="AN750" t="str">
        <f t="shared" si="83"/>
        <v>miércoles</v>
      </c>
    </row>
    <row r="751" spans="1:40" x14ac:dyDescent="0.25">
      <c r="A751" s="20" t="s">
        <v>1759</v>
      </c>
      <c r="B751" t="s">
        <v>1760</v>
      </c>
      <c r="C751" t="s">
        <v>32</v>
      </c>
      <c r="D751" s="11" t="s">
        <v>33</v>
      </c>
      <c r="E751" t="s">
        <v>34</v>
      </c>
      <c r="F751" t="s">
        <v>51</v>
      </c>
      <c r="G751" t="s">
        <v>75</v>
      </c>
      <c r="J751" s="12">
        <v>43845</v>
      </c>
      <c r="K751" s="13">
        <v>0.68282407407407408</v>
      </c>
      <c r="L751" s="14">
        <v>43845</v>
      </c>
      <c r="M751" s="15">
        <v>0.68282407407407408</v>
      </c>
      <c r="N751" s="12">
        <v>43846</v>
      </c>
      <c r="O751" s="13">
        <v>0.39391203703703703</v>
      </c>
      <c r="P751" s="16">
        <v>43847.424467592595</v>
      </c>
      <c r="Q751" s="11" t="s">
        <v>101</v>
      </c>
      <c r="R751" s="17" t="s">
        <v>1761</v>
      </c>
      <c r="S751" s="11" t="s">
        <v>39</v>
      </c>
      <c r="T751" s="17" t="s">
        <v>133</v>
      </c>
      <c r="U751" s="11" t="s">
        <v>37</v>
      </c>
      <c r="V751" s="17">
        <v>0</v>
      </c>
      <c r="W751" s="11" t="s">
        <v>37</v>
      </c>
      <c r="Y751" s="17" t="str">
        <f>TablaIncidentes[[#This Row],[Tiempo Total Gestión]]</f>
        <v>17:03</v>
      </c>
      <c r="Z751" s="11">
        <f t="shared" si="77"/>
        <v>17</v>
      </c>
      <c r="AA751" s="11">
        <f t="shared" si="78"/>
        <v>3</v>
      </c>
      <c r="AB751" s="11">
        <f>IF(TablaIncidentes[[#This Row],[Prioridad*]]="Baja",(Z751-24)*60+AA751,IF(TablaIncidentes[[#This Row],[Prioridad*]]="Media",(Z751-4)*60+AA751,IF(TablaIncidentes[[#This Row],[Prioridad*]]="Alta",(Z751-2)*60+AA751)))</f>
        <v>903</v>
      </c>
      <c r="AD751" s="17" t="str">
        <f>TablaIncidentes[[#This Row],[Tiempo Creación (HH:mm)]]</f>
        <v>00:00</v>
      </c>
      <c r="AE751" s="11">
        <f t="shared" si="79"/>
        <v>0</v>
      </c>
      <c r="AF751" s="11">
        <f t="shared" si="80"/>
        <v>0</v>
      </c>
      <c r="AG751" s="11">
        <f>IF(TablaIncidentes[[#This Row],[Prioridad*]]="Baja",((AE751*60)+AF751)-30,IF(TablaIncidentes[[#This Row],[Prioridad*]]="Media",((AE751*60)+AF751)-15,IF(TablaIncidentes[[#This Row],[Prioridad*]]="Alta",((AE751*60)+AF751)-10)))</f>
        <v>-10</v>
      </c>
      <c r="AI751" s="17">
        <f>TablaIncidentes[[#This Row],[Tiempo Avance Incidente]]</f>
        <v>0</v>
      </c>
      <c r="AJ751" s="11">
        <f t="shared" si="81"/>
        <v>0</v>
      </c>
      <c r="AK751" s="11">
        <f t="shared" si="82"/>
        <v>0</v>
      </c>
      <c r="AL751">
        <f>IF(TablaIncidentes[[#This Row],[Prioridad*]]="Baja",((AJ751*60)+AK751)-720,IF(TablaIncidentes[[#This Row],[Prioridad*]]="Media",((AJ751*60)+AK751)-120,IF(TablaIncidentes[[#This Row],[Prioridad*]]="Alta",((AJ751*60)+AK751)-60)))</f>
        <v>-60</v>
      </c>
      <c r="AN751" t="str">
        <f t="shared" si="83"/>
        <v>miércoles</v>
      </c>
    </row>
    <row r="752" spans="1:40" x14ac:dyDescent="0.25">
      <c r="A752" s="20" t="s">
        <v>1762</v>
      </c>
      <c r="B752" t="s">
        <v>1763</v>
      </c>
      <c r="C752" t="s">
        <v>32</v>
      </c>
      <c r="D752" s="11" t="s">
        <v>33</v>
      </c>
      <c r="E752" t="s">
        <v>34</v>
      </c>
      <c r="F752" t="s">
        <v>35</v>
      </c>
      <c r="G752" t="s">
        <v>43</v>
      </c>
      <c r="J752" s="12">
        <v>43845</v>
      </c>
      <c r="K752" s="13">
        <v>0.68282407407407408</v>
      </c>
      <c r="L752" s="14">
        <v>43845</v>
      </c>
      <c r="M752" s="15">
        <v>0.68282407407407408</v>
      </c>
      <c r="N752" s="12">
        <v>43846</v>
      </c>
      <c r="O752" s="13">
        <v>0.71496527777777785</v>
      </c>
      <c r="P752" s="16">
        <v>43847.779108796298</v>
      </c>
      <c r="Q752" s="11" t="s">
        <v>101</v>
      </c>
      <c r="R752" s="17" t="s">
        <v>1764</v>
      </c>
      <c r="S752" s="11" t="s">
        <v>39</v>
      </c>
      <c r="T752" s="17" t="s">
        <v>133</v>
      </c>
      <c r="U752" s="11" t="s">
        <v>37</v>
      </c>
      <c r="V752" s="17">
        <v>0</v>
      </c>
      <c r="W752" s="11" t="s">
        <v>37</v>
      </c>
      <c r="Y752" s="17" t="str">
        <f>TablaIncidentes[[#This Row],[Tiempo Total Gestión]]</f>
        <v>24:46</v>
      </c>
      <c r="Z752" s="11">
        <f t="shared" si="77"/>
        <v>0</v>
      </c>
      <c r="AA752" s="11">
        <f t="shared" si="78"/>
        <v>46</v>
      </c>
      <c r="AB752" s="11">
        <f>IF(TablaIncidentes[[#This Row],[Prioridad*]]="Baja",(Z752-24)*60+AA752,IF(TablaIncidentes[[#This Row],[Prioridad*]]="Media",(Z752-4)*60+AA752,IF(TablaIncidentes[[#This Row],[Prioridad*]]="Alta",(Z752-2)*60+AA752)))</f>
        <v>-74</v>
      </c>
      <c r="AD752" s="17" t="str">
        <f>TablaIncidentes[[#This Row],[Tiempo Creación (HH:mm)]]</f>
        <v>00:00</v>
      </c>
      <c r="AE752" s="11">
        <f t="shared" si="79"/>
        <v>0</v>
      </c>
      <c r="AF752" s="11">
        <f t="shared" si="80"/>
        <v>0</v>
      </c>
      <c r="AG752" s="11">
        <f>IF(TablaIncidentes[[#This Row],[Prioridad*]]="Baja",((AE752*60)+AF752)-30,IF(TablaIncidentes[[#This Row],[Prioridad*]]="Media",((AE752*60)+AF752)-15,IF(TablaIncidentes[[#This Row],[Prioridad*]]="Alta",((AE752*60)+AF752)-10)))</f>
        <v>-10</v>
      </c>
      <c r="AI752" s="17">
        <f>TablaIncidentes[[#This Row],[Tiempo Avance Incidente]]</f>
        <v>0</v>
      </c>
      <c r="AJ752" s="11">
        <f t="shared" si="81"/>
        <v>0</v>
      </c>
      <c r="AK752" s="11">
        <f t="shared" si="82"/>
        <v>0</v>
      </c>
      <c r="AL752">
        <f>IF(TablaIncidentes[[#This Row],[Prioridad*]]="Baja",((AJ752*60)+AK752)-720,IF(TablaIncidentes[[#This Row],[Prioridad*]]="Media",((AJ752*60)+AK752)-120,IF(TablaIncidentes[[#This Row],[Prioridad*]]="Alta",((AJ752*60)+AK752)-60)))</f>
        <v>-60</v>
      </c>
      <c r="AN752" t="str">
        <f t="shared" si="83"/>
        <v>miércoles</v>
      </c>
    </row>
    <row r="753" spans="1:40" x14ac:dyDescent="0.25">
      <c r="A753" s="20" t="s">
        <v>1765</v>
      </c>
      <c r="B753" t="s">
        <v>1766</v>
      </c>
      <c r="C753" t="s">
        <v>32</v>
      </c>
      <c r="D753" s="11" t="s">
        <v>33</v>
      </c>
      <c r="E753" t="s">
        <v>34</v>
      </c>
      <c r="F753" t="s">
        <v>51</v>
      </c>
      <c r="G753" t="s">
        <v>75</v>
      </c>
      <c r="J753" s="12">
        <v>43845</v>
      </c>
      <c r="K753" s="13">
        <v>0.68548611111111113</v>
      </c>
      <c r="L753" s="14">
        <v>43845</v>
      </c>
      <c r="M753" s="15">
        <v>0.68548611111111113</v>
      </c>
      <c r="N753" s="12">
        <v>43846</v>
      </c>
      <c r="O753" s="13">
        <v>0.39659722222222221</v>
      </c>
      <c r="P753" s="16">
        <v>43847.424467592595</v>
      </c>
      <c r="Q753" s="11" t="s">
        <v>101</v>
      </c>
      <c r="R753" s="17" t="s">
        <v>1767</v>
      </c>
      <c r="S753" s="11" t="s">
        <v>39</v>
      </c>
      <c r="T753" s="17" t="s">
        <v>133</v>
      </c>
      <c r="U753" s="11" t="s">
        <v>37</v>
      </c>
      <c r="V753" s="17">
        <v>0</v>
      </c>
      <c r="W753" s="11" t="s">
        <v>37</v>
      </c>
      <c r="Y753" s="17" t="str">
        <f>TablaIncidentes[[#This Row],[Tiempo Total Gestión]]</f>
        <v>17:04</v>
      </c>
      <c r="Z753" s="11">
        <f t="shared" si="77"/>
        <v>17</v>
      </c>
      <c r="AA753" s="11">
        <f t="shared" si="78"/>
        <v>4</v>
      </c>
      <c r="AB753" s="11">
        <f>IF(TablaIncidentes[[#This Row],[Prioridad*]]="Baja",(Z753-24)*60+AA753,IF(TablaIncidentes[[#This Row],[Prioridad*]]="Media",(Z753-4)*60+AA753,IF(TablaIncidentes[[#This Row],[Prioridad*]]="Alta",(Z753-2)*60+AA753)))</f>
        <v>904</v>
      </c>
      <c r="AD753" s="17" t="str">
        <f>TablaIncidentes[[#This Row],[Tiempo Creación (HH:mm)]]</f>
        <v>00:00</v>
      </c>
      <c r="AE753" s="11">
        <f t="shared" si="79"/>
        <v>0</v>
      </c>
      <c r="AF753" s="11">
        <f t="shared" si="80"/>
        <v>0</v>
      </c>
      <c r="AG753" s="11">
        <f>IF(TablaIncidentes[[#This Row],[Prioridad*]]="Baja",((AE753*60)+AF753)-30,IF(TablaIncidentes[[#This Row],[Prioridad*]]="Media",((AE753*60)+AF753)-15,IF(TablaIncidentes[[#This Row],[Prioridad*]]="Alta",((AE753*60)+AF753)-10)))</f>
        <v>-10</v>
      </c>
      <c r="AI753" s="17">
        <f>TablaIncidentes[[#This Row],[Tiempo Avance Incidente]]</f>
        <v>0</v>
      </c>
      <c r="AJ753" s="11">
        <f t="shared" si="81"/>
        <v>0</v>
      </c>
      <c r="AK753" s="11">
        <f t="shared" si="82"/>
        <v>0</v>
      </c>
      <c r="AL753">
        <f>IF(TablaIncidentes[[#This Row],[Prioridad*]]="Baja",((AJ753*60)+AK753)-720,IF(TablaIncidentes[[#This Row],[Prioridad*]]="Media",((AJ753*60)+AK753)-120,IF(TablaIncidentes[[#This Row],[Prioridad*]]="Alta",((AJ753*60)+AK753)-60)))</f>
        <v>-60</v>
      </c>
      <c r="AN753" t="str">
        <f t="shared" si="83"/>
        <v>miércoles</v>
      </c>
    </row>
    <row r="754" spans="1:40" x14ac:dyDescent="0.25">
      <c r="A754" s="20" t="s">
        <v>1768</v>
      </c>
      <c r="B754" t="s">
        <v>1769</v>
      </c>
      <c r="C754" t="s">
        <v>32</v>
      </c>
      <c r="D754" s="11" t="s">
        <v>33</v>
      </c>
      <c r="E754" t="s">
        <v>34</v>
      </c>
      <c r="F754" t="s">
        <v>51</v>
      </c>
      <c r="G754" t="s">
        <v>75</v>
      </c>
      <c r="J754" s="12">
        <v>43845</v>
      </c>
      <c r="K754" s="13">
        <v>0.68756944444444434</v>
      </c>
      <c r="L754" s="14">
        <v>43845</v>
      </c>
      <c r="M754" s="15">
        <v>0.68756944444444434</v>
      </c>
      <c r="N754" s="12">
        <v>43846</v>
      </c>
      <c r="O754" s="13">
        <v>0.41268518518518515</v>
      </c>
      <c r="P754" s="16">
        <v>43847.424467592595</v>
      </c>
      <c r="Q754" s="11" t="s">
        <v>101</v>
      </c>
      <c r="R754" s="17" t="s">
        <v>1150</v>
      </c>
      <c r="S754" s="11" t="s">
        <v>39</v>
      </c>
      <c r="T754" s="17" t="s">
        <v>133</v>
      </c>
      <c r="U754" s="11" t="s">
        <v>37</v>
      </c>
      <c r="V754" s="17">
        <v>0</v>
      </c>
      <c r="W754" s="11" t="s">
        <v>37</v>
      </c>
      <c r="Y754" s="17" t="str">
        <f>TablaIncidentes[[#This Row],[Tiempo Total Gestión]]</f>
        <v>17:24</v>
      </c>
      <c r="Z754" s="11">
        <f t="shared" si="77"/>
        <v>17</v>
      </c>
      <c r="AA754" s="11">
        <f t="shared" si="78"/>
        <v>24</v>
      </c>
      <c r="AB754" s="11">
        <f>IF(TablaIncidentes[[#This Row],[Prioridad*]]="Baja",(Z754-24)*60+AA754,IF(TablaIncidentes[[#This Row],[Prioridad*]]="Media",(Z754-4)*60+AA754,IF(TablaIncidentes[[#This Row],[Prioridad*]]="Alta",(Z754-2)*60+AA754)))</f>
        <v>924</v>
      </c>
      <c r="AD754" s="17" t="str">
        <f>TablaIncidentes[[#This Row],[Tiempo Creación (HH:mm)]]</f>
        <v>00:00</v>
      </c>
      <c r="AE754" s="11">
        <f t="shared" si="79"/>
        <v>0</v>
      </c>
      <c r="AF754" s="11">
        <f t="shared" si="80"/>
        <v>0</v>
      </c>
      <c r="AG754" s="11">
        <f>IF(TablaIncidentes[[#This Row],[Prioridad*]]="Baja",((AE754*60)+AF754)-30,IF(TablaIncidentes[[#This Row],[Prioridad*]]="Media",((AE754*60)+AF754)-15,IF(TablaIncidentes[[#This Row],[Prioridad*]]="Alta",((AE754*60)+AF754)-10)))</f>
        <v>-10</v>
      </c>
      <c r="AI754" s="17">
        <f>TablaIncidentes[[#This Row],[Tiempo Avance Incidente]]</f>
        <v>0</v>
      </c>
      <c r="AJ754" s="11">
        <f t="shared" si="81"/>
        <v>0</v>
      </c>
      <c r="AK754" s="11">
        <f t="shared" si="82"/>
        <v>0</v>
      </c>
      <c r="AL754">
        <f>IF(TablaIncidentes[[#This Row],[Prioridad*]]="Baja",((AJ754*60)+AK754)-720,IF(TablaIncidentes[[#This Row],[Prioridad*]]="Media",((AJ754*60)+AK754)-120,IF(TablaIncidentes[[#This Row],[Prioridad*]]="Alta",((AJ754*60)+AK754)-60)))</f>
        <v>-60</v>
      </c>
      <c r="AN754" t="str">
        <f t="shared" si="83"/>
        <v>miércoles</v>
      </c>
    </row>
    <row r="755" spans="1:40" x14ac:dyDescent="0.25">
      <c r="A755" s="20" t="s">
        <v>1770</v>
      </c>
      <c r="B755" t="s">
        <v>1771</v>
      </c>
      <c r="C755" t="s">
        <v>32</v>
      </c>
      <c r="D755" s="11" t="s">
        <v>33</v>
      </c>
      <c r="E755" t="s">
        <v>34</v>
      </c>
      <c r="F755" t="s">
        <v>51</v>
      </c>
      <c r="G755" t="s">
        <v>75</v>
      </c>
      <c r="J755" s="12">
        <v>43845</v>
      </c>
      <c r="K755" s="13">
        <v>0.70431712962962967</v>
      </c>
      <c r="L755" s="14">
        <v>43845</v>
      </c>
      <c r="M755" s="15">
        <v>0.70431712962962967</v>
      </c>
      <c r="N755" s="12">
        <v>43846</v>
      </c>
      <c r="O755" s="13">
        <v>0.42180555555555554</v>
      </c>
      <c r="P755" s="16">
        <v>43847.424467592595</v>
      </c>
      <c r="Q755" s="11" t="s">
        <v>101</v>
      </c>
      <c r="R755" s="17" t="s">
        <v>1772</v>
      </c>
      <c r="S755" s="11" t="s">
        <v>39</v>
      </c>
      <c r="T755" s="17" t="s">
        <v>133</v>
      </c>
      <c r="U755" s="11" t="s">
        <v>37</v>
      </c>
      <c r="V755" s="17">
        <v>0</v>
      </c>
      <c r="W755" s="11" t="s">
        <v>37</v>
      </c>
      <c r="Y755" s="17" t="str">
        <f>TablaIncidentes[[#This Row],[Tiempo Total Gestión]]</f>
        <v>17:13</v>
      </c>
      <c r="Z755" s="11">
        <f t="shared" si="77"/>
        <v>17</v>
      </c>
      <c r="AA755" s="11">
        <f t="shared" si="78"/>
        <v>13</v>
      </c>
      <c r="AB755" s="11">
        <f>IF(TablaIncidentes[[#This Row],[Prioridad*]]="Baja",(Z755-24)*60+AA755,IF(TablaIncidentes[[#This Row],[Prioridad*]]="Media",(Z755-4)*60+AA755,IF(TablaIncidentes[[#This Row],[Prioridad*]]="Alta",(Z755-2)*60+AA755)))</f>
        <v>913</v>
      </c>
      <c r="AD755" s="17" t="str">
        <f>TablaIncidentes[[#This Row],[Tiempo Creación (HH:mm)]]</f>
        <v>00:00</v>
      </c>
      <c r="AE755" s="11">
        <f t="shared" si="79"/>
        <v>0</v>
      </c>
      <c r="AF755" s="11">
        <f t="shared" si="80"/>
        <v>0</v>
      </c>
      <c r="AG755" s="11">
        <f>IF(TablaIncidentes[[#This Row],[Prioridad*]]="Baja",((AE755*60)+AF755)-30,IF(TablaIncidentes[[#This Row],[Prioridad*]]="Media",((AE755*60)+AF755)-15,IF(TablaIncidentes[[#This Row],[Prioridad*]]="Alta",((AE755*60)+AF755)-10)))</f>
        <v>-10</v>
      </c>
      <c r="AI755" s="17">
        <f>TablaIncidentes[[#This Row],[Tiempo Avance Incidente]]</f>
        <v>0</v>
      </c>
      <c r="AJ755" s="11">
        <f t="shared" si="81"/>
        <v>0</v>
      </c>
      <c r="AK755" s="11">
        <f t="shared" si="82"/>
        <v>0</v>
      </c>
      <c r="AL755">
        <f>IF(TablaIncidentes[[#This Row],[Prioridad*]]="Baja",((AJ755*60)+AK755)-720,IF(TablaIncidentes[[#This Row],[Prioridad*]]="Media",((AJ755*60)+AK755)-120,IF(TablaIncidentes[[#This Row],[Prioridad*]]="Alta",((AJ755*60)+AK755)-60)))</f>
        <v>-60</v>
      </c>
      <c r="AN755" t="str">
        <f t="shared" si="83"/>
        <v>miércoles</v>
      </c>
    </row>
    <row r="756" spans="1:40" x14ac:dyDescent="0.25">
      <c r="A756" s="20" t="s">
        <v>1773</v>
      </c>
      <c r="B756" t="s">
        <v>1522</v>
      </c>
      <c r="C756" t="s">
        <v>32</v>
      </c>
      <c r="D756" s="11" t="s">
        <v>33</v>
      </c>
      <c r="E756" t="s">
        <v>34</v>
      </c>
      <c r="F756" t="s">
        <v>51</v>
      </c>
      <c r="G756" t="s">
        <v>52</v>
      </c>
      <c r="J756" s="12">
        <v>43845</v>
      </c>
      <c r="K756" s="13">
        <v>0.71332175925925922</v>
      </c>
      <c r="L756" s="14">
        <v>43845</v>
      </c>
      <c r="M756" s="15">
        <v>0.71332175925925922</v>
      </c>
      <c r="N756" s="12">
        <v>43846</v>
      </c>
      <c r="O756" s="13">
        <v>0.69734953703703706</v>
      </c>
      <c r="P756" s="16">
        <v>43847.779108796298</v>
      </c>
      <c r="Q756" s="11" t="s">
        <v>101</v>
      </c>
      <c r="R756" s="17" t="s">
        <v>1774</v>
      </c>
      <c r="S756" s="11" t="s">
        <v>39</v>
      </c>
      <c r="T756" s="17" t="s">
        <v>133</v>
      </c>
      <c r="U756" s="11" t="s">
        <v>37</v>
      </c>
      <c r="V756" s="17">
        <v>0</v>
      </c>
      <c r="W756" s="11" t="s">
        <v>37</v>
      </c>
      <c r="Y756" s="17" t="str">
        <f>TablaIncidentes[[#This Row],[Tiempo Total Gestión]]</f>
        <v>23:37</v>
      </c>
      <c r="Z756" s="11">
        <f t="shared" si="77"/>
        <v>23</v>
      </c>
      <c r="AA756" s="11">
        <f t="shared" si="78"/>
        <v>37</v>
      </c>
      <c r="AB756" s="11">
        <f>IF(TablaIncidentes[[#This Row],[Prioridad*]]="Baja",(Z756-24)*60+AA756,IF(TablaIncidentes[[#This Row],[Prioridad*]]="Media",(Z756-4)*60+AA756,IF(TablaIncidentes[[#This Row],[Prioridad*]]="Alta",(Z756-2)*60+AA756)))</f>
        <v>1297</v>
      </c>
      <c r="AD756" s="17" t="str">
        <f>TablaIncidentes[[#This Row],[Tiempo Creación (HH:mm)]]</f>
        <v>00:00</v>
      </c>
      <c r="AE756" s="11">
        <f t="shared" si="79"/>
        <v>0</v>
      </c>
      <c r="AF756" s="11">
        <f t="shared" si="80"/>
        <v>0</v>
      </c>
      <c r="AG756" s="11">
        <f>IF(TablaIncidentes[[#This Row],[Prioridad*]]="Baja",((AE756*60)+AF756)-30,IF(TablaIncidentes[[#This Row],[Prioridad*]]="Media",((AE756*60)+AF756)-15,IF(TablaIncidentes[[#This Row],[Prioridad*]]="Alta",((AE756*60)+AF756)-10)))</f>
        <v>-10</v>
      </c>
      <c r="AI756" s="17">
        <f>TablaIncidentes[[#This Row],[Tiempo Avance Incidente]]</f>
        <v>0</v>
      </c>
      <c r="AJ756" s="11">
        <f t="shared" si="81"/>
        <v>0</v>
      </c>
      <c r="AK756" s="11">
        <f t="shared" si="82"/>
        <v>0</v>
      </c>
      <c r="AL756">
        <f>IF(TablaIncidentes[[#This Row],[Prioridad*]]="Baja",((AJ756*60)+AK756)-720,IF(TablaIncidentes[[#This Row],[Prioridad*]]="Media",((AJ756*60)+AK756)-120,IF(TablaIncidentes[[#This Row],[Prioridad*]]="Alta",((AJ756*60)+AK756)-60)))</f>
        <v>-60</v>
      </c>
      <c r="AN756" t="str">
        <f t="shared" si="83"/>
        <v>miércoles</v>
      </c>
    </row>
    <row r="757" spans="1:40" x14ac:dyDescent="0.25">
      <c r="A757" s="20" t="s">
        <v>1775</v>
      </c>
      <c r="B757" t="s">
        <v>1439</v>
      </c>
      <c r="C757" t="s">
        <v>32</v>
      </c>
      <c r="D757" s="11" t="s">
        <v>33</v>
      </c>
      <c r="E757" t="s">
        <v>34</v>
      </c>
      <c r="F757" t="s">
        <v>51</v>
      </c>
      <c r="G757" t="s">
        <v>75</v>
      </c>
      <c r="J757" s="12">
        <v>43845</v>
      </c>
      <c r="K757" s="13">
        <v>0.71401620370370367</v>
      </c>
      <c r="L757" s="14">
        <v>43845</v>
      </c>
      <c r="M757" s="15">
        <v>0.71401620370370367</v>
      </c>
      <c r="N757" s="12">
        <v>43846</v>
      </c>
      <c r="O757" s="13">
        <v>0.42800925925925926</v>
      </c>
      <c r="P757" s="16">
        <v>43847.532546296294</v>
      </c>
      <c r="Q757" s="11" t="s">
        <v>101</v>
      </c>
      <c r="R757" s="17" t="s">
        <v>1776</v>
      </c>
      <c r="S757" s="11" t="s">
        <v>39</v>
      </c>
      <c r="T757" s="17" t="s">
        <v>133</v>
      </c>
      <c r="U757" s="11" t="s">
        <v>37</v>
      </c>
      <c r="V757" s="17">
        <v>0</v>
      </c>
      <c r="W757" s="11" t="s">
        <v>37</v>
      </c>
      <c r="Y757" s="17" t="str">
        <f>TablaIncidentes[[#This Row],[Tiempo Total Gestión]]</f>
        <v>17:08</v>
      </c>
      <c r="Z757" s="11">
        <f t="shared" si="77"/>
        <v>17</v>
      </c>
      <c r="AA757" s="11">
        <f t="shared" si="78"/>
        <v>8</v>
      </c>
      <c r="AB757" s="11">
        <f>IF(TablaIncidentes[[#This Row],[Prioridad*]]="Baja",(Z757-24)*60+AA757,IF(TablaIncidentes[[#This Row],[Prioridad*]]="Media",(Z757-4)*60+AA757,IF(TablaIncidentes[[#This Row],[Prioridad*]]="Alta",(Z757-2)*60+AA757)))</f>
        <v>908</v>
      </c>
      <c r="AD757" s="17" t="str">
        <f>TablaIncidentes[[#This Row],[Tiempo Creación (HH:mm)]]</f>
        <v>00:00</v>
      </c>
      <c r="AE757" s="11">
        <f t="shared" si="79"/>
        <v>0</v>
      </c>
      <c r="AF757" s="11">
        <f t="shared" si="80"/>
        <v>0</v>
      </c>
      <c r="AG757" s="11">
        <f>IF(TablaIncidentes[[#This Row],[Prioridad*]]="Baja",((AE757*60)+AF757)-30,IF(TablaIncidentes[[#This Row],[Prioridad*]]="Media",((AE757*60)+AF757)-15,IF(TablaIncidentes[[#This Row],[Prioridad*]]="Alta",((AE757*60)+AF757)-10)))</f>
        <v>-10</v>
      </c>
      <c r="AI757" s="17">
        <f>TablaIncidentes[[#This Row],[Tiempo Avance Incidente]]</f>
        <v>0</v>
      </c>
      <c r="AJ757" s="11">
        <f t="shared" si="81"/>
        <v>0</v>
      </c>
      <c r="AK757" s="11">
        <f t="shared" si="82"/>
        <v>0</v>
      </c>
      <c r="AL757">
        <f>IF(TablaIncidentes[[#This Row],[Prioridad*]]="Baja",((AJ757*60)+AK757)-720,IF(TablaIncidentes[[#This Row],[Prioridad*]]="Media",((AJ757*60)+AK757)-120,IF(TablaIncidentes[[#This Row],[Prioridad*]]="Alta",((AJ757*60)+AK757)-60)))</f>
        <v>-60</v>
      </c>
      <c r="AN757" t="str">
        <f t="shared" si="83"/>
        <v>miércoles</v>
      </c>
    </row>
    <row r="758" spans="1:40" x14ac:dyDescent="0.25">
      <c r="A758" s="20" t="s">
        <v>1777</v>
      </c>
      <c r="B758" t="s">
        <v>1457</v>
      </c>
      <c r="C758" t="s">
        <v>32</v>
      </c>
      <c r="D758" s="11" t="s">
        <v>33</v>
      </c>
      <c r="E758" t="s">
        <v>34</v>
      </c>
      <c r="F758" t="s">
        <v>51</v>
      </c>
      <c r="G758" t="s">
        <v>52</v>
      </c>
      <c r="J758" s="12">
        <v>43845</v>
      </c>
      <c r="K758" s="13">
        <v>0.71609953703703699</v>
      </c>
      <c r="L758" s="14">
        <v>43845</v>
      </c>
      <c r="M758" s="15">
        <v>0.71609953703703699</v>
      </c>
      <c r="N758" s="12">
        <v>43846</v>
      </c>
      <c r="O758" s="13">
        <v>0.72100694444444446</v>
      </c>
      <c r="P758" s="16">
        <v>43847.779108796298</v>
      </c>
      <c r="Q758" s="11" t="s">
        <v>101</v>
      </c>
      <c r="R758" s="17" t="s">
        <v>1778</v>
      </c>
      <c r="S758" s="11" t="s">
        <v>39</v>
      </c>
      <c r="T758" s="17" t="s">
        <v>133</v>
      </c>
      <c r="U758" s="11" t="s">
        <v>37</v>
      </c>
      <c r="V758" s="17">
        <v>0</v>
      </c>
      <c r="W758" s="11" t="s">
        <v>37</v>
      </c>
      <c r="Y758" s="17" t="str">
        <f>TablaIncidentes[[#This Row],[Tiempo Total Gestión]]</f>
        <v>24:03</v>
      </c>
      <c r="Z758" s="11">
        <f t="shared" si="77"/>
        <v>0</v>
      </c>
      <c r="AA758" s="11">
        <f t="shared" si="78"/>
        <v>3</v>
      </c>
      <c r="AB758" s="11">
        <f>IF(TablaIncidentes[[#This Row],[Prioridad*]]="Baja",(Z758-24)*60+AA758,IF(TablaIncidentes[[#This Row],[Prioridad*]]="Media",(Z758-4)*60+AA758,IF(TablaIncidentes[[#This Row],[Prioridad*]]="Alta",(Z758-2)*60+AA758)))</f>
        <v>-117</v>
      </c>
      <c r="AD758" s="17" t="str">
        <f>TablaIncidentes[[#This Row],[Tiempo Creación (HH:mm)]]</f>
        <v>00:00</v>
      </c>
      <c r="AE758" s="11">
        <f t="shared" si="79"/>
        <v>0</v>
      </c>
      <c r="AF758" s="11">
        <f t="shared" si="80"/>
        <v>0</v>
      </c>
      <c r="AG758" s="11">
        <f>IF(TablaIncidentes[[#This Row],[Prioridad*]]="Baja",((AE758*60)+AF758)-30,IF(TablaIncidentes[[#This Row],[Prioridad*]]="Media",((AE758*60)+AF758)-15,IF(TablaIncidentes[[#This Row],[Prioridad*]]="Alta",((AE758*60)+AF758)-10)))</f>
        <v>-10</v>
      </c>
      <c r="AI758" s="17">
        <f>TablaIncidentes[[#This Row],[Tiempo Avance Incidente]]</f>
        <v>0</v>
      </c>
      <c r="AJ758" s="11">
        <f t="shared" si="81"/>
        <v>0</v>
      </c>
      <c r="AK758" s="11">
        <f t="shared" si="82"/>
        <v>0</v>
      </c>
      <c r="AL758">
        <f>IF(TablaIncidentes[[#This Row],[Prioridad*]]="Baja",((AJ758*60)+AK758)-720,IF(TablaIncidentes[[#This Row],[Prioridad*]]="Media",((AJ758*60)+AK758)-120,IF(TablaIncidentes[[#This Row],[Prioridad*]]="Alta",((AJ758*60)+AK758)-60)))</f>
        <v>-60</v>
      </c>
      <c r="AN758" t="str">
        <f t="shared" si="83"/>
        <v>miércoles</v>
      </c>
    </row>
    <row r="759" spans="1:40" x14ac:dyDescent="0.25">
      <c r="A759" s="20" t="s">
        <v>1779</v>
      </c>
      <c r="B759" t="s">
        <v>992</v>
      </c>
      <c r="C759" t="s">
        <v>32</v>
      </c>
      <c r="D759" s="11" t="s">
        <v>33</v>
      </c>
      <c r="E759" t="s">
        <v>34</v>
      </c>
      <c r="F759" t="s">
        <v>51</v>
      </c>
      <c r="G759" t="s">
        <v>52</v>
      </c>
      <c r="J759" s="12">
        <v>43845</v>
      </c>
      <c r="K759" s="13">
        <v>0.68282407407407408</v>
      </c>
      <c r="L759" s="14">
        <v>43845</v>
      </c>
      <c r="M759" s="15">
        <v>0.68282407407407408</v>
      </c>
      <c r="N759" s="12">
        <v>43846</v>
      </c>
      <c r="O759" s="13">
        <v>0.72878472222222224</v>
      </c>
      <c r="P759" s="16">
        <v>43847.779108796298</v>
      </c>
      <c r="Q759" s="11" t="s">
        <v>101</v>
      </c>
      <c r="R759" s="17" t="s">
        <v>1780</v>
      </c>
      <c r="S759" s="11" t="s">
        <v>39</v>
      </c>
      <c r="T759" s="17" t="s">
        <v>133</v>
      </c>
      <c r="U759" s="11" t="s">
        <v>37</v>
      </c>
      <c r="V759" s="17">
        <v>0</v>
      </c>
      <c r="W759" s="11" t="s">
        <v>37</v>
      </c>
      <c r="Y759" s="17" t="str">
        <f>TablaIncidentes[[#This Row],[Tiempo Total Gestión]]</f>
        <v>25:06</v>
      </c>
      <c r="Z759" s="11">
        <f t="shared" si="77"/>
        <v>1</v>
      </c>
      <c r="AA759" s="11">
        <f t="shared" si="78"/>
        <v>6</v>
      </c>
      <c r="AB759" s="11">
        <f>IF(TablaIncidentes[[#This Row],[Prioridad*]]="Baja",(Z759-24)*60+AA759,IF(TablaIncidentes[[#This Row],[Prioridad*]]="Media",(Z759-4)*60+AA759,IF(TablaIncidentes[[#This Row],[Prioridad*]]="Alta",(Z759-2)*60+AA759)))</f>
        <v>-54</v>
      </c>
      <c r="AD759" s="17" t="str">
        <f>TablaIncidentes[[#This Row],[Tiempo Creación (HH:mm)]]</f>
        <v>00:00</v>
      </c>
      <c r="AE759" s="11">
        <f t="shared" si="79"/>
        <v>0</v>
      </c>
      <c r="AF759" s="11">
        <f t="shared" si="80"/>
        <v>0</v>
      </c>
      <c r="AG759" s="11">
        <f>IF(TablaIncidentes[[#This Row],[Prioridad*]]="Baja",((AE759*60)+AF759)-30,IF(TablaIncidentes[[#This Row],[Prioridad*]]="Media",((AE759*60)+AF759)-15,IF(TablaIncidentes[[#This Row],[Prioridad*]]="Alta",((AE759*60)+AF759)-10)))</f>
        <v>-10</v>
      </c>
      <c r="AI759" s="17">
        <f>TablaIncidentes[[#This Row],[Tiempo Avance Incidente]]</f>
        <v>0</v>
      </c>
      <c r="AJ759" s="11">
        <f t="shared" si="81"/>
        <v>0</v>
      </c>
      <c r="AK759" s="11">
        <f t="shared" si="82"/>
        <v>0</v>
      </c>
      <c r="AL759">
        <f>IF(TablaIncidentes[[#This Row],[Prioridad*]]="Baja",((AJ759*60)+AK759)-720,IF(TablaIncidentes[[#This Row],[Prioridad*]]="Media",((AJ759*60)+AK759)-120,IF(TablaIncidentes[[#This Row],[Prioridad*]]="Alta",((AJ759*60)+AK759)-60)))</f>
        <v>-60</v>
      </c>
      <c r="AN759" t="str">
        <f t="shared" si="83"/>
        <v>miércoles</v>
      </c>
    </row>
    <row r="760" spans="1:40" x14ac:dyDescent="0.25">
      <c r="A760" s="20" t="s">
        <v>1781</v>
      </c>
      <c r="B760" t="s">
        <v>1454</v>
      </c>
      <c r="C760" t="s">
        <v>32</v>
      </c>
      <c r="D760" s="11" t="s">
        <v>33</v>
      </c>
      <c r="E760" t="s">
        <v>34</v>
      </c>
      <c r="F760" t="s">
        <v>51</v>
      </c>
      <c r="G760" t="s">
        <v>52</v>
      </c>
      <c r="J760" s="12">
        <v>43845</v>
      </c>
      <c r="K760" s="13">
        <v>0.68618055555555557</v>
      </c>
      <c r="L760" s="14">
        <v>43845</v>
      </c>
      <c r="M760" s="15">
        <v>0.68618055555555557</v>
      </c>
      <c r="N760" s="12">
        <v>43846</v>
      </c>
      <c r="O760" s="13">
        <v>0.73358796296296302</v>
      </c>
      <c r="P760" s="16">
        <v>43847.779108796298</v>
      </c>
      <c r="Q760" s="11" t="s">
        <v>101</v>
      </c>
      <c r="R760" s="17" t="s">
        <v>1782</v>
      </c>
      <c r="S760" s="11" t="s">
        <v>39</v>
      </c>
      <c r="T760" s="17" t="s">
        <v>133</v>
      </c>
      <c r="U760" s="11" t="s">
        <v>37</v>
      </c>
      <c r="V760" s="17">
        <v>0</v>
      </c>
      <c r="W760" s="11" t="s">
        <v>37</v>
      </c>
      <c r="Y760" s="17" t="str">
        <f>TablaIncidentes[[#This Row],[Tiempo Total Gestión]]</f>
        <v>25:08</v>
      </c>
      <c r="Z760" s="11">
        <f t="shared" si="77"/>
        <v>1</v>
      </c>
      <c r="AA760" s="11">
        <f t="shared" si="78"/>
        <v>8</v>
      </c>
      <c r="AB760" s="11">
        <f>IF(TablaIncidentes[[#This Row],[Prioridad*]]="Baja",(Z760-24)*60+AA760,IF(TablaIncidentes[[#This Row],[Prioridad*]]="Media",(Z760-4)*60+AA760,IF(TablaIncidentes[[#This Row],[Prioridad*]]="Alta",(Z760-2)*60+AA760)))</f>
        <v>-52</v>
      </c>
      <c r="AD760" s="17" t="str">
        <f>TablaIncidentes[[#This Row],[Tiempo Creación (HH:mm)]]</f>
        <v>00:00</v>
      </c>
      <c r="AE760" s="11">
        <f t="shared" si="79"/>
        <v>0</v>
      </c>
      <c r="AF760" s="11">
        <f t="shared" si="80"/>
        <v>0</v>
      </c>
      <c r="AG760" s="11">
        <f>IF(TablaIncidentes[[#This Row],[Prioridad*]]="Baja",((AE760*60)+AF760)-30,IF(TablaIncidentes[[#This Row],[Prioridad*]]="Media",((AE760*60)+AF760)-15,IF(TablaIncidentes[[#This Row],[Prioridad*]]="Alta",((AE760*60)+AF760)-10)))</f>
        <v>-10</v>
      </c>
      <c r="AI760" s="17">
        <f>TablaIncidentes[[#This Row],[Tiempo Avance Incidente]]</f>
        <v>0</v>
      </c>
      <c r="AJ760" s="11">
        <f t="shared" si="81"/>
        <v>0</v>
      </c>
      <c r="AK760" s="11">
        <f t="shared" si="82"/>
        <v>0</v>
      </c>
      <c r="AL760">
        <f>IF(TablaIncidentes[[#This Row],[Prioridad*]]="Baja",((AJ760*60)+AK760)-720,IF(TablaIncidentes[[#This Row],[Prioridad*]]="Media",((AJ760*60)+AK760)-120,IF(TablaIncidentes[[#This Row],[Prioridad*]]="Alta",((AJ760*60)+AK760)-60)))</f>
        <v>-60</v>
      </c>
      <c r="AN760" t="str">
        <f t="shared" si="83"/>
        <v>miércoles</v>
      </c>
    </row>
    <row r="761" spans="1:40" x14ac:dyDescent="0.25">
      <c r="A761" s="20" t="s">
        <v>1783</v>
      </c>
      <c r="B761" t="s">
        <v>1784</v>
      </c>
      <c r="C761" t="s">
        <v>32</v>
      </c>
      <c r="D761" s="11" t="s">
        <v>33</v>
      </c>
      <c r="E761" t="s">
        <v>34</v>
      </c>
      <c r="F761" t="s">
        <v>51</v>
      </c>
      <c r="G761" t="s">
        <v>361</v>
      </c>
      <c r="J761" s="12">
        <v>43845</v>
      </c>
      <c r="K761" s="13">
        <v>0.68966435185185182</v>
      </c>
      <c r="L761" s="14">
        <v>43845</v>
      </c>
      <c r="M761" s="15">
        <v>0.68966435185185182</v>
      </c>
      <c r="N761" s="12">
        <v>43846</v>
      </c>
      <c r="O761" s="13">
        <v>0.38057870370370367</v>
      </c>
      <c r="P761" s="16">
        <v>43847.424467592595</v>
      </c>
      <c r="Q761" s="11" t="s">
        <v>101</v>
      </c>
      <c r="R761" s="17" t="s">
        <v>1785</v>
      </c>
      <c r="S761" s="11" t="s">
        <v>39</v>
      </c>
      <c r="T761" s="17" t="s">
        <v>133</v>
      </c>
      <c r="U761" s="11" t="s">
        <v>37</v>
      </c>
      <c r="V761" s="17">
        <v>0</v>
      </c>
      <c r="W761" s="11" t="s">
        <v>37</v>
      </c>
      <c r="Y761" s="17" t="str">
        <f>TablaIncidentes[[#This Row],[Tiempo Total Gestión]]</f>
        <v>16:32</v>
      </c>
      <c r="Z761" s="11">
        <f t="shared" si="77"/>
        <v>16</v>
      </c>
      <c r="AA761" s="11">
        <f t="shared" si="78"/>
        <v>32</v>
      </c>
      <c r="AB761" s="11">
        <f>IF(TablaIncidentes[[#This Row],[Prioridad*]]="Baja",(Z761-24)*60+AA761,IF(TablaIncidentes[[#This Row],[Prioridad*]]="Media",(Z761-4)*60+AA761,IF(TablaIncidentes[[#This Row],[Prioridad*]]="Alta",(Z761-2)*60+AA761)))</f>
        <v>872</v>
      </c>
      <c r="AD761" s="17" t="str">
        <f>TablaIncidentes[[#This Row],[Tiempo Creación (HH:mm)]]</f>
        <v>00:00</v>
      </c>
      <c r="AE761" s="11">
        <f t="shared" si="79"/>
        <v>0</v>
      </c>
      <c r="AF761" s="11">
        <f t="shared" si="80"/>
        <v>0</v>
      </c>
      <c r="AG761" s="11">
        <f>IF(TablaIncidentes[[#This Row],[Prioridad*]]="Baja",((AE761*60)+AF761)-30,IF(TablaIncidentes[[#This Row],[Prioridad*]]="Media",((AE761*60)+AF761)-15,IF(TablaIncidentes[[#This Row],[Prioridad*]]="Alta",((AE761*60)+AF761)-10)))</f>
        <v>-10</v>
      </c>
      <c r="AI761" s="17">
        <f>TablaIncidentes[[#This Row],[Tiempo Avance Incidente]]</f>
        <v>0</v>
      </c>
      <c r="AJ761" s="11">
        <f t="shared" si="81"/>
        <v>0</v>
      </c>
      <c r="AK761" s="11">
        <f t="shared" si="82"/>
        <v>0</v>
      </c>
      <c r="AL761">
        <f>IF(TablaIncidentes[[#This Row],[Prioridad*]]="Baja",((AJ761*60)+AK761)-720,IF(TablaIncidentes[[#This Row],[Prioridad*]]="Media",((AJ761*60)+AK761)-120,IF(TablaIncidentes[[#This Row],[Prioridad*]]="Alta",((AJ761*60)+AK761)-60)))</f>
        <v>-60</v>
      </c>
      <c r="AN761" t="str">
        <f t="shared" si="83"/>
        <v>miércoles</v>
      </c>
    </row>
    <row r="762" spans="1:40" x14ac:dyDescent="0.25">
      <c r="A762" s="20" t="s">
        <v>1786</v>
      </c>
      <c r="B762" t="s">
        <v>1348</v>
      </c>
      <c r="C762" t="s">
        <v>32</v>
      </c>
      <c r="D762" s="11" t="s">
        <v>33</v>
      </c>
      <c r="E762" t="s">
        <v>34</v>
      </c>
      <c r="F762" t="s">
        <v>51</v>
      </c>
      <c r="G762" t="s">
        <v>52</v>
      </c>
      <c r="J762" s="12">
        <v>43845</v>
      </c>
      <c r="K762" s="13">
        <v>0.70218749999999996</v>
      </c>
      <c r="L762" s="14">
        <v>43845</v>
      </c>
      <c r="M762" s="15">
        <v>0.70218749999999996</v>
      </c>
      <c r="N762" s="12">
        <v>43846</v>
      </c>
      <c r="O762" s="13">
        <v>0.73652777777777778</v>
      </c>
      <c r="P762" s="16">
        <v>43847.779108796298</v>
      </c>
      <c r="Q762" s="11" t="s">
        <v>101</v>
      </c>
      <c r="R762" s="17" t="s">
        <v>1787</v>
      </c>
      <c r="S762" s="11" t="s">
        <v>39</v>
      </c>
      <c r="T762" s="17" t="s">
        <v>133</v>
      </c>
      <c r="U762" s="11" t="s">
        <v>37</v>
      </c>
      <c r="V762" s="17">
        <v>0</v>
      </c>
      <c r="W762" s="11" t="s">
        <v>37</v>
      </c>
      <c r="Y762" s="17" t="str">
        <f>TablaIncidentes[[#This Row],[Tiempo Total Gestión]]</f>
        <v>24:49</v>
      </c>
      <c r="Z762" s="11">
        <f t="shared" si="77"/>
        <v>0</v>
      </c>
      <c r="AA762" s="11">
        <f t="shared" si="78"/>
        <v>49</v>
      </c>
      <c r="AB762" s="11">
        <f>IF(TablaIncidentes[[#This Row],[Prioridad*]]="Baja",(Z762-24)*60+AA762,IF(TablaIncidentes[[#This Row],[Prioridad*]]="Media",(Z762-4)*60+AA762,IF(TablaIncidentes[[#This Row],[Prioridad*]]="Alta",(Z762-2)*60+AA762)))</f>
        <v>-71</v>
      </c>
      <c r="AD762" s="17" t="str">
        <f>TablaIncidentes[[#This Row],[Tiempo Creación (HH:mm)]]</f>
        <v>00:00</v>
      </c>
      <c r="AE762" s="11">
        <f t="shared" si="79"/>
        <v>0</v>
      </c>
      <c r="AF762" s="11">
        <f t="shared" si="80"/>
        <v>0</v>
      </c>
      <c r="AG762" s="11">
        <f>IF(TablaIncidentes[[#This Row],[Prioridad*]]="Baja",((AE762*60)+AF762)-30,IF(TablaIncidentes[[#This Row],[Prioridad*]]="Media",((AE762*60)+AF762)-15,IF(TablaIncidentes[[#This Row],[Prioridad*]]="Alta",((AE762*60)+AF762)-10)))</f>
        <v>-10</v>
      </c>
      <c r="AI762" s="17">
        <f>TablaIncidentes[[#This Row],[Tiempo Avance Incidente]]</f>
        <v>0</v>
      </c>
      <c r="AJ762" s="11">
        <f t="shared" si="81"/>
        <v>0</v>
      </c>
      <c r="AK762" s="11">
        <f t="shared" si="82"/>
        <v>0</v>
      </c>
      <c r="AL762">
        <f>IF(TablaIncidentes[[#This Row],[Prioridad*]]="Baja",((AJ762*60)+AK762)-720,IF(TablaIncidentes[[#This Row],[Prioridad*]]="Media",((AJ762*60)+AK762)-120,IF(TablaIncidentes[[#This Row],[Prioridad*]]="Alta",((AJ762*60)+AK762)-60)))</f>
        <v>-60</v>
      </c>
      <c r="AN762" t="str">
        <f t="shared" si="83"/>
        <v>miércoles</v>
      </c>
    </row>
    <row r="763" spans="1:40" x14ac:dyDescent="0.25">
      <c r="A763" s="20" t="s">
        <v>1788</v>
      </c>
      <c r="B763" t="s">
        <v>1103</v>
      </c>
      <c r="C763" t="s">
        <v>32</v>
      </c>
      <c r="D763" s="11" t="s">
        <v>33</v>
      </c>
      <c r="E763" t="s">
        <v>34</v>
      </c>
      <c r="F763" t="s">
        <v>51</v>
      </c>
      <c r="G763" t="s">
        <v>361</v>
      </c>
      <c r="J763" s="12">
        <v>43845</v>
      </c>
      <c r="K763" s="13">
        <v>0.70775462962962965</v>
      </c>
      <c r="L763" s="14">
        <v>43845</v>
      </c>
      <c r="M763" s="15">
        <v>0.70775462962962965</v>
      </c>
      <c r="N763" s="12">
        <v>43846</v>
      </c>
      <c r="O763" s="13">
        <v>0.38398148148148148</v>
      </c>
      <c r="P763" s="16">
        <v>43847.424467592595</v>
      </c>
      <c r="Q763" s="11" t="s">
        <v>101</v>
      </c>
      <c r="R763" s="17" t="s">
        <v>1789</v>
      </c>
      <c r="S763" s="11" t="s">
        <v>39</v>
      </c>
      <c r="T763" s="17" t="s">
        <v>133</v>
      </c>
      <c r="U763" s="11" t="s">
        <v>37</v>
      </c>
      <c r="V763" s="17">
        <v>0</v>
      </c>
      <c r="W763" s="11" t="s">
        <v>37</v>
      </c>
      <c r="Y763" s="17" t="str">
        <f>TablaIncidentes[[#This Row],[Tiempo Total Gestión]]</f>
        <v>16:13</v>
      </c>
      <c r="Z763" s="11">
        <f t="shared" si="77"/>
        <v>16</v>
      </c>
      <c r="AA763" s="11">
        <f t="shared" si="78"/>
        <v>13</v>
      </c>
      <c r="AB763" s="11">
        <f>IF(TablaIncidentes[[#This Row],[Prioridad*]]="Baja",(Z763-24)*60+AA763,IF(TablaIncidentes[[#This Row],[Prioridad*]]="Media",(Z763-4)*60+AA763,IF(TablaIncidentes[[#This Row],[Prioridad*]]="Alta",(Z763-2)*60+AA763)))</f>
        <v>853</v>
      </c>
      <c r="AD763" s="17" t="str">
        <f>TablaIncidentes[[#This Row],[Tiempo Creación (HH:mm)]]</f>
        <v>00:00</v>
      </c>
      <c r="AE763" s="11">
        <f t="shared" si="79"/>
        <v>0</v>
      </c>
      <c r="AF763" s="11">
        <f t="shared" si="80"/>
        <v>0</v>
      </c>
      <c r="AG763" s="11">
        <f>IF(TablaIncidentes[[#This Row],[Prioridad*]]="Baja",((AE763*60)+AF763)-30,IF(TablaIncidentes[[#This Row],[Prioridad*]]="Media",((AE763*60)+AF763)-15,IF(TablaIncidentes[[#This Row],[Prioridad*]]="Alta",((AE763*60)+AF763)-10)))</f>
        <v>-10</v>
      </c>
      <c r="AI763" s="17">
        <f>TablaIncidentes[[#This Row],[Tiempo Avance Incidente]]</f>
        <v>0</v>
      </c>
      <c r="AJ763" s="11">
        <f t="shared" si="81"/>
        <v>0</v>
      </c>
      <c r="AK763" s="11">
        <f t="shared" si="82"/>
        <v>0</v>
      </c>
      <c r="AL763">
        <f>IF(TablaIncidentes[[#This Row],[Prioridad*]]="Baja",((AJ763*60)+AK763)-720,IF(TablaIncidentes[[#This Row],[Prioridad*]]="Media",((AJ763*60)+AK763)-120,IF(TablaIncidentes[[#This Row],[Prioridad*]]="Alta",((AJ763*60)+AK763)-60)))</f>
        <v>-60</v>
      </c>
      <c r="AN763" t="str">
        <f t="shared" si="83"/>
        <v>miércoles</v>
      </c>
    </row>
    <row r="764" spans="1:40" x14ac:dyDescent="0.25">
      <c r="A764" s="20" t="s">
        <v>1790</v>
      </c>
      <c r="B764" t="s">
        <v>885</v>
      </c>
      <c r="C764" t="s">
        <v>32</v>
      </c>
      <c r="D764" s="11" t="s">
        <v>33</v>
      </c>
      <c r="E764" t="s">
        <v>34</v>
      </c>
      <c r="F764" t="s">
        <v>51</v>
      </c>
      <c r="G764" t="s">
        <v>52</v>
      </c>
      <c r="J764" s="12">
        <v>43845</v>
      </c>
      <c r="K764" s="13">
        <v>0.70844907407407398</v>
      </c>
      <c r="L764" s="14">
        <v>43845</v>
      </c>
      <c r="M764" s="15">
        <v>0.70844907407407398</v>
      </c>
      <c r="N764" s="12">
        <v>43846</v>
      </c>
      <c r="O764" s="13">
        <v>0.73930555555555555</v>
      </c>
      <c r="P764" s="16">
        <v>43847.779108796298</v>
      </c>
      <c r="Q764" s="11" t="s">
        <v>101</v>
      </c>
      <c r="R764" s="17" t="s">
        <v>1791</v>
      </c>
      <c r="S764" s="11" t="s">
        <v>39</v>
      </c>
      <c r="T764" s="17" t="s">
        <v>133</v>
      </c>
      <c r="U764" s="11" t="s">
        <v>37</v>
      </c>
      <c r="V764" s="17">
        <v>0</v>
      </c>
      <c r="W764" s="11" t="s">
        <v>37</v>
      </c>
      <c r="Y764" s="17" t="str">
        <f>TablaIncidentes[[#This Row],[Tiempo Total Gestión]]</f>
        <v>24:44</v>
      </c>
      <c r="Z764" s="11">
        <f t="shared" si="77"/>
        <v>0</v>
      </c>
      <c r="AA764" s="11">
        <f t="shared" si="78"/>
        <v>44</v>
      </c>
      <c r="AB764" s="11">
        <f>IF(TablaIncidentes[[#This Row],[Prioridad*]]="Baja",(Z764-24)*60+AA764,IF(TablaIncidentes[[#This Row],[Prioridad*]]="Media",(Z764-4)*60+AA764,IF(TablaIncidentes[[#This Row],[Prioridad*]]="Alta",(Z764-2)*60+AA764)))</f>
        <v>-76</v>
      </c>
      <c r="AD764" s="17" t="str">
        <f>TablaIncidentes[[#This Row],[Tiempo Creación (HH:mm)]]</f>
        <v>00:00</v>
      </c>
      <c r="AE764" s="11">
        <f t="shared" si="79"/>
        <v>0</v>
      </c>
      <c r="AF764" s="11">
        <f t="shared" si="80"/>
        <v>0</v>
      </c>
      <c r="AG764" s="11">
        <f>IF(TablaIncidentes[[#This Row],[Prioridad*]]="Baja",((AE764*60)+AF764)-30,IF(TablaIncidentes[[#This Row],[Prioridad*]]="Media",((AE764*60)+AF764)-15,IF(TablaIncidentes[[#This Row],[Prioridad*]]="Alta",((AE764*60)+AF764)-10)))</f>
        <v>-10</v>
      </c>
      <c r="AI764" s="17">
        <f>TablaIncidentes[[#This Row],[Tiempo Avance Incidente]]</f>
        <v>0</v>
      </c>
      <c r="AJ764" s="11">
        <f t="shared" si="81"/>
        <v>0</v>
      </c>
      <c r="AK764" s="11">
        <f t="shared" si="82"/>
        <v>0</v>
      </c>
      <c r="AL764">
        <f>IF(TablaIncidentes[[#This Row],[Prioridad*]]="Baja",((AJ764*60)+AK764)-720,IF(TablaIncidentes[[#This Row],[Prioridad*]]="Media",((AJ764*60)+AK764)-120,IF(TablaIncidentes[[#This Row],[Prioridad*]]="Alta",((AJ764*60)+AK764)-60)))</f>
        <v>-60</v>
      </c>
      <c r="AN764" t="str">
        <f t="shared" si="83"/>
        <v>miércoles</v>
      </c>
    </row>
    <row r="765" spans="1:40" x14ac:dyDescent="0.25">
      <c r="A765" s="20" t="s">
        <v>1792</v>
      </c>
      <c r="B765" t="s">
        <v>1793</v>
      </c>
      <c r="C765" t="s">
        <v>32</v>
      </c>
      <c r="D765" s="11" t="s">
        <v>33</v>
      </c>
      <c r="E765" t="s">
        <v>34</v>
      </c>
      <c r="F765" t="s">
        <v>51</v>
      </c>
      <c r="G765" t="s">
        <v>75</v>
      </c>
      <c r="J765" s="12">
        <v>43845</v>
      </c>
      <c r="K765" s="13">
        <v>0.70914351851851853</v>
      </c>
      <c r="L765" s="14">
        <v>43845</v>
      </c>
      <c r="M765" s="15">
        <v>0.70914351851851853</v>
      </c>
      <c r="N765" s="12">
        <v>43846</v>
      </c>
      <c r="O765" s="13">
        <v>0.42486111111111113</v>
      </c>
      <c r="P765" s="16">
        <v>43847.532546296294</v>
      </c>
      <c r="Q765" s="11" t="s">
        <v>101</v>
      </c>
      <c r="R765" s="17" t="s">
        <v>1416</v>
      </c>
      <c r="S765" s="11" t="s">
        <v>39</v>
      </c>
      <c r="T765" s="17" t="s">
        <v>133</v>
      </c>
      <c r="U765" s="11" t="s">
        <v>37</v>
      </c>
      <c r="V765" s="17">
        <v>0</v>
      </c>
      <c r="W765" s="11" t="s">
        <v>37</v>
      </c>
      <c r="Y765" s="17" t="str">
        <f>TablaIncidentes[[#This Row],[Tiempo Total Gestión]]</f>
        <v>17:10</v>
      </c>
      <c r="Z765" s="11">
        <f t="shared" si="77"/>
        <v>17</v>
      </c>
      <c r="AA765" s="11">
        <f t="shared" si="78"/>
        <v>10</v>
      </c>
      <c r="AB765" s="11">
        <f>IF(TablaIncidentes[[#This Row],[Prioridad*]]="Baja",(Z765-24)*60+AA765,IF(TablaIncidentes[[#This Row],[Prioridad*]]="Media",(Z765-4)*60+AA765,IF(TablaIncidentes[[#This Row],[Prioridad*]]="Alta",(Z765-2)*60+AA765)))</f>
        <v>910</v>
      </c>
      <c r="AD765" s="17" t="str">
        <f>TablaIncidentes[[#This Row],[Tiempo Creación (HH:mm)]]</f>
        <v>00:00</v>
      </c>
      <c r="AE765" s="11">
        <f t="shared" si="79"/>
        <v>0</v>
      </c>
      <c r="AF765" s="11">
        <f t="shared" si="80"/>
        <v>0</v>
      </c>
      <c r="AG765" s="11">
        <f>IF(TablaIncidentes[[#This Row],[Prioridad*]]="Baja",((AE765*60)+AF765)-30,IF(TablaIncidentes[[#This Row],[Prioridad*]]="Media",((AE765*60)+AF765)-15,IF(TablaIncidentes[[#This Row],[Prioridad*]]="Alta",((AE765*60)+AF765)-10)))</f>
        <v>-10</v>
      </c>
      <c r="AI765" s="17">
        <f>TablaIncidentes[[#This Row],[Tiempo Avance Incidente]]</f>
        <v>0</v>
      </c>
      <c r="AJ765" s="11">
        <f t="shared" si="81"/>
        <v>0</v>
      </c>
      <c r="AK765" s="11">
        <f t="shared" si="82"/>
        <v>0</v>
      </c>
      <c r="AL765">
        <f>IF(TablaIncidentes[[#This Row],[Prioridad*]]="Baja",((AJ765*60)+AK765)-720,IF(TablaIncidentes[[#This Row],[Prioridad*]]="Media",((AJ765*60)+AK765)-120,IF(TablaIncidentes[[#This Row],[Prioridad*]]="Alta",((AJ765*60)+AK765)-60)))</f>
        <v>-60</v>
      </c>
      <c r="AN765" t="str">
        <f t="shared" si="83"/>
        <v>miércoles</v>
      </c>
    </row>
    <row r="766" spans="1:40" x14ac:dyDescent="0.25">
      <c r="A766" s="20" t="s">
        <v>1794</v>
      </c>
      <c r="B766" t="s">
        <v>1030</v>
      </c>
      <c r="C766" t="s">
        <v>32</v>
      </c>
      <c r="D766" s="11" t="s">
        <v>33</v>
      </c>
      <c r="E766" t="s">
        <v>34</v>
      </c>
      <c r="F766" t="s">
        <v>51</v>
      </c>
      <c r="G766" t="s">
        <v>361</v>
      </c>
      <c r="J766" s="12">
        <v>43845</v>
      </c>
      <c r="K766" s="13">
        <v>0.71261574074074074</v>
      </c>
      <c r="L766" s="14">
        <v>43845</v>
      </c>
      <c r="M766" s="15">
        <v>0.71261574074074074</v>
      </c>
      <c r="N766" s="12">
        <v>43846</v>
      </c>
      <c r="O766" s="13">
        <v>0.39497685185185188</v>
      </c>
      <c r="P766" s="16">
        <v>43847.424467592595</v>
      </c>
      <c r="Q766" s="11" t="s">
        <v>101</v>
      </c>
      <c r="R766" s="17" t="s">
        <v>1795</v>
      </c>
      <c r="S766" s="11" t="s">
        <v>39</v>
      </c>
      <c r="T766" s="17" t="s">
        <v>133</v>
      </c>
      <c r="U766" s="11" t="s">
        <v>37</v>
      </c>
      <c r="V766" s="17">
        <v>0</v>
      </c>
      <c r="W766" s="11" t="s">
        <v>37</v>
      </c>
      <c r="Y766" s="17" t="str">
        <f>TablaIncidentes[[#This Row],[Tiempo Total Gestión]]</f>
        <v>16:20</v>
      </c>
      <c r="Z766" s="11">
        <f t="shared" si="77"/>
        <v>16</v>
      </c>
      <c r="AA766" s="11">
        <f t="shared" si="78"/>
        <v>20</v>
      </c>
      <c r="AB766" s="11">
        <f>IF(TablaIncidentes[[#This Row],[Prioridad*]]="Baja",(Z766-24)*60+AA766,IF(TablaIncidentes[[#This Row],[Prioridad*]]="Media",(Z766-4)*60+AA766,IF(TablaIncidentes[[#This Row],[Prioridad*]]="Alta",(Z766-2)*60+AA766)))</f>
        <v>860</v>
      </c>
      <c r="AD766" s="17" t="str">
        <f>TablaIncidentes[[#This Row],[Tiempo Creación (HH:mm)]]</f>
        <v>00:00</v>
      </c>
      <c r="AE766" s="11">
        <f t="shared" si="79"/>
        <v>0</v>
      </c>
      <c r="AF766" s="11">
        <f t="shared" si="80"/>
        <v>0</v>
      </c>
      <c r="AG766" s="11">
        <f>IF(TablaIncidentes[[#This Row],[Prioridad*]]="Baja",((AE766*60)+AF766)-30,IF(TablaIncidentes[[#This Row],[Prioridad*]]="Media",((AE766*60)+AF766)-15,IF(TablaIncidentes[[#This Row],[Prioridad*]]="Alta",((AE766*60)+AF766)-10)))</f>
        <v>-10</v>
      </c>
      <c r="AI766" s="17">
        <f>TablaIncidentes[[#This Row],[Tiempo Avance Incidente]]</f>
        <v>0</v>
      </c>
      <c r="AJ766" s="11">
        <f t="shared" si="81"/>
        <v>0</v>
      </c>
      <c r="AK766" s="11">
        <f t="shared" si="82"/>
        <v>0</v>
      </c>
      <c r="AL766">
        <f>IF(TablaIncidentes[[#This Row],[Prioridad*]]="Baja",((AJ766*60)+AK766)-720,IF(TablaIncidentes[[#This Row],[Prioridad*]]="Media",((AJ766*60)+AK766)-120,IF(TablaIncidentes[[#This Row],[Prioridad*]]="Alta",((AJ766*60)+AK766)-60)))</f>
        <v>-60</v>
      </c>
      <c r="AN766" t="str">
        <f t="shared" si="83"/>
        <v>miércoles</v>
      </c>
    </row>
    <row r="767" spans="1:40" x14ac:dyDescent="0.25">
      <c r="A767" s="20" t="s">
        <v>1796</v>
      </c>
      <c r="B767" t="s">
        <v>1519</v>
      </c>
      <c r="C767" t="s">
        <v>32</v>
      </c>
      <c r="D767" s="11" t="s">
        <v>33</v>
      </c>
      <c r="E767" t="s">
        <v>34</v>
      </c>
      <c r="F767" t="s">
        <v>51</v>
      </c>
      <c r="G767" t="s">
        <v>75</v>
      </c>
      <c r="J767" s="12">
        <v>43845</v>
      </c>
      <c r="K767" s="13">
        <v>0.72097222222222224</v>
      </c>
      <c r="L767" s="14">
        <v>43845</v>
      </c>
      <c r="M767" s="15">
        <v>0.72097222222222224</v>
      </c>
      <c r="N767" s="12">
        <v>43846</v>
      </c>
      <c r="O767" s="13">
        <v>0.44505787037037042</v>
      </c>
      <c r="P767" s="16">
        <v>43847.532546296294</v>
      </c>
      <c r="Q767" s="11" t="s">
        <v>101</v>
      </c>
      <c r="R767" s="17" t="s">
        <v>1202</v>
      </c>
      <c r="S767" s="11" t="s">
        <v>39</v>
      </c>
      <c r="T767" s="17" t="s">
        <v>133</v>
      </c>
      <c r="U767" s="11" t="s">
        <v>37</v>
      </c>
      <c r="V767" s="17">
        <v>0</v>
      </c>
      <c r="W767" s="11" t="s">
        <v>37</v>
      </c>
      <c r="Y767" s="17" t="str">
        <f>TablaIncidentes[[#This Row],[Tiempo Total Gestión]]</f>
        <v>17:22</v>
      </c>
      <c r="Z767" s="11">
        <f t="shared" si="77"/>
        <v>17</v>
      </c>
      <c r="AA767" s="11">
        <f t="shared" si="78"/>
        <v>22</v>
      </c>
      <c r="AB767" s="11">
        <f>IF(TablaIncidentes[[#This Row],[Prioridad*]]="Baja",(Z767-24)*60+AA767,IF(TablaIncidentes[[#This Row],[Prioridad*]]="Media",(Z767-4)*60+AA767,IF(TablaIncidentes[[#This Row],[Prioridad*]]="Alta",(Z767-2)*60+AA767)))</f>
        <v>922</v>
      </c>
      <c r="AD767" s="17" t="str">
        <f>TablaIncidentes[[#This Row],[Tiempo Creación (HH:mm)]]</f>
        <v>00:00</v>
      </c>
      <c r="AE767" s="11">
        <f t="shared" si="79"/>
        <v>0</v>
      </c>
      <c r="AF767" s="11">
        <f t="shared" si="80"/>
        <v>0</v>
      </c>
      <c r="AG767" s="11">
        <f>IF(TablaIncidentes[[#This Row],[Prioridad*]]="Baja",((AE767*60)+AF767)-30,IF(TablaIncidentes[[#This Row],[Prioridad*]]="Media",((AE767*60)+AF767)-15,IF(TablaIncidentes[[#This Row],[Prioridad*]]="Alta",((AE767*60)+AF767)-10)))</f>
        <v>-10</v>
      </c>
      <c r="AI767" s="17">
        <f>TablaIncidentes[[#This Row],[Tiempo Avance Incidente]]</f>
        <v>0</v>
      </c>
      <c r="AJ767" s="11">
        <f t="shared" si="81"/>
        <v>0</v>
      </c>
      <c r="AK767" s="11">
        <f t="shared" si="82"/>
        <v>0</v>
      </c>
      <c r="AL767">
        <f>IF(TablaIncidentes[[#This Row],[Prioridad*]]="Baja",((AJ767*60)+AK767)-720,IF(TablaIncidentes[[#This Row],[Prioridad*]]="Media",((AJ767*60)+AK767)-120,IF(TablaIncidentes[[#This Row],[Prioridad*]]="Alta",((AJ767*60)+AK767)-60)))</f>
        <v>-60</v>
      </c>
      <c r="AN767" t="str">
        <f t="shared" si="83"/>
        <v>miércoles</v>
      </c>
    </row>
    <row r="768" spans="1:40" x14ac:dyDescent="0.25">
      <c r="A768" s="20" t="s">
        <v>1797</v>
      </c>
      <c r="B768" t="s">
        <v>1528</v>
      </c>
      <c r="C768" t="s">
        <v>32</v>
      </c>
      <c r="D768" s="11" t="s">
        <v>33</v>
      </c>
      <c r="E768" t="s">
        <v>34</v>
      </c>
      <c r="F768" t="s">
        <v>51</v>
      </c>
      <c r="G768" t="s">
        <v>361</v>
      </c>
      <c r="J768" s="12">
        <v>43845</v>
      </c>
      <c r="K768" s="13">
        <v>0.72236111111111112</v>
      </c>
      <c r="L768" s="14">
        <v>43845</v>
      </c>
      <c r="M768" s="15">
        <v>0.72236111111111112</v>
      </c>
      <c r="N768" s="12">
        <v>43846</v>
      </c>
      <c r="O768" s="13">
        <v>0.39874999999999999</v>
      </c>
      <c r="P768" s="16">
        <v>43847.424467592595</v>
      </c>
      <c r="Q768" s="11" t="s">
        <v>101</v>
      </c>
      <c r="R768" s="17" t="s">
        <v>1798</v>
      </c>
      <c r="S768" s="11" t="s">
        <v>39</v>
      </c>
      <c r="T768" s="17" t="s">
        <v>133</v>
      </c>
      <c r="U768" s="11" t="s">
        <v>37</v>
      </c>
      <c r="V768" s="17">
        <v>0</v>
      </c>
      <c r="W768" s="11" t="s">
        <v>37</v>
      </c>
      <c r="Y768" s="17" t="str">
        <f>TablaIncidentes[[#This Row],[Tiempo Total Gestión]]</f>
        <v>16:11</v>
      </c>
      <c r="Z768" s="11">
        <f t="shared" si="77"/>
        <v>16</v>
      </c>
      <c r="AA768" s="11">
        <f t="shared" si="78"/>
        <v>11</v>
      </c>
      <c r="AB768" s="11">
        <f>IF(TablaIncidentes[[#This Row],[Prioridad*]]="Baja",(Z768-24)*60+AA768,IF(TablaIncidentes[[#This Row],[Prioridad*]]="Media",(Z768-4)*60+AA768,IF(TablaIncidentes[[#This Row],[Prioridad*]]="Alta",(Z768-2)*60+AA768)))</f>
        <v>851</v>
      </c>
      <c r="AD768" s="17" t="str">
        <f>TablaIncidentes[[#This Row],[Tiempo Creación (HH:mm)]]</f>
        <v>00:00</v>
      </c>
      <c r="AE768" s="11">
        <f t="shared" si="79"/>
        <v>0</v>
      </c>
      <c r="AF768" s="11">
        <f t="shared" si="80"/>
        <v>0</v>
      </c>
      <c r="AG768" s="11">
        <f>IF(TablaIncidentes[[#This Row],[Prioridad*]]="Baja",((AE768*60)+AF768)-30,IF(TablaIncidentes[[#This Row],[Prioridad*]]="Media",((AE768*60)+AF768)-15,IF(TablaIncidentes[[#This Row],[Prioridad*]]="Alta",((AE768*60)+AF768)-10)))</f>
        <v>-10</v>
      </c>
      <c r="AI768" s="17">
        <f>TablaIncidentes[[#This Row],[Tiempo Avance Incidente]]</f>
        <v>0</v>
      </c>
      <c r="AJ768" s="11">
        <f t="shared" si="81"/>
        <v>0</v>
      </c>
      <c r="AK768" s="11">
        <f t="shared" si="82"/>
        <v>0</v>
      </c>
      <c r="AL768">
        <f>IF(TablaIncidentes[[#This Row],[Prioridad*]]="Baja",((AJ768*60)+AK768)-720,IF(TablaIncidentes[[#This Row],[Prioridad*]]="Media",((AJ768*60)+AK768)-120,IF(TablaIncidentes[[#This Row],[Prioridad*]]="Alta",((AJ768*60)+AK768)-60)))</f>
        <v>-60</v>
      </c>
      <c r="AN768" t="str">
        <f t="shared" si="83"/>
        <v>miércoles</v>
      </c>
    </row>
    <row r="769" spans="1:40" x14ac:dyDescent="0.25">
      <c r="A769" s="20" t="s">
        <v>1799</v>
      </c>
      <c r="B769" t="s">
        <v>1009</v>
      </c>
      <c r="C769" t="s">
        <v>32</v>
      </c>
      <c r="D769" s="11" t="s">
        <v>33</v>
      </c>
      <c r="E769" t="s">
        <v>34</v>
      </c>
      <c r="F769" t="s">
        <v>51</v>
      </c>
      <c r="G769" t="s">
        <v>52</v>
      </c>
      <c r="J769" s="12">
        <v>43845</v>
      </c>
      <c r="K769" s="13">
        <v>0.7279282407407407</v>
      </c>
      <c r="L769" s="14">
        <v>43845</v>
      </c>
      <c r="M769" s="15">
        <v>0.7279282407407407</v>
      </c>
      <c r="N769" s="12">
        <v>43846</v>
      </c>
      <c r="O769" s="13">
        <v>0.74146990740740737</v>
      </c>
      <c r="P769" s="16">
        <v>43847.779108796298</v>
      </c>
      <c r="Q769" s="11" t="s">
        <v>101</v>
      </c>
      <c r="R769" s="17" t="s">
        <v>1800</v>
      </c>
      <c r="S769" s="11" t="s">
        <v>39</v>
      </c>
      <c r="T769" s="17" t="s">
        <v>133</v>
      </c>
      <c r="U769" s="11" t="s">
        <v>37</v>
      </c>
      <c r="V769" s="17">
        <v>0</v>
      </c>
      <c r="W769" s="11" t="s">
        <v>37</v>
      </c>
      <c r="Y769" s="17" t="str">
        <f>TablaIncidentes[[#This Row],[Tiempo Total Gestión]]</f>
        <v>24:19</v>
      </c>
      <c r="Z769" s="11">
        <f t="shared" si="77"/>
        <v>0</v>
      </c>
      <c r="AA769" s="11">
        <f t="shared" si="78"/>
        <v>19</v>
      </c>
      <c r="AB769" s="11">
        <f>IF(TablaIncidentes[[#This Row],[Prioridad*]]="Baja",(Z769-24)*60+AA769,IF(TablaIncidentes[[#This Row],[Prioridad*]]="Media",(Z769-4)*60+AA769,IF(TablaIncidentes[[#This Row],[Prioridad*]]="Alta",(Z769-2)*60+AA769)))</f>
        <v>-101</v>
      </c>
      <c r="AD769" s="17" t="str">
        <f>TablaIncidentes[[#This Row],[Tiempo Creación (HH:mm)]]</f>
        <v>00:00</v>
      </c>
      <c r="AE769" s="11">
        <f t="shared" si="79"/>
        <v>0</v>
      </c>
      <c r="AF769" s="11">
        <f t="shared" si="80"/>
        <v>0</v>
      </c>
      <c r="AG769" s="11">
        <f>IF(TablaIncidentes[[#This Row],[Prioridad*]]="Baja",((AE769*60)+AF769)-30,IF(TablaIncidentes[[#This Row],[Prioridad*]]="Media",((AE769*60)+AF769)-15,IF(TablaIncidentes[[#This Row],[Prioridad*]]="Alta",((AE769*60)+AF769)-10)))</f>
        <v>-10</v>
      </c>
      <c r="AI769" s="17">
        <f>TablaIncidentes[[#This Row],[Tiempo Avance Incidente]]</f>
        <v>0</v>
      </c>
      <c r="AJ769" s="11">
        <f t="shared" si="81"/>
        <v>0</v>
      </c>
      <c r="AK769" s="11">
        <f t="shared" si="82"/>
        <v>0</v>
      </c>
      <c r="AL769">
        <f>IF(TablaIncidentes[[#This Row],[Prioridad*]]="Baja",((AJ769*60)+AK769)-720,IF(TablaIncidentes[[#This Row],[Prioridad*]]="Media",((AJ769*60)+AK769)-120,IF(TablaIncidentes[[#This Row],[Prioridad*]]="Alta",((AJ769*60)+AK769)-60)))</f>
        <v>-60</v>
      </c>
      <c r="AN769" t="str">
        <f t="shared" si="83"/>
        <v>miércoles</v>
      </c>
    </row>
    <row r="770" spans="1:40" x14ac:dyDescent="0.25">
      <c r="A770" s="20" t="s">
        <v>1801</v>
      </c>
      <c r="B770" t="s">
        <v>1516</v>
      </c>
      <c r="C770" t="s">
        <v>32</v>
      </c>
      <c r="D770" s="11" t="s">
        <v>33</v>
      </c>
      <c r="E770" t="s">
        <v>34</v>
      </c>
      <c r="F770" t="s">
        <v>51</v>
      </c>
      <c r="G770" t="s">
        <v>361</v>
      </c>
      <c r="J770" s="12">
        <v>43845</v>
      </c>
      <c r="K770" s="13">
        <v>0.72932870370370362</v>
      </c>
      <c r="L770" s="14">
        <v>43845</v>
      </c>
      <c r="M770" s="15">
        <v>0.72932870370370362</v>
      </c>
      <c r="N770" s="12">
        <v>43846</v>
      </c>
      <c r="O770" s="13">
        <v>0.40660879629629632</v>
      </c>
      <c r="P770" s="16">
        <v>43847.424467592595</v>
      </c>
      <c r="Q770" s="11" t="s">
        <v>101</v>
      </c>
      <c r="R770" s="17" t="s">
        <v>1802</v>
      </c>
      <c r="S770" s="11" t="s">
        <v>39</v>
      </c>
      <c r="T770" s="17" t="s">
        <v>133</v>
      </c>
      <c r="U770" s="11" t="s">
        <v>37</v>
      </c>
      <c r="V770" s="17">
        <v>0</v>
      </c>
      <c r="W770" s="11" t="s">
        <v>37</v>
      </c>
      <c r="Y770" s="17" t="str">
        <f>TablaIncidentes[[#This Row],[Tiempo Total Gestión]]</f>
        <v>16:09</v>
      </c>
      <c r="Z770" s="11">
        <f t="shared" ref="Z770:Z833" si="84">HOUR(Y770)</f>
        <v>16</v>
      </c>
      <c r="AA770" s="11">
        <f t="shared" ref="AA770:AA833" si="85">MINUTE(Y770)</f>
        <v>9</v>
      </c>
      <c r="AB770" s="11">
        <f>IF(TablaIncidentes[[#This Row],[Prioridad*]]="Baja",(Z770-24)*60+AA770,IF(TablaIncidentes[[#This Row],[Prioridad*]]="Media",(Z770-4)*60+AA770,IF(TablaIncidentes[[#This Row],[Prioridad*]]="Alta",(Z770-2)*60+AA770)))</f>
        <v>849</v>
      </c>
      <c r="AD770" s="17" t="str">
        <f>TablaIncidentes[[#This Row],[Tiempo Creación (HH:mm)]]</f>
        <v>00:00</v>
      </c>
      <c r="AE770" s="11">
        <f t="shared" si="79"/>
        <v>0</v>
      </c>
      <c r="AF770" s="11">
        <f t="shared" si="80"/>
        <v>0</v>
      </c>
      <c r="AG770" s="11">
        <f>IF(TablaIncidentes[[#This Row],[Prioridad*]]="Baja",((AE770*60)+AF770)-30,IF(TablaIncidentes[[#This Row],[Prioridad*]]="Media",((AE770*60)+AF770)-15,IF(TablaIncidentes[[#This Row],[Prioridad*]]="Alta",((AE770*60)+AF770)-10)))</f>
        <v>-10</v>
      </c>
      <c r="AI770" s="17">
        <f>TablaIncidentes[[#This Row],[Tiempo Avance Incidente]]</f>
        <v>0</v>
      </c>
      <c r="AJ770" s="11">
        <f t="shared" si="81"/>
        <v>0</v>
      </c>
      <c r="AK770" s="11">
        <f t="shared" si="82"/>
        <v>0</v>
      </c>
      <c r="AL770">
        <f>IF(TablaIncidentes[[#This Row],[Prioridad*]]="Baja",((AJ770*60)+AK770)-720,IF(TablaIncidentes[[#This Row],[Prioridad*]]="Media",((AJ770*60)+AK770)-120,IF(TablaIncidentes[[#This Row],[Prioridad*]]="Alta",((AJ770*60)+AK770)-60)))</f>
        <v>-60</v>
      </c>
      <c r="AN770" t="str">
        <f t="shared" si="83"/>
        <v>miércoles</v>
      </c>
    </row>
    <row r="771" spans="1:40" x14ac:dyDescent="0.25">
      <c r="A771" s="20" t="s">
        <v>1803</v>
      </c>
      <c r="B771" t="s">
        <v>1804</v>
      </c>
      <c r="C771" t="s">
        <v>32</v>
      </c>
      <c r="D771" s="11" t="s">
        <v>33</v>
      </c>
      <c r="E771" t="s">
        <v>34</v>
      </c>
      <c r="F771" t="s">
        <v>51</v>
      </c>
      <c r="G771" t="s">
        <v>75</v>
      </c>
      <c r="J771" s="12">
        <v>43845</v>
      </c>
      <c r="K771" s="13">
        <v>0.73699074074074078</v>
      </c>
      <c r="L771" s="14">
        <v>43845</v>
      </c>
      <c r="M771" s="15">
        <v>0.73699074074074078</v>
      </c>
      <c r="N771" s="12">
        <v>43846</v>
      </c>
      <c r="O771" s="13">
        <v>0.4574537037037037</v>
      </c>
      <c r="P771" s="16">
        <v>43847.532546296294</v>
      </c>
      <c r="Q771" s="11" t="s">
        <v>101</v>
      </c>
      <c r="R771" s="17" t="s">
        <v>1805</v>
      </c>
      <c r="S771" s="11" t="s">
        <v>39</v>
      </c>
      <c r="T771" s="17" t="s">
        <v>133</v>
      </c>
      <c r="U771" s="11" t="s">
        <v>37</v>
      </c>
      <c r="V771" s="17">
        <v>0</v>
      </c>
      <c r="W771" s="11" t="s">
        <v>37</v>
      </c>
      <c r="Y771" s="17" t="str">
        <f>TablaIncidentes[[#This Row],[Tiempo Total Gestión]]</f>
        <v>17:17</v>
      </c>
      <c r="Z771" s="11">
        <f t="shared" si="84"/>
        <v>17</v>
      </c>
      <c r="AA771" s="11">
        <f t="shared" si="85"/>
        <v>17</v>
      </c>
      <c r="AB771" s="11">
        <f>IF(TablaIncidentes[[#This Row],[Prioridad*]]="Baja",(Z771-24)*60+AA771,IF(TablaIncidentes[[#This Row],[Prioridad*]]="Media",(Z771-4)*60+AA771,IF(TablaIncidentes[[#This Row],[Prioridad*]]="Alta",(Z771-2)*60+AA771)))</f>
        <v>917</v>
      </c>
      <c r="AD771" s="17" t="str">
        <f>TablaIncidentes[[#This Row],[Tiempo Creación (HH:mm)]]</f>
        <v>00:00</v>
      </c>
      <c r="AE771" s="11">
        <f t="shared" ref="AE771:AE834" si="86">HOUR(AD771)</f>
        <v>0</v>
      </c>
      <c r="AF771" s="11">
        <f t="shared" ref="AF771:AF834" si="87">MINUTE(AD771)</f>
        <v>0</v>
      </c>
      <c r="AG771" s="11">
        <f>IF(TablaIncidentes[[#This Row],[Prioridad*]]="Baja",((AE771*60)+AF771)-30,IF(TablaIncidentes[[#This Row],[Prioridad*]]="Media",((AE771*60)+AF771)-15,IF(TablaIncidentes[[#This Row],[Prioridad*]]="Alta",((AE771*60)+AF771)-10)))</f>
        <v>-10</v>
      </c>
      <c r="AI771" s="17">
        <f>TablaIncidentes[[#This Row],[Tiempo Avance Incidente]]</f>
        <v>0</v>
      </c>
      <c r="AJ771" s="11">
        <f t="shared" ref="AJ771:AJ834" si="88">HOUR(AI771)</f>
        <v>0</v>
      </c>
      <c r="AK771" s="11">
        <f t="shared" ref="AK771:AK834" si="89">MINUTE(AI771)</f>
        <v>0</v>
      </c>
      <c r="AL771">
        <f>IF(TablaIncidentes[[#This Row],[Prioridad*]]="Baja",((AJ771*60)+AK771)-720,IF(TablaIncidentes[[#This Row],[Prioridad*]]="Media",((AJ771*60)+AK771)-120,IF(TablaIncidentes[[#This Row],[Prioridad*]]="Alta",((AJ771*60)+AK771)-60)))</f>
        <v>-60</v>
      </c>
      <c r="AN771" t="str">
        <f t="shared" ref="AN771:AN834" si="90">TEXT(J771,"dddd")</f>
        <v>miércoles</v>
      </c>
    </row>
    <row r="772" spans="1:40" x14ac:dyDescent="0.25">
      <c r="A772" s="20" t="s">
        <v>1806</v>
      </c>
      <c r="B772" t="s">
        <v>1568</v>
      </c>
      <c r="C772" t="s">
        <v>32</v>
      </c>
      <c r="D772" s="11" t="s">
        <v>33</v>
      </c>
      <c r="E772" t="s">
        <v>34</v>
      </c>
      <c r="F772" t="s">
        <v>51</v>
      </c>
      <c r="G772" t="s">
        <v>361</v>
      </c>
      <c r="J772" s="12">
        <v>43845</v>
      </c>
      <c r="K772" s="13">
        <v>0.73768518518518522</v>
      </c>
      <c r="L772" s="14">
        <v>43845</v>
      </c>
      <c r="M772" s="15">
        <v>0.73768518518518522</v>
      </c>
      <c r="N772" s="12">
        <v>43846</v>
      </c>
      <c r="O772" s="13">
        <v>0.43016203703703698</v>
      </c>
      <c r="P772" s="16">
        <v>43847.532546296294</v>
      </c>
      <c r="Q772" s="11" t="s">
        <v>101</v>
      </c>
      <c r="R772" s="17" t="s">
        <v>1807</v>
      </c>
      <c r="S772" s="11" t="s">
        <v>39</v>
      </c>
      <c r="T772" s="17" t="s">
        <v>133</v>
      </c>
      <c r="U772" s="11" t="s">
        <v>37</v>
      </c>
      <c r="V772" s="17">
        <v>0</v>
      </c>
      <c r="W772" s="11" t="s">
        <v>37</v>
      </c>
      <c r="Y772" s="17" t="str">
        <f>TablaIncidentes[[#This Row],[Tiempo Total Gestión]]</f>
        <v>16:34</v>
      </c>
      <c r="Z772" s="11">
        <f t="shared" si="84"/>
        <v>16</v>
      </c>
      <c r="AA772" s="11">
        <f t="shared" si="85"/>
        <v>34</v>
      </c>
      <c r="AB772" s="11">
        <f>IF(TablaIncidentes[[#This Row],[Prioridad*]]="Baja",(Z772-24)*60+AA772,IF(TablaIncidentes[[#This Row],[Prioridad*]]="Media",(Z772-4)*60+AA772,IF(TablaIncidentes[[#This Row],[Prioridad*]]="Alta",(Z772-2)*60+AA772)))</f>
        <v>874</v>
      </c>
      <c r="AD772" s="17" t="str">
        <f>TablaIncidentes[[#This Row],[Tiempo Creación (HH:mm)]]</f>
        <v>00:00</v>
      </c>
      <c r="AE772" s="11">
        <f t="shared" si="86"/>
        <v>0</v>
      </c>
      <c r="AF772" s="11">
        <f t="shared" si="87"/>
        <v>0</v>
      </c>
      <c r="AG772" s="11">
        <f>IF(TablaIncidentes[[#This Row],[Prioridad*]]="Baja",((AE772*60)+AF772)-30,IF(TablaIncidentes[[#This Row],[Prioridad*]]="Media",((AE772*60)+AF772)-15,IF(TablaIncidentes[[#This Row],[Prioridad*]]="Alta",((AE772*60)+AF772)-10)))</f>
        <v>-10</v>
      </c>
      <c r="AI772" s="17">
        <f>TablaIncidentes[[#This Row],[Tiempo Avance Incidente]]</f>
        <v>0</v>
      </c>
      <c r="AJ772" s="11">
        <f t="shared" si="88"/>
        <v>0</v>
      </c>
      <c r="AK772" s="11">
        <f t="shared" si="89"/>
        <v>0</v>
      </c>
      <c r="AL772">
        <f>IF(TablaIncidentes[[#This Row],[Prioridad*]]="Baja",((AJ772*60)+AK772)-720,IF(TablaIncidentes[[#This Row],[Prioridad*]]="Media",((AJ772*60)+AK772)-120,IF(TablaIncidentes[[#This Row],[Prioridad*]]="Alta",((AJ772*60)+AK772)-60)))</f>
        <v>-60</v>
      </c>
      <c r="AN772" t="str">
        <f t="shared" si="90"/>
        <v>miércoles</v>
      </c>
    </row>
    <row r="773" spans="1:40" x14ac:dyDescent="0.25">
      <c r="A773" s="20" t="s">
        <v>1808</v>
      </c>
      <c r="B773" t="s">
        <v>979</v>
      </c>
      <c r="C773" t="s">
        <v>32</v>
      </c>
      <c r="D773" s="11" t="s">
        <v>33</v>
      </c>
      <c r="E773" t="s">
        <v>34</v>
      </c>
      <c r="F773" t="s">
        <v>51</v>
      </c>
      <c r="G773" t="s">
        <v>52</v>
      </c>
      <c r="J773" s="12">
        <v>43845</v>
      </c>
      <c r="K773" s="13">
        <v>0.73837962962962955</v>
      </c>
      <c r="L773" s="14">
        <v>43845</v>
      </c>
      <c r="M773" s="15">
        <v>0.73837962962962955</v>
      </c>
      <c r="N773" s="12">
        <v>43846</v>
      </c>
      <c r="O773" s="13">
        <v>0.74365740740740749</v>
      </c>
      <c r="P773" s="16">
        <v>43847.779108796298</v>
      </c>
      <c r="Q773" s="11" t="s">
        <v>101</v>
      </c>
      <c r="R773" s="17" t="s">
        <v>1809</v>
      </c>
      <c r="S773" s="11" t="s">
        <v>39</v>
      </c>
      <c r="T773" s="17" t="s">
        <v>133</v>
      </c>
      <c r="U773" s="11" t="s">
        <v>37</v>
      </c>
      <c r="V773" s="17">
        <v>0</v>
      </c>
      <c r="W773" s="11" t="s">
        <v>37</v>
      </c>
      <c r="Y773" s="17" t="str">
        <f>TablaIncidentes[[#This Row],[Tiempo Total Gestión]]</f>
        <v>24:07</v>
      </c>
      <c r="Z773" s="11">
        <f t="shared" si="84"/>
        <v>0</v>
      </c>
      <c r="AA773" s="11">
        <f t="shared" si="85"/>
        <v>7</v>
      </c>
      <c r="AB773" s="11">
        <f>IF(TablaIncidentes[[#This Row],[Prioridad*]]="Baja",(Z773-24)*60+AA773,IF(TablaIncidentes[[#This Row],[Prioridad*]]="Media",(Z773-4)*60+AA773,IF(TablaIncidentes[[#This Row],[Prioridad*]]="Alta",(Z773-2)*60+AA773)))</f>
        <v>-113</v>
      </c>
      <c r="AD773" s="17" t="str">
        <f>TablaIncidentes[[#This Row],[Tiempo Creación (HH:mm)]]</f>
        <v>00:00</v>
      </c>
      <c r="AE773" s="11">
        <f t="shared" si="86"/>
        <v>0</v>
      </c>
      <c r="AF773" s="11">
        <f t="shared" si="87"/>
        <v>0</v>
      </c>
      <c r="AG773" s="11">
        <f>IF(TablaIncidentes[[#This Row],[Prioridad*]]="Baja",((AE773*60)+AF773)-30,IF(TablaIncidentes[[#This Row],[Prioridad*]]="Media",((AE773*60)+AF773)-15,IF(TablaIncidentes[[#This Row],[Prioridad*]]="Alta",((AE773*60)+AF773)-10)))</f>
        <v>-10</v>
      </c>
      <c r="AI773" s="17">
        <f>TablaIncidentes[[#This Row],[Tiempo Avance Incidente]]</f>
        <v>0</v>
      </c>
      <c r="AJ773" s="11">
        <f t="shared" si="88"/>
        <v>0</v>
      </c>
      <c r="AK773" s="11">
        <f t="shared" si="89"/>
        <v>0</v>
      </c>
      <c r="AL773">
        <f>IF(TablaIncidentes[[#This Row],[Prioridad*]]="Baja",((AJ773*60)+AK773)-720,IF(TablaIncidentes[[#This Row],[Prioridad*]]="Media",((AJ773*60)+AK773)-120,IF(TablaIncidentes[[#This Row],[Prioridad*]]="Alta",((AJ773*60)+AK773)-60)))</f>
        <v>-60</v>
      </c>
      <c r="AN773" t="str">
        <f t="shared" si="90"/>
        <v>miércoles</v>
      </c>
    </row>
    <row r="774" spans="1:40" x14ac:dyDescent="0.25">
      <c r="A774" s="20" t="s">
        <v>1810</v>
      </c>
      <c r="B774" t="s">
        <v>1535</v>
      </c>
      <c r="C774" t="s">
        <v>32</v>
      </c>
      <c r="D774" s="11" t="s">
        <v>33</v>
      </c>
      <c r="E774" t="s">
        <v>34</v>
      </c>
      <c r="F774" t="s">
        <v>51</v>
      </c>
      <c r="G774" t="s">
        <v>75</v>
      </c>
      <c r="J774" s="12">
        <v>43845</v>
      </c>
      <c r="K774" s="13">
        <v>0.73907407407407411</v>
      </c>
      <c r="L774" s="14">
        <v>43845</v>
      </c>
      <c r="M774" s="15">
        <v>0.73907407407407411</v>
      </c>
      <c r="N774" s="12">
        <v>43846</v>
      </c>
      <c r="O774" s="13">
        <v>0.46355324074074072</v>
      </c>
      <c r="P774" s="16">
        <v>43847.532546296294</v>
      </c>
      <c r="Q774" s="11" t="s">
        <v>101</v>
      </c>
      <c r="R774" s="17" t="s">
        <v>1811</v>
      </c>
      <c r="S774" s="11" t="s">
        <v>39</v>
      </c>
      <c r="T774" s="17" t="s">
        <v>133</v>
      </c>
      <c r="U774" s="11" t="s">
        <v>37</v>
      </c>
      <c r="V774" s="17">
        <v>0</v>
      </c>
      <c r="W774" s="11" t="s">
        <v>37</v>
      </c>
      <c r="Y774" s="17" t="str">
        <f>TablaIncidentes[[#This Row],[Tiempo Total Gestión]]</f>
        <v>17:23</v>
      </c>
      <c r="Z774" s="11">
        <f t="shared" si="84"/>
        <v>17</v>
      </c>
      <c r="AA774" s="11">
        <f t="shared" si="85"/>
        <v>23</v>
      </c>
      <c r="AB774" s="11">
        <f>IF(TablaIncidentes[[#This Row],[Prioridad*]]="Baja",(Z774-24)*60+AA774,IF(TablaIncidentes[[#This Row],[Prioridad*]]="Media",(Z774-4)*60+AA774,IF(TablaIncidentes[[#This Row],[Prioridad*]]="Alta",(Z774-2)*60+AA774)))</f>
        <v>923</v>
      </c>
      <c r="AD774" s="17" t="str">
        <f>TablaIncidentes[[#This Row],[Tiempo Creación (HH:mm)]]</f>
        <v>00:00</v>
      </c>
      <c r="AE774" s="11">
        <f t="shared" si="86"/>
        <v>0</v>
      </c>
      <c r="AF774" s="11">
        <f t="shared" si="87"/>
        <v>0</v>
      </c>
      <c r="AG774" s="11">
        <f>IF(TablaIncidentes[[#This Row],[Prioridad*]]="Baja",((AE774*60)+AF774)-30,IF(TablaIncidentes[[#This Row],[Prioridad*]]="Media",((AE774*60)+AF774)-15,IF(TablaIncidentes[[#This Row],[Prioridad*]]="Alta",((AE774*60)+AF774)-10)))</f>
        <v>-10</v>
      </c>
      <c r="AI774" s="17">
        <f>TablaIncidentes[[#This Row],[Tiempo Avance Incidente]]</f>
        <v>0</v>
      </c>
      <c r="AJ774" s="11">
        <f t="shared" si="88"/>
        <v>0</v>
      </c>
      <c r="AK774" s="11">
        <f t="shared" si="89"/>
        <v>0</v>
      </c>
      <c r="AL774">
        <f>IF(TablaIncidentes[[#This Row],[Prioridad*]]="Baja",((AJ774*60)+AK774)-720,IF(TablaIncidentes[[#This Row],[Prioridad*]]="Media",((AJ774*60)+AK774)-120,IF(TablaIncidentes[[#This Row],[Prioridad*]]="Alta",((AJ774*60)+AK774)-60)))</f>
        <v>-60</v>
      </c>
      <c r="AN774" t="str">
        <f t="shared" si="90"/>
        <v>miércoles</v>
      </c>
    </row>
    <row r="775" spans="1:40" x14ac:dyDescent="0.25">
      <c r="A775" s="20" t="s">
        <v>1812</v>
      </c>
      <c r="B775" t="s">
        <v>1027</v>
      </c>
      <c r="C775" t="s">
        <v>32</v>
      </c>
      <c r="D775" s="11" t="s">
        <v>33</v>
      </c>
      <c r="E775" t="s">
        <v>34</v>
      </c>
      <c r="F775" t="s">
        <v>51</v>
      </c>
      <c r="G775" t="s">
        <v>361</v>
      </c>
      <c r="J775" s="12">
        <v>43845</v>
      </c>
      <c r="K775" s="13">
        <v>0.73976851851851855</v>
      </c>
      <c r="L775" s="14">
        <v>43845</v>
      </c>
      <c r="M775" s="15">
        <v>0.73976851851851855</v>
      </c>
      <c r="N775" s="12">
        <v>43846</v>
      </c>
      <c r="O775" s="13">
        <v>0.43311342592592594</v>
      </c>
      <c r="P775" s="16">
        <v>43847.532546296294</v>
      </c>
      <c r="Q775" s="11" t="s">
        <v>101</v>
      </c>
      <c r="R775" s="17" t="s">
        <v>1813</v>
      </c>
      <c r="S775" s="11" t="s">
        <v>39</v>
      </c>
      <c r="T775" s="17" t="s">
        <v>133</v>
      </c>
      <c r="U775" s="11" t="s">
        <v>37</v>
      </c>
      <c r="V775" s="17">
        <v>0</v>
      </c>
      <c r="W775" s="11" t="s">
        <v>37</v>
      </c>
      <c r="Y775" s="17" t="str">
        <f>TablaIncidentes[[#This Row],[Tiempo Total Gestión]]</f>
        <v>16:36</v>
      </c>
      <c r="Z775" s="11">
        <f t="shared" si="84"/>
        <v>16</v>
      </c>
      <c r="AA775" s="11">
        <f t="shared" si="85"/>
        <v>36</v>
      </c>
      <c r="AB775" s="11">
        <f>IF(TablaIncidentes[[#This Row],[Prioridad*]]="Baja",(Z775-24)*60+AA775,IF(TablaIncidentes[[#This Row],[Prioridad*]]="Media",(Z775-4)*60+AA775,IF(TablaIncidentes[[#This Row],[Prioridad*]]="Alta",(Z775-2)*60+AA775)))</f>
        <v>876</v>
      </c>
      <c r="AD775" s="17" t="str">
        <f>TablaIncidentes[[#This Row],[Tiempo Creación (HH:mm)]]</f>
        <v>00:00</v>
      </c>
      <c r="AE775" s="11">
        <f t="shared" si="86"/>
        <v>0</v>
      </c>
      <c r="AF775" s="11">
        <f t="shared" si="87"/>
        <v>0</v>
      </c>
      <c r="AG775" s="11">
        <f>IF(TablaIncidentes[[#This Row],[Prioridad*]]="Baja",((AE775*60)+AF775)-30,IF(TablaIncidentes[[#This Row],[Prioridad*]]="Media",((AE775*60)+AF775)-15,IF(TablaIncidentes[[#This Row],[Prioridad*]]="Alta",((AE775*60)+AF775)-10)))</f>
        <v>-10</v>
      </c>
      <c r="AI775" s="17">
        <f>TablaIncidentes[[#This Row],[Tiempo Avance Incidente]]</f>
        <v>0</v>
      </c>
      <c r="AJ775" s="11">
        <f t="shared" si="88"/>
        <v>0</v>
      </c>
      <c r="AK775" s="11">
        <f t="shared" si="89"/>
        <v>0</v>
      </c>
      <c r="AL775">
        <f>IF(TablaIncidentes[[#This Row],[Prioridad*]]="Baja",((AJ775*60)+AK775)-720,IF(TablaIncidentes[[#This Row],[Prioridad*]]="Media",((AJ775*60)+AK775)-120,IF(TablaIncidentes[[#This Row],[Prioridad*]]="Alta",((AJ775*60)+AK775)-60)))</f>
        <v>-60</v>
      </c>
      <c r="AN775" t="str">
        <f t="shared" si="90"/>
        <v>miércoles</v>
      </c>
    </row>
    <row r="776" spans="1:40" x14ac:dyDescent="0.25">
      <c r="A776" s="20" t="s">
        <v>1814</v>
      </c>
      <c r="B776" t="s">
        <v>1815</v>
      </c>
      <c r="C776" t="s">
        <v>32</v>
      </c>
      <c r="D776" s="11" t="s">
        <v>33</v>
      </c>
      <c r="E776" t="s">
        <v>34</v>
      </c>
      <c r="F776" t="s">
        <v>51</v>
      </c>
      <c r="G776" t="s">
        <v>361</v>
      </c>
      <c r="J776" s="12">
        <v>43845</v>
      </c>
      <c r="K776" s="13">
        <v>0.74464120370370368</v>
      </c>
      <c r="L776" s="14">
        <v>43845</v>
      </c>
      <c r="M776" s="15">
        <v>0.74464120370370368</v>
      </c>
      <c r="N776" s="12">
        <v>43846</v>
      </c>
      <c r="O776" s="13">
        <v>0.44064814814814812</v>
      </c>
      <c r="P776" s="16">
        <v>43847.532546296294</v>
      </c>
      <c r="Q776" s="11" t="s">
        <v>101</v>
      </c>
      <c r="R776" s="17" t="s">
        <v>1180</v>
      </c>
      <c r="S776" s="11" t="s">
        <v>39</v>
      </c>
      <c r="T776" s="17" t="s">
        <v>133</v>
      </c>
      <c r="U776" s="11" t="s">
        <v>37</v>
      </c>
      <c r="V776" s="17">
        <v>0</v>
      </c>
      <c r="W776" s="11" t="s">
        <v>37</v>
      </c>
      <c r="Y776" s="17" t="str">
        <f>TablaIncidentes[[#This Row],[Tiempo Total Gestión]]</f>
        <v>16:37</v>
      </c>
      <c r="Z776" s="11">
        <f t="shared" si="84"/>
        <v>16</v>
      </c>
      <c r="AA776" s="11">
        <f t="shared" si="85"/>
        <v>37</v>
      </c>
      <c r="AB776" s="11">
        <f>IF(TablaIncidentes[[#This Row],[Prioridad*]]="Baja",(Z776-24)*60+AA776,IF(TablaIncidentes[[#This Row],[Prioridad*]]="Media",(Z776-4)*60+AA776,IF(TablaIncidentes[[#This Row],[Prioridad*]]="Alta",(Z776-2)*60+AA776)))</f>
        <v>877</v>
      </c>
      <c r="AD776" s="17" t="str">
        <f>TablaIncidentes[[#This Row],[Tiempo Creación (HH:mm)]]</f>
        <v>00:00</v>
      </c>
      <c r="AE776" s="11">
        <f t="shared" si="86"/>
        <v>0</v>
      </c>
      <c r="AF776" s="11">
        <f t="shared" si="87"/>
        <v>0</v>
      </c>
      <c r="AG776" s="11">
        <f>IF(TablaIncidentes[[#This Row],[Prioridad*]]="Baja",((AE776*60)+AF776)-30,IF(TablaIncidentes[[#This Row],[Prioridad*]]="Media",((AE776*60)+AF776)-15,IF(TablaIncidentes[[#This Row],[Prioridad*]]="Alta",((AE776*60)+AF776)-10)))</f>
        <v>-10</v>
      </c>
      <c r="AI776" s="17">
        <f>TablaIncidentes[[#This Row],[Tiempo Avance Incidente]]</f>
        <v>0</v>
      </c>
      <c r="AJ776" s="11">
        <f t="shared" si="88"/>
        <v>0</v>
      </c>
      <c r="AK776" s="11">
        <f t="shared" si="89"/>
        <v>0</v>
      </c>
      <c r="AL776">
        <f>IF(TablaIncidentes[[#This Row],[Prioridad*]]="Baja",((AJ776*60)+AK776)-720,IF(TablaIncidentes[[#This Row],[Prioridad*]]="Media",((AJ776*60)+AK776)-120,IF(TablaIncidentes[[#This Row],[Prioridad*]]="Alta",((AJ776*60)+AK776)-60)))</f>
        <v>-60</v>
      </c>
      <c r="AN776" t="str">
        <f t="shared" si="90"/>
        <v>miércoles</v>
      </c>
    </row>
    <row r="777" spans="1:40" x14ac:dyDescent="0.25">
      <c r="A777" s="20" t="s">
        <v>1816</v>
      </c>
      <c r="B777" t="s">
        <v>1044</v>
      </c>
      <c r="C777" t="s">
        <v>32</v>
      </c>
      <c r="D777" s="11" t="s">
        <v>33</v>
      </c>
      <c r="E777" t="s">
        <v>34</v>
      </c>
      <c r="F777" t="s">
        <v>51</v>
      </c>
      <c r="G777" t="s">
        <v>361</v>
      </c>
      <c r="J777" s="12">
        <v>43845</v>
      </c>
      <c r="K777" s="13">
        <v>0.75020833333333325</v>
      </c>
      <c r="L777" s="14">
        <v>43845</v>
      </c>
      <c r="M777" s="15">
        <v>0.75020833333333325</v>
      </c>
      <c r="N777" s="12">
        <v>43846</v>
      </c>
      <c r="O777" s="13">
        <v>0.39059027777777783</v>
      </c>
      <c r="P777" s="16">
        <v>43847.424467592595</v>
      </c>
      <c r="Q777" s="11" t="s">
        <v>101</v>
      </c>
      <c r="R777" s="17" t="s">
        <v>1817</v>
      </c>
      <c r="S777" s="11" t="s">
        <v>39</v>
      </c>
      <c r="T777" s="17" t="s">
        <v>133</v>
      </c>
      <c r="U777" s="11" t="s">
        <v>37</v>
      </c>
      <c r="V777" s="17">
        <v>0</v>
      </c>
      <c r="W777" s="11" t="s">
        <v>37</v>
      </c>
      <c r="Y777" s="17" t="str">
        <f>TablaIncidentes[[#This Row],[Tiempo Total Gestión]]</f>
        <v>15:16</v>
      </c>
      <c r="Z777" s="11">
        <f t="shared" si="84"/>
        <v>15</v>
      </c>
      <c r="AA777" s="11">
        <f t="shared" si="85"/>
        <v>16</v>
      </c>
      <c r="AB777" s="11">
        <f>IF(TablaIncidentes[[#This Row],[Prioridad*]]="Baja",(Z777-24)*60+AA777,IF(TablaIncidentes[[#This Row],[Prioridad*]]="Media",(Z777-4)*60+AA777,IF(TablaIncidentes[[#This Row],[Prioridad*]]="Alta",(Z777-2)*60+AA777)))</f>
        <v>796</v>
      </c>
      <c r="AD777" s="17" t="str">
        <f>TablaIncidentes[[#This Row],[Tiempo Creación (HH:mm)]]</f>
        <v>00:00</v>
      </c>
      <c r="AE777" s="11">
        <f t="shared" si="86"/>
        <v>0</v>
      </c>
      <c r="AF777" s="11">
        <f t="shared" si="87"/>
        <v>0</v>
      </c>
      <c r="AG777" s="11">
        <f>IF(TablaIncidentes[[#This Row],[Prioridad*]]="Baja",((AE777*60)+AF777)-30,IF(TablaIncidentes[[#This Row],[Prioridad*]]="Media",((AE777*60)+AF777)-15,IF(TablaIncidentes[[#This Row],[Prioridad*]]="Alta",((AE777*60)+AF777)-10)))</f>
        <v>-10</v>
      </c>
      <c r="AI777" s="17">
        <f>TablaIncidentes[[#This Row],[Tiempo Avance Incidente]]</f>
        <v>0</v>
      </c>
      <c r="AJ777" s="11">
        <f t="shared" si="88"/>
        <v>0</v>
      </c>
      <c r="AK777" s="11">
        <f t="shared" si="89"/>
        <v>0</v>
      </c>
      <c r="AL777">
        <f>IF(TablaIncidentes[[#This Row],[Prioridad*]]="Baja",((AJ777*60)+AK777)-720,IF(TablaIncidentes[[#This Row],[Prioridad*]]="Media",((AJ777*60)+AK777)-120,IF(TablaIncidentes[[#This Row],[Prioridad*]]="Alta",((AJ777*60)+AK777)-60)))</f>
        <v>-60</v>
      </c>
      <c r="AN777" t="str">
        <f t="shared" si="90"/>
        <v>miércoles</v>
      </c>
    </row>
    <row r="778" spans="1:40" x14ac:dyDescent="0.25">
      <c r="A778" s="20" t="s">
        <v>1818</v>
      </c>
      <c r="B778" t="s">
        <v>857</v>
      </c>
      <c r="C778" t="s">
        <v>32</v>
      </c>
      <c r="D778" s="11" t="s">
        <v>33</v>
      </c>
      <c r="E778" t="s">
        <v>34</v>
      </c>
      <c r="F778" t="s">
        <v>51</v>
      </c>
      <c r="G778" t="s">
        <v>52</v>
      </c>
      <c r="J778" s="12">
        <v>43845</v>
      </c>
      <c r="K778" s="13">
        <v>0.75159722222222225</v>
      </c>
      <c r="L778" s="14">
        <v>43845</v>
      </c>
      <c r="M778" s="15">
        <v>0.75159722222222225</v>
      </c>
      <c r="N778" s="12">
        <v>43846</v>
      </c>
      <c r="O778" s="13">
        <v>0.7462037037037037</v>
      </c>
      <c r="P778" s="16">
        <v>43847.779108796298</v>
      </c>
      <c r="Q778" s="11" t="s">
        <v>101</v>
      </c>
      <c r="R778" s="17" t="s">
        <v>1819</v>
      </c>
      <c r="S778" s="11" t="s">
        <v>39</v>
      </c>
      <c r="T778" s="17" t="s">
        <v>133</v>
      </c>
      <c r="U778" s="11" t="s">
        <v>37</v>
      </c>
      <c r="V778" s="17">
        <v>0</v>
      </c>
      <c r="W778" s="11" t="s">
        <v>37</v>
      </c>
      <c r="Y778" s="17" t="str">
        <f>TablaIncidentes[[#This Row],[Tiempo Total Gestión]]</f>
        <v>23:52</v>
      </c>
      <c r="Z778" s="11">
        <f t="shared" si="84"/>
        <v>23</v>
      </c>
      <c r="AA778" s="11">
        <f t="shared" si="85"/>
        <v>52</v>
      </c>
      <c r="AB778" s="11">
        <f>IF(TablaIncidentes[[#This Row],[Prioridad*]]="Baja",(Z778-24)*60+AA778,IF(TablaIncidentes[[#This Row],[Prioridad*]]="Media",(Z778-4)*60+AA778,IF(TablaIncidentes[[#This Row],[Prioridad*]]="Alta",(Z778-2)*60+AA778)))</f>
        <v>1312</v>
      </c>
      <c r="AD778" s="17" t="str">
        <f>TablaIncidentes[[#This Row],[Tiempo Creación (HH:mm)]]</f>
        <v>00:00</v>
      </c>
      <c r="AE778" s="11">
        <f t="shared" si="86"/>
        <v>0</v>
      </c>
      <c r="AF778" s="11">
        <f t="shared" si="87"/>
        <v>0</v>
      </c>
      <c r="AG778" s="11">
        <f>IF(TablaIncidentes[[#This Row],[Prioridad*]]="Baja",((AE778*60)+AF778)-30,IF(TablaIncidentes[[#This Row],[Prioridad*]]="Media",((AE778*60)+AF778)-15,IF(TablaIncidentes[[#This Row],[Prioridad*]]="Alta",((AE778*60)+AF778)-10)))</f>
        <v>-10</v>
      </c>
      <c r="AI778" s="17">
        <f>TablaIncidentes[[#This Row],[Tiempo Avance Incidente]]</f>
        <v>0</v>
      </c>
      <c r="AJ778" s="11">
        <f t="shared" si="88"/>
        <v>0</v>
      </c>
      <c r="AK778" s="11">
        <f t="shared" si="89"/>
        <v>0</v>
      </c>
      <c r="AL778">
        <f>IF(TablaIncidentes[[#This Row],[Prioridad*]]="Baja",((AJ778*60)+AK778)-720,IF(TablaIncidentes[[#This Row],[Prioridad*]]="Media",((AJ778*60)+AK778)-120,IF(TablaIncidentes[[#This Row],[Prioridad*]]="Alta",((AJ778*60)+AK778)-60)))</f>
        <v>-60</v>
      </c>
      <c r="AN778" t="str">
        <f t="shared" si="90"/>
        <v>miércoles</v>
      </c>
    </row>
    <row r="779" spans="1:40" x14ac:dyDescent="0.25">
      <c r="A779" s="20" t="s">
        <v>1820</v>
      </c>
      <c r="B779" t="s">
        <v>1040</v>
      </c>
      <c r="C779" t="s">
        <v>32</v>
      </c>
      <c r="D779" s="11" t="s">
        <v>33</v>
      </c>
      <c r="E779" t="s">
        <v>34</v>
      </c>
      <c r="F779" t="s">
        <v>51</v>
      </c>
      <c r="G779" t="s">
        <v>75</v>
      </c>
      <c r="J779" s="12">
        <v>43845</v>
      </c>
      <c r="K779" s="13">
        <v>0.7537152777777778</v>
      </c>
      <c r="L779" s="14">
        <v>43845</v>
      </c>
      <c r="M779" s="15">
        <v>0.7537152777777778</v>
      </c>
      <c r="N779" s="12">
        <v>43846</v>
      </c>
      <c r="O779" s="13">
        <v>0.48239583333333336</v>
      </c>
      <c r="P779" s="16">
        <v>43847.532546296294</v>
      </c>
      <c r="Q779" s="11" t="s">
        <v>101</v>
      </c>
      <c r="R779" s="17" t="s">
        <v>1821</v>
      </c>
      <c r="S779" s="11" t="s">
        <v>39</v>
      </c>
      <c r="T779" s="17" t="s">
        <v>133</v>
      </c>
      <c r="U779" s="11" t="s">
        <v>37</v>
      </c>
      <c r="V779" s="17">
        <v>0</v>
      </c>
      <c r="W779" s="11" t="s">
        <v>37</v>
      </c>
      <c r="Y779" s="17" t="str">
        <f>TablaIncidentes[[#This Row],[Tiempo Total Gestión]]</f>
        <v>17:29</v>
      </c>
      <c r="Z779" s="11">
        <f t="shared" si="84"/>
        <v>17</v>
      </c>
      <c r="AA779" s="11">
        <f t="shared" si="85"/>
        <v>29</v>
      </c>
      <c r="AB779" s="11">
        <f>IF(TablaIncidentes[[#This Row],[Prioridad*]]="Baja",(Z779-24)*60+AA779,IF(TablaIncidentes[[#This Row],[Prioridad*]]="Media",(Z779-4)*60+AA779,IF(TablaIncidentes[[#This Row],[Prioridad*]]="Alta",(Z779-2)*60+AA779)))</f>
        <v>929</v>
      </c>
      <c r="AD779" s="17" t="str">
        <f>TablaIncidentes[[#This Row],[Tiempo Creación (HH:mm)]]</f>
        <v>00:00</v>
      </c>
      <c r="AE779" s="11">
        <f t="shared" si="86"/>
        <v>0</v>
      </c>
      <c r="AF779" s="11">
        <f t="shared" si="87"/>
        <v>0</v>
      </c>
      <c r="AG779" s="11">
        <f>IF(TablaIncidentes[[#This Row],[Prioridad*]]="Baja",((AE779*60)+AF779)-30,IF(TablaIncidentes[[#This Row],[Prioridad*]]="Media",((AE779*60)+AF779)-15,IF(TablaIncidentes[[#This Row],[Prioridad*]]="Alta",((AE779*60)+AF779)-10)))</f>
        <v>-10</v>
      </c>
      <c r="AI779" s="17">
        <f>TablaIncidentes[[#This Row],[Tiempo Avance Incidente]]</f>
        <v>0</v>
      </c>
      <c r="AJ779" s="11">
        <f t="shared" si="88"/>
        <v>0</v>
      </c>
      <c r="AK779" s="11">
        <f t="shared" si="89"/>
        <v>0</v>
      </c>
      <c r="AL779">
        <f>IF(TablaIncidentes[[#This Row],[Prioridad*]]="Baja",((AJ779*60)+AK779)-720,IF(TablaIncidentes[[#This Row],[Prioridad*]]="Media",((AJ779*60)+AK779)-120,IF(TablaIncidentes[[#This Row],[Prioridad*]]="Alta",((AJ779*60)+AK779)-60)))</f>
        <v>-60</v>
      </c>
      <c r="AN779" t="str">
        <f t="shared" si="90"/>
        <v>miércoles</v>
      </c>
    </row>
    <row r="780" spans="1:40" x14ac:dyDescent="0.25">
      <c r="A780" s="10" t="s">
        <v>1822</v>
      </c>
      <c r="B780" t="s">
        <v>1546</v>
      </c>
      <c r="C780" t="s">
        <v>32</v>
      </c>
      <c r="D780" s="11" t="s">
        <v>33</v>
      </c>
      <c r="E780" t="s">
        <v>34</v>
      </c>
      <c r="F780" t="s">
        <v>51</v>
      </c>
      <c r="G780" t="s">
        <v>1507</v>
      </c>
      <c r="J780" s="12">
        <v>43845</v>
      </c>
      <c r="K780" s="13">
        <v>0.76134259259259263</v>
      </c>
      <c r="L780" s="14">
        <v>43845</v>
      </c>
      <c r="M780" s="15">
        <v>0.76134259259259263</v>
      </c>
      <c r="N780" s="12">
        <v>43846</v>
      </c>
      <c r="O780" s="13">
        <v>0.64467592592592593</v>
      </c>
      <c r="P780" s="16">
        <v>43847.676516203705</v>
      </c>
      <c r="Q780" s="11" t="s">
        <v>37</v>
      </c>
      <c r="R780" s="17" t="s">
        <v>1823</v>
      </c>
      <c r="S780" s="11" t="s">
        <v>39</v>
      </c>
      <c r="T780" s="17" t="s">
        <v>133</v>
      </c>
      <c r="U780" s="11" t="s">
        <v>37</v>
      </c>
      <c r="V780" s="17">
        <v>0</v>
      </c>
      <c r="W780" s="11" t="s">
        <v>37</v>
      </c>
      <c r="Y780" s="17" t="str">
        <f>TablaIncidentes[[#This Row],[Tiempo Total Gestión]]</f>
        <v>01:56</v>
      </c>
      <c r="Z780" s="11">
        <f t="shared" si="84"/>
        <v>1</v>
      </c>
      <c r="AA780" s="11">
        <f t="shared" si="85"/>
        <v>56</v>
      </c>
      <c r="AB780" s="11">
        <f>IF(TablaIncidentes[[#This Row],[Prioridad*]]="Baja",(Z780-24)*60+AA780,IF(TablaIncidentes[[#This Row],[Prioridad*]]="Media",(Z780-4)*60+AA780,IF(TablaIncidentes[[#This Row],[Prioridad*]]="Alta",(Z780-2)*60+AA780)))</f>
        <v>-4</v>
      </c>
      <c r="AD780" s="17" t="str">
        <f>TablaIncidentes[[#This Row],[Tiempo Creación (HH:mm)]]</f>
        <v>00:00</v>
      </c>
      <c r="AE780" s="11">
        <f t="shared" si="86"/>
        <v>0</v>
      </c>
      <c r="AF780" s="11">
        <f t="shared" si="87"/>
        <v>0</v>
      </c>
      <c r="AG780" s="11">
        <f>IF(TablaIncidentes[[#This Row],[Prioridad*]]="Baja",((AE780*60)+AF780)-30,IF(TablaIncidentes[[#This Row],[Prioridad*]]="Media",((AE780*60)+AF780)-15,IF(TablaIncidentes[[#This Row],[Prioridad*]]="Alta",((AE780*60)+AF780)-10)))</f>
        <v>-10</v>
      </c>
      <c r="AI780" s="17">
        <f>TablaIncidentes[[#This Row],[Tiempo Avance Incidente]]</f>
        <v>0</v>
      </c>
      <c r="AJ780" s="11">
        <f t="shared" si="88"/>
        <v>0</v>
      </c>
      <c r="AK780" s="11">
        <f t="shared" si="89"/>
        <v>0</v>
      </c>
      <c r="AL780">
        <f>IF(TablaIncidentes[[#This Row],[Prioridad*]]="Baja",((AJ780*60)+AK780)-720,IF(TablaIncidentes[[#This Row],[Prioridad*]]="Media",((AJ780*60)+AK780)-120,IF(TablaIncidentes[[#This Row],[Prioridad*]]="Alta",((AJ780*60)+AK780)-60)))</f>
        <v>-60</v>
      </c>
      <c r="AN780" t="str">
        <f t="shared" si="90"/>
        <v>miércoles</v>
      </c>
    </row>
    <row r="781" spans="1:40" x14ac:dyDescent="0.25">
      <c r="A781" s="10" t="s">
        <v>1824</v>
      </c>
      <c r="B781" t="s">
        <v>1053</v>
      </c>
      <c r="C781" t="s">
        <v>32</v>
      </c>
      <c r="D781" s="11" t="s">
        <v>33</v>
      </c>
      <c r="E781" t="s">
        <v>34</v>
      </c>
      <c r="F781" t="s">
        <v>51</v>
      </c>
      <c r="G781" t="s">
        <v>1507</v>
      </c>
      <c r="J781" s="12">
        <v>43845</v>
      </c>
      <c r="K781" s="13">
        <v>0.76481481481481473</v>
      </c>
      <c r="L781" s="14">
        <v>43845</v>
      </c>
      <c r="M781" s="15">
        <v>0.76481481481481473</v>
      </c>
      <c r="N781" s="12">
        <v>43846</v>
      </c>
      <c r="O781" s="13">
        <v>0.54128472222222224</v>
      </c>
      <c r="P781" s="16">
        <v>43847.601122685184</v>
      </c>
      <c r="Q781" s="11" t="s">
        <v>37</v>
      </c>
      <c r="R781" s="17" t="s">
        <v>1825</v>
      </c>
      <c r="S781" s="11" t="s">
        <v>39</v>
      </c>
      <c r="T781" s="17" t="s">
        <v>133</v>
      </c>
      <c r="U781" s="11" t="s">
        <v>37</v>
      </c>
      <c r="V781" s="17">
        <v>0</v>
      </c>
      <c r="W781" s="11" t="s">
        <v>37</v>
      </c>
      <c r="Y781" s="17" t="str">
        <f>TablaIncidentes[[#This Row],[Tiempo Total Gestión]]</f>
        <v>01:47</v>
      </c>
      <c r="Z781" s="11">
        <f t="shared" si="84"/>
        <v>1</v>
      </c>
      <c r="AA781" s="11">
        <f t="shared" si="85"/>
        <v>47</v>
      </c>
      <c r="AB781" s="11">
        <f>IF(TablaIncidentes[[#This Row],[Prioridad*]]="Baja",(Z781-24)*60+AA781,IF(TablaIncidentes[[#This Row],[Prioridad*]]="Media",(Z781-4)*60+AA781,IF(TablaIncidentes[[#This Row],[Prioridad*]]="Alta",(Z781-2)*60+AA781)))</f>
        <v>-13</v>
      </c>
      <c r="AD781" s="17" t="str">
        <f>TablaIncidentes[[#This Row],[Tiempo Creación (HH:mm)]]</f>
        <v>00:00</v>
      </c>
      <c r="AE781" s="11">
        <f t="shared" si="86"/>
        <v>0</v>
      </c>
      <c r="AF781" s="11">
        <f t="shared" si="87"/>
        <v>0</v>
      </c>
      <c r="AG781" s="11">
        <f>IF(TablaIncidentes[[#This Row],[Prioridad*]]="Baja",((AE781*60)+AF781)-30,IF(TablaIncidentes[[#This Row],[Prioridad*]]="Media",((AE781*60)+AF781)-15,IF(TablaIncidentes[[#This Row],[Prioridad*]]="Alta",((AE781*60)+AF781)-10)))</f>
        <v>-10</v>
      </c>
      <c r="AI781" s="17">
        <f>TablaIncidentes[[#This Row],[Tiempo Avance Incidente]]</f>
        <v>0</v>
      </c>
      <c r="AJ781" s="11">
        <f t="shared" si="88"/>
        <v>0</v>
      </c>
      <c r="AK781" s="11">
        <f t="shared" si="89"/>
        <v>0</v>
      </c>
      <c r="AL781">
        <f>IF(TablaIncidentes[[#This Row],[Prioridad*]]="Baja",((AJ781*60)+AK781)-720,IF(TablaIncidentes[[#This Row],[Prioridad*]]="Media",((AJ781*60)+AK781)-120,IF(TablaIncidentes[[#This Row],[Prioridad*]]="Alta",((AJ781*60)+AK781)-60)))</f>
        <v>-60</v>
      </c>
      <c r="AN781" t="str">
        <f t="shared" si="90"/>
        <v>miércoles</v>
      </c>
    </row>
    <row r="782" spans="1:40" x14ac:dyDescent="0.25">
      <c r="A782" s="20" t="s">
        <v>1826</v>
      </c>
      <c r="B782" t="s">
        <v>1012</v>
      </c>
      <c r="C782" t="s">
        <v>32</v>
      </c>
      <c r="D782" s="11" t="s">
        <v>33</v>
      </c>
      <c r="E782" t="s">
        <v>34</v>
      </c>
      <c r="F782" t="s">
        <v>51</v>
      </c>
      <c r="G782" t="s">
        <v>1507</v>
      </c>
      <c r="J782" s="12">
        <v>43845</v>
      </c>
      <c r="K782" s="13">
        <v>0.76760416666666664</v>
      </c>
      <c r="L782" s="14">
        <v>43845</v>
      </c>
      <c r="M782" s="15">
        <v>0.76760416666666664</v>
      </c>
      <c r="N782" s="12">
        <v>43846</v>
      </c>
      <c r="O782" s="13">
        <v>0.6610300925925926</v>
      </c>
      <c r="P782" s="16">
        <v>43847.676516203705</v>
      </c>
      <c r="Q782" s="11" t="s">
        <v>101</v>
      </c>
      <c r="R782" s="17" t="s">
        <v>113</v>
      </c>
      <c r="S782" s="11" t="s">
        <v>39</v>
      </c>
      <c r="T782" s="17" t="s">
        <v>133</v>
      </c>
      <c r="U782" s="11" t="s">
        <v>37</v>
      </c>
      <c r="V782" s="17">
        <v>0</v>
      </c>
      <c r="W782" s="11" t="s">
        <v>37</v>
      </c>
      <c r="Y782" s="17" t="str">
        <f>TablaIncidentes[[#This Row],[Tiempo Total Gestión]]</f>
        <v>02:34</v>
      </c>
      <c r="Z782" s="11">
        <f t="shared" si="84"/>
        <v>2</v>
      </c>
      <c r="AA782" s="11">
        <f t="shared" si="85"/>
        <v>34</v>
      </c>
      <c r="AB782" s="11">
        <f>IF(TablaIncidentes[[#This Row],[Prioridad*]]="Baja",(Z782-24)*60+AA782,IF(TablaIncidentes[[#This Row],[Prioridad*]]="Media",(Z782-4)*60+AA782,IF(TablaIncidentes[[#This Row],[Prioridad*]]="Alta",(Z782-2)*60+AA782)))</f>
        <v>34</v>
      </c>
      <c r="AD782" s="17" t="str">
        <f>TablaIncidentes[[#This Row],[Tiempo Creación (HH:mm)]]</f>
        <v>00:00</v>
      </c>
      <c r="AE782" s="11">
        <f t="shared" si="86"/>
        <v>0</v>
      </c>
      <c r="AF782" s="11">
        <f t="shared" si="87"/>
        <v>0</v>
      </c>
      <c r="AG782" s="11">
        <f>IF(TablaIncidentes[[#This Row],[Prioridad*]]="Baja",((AE782*60)+AF782)-30,IF(TablaIncidentes[[#This Row],[Prioridad*]]="Media",((AE782*60)+AF782)-15,IF(TablaIncidentes[[#This Row],[Prioridad*]]="Alta",((AE782*60)+AF782)-10)))</f>
        <v>-10</v>
      </c>
      <c r="AI782" s="17">
        <f>TablaIncidentes[[#This Row],[Tiempo Avance Incidente]]</f>
        <v>0</v>
      </c>
      <c r="AJ782" s="11">
        <f t="shared" si="88"/>
        <v>0</v>
      </c>
      <c r="AK782" s="11">
        <f t="shared" si="89"/>
        <v>0</v>
      </c>
      <c r="AL782">
        <f>IF(TablaIncidentes[[#This Row],[Prioridad*]]="Baja",((AJ782*60)+AK782)-720,IF(TablaIncidentes[[#This Row],[Prioridad*]]="Media",((AJ782*60)+AK782)-120,IF(TablaIncidentes[[#This Row],[Prioridad*]]="Alta",((AJ782*60)+AK782)-60)))</f>
        <v>-60</v>
      </c>
      <c r="AN782" t="str">
        <f t="shared" si="90"/>
        <v>miércoles</v>
      </c>
    </row>
    <row r="783" spans="1:40" x14ac:dyDescent="0.25">
      <c r="A783" s="20" t="s">
        <v>1827</v>
      </c>
      <c r="B783" t="s">
        <v>834</v>
      </c>
      <c r="C783" t="s">
        <v>32</v>
      </c>
      <c r="D783" s="11" t="s">
        <v>33</v>
      </c>
      <c r="E783" t="s">
        <v>34</v>
      </c>
      <c r="F783" t="s">
        <v>51</v>
      </c>
      <c r="G783" t="s">
        <v>1507</v>
      </c>
      <c r="J783" s="12">
        <v>43845</v>
      </c>
      <c r="K783" s="13">
        <v>0.77386574074074066</v>
      </c>
      <c r="L783" s="14">
        <v>43845</v>
      </c>
      <c r="M783" s="15">
        <v>0.77386574074074066</v>
      </c>
      <c r="N783" s="12">
        <v>43846</v>
      </c>
      <c r="O783" s="13">
        <v>0.50706018518518514</v>
      </c>
      <c r="P783" s="16">
        <v>43847.532546296294</v>
      </c>
      <c r="Q783" s="11" t="s">
        <v>101</v>
      </c>
      <c r="R783" s="17" t="s">
        <v>695</v>
      </c>
      <c r="S783" s="11" t="s">
        <v>39</v>
      </c>
      <c r="T783" s="17" t="s">
        <v>133</v>
      </c>
      <c r="U783" s="11" t="s">
        <v>37</v>
      </c>
      <c r="V783" s="17">
        <v>0</v>
      </c>
      <c r="W783" s="11" t="s">
        <v>37</v>
      </c>
      <c r="Y783" s="17" t="str">
        <f>TablaIncidentes[[#This Row],[Tiempo Total Gestión]]</f>
        <v>02:28</v>
      </c>
      <c r="Z783" s="11">
        <f t="shared" si="84"/>
        <v>2</v>
      </c>
      <c r="AA783" s="11">
        <f t="shared" si="85"/>
        <v>28</v>
      </c>
      <c r="AB783" s="11">
        <f>IF(TablaIncidentes[[#This Row],[Prioridad*]]="Baja",(Z783-24)*60+AA783,IF(TablaIncidentes[[#This Row],[Prioridad*]]="Media",(Z783-4)*60+AA783,IF(TablaIncidentes[[#This Row],[Prioridad*]]="Alta",(Z783-2)*60+AA783)))</f>
        <v>28</v>
      </c>
      <c r="AD783" s="17" t="str">
        <f>TablaIncidentes[[#This Row],[Tiempo Creación (HH:mm)]]</f>
        <v>00:00</v>
      </c>
      <c r="AE783" s="11">
        <f t="shared" si="86"/>
        <v>0</v>
      </c>
      <c r="AF783" s="11">
        <f t="shared" si="87"/>
        <v>0</v>
      </c>
      <c r="AG783" s="11">
        <f>IF(TablaIncidentes[[#This Row],[Prioridad*]]="Baja",((AE783*60)+AF783)-30,IF(TablaIncidentes[[#This Row],[Prioridad*]]="Media",((AE783*60)+AF783)-15,IF(TablaIncidentes[[#This Row],[Prioridad*]]="Alta",((AE783*60)+AF783)-10)))</f>
        <v>-10</v>
      </c>
      <c r="AI783" s="17">
        <f>TablaIncidentes[[#This Row],[Tiempo Avance Incidente]]</f>
        <v>0</v>
      </c>
      <c r="AJ783" s="11">
        <f t="shared" si="88"/>
        <v>0</v>
      </c>
      <c r="AK783" s="11">
        <f t="shared" si="89"/>
        <v>0</v>
      </c>
      <c r="AL783">
        <f>IF(TablaIncidentes[[#This Row],[Prioridad*]]="Baja",((AJ783*60)+AK783)-720,IF(TablaIncidentes[[#This Row],[Prioridad*]]="Media",((AJ783*60)+AK783)-120,IF(TablaIncidentes[[#This Row],[Prioridad*]]="Alta",((AJ783*60)+AK783)-60)))</f>
        <v>-60</v>
      </c>
      <c r="AN783" t="str">
        <f t="shared" si="90"/>
        <v>miércoles</v>
      </c>
    </row>
    <row r="784" spans="1:40" x14ac:dyDescent="0.25">
      <c r="A784" s="20" t="s">
        <v>1828</v>
      </c>
      <c r="B784" t="s">
        <v>1006</v>
      </c>
      <c r="C784" t="s">
        <v>32</v>
      </c>
      <c r="D784" s="11" t="s">
        <v>33</v>
      </c>
      <c r="E784" t="s">
        <v>34</v>
      </c>
      <c r="F784" t="s">
        <v>51</v>
      </c>
      <c r="G784" t="s">
        <v>1507</v>
      </c>
      <c r="J784" s="12">
        <v>43845</v>
      </c>
      <c r="K784" s="13">
        <v>0.77943287037037035</v>
      </c>
      <c r="L784" s="14">
        <v>43845</v>
      </c>
      <c r="M784" s="15">
        <v>0.77943287037037035</v>
      </c>
      <c r="N784" s="12">
        <v>43846</v>
      </c>
      <c r="O784" s="13">
        <v>0.66478009259259252</v>
      </c>
      <c r="P784" s="16">
        <v>43847.676516203705</v>
      </c>
      <c r="Q784" s="11" t="s">
        <v>101</v>
      </c>
      <c r="R784" s="17" t="s">
        <v>1829</v>
      </c>
      <c r="S784" s="11" t="s">
        <v>39</v>
      </c>
      <c r="T784" s="17" t="s">
        <v>133</v>
      </c>
      <c r="U784" s="11" t="s">
        <v>37</v>
      </c>
      <c r="V784" s="17">
        <v>0</v>
      </c>
      <c r="W784" s="11" t="s">
        <v>37</v>
      </c>
      <c r="Y784" s="17" t="str">
        <f>TablaIncidentes[[#This Row],[Tiempo Total Gestión]]</f>
        <v>02:24</v>
      </c>
      <c r="Z784" s="11">
        <f t="shared" si="84"/>
        <v>2</v>
      </c>
      <c r="AA784" s="11">
        <f t="shared" si="85"/>
        <v>24</v>
      </c>
      <c r="AB784" s="11">
        <f>IF(TablaIncidentes[[#This Row],[Prioridad*]]="Baja",(Z784-24)*60+AA784,IF(TablaIncidentes[[#This Row],[Prioridad*]]="Media",(Z784-4)*60+AA784,IF(TablaIncidentes[[#This Row],[Prioridad*]]="Alta",(Z784-2)*60+AA784)))</f>
        <v>24</v>
      </c>
      <c r="AD784" s="17" t="str">
        <f>TablaIncidentes[[#This Row],[Tiempo Creación (HH:mm)]]</f>
        <v>00:00</v>
      </c>
      <c r="AE784" s="11">
        <f t="shared" si="86"/>
        <v>0</v>
      </c>
      <c r="AF784" s="11">
        <f t="shared" si="87"/>
        <v>0</v>
      </c>
      <c r="AG784" s="11">
        <f>IF(TablaIncidentes[[#This Row],[Prioridad*]]="Baja",((AE784*60)+AF784)-30,IF(TablaIncidentes[[#This Row],[Prioridad*]]="Media",((AE784*60)+AF784)-15,IF(TablaIncidentes[[#This Row],[Prioridad*]]="Alta",((AE784*60)+AF784)-10)))</f>
        <v>-10</v>
      </c>
      <c r="AI784" s="17">
        <f>TablaIncidentes[[#This Row],[Tiempo Avance Incidente]]</f>
        <v>0</v>
      </c>
      <c r="AJ784" s="11">
        <f t="shared" si="88"/>
        <v>0</v>
      </c>
      <c r="AK784" s="11">
        <f t="shared" si="89"/>
        <v>0</v>
      </c>
      <c r="AL784">
        <f>IF(TablaIncidentes[[#This Row],[Prioridad*]]="Baja",((AJ784*60)+AK784)-720,IF(TablaIncidentes[[#This Row],[Prioridad*]]="Media",((AJ784*60)+AK784)-120,IF(TablaIncidentes[[#This Row],[Prioridad*]]="Alta",((AJ784*60)+AK784)-60)))</f>
        <v>-60</v>
      </c>
      <c r="AN784" t="str">
        <f t="shared" si="90"/>
        <v>miércoles</v>
      </c>
    </row>
    <row r="785" spans="1:40" x14ac:dyDescent="0.25">
      <c r="A785" s="20" t="s">
        <v>1830</v>
      </c>
      <c r="B785" t="s">
        <v>1451</v>
      </c>
      <c r="C785" t="s">
        <v>32</v>
      </c>
      <c r="D785" s="11" t="s">
        <v>33</v>
      </c>
      <c r="E785" t="s">
        <v>34</v>
      </c>
      <c r="F785" t="s">
        <v>51</v>
      </c>
      <c r="G785" t="s">
        <v>1507</v>
      </c>
      <c r="J785" s="12">
        <v>43845</v>
      </c>
      <c r="K785" s="13">
        <v>0.78151620370370367</v>
      </c>
      <c r="L785" s="14">
        <v>43845</v>
      </c>
      <c r="M785" s="15">
        <v>0.78151620370370367</v>
      </c>
      <c r="N785" s="12">
        <v>43846</v>
      </c>
      <c r="O785" s="13">
        <v>0.67181712962962958</v>
      </c>
      <c r="P785" s="16">
        <v>43847.676516203705</v>
      </c>
      <c r="Q785" s="11" t="s">
        <v>101</v>
      </c>
      <c r="R785" s="17" t="s">
        <v>1831</v>
      </c>
      <c r="S785" s="11" t="s">
        <v>39</v>
      </c>
      <c r="T785" s="17" t="s">
        <v>133</v>
      </c>
      <c r="U785" s="11" t="s">
        <v>37</v>
      </c>
      <c r="V785" s="17">
        <v>0</v>
      </c>
      <c r="W785" s="11" t="s">
        <v>37</v>
      </c>
      <c r="X785" s="21"/>
      <c r="Y785" s="17" t="str">
        <f>TablaIncidentes[[#This Row],[Tiempo Total Gestión]]</f>
        <v>02:32</v>
      </c>
      <c r="Z785" s="11">
        <f t="shared" si="84"/>
        <v>2</v>
      </c>
      <c r="AA785" s="11">
        <f t="shared" si="85"/>
        <v>32</v>
      </c>
      <c r="AB785" s="11">
        <f>IF(TablaIncidentes[[#This Row],[Prioridad*]]="Baja",(Z785-24)*60+AA785,IF(TablaIncidentes[[#This Row],[Prioridad*]]="Media",(Z785-4)*60+AA785,IF(TablaIncidentes[[#This Row],[Prioridad*]]="Alta",(Z785-2)*60+AA785)))</f>
        <v>32</v>
      </c>
      <c r="AD785" s="17" t="str">
        <f>TablaIncidentes[[#This Row],[Tiempo Creación (HH:mm)]]</f>
        <v>00:00</v>
      </c>
      <c r="AE785" s="11">
        <f t="shared" si="86"/>
        <v>0</v>
      </c>
      <c r="AF785" s="11">
        <f t="shared" si="87"/>
        <v>0</v>
      </c>
      <c r="AG785" s="11">
        <f>IF(TablaIncidentes[[#This Row],[Prioridad*]]="Baja",((AE785*60)+AF785)-30,IF(TablaIncidentes[[#This Row],[Prioridad*]]="Media",((AE785*60)+AF785)-15,IF(TablaIncidentes[[#This Row],[Prioridad*]]="Alta",((AE785*60)+AF785)-10)))</f>
        <v>-10</v>
      </c>
      <c r="AI785" s="17">
        <f>TablaIncidentes[[#This Row],[Tiempo Avance Incidente]]</f>
        <v>0</v>
      </c>
      <c r="AJ785" s="11">
        <f t="shared" si="88"/>
        <v>0</v>
      </c>
      <c r="AK785" s="11">
        <f t="shared" si="89"/>
        <v>0</v>
      </c>
      <c r="AL785">
        <f>IF(TablaIncidentes[[#This Row],[Prioridad*]]="Baja",((AJ785*60)+AK785)-720,IF(TablaIncidentes[[#This Row],[Prioridad*]]="Media",((AJ785*60)+AK785)-120,IF(TablaIncidentes[[#This Row],[Prioridad*]]="Alta",((AJ785*60)+AK785)-60)))</f>
        <v>-60</v>
      </c>
      <c r="AN785" t="str">
        <f t="shared" si="90"/>
        <v>miércoles</v>
      </c>
    </row>
    <row r="786" spans="1:40" x14ac:dyDescent="0.25">
      <c r="A786" s="20" t="s">
        <v>1832</v>
      </c>
      <c r="B786" t="s">
        <v>1487</v>
      </c>
      <c r="C786" t="s">
        <v>32</v>
      </c>
      <c r="D786" s="11" t="s">
        <v>33</v>
      </c>
      <c r="E786" t="s">
        <v>34</v>
      </c>
      <c r="F786" t="s">
        <v>51</v>
      </c>
      <c r="G786" t="s">
        <v>1507</v>
      </c>
      <c r="J786" s="12">
        <v>43845</v>
      </c>
      <c r="K786" s="13">
        <v>0.78498842592592588</v>
      </c>
      <c r="L786" s="14">
        <v>43845</v>
      </c>
      <c r="M786" s="15">
        <v>0.78498842592592588</v>
      </c>
      <c r="N786" s="12">
        <v>43846</v>
      </c>
      <c r="O786" s="13">
        <v>0.53328703703703706</v>
      </c>
      <c r="P786" s="16">
        <v>43847.601122685184</v>
      </c>
      <c r="Q786" s="11" t="s">
        <v>101</v>
      </c>
      <c r="R786" s="17" t="s">
        <v>1833</v>
      </c>
      <c r="S786" s="11" t="s">
        <v>39</v>
      </c>
      <c r="T786" s="17" t="s">
        <v>133</v>
      </c>
      <c r="U786" s="11" t="s">
        <v>37</v>
      </c>
      <c r="V786" s="17">
        <v>0</v>
      </c>
      <c r="W786" s="11" t="s">
        <v>37</v>
      </c>
      <c r="Y786" s="17" t="str">
        <f>TablaIncidentes[[#This Row],[Tiempo Total Gestión]]</f>
        <v>02:30</v>
      </c>
      <c r="Z786" s="11">
        <f t="shared" si="84"/>
        <v>2</v>
      </c>
      <c r="AA786" s="11">
        <f t="shared" si="85"/>
        <v>30</v>
      </c>
      <c r="AB786" s="11">
        <f>IF(TablaIncidentes[[#This Row],[Prioridad*]]="Baja",(Z786-24)*60+AA786,IF(TablaIncidentes[[#This Row],[Prioridad*]]="Media",(Z786-4)*60+AA786,IF(TablaIncidentes[[#This Row],[Prioridad*]]="Alta",(Z786-2)*60+AA786)))</f>
        <v>30</v>
      </c>
      <c r="AD786" s="17" t="str">
        <f>TablaIncidentes[[#This Row],[Tiempo Creación (HH:mm)]]</f>
        <v>00:00</v>
      </c>
      <c r="AE786" s="11">
        <f t="shared" si="86"/>
        <v>0</v>
      </c>
      <c r="AF786" s="11">
        <f t="shared" si="87"/>
        <v>0</v>
      </c>
      <c r="AG786" s="11">
        <f>IF(TablaIncidentes[[#This Row],[Prioridad*]]="Baja",((AE786*60)+AF786)-30,IF(TablaIncidentes[[#This Row],[Prioridad*]]="Media",((AE786*60)+AF786)-15,IF(TablaIncidentes[[#This Row],[Prioridad*]]="Alta",((AE786*60)+AF786)-10)))</f>
        <v>-10</v>
      </c>
      <c r="AI786" s="17">
        <f>TablaIncidentes[[#This Row],[Tiempo Avance Incidente]]</f>
        <v>0</v>
      </c>
      <c r="AJ786" s="11">
        <f t="shared" si="88"/>
        <v>0</v>
      </c>
      <c r="AK786" s="11">
        <f t="shared" si="89"/>
        <v>0</v>
      </c>
      <c r="AL786">
        <f>IF(TablaIncidentes[[#This Row],[Prioridad*]]="Baja",((AJ786*60)+AK786)-720,IF(TablaIncidentes[[#This Row],[Prioridad*]]="Media",((AJ786*60)+AK786)-120,IF(TablaIncidentes[[#This Row],[Prioridad*]]="Alta",((AJ786*60)+AK786)-60)))</f>
        <v>-60</v>
      </c>
      <c r="AN786" t="str">
        <f t="shared" si="90"/>
        <v>miércoles</v>
      </c>
    </row>
    <row r="787" spans="1:40" x14ac:dyDescent="0.25">
      <c r="A787" s="20" t="s">
        <v>1834</v>
      </c>
      <c r="B787" t="s">
        <v>1835</v>
      </c>
      <c r="C787" t="s">
        <v>32</v>
      </c>
      <c r="D787" s="11" t="s">
        <v>33</v>
      </c>
      <c r="E787" t="s">
        <v>34</v>
      </c>
      <c r="F787" t="s">
        <v>51</v>
      </c>
      <c r="G787" t="s">
        <v>1507</v>
      </c>
      <c r="J787" s="12">
        <v>43845</v>
      </c>
      <c r="K787" s="13">
        <v>0.85313657407407406</v>
      </c>
      <c r="L787" s="14">
        <v>43845</v>
      </c>
      <c r="M787" s="15">
        <v>0.85313657407407406</v>
      </c>
      <c r="N787" s="12">
        <v>43846</v>
      </c>
      <c r="O787" s="13">
        <v>0.61597222222222225</v>
      </c>
      <c r="P787" s="16">
        <v>43847.676516203705</v>
      </c>
      <c r="Q787" s="11" t="s">
        <v>101</v>
      </c>
      <c r="R787" s="17" t="s">
        <v>1836</v>
      </c>
      <c r="S787" s="11" t="s">
        <v>39</v>
      </c>
      <c r="T787" s="17" t="s">
        <v>133</v>
      </c>
      <c r="U787" s="11" t="s">
        <v>37</v>
      </c>
      <c r="V787" s="17">
        <v>0</v>
      </c>
      <c r="W787" s="11" t="s">
        <v>37</v>
      </c>
      <c r="Y787" s="17" t="str">
        <f>TablaIncidentes[[#This Row],[Tiempo Total Gestión]]</f>
        <v>18:18</v>
      </c>
      <c r="Z787" s="11">
        <f t="shared" si="84"/>
        <v>18</v>
      </c>
      <c r="AA787" s="11">
        <f t="shared" si="85"/>
        <v>18</v>
      </c>
      <c r="AB787" s="11">
        <f>IF(TablaIncidentes[[#This Row],[Prioridad*]]="Baja",(Z787-24)*60+AA787,IF(TablaIncidentes[[#This Row],[Prioridad*]]="Media",(Z787-4)*60+AA787,IF(TablaIncidentes[[#This Row],[Prioridad*]]="Alta",(Z787-2)*60+AA787)))</f>
        <v>978</v>
      </c>
      <c r="AD787" s="17" t="str">
        <f>TablaIncidentes[[#This Row],[Tiempo Creación (HH:mm)]]</f>
        <v>00:00</v>
      </c>
      <c r="AE787" s="11">
        <f t="shared" si="86"/>
        <v>0</v>
      </c>
      <c r="AF787" s="11">
        <f t="shared" si="87"/>
        <v>0</v>
      </c>
      <c r="AG787" s="11">
        <f>IF(TablaIncidentes[[#This Row],[Prioridad*]]="Baja",((AE787*60)+AF787)-30,IF(TablaIncidentes[[#This Row],[Prioridad*]]="Media",((AE787*60)+AF787)-15,IF(TablaIncidentes[[#This Row],[Prioridad*]]="Alta",((AE787*60)+AF787)-10)))</f>
        <v>-10</v>
      </c>
      <c r="AI787" s="17">
        <f>TablaIncidentes[[#This Row],[Tiempo Avance Incidente]]</f>
        <v>0</v>
      </c>
      <c r="AJ787" s="11">
        <f t="shared" si="88"/>
        <v>0</v>
      </c>
      <c r="AK787" s="11">
        <f t="shared" si="89"/>
        <v>0</v>
      </c>
      <c r="AL787">
        <f>IF(TablaIncidentes[[#This Row],[Prioridad*]]="Baja",((AJ787*60)+AK787)-720,IF(TablaIncidentes[[#This Row],[Prioridad*]]="Media",((AJ787*60)+AK787)-120,IF(TablaIncidentes[[#This Row],[Prioridad*]]="Alta",((AJ787*60)+AK787)-60)))</f>
        <v>-60</v>
      </c>
      <c r="AN787" t="str">
        <f t="shared" si="90"/>
        <v>miércoles</v>
      </c>
    </row>
    <row r="788" spans="1:40" x14ac:dyDescent="0.25">
      <c r="A788" s="20" t="s">
        <v>1837</v>
      </c>
      <c r="B788" t="s">
        <v>928</v>
      </c>
      <c r="C788" t="s">
        <v>32</v>
      </c>
      <c r="D788" s="11" t="s">
        <v>33</v>
      </c>
      <c r="E788" t="s">
        <v>34</v>
      </c>
      <c r="F788" t="s">
        <v>51</v>
      </c>
      <c r="G788" t="s">
        <v>1507</v>
      </c>
      <c r="J788" s="12">
        <v>43845</v>
      </c>
      <c r="K788" s="13">
        <v>0.88513888888888881</v>
      </c>
      <c r="L788" s="14">
        <v>43845</v>
      </c>
      <c r="M788" s="15">
        <v>0.88513888888888881</v>
      </c>
      <c r="N788" s="12">
        <v>43846</v>
      </c>
      <c r="O788" s="13">
        <v>0.62185185185185188</v>
      </c>
      <c r="P788" s="16">
        <v>43847.676516203705</v>
      </c>
      <c r="Q788" s="11" t="s">
        <v>101</v>
      </c>
      <c r="R788" s="17" t="s">
        <v>1838</v>
      </c>
      <c r="S788" s="11" t="s">
        <v>39</v>
      </c>
      <c r="T788" s="17" t="s">
        <v>133</v>
      </c>
      <c r="U788" s="11" t="s">
        <v>37</v>
      </c>
      <c r="V788" s="17">
        <v>0</v>
      </c>
      <c r="W788" s="11" t="s">
        <v>37</v>
      </c>
      <c r="Y788" s="17" t="str">
        <f>TablaIncidentes[[#This Row],[Tiempo Total Gestión]]</f>
        <v>17:40</v>
      </c>
      <c r="Z788" s="11">
        <f t="shared" si="84"/>
        <v>17</v>
      </c>
      <c r="AA788" s="11">
        <f t="shared" si="85"/>
        <v>40</v>
      </c>
      <c r="AB788" s="11">
        <f>IF(TablaIncidentes[[#This Row],[Prioridad*]]="Baja",(Z788-24)*60+AA788,IF(TablaIncidentes[[#This Row],[Prioridad*]]="Media",(Z788-4)*60+AA788,IF(TablaIncidentes[[#This Row],[Prioridad*]]="Alta",(Z788-2)*60+AA788)))</f>
        <v>940</v>
      </c>
      <c r="AD788" s="17" t="str">
        <f>TablaIncidentes[[#This Row],[Tiempo Creación (HH:mm)]]</f>
        <v>00:00</v>
      </c>
      <c r="AE788" s="11">
        <f t="shared" si="86"/>
        <v>0</v>
      </c>
      <c r="AF788" s="11">
        <f t="shared" si="87"/>
        <v>0</v>
      </c>
      <c r="AG788" s="11">
        <f>IF(TablaIncidentes[[#This Row],[Prioridad*]]="Baja",((AE788*60)+AF788)-30,IF(TablaIncidentes[[#This Row],[Prioridad*]]="Media",((AE788*60)+AF788)-15,IF(TablaIncidentes[[#This Row],[Prioridad*]]="Alta",((AE788*60)+AF788)-10)))</f>
        <v>-10</v>
      </c>
      <c r="AI788" s="17">
        <f>TablaIncidentes[[#This Row],[Tiempo Avance Incidente]]</f>
        <v>0</v>
      </c>
      <c r="AJ788" s="11">
        <f t="shared" si="88"/>
        <v>0</v>
      </c>
      <c r="AK788" s="11">
        <f t="shared" si="89"/>
        <v>0</v>
      </c>
      <c r="AL788">
        <f>IF(TablaIncidentes[[#This Row],[Prioridad*]]="Baja",((AJ788*60)+AK788)-720,IF(TablaIncidentes[[#This Row],[Prioridad*]]="Media",((AJ788*60)+AK788)-120,IF(TablaIncidentes[[#This Row],[Prioridad*]]="Alta",((AJ788*60)+AK788)-60)))</f>
        <v>-60</v>
      </c>
      <c r="AN788" t="str">
        <f t="shared" si="90"/>
        <v>miércoles</v>
      </c>
    </row>
    <row r="789" spans="1:40" x14ac:dyDescent="0.25">
      <c r="A789" s="20" t="s">
        <v>1839</v>
      </c>
      <c r="B789" t="s">
        <v>1201</v>
      </c>
      <c r="C789" t="s">
        <v>32</v>
      </c>
      <c r="D789" s="11" t="s">
        <v>33</v>
      </c>
      <c r="E789" t="s">
        <v>34</v>
      </c>
      <c r="F789" t="s">
        <v>51</v>
      </c>
      <c r="G789" t="s">
        <v>75</v>
      </c>
      <c r="J789" s="12">
        <v>43845</v>
      </c>
      <c r="K789" s="13">
        <v>0.71887731481481476</v>
      </c>
      <c r="L789" s="14">
        <v>43845</v>
      </c>
      <c r="M789" s="15">
        <v>0.71887731481481476</v>
      </c>
      <c r="N789" s="12">
        <v>43847</v>
      </c>
      <c r="O789" s="13">
        <v>6.7858796296296306E-2</v>
      </c>
      <c r="P789" s="16">
        <v>43848.12091435185</v>
      </c>
      <c r="Q789" s="11" t="s">
        <v>101</v>
      </c>
      <c r="R789" s="17" t="s">
        <v>1463</v>
      </c>
      <c r="S789" s="11" t="s">
        <v>39</v>
      </c>
      <c r="T789" s="17" t="s">
        <v>133</v>
      </c>
      <c r="U789" s="11" t="s">
        <v>37</v>
      </c>
      <c r="V789" s="17">
        <v>0</v>
      </c>
      <c r="W789" s="11" t="s">
        <v>37</v>
      </c>
      <c r="Y789" s="17" t="str">
        <f>TablaIncidentes[[#This Row],[Tiempo Total Gestión]]</f>
        <v>17:58</v>
      </c>
      <c r="Z789" s="11">
        <f t="shared" si="84"/>
        <v>17</v>
      </c>
      <c r="AA789" s="11">
        <f t="shared" si="85"/>
        <v>58</v>
      </c>
      <c r="AB789" s="11">
        <f>IF(TablaIncidentes[[#This Row],[Prioridad*]]="Baja",(Z789-24)*60+AA789,IF(TablaIncidentes[[#This Row],[Prioridad*]]="Media",(Z789-4)*60+AA789,IF(TablaIncidentes[[#This Row],[Prioridad*]]="Alta",(Z789-2)*60+AA789)))</f>
        <v>958</v>
      </c>
      <c r="AD789" s="17" t="str">
        <f>TablaIncidentes[[#This Row],[Tiempo Creación (HH:mm)]]</f>
        <v>00:00</v>
      </c>
      <c r="AE789" s="11">
        <f t="shared" si="86"/>
        <v>0</v>
      </c>
      <c r="AF789" s="11">
        <f t="shared" si="87"/>
        <v>0</v>
      </c>
      <c r="AG789" s="11">
        <f>IF(TablaIncidentes[[#This Row],[Prioridad*]]="Baja",((AE789*60)+AF789)-30,IF(TablaIncidentes[[#This Row],[Prioridad*]]="Media",((AE789*60)+AF789)-15,IF(TablaIncidentes[[#This Row],[Prioridad*]]="Alta",((AE789*60)+AF789)-10)))</f>
        <v>-10</v>
      </c>
      <c r="AI789" s="17">
        <f>TablaIncidentes[[#This Row],[Tiempo Avance Incidente]]</f>
        <v>0</v>
      </c>
      <c r="AJ789" s="11">
        <f t="shared" si="88"/>
        <v>0</v>
      </c>
      <c r="AK789" s="11">
        <f t="shared" si="89"/>
        <v>0</v>
      </c>
      <c r="AL789">
        <f>IF(TablaIncidentes[[#This Row],[Prioridad*]]="Baja",((AJ789*60)+AK789)-720,IF(TablaIncidentes[[#This Row],[Prioridad*]]="Media",((AJ789*60)+AK789)-120,IF(TablaIncidentes[[#This Row],[Prioridad*]]="Alta",((AJ789*60)+AK789)-60)))</f>
        <v>-60</v>
      </c>
      <c r="AN789" t="str">
        <f t="shared" si="90"/>
        <v>miércoles</v>
      </c>
    </row>
    <row r="790" spans="1:40" x14ac:dyDescent="0.25">
      <c r="A790" s="20" t="s">
        <v>1840</v>
      </c>
      <c r="B790" t="s">
        <v>1510</v>
      </c>
      <c r="C790" t="s">
        <v>32</v>
      </c>
      <c r="D790" s="11" t="s">
        <v>33</v>
      </c>
      <c r="E790" t="s">
        <v>34</v>
      </c>
      <c r="F790" t="s">
        <v>51</v>
      </c>
      <c r="G790" t="s">
        <v>361</v>
      </c>
      <c r="J790" s="12">
        <v>43845</v>
      </c>
      <c r="K790" s="13">
        <v>0.72376157407407404</v>
      </c>
      <c r="L790" s="14">
        <v>43845</v>
      </c>
      <c r="M790" s="15">
        <v>0.72376157407407404</v>
      </c>
      <c r="N790" s="12">
        <v>43846</v>
      </c>
      <c r="O790" s="13">
        <v>0.44579861111111113</v>
      </c>
      <c r="P790" s="16">
        <v>43847.532546296294</v>
      </c>
      <c r="Q790" s="11" t="s">
        <v>101</v>
      </c>
      <c r="R790" s="17" t="s">
        <v>1841</v>
      </c>
      <c r="S790" s="11" t="s">
        <v>39</v>
      </c>
      <c r="T790" s="17" t="s">
        <v>133</v>
      </c>
      <c r="U790" s="11" t="s">
        <v>37</v>
      </c>
      <c r="V790" s="17">
        <v>0</v>
      </c>
      <c r="W790" s="11" t="s">
        <v>37</v>
      </c>
      <c r="Y790" s="17" t="str">
        <f>TablaIncidentes[[#This Row],[Tiempo Total Gestión]]</f>
        <v>17:16</v>
      </c>
      <c r="Z790" s="11">
        <f t="shared" si="84"/>
        <v>17</v>
      </c>
      <c r="AA790" s="11">
        <f t="shared" si="85"/>
        <v>16</v>
      </c>
      <c r="AB790" s="11">
        <f>IF(TablaIncidentes[[#This Row],[Prioridad*]]="Baja",(Z790-24)*60+AA790,IF(TablaIncidentes[[#This Row],[Prioridad*]]="Media",(Z790-4)*60+AA790,IF(TablaIncidentes[[#This Row],[Prioridad*]]="Alta",(Z790-2)*60+AA790)))</f>
        <v>916</v>
      </c>
      <c r="AD790" s="17" t="str">
        <f>TablaIncidentes[[#This Row],[Tiempo Creación (HH:mm)]]</f>
        <v>00:00</v>
      </c>
      <c r="AE790" s="11">
        <f t="shared" si="86"/>
        <v>0</v>
      </c>
      <c r="AF790" s="11">
        <f t="shared" si="87"/>
        <v>0</v>
      </c>
      <c r="AG790" s="11">
        <f>IF(TablaIncidentes[[#This Row],[Prioridad*]]="Baja",((AE790*60)+AF790)-30,IF(TablaIncidentes[[#This Row],[Prioridad*]]="Media",((AE790*60)+AF790)-15,IF(TablaIncidentes[[#This Row],[Prioridad*]]="Alta",((AE790*60)+AF790)-10)))</f>
        <v>-10</v>
      </c>
      <c r="AI790" s="17">
        <f>TablaIncidentes[[#This Row],[Tiempo Avance Incidente]]</f>
        <v>0</v>
      </c>
      <c r="AJ790" s="11">
        <f t="shared" si="88"/>
        <v>0</v>
      </c>
      <c r="AK790" s="11">
        <f t="shared" si="89"/>
        <v>0</v>
      </c>
      <c r="AL790">
        <f>IF(TablaIncidentes[[#This Row],[Prioridad*]]="Baja",((AJ790*60)+AK790)-720,IF(TablaIncidentes[[#This Row],[Prioridad*]]="Media",((AJ790*60)+AK790)-120,IF(TablaIncidentes[[#This Row],[Prioridad*]]="Alta",((AJ790*60)+AK790)-60)))</f>
        <v>-60</v>
      </c>
      <c r="AN790" t="str">
        <f t="shared" si="90"/>
        <v>miércoles</v>
      </c>
    </row>
    <row r="791" spans="1:40" x14ac:dyDescent="0.25">
      <c r="A791" s="20" t="s">
        <v>1842</v>
      </c>
      <c r="B791" t="s">
        <v>1481</v>
      </c>
      <c r="C791" t="s">
        <v>32</v>
      </c>
      <c r="D791" s="11" t="s">
        <v>33</v>
      </c>
      <c r="E791" t="s">
        <v>34</v>
      </c>
      <c r="F791" t="s">
        <v>51</v>
      </c>
      <c r="G791" t="s">
        <v>75</v>
      </c>
      <c r="J791" s="12">
        <v>43845</v>
      </c>
      <c r="K791" s="13">
        <v>0.72653935185185192</v>
      </c>
      <c r="L791" s="14">
        <v>43845</v>
      </c>
      <c r="M791" s="15">
        <v>0.72653935185185192</v>
      </c>
      <c r="N791" s="12">
        <v>43846</v>
      </c>
      <c r="O791" s="13">
        <v>0.44965277777777773</v>
      </c>
      <c r="P791" s="16">
        <v>43847.532546296294</v>
      </c>
      <c r="Q791" s="11" t="s">
        <v>101</v>
      </c>
      <c r="R791" s="17" t="s">
        <v>1843</v>
      </c>
      <c r="S791" s="11" t="s">
        <v>39</v>
      </c>
      <c r="T791" s="17" t="s">
        <v>133</v>
      </c>
      <c r="U791" s="11" t="s">
        <v>37</v>
      </c>
      <c r="V791" s="17">
        <v>0</v>
      </c>
      <c r="W791" s="11" t="s">
        <v>37</v>
      </c>
      <c r="Y791" s="17" t="str">
        <f>TablaIncidentes[[#This Row],[Tiempo Total Gestión]]</f>
        <v>17:21</v>
      </c>
      <c r="Z791" s="11">
        <f t="shared" si="84"/>
        <v>17</v>
      </c>
      <c r="AA791" s="11">
        <f t="shared" si="85"/>
        <v>21</v>
      </c>
      <c r="AB791" s="11">
        <f>IF(TablaIncidentes[[#This Row],[Prioridad*]]="Baja",(Z791-24)*60+AA791,IF(TablaIncidentes[[#This Row],[Prioridad*]]="Media",(Z791-4)*60+AA791,IF(TablaIncidentes[[#This Row],[Prioridad*]]="Alta",(Z791-2)*60+AA791)))</f>
        <v>921</v>
      </c>
      <c r="AD791" s="17" t="str">
        <f>TablaIncidentes[[#This Row],[Tiempo Creación (HH:mm)]]</f>
        <v>00:00</v>
      </c>
      <c r="AE791" s="11">
        <f t="shared" si="86"/>
        <v>0</v>
      </c>
      <c r="AF791" s="11">
        <f t="shared" si="87"/>
        <v>0</v>
      </c>
      <c r="AG791" s="11">
        <f>IF(TablaIncidentes[[#This Row],[Prioridad*]]="Baja",((AE791*60)+AF791)-30,IF(TablaIncidentes[[#This Row],[Prioridad*]]="Media",((AE791*60)+AF791)-15,IF(TablaIncidentes[[#This Row],[Prioridad*]]="Alta",((AE791*60)+AF791)-10)))</f>
        <v>-10</v>
      </c>
      <c r="AI791" s="17">
        <f>TablaIncidentes[[#This Row],[Tiempo Avance Incidente]]</f>
        <v>0</v>
      </c>
      <c r="AJ791" s="11">
        <f t="shared" si="88"/>
        <v>0</v>
      </c>
      <c r="AK791" s="11">
        <f t="shared" si="89"/>
        <v>0</v>
      </c>
      <c r="AL791">
        <f>IF(TablaIncidentes[[#This Row],[Prioridad*]]="Baja",((AJ791*60)+AK791)-720,IF(TablaIncidentes[[#This Row],[Prioridad*]]="Media",((AJ791*60)+AK791)-120,IF(TablaIncidentes[[#This Row],[Prioridad*]]="Alta",((AJ791*60)+AK791)-60)))</f>
        <v>-60</v>
      </c>
      <c r="AN791" t="str">
        <f t="shared" si="90"/>
        <v>miércoles</v>
      </c>
    </row>
    <row r="792" spans="1:40" x14ac:dyDescent="0.25">
      <c r="A792" s="20" t="s">
        <v>1844</v>
      </c>
      <c r="B792" t="s">
        <v>1465</v>
      </c>
      <c r="C792" t="s">
        <v>32</v>
      </c>
      <c r="D792" s="11" t="s">
        <v>33</v>
      </c>
      <c r="E792" t="s">
        <v>34</v>
      </c>
      <c r="F792" t="s">
        <v>51</v>
      </c>
      <c r="G792" t="s">
        <v>361</v>
      </c>
      <c r="J792" s="12">
        <v>43845</v>
      </c>
      <c r="K792" s="13">
        <v>0.72723379629629636</v>
      </c>
      <c r="L792" s="14">
        <v>43845</v>
      </c>
      <c r="M792" s="15">
        <v>0.72723379629629636</v>
      </c>
      <c r="N792" s="12">
        <v>43846</v>
      </c>
      <c r="O792" s="13">
        <v>0.45140046296296293</v>
      </c>
      <c r="P792" s="16">
        <v>43847.532546296294</v>
      </c>
      <c r="Q792" s="11" t="s">
        <v>101</v>
      </c>
      <c r="R792" s="17" t="s">
        <v>1741</v>
      </c>
      <c r="S792" s="11" t="s">
        <v>39</v>
      </c>
      <c r="T792" s="17" t="s">
        <v>133</v>
      </c>
      <c r="U792" s="11" t="s">
        <v>37</v>
      </c>
      <c r="V792" s="17">
        <v>0</v>
      </c>
      <c r="W792" s="11" t="s">
        <v>37</v>
      </c>
      <c r="Y792" s="17" t="str">
        <f>TablaIncidentes[[#This Row],[Tiempo Total Gestión]]</f>
        <v>17:19</v>
      </c>
      <c r="Z792" s="11">
        <f t="shared" si="84"/>
        <v>17</v>
      </c>
      <c r="AA792" s="11">
        <f t="shared" si="85"/>
        <v>19</v>
      </c>
      <c r="AB792" s="11">
        <f>IF(TablaIncidentes[[#This Row],[Prioridad*]]="Baja",(Z792-24)*60+AA792,IF(TablaIncidentes[[#This Row],[Prioridad*]]="Media",(Z792-4)*60+AA792,IF(TablaIncidentes[[#This Row],[Prioridad*]]="Alta",(Z792-2)*60+AA792)))</f>
        <v>919</v>
      </c>
      <c r="AD792" s="17" t="str">
        <f>TablaIncidentes[[#This Row],[Tiempo Creación (HH:mm)]]</f>
        <v>00:00</v>
      </c>
      <c r="AE792" s="11">
        <f t="shared" si="86"/>
        <v>0</v>
      </c>
      <c r="AF792" s="11">
        <f t="shared" si="87"/>
        <v>0</v>
      </c>
      <c r="AG792" s="11">
        <f>IF(TablaIncidentes[[#This Row],[Prioridad*]]="Baja",((AE792*60)+AF792)-30,IF(TablaIncidentes[[#This Row],[Prioridad*]]="Media",((AE792*60)+AF792)-15,IF(TablaIncidentes[[#This Row],[Prioridad*]]="Alta",((AE792*60)+AF792)-10)))</f>
        <v>-10</v>
      </c>
      <c r="AI792" s="17">
        <f>TablaIncidentes[[#This Row],[Tiempo Avance Incidente]]</f>
        <v>0</v>
      </c>
      <c r="AJ792" s="11">
        <f t="shared" si="88"/>
        <v>0</v>
      </c>
      <c r="AK792" s="11">
        <f t="shared" si="89"/>
        <v>0</v>
      </c>
      <c r="AL792">
        <f>IF(TablaIncidentes[[#This Row],[Prioridad*]]="Baja",((AJ792*60)+AK792)-720,IF(TablaIncidentes[[#This Row],[Prioridad*]]="Media",((AJ792*60)+AK792)-120,IF(TablaIncidentes[[#This Row],[Prioridad*]]="Alta",((AJ792*60)+AK792)-60)))</f>
        <v>-60</v>
      </c>
      <c r="AN792" t="str">
        <f t="shared" si="90"/>
        <v>miércoles</v>
      </c>
    </row>
    <row r="793" spans="1:40" x14ac:dyDescent="0.25">
      <c r="A793" s="20" t="s">
        <v>1845</v>
      </c>
      <c r="B793" t="s">
        <v>1492</v>
      </c>
      <c r="C793" t="s">
        <v>32</v>
      </c>
      <c r="D793" s="11" t="s">
        <v>33</v>
      </c>
      <c r="E793" t="s">
        <v>34</v>
      </c>
      <c r="F793" t="s">
        <v>51</v>
      </c>
      <c r="G793" t="s">
        <v>52</v>
      </c>
      <c r="J793" s="12">
        <v>43845</v>
      </c>
      <c r="K793" s="13">
        <v>0.7348958333333333</v>
      </c>
      <c r="L793" s="14">
        <v>43845</v>
      </c>
      <c r="M793" s="15">
        <v>0.7348958333333333</v>
      </c>
      <c r="N793" s="12">
        <v>43846</v>
      </c>
      <c r="O793" s="13">
        <v>0.74824074074074076</v>
      </c>
      <c r="P793" s="16">
        <v>43847.779108796298</v>
      </c>
      <c r="Q793" s="11" t="s">
        <v>101</v>
      </c>
      <c r="R793" s="17" t="s">
        <v>1800</v>
      </c>
      <c r="S793" s="11" t="s">
        <v>39</v>
      </c>
      <c r="T793" s="17" t="s">
        <v>133</v>
      </c>
      <c r="U793" s="11" t="s">
        <v>37</v>
      </c>
      <c r="V793" s="17">
        <v>0</v>
      </c>
      <c r="W793" s="11" t="s">
        <v>37</v>
      </c>
      <c r="Y793" s="17" t="str">
        <f>TablaIncidentes[[#This Row],[Tiempo Total Gestión]]</f>
        <v>24:19</v>
      </c>
      <c r="Z793" s="11">
        <f t="shared" si="84"/>
        <v>0</v>
      </c>
      <c r="AA793" s="11">
        <f t="shared" si="85"/>
        <v>19</v>
      </c>
      <c r="AB793" s="11">
        <f>IF(TablaIncidentes[[#This Row],[Prioridad*]]="Baja",(Z793-24)*60+AA793,IF(TablaIncidentes[[#This Row],[Prioridad*]]="Media",(Z793-4)*60+AA793,IF(TablaIncidentes[[#This Row],[Prioridad*]]="Alta",(Z793-2)*60+AA793)))</f>
        <v>-101</v>
      </c>
      <c r="AD793" s="17" t="str">
        <f>TablaIncidentes[[#This Row],[Tiempo Creación (HH:mm)]]</f>
        <v>00:00</v>
      </c>
      <c r="AE793" s="11">
        <f t="shared" si="86"/>
        <v>0</v>
      </c>
      <c r="AF793" s="11">
        <f t="shared" si="87"/>
        <v>0</v>
      </c>
      <c r="AG793" s="11">
        <f>IF(TablaIncidentes[[#This Row],[Prioridad*]]="Baja",((AE793*60)+AF793)-30,IF(TablaIncidentes[[#This Row],[Prioridad*]]="Media",((AE793*60)+AF793)-15,IF(TablaIncidentes[[#This Row],[Prioridad*]]="Alta",((AE793*60)+AF793)-10)))</f>
        <v>-10</v>
      </c>
      <c r="AI793" s="17">
        <f>TablaIncidentes[[#This Row],[Tiempo Avance Incidente]]</f>
        <v>0</v>
      </c>
      <c r="AJ793" s="11">
        <f t="shared" si="88"/>
        <v>0</v>
      </c>
      <c r="AK793" s="11">
        <f t="shared" si="89"/>
        <v>0</v>
      </c>
      <c r="AL793">
        <f>IF(TablaIncidentes[[#This Row],[Prioridad*]]="Baja",((AJ793*60)+AK793)-720,IF(TablaIncidentes[[#This Row],[Prioridad*]]="Media",((AJ793*60)+AK793)-120,IF(TablaIncidentes[[#This Row],[Prioridad*]]="Alta",((AJ793*60)+AK793)-60)))</f>
        <v>-60</v>
      </c>
      <c r="AN793" t="str">
        <f t="shared" si="90"/>
        <v>miércoles</v>
      </c>
    </row>
    <row r="794" spans="1:40" x14ac:dyDescent="0.25">
      <c r="A794" s="20" t="s">
        <v>1846</v>
      </c>
      <c r="B794" t="s">
        <v>1847</v>
      </c>
      <c r="C794" t="s">
        <v>32</v>
      </c>
      <c r="D794" s="11" t="s">
        <v>33</v>
      </c>
      <c r="E794" t="s">
        <v>34</v>
      </c>
      <c r="F794" t="s">
        <v>51</v>
      </c>
      <c r="G794" t="s">
        <v>52</v>
      </c>
      <c r="J794" s="12">
        <v>43845</v>
      </c>
      <c r="K794" s="13">
        <v>0.74533564814814823</v>
      </c>
      <c r="L794" s="14">
        <v>43845</v>
      </c>
      <c r="M794" s="15">
        <v>0.74533564814814823</v>
      </c>
      <c r="N794" s="12">
        <v>43846</v>
      </c>
      <c r="O794" s="13">
        <v>0.75149305555555557</v>
      </c>
      <c r="P794" s="16">
        <v>43847.779108796298</v>
      </c>
      <c r="Q794" s="11" t="s">
        <v>101</v>
      </c>
      <c r="R794" s="17" t="s">
        <v>1848</v>
      </c>
      <c r="S794" s="11" t="s">
        <v>39</v>
      </c>
      <c r="T794" s="17" t="s">
        <v>133</v>
      </c>
      <c r="U794" s="11" t="s">
        <v>37</v>
      </c>
      <c r="V794" s="17">
        <v>0</v>
      </c>
      <c r="W794" s="11" t="s">
        <v>37</v>
      </c>
      <c r="Y794" s="17" t="str">
        <f>TablaIncidentes[[#This Row],[Tiempo Total Gestión]]</f>
        <v>24:08</v>
      </c>
      <c r="Z794" s="11">
        <f t="shared" si="84"/>
        <v>0</v>
      </c>
      <c r="AA794" s="11">
        <f t="shared" si="85"/>
        <v>8</v>
      </c>
      <c r="AB794" s="11">
        <f>IF(TablaIncidentes[[#This Row],[Prioridad*]]="Baja",(Z794-24)*60+AA794,IF(TablaIncidentes[[#This Row],[Prioridad*]]="Media",(Z794-4)*60+AA794,IF(TablaIncidentes[[#This Row],[Prioridad*]]="Alta",(Z794-2)*60+AA794)))</f>
        <v>-112</v>
      </c>
      <c r="AD794" s="17" t="str">
        <f>TablaIncidentes[[#This Row],[Tiempo Creación (HH:mm)]]</f>
        <v>00:00</v>
      </c>
      <c r="AE794" s="11">
        <f t="shared" si="86"/>
        <v>0</v>
      </c>
      <c r="AF794" s="11">
        <f t="shared" si="87"/>
        <v>0</v>
      </c>
      <c r="AG794" s="11">
        <f>IF(TablaIncidentes[[#This Row],[Prioridad*]]="Baja",((AE794*60)+AF794)-30,IF(TablaIncidentes[[#This Row],[Prioridad*]]="Media",((AE794*60)+AF794)-15,IF(TablaIncidentes[[#This Row],[Prioridad*]]="Alta",((AE794*60)+AF794)-10)))</f>
        <v>-10</v>
      </c>
      <c r="AI794" s="17">
        <f>TablaIncidentes[[#This Row],[Tiempo Avance Incidente]]</f>
        <v>0</v>
      </c>
      <c r="AJ794" s="11">
        <f t="shared" si="88"/>
        <v>0</v>
      </c>
      <c r="AK794" s="11">
        <f t="shared" si="89"/>
        <v>0</v>
      </c>
      <c r="AL794">
        <f>IF(TablaIncidentes[[#This Row],[Prioridad*]]="Baja",((AJ794*60)+AK794)-720,IF(TablaIncidentes[[#This Row],[Prioridad*]]="Media",((AJ794*60)+AK794)-120,IF(TablaIncidentes[[#This Row],[Prioridad*]]="Alta",((AJ794*60)+AK794)-60)))</f>
        <v>-60</v>
      </c>
      <c r="AN794" t="str">
        <f t="shared" si="90"/>
        <v>miércoles</v>
      </c>
    </row>
    <row r="795" spans="1:40" x14ac:dyDescent="0.25">
      <c r="A795" s="20" t="s">
        <v>1849</v>
      </c>
      <c r="B795" t="s">
        <v>1500</v>
      </c>
      <c r="C795" t="s">
        <v>32</v>
      </c>
      <c r="D795" s="11" t="s">
        <v>33</v>
      </c>
      <c r="E795" t="s">
        <v>34</v>
      </c>
      <c r="F795" t="s">
        <v>51</v>
      </c>
      <c r="G795" t="s">
        <v>75</v>
      </c>
      <c r="J795" s="12">
        <v>43845</v>
      </c>
      <c r="K795" s="13">
        <v>0.74951388888888892</v>
      </c>
      <c r="L795" s="14">
        <v>43845</v>
      </c>
      <c r="M795" s="15">
        <v>0.74951388888888892</v>
      </c>
      <c r="N795" s="12">
        <v>43846</v>
      </c>
      <c r="O795" s="13">
        <v>0.47809027777777779</v>
      </c>
      <c r="P795" s="16">
        <v>43847.532546296294</v>
      </c>
      <c r="Q795" s="11" t="s">
        <v>101</v>
      </c>
      <c r="R795" s="17" t="s">
        <v>1821</v>
      </c>
      <c r="S795" s="11" t="s">
        <v>39</v>
      </c>
      <c r="T795" s="17" t="s">
        <v>133</v>
      </c>
      <c r="U795" s="11" t="s">
        <v>37</v>
      </c>
      <c r="V795" s="17">
        <v>0</v>
      </c>
      <c r="W795" s="11" t="s">
        <v>37</v>
      </c>
      <c r="Y795" s="17" t="str">
        <f>TablaIncidentes[[#This Row],[Tiempo Total Gestión]]</f>
        <v>17:29</v>
      </c>
      <c r="Z795" s="11">
        <f t="shared" si="84"/>
        <v>17</v>
      </c>
      <c r="AA795" s="11">
        <f t="shared" si="85"/>
        <v>29</v>
      </c>
      <c r="AB795" s="11">
        <f>IF(TablaIncidentes[[#This Row],[Prioridad*]]="Baja",(Z795-24)*60+AA795,IF(TablaIncidentes[[#This Row],[Prioridad*]]="Media",(Z795-4)*60+AA795,IF(TablaIncidentes[[#This Row],[Prioridad*]]="Alta",(Z795-2)*60+AA795)))</f>
        <v>929</v>
      </c>
      <c r="AD795" s="17" t="str">
        <f>TablaIncidentes[[#This Row],[Tiempo Creación (HH:mm)]]</f>
        <v>00:00</v>
      </c>
      <c r="AE795" s="11">
        <f t="shared" si="86"/>
        <v>0</v>
      </c>
      <c r="AF795" s="11">
        <f t="shared" si="87"/>
        <v>0</v>
      </c>
      <c r="AG795" s="11">
        <f>IF(TablaIncidentes[[#This Row],[Prioridad*]]="Baja",((AE795*60)+AF795)-30,IF(TablaIncidentes[[#This Row],[Prioridad*]]="Media",((AE795*60)+AF795)-15,IF(TablaIncidentes[[#This Row],[Prioridad*]]="Alta",((AE795*60)+AF795)-10)))</f>
        <v>-10</v>
      </c>
      <c r="AI795" s="17">
        <f>TablaIncidentes[[#This Row],[Tiempo Avance Incidente]]</f>
        <v>0</v>
      </c>
      <c r="AJ795" s="11">
        <f t="shared" si="88"/>
        <v>0</v>
      </c>
      <c r="AK795" s="11">
        <f t="shared" si="89"/>
        <v>0</v>
      </c>
      <c r="AL795">
        <f>IF(TablaIncidentes[[#This Row],[Prioridad*]]="Baja",((AJ795*60)+AK795)-720,IF(TablaIncidentes[[#This Row],[Prioridad*]]="Media",((AJ795*60)+AK795)-120,IF(TablaIncidentes[[#This Row],[Prioridad*]]="Alta",((AJ795*60)+AK795)-60)))</f>
        <v>-60</v>
      </c>
      <c r="AN795" t="str">
        <f t="shared" si="90"/>
        <v>miércoles</v>
      </c>
    </row>
    <row r="796" spans="1:40" x14ac:dyDescent="0.25">
      <c r="A796" s="20" t="s">
        <v>1850</v>
      </c>
      <c r="B796" t="s">
        <v>1281</v>
      </c>
      <c r="C796" t="s">
        <v>32</v>
      </c>
      <c r="D796" s="11" t="s">
        <v>33</v>
      </c>
      <c r="E796" t="s">
        <v>34</v>
      </c>
      <c r="F796" t="s">
        <v>51</v>
      </c>
      <c r="G796" t="s">
        <v>75</v>
      </c>
      <c r="J796" s="12">
        <v>43845</v>
      </c>
      <c r="K796" s="13">
        <v>0.7537152777777778</v>
      </c>
      <c r="L796" s="14">
        <v>43845</v>
      </c>
      <c r="M796" s="15">
        <v>0.7537152777777778</v>
      </c>
      <c r="N796" s="12">
        <v>43846</v>
      </c>
      <c r="O796" s="13">
        <v>0.48631944444444447</v>
      </c>
      <c r="P796" s="16">
        <v>43847.532546296294</v>
      </c>
      <c r="Q796" s="11" t="s">
        <v>101</v>
      </c>
      <c r="R796" s="17" t="s">
        <v>1851</v>
      </c>
      <c r="S796" s="11" t="s">
        <v>39</v>
      </c>
      <c r="T796" s="17" t="s">
        <v>133</v>
      </c>
      <c r="U796" s="11" t="s">
        <v>37</v>
      </c>
      <c r="V796" s="17">
        <v>0</v>
      </c>
      <c r="W796" s="11" t="s">
        <v>37</v>
      </c>
      <c r="Y796" s="17" t="str">
        <f>TablaIncidentes[[#This Row],[Tiempo Total Gestión]]</f>
        <v>17:34</v>
      </c>
      <c r="Z796" s="11">
        <f t="shared" si="84"/>
        <v>17</v>
      </c>
      <c r="AA796" s="11">
        <f t="shared" si="85"/>
        <v>34</v>
      </c>
      <c r="AB796" s="11">
        <f>IF(TablaIncidentes[[#This Row],[Prioridad*]]="Baja",(Z796-24)*60+AA796,IF(TablaIncidentes[[#This Row],[Prioridad*]]="Media",(Z796-4)*60+AA796,IF(TablaIncidentes[[#This Row],[Prioridad*]]="Alta",(Z796-2)*60+AA796)))</f>
        <v>934</v>
      </c>
      <c r="AD796" s="17" t="str">
        <f>TablaIncidentes[[#This Row],[Tiempo Creación (HH:mm)]]</f>
        <v>00:00</v>
      </c>
      <c r="AE796" s="11">
        <f t="shared" si="86"/>
        <v>0</v>
      </c>
      <c r="AF796" s="11">
        <f t="shared" si="87"/>
        <v>0</v>
      </c>
      <c r="AG796" s="11">
        <f>IF(TablaIncidentes[[#This Row],[Prioridad*]]="Baja",((AE796*60)+AF796)-30,IF(TablaIncidentes[[#This Row],[Prioridad*]]="Media",((AE796*60)+AF796)-15,IF(TablaIncidentes[[#This Row],[Prioridad*]]="Alta",((AE796*60)+AF796)-10)))</f>
        <v>-10</v>
      </c>
      <c r="AI796" s="17">
        <f>TablaIncidentes[[#This Row],[Tiempo Avance Incidente]]</f>
        <v>0</v>
      </c>
      <c r="AJ796" s="11">
        <f t="shared" si="88"/>
        <v>0</v>
      </c>
      <c r="AK796" s="11">
        <f t="shared" si="89"/>
        <v>0</v>
      </c>
      <c r="AL796">
        <f>IF(TablaIncidentes[[#This Row],[Prioridad*]]="Baja",((AJ796*60)+AK796)-720,IF(TablaIncidentes[[#This Row],[Prioridad*]]="Media",((AJ796*60)+AK796)-120,IF(TablaIncidentes[[#This Row],[Prioridad*]]="Alta",((AJ796*60)+AK796)-60)))</f>
        <v>-60</v>
      </c>
      <c r="AN796" t="str">
        <f t="shared" si="90"/>
        <v>miércoles</v>
      </c>
    </row>
    <row r="797" spans="1:40" x14ac:dyDescent="0.25">
      <c r="A797" s="20" t="s">
        <v>1852</v>
      </c>
      <c r="B797" t="s">
        <v>1596</v>
      </c>
      <c r="C797" t="s">
        <v>32</v>
      </c>
      <c r="D797" s="11" t="s">
        <v>33</v>
      </c>
      <c r="E797" t="s">
        <v>34</v>
      </c>
      <c r="F797" t="s">
        <v>51</v>
      </c>
      <c r="G797" t="s">
        <v>75</v>
      </c>
      <c r="J797" s="12">
        <v>43845</v>
      </c>
      <c r="K797" s="13">
        <v>0.75438657407407417</v>
      </c>
      <c r="L797" s="14">
        <v>43845</v>
      </c>
      <c r="M797" s="15">
        <v>0.75438657407407417</v>
      </c>
      <c r="N797" s="12">
        <v>43846</v>
      </c>
      <c r="O797" s="13">
        <v>0.49783564814814812</v>
      </c>
      <c r="P797" s="16">
        <v>43847.532546296294</v>
      </c>
      <c r="Q797" s="11" t="s">
        <v>101</v>
      </c>
      <c r="R797" s="17" t="s">
        <v>1853</v>
      </c>
      <c r="S797" s="11" t="s">
        <v>39</v>
      </c>
      <c r="T797" s="17" t="s">
        <v>133</v>
      </c>
      <c r="U797" s="11" t="s">
        <v>37</v>
      </c>
      <c r="V797" s="17">
        <v>0</v>
      </c>
      <c r="W797" s="11" t="s">
        <v>37</v>
      </c>
      <c r="Y797" s="17" t="str">
        <f>TablaIncidentes[[#This Row],[Tiempo Total Gestión]]</f>
        <v>17:50</v>
      </c>
      <c r="Z797" s="11">
        <f t="shared" si="84"/>
        <v>17</v>
      </c>
      <c r="AA797" s="11">
        <f t="shared" si="85"/>
        <v>50</v>
      </c>
      <c r="AB797" s="11">
        <f>IF(TablaIncidentes[[#This Row],[Prioridad*]]="Baja",(Z797-24)*60+AA797,IF(TablaIncidentes[[#This Row],[Prioridad*]]="Media",(Z797-4)*60+AA797,IF(TablaIncidentes[[#This Row],[Prioridad*]]="Alta",(Z797-2)*60+AA797)))</f>
        <v>950</v>
      </c>
      <c r="AD797" s="17" t="str">
        <f>TablaIncidentes[[#This Row],[Tiempo Creación (HH:mm)]]</f>
        <v>00:00</v>
      </c>
      <c r="AE797" s="11">
        <f t="shared" si="86"/>
        <v>0</v>
      </c>
      <c r="AF797" s="11">
        <f t="shared" si="87"/>
        <v>0</v>
      </c>
      <c r="AG797" s="11">
        <f>IF(TablaIncidentes[[#This Row],[Prioridad*]]="Baja",((AE797*60)+AF797)-30,IF(TablaIncidentes[[#This Row],[Prioridad*]]="Media",((AE797*60)+AF797)-15,IF(TablaIncidentes[[#This Row],[Prioridad*]]="Alta",((AE797*60)+AF797)-10)))</f>
        <v>-10</v>
      </c>
      <c r="AI797" s="17">
        <f>TablaIncidentes[[#This Row],[Tiempo Avance Incidente]]</f>
        <v>0</v>
      </c>
      <c r="AJ797" s="11">
        <f t="shared" si="88"/>
        <v>0</v>
      </c>
      <c r="AK797" s="11">
        <f t="shared" si="89"/>
        <v>0</v>
      </c>
      <c r="AL797">
        <f>IF(TablaIncidentes[[#This Row],[Prioridad*]]="Baja",((AJ797*60)+AK797)-720,IF(TablaIncidentes[[#This Row],[Prioridad*]]="Media",((AJ797*60)+AK797)-120,IF(TablaIncidentes[[#This Row],[Prioridad*]]="Alta",((AJ797*60)+AK797)-60)))</f>
        <v>-60</v>
      </c>
      <c r="AN797" t="str">
        <f t="shared" si="90"/>
        <v>miércoles</v>
      </c>
    </row>
    <row r="798" spans="1:40" x14ac:dyDescent="0.25">
      <c r="A798" s="10" t="s">
        <v>1854</v>
      </c>
      <c r="B798" t="s">
        <v>1565</v>
      </c>
      <c r="C798" t="s">
        <v>32</v>
      </c>
      <c r="D798" s="11" t="s">
        <v>33</v>
      </c>
      <c r="E798" t="s">
        <v>34</v>
      </c>
      <c r="F798" t="s">
        <v>51</v>
      </c>
      <c r="G798" t="s">
        <v>1507</v>
      </c>
      <c r="J798" s="12">
        <v>43845</v>
      </c>
      <c r="K798" s="13">
        <v>0.75646990740740738</v>
      </c>
      <c r="L798" s="14">
        <v>43845</v>
      </c>
      <c r="M798" s="15">
        <v>0.75646990740740738</v>
      </c>
      <c r="N798" s="12">
        <v>43846</v>
      </c>
      <c r="O798" s="13">
        <v>0.52619212962962958</v>
      </c>
      <c r="P798" s="16">
        <v>43847.532546296294</v>
      </c>
      <c r="Q798" s="11" t="s">
        <v>37</v>
      </c>
      <c r="R798" s="17" t="s">
        <v>1855</v>
      </c>
      <c r="S798" s="11" t="s">
        <v>39</v>
      </c>
      <c r="T798" s="17" t="s">
        <v>133</v>
      </c>
      <c r="U798" s="11" t="s">
        <v>37</v>
      </c>
      <c r="V798" s="17">
        <v>0</v>
      </c>
      <c r="W798" s="11" t="s">
        <v>37</v>
      </c>
      <c r="Y798" s="17" t="str">
        <f>TablaIncidentes[[#This Row],[Tiempo Total Gestión]]</f>
        <v>01:57</v>
      </c>
      <c r="Z798" s="11">
        <f t="shared" si="84"/>
        <v>1</v>
      </c>
      <c r="AA798" s="11">
        <f t="shared" si="85"/>
        <v>57</v>
      </c>
      <c r="AB798" s="11">
        <f>IF(TablaIncidentes[[#This Row],[Prioridad*]]="Baja",(Z798-24)*60+AA798,IF(TablaIncidentes[[#This Row],[Prioridad*]]="Media",(Z798-4)*60+AA798,IF(TablaIncidentes[[#This Row],[Prioridad*]]="Alta",(Z798-2)*60+AA798)))</f>
        <v>-3</v>
      </c>
      <c r="AD798" s="17" t="str">
        <f>TablaIncidentes[[#This Row],[Tiempo Creación (HH:mm)]]</f>
        <v>00:00</v>
      </c>
      <c r="AE798" s="11">
        <f t="shared" si="86"/>
        <v>0</v>
      </c>
      <c r="AF798" s="11">
        <f t="shared" si="87"/>
        <v>0</v>
      </c>
      <c r="AG798" s="11">
        <f>IF(TablaIncidentes[[#This Row],[Prioridad*]]="Baja",((AE798*60)+AF798)-30,IF(TablaIncidentes[[#This Row],[Prioridad*]]="Media",((AE798*60)+AF798)-15,IF(TablaIncidentes[[#This Row],[Prioridad*]]="Alta",((AE798*60)+AF798)-10)))</f>
        <v>-10</v>
      </c>
      <c r="AI798" s="17">
        <f>TablaIncidentes[[#This Row],[Tiempo Avance Incidente]]</f>
        <v>0</v>
      </c>
      <c r="AJ798" s="11">
        <f t="shared" si="88"/>
        <v>0</v>
      </c>
      <c r="AK798" s="11">
        <f t="shared" si="89"/>
        <v>0</v>
      </c>
      <c r="AL798">
        <f>IF(TablaIncidentes[[#This Row],[Prioridad*]]="Baja",((AJ798*60)+AK798)-720,IF(TablaIncidentes[[#This Row],[Prioridad*]]="Media",((AJ798*60)+AK798)-120,IF(TablaIncidentes[[#This Row],[Prioridad*]]="Alta",((AJ798*60)+AK798)-60)))</f>
        <v>-60</v>
      </c>
      <c r="AN798" t="str">
        <f t="shared" si="90"/>
        <v>miércoles</v>
      </c>
    </row>
    <row r="799" spans="1:40" x14ac:dyDescent="0.25">
      <c r="A799" s="10" t="s">
        <v>1856</v>
      </c>
      <c r="B799" t="s">
        <v>1857</v>
      </c>
      <c r="C799" t="s">
        <v>32</v>
      </c>
      <c r="D799" s="11" t="s">
        <v>33</v>
      </c>
      <c r="E799" t="s">
        <v>34</v>
      </c>
      <c r="F799" t="s">
        <v>51</v>
      </c>
      <c r="G799" t="s">
        <v>1507</v>
      </c>
      <c r="J799" s="12">
        <v>43845</v>
      </c>
      <c r="K799" s="13">
        <v>0.75646990740740738</v>
      </c>
      <c r="L799" s="14">
        <v>43845</v>
      </c>
      <c r="M799" s="15">
        <v>0.75646990740740738</v>
      </c>
      <c r="N799" s="12">
        <v>43845</v>
      </c>
      <c r="O799" s="13">
        <v>0.83531250000000001</v>
      </c>
      <c r="P799" s="16">
        <v>43846.838402777779</v>
      </c>
      <c r="Q799" s="11" t="s">
        <v>37</v>
      </c>
      <c r="R799" s="17" t="s">
        <v>1858</v>
      </c>
      <c r="S799" s="11" t="s">
        <v>39</v>
      </c>
      <c r="T799" s="17" t="s">
        <v>133</v>
      </c>
      <c r="U799" s="11" t="s">
        <v>37</v>
      </c>
      <c r="V799" s="17">
        <v>0</v>
      </c>
      <c r="W799" s="11" t="s">
        <v>37</v>
      </c>
      <c r="Y799" s="17" t="str">
        <f>TablaIncidentes[[#This Row],[Tiempo Total Gestión]]</f>
        <v>01:53</v>
      </c>
      <c r="Z799" s="11">
        <f t="shared" si="84"/>
        <v>1</v>
      </c>
      <c r="AA799" s="11">
        <f t="shared" si="85"/>
        <v>53</v>
      </c>
      <c r="AB799" s="11">
        <f>IF(TablaIncidentes[[#This Row],[Prioridad*]]="Baja",(Z799-24)*60+AA799,IF(TablaIncidentes[[#This Row],[Prioridad*]]="Media",(Z799-4)*60+AA799,IF(TablaIncidentes[[#This Row],[Prioridad*]]="Alta",(Z799-2)*60+AA799)))</f>
        <v>-7</v>
      </c>
      <c r="AD799" s="17" t="str">
        <f>TablaIncidentes[[#This Row],[Tiempo Creación (HH:mm)]]</f>
        <v>00:00</v>
      </c>
      <c r="AE799" s="11">
        <f t="shared" si="86"/>
        <v>0</v>
      </c>
      <c r="AF799" s="11">
        <f t="shared" si="87"/>
        <v>0</v>
      </c>
      <c r="AG799" s="11">
        <f>IF(TablaIncidentes[[#This Row],[Prioridad*]]="Baja",((AE799*60)+AF799)-30,IF(TablaIncidentes[[#This Row],[Prioridad*]]="Media",((AE799*60)+AF799)-15,IF(TablaIncidentes[[#This Row],[Prioridad*]]="Alta",((AE799*60)+AF799)-10)))</f>
        <v>-10</v>
      </c>
      <c r="AI799" s="17">
        <f>TablaIncidentes[[#This Row],[Tiempo Avance Incidente]]</f>
        <v>0</v>
      </c>
      <c r="AJ799" s="11">
        <f t="shared" si="88"/>
        <v>0</v>
      </c>
      <c r="AK799" s="11">
        <f t="shared" si="89"/>
        <v>0</v>
      </c>
      <c r="AL799">
        <f>IF(TablaIncidentes[[#This Row],[Prioridad*]]="Baja",((AJ799*60)+AK799)-720,IF(TablaIncidentes[[#This Row],[Prioridad*]]="Media",((AJ799*60)+AK799)-120,IF(TablaIncidentes[[#This Row],[Prioridad*]]="Alta",((AJ799*60)+AK799)-60)))</f>
        <v>-60</v>
      </c>
      <c r="AN799" t="str">
        <f t="shared" si="90"/>
        <v>miércoles</v>
      </c>
    </row>
    <row r="800" spans="1:40" x14ac:dyDescent="0.25">
      <c r="A800" s="10" t="s">
        <v>1859</v>
      </c>
      <c r="B800" t="s">
        <v>1546</v>
      </c>
      <c r="C800" t="s">
        <v>32</v>
      </c>
      <c r="D800" s="11" t="s">
        <v>33</v>
      </c>
      <c r="E800" t="s">
        <v>34</v>
      </c>
      <c r="F800" t="s">
        <v>51</v>
      </c>
      <c r="G800" t="s">
        <v>1507</v>
      </c>
      <c r="J800" s="12">
        <v>43845</v>
      </c>
      <c r="K800" s="13">
        <v>0.76134259259259263</v>
      </c>
      <c r="L800" s="14">
        <v>43845</v>
      </c>
      <c r="M800" s="15">
        <v>0.76134259259259263</v>
      </c>
      <c r="N800" s="12">
        <v>43846</v>
      </c>
      <c r="O800" s="13">
        <v>0.54601851851851857</v>
      </c>
      <c r="P800" s="16">
        <v>43847.601122685184</v>
      </c>
      <c r="Q800" s="11" t="s">
        <v>37</v>
      </c>
      <c r="R800" s="17" t="s">
        <v>405</v>
      </c>
      <c r="S800" s="11" t="s">
        <v>39</v>
      </c>
      <c r="T800" s="17" t="s">
        <v>133</v>
      </c>
      <c r="U800" s="11" t="s">
        <v>37</v>
      </c>
      <c r="V800" s="17">
        <v>0</v>
      </c>
      <c r="W800" s="11" t="s">
        <v>37</v>
      </c>
      <c r="Y800" s="17" t="str">
        <f>TablaIncidentes[[#This Row],[Tiempo Total Gestión]]</f>
        <v>01:40</v>
      </c>
      <c r="Z800" s="11">
        <f t="shared" si="84"/>
        <v>1</v>
      </c>
      <c r="AA800" s="11">
        <f t="shared" si="85"/>
        <v>40</v>
      </c>
      <c r="AB800" s="11">
        <f>IF(TablaIncidentes[[#This Row],[Prioridad*]]="Baja",(Z800-24)*60+AA800,IF(TablaIncidentes[[#This Row],[Prioridad*]]="Media",(Z800-4)*60+AA800,IF(TablaIncidentes[[#This Row],[Prioridad*]]="Alta",(Z800-2)*60+AA800)))</f>
        <v>-20</v>
      </c>
      <c r="AD800" s="17" t="str">
        <f>TablaIncidentes[[#This Row],[Tiempo Creación (HH:mm)]]</f>
        <v>00:00</v>
      </c>
      <c r="AE800" s="11">
        <f t="shared" si="86"/>
        <v>0</v>
      </c>
      <c r="AF800" s="11">
        <f t="shared" si="87"/>
        <v>0</v>
      </c>
      <c r="AG800" s="11">
        <f>IF(TablaIncidentes[[#This Row],[Prioridad*]]="Baja",((AE800*60)+AF800)-30,IF(TablaIncidentes[[#This Row],[Prioridad*]]="Media",((AE800*60)+AF800)-15,IF(TablaIncidentes[[#This Row],[Prioridad*]]="Alta",((AE800*60)+AF800)-10)))</f>
        <v>-10</v>
      </c>
      <c r="AI800" s="17">
        <f>TablaIncidentes[[#This Row],[Tiempo Avance Incidente]]</f>
        <v>0</v>
      </c>
      <c r="AJ800" s="11">
        <f t="shared" si="88"/>
        <v>0</v>
      </c>
      <c r="AK800" s="11">
        <f t="shared" si="89"/>
        <v>0</v>
      </c>
      <c r="AL800">
        <f>IF(TablaIncidentes[[#This Row],[Prioridad*]]="Baja",((AJ800*60)+AK800)-720,IF(TablaIncidentes[[#This Row],[Prioridad*]]="Media",((AJ800*60)+AK800)-120,IF(TablaIncidentes[[#This Row],[Prioridad*]]="Alta",((AJ800*60)+AK800)-60)))</f>
        <v>-60</v>
      </c>
      <c r="AN800" t="str">
        <f t="shared" si="90"/>
        <v>miércoles</v>
      </c>
    </row>
    <row r="801" spans="1:40" x14ac:dyDescent="0.25">
      <c r="A801" s="10" t="s">
        <v>1860</v>
      </c>
      <c r="B801" t="s">
        <v>1555</v>
      </c>
      <c r="C801" t="s">
        <v>32</v>
      </c>
      <c r="D801" s="11" t="s">
        <v>33</v>
      </c>
      <c r="E801" t="s">
        <v>34</v>
      </c>
      <c r="F801" t="s">
        <v>51</v>
      </c>
      <c r="G801" t="s">
        <v>1507</v>
      </c>
      <c r="J801" s="12">
        <v>43845</v>
      </c>
      <c r="K801" s="13">
        <v>0.76273148148148151</v>
      </c>
      <c r="L801" s="14">
        <v>43845</v>
      </c>
      <c r="M801" s="15">
        <v>0.76273148148148151</v>
      </c>
      <c r="N801" s="12">
        <v>43846</v>
      </c>
      <c r="O801" s="13">
        <v>0.48945601851851855</v>
      </c>
      <c r="P801" s="16">
        <v>43847.532546296294</v>
      </c>
      <c r="Q801" s="11" t="s">
        <v>37</v>
      </c>
      <c r="R801" s="17" t="s">
        <v>408</v>
      </c>
      <c r="S801" s="11" t="s">
        <v>39</v>
      </c>
      <c r="T801" s="17" t="s">
        <v>133</v>
      </c>
      <c r="U801" s="11" t="s">
        <v>37</v>
      </c>
      <c r="V801" s="17">
        <v>0</v>
      </c>
      <c r="W801" s="11" t="s">
        <v>37</v>
      </c>
      <c r="Y801" s="17" t="str">
        <f>TablaIncidentes[[#This Row],[Tiempo Total Gestión]]</f>
        <v>01:35</v>
      </c>
      <c r="Z801" s="11">
        <f t="shared" si="84"/>
        <v>1</v>
      </c>
      <c r="AA801" s="11">
        <f t="shared" si="85"/>
        <v>35</v>
      </c>
      <c r="AB801" s="11">
        <f>IF(TablaIncidentes[[#This Row],[Prioridad*]]="Baja",(Z801-24)*60+AA801,IF(TablaIncidentes[[#This Row],[Prioridad*]]="Media",(Z801-4)*60+AA801,IF(TablaIncidentes[[#This Row],[Prioridad*]]="Alta",(Z801-2)*60+AA801)))</f>
        <v>-25</v>
      </c>
      <c r="AD801" s="17" t="str">
        <f>TablaIncidentes[[#This Row],[Tiempo Creación (HH:mm)]]</f>
        <v>00:00</v>
      </c>
      <c r="AE801" s="11">
        <f t="shared" si="86"/>
        <v>0</v>
      </c>
      <c r="AF801" s="11">
        <f t="shared" si="87"/>
        <v>0</v>
      </c>
      <c r="AG801" s="11">
        <f>IF(TablaIncidentes[[#This Row],[Prioridad*]]="Baja",((AE801*60)+AF801)-30,IF(TablaIncidentes[[#This Row],[Prioridad*]]="Media",((AE801*60)+AF801)-15,IF(TablaIncidentes[[#This Row],[Prioridad*]]="Alta",((AE801*60)+AF801)-10)))</f>
        <v>-10</v>
      </c>
      <c r="AI801" s="17">
        <f>TablaIncidentes[[#This Row],[Tiempo Avance Incidente]]</f>
        <v>0</v>
      </c>
      <c r="AJ801" s="11">
        <f t="shared" si="88"/>
        <v>0</v>
      </c>
      <c r="AK801" s="11">
        <f t="shared" si="89"/>
        <v>0</v>
      </c>
      <c r="AL801">
        <f>IF(TablaIncidentes[[#This Row],[Prioridad*]]="Baja",((AJ801*60)+AK801)-720,IF(TablaIncidentes[[#This Row],[Prioridad*]]="Media",((AJ801*60)+AK801)-120,IF(TablaIncidentes[[#This Row],[Prioridad*]]="Alta",((AJ801*60)+AK801)-60)))</f>
        <v>-60</v>
      </c>
      <c r="AN801" t="str">
        <f t="shared" si="90"/>
        <v>miércoles</v>
      </c>
    </row>
    <row r="802" spans="1:40" x14ac:dyDescent="0.25">
      <c r="A802" s="10" t="s">
        <v>1861</v>
      </c>
      <c r="B802" t="s">
        <v>1495</v>
      </c>
      <c r="C802" t="s">
        <v>32</v>
      </c>
      <c r="D802" s="11" t="s">
        <v>33</v>
      </c>
      <c r="E802" t="s">
        <v>34</v>
      </c>
      <c r="F802" t="s">
        <v>51</v>
      </c>
      <c r="G802" t="s">
        <v>1507</v>
      </c>
      <c r="J802" s="12">
        <v>43845</v>
      </c>
      <c r="K802" s="13">
        <v>0.76412037037037039</v>
      </c>
      <c r="L802" s="14">
        <v>43845</v>
      </c>
      <c r="M802" s="15">
        <v>0.76412037037037039</v>
      </c>
      <c r="N802" s="12">
        <v>43846</v>
      </c>
      <c r="O802" s="13">
        <v>0.51873842592592589</v>
      </c>
      <c r="P802" s="16">
        <v>43847.532546296294</v>
      </c>
      <c r="Q802" s="11" t="s">
        <v>37</v>
      </c>
      <c r="R802" s="17" t="s">
        <v>954</v>
      </c>
      <c r="S802" s="11" t="s">
        <v>39</v>
      </c>
      <c r="T802" s="17" t="s">
        <v>133</v>
      </c>
      <c r="U802" s="11" t="s">
        <v>37</v>
      </c>
      <c r="V802" s="17">
        <v>0</v>
      </c>
      <c r="W802" s="11" t="s">
        <v>37</v>
      </c>
      <c r="Y802" s="17" t="str">
        <f>TablaIncidentes[[#This Row],[Tiempo Total Gestión]]</f>
        <v>01:31</v>
      </c>
      <c r="Z802" s="11">
        <f t="shared" si="84"/>
        <v>1</v>
      </c>
      <c r="AA802" s="11">
        <f t="shared" si="85"/>
        <v>31</v>
      </c>
      <c r="AB802" s="11">
        <f>IF(TablaIncidentes[[#This Row],[Prioridad*]]="Baja",(Z802-24)*60+AA802,IF(TablaIncidentes[[#This Row],[Prioridad*]]="Media",(Z802-4)*60+AA802,IF(TablaIncidentes[[#This Row],[Prioridad*]]="Alta",(Z802-2)*60+AA802)))</f>
        <v>-29</v>
      </c>
      <c r="AD802" s="17" t="str">
        <f>TablaIncidentes[[#This Row],[Tiempo Creación (HH:mm)]]</f>
        <v>00:00</v>
      </c>
      <c r="AE802" s="11">
        <f t="shared" si="86"/>
        <v>0</v>
      </c>
      <c r="AF802" s="11">
        <f t="shared" si="87"/>
        <v>0</v>
      </c>
      <c r="AG802" s="11">
        <f>IF(TablaIncidentes[[#This Row],[Prioridad*]]="Baja",((AE802*60)+AF802)-30,IF(TablaIncidentes[[#This Row],[Prioridad*]]="Media",((AE802*60)+AF802)-15,IF(TablaIncidentes[[#This Row],[Prioridad*]]="Alta",((AE802*60)+AF802)-10)))</f>
        <v>-10</v>
      </c>
      <c r="AI802" s="17">
        <f>TablaIncidentes[[#This Row],[Tiempo Avance Incidente]]</f>
        <v>0</v>
      </c>
      <c r="AJ802" s="11">
        <f t="shared" si="88"/>
        <v>0</v>
      </c>
      <c r="AK802" s="11">
        <f t="shared" si="89"/>
        <v>0</v>
      </c>
      <c r="AL802">
        <f>IF(TablaIncidentes[[#This Row],[Prioridad*]]="Baja",((AJ802*60)+AK802)-720,IF(TablaIncidentes[[#This Row],[Prioridad*]]="Media",((AJ802*60)+AK802)-120,IF(TablaIncidentes[[#This Row],[Prioridad*]]="Alta",((AJ802*60)+AK802)-60)))</f>
        <v>-60</v>
      </c>
      <c r="AN802" t="str">
        <f t="shared" si="90"/>
        <v>miércoles</v>
      </c>
    </row>
    <row r="803" spans="1:40" x14ac:dyDescent="0.25">
      <c r="A803" s="10" t="s">
        <v>1862</v>
      </c>
      <c r="B803" t="s">
        <v>1468</v>
      </c>
      <c r="C803" t="s">
        <v>32</v>
      </c>
      <c r="D803" s="11" t="s">
        <v>33</v>
      </c>
      <c r="E803" t="s">
        <v>34</v>
      </c>
      <c r="F803" t="s">
        <v>51</v>
      </c>
      <c r="G803" t="s">
        <v>1507</v>
      </c>
      <c r="J803" s="12">
        <v>43845</v>
      </c>
      <c r="K803" s="13">
        <v>0.76481481481481473</v>
      </c>
      <c r="L803" s="14">
        <v>43845</v>
      </c>
      <c r="M803" s="15">
        <v>0.76481481481481473</v>
      </c>
      <c r="N803" s="12">
        <v>43846</v>
      </c>
      <c r="O803" s="13">
        <v>0.58634259259259258</v>
      </c>
      <c r="P803" s="16">
        <v>43847.601122685184</v>
      </c>
      <c r="Q803" s="11" t="s">
        <v>37</v>
      </c>
      <c r="R803" s="17" t="s">
        <v>820</v>
      </c>
      <c r="S803" s="11" t="s">
        <v>39</v>
      </c>
      <c r="T803" s="17" t="s">
        <v>133</v>
      </c>
      <c r="U803" s="11" t="s">
        <v>37</v>
      </c>
      <c r="V803" s="17">
        <v>0</v>
      </c>
      <c r="W803" s="11" t="s">
        <v>37</v>
      </c>
      <c r="Y803" s="17" t="str">
        <f>TablaIncidentes[[#This Row],[Tiempo Total Gestión]]</f>
        <v>01:25</v>
      </c>
      <c r="Z803" s="11">
        <f t="shared" si="84"/>
        <v>1</v>
      </c>
      <c r="AA803" s="11">
        <f t="shared" si="85"/>
        <v>25</v>
      </c>
      <c r="AB803" s="11">
        <f>IF(TablaIncidentes[[#This Row],[Prioridad*]]="Baja",(Z803-24)*60+AA803,IF(TablaIncidentes[[#This Row],[Prioridad*]]="Media",(Z803-4)*60+AA803,IF(TablaIncidentes[[#This Row],[Prioridad*]]="Alta",(Z803-2)*60+AA803)))</f>
        <v>-35</v>
      </c>
      <c r="AD803" s="17" t="str">
        <f>TablaIncidentes[[#This Row],[Tiempo Creación (HH:mm)]]</f>
        <v>00:00</v>
      </c>
      <c r="AE803" s="11">
        <f t="shared" si="86"/>
        <v>0</v>
      </c>
      <c r="AF803" s="11">
        <f t="shared" si="87"/>
        <v>0</v>
      </c>
      <c r="AG803" s="11">
        <f>IF(TablaIncidentes[[#This Row],[Prioridad*]]="Baja",((AE803*60)+AF803)-30,IF(TablaIncidentes[[#This Row],[Prioridad*]]="Media",((AE803*60)+AF803)-15,IF(TablaIncidentes[[#This Row],[Prioridad*]]="Alta",((AE803*60)+AF803)-10)))</f>
        <v>-10</v>
      </c>
      <c r="AI803" s="17">
        <f>TablaIncidentes[[#This Row],[Tiempo Avance Incidente]]</f>
        <v>0</v>
      </c>
      <c r="AJ803" s="11">
        <f t="shared" si="88"/>
        <v>0</v>
      </c>
      <c r="AK803" s="11">
        <f t="shared" si="89"/>
        <v>0</v>
      </c>
      <c r="AL803">
        <f>IF(TablaIncidentes[[#This Row],[Prioridad*]]="Baja",((AJ803*60)+AK803)-720,IF(TablaIncidentes[[#This Row],[Prioridad*]]="Media",((AJ803*60)+AK803)-120,IF(TablaIncidentes[[#This Row],[Prioridad*]]="Alta",((AJ803*60)+AK803)-60)))</f>
        <v>-60</v>
      </c>
      <c r="AN803" t="str">
        <f t="shared" si="90"/>
        <v>miércoles</v>
      </c>
    </row>
    <row r="804" spans="1:40" x14ac:dyDescent="0.25">
      <c r="A804" s="20" t="s">
        <v>1863</v>
      </c>
      <c r="B804" t="s">
        <v>1533</v>
      </c>
      <c r="C804" t="s">
        <v>32</v>
      </c>
      <c r="D804" s="11" t="s">
        <v>33</v>
      </c>
      <c r="E804" t="s">
        <v>34</v>
      </c>
      <c r="F804" t="s">
        <v>51</v>
      </c>
      <c r="G804" t="s">
        <v>1507</v>
      </c>
      <c r="J804" s="12">
        <v>43845</v>
      </c>
      <c r="K804" s="13">
        <v>0.76760416666666664</v>
      </c>
      <c r="L804" s="14">
        <v>43845</v>
      </c>
      <c r="M804" s="15">
        <v>0.76760416666666664</v>
      </c>
      <c r="N804" s="12">
        <v>43846</v>
      </c>
      <c r="O804" s="13">
        <v>0.54814814814814816</v>
      </c>
      <c r="P804" s="16">
        <v>43847.601122685184</v>
      </c>
      <c r="Q804" s="11" t="s">
        <v>101</v>
      </c>
      <c r="R804" s="17" t="s">
        <v>1864</v>
      </c>
      <c r="S804" s="11" t="s">
        <v>39</v>
      </c>
      <c r="T804" s="17" t="s">
        <v>133</v>
      </c>
      <c r="U804" s="11" t="s">
        <v>37</v>
      </c>
      <c r="V804" s="17">
        <v>0</v>
      </c>
      <c r="W804" s="11" t="s">
        <v>37</v>
      </c>
      <c r="Y804" s="17" t="str">
        <f>TablaIncidentes[[#This Row],[Tiempo Total Gestión]]</f>
        <v>02:10</v>
      </c>
      <c r="Z804" s="11">
        <f t="shared" si="84"/>
        <v>2</v>
      </c>
      <c r="AA804" s="11">
        <f t="shared" si="85"/>
        <v>10</v>
      </c>
      <c r="AB804" s="11">
        <f>IF(TablaIncidentes[[#This Row],[Prioridad*]]="Baja",(Z804-24)*60+AA804,IF(TablaIncidentes[[#This Row],[Prioridad*]]="Media",(Z804-4)*60+AA804,IF(TablaIncidentes[[#This Row],[Prioridad*]]="Alta",(Z804-2)*60+AA804)))</f>
        <v>10</v>
      </c>
      <c r="AD804" s="17" t="str">
        <f>TablaIncidentes[[#This Row],[Tiempo Creación (HH:mm)]]</f>
        <v>00:00</v>
      </c>
      <c r="AE804" s="11">
        <f t="shared" si="86"/>
        <v>0</v>
      </c>
      <c r="AF804" s="11">
        <f t="shared" si="87"/>
        <v>0</v>
      </c>
      <c r="AG804" s="11">
        <f>IF(TablaIncidentes[[#This Row],[Prioridad*]]="Baja",((AE804*60)+AF804)-30,IF(TablaIncidentes[[#This Row],[Prioridad*]]="Media",((AE804*60)+AF804)-15,IF(TablaIncidentes[[#This Row],[Prioridad*]]="Alta",((AE804*60)+AF804)-10)))</f>
        <v>-10</v>
      </c>
      <c r="AI804" s="17">
        <f>TablaIncidentes[[#This Row],[Tiempo Avance Incidente]]</f>
        <v>0</v>
      </c>
      <c r="AJ804" s="11">
        <f t="shared" si="88"/>
        <v>0</v>
      </c>
      <c r="AK804" s="11">
        <f t="shared" si="89"/>
        <v>0</v>
      </c>
      <c r="AL804">
        <f>IF(TablaIncidentes[[#This Row],[Prioridad*]]="Baja",((AJ804*60)+AK804)-720,IF(TablaIncidentes[[#This Row],[Prioridad*]]="Media",((AJ804*60)+AK804)-120,IF(TablaIncidentes[[#This Row],[Prioridad*]]="Alta",((AJ804*60)+AK804)-60)))</f>
        <v>-60</v>
      </c>
      <c r="AN804" t="str">
        <f t="shared" si="90"/>
        <v>miércoles</v>
      </c>
    </row>
    <row r="805" spans="1:40" x14ac:dyDescent="0.25">
      <c r="A805" s="20" t="s">
        <v>1865</v>
      </c>
      <c r="B805" t="s">
        <v>1385</v>
      </c>
      <c r="C805" t="s">
        <v>32</v>
      </c>
      <c r="D805" s="11" t="s">
        <v>33</v>
      </c>
      <c r="E805" t="s">
        <v>34</v>
      </c>
      <c r="F805" t="s">
        <v>51</v>
      </c>
      <c r="G805" t="s">
        <v>1507</v>
      </c>
      <c r="J805" s="12">
        <v>43845</v>
      </c>
      <c r="K805" s="13">
        <v>0.77872685185185186</v>
      </c>
      <c r="L805" s="14">
        <v>43845</v>
      </c>
      <c r="M805" s="15">
        <v>0.77872685185185186</v>
      </c>
      <c r="N805" s="12">
        <v>43846</v>
      </c>
      <c r="O805" s="13">
        <v>0.67478009259259253</v>
      </c>
      <c r="P805" s="16">
        <v>43847.676516203705</v>
      </c>
      <c r="Q805" s="11" t="s">
        <v>101</v>
      </c>
      <c r="R805" s="17" t="s">
        <v>501</v>
      </c>
      <c r="S805" s="11" t="s">
        <v>39</v>
      </c>
      <c r="T805" s="17" t="s">
        <v>133</v>
      </c>
      <c r="U805" s="11" t="s">
        <v>37</v>
      </c>
      <c r="V805" s="17">
        <v>0</v>
      </c>
      <c r="W805" s="11" t="s">
        <v>37</v>
      </c>
      <c r="Y805" s="17" t="str">
        <f>TablaIncidentes[[#This Row],[Tiempo Total Gestión]]</f>
        <v>02:23</v>
      </c>
      <c r="Z805" s="11">
        <f t="shared" si="84"/>
        <v>2</v>
      </c>
      <c r="AA805" s="11">
        <f t="shared" si="85"/>
        <v>23</v>
      </c>
      <c r="AB805" s="11">
        <f>IF(TablaIncidentes[[#This Row],[Prioridad*]]="Baja",(Z805-24)*60+AA805,IF(TablaIncidentes[[#This Row],[Prioridad*]]="Media",(Z805-4)*60+AA805,IF(TablaIncidentes[[#This Row],[Prioridad*]]="Alta",(Z805-2)*60+AA805)))</f>
        <v>23</v>
      </c>
      <c r="AD805" s="17" t="str">
        <f>TablaIncidentes[[#This Row],[Tiempo Creación (HH:mm)]]</f>
        <v>00:00</v>
      </c>
      <c r="AE805" s="11">
        <f t="shared" si="86"/>
        <v>0</v>
      </c>
      <c r="AF805" s="11">
        <f t="shared" si="87"/>
        <v>0</v>
      </c>
      <c r="AG805" s="11">
        <f>IF(TablaIncidentes[[#This Row],[Prioridad*]]="Baja",((AE805*60)+AF805)-30,IF(TablaIncidentes[[#This Row],[Prioridad*]]="Media",((AE805*60)+AF805)-15,IF(TablaIncidentes[[#This Row],[Prioridad*]]="Alta",((AE805*60)+AF805)-10)))</f>
        <v>-10</v>
      </c>
      <c r="AI805" s="17">
        <f>TablaIncidentes[[#This Row],[Tiempo Avance Incidente]]</f>
        <v>0</v>
      </c>
      <c r="AJ805" s="11">
        <f t="shared" si="88"/>
        <v>0</v>
      </c>
      <c r="AK805" s="11">
        <f t="shared" si="89"/>
        <v>0</v>
      </c>
      <c r="AL805">
        <f>IF(TablaIncidentes[[#This Row],[Prioridad*]]="Baja",((AJ805*60)+AK805)-720,IF(TablaIncidentes[[#This Row],[Prioridad*]]="Media",((AJ805*60)+AK805)-120,IF(TablaIncidentes[[#This Row],[Prioridad*]]="Alta",((AJ805*60)+AK805)-60)))</f>
        <v>-60</v>
      </c>
      <c r="AN805" t="str">
        <f t="shared" si="90"/>
        <v>miércoles</v>
      </c>
    </row>
    <row r="806" spans="1:40" x14ac:dyDescent="0.25">
      <c r="A806" s="20" t="s">
        <v>1866</v>
      </c>
      <c r="B806" t="s">
        <v>1867</v>
      </c>
      <c r="C806" t="s">
        <v>32</v>
      </c>
      <c r="D806" s="11" t="s">
        <v>33</v>
      </c>
      <c r="E806" t="s">
        <v>34</v>
      </c>
      <c r="F806" t="s">
        <v>51</v>
      </c>
      <c r="G806" t="s">
        <v>1507</v>
      </c>
      <c r="J806" s="12">
        <v>43845</v>
      </c>
      <c r="K806" s="13">
        <v>0.78151620370370367</v>
      </c>
      <c r="L806" s="14">
        <v>43845</v>
      </c>
      <c r="M806" s="15">
        <v>0.78151620370370367</v>
      </c>
      <c r="N806" s="12">
        <v>43845</v>
      </c>
      <c r="O806" s="13">
        <v>0.88398148148148159</v>
      </c>
      <c r="P806" s="16">
        <v>43846.933055555557</v>
      </c>
      <c r="Q806" s="11" t="s">
        <v>101</v>
      </c>
      <c r="R806" s="17" t="s">
        <v>1868</v>
      </c>
      <c r="S806" s="11" t="s">
        <v>39</v>
      </c>
      <c r="T806" s="17" t="s">
        <v>133</v>
      </c>
      <c r="U806" s="11" t="s">
        <v>37</v>
      </c>
      <c r="V806" s="17">
        <v>0</v>
      </c>
      <c r="W806" s="11" t="s">
        <v>37</v>
      </c>
      <c r="Y806" s="17" t="str">
        <f>TablaIncidentes[[#This Row],[Tiempo Total Gestión]]</f>
        <v>02:27</v>
      </c>
      <c r="Z806" s="11">
        <f t="shared" si="84"/>
        <v>2</v>
      </c>
      <c r="AA806" s="11">
        <f t="shared" si="85"/>
        <v>27</v>
      </c>
      <c r="AB806" s="11">
        <f>IF(TablaIncidentes[[#This Row],[Prioridad*]]="Baja",(Z806-24)*60+AA806,IF(TablaIncidentes[[#This Row],[Prioridad*]]="Media",(Z806-4)*60+AA806,IF(TablaIncidentes[[#This Row],[Prioridad*]]="Alta",(Z806-2)*60+AA806)))</f>
        <v>27</v>
      </c>
      <c r="AD806" s="17" t="str">
        <f>TablaIncidentes[[#This Row],[Tiempo Creación (HH:mm)]]</f>
        <v>00:00</v>
      </c>
      <c r="AE806" s="11">
        <f t="shared" si="86"/>
        <v>0</v>
      </c>
      <c r="AF806" s="11">
        <f t="shared" si="87"/>
        <v>0</v>
      </c>
      <c r="AG806" s="11">
        <f>IF(TablaIncidentes[[#This Row],[Prioridad*]]="Baja",((AE806*60)+AF806)-30,IF(TablaIncidentes[[#This Row],[Prioridad*]]="Media",((AE806*60)+AF806)-15,IF(TablaIncidentes[[#This Row],[Prioridad*]]="Alta",((AE806*60)+AF806)-10)))</f>
        <v>-10</v>
      </c>
      <c r="AI806" s="17">
        <f>TablaIncidentes[[#This Row],[Tiempo Avance Incidente]]</f>
        <v>0</v>
      </c>
      <c r="AJ806" s="11">
        <f t="shared" si="88"/>
        <v>0</v>
      </c>
      <c r="AK806" s="11">
        <f t="shared" si="89"/>
        <v>0</v>
      </c>
      <c r="AL806">
        <f>IF(TablaIncidentes[[#This Row],[Prioridad*]]="Baja",((AJ806*60)+AK806)-720,IF(TablaIncidentes[[#This Row],[Prioridad*]]="Media",((AJ806*60)+AK806)-120,IF(TablaIncidentes[[#This Row],[Prioridad*]]="Alta",((AJ806*60)+AK806)-60)))</f>
        <v>-60</v>
      </c>
      <c r="AN806" t="str">
        <f t="shared" si="90"/>
        <v>miércoles</v>
      </c>
    </row>
    <row r="807" spans="1:40" x14ac:dyDescent="0.25">
      <c r="A807" s="20" t="s">
        <v>1869</v>
      </c>
      <c r="B807" t="s">
        <v>1444</v>
      </c>
      <c r="C807" t="s">
        <v>32</v>
      </c>
      <c r="D807" s="11" t="s">
        <v>33</v>
      </c>
      <c r="E807" t="s">
        <v>34</v>
      </c>
      <c r="F807" t="s">
        <v>51</v>
      </c>
      <c r="G807" t="s">
        <v>1507</v>
      </c>
      <c r="J807" s="12">
        <v>43845</v>
      </c>
      <c r="K807" s="13">
        <v>0.81351851851851853</v>
      </c>
      <c r="L807" s="14">
        <v>43845</v>
      </c>
      <c r="M807" s="15">
        <v>0.81351851851851853</v>
      </c>
      <c r="N807" s="12">
        <v>43846</v>
      </c>
      <c r="O807" s="13">
        <v>0.62597222222222226</v>
      </c>
      <c r="P807" s="16">
        <v>43847.676516203705</v>
      </c>
      <c r="Q807" s="11" t="s">
        <v>101</v>
      </c>
      <c r="R807" s="17" t="s">
        <v>1221</v>
      </c>
      <c r="S807" s="11" t="s">
        <v>39</v>
      </c>
      <c r="T807" s="17" t="s">
        <v>133</v>
      </c>
      <c r="U807" s="11" t="s">
        <v>37</v>
      </c>
      <c r="V807" s="17">
        <v>0</v>
      </c>
      <c r="W807" s="11" t="s">
        <v>37</v>
      </c>
      <c r="Y807" s="17" t="str">
        <f>TablaIncidentes[[#This Row],[Tiempo Total Gestión]]</f>
        <v>19:29</v>
      </c>
      <c r="Z807" s="11">
        <f t="shared" si="84"/>
        <v>19</v>
      </c>
      <c r="AA807" s="11">
        <f t="shared" si="85"/>
        <v>29</v>
      </c>
      <c r="AB807" s="11">
        <f>IF(TablaIncidentes[[#This Row],[Prioridad*]]="Baja",(Z807-24)*60+AA807,IF(TablaIncidentes[[#This Row],[Prioridad*]]="Media",(Z807-4)*60+AA807,IF(TablaIncidentes[[#This Row],[Prioridad*]]="Alta",(Z807-2)*60+AA807)))</f>
        <v>1049</v>
      </c>
      <c r="AD807" s="17" t="str">
        <f>TablaIncidentes[[#This Row],[Tiempo Creación (HH:mm)]]</f>
        <v>00:00</v>
      </c>
      <c r="AE807" s="11">
        <f t="shared" si="86"/>
        <v>0</v>
      </c>
      <c r="AF807" s="11">
        <f t="shared" si="87"/>
        <v>0</v>
      </c>
      <c r="AG807" s="11">
        <f>IF(TablaIncidentes[[#This Row],[Prioridad*]]="Baja",((AE807*60)+AF807)-30,IF(TablaIncidentes[[#This Row],[Prioridad*]]="Media",((AE807*60)+AF807)-15,IF(TablaIncidentes[[#This Row],[Prioridad*]]="Alta",((AE807*60)+AF807)-10)))</f>
        <v>-10</v>
      </c>
      <c r="AI807" s="17">
        <f>TablaIncidentes[[#This Row],[Tiempo Avance Incidente]]</f>
        <v>0</v>
      </c>
      <c r="AJ807" s="11">
        <f t="shared" si="88"/>
        <v>0</v>
      </c>
      <c r="AK807" s="11">
        <f t="shared" si="89"/>
        <v>0</v>
      </c>
      <c r="AL807">
        <f>IF(TablaIncidentes[[#This Row],[Prioridad*]]="Baja",((AJ807*60)+AK807)-720,IF(TablaIncidentes[[#This Row],[Prioridad*]]="Media",((AJ807*60)+AK807)-120,IF(TablaIncidentes[[#This Row],[Prioridad*]]="Alta",((AJ807*60)+AK807)-60)))</f>
        <v>-60</v>
      </c>
      <c r="AN807" t="str">
        <f t="shared" si="90"/>
        <v>miércoles</v>
      </c>
    </row>
    <row r="808" spans="1:40" x14ac:dyDescent="0.25">
      <c r="A808" s="20" t="s">
        <v>1870</v>
      </c>
      <c r="B808" t="s">
        <v>1871</v>
      </c>
      <c r="C808" t="s">
        <v>32</v>
      </c>
      <c r="D808" s="11" t="s">
        <v>33</v>
      </c>
      <c r="E808" t="s">
        <v>34</v>
      </c>
      <c r="F808" t="s">
        <v>51</v>
      </c>
      <c r="G808" t="s">
        <v>279</v>
      </c>
      <c r="J808" s="12">
        <v>43845</v>
      </c>
      <c r="K808" s="13">
        <v>0.9115509259259259</v>
      </c>
      <c r="L808" s="14">
        <v>43845</v>
      </c>
      <c r="M808" s="15">
        <v>0.9115509259259259</v>
      </c>
      <c r="N808" s="12">
        <v>43846</v>
      </c>
      <c r="O808" s="13">
        <v>0.19278935185185186</v>
      </c>
      <c r="P808" s="16">
        <v>43847.25</v>
      </c>
      <c r="Q808" s="11" t="s">
        <v>101</v>
      </c>
      <c r="R808" s="17" t="s">
        <v>1872</v>
      </c>
      <c r="S808" s="11" t="s">
        <v>39</v>
      </c>
      <c r="T808" s="17" t="s">
        <v>133</v>
      </c>
      <c r="U808" s="11" t="s">
        <v>37</v>
      </c>
      <c r="V808" s="17">
        <v>0</v>
      </c>
      <c r="W808" s="11" t="s">
        <v>37</v>
      </c>
      <c r="Y808" s="17" t="str">
        <f>TablaIncidentes[[#This Row],[Tiempo Total Gestión]]</f>
        <v>04:51</v>
      </c>
      <c r="Z808" s="11">
        <f t="shared" si="84"/>
        <v>4</v>
      </c>
      <c r="AA808" s="11">
        <f t="shared" si="85"/>
        <v>51</v>
      </c>
      <c r="AB808" s="11">
        <f>IF(TablaIncidentes[[#This Row],[Prioridad*]]="Baja",(Z808-24)*60+AA808,IF(TablaIncidentes[[#This Row],[Prioridad*]]="Media",(Z808-4)*60+AA808,IF(TablaIncidentes[[#This Row],[Prioridad*]]="Alta",(Z808-2)*60+AA808)))</f>
        <v>171</v>
      </c>
      <c r="AD808" s="17" t="str">
        <f>TablaIncidentes[[#This Row],[Tiempo Creación (HH:mm)]]</f>
        <v>00:00</v>
      </c>
      <c r="AE808" s="11">
        <f t="shared" si="86"/>
        <v>0</v>
      </c>
      <c r="AF808" s="11">
        <f t="shared" si="87"/>
        <v>0</v>
      </c>
      <c r="AG808" s="11">
        <f>IF(TablaIncidentes[[#This Row],[Prioridad*]]="Baja",((AE808*60)+AF808)-30,IF(TablaIncidentes[[#This Row],[Prioridad*]]="Media",((AE808*60)+AF808)-15,IF(TablaIncidentes[[#This Row],[Prioridad*]]="Alta",((AE808*60)+AF808)-10)))</f>
        <v>-10</v>
      </c>
      <c r="AI808" s="17">
        <f>TablaIncidentes[[#This Row],[Tiempo Avance Incidente]]</f>
        <v>0</v>
      </c>
      <c r="AJ808" s="11">
        <f t="shared" si="88"/>
        <v>0</v>
      </c>
      <c r="AK808" s="11">
        <f t="shared" si="89"/>
        <v>0</v>
      </c>
      <c r="AL808">
        <f>IF(TablaIncidentes[[#This Row],[Prioridad*]]="Baja",((AJ808*60)+AK808)-720,IF(TablaIncidentes[[#This Row],[Prioridad*]]="Media",((AJ808*60)+AK808)-120,IF(TablaIncidentes[[#This Row],[Prioridad*]]="Alta",((AJ808*60)+AK808)-60)))</f>
        <v>-60</v>
      </c>
      <c r="AN808" t="str">
        <f t="shared" si="90"/>
        <v>miércoles</v>
      </c>
    </row>
    <row r="809" spans="1:40" x14ac:dyDescent="0.25">
      <c r="A809" s="20" t="s">
        <v>1873</v>
      </c>
      <c r="B809" t="s">
        <v>1874</v>
      </c>
      <c r="C809" t="s">
        <v>32</v>
      </c>
      <c r="D809" s="11" t="s">
        <v>33</v>
      </c>
      <c r="E809" t="s">
        <v>34</v>
      </c>
      <c r="F809" t="s">
        <v>51</v>
      </c>
      <c r="G809" t="s">
        <v>279</v>
      </c>
      <c r="J809" s="12">
        <v>43845</v>
      </c>
      <c r="K809" s="13">
        <v>0.9122569444444445</v>
      </c>
      <c r="L809" s="14">
        <v>43845</v>
      </c>
      <c r="M809" s="15">
        <v>0.9122569444444445</v>
      </c>
      <c r="N809" s="12">
        <v>43846</v>
      </c>
      <c r="O809" s="13">
        <v>0.20891203703703706</v>
      </c>
      <c r="P809" s="16">
        <v>43847.25</v>
      </c>
      <c r="Q809" s="11" t="s">
        <v>101</v>
      </c>
      <c r="R809" s="17" t="s">
        <v>1136</v>
      </c>
      <c r="S809" s="11" t="s">
        <v>39</v>
      </c>
      <c r="T809" s="17" t="s">
        <v>133</v>
      </c>
      <c r="U809" s="11" t="s">
        <v>37</v>
      </c>
      <c r="V809" s="17">
        <v>0</v>
      </c>
      <c r="W809" s="11" t="s">
        <v>37</v>
      </c>
      <c r="Y809" s="17" t="str">
        <f>TablaIncidentes[[#This Row],[Tiempo Total Gestión]]</f>
        <v>04:49</v>
      </c>
      <c r="Z809" s="11">
        <f t="shared" si="84"/>
        <v>4</v>
      </c>
      <c r="AA809" s="11">
        <f t="shared" si="85"/>
        <v>49</v>
      </c>
      <c r="AB809" s="11">
        <f>IF(TablaIncidentes[[#This Row],[Prioridad*]]="Baja",(Z809-24)*60+AA809,IF(TablaIncidentes[[#This Row],[Prioridad*]]="Media",(Z809-4)*60+AA809,IF(TablaIncidentes[[#This Row],[Prioridad*]]="Alta",(Z809-2)*60+AA809)))</f>
        <v>169</v>
      </c>
      <c r="AD809" s="17" t="str">
        <f>TablaIncidentes[[#This Row],[Tiempo Creación (HH:mm)]]</f>
        <v>00:00</v>
      </c>
      <c r="AE809" s="11">
        <f t="shared" si="86"/>
        <v>0</v>
      </c>
      <c r="AF809" s="11">
        <f t="shared" si="87"/>
        <v>0</v>
      </c>
      <c r="AG809" s="11">
        <f>IF(TablaIncidentes[[#This Row],[Prioridad*]]="Baja",((AE809*60)+AF809)-30,IF(TablaIncidentes[[#This Row],[Prioridad*]]="Media",((AE809*60)+AF809)-15,IF(TablaIncidentes[[#This Row],[Prioridad*]]="Alta",((AE809*60)+AF809)-10)))</f>
        <v>-10</v>
      </c>
      <c r="AI809" s="17">
        <f>TablaIncidentes[[#This Row],[Tiempo Avance Incidente]]</f>
        <v>0</v>
      </c>
      <c r="AJ809" s="11">
        <f t="shared" si="88"/>
        <v>0</v>
      </c>
      <c r="AK809" s="11">
        <f t="shared" si="89"/>
        <v>0</v>
      </c>
      <c r="AL809">
        <f>IF(TablaIncidentes[[#This Row],[Prioridad*]]="Baja",((AJ809*60)+AK809)-720,IF(TablaIncidentes[[#This Row],[Prioridad*]]="Media",((AJ809*60)+AK809)-120,IF(TablaIncidentes[[#This Row],[Prioridad*]]="Alta",((AJ809*60)+AK809)-60)))</f>
        <v>-60</v>
      </c>
      <c r="AN809" t="str">
        <f t="shared" si="90"/>
        <v>miércoles</v>
      </c>
    </row>
    <row r="810" spans="1:40" x14ac:dyDescent="0.25">
      <c r="A810" s="20" t="s">
        <v>1875</v>
      </c>
      <c r="B810" t="s">
        <v>1876</v>
      </c>
      <c r="C810" t="s">
        <v>32</v>
      </c>
      <c r="D810" s="11" t="s">
        <v>33</v>
      </c>
      <c r="E810" t="s">
        <v>34</v>
      </c>
      <c r="F810" t="s">
        <v>51</v>
      </c>
      <c r="G810" t="s">
        <v>279</v>
      </c>
      <c r="J810" s="12">
        <v>43845</v>
      </c>
      <c r="K810" s="13">
        <v>0.91295138888888883</v>
      </c>
      <c r="L810" s="14">
        <v>43845</v>
      </c>
      <c r="M810" s="15">
        <v>0.91295138888888883</v>
      </c>
      <c r="N810" s="12">
        <v>43846</v>
      </c>
      <c r="O810" s="13">
        <v>0.19530092592592593</v>
      </c>
      <c r="P810" s="16">
        <v>43847.25</v>
      </c>
      <c r="Q810" s="11" t="s">
        <v>101</v>
      </c>
      <c r="R810" s="17" t="s">
        <v>1877</v>
      </c>
      <c r="S810" s="11" t="s">
        <v>39</v>
      </c>
      <c r="T810" s="17" t="s">
        <v>133</v>
      </c>
      <c r="U810" s="11" t="s">
        <v>37</v>
      </c>
      <c r="V810" s="17">
        <v>0</v>
      </c>
      <c r="W810" s="11" t="s">
        <v>37</v>
      </c>
      <c r="Y810" s="17" t="str">
        <f>TablaIncidentes[[#This Row],[Tiempo Total Gestión]]</f>
        <v>04:47</v>
      </c>
      <c r="Z810" s="11">
        <f t="shared" si="84"/>
        <v>4</v>
      </c>
      <c r="AA810" s="11">
        <f t="shared" si="85"/>
        <v>47</v>
      </c>
      <c r="AB810" s="11">
        <f>IF(TablaIncidentes[[#This Row],[Prioridad*]]="Baja",(Z810-24)*60+AA810,IF(TablaIncidentes[[#This Row],[Prioridad*]]="Media",(Z810-4)*60+AA810,IF(TablaIncidentes[[#This Row],[Prioridad*]]="Alta",(Z810-2)*60+AA810)))</f>
        <v>167</v>
      </c>
      <c r="AD810" s="17" t="str">
        <f>TablaIncidentes[[#This Row],[Tiempo Creación (HH:mm)]]</f>
        <v>00:00</v>
      </c>
      <c r="AE810" s="11">
        <f t="shared" si="86"/>
        <v>0</v>
      </c>
      <c r="AF810" s="11">
        <f t="shared" si="87"/>
        <v>0</v>
      </c>
      <c r="AG810" s="11">
        <f>IF(TablaIncidentes[[#This Row],[Prioridad*]]="Baja",((AE810*60)+AF810)-30,IF(TablaIncidentes[[#This Row],[Prioridad*]]="Media",((AE810*60)+AF810)-15,IF(TablaIncidentes[[#This Row],[Prioridad*]]="Alta",((AE810*60)+AF810)-10)))</f>
        <v>-10</v>
      </c>
      <c r="AI810" s="17">
        <f>TablaIncidentes[[#This Row],[Tiempo Avance Incidente]]</f>
        <v>0</v>
      </c>
      <c r="AJ810" s="11">
        <f t="shared" si="88"/>
        <v>0</v>
      </c>
      <c r="AK810" s="11">
        <f t="shared" si="89"/>
        <v>0</v>
      </c>
      <c r="AL810">
        <f>IF(TablaIncidentes[[#This Row],[Prioridad*]]="Baja",((AJ810*60)+AK810)-720,IF(TablaIncidentes[[#This Row],[Prioridad*]]="Media",((AJ810*60)+AK810)-120,IF(TablaIncidentes[[#This Row],[Prioridad*]]="Alta",((AJ810*60)+AK810)-60)))</f>
        <v>-60</v>
      </c>
      <c r="AN810" t="str">
        <f t="shared" si="90"/>
        <v>miércoles</v>
      </c>
    </row>
    <row r="811" spans="1:40" x14ac:dyDescent="0.25">
      <c r="A811" s="20" t="s">
        <v>1878</v>
      </c>
      <c r="B811" t="s">
        <v>1879</v>
      </c>
      <c r="C811" t="s">
        <v>32</v>
      </c>
      <c r="D811" s="11" t="s">
        <v>33</v>
      </c>
      <c r="E811" t="s">
        <v>34</v>
      </c>
      <c r="F811" t="s">
        <v>51</v>
      </c>
      <c r="G811" t="s">
        <v>279</v>
      </c>
      <c r="J811" s="12">
        <v>43845</v>
      </c>
      <c r="K811" s="13">
        <v>0.91295138888888883</v>
      </c>
      <c r="L811" s="14">
        <v>43845</v>
      </c>
      <c r="M811" s="15">
        <v>0.91295138888888883</v>
      </c>
      <c r="N811" s="12">
        <v>43846</v>
      </c>
      <c r="O811" s="13">
        <v>0.74972222222222218</v>
      </c>
      <c r="P811" s="16">
        <v>43847.779108796298</v>
      </c>
      <c r="Q811" s="11" t="s">
        <v>101</v>
      </c>
      <c r="R811" s="17" t="s">
        <v>1680</v>
      </c>
      <c r="S811" s="11" t="s">
        <v>39</v>
      </c>
      <c r="T811" s="17" t="s">
        <v>133</v>
      </c>
      <c r="U811" s="11" t="s">
        <v>37</v>
      </c>
      <c r="V811" s="17">
        <v>0</v>
      </c>
      <c r="W811" s="11" t="s">
        <v>37</v>
      </c>
      <c r="Y811" s="17" t="str">
        <f>TablaIncidentes[[#This Row],[Tiempo Total Gestión]]</f>
        <v>04:38</v>
      </c>
      <c r="Z811" s="11">
        <f t="shared" si="84"/>
        <v>4</v>
      </c>
      <c r="AA811" s="11">
        <f t="shared" si="85"/>
        <v>38</v>
      </c>
      <c r="AB811" s="11">
        <f>IF(TablaIncidentes[[#This Row],[Prioridad*]]="Baja",(Z811-24)*60+AA811,IF(TablaIncidentes[[#This Row],[Prioridad*]]="Media",(Z811-4)*60+AA811,IF(TablaIncidentes[[#This Row],[Prioridad*]]="Alta",(Z811-2)*60+AA811)))</f>
        <v>158</v>
      </c>
      <c r="AD811" s="17" t="str">
        <f>TablaIncidentes[[#This Row],[Tiempo Creación (HH:mm)]]</f>
        <v>00:00</v>
      </c>
      <c r="AE811" s="11">
        <f t="shared" si="86"/>
        <v>0</v>
      </c>
      <c r="AF811" s="11">
        <f t="shared" si="87"/>
        <v>0</v>
      </c>
      <c r="AG811" s="11">
        <f>IF(TablaIncidentes[[#This Row],[Prioridad*]]="Baja",((AE811*60)+AF811)-30,IF(TablaIncidentes[[#This Row],[Prioridad*]]="Media",((AE811*60)+AF811)-15,IF(TablaIncidentes[[#This Row],[Prioridad*]]="Alta",((AE811*60)+AF811)-10)))</f>
        <v>-10</v>
      </c>
      <c r="AI811" s="17">
        <f>TablaIncidentes[[#This Row],[Tiempo Avance Incidente]]</f>
        <v>0</v>
      </c>
      <c r="AJ811" s="11">
        <f t="shared" si="88"/>
        <v>0</v>
      </c>
      <c r="AK811" s="11">
        <f t="shared" si="89"/>
        <v>0</v>
      </c>
      <c r="AL811">
        <f>IF(TablaIncidentes[[#This Row],[Prioridad*]]="Baja",((AJ811*60)+AK811)-720,IF(TablaIncidentes[[#This Row],[Prioridad*]]="Media",((AJ811*60)+AK811)-120,IF(TablaIncidentes[[#This Row],[Prioridad*]]="Alta",((AJ811*60)+AK811)-60)))</f>
        <v>-60</v>
      </c>
      <c r="AN811" t="str">
        <f t="shared" si="90"/>
        <v>miércoles</v>
      </c>
    </row>
    <row r="812" spans="1:40" x14ac:dyDescent="0.25">
      <c r="A812" s="20" t="s">
        <v>1880</v>
      </c>
      <c r="B812" t="s">
        <v>1024</v>
      </c>
      <c r="C812" t="s">
        <v>32</v>
      </c>
      <c r="D812" s="11" t="s">
        <v>33</v>
      </c>
      <c r="E812" t="s">
        <v>34</v>
      </c>
      <c r="F812" t="s">
        <v>51</v>
      </c>
      <c r="G812" t="s">
        <v>361</v>
      </c>
      <c r="J812" s="12">
        <v>43845</v>
      </c>
      <c r="K812" s="13">
        <v>0.73350694444444453</v>
      </c>
      <c r="L812" s="14">
        <v>43845</v>
      </c>
      <c r="M812" s="15">
        <v>0.73350694444444453</v>
      </c>
      <c r="N812" s="12">
        <v>43846</v>
      </c>
      <c r="O812" s="13">
        <v>0.45688657407407413</v>
      </c>
      <c r="P812" s="16">
        <v>43847.532546296294</v>
      </c>
      <c r="Q812" s="11" t="s">
        <v>101</v>
      </c>
      <c r="R812" s="17" t="s">
        <v>1419</v>
      </c>
      <c r="S812" s="11" t="s">
        <v>39</v>
      </c>
      <c r="T812" s="17" t="s">
        <v>133</v>
      </c>
      <c r="U812" s="11" t="s">
        <v>37</v>
      </c>
      <c r="V812" s="17">
        <v>0</v>
      </c>
      <c r="W812" s="11" t="s">
        <v>37</v>
      </c>
      <c r="Y812" s="17" t="str">
        <f>TablaIncidentes[[#This Row],[Tiempo Total Gestión]]</f>
        <v>17:18</v>
      </c>
      <c r="Z812" s="11">
        <f t="shared" si="84"/>
        <v>17</v>
      </c>
      <c r="AA812" s="11">
        <f t="shared" si="85"/>
        <v>18</v>
      </c>
      <c r="AB812" s="11">
        <f>IF(TablaIncidentes[[#This Row],[Prioridad*]]="Baja",(Z812-24)*60+AA812,IF(TablaIncidentes[[#This Row],[Prioridad*]]="Media",(Z812-4)*60+AA812,IF(TablaIncidentes[[#This Row],[Prioridad*]]="Alta",(Z812-2)*60+AA812)))</f>
        <v>918</v>
      </c>
      <c r="AD812" s="17" t="str">
        <f>TablaIncidentes[[#This Row],[Tiempo Creación (HH:mm)]]</f>
        <v>00:00</v>
      </c>
      <c r="AE812" s="11">
        <f t="shared" si="86"/>
        <v>0</v>
      </c>
      <c r="AF812" s="11">
        <f t="shared" si="87"/>
        <v>0</v>
      </c>
      <c r="AG812" s="11">
        <f>IF(TablaIncidentes[[#This Row],[Prioridad*]]="Baja",((AE812*60)+AF812)-30,IF(TablaIncidentes[[#This Row],[Prioridad*]]="Media",((AE812*60)+AF812)-15,IF(TablaIncidentes[[#This Row],[Prioridad*]]="Alta",((AE812*60)+AF812)-10)))</f>
        <v>-10</v>
      </c>
      <c r="AI812" s="17">
        <f>TablaIncidentes[[#This Row],[Tiempo Avance Incidente]]</f>
        <v>0</v>
      </c>
      <c r="AJ812" s="11">
        <f t="shared" si="88"/>
        <v>0</v>
      </c>
      <c r="AK812" s="11">
        <f t="shared" si="89"/>
        <v>0</v>
      </c>
      <c r="AL812">
        <f>IF(TablaIncidentes[[#This Row],[Prioridad*]]="Baja",((AJ812*60)+AK812)-720,IF(TablaIncidentes[[#This Row],[Prioridad*]]="Media",((AJ812*60)+AK812)-120,IF(TablaIncidentes[[#This Row],[Prioridad*]]="Alta",((AJ812*60)+AK812)-60)))</f>
        <v>-60</v>
      </c>
      <c r="AN812" t="str">
        <f t="shared" si="90"/>
        <v>miércoles</v>
      </c>
    </row>
    <row r="813" spans="1:40" x14ac:dyDescent="0.25">
      <c r="A813" s="20" t="s">
        <v>1881</v>
      </c>
      <c r="B813" t="s">
        <v>1538</v>
      </c>
      <c r="C813" t="s">
        <v>32</v>
      </c>
      <c r="D813" s="11" t="s">
        <v>33</v>
      </c>
      <c r="E813" t="s">
        <v>34</v>
      </c>
      <c r="F813" t="s">
        <v>51</v>
      </c>
      <c r="G813" t="s">
        <v>52</v>
      </c>
      <c r="J813" s="12">
        <v>43845</v>
      </c>
      <c r="K813" s="13">
        <v>0.74115740740740732</v>
      </c>
      <c r="L813" s="14">
        <v>43845</v>
      </c>
      <c r="M813" s="15">
        <v>0.74115740740740732</v>
      </c>
      <c r="N813" s="12">
        <v>43846</v>
      </c>
      <c r="O813" s="13">
        <v>0.75372685185185195</v>
      </c>
      <c r="P813" s="16">
        <v>43847.779108796298</v>
      </c>
      <c r="Q813" s="11" t="s">
        <v>101</v>
      </c>
      <c r="R813" s="17" t="s">
        <v>1882</v>
      </c>
      <c r="S813" s="11" t="s">
        <v>39</v>
      </c>
      <c r="T813" s="17" t="s">
        <v>133</v>
      </c>
      <c r="U813" s="11" t="s">
        <v>37</v>
      </c>
      <c r="V813" s="17">
        <v>0</v>
      </c>
      <c r="W813" s="11" t="s">
        <v>37</v>
      </c>
      <c r="Y813" s="17" t="str">
        <f>TablaIncidentes[[#This Row],[Tiempo Total Gestión]]</f>
        <v>24:18</v>
      </c>
      <c r="Z813" s="11">
        <f t="shared" si="84"/>
        <v>0</v>
      </c>
      <c r="AA813" s="11">
        <f t="shared" si="85"/>
        <v>18</v>
      </c>
      <c r="AB813" s="11">
        <f>IF(TablaIncidentes[[#This Row],[Prioridad*]]="Baja",(Z813-24)*60+AA813,IF(TablaIncidentes[[#This Row],[Prioridad*]]="Media",(Z813-4)*60+AA813,IF(TablaIncidentes[[#This Row],[Prioridad*]]="Alta",(Z813-2)*60+AA813)))</f>
        <v>-102</v>
      </c>
      <c r="AD813" s="17" t="str">
        <f>TablaIncidentes[[#This Row],[Tiempo Creación (HH:mm)]]</f>
        <v>00:00</v>
      </c>
      <c r="AE813" s="11">
        <f t="shared" si="86"/>
        <v>0</v>
      </c>
      <c r="AF813" s="11">
        <f t="shared" si="87"/>
        <v>0</v>
      </c>
      <c r="AG813" s="11">
        <f>IF(TablaIncidentes[[#This Row],[Prioridad*]]="Baja",((AE813*60)+AF813)-30,IF(TablaIncidentes[[#This Row],[Prioridad*]]="Media",((AE813*60)+AF813)-15,IF(TablaIncidentes[[#This Row],[Prioridad*]]="Alta",((AE813*60)+AF813)-10)))</f>
        <v>-10</v>
      </c>
      <c r="AI813" s="17">
        <f>TablaIncidentes[[#This Row],[Tiempo Avance Incidente]]</f>
        <v>0</v>
      </c>
      <c r="AJ813" s="11">
        <f t="shared" si="88"/>
        <v>0</v>
      </c>
      <c r="AK813" s="11">
        <f t="shared" si="89"/>
        <v>0</v>
      </c>
      <c r="AL813">
        <f>IF(TablaIncidentes[[#This Row],[Prioridad*]]="Baja",((AJ813*60)+AK813)-720,IF(TablaIncidentes[[#This Row],[Prioridad*]]="Media",((AJ813*60)+AK813)-120,IF(TablaIncidentes[[#This Row],[Prioridad*]]="Alta",((AJ813*60)+AK813)-60)))</f>
        <v>-60</v>
      </c>
      <c r="AN813" t="str">
        <f t="shared" si="90"/>
        <v>miércoles</v>
      </c>
    </row>
    <row r="814" spans="1:40" x14ac:dyDescent="0.25">
      <c r="A814" s="20" t="s">
        <v>1883</v>
      </c>
      <c r="B814" t="s">
        <v>998</v>
      </c>
      <c r="C814" t="s">
        <v>32</v>
      </c>
      <c r="D814" s="11" t="s">
        <v>33</v>
      </c>
      <c r="E814" t="s">
        <v>34</v>
      </c>
      <c r="F814" t="s">
        <v>51</v>
      </c>
      <c r="G814" t="s">
        <v>75</v>
      </c>
      <c r="J814" s="12">
        <v>43845</v>
      </c>
      <c r="K814" s="13">
        <v>0.74464120370370368</v>
      </c>
      <c r="L814" s="14">
        <v>43845</v>
      </c>
      <c r="M814" s="15">
        <v>0.74464120370370368</v>
      </c>
      <c r="N814" s="12">
        <v>43846</v>
      </c>
      <c r="O814" s="13">
        <v>0.47435185185185186</v>
      </c>
      <c r="P814" s="16">
        <v>43847.532546296294</v>
      </c>
      <c r="Q814" s="11" t="s">
        <v>101</v>
      </c>
      <c r="R814" s="17" t="s">
        <v>1884</v>
      </c>
      <c r="S814" s="11" t="s">
        <v>39</v>
      </c>
      <c r="T814" s="17" t="s">
        <v>133</v>
      </c>
      <c r="U814" s="11" t="s">
        <v>37</v>
      </c>
      <c r="V814" s="17">
        <v>0</v>
      </c>
      <c r="W814" s="11" t="s">
        <v>37</v>
      </c>
      <c r="Y814" s="17" t="str">
        <f>TablaIncidentes[[#This Row],[Tiempo Total Gestión]]</f>
        <v>17:30</v>
      </c>
      <c r="Z814" s="11">
        <f t="shared" si="84"/>
        <v>17</v>
      </c>
      <c r="AA814" s="11">
        <f t="shared" si="85"/>
        <v>30</v>
      </c>
      <c r="AB814" s="11">
        <f>IF(TablaIncidentes[[#This Row],[Prioridad*]]="Baja",(Z814-24)*60+AA814,IF(TablaIncidentes[[#This Row],[Prioridad*]]="Media",(Z814-4)*60+AA814,IF(TablaIncidentes[[#This Row],[Prioridad*]]="Alta",(Z814-2)*60+AA814)))</f>
        <v>930</v>
      </c>
      <c r="AD814" s="17" t="str">
        <f>TablaIncidentes[[#This Row],[Tiempo Creación (HH:mm)]]</f>
        <v>00:00</v>
      </c>
      <c r="AE814" s="11">
        <f t="shared" si="86"/>
        <v>0</v>
      </c>
      <c r="AF814" s="11">
        <f t="shared" si="87"/>
        <v>0</v>
      </c>
      <c r="AG814" s="11">
        <f>IF(TablaIncidentes[[#This Row],[Prioridad*]]="Baja",((AE814*60)+AF814)-30,IF(TablaIncidentes[[#This Row],[Prioridad*]]="Media",((AE814*60)+AF814)-15,IF(TablaIncidentes[[#This Row],[Prioridad*]]="Alta",((AE814*60)+AF814)-10)))</f>
        <v>-10</v>
      </c>
      <c r="AI814" s="17">
        <f>TablaIncidentes[[#This Row],[Tiempo Avance Incidente]]</f>
        <v>0</v>
      </c>
      <c r="AJ814" s="11">
        <f t="shared" si="88"/>
        <v>0</v>
      </c>
      <c r="AK814" s="11">
        <f t="shared" si="89"/>
        <v>0</v>
      </c>
      <c r="AL814">
        <f>IF(TablaIncidentes[[#This Row],[Prioridad*]]="Baja",((AJ814*60)+AK814)-720,IF(TablaIncidentes[[#This Row],[Prioridad*]]="Media",((AJ814*60)+AK814)-120,IF(TablaIncidentes[[#This Row],[Prioridad*]]="Alta",((AJ814*60)+AK814)-60)))</f>
        <v>-60</v>
      </c>
      <c r="AN814" t="str">
        <f t="shared" si="90"/>
        <v>miércoles</v>
      </c>
    </row>
    <row r="815" spans="1:40" x14ac:dyDescent="0.25">
      <c r="A815" s="10" t="s">
        <v>1885</v>
      </c>
      <c r="B815" t="s">
        <v>1506</v>
      </c>
      <c r="C815" t="s">
        <v>32</v>
      </c>
      <c r="D815" s="11" t="s">
        <v>33</v>
      </c>
      <c r="E815" t="s">
        <v>34</v>
      </c>
      <c r="F815" t="s">
        <v>51</v>
      </c>
      <c r="G815" t="s">
        <v>1507</v>
      </c>
      <c r="J815" s="12">
        <v>43845</v>
      </c>
      <c r="K815" s="13">
        <v>0.76550925925925928</v>
      </c>
      <c r="L815" s="14">
        <v>43845</v>
      </c>
      <c r="M815" s="15">
        <v>0.76550925925925928</v>
      </c>
      <c r="N815" s="12">
        <v>43846</v>
      </c>
      <c r="O815" s="13">
        <v>0.48729166666666668</v>
      </c>
      <c r="P815" s="16">
        <v>43847.532546296294</v>
      </c>
      <c r="Q815" s="11" t="s">
        <v>37</v>
      </c>
      <c r="R815" s="17" t="s">
        <v>1886</v>
      </c>
      <c r="S815" s="11" t="s">
        <v>39</v>
      </c>
      <c r="T815" s="17" t="s">
        <v>133</v>
      </c>
      <c r="U815" s="11" t="s">
        <v>37</v>
      </c>
      <c r="V815" s="17">
        <v>0</v>
      </c>
      <c r="W815" s="11" t="s">
        <v>37</v>
      </c>
      <c r="Y815" s="17" t="str">
        <f>TablaIncidentes[[#This Row],[Tiempo Total Gestión]]</f>
        <v>01:21</v>
      </c>
      <c r="Z815" s="11">
        <f t="shared" si="84"/>
        <v>1</v>
      </c>
      <c r="AA815" s="11">
        <f t="shared" si="85"/>
        <v>21</v>
      </c>
      <c r="AB815" s="11">
        <f>IF(TablaIncidentes[[#This Row],[Prioridad*]]="Baja",(Z815-24)*60+AA815,IF(TablaIncidentes[[#This Row],[Prioridad*]]="Media",(Z815-4)*60+AA815,IF(TablaIncidentes[[#This Row],[Prioridad*]]="Alta",(Z815-2)*60+AA815)))</f>
        <v>-39</v>
      </c>
      <c r="AD815" s="17" t="str">
        <f>TablaIncidentes[[#This Row],[Tiempo Creación (HH:mm)]]</f>
        <v>00:00</v>
      </c>
      <c r="AE815" s="11">
        <f t="shared" si="86"/>
        <v>0</v>
      </c>
      <c r="AF815" s="11">
        <f t="shared" si="87"/>
        <v>0</v>
      </c>
      <c r="AG815" s="11">
        <f>IF(TablaIncidentes[[#This Row],[Prioridad*]]="Baja",((AE815*60)+AF815)-30,IF(TablaIncidentes[[#This Row],[Prioridad*]]="Media",((AE815*60)+AF815)-15,IF(TablaIncidentes[[#This Row],[Prioridad*]]="Alta",((AE815*60)+AF815)-10)))</f>
        <v>-10</v>
      </c>
      <c r="AI815" s="17">
        <f>TablaIncidentes[[#This Row],[Tiempo Avance Incidente]]</f>
        <v>0</v>
      </c>
      <c r="AJ815" s="11">
        <f t="shared" si="88"/>
        <v>0</v>
      </c>
      <c r="AK815" s="11">
        <f t="shared" si="89"/>
        <v>0</v>
      </c>
      <c r="AL815">
        <f>IF(TablaIncidentes[[#This Row],[Prioridad*]]="Baja",((AJ815*60)+AK815)-720,IF(TablaIncidentes[[#This Row],[Prioridad*]]="Media",((AJ815*60)+AK815)-120,IF(TablaIncidentes[[#This Row],[Prioridad*]]="Alta",((AJ815*60)+AK815)-60)))</f>
        <v>-60</v>
      </c>
      <c r="AN815" t="str">
        <f t="shared" si="90"/>
        <v>miércoles</v>
      </c>
    </row>
    <row r="816" spans="1:40" x14ac:dyDescent="0.25">
      <c r="A816" s="20" t="s">
        <v>1887</v>
      </c>
      <c r="B816" t="s">
        <v>1543</v>
      </c>
      <c r="C816" t="s">
        <v>32</v>
      </c>
      <c r="D816" s="11" t="s">
        <v>33</v>
      </c>
      <c r="E816" t="s">
        <v>34</v>
      </c>
      <c r="F816" t="s">
        <v>51</v>
      </c>
      <c r="G816" t="s">
        <v>1507</v>
      </c>
      <c r="J816" s="12">
        <v>43845</v>
      </c>
      <c r="K816" s="13">
        <v>0.76760416666666664</v>
      </c>
      <c r="L816" s="14">
        <v>43845</v>
      </c>
      <c r="M816" s="15">
        <v>0.76760416666666664</v>
      </c>
      <c r="N816" s="12">
        <v>43846</v>
      </c>
      <c r="O816" s="13">
        <v>0.52050925925925928</v>
      </c>
      <c r="P816" s="16">
        <v>43847.532546296294</v>
      </c>
      <c r="Q816" s="11" t="s">
        <v>101</v>
      </c>
      <c r="R816" s="17" t="s">
        <v>832</v>
      </c>
      <c r="S816" s="11" t="s">
        <v>39</v>
      </c>
      <c r="T816" s="17" t="s">
        <v>133</v>
      </c>
      <c r="U816" s="11" t="s">
        <v>37</v>
      </c>
      <c r="V816" s="17">
        <v>0</v>
      </c>
      <c r="W816" s="11" t="s">
        <v>37</v>
      </c>
      <c r="Y816" s="17" t="str">
        <f>TablaIncidentes[[#This Row],[Tiempo Total Gestión]]</f>
        <v>02:07</v>
      </c>
      <c r="Z816" s="11">
        <f t="shared" si="84"/>
        <v>2</v>
      </c>
      <c r="AA816" s="11">
        <f t="shared" si="85"/>
        <v>7</v>
      </c>
      <c r="AB816" s="11">
        <f>IF(TablaIncidentes[[#This Row],[Prioridad*]]="Baja",(Z816-24)*60+AA816,IF(TablaIncidentes[[#This Row],[Prioridad*]]="Media",(Z816-4)*60+AA816,IF(TablaIncidentes[[#This Row],[Prioridad*]]="Alta",(Z816-2)*60+AA816)))</f>
        <v>7</v>
      </c>
      <c r="AD816" s="17" t="str">
        <f>TablaIncidentes[[#This Row],[Tiempo Creación (HH:mm)]]</f>
        <v>00:00</v>
      </c>
      <c r="AE816" s="11">
        <f t="shared" si="86"/>
        <v>0</v>
      </c>
      <c r="AF816" s="11">
        <f t="shared" si="87"/>
        <v>0</v>
      </c>
      <c r="AG816" s="11">
        <f>IF(TablaIncidentes[[#This Row],[Prioridad*]]="Baja",((AE816*60)+AF816)-30,IF(TablaIncidentes[[#This Row],[Prioridad*]]="Media",((AE816*60)+AF816)-15,IF(TablaIncidentes[[#This Row],[Prioridad*]]="Alta",((AE816*60)+AF816)-10)))</f>
        <v>-10</v>
      </c>
      <c r="AI816" s="17">
        <f>TablaIncidentes[[#This Row],[Tiempo Avance Incidente]]</f>
        <v>0</v>
      </c>
      <c r="AJ816" s="11">
        <f t="shared" si="88"/>
        <v>0</v>
      </c>
      <c r="AK816" s="11">
        <f t="shared" si="89"/>
        <v>0</v>
      </c>
      <c r="AL816">
        <f>IF(TablaIncidentes[[#This Row],[Prioridad*]]="Baja",((AJ816*60)+AK816)-720,IF(TablaIncidentes[[#This Row],[Prioridad*]]="Media",((AJ816*60)+AK816)-120,IF(TablaIncidentes[[#This Row],[Prioridad*]]="Alta",((AJ816*60)+AK816)-60)))</f>
        <v>-60</v>
      </c>
      <c r="AN816" t="str">
        <f t="shared" si="90"/>
        <v>miércoles</v>
      </c>
    </row>
    <row r="817" spans="1:40" x14ac:dyDescent="0.25">
      <c r="A817" s="20" t="s">
        <v>1888</v>
      </c>
      <c r="B817" t="s">
        <v>1570</v>
      </c>
      <c r="C817" t="s">
        <v>32</v>
      </c>
      <c r="D817" s="11" t="s">
        <v>33</v>
      </c>
      <c r="E817" t="s">
        <v>34</v>
      </c>
      <c r="F817" t="s">
        <v>51</v>
      </c>
      <c r="G817" t="s">
        <v>1507</v>
      </c>
      <c r="J817" s="12">
        <v>43845</v>
      </c>
      <c r="K817" s="13">
        <v>0.76968749999999997</v>
      </c>
      <c r="L817" s="14">
        <v>43845</v>
      </c>
      <c r="M817" s="15">
        <v>0.76968749999999997</v>
      </c>
      <c r="N817" s="12">
        <v>43846</v>
      </c>
      <c r="O817" s="13">
        <v>0.68011574074074066</v>
      </c>
      <c r="P817" s="16">
        <v>43847.779108796298</v>
      </c>
      <c r="Q817" s="11" t="s">
        <v>101</v>
      </c>
      <c r="R817" s="17" t="s">
        <v>1889</v>
      </c>
      <c r="S817" s="11" t="s">
        <v>39</v>
      </c>
      <c r="T817" s="17" t="s">
        <v>133</v>
      </c>
      <c r="U817" s="11" t="s">
        <v>37</v>
      </c>
      <c r="V817" s="17">
        <v>0</v>
      </c>
      <c r="W817" s="11" t="s">
        <v>37</v>
      </c>
      <c r="Y817" s="17" t="str">
        <f>TablaIncidentes[[#This Row],[Tiempo Total Gestión]]</f>
        <v>02:17</v>
      </c>
      <c r="Z817" s="11">
        <f t="shared" si="84"/>
        <v>2</v>
      </c>
      <c r="AA817" s="11">
        <f t="shared" si="85"/>
        <v>17</v>
      </c>
      <c r="AB817" s="11">
        <f>IF(TablaIncidentes[[#This Row],[Prioridad*]]="Baja",(Z817-24)*60+AA817,IF(TablaIncidentes[[#This Row],[Prioridad*]]="Media",(Z817-4)*60+AA817,IF(TablaIncidentes[[#This Row],[Prioridad*]]="Alta",(Z817-2)*60+AA817)))</f>
        <v>17</v>
      </c>
      <c r="AD817" s="17" t="str">
        <f>TablaIncidentes[[#This Row],[Tiempo Creación (HH:mm)]]</f>
        <v>00:00</v>
      </c>
      <c r="AE817" s="11">
        <f t="shared" si="86"/>
        <v>0</v>
      </c>
      <c r="AF817" s="11">
        <f t="shared" si="87"/>
        <v>0</v>
      </c>
      <c r="AG817" s="11">
        <f>IF(TablaIncidentes[[#This Row],[Prioridad*]]="Baja",((AE817*60)+AF817)-30,IF(TablaIncidentes[[#This Row],[Prioridad*]]="Media",((AE817*60)+AF817)-15,IF(TablaIncidentes[[#This Row],[Prioridad*]]="Alta",((AE817*60)+AF817)-10)))</f>
        <v>-10</v>
      </c>
      <c r="AI817" s="17">
        <f>TablaIncidentes[[#This Row],[Tiempo Avance Incidente]]</f>
        <v>0</v>
      </c>
      <c r="AJ817" s="11">
        <f t="shared" si="88"/>
        <v>0</v>
      </c>
      <c r="AK817" s="11">
        <f t="shared" si="89"/>
        <v>0</v>
      </c>
      <c r="AL817">
        <f>IF(TablaIncidentes[[#This Row],[Prioridad*]]="Baja",((AJ817*60)+AK817)-720,IF(TablaIncidentes[[#This Row],[Prioridad*]]="Media",((AJ817*60)+AK817)-120,IF(TablaIncidentes[[#This Row],[Prioridad*]]="Alta",((AJ817*60)+AK817)-60)))</f>
        <v>-60</v>
      </c>
      <c r="AN817" t="str">
        <f t="shared" si="90"/>
        <v>miércoles</v>
      </c>
    </row>
    <row r="818" spans="1:40" x14ac:dyDescent="0.25">
      <c r="A818" s="20" t="s">
        <v>1890</v>
      </c>
      <c r="B818" t="s">
        <v>1462</v>
      </c>
      <c r="C818" t="s">
        <v>32</v>
      </c>
      <c r="D818" s="11" t="s">
        <v>33</v>
      </c>
      <c r="E818" t="s">
        <v>34</v>
      </c>
      <c r="F818" t="s">
        <v>51</v>
      </c>
      <c r="G818" t="s">
        <v>1507</v>
      </c>
      <c r="J818" s="12">
        <v>43845</v>
      </c>
      <c r="K818" s="13">
        <v>0.77317129629629633</v>
      </c>
      <c r="L818" s="14">
        <v>43845</v>
      </c>
      <c r="M818" s="15">
        <v>0.77317129629629633</v>
      </c>
      <c r="N818" s="12">
        <v>43846</v>
      </c>
      <c r="O818" s="13">
        <v>0.68512731481481481</v>
      </c>
      <c r="P818" s="16">
        <v>43847.779108796298</v>
      </c>
      <c r="Q818" s="11" t="s">
        <v>101</v>
      </c>
      <c r="R818" s="17" t="s">
        <v>1563</v>
      </c>
      <c r="S818" s="11" t="s">
        <v>39</v>
      </c>
      <c r="T818" s="17" t="s">
        <v>133</v>
      </c>
      <c r="U818" s="11" t="s">
        <v>37</v>
      </c>
      <c r="V818" s="17">
        <v>0</v>
      </c>
      <c r="W818" s="11" t="s">
        <v>37</v>
      </c>
      <c r="Y818" s="17" t="str">
        <f>TablaIncidentes[[#This Row],[Tiempo Total Gestión]]</f>
        <v>02:25</v>
      </c>
      <c r="Z818" s="11">
        <f t="shared" si="84"/>
        <v>2</v>
      </c>
      <c r="AA818" s="11">
        <f t="shared" si="85"/>
        <v>25</v>
      </c>
      <c r="AB818" s="11">
        <f>IF(TablaIncidentes[[#This Row],[Prioridad*]]="Baja",(Z818-24)*60+AA818,IF(TablaIncidentes[[#This Row],[Prioridad*]]="Media",(Z818-4)*60+AA818,IF(TablaIncidentes[[#This Row],[Prioridad*]]="Alta",(Z818-2)*60+AA818)))</f>
        <v>25</v>
      </c>
      <c r="AD818" s="17" t="str">
        <f>TablaIncidentes[[#This Row],[Tiempo Creación (HH:mm)]]</f>
        <v>00:00</v>
      </c>
      <c r="AE818" s="11">
        <f t="shared" si="86"/>
        <v>0</v>
      </c>
      <c r="AF818" s="11">
        <f t="shared" si="87"/>
        <v>0</v>
      </c>
      <c r="AG818" s="11">
        <f>IF(TablaIncidentes[[#This Row],[Prioridad*]]="Baja",((AE818*60)+AF818)-30,IF(TablaIncidentes[[#This Row],[Prioridad*]]="Media",((AE818*60)+AF818)-15,IF(TablaIncidentes[[#This Row],[Prioridad*]]="Alta",((AE818*60)+AF818)-10)))</f>
        <v>-10</v>
      </c>
      <c r="AI818" s="17">
        <f>TablaIncidentes[[#This Row],[Tiempo Avance Incidente]]</f>
        <v>0</v>
      </c>
      <c r="AJ818" s="11">
        <f t="shared" si="88"/>
        <v>0</v>
      </c>
      <c r="AK818" s="11">
        <f t="shared" si="89"/>
        <v>0</v>
      </c>
      <c r="AL818">
        <f>IF(TablaIncidentes[[#This Row],[Prioridad*]]="Baja",((AJ818*60)+AK818)-720,IF(TablaIncidentes[[#This Row],[Prioridad*]]="Media",((AJ818*60)+AK818)-120,IF(TablaIncidentes[[#This Row],[Prioridad*]]="Alta",((AJ818*60)+AK818)-60)))</f>
        <v>-60</v>
      </c>
      <c r="AN818" t="str">
        <f t="shared" si="90"/>
        <v>miércoles</v>
      </c>
    </row>
    <row r="819" spans="1:40" x14ac:dyDescent="0.25">
      <c r="A819" s="20" t="s">
        <v>1891</v>
      </c>
      <c r="B819" t="s">
        <v>1331</v>
      </c>
      <c r="C819" t="s">
        <v>32</v>
      </c>
      <c r="D819" s="11" t="s">
        <v>33</v>
      </c>
      <c r="E819" t="s">
        <v>34</v>
      </c>
      <c r="F819" t="s">
        <v>51</v>
      </c>
      <c r="G819" t="s">
        <v>1507</v>
      </c>
      <c r="J819" s="12">
        <v>43845</v>
      </c>
      <c r="K819" s="13">
        <v>0.78708333333333336</v>
      </c>
      <c r="L819" s="14">
        <v>43845</v>
      </c>
      <c r="M819" s="15">
        <v>0.78708333333333336</v>
      </c>
      <c r="N819" s="12">
        <v>43846</v>
      </c>
      <c r="O819" s="13">
        <v>0.68917824074074074</v>
      </c>
      <c r="P819" s="16">
        <v>43847.779108796298</v>
      </c>
      <c r="Q819" s="11" t="s">
        <v>101</v>
      </c>
      <c r="R819" s="17" t="s">
        <v>1833</v>
      </c>
      <c r="S819" s="11" t="s">
        <v>39</v>
      </c>
      <c r="T819" s="17" t="s">
        <v>133</v>
      </c>
      <c r="U819" s="11" t="s">
        <v>37</v>
      </c>
      <c r="V819" s="17">
        <v>0</v>
      </c>
      <c r="W819" s="11" t="s">
        <v>37</v>
      </c>
      <c r="Y819" s="17" t="str">
        <f>TablaIncidentes[[#This Row],[Tiempo Total Gestión]]</f>
        <v>02:30</v>
      </c>
      <c r="Z819" s="11">
        <f t="shared" si="84"/>
        <v>2</v>
      </c>
      <c r="AA819" s="11">
        <f t="shared" si="85"/>
        <v>30</v>
      </c>
      <c r="AB819" s="11">
        <f>IF(TablaIncidentes[[#This Row],[Prioridad*]]="Baja",(Z819-24)*60+AA819,IF(TablaIncidentes[[#This Row],[Prioridad*]]="Media",(Z819-4)*60+AA819,IF(TablaIncidentes[[#This Row],[Prioridad*]]="Alta",(Z819-2)*60+AA819)))</f>
        <v>30</v>
      </c>
      <c r="AD819" s="17" t="str">
        <f>TablaIncidentes[[#This Row],[Tiempo Creación (HH:mm)]]</f>
        <v>00:00</v>
      </c>
      <c r="AE819" s="11">
        <f t="shared" si="86"/>
        <v>0</v>
      </c>
      <c r="AF819" s="11">
        <f t="shared" si="87"/>
        <v>0</v>
      </c>
      <c r="AG819" s="11">
        <f>IF(TablaIncidentes[[#This Row],[Prioridad*]]="Baja",((AE819*60)+AF819)-30,IF(TablaIncidentes[[#This Row],[Prioridad*]]="Media",((AE819*60)+AF819)-15,IF(TablaIncidentes[[#This Row],[Prioridad*]]="Alta",((AE819*60)+AF819)-10)))</f>
        <v>-10</v>
      </c>
      <c r="AI819" s="17">
        <f>TablaIncidentes[[#This Row],[Tiempo Avance Incidente]]</f>
        <v>0</v>
      </c>
      <c r="AJ819" s="11">
        <f t="shared" si="88"/>
        <v>0</v>
      </c>
      <c r="AK819" s="11">
        <f t="shared" si="89"/>
        <v>0</v>
      </c>
      <c r="AL819">
        <f>IF(TablaIncidentes[[#This Row],[Prioridad*]]="Baja",((AJ819*60)+AK819)-720,IF(TablaIncidentes[[#This Row],[Prioridad*]]="Media",((AJ819*60)+AK819)-120,IF(TablaIncidentes[[#This Row],[Prioridad*]]="Alta",((AJ819*60)+AK819)-60)))</f>
        <v>-60</v>
      </c>
      <c r="AN819" t="str">
        <f t="shared" si="90"/>
        <v>miércoles</v>
      </c>
    </row>
    <row r="820" spans="1:40" x14ac:dyDescent="0.25">
      <c r="A820" s="20" t="s">
        <v>1892</v>
      </c>
      <c r="B820" t="s">
        <v>1513</v>
      </c>
      <c r="C820" t="s">
        <v>32</v>
      </c>
      <c r="D820" s="11" t="s">
        <v>33</v>
      </c>
      <c r="E820" t="s">
        <v>34</v>
      </c>
      <c r="F820" t="s">
        <v>51</v>
      </c>
      <c r="G820" t="s">
        <v>1507</v>
      </c>
      <c r="J820" s="12">
        <v>43845</v>
      </c>
      <c r="K820" s="13">
        <v>0.79265046296296304</v>
      </c>
      <c r="L820" s="14">
        <v>43845</v>
      </c>
      <c r="M820" s="15">
        <v>0.79265046296296304</v>
      </c>
      <c r="N820" s="12">
        <v>43846</v>
      </c>
      <c r="O820" s="13">
        <v>0.70040509259259265</v>
      </c>
      <c r="P820" s="16">
        <v>43847.779108796298</v>
      </c>
      <c r="Q820" s="11" t="s">
        <v>101</v>
      </c>
      <c r="R820" s="17" t="s">
        <v>1563</v>
      </c>
      <c r="S820" s="11" t="s">
        <v>39</v>
      </c>
      <c r="T820" s="17" t="s">
        <v>133</v>
      </c>
      <c r="U820" s="11" t="s">
        <v>37</v>
      </c>
      <c r="V820" s="17">
        <v>0</v>
      </c>
      <c r="W820" s="11" t="s">
        <v>37</v>
      </c>
      <c r="Y820" s="17" t="str">
        <f>TablaIncidentes[[#This Row],[Tiempo Total Gestión]]</f>
        <v>02:25</v>
      </c>
      <c r="Z820" s="11">
        <f t="shared" si="84"/>
        <v>2</v>
      </c>
      <c r="AA820" s="11">
        <f t="shared" si="85"/>
        <v>25</v>
      </c>
      <c r="AB820" s="11">
        <f>IF(TablaIncidentes[[#This Row],[Prioridad*]]="Baja",(Z820-24)*60+AA820,IF(TablaIncidentes[[#This Row],[Prioridad*]]="Media",(Z820-4)*60+AA820,IF(TablaIncidentes[[#This Row],[Prioridad*]]="Alta",(Z820-2)*60+AA820)))</f>
        <v>25</v>
      </c>
      <c r="AD820" s="17" t="str">
        <f>TablaIncidentes[[#This Row],[Tiempo Creación (HH:mm)]]</f>
        <v>00:00</v>
      </c>
      <c r="AE820" s="11">
        <f t="shared" si="86"/>
        <v>0</v>
      </c>
      <c r="AF820" s="11">
        <f t="shared" si="87"/>
        <v>0</v>
      </c>
      <c r="AG820" s="11">
        <f>IF(TablaIncidentes[[#This Row],[Prioridad*]]="Baja",((AE820*60)+AF820)-30,IF(TablaIncidentes[[#This Row],[Prioridad*]]="Media",((AE820*60)+AF820)-15,IF(TablaIncidentes[[#This Row],[Prioridad*]]="Alta",((AE820*60)+AF820)-10)))</f>
        <v>-10</v>
      </c>
      <c r="AI820" s="17">
        <f>TablaIncidentes[[#This Row],[Tiempo Avance Incidente]]</f>
        <v>0</v>
      </c>
      <c r="AJ820" s="11">
        <f t="shared" si="88"/>
        <v>0</v>
      </c>
      <c r="AK820" s="11">
        <f t="shared" si="89"/>
        <v>0</v>
      </c>
      <c r="AL820">
        <f>IF(TablaIncidentes[[#This Row],[Prioridad*]]="Baja",((AJ820*60)+AK820)-720,IF(TablaIncidentes[[#This Row],[Prioridad*]]="Media",((AJ820*60)+AK820)-120,IF(TablaIncidentes[[#This Row],[Prioridad*]]="Alta",((AJ820*60)+AK820)-60)))</f>
        <v>-60</v>
      </c>
      <c r="AN820" t="str">
        <f t="shared" si="90"/>
        <v>miércoles</v>
      </c>
    </row>
    <row r="821" spans="1:40" x14ac:dyDescent="0.25">
      <c r="A821" s="20" t="s">
        <v>1893</v>
      </c>
      <c r="B821" t="s">
        <v>1086</v>
      </c>
      <c r="C821" t="s">
        <v>32</v>
      </c>
      <c r="D821" s="11" t="s">
        <v>33</v>
      </c>
      <c r="E821" t="s">
        <v>34</v>
      </c>
      <c r="F821" t="s">
        <v>51</v>
      </c>
      <c r="G821" t="s">
        <v>1507</v>
      </c>
      <c r="J821" s="12">
        <v>43845</v>
      </c>
      <c r="K821" s="13">
        <v>0.80725694444444451</v>
      </c>
      <c r="L821" s="14">
        <v>43845</v>
      </c>
      <c r="M821" s="15">
        <v>0.80725694444444451</v>
      </c>
      <c r="N821" s="12">
        <v>43846</v>
      </c>
      <c r="O821" s="13">
        <v>0.70284722222222218</v>
      </c>
      <c r="P821" s="16">
        <v>43847.779108796298</v>
      </c>
      <c r="Q821" s="11" t="s">
        <v>101</v>
      </c>
      <c r="R821" s="17" t="s">
        <v>832</v>
      </c>
      <c r="S821" s="11" t="s">
        <v>39</v>
      </c>
      <c r="T821" s="17" t="s">
        <v>133</v>
      </c>
      <c r="U821" s="11" t="s">
        <v>37</v>
      </c>
      <c r="V821" s="17">
        <v>0</v>
      </c>
      <c r="W821" s="11" t="s">
        <v>37</v>
      </c>
      <c r="Y821" s="17" t="str">
        <f>TablaIncidentes[[#This Row],[Tiempo Total Gestión]]</f>
        <v>02:07</v>
      </c>
      <c r="Z821" s="11">
        <f t="shared" si="84"/>
        <v>2</v>
      </c>
      <c r="AA821" s="11">
        <f t="shared" si="85"/>
        <v>7</v>
      </c>
      <c r="AB821" s="11">
        <f>IF(TablaIncidentes[[#This Row],[Prioridad*]]="Baja",(Z821-24)*60+AA821,IF(TablaIncidentes[[#This Row],[Prioridad*]]="Media",(Z821-4)*60+AA821,IF(TablaIncidentes[[#This Row],[Prioridad*]]="Alta",(Z821-2)*60+AA821)))</f>
        <v>7</v>
      </c>
      <c r="AD821" s="17" t="str">
        <f>TablaIncidentes[[#This Row],[Tiempo Creación (HH:mm)]]</f>
        <v>00:00</v>
      </c>
      <c r="AE821" s="11">
        <f t="shared" si="86"/>
        <v>0</v>
      </c>
      <c r="AF821" s="11">
        <f t="shared" si="87"/>
        <v>0</v>
      </c>
      <c r="AG821" s="11">
        <f>IF(TablaIncidentes[[#This Row],[Prioridad*]]="Baja",((AE821*60)+AF821)-30,IF(TablaIncidentes[[#This Row],[Prioridad*]]="Media",((AE821*60)+AF821)-15,IF(TablaIncidentes[[#This Row],[Prioridad*]]="Alta",((AE821*60)+AF821)-10)))</f>
        <v>-10</v>
      </c>
      <c r="AI821" s="17">
        <f>TablaIncidentes[[#This Row],[Tiempo Avance Incidente]]</f>
        <v>0</v>
      </c>
      <c r="AJ821" s="11">
        <f t="shared" si="88"/>
        <v>0</v>
      </c>
      <c r="AK821" s="11">
        <f t="shared" si="89"/>
        <v>0</v>
      </c>
      <c r="AL821">
        <f>IF(TablaIncidentes[[#This Row],[Prioridad*]]="Baja",((AJ821*60)+AK821)-720,IF(TablaIncidentes[[#This Row],[Prioridad*]]="Media",((AJ821*60)+AK821)-120,IF(TablaIncidentes[[#This Row],[Prioridad*]]="Alta",((AJ821*60)+AK821)-60)))</f>
        <v>-60</v>
      </c>
      <c r="AN821" t="str">
        <f t="shared" si="90"/>
        <v>miércoles</v>
      </c>
    </row>
    <row r="822" spans="1:40" x14ac:dyDescent="0.25">
      <c r="A822" s="20" t="s">
        <v>1894</v>
      </c>
      <c r="B822" t="s">
        <v>1252</v>
      </c>
      <c r="C822" t="s">
        <v>32</v>
      </c>
      <c r="D822" s="11" t="s">
        <v>33</v>
      </c>
      <c r="E822" t="s">
        <v>34</v>
      </c>
      <c r="F822" t="s">
        <v>51</v>
      </c>
      <c r="G822" t="s">
        <v>1507</v>
      </c>
      <c r="J822" s="12">
        <v>43845</v>
      </c>
      <c r="K822" s="13">
        <v>0.83229166666666676</v>
      </c>
      <c r="L822" s="14">
        <v>43845</v>
      </c>
      <c r="M822" s="15">
        <v>0.83229166666666676</v>
      </c>
      <c r="N822" s="12">
        <v>43846</v>
      </c>
      <c r="O822" s="13">
        <v>0.62928240740740737</v>
      </c>
      <c r="P822" s="16">
        <v>43847.676516203705</v>
      </c>
      <c r="Q822" s="11" t="s">
        <v>101</v>
      </c>
      <c r="R822" s="17" t="s">
        <v>1895</v>
      </c>
      <c r="S822" s="11" t="s">
        <v>39</v>
      </c>
      <c r="T822" s="17" t="s">
        <v>133</v>
      </c>
      <c r="U822" s="11" t="s">
        <v>37</v>
      </c>
      <c r="V822" s="17">
        <v>0</v>
      </c>
      <c r="W822" s="11" t="s">
        <v>37</v>
      </c>
      <c r="Y822" s="17" t="str">
        <f>TablaIncidentes[[#This Row],[Tiempo Total Gestión]]</f>
        <v>19:07</v>
      </c>
      <c r="Z822" s="11">
        <f t="shared" si="84"/>
        <v>19</v>
      </c>
      <c r="AA822" s="11">
        <f t="shared" si="85"/>
        <v>7</v>
      </c>
      <c r="AB822" s="11">
        <f>IF(TablaIncidentes[[#This Row],[Prioridad*]]="Baja",(Z822-24)*60+AA822,IF(TablaIncidentes[[#This Row],[Prioridad*]]="Media",(Z822-4)*60+AA822,IF(TablaIncidentes[[#This Row],[Prioridad*]]="Alta",(Z822-2)*60+AA822)))</f>
        <v>1027</v>
      </c>
      <c r="AD822" s="17" t="str">
        <f>TablaIncidentes[[#This Row],[Tiempo Creación (HH:mm)]]</f>
        <v>00:00</v>
      </c>
      <c r="AE822" s="11">
        <f t="shared" si="86"/>
        <v>0</v>
      </c>
      <c r="AF822" s="11">
        <f t="shared" si="87"/>
        <v>0</v>
      </c>
      <c r="AG822" s="11">
        <f>IF(TablaIncidentes[[#This Row],[Prioridad*]]="Baja",((AE822*60)+AF822)-30,IF(TablaIncidentes[[#This Row],[Prioridad*]]="Media",((AE822*60)+AF822)-15,IF(TablaIncidentes[[#This Row],[Prioridad*]]="Alta",((AE822*60)+AF822)-10)))</f>
        <v>-10</v>
      </c>
      <c r="AI822" s="17">
        <f>TablaIncidentes[[#This Row],[Tiempo Avance Incidente]]</f>
        <v>0</v>
      </c>
      <c r="AJ822" s="11">
        <f t="shared" si="88"/>
        <v>0</v>
      </c>
      <c r="AK822" s="11">
        <f t="shared" si="89"/>
        <v>0</v>
      </c>
      <c r="AL822">
        <f>IF(TablaIncidentes[[#This Row],[Prioridad*]]="Baja",((AJ822*60)+AK822)-720,IF(TablaIncidentes[[#This Row],[Prioridad*]]="Media",((AJ822*60)+AK822)-120,IF(TablaIncidentes[[#This Row],[Prioridad*]]="Alta",((AJ822*60)+AK822)-60)))</f>
        <v>-60</v>
      </c>
      <c r="AN822" t="str">
        <f t="shared" si="90"/>
        <v>miércoles</v>
      </c>
    </row>
    <row r="823" spans="1:40" x14ac:dyDescent="0.25">
      <c r="A823" s="20" t="s">
        <v>1896</v>
      </c>
      <c r="B823" t="s">
        <v>1897</v>
      </c>
      <c r="C823" t="s">
        <v>32</v>
      </c>
      <c r="D823" s="11" t="s">
        <v>33</v>
      </c>
      <c r="E823" t="s">
        <v>34</v>
      </c>
      <c r="F823" t="s">
        <v>51</v>
      </c>
      <c r="G823" t="s">
        <v>1507</v>
      </c>
      <c r="J823" s="12">
        <v>43845</v>
      </c>
      <c r="K823" s="13">
        <v>0.8614814814814814</v>
      </c>
      <c r="L823" s="14">
        <v>43845</v>
      </c>
      <c r="M823" s="15">
        <v>0.8614814814814814</v>
      </c>
      <c r="N823" s="12">
        <v>43846</v>
      </c>
      <c r="O823" s="13">
        <v>0.64048611111111109</v>
      </c>
      <c r="P823" s="16">
        <v>43847.676516203705</v>
      </c>
      <c r="Q823" s="11" t="s">
        <v>101</v>
      </c>
      <c r="R823" s="17" t="s">
        <v>1898</v>
      </c>
      <c r="S823" s="11" t="s">
        <v>39</v>
      </c>
      <c r="T823" s="17" t="s">
        <v>133</v>
      </c>
      <c r="U823" s="11" t="s">
        <v>37</v>
      </c>
      <c r="V823" s="17">
        <v>0</v>
      </c>
      <c r="W823" s="11" t="s">
        <v>37</v>
      </c>
      <c r="Y823" s="17" t="str">
        <f>TablaIncidentes[[#This Row],[Tiempo Total Gestión]]</f>
        <v>18:41</v>
      </c>
      <c r="Z823" s="11">
        <f t="shared" si="84"/>
        <v>18</v>
      </c>
      <c r="AA823" s="11">
        <f t="shared" si="85"/>
        <v>41</v>
      </c>
      <c r="AB823" s="11">
        <f>IF(TablaIncidentes[[#This Row],[Prioridad*]]="Baja",(Z823-24)*60+AA823,IF(TablaIncidentes[[#This Row],[Prioridad*]]="Media",(Z823-4)*60+AA823,IF(TablaIncidentes[[#This Row],[Prioridad*]]="Alta",(Z823-2)*60+AA823)))</f>
        <v>1001</v>
      </c>
      <c r="AD823" s="17" t="str">
        <f>TablaIncidentes[[#This Row],[Tiempo Creación (HH:mm)]]</f>
        <v>00:00</v>
      </c>
      <c r="AE823" s="11">
        <f t="shared" si="86"/>
        <v>0</v>
      </c>
      <c r="AF823" s="11">
        <f t="shared" si="87"/>
        <v>0</v>
      </c>
      <c r="AG823" s="11">
        <f>IF(TablaIncidentes[[#This Row],[Prioridad*]]="Baja",((AE823*60)+AF823)-30,IF(TablaIncidentes[[#This Row],[Prioridad*]]="Media",((AE823*60)+AF823)-15,IF(TablaIncidentes[[#This Row],[Prioridad*]]="Alta",((AE823*60)+AF823)-10)))</f>
        <v>-10</v>
      </c>
      <c r="AI823" s="17">
        <f>TablaIncidentes[[#This Row],[Tiempo Avance Incidente]]</f>
        <v>0</v>
      </c>
      <c r="AJ823" s="11">
        <f t="shared" si="88"/>
        <v>0</v>
      </c>
      <c r="AK823" s="11">
        <f t="shared" si="89"/>
        <v>0</v>
      </c>
      <c r="AL823">
        <f>IF(TablaIncidentes[[#This Row],[Prioridad*]]="Baja",((AJ823*60)+AK823)-720,IF(TablaIncidentes[[#This Row],[Prioridad*]]="Media",((AJ823*60)+AK823)-120,IF(TablaIncidentes[[#This Row],[Prioridad*]]="Alta",((AJ823*60)+AK823)-60)))</f>
        <v>-60</v>
      </c>
      <c r="AN823" t="str">
        <f t="shared" si="90"/>
        <v>miércoles</v>
      </c>
    </row>
    <row r="824" spans="1:40" x14ac:dyDescent="0.25">
      <c r="A824" s="20" t="s">
        <v>1899</v>
      </c>
      <c r="B824" t="s">
        <v>1032</v>
      </c>
      <c r="C824" t="s">
        <v>32</v>
      </c>
      <c r="D824" s="11" t="s">
        <v>33</v>
      </c>
      <c r="E824" t="s">
        <v>34</v>
      </c>
      <c r="F824" t="s">
        <v>51</v>
      </c>
      <c r="G824" t="s">
        <v>1507</v>
      </c>
      <c r="J824" s="12">
        <v>43845</v>
      </c>
      <c r="K824" s="13">
        <v>0.8628703703703704</v>
      </c>
      <c r="L824" s="14">
        <v>43845</v>
      </c>
      <c r="M824" s="15">
        <v>0.8628703703703704</v>
      </c>
      <c r="N824" s="12">
        <v>43846</v>
      </c>
      <c r="O824" s="13">
        <v>0.6083101851851852</v>
      </c>
      <c r="P824" s="16">
        <v>43847.676516203705</v>
      </c>
      <c r="Q824" s="11" t="s">
        <v>101</v>
      </c>
      <c r="R824" s="17" t="s">
        <v>1493</v>
      </c>
      <c r="S824" s="11" t="s">
        <v>39</v>
      </c>
      <c r="T824" s="17" t="s">
        <v>133</v>
      </c>
      <c r="U824" s="11" t="s">
        <v>37</v>
      </c>
      <c r="V824" s="17">
        <v>0</v>
      </c>
      <c r="W824" s="11" t="s">
        <v>37</v>
      </c>
      <c r="Y824" s="17" t="str">
        <f>TablaIncidentes[[#This Row],[Tiempo Total Gestión]]</f>
        <v>17:53</v>
      </c>
      <c r="Z824" s="11">
        <f t="shared" si="84"/>
        <v>17</v>
      </c>
      <c r="AA824" s="11">
        <f t="shared" si="85"/>
        <v>53</v>
      </c>
      <c r="AB824" s="11">
        <f>IF(TablaIncidentes[[#This Row],[Prioridad*]]="Baja",(Z824-24)*60+AA824,IF(TablaIncidentes[[#This Row],[Prioridad*]]="Media",(Z824-4)*60+AA824,IF(TablaIncidentes[[#This Row],[Prioridad*]]="Alta",(Z824-2)*60+AA824)))</f>
        <v>953</v>
      </c>
      <c r="AD824" s="17" t="str">
        <f>TablaIncidentes[[#This Row],[Tiempo Creación (HH:mm)]]</f>
        <v>00:00</v>
      </c>
      <c r="AE824" s="11">
        <f t="shared" si="86"/>
        <v>0</v>
      </c>
      <c r="AF824" s="11">
        <f t="shared" si="87"/>
        <v>0</v>
      </c>
      <c r="AG824" s="11">
        <f>IF(TablaIncidentes[[#This Row],[Prioridad*]]="Baja",((AE824*60)+AF824)-30,IF(TablaIncidentes[[#This Row],[Prioridad*]]="Media",((AE824*60)+AF824)-15,IF(TablaIncidentes[[#This Row],[Prioridad*]]="Alta",((AE824*60)+AF824)-10)))</f>
        <v>-10</v>
      </c>
      <c r="AI824" s="17">
        <f>TablaIncidentes[[#This Row],[Tiempo Avance Incidente]]</f>
        <v>0</v>
      </c>
      <c r="AJ824" s="11">
        <f t="shared" si="88"/>
        <v>0</v>
      </c>
      <c r="AK824" s="11">
        <f t="shared" si="89"/>
        <v>0</v>
      </c>
      <c r="AL824">
        <f>IF(TablaIncidentes[[#This Row],[Prioridad*]]="Baja",((AJ824*60)+AK824)-720,IF(TablaIncidentes[[#This Row],[Prioridad*]]="Media",((AJ824*60)+AK824)-120,IF(TablaIncidentes[[#This Row],[Prioridad*]]="Alta",((AJ824*60)+AK824)-60)))</f>
        <v>-60</v>
      </c>
      <c r="AN824" t="str">
        <f t="shared" si="90"/>
        <v>miércoles</v>
      </c>
    </row>
    <row r="825" spans="1:40" x14ac:dyDescent="0.25">
      <c r="A825" s="20" t="s">
        <v>1900</v>
      </c>
      <c r="B825" t="s">
        <v>1042</v>
      </c>
      <c r="C825" t="s">
        <v>32</v>
      </c>
      <c r="D825" s="11" t="s">
        <v>33</v>
      </c>
      <c r="E825" t="s">
        <v>34</v>
      </c>
      <c r="F825" t="s">
        <v>35</v>
      </c>
      <c r="G825" t="s">
        <v>311</v>
      </c>
      <c r="J825" s="12">
        <v>43845</v>
      </c>
      <c r="K825" s="13">
        <v>0.88930555555555557</v>
      </c>
      <c r="L825" s="14">
        <v>43845</v>
      </c>
      <c r="M825" s="15">
        <v>0.88930555555555557</v>
      </c>
      <c r="N825" s="12">
        <v>43854</v>
      </c>
      <c r="O825" s="13">
        <v>0.4142824074074074</v>
      </c>
      <c r="P825" s="16">
        <v>43855.440555555557</v>
      </c>
      <c r="Q825" s="11" t="s">
        <v>101</v>
      </c>
      <c r="R825" s="17" t="s">
        <v>1901</v>
      </c>
      <c r="S825" s="11" t="s">
        <v>39</v>
      </c>
      <c r="T825" s="17" t="s">
        <v>133</v>
      </c>
      <c r="U825" s="11" t="s">
        <v>37</v>
      </c>
      <c r="V825" s="17">
        <v>0</v>
      </c>
      <c r="W825" s="11" t="s">
        <v>37</v>
      </c>
      <c r="Y825" s="17" t="str">
        <f>TablaIncidentes[[#This Row],[Tiempo Total Gestión]]</f>
        <v>12:24</v>
      </c>
      <c r="Z825" s="11">
        <f t="shared" si="84"/>
        <v>12</v>
      </c>
      <c r="AA825" s="11">
        <f t="shared" si="85"/>
        <v>24</v>
      </c>
      <c r="AB825" s="11">
        <f>IF(TablaIncidentes[[#This Row],[Prioridad*]]="Baja",(Z825-24)*60+AA825,IF(TablaIncidentes[[#This Row],[Prioridad*]]="Media",(Z825-4)*60+AA825,IF(TablaIncidentes[[#This Row],[Prioridad*]]="Alta",(Z825-2)*60+AA825)))</f>
        <v>624</v>
      </c>
      <c r="AD825" s="17" t="str">
        <f>TablaIncidentes[[#This Row],[Tiempo Creación (HH:mm)]]</f>
        <v>00:00</v>
      </c>
      <c r="AE825" s="11">
        <f t="shared" si="86"/>
        <v>0</v>
      </c>
      <c r="AF825" s="11">
        <f t="shared" si="87"/>
        <v>0</v>
      </c>
      <c r="AG825" s="11">
        <f>IF(TablaIncidentes[[#This Row],[Prioridad*]]="Baja",((AE825*60)+AF825)-30,IF(TablaIncidentes[[#This Row],[Prioridad*]]="Media",((AE825*60)+AF825)-15,IF(TablaIncidentes[[#This Row],[Prioridad*]]="Alta",((AE825*60)+AF825)-10)))</f>
        <v>-10</v>
      </c>
      <c r="AI825" s="17">
        <f>TablaIncidentes[[#This Row],[Tiempo Avance Incidente]]</f>
        <v>0</v>
      </c>
      <c r="AJ825" s="11">
        <f t="shared" si="88"/>
        <v>0</v>
      </c>
      <c r="AK825" s="11">
        <f t="shared" si="89"/>
        <v>0</v>
      </c>
      <c r="AL825">
        <f>IF(TablaIncidentes[[#This Row],[Prioridad*]]="Baja",((AJ825*60)+AK825)-720,IF(TablaIncidentes[[#This Row],[Prioridad*]]="Media",((AJ825*60)+AK825)-120,IF(TablaIncidentes[[#This Row],[Prioridad*]]="Alta",((AJ825*60)+AK825)-60)))</f>
        <v>-60</v>
      </c>
      <c r="AN825" t="str">
        <f t="shared" si="90"/>
        <v>miércoles</v>
      </c>
    </row>
    <row r="826" spans="1:40" x14ac:dyDescent="0.25">
      <c r="A826" s="20" t="s">
        <v>1902</v>
      </c>
      <c r="B826" t="s">
        <v>1903</v>
      </c>
      <c r="C826" t="s">
        <v>32</v>
      </c>
      <c r="D826" s="11" t="s">
        <v>33</v>
      </c>
      <c r="E826" t="s">
        <v>34</v>
      </c>
      <c r="F826" t="s">
        <v>51</v>
      </c>
      <c r="G826" t="s">
        <v>279</v>
      </c>
      <c r="J826" s="12">
        <v>43845</v>
      </c>
      <c r="K826" s="13">
        <v>0.9122569444444445</v>
      </c>
      <c r="L826" s="14">
        <v>43845</v>
      </c>
      <c r="M826" s="15">
        <v>0.9122569444444445</v>
      </c>
      <c r="N826" s="12">
        <v>43846</v>
      </c>
      <c r="O826" s="13">
        <v>0.20005787037037037</v>
      </c>
      <c r="P826" s="16">
        <v>43847.25</v>
      </c>
      <c r="Q826" s="11" t="s">
        <v>101</v>
      </c>
      <c r="R826" s="17" t="s">
        <v>1680</v>
      </c>
      <c r="S826" s="11" t="s">
        <v>39</v>
      </c>
      <c r="T826" s="17" t="s">
        <v>133</v>
      </c>
      <c r="U826" s="11" t="s">
        <v>37</v>
      </c>
      <c r="V826" s="17">
        <v>0</v>
      </c>
      <c r="W826" s="11" t="s">
        <v>37</v>
      </c>
      <c r="Y826" s="17" t="str">
        <f>TablaIncidentes[[#This Row],[Tiempo Total Gestión]]</f>
        <v>04:38</v>
      </c>
      <c r="Z826" s="11">
        <f t="shared" si="84"/>
        <v>4</v>
      </c>
      <c r="AA826" s="11">
        <f t="shared" si="85"/>
        <v>38</v>
      </c>
      <c r="AB826" s="11">
        <f>IF(TablaIncidentes[[#This Row],[Prioridad*]]="Baja",(Z826-24)*60+AA826,IF(TablaIncidentes[[#This Row],[Prioridad*]]="Media",(Z826-4)*60+AA826,IF(TablaIncidentes[[#This Row],[Prioridad*]]="Alta",(Z826-2)*60+AA826)))</f>
        <v>158</v>
      </c>
      <c r="AD826" s="17" t="str">
        <f>TablaIncidentes[[#This Row],[Tiempo Creación (HH:mm)]]</f>
        <v>00:00</v>
      </c>
      <c r="AE826" s="11">
        <f t="shared" si="86"/>
        <v>0</v>
      </c>
      <c r="AF826" s="11">
        <f t="shared" si="87"/>
        <v>0</v>
      </c>
      <c r="AG826" s="11">
        <f>IF(TablaIncidentes[[#This Row],[Prioridad*]]="Baja",((AE826*60)+AF826)-30,IF(TablaIncidentes[[#This Row],[Prioridad*]]="Media",((AE826*60)+AF826)-15,IF(TablaIncidentes[[#This Row],[Prioridad*]]="Alta",((AE826*60)+AF826)-10)))</f>
        <v>-10</v>
      </c>
      <c r="AI826" s="17">
        <f>TablaIncidentes[[#This Row],[Tiempo Avance Incidente]]</f>
        <v>0</v>
      </c>
      <c r="AJ826" s="11">
        <f t="shared" si="88"/>
        <v>0</v>
      </c>
      <c r="AK826" s="11">
        <f t="shared" si="89"/>
        <v>0</v>
      </c>
      <c r="AL826">
        <f>IF(TablaIncidentes[[#This Row],[Prioridad*]]="Baja",((AJ826*60)+AK826)-720,IF(TablaIncidentes[[#This Row],[Prioridad*]]="Media",((AJ826*60)+AK826)-120,IF(TablaIncidentes[[#This Row],[Prioridad*]]="Alta",((AJ826*60)+AK826)-60)))</f>
        <v>-60</v>
      </c>
      <c r="AN826" t="str">
        <f t="shared" si="90"/>
        <v>miércoles</v>
      </c>
    </row>
    <row r="827" spans="1:40" x14ac:dyDescent="0.25">
      <c r="A827" s="20" t="s">
        <v>1904</v>
      </c>
      <c r="B827" t="s">
        <v>1905</v>
      </c>
      <c r="C827" t="s">
        <v>32</v>
      </c>
      <c r="D827" s="11" t="s">
        <v>33</v>
      </c>
      <c r="E827" t="s">
        <v>34</v>
      </c>
      <c r="F827" t="s">
        <v>51</v>
      </c>
      <c r="G827" t="s">
        <v>279</v>
      </c>
      <c r="J827" s="12">
        <v>43845</v>
      </c>
      <c r="K827" s="13">
        <v>0.91295138888888883</v>
      </c>
      <c r="L827" s="14">
        <v>43845</v>
      </c>
      <c r="M827" s="15">
        <v>0.91295138888888883</v>
      </c>
      <c r="N827" s="12">
        <v>43846</v>
      </c>
      <c r="O827" s="13">
        <v>0.18967592592592594</v>
      </c>
      <c r="P827" s="16">
        <v>43847.25</v>
      </c>
      <c r="Q827" s="11" t="s">
        <v>101</v>
      </c>
      <c r="R827" s="17" t="s">
        <v>1906</v>
      </c>
      <c r="S827" s="11" t="s">
        <v>39</v>
      </c>
      <c r="T827" s="17" t="s">
        <v>133</v>
      </c>
      <c r="U827" s="11" t="s">
        <v>37</v>
      </c>
      <c r="V827" s="17">
        <v>0</v>
      </c>
      <c r="W827" s="11" t="s">
        <v>37</v>
      </c>
      <c r="Y827" s="17" t="str">
        <f>TablaIncidentes[[#This Row],[Tiempo Total Gestión]]</f>
        <v>04:15</v>
      </c>
      <c r="Z827" s="11">
        <f t="shared" si="84"/>
        <v>4</v>
      </c>
      <c r="AA827" s="11">
        <f t="shared" si="85"/>
        <v>15</v>
      </c>
      <c r="AB827" s="11">
        <f>IF(TablaIncidentes[[#This Row],[Prioridad*]]="Baja",(Z827-24)*60+AA827,IF(TablaIncidentes[[#This Row],[Prioridad*]]="Media",(Z827-4)*60+AA827,IF(TablaIncidentes[[#This Row],[Prioridad*]]="Alta",(Z827-2)*60+AA827)))</f>
        <v>135</v>
      </c>
      <c r="AD827" s="17" t="str">
        <f>TablaIncidentes[[#This Row],[Tiempo Creación (HH:mm)]]</f>
        <v>00:00</v>
      </c>
      <c r="AE827" s="11">
        <f t="shared" si="86"/>
        <v>0</v>
      </c>
      <c r="AF827" s="11">
        <f t="shared" si="87"/>
        <v>0</v>
      </c>
      <c r="AG827" s="11">
        <f>IF(TablaIncidentes[[#This Row],[Prioridad*]]="Baja",((AE827*60)+AF827)-30,IF(TablaIncidentes[[#This Row],[Prioridad*]]="Media",((AE827*60)+AF827)-15,IF(TablaIncidentes[[#This Row],[Prioridad*]]="Alta",((AE827*60)+AF827)-10)))</f>
        <v>-10</v>
      </c>
      <c r="AI827" s="17">
        <f>TablaIncidentes[[#This Row],[Tiempo Avance Incidente]]</f>
        <v>0</v>
      </c>
      <c r="AJ827" s="11">
        <f t="shared" si="88"/>
        <v>0</v>
      </c>
      <c r="AK827" s="11">
        <f t="shared" si="89"/>
        <v>0</v>
      </c>
      <c r="AL827">
        <f>IF(TablaIncidentes[[#This Row],[Prioridad*]]="Baja",((AJ827*60)+AK827)-720,IF(TablaIncidentes[[#This Row],[Prioridad*]]="Media",((AJ827*60)+AK827)-120,IF(TablaIncidentes[[#This Row],[Prioridad*]]="Alta",((AJ827*60)+AK827)-60)))</f>
        <v>-60</v>
      </c>
      <c r="AN827" t="str">
        <f t="shared" si="90"/>
        <v>miércoles</v>
      </c>
    </row>
    <row r="828" spans="1:40" x14ac:dyDescent="0.25">
      <c r="A828" s="20" t="s">
        <v>1907</v>
      </c>
      <c r="B828" t="s">
        <v>1212</v>
      </c>
      <c r="C828" t="s">
        <v>32</v>
      </c>
      <c r="D828" s="11" t="s">
        <v>33</v>
      </c>
      <c r="E828" t="s">
        <v>34</v>
      </c>
      <c r="F828" t="s">
        <v>51</v>
      </c>
      <c r="G828" t="s">
        <v>279</v>
      </c>
      <c r="J828" s="12">
        <v>43845</v>
      </c>
      <c r="K828" s="13">
        <v>0.91434027777777782</v>
      </c>
      <c r="L828" s="14">
        <v>43845</v>
      </c>
      <c r="M828" s="15">
        <v>0.91434027777777782</v>
      </c>
      <c r="N828" s="12">
        <v>43846</v>
      </c>
      <c r="O828" s="13">
        <v>0.76766203703703706</v>
      </c>
      <c r="P828" s="16">
        <v>43847.779108796298</v>
      </c>
      <c r="Q828" s="11" t="s">
        <v>101</v>
      </c>
      <c r="R828" s="17" t="s">
        <v>1072</v>
      </c>
      <c r="S828" s="11" t="s">
        <v>39</v>
      </c>
      <c r="T828" s="17" t="s">
        <v>133</v>
      </c>
      <c r="U828" s="11" t="s">
        <v>37</v>
      </c>
      <c r="V828" s="17">
        <v>0</v>
      </c>
      <c r="W828" s="11" t="s">
        <v>37</v>
      </c>
      <c r="Y828" s="17" t="str">
        <f>TablaIncidentes[[#This Row],[Tiempo Total Gestión]]</f>
        <v>04:12</v>
      </c>
      <c r="Z828" s="11">
        <f t="shared" si="84"/>
        <v>4</v>
      </c>
      <c r="AA828" s="11">
        <f t="shared" si="85"/>
        <v>12</v>
      </c>
      <c r="AB828" s="11">
        <f>IF(TablaIncidentes[[#This Row],[Prioridad*]]="Baja",(Z828-24)*60+AA828,IF(TablaIncidentes[[#This Row],[Prioridad*]]="Media",(Z828-4)*60+AA828,IF(TablaIncidentes[[#This Row],[Prioridad*]]="Alta",(Z828-2)*60+AA828)))</f>
        <v>132</v>
      </c>
      <c r="AD828" s="17" t="str">
        <f>TablaIncidentes[[#This Row],[Tiempo Creación (HH:mm)]]</f>
        <v>00:00</v>
      </c>
      <c r="AE828" s="11">
        <f t="shared" si="86"/>
        <v>0</v>
      </c>
      <c r="AF828" s="11">
        <f t="shared" si="87"/>
        <v>0</v>
      </c>
      <c r="AG828" s="11">
        <f>IF(TablaIncidentes[[#This Row],[Prioridad*]]="Baja",((AE828*60)+AF828)-30,IF(TablaIncidentes[[#This Row],[Prioridad*]]="Media",((AE828*60)+AF828)-15,IF(TablaIncidentes[[#This Row],[Prioridad*]]="Alta",((AE828*60)+AF828)-10)))</f>
        <v>-10</v>
      </c>
      <c r="AI828" s="17">
        <f>TablaIncidentes[[#This Row],[Tiempo Avance Incidente]]</f>
        <v>0</v>
      </c>
      <c r="AJ828" s="11">
        <f t="shared" si="88"/>
        <v>0</v>
      </c>
      <c r="AK828" s="11">
        <f t="shared" si="89"/>
        <v>0</v>
      </c>
      <c r="AL828">
        <f>IF(TablaIncidentes[[#This Row],[Prioridad*]]="Baja",((AJ828*60)+AK828)-720,IF(TablaIncidentes[[#This Row],[Prioridad*]]="Media",((AJ828*60)+AK828)-120,IF(TablaIncidentes[[#This Row],[Prioridad*]]="Alta",((AJ828*60)+AK828)-60)))</f>
        <v>-60</v>
      </c>
      <c r="AN828" t="str">
        <f t="shared" si="90"/>
        <v>miércoles</v>
      </c>
    </row>
    <row r="829" spans="1:40" x14ac:dyDescent="0.25">
      <c r="A829" s="20" t="s">
        <v>1908</v>
      </c>
      <c r="B829" t="s">
        <v>1037</v>
      </c>
      <c r="C829" t="s">
        <v>32</v>
      </c>
      <c r="D829" s="11" t="s">
        <v>33</v>
      </c>
      <c r="E829" t="s">
        <v>34</v>
      </c>
      <c r="F829" t="s">
        <v>51</v>
      </c>
      <c r="G829" t="s">
        <v>279</v>
      </c>
      <c r="J829" s="12">
        <v>43845</v>
      </c>
      <c r="K829" s="13">
        <v>0.91921296296296295</v>
      </c>
      <c r="L829" s="14">
        <v>43845</v>
      </c>
      <c r="M829" s="15">
        <v>0.91921296296296295</v>
      </c>
      <c r="N829" s="12">
        <v>43846</v>
      </c>
      <c r="O829" s="13">
        <v>0.73121527777777784</v>
      </c>
      <c r="P829" s="16">
        <v>43847.779108796298</v>
      </c>
      <c r="Q829" s="11" t="s">
        <v>101</v>
      </c>
      <c r="R829" s="17" t="s">
        <v>1909</v>
      </c>
      <c r="S829" s="11" t="s">
        <v>39</v>
      </c>
      <c r="T829" s="17" t="s">
        <v>133</v>
      </c>
      <c r="U829" s="11" t="s">
        <v>37</v>
      </c>
      <c r="V829" s="17">
        <v>0</v>
      </c>
      <c r="W829" s="11" t="s">
        <v>37</v>
      </c>
      <c r="Y829" s="17" t="str">
        <f>TablaIncidentes[[#This Row],[Tiempo Total Gestión]]</f>
        <v>04:04</v>
      </c>
      <c r="Z829" s="11">
        <f t="shared" si="84"/>
        <v>4</v>
      </c>
      <c r="AA829" s="11">
        <f t="shared" si="85"/>
        <v>4</v>
      </c>
      <c r="AB829" s="11">
        <f>IF(TablaIncidentes[[#This Row],[Prioridad*]]="Baja",(Z829-24)*60+AA829,IF(TablaIncidentes[[#This Row],[Prioridad*]]="Media",(Z829-4)*60+AA829,IF(TablaIncidentes[[#This Row],[Prioridad*]]="Alta",(Z829-2)*60+AA829)))</f>
        <v>124</v>
      </c>
      <c r="AD829" s="17" t="str">
        <f>TablaIncidentes[[#This Row],[Tiempo Creación (HH:mm)]]</f>
        <v>00:00</v>
      </c>
      <c r="AE829" s="11">
        <f t="shared" si="86"/>
        <v>0</v>
      </c>
      <c r="AF829" s="11">
        <f t="shared" si="87"/>
        <v>0</v>
      </c>
      <c r="AG829" s="11">
        <f>IF(TablaIncidentes[[#This Row],[Prioridad*]]="Baja",((AE829*60)+AF829)-30,IF(TablaIncidentes[[#This Row],[Prioridad*]]="Media",((AE829*60)+AF829)-15,IF(TablaIncidentes[[#This Row],[Prioridad*]]="Alta",((AE829*60)+AF829)-10)))</f>
        <v>-10</v>
      </c>
      <c r="AI829" s="17">
        <f>TablaIncidentes[[#This Row],[Tiempo Avance Incidente]]</f>
        <v>0</v>
      </c>
      <c r="AJ829" s="11">
        <f t="shared" si="88"/>
        <v>0</v>
      </c>
      <c r="AK829" s="11">
        <f t="shared" si="89"/>
        <v>0</v>
      </c>
      <c r="AL829">
        <f>IF(TablaIncidentes[[#This Row],[Prioridad*]]="Baja",((AJ829*60)+AK829)-720,IF(TablaIncidentes[[#This Row],[Prioridad*]]="Media",((AJ829*60)+AK829)-120,IF(TablaIncidentes[[#This Row],[Prioridad*]]="Alta",((AJ829*60)+AK829)-60)))</f>
        <v>-60</v>
      </c>
      <c r="AN829" t="str">
        <f t="shared" si="90"/>
        <v>miércoles</v>
      </c>
    </row>
    <row r="830" spans="1:40" x14ac:dyDescent="0.25">
      <c r="A830" s="10" t="s">
        <v>1910</v>
      </c>
      <c r="B830" t="s">
        <v>1387</v>
      </c>
      <c r="C830" t="s">
        <v>32</v>
      </c>
      <c r="D830" s="11" t="s">
        <v>33</v>
      </c>
      <c r="E830" t="s">
        <v>34</v>
      </c>
      <c r="F830" t="s">
        <v>51</v>
      </c>
      <c r="G830" t="s">
        <v>279</v>
      </c>
      <c r="J830" s="12">
        <v>43846</v>
      </c>
      <c r="K830" s="13">
        <v>2.6620370370370374E-3</v>
      </c>
      <c r="L830" s="14">
        <v>43846</v>
      </c>
      <c r="M830" s="15">
        <v>2.6620370370370374E-3</v>
      </c>
      <c r="N830" s="12">
        <v>43846</v>
      </c>
      <c r="O830" s="13">
        <v>0.72180555555555559</v>
      </c>
      <c r="P830" s="16">
        <v>43847.779108796298</v>
      </c>
      <c r="Q830" s="11" t="s">
        <v>37</v>
      </c>
      <c r="R830" s="17" t="s">
        <v>929</v>
      </c>
      <c r="S830" s="11" t="s">
        <v>39</v>
      </c>
      <c r="T830" s="17" t="s">
        <v>133</v>
      </c>
      <c r="U830" s="11" t="s">
        <v>37</v>
      </c>
      <c r="V830" s="17">
        <v>0</v>
      </c>
      <c r="W830" s="11" t="s">
        <v>37</v>
      </c>
      <c r="Y830" s="17" t="str">
        <f>TablaIncidentes[[#This Row],[Tiempo Total Gestión]]</f>
        <v>00:24</v>
      </c>
      <c r="Z830" s="11">
        <f t="shared" si="84"/>
        <v>0</v>
      </c>
      <c r="AA830" s="11">
        <f t="shared" si="85"/>
        <v>24</v>
      </c>
      <c r="AB830" s="11">
        <f>IF(TablaIncidentes[[#This Row],[Prioridad*]]="Baja",(Z830-24)*60+AA830,IF(TablaIncidentes[[#This Row],[Prioridad*]]="Media",(Z830-4)*60+AA830,IF(TablaIncidentes[[#This Row],[Prioridad*]]="Alta",(Z830-2)*60+AA830)))</f>
        <v>-96</v>
      </c>
      <c r="AD830" s="17" t="str">
        <f>TablaIncidentes[[#This Row],[Tiempo Creación (HH:mm)]]</f>
        <v>00:00</v>
      </c>
      <c r="AE830" s="11">
        <f t="shared" si="86"/>
        <v>0</v>
      </c>
      <c r="AF830" s="11">
        <f t="shared" si="87"/>
        <v>0</v>
      </c>
      <c r="AG830" s="11">
        <f>IF(TablaIncidentes[[#This Row],[Prioridad*]]="Baja",((AE830*60)+AF830)-30,IF(TablaIncidentes[[#This Row],[Prioridad*]]="Media",((AE830*60)+AF830)-15,IF(TablaIncidentes[[#This Row],[Prioridad*]]="Alta",((AE830*60)+AF830)-10)))</f>
        <v>-10</v>
      </c>
      <c r="AI830" s="17">
        <f>TablaIncidentes[[#This Row],[Tiempo Avance Incidente]]</f>
        <v>0</v>
      </c>
      <c r="AJ830" s="11">
        <f t="shared" si="88"/>
        <v>0</v>
      </c>
      <c r="AK830" s="11">
        <f t="shared" si="89"/>
        <v>0</v>
      </c>
      <c r="AL830">
        <f>IF(TablaIncidentes[[#This Row],[Prioridad*]]="Baja",((AJ830*60)+AK830)-720,IF(TablaIncidentes[[#This Row],[Prioridad*]]="Media",((AJ830*60)+AK830)-120,IF(TablaIncidentes[[#This Row],[Prioridad*]]="Alta",((AJ830*60)+AK830)-60)))</f>
        <v>-60</v>
      </c>
      <c r="AN830" t="str">
        <f t="shared" si="90"/>
        <v>jueves</v>
      </c>
    </row>
    <row r="831" spans="1:40" x14ac:dyDescent="0.25">
      <c r="A831" s="10" t="s">
        <v>1911</v>
      </c>
      <c r="B831" t="s">
        <v>1912</v>
      </c>
      <c r="C831" t="s">
        <v>32</v>
      </c>
      <c r="D831" s="11" t="s">
        <v>33</v>
      </c>
      <c r="E831" t="s">
        <v>34</v>
      </c>
      <c r="F831" t="s">
        <v>51</v>
      </c>
      <c r="G831" t="s">
        <v>279</v>
      </c>
      <c r="J831" s="12">
        <v>43846</v>
      </c>
      <c r="K831" s="13">
        <v>2.837962962962963E-2</v>
      </c>
      <c r="L831" s="14">
        <v>43846</v>
      </c>
      <c r="M831" s="15">
        <v>2.837962962962963E-2</v>
      </c>
      <c r="N831" s="12">
        <v>43846</v>
      </c>
      <c r="O831" s="13">
        <v>0.50898148148148148</v>
      </c>
      <c r="P831" s="16">
        <v>43847.532546296294</v>
      </c>
      <c r="Q831" s="11" t="s">
        <v>37</v>
      </c>
      <c r="R831" s="17" t="s">
        <v>336</v>
      </c>
      <c r="S831" s="11" t="s">
        <v>39</v>
      </c>
      <c r="T831" s="17" t="s">
        <v>133</v>
      </c>
      <c r="U831" s="11" t="s">
        <v>37</v>
      </c>
      <c r="V831" s="17">
        <v>0</v>
      </c>
      <c r="W831" s="11" t="s">
        <v>37</v>
      </c>
      <c r="Y831" s="17" t="str">
        <f>TablaIncidentes[[#This Row],[Tiempo Total Gestión]]</f>
        <v>00:10</v>
      </c>
      <c r="Z831" s="11">
        <f t="shared" si="84"/>
        <v>0</v>
      </c>
      <c r="AA831" s="11">
        <f t="shared" si="85"/>
        <v>10</v>
      </c>
      <c r="AB831" s="11">
        <f>IF(TablaIncidentes[[#This Row],[Prioridad*]]="Baja",(Z831-24)*60+AA831,IF(TablaIncidentes[[#This Row],[Prioridad*]]="Media",(Z831-4)*60+AA831,IF(TablaIncidentes[[#This Row],[Prioridad*]]="Alta",(Z831-2)*60+AA831)))</f>
        <v>-110</v>
      </c>
      <c r="AD831" s="17" t="str">
        <f>TablaIncidentes[[#This Row],[Tiempo Creación (HH:mm)]]</f>
        <v>00:00</v>
      </c>
      <c r="AE831" s="11">
        <f t="shared" si="86"/>
        <v>0</v>
      </c>
      <c r="AF831" s="11">
        <f t="shared" si="87"/>
        <v>0</v>
      </c>
      <c r="AG831" s="11">
        <f>IF(TablaIncidentes[[#This Row],[Prioridad*]]="Baja",((AE831*60)+AF831)-30,IF(TablaIncidentes[[#This Row],[Prioridad*]]="Media",((AE831*60)+AF831)-15,IF(TablaIncidentes[[#This Row],[Prioridad*]]="Alta",((AE831*60)+AF831)-10)))</f>
        <v>-10</v>
      </c>
      <c r="AI831" s="17">
        <f>TablaIncidentes[[#This Row],[Tiempo Avance Incidente]]</f>
        <v>0</v>
      </c>
      <c r="AJ831" s="11">
        <f t="shared" si="88"/>
        <v>0</v>
      </c>
      <c r="AK831" s="11">
        <f t="shared" si="89"/>
        <v>0</v>
      </c>
      <c r="AL831">
        <f>IF(TablaIncidentes[[#This Row],[Prioridad*]]="Baja",((AJ831*60)+AK831)-720,IF(TablaIncidentes[[#This Row],[Prioridad*]]="Media",((AJ831*60)+AK831)-120,IF(TablaIncidentes[[#This Row],[Prioridad*]]="Alta",((AJ831*60)+AK831)-60)))</f>
        <v>-60</v>
      </c>
      <c r="AN831" t="str">
        <f t="shared" si="90"/>
        <v>jueves</v>
      </c>
    </row>
    <row r="832" spans="1:40" x14ac:dyDescent="0.25">
      <c r="A832" s="20" t="s">
        <v>1913</v>
      </c>
      <c r="B832" t="s">
        <v>1560</v>
      </c>
      <c r="C832" t="s">
        <v>32</v>
      </c>
      <c r="D832" s="11" t="s">
        <v>33</v>
      </c>
      <c r="E832" t="s">
        <v>34</v>
      </c>
      <c r="F832" t="s">
        <v>51</v>
      </c>
      <c r="G832" t="s">
        <v>279</v>
      </c>
      <c r="J832" s="12">
        <v>43845</v>
      </c>
      <c r="K832" s="13">
        <v>0.9115509259259259</v>
      </c>
      <c r="L832" s="14">
        <v>43845</v>
      </c>
      <c r="M832" s="15">
        <v>0.9115509259259259</v>
      </c>
      <c r="N832" s="12">
        <v>43846</v>
      </c>
      <c r="O832" s="13">
        <v>0.7247337962962962</v>
      </c>
      <c r="P832" s="16">
        <v>43847.779108796298</v>
      </c>
      <c r="Q832" s="11" t="s">
        <v>101</v>
      </c>
      <c r="R832" s="17" t="s">
        <v>1914</v>
      </c>
      <c r="S832" s="11" t="s">
        <v>39</v>
      </c>
      <c r="T832" s="17" t="s">
        <v>133</v>
      </c>
      <c r="U832" s="11" t="s">
        <v>37</v>
      </c>
      <c r="V832" s="17">
        <v>0</v>
      </c>
      <c r="W832" s="11" t="s">
        <v>37</v>
      </c>
      <c r="Y832" s="17" t="str">
        <f>TablaIncidentes[[#This Row],[Tiempo Total Gestión]]</f>
        <v>04:14</v>
      </c>
      <c r="Z832" s="11">
        <f t="shared" si="84"/>
        <v>4</v>
      </c>
      <c r="AA832" s="11">
        <f t="shared" si="85"/>
        <v>14</v>
      </c>
      <c r="AB832" s="11">
        <f>IF(TablaIncidentes[[#This Row],[Prioridad*]]="Baja",(Z832-24)*60+AA832,IF(TablaIncidentes[[#This Row],[Prioridad*]]="Media",(Z832-4)*60+AA832,IF(TablaIncidentes[[#This Row],[Prioridad*]]="Alta",(Z832-2)*60+AA832)))</f>
        <v>134</v>
      </c>
      <c r="AD832" s="17" t="str">
        <f>TablaIncidentes[[#This Row],[Tiempo Creación (HH:mm)]]</f>
        <v>00:00</v>
      </c>
      <c r="AE832" s="11">
        <f t="shared" si="86"/>
        <v>0</v>
      </c>
      <c r="AF832" s="11">
        <f t="shared" si="87"/>
        <v>0</v>
      </c>
      <c r="AG832" s="11">
        <f>IF(TablaIncidentes[[#This Row],[Prioridad*]]="Baja",((AE832*60)+AF832)-30,IF(TablaIncidentes[[#This Row],[Prioridad*]]="Media",((AE832*60)+AF832)-15,IF(TablaIncidentes[[#This Row],[Prioridad*]]="Alta",((AE832*60)+AF832)-10)))</f>
        <v>-10</v>
      </c>
      <c r="AI832" s="17">
        <f>TablaIncidentes[[#This Row],[Tiempo Avance Incidente]]</f>
        <v>0</v>
      </c>
      <c r="AJ832" s="11">
        <f t="shared" si="88"/>
        <v>0</v>
      </c>
      <c r="AK832" s="11">
        <f t="shared" si="89"/>
        <v>0</v>
      </c>
      <c r="AL832">
        <f>IF(TablaIncidentes[[#This Row],[Prioridad*]]="Baja",((AJ832*60)+AK832)-720,IF(TablaIncidentes[[#This Row],[Prioridad*]]="Media",((AJ832*60)+AK832)-120,IF(TablaIncidentes[[#This Row],[Prioridad*]]="Alta",((AJ832*60)+AK832)-60)))</f>
        <v>-60</v>
      </c>
      <c r="AN832" t="str">
        <f t="shared" si="90"/>
        <v>miércoles</v>
      </c>
    </row>
    <row r="833" spans="1:40" x14ac:dyDescent="0.25">
      <c r="A833" s="20" t="s">
        <v>1915</v>
      </c>
      <c r="B833" t="s">
        <v>1916</v>
      </c>
      <c r="C833" t="s">
        <v>32</v>
      </c>
      <c r="D833" s="11" t="s">
        <v>33</v>
      </c>
      <c r="E833" t="s">
        <v>34</v>
      </c>
      <c r="F833" t="s">
        <v>51</v>
      </c>
      <c r="G833" t="s">
        <v>279</v>
      </c>
      <c r="J833" s="12">
        <v>43845</v>
      </c>
      <c r="K833" s="13">
        <v>0.9122569444444445</v>
      </c>
      <c r="L833" s="14">
        <v>43845</v>
      </c>
      <c r="M833" s="15">
        <v>0.9122569444444445</v>
      </c>
      <c r="N833" s="12">
        <v>43846</v>
      </c>
      <c r="O833" s="13">
        <v>0.20284722222222221</v>
      </c>
      <c r="P833" s="16">
        <v>43847.25</v>
      </c>
      <c r="Q833" s="11" t="s">
        <v>101</v>
      </c>
      <c r="R833" s="17" t="s">
        <v>1072</v>
      </c>
      <c r="S833" s="11" t="s">
        <v>39</v>
      </c>
      <c r="T833" s="17" t="s">
        <v>133</v>
      </c>
      <c r="U833" s="11" t="s">
        <v>37</v>
      </c>
      <c r="V833" s="17">
        <v>0</v>
      </c>
      <c r="W833" s="11" t="s">
        <v>37</v>
      </c>
      <c r="Y833" s="17" t="str">
        <f>TablaIncidentes[[#This Row],[Tiempo Total Gestión]]</f>
        <v>04:12</v>
      </c>
      <c r="Z833" s="11">
        <f t="shared" si="84"/>
        <v>4</v>
      </c>
      <c r="AA833" s="11">
        <f t="shared" si="85"/>
        <v>12</v>
      </c>
      <c r="AB833" s="11">
        <f>IF(TablaIncidentes[[#This Row],[Prioridad*]]="Baja",(Z833-24)*60+AA833,IF(TablaIncidentes[[#This Row],[Prioridad*]]="Media",(Z833-4)*60+AA833,IF(TablaIncidentes[[#This Row],[Prioridad*]]="Alta",(Z833-2)*60+AA833)))</f>
        <v>132</v>
      </c>
      <c r="AD833" s="17" t="str">
        <f>TablaIncidentes[[#This Row],[Tiempo Creación (HH:mm)]]</f>
        <v>00:00</v>
      </c>
      <c r="AE833" s="11">
        <f t="shared" si="86"/>
        <v>0</v>
      </c>
      <c r="AF833" s="11">
        <f t="shared" si="87"/>
        <v>0</v>
      </c>
      <c r="AG833" s="11">
        <f>IF(TablaIncidentes[[#This Row],[Prioridad*]]="Baja",((AE833*60)+AF833)-30,IF(TablaIncidentes[[#This Row],[Prioridad*]]="Media",((AE833*60)+AF833)-15,IF(TablaIncidentes[[#This Row],[Prioridad*]]="Alta",((AE833*60)+AF833)-10)))</f>
        <v>-10</v>
      </c>
      <c r="AI833" s="17">
        <f>TablaIncidentes[[#This Row],[Tiempo Avance Incidente]]</f>
        <v>0</v>
      </c>
      <c r="AJ833" s="11">
        <f t="shared" si="88"/>
        <v>0</v>
      </c>
      <c r="AK833" s="11">
        <f t="shared" si="89"/>
        <v>0</v>
      </c>
      <c r="AL833">
        <f>IF(TablaIncidentes[[#This Row],[Prioridad*]]="Baja",((AJ833*60)+AK833)-720,IF(TablaIncidentes[[#This Row],[Prioridad*]]="Media",((AJ833*60)+AK833)-120,IF(TablaIncidentes[[#This Row],[Prioridad*]]="Alta",((AJ833*60)+AK833)-60)))</f>
        <v>-60</v>
      </c>
      <c r="AN833" t="str">
        <f t="shared" si="90"/>
        <v>miércoles</v>
      </c>
    </row>
    <row r="834" spans="1:40" x14ac:dyDescent="0.25">
      <c r="A834" s="20" t="s">
        <v>1917</v>
      </c>
      <c r="B834" t="s">
        <v>1918</v>
      </c>
      <c r="C834" t="s">
        <v>32</v>
      </c>
      <c r="D834" s="11" t="s">
        <v>33</v>
      </c>
      <c r="E834" t="s">
        <v>34</v>
      </c>
      <c r="F834" t="s">
        <v>51</v>
      </c>
      <c r="G834" t="s">
        <v>279</v>
      </c>
      <c r="J834" s="12">
        <v>43845</v>
      </c>
      <c r="K834" s="13">
        <v>0.91295138888888883</v>
      </c>
      <c r="L834" s="14">
        <v>43845</v>
      </c>
      <c r="M834" s="15">
        <v>0.91295138888888883</v>
      </c>
      <c r="N834" s="12">
        <v>43846</v>
      </c>
      <c r="O834" s="13">
        <v>0.21130787037037035</v>
      </c>
      <c r="P834" s="16">
        <v>43847.25</v>
      </c>
      <c r="Q834" s="11" t="s">
        <v>101</v>
      </c>
      <c r="R834" s="17" t="s">
        <v>1919</v>
      </c>
      <c r="S834" s="11" t="s">
        <v>39</v>
      </c>
      <c r="T834" s="17" t="s">
        <v>133</v>
      </c>
      <c r="U834" s="11" t="s">
        <v>37</v>
      </c>
      <c r="V834" s="17">
        <v>0</v>
      </c>
      <c r="W834" s="11" t="s">
        <v>37</v>
      </c>
      <c r="Y834" s="17" t="str">
        <f>TablaIncidentes[[#This Row],[Tiempo Total Gestión]]</f>
        <v>04:10</v>
      </c>
      <c r="Z834" s="11">
        <f t="shared" ref="Z834:Z897" si="91">HOUR(Y834)</f>
        <v>4</v>
      </c>
      <c r="AA834" s="11">
        <f t="shared" ref="AA834:AA897" si="92">MINUTE(Y834)</f>
        <v>10</v>
      </c>
      <c r="AB834" s="11">
        <f>IF(TablaIncidentes[[#This Row],[Prioridad*]]="Baja",(Z834-24)*60+AA834,IF(TablaIncidentes[[#This Row],[Prioridad*]]="Media",(Z834-4)*60+AA834,IF(TablaIncidentes[[#This Row],[Prioridad*]]="Alta",(Z834-2)*60+AA834)))</f>
        <v>130</v>
      </c>
      <c r="AD834" s="17" t="str">
        <f>TablaIncidentes[[#This Row],[Tiempo Creación (HH:mm)]]</f>
        <v>00:00</v>
      </c>
      <c r="AE834" s="11">
        <f t="shared" si="86"/>
        <v>0</v>
      </c>
      <c r="AF834" s="11">
        <f t="shared" si="87"/>
        <v>0</v>
      </c>
      <c r="AG834" s="11">
        <f>IF(TablaIncidentes[[#This Row],[Prioridad*]]="Baja",((AE834*60)+AF834)-30,IF(TablaIncidentes[[#This Row],[Prioridad*]]="Media",((AE834*60)+AF834)-15,IF(TablaIncidentes[[#This Row],[Prioridad*]]="Alta",((AE834*60)+AF834)-10)))</f>
        <v>-10</v>
      </c>
      <c r="AI834" s="17">
        <f>TablaIncidentes[[#This Row],[Tiempo Avance Incidente]]</f>
        <v>0</v>
      </c>
      <c r="AJ834" s="11">
        <f t="shared" si="88"/>
        <v>0</v>
      </c>
      <c r="AK834" s="11">
        <f t="shared" si="89"/>
        <v>0</v>
      </c>
      <c r="AL834">
        <f>IF(TablaIncidentes[[#This Row],[Prioridad*]]="Baja",((AJ834*60)+AK834)-720,IF(TablaIncidentes[[#This Row],[Prioridad*]]="Media",((AJ834*60)+AK834)-120,IF(TablaIncidentes[[#This Row],[Prioridad*]]="Alta",((AJ834*60)+AK834)-60)))</f>
        <v>-60</v>
      </c>
      <c r="AN834" t="str">
        <f t="shared" si="90"/>
        <v>miércoles</v>
      </c>
    </row>
    <row r="835" spans="1:40" x14ac:dyDescent="0.25">
      <c r="A835" s="20" t="s">
        <v>1920</v>
      </c>
      <c r="B835" t="s">
        <v>1921</v>
      </c>
      <c r="C835" t="s">
        <v>32</v>
      </c>
      <c r="D835" s="11" t="s">
        <v>33</v>
      </c>
      <c r="E835" t="s">
        <v>34</v>
      </c>
      <c r="F835" t="s">
        <v>51</v>
      </c>
      <c r="G835" t="s">
        <v>279</v>
      </c>
      <c r="J835" s="12">
        <v>43845</v>
      </c>
      <c r="K835" s="13">
        <v>0.91295138888888883</v>
      </c>
      <c r="L835" s="14">
        <v>43845</v>
      </c>
      <c r="M835" s="15">
        <v>0.91295138888888883</v>
      </c>
      <c r="N835" s="12">
        <v>43846</v>
      </c>
      <c r="O835" s="13">
        <v>0.76274305555555555</v>
      </c>
      <c r="P835" s="16">
        <v>43847.779108796298</v>
      </c>
      <c r="Q835" s="11" t="s">
        <v>101</v>
      </c>
      <c r="R835" s="17" t="s">
        <v>1084</v>
      </c>
      <c r="S835" s="11" t="s">
        <v>39</v>
      </c>
      <c r="T835" s="17" t="s">
        <v>133</v>
      </c>
      <c r="U835" s="11" t="s">
        <v>37</v>
      </c>
      <c r="V835" s="17">
        <v>0</v>
      </c>
      <c r="W835" s="11" t="s">
        <v>37</v>
      </c>
      <c r="Y835" s="17" t="str">
        <f>TablaIncidentes[[#This Row],[Tiempo Total Gestión]]</f>
        <v>04:09</v>
      </c>
      <c r="Z835" s="11">
        <f t="shared" si="91"/>
        <v>4</v>
      </c>
      <c r="AA835" s="11">
        <f t="shared" si="92"/>
        <v>9</v>
      </c>
      <c r="AB835" s="11">
        <f>IF(TablaIncidentes[[#This Row],[Prioridad*]]="Baja",(Z835-24)*60+AA835,IF(TablaIncidentes[[#This Row],[Prioridad*]]="Media",(Z835-4)*60+AA835,IF(TablaIncidentes[[#This Row],[Prioridad*]]="Alta",(Z835-2)*60+AA835)))</f>
        <v>129</v>
      </c>
      <c r="AD835" s="17" t="str">
        <f>TablaIncidentes[[#This Row],[Tiempo Creación (HH:mm)]]</f>
        <v>00:00</v>
      </c>
      <c r="AE835" s="11">
        <f t="shared" ref="AE835:AE898" si="93">HOUR(AD835)</f>
        <v>0</v>
      </c>
      <c r="AF835" s="11">
        <f t="shared" ref="AF835:AF898" si="94">MINUTE(AD835)</f>
        <v>0</v>
      </c>
      <c r="AG835" s="11">
        <f>IF(TablaIncidentes[[#This Row],[Prioridad*]]="Baja",((AE835*60)+AF835)-30,IF(TablaIncidentes[[#This Row],[Prioridad*]]="Media",((AE835*60)+AF835)-15,IF(TablaIncidentes[[#This Row],[Prioridad*]]="Alta",((AE835*60)+AF835)-10)))</f>
        <v>-10</v>
      </c>
      <c r="AI835" s="17">
        <f>TablaIncidentes[[#This Row],[Tiempo Avance Incidente]]</f>
        <v>0</v>
      </c>
      <c r="AJ835" s="11">
        <f t="shared" ref="AJ835:AJ898" si="95">HOUR(AI835)</f>
        <v>0</v>
      </c>
      <c r="AK835" s="11">
        <f t="shared" ref="AK835:AK898" si="96">MINUTE(AI835)</f>
        <v>0</v>
      </c>
      <c r="AL835">
        <f>IF(TablaIncidentes[[#This Row],[Prioridad*]]="Baja",((AJ835*60)+AK835)-720,IF(TablaIncidentes[[#This Row],[Prioridad*]]="Media",((AJ835*60)+AK835)-120,IF(TablaIncidentes[[#This Row],[Prioridad*]]="Alta",((AJ835*60)+AK835)-60)))</f>
        <v>-60</v>
      </c>
      <c r="AN835" t="str">
        <f t="shared" ref="AN835:AN898" si="97">TEXT(J835,"dddd")</f>
        <v>miércoles</v>
      </c>
    </row>
    <row r="836" spans="1:40" x14ac:dyDescent="0.25">
      <c r="A836" s="20" t="s">
        <v>1922</v>
      </c>
      <c r="B836" t="s">
        <v>1923</v>
      </c>
      <c r="C836" t="s">
        <v>32</v>
      </c>
      <c r="D836" s="11" t="s">
        <v>33</v>
      </c>
      <c r="E836" t="s">
        <v>34</v>
      </c>
      <c r="F836" t="s">
        <v>51</v>
      </c>
      <c r="G836" t="s">
        <v>279</v>
      </c>
      <c r="J836" s="12">
        <v>43845</v>
      </c>
      <c r="K836" s="13">
        <v>0.91364583333333327</v>
      </c>
      <c r="L836" s="14">
        <v>43845</v>
      </c>
      <c r="M836" s="15">
        <v>0.91364583333333327</v>
      </c>
      <c r="N836" s="12">
        <v>43846</v>
      </c>
      <c r="O836" s="13">
        <v>0.21386574074074075</v>
      </c>
      <c r="P836" s="16">
        <v>43847.25</v>
      </c>
      <c r="Q836" s="11" t="s">
        <v>101</v>
      </c>
      <c r="R836" s="17" t="s">
        <v>1924</v>
      </c>
      <c r="S836" s="11" t="s">
        <v>39</v>
      </c>
      <c r="T836" s="17" t="s">
        <v>133</v>
      </c>
      <c r="U836" s="11" t="s">
        <v>37</v>
      </c>
      <c r="V836" s="17">
        <v>0</v>
      </c>
      <c r="W836" s="11" t="s">
        <v>37</v>
      </c>
      <c r="Y836" s="17" t="str">
        <f>TablaIncidentes[[#This Row],[Tiempo Total Gestión]]</f>
        <v>04:07</v>
      </c>
      <c r="Z836" s="11">
        <f t="shared" si="91"/>
        <v>4</v>
      </c>
      <c r="AA836" s="11">
        <f t="shared" si="92"/>
        <v>7</v>
      </c>
      <c r="AB836" s="11">
        <f>IF(TablaIncidentes[[#This Row],[Prioridad*]]="Baja",(Z836-24)*60+AA836,IF(TablaIncidentes[[#This Row],[Prioridad*]]="Media",(Z836-4)*60+AA836,IF(TablaIncidentes[[#This Row],[Prioridad*]]="Alta",(Z836-2)*60+AA836)))</f>
        <v>127</v>
      </c>
      <c r="AD836" s="17" t="str">
        <f>TablaIncidentes[[#This Row],[Tiempo Creación (HH:mm)]]</f>
        <v>00:00</v>
      </c>
      <c r="AE836" s="11">
        <f t="shared" si="93"/>
        <v>0</v>
      </c>
      <c r="AF836" s="11">
        <f t="shared" si="94"/>
        <v>0</v>
      </c>
      <c r="AG836" s="11">
        <f>IF(TablaIncidentes[[#This Row],[Prioridad*]]="Baja",((AE836*60)+AF836)-30,IF(TablaIncidentes[[#This Row],[Prioridad*]]="Media",((AE836*60)+AF836)-15,IF(TablaIncidentes[[#This Row],[Prioridad*]]="Alta",((AE836*60)+AF836)-10)))</f>
        <v>-10</v>
      </c>
      <c r="AI836" s="17">
        <f>TablaIncidentes[[#This Row],[Tiempo Avance Incidente]]</f>
        <v>0</v>
      </c>
      <c r="AJ836" s="11">
        <f t="shared" si="95"/>
        <v>0</v>
      </c>
      <c r="AK836" s="11">
        <f t="shared" si="96"/>
        <v>0</v>
      </c>
      <c r="AL836">
        <f>IF(TablaIncidentes[[#This Row],[Prioridad*]]="Baja",((AJ836*60)+AK836)-720,IF(TablaIncidentes[[#This Row],[Prioridad*]]="Media",((AJ836*60)+AK836)-120,IF(TablaIncidentes[[#This Row],[Prioridad*]]="Alta",((AJ836*60)+AK836)-60)))</f>
        <v>-60</v>
      </c>
      <c r="AN836" t="str">
        <f t="shared" si="97"/>
        <v>miércoles</v>
      </c>
    </row>
    <row r="837" spans="1:40" x14ac:dyDescent="0.25">
      <c r="A837" s="10" t="s">
        <v>1925</v>
      </c>
      <c r="B837" t="s">
        <v>1926</v>
      </c>
      <c r="C837" t="s">
        <v>32</v>
      </c>
      <c r="D837" s="11" t="s">
        <v>33</v>
      </c>
      <c r="E837" t="s">
        <v>34</v>
      </c>
      <c r="F837" t="s">
        <v>51</v>
      </c>
      <c r="G837" t="s">
        <v>279</v>
      </c>
      <c r="J837" s="12">
        <v>43845</v>
      </c>
      <c r="K837" s="13">
        <v>0.91364583333333327</v>
      </c>
      <c r="L837" s="14">
        <v>43845</v>
      </c>
      <c r="M837" s="15">
        <v>0.91364583333333327</v>
      </c>
      <c r="N837" s="12">
        <v>43846</v>
      </c>
      <c r="O837" s="13">
        <v>1.6400462962962964E-2</v>
      </c>
      <c r="P837" s="16">
        <v>43847.02715277778</v>
      </c>
      <c r="Q837" s="11" t="s">
        <v>37</v>
      </c>
      <c r="R837" s="17" t="s">
        <v>126</v>
      </c>
      <c r="S837" s="11" t="s">
        <v>39</v>
      </c>
      <c r="T837" s="17" t="s">
        <v>133</v>
      </c>
      <c r="U837" s="11" t="s">
        <v>37</v>
      </c>
      <c r="V837" s="17">
        <v>0</v>
      </c>
      <c r="W837" s="11" t="s">
        <v>37</v>
      </c>
      <c r="Y837" s="17" t="str">
        <f>TablaIncidentes[[#This Row],[Tiempo Total Gestión]]</f>
        <v>00:34</v>
      </c>
      <c r="Z837" s="11">
        <f t="shared" si="91"/>
        <v>0</v>
      </c>
      <c r="AA837" s="11">
        <f t="shared" si="92"/>
        <v>34</v>
      </c>
      <c r="AB837" s="11">
        <f>IF(TablaIncidentes[[#This Row],[Prioridad*]]="Baja",(Z837-24)*60+AA837,IF(TablaIncidentes[[#This Row],[Prioridad*]]="Media",(Z837-4)*60+AA837,IF(TablaIncidentes[[#This Row],[Prioridad*]]="Alta",(Z837-2)*60+AA837)))</f>
        <v>-86</v>
      </c>
      <c r="AD837" s="17" t="str">
        <f>TablaIncidentes[[#This Row],[Tiempo Creación (HH:mm)]]</f>
        <v>00:00</v>
      </c>
      <c r="AE837" s="11">
        <f t="shared" si="93"/>
        <v>0</v>
      </c>
      <c r="AF837" s="11">
        <f t="shared" si="94"/>
        <v>0</v>
      </c>
      <c r="AG837" s="11">
        <f>IF(TablaIncidentes[[#This Row],[Prioridad*]]="Baja",((AE837*60)+AF837)-30,IF(TablaIncidentes[[#This Row],[Prioridad*]]="Media",((AE837*60)+AF837)-15,IF(TablaIncidentes[[#This Row],[Prioridad*]]="Alta",((AE837*60)+AF837)-10)))</f>
        <v>-10</v>
      </c>
      <c r="AI837" s="17">
        <f>TablaIncidentes[[#This Row],[Tiempo Avance Incidente]]</f>
        <v>0</v>
      </c>
      <c r="AJ837" s="11">
        <f t="shared" si="95"/>
        <v>0</v>
      </c>
      <c r="AK837" s="11">
        <f t="shared" si="96"/>
        <v>0</v>
      </c>
      <c r="AL837">
        <f>IF(TablaIncidentes[[#This Row],[Prioridad*]]="Baja",((AJ837*60)+AK837)-720,IF(TablaIncidentes[[#This Row],[Prioridad*]]="Media",((AJ837*60)+AK837)-120,IF(TablaIncidentes[[#This Row],[Prioridad*]]="Alta",((AJ837*60)+AK837)-60)))</f>
        <v>-60</v>
      </c>
      <c r="AN837" t="str">
        <f t="shared" si="97"/>
        <v>miércoles</v>
      </c>
    </row>
    <row r="838" spans="1:40" x14ac:dyDescent="0.25">
      <c r="A838" s="10" t="s">
        <v>1927</v>
      </c>
      <c r="B838" t="s">
        <v>1928</v>
      </c>
      <c r="C838" t="s">
        <v>32</v>
      </c>
      <c r="D838" s="11" t="s">
        <v>33</v>
      </c>
      <c r="E838" t="s">
        <v>34</v>
      </c>
      <c r="F838" t="s">
        <v>51</v>
      </c>
      <c r="G838" t="s">
        <v>279</v>
      </c>
      <c r="J838" s="12">
        <v>43845</v>
      </c>
      <c r="K838" s="13">
        <v>0.93590277777777775</v>
      </c>
      <c r="L838" s="14">
        <v>43845</v>
      </c>
      <c r="M838" s="15">
        <v>0.93590277777777775</v>
      </c>
      <c r="N838" s="12">
        <v>43846</v>
      </c>
      <c r="O838" s="13">
        <v>0.51420138888888889</v>
      </c>
      <c r="P838" s="16">
        <v>43847.532546296294</v>
      </c>
      <c r="Q838" s="11" t="s">
        <v>37</v>
      </c>
      <c r="R838" s="19" t="s">
        <v>1929</v>
      </c>
      <c r="S838" s="11" t="s">
        <v>39</v>
      </c>
      <c r="T838" s="17" t="s">
        <v>133</v>
      </c>
      <c r="U838" s="11" t="s">
        <v>37</v>
      </c>
      <c r="V838" s="17">
        <v>0</v>
      </c>
      <c r="W838" s="11" t="s">
        <v>37</v>
      </c>
      <c r="Y838" s="17" t="str">
        <f>TablaIncidentes[[#This Row],[Tiempo Total Gestión]]</f>
        <v>00:50</v>
      </c>
      <c r="Z838" s="11">
        <f t="shared" si="91"/>
        <v>0</v>
      </c>
      <c r="AA838" s="11">
        <f t="shared" si="92"/>
        <v>50</v>
      </c>
      <c r="AB838" s="11">
        <f>IF(TablaIncidentes[[#This Row],[Prioridad*]]="Baja",(Z838-24)*60+AA838,IF(TablaIncidentes[[#This Row],[Prioridad*]]="Media",(Z838-4)*60+AA838,IF(TablaIncidentes[[#This Row],[Prioridad*]]="Alta",(Z838-2)*60+AA838)))</f>
        <v>-70</v>
      </c>
      <c r="AD838" s="17" t="str">
        <f>TablaIncidentes[[#This Row],[Tiempo Creación (HH:mm)]]</f>
        <v>00:00</v>
      </c>
      <c r="AE838" s="11">
        <f t="shared" si="93"/>
        <v>0</v>
      </c>
      <c r="AF838" s="11">
        <f t="shared" si="94"/>
        <v>0</v>
      </c>
      <c r="AG838" s="11">
        <f>IF(TablaIncidentes[[#This Row],[Prioridad*]]="Baja",((AE838*60)+AF838)-30,IF(TablaIncidentes[[#This Row],[Prioridad*]]="Media",((AE838*60)+AF838)-15,IF(TablaIncidentes[[#This Row],[Prioridad*]]="Alta",((AE838*60)+AF838)-10)))</f>
        <v>-10</v>
      </c>
      <c r="AI838" s="17">
        <f>TablaIncidentes[[#This Row],[Tiempo Avance Incidente]]</f>
        <v>0</v>
      </c>
      <c r="AJ838" s="11">
        <f t="shared" si="95"/>
        <v>0</v>
      </c>
      <c r="AK838" s="11">
        <f t="shared" si="96"/>
        <v>0</v>
      </c>
      <c r="AL838">
        <f>IF(TablaIncidentes[[#This Row],[Prioridad*]]="Baja",((AJ838*60)+AK838)-720,IF(TablaIncidentes[[#This Row],[Prioridad*]]="Media",((AJ838*60)+AK838)-120,IF(TablaIncidentes[[#This Row],[Prioridad*]]="Alta",((AJ838*60)+AK838)-60)))</f>
        <v>-60</v>
      </c>
      <c r="AN838" t="str">
        <f t="shared" si="97"/>
        <v>miércoles</v>
      </c>
    </row>
    <row r="839" spans="1:40" x14ac:dyDescent="0.25">
      <c r="A839" s="10" t="s">
        <v>1930</v>
      </c>
      <c r="B839" t="s">
        <v>1931</v>
      </c>
      <c r="C839" t="s">
        <v>32</v>
      </c>
      <c r="D839" s="11" t="s">
        <v>33</v>
      </c>
      <c r="E839" t="s">
        <v>34</v>
      </c>
      <c r="F839" t="s">
        <v>51</v>
      </c>
      <c r="G839" t="s">
        <v>279</v>
      </c>
      <c r="J839" s="12">
        <v>43845</v>
      </c>
      <c r="K839" s="13">
        <v>0.93659722222222219</v>
      </c>
      <c r="L839" s="14">
        <v>43845</v>
      </c>
      <c r="M839" s="15">
        <v>0.93659722222222219</v>
      </c>
      <c r="N839" s="12">
        <v>43846</v>
      </c>
      <c r="O839" s="13">
        <v>0.51567129629629627</v>
      </c>
      <c r="P839" s="16">
        <v>43847.532546296294</v>
      </c>
      <c r="Q839" s="11" t="s">
        <v>37</v>
      </c>
      <c r="R839" s="17" t="s">
        <v>459</v>
      </c>
      <c r="S839" s="11" t="s">
        <v>39</v>
      </c>
      <c r="T839" s="17" t="s">
        <v>133</v>
      </c>
      <c r="U839" s="11" t="s">
        <v>37</v>
      </c>
      <c r="V839" s="17">
        <v>0</v>
      </c>
      <c r="W839" s="11" t="s">
        <v>37</v>
      </c>
      <c r="Y839" s="17" t="str">
        <f>TablaIncidentes[[#This Row],[Tiempo Total Gestión]]</f>
        <v>00:49</v>
      </c>
      <c r="Z839" s="11">
        <f t="shared" si="91"/>
        <v>0</v>
      </c>
      <c r="AA839" s="11">
        <f t="shared" si="92"/>
        <v>49</v>
      </c>
      <c r="AB839" s="11">
        <f>IF(TablaIncidentes[[#This Row],[Prioridad*]]="Baja",(Z839-24)*60+AA839,IF(TablaIncidentes[[#This Row],[Prioridad*]]="Media",(Z839-4)*60+AA839,IF(TablaIncidentes[[#This Row],[Prioridad*]]="Alta",(Z839-2)*60+AA839)))</f>
        <v>-71</v>
      </c>
      <c r="AD839" s="17" t="str">
        <f>TablaIncidentes[[#This Row],[Tiempo Creación (HH:mm)]]</f>
        <v>00:00</v>
      </c>
      <c r="AE839" s="11">
        <f t="shared" si="93"/>
        <v>0</v>
      </c>
      <c r="AF839" s="11">
        <f t="shared" si="94"/>
        <v>0</v>
      </c>
      <c r="AG839" s="11">
        <f>IF(TablaIncidentes[[#This Row],[Prioridad*]]="Baja",((AE839*60)+AF839)-30,IF(TablaIncidentes[[#This Row],[Prioridad*]]="Media",((AE839*60)+AF839)-15,IF(TablaIncidentes[[#This Row],[Prioridad*]]="Alta",((AE839*60)+AF839)-10)))</f>
        <v>-10</v>
      </c>
      <c r="AI839" s="17">
        <f>TablaIncidentes[[#This Row],[Tiempo Avance Incidente]]</f>
        <v>0</v>
      </c>
      <c r="AJ839" s="11">
        <f t="shared" si="95"/>
        <v>0</v>
      </c>
      <c r="AK839" s="11">
        <f t="shared" si="96"/>
        <v>0</v>
      </c>
      <c r="AL839">
        <f>IF(TablaIncidentes[[#This Row],[Prioridad*]]="Baja",((AJ839*60)+AK839)-720,IF(TablaIncidentes[[#This Row],[Prioridad*]]="Media",((AJ839*60)+AK839)-120,IF(TablaIncidentes[[#This Row],[Prioridad*]]="Alta",((AJ839*60)+AK839)-60)))</f>
        <v>-60</v>
      </c>
      <c r="AN839" t="str">
        <f t="shared" si="97"/>
        <v>miércoles</v>
      </c>
    </row>
    <row r="840" spans="1:40" x14ac:dyDescent="0.25">
      <c r="A840" s="10" t="s">
        <v>1932</v>
      </c>
      <c r="B840" t="s">
        <v>1933</v>
      </c>
      <c r="C840" t="s">
        <v>32</v>
      </c>
      <c r="D840" s="11" t="s">
        <v>33</v>
      </c>
      <c r="E840" t="s">
        <v>34</v>
      </c>
      <c r="F840" t="s">
        <v>51</v>
      </c>
      <c r="G840" t="s">
        <v>279</v>
      </c>
      <c r="J840" s="12">
        <v>43845</v>
      </c>
      <c r="K840" s="13">
        <v>0.99502314814814818</v>
      </c>
      <c r="L840" s="14">
        <v>43845</v>
      </c>
      <c r="M840" s="15">
        <v>0.99502314814814818</v>
      </c>
      <c r="N840" s="12">
        <v>43846</v>
      </c>
      <c r="O840" s="13">
        <v>0.73521990740740739</v>
      </c>
      <c r="P840" s="16">
        <v>43847.779108796298</v>
      </c>
      <c r="Q840" s="11" t="s">
        <v>37</v>
      </c>
      <c r="R840" s="17" t="s">
        <v>1934</v>
      </c>
      <c r="S840" s="11" t="s">
        <v>39</v>
      </c>
      <c r="T840" s="17" t="s">
        <v>133</v>
      </c>
      <c r="U840" s="11" t="s">
        <v>37</v>
      </c>
      <c r="V840" s="17">
        <v>0</v>
      </c>
      <c r="W840" s="11" t="s">
        <v>37</v>
      </c>
      <c r="Y840" s="17" t="str">
        <f>TablaIncidentes[[#This Row],[Tiempo Total Gestión]]</f>
        <v>00:41</v>
      </c>
      <c r="Z840" s="11">
        <f t="shared" si="91"/>
        <v>0</v>
      </c>
      <c r="AA840" s="11">
        <f t="shared" si="92"/>
        <v>41</v>
      </c>
      <c r="AB840" s="11">
        <f>IF(TablaIncidentes[[#This Row],[Prioridad*]]="Baja",(Z840-24)*60+AA840,IF(TablaIncidentes[[#This Row],[Prioridad*]]="Media",(Z840-4)*60+AA840,IF(TablaIncidentes[[#This Row],[Prioridad*]]="Alta",(Z840-2)*60+AA840)))</f>
        <v>-79</v>
      </c>
      <c r="AD840" s="17" t="str">
        <f>TablaIncidentes[[#This Row],[Tiempo Creación (HH:mm)]]</f>
        <v>00:00</v>
      </c>
      <c r="AE840" s="11">
        <f t="shared" si="93"/>
        <v>0</v>
      </c>
      <c r="AF840" s="11">
        <f t="shared" si="94"/>
        <v>0</v>
      </c>
      <c r="AG840" s="11">
        <f>IF(TablaIncidentes[[#This Row],[Prioridad*]]="Baja",((AE840*60)+AF840)-30,IF(TablaIncidentes[[#This Row],[Prioridad*]]="Media",((AE840*60)+AF840)-15,IF(TablaIncidentes[[#This Row],[Prioridad*]]="Alta",((AE840*60)+AF840)-10)))</f>
        <v>-10</v>
      </c>
      <c r="AI840" s="17">
        <f>TablaIncidentes[[#This Row],[Tiempo Avance Incidente]]</f>
        <v>0</v>
      </c>
      <c r="AJ840" s="11">
        <f t="shared" si="95"/>
        <v>0</v>
      </c>
      <c r="AK840" s="11">
        <f t="shared" si="96"/>
        <v>0</v>
      </c>
      <c r="AL840">
        <f>IF(TablaIncidentes[[#This Row],[Prioridad*]]="Baja",((AJ840*60)+AK840)-720,IF(TablaIncidentes[[#This Row],[Prioridad*]]="Media",((AJ840*60)+AK840)-120,IF(TablaIncidentes[[#This Row],[Prioridad*]]="Alta",((AJ840*60)+AK840)-60)))</f>
        <v>-60</v>
      </c>
      <c r="AN840" t="str">
        <f t="shared" si="97"/>
        <v>miércoles</v>
      </c>
    </row>
    <row r="841" spans="1:40" x14ac:dyDescent="0.25">
      <c r="A841" s="10" t="s">
        <v>1935</v>
      </c>
      <c r="B841" t="s">
        <v>1579</v>
      </c>
      <c r="C841" t="s">
        <v>32</v>
      </c>
      <c r="D841" s="11" t="s">
        <v>33</v>
      </c>
      <c r="E841" t="s">
        <v>34</v>
      </c>
      <c r="F841" t="s">
        <v>51</v>
      </c>
      <c r="G841" t="s">
        <v>279</v>
      </c>
      <c r="J841" s="12">
        <v>43846</v>
      </c>
      <c r="K841" s="13">
        <v>0.10076388888888889</v>
      </c>
      <c r="L841" s="14">
        <v>43846</v>
      </c>
      <c r="M841" s="15">
        <v>0.10076388888888889</v>
      </c>
      <c r="N841" s="12">
        <v>43846</v>
      </c>
      <c r="O841" s="13">
        <v>0.53021990740740743</v>
      </c>
      <c r="P841" s="16">
        <v>43847.532546296294</v>
      </c>
      <c r="Q841" s="11" t="s">
        <v>37</v>
      </c>
      <c r="R841" s="17" t="s">
        <v>713</v>
      </c>
      <c r="S841" s="11" t="s">
        <v>39</v>
      </c>
      <c r="T841" s="17" t="s">
        <v>133</v>
      </c>
      <c r="U841" s="11" t="s">
        <v>37</v>
      </c>
      <c r="V841" s="17">
        <v>0</v>
      </c>
      <c r="W841" s="11" t="s">
        <v>37</v>
      </c>
      <c r="Y841" s="17" t="str">
        <f>TablaIncidentes[[#This Row],[Tiempo Total Gestión]]</f>
        <v>00:19</v>
      </c>
      <c r="Z841" s="11">
        <f t="shared" si="91"/>
        <v>0</v>
      </c>
      <c r="AA841" s="11">
        <f t="shared" si="92"/>
        <v>19</v>
      </c>
      <c r="AB841" s="11">
        <f>IF(TablaIncidentes[[#This Row],[Prioridad*]]="Baja",(Z841-24)*60+AA841,IF(TablaIncidentes[[#This Row],[Prioridad*]]="Media",(Z841-4)*60+AA841,IF(TablaIncidentes[[#This Row],[Prioridad*]]="Alta",(Z841-2)*60+AA841)))</f>
        <v>-101</v>
      </c>
      <c r="AD841" s="17" t="str">
        <f>TablaIncidentes[[#This Row],[Tiempo Creación (HH:mm)]]</f>
        <v>00:00</v>
      </c>
      <c r="AE841" s="11">
        <f t="shared" si="93"/>
        <v>0</v>
      </c>
      <c r="AF841" s="11">
        <f t="shared" si="94"/>
        <v>0</v>
      </c>
      <c r="AG841" s="11">
        <f>IF(TablaIncidentes[[#This Row],[Prioridad*]]="Baja",((AE841*60)+AF841)-30,IF(TablaIncidentes[[#This Row],[Prioridad*]]="Media",((AE841*60)+AF841)-15,IF(TablaIncidentes[[#This Row],[Prioridad*]]="Alta",((AE841*60)+AF841)-10)))</f>
        <v>-10</v>
      </c>
      <c r="AI841" s="17">
        <f>TablaIncidentes[[#This Row],[Tiempo Avance Incidente]]</f>
        <v>0</v>
      </c>
      <c r="AJ841" s="11">
        <f t="shared" si="95"/>
        <v>0</v>
      </c>
      <c r="AK841" s="11">
        <f t="shared" si="96"/>
        <v>0</v>
      </c>
      <c r="AL841">
        <f>IF(TablaIncidentes[[#This Row],[Prioridad*]]="Baja",((AJ841*60)+AK841)-720,IF(TablaIncidentes[[#This Row],[Prioridad*]]="Media",((AJ841*60)+AK841)-120,IF(TablaIncidentes[[#This Row],[Prioridad*]]="Alta",((AJ841*60)+AK841)-60)))</f>
        <v>-60</v>
      </c>
      <c r="AN841" t="str">
        <f t="shared" si="97"/>
        <v>jueves</v>
      </c>
    </row>
    <row r="842" spans="1:40" x14ac:dyDescent="0.25">
      <c r="A842" s="10" t="s">
        <v>1936</v>
      </c>
      <c r="B842" t="s">
        <v>1937</v>
      </c>
      <c r="C842" t="s">
        <v>32</v>
      </c>
      <c r="D842" s="11" t="s">
        <v>33</v>
      </c>
      <c r="E842" t="s">
        <v>34</v>
      </c>
      <c r="F842" t="s">
        <v>51</v>
      </c>
      <c r="G842" t="s">
        <v>279</v>
      </c>
      <c r="J842" s="12">
        <v>43846</v>
      </c>
      <c r="K842" s="13">
        <v>8.2754629629629619E-3</v>
      </c>
      <c r="L842" s="14">
        <v>43846</v>
      </c>
      <c r="M842" s="15">
        <v>8.2754629629629619E-3</v>
      </c>
      <c r="N842" s="12">
        <v>43846</v>
      </c>
      <c r="O842" s="13">
        <v>0.53462962962962968</v>
      </c>
      <c r="P842" s="16">
        <v>43847.601122685184</v>
      </c>
      <c r="Q842" s="11" t="s">
        <v>37</v>
      </c>
      <c r="R842" s="17" t="s">
        <v>606</v>
      </c>
      <c r="S842" s="11" t="s">
        <v>39</v>
      </c>
      <c r="T842" s="17" t="s">
        <v>133</v>
      </c>
      <c r="U842" s="11" t="s">
        <v>37</v>
      </c>
      <c r="V842" s="17">
        <v>0</v>
      </c>
      <c r="W842" s="11" t="s">
        <v>37</v>
      </c>
      <c r="Y842" s="17" t="str">
        <f>TablaIncidentes[[#This Row],[Tiempo Total Gestión]]</f>
        <v>00:28</v>
      </c>
      <c r="Z842" s="11">
        <f t="shared" si="91"/>
        <v>0</v>
      </c>
      <c r="AA842" s="11">
        <f t="shared" si="92"/>
        <v>28</v>
      </c>
      <c r="AB842" s="11">
        <f>IF(TablaIncidentes[[#This Row],[Prioridad*]]="Baja",(Z842-24)*60+AA842,IF(TablaIncidentes[[#This Row],[Prioridad*]]="Media",(Z842-4)*60+AA842,IF(TablaIncidentes[[#This Row],[Prioridad*]]="Alta",(Z842-2)*60+AA842)))</f>
        <v>-92</v>
      </c>
      <c r="AD842" s="17" t="str">
        <f>TablaIncidentes[[#This Row],[Tiempo Creación (HH:mm)]]</f>
        <v>00:00</v>
      </c>
      <c r="AE842" s="11">
        <f t="shared" si="93"/>
        <v>0</v>
      </c>
      <c r="AF842" s="11">
        <f t="shared" si="94"/>
        <v>0</v>
      </c>
      <c r="AG842" s="11">
        <f>IF(TablaIncidentes[[#This Row],[Prioridad*]]="Baja",((AE842*60)+AF842)-30,IF(TablaIncidentes[[#This Row],[Prioridad*]]="Media",((AE842*60)+AF842)-15,IF(TablaIncidentes[[#This Row],[Prioridad*]]="Alta",((AE842*60)+AF842)-10)))</f>
        <v>-10</v>
      </c>
      <c r="AI842" s="17">
        <f>TablaIncidentes[[#This Row],[Tiempo Avance Incidente]]</f>
        <v>0</v>
      </c>
      <c r="AJ842" s="11">
        <f t="shared" si="95"/>
        <v>0</v>
      </c>
      <c r="AK842" s="11">
        <f t="shared" si="96"/>
        <v>0</v>
      </c>
      <c r="AL842">
        <f>IF(TablaIncidentes[[#This Row],[Prioridad*]]="Baja",((AJ842*60)+AK842)-720,IF(TablaIncidentes[[#This Row],[Prioridad*]]="Media",((AJ842*60)+AK842)-120,IF(TablaIncidentes[[#This Row],[Prioridad*]]="Alta",((AJ842*60)+AK842)-60)))</f>
        <v>-60</v>
      </c>
      <c r="AN842" t="str">
        <f t="shared" si="97"/>
        <v>jueves</v>
      </c>
    </row>
    <row r="843" spans="1:40" x14ac:dyDescent="0.25">
      <c r="A843" s="10" t="s">
        <v>1938</v>
      </c>
      <c r="B843" t="s">
        <v>1412</v>
      </c>
      <c r="C843" t="s">
        <v>32</v>
      </c>
      <c r="D843" s="11" t="s">
        <v>33</v>
      </c>
      <c r="E843" t="s">
        <v>34</v>
      </c>
      <c r="F843" t="s">
        <v>51</v>
      </c>
      <c r="G843" t="s">
        <v>279</v>
      </c>
      <c r="J843" s="12">
        <v>43846</v>
      </c>
      <c r="K843" s="13">
        <v>1.2407407407407409E-2</v>
      </c>
      <c r="L843" s="14">
        <v>43846</v>
      </c>
      <c r="M843" s="15">
        <v>1.2407407407407409E-2</v>
      </c>
      <c r="N843" s="12">
        <v>43846</v>
      </c>
      <c r="O843" s="13">
        <v>0.53559027777777779</v>
      </c>
      <c r="P843" s="16">
        <v>43847.601122685184</v>
      </c>
      <c r="Q843" s="11" t="s">
        <v>37</v>
      </c>
      <c r="R843" s="17" t="s">
        <v>292</v>
      </c>
      <c r="S843" s="11" t="s">
        <v>39</v>
      </c>
      <c r="T843" s="17" t="s">
        <v>133</v>
      </c>
      <c r="U843" s="11" t="s">
        <v>37</v>
      </c>
      <c r="V843" s="17">
        <v>0</v>
      </c>
      <c r="W843" s="11" t="s">
        <v>37</v>
      </c>
      <c r="Y843" s="17" t="str">
        <f>TablaIncidentes[[#This Row],[Tiempo Total Gestión]]</f>
        <v>00:30</v>
      </c>
      <c r="Z843" s="11">
        <f t="shared" si="91"/>
        <v>0</v>
      </c>
      <c r="AA843" s="11">
        <f t="shared" si="92"/>
        <v>30</v>
      </c>
      <c r="AB843" s="11">
        <f>IF(TablaIncidentes[[#This Row],[Prioridad*]]="Baja",(Z843-24)*60+AA843,IF(TablaIncidentes[[#This Row],[Prioridad*]]="Media",(Z843-4)*60+AA843,IF(TablaIncidentes[[#This Row],[Prioridad*]]="Alta",(Z843-2)*60+AA843)))</f>
        <v>-90</v>
      </c>
      <c r="AD843" s="17" t="str">
        <f>TablaIncidentes[[#This Row],[Tiempo Creación (HH:mm)]]</f>
        <v>00:00</v>
      </c>
      <c r="AE843" s="11">
        <f t="shared" si="93"/>
        <v>0</v>
      </c>
      <c r="AF843" s="11">
        <f t="shared" si="94"/>
        <v>0</v>
      </c>
      <c r="AG843" s="11">
        <f>IF(TablaIncidentes[[#This Row],[Prioridad*]]="Baja",((AE843*60)+AF843)-30,IF(TablaIncidentes[[#This Row],[Prioridad*]]="Media",((AE843*60)+AF843)-15,IF(TablaIncidentes[[#This Row],[Prioridad*]]="Alta",((AE843*60)+AF843)-10)))</f>
        <v>-10</v>
      </c>
      <c r="AI843" s="17">
        <f>TablaIncidentes[[#This Row],[Tiempo Avance Incidente]]</f>
        <v>0</v>
      </c>
      <c r="AJ843" s="11">
        <f t="shared" si="95"/>
        <v>0</v>
      </c>
      <c r="AK843" s="11">
        <f t="shared" si="96"/>
        <v>0</v>
      </c>
      <c r="AL843">
        <f>IF(TablaIncidentes[[#This Row],[Prioridad*]]="Baja",((AJ843*60)+AK843)-720,IF(TablaIncidentes[[#This Row],[Prioridad*]]="Media",((AJ843*60)+AK843)-120,IF(TablaIncidentes[[#This Row],[Prioridad*]]="Alta",((AJ843*60)+AK843)-60)))</f>
        <v>-60</v>
      </c>
      <c r="AN843" t="str">
        <f t="shared" si="97"/>
        <v>jueves</v>
      </c>
    </row>
    <row r="844" spans="1:40" x14ac:dyDescent="0.25">
      <c r="A844" s="10" t="s">
        <v>1939</v>
      </c>
      <c r="B844" t="s">
        <v>1395</v>
      </c>
      <c r="C844" t="s">
        <v>32</v>
      </c>
      <c r="D844" s="11" t="s">
        <v>33</v>
      </c>
      <c r="E844" t="s">
        <v>34</v>
      </c>
      <c r="F844" t="s">
        <v>51</v>
      </c>
      <c r="G844" t="s">
        <v>279</v>
      </c>
      <c r="J844" s="12">
        <v>43846</v>
      </c>
      <c r="K844" s="13">
        <v>5.2106481481481483E-2</v>
      </c>
      <c r="L844" s="14">
        <v>43846</v>
      </c>
      <c r="M844" s="15">
        <v>5.2106481481481483E-2</v>
      </c>
      <c r="N844" s="12">
        <v>43846</v>
      </c>
      <c r="O844" s="13">
        <v>0.52199074074074081</v>
      </c>
      <c r="P844" s="16">
        <v>43847.532546296294</v>
      </c>
      <c r="Q844" s="11" t="s">
        <v>37</v>
      </c>
      <c r="R844" s="17" t="s">
        <v>491</v>
      </c>
      <c r="S844" s="11" t="s">
        <v>39</v>
      </c>
      <c r="T844" s="17" t="s">
        <v>133</v>
      </c>
      <c r="U844" s="11" t="s">
        <v>37</v>
      </c>
      <c r="V844" s="17">
        <v>0</v>
      </c>
      <c r="W844" s="11" t="s">
        <v>37</v>
      </c>
      <c r="Y844" s="17" t="str">
        <f>TablaIncidentes[[#This Row],[Tiempo Total Gestión]]</f>
        <v>00:22</v>
      </c>
      <c r="Z844" s="11">
        <f t="shared" si="91"/>
        <v>0</v>
      </c>
      <c r="AA844" s="11">
        <f t="shared" si="92"/>
        <v>22</v>
      </c>
      <c r="AB844" s="11">
        <f>IF(TablaIncidentes[[#This Row],[Prioridad*]]="Baja",(Z844-24)*60+AA844,IF(TablaIncidentes[[#This Row],[Prioridad*]]="Media",(Z844-4)*60+AA844,IF(TablaIncidentes[[#This Row],[Prioridad*]]="Alta",(Z844-2)*60+AA844)))</f>
        <v>-98</v>
      </c>
      <c r="AD844" s="17" t="str">
        <f>TablaIncidentes[[#This Row],[Tiempo Creación (HH:mm)]]</f>
        <v>00:00</v>
      </c>
      <c r="AE844" s="11">
        <f t="shared" si="93"/>
        <v>0</v>
      </c>
      <c r="AF844" s="11">
        <f t="shared" si="94"/>
        <v>0</v>
      </c>
      <c r="AG844" s="11">
        <f>IF(TablaIncidentes[[#This Row],[Prioridad*]]="Baja",((AE844*60)+AF844)-30,IF(TablaIncidentes[[#This Row],[Prioridad*]]="Media",((AE844*60)+AF844)-15,IF(TablaIncidentes[[#This Row],[Prioridad*]]="Alta",((AE844*60)+AF844)-10)))</f>
        <v>-10</v>
      </c>
      <c r="AI844" s="17">
        <f>TablaIncidentes[[#This Row],[Tiempo Avance Incidente]]</f>
        <v>0</v>
      </c>
      <c r="AJ844" s="11">
        <f t="shared" si="95"/>
        <v>0</v>
      </c>
      <c r="AK844" s="11">
        <f t="shared" si="96"/>
        <v>0</v>
      </c>
      <c r="AL844">
        <f>IF(TablaIncidentes[[#This Row],[Prioridad*]]="Baja",((AJ844*60)+AK844)-720,IF(TablaIncidentes[[#This Row],[Prioridad*]]="Media",((AJ844*60)+AK844)-120,IF(TablaIncidentes[[#This Row],[Prioridad*]]="Alta",((AJ844*60)+AK844)-60)))</f>
        <v>-60</v>
      </c>
      <c r="AN844" t="str">
        <f t="shared" si="97"/>
        <v>jueves</v>
      </c>
    </row>
    <row r="845" spans="1:40" x14ac:dyDescent="0.25">
      <c r="A845" s="10" t="s">
        <v>1940</v>
      </c>
      <c r="B845" t="s">
        <v>1941</v>
      </c>
      <c r="C845" t="s">
        <v>32</v>
      </c>
      <c r="D845" s="11" t="s">
        <v>33</v>
      </c>
      <c r="E845" t="s">
        <v>34</v>
      </c>
      <c r="F845" t="s">
        <v>51</v>
      </c>
      <c r="G845" t="s">
        <v>62</v>
      </c>
      <c r="J845" s="12">
        <v>43846</v>
      </c>
      <c r="K845" s="13">
        <v>0.31497685185185187</v>
      </c>
      <c r="L845" s="14">
        <v>43846</v>
      </c>
      <c r="M845" s="15">
        <v>0.31497685185185187</v>
      </c>
      <c r="N845" s="12">
        <v>43846</v>
      </c>
      <c r="O845" s="13">
        <v>0.74076388888888889</v>
      </c>
      <c r="P845" s="16">
        <v>43847.779108796298</v>
      </c>
      <c r="Q845" s="11" t="s">
        <v>37</v>
      </c>
      <c r="R845" s="17" t="s">
        <v>1942</v>
      </c>
      <c r="S845" s="11" t="s">
        <v>39</v>
      </c>
      <c r="T845" s="17" t="s">
        <v>133</v>
      </c>
      <c r="U845" s="11" t="s">
        <v>37</v>
      </c>
      <c r="V845" s="17">
        <v>0</v>
      </c>
      <c r="W845" s="11" t="s">
        <v>37</v>
      </c>
      <c r="Y845" s="17" t="str">
        <f>TablaIncidentes[[#This Row],[Tiempo Total Gestión]]</f>
        <v>00:54</v>
      </c>
      <c r="Z845" s="11">
        <f t="shared" si="91"/>
        <v>0</v>
      </c>
      <c r="AA845" s="11">
        <f t="shared" si="92"/>
        <v>54</v>
      </c>
      <c r="AB845" s="11">
        <f>IF(TablaIncidentes[[#This Row],[Prioridad*]]="Baja",(Z845-24)*60+AA845,IF(TablaIncidentes[[#This Row],[Prioridad*]]="Media",(Z845-4)*60+AA845,IF(TablaIncidentes[[#This Row],[Prioridad*]]="Alta",(Z845-2)*60+AA845)))</f>
        <v>-66</v>
      </c>
      <c r="AD845" s="17" t="str">
        <f>TablaIncidentes[[#This Row],[Tiempo Creación (HH:mm)]]</f>
        <v>00:00</v>
      </c>
      <c r="AE845" s="11">
        <f t="shared" si="93"/>
        <v>0</v>
      </c>
      <c r="AF845" s="11">
        <f t="shared" si="94"/>
        <v>0</v>
      </c>
      <c r="AG845" s="11">
        <f>IF(TablaIncidentes[[#This Row],[Prioridad*]]="Baja",((AE845*60)+AF845)-30,IF(TablaIncidentes[[#This Row],[Prioridad*]]="Media",((AE845*60)+AF845)-15,IF(TablaIncidentes[[#This Row],[Prioridad*]]="Alta",((AE845*60)+AF845)-10)))</f>
        <v>-10</v>
      </c>
      <c r="AI845" s="17">
        <f>TablaIncidentes[[#This Row],[Tiempo Avance Incidente]]</f>
        <v>0</v>
      </c>
      <c r="AJ845" s="11">
        <f t="shared" si="95"/>
        <v>0</v>
      </c>
      <c r="AK845" s="11">
        <f t="shared" si="96"/>
        <v>0</v>
      </c>
      <c r="AL845">
        <f>IF(TablaIncidentes[[#This Row],[Prioridad*]]="Baja",((AJ845*60)+AK845)-720,IF(TablaIncidentes[[#This Row],[Prioridad*]]="Media",((AJ845*60)+AK845)-120,IF(TablaIncidentes[[#This Row],[Prioridad*]]="Alta",((AJ845*60)+AK845)-60)))</f>
        <v>-60</v>
      </c>
      <c r="AN845" t="str">
        <f t="shared" si="97"/>
        <v>jueves</v>
      </c>
    </row>
    <row r="846" spans="1:40" x14ac:dyDescent="0.25">
      <c r="A846" s="10" t="s">
        <v>1943</v>
      </c>
      <c r="B846" t="s">
        <v>1944</v>
      </c>
      <c r="C846" t="s">
        <v>32</v>
      </c>
      <c r="D846" s="11" t="s">
        <v>33</v>
      </c>
      <c r="E846" t="s">
        <v>34</v>
      </c>
      <c r="F846" t="s">
        <v>51</v>
      </c>
      <c r="G846" t="s">
        <v>279</v>
      </c>
      <c r="J846" s="12">
        <v>43846</v>
      </c>
      <c r="K846" s="13">
        <v>0.23846064814814816</v>
      </c>
      <c r="L846" s="14">
        <v>43846</v>
      </c>
      <c r="M846" s="15">
        <v>0.23846064814814816</v>
      </c>
      <c r="N846" s="12">
        <v>43846</v>
      </c>
      <c r="O846" s="13">
        <v>0.53151620370370367</v>
      </c>
      <c r="P846" s="16">
        <v>43847.532546296294</v>
      </c>
      <c r="Q846" s="11" t="s">
        <v>37</v>
      </c>
      <c r="R846" s="17" t="s">
        <v>58</v>
      </c>
      <c r="S846" s="11" t="s">
        <v>39</v>
      </c>
      <c r="T846" s="17" t="s">
        <v>133</v>
      </c>
      <c r="U846" s="11" t="s">
        <v>37</v>
      </c>
      <c r="V846" s="17">
        <v>0</v>
      </c>
      <c r="W846" s="11" t="s">
        <v>37</v>
      </c>
      <c r="Y846" s="17" t="str">
        <f>TablaIncidentes[[#This Row],[Tiempo Total Gestión]]</f>
        <v>00:13</v>
      </c>
      <c r="Z846" s="11">
        <f t="shared" si="91"/>
        <v>0</v>
      </c>
      <c r="AA846" s="11">
        <f t="shared" si="92"/>
        <v>13</v>
      </c>
      <c r="AB846" s="11">
        <f>IF(TablaIncidentes[[#This Row],[Prioridad*]]="Baja",(Z846-24)*60+AA846,IF(TablaIncidentes[[#This Row],[Prioridad*]]="Media",(Z846-4)*60+AA846,IF(TablaIncidentes[[#This Row],[Prioridad*]]="Alta",(Z846-2)*60+AA846)))</f>
        <v>-107</v>
      </c>
      <c r="AD846" s="17" t="str">
        <f>TablaIncidentes[[#This Row],[Tiempo Creación (HH:mm)]]</f>
        <v>00:00</v>
      </c>
      <c r="AE846" s="11">
        <f t="shared" si="93"/>
        <v>0</v>
      </c>
      <c r="AF846" s="11">
        <f t="shared" si="94"/>
        <v>0</v>
      </c>
      <c r="AG846" s="11">
        <f>IF(TablaIncidentes[[#This Row],[Prioridad*]]="Baja",((AE846*60)+AF846)-30,IF(TablaIncidentes[[#This Row],[Prioridad*]]="Media",((AE846*60)+AF846)-15,IF(TablaIncidentes[[#This Row],[Prioridad*]]="Alta",((AE846*60)+AF846)-10)))</f>
        <v>-10</v>
      </c>
      <c r="AI846" s="17">
        <f>TablaIncidentes[[#This Row],[Tiempo Avance Incidente]]</f>
        <v>0</v>
      </c>
      <c r="AJ846" s="11">
        <f t="shared" si="95"/>
        <v>0</v>
      </c>
      <c r="AK846" s="11">
        <f t="shared" si="96"/>
        <v>0</v>
      </c>
      <c r="AL846">
        <f>IF(TablaIncidentes[[#This Row],[Prioridad*]]="Baja",((AJ846*60)+AK846)-720,IF(TablaIncidentes[[#This Row],[Prioridad*]]="Media",((AJ846*60)+AK846)-120,IF(TablaIncidentes[[#This Row],[Prioridad*]]="Alta",((AJ846*60)+AK846)-60)))</f>
        <v>-60</v>
      </c>
      <c r="AN846" t="str">
        <f t="shared" si="97"/>
        <v>jueves</v>
      </c>
    </row>
    <row r="847" spans="1:40" x14ac:dyDescent="0.25">
      <c r="A847" s="20" t="s">
        <v>1945</v>
      </c>
      <c r="B847" t="s">
        <v>1599</v>
      </c>
      <c r="C847" t="s">
        <v>32</v>
      </c>
      <c r="D847" s="11" t="s">
        <v>33</v>
      </c>
      <c r="E847" t="s">
        <v>34</v>
      </c>
      <c r="F847" t="s">
        <v>51</v>
      </c>
      <c r="G847" t="s">
        <v>361</v>
      </c>
      <c r="J847" s="12">
        <v>43846</v>
      </c>
      <c r="K847" s="13">
        <v>0.30384259259259261</v>
      </c>
      <c r="L847" s="14">
        <v>43846</v>
      </c>
      <c r="M847" s="15">
        <v>0.30384259259259261</v>
      </c>
      <c r="N847" s="12">
        <v>43847</v>
      </c>
      <c r="O847" s="13">
        <v>8.4675925925925932E-2</v>
      </c>
      <c r="P847" s="16">
        <v>43848.12091435185</v>
      </c>
      <c r="Q847" s="11" t="s">
        <v>101</v>
      </c>
      <c r="R847" s="17" t="s">
        <v>1946</v>
      </c>
      <c r="S847" s="11" t="s">
        <v>39</v>
      </c>
      <c r="T847" s="17" t="s">
        <v>133</v>
      </c>
      <c r="U847" s="11" t="s">
        <v>37</v>
      </c>
      <c r="V847" s="17">
        <v>0</v>
      </c>
      <c r="W847" s="11" t="s">
        <v>37</v>
      </c>
      <c r="Y847" s="17" t="str">
        <f>TablaIncidentes[[#This Row],[Tiempo Total Gestión]]</f>
        <v>05:38</v>
      </c>
      <c r="Z847" s="11">
        <f t="shared" si="91"/>
        <v>5</v>
      </c>
      <c r="AA847" s="11">
        <f t="shared" si="92"/>
        <v>38</v>
      </c>
      <c r="AB847" s="11">
        <f>IF(TablaIncidentes[[#This Row],[Prioridad*]]="Baja",(Z847-24)*60+AA847,IF(TablaIncidentes[[#This Row],[Prioridad*]]="Media",(Z847-4)*60+AA847,IF(TablaIncidentes[[#This Row],[Prioridad*]]="Alta",(Z847-2)*60+AA847)))</f>
        <v>218</v>
      </c>
      <c r="AD847" s="17" t="str">
        <f>TablaIncidentes[[#This Row],[Tiempo Creación (HH:mm)]]</f>
        <v>00:00</v>
      </c>
      <c r="AE847" s="11">
        <f t="shared" si="93"/>
        <v>0</v>
      </c>
      <c r="AF847" s="11">
        <f t="shared" si="94"/>
        <v>0</v>
      </c>
      <c r="AG847" s="11">
        <f>IF(TablaIncidentes[[#This Row],[Prioridad*]]="Baja",((AE847*60)+AF847)-30,IF(TablaIncidentes[[#This Row],[Prioridad*]]="Media",((AE847*60)+AF847)-15,IF(TablaIncidentes[[#This Row],[Prioridad*]]="Alta",((AE847*60)+AF847)-10)))</f>
        <v>-10</v>
      </c>
      <c r="AI847" s="17">
        <f>TablaIncidentes[[#This Row],[Tiempo Avance Incidente]]</f>
        <v>0</v>
      </c>
      <c r="AJ847" s="11">
        <f t="shared" si="95"/>
        <v>0</v>
      </c>
      <c r="AK847" s="11">
        <f t="shared" si="96"/>
        <v>0</v>
      </c>
      <c r="AL847">
        <f>IF(TablaIncidentes[[#This Row],[Prioridad*]]="Baja",((AJ847*60)+AK847)-720,IF(TablaIncidentes[[#This Row],[Prioridad*]]="Media",((AJ847*60)+AK847)-120,IF(TablaIncidentes[[#This Row],[Prioridad*]]="Alta",((AJ847*60)+AK847)-60)))</f>
        <v>-60</v>
      </c>
      <c r="AN847" t="str">
        <f t="shared" si="97"/>
        <v>jueves</v>
      </c>
    </row>
    <row r="848" spans="1:40" x14ac:dyDescent="0.25">
      <c r="A848" s="20" t="s">
        <v>1947</v>
      </c>
      <c r="B848" t="s">
        <v>1948</v>
      </c>
      <c r="C848" t="s">
        <v>32</v>
      </c>
      <c r="D848" s="11" t="s">
        <v>33</v>
      </c>
      <c r="E848" t="s">
        <v>34</v>
      </c>
      <c r="F848" t="s">
        <v>51</v>
      </c>
      <c r="G848" t="s">
        <v>75</v>
      </c>
      <c r="J848" s="12">
        <v>43846</v>
      </c>
      <c r="K848" s="13">
        <v>0.37008101851851855</v>
      </c>
      <c r="L848" s="14">
        <v>43846</v>
      </c>
      <c r="M848" s="15">
        <v>0.37008101851851855</v>
      </c>
      <c r="N848" s="12">
        <v>43846</v>
      </c>
      <c r="O848" s="13">
        <v>0.50069444444444444</v>
      </c>
      <c r="P848" s="16">
        <v>43847.532546296294</v>
      </c>
      <c r="Q848" s="11" t="s">
        <v>101</v>
      </c>
      <c r="R848" s="17" t="s">
        <v>1949</v>
      </c>
      <c r="S848" s="11" t="s">
        <v>39</v>
      </c>
      <c r="T848" s="17" t="s">
        <v>133</v>
      </c>
      <c r="U848" s="11" t="s">
        <v>37</v>
      </c>
      <c r="V848" s="17">
        <v>0</v>
      </c>
      <c r="W848" s="11" t="s">
        <v>37</v>
      </c>
      <c r="Y848" s="17" t="str">
        <f>TablaIncidentes[[#This Row],[Tiempo Total Gestión]]</f>
        <v>03:08</v>
      </c>
      <c r="Z848" s="11">
        <f t="shared" si="91"/>
        <v>3</v>
      </c>
      <c r="AA848" s="11">
        <f t="shared" si="92"/>
        <v>8</v>
      </c>
      <c r="AB848" s="11">
        <f>IF(TablaIncidentes[[#This Row],[Prioridad*]]="Baja",(Z848-24)*60+AA848,IF(TablaIncidentes[[#This Row],[Prioridad*]]="Media",(Z848-4)*60+AA848,IF(TablaIncidentes[[#This Row],[Prioridad*]]="Alta",(Z848-2)*60+AA848)))</f>
        <v>68</v>
      </c>
      <c r="AD848" s="17" t="str">
        <f>TablaIncidentes[[#This Row],[Tiempo Creación (HH:mm)]]</f>
        <v>00:00</v>
      </c>
      <c r="AE848" s="11">
        <f t="shared" si="93"/>
        <v>0</v>
      </c>
      <c r="AF848" s="11">
        <f t="shared" si="94"/>
        <v>0</v>
      </c>
      <c r="AG848" s="11">
        <f>IF(TablaIncidentes[[#This Row],[Prioridad*]]="Baja",((AE848*60)+AF848)-30,IF(TablaIncidentes[[#This Row],[Prioridad*]]="Media",((AE848*60)+AF848)-15,IF(TablaIncidentes[[#This Row],[Prioridad*]]="Alta",((AE848*60)+AF848)-10)))</f>
        <v>-10</v>
      </c>
      <c r="AI848" s="17">
        <f>TablaIncidentes[[#This Row],[Tiempo Avance Incidente]]</f>
        <v>0</v>
      </c>
      <c r="AJ848" s="11">
        <f t="shared" si="95"/>
        <v>0</v>
      </c>
      <c r="AK848" s="11">
        <f t="shared" si="96"/>
        <v>0</v>
      </c>
      <c r="AL848">
        <f>IF(TablaIncidentes[[#This Row],[Prioridad*]]="Baja",((AJ848*60)+AK848)-720,IF(TablaIncidentes[[#This Row],[Prioridad*]]="Media",((AJ848*60)+AK848)-120,IF(TablaIncidentes[[#This Row],[Prioridad*]]="Alta",((AJ848*60)+AK848)-60)))</f>
        <v>-60</v>
      </c>
      <c r="AN848" t="str">
        <f t="shared" si="97"/>
        <v>jueves</v>
      </c>
    </row>
    <row r="849" spans="1:40" x14ac:dyDescent="0.25">
      <c r="A849" s="20" t="s">
        <v>1950</v>
      </c>
      <c r="B849" t="s">
        <v>1951</v>
      </c>
      <c r="C849" t="s">
        <v>32</v>
      </c>
      <c r="D849" s="11" t="s">
        <v>33</v>
      </c>
      <c r="E849" t="s">
        <v>34</v>
      </c>
      <c r="F849" t="s">
        <v>51</v>
      </c>
      <c r="G849" t="s">
        <v>361</v>
      </c>
      <c r="J849" s="12">
        <v>43846</v>
      </c>
      <c r="K849" s="13">
        <v>0.37008101851851855</v>
      </c>
      <c r="L849" s="14">
        <v>43846</v>
      </c>
      <c r="M849" s="15">
        <v>0.37008101851851855</v>
      </c>
      <c r="N849" s="12">
        <v>43847</v>
      </c>
      <c r="O849" s="13">
        <v>0.36068287037037039</v>
      </c>
      <c r="P849" s="16">
        <v>43848.429456018515</v>
      </c>
      <c r="Q849" s="11" t="s">
        <v>101</v>
      </c>
      <c r="R849" s="17" t="s">
        <v>1660</v>
      </c>
      <c r="S849" s="11" t="s">
        <v>39</v>
      </c>
      <c r="T849" s="17" t="s">
        <v>133</v>
      </c>
      <c r="U849" s="11" t="s">
        <v>37</v>
      </c>
      <c r="V849" s="17">
        <v>0</v>
      </c>
      <c r="W849" s="11" t="s">
        <v>37</v>
      </c>
      <c r="Y849" s="17" t="str">
        <f>TablaIncidentes[[#This Row],[Tiempo Total Gestión]]</f>
        <v>06:38</v>
      </c>
      <c r="Z849" s="11">
        <f t="shared" si="91"/>
        <v>6</v>
      </c>
      <c r="AA849" s="11">
        <f t="shared" si="92"/>
        <v>38</v>
      </c>
      <c r="AB849" s="11">
        <f>IF(TablaIncidentes[[#This Row],[Prioridad*]]="Baja",(Z849-24)*60+AA849,IF(TablaIncidentes[[#This Row],[Prioridad*]]="Media",(Z849-4)*60+AA849,IF(TablaIncidentes[[#This Row],[Prioridad*]]="Alta",(Z849-2)*60+AA849)))</f>
        <v>278</v>
      </c>
      <c r="AD849" s="17" t="str">
        <f>TablaIncidentes[[#This Row],[Tiempo Creación (HH:mm)]]</f>
        <v>00:00</v>
      </c>
      <c r="AE849" s="11">
        <f t="shared" si="93"/>
        <v>0</v>
      </c>
      <c r="AF849" s="11">
        <f t="shared" si="94"/>
        <v>0</v>
      </c>
      <c r="AG849" s="11">
        <f>IF(TablaIncidentes[[#This Row],[Prioridad*]]="Baja",((AE849*60)+AF849)-30,IF(TablaIncidentes[[#This Row],[Prioridad*]]="Media",((AE849*60)+AF849)-15,IF(TablaIncidentes[[#This Row],[Prioridad*]]="Alta",((AE849*60)+AF849)-10)))</f>
        <v>-10</v>
      </c>
      <c r="AI849" s="17">
        <f>TablaIncidentes[[#This Row],[Tiempo Avance Incidente]]</f>
        <v>0</v>
      </c>
      <c r="AJ849" s="11">
        <f t="shared" si="95"/>
        <v>0</v>
      </c>
      <c r="AK849" s="11">
        <f t="shared" si="96"/>
        <v>0</v>
      </c>
      <c r="AL849">
        <f>IF(TablaIncidentes[[#This Row],[Prioridad*]]="Baja",((AJ849*60)+AK849)-720,IF(TablaIncidentes[[#This Row],[Prioridad*]]="Media",((AJ849*60)+AK849)-120,IF(TablaIncidentes[[#This Row],[Prioridad*]]="Alta",((AJ849*60)+AK849)-60)))</f>
        <v>-60</v>
      </c>
      <c r="AN849" t="str">
        <f t="shared" si="97"/>
        <v>jueves</v>
      </c>
    </row>
    <row r="850" spans="1:40" x14ac:dyDescent="0.25">
      <c r="A850" s="10" t="s">
        <v>1952</v>
      </c>
      <c r="B850" t="s">
        <v>402</v>
      </c>
      <c r="C850" t="s">
        <v>123</v>
      </c>
      <c r="D850" s="11" t="s">
        <v>33</v>
      </c>
      <c r="E850" t="s">
        <v>34</v>
      </c>
      <c r="F850" t="s">
        <v>111</v>
      </c>
      <c r="G850" t="s">
        <v>374</v>
      </c>
      <c r="J850" s="12">
        <v>43846</v>
      </c>
      <c r="K850" s="13">
        <v>0.37601851851851853</v>
      </c>
      <c r="L850" s="14">
        <v>43846</v>
      </c>
      <c r="M850" s="15">
        <v>0.37666666666666665</v>
      </c>
      <c r="N850" s="12">
        <v>43846</v>
      </c>
      <c r="O850" s="13">
        <v>0.38416666666666671</v>
      </c>
      <c r="P850" s="16">
        <v>43847.424467592595</v>
      </c>
      <c r="Q850" s="11" t="s">
        <v>37</v>
      </c>
      <c r="R850" s="17" t="s">
        <v>186</v>
      </c>
      <c r="S850" s="11" t="s">
        <v>59</v>
      </c>
      <c r="T850" s="17" t="s">
        <v>133</v>
      </c>
      <c r="U850" s="11" t="s">
        <v>37</v>
      </c>
      <c r="V850" s="17">
        <v>1.2500000011641532E-3</v>
      </c>
      <c r="W850" s="11" t="s">
        <v>37</v>
      </c>
      <c r="Y850" s="17" t="str">
        <f>TablaIncidentes[[#This Row],[Tiempo Total Gestión]]</f>
        <v>00:11</v>
      </c>
      <c r="Z850" s="11">
        <f t="shared" si="91"/>
        <v>0</v>
      </c>
      <c r="AA850" s="11">
        <f t="shared" si="92"/>
        <v>11</v>
      </c>
      <c r="AB850" s="11">
        <f>IF(TablaIncidentes[[#This Row],[Prioridad*]]="Baja",(Z850-24)*60+AA850,IF(TablaIncidentes[[#This Row],[Prioridad*]]="Media",(Z850-4)*60+AA850,IF(TablaIncidentes[[#This Row],[Prioridad*]]="Alta",(Z850-2)*60+AA850)))</f>
        <v>-109</v>
      </c>
      <c r="AD850" s="17" t="str">
        <f>TablaIncidentes[[#This Row],[Tiempo Creación (HH:mm)]]</f>
        <v>00:00</v>
      </c>
      <c r="AE850" s="11">
        <f t="shared" si="93"/>
        <v>0</v>
      </c>
      <c r="AF850" s="11">
        <f t="shared" si="94"/>
        <v>0</v>
      </c>
      <c r="AG850" s="11">
        <f>IF(TablaIncidentes[[#This Row],[Prioridad*]]="Baja",((AE850*60)+AF850)-30,IF(TablaIncidentes[[#This Row],[Prioridad*]]="Media",((AE850*60)+AF850)-15,IF(TablaIncidentes[[#This Row],[Prioridad*]]="Alta",((AE850*60)+AF850)-10)))</f>
        <v>-10</v>
      </c>
      <c r="AI850" s="17">
        <f>TablaIncidentes[[#This Row],[Tiempo Avance Incidente]]</f>
        <v>1.2500000011641532E-3</v>
      </c>
      <c r="AJ850" s="11">
        <f t="shared" si="95"/>
        <v>0</v>
      </c>
      <c r="AK850" s="11">
        <f t="shared" si="96"/>
        <v>1</v>
      </c>
      <c r="AL850">
        <f>IF(TablaIncidentes[[#This Row],[Prioridad*]]="Baja",((AJ850*60)+AK850)-720,IF(TablaIncidentes[[#This Row],[Prioridad*]]="Media",((AJ850*60)+AK850)-120,IF(TablaIncidentes[[#This Row],[Prioridad*]]="Alta",((AJ850*60)+AK850)-60)))</f>
        <v>-59</v>
      </c>
      <c r="AN850" t="str">
        <f t="shared" si="97"/>
        <v>jueves</v>
      </c>
    </row>
    <row r="851" spans="1:40" x14ac:dyDescent="0.25">
      <c r="A851" s="10" t="s">
        <v>1953</v>
      </c>
      <c r="B851" t="s">
        <v>699</v>
      </c>
      <c r="C851" t="s">
        <v>123</v>
      </c>
      <c r="D851" s="11" t="s">
        <v>110</v>
      </c>
      <c r="E851" t="s">
        <v>34</v>
      </c>
      <c r="F851" t="s">
        <v>124</v>
      </c>
      <c r="G851" t="s">
        <v>125</v>
      </c>
      <c r="J851" s="12">
        <v>43846</v>
      </c>
      <c r="K851" s="13">
        <v>0.37783564814814818</v>
      </c>
      <c r="L851" s="14">
        <v>43846</v>
      </c>
      <c r="M851" s="15">
        <v>0.37940972222222219</v>
      </c>
      <c r="N851" s="12">
        <v>43846</v>
      </c>
      <c r="O851" s="13">
        <v>0.39960648148148148</v>
      </c>
      <c r="P851" s="16">
        <v>43847.424467592595</v>
      </c>
      <c r="Q851" s="11" t="s">
        <v>37</v>
      </c>
      <c r="R851" s="17" t="s">
        <v>617</v>
      </c>
      <c r="S851" s="11" t="s">
        <v>59</v>
      </c>
      <c r="T851" s="17" t="s">
        <v>48</v>
      </c>
      <c r="U851" s="11" t="s">
        <v>37</v>
      </c>
      <c r="V851" s="17">
        <v>1.2500000011641532E-3</v>
      </c>
      <c r="W851" s="11" t="s">
        <v>37</v>
      </c>
      <c r="Y851" s="17" t="str">
        <f>TablaIncidentes[[#This Row],[Tiempo Total Gestión]]</f>
        <v>00:31</v>
      </c>
      <c r="Z851" s="11">
        <f t="shared" si="91"/>
        <v>0</v>
      </c>
      <c r="AA851" s="11">
        <f t="shared" si="92"/>
        <v>31</v>
      </c>
      <c r="AB851" s="11">
        <f>IF(TablaIncidentes[[#This Row],[Prioridad*]]="Baja",(Z851-24)*60+AA851,IF(TablaIncidentes[[#This Row],[Prioridad*]]="Media",(Z851-4)*60+AA851,IF(TablaIncidentes[[#This Row],[Prioridad*]]="Alta",(Z851-2)*60+AA851)))</f>
        <v>-209</v>
      </c>
      <c r="AD851" s="17" t="str">
        <f>TablaIncidentes[[#This Row],[Tiempo Creación (HH:mm)]]</f>
        <v>00:02</v>
      </c>
      <c r="AE851" s="11">
        <f t="shared" si="93"/>
        <v>0</v>
      </c>
      <c r="AF851" s="11">
        <f t="shared" si="94"/>
        <v>2</v>
      </c>
      <c r="AG851" s="11">
        <f>IF(TablaIncidentes[[#This Row],[Prioridad*]]="Baja",((AE851*60)+AF851)-30,IF(TablaIncidentes[[#This Row],[Prioridad*]]="Media",((AE851*60)+AF851)-15,IF(TablaIncidentes[[#This Row],[Prioridad*]]="Alta",((AE851*60)+AF851)-10)))</f>
        <v>-13</v>
      </c>
      <c r="AI851" s="17">
        <f>TablaIncidentes[[#This Row],[Tiempo Avance Incidente]]</f>
        <v>1.2500000011641532E-3</v>
      </c>
      <c r="AJ851" s="11">
        <f t="shared" si="95"/>
        <v>0</v>
      </c>
      <c r="AK851" s="11">
        <f t="shared" si="96"/>
        <v>1</v>
      </c>
      <c r="AL851">
        <f>IF(TablaIncidentes[[#This Row],[Prioridad*]]="Baja",((AJ851*60)+AK851)-720,IF(TablaIncidentes[[#This Row],[Prioridad*]]="Media",((AJ851*60)+AK851)-120,IF(TablaIncidentes[[#This Row],[Prioridad*]]="Alta",((AJ851*60)+AK851)-60)))</f>
        <v>-119</v>
      </c>
      <c r="AN851" t="str">
        <f t="shared" si="97"/>
        <v>jueves</v>
      </c>
    </row>
    <row r="852" spans="1:40" x14ac:dyDescent="0.25">
      <c r="A852" s="20" t="s">
        <v>1954</v>
      </c>
      <c r="B852" t="s">
        <v>1955</v>
      </c>
      <c r="C852" t="s">
        <v>32</v>
      </c>
      <c r="D852" s="11" t="s">
        <v>33</v>
      </c>
      <c r="E852" t="s">
        <v>34</v>
      </c>
      <c r="F852" t="s">
        <v>51</v>
      </c>
      <c r="G852" t="s">
        <v>75</v>
      </c>
      <c r="J852" s="12">
        <v>43846</v>
      </c>
      <c r="K852" s="13">
        <v>0.39726851851851852</v>
      </c>
      <c r="L852" s="14">
        <v>43846</v>
      </c>
      <c r="M852" s="15">
        <v>0.39726851851851852</v>
      </c>
      <c r="N852" s="12">
        <v>43846</v>
      </c>
      <c r="O852" s="13">
        <v>0.61391203703703701</v>
      </c>
      <c r="P852" s="16">
        <v>43847.676516203705</v>
      </c>
      <c r="Q852" s="11" t="s">
        <v>101</v>
      </c>
      <c r="R852" s="19" t="s">
        <v>1956</v>
      </c>
      <c r="S852" s="11" t="s">
        <v>39</v>
      </c>
      <c r="T852" s="17" t="s">
        <v>133</v>
      </c>
      <c r="U852" s="11" t="s">
        <v>37</v>
      </c>
      <c r="V852" s="17">
        <v>0</v>
      </c>
      <c r="W852" s="11" t="s">
        <v>37</v>
      </c>
      <c r="Y852" s="17" t="str">
        <f>TablaIncidentes[[#This Row],[Tiempo Total Gestión]]</f>
        <v>05:11</v>
      </c>
      <c r="Z852" s="11">
        <f t="shared" si="91"/>
        <v>5</v>
      </c>
      <c r="AA852" s="11">
        <f t="shared" si="92"/>
        <v>11</v>
      </c>
      <c r="AB852" s="11">
        <f>IF(TablaIncidentes[[#This Row],[Prioridad*]]="Baja",(Z852-24)*60+AA852,IF(TablaIncidentes[[#This Row],[Prioridad*]]="Media",(Z852-4)*60+AA852,IF(TablaIncidentes[[#This Row],[Prioridad*]]="Alta",(Z852-2)*60+AA852)))</f>
        <v>191</v>
      </c>
      <c r="AD852" s="17" t="str">
        <f>TablaIncidentes[[#This Row],[Tiempo Creación (HH:mm)]]</f>
        <v>00:00</v>
      </c>
      <c r="AE852" s="11">
        <f t="shared" si="93"/>
        <v>0</v>
      </c>
      <c r="AF852" s="11">
        <f t="shared" si="94"/>
        <v>0</v>
      </c>
      <c r="AG852" s="11">
        <f>IF(TablaIncidentes[[#This Row],[Prioridad*]]="Baja",((AE852*60)+AF852)-30,IF(TablaIncidentes[[#This Row],[Prioridad*]]="Media",((AE852*60)+AF852)-15,IF(TablaIncidentes[[#This Row],[Prioridad*]]="Alta",((AE852*60)+AF852)-10)))</f>
        <v>-10</v>
      </c>
      <c r="AI852" s="17">
        <f>TablaIncidentes[[#This Row],[Tiempo Avance Incidente]]</f>
        <v>0</v>
      </c>
      <c r="AJ852" s="11">
        <f t="shared" si="95"/>
        <v>0</v>
      </c>
      <c r="AK852" s="11">
        <f t="shared" si="96"/>
        <v>0</v>
      </c>
      <c r="AL852">
        <f>IF(TablaIncidentes[[#This Row],[Prioridad*]]="Baja",((AJ852*60)+AK852)-720,IF(TablaIncidentes[[#This Row],[Prioridad*]]="Media",((AJ852*60)+AK852)-120,IF(TablaIncidentes[[#This Row],[Prioridad*]]="Alta",((AJ852*60)+AK852)-60)))</f>
        <v>-60</v>
      </c>
      <c r="AN852" t="str">
        <f t="shared" si="97"/>
        <v>jueves</v>
      </c>
    </row>
    <row r="853" spans="1:40" x14ac:dyDescent="0.25">
      <c r="A853" s="20" t="s">
        <v>1957</v>
      </c>
      <c r="B853" t="s">
        <v>1958</v>
      </c>
      <c r="C853" t="s">
        <v>32</v>
      </c>
      <c r="D853" s="11" t="s">
        <v>33</v>
      </c>
      <c r="E853" t="s">
        <v>34</v>
      </c>
      <c r="F853" t="s">
        <v>51</v>
      </c>
      <c r="G853" t="s">
        <v>75</v>
      </c>
      <c r="J853" s="12">
        <v>43846</v>
      </c>
      <c r="K853" s="13">
        <v>0.40701388888888884</v>
      </c>
      <c r="L853" s="14">
        <v>43846</v>
      </c>
      <c r="M853" s="15">
        <v>0.40701388888888884</v>
      </c>
      <c r="N853" s="12">
        <v>43846</v>
      </c>
      <c r="O853" s="13">
        <v>0.68746527777777777</v>
      </c>
      <c r="P853" s="16">
        <v>43847.779108796298</v>
      </c>
      <c r="Q853" s="11" t="s">
        <v>101</v>
      </c>
      <c r="R853" s="17" t="s">
        <v>1959</v>
      </c>
      <c r="S853" s="11" t="s">
        <v>39</v>
      </c>
      <c r="T853" s="17" t="s">
        <v>133</v>
      </c>
      <c r="U853" s="11" t="s">
        <v>37</v>
      </c>
      <c r="V853" s="17">
        <v>0</v>
      </c>
      <c r="W853" s="11" t="s">
        <v>37</v>
      </c>
      <c r="Y853" s="17" t="str">
        <f>TablaIncidentes[[#This Row],[Tiempo Total Gestión]]</f>
        <v>06:43</v>
      </c>
      <c r="Z853" s="11">
        <f t="shared" si="91"/>
        <v>6</v>
      </c>
      <c r="AA853" s="11">
        <f t="shared" si="92"/>
        <v>43</v>
      </c>
      <c r="AB853" s="11">
        <f>IF(TablaIncidentes[[#This Row],[Prioridad*]]="Baja",(Z853-24)*60+AA853,IF(TablaIncidentes[[#This Row],[Prioridad*]]="Media",(Z853-4)*60+AA853,IF(TablaIncidentes[[#This Row],[Prioridad*]]="Alta",(Z853-2)*60+AA853)))</f>
        <v>283</v>
      </c>
      <c r="AD853" s="17" t="str">
        <f>TablaIncidentes[[#This Row],[Tiempo Creación (HH:mm)]]</f>
        <v>00:00</v>
      </c>
      <c r="AE853" s="11">
        <f t="shared" si="93"/>
        <v>0</v>
      </c>
      <c r="AF853" s="11">
        <f t="shared" si="94"/>
        <v>0</v>
      </c>
      <c r="AG853" s="11">
        <f>IF(TablaIncidentes[[#This Row],[Prioridad*]]="Baja",((AE853*60)+AF853)-30,IF(TablaIncidentes[[#This Row],[Prioridad*]]="Media",((AE853*60)+AF853)-15,IF(TablaIncidentes[[#This Row],[Prioridad*]]="Alta",((AE853*60)+AF853)-10)))</f>
        <v>-10</v>
      </c>
      <c r="AI853" s="17">
        <f>TablaIncidentes[[#This Row],[Tiempo Avance Incidente]]</f>
        <v>0</v>
      </c>
      <c r="AJ853" s="11">
        <f t="shared" si="95"/>
        <v>0</v>
      </c>
      <c r="AK853" s="11">
        <f t="shared" si="96"/>
        <v>0</v>
      </c>
      <c r="AL853">
        <f>IF(TablaIncidentes[[#This Row],[Prioridad*]]="Baja",((AJ853*60)+AK853)-720,IF(TablaIncidentes[[#This Row],[Prioridad*]]="Media",((AJ853*60)+AK853)-120,IF(TablaIncidentes[[#This Row],[Prioridad*]]="Alta",((AJ853*60)+AK853)-60)))</f>
        <v>-60</v>
      </c>
      <c r="AN853" t="str">
        <f t="shared" si="97"/>
        <v>jueves</v>
      </c>
    </row>
    <row r="854" spans="1:40" x14ac:dyDescent="0.25">
      <c r="A854" s="20" t="s">
        <v>1960</v>
      </c>
      <c r="B854" t="s">
        <v>1961</v>
      </c>
      <c r="C854" t="s">
        <v>32</v>
      </c>
      <c r="D854" s="11" t="s">
        <v>33</v>
      </c>
      <c r="E854" t="s">
        <v>34</v>
      </c>
      <c r="F854" t="s">
        <v>35</v>
      </c>
      <c r="G854" t="s">
        <v>311</v>
      </c>
      <c r="J854" s="12">
        <v>43846</v>
      </c>
      <c r="K854" s="13">
        <v>0.40701388888888884</v>
      </c>
      <c r="L854" s="14">
        <v>43846</v>
      </c>
      <c r="M854" s="15">
        <v>0.40701388888888884</v>
      </c>
      <c r="N854" s="12">
        <v>43850</v>
      </c>
      <c r="O854" s="13">
        <v>0.41173611111111108</v>
      </c>
      <c r="P854" s="16">
        <v>43851.429895833331</v>
      </c>
      <c r="Q854" s="11" t="s">
        <v>101</v>
      </c>
      <c r="R854" s="17" t="s">
        <v>1829</v>
      </c>
      <c r="S854" s="11" t="s">
        <v>39</v>
      </c>
      <c r="T854" s="17" t="s">
        <v>133</v>
      </c>
      <c r="U854" s="11" t="s">
        <v>37</v>
      </c>
      <c r="V854" s="17">
        <v>0</v>
      </c>
      <c r="W854" s="11" t="s">
        <v>37</v>
      </c>
      <c r="Y854" s="17" t="str">
        <f>TablaIncidentes[[#This Row],[Tiempo Total Gestión]]</f>
        <v>02:24</v>
      </c>
      <c r="Z854" s="11">
        <f t="shared" si="91"/>
        <v>2</v>
      </c>
      <c r="AA854" s="11">
        <f t="shared" si="92"/>
        <v>24</v>
      </c>
      <c r="AB854" s="11">
        <f>IF(TablaIncidentes[[#This Row],[Prioridad*]]="Baja",(Z854-24)*60+AA854,IF(TablaIncidentes[[#This Row],[Prioridad*]]="Media",(Z854-4)*60+AA854,IF(TablaIncidentes[[#This Row],[Prioridad*]]="Alta",(Z854-2)*60+AA854)))</f>
        <v>24</v>
      </c>
      <c r="AD854" s="17" t="str">
        <f>TablaIncidentes[[#This Row],[Tiempo Creación (HH:mm)]]</f>
        <v>00:00</v>
      </c>
      <c r="AE854" s="11">
        <f t="shared" si="93"/>
        <v>0</v>
      </c>
      <c r="AF854" s="11">
        <f t="shared" si="94"/>
        <v>0</v>
      </c>
      <c r="AG854" s="11">
        <f>IF(TablaIncidentes[[#This Row],[Prioridad*]]="Baja",((AE854*60)+AF854)-30,IF(TablaIncidentes[[#This Row],[Prioridad*]]="Media",((AE854*60)+AF854)-15,IF(TablaIncidentes[[#This Row],[Prioridad*]]="Alta",((AE854*60)+AF854)-10)))</f>
        <v>-10</v>
      </c>
      <c r="AI854" s="17">
        <f>TablaIncidentes[[#This Row],[Tiempo Avance Incidente]]</f>
        <v>0</v>
      </c>
      <c r="AJ854" s="11">
        <f t="shared" si="95"/>
        <v>0</v>
      </c>
      <c r="AK854" s="11">
        <f t="shared" si="96"/>
        <v>0</v>
      </c>
      <c r="AL854">
        <f>IF(TablaIncidentes[[#This Row],[Prioridad*]]="Baja",((AJ854*60)+AK854)-720,IF(TablaIncidentes[[#This Row],[Prioridad*]]="Media",((AJ854*60)+AK854)-120,IF(TablaIncidentes[[#This Row],[Prioridad*]]="Alta",((AJ854*60)+AK854)-60)))</f>
        <v>-60</v>
      </c>
      <c r="AN854" t="str">
        <f t="shared" si="97"/>
        <v>jueves</v>
      </c>
    </row>
    <row r="855" spans="1:40" x14ac:dyDescent="0.25">
      <c r="A855" s="10" t="s">
        <v>1962</v>
      </c>
      <c r="B855" t="s">
        <v>402</v>
      </c>
      <c r="C855" t="s">
        <v>123</v>
      </c>
      <c r="D855" s="11" t="s">
        <v>33</v>
      </c>
      <c r="E855" t="s">
        <v>34</v>
      </c>
      <c r="F855" t="s">
        <v>111</v>
      </c>
      <c r="G855" t="s">
        <v>374</v>
      </c>
      <c r="J855" s="12">
        <v>43846</v>
      </c>
      <c r="K855" s="13">
        <v>0.4073032407407407</v>
      </c>
      <c r="L855" s="14">
        <v>43846</v>
      </c>
      <c r="M855" s="15">
        <v>0.40854166666666664</v>
      </c>
      <c r="N855" s="12">
        <v>43846</v>
      </c>
      <c r="O855" s="13">
        <v>0.41658564814814819</v>
      </c>
      <c r="P855" s="16">
        <v>43847.424467592595</v>
      </c>
      <c r="Q855" s="11" t="s">
        <v>37</v>
      </c>
      <c r="R855" s="17" t="s">
        <v>58</v>
      </c>
      <c r="S855" s="11" t="s">
        <v>59</v>
      </c>
      <c r="T855" s="17" t="s">
        <v>40</v>
      </c>
      <c r="U855" s="11" t="s">
        <v>37</v>
      </c>
      <c r="V855" s="17">
        <v>0</v>
      </c>
      <c r="W855" s="11" t="s">
        <v>37</v>
      </c>
      <c r="Y855" s="17" t="str">
        <f>TablaIncidentes[[#This Row],[Tiempo Total Gestión]]</f>
        <v>00:13</v>
      </c>
      <c r="Z855" s="11">
        <f t="shared" si="91"/>
        <v>0</v>
      </c>
      <c r="AA855" s="11">
        <f t="shared" si="92"/>
        <v>13</v>
      </c>
      <c r="AB855" s="11">
        <f>IF(TablaIncidentes[[#This Row],[Prioridad*]]="Baja",(Z855-24)*60+AA855,IF(TablaIncidentes[[#This Row],[Prioridad*]]="Media",(Z855-4)*60+AA855,IF(TablaIncidentes[[#This Row],[Prioridad*]]="Alta",(Z855-2)*60+AA855)))</f>
        <v>-107</v>
      </c>
      <c r="AD855" s="17" t="str">
        <f>TablaIncidentes[[#This Row],[Tiempo Creación (HH:mm)]]</f>
        <v>00:01</v>
      </c>
      <c r="AE855" s="11">
        <f t="shared" si="93"/>
        <v>0</v>
      </c>
      <c r="AF855" s="11">
        <f t="shared" si="94"/>
        <v>1</v>
      </c>
      <c r="AG855" s="11">
        <f>IF(TablaIncidentes[[#This Row],[Prioridad*]]="Baja",((AE855*60)+AF855)-30,IF(TablaIncidentes[[#This Row],[Prioridad*]]="Media",((AE855*60)+AF855)-15,IF(TablaIncidentes[[#This Row],[Prioridad*]]="Alta",((AE855*60)+AF855)-10)))</f>
        <v>-9</v>
      </c>
      <c r="AI855" s="17">
        <f>TablaIncidentes[[#This Row],[Tiempo Avance Incidente]]</f>
        <v>0</v>
      </c>
      <c r="AJ855" s="11">
        <f t="shared" si="95"/>
        <v>0</v>
      </c>
      <c r="AK855" s="11">
        <f t="shared" si="96"/>
        <v>0</v>
      </c>
      <c r="AL855">
        <f>IF(TablaIncidentes[[#This Row],[Prioridad*]]="Baja",((AJ855*60)+AK855)-720,IF(TablaIncidentes[[#This Row],[Prioridad*]]="Media",((AJ855*60)+AK855)-120,IF(TablaIncidentes[[#This Row],[Prioridad*]]="Alta",((AJ855*60)+AK855)-60)))</f>
        <v>-60</v>
      </c>
      <c r="AN855" t="str">
        <f t="shared" si="97"/>
        <v>jueves</v>
      </c>
    </row>
    <row r="856" spans="1:40" x14ac:dyDescent="0.25">
      <c r="A856" s="10" t="s">
        <v>1963</v>
      </c>
      <c r="B856" t="s">
        <v>1964</v>
      </c>
      <c r="C856" t="s">
        <v>32</v>
      </c>
      <c r="D856" s="11" t="s">
        <v>33</v>
      </c>
      <c r="E856" t="s">
        <v>34</v>
      </c>
      <c r="F856" t="s">
        <v>51</v>
      </c>
      <c r="G856" t="s">
        <v>361</v>
      </c>
      <c r="J856" s="12">
        <v>43846</v>
      </c>
      <c r="K856" s="13">
        <v>0.41399305555555554</v>
      </c>
      <c r="L856" s="14">
        <v>43846</v>
      </c>
      <c r="M856" s="15">
        <v>0.41399305555555554</v>
      </c>
      <c r="N856" s="12">
        <v>43846</v>
      </c>
      <c r="O856" s="13">
        <v>0.47424768518518517</v>
      </c>
      <c r="P856" s="16">
        <v>43847.532546296294</v>
      </c>
      <c r="Q856" s="11" t="s">
        <v>37</v>
      </c>
      <c r="R856" s="17" t="s">
        <v>380</v>
      </c>
      <c r="S856" s="11" t="s">
        <v>39</v>
      </c>
      <c r="T856" s="17" t="s">
        <v>133</v>
      </c>
      <c r="U856" s="11" t="s">
        <v>37</v>
      </c>
      <c r="V856" s="17">
        <v>0</v>
      </c>
      <c r="W856" s="11" t="s">
        <v>37</v>
      </c>
      <c r="Y856" s="17" t="str">
        <f>TablaIncidentes[[#This Row],[Tiempo Total Gestión]]</f>
        <v>01:26</v>
      </c>
      <c r="Z856" s="11">
        <f t="shared" si="91"/>
        <v>1</v>
      </c>
      <c r="AA856" s="11">
        <f t="shared" si="92"/>
        <v>26</v>
      </c>
      <c r="AB856" s="11">
        <f>IF(TablaIncidentes[[#This Row],[Prioridad*]]="Baja",(Z856-24)*60+AA856,IF(TablaIncidentes[[#This Row],[Prioridad*]]="Media",(Z856-4)*60+AA856,IF(TablaIncidentes[[#This Row],[Prioridad*]]="Alta",(Z856-2)*60+AA856)))</f>
        <v>-34</v>
      </c>
      <c r="AD856" s="17" t="str">
        <f>TablaIncidentes[[#This Row],[Tiempo Creación (HH:mm)]]</f>
        <v>00:00</v>
      </c>
      <c r="AE856" s="11">
        <f t="shared" si="93"/>
        <v>0</v>
      </c>
      <c r="AF856" s="11">
        <f t="shared" si="94"/>
        <v>0</v>
      </c>
      <c r="AG856" s="11">
        <f>IF(TablaIncidentes[[#This Row],[Prioridad*]]="Baja",((AE856*60)+AF856)-30,IF(TablaIncidentes[[#This Row],[Prioridad*]]="Media",((AE856*60)+AF856)-15,IF(TablaIncidentes[[#This Row],[Prioridad*]]="Alta",((AE856*60)+AF856)-10)))</f>
        <v>-10</v>
      </c>
      <c r="AI856" s="17">
        <f>TablaIncidentes[[#This Row],[Tiempo Avance Incidente]]</f>
        <v>0</v>
      </c>
      <c r="AJ856" s="11">
        <f t="shared" si="95"/>
        <v>0</v>
      </c>
      <c r="AK856" s="11">
        <f t="shared" si="96"/>
        <v>0</v>
      </c>
      <c r="AL856">
        <f>IF(TablaIncidentes[[#This Row],[Prioridad*]]="Baja",((AJ856*60)+AK856)-720,IF(TablaIncidentes[[#This Row],[Prioridad*]]="Media",((AJ856*60)+AK856)-120,IF(TablaIncidentes[[#This Row],[Prioridad*]]="Alta",((AJ856*60)+AK856)-60)))</f>
        <v>-60</v>
      </c>
      <c r="AN856" t="str">
        <f t="shared" si="97"/>
        <v>jueves</v>
      </c>
    </row>
    <row r="857" spans="1:40" x14ac:dyDescent="0.25">
      <c r="A857" s="20" t="s">
        <v>1965</v>
      </c>
      <c r="B857" t="s">
        <v>1966</v>
      </c>
      <c r="C857" t="s">
        <v>32</v>
      </c>
      <c r="D857" s="11" t="s">
        <v>33</v>
      </c>
      <c r="E857" t="s">
        <v>34</v>
      </c>
      <c r="F857" t="s">
        <v>51</v>
      </c>
      <c r="G857" t="s">
        <v>75</v>
      </c>
      <c r="J857" s="12">
        <v>43846</v>
      </c>
      <c r="K857" s="13">
        <v>0.41887731481481483</v>
      </c>
      <c r="L857" s="14">
        <v>43846</v>
      </c>
      <c r="M857" s="15">
        <v>0.41887731481481483</v>
      </c>
      <c r="N857" s="12">
        <v>43846</v>
      </c>
      <c r="O857" s="13">
        <v>0.63074074074074071</v>
      </c>
      <c r="P857" s="16">
        <v>43847.676516203705</v>
      </c>
      <c r="Q857" s="11" t="s">
        <v>101</v>
      </c>
      <c r="R857" s="17" t="s">
        <v>1967</v>
      </c>
      <c r="S857" s="11" t="s">
        <v>39</v>
      </c>
      <c r="T857" s="17" t="s">
        <v>133</v>
      </c>
      <c r="U857" s="11" t="s">
        <v>37</v>
      </c>
      <c r="V857" s="17">
        <v>0</v>
      </c>
      <c r="W857" s="11" t="s">
        <v>37</v>
      </c>
      <c r="Y857" s="17" t="str">
        <f>TablaIncidentes[[#This Row],[Tiempo Total Gestión]]</f>
        <v>05:05</v>
      </c>
      <c r="Z857" s="11">
        <f t="shared" si="91"/>
        <v>5</v>
      </c>
      <c r="AA857" s="11">
        <f t="shared" si="92"/>
        <v>5</v>
      </c>
      <c r="AB857" s="11">
        <f>IF(TablaIncidentes[[#This Row],[Prioridad*]]="Baja",(Z857-24)*60+AA857,IF(TablaIncidentes[[#This Row],[Prioridad*]]="Media",(Z857-4)*60+AA857,IF(TablaIncidentes[[#This Row],[Prioridad*]]="Alta",(Z857-2)*60+AA857)))</f>
        <v>185</v>
      </c>
      <c r="AD857" s="17" t="str">
        <f>TablaIncidentes[[#This Row],[Tiempo Creación (HH:mm)]]</f>
        <v>00:00</v>
      </c>
      <c r="AE857" s="11">
        <f t="shared" si="93"/>
        <v>0</v>
      </c>
      <c r="AF857" s="11">
        <f t="shared" si="94"/>
        <v>0</v>
      </c>
      <c r="AG857" s="11">
        <f>IF(TablaIncidentes[[#This Row],[Prioridad*]]="Baja",((AE857*60)+AF857)-30,IF(TablaIncidentes[[#This Row],[Prioridad*]]="Media",((AE857*60)+AF857)-15,IF(TablaIncidentes[[#This Row],[Prioridad*]]="Alta",((AE857*60)+AF857)-10)))</f>
        <v>-10</v>
      </c>
      <c r="AI857" s="17">
        <f>TablaIncidentes[[#This Row],[Tiempo Avance Incidente]]</f>
        <v>0</v>
      </c>
      <c r="AJ857" s="11">
        <f t="shared" si="95"/>
        <v>0</v>
      </c>
      <c r="AK857" s="11">
        <f t="shared" si="96"/>
        <v>0</v>
      </c>
      <c r="AL857">
        <f>IF(TablaIncidentes[[#This Row],[Prioridad*]]="Baja",((AJ857*60)+AK857)-720,IF(TablaIncidentes[[#This Row],[Prioridad*]]="Media",((AJ857*60)+AK857)-120,IF(TablaIncidentes[[#This Row],[Prioridad*]]="Alta",((AJ857*60)+AK857)-60)))</f>
        <v>-60</v>
      </c>
      <c r="AN857" t="str">
        <f t="shared" si="97"/>
        <v>jueves</v>
      </c>
    </row>
    <row r="858" spans="1:40" x14ac:dyDescent="0.25">
      <c r="A858" s="10" t="s">
        <v>1968</v>
      </c>
      <c r="B858" t="s">
        <v>1969</v>
      </c>
      <c r="C858" t="s">
        <v>123</v>
      </c>
      <c r="D858" s="11" t="s">
        <v>110</v>
      </c>
      <c r="E858" t="s">
        <v>34</v>
      </c>
      <c r="F858" t="s">
        <v>124</v>
      </c>
      <c r="G858" t="s">
        <v>104</v>
      </c>
      <c r="J858" s="12">
        <v>43846</v>
      </c>
      <c r="K858" s="13">
        <v>0.34562500000000002</v>
      </c>
      <c r="L858" s="14">
        <v>43846</v>
      </c>
      <c r="M858" s="15">
        <v>0.34657407407407409</v>
      </c>
      <c r="N858" s="12">
        <v>43846</v>
      </c>
      <c r="O858" s="13">
        <v>0.44210648148148146</v>
      </c>
      <c r="P858" s="16">
        <v>43847.532546296294</v>
      </c>
      <c r="Q858" s="11" t="s">
        <v>37</v>
      </c>
      <c r="R858" s="17" t="s">
        <v>1970</v>
      </c>
      <c r="S858" s="11" t="s">
        <v>59</v>
      </c>
      <c r="T858" s="17" t="s">
        <v>40</v>
      </c>
      <c r="U858" s="11" t="s">
        <v>37</v>
      </c>
      <c r="V858" s="17">
        <v>9.3750000087311491E-4</v>
      </c>
      <c r="W858" s="11" t="s">
        <v>37</v>
      </c>
      <c r="Y858" s="17" t="str">
        <f>TablaIncidentes[[#This Row],[Tiempo Total Gestión]]</f>
        <v>02:18</v>
      </c>
      <c r="Z858" s="11">
        <f t="shared" si="91"/>
        <v>2</v>
      </c>
      <c r="AA858" s="11">
        <f t="shared" si="92"/>
        <v>18</v>
      </c>
      <c r="AB858" s="11">
        <f>IF(TablaIncidentes[[#This Row],[Prioridad*]]="Baja",(Z858-24)*60+AA858,IF(TablaIncidentes[[#This Row],[Prioridad*]]="Media",(Z858-4)*60+AA858,IF(TablaIncidentes[[#This Row],[Prioridad*]]="Alta",(Z858-2)*60+AA858)))</f>
        <v>-102</v>
      </c>
      <c r="AD858" s="17" t="str">
        <f>TablaIncidentes[[#This Row],[Tiempo Creación (HH:mm)]]</f>
        <v>00:01</v>
      </c>
      <c r="AE858" s="11">
        <f t="shared" si="93"/>
        <v>0</v>
      </c>
      <c r="AF858" s="11">
        <f t="shared" si="94"/>
        <v>1</v>
      </c>
      <c r="AG858" s="11">
        <f>IF(TablaIncidentes[[#This Row],[Prioridad*]]="Baja",((AE858*60)+AF858)-30,IF(TablaIncidentes[[#This Row],[Prioridad*]]="Media",((AE858*60)+AF858)-15,IF(TablaIncidentes[[#This Row],[Prioridad*]]="Alta",((AE858*60)+AF858)-10)))</f>
        <v>-14</v>
      </c>
      <c r="AI858" s="17">
        <f>TablaIncidentes[[#This Row],[Tiempo Avance Incidente]]</f>
        <v>9.3750000087311491E-4</v>
      </c>
      <c r="AJ858" s="11">
        <f t="shared" si="95"/>
        <v>0</v>
      </c>
      <c r="AK858" s="11">
        <f t="shared" si="96"/>
        <v>1</v>
      </c>
      <c r="AL858">
        <f>IF(TablaIncidentes[[#This Row],[Prioridad*]]="Baja",((AJ858*60)+AK858)-720,IF(TablaIncidentes[[#This Row],[Prioridad*]]="Media",((AJ858*60)+AK858)-120,IF(TablaIncidentes[[#This Row],[Prioridad*]]="Alta",((AJ858*60)+AK858)-60)))</f>
        <v>-119</v>
      </c>
      <c r="AN858" t="str">
        <f t="shared" si="97"/>
        <v>jueves</v>
      </c>
    </row>
    <row r="859" spans="1:40" x14ac:dyDescent="0.25">
      <c r="A859" s="10" t="s">
        <v>1971</v>
      </c>
      <c r="B859" t="s">
        <v>1972</v>
      </c>
      <c r="C859" t="s">
        <v>32</v>
      </c>
      <c r="D859" s="11" t="s">
        <v>33</v>
      </c>
      <c r="E859" t="s">
        <v>34</v>
      </c>
      <c r="F859" t="s">
        <v>51</v>
      </c>
      <c r="G859" t="s">
        <v>62</v>
      </c>
      <c r="J859" s="12">
        <v>43846</v>
      </c>
      <c r="K859" s="13">
        <v>0.36311342592592594</v>
      </c>
      <c r="L859" s="14">
        <v>43846</v>
      </c>
      <c r="M859" s="15">
        <v>0.36311342592592594</v>
      </c>
      <c r="N859" s="12">
        <v>43846</v>
      </c>
      <c r="O859" s="13">
        <v>0.54019675925925925</v>
      </c>
      <c r="P859" s="16">
        <v>43847.601122685184</v>
      </c>
      <c r="Q859" s="11" t="s">
        <v>37</v>
      </c>
      <c r="R859" s="17" t="s">
        <v>58</v>
      </c>
      <c r="S859" s="11" t="s">
        <v>39</v>
      </c>
      <c r="T859" s="17" t="s">
        <v>133</v>
      </c>
      <c r="U859" s="11" t="s">
        <v>37</v>
      </c>
      <c r="V859" s="17">
        <v>0</v>
      </c>
      <c r="W859" s="11" t="s">
        <v>37</v>
      </c>
      <c r="Y859" s="17" t="str">
        <f>TablaIncidentes[[#This Row],[Tiempo Total Gestión]]</f>
        <v>00:13</v>
      </c>
      <c r="Z859" s="11">
        <f t="shared" si="91"/>
        <v>0</v>
      </c>
      <c r="AA859" s="11">
        <f t="shared" si="92"/>
        <v>13</v>
      </c>
      <c r="AB859" s="11">
        <f>IF(TablaIncidentes[[#This Row],[Prioridad*]]="Baja",(Z859-24)*60+AA859,IF(TablaIncidentes[[#This Row],[Prioridad*]]="Media",(Z859-4)*60+AA859,IF(TablaIncidentes[[#This Row],[Prioridad*]]="Alta",(Z859-2)*60+AA859)))</f>
        <v>-107</v>
      </c>
      <c r="AD859" s="17" t="str">
        <f>TablaIncidentes[[#This Row],[Tiempo Creación (HH:mm)]]</f>
        <v>00:00</v>
      </c>
      <c r="AE859" s="11">
        <f t="shared" si="93"/>
        <v>0</v>
      </c>
      <c r="AF859" s="11">
        <f t="shared" si="94"/>
        <v>0</v>
      </c>
      <c r="AG859" s="11">
        <f>IF(TablaIncidentes[[#This Row],[Prioridad*]]="Baja",((AE859*60)+AF859)-30,IF(TablaIncidentes[[#This Row],[Prioridad*]]="Media",((AE859*60)+AF859)-15,IF(TablaIncidentes[[#This Row],[Prioridad*]]="Alta",((AE859*60)+AF859)-10)))</f>
        <v>-10</v>
      </c>
      <c r="AI859" s="17">
        <f>TablaIncidentes[[#This Row],[Tiempo Avance Incidente]]</f>
        <v>0</v>
      </c>
      <c r="AJ859" s="11">
        <f t="shared" si="95"/>
        <v>0</v>
      </c>
      <c r="AK859" s="11">
        <f t="shared" si="96"/>
        <v>0</v>
      </c>
      <c r="AL859">
        <f>IF(TablaIncidentes[[#This Row],[Prioridad*]]="Baja",((AJ859*60)+AK859)-720,IF(TablaIncidentes[[#This Row],[Prioridad*]]="Media",((AJ859*60)+AK859)-120,IF(TablaIncidentes[[#This Row],[Prioridad*]]="Alta",((AJ859*60)+AK859)-60)))</f>
        <v>-60</v>
      </c>
      <c r="AN859" t="str">
        <f t="shared" si="97"/>
        <v>jueves</v>
      </c>
    </row>
    <row r="860" spans="1:40" x14ac:dyDescent="0.25">
      <c r="A860" s="20" t="s">
        <v>1973</v>
      </c>
      <c r="B860" t="s">
        <v>1974</v>
      </c>
      <c r="C860" t="s">
        <v>32</v>
      </c>
      <c r="D860" s="11" t="s">
        <v>33</v>
      </c>
      <c r="E860" t="s">
        <v>34</v>
      </c>
      <c r="F860" t="s">
        <v>51</v>
      </c>
      <c r="G860" t="s">
        <v>151</v>
      </c>
      <c r="J860" s="12">
        <v>43846</v>
      </c>
      <c r="K860" s="13">
        <v>0.3658912037037037</v>
      </c>
      <c r="L860" s="14">
        <v>43846</v>
      </c>
      <c r="M860" s="15">
        <v>0.3658912037037037</v>
      </c>
      <c r="N860" s="12">
        <v>43847</v>
      </c>
      <c r="O860" s="13">
        <v>0.38510416666666664</v>
      </c>
      <c r="P860" s="16">
        <v>43848.429456018515</v>
      </c>
      <c r="Q860" s="11" t="s">
        <v>101</v>
      </c>
      <c r="R860" s="17" t="s">
        <v>1092</v>
      </c>
      <c r="S860" s="11" t="s">
        <v>39</v>
      </c>
      <c r="T860" s="17" t="s">
        <v>133</v>
      </c>
      <c r="U860" s="11" t="s">
        <v>37</v>
      </c>
      <c r="V860" s="17">
        <v>0</v>
      </c>
      <c r="W860" s="11" t="s">
        <v>37</v>
      </c>
      <c r="Y860" s="17" t="str">
        <f>TablaIncidentes[[#This Row],[Tiempo Total Gestión]]</f>
        <v>24:27</v>
      </c>
      <c r="Z860" s="11">
        <f t="shared" si="91"/>
        <v>0</v>
      </c>
      <c r="AA860" s="11">
        <f t="shared" si="92"/>
        <v>27</v>
      </c>
      <c r="AB860" s="11">
        <f>IF(TablaIncidentes[[#This Row],[Prioridad*]]="Baja",(Z860-24)*60+AA860,IF(TablaIncidentes[[#This Row],[Prioridad*]]="Media",(Z860-4)*60+AA860,IF(TablaIncidentes[[#This Row],[Prioridad*]]="Alta",(Z860-2)*60+AA860)))</f>
        <v>-93</v>
      </c>
      <c r="AD860" s="17" t="str">
        <f>TablaIncidentes[[#This Row],[Tiempo Creación (HH:mm)]]</f>
        <v>00:00</v>
      </c>
      <c r="AE860" s="11">
        <f t="shared" si="93"/>
        <v>0</v>
      </c>
      <c r="AF860" s="11">
        <f t="shared" si="94"/>
        <v>0</v>
      </c>
      <c r="AG860" s="11">
        <f>IF(TablaIncidentes[[#This Row],[Prioridad*]]="Baja",((AE860*60)+AF860)-30,IF(TablaIncidentes[[#This Row],[Prioridad*]]="Media",((AE860*60)+AF860)-15,IF(TablaIncidentes[[#This Row],[Prioridad*]]="Alta",((AE860*60)+AF860)-10)))</f>
        <v>-10</v>
      </c>
      <c r="AI860" s="17">
        <f>TablaIncidentes[[#This Row],[Tiempo Avance Incidente]]</f>
        <v>0</v>
      </c>
      <c r="AJ860" s="11">
        <f t="shared" si="95"/>
        <v>0</v>
      </c>
      <c r="AK860" s="11">
        <f t="shared" si="96"/>
        <v>0</v>
      </c>
      <c r="AL860">
        <f>IF(TablaIncidentes[[#This Row],[Prioridad*]]="Baja",((AJ860*60)+AK860)-720,IF(TablaIncidentes[[#This Row],[Prioridad*]]="Media",((AJ860*60)+AK860)-120,IF(TablaIncidentes[[#This Row],[Prioridad*]]="Alta",((AJ860*60)+AK860)-60)))</f>
        <v>-60</v>
      </c>
      <c r="AN860" t="str">
        <f t="shared" si="97"/>
        <v>jueves</v>
      </c>
    </row>
    <row r="861" spans="1:40" x14ac:dyDescent="0.25">
      <c r="A861" s="10" t="s">
        <v>1975</v>
      </c>
      <c r="B861" t="s">
        <v>1976</v>
      </c>
      <c r="C861" t="s">
        <v>32</v>
      </c>
      <c r="D861" s="11" t="s">
        <v>33</v>
      </c>
      <c r="E861" t="s">
        <v>34</v>
      </c>
      <c r="F861" t="s">
        <v>35</v>
      </c>
      <c r="G861" t="s">
        <v>36</v>
      </c>
      <c r="J861" s="12">
        <v>43846</v>
      </c>
      <c r="K861" s="13">
        <v>0.36659722222222224</v>
      </c>
      <c r="L861" s="14">
        <v>43846</v>
      </c>
      <c r="M861" s="15">
        <v>0.36659722222222224</v>
      </c>
      <c r="N861" s="12">
        <v>43847</v>
      </c>
      <c r="O861" s="13">
        <v>0.36363425925925924</v>
      </c>
      <c r="P861" s="16">
        <v>43848.429456018515</v>
      </c>
      <c r="Q861" s="11" t="s">
        <v>37</v>
      </c>
      <c r="R861" s="17" t="s">
        <v>350</v>
      </c>
      <c r="S861" s="11" t="s">
        <v>39</v>
      </c>
      <c r="T861" s="17" t="s">
        <v>133</v>
      </c>
      <c r="U861" s="11" t="s">
        <v>37</v>
      </c>
      <c r="V861" s="17">
        <v>0</v>
      </c>
      <c r="W861" s="11" t="s">
        <v>37</v>
      </c>
      <c r="Y861" s="17" t="str">
        <f>TablaIncidentes[[#This Row],[Tiempo Total Gestión]]</f>
        <v>01:28</v>
      </c>
      <c r="Z861" s="11">
        <f t="shared" si="91"/>
        <v>1</v>
      </c>
      <c r="AA861" s="11">
        <f t="shared" si="92"/>
        <v>28</v>
      </c>
      <c r="AB861" s="11">
        <f>IF(TablaIncidentes[[#This Row],[Prioridad*]]="Baja",(Z861-24)*60+AA861,IF(TablaIncidentes[[#This Row],[Prioridad*]]="Media",(Z861-4)*60+AA861,IF(TablaIncidentes[[#This Row],[Prioridad*]]="Alta",(Z861-2)*60+AA861)))</f>
        <v>-32</v>
      </c>
      <c r="AD861" s="17" t="str">
        <f>TablaIncidentes[[#This Row],[Tiempo Creación (HH:mm)]]</f>
        <v>00:00</v>
      </c>
      <c r="AE861" s="11">
        <f t="shared" si="93"/>
        <v>0</v>
      </c>
      <c r="AF861" s="11">
        <f t="shared" si="94"/>
        <v>0</v>
      </c>
      <c r="AG861" s="11">
        <f>IF(TablaIncidentes[[#This Row],[Prioridad*]]="Baja",((AE861*60)+AF861)-30,IF(TablaIncidentes[[#This Row],[Prioridad*]]="Media",((AE861*60)+AF861)-15,IF(TablaIncidentes[[#This Row],[Prioridad*]]="Alta",((AE861*60)+AF861)-10)))</f>
        <v>-10</v>
      </c>
      <c r="AI861" s="17">
        <f>TablaIncidentes[[#This Row],[Tiempo Avance Incidente]]</f>
        <v>0</v>
      </c>
      <c r="AJ861" s="11">
        <f t="shared" si="95"/>
        <v>0</v>
      </c>
      <c r="AK861" s="11">
        <f t="shared" si="96"/>
        <v>0</v>
      </c>
      <c r="AL861">
        <f>IF(TablaIncidentes[[#This Row],[Prioridad*]]="Baja",((AJ861*60)+AK861)-720,IF(TablaIncidentes[[#This Row],[Prioridad*]]="Media",((AJ861*60)+AK861)-120,IF(TablaIncidentes[[#This Row],[Prioridad*]]="Alta",((AJ861*60)+AK861)-60)))</f>
        <v>-60</v>
      </c>
      <c r="AN861" t="str">
        <f t="shared" si="97"/>
        <v>jueves</v>
      </c>
    </row>
    <row r="862" spans="1:40" x14ac:dyDescent="0.25">
      <c r="A862" s="20" t="s">
        <v>1977</v>
      </c>
      <c r="B862" t="s">
        <v>990</v>
      </c>
      <c r="C862" t="s">
        <v>32</v>
      </c>
      <c r="D862" s="11" t="s">
        <v>33</v>
      </c>
      <c r="E862" t="s">
        <v>34</v>
      </c>
      <c r="F862" t="s">
        <v>51</v>
      </c>
      <c r="G862" t="s">
        <v>75</v>
      </c>
      <c r="J862" s="12">
        <v>43846</v>
      </c>
      <c r="K862" s="13">
        <v>0.36937500000000001</v>
      </c>
      <c r="L862" s="14">
        <v>43846</v>
      </c>
      <c r="M862" s="15">
        <v>0.36937500000000001</v>
      </c>
      <c r="N862" s="12">
        <v>43846</v>
      </c>
      <c r="O862" s="13">
        <v>0.59016203703703707</v>
      </c>
      <c r="P862" s="16">
        <v>43847.601122685184</v>
      </c>
      <c r="Q862" s="11" t="s">
        <v>101</v>
      </c>
      <c r="R862" s="17" t="s">
        <v>1978</v>
      </c>
      <c r="S862" s="11" t="s">
        <v>39</v>
      </c>
      <c r="T862" s="17" t="s">
        <v>133</v>
      </c>
      <c r="U862" s="11" t="s">
        <v>37</v>
      </c>
      <c r="V862" s="17">
        <v>0</v>
      </c>
      <c r="W862" s="11" t="s">
        <v>37</v>
      </c>
      <c r="Y862" s="17" t="str">
        <f>TablaIncidentes[[#This Row],[Tiempo Total Gestión]]</f>
        <v>05:17</v>
      </c>
      <c r="Z862" s="11">
        <f t="shared" si="91"/>
        <v>5</v>
      </c>
      <c r="AA862" s="11">
        <f t="shared" si="92"/>
        <v>17</v>
      </c>
      <c r="AB862" s="11">
        <f>IF(TablaIncidentes[[#This Row],[Prioridad*]]="Baja",(Z862-24)*60+AA862,IF(TablaIncidentes[[#This Row],[Prioridad*]]="Media",(Z862-4)*60+AA862,IF(TablaIncidentes[[#This Row],[Prioridad*]]="Alta",(Z862-2)*60+AA862)))</f>
        <v>197</v>
      </c>
      <c r="AD862" s="17" t="str">
        <f>TablaIncidentes[[#This Row],[Tiempo Creación (HH:mm)]]</f>
        <v>00:00</v>
      </c>
      <c r="AE862" s="11">
        <f t="shared" si="93"/>
        <v>0</v>
      </c>
      <c r="AF862" s="11">
        <f t="shared" si="94"/>
        <v>0</v>
      </c>
      <c r="AG862" s="11">
        <f>IF(TablaIncidentes[[#This Row],[Prioridad*]]="Baja",((AE862*60)+AF862)-30,IF(TablaIncidentes[[#This Row],[Prioridad*]]="Media",((AE862*60)+AF862)-15,IF(TablaIncidentes[[#This Row],[Prioridad*]]="Alta",((AE862*60)+AF862)-10)))</f>
        <v>-10</v>
      </c>
      <c r="AI862" s="17">
        <f>TablaIncidentes[[#This Row],[Tiempo Avance Incidente]]</f>
        <v>0</v>
      </c>
      <c r="AJ862" s="11">
        <f t="shared" si="95"/>
        <v>0</v>
      </c>
      <c r="AK862" s="11">
        <f t="shared" si="96"/>
        <v>0</v>
      </c>
      <c r="AL862">
        <f>IF(TablaIncidentes[[#This Row],[Prioridad*]]="Baja",((AJ862*60)+AK862)-720,IF(TablaIncidentes[[#This Row],[Prioridad*]]="Media",((AJ862*60)+AK862)-120,IF(TablaIncidentes[[#This Row],[Prioridad*]]="Alta",((AJ862*60)+AK862)-60)))</f>
        <v>-60</v>
      </c>
      <c r="AN862" t="str">
        <f t="shared" si="97"/>
        <v>jueves</v>
      </c>
    </row>
    <row r="863" spans="1:40" x14ac:dyDescent="0.25">
      <c r="A863" s="10" t="s">
        <v>1979</v>
      </c>
      <c r="B863" t="s">
        <v>1071</v>
      </c>
      <c r="C863" t="s">
        <v>32</v>
      </c>
      <c r="D863" s="11" t="s">
        <v>33</v>
      </c>
      <c r="E863" t="s">
        <v>34</v>
      </c>
      <c r="F863" t="s">
        <v>51</v>
      </c>
      <c r="G863" t="s">
        <v>62</v>
      </c>
      <c r="J863" s="12">
        <v>43846</v>
      </c>
      <c r="K863" s="13">
        <v>0.37008101851851855</v>
      </c>
      <c r="L863" s="14">
        <v>43846</v>
      </c>
      <c r="M863" s="15">
        <v>0.37008101851851855</v>
      </c>
      <c r="N863" s="12">
        <v>43846</v>
      </c>
      <c r="O863" s="13">
        <v>0.74599537037037045</v>
      </c>
      <c r="P863" s="16">
        <v>43847.779108796298</v>
      </c>
      <c r="Q863" s="11" t="s">
        <v>37</v>
      </c>
      <c r="R863" s="17" t="s">
        <v>1980</v>
      </c>
      <c r="S863" s="11" t="s">
        <v>39</v>
      </c>
      <c r="T863" s="17" t="s">
        <v>133</v>
      </c>
      <c r="U863" s="11" t="s">
        <v>37</v>
      </c>
      <c r="V863" s="17">
        <v>0</v>
      </c>
      <c r="W863" s="11" t="s">
        <v>37</v>
      </c>
      <c r="Y863" s="17" t="str">
        <f>TablaIncidentes[[#This Row],[Tiempo Total Gestión]]</f>
        <v>01:36</v>
      </c>
      <c r="Z863" s="11">
        <f t="shared" si="91"/>
        <v>1</v>
      </c>
      <c r="AA863" s="11">
        <f t="shared" si="92"/>
        <v>36</v>
      </c>
      <c r="AB863" s="11">
        <f>IF(TablaIncidentes[[#This Row],[Prioridad*]]="Baja",(Z863-24)*60+AA863,IF(TablaIncidentes[[#This Row],[Prioridad*]]="Media",(Z863-4)*60+AA863,IF(TablaIncidentes[[#This Row],[Prioridad*]]="Alta",(Z863-2)*60+AA863)))</f>
        <v>-24</v>
      </c>
      <c r="AD863" s="17" t="str">
        <f>TablaIncidentes[[#This Row],[Tiempo Creación (HH:mm)]]</f>
        <v>00:00</v>
      </c>
      <c r="AE863" s="11">
        <f t="shared" si="93"/>
        <v>0</v>
      </c>
      <c r="AF863" s="11">
        <f t="shared" si="94"/>
        <v>0</v>
      </c>
      <c r="AG863" s="11">
        <f>IF(TablaIncidentes[[#This Row],[Prioridad*]]="Baja",((AE863*60)+AF863)-30,IF(TablaIncidentes[[#This Row],[Prioridad*]]="Media",((AE863*60)+AF863)-15,IF(TablaIncidentes[[#This Row],[Prioridad*]]="Alta",((AE863*60)+AF863)-10)))</f>
        <v>-10</v>
      </c>
      <c r="AI863" s="17">
        <f>TablaIncidentes[[#This Row],[Tiempo Avance Incidente]]</f>
        <v>0</v>
      </c>
      <c r="AJ863" s="11">
        <f t="shared" si="95"/>
        <v>0</v>
      </c>
      <c r="AK863" s="11">
        <f t="shared" si="96"/>
        <v>0</v>
      </c>
      <c r="AL863">
        <f>IF(TablaIncidentes[[#This Row],[Prioridad*]]="Baja",((AJ863*60)+AK863)-720,IF(TablaIncidentes[[#This Row],[Prioridad*]]="Media",((AJ863*60)+AK863)-120,IF(TablaIncidentes[[#This Row],[Prioridad*]]="Alta",((AJ863*60)+AK863)-60)))</f>
        <v>-60</v>
      </c>
      <c r="AN863" t="str">
        <f t="shared" si="97"/>
        <v>jueves</v>
      </c>
    </row>
    <row r="864" spans="1:40" x14ac:dyDescent="0.25">
      <c r="A864" s="10" t="s">
        <v>1981</v>
      </c>
      <c r="B864" t="s">
        <v>1982</v>
      </c>
      <c r="C864" t="s">
        <v>32</v>
      </c>
      <c r="D864" s="11" t="s">
        <v>33</v>
      </c>
      <c r="E864" t="s">
        <v>34</v>
      </c>
      <c r="F864" t="s">
        <v>51</v>
      </c>
      <c r="G864" t="s">
        <v>279</v>
      </c>
      <c r="J864" s="12">
        <v>43846</v>
      </c>
      <c r="K864" s="13">
        <v>0.37077546296296293</v>
      </c>
      <c r="L864" s="14">
        <v>43846</v>
      </c>
      <c r="M864" s="15">
        <v>0.37077546296296293</v>
      </c>
      <c r="N864" s="12">
        <v>43847</v>
      </c>
      <c r="O864" s="13">
        <v>7.2002314814814811E-2</v>
      </c>
      <c r="P864" s="16">
        <v>43848.12091435185</v>
      </c>
      <c r="Q864" s="11" t="s">
        <v>37</v>
      </c>
      <c r="R864" s="17" t="s">
        <v>815</v>
      </c>
      <c r="S864" s="11" t="s">
        <v>39</v>
      </c>
      <c r="T864" s="17" t="s">
        <v>133</v>
      </c>
      <c r="U864" s="11" t="s">
        <v>37</v>
      </c>
      <c r="V864" s="17">
        <v>0</v>
      </c>
      <c r="W864" s="11" t="s">
        <v>37</v>
      </c>
      <c r="Y864" s="17" t="str">
        <f>TablaIncidentes[[#This Row],[Tiempo Total Gestión]]</f>
        <v>01:43</v>
      </c>
      <c r="Z864" s="11">
        <f t="shared" si="91"/>
        <v>1</v>
      </c>
      <c r="AA864" s="11">
        <f t="shared" si="92"/>
        <v>43</v>
      </c>
      <c r="AB864" s="11">
        <f>IF(TablaIncidentes[[#This Row],[Prioridad*]]="Baja",(Z864-24)*60+AA864,IF(TablaIncidentes[[#This Row],[Prioridad*]]="Media",(Z864-4)*60+AA864,IF(TablaIncidentes[[#This Row],[Prioridad*]]="Alta",(Z864-2)*60+AA864)))</f>
        <v>-17</v>
      </c>
      <c r="AD864" s="17" t="str">
        <f>TablaIncidentes[[#This Row],[Tiempo Creación (HH:mm)]]</f>
        <v>00:00</v>
      </c>
      <c r="AE864" s="11">
        <f t="shared" si="93"/>
        <v>0</v>
      </c>
      <c r="AF864" s="11">
        <f t="shared" si="94"/>
        <v>0</v>
      </c>
      <c r="AG864" s="11">
        <f>IF(TablaIncidentes[[#This Row],[Prioridad*]]="Baja",((AE864*60)+AF864)-30,IF(TablaIncidentes[[#This Row],[Prioridad*]]="Media",((AE864*60)+AF864)-15,IF(TablaIncidentes[[#This Row],[Prioridad*]]="Alta",((AE864*60)+AF864)-10)))</f>
        <v>-10</v>
      </c>
      <c r="AI864" s="17">
        <f>TablaIncidentes[[#This Row],[Tiempo Avance Incidente]]</f>
        <v>0</v>
      </c>
      <c r="AJ864" s="11">
        <f t="shared" si="95"/>
        <v>0</v>
      </c>
      <c r="AK864" s="11">
        <f t="shared" si="96"/>
        <v>0</v>
      </c>
      <c r="AL864">
        <f>IF(TablaIncidentes[[#This Row],[Prioridad*]]="Baja",((AJ864*60)+AK864)-720,IF(TablaIncidentes[[#This Row],[Prioridad*]]="Media",((AJ864*60)+AK864)-120,IF(TablaIncidentes[[#This Row],[Prioridad*]]="Alta",((AJ864*60)+AK864)-60)))</f>
        <v>-60</v>
      </c>
      <c r="AN864" t="str">
        <f t="shared" si="97"/>
        <v>jueves</v>
      </c>
    </row>
    <row r="865" spans="1:40" x14ac:dyDescent="0.25">
      <c r="A865" s="10" t="s">
        <v>1983</v>
      </c>
      <c r="B865" t="s">
        <v>831</v>
      </c>
      <c r="C865" t="s">
        <v>32</v>
      </c>
      <c r="D865" s="11" t="s">
        <v>33</v>
      </c>
      <c r="E865" t="s">
        <v>34</v>
      </c>
      <c r="F865" t="s">
        <v>51</v>
      </c>
      <c r="G865" t="s">
        <v>361</v>
      </c>
      <c r="J865" s="12">
        <v>43846</v>
      </c>
      <c r="K865" s="13">
        <v>0.39726851851851852</v>
      </c>
      <c r="L865" s="14">
        <v>43846</v>
      </c>
      <c r="M865" s="15">
        <v>0.39726851851851852</v>
      </c>
      <c r="N865" s="12">
        <v>43846</v>
      </c>
      <c r="O865" s="13">
        <v>0.48038194444444443</v>
      </c>
      <c r="P865" s="16">
        <v>43847.532546296294</v>
      </c>
      <c r="Q865" s="11" t="s">
        <v>37</v>
      </c>
      <c r="R865" s="17" t="s">
        <v>1823</v>
      </c>
      <c r="S865" s="11" t="s">
        <v>39</v>
      </c>
      <c r="T865" s="17" t="s">
        <v>133</v>
      </c>
      <c r="U865" s="11" t="s">
        <v>37</v>
      </c>
      <c r="V865" s="17">
        <v>0</v>
      </c>
      <c r="W865" s="11" t="s">
        <v>37</v>
      </c>
      <c r="Y865" s="17" t="str">
        <f>TablaIncidentes[[#This Row],[Tiempo Total Gestión]]</f>
        <v>01:56</v>
      </c>
      <c r="Z865" s="11">
        <f t="shared" si="91"/>
        <v>1</v>
      </c>
      <c r="AA865" s="11">
        <f t="shared" si="92"/>
        <v>56</v>
      </c>
      <c r="AB865" s="11">
        <f>IF(TablaIncidentes[[#This Row],[Prioridad*]]="Baja",(Z865-24)*60+AA865,IF(TablaIncidentes[[#This Row],[Prioridad*]]="Media",(Z865-4)*60+AA865,IF(TablaIncidentes[[#This Row],[Prioridad*]]="Alta",(Z865-2)*60+AA865)))</f>
        <v>-4</v>
      </c>
      <c r="AD865" s="17" t="str">
        <f>TablaIncidentes[[#This Row],[Tiempo Creación (HH:mm)]]</f>
        <v>00:00</v>
      </c>
      <c r="AE865" s="11">
        <f t="shared" si="93"/>
        <v>0</v>
      </c>
      <c r="AF865" s="11">
        <f t="shared" si="94"/>
        <v>0</v>
      </c>
      <c r="AG865" s="11">
        <f>IF(TablaIncidentes[[#This Row],[Prioridad*]]="Baja",((AE865*60)+AF865)-30,IF(TablaIncidentes[[#This Row],[Prioridad*]]="Media",((AE865*60)+AF865)-15,IF(TablaIncidentes[[#This Row],[Prioridad*]]="Alta",((AE865*60)+AF865)-10)))</f>
        <v>-10</v>
      </c>
      <c r="AI865" s="17">
        <f>TablaIncidentes[[#This Row],[Tiempo Avance Incidente]]</f>
        <v>0</v>
      </c>
      <c r="AJ865" s="11">
        <f t="shared" si="95"/>
        <v>0</v>
      </c>
      <c r="AK865" s="11">
        <f t="shared" si="96"/>
        <v>0</v>
      </c>
      <c r="AL865">
        <f>IF(TablaIncidentes[[#This Row],[Prioridad*]]="Baja",((AJ865*60)+AK865)-720,IF(TablaIncidentes[[#This Row],[Prioridad*]]="Media",((AJ865*60)+AK865)-120,IF(TablaIncidentes[[#This Row],[Prioridad*]]="Alta",((AJ865*60)+AK865)-60)))</f>
        <v>-60</v>
      </c>
      <c r="AN865" t="str">
        <f t="shared" si="97"/>
        <v>jueves</v>
      </c>
    </row>
    <row r="866" spans="1:40" x14ac:dyDescent="0.25">
      <c r="A866" s="10" t="s">
        <v>1984</v>
      </c>
      <c r="B866" t="s">
        <v>1857</v>
      </c>
      <c r="C866" t="s">
        <v>32</v>
      </c>
      <c r="D866" s="11" t="s">
        <v>33</v>
      </c>
      <c r="E866" t="s">
        <v>34</v>
      </c>
      <c r="F866" t="s">
        <v>51</v>
      </c>
      <c r="G866" t="s">
        <v>62</v>
      </c>
      <c r="J866" s="12">
        <v>43846</v>
      </c>
      <c r="K866" s="13">
        <v>0.40353009259259259</v>
      </c>
      <c r="L866" s="14">
        <v>43846</v>
      </c>
      <c r="M866" s="15">
        <v>0.40353009259259259</v>
      </c>
      <c r="N866" s="12">
        <v>43846</v>
      </c>
      <c r="O866" s="13">
        <v>0.45710648148148153</v>
      </c>
      <c r="P866" s="16">
        <v>43847.532546296294</v>
      </c>
      <c r="Q866" s="11" t="s">
        <v>37</v>
      </c>
      <c r="R866" s="17" t="s">
        <v>791</v>
      </c>
      <c r="S866" s="11" t="s">
        <v>39</v>
      </c>
      <c r="T866" s="17" t="s">
        <v>133</v>
      </c>
      <c r="U866" s="11" t="s">
        <v>37</v>
      </c>
      <c r="V866" s="17">
        <v>0</v>
      </c>
      <c r="W866" s="11" t="s">
        <v>37</v>
      </c>
      <c r="Y866" s="17" t="str">
        <f>TablaIncidentes[[#This Row],[Tiempo Total Gestión]]</f>
        <v>01:06</v>
      </c>
      <c r="Z866" s="11">
        <f t="shared" si="91"/>
        <v>1</v>
      </c>
      <c r="AA866" s="11">
        <f t="shared" si="92"/>
        <v>6</v>
      </c>
      <c r="AB866" s="11">
        <f>IF(TablaIncidentes[[#This Row],[Prioridad*]]="Baja",(Z866-24)*60+AA866,IF(TablaIncidentes[[#This Row],[Prioridad*]]="Media",(Z866-4)*60+AA866,IF(TablaIncidentes[[#This Row],[Prioridad*]]="Alta",(Z866-2)*60+AA866)))</f>
        <v>-54</v>
      </c>
      <c r="AD866" s="17" t="str">
        <f>TablaIncidentes[[#This Row],[Tiempo Creación (HH:mm)]]</f>
        <v>00:00</v>
      </c>
      <c r="AE866" s="11">
        <f t="shared" si="93"/>
        <v>0</v>
      </c>
      <c r="AF866" s="11">
        <f t="shared" si="94"/>
        <v>0</v>
      </c>
      <c r="AG866" s="11">
        <f>IF(TablaIncidentes[[#This Row],[Prioridad*]]="Baja",((AE866*60)+AF866)-30,IF(TablaIncidentes[[#This Row],[Prioridad*]]="Media",((AE866*60)+AF866)-15,IF(TablaIncidentes[[#This Row],[Prioridad*]]="Alta",((AE866*60)+AF866)-10)))</f>
        <v>-10</v>
      </c>
      <c r="AI866" s="17">
        <f>TablaIncidentes[[#This Row],[Tiempo Avance Incidente]]</f>
        <v>0</v>
      </c>
      <c r="AJ866" s="11">
        <f t="shared" si="95"/>
        <v>0</v>
      </c>
      <c r="AK866" s="11">
        <f t="shared" si="96"/>
        <v>0</v>
      </c>
      <c r="AL866">
        <f>IF(TablaIncidentes[[#This Row],[Prioridad*]]="Baja",((AJ866*60)+AK866)-720,IF(TablaIncidentes[[#This Row],[Prioridad*]]="Media",((AJ866*60)+AK866)-120,IF(TablaIncidentes[[#This Row],[Prioridad*]]="Alta",((AJ866*60)+AK866)-60)))</f>
        <v>-60</v>
      </c>
      <c r="AN866" t="str">
        <f t="shared" si="97"/>
        <v>jueves</v>
      </c>
    </row>
    <row r="867" spans="1:40" x14ac:dyDescent="0.25">
      <c r="A867" s="10" t="s">
        <v>1985</v>
      </c>
      <c r="B867" t="s">
        <v>1133</v>
      </c>
      <c r="C867" t="s">
        <v>123</v>
      </c>
      <c r="D867" s="11" t="s">
        <v>110</v>
      </c>
      <c r="E867" t="s">
        <v>34</v>
      </c>
      <c r="F867" t="s">
        <v>124</v>
      </c>
      <c r="G867" t="s">
        <v>125</v>
      </c>
      <c r="J867" s="12">
        <v>43846</v>
      </c>
      <c r="K867" s="13">
        <v>0.41098379629629633</v>
      </c>
      <c r="L867" s="14">
        <v>43846</v>
      </c>
      <c r="M867" s="15">
        <v>0.41199074074074077</v>
      </c>
      <c r="N867" s="12">
        <v>43846</v>
      </c>
      <c r="O867" s="13">
        <v>0.4279398148148148</v>
      </c>
      <c r="P867" s="16">
        <v>43847.532546296294</v>
      </c>
      <c r="Q867" s="11" t="s">
        <v>37</v>
      </c>
      <c r="R867" s="17" t="s">
        <v>929</v>
      </c>
      <c r="S867" s="11" t="s">
        <v>59</v>
      </c>
      <c r="T867" s="17" t="s">
        <v>40</v>
      </c>
      <c r="U867" s="11" t="s">
        <v>37</v>
      </c>
      <c r="V867" s="17">
        <v>9.8379629343980923E-4</v>
      </c>
      <c r="W867" s="11" t="s">
        <v>37</v>
      </c>
      <c r="Y867" s="17" t="str">
        <f>TablaIncidentes[[#This Row],[Tiempo Total Gestión]]</f>
        <v>00:24</v>
      </c>
      <c r="Z867" s="11">
        <f t="shared" si="91"/>
        <v>0</v>
      </c>
      <c r="AA867" s="11">
        <f t="shared" si="92"/>
        <v>24</v>
      </c>
      <c r="AB867" s="11">
        <f>IF(TablaIncidentes[[#This Row],[Prioridad*]]="Baja",(Z867-24)*60+AA867,IF(TablaIncidentes[[#This Row],[Prioridad*]]="Media",(Z867-4)*60+AA867,IF(TablaIncidentes[[#This Row],[Prioridad*]]="Alta",(Z867-2)*60+AA867)))</f>
        <v>-216</v>
      </c>
      <c r="AD867" s="17" t="str">
        <f>TablaIncidentes[[#This Row],[Tiempo Creación (HH:mm)]]</f>
        <v>00:01</v>
      </c>
      <c r="AE867" s="11">
        <f t="shared" si="93"/>
        <v>0</v>
      </c>
      <c r="AF867" s="11">
        <f t="shared" si="94"/>
        <v>1</v>
      </c>
      <c r="AG867" s="11">
        <f>IF(TablaIncidentes[[#This Row],[Prioridad*]]="Baja",((AE867*60)+AF867)-30,IF(TablaIncidentes[[#This Row],[Prioridad*]]="Media",((AE867*60)+AF867)-15,IF(TablaIncidentes[[#This Row],[Prioridad*]]="Alta",((AE867*60)+AF867)-10)))</f>
        <v>-14</v>
      </c>
      <c r="AI867" s="17">
        <f>TablaIncidentes[[#This Row],[Tiempo Avance Incidente]]</f>
        <v>9.8379629343980923E-4</v>
      </c>
      <c r="AJ867" s="11">
        <f t="shared" si="95"/>
        <v>0</v>
      </c>
      <c r="AK867" s="11">
        <f t="shared" si="96"/>
        <v>1</v>
      </c>
      <c r="AL867">
        <f>IF(TablaIncidentes[[#This Row],[Prioridad*]]="Baja",((AJ867*60)+AK867)-720,IF(TablaIncidentes[[#This Row],[Prioridad*]]="Media",((AJ867*60)+AK867)-120,IF(TablaIncidentes[[#This Row],[Prioridad*]]="Alta",((AJ867*60)+AK867)-60)))</f>
        <v>-119</v>
      </c>
      <c r="AN867" t="str">
        <f t="shared" si="97"/>
        <v>jueves</v>
      </c>
    </row>
    <row r="868" spans="1:40" x14ac:dyDescent="0.25">
      <c r="A868" s="20" t="s">
        <v>1986</v>
      </c>
      <c r="B868" t="s">
        <v>1987</v>
      </c>
      <c r="C868" t="s">
        <v>32</v>
      </c>
      <c r="D868" s="11" t="s">
        <v>33</v>
      </c>
      <c r="E868" t="s">
        <v>34</v>
      </c>
      <c r="F868" t="s">
        <v>51</v>
      </c>
      <c r="G868" t="s">
        <v>361</v>
      </c>
      <c r="J868" s="12">
        <v>43846</v>
      </c>
      <c r="K868" s="13">
        <v>0.3658912037037037</v>
      </c>
      <c r="L868" s="14">
        <v>43846</v>
      </c>
      <c r="M868" s="15">
        <v>0.3658912037037037</v>
      </c>
      <c r="N868" s="12">
        <v>43847</v>
      </c>
      <c r="O868" s="13">
        <v>0.38510416666666664</v>
      </c>
      <c r="P868" s="16">
        <v>43848.429456018515</v>
      </c>
      <c r="Q868" s="11" t="s">
        <v>101</v>
      </c>
      <c r="R868" s="17" t="s">
        <v>1092</v>
      </c>
      <c r="S868" s="11" t="s">
        <v>39</v>
      </c>
      <c r="T868" s="17" t="s">
        <v>133</v>
      </c>
      <c r="U868" s="11" t="s">
        <v>37</v>
      </c>
      <c r="V868" s="17">
        <v>0</v>
      </c>
      <c r="W868" s="11" t="s">
        <v>37</v>
      </c>
      <c r="Y868" s="17" t="str">
        <f>TablaIncidentes[[#This Row],[Tiempo Total Gestión]]</f>
        <v>24:27</v>
      </c>
      <c r="Z868" s="11">
        <f t="shared" si="91"/>
        <v>0</v>
      </c>
      <c r="AA868" s="11">
        <f t="shared" si="92"/>
        <v>27</v>
      </c>
      <c r="AB868" s="11">
        <f>IF(TablaIncidentes[[#This Row],[Prioridad*]]="Baja",(Z868-24)*60+AA868,IF(TablaIncidentes[[#This Row],[Prioridad*]]="Media",(Z868-4)*60+AA868,IF(TablaIncidentes[[#This Row],[Prioridad*]]="Alta",(Z868-2)*60+AA868)))</f>
        <v>-93</v>
      </c>
      <c r="AD868" s="17" t="str">
        <f>TablaIncidentes[[#This Row],[Tiempo Creación (HH:mm)]]</f>
        <v>00:00</v>
      </c>
      <c r="AE868" s="11">
        <f t="shared" si="93"/>
        <v>0</v>
      </c>
      <c r="AF868" s="11">
        <f t="shared" si="94"/>
        <v>0</v>
      </c>
      <c r="AG868" s="11">
        <f>IF(TablaIncidentes[[#This Row],[Prioridad*]]="Baja",((AE868*60)+AF868)-30,IF(TablaIncidentes[[#This Row],[Prioridad*]]="Media",((AE868*60)+AF868)-15,IF(TablaIncidentes[[#This Row],[Prioridad*]]="Alta",((AE868*60)+AF868)-10)))</f>
        <v>-10</v>
      </c>
      <c r="AI868" s="17">
        <f>TablaIncidentes[[#This Row],[Tiempo Avance Incidente]]</f>
        <v>0</v>
      </c>
      <c r="AJ868" s="11">
        <f t="shared" si="95"/>
        <v>0</v>
      </c>
      <c r="AK868" s="11">
        <f t="shared" si="96"/>
        <v>0</v>
      </c>
      <c r="AL868">
        <f>IF(TablaIncidentes[[#This Row],[Prioridad*]]="Baja",((AJ868*60)+AK868)-720,IF(TablaIncidentes[[#This Row],[Prioridad*]]="Media",((AJ868*60)+AK868)-120,IF(TablaIncidentes[[#This Row],[Prioridad*]]="Alta",((AJ868*60)+AK868)-60)))</f>
        <v>-60</v>
      </c>
      <c r="AN868" t="str">
        <f t="shared" si="97"/>
        <v>jueves</v>
      </c>
    </row>
    <row r="869" spans="1:40" x14ac:dyDescent="0.25">
      <c r="A869" s="20" t="s">
        <v>1988</v>
      </c>
      <c r="B869" t="s">
        <v>1989</v>
      </c>
      <c r="C869" t="s">
        <v>32</v>
      </c>
      <c r="D869" s="11" t="s">
        <v>33</v>
      </c>
      <c r="E869" t="s">
        <v>34</v>
      </c>
      <c r="F869" t="s">
        <v>51</v>
      </c>
      <c r="G869" t="s">
        <v>361</v>
      </c>
      <c r="J869" s="12">
        <v>43846</v>
      </c>
      <c r="K869" s="13">
        <v>0.36798611111111112</v>
      </c>
      <c r="L869" s="14">
        <v>43846</v>
      </c>
      <c r="M869" s="15">
        <v>0.36798611111111112</v>
      </c>
      <c r="N869" s="12">
        <v>43847</v>
      </c>
      <c r="O869" s="13">
        <v>0.38510416666666664</v>
      </c>
      <c r="P869" s="16">
        <v>43848.429456018515</v>
      </c>
      <c r="Q869" s="11" t="s">
        <v>101</v>
      </c>
      <c r="R869" s="17" t="s">
        <v>1990</v>
      </c>
      <c r="S869" s="11" t="s">
        <v>39</v>
      </c>
      <c r="T869" s="17" t="s">
        <v>133</v>
      </c>
      <c r="U869" s="11" t="s">
        <v>37</v>
      </c>
      <c r="V869" s="17">
        <v>0</v>
      </c>
      <c r="W869" s="11" t="s">
        <v>37</v>
      </c>
      <c r="Y869" s="17" t="str">
        <f>TablaIncidentes[[#This Row],[Tiempo Total Gestión]]</f>
        <v>24:24</v>
      </c>
      <c r="Z869" s="11">
        <f t="shared" si="91"/>
        <v>0</v>
      </c>
      <c r="AA869" s="11">
        <f t="shared" si="92"/>
        <v>24</v>
      </c>
      <c r="AB869" s="11">
        <f>IF(TablaIncidentes[[#This Row],[Prioridad*]]="Baja",(Z869-24)*60+AA869,IF(TablaIncidentes[[#This Row],[Prioridad*]]="Media",(Z869-4)*60+AA869,IF(TablaIncidentes[[#This Row],[Prioridad*]]="Alta",(Z869-2)*60+AA869)))</f>
        <v>-96</v>
      </c>
      <c r="AD869" s="17" t="str">
        <f>TablaIncidentes[[#This Row],[Tiempo Creación (HH:mm)]]</f>
        <v>00:00</v>
      </c>
      <c r="AE869" s="11">
        <f t="shared" si="93"/>
        <v>0</v>
      </c>
      <c r="AF869" s="11">
        <f t="shared" si="94"/>
        <v>0</v>
      </c>
      <c r="AG869" s="11">
        <f>IF(TablaIncidentes[[#This Row],[Prioridad*]]="Baja",((AE869*60)+AF869)-30,IF(TablaIncidentes[[#This Row],[Prioridad*]]="Media",((AE869*60)+AF869)-15,IF(TablaIncidentes[[#This Row],[Prioridad*]]="Alta",((AE869*60)+AF869)-10)))</f>
        <v>-10</v>
      </c>
      <c r="AI869" s="17">
        <f>TablaIncidentes[[#This Row],[Tiempo Avance Incidente]]</f>
        <v>0</v>
      </c>
      <c r="AJ869" s="11">
        <f t="shared" si="95"/>
        <v>0</v>
      </c>
      <c r="AK869" s="11">
        <f t="shared" si="96"/>
        <v>0</v>
      </c>
      <c r="AL869">
        <f>IF(TablaIncidentes[[#This Row],[Prioridad*]]="Baja",((AJ869*60)+AK869)-720,IF(TablaIncidentes[[#This Row],[Prioridad*]]="Media",((AJ869*60)+AK869)-120,IF(TablaIncidentes[[#This Row],[Prioridad*]]="Alta",((AJ869*60)+AK869)-60)))</f>
        <v>-60</v>
      </c>
      <c r="AN869" t="str">
        <f t="shared" si="97"/>
        <v>jueves</v>
      </c>
    </row>
    <row r="870" spans="1:40" x14ac:dyDescent="0.25">
      <c r="A870" s="20" t="s">
        <v>1991</v>
      </c>
      <c r="B870" t="s">
        <v>1094</v>
      </c>
      <c r="C870" t="s">
        <v>32</v>
      </c>
      <c r="D870" s="11" t="s">
        <v>33</v>
      </c>
      <c r="E870" t="s">
        <v>34</v>
      </c>
      <c r="F870" t="s">
        <v>51</v>
      </c>
      <c r="G870" t="s">
        <v>361</v>
      </c>
      <c r="J870" s="12">
        <v>43846</v>
      </c>
      <c r="K870" s="13">
        <v>0.38958333333333334</v>
      </c>
      <c r="L870" s="14">
        <v>43846</v>
      </c>
      <c r="M870" s="15">
        <v>0.38958333333333334</v>
      </c>
      <c r="N870" s="12">
        <v>43846</v>
      </c>
      <c r="O870" s="13">
        <v>0.50703703703703706</v>
      </c>
      <c r="P870" s="16">
        <v>43847.532546296294</v>
      </c>
      <c r="Q870" s="11" t="s">
        <v>101</v>
      </c>
      <c r="R870" s="17" t="s">
        <v>1992</v>
      </c>
      <c r="S870" s="11" t="s">
        <v>39</v>
      </c>
      <c r="T870" s="17" t="s">
        <v>133</v>
      </c>
      <c r="U870" s="11" t="s">
        <v>37</v>
      </c>
      <c r="V870" s="17">
        <v>0</v>
      </c>
      <c r="W870" s="11" t="s">
        <v>37</v>
      </c>
      <c r="Y870" s="17" t="str">
        <f>TablaIncidentes[[#This Row],[Tiempo Total Gestión]]</f>
        <v>02:46</v>
      </c>
      <c r="Z870" s="11">
        <f t="shared" si="91"/>
        <v>2</v>
      </c>
      <c r="AA870" s="11">
        <f t="shared" si="92"/>
        <v>46</v>
      </c>
      <c r="AB870" s="11">
        <f>IF(TablaIncidentes[[#This Row],[Prioridad*]]="Baja",(Z870-24)*60+AA870,IF(TablaIncidentes[[#This Row],[Prioridad*]]="Media",(Z870-4)*60+AA870,IF(TablaIncidentes[[#This Row],[Prioridad*]]="Alta",(Z870-2)*60+AA870)))</f>
        <v>46</v>
      </c>
      <c r="AD870" s="17" t="str">
        <f>TablaIncidentes[[#This Row],[Tiempo Creación (HH:mm)]]</f>
        <v>00:00</v>
      </c>
      <c r="AE870" s="11">
        <f t="shared" si="93"/>
        <v>0</v>
      </c>
      <c r="AF870" s="11">
        <f t="shared" si="94"/>
        <v>0</v>
      </c>
      <c r="AG870" s="11">
        <f>IF(TablaIncidentes[[#This Row],[Prioridad*]]="Baja",((AE870*60)+AF870)-30,IF(TablaIncidentes[[#This Row],[Prioridad*]]="Media",((AE870*60)+AF870)-15,IF(TablaIncidentes[[#This Row],[Prioridad*]]="Alta",((AE870*60)+AF870)-10)))</f>
        <v>-10</v>
      </c>
      <c r="AI870" s="17">
        <f>TablaIncidentes[[#This Row],[Tiempo Avance Incidente]]</f>
        <v>0</v>
      </c>
      <c r="AJ870" s="11">
        <f t="shared" si="95"/>
        <v>0</v>
      </c>
      <c r="AK870" s="11">
        <f t="shared" si="96"/>
        <v>0</v>
      </c>
      <c r="AL870">
        <f>IF(TablaIncidentes[[#This Row],[Prioridad*]]="Baja",((AJ870*60)+AK870)-720,IF(TablaIncidentes[[#This Row],[Prioridad*]]="Media",((AJ870*60)+AK870)-120,IF(TablaIncidentes[[#This Row],[Prioridad*]]="Alta",((AJ870*60)+AK870)-60)))</f>
        <v>-60</v>
      </c>
      <c r="AN870" t="str">
        <f t="shared" si="97"/>
        <v>jueves</v>
      </c>
    </row>
    <row r="871" spans="1:40" x14ac:dyDescent="0.25">
      <c r="A871" s="20" t="s">
        <v>1993</v>
      </c>
      <c r="B871" t="s">
        <v>1994</v>
      </c>
      <c r="C871" t="s">
        <v>32</v>
      </c>
      <c r="D871" s="11" t="s">
        <v>33</v>
      </c>
      <c r="E871" t="s">
        <v>34</v>
      </c>
      <c r="F871" t="s">
        <v>51</v>
      </c>
      <c r="G871" t="s">
        <v>75</v>
      </c>
      <c r="J871" s="12">
        <v>43846</v>
      </c>
      <c r="K871" s="13">
        <v>0.39168981481481485</v>
      </c>
      <c r="L871" s="14">
        <v>43846</v>
      </c>
      <c r="M871" s="15">
        <v>0.39168981481481485</v>
      </c>
      <c r="N871" s="12">
        <v>43846</v>
      </c>
      <c r="O871" s="13">
        <v>0.60684027777777783</v>
      </c>
      <c r="P871" s="16">
        <v>43847.676516203705</v>
      </c>
      <c r="Q871" s="11" t="s">
        <v>101</v>
      </c>
      <c r="R871" s="17" t="s">
        <v>1995</v>
      </c>
      <c r="S871" s="11" t="s">
        <v>39</v>
      </c>
      <c r="T871" s="17" t="s">
        <v>133</v>
      </c>
      <c r="U871" s="11" t="s">
        <v>37</v>
      </c>
      <c r="V871" s="17">
        <v>0</v>
      </c>
      <c r="W871" s="11" t="s">
        <v>37</v>
      </c>
      <c r="Y871" s="17" t="str">
        <f>TablaIncidentes[[#This Row],[Tiempo Total Gestión]]</f>
        <v>05:09</v>
      </c>
      <c r="Z871" s="11">
        <f t="shared" si="91"/>
        <v>5</v>
      </c>
      <c r="AA871" s="11">
        <f t="shared" si="92"/>
        <v>9</v>
      </c>
      <c r="AB871" s="11">
        <f>IF(TablaIncidentes[[#This Row],[Prioridad*]]="Baja",(Z871-24)*60+AA871,IF(TablaIncidentes[[#This Row],[Prioridad*]]="Media",(Z871-4)*60+AA871,IF(TablaIncidentes[[#This Row],[Prioridad*]]="Alta",(Z871-2)*60+AA871)))</f>
        <v>189</v>
      </c>
      <c r="AD871" s="17" t="str">
        <f>TablaIncidentes[[#This Row],[Tiempo Creación (HH:mm)]]</f>
        <v>00:00</v>
      </c>
      <c r="AE871" s="11">
        <f t="shared" si="93"/>
        <v>0</v>
      </c>
      <c r="AF871" s="11">
        <f t="shared" si="94"/>
        <v>0</v>
      </c>
      <c r="AG871" s="11">
        <f>IF(TablaIncidentes[[#This Row],[Prioridad*]]="Baja",((AE871*60)+AF871)-30,IF(TablaIncidentes[[#This Row],[Prioridad*]]="Media",((AE871*60)+AF871)-15,IF(TablaIncidentes[[#This Row],[Prioridad*]]="Alta",((AE871*60)+AF871)-10)))</f>
        <v>-10</v>
      </c>
      <c r="AI871" s="17">
        <f>TablaIncidentes[[#This Row],[Tiempo Avance Incidente]]</f>
        <v>0</v>
      </c>
      <c r="AJ871" s="11">
        <f t="shared" si="95"/>
        <v>0</v>
      </c>
      <c r="AK871" s="11">
        <f t="shared" si="96"/>
        <v>0</v>
      </c>
      <c r="AL871">
        <f>IF(TablaIncidentes[[#This Row],[Prioridad*]]="Baja",((AJ871*60)+AK871)-720,IF(TablaIncidentes[[#This Row],[Prioridad*]]="Media",((AJ871*60)+AK871)-120,IF(TablaIncidentes[[#This Row],[Prioridad*]]="Alta",((AJ871*60)+AK871)-60)))</f>
        <v>-60</v>
      </c>
      <c r="AN871" t="str">
        <f t="shared" si="97"/>
        <v>jueves</v>
      </c>
    </row>
    <row r="872" spans="1:40" x14ac:dyDescent="0.25">
      <c r="A872" s="10" t="s">
        <v>1996</v>
      </c>
      <c r="B872" t="s">
        <v>1217</v>
      </c>
      <c r="C872" t="s">
        <v>32</v>
      </c>
      <c r="D872" s="11" t="s">
        <v>33</v>
      </c>
      <c r="E872" t="s">
        <v>34</v>
      </c>
      <c r="F872" t="s">
        <v>51</v>
      </c>
      <c r="G872" t="s">
        <v>62</v>
      </c>
      <c r="J872" s="12">
        <v>43846</v>
      </c>
      <c r="K872" s="13">
        <v>0.39586805555555554</v>
      </c>
      <c r="L872" s="14">
        <v>43846</v>
      </c>
      <c r="M872" s="15">
        <v>0.39586805555555554</v>
      </c>
      <c r="N872" s="12">
        <v>43846</v>
      </c>
      <c r="O872" s="13">
        <v>0.46717592592592588</v>
      </c>
      <c r="P872" s="16">
        <v>43847.532546296294</v>
      </c>
      <c r="Q872" s="11" t="s">
        <v>37</v>
      </c>
      <c r="R872" s="17" t="s">
        <v>408</v>
      </c>
      <c r="S872" s="11" t="s">
        <v>39</v>
      </c>
      <c r="T872" s="17" t="s">
        <v>133</v>
      </c>
      <c r="U872" s="11" t="s">
        <v>37</v>
      </c>
      <c r="V872" s="17">
        <v>0</v>
      </c>
      <c r="W872" s="11" t="s">
        <v>37</v>
      </c>
      <c r="Y872" s="17" t="str">
        <f>TablaIncidentes[[#This Row],[Tiempo Total Gestión]]</f>
        <v>01:35</v>
      </c>
      <c r="Z872" s="11">
        <f t="shared" si="91"/>
        <v>1</v>
      </c>
      <c r="AA872" s="11">
        <f t="shared" si="92"/>
        <v>35</v>
      </c>
      <c r="AB872" s="11">
        <f>IF(TablaIncidentes[[#This Row],[Prioridad*]]="Baja",(Z872-24)*60+AA872,IF(TablaIncidentes[[#This Row],[Prioridad*]]="Media",(Z872-4)*60+AA872,IF(TablaIncidentes[[#This Row],[Prioridad*]]="Alta",(Z872-2)*60+AA872)))</f>
        <v>-25</v>
      </c>
      <c r="AD872" s="17" t="str">
        <f>TablaIncidentes[[#This Row],[Tiempo Creación (HH:mm)]]</f>
        <v>00:00</v>
      </c>
      <c r="AE872" s="11">
        <f t="shared" si="93"/>
        <v>0</v>
      </c>
      <c r="AF872" s="11">
        <f t="shared" si="94"/>
        <v>0</v>
      </c>
      <c r="AG872" s="11">
        <f>IF(TablaIncidentes[[#This Row],[Prioridad*]]="Baja",((AE872*60)+AF872)-30,IF(TablaIncidentes[[#This Row],[Prioridad*]]="Media",((AE872*60)+AF872)-15,IF(TablaIncidentes[[#This Row],[Prioridad*]]="Alta",((AE872*60)+AF872)-10)))</f>
        <v>-10</v>
      </c>
      <c r="AI872" s="17">
        <f>TablaIncidentes[[#This Row],[Tiempo Avance Incidente]]</f>
        <v>0</v>
      </c>
      <c r="AJ872" s="11">
        <f t="shared" si="95"/>
        <v>0</v>
      </c>
      <c r="AK872" s="11">
        <f t="shared" si="96"/>
        <v>0</v>
      </c>
      <c r="AL872">
        <f>IF(TablaIncidentes[[#This Row],[Prioridad*]]="Baja",((AJ872*60)+AK872)-720,IF(TablaIncidentes[[#This Row],[Prioridad*]]="Media",((AJ872*60)+AK872)-120,IF(TablaIncidentes[[#This Row],[Prioridad*]]="Alta",((AJ872*60)+AK872)-60)))</f>
        <v>-60</v>
      </c>
      <c r="AN872" t="str">
        <f t="shared" si="97"/>
        <v>jueves</v>
      </c>
    </row>
    <row r="873" spans="1:40" x14ac:dyDescent="0.25">
      <c r="A873" s="20" t="s">
        <v>1997</v>
      </c>
      <c r="B873" t="s">
        <v>1867</v>
      </c>
      <c r="C873" t="s">
        <v>32</v>
      </c>
      <c r="D873" s="11" t="s">
        <v>33</v>
      </c>
      <c r="E873" t="s">
        <v>34</v>
      </c>
      <c r="F873" t="s">
        <v>51</v>
      </c>
      <c r="G873" t="s">
        <v>361</v>
      </c>
      <c r="J873" s="12">
        <v>43846</v>
      </c>
      <c r="K873" s="13">
        <v>0.40631944444444446</v>
      </c>
      <c r="L873" s="14">
        <v>43846</v>
      </c>
      <c r="M873" s="15">
        <v>0.40631944444444446</v>
      </c>
      <c r="N873" s="12">
        <v>43846</v>
      </c>
      <c r="O873" s="13">
        <v>0.51178240740740744</v>
      </c>
      <c r="P873" s="16">
        <v>43847.532546296294</v>
      </c>
      <c r="Q873" s="11" t="s">
        <v>101</v>
      </c>
      <c r="R873" s="17" t="s">
        <v>695</v>
      </c>
      <c r="S873" s="11" t="s">
        <v>39</v>
      </c>
      <c r="T873" s="17" t="s">
        <v>133</v>
      </c>
      <c r="U873" s="11" t="s">
        <v>37</v>
      </c>
      <c r="V873" s="17">
        <v>0</v>
      </c>
      <c r="W873" s="11" t="s">
        <v>37</v>
      </c>
      <c r="Y873" s="17" t="str">
        <f>TablaIncidentes[[#This Row],[Tiempo Total Gestión]]</f>
        <v>02:28</v>
      </c>
      <c r="Z873" s="11">
        <f t="shared" si="91"/>
        <v>2</v>
      </c>
      <c r="AA873" s="11">
        <f t="shared" si="92"/>
        <v>28</v>
      </c>
      <c r="AB873" s="11">
        <f>IF(TablaIncidentes[[#This Row],[Prioridad*]]="Baja",(Z873-24)*60+AA873,IF(TablaIncidentes[[#This Row],[Prioridad*]]="Media",(Z873-4)*60+AA873,IF(TablaIncidentes[[#This Row],[Prioridad*]]="Alta",(Z873-2)*60+AA873)))</f>
        <v>28</v>
      </c>
      <c r="AD873" s="17" t="str">
        <f>TablaIncidentes[[#This Row],[Tiempo Creación (HH:mm)]]</f>
        <v>00:00</v>
      </c>
      <c r="AE873" s="11">
        <f t="shared" si="93"/>
        <v>0</v>
      </c>
      <c r="AF873" s="11">
        <f t="shared" si="94"/>
        <v>0</v>
      </c>
      <c r="AG873" s="11">
        <f>IF(TablaIncidentes[[#This Row],[Prioridad*]]="Baja",((AE873*60)+AF873)-30,IF(TablaIncidentes[[#This Row],[Prioridad*]]="Media",((AE873*60)+AF873)-15,IF(TablaIncidentes[[#This Row],[Prioridad*]]="Alta",((AE873*60)+AF873)-10)))</f>
        <v>-10</v>
      </c>
      <c r="AI873" s="17">
        <f>TablaIncidentes[[#This Row],[Tiempo Avance Incidente]]</f>
        <v>0</v>
      </c>
      <c r="AJ873" s="11">
        <f t="shared" si="95"/>
        <v>0</v>
      </c>
      <c r="AK873" s="11">
        <f t="shared" si="96"/>
        <v>0</v>
      </c>
      <c r="AL873">
        <f>IF(TablaIncidentes[[#This Row],[Prioridad*]]="Baja",((AJ873*60)+AK873)-720,IF(TablaIncidentes[[#This Row],[Prioridad*]]="Media",((AJ873*60)+AK873)-120,IF(TablaIncidentes[[#This Row],[Prioridad*]]="Alta",((AJ873*60)+AK873)-60)))</f>
        <v>-60</v>
      </c>
      <c r="AN873" t="str">
        <f t="shared" si="97"/>
        <v>jueves</v>
      </c>
    </row>
    <row r="874" spans="1:40" x14ac:dyDescent="0.25">
      <c r="A874" s="10" t="s">
        <v>1998</v>
      </c>
      <c r="B874" t="s">
        <v>1391</v>
      </c>
      <c r="C874" t="s">
        <v>32</v>
      </c>
      <c r="D874" s="11" t="s">
        <v>33</v>
      </c>
      <c r="E874" t="s">
        <v>34</v>
      </c>
      <c r="F874" t="s">
        <v>51</v>
      </c>
      <c r="G874" t="s">
        <v>62</v>
      </c>
      <c r="J874" s="12">
        <v>43846</v>
      </c>
      <c r="K874" s="13">
        <v>0.42026620370370371</v>
      </c>
      <c r="L874" s="14">
        <v>43846</v>
      </c>
      <c r="M874" s="15">
        <v>0.42026620370370371</v>
      </c>
      <c r="N874" s="12">
        <v>43846</v>
      </c>
      <c r="O874" s="13">
        <v>0.47562499999999996</v>
      </c>
      <c r="P874" s="16">
        <v>43847.532546296294</v>
      </c>
      <c r="Q874" s="11" t="s">
        <v>37</v>
      </c>
      <c r="R874" s="17" t="s">
        <v>549</v>
      </c>
      <c r="S874" s="11" t="s">
        <v>39</v>
      </c>
      <c r="T874" s="17" t="s">
        <v>133</v>
      </c>
      <c r="U874" s="11" t="s">
        <v>37</v>
      </c>
      <c r="V874" s="17">
        <v>0</v>
      </c>
      <c r="W874" s="11" t="s">
        <v>37</v>
      </c>
      <c r="Y874" s="17" t="str">
        <f>TablaIncidentes[[#This Row],[Tiempo Total Gestión]]</f>
        <v>01:16</v>
      </c>
      <c r="Z874" s="11">
        <f t="shared" si="91"/>
        <v>1</v>
      </c>
      <c r="AA874" s="11">
        <f t="shared" si="92"/>
        <v>16</v>
      </c>
      <c r="AB874" s="11">
        <f>IF(TablaIncidentes[[#This Row],[Prioridad*]]="Baja",(Z874-24)*60+AA874,IF(TablaIncidentes[[#This Row],[Prioridad*]]="Media",(Z874-4)*60+AA874,IF(TablaIncidentes[[#This Row],[Prioridad*]]="Alta",(Z874-2)*60+AA874)))</f>
        <v>-44</v>
      </c>
      <c r="AD874" s="17" t="str">
        <f>TablaIncidentes[[#This Row],[Tiempo Creación (HH:mm)]]</f>
        <v>00:00</v>
      </c>
      <c r="AE874" s="11">
        <f t="shared" si="93"/>
        <v>0</v>
      </c>
      <c r="AF874" s="11">
        <f t="shared" si="94"/>
        <v>0</v>
      </c>
      <c r="AG874" s="11">
        <f>IF(TablaIncidentes[[#This Row],[Prioridad*]]="Baja",((AE874*60)+AF874)-30,IF(TablaIncidentes[[#This Row],[Prioridad*]]="Media",((AE874*60)+AF874)-15,IF(TablaIncidentes[[#This Row],[Prioridad*]]="Alta",((AE874*60)+AF874)-10)))</f>
        <v>-10</v>
      </c>
      <c r="AI874" s="17">
        <f>TablaIncidentes[[#This Row],[Tiempo Avance Incidente]]</f>
        <v>0</v>
      </c>
      <c r="AJ874" s="11">
        <f t="shared" si="95"/>
        <v>0</v>
      </c>
      <c r="AK874" s="11">
        <f t="shared" si="96"/>
        <v>0</v>
      </c>
      <c r="AL874">
        <f>IF(TablaIncidentes[[#This Row],[Prioridad*]]="Baja",((AJ874*60)+AK874)-720,IF(TablaIncidentes[[#This Row],[Prioridad*]]="Media",((AJ874*60)+AK874)-120,IF(TablaIncidentes[[#This Row],[Prioridad*]]="Alta",((AJ874*60)+AK874)-60)))</f>
        <v>-60</v>
      </c>
      <c r="AN874" t="str">
        <f t="shared" si="97"/>
        <v>jueves</v>
      </c>
    </row>
    <row r="875" spans="1:40" x14ac:dyDescent="0.25">
      <c r="A875" s="10" t="s">
        <v>1999</v>
      </c>
      <c r="B875" t="s">
        <v>596</v>
      </c>
      <c r="C875" t="s">
        <v>123</v>
      </c>
      <c r="D875" s="11" t="s">
        <v>33</v>
      </c>
      <c r="E875" t="s">
        <v>34</v>
      </c>
      <c r="F875" t="s">
        <v>111</v>
      </c>
      <c r="G875" t="s">
        <v>374</v>
      </c>
      <c r="J875" s="12">
        <v>43846</v>
      </c>
      <c r="K875" s="13">
        <v>0.42572916666666666</v>
      </c>
      <c r="L875" s="14">
        <v>43846</v>
      </c>
      <c r="M875" s="15">
        <v>0.42653935185185188</v>
      </c>
      <c r="N875" s="12">
        <v>43846</v>
      </c>
      <c r="O875" s="13">
        <v>0.42778935185185185</v>
      </c>
      <c r="P875" s="16">
        <v>43847.532546296294</v>
      </c>
      <c r="Q875" s="11" t="s">
        <v>37</v>
      </c>
      <c r="R875" s="17" t="s">
        <v>48</v>
      </c>
      <c r="S875" s="11" t="s">
        <v>59</v>
      </c>
      <c r="T875" s="17" t="s">
        <v>40</v>
      </c>
      <c r="U875" s="11" t="s">
        <v>37</v>
      </c>
      <c r="V875" s="17">
        <v>1.5393518478958867E-3</v>
      </c>
      <c r="W875" s="11" t="s">
        <v>37</v>
      </c>
      <c r="Y875" s="17" t="str">
        <f>TablaIncidentes[[#This Row],[Tiempo Total Gestión]]</f>
        <v>00:02</v>
      </c>
      <c r="Z875" s="11">
        <f t="shared" si="91"/>
        <v>0</v>
      </c>
      <c r="AA875" s="11">
        <f t="shared" si="92"/>
        <v>2</v>
      </c>
      <c r="AB875" s="11">
        <f>IF(TablaIncidentes[[#This Row],[Prioridad*]]="Baja",(Z875-24)*60+AA875,IF(TablaIncidentes[[#This Row],[Prioridad*]]="Media",(Z875-4)*60+AA875,IF(TablaIncidentes[[#This Row],[Prioridad*]]="Alta",(Z875-2)*60+AA875)))</f>
        <v>-118</v>
      </c>
      <c r="AD875" s="17" t="str">
        <f>TablaIncidentes[[#This Row],[Tiempo Creación (HH:mm)]]</f>
        <v>00:01</v>
      </c>
      <c r="AE875" s="11">
        <f t="shared" si="93"/>
        <v>0</v>
      </c>
      <c r="AF875" s="11">
        <f t="shared" si="94"/>
        <v>1</v>
      </c>
      <c r="AG875" s="11">
        <f>IF(TablaIncidentes[[#This Row],[Prioridad*]]="Baja",((AE875*60)+AF875)-30,IF(TablaIncidentes[[#This Row],[Prioridad*]]="Media",((AE875*60)+AF875)-15,IF(TablaIncidentes[[#This Row],[Prioridad*]]="Alta",((AE875*60)+AF875)-10)))</f>
        <v>-9</v>
      </c>
      <c r="AI875" s="17">
        <f>TablaIncidentes[[#This Row],[Tiempo Avance Incidente]]</f>
        <v>1.5393518478958867E-3</v>
      </c>
      <c r="AJ875" s="11">
        <f t="shared" si="95"/>
        <v>0</v>
      </c>
      <c r="AK875" s="11">
        <f t="shared" si="96"/>
        <v>2</v>
      </c>
      <c r="AL875">
        <f>IF(TablaIncidentes[[#This Row],[Prioridad*]]="Baja",((AJ875*60)+AK875)-720,IF(TablaIncidentes[[#This Row],[Prioridad*]]="Media",((AJ875*60)+AK875)-120,IF(TablaIncidentes[[#This Row],[Prioridad*]]="Alta",((AJ875*60)+AK875)-60)))</f>
        <v>-58</v>
      </c>
      <c r="AN875" t="str">
        <f t="shared" si="97"/>
        <v>jueves</v>
      </c>
    </row>
    <row r="876" spans="1:40" x14ac:dyDescent="0.25">
      <c r="A876" s="10" t="s">
        <v>2000</v>
      </c>
      <c r="B876" t="s">
        <v>2001</v>
      </c>
      <c r="C876" t="s">
        <v>123</v>
      </c>
      <c r="D876" s="11" t="s">
        <v>110</v>
      </c>
      <c r="E876" t="s">
        <v>34</v>
      </c>
      <c r="F876" t="s">
        <v>124</v>
      </c>
      <c r="G876" t="s">
        <v>125</v>
      </c>
      <c r="J876" s="12">
        <v>43846</v>
      </c>
      <c r="K876" s="13">
        <v>0.4306018518518519</v>
      </c>
      <c r="L876" s="14">
        <v>43846</v>
      </c>
      <c r="M876" s="15">
        <v>0.43259259259259258</v>
      </c>
      <c r="N876" s="12">
        <v>43847</v>
      </c>
      <c r="O876" s="13">
        <v>0.69204861111111116</v>
      </c>
      <c r="P876" s="16">
        <v>43848.752083333333</v>
      </c>
      <c r="Q876" s="11" t="s">
        <v>37</v>
      </c>
      <c r="R876" s="17" t="s">
        <v>193</v>
      </c>
      <c r="S876" s="11" t="s">
        <v>59</v>
      </c>
      <c r="T876" s="17" t="s">
        <v>48</v>
      </c>
      <c r="U876" s="11" t="s">
        <v>37</v>
      </c>
      <c r="V876" s="17">
        <v>1.5393518478958867E-3</v>
      </c>
      <c r="W876" s="11" t="s">
        <v>37</v>
      </c>
      <c r="Y876" s="17" t="str">
        <f>TablaIncidentes[[#This Row],[Tiempo Total Gestión]]</f>
        <v>01:03</v>
      </c>
      <c r="Z876" s="11">
        <f t="shared" si="91"/>
        <v>1</v>
      </c>
      <c r="AA876" s="11">
        <f t="shared" si="92"/>
        <v>3</v>
      </c>
      <c r="AB876" s="11">
        <f>IF(TablaIncidentes[[#This Row],[Prioridad*]]="Baja",(Z876-24)*60+AA876,IF(TablaIncidentes[[#This Row],[Prioridad*]]="Media",(Z876-4)*60+AA876,IF(TablaIncidentes[[#This Row],[Prioridad*]]="Alta",(Z876-2)*60+AA876)))</f>
        <v>-177</v>
      </c>
      <c r="AD876" s="17" t="str">
        <f>TablaIncidentes[[#This Row],[Tiempo Creación (HH:mm)]]</f>
        <v>00:02</v>
      </c>
      <c r="AE876" s="11">
        <f t="shared" si="93"/>
        <v>0</v>
      </c>
      <c r="AF876" s="11">
        <f t="shared" si="94"/>
        <v>2</v>
      </c>
      <c r="AG876" s="11">
        <f>IF(TablaIncidentes[[#This Row],[Prioridad*]]="Baja",((AE876*60)+AF876)-30,IF(TablaIncidentes[[#This Row],[Prioridad*]]="Media",((AE876*60)+AF876)-15,IF(TablaIncidentes[[#This Row],[Prioridad*]]="Alta",((AE876*60)+AF876)-10)))</f>
        <v>-13</v>
      </c>
      <c r="AI876" s="17">
        <f>TablaIncidentes[[#This Row],[Tiempo Avance Incidente]]</f>
        <v>1.5393518478958867E-3</v>
      </c>
      <c r="AJ876" s="11">
        <f t="shared" si="95"/>
        <v>0</v>
      </c>
      <c r="AK876" s="11">
        <f t="shared" si="96"/>
        <v>2</v>
      </c>
      <c r="AL876">
        <f>IF(TablaIncidentes[[#This Row],[Prioridad*]]="Baja",((AJ876*60)+AK876)-720,IF(TablaIncidentes[[#This Row],[Prioridad*]]="Media",((AJ876*60)+AK876)-120,IF(TablaIncidentes[[#This Row],[Prioridad*]]="Alta",((AJ876*60)+AK876)-60)))</f>
        <v>-118</v>
      </c>
      <c r="AN876" t="str">
        <f t="shared" si="97"/>
        <v>jueves</v>
      </c>
    </row>
    <row r="877" spans="1:40" x14ac:dyDescent="0.25">
      <c r="A877" s="20" t="s">
        <v>2002</v>
      </c>
      <c r="B877" t="s">
        <v>882</v>
      </c>
      <c r="C877" t="s">
        <v>32</v>
      </c>
      <c r="D877" s="11" t="s">
        <v>33</v>
      </c>
      <c r="E877" t="s">
        <v>34</v>
      </c>
      <c r="F877" t="s">
        <v>51</v>
      </c>
      <c r="G877" t="s">
        <v>361</v>
      </c>
      <c r="J877" s="12">
        <v>43846</v>
      </c>
      <c r="K877" s="13">
        <v>0.43071759259259257</v>
      </c>
      <c r="L877" s="14">
        <v>43846</v>
      </c>
      <c r="M877" s="15">
        <v>0.43071759259259257</v>
      </c>
      <c r="N877" s="12">
        <v>43846</v>
      </c>
      <c r="O877" s="13">
        <v>0.65493055555555557</v>
      </c>
      <c r="P877" s="16">
        <v>43847.676516203705</v>
      </c>
      <c r="Q877" s="11" t="s">
        <v>101</v>
      </c>
      <c r="R877" s="17" t="s">
        <v>1674</v>
      </c>
      <c r="S877" s="11" t="s">
        <v>39</v>
      </c>
      <c r="T877" s="17" t="s">
        <v>133</v>
      </c>
      <c r="U877" s="11" t="s">
        <v>37</v>
      </c>
      <c r="V877" s="17">
        <v>0</v>
      </c>
      <c r="W877" s="11" t="s">
        <v>37</v>
      </c>
      <c r="Y877" s="17" t="str">
        <f>TablaIncidentes[[#This Row],[Tiempo Total Gestión]]</f>
        <v>05:20</v>
      </c>
      <c r="Z877" s="11">
        <f t="shared" si="91"/>
        <v>5</v>
      </c>
      <c r="AA877" s="11">
        <f t="shared" si="92"/>
        <v>20</v>
      </c>
      <c r="AB877" s="11">
        <f>IF(TablaIncidentes[[#This Row],[Prioridad*]]="Baja",(Z877-24)*60+AA877,IF(TablaIncidentes[[#This Row],[Prioridad*]]="Media",(Z877-4)*60+AA877,IF(TablaIncidentes[[#This Row],[Prioridad*]]="Alta",(Z877-2)*60+AA877)))</f>
        <v>200</v>
      </c>
      <c r="AD877" s="17" t="str">
        <f>TablaIncidentes[[#This Row],[Tiempo Creación (HH:mm)]]</f>
        <v>00:00</v>
      </c>
      <c r="AE877" s="11">
        <f t="shared" si="93"/>
        <v>0</v>
      </c>
      <c r="AF877" s="11">
        <f t="shared" si="94"/>
        <v>0</v>
      </c>
      <c r="AG877" s="11">
        <f>IF(TablaIncidentes[[#This Row],[Prioridad*]]="Baja",((AE877*60)+AF877)-30,IF(TablaIncidentes[[#This Row],[Prioridad*]]="Media",((AE877*60)+AF877)-15,IF(TablaIncidentes[[#This Row],[Prioridad*]]="Alta",((AE877*60)+AF877)-10)))</f>
        <v>-10</v>
      </c>
      <c r="AI877" s="17">
        <f>TablaIncidentes[[#This Row],[Tiempo Avance Incidente]]</f>
        <v>0</v>
      </c>
      <c r="AJ877" s="11">
        <f t="shared" si="95"/>
        <v>0</v>
      </c>
      <c r="AK877" s="11">
        <f t="shared" si="96"/>
        <v>0</v>
      </c>
      <c r="AL877">
        <f>IF(TablaIncidentes[[#This Row],[Prioridad*]]="Baja",((AJ877*60)+AK877)-720,IF(TablaIncidentes[[#This Row],[Prioridad*]]="Media",((AJ877*60)+AK877)-120,IF(TablaIncidentes[[#This Row],[Prioridad*]]="Alta",((AJ877*60)+AK877)-60)))</f>
        <v>-60</v>
      </c>
      <c r="AN877" t="str">
        <f t="shared" si="97"/>
        <v>jueves</v>
      </c>
    </row>
    <row r="878" spans="1:40" x14ac:dyDescent="0.25">
      <c r="A878" s="10" t="s">
        <v>2003</v>
      </c>
      <c r="B878" t="s">
        <v>572</v>
      </c>
      <c r="C878" t="s">
        <v>123</v>
      </c>
      <c r="D878" s="11" t="s">
        <v>110</v>
      </c>
      <c r="E878" t="s">
        <v>34</v>
      </c>
      <c r="F878" t="s">
        <v>111</v>
      </c>
      <c r="G878" t="s">
        <v>374</v>
      </c>
      <c r="J878" s="12">
        <v>43846</v>
      </c>
      <c r="K878" s="13">
        <v>0.43312499999999998</v>
      </c>
      <c r="L878" s="14">
        <v>43846</v>
      </c>
      <c r="M878" s="15">
        <v>0.43462962962962964</v>
      </c>
      <c r="N878" s="12">
        <v>43846</v>
      </c>
      <c r="O878" s="13">
        <v>0.43708333333333332</v>
      </c>
      <c r="P878" s="16">
        <v>43847.532546296294</v>
      </c>
      <c r="Q878" s="11" t="s">
        <v>37</v>
      </c>
      <c r="R878" s="17" t="s">
        <v>69</v>
      </c>
      <c r="S878" s="11" t="s">
        <v>59</v>
      </c>
      <c r="T878" s="17" t="s">
        <v>48</v>
      </c>
      <c r="U878" s="11" t="s">
        <v>37</v>
      </c>
      <c r="V878" s="17">
        <v>0</v>
      </c>
      <c r="W878" s="11" t="s">
        <v>37</v>
      </c>
      <c r="Y878" s="17" t="str">
        <f>TablaIncidentes[[#This Row],[Tiempo Total Gestión]]</f>
        <v>00:05</v>
      </c>
      <c r="Z878" s="11">
        <f t="shared" si="91"/>
        <v>0</v>
      </c>
      <c r="AA878" s="11">
        <f t="shared" si="92"/>
        <v>5</v>
      </c>
      <c r="AB878" s="11">
        <f>IF(TablaIncidentes[[#This Row],[Prioridad*]]="Baja",(Z878-24)*60+AA878,IF(TablaIncidentes[[#This Row],[Prioridad*]]="Media",(Z878-4)*60+AA878,IF(TablaIncidentes[[#This Row],[Prioridad*]]="Alta",(Z878-2)*60+AA878)))</f>
        <v>-235</v>
      </c>
      <c r="AD878" s="17" t="str">
        <f>TablaIncidentes[[#This Row],[Tiempo Creación (HH:mm)]]</f>
        <v>00:02</v>
      </c>
      <c r="AE878" s="11">
        <f t="shared" si="93"/>
        <v>0</v>
      </c>
      <c r="AF878" s="11">
        <f t="shared" si="94"/>
        <v>2</v>
      </c>
      <c r="AG878" s="11">
        <f>IF(TablaIncidentes[[#This Row],[Prioridad*]]="Baja",((AE878*60)+AF878)-30,IF(TablaIncidentes[[#This Row],[Prioridad*]]="Media",((AE878*60)+AF878)-15,IF(TablaIncidentes[[#This Row],[Prioridad*]]="Alta",((AE878*60)+AF878)-10)))</f>
        <v>-13</v>
      </c>
      <c r="AI878" s="17">
        <f>TablaIncidentes[[#This Row],[Tiempo Avance Incidente]]</f>
        <v>0</v>
      </c>
      <c r="AJ878" s="11">
        <f t="shared" si="95"/>
        <v>0</v>
      </c>
      <c r="AK878" s="11">
        <f t="shared" si="96"/>
        <v>0</v>
      </c>
      <c r="AL878">
        <f>IF(TablaIncidentes[[#This Row],[Prioridad*]]="Baja",((AJ878*60)+AK878)-720,IF(TablaIncidentes[[#This Row],[Prioridad*]]="Media",((AJ878*60)+AK878)-120,IF(TablaIncidentes[[#This Row],[Prioridad*]]="Alta",((AJ878*60)+AK878)-60)))</f>
        <v>-120</v>
      </c>
      <c r="AN878" t="str">
        <f t="shared" si="97"/>
        <v>jueves</v>
      </c>
    </row>
    <row r="879" spans="1:40" x14ac:dyDescent="0.25">
      <c r="A879" s="20" t="s">
        <v>2004</v>
      </c>
      <c r="B879" t="s">
        <v>2005</v>
      </c>
      <c r="C879" t="s">
        <v>32</v>
      </c>
      <c r="D879" s="11" t="s">
        <v>33</v>
      </c>
      <c r="E879" t="s">
        <v>34</v>
      </c>
      <c r="F879" t="s">
        <v>51</v>
      </c>
      <c r="G879" t="s">
        <v>75</v>
      </c>
      <c r="J879" s="12">
        <v>43846</v>
      </c>
      <c r="K879" s="13">
        <v>0.45089120370370367</v>
      </c>
      <c r="L879" s="14">
        <v>43846</v>
      </c>
      <c r="M879" s="15">
        <v>0.45089120370370367</v>
      </c>
      <c r="N879" s="12">
        <v>43846</v>
      </c>
      <c r="O879" s="13">
        <v>0.63525462962962964</v>
      </c>
      <c r="P879" s="16">
        <v>43847.676516203705</v>
      </c>
      <c r="Q879" s="11" t="s">
        <v>101</v>
      </c>
      <c r="R879" s="17" t="s">
        <v>2006</v>
      </c>
      <c r="S879" s="11" t="s">
        <v>39</v>
      </c>
      <c r="T879" s="17" t="s">
        <v>133</v>
      </c>
      <c r="U879" s="11" t="s">
        <v>37</v>
      </c>
      <c r="V879" s="17">
        <v>0</v>
      </c>
      <c r="W879" s="11" t="s">
        <v>37</v>
      </c>
      <c r="Y879" s="17" t="str">
        <f>TablaIncidentes[[#This Row],[Tiempo Total Gestión]]</f>
        <v>04:25</v>
      </c>
      <c r="Z879" s="11">
        <f t="shared" si="91"/>
        <v>4</v>
      </c>
      <c r="AA879" s="11">
        <f t="shared" si="92"/>
        <v>25</v>
      </c>
      <c r="AB879" s="11">
        <f>IF(TablaIncidentes[[#This Row],[Prioridad*]]="Baja",(Z879-24)*60+AA879,IF(TablaIncidentes[[#This Row],[Prioridad*]]="Media",(Z879-4)*60+AA879,IF(TablaIncidentes[[#This Row],[Prioridad*]]="Alta",(Z879-2)*60+AA879)))</f>
        <v>145</v>
      </c>
      <c r="AD879" s="17" t="str">
        <f>TablaIncidentes[[#This Row],[Tiempo Creación (HH:mm)]]</f>
        <v>00:00</v>
      </c>
      <c r="AE879" s="11">
        <f t="shared" si="93"/>
        <v>0</v>
      </c>
      <c r="AF879" s="11">
        <f t="shared" si="94"/>
        <v>0</v>
      </c>
      <c r="AG879" s="11">
        <f>IF(TablaIncidentes[[#This Row],[Prioridad*]]="Baja",((AE879*60)+AF879)-30,IF(TablaIncidentes[[#This Row],[Prioridad*]]="Media",((AE879*60)+AF879)-15,IF(TablaIncidentes[[#This Row],[Prioridad*]]="Alta",((AE879*60)+AF879)-10)))</f>
        <v>-10</v>
      </c>
      <c r="AI879" s="17">
        <f>TablaIncidentes[[#This Row],[Tiempo Avance Incidente]]</f>
        <v>0</v>
      </c>
      <c r="AJ879" s="11">
        <f t="shared" si="95"/>
        <v>0</v>
      </c>
      <c r="AK879" s="11">
        <f t="shared" si="96"/>
        <v>0</v>
      </c>
      <c r="AL879">
        <f>IF(TablaIncidentes[[#This Row],[Prioridad*]]="Baja",((AJ879*60)+AK879)-720,IF(TablaIncidentes[[#This Row],[Prioridad*]]="Media",((AJ879*60)+AK879)-120,IF(TablaIncidentes[[#This Row],[Prioridad*]]="Alta",((AJ879*60)+AK879)-60)))</f>
        <v>-60</v>
      </c>
      <c r="AN879" t="str">
        <f t="shared" si="97"/>
        <v>jueves</v>
      </c>
    </row>
    <row r="880" spans="1:40" x14ac:dyDescent="0.25">
      <c r="A880" s="20" t="s">
        <v>2007</v>
      </c>
      <c r="B880" t="s">
        <v>2008</v>
      </c>
      <c r="C880" t="s">
        <v>32</v>
      </c>
      <c r="D880" s="11" t="s">
        <v>33</v>
      </c>
      <c r="E880" t="s">
        <v>34</v>
      </c>
      <c r="F880" t="s">
        <v>51</v>
      </c>
      <c r="G880" t="s">
        <v>75</v>
      </c>
      <c r="J880" s="12">
        <v>43846</v>
      </c>
      <c r="K880" s="13">
        <v>0.46550925925925929</v>
      </c>
      <c r="L880" s="14">
        <v>43846</v>
      </c>
      <c r="M880" s="15">
        <v>0.46550925925925929</v>
      </c>
      <c r="N880" s="12">
        <v>43846</v>
      </c>
      <c r="O880" s="13">
        <v>0.68290509259259258</v>
      </c>
      <c r="P880" s="16">
        <v>43847.779108796298</v>
      </c>
      <c r="Q880" s="11" t="s">
        <v>101</v>
      </c>
      <c r="R880" s="17" t="s">
        <v>2009</v>
      </c>
      <c r="S880" s="11" t="s">
        <v>39</v>
      </c>
      <c r="T880" s="17" t="s">
        <v>133</v>
      </c>
      <c r="U880" s="11" t="s">
        <v>37</v>
      </c>
      <c r="V880" s="17">
        <v>0</v>
      </c>
      <c r="W880" s="11" t="s">
        <v>37</v>
      </c>
      <c r="Y880" s="17" t="str">
        <f>TablaIncidentes[[#This Row],[Tiempo Total Gestión]]</f>
        <v>05:13</v>
      </c>
      <c r="Z880" s="11">
        <f t="shared" si="91"/>
        <v>5</v>
      </c>
      <c r="AA880" s="11">
        <f t="shared" si="92"/>
        <v>13</v>
      </c>
      <c r="AB880" s="11">
        <f>IF(TablaIncidentes[[#This Row],[Prioridad*]]="Baja",(Z880-24)*60+AA880,IF(TablaIncidentes[[#This Row],[Prioridad*]]="Media",(Z880-4)*60+AA880,IF(TablaIncidentes[[#This Row],[Prioridad*]]="Alta",(Z880-2)*60+AA880)))</f>
        <v>193</v>
      </c>
      <c r="AD880" s="17" t="str">
        <f>TablaIncidentes[[#This Row],[Tiempo Creación (HH:mm)]]</f>
        <v>00:00</v>
      </c>
      <c r="AE880" s="11">
        <f t="shared" si="93"/>
        <v>0</v>
      </c>
      <c r="AF880" s="11">
        <f t="shared" si="94"/>
        <v>0</v>
      </c>
      <c r="AG880" s="11">
        <f>IF(TablaIncidentes[[#This Row],[Prioridad*]]="Baja",((AE880*60)+AF880)-30,IF(TablaIncidentes[[#This Row],[Prioridad*]]="Media",((AE880*60)+AF880)-15,IF(TablaIncidentes[[#This Row],[Prioridad*]]="Alta",((AE880*60)+AF880)-10)))</f>
        <v>-10</v>
      </c>
      <c r="AI880" s="17">
        <f>TablaIncidentes[[#This Row],[Tiempo Avance Incidente]]</f>
        <v>0</v>
      </c>
      <c r="AJ880" s="11">
        <f t="shared" si="95"/>
        <v>0</v>
      </c>
      <c r="AK880" s="11">
        <f t="shared" si="96"/>
        <v>0</v>
      </c>
      <c r="AL880">
        <f>IF(TablaIncidentes[[#This Row],[Prioridad*]]="Baja",((AJ880*60)+AK880)-720,IF(TablaIncidentes[[#This Row],[Prioridad*]]="Media",((AJ880*60)+AK880)-120,IF(TablaIncidentes[[#This Row],[Prioridad*]]="Alta",((AJ880*60)+AK880)-60)))</f>
        <v>-60</v>
      </c>
      <c r="AN880" t="str">
        <f t="shared" si="97"/>
        <v>jueves</v>
      </c>
    </row>
    <row r="881" spans="1:40" x14ac:dyDescent="0.25">
      <c r="A881" s="10" t="s">
        <v>2010</v>
      </c>
      <c r="B881" t="s">
        <v>2011</v>
      </c>
      <c r="C881" t="s">
        <v>239</v>
      </c>
      <c r="D881" s="11" t="s">
        <v>110</v>
      </c>
      <c r="E881" t="s">
        <v>34</v>
      </c>
      <c r="F881" t="s">
        <v>111</v>
      </c>
      <c r="G881" t="s">
        <v>319</v>
      </c>
      <c r="J881" s="12">
        <v>43846</v>
      </c>
      <c r="K881" s="13">
        <v>0.46665509259259258</v>
      </c>
      <c r="L881" s="14">
        <v>43846</v>
      </c>
      <c r="M881" s="15">
        <v>0.47563657407407406</v>
      </c>
      <c r="N881" s="12">
        <v>43846</v>
      </c>
      <c r="O881" s="13">
        <v>0.59542824074074074</v>
      </c>
      <c r="P881" s="16">
        <v>43847.601122685184</v>
      </c>
      <c r="Q881" s="11" t="s">
        <v>37</v>
      </c>
      <c r="R881" s="17" t="s">
        <v>2012</v>
      </c>
      <c r="S881" s="11" t="s">
        <v>59</v>
      </c>
      <c r="T881" s="17" t="s">
        <v>100</v>
      </c>
      <c r="U881" s="11" t="s">
        <v>37</v>
      </c>
      <c r="V881" s="17">
        <v>2.5231481486116536E-3</v>
      </c>
      <c r="W881" s="11" t="s">
        <v>37</v>
      </c>
      <c r="Y881" s="17" t="str">
        <f>TablaIncidentes[[#This Row],[Tiempo Total Gestión]]</f>
        <v>03:05</v>
      </c>
      <c r="Z881" s="11">
        <f t="shared" si="91"/>
        <v>3</v>
      </c>
      <c r="AA881" s="11">
        <f t="shared" si="92"/>
        <v>5</v>
      </c>
      <c r="AB881" s="11">
        <f>IF(TablaIncidentes[[#This Row],[Prioridad*]]="Baja",(Z881-24)*60+AA881,IF(TablaIncidentes[[#This Row],[Prioridad*]]="Media",(Z881-4)*60+AA881,IF(TablaIncidentes[[#This Row],[Prioridad*]]="Alta",(Z881-2)*60+AA881)))</f>
        <v>-55</v>
      </c>
      <c r="AD881" s="17" t="str">
        <f>TablaIncidentes[[#This Row],[Tiempo Creación (HH:mm)]]</f>
        <v>00:12</v>
      </c>
      <c r="AE881" s="11">
        <f t="shared" si="93"/>
        <v>0</v>
      </c>
      <c r="AF881" s="11">
        <f t="shared" si="94"/>
        <v>12</v>
      </c>
      <c r="AG881" s="11">
        <f>IF(TablaIncidentes[[#This Row],[Prioridad*]]="Baja",((AE881*60)+AF881)-30,IF(TablaIncidentes[[#This Row],[Prioridad*]]="Media",((AE881*60)+AF881)-15,IF(TablaIncidentes[[#This Row],[Prioridad*]]="Alta",((AE881*60)+AF881)-10)))</f>
        <v>-3</v>
      </c>
      <c r="AI881" s="17">
        <f>TablaIncidentes[[#This Row],[Tiempo Avance Incidente]]</f>
        <v>2.5231481486116536E-3</v>
      </c>
      <c r="AJ881" s="11">
        <f t="shared" si="95"/>
        <v>0</v>
      </c>
      <c r="AK881" s="11">
        <f t="shared" si="96"/>
        <v>3</v>
      </c>
      <c r="AL881">
        <f>IF(TablaIncidentes[[#This Row],[Prioridad*]]="Baja",((AJ881*60)+AK881)-720,IF(TablaIncidentes[[#This Row],[Prioridad*]]="Media",((AJ881*60)+AK881)-120,IF(TablaIncidentes[[#This Row],[Prioridad*]]="Alta",((AJ881*60)+AK881)-60)))</f>
        <v>-117</v>
      </c>
      <c r="AN881" t="str">
        <f t="shared" si="97"/>
        <v>jueves</v>
      </c>
    </row>
    <row r="882" spans="1:40" x14ac:dyDescent="0.25">
      <c r="A882" s="20" t="s">
        <v>2013</v>
      </c>
      <c r="B882" t="s">
        <v>358</v>
      </c>
      <c r="C882" t="s">
        <v>32</v>
      </c>
      <c r="D882" s="11" t="s">
        <v>33</v>
      </c>
      <c r="E882" t="s">
        <v>34</v>
      </c>
      <c r="F882" t="s">
        <v>35</v>
      </c>
      <c r="G882" t="s">
        <v>36</v>
      </c>
      <c r="J882" s="12">
        <v>43846</v>
      </c>
      <c r="K882" s="13">
        <v>0.47875000000000001</v>
      </c>
      <c r="L882" s="14">
        <v>43846</v>
      </c>
      <c r="M882" s="15">
        <v>0.47875000000000001</v>
      </c>
      <c r="N882" s="12">
        <v>43846</v>
      </c>
      <c r="O882" s="13">
        <v>0.71251157407407406</v>
      </c>
      <c r="P882" s="16">
        <v>43847.779108796298</v>
      </c>
      <c r="Q882" s="11" t="s">
        <v>101</v>
      </c>
      <c r="R882" s="17" t="s">
        <v>586</v>
      </c>
      <c r="S882" s="11" t="s">
        <v>39</v>
      </c>
      <c r="T882" s="17" t="s">
        <v>133</v>
      </c>
      <c r="U882" s="11" t="s">
        <v>37</v>
      </c>
      <c r="V882" s="17">
        <v>0</v>
      </c>
      <c r="W882" s="11" t="s">
        <v>37</v>
      </c>
      <c r="Y882" s="17" t="str">
        <f>TablaIncidentes[[#This Row],[Tiempo Total Gestión]]</f>
        <v>02:05</v>
      </c>
      <c r="Z882" s="11">
        <f t="shared" si="91"/>
        <v>2</v>
      </c>
      <c r="AA882" s="11">
        <f t="shared" si="92"/>
        <v>5</v>
      </c>
      <c r="AB882" s="11">
        <f>IF(TablaIncidentes[[#This Row],[Prioridad*]]="Baja",(Z882-24)*60+AA882,IF(TablaIncidentes[[#This Row],[Prioridad*]]="Media",(Z882-4)*60+AA882,IF(TablaIncidentes[[#This Row],[Prioridad*]]="Alta",(Z882-2)*60+AA882)))</f>
        <v>5</v>
      </c>
      <c r="AD882" s="17" t="str">
        <f>TablaIncidentes[[#This Row],[Tiempo Creación (HH:mm)]]</f>
        <v>00:00</v>
      </c>
      <c r="AE882" s="11">
        <f t="shared" si="93"/>
        <v>0</v>
      </c>
      <c r="AF882" s="11">
        <f t="shared" si="94"/>
        <v>0</v>
      </c>
      <c r="AG882" s="11">
        <f>IF(TablaIncidentes[[#This Row],[Prioridad*]]="Baja",((AE882*60)+AF882)-30,IF(TablaIncidentes[[#This Row],[Prioridad*]]="Media",((AE882*60)+AF882)-15,IF(TablaIncidentes[[#This Row],[Prioridad*]]="Alta",((AE882*60)+AF882)-10)))</f>
        <v>-10</v>
      </c>
      <c r="AI882" s="17">
        <f>TablaIncidentes[[#This Row],[Tiempo Avance Incidente]]</f>
        <v>0</v>
      </c>
      <c r="AJ882" s="11">
        <f t="shared" si="95"/>
        <v>0</v>
      </c>
      <c r="AK882" s="11">
        <f t="shared" si="96"/>
        <v>0</v>
      </c>
      <c r="AL882">
        <f>IF(TablaIncidentes[[#This Row],[Prioridad*]]="Baja",((AJ882*60)+AK882)-720,IF(TablaIncidentes[[#This Row],[Prioridad*]]="Media",((AJ882*60)+AK882)-120,IF(TablaIncidentes[[#This Row],[Prioridad*]]="Alta",((AJ882*60)+AK882)-60)))</f>
        <v>-60</v>
      </c>
      <c r="AN882" t="str">
        <f t="shared" si="97"/>
        <v>jueves</v>
      </c>
    </row>
    <row r="883" spans="1:40" x14ac:dyDescent="0.25">
      <c r="A883" s="10" t="s">
        <v>2014</v>
      </c>
      <c r="B883" t="s">
        <v>2015</v>
      </c>
      <c r="C883" t="s">
        <v>871</v>
      </c>
      <c r="D883" s="11" t="s">
        <v>110</v>
      </c>
      <c r="E883" t="s">
        <v>34</v>
      </c>
      <c r="F883" t="s">
        <v>111</v>
      </c>
      <c r="G883" t="s">
        <v>151</v>
      </c>
      <c r="J883" s="12">
        <v>43846</v>
      </c>
      <c r="K883" s="13">
        <v>0.48707175925925927</v>
      </c>
      <c r="L883" s="14">
        <v>43846</v>
      </c>
      <c r="M883" s="15">
        <v>0.49253472222222222</v>
      </c>
      <c r="N883" s="12">
        <v>43846</v>
      </c>
      <c r="O883" s="13">
        <v>0.68246527777777777</v>
      </c>
      <c r="P883" s="16">
        <v>43847.779108796298</v>
      </c>
      <c r="Q883" s="11" t="s">
        <v>37</v>
      </c>
      <c r="R883" s="17" t="s">
        <v>1942</v>
      </c>
      <c r="S883" s="11" t="s">
        <v>59</v>
      </c>
      <c r="T883" s="17" t="s">
        <v>721</v>
      </c>
      <c r="U883" s="11" t="s">
        <v>37</v>
      </c>
      <c r="V883" s="17">
        <v>4.6412037045229226E-3</v>
      </c>
      <c r="W883" s="11" t="s">
        <v>37</v>
      </c>
      <c r="Y883" s="17" t="str">
        <f>TablaIncidentes[[#This Row],[Tiempo Total Gestión]]</f>
        <v>00:54</v>
      </c>
      <c r="Z883" s="11">
        <f t="shared" si="91"/>
        <v>0</v>
      </c>
      <c r="AA883" s="11">
        <f t="shared" si="92"/>
        <v>54</v>
      </c>
      <c r="AB883" s="11">
        <f>IF(TablaIncidentes[[#This Row],[Prioridad*]]="Baja",(Z883-24)*60+AA883,IF(TablaIncidentes[[#This Row],[Prioridad*]]="Media",(Z883-4)*60+AA883,IF(TablaIncidentes[[#This Row],[Prioridad*]]="Alta",(Z883-2)*60+AA883)))</f>
        <v>-186</v>
      </c>
      <c r="AD883" s="17" t="str">
        <f>TablaIncidentes[[#This Row],[Tiempo Creación (HH:mm)]]</f>
        <v>00:07</v>
      </c>
      <c r="AE883" s="11">
        <f t="shared" si="93"/>
        <v>0</v>
      </c>
      <c r="AF883" s="11">
        <f t="shared" si="94"/>
        <v>7</v>
      </c>
      <c r="AG883" s="11">
        <f>IF(TablaIncidentes[[#This Row],[Prioridad*]]="Baja",((AE883*60)+AF883)-30,IF(TablaIncidentes[[#This Row],[Prioridad*]]="Media",((AE883*60)+AF883)-15,IF(TablaIncidentes[[#This Row],[Prioridad*]]="Alta",((AE883*60)+AF883)-10)))</f>
        <v>-8</v>
      </c>
      <c r="AI883" s="17">
        <f>TablaIncidentes[[#This Row],[Tiempo Avance Incidente]]</f>
        <v>4.6412037045229226E-3</v>
      </c>
      <c r="AJ883" s="11">
        <f t="shared" si="95"/>
        <v>0</v>
      </c>
      <c r="AK883" s="11">
        <f t="shared" si="96"/>
        <v>6</v>
      </c>
      <c r="AL883">
        <f>IF(TablaIncidentes[[#This Row],[Prioridad*]]="Baja",((AJ883*60)+AK883)-720,IF(TablaIncidentes[[#This Row],[Prioridad*]]="Media",((AJ883*60)+AK883)-120,IF(TablaIncidentes[[#This Row],[Prioridad*]]="Alta",((AJ883*60)+AK883)-60)))</f>
        <v>-114</v>
      </c>
      <c r="AN883" t="str">
        <f t="shared" si="97"/>
        <v>jueves</v>
      </c>
    </row>
    <row r="884" spans="1:40" x14ac:dyDescent="0.25">
      <c r="A884" s="10" t="s">
        <v>2016</v>
      </c>
      <c r="B884" t="s">
        <v>1352</v>
      </c>
      <c r="C884" t="s">
        <v>32</v>
      </c>
      <c r="D884" s="11" t="s">
        <v>33</v>
      </c>
      <c r="E884" t="s">
        <v>34</v>
      </c>
      <c r="F884" t="s">
        <v>51</v>
      </c>
      <c r="G884" t="s">
        <v>62</v>
      </c>
      <c r="J884" s="12">
        <v>43846</v>
      </c>
      <c r="K884" s="13">
        <v>0.49128472222222225</v>
      </c>
      <c r="L884" s="14">
        <v>43846</v>
      </c>
      <c r="M884" s="15">
        <v>0.49128472222222225</v>
      </c>
      <c r="N884" s="12">
        <v>43846</v>
      </c>
      <c r="O884" s="13">
        <v>0.50450231481481478</v>
      </c>
      <c r="P884" s="16">
        <v>43847.532546296294</v>
      </c>
      <c r="Q884" s="11" t="s">
        <v>37</v>
      </c>
      <c r="R884" s="17" t="s">
        <v>58</v>
      </c>
      <c r="S884" s="11" t="s">
        <v>39</v>
      </c>
      <c r="T884" s="17" t="s">
        <v>133</v>
      </c>
      <c r="U884" s="11" t="s">
        <v>37</v>
      </c>
      <c r="V884" s="17">
        <v>0</v>
      </c>
      <c r="W884" s="11" t="s">
        <v>37</v>
      </c>
      <c r="Y884" s="17" t="str">
        <f>TablaIncidentes[[#This Row],[Tiempo Total Gestión]]</f>
        <v>00:13</v>
      </c>
      <c r="Z884" s="11">
        <f t="shared" si="91"/>
        <v>0</v>
      </c>
      <c r="AA884" s="11">
        <f t="shared" si="92"/>
        <v>13</v>
      </c>
      <c r="AB884" s="11">
        <f>IF(TablaIncidentes[[#This Row],[Prioridad*]]="Baja",(Z884-24)*60+AA884,IF(TablaIncidentes[[#This Row],[Prioridad*]]="Media",(Z884-4)*60+AA884,IF(TablaIncidentes[[#This Row],[Prioridad*]]="Alta",(Z884-2)*60+AA884)))</f>
        <v>-107</v>
      </c>
      <c r="AD884" s="17" t="str">
        <f>TablaIncidentes[[#This Row],[Tiempo Creación (HH:mm)]]</f>
        <v>00:00</v>
      </c>
      <c r="AE884" s="11">
        <f t="shared" si="93"/>
        <v>0</v>
      </c>
      <c r="AF884" s="11">
        <f t="shared" si="94"/>
        <v>0</v>
      </c>
      <c r="AG884" s="11">
        <f>IF(TablaIncidentes[[#This Row],[Prioridad*]]="Baja",((AE884*60)+AF884)-30,IF(TablaIncidentes[[#This Row],[Prioridad*]]="Media",((AE884*60)+AF884)-15,IF(TablaIncidentes[[#This Row],[Prioridad*]]="Alta",((AE884*60)+AF884)-10)))</f>
        <v>-10</v>
      </c>
      <c r="AI884" s="17">
        <f>TablaIncidentes[[#This Row],[Tiempo Avance Incidente]]</f>
        <v>0</v>
      </c>
      <c r="AJ884" s="11">
        <f t="shared" si="95"/>
        <v>0</v>
      </c>
      <c r="AK884" s="11">
        <f t="shared" si="96"/>
        <v>0</v>
      </c>
      <c r="AL884">
        <f>IF(TablaIncidentes[[#This Row],[Prioridad*]]="Baja",((AJ884*60)+AK884)-720,IF(TablaIncidentes[[#This Row],[Prioridad*]]="Media",((AJ884*60)+AK884)-120,IF(TablaIncidentes[[#This Row],[Prioridad*]]="Alta",((AJ884*60)+AK884)-60)))</f>
        <v>-60</v>
      </c>
      <c r="AN884" t="str">
        <f t="shared" si="97"/>
        <v>jueves</v>
      </c>
    </row>
    <row r="885" spans="1:40" x14ac:dyDescent="0.25">
      <c r="A885" s="10" t="s">
        <v>2017</v>
      </c>
      <c r="B885" t="s">
        <v>1473</v>
      </c>
      <c r="C885" t="s">
        <v>32</v>
      </c>
      <c r="D885" s="11" t="s">
        <v>33</v>
      </c>
      <c r="E885" t="s">
        <v>34</v>
      </c>
      <c r="F885" t="s">
        <v>51</v>
      </c>
      <c r="G885" t="s">
        <v>62</v>
      </c>
      <c r="J885" s="12">
        <v>43846</v>
      </c>
      <c r="K885" s="13">
        <v>0.45297453703703705</v>
      </c>
      <c r="L885" s="14">
        <v>43846</v>
      </c>
      <c r="M885" s="15">
        <v>0.45297453703703705</v>
      </c>
      <c r="N885" s="12">
        <v>43847</v>
      </c>
      <c r="O885" s="13">
        <v>7.9594907407407406E-2</v>
      </c>
      <c r="P885" s="16">
        <v>43848.12091435185</v>
      </c>
      <c r="Q885" s="11" t="s">
        <v>37</v>
      </c>
      <c r="R885" s="17" t="s">
        <v>289</v>
      </c>
      <c r="S885" s="11" t="s">
        <v>39</v>
      </c>
      <c r="T885" s="17" t="s">
        <v>133</v>
      </c>
      <c r="U885" s="11" t="s">
        <v>37</v>
      </c>
      <c r="V885" s="17">
        <v>0</v>
      </c>
      <c r="W885" s="11" t="s">
        <v>37</v>
      </c>
      <c r="Y885" s="17" t="str">
        <f>TablaIncidentes[[#This Row],[Tiempo Total Gestión]]</f>
        <v>00:44</v>
      </c>
      <c r="Z885" s="11">
        <f t="shared" si="91"/>
        <v>0</v>
      </c>
      <c r="AA885" s="11">
        <f t="shared" si="92"/>
        <v>44</v>
      </c>
      <c r="AB885" s="11">
        <f>IF(TablaIncidentes[[#This Row],[Prioridad*]]="Baja",(Z885-24)*60+AA885,IF(TablaIncidentes[[#This Row],[Prioridad*]]="Media",(Z885-4)*60+AA885,IF(TablaIncidentes[[#This Row],[Prioridad*]]="Alta",(Z885-2)*60+AA885)))</f>
        <v>-76</v>
      </c>
      <c r="AD885" s="17" t="str">
        <f>TablaIncidentes[[#This Row],[Tiempo Creación (HH:mm)]]</f>
        <v>00:00</v>
      </c>
      <c r="AE885" s="11">
        <f t="shared" si="93"/>
        <v>0</v>
      </c>
      <c r="AF885" s="11">
        <f t="shared" si="94"/>
        <v>0</v>
      </c>
      <c r="AG885" s="11">
        <f>IF(TablaIncidentes[[#This Row],[Prioridad*]]="Baja",((AE885*60)+AF885)-30,IF(TablaIncidentes[[#This Row],[Prioridad*]]="Media",((AE885*60)+AF885)-15,IF(TablaIncidentes[[#This Row],[Prioridad*]]="Alta",((AE885*60)+AF885)-10)))</f>
        <v>-10</v>
      </c>
      <c r="AI885" s="17">
        <f>TablaIncidentes[[#This Row],[Tiempo Avance Incidente]]</f>
        <v>0</v>
      </c>
      <c r="AJ885" s="11">
        <f t="shared" si="95"/>
        <v>0</v>
      </c>
      <c r="AK885" s="11">
        <f t="shared" si="96"/>
        <v>0</v>
      </c>
      <c r="AL885">
        <f>IF(TablaIncidentes[[#This Row],[Prioridad*]]="Baja",((AJ885*60)+AK885)-720,IF(TablaIncidentes[[#This Row],[Prioridad*]]="Media",((AJ885*60)+AK885)-120,IF(TablaIncidentes[[#This Row],[Prioridad*]]="Alta",((AJ885*60)+AK885)-60)))</f>
        <v>-60</v>
      </c>
      <c r="AN885" t="str">
        <f t="shared" si="97"/>
        <v>jueves</v>
      </c>
    </row>
    <row r="886" spans="1:40" x14ac:dyDescent="0.25">
      <c r="A886" s="20" t="s">
        <v>2018</v>
      </c>
      <c r="B886" t="s">
        <v>2019</v>
      </c>
      <c r="C886" t="s">
        <v>32</v>
      </c>
      <c r="D886" s="11" t="s">
        <v>33</v>
      </c>
      <c r="E886" t="s">
        <v>34</v>
      </c>
      <c r="F886" t="s">
        <v>51</v>
      </c>
      <c r="G886" t="s">
        <v>361</v>
      </c>
      <c r="J886" s="12">
        <v>43846</v>
      </c>
      <c r="K886" s="13">
        <v>0.45368055555555559</v>
      </c>
      <c r="L886" s="14">
        <v>43846</v>
      </c>
      <c r="M886" s="15">
        <v>0.45368055555555559</v>
      </c>
      <c r="N886" s="12">
        <v>43846</v>
      </c>
      <c r="O886" s="13">
        <v>0.68605324074074081</v>
      </c>
      <c r="P886" s="16">
        <v>43847.779108796298</v>
      </c>
      <c r="Q886" s="11" t="s">
        <v>101</v>
      </c>
      <c r="R886" s="17" t="s">
        <v>1689</v>
      </c>
      <c r="S886" s="11" t="s">
        <v>39</v>
      </c>
      <c r="T886" s="17" t="s">
        <v>133</v>
      </c>
      <c r="U886" s="11" t="s">
        <v>37</v>
      </c>
      <c r="V886" s="17">
        <v>0</v>
      </c>
      <c r="W886" s="11" t="s">
        <v>37</v>
      </c>
      <c r="Y886" s="17" t="str">
        <f>TablaIncidentes[[#This Row],[Tiempo Total Gestión]]</f>
        <v>05:07</v>
      </c>
      <c r="Z886" s="11">
        <f t="shared" si="91"/>
        <v>5</v>
      </c>
      <c r="AA886" s="11">
        <f t="shared" si="92"/>
        <v>7</v>
      </c>
      <c r="AB886" s="11">
        <f>IF(TablaIncidentes[[#This Row],[Prioridad*]]="Baja",(Z886-24)*60+AA886,IF(TablaIncidentes[[#This Row],[Prioridad*]]="Media",(Z886-4)*60+AA886,IF(TablaIncidentes[[#This Row],[Prioridad*]]="Alta",(Z886-2)*60+AA886)))</f>
        <v>187</v>
      </c>
      <c r="AD886" s="17" t="str">
        <f>TablaIncidentes[[#This Row],[Tiempo Creación (HH:mm)]]</f>
        <v>00:00</v>
      </c>
      <c r="AE886" s="11">
        <f t="shared" si="93"/>
        <v>0</v>
      </c>
      <c r="AF886" s="11">
        <f t="shared" si="94"/>
        <v>0</v>
      </c>
      <c r="AG886" s="11">
        <f>IF(TablaIncidentes[[#This Row],[Prioridad*]]="Baja",((AE886*60)+AF886)-30,IF(TablaIncidentes[[#This Row],[Prioridad*]]="Media",((AE886*60)+AF886)-15,IF(TablaIncidentes[[#This Row],[Prioridad*]]="Alta",((AE886*60)+AF886)-10)))</f>
        <v>-10</v>
      </c>
      <c r="AI886" s="17">
        <f>TablaIncidentes[[#This Row],[Tiempo Avance Incidente]]</f>
        <v>0</v>
      </c>
      <c r="AJ886" s="11">
        <f t="shared" si="95"/>
        <v>0</v>
      </c>
      <c r="AK886" s="11">
        <f t="shared" si="96"/>
        <v>0</v>
      </c>
      <c r="AL886">
        <f>IF(TablaIncidentes[[#This Row],[Prioridad*]]="Baja",((AJ886*60)+AK886)-720,IF(TablaIncidentes[[#This Row],[Prioridad*]]="Media",((AJ886*60)+AK886)-120,IF(TablaIncidentes[[#This Row],[Prioridad*]]="Alta",((AJ886*60)+AK886)-60)))</f>
        <v>-60</v>
      </c>
      <c r="AN886" t="str">
        <f t="shared" si="97"/>
        <v>jueves</v>
      </c>
    </row>
    <row r="887" spans="1:40" x14ac:dyDescent="0.25">
      <c r="A887" s="10" t="s">
        <v>2020</v>
      </c>
      <c r="B887" t="s">
        <v>2021</v>
      </c>
      <c r="C887" t="s">
        <v>32</v>
      </c>
      <c r="D887" s="11" t="s">
        <v>33</v>
      </c>
      <c r="E887" t="s">
        <v>34</v>
      </c>
      <c r="F887" t="s">
        <v>35</v>
      </c>
      <c r="G887" t="s">
        <v>43</v>
      </c>
      <c r="J887" s="12">
        <v>43846</v>
      </c>
      <c r="K887" s="13">
        <v>0.46378472222222222</v>
      </c>
      <c r="L887" s="14">
        <v>43846</v>
      </c>
      <c r="M887" s="15">
        <v>0.46649305555555554</v>
      </c>
      <c r="N887" s="12">
        <v>43846</v>
      </c>
      <c r="O887" s="13">
        <v>0.66547453703703707</v>
      </c>
      <c r="P887" s="16">
        <v>43847.676516203705</v>
      </c>
      <c r="Q887" s="11" t="s">
        <v>37</v>
      </c>
      <c r="R887" s="17" t="s">
        <v>84</v>
      </c>
      <c r="S887" s="11" t="s">
        <v>59</v>
      </c>
      <c r="T887" s="17" t="s">
        <v>116</v>
      </c>
      <c r="U887" s="11" t="s">
        <v>37</v>
      </c>
      <c r="V887" s="17">
        <v>1.898148148029577E-3</v>
      </c>
      <c r="W887" s="11" t="s">
        <v>37</v>
      </c>
      <c r="Y887" s="17" t="str">
        <f>TablaIncidentes[[#This Row],[Tiempo Total Gestión]]</f>
        <v>00:14</v>
      </c>
      <c r="Z887" s="11">
        <f t="shared" si="91"/>
        <v>0</v>
      </c>
      <c r="AA887" s="11">
        <f t="shared" si="92"/>
        <v>14</v>
      </c>
      <c r="AB887" s="11">
        <f>IF(TablaIncidentes[[#This Row],[Prioridad*]]="Baja",(Z887-24)*60+AA887,IF(TablaIncidentes[[#This Row],[Prioridad*]]="Media",(Z887-4)*60+AA887,IF(TablaIncidentes[[#This Row],[Prioridad*]]="Alta",(Z887-2)*60+AA887)))</f>
        <v>-106</v>
      </c>
      <c r="AD887" s="17" t="str">
        <f>TablaIncidentes[[#This Row],[Tiempo Creación (HH:mm)]]</f>
        <v>00:03</v>
      </c>
      <c r="AE887" s="11">
        <f t="shared" si="93"/>
        <v>0</v>
      </c>
      <c r="AF887" s="11">
        <f t="shared" si="94"/>
        <v>3</v>
      </c>
      <c r="AG887" s="11">
        <f>IF(TablaIncidentes[[#This Row],[Prioridad*]]="Baja",((AE887*60)+AF887)-30,IF(TablaIncidentes[[#This Row],[Prioridad*]]="Media",((AE887*60)+AF887)-15,IF(TablaIncidentes[[#This Row],[Prioridad*]]="Alta",((AE887*60)+AF887)-10)))</f>
        <v>-7</v>
      </c>
      <c r="AI887" s="17">
        <f>TablaIncidentes[[#This Row],[Tiempo Avance Incidente]]</f>
        <v>1.898148148029577E-3</v>
      </c>
      <c r="AJ887" s="11">
        <f t="shared" si="95"/>
        <v>0</v>
      </c>
      <c r="AK887" s="11">
        <f t="shared" si="96"/>
        <v>2</v>
      </c>
      <c r="AL887">
        <f>IF(TablaIncidentes[[#This Row],[Prioridad*]]="Baja",((AJ887*60)+AK887)-720,IF(TablaIncidentes[[#This Row],[Prioridad*]]="Media",((AJ887*60)+AK887)-120,IF(TablaIncidentes[[#This Row],[Prioridad*]]="Alta",((AJ887*60)+AK887)-60)))</f>
        <v>-58</v>
      </c>
      <c r="AN887" t="str">
        <f t="shared" si="97"/>
        <v>jueves</v>
      </c>
    </row>
    <row r="888" spans="1:40" x14ac:dyDescent="0.25">
      <c r="A888" s="10" t="s">
        <v>2022</v>
      </c>
      <c r="B888" t="s">
        <v>2023</v>
      </c>
      <c r="C888" t="s">
        <v>32</v>
      </c>
      <c r="D888" s="11" t="s">
        <v>33</v>
      </c>
      <c r="E888" t="s">
        <v>34</v>
      </c>
      <c r="F888" t="s">
        <v>51</v>
      </c>
      <c r="G888" t="s">
        <v>62</v>
      </c>
      <c r="J888" s="12">
        <v>43846</v>
      </c>
      <c r="K888" s="13">
        <v>0.46550925925925929</v>
      </c>
      <c r="L888" s="14">
        <v>43846</v>
      </c>
      <c r="M888" s="15">
        <v>0.46550925925925929</v>
      </c>
      <c r="N888" s="12">
        <v>43846</v>
      </c>
      <c r="O888" s="13">
        <v>0.49674768518518514</v>
      </c>
      <c r="P888" s="16">
        <v>43847.532546296294</v>
      </c>
      <c r="Q888" s="11" t="s">
        <v>37</v>
      </c>
      <c r="R888" s="17" t="s">
        <v>377</v>
      </c>
      <c r="S888" s="11" t="s">
        <v>39</v>
      </c>
      <c r="T888" s="17" t="s">
        <v>133</v>
      </c>
      <c r="U888" s="11" t="s">
        <v>37</v>
      </c>
      <c r="V888" s="17">
        <v>0</v>
      </c>
      <c r="W888" s="11" t="s">
        <v>37</v>
      </c>
      <c r="Y888" s="17" t="str">
        <f>TablaIncidentes[[#This Row],[Tiempo Total Gestión]]</f>
        <v>00:42</v>
      </c>
      <c r="Z888" s="11">
        <f t="shared" si="91"/>
        <v>0</v>
      </c>
      <c r="AA888" s="11">
        <f t="shared" si="92"/>
        <v>42</v>
      </c>
      <c r="AB888" s="11">
        <f>IF(TablaIncidentes[[#This Row],[Prioridad*]]="Baja",(Z888-24)*60+AA888,IF(TablaIncidentes[[#This Row],[Prioridad*]]="Media",(Z888-4)*60+AA888,IF(TablaIncidentes[[#This Row],[Prioridad*]]="Alta",(Z888-2)*60+AA888)))</f>
        <v>-78</v>
      </c>
      <c r="AD888" s="17" t="str">
        <f>TablaIncidentes[[#This Row],[Tiempo Creación (HH:mm)]]</f>
        <v>00:00</v>
      </c>
      <c r="AE888" s="11">
        <f t="shared" si="93"/>
        <v>0</v>
      </c>
      <c r="AF888" s="11">
        <f t="shared" si="94"/>
        <v>0</v>
      </c>
      <c r="AG888" s="11">
        <f>IF(TablaIncidentes[[#This Row],[Prioridad*]]="Baja",((AE888*60)+AF888)-30,IF(TablaIncidentes[[#This Row],[Prioridad*]]="Media",((AE888*60)+AF888)-15,IF(TablaIncidentes[[#This Row],[Prioridad*]]="Alta",((AE888*60)+AF888)-10)))</f>
        <v>-10</v>
      </c>
      <c r="AI888" s="17">
        <f>TablaIncidentes[[#This Row],[Tiempo Avance Incidente]]</f>
        <v>0</v>
      </c>
      <c r="AJ888" s="11">
        <f t="shared" si="95"/>
        <v>0</v>
      </c>
      <c r="AK888" s="11">
        <f t="shared" si="96"/>
        <v>0</v>
      </c>
      <c r="AL888">
        <f>IF(TablaIncidentes[[#This Row],[Prioridad*]]="Baja",((AJ888*60)+AK888)-720,IF(TablaIncidentes[[#This Row],[Prioridad*]]="Media",((AJ888*60)+AK888)-120,IF(TablaIncidentes[[#This Row],[Prioridad*]]="Alta",((AJ888*60)+AK888)-60)))</f>
        <v>-60</v>
      </c>
      <c r="AN888" t="str">
        <f t="shared" si="97"/>
        <v>jueves</v>
      </c>
    </row>
    <row r="889" spans="1:40" x14ac:dyDescent="0.25">
      <c r="A889" s="10" t="s">
        <v>2024</v>
      </c>
      <c r="B889" t="s">
        <v>2025</v>
      </c>
      <c r="C889" t="s">
        <v>123</v>
      </c>
      <c r="D889" s="11" t="s">
        <v>110</v>
      </c>
      <c r="E889" t="s">
        <v>34</v>
      </c>
      <c r="F889" t="s">
        <v>124</v>
      </c>
      <c r="G889" t="s">
        <v>125</v>
      </c>
      <c r="J889" s="12">
        <v>43846</v>
      </c>
      <c r="K889" s="13">
        <v>0.43965277777777773</v>
      </c>
      <c r="L889" s="14">
        <v>43846</v>
      </c>
      <c r="M889" s="15">
        <v>0.44240740740740742</v>
      </c>
      <c r="N889" s="12">
        <v>43846</v>
      </c>
      <c r="O889" s="13">
        <v>0.47209490740740739</v>
      </c>
      <c r="P889" s="16">
        <v>43847.532546296294</v>
      </c>
      <c r="Q889" s="11" t="s">
        <v>37</v>
      </c>
      <c r="R889" s="17" t="s">
        <v>582</v>
      </c>
      <c r="S889" s="11" t="s">
        <v>59</v>
      </c>
      <c r="T889" s="17" t="s">
        <v>116</v>
      </c>
      <c r="U889" s="11" t="s">
        <v>37</v>
      </c>
      <c r="V889" s="17">
        <v>2.7199074029340409E-3</v>
      </c>
      <c r="W889" s="11" t="s">
        <v>37</v>
      </c>
      <c r="Y889" s="17" t="str">
        <f>TablaIncidentes[[#This Row],[Tiempo Total Gestión]]</f>
        <v>00:46</v>
      </c>
      <c r="Z889" s="11">
        <f t="shared" si="91"/>
        <v>0</v>
      </c>
      <c r="AA889" s="11">
        <f t="shared" si="92"/>
        <v>46</v>
      </c>
      <c r="AB889" s="11">
        <f>IF(TablaIncidentes[[#This Row],[Prioridad*]]="Baja",(Z889-24)*60+AA889,IF(TablaIncidentes[[#This Row],[Prioridad*]]="Media",(Z889-4)*60+AA889,IF(TablaIncidentes[[#This Row],[Prioridad*]]="Alta",(Z889-2)*60+AA889)))</f>
        <v>-194</v>
      </c>
      <c r="AD889" s="17" t="str">
        <f>TablaIncidentes[[#This Row],[Tiempo Creación (HH:mm)]]</f>
        <v>00:03</v>
      </c>
      <c r="AE889" s="11">
        <f t="shared" si="93"/>
        <v>0</v>
      </c>
      <c r="AF889" s="11">
        <f t="shared" si="94"/>
        <v>3</v>
      </c>
      <c r="AG889" s="11">
        <f>IF(TablaIncidentes[[#This Row],[Prioridad*]]="Baja",((AE889*60)+AF889)-30,IF(TablaIncidentes[[#This Row],[Prioridad*]]="Media",((AE889*60)+AF889)-15,IF(TablaIncidentes[[#This Row],[Prioridad*]]="Alta",((AE889*60)+AF889)-10)))</f>
        <v>-12</v>
      </c>
      <c r="AI889" s="17">
        <f>TablaIncidentes[[#This Row],[Tiempo Avance Incidente]]</f>
        <v>2.7199074029340409E-3</v>
      </c>
      <c r="AJ889" s="11">
        <f t="shared" si="95"/>
        <v>0</v>
      </c>
      <c r="AK889" s="11">
        <f t="shared" si="96"/>
        <v>3</v>
      </c>
      <c r="AL889">
        <f>IF(TablaIncidentes[[#This Row],[Prioridad*]]="Baja",((AJ889*60)+AK889)-720,IF(TablaIncidentes[[#This Row],[Prioridad*]]="Media",((AJ889*60)+AK889)-120,IF(TablaIncidentes[[#This Row],[Prioridad*]]="Alta",((AJ889*60)+AK889)-60)))</f>
        <v>-117</v>
      </c>
      <c r="AN889" t="str">
        <f t="shared" si="97"/>
        <v>jueves</v>
      </c>
    </row>
    <row r="890" spans="1:40" x14ac:dyDescent="0.25">
      <c r="A890" s="10" t="s">
        <v>2026</v>
      </c>
      <c r="B890" t="s">
        <v>572</v>
      </c>
      <c r="C890" t="s">
        <v>161</v>
      </c>
      <c r="D890" s="11" t="s">
        <v>110</v>
      </c>
      <c r="E890" t="s">
        <v>34</v>
      </c>
      <c r="F890" t="s">
        <v>124</v>
      </c>
      <c r="G890" t="s">
        <v>104</v>
      </c>
      <c r="J890" s="12">
        <v>43846</v>
      </c>
      <c r="K890" s="13">
        <v>0.44457175925925929</v>
      </c>
      <c r="L890" s="14">
        <v>43846</v>
      </c>
      <c r="M890" s="15">
        <v>0.44563657407407403</v>
      </c>
      <c r="N890" s="12">
        <v>43846</v>
      </c>
      <c r="O890" s="13">
        <v>0.46945601851851854</v>
      </c>
      <c r="P890" s="16">
        <v>43847.532546296294</v>
      </c>
      <c r="Q890" s="11" t="s">
        <v>37</v>
      </c>
      <c r="R890" s="17" t="s">
        <v>2027</v>
      </c>
      <c r="S890" s="11" t="s">
        <v>59</v>
      </c>
      <c r="T890" s="17" t="s">
        <v>40</v>
      </c>
      <c r="U890" s="11" t="s">
        <v>37</v>
      </c>
      <c r="V890" s="17">
        <v>1.0069444397231564E-3</v>
      </c>
      <c r="W890" s="11" t="s">
        <v>37</v>
      </c>
      <c r="Y890" s="17" t="str">
        <f>TablaIncidentes[[#This Row],[Tiempo Total Gestión]]</f>
        <v>00:35</v>
      </c>
      <c r="Z890" s="11">
        <f t="shared" si="91"/>
        <v>0</v>
      </c>
      <c r="AA890" s="11">
        <f t="shared" si="92"/>
        <v>35</v>
      </c>
      <c r="AB890" s="11">
        <f>IF(TablaIncidentes[[#This Row],[Prioridad*]]="Baja",(Z890-24)*60+AA890,IF(TablaIncidentes[[#This Row],[Prioridad*]]="Media",(Z890-4)*60+AA890,IF(TablaIncidentes[[#This Row],[Prioridad*]]="Alta",(Z890-2)*60+AA890)))</f>
        <v>-205</v>
      </c>
      <c r="AD890" s="17" t="str">
        <f>TablaIncidentes[[#This Row],[Tiempo Creación (HH:mm)]]</f>
        <v>00:01</v>
      </c>
      <c r="AE890" s="11">
        <f t="shared" si="93"/>
        <v>0</v>
      </c>
      <c r="AF890" s="11">
        <f t="shared" si="94"/>
        <v>1</v>
      </c>
      <c r="AG890" s="11">
        <f>IF(TablaIncidentes[[#This Row],[Prioridad*]]="Baja",((AE890*60)+AF890)-30,IF(TablaIncidentes[[#This Row],[Prioridad*]]="Media",((AE890*60)+AF890)-15,IF(TablaIncidentes[[#This Row],[Prioridad*]]="Alta",((AE890*60)+AF890)-10)))</f>
        <v>-14</v>
      </c>
      <c r="AI890" s="17">
        <f>TablaIncidentes[[#This Row],[Tiempo Avance Incidente]]</f>
        <v>1.0069444397231564E-3</v>
      </c>
      <c r="AJ890" s="11">
        <f t="shared" si="95"/>
        <v>0</v>
      </c>
      <c r="AK890" s="11">
        <f t="shared" si="96"/>
        <v>1</v>
      </c>
      <c r="AL890">
        <f>IF(TablaIncidentes[[#This Row],[Prioridad*]]="Baja",((AJ890*60)+AK890)-720,IF(TablaIncidentes[[#This Row],[Prioridad*]]="Media",((AJ890*60)+AK890)-120,IF(TablaIncidentes[[#This Row],[Prioridad*]]="Alta",((AJ890*60)+AK890)-60)))</f>
        <v>-119</v>
      </c>
      <c r="AN890" t="str">
        <f t="shared" si="97"/>
        <v>jueves</v>
      </c>
    </row>
    <row r="891" spans="1:40" x14ac:dyDescent="0.25">
      <c r="A891" s="10" t="s">
        <v>2028</v>
      </c>
      <c r="B891" t="s">
        <v>2029</v>
      </c>
      <c r="C891" t="s">
        <v>239</v>
      </c>
      <c r="D891" s="11" t="s">
        <v>110</v>
      </c>
      <c r="E891" t="s">
        <v>34</v>
      </c>
      <c r="F891" t="s">
        <v>111</v>
      </c>
      <c r="G891" t="s">
        <v>165</v>
      </c>
      <c r="J891" s="12">
        <v>43846</v>
      </c>
      <c r="K891" s="13">
        <v>0.47655092592592596</v>
      </c>
      <c r="L891" s="14">
        <v>43846</v>
      </c>
      <c r="M891" s="15">
        <v>0.47813657407407412</v>
      </c>
      <c r="N891" s="12">
        <v>43846</v>
      </c>
      <c r="O891" s="13">
        <v>0.48716435185185186</v>
      </c>
      <c r="P891" s="16">
        <v>43847.532546296294</v>
      </c>
      <c r="Q891" s="11" t="s">
        <v>37</v>
      </c>
      <c r="R891" s="17" t="s">
        <v>465</v>
      </c>
      <c r="S891" s="11" t="s">
        <v>59</v>
      </c>
      <c r="T891" s="17" t="s">
        <v>48</v>
      </c>
      <c r="U891" s="11" t="s">
        <v>37</v>
      </c>
      <c r="V891" s="17">
        <v>1.5509259319514968E-3</v>
      </c>
      <c r="W891" s="11" t="s">
        <v>37</v>
      </c>
      <c r="Y891" s="17" t="str">
        <f>TablaIncidentes[[#This Row],[Tiempo Total Gestión]]</f>
        <v>00:15</v>
      </c>
      <c r="Z891" s="11">
        <f t="shared" si="91"/>
        <v>0</v>
      </c>
      <c r="AA891" s="11">
        <f t="shared" si="92"/>
        <v>15</v>
      </c>
      <c r="AB891" s="11">
        <f>IF(TablaIncidentes[[#This Row],[Prioridad*]]="Baja",(Z891-24)*60+AA891,IF(TablaIncidentes[[#This Row],[Prioridad*]]="Media",(Z891-4)*60+AA891,IF(TablaIncidentes[[#This Row],[Prioridad*]]="Alta",(Z891-2)*60+AA891)))</f>
        <v>-225</v>
      </c>
      <c r="AD891" s="17" t="str">
        <f>TablaIncidentes[[#This Row],[Tiempo Creación (HH:mm)]]</f>
        <v>00:02</v>
      </c>
      <c r="AE891" s="11">
        <f t="shared" si="93"/>
        <v>0</v>
      </c>
      <c r="AF891" s="11">
        <f t="shared" si="94"/>
        <v>2</v>
      </c>
      <c r="AG891" s="11">
        <f>IF(TablaIncidentes[[#This Row],[Prioridad*]]="Baja",((AE891*60)+AF891)-30,IF(TablaIncidentes[[#This Row],[Prioridad*]]="Media",((AE891*60)+AF891)-15,IF(TablaIncidentes[[#This Row],[Prioridad*]]="Alta",((AE891*60)+AF891)-10)))</f>
        <v>-13</v>
      </c>
      <c r="AI891" s="17">
        <f>TablaIncidentes[[#This Row],[Tiempo Avance Incidente]]</f>
        <v>1.5509259319514968E-3</v>
      </c>
      <c r="AJ891" s="11">
        <f t="shared" si="95"/>
        <v>0</v>
      </c>
      <c r="AK891" s="11">
        <f t="shared" si="96"/>
        <v>2</v>
      </c>
      <c r="AL891">
        <f>IF(TablaIncidentes[[#This Row],[Prioridad*]]="Baja",((AJ891*60)+AK891)-720,IF(TablaIncidentes[[#This Row],[Prioridad*]]="Media",((AJ891*60)+AK891)-120,IF(TablaIncidentes[[#This Row],[Prioridad*]]="Alta",((AJ891*60)+AK891)-60)))</f>
        <v>-118</v>
      </c>
      <c r="AN891" t="str">
        <f t="shared" si="97"/>
        <v>jueves</v>
      </c>
    </row>
    <row r="892" spans="1:40" x14ac:dyDescent="0.25">
      <c r="A892" s="20" t="s">
        <v>2030</v>
      </c>
      <c r="B892" t="s">
        <v>2031</v>
      </c>
      <c r="C892" t="s">
        <v>32</v>
      </c>
      <c r="D892" s="11" t="s">
        <v>33</v>
      </c>
      <c r="E892" t="s">
        <v>34</v>
      </c>
      <c r="F892" t="s">
        <v>51</v>
      </c>
      <c r="G892" t="s">
        <v>75</v>
      </c>
      <c r="J892" s="12">
        <v>43846</v>
      </c>
      <c r="K892" s="13">
        <v>0.49059027777777775</v>
      </c>
      <c r="L892" s="14">
        <v>43846</v>
      </c>
      <c r="M892" s="15">
        <v>0.49059027777777775</v>
      </c>
      <c r="N892" s="12">
        <v>43846</v>
      </c>
      <c r="O892" s="13">
        <v>0.66848379629629628</v>
      </c>
      <c r="P892" s="16">
        <v>43847.676516203705</v>
      </c>
      <c r="Q892" s="11" t="s">
        <v>101</v>
      </c>
      <c r="R892" s="17" t="s">
        <v>2032</v>
      </c>
      <c r="S892" s="11" t="s">
        <v>39</v>
      </c>
      <c r="T892" s="17" t="s">
        <v>133</v>
      </c>
      <c r="U892" s="11" t="s">
        <v>37</v>
      </c>
      <c r="V892" s="17">
        <v>0</v>
      </c>
      <c r="W892" s="11" t="s">
        <v>37</v>
      </c>
      <c r="Y892" s="17" t="str">
        <f>TablaIncidentes[[#This Row],[Tiempo Total Gestión]]</f>
        <v>04:16</v>
      </c>
      <c r="Z892" s="11">
        <f t="shared" si="91"/>
        <v>4</v>
      </c>
      <c r="AA892" s="11">
        <f t="shared" si="92"/>
        <v>16</v>
      </c>
      <c r="AB892" s="11">
        <f>IF(TablaIncidentes[[#This Row],[Prioridad*]]="Baja",(Z892-24)*60+AA892,IF(TablaIncidentes[[#This Row],[Prioridad*]]="Media",(Z892-4)*60+AA892,IF(TablaIncidentes[[#This Row],[Prioridad*]]="Alta",(Z892-2)*60+AA892)))</f>
        <v>136</v>
      </c>
      <c r="AD892" s="17" t="str">
        <f>TablaIncidentes[[#This Row],[Tiempo Creación (HH:mm)]]</f>
        <v>00:00</v>
      </c>
      <c r="AE892" s="11">
        <f t="shared" si="93"/>
        <v>0</v>
      </c>
      <c r="AF892" s="11">
        <f t="shared" si="94"/>
        <v>0</v>
      </c>
      <c r="AG892" s="11">
        <f>IF(TablaIncidentes[[#This Row],[Prioridad*]]="Baja",((AE892*60)+AF892)-30,IF(TablaIncidentes[[#This Row],[Prioridad*]]="Media",((AE892*60)+AF892)-15,IF(TablaIncidentes[[#This Row],[Prioridad*]]="Alta",((AE892*60)+AF892)-10)))</f>
        <v>-10</v>
      </c>
      <c r="AI892" s="17">
        <f>TablaIncidentes[[#This Row],[Tiempo Avance Incidente]]</f>
        <v>0</v>
      </c>
      <c r="AJ892" s="11">
        <f t="shared" si="95"/>
        <v>0</v>
      </c>
      <c r="AK892" s="11">
        <f t="shared" si="96"/>
        <v>0</v>
      </c>
      <c r="AL892">
        <f>IF(TablaIncidentes[[#This Row],[Prioridad*]]="Baja",((AJ892*60)+AK892)-720,IF(TablaIncidentes[[#This Row],[Prioridad*]]="Media",((AJ892*60)+AK892)-120,IF(TablaIncidentes[[#This Row],[Prioridad*]]="Alta",((AJ892*60)+AK892)-60)))</f>
        <v>-60</v>
      </c>
      <c r="AN892" t="str">
        <f t="shared" si="97"/>
        <v>jueves</v>
      </c>
    </row>
    <row r="893" spans="1:40" x14ac:dyDescent="0.25">
      <c r="A893" s="20" t="s">
        <v>2033</v>
      </c>
      <c r="B893" t="s">
        <v>1030</v>
      </c>
      <c r="C893" t="s">
        <v>32</v>
      </c>
      <c r="D893" s="11" t="s">
        <v>33</v>
      </c>
      <c r="E893" t="s">
        <v>34</v>
      </c>
      <c r="F893" t="s">
        <v>51</v>
      </c>
      <c r="G893" t="s">
        <v>361</v>
      </c>
      <c r="J893" s="12">
        <v>43846</v>
      </c>
      <c r="K893" s="13">
        <v>0.50035879629629632</v>
      </c>
      <c r="L893" s="14">
        <v>43846</v>
      </c>
      <c r="M893" s="15">
        <v>0.50035879629629632</v>
      </c>
      <c r="N893" s="12">
        <v>43846</v>
      </c>
      <c r="O893" s="13">
        <v>0.6025462962962963</v>
      </c>
      <c r="P893" s="16">
        <v>43847.676516203705</v>
      </c>
      <c r="Q893" s="11" t="s">
        <v>101</v>
      </c>
      <c r="R893" s="17" t="s">
        <v>1829</v>
      </c>
      <c r="S893" s="11" t="s">
        <v>39</v>
      </c>
      <c r="T893" s="17" t="s">
        <v>133</v>
      </c>
      <c r="U893" s="11" t="s">
        <v>37</v>
      </c>
      <c r="V893" s="17">
        <v>0</v>
      </c>
      <c r="W893" s="11" t="s">
        <v>37</v>
      </c>
      <c r="Y893" s="17" t="str">
        <f>TablaIncidentes[[#This Row],[Tiempo Total Gestión]]</f>
        <v>02:24</v>
      </c>
      <c r="Z893" s="11">
        <f t="shared" si="91"/>
        <v>2</v>
      </c>
      <c r="AA893" s="11">
        <f t="shared" si="92"/>
        <v>24</v>
      </c>
      <c r="AB893" s="11">
        <f>IF(TablaIncidentes[[#This Row],[Prioridad*]]="Baja",(Z893-24)*60+AA893,IF(TablaIncidentes[[#This Row],[Prioridad*]]="Media",(Z893-4)*60+AA893,IF(TablaIncidentes[[#This Row],[Prioridad*]]="Alta",(Z893-2)*60+AA893)))</f>
        <v>24</v>
      </c>
      <c r="AD893" s="17" t="str">
        <f>TablaIncidentes[[#This Row],[Tiempo Creación (HH:mm)]]</f>
        <v>00:00</v>
      </c>
      <c r="AE893" s="11">
        <f t="shared" si="93"/>
        <v>0</v>
      </c>
      <c r="AF893" s="11">
        <f t="shared" si="94"/>
        <v>0</v>
      </c>
      <c r="AG893" s="11">
        <f>IF(TablaIncidentes[[#This Row],[Prioridad*]]="Baja",((AE893*60)+AF893)-30,IF(TablaIncidentes[[#This Row],[Prioridad*]]="Media",((AE893*60)+AF893)-15,IF(TablaIncidentes[[#This Row],[Prioridad*]]="Alta",((AE893*60)+AF893)-10)))</f>
        <v>-10</v>
      </c>
      <c r="AI893" s="17">
        <f>TablaIncidentes[[#This Row],[Tiempo Avance Incidente]]</f>
        <v>0</v>
      </c>
      <c r="AJ893" s="11">
        <f t="shared" si="95"/>
        <v>0</v>
      </c>
      <c r="AK893" s="11">
        <f t="shared" si="96"/>
        <v>0</v>
      </c>
      <c r="AL893">
        <f>IF(TablaIncidentes[[#This Row],[Prioridad*]]="Baja",((AJ893*60)+AK893)-720,IF(TablaIncidentes[[#This Row],[Prioridad*]]="Media",((AJ893*60)+AK893)-120,IF(TablaIncidentes[[#This Row],[Prioridad*]]="Alta",((AJ893*60)+AK893)-60)))</f>
        <v>-60</v>
      </c>
      <c r="AN893" t="str">
        <f t="shared" si="97"/>
        <v>jueves</v>
      </c>
    </row>
    <row r="894" spans="1:40" x14ac:dyDescent="0.25">
      <c r="A894" s="20" t="s">
        <v>2034</v>
      </c>
      <c r="B894" t="s">
        <v>2035</v>
      </c>
      <c r="C894" t="s">
        <v>32</v>
      </c>
      <c r="D894" s="11" t="s">
        <v>33</v>
      </c>
      <c r="E894" t="s">
        <v>34</v>
      </c>
      <c r="F894" t="s">
        <v>51</v>
      </c>
      <c r="G894" t="s">
        <v>75</v>
      </c>
      <c r="J894" s="12">
        <v>43846</v>
      </c>
      <c r="K894" s="13">
        <v>0.5080324074074074</v>
      </c>
      <c r="L894" s="14">
        <v>43846</v>
      </c>
      <c r="M894" s="15">
        <v>0.5080324074074074</v>
      </c>
      <c r="N894" s="12">
        <v>43846</v>
      </c>
      <c r="O894" s="13">
        <v>0.70466435185185183</v>
      </c>
      <c r="P894" s="16">
        <v>43847.779108796298</v>
      </c>
      <c r="Q894" s="11" t="s">
        <v>101</v>
      </c>
      <c r="R894" s="17" t="s">
        <v>2036</v>
      </c>
      <c r="S894" s="11" t="s">
        <v>39</v>
      </c>
      <c r="T894" s="17" t="s">
        <v>133</v>
      </c>
      <c r="U894" s="11" t="s">
        <v>37</v>
      </c>
      <c r="V894" s="17">
        <v>0</v>
      </c>
      <c r="W894" s="11" t="s">
        <v>37</v>
      </c>
      <c r="Y894" s="17" t="str">
        <f>TablaIncidentes[[#This Row],[Tiempo Total Gestión]]</f>
        <v>04:43</v>
      </c>
      <c r="Z894" s="11">
        <f t="shared" si="91"/>
        <v>4</v>
      </c>
      <c r="AA894" s="11">
        <f t="shared" si="92"/>
        <v>43</v>
      </c>
      <c r="AB894" s="11">
        <f>IF(TablaIncidentes[[#This Row],[Prioridad*]]="Baja",(Z894-24)*60+AA894,IF(TablaIncidentes[[#This Row],[Prioridad*]]="Media",(Z894-4)*60+AA894,IF(TablaIncidentes[[#This Row],[Prioridad*]]="Alta",(Z894-2)*60+AA894)))</f>
        <v>163</v>
      </c>
      <c r="AD894" s="17" t="str">
        <f>TablaIncidentes[[#This Row],[Tiempo Creación (HH:mm)]]</f>
        <v>00:00</v>
      </c>
      <c r="AE894" s="11">
        <f t="shared" si="93"/>
        <v>0</v>
      </c>
      <c r="AF894" s="11">
        <f t="shared" si="94"/>
        <v>0</v>
      </c>
      <c r="AG894" s="11">
        <f>IF(TablaIncidentes[[#This Row],[Prioridad*]]="Baja",((AE894*60)+AF894)-30,IF(TablaIncidentes[[#This Row],[Prioridad*]]="Media",((AE894*60)+AF894)-15,IF(TablaIncidentes[[#This Row],[Prioridad*]]="Alta",((AE894*60)+AF894)-10)))</f>
        <v>-10</v>
      </c>
      <c r="AI894" s="17">
        <f>TablaIncidentes[[#This Row],[Tiempo Avance Incidente]]</f>
        <v>0</v>
      </c>
      <c r="AJ894" s="11">
        <f t="shared" si="95"/>
        <v>0</v>
      </c>
      <c r="AK894" s="11">
        <f t="shared" si="96"/>
        <v>0</v>
      </c>
      <c r="AL894">
        <f>IF(TablaIncidentes[[#This Row],[Prioridad*]]="Baja",((AJ894*60)+AK894)-720,IF(TablaIncidentes[[#This Row],[Prioridad*]]="Media",((AJ894*60)+AK894)-120,IF(TablaIncidentes[[#This Row],[Prioridad*]]="Alta",((AJ894*60)+AK894)-60)))</f>
        <v>-60</v>
      </c>
      <c r="AN894" t="str">
        <f t="shared" si="97"/>
        <v>jueves</v>
      </c>
    </row>
    <row r="895" spans="1:40" x14ac:dyDescent="0.25">
      <c r="A895" s="20" t="s">
        <v>2037</v>
      </c>
      <c r="B895" t="s">
        <v>1232</v>
      </c>
      <c r="C895" t="s">
        <v>32</v>
      </c>
      <c r="D895" s="11" t="s">
        <v>33</v>
      </c>
      <c r="E895" t="s">
        <v>34</v>
      </c>
      <c r="F895" t="s">
        <v>51</v>
      </c>
      <c r="G895" t="s">
        <v>361</v>
      </c>
      <c r="J895" s="12">
        <v>43846</v>
      </c>
      <c r="K895" s="13">
        <v>0.51010416666666669</v>
      </c>
      <c r="L895" s="14">
        <v>43846</v>
      </c>
      <c r="M895" s="15">
        <v>0.51010416666666669</v>
      </c>
      <c r="N895" s="12">
        <v>43846</v>
      </c>
      <c r="O895" s="13">
        <v>0.62513888888888891</v>
      </c>
      <c r="P895" s="16">
        <v>43847.676516203705</v>
      </c>
      <c r="Q895" s="11" t="s">
        <v>101</v>
      </c>
      <c r="R895" s="17" t="s">
        <v>939</v>
      </c>
      <c r="S895" s="11" t="s">
        <v>39</v>
      </c>
      <c r="T895" s="17" t="s">
        <v>133</v>
      </c>
      <c r="U895" s="11" t="s">
        <v>37</v>
      </c>
      <c r="V895" s="17">
        <v>0</v>
      </c>
      <c r="W895" s="11" t="s">
        <v>37</v>
      </c>
      <c r="Y895" s="17" t="str">
        <f>TablaIncidentes[[#This Row],[Tiempo Total Gestión]]</f>
        <v>02:44</v>
      </c>
      <c r="Z895" s="11">
        <f t="shared" si="91"/>
        <v>2</v>
      </c>
      <c r="AA895" s="11">
        <f t="shared" si="92"/>
        <v>44</v>
      </c>
      <c r="AB895" s="11">
        <f>IF(TablaIncidentes[[#This Row],[Prioridad*]]="Baja",(Z895-24)*60+AA895,IF(TablaIncidentes[[#This Row],[Prioridad*]]="Media",(Z895-4)*60+AA895,IF(TablaIncidentes[[#This Row],[Prioridad*]]="Alta",(Z895-2)*60+AA895)))</f>
        <v>44</v>
      </c>
      <c r="AD895" s="17" t="str">
        <f>TablaIncidentes[[#This Row],[Tiempo Creación (HH:mm)]]</f>
        <v>00:00</v>
      </c>
      <c r="AE895" s="11">
        <f t="shared" si="93"/>
        <v>0</v>
      </c>
      <c r="AF895" s="11">
        <f t="shared" si="94"/>
        <v>0</v>
      </c>
      <c r="AG895" s="11">
        <f>IF(TablaIncidentes[[#This Row],[Prioridad*]]="Baja",((AE895*60)+AF895)-30,IF(TablaIncidentes[[#This Row],[Prioridad*]]="Media",((AE895*60)+AF895)-15,IF(TablaIncidentes[[#This Row],[Prioridad*]]="Alta",((AE895*60)+AF895)-10)))</f>
        <v>-10</v>
      </c>
      <c r="AI895" s="17">
        <f>TablaIncidentes[[#This Row],[Tiempo Avance Incidente]]</f>
        <v>0</v>
      </c>
      <c r="AJ895" s="11">
        <f t="shared" si="95"/>
        <v>0</v>
      </c>
      <c r="AK895" s="11">
        <f t="shared" si="96"/>
        <v>0</v>
      </c>
      <c r="AL895">
        <f>IF(TablaIncidentes[[#This Row],[Prioridad*]]="Baja",((AJ895*60)+AK895)-720,IF(TablaIncidentes[[#This Row],[Prioridad*]]="Media",((AJ895*60)+AK895)-120,IF(TablaIncidentes[[#This Row],[Prioridad*]]="Alta",((AJ895*60)+AK895)-60)))</f>
        <v>-60</v>
      </c>
      <c r="AN895" t="str">
        <f t="shared" si="97"/>
        <v>jueves</v>
      </c>
    </row>
    <row r="896" spans="1:40" x14ac:dyDescent="0.25">
      <c r="A896" s="20" t="s">
        <v>2038</v>
      </c>
      <c r="B896" t="s">
        <v>2039</v>
      </c>
      <c r="C896" t="s">
        <v>32</v>
      </c>
      <c r="D896" s="11" t="s">
        <v>33</v>
      </c>
      <c r="E896" t="s">
        <v>34</v>
      </c>
      <c r="F896" t="s">
        <v>51</v>
      </c>
      <c r="G896" t="s">
        <v>361</v>
      </c>
      <c r="J896" s="12">
        <v>43846</v>
      </c>
      <c r="K896" s="13">
        <v>0.52755787037037039</v>
      </c>
      <c r="L896" s="14">
        <v>43846</v>
      </c>
      <c r="M896" s="15">
        <v>0.52755787037037039</v>
      </c>
      <c r="N896" s="12">
        <v>43846</v>
      </c>
      <c r="O896" s="13">
        <v>0.61424768518518513</v>
      </c>
      <c r="P896" s="16">
        <v>43847.676516203705</v>
      </c>
      <c r="Q896" s="11" t="s">
        <v>101</v>
      </c>
      <c r="R896" s="17" t="s">
        <v>486</v>
      </c>
      <c r="S896" s="11" t="s">
        <v>39</v>
      </c>
      <c r="T896" s="17" t="s">
        <v>133</v>
      </c>
      <c r="U896" s="11" t="s">
        <v>37</v>
      </c>
      <c r="V896" s="17">
        <v>0</v>
      </c>
      <c r="W896" s="11" t="s">
        <v>37</v>
      </c>
      <c r="Y896" s="17" t="str">
        <f>TablaIncidentes[[#This Row],[Tiempo Total Gestión]]</f>
        <v>02:01</v>
      </c>
      <c r="Z896" s="11">
        <f t="shared" si="91"/>
        <v>2</v>
      </c>
      <c r="AA896" s="11">
        <f t="shared" si="92"/>
        <v>1</v>
      </c>
      <c r="AB896" s="11">
        <f>IF(TablaIncidentes[[#This Row],[Prioridad*]]="Baja",(Z896-24)*60+AA896,IF(TablaIncidentes[[#This Row],[Prioridad*]]="Media",(Z896-4)*60+AA896,IF(TablaIncidentes[[#This Row],[Prioridad*]]="Alta",(Z896-2)*60+AA896)))</f>
        <v>1</v>
      </c>
      <c r="AD896" s="17" t="str">
        <f>TablaIncidentes[[#This Row],[Tiempo Creación (HH:mm)]]</f>
        <v>00:00</v>
      </c>
      <c r="AE896" s="11">
        <f t="shared" si="93"/>
        <v>0</v>
      </c>
      <c r="AF896" s="11">
        <f t="shared" si="94"/>
        <v>0</v>
      </c>
      <c r="AG896" s="11">
        <f>IF(TablaIncidentes[[#This Row],[Prioridad*]]="Baja",((AE896*60)+AF896)-30,IF(TablaIncidentes[[#This Row],[Prioridad*]]="Media",((AE896*60)+AF896)-15,IF(TablaIncidentes[[#This Row],[Prioridad*]]="Alta",((AE896*60)+AF896)-10)))</f>
        <v>-10</v>
      </c>
      <c r="AI896" s="17">
        <f>TablaIncidentes[[#This Row],[Tiempo Avance Incidente]]</f>
        <v>0</v>
      </c>
      <c r="AJ896" s="11">
        <f t="shared" si="95"/>
        <v>0</v>
      </c>
      <c r="AK896" s="11">
        <f t="shared" si="96"/>
        <v>0</v>
      </c>
      <c r="AL896">
        <f>IF(TablaIncidentes[[#This Row],[Prioridad*]]="Baja",((AJ896*60)+AK896)-720,IF(TablaIncidentes[[#This Row],[Prioridad*]]="Media",((AJ896*60)+AK896)-120,IF(TablaIncidentes[[#This Row],[Prioridad*]]="Alta",((AJ896*60)+AK896)-60)))</f>
        <v>-60</v>
      </c>
      <c r="AN896" t="str">
        <f t="shared" si="97"/>
        <v>jueves</v>
      </c>
    </row>
    <row r="897" spans="1:40" x14ac:dyDescent="0.25">
      <c r="A897" s="10" t="s">
        <v>2040</v>
      </c>
      <c r="B897" t="s">
        <v>2041</v>
      </c>
      <c r="C897" t="s">
        <v>239</v>
      </c>
      <c r="D897" s="11" t="s">
        <v>110</v>
      </c>
      <c r="E897" t="s">
        <v>34</v>
      </c>
      <c r="F897" t="s">
        <v>111</v>
      </c>
      <c r="G897" t="s">
        <v>165</v>
      </c>
      <c r="J897" s="12">
        <v>43846</v>
      </c>
      <c r="K897" s="13">
        <v>0.50621527777777775</v>
      </c>
      <c r="L897" s="14">
        <v>43846</v>
      </c>
      <c r="M897" s="15">
        <v>0.5074305555555555</v>
      </c>
      <c r="N897" s="12">
        <v>43846</v>
      </c>
      <c r="O897" s="13">
        <v>0.50895833333333329</v>
      </c>
      <c r="P897" s="16">
        <v>43847.532546296294</v>
      </c>
      <c r="Q897" s="11" t="s">
        <v>37</v>
      </c>
      <c r="R897" s="17" t="s">
        <v>116</v>
      </c>
      <c r="S897" s="11" t="s">
        <v>59</v>
      </c>
      <c r="T897" s="17" t="s">
        <v>40</v>
      </c>
      <c r="U897" s="11" t="s">
        <v>37</v>
      </c>
      <c r="V897" s="17">
        <v>1.1111111161881126E-3</v>
      </c>
      <c r="W897" s="11" t="s">
        <v>37</v>
      </c>
      <c r="Y897" s="17" t="str">
        <f>TablaIncidentes[[#This Row],[Tiempo Total Gestión]]</f>
        <v>00:03</v>
      </c>
      <c r="Z897" s="11">
        <f t="shared" si="91"/>
        <v>0</v>
      </c>
      <c r="AA897" s="11">
        <f t="shared" si="92"/>
        <v>3</v>
      </c>
      <c r="AB897" s="11">
        <f>IF(TablaIncidentes[[#This Row],[Prioridad*]]="Baja",(Z897-24)*60+AA897,IF(TablaIncidentes[[#This Row],[Prioridad*]]="Media",(Z897-4)*60+AA897,IF(TablaIncidentes[[#This Row],[Prioridad*]]="Alta",(Z897-2)*60+AA897)))</f>
        <v>-237</v>
      </c>
      <c r="AD897" s="17" t="str">
        <f>TablaIncidentes[[#This Row],[Tiempo Creación (HH:mm)]]</f>
        <v>00:01</v>
      </c>
      <c r="AE897" s="11">
        <f t="shared" si="93"/>
        <v>0</v>
      </c>
      <c r="AF897" s="11">
        <f t="shared" si="94"/>
        <v>1</v>
      </c>
      <c r="AG897" s="11">
        <f>IF(TablaIncidentes[[#This Row],[Prioridad*]]="Baja",((AE897*60)+AF897)-30,IF(TablaIncidentes[[#This Row],[Prioridad*]]="Media",((AE897*60)+AF897)-15,IF(TablaIncidentes[[#This Row],[Prioridad*]]="Alta",((AE897*60)+AF897)-10)))</f>
        <v>-14</v>
      </c>
      <c r="AI897" s="17">
        <f>TablaIncidentes[[#This Row],[Tiempo Avance Incidente]]</f>
        <v>1.1111111161881126E-3</v>
      </c>
      <c r="AJ897" s="11">
        <f t="shared" si="95"/>
        <v>0</v>
      </c>
      <c r="AK897" s="11">
        <f t="shared" si="96"/>
        <v>1</v>
      </c>
      <c r="AL897">
        <f>IF(TablaIncidentes[[#This Row],[Prioridad*]]="Baja",((AJ897*60)+AK897)-720,IF(TablaIncidentes[[#This Row],[Prioridad*]]="Media",((AJ897*60)+AK897)-120,IF(TablaIncidentes[[#This Row],[Prioridad*]]="Alta",((AJ897*60)+AK897)-60)))</f>
        <v>-119</v>
      </c>
      <c r="AN897" t="str">
        <f t="shared" si="97"/>
        <v>jueves</v>
      </c>
    </row>
    <row r="898" spans="1:40" x14ac:dyDescent="0.25">
      <c r="A898" s="20" t="s">
        <v>2042</v>
      </c>
      <c r="B898" t="s">
        <v>1214</v>
      </c>
      <c r="C898" t="s">
        <v>32</v>
      </c>
      <c r="D898" s="11" t="s">
        <v>33</v>
      </c>
      <c r="E898" t="s">
        <v>34</v>
      </c>
      <c r="F898" t="s">
        <v>51</v>
      </c>
      <c r="G898" t="s">
        <v>361</v>
      </c>
      <c r="J898" s="12">
        <v>43846</v>
      </c>
      <c r="K898" s="13">
        <v>0.52335648148148151</v>
      </c>
      <c r="L898" s="14">
        <v>43846</v>
      </c>
      <c r="M898" s="15">
        <v>0.52335648148148151</v>
      </c>
      <c r="N898" s="12">
        <v>43846</v>
      </c>
      <c r="O898" s="13">
        <v>0.61950231481481477</v>
      </c>
      <c r="P898" s="16">
        <v>43847.676516203705</v>
      </c>
      <c r="Q898" s="11" t="s">
        <v>101</v>
      </c>
      <c r="R898" s="17" t="s">
        <v>2043</v>
      </c>
      <c r="S898" s="11" t="s">
        <v>39</v>
      </c>
      <c r="T898" s="17" t="s">
        <v>133</v>
      </c>
      <c r="U898" s="11" t="s">
        <v>37</v>
      </c>
      <c r="V898" s="17">
        <v>0</v>
      </c>
      <c r="W898" s="11" t="s">
        <v>37</v>
      </c>
      <c r="Y898" s="17" t="str">
        <f>TablaIncidentes[[#This Row],[Tiempo Total Gestión]]</f>
        <v>02:16</v>
      </c>
      <c r="Z898" s="11">
        <f t="shared" ref="Z898:Z961" si="98">HOUR(Y898)</f>
        <v>2</v>
      </c>
      <c r="AA898" s="11">
        <f t="shared" ref="AA898:AA961" si="99">MINUTE(Y898)</f>
        <v>16</v>
      </c>
      <c r="AB898" s="11">
        <f>IF(TablaIncidentes[[#This Row],[Prioridad*]]="Baja",(Z898-24)*60+AA898,IF(TablaIncidentes[[#This Row],[Prioridad*]]="Media",(Z898-4)*60+AA898,IF(TablaIncidentes[[#This Row],[Prioridad*]]="Alta",(Z898-2)*60+AA898)))</f>
        <v>16</v>
      </c>
      <c r="AD898" s="17" t="str">
        <f>TablaIncidentes[[#This Row],[Tiempo Creación (HH:mm)]]</f>
        <v>00:00</v>
      </c>
      <c r="AE898" s="11">
        <f t="shared" si="93"/>
        <v>0</v>
      </c>
      <c r="AF898" s="11">
        <f t="shared" si="94"/>
        <v>0</v>
      </c>
      <c r="AG898" s="11">
        <f>IF(TablaIncidentes[[#This Row],[Prioridad*]]="Baja",((AE898*60)+AF898)-30,IF(TablaIncidentes[[#This Row],[Prioridad*]]="Media",((AE898*60)+AF898)-15,IF(TablaIncidentes[[#This Row],[Prioridad*]]="Alta",((AE898*60)+AF898)-10)))</f>
        <v>-10</v>
      </c>
      <c r="AI898" s="17">
        <f>TablaIncidentes[[#This Row],[Tiempo Avance Incidente]]</f>
        <v>0</v>
      </c>
      <c r="AJ898" s="11">
        <f t="shared" si="95"/>
        <v>0</v>
      </c>
      <c r="AK898" s="11">
        <f t="shared" si="96"/>
        <v>0</v>
      </c>
      <c r="AL898">
        <f>IF(TablaIncidentes[[#This Row],[Prioridad*]]="Baja",((AJ898*60)+AK898)-720,IF(TablaIncidentes[[#This Row],[Prioridad*]]="Media",((AJ898*60)+AK898)-120,IF(TablaIncidentes[[#This Row],[Prioridad*]]="Alta",((AJ898*60)+AK898)-60)))</f>
        <v>-60</v>
      </c>
      <c r="AN898" t="str">
        <f t="shared" si="97"/>
        <v>jueves</v>
      </c>
    </row>
    <row r="899" spans="1:40" x14ac:dyDescent="0.25">
      <c r="A899" s="20" t="s">
        <v>2044</v>
      </c>
      <c r="B899" t="s">
        <v>2045</v>
      </c>
      <c r="C899" t="s">
        <v>32</v>
      </c>
      <c r="D899" s="11" t="s">
        <v>33</v>
      </c>
      <c r="E899" t="s">
        <v>34</v>
      </c>
      <c r="F899" t="s">
        <v>51</v>
      </c>
      <c r="G899" t="s">
        <v>361</v>
      </c>
      <c r="J899" s="12">
        <v>43846</v>
      </c>
      <c r="K899" s="13">
        <v>0.52335648148148151</v>
      </c>
      <c r="L899" s="14">
        <v>43846</v>
      </c>
      <c r="M899" s="15">
        <v>0.52335648148148151</v>
      </c>
      <c r="N899" s="12">
        <v>43847</v>
      </c>
      <c r="O899" s="13">
        <v>0.36328703703703707</v>
      </c>
      <c r="P899" s="16">
        <v>43848.429456018515</v>
      </c>
      <c r="Q899" s="11" t="s">
        <v>101</v>
      </c>
      <c r="R899" s="17" t="s">
        <v>2046</v>
      </c>
      <c r="S899" s="11" t="s">
        <v>39</v>
      </c>
      <c r="T899" s="17" t="s">
        <v>133</v>
      </c>
      <c r="U899" s="11" t="s">
        <v>37</v>
      </c>
      <c r="V899" s="17">
        <v>0</v>
      </c>
      <c r="W899" s="11" t="s">
        <v>37</v>
      </c>
      <c r="Y899" s="17" t="str">
        <f>TablaIncidentes[[#This Row],[Tiempo Total Gestión]]</f>
        <v>03:43</v>
      </c>
      <c r="Z899" s="11">
        <f t="shared" si="98"/>
        <v>3</v>
      </c>
      <c r="AA899" s="11">
        <f t="shared" si="99"/>
        <v>43</v>
      </c>
      <c r="AB899" s="11">
        <f>IF(TablaIncidentes[[#This Row],[Prioridad*]]="Baja",(Z899-24)*60+AA899,IF(TablaIncidentes[[#This Row],[Prioridad*]]="Media",(Z899-4)*60+AA899,IF(TablaIncidentes[[#This Row],[Prioridad*]]="Alta",(Z899-2)*60+AA899)))</f>
        <v>103</v>
      </c>
      <c r="AD899" s="17" t="str">
        <f>TablaIncidentes[[#This Row],[Tiempo Creación (HH:mm)]]</f>
        <v>00:00</v>
      </c>
      <c r="AE899" s="11">
        <f t="shared" ref="AE899:AE962" si="100">HOUR(AD899)</f>
        <v>0</v>
      </c>
      <c r="AF899" s="11">
        <f t="shared" ref="AF899:AF962" si="101">MINUTE(AD899)</f>
        <v>0</v>
      </c>
      <c r="AG899" s="11">
        <f>IF(TablaIncidentes[[#This Row],[Prioridad*]]="Baja",((AE899*60)+AF899)-30,IF(TablaIncidentes[[#This Row],[Prioridad*]]="Media",((AE899*60)+AF899)-15,IF(TablaIncidentes[[#This Row],[Prioridad*]]="Alta",((AE899*60)+AF899)-10)))</f>
        <v>-10</v>
      </c>
      <c r="AI899" s="17">
        <f>TablaIncidentes[[#This Row],[Tiempo Avance Incidente]]</f>
        <v>0</v>
      </c>
      <c r="AJ899" s="11">
        <f t="shared" ref="AJ899:AJ962" si="102">HOUR(AI899)</f>
        <v>0</v>
      </c>
      <c r="AK899" s="11">
        <f t="shared" ref="AK899:AK962" si="103">MINUTE(AI899)</f>
        <v>0</v>
      </c>
      <c r="AL899">
        <f>IF(TablaIncidentes[[#This Row],[Prioridad*]]="Baja",((AJ899*60)+AK899)-720,IF(TablaIncidentes[[#This Row],[Prioridad*]]="Media",((AJ899*60)+AK899)-120,IF(TablaIncidentes[[#This Row],[Prioridad*]]="Alta",((AJ899*60)+AK899)-60)))</f>
        <v>-60</v>
      </c>
      <c r="AN899" t="str">
        <f t="shared" ref="AN899:AN962" si="104">TEXT(J899,"dddd")</f>
        <v>jueves</v>
      </c>
    </row>
    <row r="900" spans="1:40" x14ac:dyDescent="0.25">
      <c r="A900" s="20" t="s">
        <v>2047</v>
      </c>
      <c r="B900" t="s">
        <v>1196</v>
      </c>
      <c r="C900" t="s">
        <v>32</v>
      </c>
      <c r="D900" s="11" t="s">
        <v>33</v>
      </c>
      <c r="E900" t="s">
        <v>34</v>
      </c>
      <c r="F900" t="s">
        <v>51</v>
      </c>
      <c r="G900" t="s">
        <v>361</v>
      </c>
      <c r="J900" s="12">
        <v>43846</v>
      </c>
      <c r="K900" s="13">
        <v>0.52406249999999999</v>
      </c>
      <c r="L900" s="14">
        <v>43846</v>
      </c>
      <c r="M900" s="15">
        <v>0.52406249999999999</v>
      </c>
      <c r="N900" s="12">
        <v>43846</v>
      </c>
      <c r="O900" s="13">
        <v>0.63009259259259254</v>
      </c>
      <c r="P900" s="16">
        <v>43847.676516203705</v>
      </c>
      <c r="Q900" s="11" t="s">
        <v>101</v>
      </c>
      <c r="R900" s="17" t="s">
        <v>1833</v>
      </c>
      <c r="S900" s="11" t="s">
        <v>39</v>
      </c>
      <c r="T900" s="17" t="s">
        <v>133</v>
      </c>
      <c r="U900" s="11" t="s">
        <v>37</v>
      </c>
      <c r="V900" s="17">
        <v>0</v>
      </c>
      <c r="W900" s="11" t="s">
        <v>37</v>
      </c>
      <c r="Y900" s="17" t="str">
        <f>TablaIncidentes[[#This Row],[Tiempo Total Gestión]]</f>
        <v>02:30</v>
      </c>
      <c r="Z900" s="11">
        <f t="shared" si="98"/>
        <v>2</v>
      </c>
      <c r="AA900" s="11">
        <f t="shared" si="99"/>
        <v>30</v>
      </c>
      <c r="AB900" s="11">
        <f>IF(TablaIncidentes[[#This Row],[Prioridad*]]="Baja",(Z900-24)*60+AA900,IF(TablaIncidentes[[#This Row],[Prioridad*]]="Media",(Z900-4)*60+AA900,IF(TablaIncidentes[[#This Row],[Prioridad*]]="Alta",(Z900-2)*60+AA900)))</f>
        <v>30</v>
      </c>
      <c r="AD900" s="17" t="str">
        <f>TablaIncidentes[[#This Row],[Tiempo Creación (HH:mm)]]</f>
        <v>00:00</v>
      </c>
      <c r="AE900" s="11">
        <f t="shared" si="100"/>
        <v>0</v>
      </c>
      <c r="AF900" s="11">
        <f t="shared" si="101"/>
        <v>0</v>
      </c>
      <c r="AG900" s="11">
        <f>IF(TablaIncidentes[[#This Row],[Prioridad*]]="Baja",((AE900*60)+AF900)-30,IF(TablaIncidentes[[#This Row],[Prioridad*]]="Media",((AE900*60)+AF900)-15,IF(TablaIncidentes[[#This Row],[Prioridad*]]="Alta",((AE900*60)+AF900)-10)))</f>
        <v>-10</v>
      </c>
      <c r="AI900" s="17">
        <f>TablaIncidentes[[#This Row],[Tiempo Avance Incidente]]</f>
        <v>0</v>
      </c>
      <c r="AJ900" s="11">
        <f t="shared" si="102"/>
        <v>0</v>
      </c>
      <c r="AK900" s="11">
        <f t="shared" si="103"/>
        <v>0</v>
      </c>
      <c r="AL900">
        <f>IF(TablaIncidentes[[#This Row],[Prioridad*]]="Baja",((AJ900*60)+AK900)-720,IF(TablaIncidentes[[#This Row],[Prioridad*]]="Media",((AJ900*60)+AK900)-120,IF(TablaIncidentes[[#This Row],[Prioridad*]]="Alta",((AJ900*60)+AK900)-60)))</f>
        <v>-60</v>
      </c>
      <c r="AN900" t="str">
        <f t="shared" si="104"/>
        <v>jueves</v>
      </c>
    </row>
    <row r="901" spans="1:40" x14ac:dyDescent="0.25">
      <c r="A901" s="20" t="s">
        <v>2048</v>
      </c>
      <c r="B901" t="s">
        <v>2023</v>
      </c>
      <c r="C901" t="s">
        <v>32</v>
      </c>
      <c r="D901" s="11" t="s">
        <v>33</v>
      </c>
      <c r="E901" t="s">
        <v>34</v>
      </c>
      <c r="F901" t="s">
        <v>51</v>
      </c>
      <c r="G901" t="s">
        <v>75</v>
      </c>
      <c r="J901" s="12">
        <v>43846</v>
      </c>
      <c r="K901" s="13">
        <v>0.54913194444444446</v>
      </c>
      <c r="L901" s="14">
        <v>43846</v>
      </c>
      <c r="M901" s="15">
        <v>0.54913194444444446</v>
      </c>
      <c r="N901" s="12">
        <v>43846</v>
      </c>
      <c r="O901" s="13">
        <v>0.71255787037037033</v>
      </c>
      <c r="P901" s="16">
        <v>43847.779108796298</v>
      </c>
      <c r="Q901" s="11" t="s">
        <v>101</v>
      </c>
      <c r="R901" s="17" t="s">
        <v>972</v>
      </c>
      <c r="S901" s="11" t="s">
        <v>39</v>
      </c>
      <c r="T901" s="17" t="s">
        <v>133</v>
      </c>
      <c r="U901" s="11" t="s">
        <v>37</v>
      </c>
      <c r="V901" s="17">
        <v>0</v>
      </c>
      <c r="W901" s="11" t="s">
        <v>37</v>
      </c>
      <c r="Y901" s="17" t="str">
        <f>TablaIncidentes[[#This Row],[Tiempo Total Gestión]]</f>
        <v>03:55</v>
      </c>
      <c r="Z901" s="11">
        <f t="shared" si="98"/>
        <v>3</v>
      </c>
      <c r="AA901" s="11">
        <f t="shared" si="99"/>
        <v>55</v>
      </c>
      <c r="AB901" s="11">
        <f>IF(TablaIncidentes[[#This Row],[Prioridad*]]="Baja",(Z901-24)*60+AA901,IF(TablaIncidentes[[#This Row],[Prioridad*]]="Media",(Z901-4)*60+AA901,IF(TablaIncidentes[[#This Row],[Prioridad*]]="Alta",(Z901-2)*60+AA901)))</f>
        <v>115</v>
      </c>
      <c r="AD901" s="17" t="str">
        <f>TablaIncidentes[[#This Row],[Tiempo Creación (HH:mm)]]</f>
        <v>00:00</v>
      </c>
      <c r="AE901" s="11">
        <f t="shared" si="100"/>
        <v>0</v>
      </c>
      <c r="AF901" s="11">
        <f t="shared" si="101"/>
        <v>0</v>
      </c>
      <c r="AG901" s="11">
        <f>IF(TablaIncidentes[[#This Row],[Prioridad*]]="Baja",((AE901*60)+AF901)-30,IF(TablaIncidentes[[#This Row],[Prioridad*]]="Media",((AE901*60)+AF901)-15,IF(TablaIncidentes[[#This Row],[Prioridad*]]="Alta",((AE901*60)+AF901)-10)))</f>
        <v>-10</v>
      </c>
      <c r="AI901" s="17">
        <f>TablaIncidentes[[#This Row],[Tiempo Avance Incidente]]</f>
        <v>0</v>
      </c>
      <c r="AJ901" s="11">
        <f t="shared" si="102"/>
        <v>0</v>
      </c>
      <c r="AK901" s="11">
        <f t="shared" si="103"/>
        <v>0</v>
      </c>
      <c r="AL901">
        <f>IF(TablaIncidentes[[#This Row],[Prioridad*]]="Baja",((AJ901*60)+AK901)-720,IF(TablaIncidentes[[#This Row],[Prioridad*]]="Media",((AJ901*60)+AK901)-120,IF(TablaIncidentes[[#This Row],[Prioridad*]]="Alta",((AJ901*60)+AK901)-60)))</f>
        <v>-60</v>
      </c>
      <c r="AN901" t="str">
        <f t="shared" si="104"/>
        <v>jueves</v>
      </c>
    </row>
    <row r="902" spans="1:40" x14ac:dyDescent="0.25">
      <c r="A902" s="20" t="s">
        <v>2049</v>
      </c>
      <c r="B902" t="s">
        <v>1206</v>
      </c>
      <c r="C902" t="s">
        <v>32</v>
      </c>
      <c r="D902" s="11" t="s">
        <v>33</v>
      </c>
      <c r="E902" t="s">
        <v>34</v>
      </c>
      <c r="F902" t="s">
        <v>51</v>
      </c>
      <c r="G902" t="s">
        <v>75</v>
      </c>
      <c r="J902" s="12">
        <v>43846</v>
      </c>
      <c r="K902" s="13">
        <v>0.51708333333333334</v>
      </c>
      <c r="L902" s="14">
        <v>43846</v>
      </c>
      <c r="M902" s="15">
        <v>0.51708333333333334</v>
      </c>
      <c r="N902" s="12">
        <v>43846</v>
      </c>
      <c r="O902" s="13">
        <v>0.71866898148148151</v>
      </c>
      <c r="P902" s="16">
        <v>43847.779108796298</v>
      </c>
      <c r="Q902" s="11" t="s">
        <v>101</v>
      </c>
      <c r="R902" s="17" t="s">
        <v>2050</v>
      </c>
      <c r="S902" s="11" t="s">
        <v>39</v>
      </c>
      <c r="T902" s="17" t="s">
        <v>133</v>
      </c>
      <c r="U902" s="11" t="s">
        <v>37</v>
      </c>
      <c r="V902" s="17">
        <v>0</v>
      </c>
      <c r="W902" s="11" t="s">
        <v>37</v>
      </c>
      <c r="Y902" s="17" t="str">
        <f>TablaIncidentes[[#This Row],[Tiempo Total Gestión]]</f>
        <v>04:50</v>
      </c>
      <c r="Z902" s="11">
        <f t="shared" si="98"/>
        <v>4</v>
      </c>
      <c r="AA902" s="11">
        <f t="shared" si="99"/>
        <v>50</v>
      </c>
      <c r="AB902" s="11">
        <f>IF(TablaIncidentes[[#This Row],[Prioridad*]]="Baja",(Z902-24)*60+AA902,IF(TablaIncidentes[[#This Row],[Prioridad*]]="Media",(Z902-4)*60+AA902,IF(TablaIncidentes[[#This Row],[Prioridad*]]="Alta",(Z902-2)*60+AA902)))</f>
        <v>170</v>
      </c>
      <c r="AD902" s="17" t="str">
        <f>TablaIncidentes[[#This Row],[Tiempo Creación (HH:mm)]]</f>
        <v>00:00</v>
      </c>
      <c r="AE902" s="11">
        <f t="shared" si="100"/>
        <v>0</v>
      </c>
      <c r="AF902" s="11">
        <f t="shared" si="101"/>
        <v>0</v>
      </c>
      <c r="AG902" s="11">
        <f>IF(TablaIncidentes[[#This Row],[Prioridad*]]="Baja",((AE902*60)+AF902)-30,IF(TablaIncidentes[[#This Row],[Prioridad*]]="Media",((AE902*60)+AF902)-15,IF(TablaIncidentes[[#This Row],[Prioridad*]]="Alta",((AE902*60)+AF902)-10)))</f>
        <v>-10</v>
      </c>
      <c r="AI902" s="17">
        <f>TablaIncidentes[[#This Row],[Tiempo Avance Incidente]]</f>
        <v>0</v>
      </c>
      <c r="AJ902" s="11">
        <f t="shared" si="102"/>
        <v>0</v>
      </c>
      <c r="AK902" s="11">
        <f t="shared" si="103"/>
        <v>0</v>
      </c>
      <c r="AL902">
        <f>IF(TablaIncidentes[[#This Row],[Prioridad*]]="Baja",((AJ902*60)+AK902)-720,IF(TablaIncidentes[[#This Row],[Prioridad*]]="Media",((AJ902*60)+AK902)-120,IF(TablaIncidentes[[#This Row],[Prioridad*]]="Alta",((AJ902*60)+AK902)-60)))</f>
        <v>-60</v>
      </c>
      <c r="AN902" t="str">
        <f t="shared" si="104"/>
        <v>jueves</v>
      </c>
    </row>
    <row r="903" spans="1:40" x14ac:dyDescent="0.25">
      <c r="A903" s="20" t="s">
        <v>2051</v>
      </c>
      <c r="B903" t="s">
        <v>2052</v>
      </c>
      <c r="C903" t="s">
        <v>32</v>
      </c>
      <c r="D903" s="11" t="s">
        <v>33</v>
      </c>
      <c r="E903" t="s">
        <v>34</v>
      </c>
      <c r="F903" t="s">
        <v>51</v>
      </c>
      <c r="G903" t="s">
        <v>279</v>
      </c>
      <c r="J903" s="12">
        <v>43846</v>
      </c>
      <c r="K903" s="13">
        <v>0.52127314814814818</v>
      </c>
      <c r="L903" s="14">
        <v>43846</v>
      </c>
      <c r="M903" s="15">
        <v>0.52127314814814818</v>
      </c>
      <c r="N903" s="12">
        <v>43847</v>
      </c>
      <c r="O903" s="13">
        <v>9.481481481481481E-2</v>
      </c>
      <c r="P903" s="16">
        <v>43848.12091435185</v>
      </c>
      <c r="Q903" s="11" t="s">
        <v>101</v>
      </c>
      <c r="R903" s="17" t="s">
        <v>2053</v>
      </c>
      <c r="S903" s="11" t="s">
        <v>39</v>
      </c>
      <c r="T903" s="17" t="s">
        <v>133</v>
      </c>
      <c r="U903" s="11" t="s">
        <v>37</v>
      </c>
      <c r="V903" s="17">
        <v>0</v>
      </c>
      <c r="W903" s="11" t="s">
        <v>37</v>
      </c>
      <c r="Y903" s="17" t="str">
        <f>TablaIncidentes[[#This Row],[Tiempo Total Gestión]]</f>
        <v>03:53</v>
      </c>
      <c r="Z903" s="11">
        <f t="shared" si="98"/>
        <v>3</v>
      </c>
      <c r="AA903" s="11">
        <f t="shared" si="99"/>
        <v>53</v>
      </c>
      <c r="AB903" s="11">
        <f>IF(TablaIncidentes[[#This Row],[Prioridad*]]="Baja",(Z903-24)*60+AA903,IF(TablaIncidentes[[#This Row],[Prioridad*]]="Media",(Z903-4)*60+AA903,IF(TablaIncidentes[[#This Row],[Prioridad*]]="Alta",(Z903-2)*60+AA903)))</f>
        <v>113</v>
      </c>
      <c r="AD903" s="17" t="str">
        <f>TablaIncidentes[[#This Row],[Tiempo Creación (HH:mm)]]</f>
        <v>00:00</v>
      </c>
      <c r="AE903" s="11">
        <f t="shared" si="100"/>
        <v>0</v>
      </c>
      <c r="AF903" s="11">
        <f t="shared" si="101"/>
        <v>0</v>
      </c>
      <c r="AG903" s="11">
        <f>IF(TablaIncidentes[[#This Row],[Prioridad*]]="Baja",((AE903*60)+AF903)-30,IF(TablaIncidentes[[#This Row],[Prioridad*]]="Media",((AE903*60)+AF903)-15,IF(TablaIncidentes[[#This Row],[Prioridad*]]="Alta",((AE903*60)+AF903)-10)))</f>
        <v>-10</v>
      </c>
      <c r="AI903" s="17">
        <f>TablaIncidentes[[#This Row],[Tiempo Avance Incidente]]</f>
        <v>0</v>
      </c>
      <c r="AJ903" s="11">
        <f t="shared" si="102"/>
        <v>0</v>
      </c>
      <c r="AK903" s="11">
        <f t="shared" si="103"/>
        <v>0</v>
      </c>
      <c r="AL903">
        <f>IF(TablaIncidentes[[#This Row],[Prioridad*]]="Baja",((AJ903*60)+AK903)-720,IF(TablaIncidentes[[#This Row],[Prioridad*]]="Media",((AJ903*60)+AK903)-120,IF(TablaIncidentes[[#This Row],[Prioridad*]]="Alta",((AJ903*60)+AK903)-60)))</f>
        <v>-60</v>
      </c>
      <c r="AN903" t="str">
        <f t="shared" si="104"/>
        <v>jueves</v>
      </c>
    </row>
    <row r="904" spans="1:40" x14ac:dyDescent="0.25">
      <c r="A904" s="20" t="s">
        <v>2054</v>
      </c>
      <c r="B904" t="s">
        <v>1027</v>
      </c>
      <c r="C904" t="s">
        <v>32</v>
      </c>
      <c r="D904" s="11" t="s">
        <v>33</v>
      </c>
      <c r="E904" t="s">
        <v>34</v>
      </c>
      <c r="F904" t="s">
        <v>51</v>
      </c>
      <c r="G904" t="s">
        <v>75</v>
      </c>
      <c r="J904" s="12">
        <v>43846</v>
      </c>
      <c r="K904" s="13">
        <v>0.52266203703703706</v>
      </c>
      <c r="L904" s="14">
        <v>43846</v>
      </c>
      <c r="M904" s="15">
        <v>0.52266203703703706</v>
      </c>
      <c r="N904" s="12">
        <v>43846</v>
      </c>
      <c r="O904" s="13">
        <v>0.72655092592592585</v>
      </c>
      <c r="P904" s="16">
        <v>43847.779108796298</v>
      </c>
      <c r="Q904" s="11" t="s">
        <v>101</v>
      </c>
      <c r="R904" s="17" t="s">
        <v>2055</v>
      </c>
      <c r="S904" s="11" t="s">
        <v>39</v>
      </c>
      <c r="T904" s="17" t="s">
        <v>133</v>
      </c>
      <c r="U904" s="11" t="s">
        <v>37</v>
      </c>
      <c r="V904" s="17">
        <v>0</v>
      </c>
      <c r="W904" s="11" t="s">
        <v>37</v>
      </c>
      <c r="Y904" s="17" t="str">
        <f>TablaIncidentes[[#This Row],[Tiempo Total Gestión]]</f>
        <v>04:53</v>
      </c>
      <c r="Z904" s="11">
        <f t="shared" si="98"/>
        <v>4</v>
      </c>
      <c r="AA904" s="11">
        <f t="shared" si="99"/>
        <v>53</v>
      </c>
      <c r="AB904" s="11">
        <f>IF(TablaIncidentes[[#This Row],[Prioridad*]]="Baja",(Z904-24)*60+AA904,IF(TablaIncidentes[[#This Row],[Prioridad*]]="Media",(Z904-4)*60+AA904,IF(TablaIncidentes[[#This Row],[Prioridad*]]="Alta",(Z904-2)*60+AA904)))</f>
        <v>173</v>
      </c>
      <c r="AD904" s="17" t="str">
        <f>TablaIncidentes[[#This Row],[Tiempo Creación (HH:mm)]]</f>
        <v>00:00</v>
      </c>
      <c r="AE904" s="11">
        <f t="shared" si="100"/>
        <v>0</v>
      </c>
      <c r="AF904" s="11">
        <f t="shared" si="101"/>
        <v>0</v>
      </c>
      <c r="AG904" s="11">
        <f>IF(TablaIncidentes[[#This Row],[Prioridad*]]="Baja",((AE904*60)+AF904)-30,IF(TablaIncidentes[[#This Row],[Prioridad*]]="Media",((AE904*60)+AF904)-15,IF(TablaIncidentes[[#This Row],[Prioridad*]]="Alta",((AE904*60)+AF904)-10)))</f>
        <v>-10</v>
      </c>
      <c r="AI904" s="17">
        <f>TablaIncidentes[[#This Row],[Tiempo Avance Incidente]]</f>
        <v>0</v>
      </c>
      <c r="AJ904" s="11">
        <f t="shared" si="102"/>
        <v>0</v>
      </c>
      <c r="AK904" s="11">
        <f t="shared" si="103"/>
        <v>0</v>
      </c>
      <c r="AL904">
        <f>IF(TablaIncidentes[[#This Row],[Prioridad*]]="Baja",((AJ904*60)+AK904)-720,IF(TablaIncidentes[[#This Row],[Prioridad*]]="Media",((AJ904*60)+AK904)-120,IF(TablaIncidentes[[#This Row],[Prioridad*]]="Alta",((AJ904*60)+AK904)-60)))</f>
        <v>-60</v>
      </c>
      <c r="AN904" t="str">
        <f t="shared" si="104"/>
        <v>jueves</v>
      </c>
    </row>
    <row r="905" spans="1:40" x14ac:dyDescent="0.25">
      <c r="A905" s="20" t="s">
        <v>2056</v>
      </c>
      <c r="B905" t="s">
        <v>1264</v>
      </c>
      <c r="C905" t="s">
        <v>32</v>
      </c>
      <c r="D905" s="11" t="s">
        <v>33</v>
      </c>
      <c r="E905" t="s">
        <v>34</v>
      </c>
      <c r="F905" t="s">
        <v>51</v>
      </c>
      <c r="G905" t="s">
        <v>75</v>
      </c>
      <c r="J905" s="12">
        <v>43846</v>
      </c>
      <c r="K905" s="13">
        <v>0.52335648148148151</v>
      </c>
      <c r="L905" s="14">
        <v>43846</v>
      </c>
      <c r="M905" s="15">
        <v>0.52335648148148151</v>
      </c>
      <c r="N905" s="12">
        <v>43846</v>
      </c>
      <c r="O905" s="13">
        <v>0.69603009259259263</v>
      </c>
      <c r="P905" s="16">
        <v>43847.779108796298</v>
      </c>
      <c r="Q905" s="11" t="s">
        <v>101</v>
      </c>
      <c r="R905" s="17" t="s">
        <v>2057</v>
      </c>
      <c r="S905" s="11" t="s">
        <v>39</v>
      </c>
      <c r="T905" s="17" t="s">
        <v>133</v>
      </c>
      <c r="U905" s="11" t="s">
        <v>37</v>
      </c>
      <c r="V905" s="17">
        <v>0</v>
      </c>
      <c r="W905" s="11" t="s">
        <v>37</v>
      </c>
      <c r="Y905" s="17" t="str">
        <f>TablaIncidentes[[#This Row],[Tiempo Total Gestión]]</f>
        <v>04:08</v>
      </c>
      <c r="Z905" s="11">
        <f t="shared" si="98"/>
        <v>4</v>
      </c>
      <c r="AA905" s="11">
        <f t="shared" si="99"/>
        <v>8</v>
      </c>
      <c r="AB905" s="11">
        <f>IF(TablaIncidentes[[#This Row],[Prioridad*]]="Baja",(Z905-24)*60+AA905,IF(TablaIncidentes[[#This Row],[Prioridad*]]="Media",(Z905-4)*60+AA905,IF(TablaIncidentes[[#This Row],[Prioridad*]]="Alta",(Z905-2)*60+AA905)))</f>
        <v>128</v>
      </c>
      <c r="AD905" s="17" t="str">
        <f>TablaIncidentes[[#This Row],[Tiempo Creación (HH:mm)]]</f>
        <v>00:00</v>
      </c>
      <c r="AE905" s="11">
        <f t="shared" si="100"/>
        <v>0</v>
      </c>
      <c r="AF905" s="11">
        <f t="shared" si="101"/>
        <v>0</v>
      </c>
      <c r="AG905" s="11">
        <f>IF(TablaIncidentes[[#This Row],[Prioridad*]]="Baja",((AE905*60)+AF905)-30,IF(TablaIncidentes[[#This Row],[Prioridad*]]="Media",((AE905*60)+AF905)-15,IF(TablaIncidentes[[#This Row],[Prioridad*]]="Alta",((AE905*60)+AF905)-10)))</f>
        <v>-10</v>
      </c>
      <c r="AI905" s="17">
        <f>TablaIncidentes[[#This Row],[Tiempo Avance Incidente]]</f>
        <v>0</v>
      </c>
      <c r="AJ905" s="11">
        <f t="shared" si="102"/>
        <v>0</v>
      </c>
      <c r="AK905" s="11">
        <f t="shared" si="103"/>
        <v>0</v>
      </c>
      <c r="AL905">
        <f>IF(TablaIncidentes[[#This Row],[Prioridad*]]="Baja",((AJ905*60)+AK905)-720,IF(TablaIncidentes[[#This Row],[Prioridad*]]="Media",((AJ905*60)+AK905)-120,IF(TablaIncidentes[[#This Row],[Prioridad*]]="Alta",((AJ905*60)+AK905)-60)))</f>
        <v>-60</v>
      </c>
      <c r="AN905" t="str">
        <f t="shared" si="104"/>
        <v>jueves</v>
      </c>
    </row>
    <row r="906" spans="1:40" x14ac:dyDescent="0.25">
      <c r="A906" s="20" t="s">
        <v>2058</v>
      </c>
      <c r="B906" t="s">
        <v>2059</v>
      </c>
      <c r="C906" t="s">
        <v>32</v>
      </c>
      <c r="D906" s="11" t="s">
        <v>33</v>
      </c>
      <c r="E906" t="s">
        <v>34</v>
      </c>
      <c r="F906" t="s">
        <v>51</v>
      </c>
      <c r="G906" t="s">
        <v>151</v>
      </c>
      <c r="J906" s="12">
        <v>43846</v>
      </c>
      <c r="K906" s="13">
        <v>0.52406249999999999</v>
      </c>
      <c r="L906" s="14">
        <v>43846</v>
      </c>
      <c r="M906" s="15">
        <v>0.52406249999999999</v>
      </c>
      <c r="N906" s="12">
        <v>43847</v>
      </c>
      <c r="O906" s="13">
        <v>0.36942129629629633</v>
      </c>
      <c r="P906" s="16">
        <v>43848.429456018515</v>
      </c>
      <c r="Q906" s="11" t="s">
        <v>101</v>
      </c>
      <c r="R906" s="17" t="s">
        <v>2060</v>
      </c>
      <c r="S906" s="11" t="s">
        <v>39</v>
      </c>
      <c r="T906" s="17" t="s">
        <v>133</v>
      </c>
      <c r="U906" s="11" t="s">
        <v>37</v>
      </c>
      <c r="V906" s="17">
        <v>0</v>
      </c>
      <c r="W906" s="11" t="s">
        <v>37</v>
      </c>
      <c r="Y906" s="17" t="str">
        <f>TablaIncidentes[[#This Row],[Tiempo Total Gestión]]</f>
        <v>05:14</v>
      </c>
      <c r="Z906" s="11">
        <f t="shared" si="98"/>
        <v>5</v>
      </c>
      <c r="AA906" s="11">
        <f t="shared" si="99"/>
        <v>14</v>
      </c>
      <c r="AB906" s="11">
        <f>IF(TablaIncidentes[[#This Row],[Prioridad*]]="Baja",(Z906-24)*60+AA906,IF(TablaIncidentes[[#This Row],[Prioridad*]]="Media",(Z906-4)*60+AA906,IF(TablaIncidentes[[#This Row],[Prioridad*]]="Alta",(Z906-2)*60+AA906)))</f>
        <v>194</v>
      </c>
      <c r="AD906" s="17" t="str">
        <f>TablaIncidentes[[#This Row],[Tiempo Creación (HH:mm)]]</f>
        <v>00:00</v>
      </c>
      <c r="AE906" s="11">
        <f t="shared" si="100"/>
        <v>0</v>
      </c>
      <c r="AF906" s="11">
        <f t="shared" si="101"/>
        <v>0</v>
      </c>
      <c r="AG906" s="11">
        <f>IF(TablaIncidentes[[#This Row],[Prioridad*]]="Baja",((AE906*60)+AF906)-30,IF(TablaIncidentes[[#This Row],[Prioridad*]]="Media",((AE906*60)+AF906)-15,IF(TablaIncidentes[[#This Row],[Prioridad*]]="Alta",((AE906*60)+AF906)-10)))</f>
        <v>-10</v>
      </c>
      <c r="AI906" s="17">
        <f>TablaIncidentes[[#This Row],[Tiempo Avance Incidente]]</f>
        <v>0</v>
      </c>
      <c r="AJ906" s="11">
        <f t="shared" si="102"/>
        <v>0</v>
      </c>
      <c r="AK906" s="11">
        <f t="shared" si="103"/>
        <v>0</v>
      </c>
      <c r="AL906">
        <f>IF(TablaIncidentes[[#This Row],[Prioridad*]]="Baja",((AJ906*60)+AK906)-720,IF(TablaIncidentes[[#This Row],[Prioridad*]]="Media",((AJ906*60)+AK906)-120,IF(TablaIncidentes[[#This Row],[Prioridad*]]="Alta",((AJ906*60)+AK906)-60)))</f>
        <v>-60</v>
      </c>
      <c r="AN906" t="str">
        <f t="shared" si="104"/>
        <v>jueves</v>
      </c>
    </row>
    <row r="907" spans="1:40" x14ac:dyDescent="0.25">
      <c r="A907" s="20" t="s">
        <v>2061</v>
      </c>
      <c r="B907" t="s">
        <v>854</v>
      </c>
      <c r="C907" t="s">
        <v>32</v>
      </c>
      <c r="D907" s="11" t="s">
        <v>33</v>
      </c>
      <c r="E907" t="s">
        <v>34</v>
      </c>
      <c r="F907" t="s">
        <v>51</v>
      </c>
      <c r="G907" t="s">
        <v>75</v>
      </c>
      <c r="J907" s="12">
        <v>43846</v>
      </c>
      <c r="K907" s="13">
        <v>0.53590277777777773</v>
      </c>
      <c r="L907" s="14">
        <v>43846</v>
      </c>
      <c r="M907" s="15">
        <v>0.53590277777777773</v>
      </c>
      <c r="N907" s="12">
        <v>43846</v>
      </c>
      <c r="O907" s="13">
        <v>0.73795138888888889</v>
      </c>
      <c r="P907" s="16">
        <v>43847.779108796298</v>
      </c>
      <c r="Q907" s="11" t="s">
        <v>101</v>
      </c>
      <c r="R907" s="17" t="s">
        <v>2050</v>
      </c>
      <c r="S907" s="11" t="s">
        <v>39</v>
      </c>
      <c r="T907" s="17" t="s">
        <v>133</v>
      </c>
      <c r="U907" s="11" t="s">
        <v>37</v>
      </c>
      <c r="V907" s="17">
        <v>0</v>
      </c>
      <c r="W907" s="11" t="s">
        <v>37</v>
      </c>
      <c r="Y907" s="17" t="str">
        <f>TablaIncidentes[[#This Row],[Tiempo Total Gestión]]</f>
        <v>04:50</v>
      </c>
      <c r="Z907" s="11">
        <f t="shared" si="98"/>
        <v>4</v>
      </c>
      <c r="AA907" s="11">
        <f t="shared" si="99"/>
        <v>50</v>
      </c>
      <c r="AB907" s="11">
        <f>IF(TablaIncidentes[[#This Row],[Prioridad*]]="Baja",(Z907-24)*60+AA907,IF(TablaIncidentes[[#This Row],[Prioridad*]]="Media",(Z907-4)*60+AA907,IF(TablaIncidentes[[#This Row],[Prioridad*]]="Alta",(Z907-2)*60+AA907)))</f>
        <v>170</v>
      </c>
      <c r="AD907" s="17" t="str">
        <f>TablaIncidentes[[#This Row],[Tiempo Creación (HH:mm)]]</f>
        <v>00:00</v>
      </c>
      <c r="AE907" s="11">
        <f t="shared" si="100"/>
        <v>0</v>
      </c>
      <c r="AF907" s="11">
        <f t="shared" si="101"/>
        <v>0</v>
      </c>
      <c r="AG907" s="11">
        <f>IF(TablaIncidentes[[#This Row],[Prioridad*]]="Baja",((AE907*60)+AF907)-30,IF(TablaIncidentes[[#This Row],[Prioridad*]]="Media",((AE907*60)+AF907)-15,IF(TablaIncidentes[[#This Row],[Prioridad*]]="Alta",((AE907*60)+AF907)-10)))</f>
        <v>-10</v>
      </c>
      <c r="AI907" s="17">
        <f>TablaIncidentes[[#This Row],[Tiempo Avance Incidente]]</f>
        <v>0</v>
      </c>
      <c r="AJ907" s="11">
        <f t="shared" si="102"/>
        <v>0</v>
      </c>
      <c r="AK907" s="11">
        <f t="shared" si="103"/>
        <v>0</v>
      </c>
      <c r="AL907">
        <f>IF(TablaIncidentes[[#This Row],[Prioridad*]]="Baja",((AJ907*60)+AK907)-720,IF(TablaIncidentes[[#This Row],[Prioridad*]]="Media",((AJ907*60)+AK907)-120,IF(TablaIncidentes[[#This Row],[Prioridad*]]="Alta",((AJ907*60)+AK907)-60)))</f>
        <v>-60</v>
      </c>
      <c r="AN907" t="str">
        <f t="shared" si="104"/>
        <v>jueves</v>
      </c>
    </row>
    <row r="908" spans="1:40" x14ac:dyDescent="0.25">
      <c r="A908" s="20" t="s">
        <v>2062</v>
      </c>
      <c r="B908" t="s">
        <v>943</v>
      </c>
      <c r="C908" t="s">
        <v>32</v>
      </c>
      <c r="D908" s="11" t="s">
        <v>33</v>
      </c>
      <c r="E908" t="s">
        <v>34</v>
      </c>
      <c r="F908" t="s">
        <v>51</v>
      </c>
      <c r="G908" t="s">
        <v>361</v>
      </c>
      <c r="J908" s="12">
        <v>43846</v>
      </c>
      <c r="K908" s="13">
        <v>0.54009259259259257</v>
      </c>
      <c r="L908" s="14">
        <v>43846</v>
      </c>
      <c r="M908" s="15">
        <v>0.54009259259259257</v>
      </c>
      <c r="N908" s="12">
        <v>43846</v>
      </c>
      <c r="O908" s="13">
        <v>0.63579861111111113</v>
      </c>
      <c r="P908" s="16">
        <v>43847.676516203705</v>
      </c>
      <c r="Q908" s="11" t="s">
        <v>101</v>
      </c>
      <c r="R908" s="17" t="s">
        <v>963</v>
      </c>
      <c r="S908" s="11" t="s">
        <v>39</v>
      </c>
      <c r="T908" s="17" t="s">
        <v>133</v>
      </c>
      <c r="U908" s="11" t="s">
        <v>37</v>
      </c>
      <c r="V908" s="17">
        <v>0</v>
      </c>
      <c r="W908" s="11" t="s">
        <v>37</v>
      </c>
      <c r="Y908" s="17" t="str">
        <f>TablaIncidentes[[#This Row],[Tiempo Total Gestión]]</f>
        <v>02:15</v>
      </c>
      <c r="Z908" s="11">
        <f t="shared" si="98"/>
        <v>2</v>
      </c>
      <c r="AA908" s="11">
        <f t="shared" si="99"/>
        <v>15</v>
      </c>
      <c r="AB908" s="11">
        <f>IF(TablaIncidentes[[#This Row],[Prioridad*]]="Baja",(Z908-24)*60+AA908,IF(TablaIncidentes[[#This Row],[Prioridad*]]="Media",(Z908-4)*60+AA908,IF(TablaIncidentes[[#This Row],[Prioridad*]]="Alta",(Z908-2)*60+AA908)))</f>
        <v>15</v>
      </c>
      <c r="AD908" s="17" t="str">
        <f>TablaIncidentes[[#This Row],[Tiempo Creación (HH:mm)]]</f>
        <v>00:00</v>
      </c>
      <c r="AE908" s="11">
        <f t="shared" si="100"/>
        <v>0</v>
      </c>
      <c r="AF908" s="11">
        <f t="shared" si="101"/>
        <v>0</v>
      </c>
      <c r="AG908" s="11">
        <f>IF(TablaIncidentes[[#This Row],[Prioridad*]]="Baja",((AE908*60)+AF908)-30,IF(TablaIncidentes[[#This Row],[Prioridad*]]="Media",((AE908*60)+AF908)-15,IF(TablaIncidentes[[#This Row],[Prioridad*]]="Alta",((AE908*60)+AF908)-10)))</f>
        <v>-10</v>
      </c>
      <c r="AI908" s="17">
        <f>TablaIncidentes[[#This Row],[Tiempo Avance Incidente]]</f>
        <v>0</v>
      </c>
      <c r="AJ908" s="11">
        <f t="shared" si="102"/>
        <v>0</v>
      </c>
      <c r="AK908" s="11">
        <f t="shared" si="103"/>
        <v>0</v>
      </c>
      <c r="AL908">
        <f>IF(TablaIncidentes[[#This Row],[Prioridad*]]="Baja",((AJ908*60)+AK908)-720,IF(TablaIncidentes[[#This Row],[Prioridad*]]="Media",((AJ908*60)+AK908)-120,IF(TablaIncidentes[[#This Row],[Prioridad*]]="Alta",((AJ908*60)+AK908)-60)))</f>
        <v>-60</v>
      </c>
      <c r="AN908" t="str">
        <f t="shared" si="104"/>
        <v>jueves</v>
      </c>
    </row>
    <row r="909" spans="1:40" x14ac:dyDescent="0.25">
      <c r="A909" s="10" t="s">
        <v>2063</v>
      </c>
      <c r="B909" t="s">
        <v>2064</v>
      </c>
      <c r="C909" t="s">
        <v>32</v>
      </c>
      <c r="D909" s="11" t="s">
        <v>33</v>
      </c>
      <c r="E909" t="s">
        <v>34</v>
      </c>
      <c r="F909" t="s">
        <v>51</v>
      </c>
      <c r="G909" t="s">
        <v>151</v>
      </c>
      <c r="J909" s="12">
        <v>43846</v>
      </c>
      <c r="K909" s="13">
        <v>0.64949074074074076</v>
      </c>
      <c r="L909" s="14">
        <v>43846</v>
      </c>
      <c r="M909" s="15">
        <v>0.65099537037037036</v>
      </c>
      <c r="N909" s="12">
        <v>43847</v>
      </c>
      <c r="O909" s="13">
        <v>0.36762731481481481</v>
      </c>
      <c r="P909" s="16">
        <v>43848.429456018515</v>
      </c>
      <c r="Q909" s="11" t="s">
        <v>37</v>
      </c>
      <c r="R909" s="17" t="s">
        <v>58</v>
      </c>
      <c r="S909" s="11" t="s">
        <v>39</v>
      </c>
      <c r="T909" s="17" t="s">
        <v>48</v>
      </c>
      <c r="U909" s="11" t="s">
        <v>37</v>
      </c>
      <c r="V909" s="17">
        <v>1.6666666706441902E-3</v>
      </c>
      <c r="W909" s="11" t="s">
        <v>37</v>
      </c>
      <c r="Y909" s="17" t="str">
        <f>TablaIncidentes[[#This Row],[Tiempo Total Gestión]]</f>
        <v>00:13</v>
      </c>
      <c r="Z909" s="11">
        <f t="shared" si="98"/>
        <v>0</v>
      </c>
      <c r="AA909" s="11">
        <f t="shared" si="99"/>
        <v>13</v>
      </c>
      <c r="AB909" s="11">
        <f>IF(TablaIncidentes[[#This Row],[Prioridad*]]="Baja",(Z909-24)*60+AA909,IF(TablaIncidentes[[#This Row],[Prioridad*]]="Media",(Z909-4)*60+AA909,IF(TablaIncidentes[[#This Row],[Prioridad*]]="Alta",(Z909-2)*60+AA909)))</f>
        <v>-107</v>
      </c>
      <c r="AD909" s="17" t="str">
        <f>TablaIncidentes[[#This Row],[Tiempo Creación (HH:mm)]]</f>
        <v>00:02</v>
      </c>
      <c r="AE909" s="11">
        <f t="shared" si="100"/>
        <v>0</v>
      </c>
      <c r="AF909" s="11">
        <f t="shared" si="101"/>
        <v>2</v>
      </c>
      <c r="AG909" s="11">
        <f>IF(TablaIncidentes[[#This Row],[Prioridad*]]="Baja",((AE909*60)+AF909)-30,IF(TablaIncidentes[[#This Row],[Prioridad*]]="Media",((AE909*60)+AF909)-15,IF(TablaIncidentes[[#This Row],[Prioridad*]]="Alta",((AE909*60)+AF909)-10)))</f>
        <v>-8</v>
      </c>
      <c r="AI909" s="17">
        <f>TablaIncidentes[[#This Row],[Tiempo Avance Incidente]]</f>
        <v>1.6666666706441902E-3</v>
      </c>
      <c r="AJ909" s="11">
        <f t="shared" si="102"/>
        <v>0</v>
      </c>
      <c r="AK909" s="11">
        <f t="shared" si="103"/>
        <v>2</v>
      </c>
      <c r="AL909">
        <f>IF(TablaIncidentes[[#This Row],[Prioridad*]]="Baja",((AJ909*60)+AK909)-720,IF(TablaIncidentes[[#This Row],[Prioridad*]]="Media",((AJ909*60)+AK909)-120,IF(TablaIncidentes[[#This Row],[Prioridad*]]="Alta",((AJ909*60)+AK909)-60)))</f>
        <v>-58</v>
      </c>
      <c r="AN909" t="str">
        <f t="shared" si="104"/>
        <v>jueves</v>
      </c>
    </row>
    <row r="910" spans="1:40" x14ac:dyDescent="0.25">
      <c r="A910" s="10" t="s">
        <v>2065</v>
      </c>
      <c r="B910" t="s">
        <v>2066</v>
      </c>
      <c r="C910" t="s">
        <v>123</v>
      </c>
      <c r="D910" s="11" t="s">
        <v>110</v>
      </c>
      <c r="E910" t="s">
        <v>34</v>
      </c>
      <c r="F910" t="s">
        <v>124</v>
      </c>
      <c r="G910" t="s">
        <v>125</v>
      </c>
      <c r="J910" s="12">
        <v>43846</v>
      </c>
      <c r="K910" s="13">
        <v>0.67560185185185195</v>
      </c>
      <c r="L910" s="14">
        <v>43846</v>
      </c>
      <c r="M910" s="15">
        <v>0.67672453703703705</v>
      </c>
      <c r="N910" s="12">
        <v>43846</v>
      </c>
      <c r="O910" s="13">
        <v>0.69261574074074073</v>
      </c>
      <c r="P910" s="16">
        <v>43847.779108796298</v>
      </c>
      <c r="Q910" s="11" t="s">
        <v>37</v>
      </c>
      <c r="R910" s="17" t="s">
        <v>929</v>
      </c>
      <c r="S910" s="11" t="s">
        <v>59</v>
      </c>
      <c r="T910" s="17" t="s">
        <v>40</v>
      </c>
      <c r="U910" s="11" t="s">
        <v>37</v>
      </c>
      <c r="V910" s="17">
        <v>7.4074073927477002E-4</v>
      </c>
      <c r="W910" s="11" t="s">
        <v>37</v>
      </c>
      <c r="Y910" s="17" t="str">
        <f>TablaIncidentes[[#This Row],[Tiempo Total Gestión]]</f>
        <v>00:24</v>
      </c>
      <c r="Z910" s="11">
        <f t="shared" si="98"/>
        <v>0</v>
      </c>
      <c r="AA910" s="11">
        <f t="shared" si="99"/>
        <v>24</v>
      </c>
      <c r="AB910" s="11">
        <f>IF(TablaIncidentes[[#This Row],[Prioridad*]]="Baja",(Z910-24)*60+AA910,IF(TablaIncidentes[[#This Row],[Prioridad*]]="Media",(Z910-4)*60+AA910,IF(TablaIncidentes[[#This Row],[Prioridad*]]="Alta",(Z910-2)*60+AA910)))</f>
        <v>-216</v>
      </c>
      <c r="AD910" s="17" t="str">
        <f>TablaIncidentes[[#This Row],[Tiempo Creación (HH:mm)]]</f>
        <v>00:01</v>
      </c>
      <c r="AE910" s="11">
        <f t="shared" si="100"/>
        <v>0</v>
      </c>
      <c r="AF910" s="11">
        <f t="shared" si="101"/>
        <v>1</v>
      </c>
      <c r="AG910" s="11">
        <f>IF(TablaIncidentes[[#This Row],[Prioridad*]]="Baja",((AE910*60)+AF910)-30,IF(TablaIncidentes[[#This Row],[Prioridad*]]="Media",((AE910*60)+AF910)-15,IF(TablaIncidentes[[#This Row],[Prioridad*]]="Alta",((AE910*60)+AF910)-10)))</f>
        <v>-14</v>
      </c>
      <c r="AI910" s="17">
        <f>TablaIncidentes[[#This Row],[Tiempo Avance Incidente]]</f>
        <v>7.4074073927477002E-4</v>
      </c>
      <c r="AJ910" s="11">
        <f t="shared" si="102"/>
        <v>0</v>
      </c>
      <c r="AK910" s="11">
        <f t="shared" si="103"/>
        <v>1</v>
      </c>
      <c r="AL910">
        <f>IF(TablaIncidentes[[#This Row],[Prioridad*]]="Baja",((AJ910*60)+AK910)-720,IF(TablaIncidentes[[#This Row],[Prioridad*]]="Media",((AJ910*60)+AK910)-120,IF(TablaIncidentes[[#This Row],[Prioridad*]]="Alta",((AJ910*60)+AK910)-60)))</f>
        <v>-119</v>
      </c>
      <c r="AN910" t="str">
        <f t="shared" si="104"/>
        <v>jueves</v>
      </c>
    </row>
    <row r="911" spans="1:40" x14ac:dyDescent="0.25">
      <c r="A911" s="10" t="s">
        <v>2067</v>
      </c>
      <c r="B911" t="s">
        <v>1214</v>
      </c>
      <c r="C911" t="s">
        <v>32</v>
      </c>
      <c r="D911" s="11" t="s">
        <v>33</v>
      </c>
      <c r="E911" t="s">
        <v>34</v>
      </c>
      <c r="F911" t="s">
        <v>51</v>
      </c>
      <c r="G911" t="s">
        <v>75</v>
      </c>
      <c r="J911" s="12">
        <v>43847</v>
      </c>
      <c r="K911" s="13">
        <v>0.33842592592592591</v>
      </c>
      <c r="L911" s="14">
        <v>43847</v>
      </c>
      <c r="M911" s="15">
        <v>0.33842592592592591</v>
      </c>
      <c r="N911" s="12">
        <v>43847</v>
      </c>
      <c r="O911" s="13">
        <v>0.37820601851851854</v>
      </c>
      <c r="P911" s="16">
        <v>43848.429456018515</v>
      </c>
      <c r="Q911" s="11" t="s">
        <v>37</v>
      </c>
      <c r="R911" s="17" t="s">
        <v>474</v>
      </c>
      <c r="S911" s="11" t="s">
        <v>39</v>
      </c>
      <c r="T911" s="17" t="s">
        <v>133</v>
      </c>
      <c r="U911" s="11" t="s">
        <v>37</v>
      </c>
      <c r="V911" s="17">
        <v>0</v>
      </c>
      <c r="W911" s="11" t="s">
        <v>37</v>
      </c>
      <c r="Y911" s="17" t="str">
        <f>TablaIncidentes[[#This Row],[Tiempo Total Gestión]]</f>
        <v>00:57</v>
      </c>
      <c r="Z911" s="11">
        <f t="shared" si="98"/>
        <v>0</v>
      </c>
      <c r="AA911" s="11">
        <f t="shared" si="99"/>
        <v>57</v>
      </c>
      <c r="AB911" s="11">
        <f>IF(TablaIncidentes[[#This Row],[Prioridad*]]="Baja",(Z911-24)*60+AA911,IF(TablaIncidentes[[#This Row],[Prioridad*]]="Media",(Z911-4)*60+AA911,IF(TablaIncidentes[[#This Row],[Prioridad*]]="Alta",(Z911-2)*60+AA911)))</f>
        <v>-63</v>
      </c>
      <c r="AD911" s="17" t="str">
        <f>TablaIncidentes[[#This Row],[Tiempo Creación (HH:mm)]]</f>
        <v>00:00</v>
      </c>
      <c r="AE911" s="11">
        <f t="shared" si="100"/>
        <v>0</v>
      </c>
      <c r="AF911" s="11">
        <f t="shared" si="101"/>
        <v>0</v>
      </c>
      <c r="AG911" s="11">
        <f>IF(TablaIncidentes[[#This Row],[Prioridad*]]="Baja",((AE911*60)+AF911)-30,IF(TablaIncidentes[[#This Row],[Prioridad*]]="Media",((AE911*60)+AF911)-15,IF(TablaIncidentes[[#This Row],[Prioridad*]]="Alta",((AE911*60)+AF911)-10)))</f>
        <v>-10</v>
      </c>
      <c r="AI911" s="17">
        <f>TablaIncidentes[[#This Row],[Tiempo Avance Incidente]]</f>
        <v>0</v>
      </c>
      <c r="AJ911" s="11">
        <f t="shared" si="102"/>
        <v>0</v>
      </c>
      <c r="AK911" s="11">
        <f t="shared" si="103"/>
        <v>0</v>
      </c>
      <c r="AL911">
        <f>IF(TablaIncidentes[[#This Row],[Prioridad*]]="Baja",((AJ911*60)+AK911)-720,IF(TablaIncidentes[[#This Row],[Prioridad*]]="Media",((AJ911*60)+AK911)-120,IF(TablaIncidentes[[#This Row],[Prioridad*]]="Alta",((AJ911*60)+AK911)-60)))</f>
        <v>-60</v>
      </c>
      <c r="AN911" t="str">
        <f t="shared" si="104"/>
        <v>viernes</v>
      </c>
    </row>
    <row r="912" spans="1:40" x14ac:dyDescent="0.25">
      <c r="A912" s="10" t="s">
        <v>2068</v>
      </c>
      <c r="B912" t="s">
        <v>1475</v>
      </c>
      <c r="C912" t="s">
        <v>32</v>
      </c>
      <c r="D912" s="11" t="s">
        <v>33</v>
      </c>
      <c r="E912" t="s">
        <v>34</v>
      </c>
      <c r="F912" t="s">
        <v>51</v>
      </c>
      <c r="G912" t="s">
        <v>75</v>
      </c>
      <c r="J912" s="12">
        <v>43847</v>
      </c>
      <c r="K912" s="13">
        <v>0.33847222222222223</v>
      </c>
      <c r="L912" s="14">
        <v>43847</v>
      </c>
      <c r="M912" s="15">
        <v>0.33847222222222223</v>
      </c>
      <c r="N912" s="12">
        <v>43847</v>
      </c>
      <c r="O912" s="13">
        <v>0.3853125</v>
      </c>
      <c r="P912" s="16">
        <v>43848.429456018515</v>
      </c>
      <c r="Q912" s="11" t="s">
        <v>37</v>
      </c>
      <c r="R912" s="17" t="s">
        <v>1309</v>
      </c>
      <c r="S912" s="11" t="s">
        <v>39</v>
      </c>
      <c r="T912" s="17" t="s">
        <v>133</v>
      </c>
      <c r="U912" s="11" t="s">
        <v>37</v>
      </c>
      <c r="V912" s="17">
        <v>0</v>
      </c>
      <c r="W912" s="11" t="s">
        <v>37</v>
      </c>
      <c r="Y912" s="17" t="str">
        <f>TablaIncidentes[[#This Row],[Tiempo Total Gestión]]</f>
        <v>01:07</v>
      </c>
      <c r="Z912" s="11">
        <f t="shared" si="98"/>
        <v>1</v>
      </c>
      <c r="AA912" s="11">
        <f t="shared" si="99"/>
        <v>7</v>
      </c>
      <c r="AB912" s="11">
        <f>IF(TablaIncidentes[[#This Row],[Prioridad*]]="Baja",(Z912-24)*60+AA912,IF(TablaIncidentes[[#This Row],[Prioridad*]]="Media",(Z912-4)*60+AA912,IF(TablaIncidentes[[#This Row],[Prioridad*]]="Alta",(Z912-2)*60+AA912)))</f>
        <v>-53</v>
      </c>
      <c r="AD912" s="17" t="str">
        <f>TablaIncidentes[[#This Row],[Tiempo Creación (HH:mm)]]</f>
        <v>00:00</v>
      </c>
      <c r="AE912" s="11">
        <f t="shared" si="100"/>
        <v>0</v>
      </c>
      <c r="AF912" s="11">
        <f t="shared" si="101"/>
        <v>0</v>
      </c>
      <c r="AG912" s="11">
        <f>IF(TablaIncidentes[[#This Row],[Prioridad*]]="Baja",((AE912*60)+AF912)-30,IF(TablaIncidentes[[#This Row],[Prioridad*]]="Media",((AE912*60)+AF912)-15,IF(TablaIncidentes[[#This Row],[Prioridad*]]="Alta",((AE912*60)+AF912)-10)))</f>
        <v>-10</v>
      </c>
      <c r="AI912" s="17">
        <f>TablaIncidentes[[#This Row],[Tiempo Avance Incidente]]</f>
        <v>0</v>
      </c>
      <c r="AJ912" s="11">
        <f t="shared" si="102"/>
        <v>0</v>
      </c>
      <c r="AK912" s="11">
        <f t="shared" si="103"/>
        <v>0</v>
      </c>
      <c r="AL912">
        <f>IF(TablaIncidentes[[#This Row],[Prioridad*]]="Baja",((AJ912*60)+AK912)-720,IF(TablaIncidentes[[#This Row],[Prioridad*]]="Media",((AJ912*60)+AK912)-120,IF(TablaIncidentes[[#This Row],[Prioridad*]]="Alta",((AJ912*60)+AK912)-60)))</f>
        <v>-60</v>
      </c>
      <c r="AN912" t="str">
        <f t="shared" si="104"/>
        <v>viernes</v>
      </c>
    </row>
    <row r="913" spans="1:40" x14ac:dyDescent="0.25">
      <c r="A913" s="10" t="s">
        <v>2069</v>
      </c>
      <c r="B913" t="s">
        <v>1331</v>
      </c>
      <c r="C913" t="s">
        <v>32</v>
      </c>
      <c r="D913" s="11" t="s">
        <v>33</v>
      </c>
      <c r="E913" t="s">
        <v>34</v>
      </c>
      <c r="F913" t="s">
        <v>51</v>
      </c>
      <c r="G913" t="s">
        <v>104</v>
      </c>
      <c r="J913" s="12">
        <v>43847</v>
      </c>
      <c r="K913" s="13">
        <v>0.33849537037037036</v>
      </c>
      <c r="L913" s="14">
        <v>43847</v>
      </c>
      <c r="M913" s="15">
        <v>0.33849537037037036</v>
      </c>
      <c r="N913" s="12">
        <v>43847</v>
      </c>
      <c r="O913" s="13">
        <v>0.67811342592592594</v>
      </c>
      <c r="P913" s="16">
        <v>43848.690671296295</v>
      </c>
      <c r="Q913" s="11" t="s">
        <v>37</v>
      </c>
      <c r="R913" s="17" t="s">
        <v>597</v>
      </c>
      <c r="S913" s="11" t="s">
        <v>39</v>
      </c>
      <c r="T913" s="17" t="s">
        <v>133</v>
      </c>
      <c r="U913" s="11" t="s">
        <v>37</v>
      </c>
      <c r="V913" s="17">
        <v>0</v>
      </c>
      <c r="W913" s="11" t="s">
        <v>37</v>
      </c>
      <c r="Y913" s="17" t="str">
        <f>TablaIncidentes[[#This Row],[Tiempo Total Gestión]]</f>
        <v>01:19</v>
      </c>
      <c r="Z913" s="11">
        <f t="shared" si="98"/>
        <v>1</v>
      </c>
      <c r="AA913" s="11">
        <f t="shared" si="99"/>
        <v>19</v>
      </c>
      <c r="AB913" s="11">
        <f>IF(TablaIncidentes[[#This Row],[Prioridad*]]="Baja",(Z913-24)*60+AA913,IF(TablaIncidentes[[#This Row],[Prioridad*]]="Media",(Z913-4)*60+AA913,IF(TablaIncidentes[[#This Row],[Prioridad*]]="Alta",(Z913-2)*60+AA913)))</f>
        <v>-41</v>
      </c>
      <c r="AD913" s="17" t="str">
        <f>TablaIncidentes[[#This Row],[Tiempo Creación (HH:mm)]]</f>
        <v>00:00</v>
      </c>
      <c r="AE913" s="11">
        <f t="shared" si="100"/>
        <v>0</v>
      </c>
      <c r="AF913" s="11">
        <f t="shared" si="101"/>
        <v>0</v>
      </c>
      <c r="AG913" s="11">
        <f>IF(TablaIncidentes[[#This Row],[Prioridad*]]="Baja",((AE913*60)+AF913)-30,IF(TablaIncidentes[[#This Row],[Prioridad*]]="Media",((AE913*60)+AF913)-15,IF(TablaIncidentes[[#This Row],[Prioridad*]]="Alta",((AE913*60)+AF913)-10)))</f>
        <v>-10</v>
      </c>
      <c r="AI913" s="17">
        <f>TablaIncidentes[[#This Row],[Tiempo Avance Incidente]]</f>
        <v>0</v>
      </c>
      <c r="AJ913" s="11">
        <f t="shared" si="102"/>
        <v>0</v>
      </c>
      <c r="AK913" s="11">
        <f t="shared" si="103"/>
        <v>0</v>
      </c>
      <c r="AL913">
        <f>IF(TablaIncidentes[[#This Row],[Prioridad*]]="Baja",((AJ913*60)+AK913)-720,IF(TablaIncidentes[[#This Row],[Prioridad*]]="Media",((AJ913*60)+AK913)-120,IF(TablaIncidentes[[#This Row],[Prioridad*]]="Alta",((AJ913*60)+AK913)-60)))</f>
        <v>-60</v>
      </c>
      <c r="AN913" t="str">
        <f t="shared" si="104"/>
        <v>viernes</v>
      </c>
    </row>
    <row r="914" spans="1:40" x14ac:dyDescent="0.25">
      <c r="A914" s="10" t="s">
        <v>2070</v>
      </c>
      <c r="B914" t="s">
        <v>1528</v>
      </c>
      <c r="C914" t="s">
        <v>32</v>
      </c>
      <c r="D914" s="11" t="s">
        <v>33</v>
      </c>
      <c r="E914" t="s">
        <v>34</v>
      </c>
      <c r="F914" t="s">
        <v>51</v>
      </c>
      <c r="G914" t="s">
        <v>75</v>
      </c>
      <c r="J914" s="12">
        <v>43847</v>
      </c>
      <c r="K914" s="13">
        <v>0.33853009259259265</v>
      </c>
      <c r="L914" s="14">
        <v>43847</v>
      </c>
      <c r="M914" s="15">
        <v>0.33853009259259265</v>
      </c>
      <c r="N914" s="12">
        <v>43847</v>
      </c>
      <c r="O914" s="13">
        <v>0.4025347222222222</v>
      </c>
      <c r="P914" s="16">
        <v>43848.429456018515</v>
      </c>
      <c r="Q914" s="11" t="s">
        <v>37</v>
      </c>
      <c r="R914" s="17" t="s">
        <v>839</v>
      </c>
      <c r="S914" s="11" t="s">
        <v>39</v>
      </c>
      <c r="T914" s="17" t="s">
        <v>133</v>
      </c>
      <c r="U914" s="11" t="s">
        <v>37</v>
      </c>
      <c r="V914" s="17">
        <v>0</v>
      </c>
      <c r="W914" s="11" t="s">
        <v>37</v>
      </c>
      <c r="Y914" s="17" t="str">
        <f>TablaIncidentes[[#This Row],[Tiempo Total Gestión]]</f>
        <v>01:32</v>
      </c>
      <c r="Z914" s="11">
        <f t="shared" si="98"/>
        <v>1</v>
      </c>
      <c r="AA914" s="11">
        <f t="shared" si="99"/>
        <v>32</v>
      </c>
      <c r="AB914" s="11">
        <f>IF(TablaIncidentes[[#This Row],[Prioridad*]]="Baja",(Z914-24)*60+AA914,IF(TablaIncidentes[[#This Row],[Prioridad*]]="Media",(Z914-4)*60+AA914,IF(TablaIncidentes[[#This Row],[Prioridad*]]="Alta",(Z914-2)*60+AA914)))</f>
        <v>-28</v>
      </c>
      <c r="AD914" s="17" t="str">
        <f>TablaIncidentes[[#This Row],[Tiempo Creación (HH:mm)]]</f>
        <v>00:00</v>
      </c>
      <c r="AE914" s="11">
        <f t="shared" si="100"/>
        <v>0</v>
      </c>
      <c r="AF914" s="11">
        <f t="shared" si="101"/>
        <v>0</v>
      </c>
      <c r="AG914" s="11">
        <f>IF(TablaIncidentes[[#This Row],[Prioridad*]]="Baja",((AE914*60)+AF914)-30,IF(TablaIncidentes[[#This Row],[Prioridad*]]="Media",((AE914*60)+AF914)-15,IF(TablaIncidentes[[#This Row],[Prioridad*]]="Alta",((AE914*60)+AF914)-10)))</f>
        <v>-10</v>
      </c>
      <c r="AI914" s="17">
        <f>TablaIncidentes[[#This Row],[Tiempo Avance Incidente]]</f>
        <v>0</v>
      </c>
      <c r="AJ914" s="11">
        <f t="shared" si="102"/>
        <v>0</v>
      </c>
      <c r="AK914" s="11">
        <f t="shared" si="103"/>
        <v>0</v>
      </c>
      <c r="AL914">
        <f>IF(TablaIncidentes[[#This Row],[Prioridad*]]="Baja",((AJ914*60)+AK914)-720,IF(TablaIncidentes[[#This Row],[Prioridad*]]="Media",((AJ914*60)+AK914)-120,IF(TablaIncidentes[[#This Row],[Prioridad*]]="Alta",((AJ914*60)+AK914)-60)))</f>
        <v>-60</v>
      </c>
      <c r="AN914" t="str">
        <f t="shared" si="104"/>
        <v>viernes</v>
      </c>
    </row>
    <row r="915" spans="1:40" x14ac:dyDescent="0.25">
      <c r="A915" s="20" t="s">
        <v>2071</v>
      </c>
      <c r="B915" t="s">
        <v>854</v>
      </c>
      <c r="C915" t="s">
        <v>32</v>
      </c>
      <c r="D915" s="11" t="s">
        <v>33</v>
      </c>
      <c r="E915" t="s">
        <v>34</v>
      </c>
      <c r="F915" t="s">
        <v>51</v>
      </c>
      <c r="G915" t="s">
        <v>75</v>
      </c>
      <c r="J915" s="12">
        <v>43847</v>
      </c>
      <c r="K915" s="13">
        <v>0.33855324074074072</v>
      </c>
      <c r="L915" s="14">
        <v>43847</v>
      </c>
      <c r="M915" s="15">
        <v>0.33855324074074072</v>
      </c>
      <c r="N915" s="12">
        <v>43847</v>
      </c>
      <c r="O915" s="13">
        <v>0.43222222222222223</v>
      </c>
      <c r="P915" s="16">
        <v>43848.528865740744</v>
      </c>
      <c r="Q915" s="11" t="s">
        <v>101</v>
      </c>
      <c r="R915" s="17" t="s">
        <v>1141</v>
      </c>
      <c r="S915" s="11" t="s">
        <v>39</v>
      </c>
      <c r="T915" s="17" t="s">
        <v>133</v>
      </c>
      <c r="U915" s="11" t="s">
        <v>37</v>
      </c>
      <c r="V915" s="17">
        <v>0</v>
      </c>
      <c r="W915" s="11" t="s">
        <v>37</v>
      </c>
      <c r="Y915" s="17" t="str">
        <f>TablaIncidentes[[#This Row],[Tiempo Total Gestión]]</f>
        <v>02:14</v>
      </c>
      <c r="Z915" s="11">
        <f t="shared" si="98"/>
        <v>2</v>
      </c>
      <c r="AA915" s="11">
        <f t="shared" si="99"/>
        <v>14</v>
      </c>
      <c r="AB915" s="11">
        <f>IF(TablaIncidentes[[#This Row],[Prioridad*]]="Baja",(Z915-24)*60+AA915,IF(TablaIncidentes[[#This Row],[Prioridad*]]="Media",(Z915-4)*60+AA915,IF(TablaIncidentes[[#This Row],[Prioridad*]]="Alta",(Z915-2)*60+AA915)))</f>
        <v>14</v>
      </c>
      <c r="AD915" s="17" t="str">
        <f>TablaIncidentes[[#This Row],[Tiempo Creación (HH:mm)]]</f>
        <v>00:00</v>
      </c>
      <c r="AE915" s="11">
        <f t="shared" si="100"/>
        <v>0</v>
      </c>
      <c r="AF915" s="11">
        <f t="shared" si="101"/>
        <v>0</v>
      </c>
      <c r="AG915" s="11">
        <f>IF(TablaIncidentes[[#This Row],[Prioridad*]]="Baja",((AE915*60)+AF915)-30,IF(TablaIncidentes[[#This Row],[Prioridad*]]="Media",((AE915*60)+AF915)-15,IF(TablaIncidentes[[#This Row],[Prioridad*]]="Alta",((AE915*60)+AF915)-10)))</f>
        <v>-10</v>
      </c>
      <c r="AI915" s="17">
        <f>TablaIncidentes[[#This Row],[Tiempo Avance Incidente]]</f>
        <v>0</v>
      </c>
      <c r="AJ915" s="11">
        <f t="shared" si="102"/>
        <v>0</v>
      </c>
      <c r="AK915" s="11">
        <f t="shared" si="103"/>
        <v>0</v>
      </c>
      <c r="AL915">
        <f>IF(TablaIncidentes[[#This Row],[Prioridad*]]="Baja",((AJ915*60)+AK915)-720,IF(TablaIncidentes[[#This Row],[Prioridad*]]="Media",((AJ915*60)+AK915)-120,IF(TablaIncidentes[[#This Row],[Prioridad*]]="Alta",((AJ915*60)+AK915)-60)))</f>
        <v>-60</v>
      </c>
      <c r="AN915" t="str">
        <f t="shared" si="104"/>
        <v>viernes</v>
      </c>
    </row>
    <row r="916" spans="1:40" x14ac:dyDescent="0.25">
      <c r="A916" s="20" t="s">
        <v>2072</v>
      </c>
      <c r="B916" t="s">
        <v>1516</v>
      </c>
      <c r="C916" t="s">
        <v>32</v>
      </c>
      <c r="D916" s="11" t="s">
        <v>33</v>
      </c>
      <c r="E916" t="s">
        <v>34</v>
      </c>
      <c r="F916" t="s">
        <v>51</v>
      </c>
      <c r="G916" t="s">
        <v>75</v>
      </c>
      <c r="J916" s="12">
        <v>43847</v>
      </c>
      <c r="K916" s="13">
        <v>0.33858796296296295</v>
      </c>
      <c r="L916" s="14">
        <v>43847</v>
      </c>
      <c r="M916" s="15">
        <v>0.33858796296296295</v>
      </c>
      <c r="N916" s="12">
        <v>43847</v>
      </c>
      <c r="O916" s="13">
        <v>0.43552083333333336</v>
      </c>
      <c r="P916" s="16">
        <v>43848.528865740744</v>
      </c>
      <c r="Q916" s="11" t="s">
        <v>101</v>
      </c>
      <c r="R916" s="17" t="s">
        <v>2073</v>
      </c>
      <c r="S916" s="11" t="s">
        <v>39</v>
      </c>
      <c r="T916" s="17" t="s">
        <v>133</v>
      </c>
      <c r="U916" s="11" t="s">
        <v>37</v>
      </c>
      <c r="V916" s="17">
        <v>0</v>
      </c>
      <c r="W916" s="11" t="s">
        <v>37</v>
      </c>
      <c r="Y916" s="17" t="str">
        <f>TablaIncidentes[[#This Row],[Tiempo Total Gestión]]</f>
        <v>02:19</v>
      </c>
      <c r="Z916" s="11">
        <f t="shared" si="98"/>
        <v>2</v>
      </c>
      <c r="AA916" s="11">
        <f t="shared" si="99"/>
        <v>19</v>
      </c>
      <c r="AB916" s="11">
        <f>IF(TablaIncidentes[[#This Row],[Prioridad*]]="Baja",(Z916-24)*60+AA916,IF(TablaIncidentes[[#This Row],[Prioridad*]]="Media",(Z916-4)*60+AA916,IF(TablaIncidentes[[#This Row],[Prioridad*]]="Alta",(Z916-2)*60+AA916)))</f>
        <v>19</v>
      </c>
      <c r="AD916" s="17" t="str">
        <f>TablaIncidentes[[#This Row],[Tiempo Creación (HH:mm)]]</f>
        <v>00:00</v>
      </c>
      <c r="AE916" s="11">
        <f t="shared" si="100"/>
        <v>0</v>
      </c>
      <c r="AF916" s="11">
        <f t="shared" si="101"/>
        <v>0</v>
      </c>
      <c r="AG916" s="11">
        <f>IF(TablaIncidentes[[#This Row],[Prioridad*]]="Baja",((AE916*60)+AF916)-30,IF(TablaIncidentes[[#This Row],[Prioridad*]]="Media",((AE916*60)+AF916)-15,IF(TablaIncidentes[[#This Row],[Prioridad*]]="Alta",((AE916*60)+AF916)-10)))</f>
        <v>-10</v>
      </c>
      <c r="AI916" s="17">
        <f>TablaIncidentes[[#This Row],[Tiempo Avance Incidente]]</f>
        <v>0</v>
      </c>
      <c r="AJ916" s="11">
        <f t="shared" si="102"/>
        <v>0</v>
      </c>
      <c r="AK916" s="11">
        <f t="shared" si="103"/>
        <v>0</v>
      </c>
      <c r="AL916">
        <f>IF(TablaIncidentes[[#This Row],[Prioridad*]]="Baja",((AJ916*60)+AK916)-720,IF(TablaIncidentes[[#This Row],[Prioridad*]]="Media",((AJ916*60)+AK916)-120,IF(TablaIncidentes[[#This Row],[Prioridad*]]="Alta",((AJ916*60)+AK916)-60)))</f>
        <v>-60</v>
      </c>
      <c r="AN916" t="str">
        <f t="shared" si="104"/>
        <v>viernes</v>
      </c>
    </row>
    <row r="917" spans="1:40" x14ac:dyDescent="0.25">
      <c r="A917" s="20" t="s">
        <v>2074</v>
      </c>
      <c r="B917" t="s">
        <v>2075</v>
      </c>
      <c r="C917" t="s">
        <v>32</v>
      </c>
      <c r="D917" s="11" t="s">
        <v>33</v>
      </c>
      <c r="E917" t="s">
        <v>34</v>
      </c>
      <c r="F917" t="s">
        <v>35</v>
      </c>
      <c r="G917" t="s">
        <v>36</v>
      </c>
      <c r="J917" s="12">
        <v>43847</v>
      </c>
      <c r="K917" s="13">
        <v>0.33858796296296295</v>
      </c>
      <c r="L917" s="14">
        <v>43847</v>
      </c>
      <c r="M917" s="15">
        <v>0.33858796296296295</v>
      </c>
      <c r="N917" s="12">
        <v>43850</v>
      </c>
      <c r="O917" s="13">
        <v>0.35518518518518521</v>
      </c>
      <c r="P917" s="16">
        <v>43851.429895833331</v>
      </c>
      <c r="Q917" s="11" t="s">
        <v>101</v>
      </c>
      <c r="R917" s="17" t="s">
        <v>2076</v>
      </c>
      <c r="S917" s="11" t="s">
        <v>39</v>
      </c>
      <c r="T917" s="17" t="s">
        <v>133</v>
      </c>
      <c r="U917" s="11" t="s">
        <v>37</v>
      </c>
      <c r="V917" s="17">
        <v>0</v>
      </c>
      <c r="W917" s="11" t="s">
        <v>37</v>
      </c>
      <c r="Y917" s="17" t="str">
        <f>TablaIncidentes[[#This Row],[Tiempo Total Gestión]]</f>
        <v>04:17</v>
      </c>
      <c r="Z917" s="11">
        <f t="shared" si="98"/>
        <v>4</v>
      </c>
      <c r="AA917" s="11">
        <f t="shared" si="99"/>
        <v>17</v>
      </c>
      <c r="AB917" s="11">
        <f>IF(TablaIncidentes[[#This Row],[Prioridad*]]="Baja",(Z917-24)*60+AA917,IF(TablaIncidentes[[#This Row],[Prioridad*]]="Media",(Z917-4)*60+AA917,IF(TablaIncidentes[[#This Row],[Prioridad*]]="Alta",(Z917-2)*60+AA917)))</f>
        <v>137</v>
      </c>
      <c r="AD917" s="17" t="str">
        <f>TablaIncidentes[[#This Row],[Tiempo Creación (HH:mm)]]</f>
        <v>00:00</v>
      </c>
      <c r="AE917" s="11">
        <f t="shared" si="100"/>
        <v>0</v>
      </c>
      <c r="AF917" s="11">
        <f t="shared" si="101"/>
        <v>0</v>
      </c>
      <c r="AG917" s="11">
        <f>IF(TablaIncidentes[[#This Row],[Prioridad*]]="Baja",((AE917*60)+AF917)-30,IF(TablaIncidentes[[#This Row],[Prioridad*]]="Media",((AE917*60)+AF917)-15,IF(TablaIncidentes[[#This Row],[Prioridad*]]="Alta",((AE917*60)+AF917)-10)))</f>
        <v>-10</v>
      </c>
      <c r="AI917" s="17">
        <f>TablaIncidentes[[#This Row],[Tiempo Avance Incidente]]</f>
        <v>0</v>
      </c>
      <c r="AJ917" s="11">
        <f t="shared" si="102"/>
        <v>0</v>
      </c>
      <c r="AK917" s="11">
        <f t="shared" si="103"/>
        <v>0</v>
      </c>
      <c r="AL917">
        <f>IF(TablaIncidentes[[#This Row],[Prioridad*]]="Baja",((AJ917*60)+AK917)-720,IF(TablaIncidentes[[#This Row],[Prioridad*]]="Media",((AJ917*60)+AK917)-120,IF(TablaIncidentes[[#This Row],[Prioridad*]]="Alta",((AJ917*60)+AK917)-60)))</f>
        <v>-60</v>
      </c>
      <c r="AN917" t="str">
        <f t="shared" si="104"/>
        <v>viernes</v>
      </c>
    </row>
    <row r="918" spans="1:40" x14ac:dyDescent="0.25">
      <c r="A918" s="20" t="s">
        <v>2077</v>
      </c>
      <c r="B918" t="s">
        <v>2078</v>
      </c>
      <c r="C918" t="s">
        <v>32</v>
      </c>
      <c r="D918" s="11" t="s">
        <v>33</v>
      </c>
      <c r="E918" t="s">
        <v>34</v>
      </c>
      <c r="F918" t="s">
        <v>51</v>
      </c>
      <c r="G918" t="s">
        <v>75</v>
      </c>
      <c r="J918" s="12">
        <v>43847</v>
      </c>
      <c r="K918" s="13">
        <v>0.33861111111111114</v>
      </c>
      <c r="L918" s="14">
        <v>43847</v>
      </c>
      <c r="M918" s="15">
        <v>0.33861111111111114</v>
      </c>
      <c r="N918" s="12">
        <v>43847</v>
      </c>
      <c r="O918" s="13">
        <v>0.48454861111111108</v>
      </c>
      <c r="P918" s="16">
        <v>43848.528865740744</v>
      </c>
      <c r="Q918" s="11" t="s">
        <v>101</v>
      </c>
      <c r="R918" s="17" t="s">
        <v>966</v>
      </c>
      <c r="S918" s="11" t="s">
        <v>39</v>
      </c>
      <c r="T918" s="17" t="s">
        <v>133</v>
      </c>
      <c r="U918" s="11" t="s">
        <v>37</v>
      </c>
      <c r="V918" s="17">
        <v>0</v>
      </c>
      <c r="W918" s="11" t="s">
        <v>37</v>
      </c>
      <c r="Y918" s="17" t="str">
        <f>TablaIncidentes[[#This Row],[Tiempo Total Gestión]]</f>
        <v>03:30</v>
      </c>
      <c r="Z918" s="11">
        <f t="shared" si="98"/>
        <v>3</v>
      </c>
      <c r="AA918" s="11">
        <f t="shared" si="99"/>
        <v>30</v>
      </c>
      <c r="AB918" s="11">
        <f>IF(TablaIncidentes[[#This Row],[Prioridad*]]="Baja",(Z918-24)*60+AA918,IF(TablaIncidentes[[#This Row],[Prioridad*]]="Media",(Z918-4)*60+AA918,IF(TablaIncidentes[[#This Row],[Prioridad*]]="Alta",(Z918-2)*60+AA918)))</f>
        <v>90</v>
      </c>
      <c r="AD918" s="17" t="str">
        <f>TablaIncidentes[[#This Row],[Tiempo Creación (HH:mm)]]</f>
        <v>00:00</v>
      </c>
      <c r="AE918" s="11">
        <f t="shared" si="100"/>
        <v>0</v>
      </c>
      <c r="AF918" s="11">
        <f t="shared" si="101"/>
        <v>0</v>
      </c>
      <c r="AG918" s="11">
        <f>IF(TablaIncidentes[[#This Row],[Prioridad*]]="Baja",((AE918*60)+AF918)-30,IF(TablaIncidentes[[#This Row],[Prioridad*]]="Media",((AE918*60)+AF918)-15,IF(TablaIncidentes[[#This Row],[Prioridad*]]="Alta",((AE918*60)+AF918)-10)))</f>
        <v>-10</v>
      </c>
      <c r="AI918" s="17">
        <f>TablaIncidentes[[#This Row],[Tiempo Avance Incidente]]</f>
        <v>0</v>
      </c>
      <c r="AJ918" s="11">
        <f t="shared" si="102"/>
        <v>0</v>
      </c>
      <c r="AK918" s="11">
        <f t="shared" si="103"/>
        <v>0</v>
      </c>
      <c r="AL918">
        <f>IF(TablaIncidentes[[#This Row],[Prioridad*]]="Baja",((AJ918*60)+AK918)-720,IF(TablaIncidentes[[#This Row],[Prioridad*]]="Media",((AJ918*60)+AK918)-120,IF(TablaIncidentes[[#This Row],[Prioridad*]]="Alta",((AJ918*60)+AK918)-60)))</f>
        <v>-60</v>
      </c>
      <c r="AN918" t="str">
        <f t="shared" si="104"/>
        <v>viernes</v>
      </c>
    </row>
    <row r="919" spans="1:40" x14ac:dyDescent="0.25">
      <c r="A919" s="20" t="s">
        <v>2079</v>
      </c>
      <c r="B919" t="s">
        <v>1543</v>
      </c>
      <c r="C919" t="s">
        <v>32</v>
      </c>
      <c r="D919" s="11" t="s">
        <v>33</v>
      </c>
      <c r="E919" t="s">
        <v>34</v>
      </c>
      <c r="F919" t="s">
        <v>51</v>
      </c>
      <c r="G919" t="s">
        <v>75</v>
      </c>
      <c r="J919" s="12">
        <v>43847</v>
      </c>
      <c r="K919" s="13">
        <v>0.33863425925925927</v>
      </c>
      <c r="L919" s="14">
        <v>43847</v>
      </c>
      <c r="M919" s="15">
        <v>0.33863425925925927</v>
      </c>
      <c r="N919" s="12">
        <v>43847</v>
      </c>
      <c r="O919" s="13">
        <v>0.50079861111111112</v>
      </c>
      <c r="P919" s="16">
        <v>43848.528865740744</v>
      </c>
      <c r="Q919" s="11" t="s">
        <v>101</v>
      </c>
      <c r="R919" s="17" t="s">
        <v>2053</v>
      </c>
      <c r="S919" s="11" t="s">
        <v>39</v>
      </c>
      <c r="T919" s="17" t="s">
        <v>133</v>
      </c>
      <c r="U919" s="11" t="s">
        <v>37</v>
      </c>
      <c r="V919" s="17">
        <v>0</v>
      </c>
      <c r="W919" s="11" t="s">
        <v>37</v>
      </c>
      <c r="Y919" s="17" t="str">
        <f>TablaIncidentes[[#This Row],[Tiempo Total Gestión]]</f>
        <v>03:53</v>
      </c>
      <c r="Z919" s="11">
        <f t="shared" si="98"/>
        <v>3</v>
      </c>
      <c r="AA919" s="11">
        <f t="shared" si="99"/>
        <v>53</v>
      </c>
      <c r="AB919" s="11">
        <f>IF(TablaIncidentes[[#This Row],[Prioridad*]]="Baja",(Z919-24)*60+AA919,IF(TablaIncidentes[[#This Row],[Prioridad*]]="Media",(Z919-4)*60+AA919,IF(TablaIncidentes[[#This Row],[Prioridad*]]="Alta",(Z919-2)*60+AA919)))</f>
        <v>113</v>
      </c>
      <c r="AD919" s="17" t="str">
        <f>TablaIncidentes[[#This Row],[Tiempo Creación (HH:mm)]]</f>
        <v>00:00</v>
      </c>
      <c r="AE919" s="11">
        <f t="shared" si="100"/>
        <v>0</v>
      </c>
      <c r="AF919" s="11">
        <f t="shared" si="101"/>
        <v>0</v>
      </c>
      <c r="AG919" s="11">
        <f>IF(TablaIncidentes[[#This Row],[Prioridad*]]="Baja",((AE919*60)+AF919)-30,IF(TablaIncidentes[[#This Row],[Prioridad*]]="Media",((AE919*60)+AF919)-15,IF(TablaIncidentes[[#This Row],[Prioridad*]]="Alta",((AE919*60)+AF919)-10)))</f>
        <v>-10</v>
      </c>
      <c r="AI919" s="17">
        <f>TablaIncidentes[[#This Row],[Tiempo Avance Incidente]]</f>
        <v>0</v>
      </c>
      <c r="AJ919" s="11">
        <f t="shared" si="102"/>
        <v>0</v>
      </c>
      <c r="AK919" s="11">
        <f t="shared" si="103"/>
        <v>0</v>
      </c>
      <c r="AL919">
        <f>IF(TablaIncidentes[[#This Row],[Prioridad*]]="Baja",((AJ919*60)+AK919)-720,IF(TablaIncidentes[[#This Row],[Prioridad*]]="Media",((AJ919*60)+AK919)-120,IF(TablaIncidentes[[#This Row],[Prioridad*]]="Alta",((AJ919*60)+AK919)-60)))</f>
        <v>-60</v>
      </c>
      <c r="AN919" t="str">
        <f t="shared" si="104"/>
        <v>viernes</v>
      </c>
    </row>
    <row r="920" spans="1:40" x14ac:dyDescent="0.25">
      <c r="A920" s="20" t="s">
        <v>2080</v>
      </c>
      <c r="B920" t="s">
        <v>1012</v>
      </c>
      <c r="C920" t="s">
        <v>32</v>
      </c>
      <c r="D920" s="11" t="s">
        <v>33</v>
      </c>
      <c r="E920" t="s">
        <v>34</v>
      </c>
      <c r="F920" t="s">
        <v>51</v>
      </c>
      <c r="G920" t="s">
        <v>75</v>
      </c>
      <c r="J920" s="12">
        <v>43847</v>
      </c>
      <c r="K920" s="13">
        <v>0.33863425925925927</v>
      </c>
      <c r="L920" s="14">
        <v>43847</v>
      </c>
      <c r="M920" s="15">
        <v>0.33863425925925927</v>
      </c>
      <c r="N920" s="12">
        <v>43847</v>
      </c>
      <c r="O920" s="13">
        <v>0.50501157407407404</v>
      </c>
      <c r="P920" s="16">
        <v>43848.528865740744</v>
      </c>
      <c r="Q920" s="11" t="s">
        <v>101</v>
      </c>
      <c r="R920" s="17" t="s">
        <v>1081</v>
      </c>
      <c r="S920" s="11" t="s">
        <v>39</v>
      </c>
      <c r="T920" s="17" t="s">
        <v>133</v>
      </c>
      <c r="U920" s="11" t="s">
        <v>37</v>
      </c>
      <c r="V920" s="17">
        <v>0</v>
      </c>
      <c r="W920" s="11" t="s">
        <v>37</v>
      </c>
      <c r="Y920" s="17" t="str">
        <f>TablaIncidentes[[#This Row],[Tiempo Total Gestión]]</f>
        <v>03:59</v>
      </c>
      <c r="Z920" s="11">
        <f t="shared" si="98"/>
        <v>3</v>
      </c>
      <c r="AA920" s="11">
        <f t="shared" si="99"/>
        <v>59</v>
      </c>
      <c r="AB920" s="11">
        <f>IF(TablaIncidentes[[#This Row],[Prioridad*]]="Baja",(Z920-24)*60+AA920,IF(TablaIncidentes[[#This Row],[Prioridad*]]="Media",(Z920-4)*60+AA920,IF(TablaIncidentes[[#This Row],[Prioridad*]]="Alta",(Z920-2)*60+AA920)))</f>
        <v>119</v>
      </c>
      <c r="AD920" s="17" t="str">
        <f>TablaIncidentes[[#This Row],[Tiempo Creación (HH:mm)]]</f>
        <v>00:00</v>
      </c>
      <c r="AE920" s="11">
        <f t="shared" si="100"/>
        <v>0</v>
      </c>
      <c r="AF920" s="11">
        <f t="shared" si="101"/>
        <v>0</v>
      </c>
      <c r="AG920" s="11">
        <f>IF(TablaIncidentes[[#This Row],[Prioridad*]]="Baja",((AE920*60)+AF920)-30,IF(TablaIncidentes[[#This Row],[Prioridad*]]="Media",((AE920*60)+AF920)-15,IF(TablaIncidentes[[#This Row],[Prioridad*]]="Alta",((AE920*60)+AF920)-10)))</f>
        <v>-10</v>
      </c>
      <c r="AI920" s="17">
        <f>TablaIncidentes[[#This Row],[Tiempo Avance Incidente]]</f>
        <v>0</v>
      </c>
      <c r="AJ920" s="11">
        <f t="shared" si="102"/>
        <v>0</v>
      </c>
      <c r="AK920" s="11">
        <f t="shared" si="103"/>
        <v>0</v>
      </c>
      <c r="AL920">
        <f>IF(TablaIncidentes[[#This Row],[Prioridad*]]="Baja",((AJ920*60)+AK920)-720,IF(TablaIncidentes[[#This Row],[Prioridad*]]="Media",((AJ920*60)+AK920)-120,IF(TablaIncidentes[[#This Row],[Prioridad*]]="Alta",((AJ920*60)+AK920)-60)))</f>
        <v>-60</v>
      </c>
      <c r="AN920" t="str">
        <f t="shared" si="104"/>
        <v>viernes</v>
      </c>
    </row>
    <row r="921" spans="1:40" x14ac:dyDescent="0.25">
      <c r="A921" s="20" t="s">
        <v>2081</v>
      </c>
      <c r="B921" t="s">
        <v>1024</v>
      </c>
      <c r="C921" t="s">
        <v>32</v>
      </c>
      <c r="D921" s="11" t="s">
        <v>33</v>
      </c>
      <c r="E921" t="s">
        <v>34</v>
      </c>
      <c r="F921" t="s">
        <v>51</v>
      </c>
      <c r="G921" t="s">
        <v>75</v>
      </c>
      <c r="J921" s="12">
        <v>43847</v>
      </c>
      <c r="K921" s="13">
        <v>0.33864583333333331</v>
      </c>
      <c r="L921" s="14">
        <v>43847</v>
      </c>
      <c r="M921" s="15">
        <v>0.33864583333333331</v>
      </c>
      <c r="N921" s="12">
        <v>43847</v>
      </c>
      <c r="O921" s="13">
        <v>0.5663541666666666</v>
      </c>
      <c r="P921" s="16">
        <v>43848.595219907409</v>
      </c>
      <c r="Q921" s="11" t="s">
        <v>101</v>
      </c>
      <c r="R921" s="17" t="s">
        <v>2082</v>
      </c>
      <c r="S921" s="11" t="s">
        <v>39</v>
      </c>
      <c r="T921" s="17" t="s">
        <v>133</v>
      </c>
      <c r="U921" s="11" t="s">
        <v>37</v>
      </c>
      <c r="V921" s="17">
        <v>0</v>
      </c>
      <c r="W921" s="11" t="s">
        <v>37</v>
      </c>
      <c r="Y921" s="17" t="str">
        <f>TablaIncidentes[[#This Row],[Tiempo Total Gestión]]</f>
        <v>05:27</v>
      </c>
      <c r="Z921" s="11">
        <f t="shared" si="98"/>
        <v>5</v>
      </c>
      <c r="AA921" s="11">
        <f t="shared" si="99"/>
        <v>27</v>
      </c>
      <c r="AB921" s="11">
        <f>IF(TablaIncidentes[[#This Row],[Prioridad*]]="Baja",(Z921-24)*60+AA921,IF(TablaIncidentes[[#This Row],[Prioridad*]]="Media",(Z921-4)*60+AA921,IF(TablaIncidentes[[#This Row],[Prioridad*]]="Alta",(Z921-2)*60+AA921)))</f>
        <v>207</v>
      </c>
      <c r="AD921" s="17" t="str">
        <f>TablaIncidentes[[#This Row],[Tiempo Creación (HH:mm)]]</f>
        <v>00:00</v>
      </c>
      <c r="AE921" s="11">
        <f t="shared" si="100"/>
        <v>0</v>
      </c>
      <c r="AF921" s="11">
        <f t="shared" si="101"/>
        <v>0</v>
      </c>
      <c r="AG921" s="11">
        <f>IF(TablaIncidentes[[#This Row],[Prioridad*]]="Baja",((AE921*60)+AF921)-30,IF(TablaIncidentes[[#This Row],[Prioridad*]]="Media",((AE921*60)+AF921)-15,IF(TablaIncidentes[[#This Row],[Prioridad*]]="Alta",((AE921*60)+AF921)-10)))</f>
        <v>-10</v>
      </c>
      <c r="AI921" s="17">
        <f>TablaIncidentes[[#This Row],[Tiempo Avance Incidente]]</f>
        <v>0</v>
      </c>
      <c r="AJ921" s="11">
        <f t="shared" si="102"/>
        <v>0</v>
      </c>
      <c r="AK921" s="11">
        <f t="shared" si="103"/>
        <v>0</v>
      </c>
      <c r="AL921">
        <f>IF(TablaIncidentes[[#This Row],[Prioridad*]]="Baja",((AJ921*60)+AK921)-720,IF(TablaIncidentes[[#This Row],[Prioridad*]]="Media",((AJ921*60)+AK921)-120,IF(TablaIncidentes[[#This Row],[Prioridad*]]="Alta",((AJ921*60)+AK921)-60)))</f>
        <v>-60</v>
      </c>
      <c r="AN921" t="str">
        <f t="shared" si="104"/>
        <v>viernes</v>
      </c>
    </row>
    <row r="922" spans="1:40" x14ac:dyDescent="0.25">
      <c r="A922" s="20" t="s">
        <v>2083</v>
      </c>
      <c r="B922" t="s">
        <v>1500</v>
      </c>
      <c r="C922" t="s">
        <v>32</v>
      </c>
      <c r="D922" s="11" t="s">
        <v>33</v>
      </c>
      <c r="E922" t="s">
        <v>34</v>
      </c>
      <c r="F922" t="s">
        <v>51</v>
      </c>
      <c r="G922" t="s">
        <v>75</v>
      </c>
      <c r="J922" s="12">
        <v>43847</v>
      </c>
      <c r="K922" s="13">
        <v>0.33864583333333331</v>
      </c>
      <c r="L922" s="14">
        <v>43847</v>
      </c>
      <c r="M922" s="15">
        <v>0.33864583333333331</v>
      </c>
      <c r="N922" s="12">
        <v>43847</v>
      </c>
      <c r="O922" s="13">
        <v>0.57017361111111109</v>
      </c>
      <c r="P922" s="16">
        <v>43848.595219907409</v>
      </c>
      <c r="Q922" s="11" t="s">
        <v>101</v>
      </c>
      <c r="R922" s="17" t="s">
        <v>2084</v>
      </c>
      <c r="S922" s="11" t="s">
        <v>39</v>
      </c>
      <c r="T922" s="17" t="s">
        <v>133</v>
      </c>
      <c r="U922" s="11" t="s">
        <v>37</v>
      </c>
      <c r="V922" s="17">
        <v>0</v>
      </c>
      <c r="W922" s="11" t="s">
        <v>37</v>
      </c>
      <c r="Y922" s="17" t="str">
        <f>TablaIncidentes[[#This Row],[Tiempo Total Gestión]]</f>
        <v>05:33</v>
      </c>
      <c r="Z922" s="11">
        <f t="shared" si="98"/>
        <v>5</v>
      </c>
      <c r="AA922" s="11">
        <f t="shared" si="99"/>
        <v>33</v>
      </c>
      <c r="AB922" s="11">
        <f>IF(TablaIncidentes[[#This Row],[Prioridad*]]="Baja",(Z922-24)*60+AA922,IF(TablaIncidentes[[#This Row],[Prioridad*]]="Media",(Z922-4)*60+AA922,IF(TablaIncidentes[[#This Row],[Prioridad*]]="Alta",(Z922-2)*60+AA922)))</f>
        <v>213</v>
      </c>
      <c r="AD922" s="17" t="str">
        <f>TablaIncidentes[[#This Row],[Tiempo Creación (HH:mm)]]</f>
        <v>00:00</v>
      </c>
      <c r="AE922" s="11">
        <f t="shared" si="100"/>
        <v>0</v>
      </c>
      <c r="AF922" s="11">
        <f t="shared" si="101"/>
        <v>0</v>
      </c>
      <c r="AG922" s="11">
        <f>IF(TablaIncidentes[[#This Row],[Prioridad*]]="Baja",((AE922*60)+AF922)-30,IF(TablaIncidentes[[#This Row],[Prioridad*]]="Media",((AE922*60)+AF922)-15,IF(TablaIncidentes[[#This Row],[Prioridad*]]="Alta",((AE922*60)+AF922)-10)))</f>
        <v>-10</v>
      </c>
      <c r="AI922" s="17">
        <f>TablaIncidentes[[#This Row],[Tiempo Avance Incidente]]</f>
        <v>0</v>
      </c>
      <c r="AJ922" s="11">
        <f t="shared" si="102"/>
        <v>0</v>
      </c>
      <c r="AK922" s="11">
        <f t="shared" si="103"/>
        <v>0</v>
      </c>
      <c r="AL922">
        <f>IF(TablaIncidentes[[#This Row],[Prioridad*]]="Baja",((AJ922*60)+AK922)-720,IF(TablaIncidentes[[#This Row],[Prioridad*]]="Media",((AJ922*60)+AK922)-120,IF(TablaIncidentes[[#This Row],[Prioridad*]]="Alta",((AJ922*60)+AK922)-60)))</f>
        <v>-60</v>
      </c>
      <c r="AN922" t="str">
        <f t="shared" si="104"/>
        <v>viernes</v>
      </c>
    </row>
    <row r="923" spans="1:40" x14ac:dyDescent="0.25">
      <c r="A923" s="10" t="s">
        <v>2085</v>
      </c>
      <c r="B923" t="s">
        <v>928</v>
      </c>
      <c r="C923" t="s">
        <v>32</v>
      </c>
      <c r="D923" s="11" t="s">
        <v>33</v>
      </c>
      <c r="E923" t="s">
        <v>34</v>
      </c>
      <c r="F923" t="s">
        <v>51</v>
      </c>
      <c r="G923" t="s">
        <v>104</v>
      </c>
      <c r="J923" s="12">
        <v>43847</v>
      </c>
      <c r="K923" s="13">
        <v>0.35312499999999997</v>
      </c>
      <c r="L923" s="14">
        <v>43847</v>
      </c>
      <c r="M923" s="15">
        <v>0.35312499999999997</v>
      </c>
      <c r="N923" s="12">
        <v>43847</v>
      </c>
      <c r="O923" s="13">
        <v>0.67480324074074083</v>
      </c>
      <c r="P923" s="16">
        <v>43848.690671296295</v>
      </c>
      <c r="Q923" s="11" t="s">
        <v>37</v>
      </c>
      <c r="R923" s="17" t="s">
        <v>166</v>
      </c>
      <c r="S923" s="11" t="s">
        <v>39</v>
      </c>
      <c r="T923" s="17" t="s">
        <v>133</v>
      </c>
      <c r="U923" s="11" t="s">
        <v>37</v>
      </c>
      <c r="V923" s="17">
        <v>0</v>
      </c>
      <c r="W923" s="11" t="s">
        <v>37</v>
      </c>
      <c r="Y923" s="17" t="str">
        <f>TablaIncidentes[[#This Row],[Tiempo Total Gestión]]</f>
        <v>00:33</v>
      </c>
      <c r="Z923" s="11">
        <f t="shared" si="98"/>
        <v>0</v>
      </c>
      <c r="AA923" s="11">
        <f t="shared" si="99"/>
        <v>33</v>
      </c>
      <c r="AB923" s="11">
        <f>IF(TablaIncidentes[[#This Row],[Prioridad*]]="Baja",(Z923-24)*60+AA923,IF(TablaIncidentes[[#This Row],[Prioridad*]]="Media",(Z923-4)*60+AA923,IF(TablaIncidentes[[#This Row],[Prioridad*]]="Alta",(Z923-2)*60+AA923)))</f>
        <v>-87</v>
      </c>
      <c r="AD923" s="17" t="str">
        <f>TablaIncidentes[[#This Row],[Tiempo Creación (HH:mm)]]</f>
        <v>00:00</v>
      </c>
      <c r="AE923" s="11">
        <f t="shared" si="100"/>
        <v>0</v>
      </c>
      <c r="AF923" s="11">
        <f t="shared" si="101"/>
        <v>0</v>
      </c>
      <c r="AG923" s="11">
        <f>IF(TablaIncidentes[[#This Row],[Prioridad*]]="Baja",((AE923*60)+AF923)-30,IF(TablaIncidentes[[#This Row],[Prioridad*]]="Media",((AE923*60)+AF923)-15,IF(TablaIncidentes[[#This Row],[Prioridad*]]="Alta",((AE923*60)+AF923)-10)))</f>
        <v>-10</v>
      </c>
      <c r="AI923" s="17">
        <f>TablaIncidentes[[#This Row],[Tiempo Avance Incidente]]</f>
        <v>0</v>
      </c>
      <c r="AJ923" s="11">
        <f t="shared" si="102"/>
        <v>0</v>
      </c>
      <c r="AK923" s="11">
        <f t="shared" si="103"/>
        <v>0</v>
      </c>
      <c r="AL923">
        <f>IF(TablaIncidentes[[#This Row],[Prioridad*]]="Baja",((AJ923*60)+AK923)-720,IF(TablaIncidentes[[#This Row],[Prioridad*]]="Media",((AJ923*60)+AK923)-120,IF(TablaIncidentes[[#This Row],[Prioridad*]]="Alta",((AJ923*60)+AK923)-60)))</f>
        <v>-60</v>
      </c>
      <c r="AN923" t="str">
        <f t="shared" si="104"/>
        <v>viernes</v>
      </c>
    </row>
    <row r="924" spans="1:40" ht="15" customHeight="1" x14ac:dyDescent="0.25">
      <c r="A924" s="10" t="s">
        <v>2086</v>
      </c>
      <c r="B924" t="s">
        <v>1478</v>
      </c>
      <c r="C924" t="s">
        <v>32</v>
      </c>
      <c r="D924" s="11" t="s">
        <v>33</v>
      </c>
      <c r="E924" t="s">
        <v>34</v>
      </c>
      <c r="F924" t="s">
        <v>51</v>
      </c>
      <c r="G924" t="s">
        <v>75</v>
      </c>
      <c r="J924" s="12">
        <v>43847</v>
      </c>
      <c r="K924" s="13">
        <v>0.33840277777777777</v>
      </c>
      <c r="L924" s="14">
        <v>43847</v>
      </c>
      <c r="M924" s="15">
        <v>0.33840277777777777</v>
      </c>
      <c r="N924" s="12">
        <v>43847</v>
      </c>
      <c r="O924" s="13">
        <v>0.36885416666666665</v>
      </c>
      <c r="P924" s="16">
        <v>43848.429456018515</v>
      </c>
      <c r="Q924" s="11" t="s">
        <v>37</v>
      </c>
      <c r="R924" s="17" t="s">
        <v>716</v>
      </c>
      <c r="S924" s="11" t="s">
        <v>39</v>
      </c>
      <c r="T924" s="17" t="s">
        <v>133</v>
      </c>
      <c r="U924" s="11" t="s">
        <v>37</v>
      </c>
      <c r="V924" s="17">
        <v>0</v>
      </c>
      <c r="W924" s="11" t="s">
        <v>37</v>
      </c>
      <c r="Y924" s="17" t="str">
        <f>TablaIncidentes[[#This Row],[Tiempo Total Gestión]]</f>
        <v>00:43</v>
      </c>
      <c r="Z924" s="11">
        <f t="shared" si="98"/>
        <v>0</v>
      </c>
      <c r="AA924" s="11">
        <f t="shared" si="99"/>
        <v>43</v>
      </c>
      <c r="AB924" s="11">
        <f>IF(TablaIncidentes[[#This Row],[Prioridad*]]="Baja",(Z924-24)*60+AA924,IF(TablaIncidentes[[#This Row],[Prioridad*]]="Media",(Z924-4)*60+AA924,IF(TablaIncidentes[[#This Row],[Prioridad*]]="Alta",(Z924-2)*60+AA924)))</f>
        <v>-77</v>
      </c>
      <c r="AD924" s="17" t="str">
        <f>TablaIncidentes[[#This Row],[Tiempo Creación (HH:mm)]]</f>
        <v>00:00</v>
      </c>
      <c r="AE924" s="11">
        <f t="shared" si="100"/>
        <v>0</v>
      </c>
      <c r="AF924" s="11">
        <f t="shared" si="101"/>
        <v>0</v>
      </c>
      <c r="AG924" s="11">
        <f>IF(TablaIncidentes[[#This Row],[Prioridad*]]="Baja",((AE924*60)+AF924)-30,IF(TablaIncidentes[[#This Row],[Prioridad*]]="Media",((AE924*60)+AF924)-15,IF(TablaIncidentes[[#This Row],[Prioridad*]]="Alta",((AE924*60)+AF924)-10)))</f>
        <v>-10</v>
      </c>
      <c r="AI924" s="17">
        <f>TablaIncidentes[[#This Row],[Tiempo Avance Incidente]]</f>
        <v>0</v>
      </c>
      <c r="AJ924" s="11">
        <f t="shared" si="102"/>
        <v>0</v>
      </c>
      <c r="AK924" s="11">
        <f t="shared" si="103"/>
        <v>0</v>
      </c>
      <c r="AL924">
        <f>IF(TablaIncidentes[[#This Row],[Prioridad*]]="Baja",((AJ924*60)+AK924)-720,IF(TablaIncidentes[[#This Row],[Prioridad*]]="Media",((AJ924*60)+AK924)-120,IF(TablaIncidentes[[#This Row],[Prioridad*]]="Alta",((AJ924*60)+AK924)-60)))</f>
        <v>-60</v>
      </c>
      <c r="AN924" t="str">
        <f t="shared" si="104"/>
        <v>viernes</v>
      </c>
    </row>
    <row r="925" spans="1:40" ht="15" customHeight="1" x14ac:dyDescent="0.25">
      <c r="A925" s="10" t="s">
        <v>2087</v>
      </c>
      <c r="B925" t="s">
        <v>1577</v>
      </c>
      <c r="C925" t="s">
        <v>32</v>
      </c>
      <c r="D925" s="11" t="s">
        <v>33</v>
      </c>
      <c r="E925" t="s">
        <v>34</v>
      </c>
      <c r="F925" t="s">
        <v>51</v>
      </c>
      <c r="G925" t="s">
        <v>151</v>
      </c>
      <c r="J925" s="12">
        <v>43847</v>
      </c>
      <c r="K925" s="13">
        <v>0.33841435185185187</v>
      </c>
      <c r="L925" s="14">
        <v>43847</v>
      </c>
      <c r="M925" s="15">
        <v>0.33841435185185187</v>
      </c>
      <c r="N925" s="12">
        <v>43848</v>
      </c>
      <c r="O925" s="13">
        <v>0.64337962962962958</v>
      </c>
      <c r="P925" s="16">
        <v>43849.679907407408</v>
      </c>
      <c r="Q925" s="11" t="s">
        <v>37</v>
      </c>
      <c r="R925" s="17" t="s">
        <v>1309</v>
      </c>
      <c r="S925" s="11" t="s">
        <v>39</v>
      </c>
      <c r="T925" s="17" t="s">
        <v>133</v>
      </c>
      <c r="U925" s="11" t="s">
        <v>37</v>
      </c>
      <c r="V925" s="17">
        <v>0</v>
      </c>
      <c r="W925" s="11" t="s">
        <v>37</v>
      </c>
      <c r="Y925" s="17" t="str">
        <f>TablaIncidentes[[#This Row],[Tiempo Total Gestión]]</f>
        <v>01:07</v>
      </c>
      <c r="Z925" s="11">
        <f t="shared" si="98"/>
        <v>1</v>
      </c>
      <c r="AA925" s="11">
        <f t="shared" si="99"/>
        <v>7</v>
      </c>
      <c r="AB925" s="11">
        <f>IF(TablaIncidentes[[#This Row],[Prioridad*]]="Baja",(Z925-24)*60+AA925,IF(TablaIncidentes[[#This Row],[Prioridad*]]="Media",(Z925-4)*60+AA925,IF(TablaIncidentes[[#This Row],[Prioridad*]]="Alta",(Z925-2)*60+AA925)))</f>
        <v>-53</v>
      </c>
      <c r="AD925" s="17" t="str">
        <f>TablaIncidentes[[#This Row],[Tiempo Creación (HH:mm)]]</f>
        <v>00:00</v>
      </c>
      <c r="AE925" s="11">
        <f t="shared" si="100"/>
        <v>0</v>
      </c>
      <c r="AF925" s="11">
        <f t="shared" si="101"/>
        <v>0</v>
      </c>
      <c r="AG925" s="11">
        <f>IF(TablaIncidentes[[#This Row],[Prioridad*]]="Baja",((AE925*60)+AF925)-30,IF(TablaIncidentes[[#This Row],[Prioridad*]]="Media",((AE925*60)+AF925)-15,IF(TablaIncidentes[[#This Row],[Prioridad*]]="Alta",((AE925*60)+AF925)-10)))</f>
        <v>-10</v>
      </c>
      <c r="AI925" s="17">
        <f>TablaIncidentes[[#This Row],[Tiempo Avance Incidente]]</f>
        <v>0</v>
      </c>
      <c r="AJ925" s="11">
        <f t="shared" si="102"/>
        <v>0</v>
      </c>
      <c r="AK925" s="11">
        <f t="shared" si="103"/>
        <v>0</v>
      </c>
      <c r="AL925">
        <f>IF(TablaIncidentes[[#This Row],[Prioridad*]]="Baja",((AJ925*60)+AK925)-720,IF(TablaIncidentes[[#This Row],[Prioridad*]]="Media",((AJ925*60)+AK925)-120,IF(TablaIncidentes[[#This Row],[Prioridad*]]="Alta",((AJ925*60)+AK925)-60)))</f>
        <v>-60</v>
      </c>
      <c r="AN925" t="str">
        <f t="shared" si="104"/>
        <v>viernes</v>
      </c>
    </row>
    <row r="926" spans="1:40" ht="15" customHeight="1" x14ac:dyDescent="0.25">
      <c r="A926" s="10" t="s">
        <v>2088</v>
      </c>
      <c r="B926" t="s">
        <v>1462</v>
      </c>
      <c r="C926" t="s">
        <v>32</v>
      </c>
      <c r="D926" s="11" t="s">
        <v>33</v>
      </c>
      <c r="E926" t="s">
        <v>34</v>
      </c>
      <c r="F926" t="s">
        <v>51</v>
      </c>
      <c r="G926" t="s">
        <v>75</v>
      </c>
      <c r="J926" s="12">
        <v>43847</v>
      </c>
      <c r="K926" s="13">
        <v>0.33841435185185187</v>
      </c>
      <c r="L926" s="14">
        <v>43847</v>
      </c>
      <c r="M926" s="15">
        <v>0.33841435185185187</v>
      </c>
      <c r="N926" s="12">
        <v>43847</v>
      </c>
      <c r="O926" s="13">
        <v>0.37376157407407407</v>
      </c>
      <c r="P926" s="16">
        <v>43848.429456018515</v>
      </c>
      <c r="Q926" s="11" t="s">
        <v>37</v>
      </c>
      <c r="R926" s="17" t="s">
        <v>1929</v>
      </c>
      <c r="S926" s="11" t="s">
        <v>39</v>
      </c>
      <c r="T926" s="17" t="s">
        <v>133</v>
      </c>
      <c r="U926" s="11" t="s">
        <v>37</v>
      </c>
      <c r="V926" s="17">
        <v>0</v>
      </c>
      <c r="W926" s="11" t="s">
        <v>37</v>
      </c>
      <c r="Y926" s="17" t="str">
        <f>TablaIncidentes[[#This Row],[Tiempo Total Gestión]]</f>
        <v>00:50</v>
      </c>
      <c r="Z926" s="11">
        <f t="shared" si="98"/>
        <v>0</v>
      </c>
      <c r="AA926" s="11">
        <f t="shared" si="99"/>
        <v>50</v>
      </c>
      <c r="AB926" s="11">
        <f>IF(TablaIncidentes[[#This Row],[Prioridad*]]="Baja",(Z926-24)*60+AA926,IF(TablaIncidentes[[#This Row],[Prioridad*]]="Media",(Z926-4)*60+AA926,IF(TablaIncidentes[[#This Row],[Prioridad*]]="Alta",(Z926-2)*60+AA926)))</f>
        <v>-70</v>
      </c>
      <c r="AD926" s="17" t="str">
        <f>TablaIncidentes[[#This Row],[Tiempo Creación (HH:mm)]]</f>
        <v>00:00</v>
      </c>
      <c r="AE926" s="11">
        <f t="shared" si="100"/>
        <v>0</v>
      </c>
      <c r="AF926" s="11">
        <f t="shared" si="101"/>
        <v>0</v>
      </c>
      <c r="AG926" s="11">
        <f>IF(TablaIncidentes[[#This Row],[Prioridad*]]="Baja",((AE926*60)+AF926)-30,IF(TablaIncidentes[[#This Row],[Prioridad*]]="Media",((AE926*60)+AF926)-15,IF(TablaIncidentes[[#This Row],[Prioridad*]]="Alta",((AE926*60)+AF926)-10)))</f>
        <v>-10</v>
      </c>
      <c r="AI926" s="17">
        <f>TablaIncidentes[[#This Row],[Tiempo Avance Incidente]]</f>
        <v>0</v>
      </c>
      <c r="AJ926" s="11">
        <f t="shared" si="102"/>
        <v>0</v>
      </c>
      <c r="AK926" s="11">
        <f t="shared" si="103"/>
        <v>0</v>
      </c>
      <c r="AL926">
        <f>IF(TablaIncidentes[[#This Row],[Prioridad*]]="Baja",((AJ926*60)+AK926)-720,IF(TablaIncidentes[[#This Row],[Prioridad*]]="Media",((AJ926*60)+AK926)-120,IF(TablaIncidentes[[#This Row],[Prioridad*]]="Alta",((AJ926*60)+AK926)-60)))</f>
        <v>-60</v>
      </c>
      <c r="AN926" t="str">
        <f t="shared" si="104"/>
        <v>viernes</v>
      </c>
    </row>
    <row r="927" spans="1:40" ht="15" customHeight="1" x14ac:dyDescent="0.25">
      <c r="A927" s="10" t="s">
        <v>2089</v>
      </c>
      <c r="B927" t="s">
        <v>931</v>
      </c>
      <c r="C927" t="s">
        <v>32</v>
      </c>
      <c r="D927" s="11" t="s">
        <v>33</v>
      </c>
      <c r="E927" t="s">
        <v>34</v>
      </c>
      <c r="F927" t="s">
        <v>51</v>
      </c>
      <c r="G927" t="s">
        <v>361</v>
      </c>
      <c r="J927" s="12">
        <v>43847</v>
      </c>
      <c r="K927" s="13">
        <v>0.33842592592592591</v>
      </c>
      <c r="L927" s="14">
        <v>43847</v>
      </c>
      <c r="M927" s="15">
        <v>0.33842592592592591</v>
      </c>
      <c r="N927" s="12">
        <v>43847</v>
      </c>
      <c r="O927" s="13">
        <v>0.37479166666666663</v>
      </c>
      <c r="P927" s="16">
        <v>43848.429456018515</v>
      </c>
      <c r="Q927" s="11" t="s">
        <v>37</v>
      </c>
      <c r="R927" s="17" t="s">
        <v>459</v>
      </c>
      <c r="S927" s="11" t="s">
        <v>39</v>
      </c>
      <c r="T927" s="17" t="s">
        <v>133</v>
      </c>
      <c r="U927" s="11" t="s">
        <v>37</v>
      </c>
      <c r="V927" s="17">
        <v>0</v>
      </c>
      <c r="W927" s="11" t="s">
        <v>37</v>
      </c>
      <c r="Y927" s="17" t="str">
        <f>TablaIncidentes[[#This Row],[Tiempo Total Gestión]]</f>
        <v>00:49</v>
      </c>
      <c r="Z927" s="11">
        <f t="shared" si="98"/>
        <v>0</v>
      </c>
      <c r="AA927" s="11">
        <f t="shared" si="99"/>
        <v>49</v>
      </c>
      <c r="AB927" s="11">
        <f>IF(TablaIncidentes[[#This Row],[Prioridad*]]="Baja",(Z927-24)*60+AA927,IF(TablaIncidentes[[#This Row],[Prioridad*]]="Media",(Z927-4)*60+AA927,IF(TablaIncidentes[[#This Row],[Prioridad*]]="Alta",(Z927-2)*60+AA927)))</f>
        <v>-71</v>
      </c>
      <c r="AD927" s="17" t="str">
        <f>TablaIncidentes[[#This Row],[Tiempo Creación (HH:mm)]]</f>
        <v>00:00</v>
      </c>
      <c r="AE927" s="11">
        <f t="shared" si="100"/>
        <v>0</v>
      </c>
      <c r="AF927" s="11">
        <f t="shared" si="101"/>
        <v>0</v>
      </c>
      <c r="AG927" s="11">
        <f>IF(TablaIncidentes[[#This Row],[Prioridad*]]="Baja",((AE927*60)+AF927)-30,IF(TablaIncidentes[[#This Row],[Prioridad*]]="Media",((AE927*60)+AF927)-15,IF(TablaIncidentes[[#This Row],[Prioridad*]]="Alta",((AE927*60)+AF927)-10)))</f>
        <v>-10</v>
      </c>
      <c r="AI927" s="17">
        <f>TablaIncidentes[[#This Row],[Tiempo Avance Incidente]]</f>
        <v>0</v>
      </c>
      <c r="AJ927" s="11">
        <f t="shared" si="102"/>
        <v>0</v>
      </c>
      <c r="AK927" s="11">
        <f t="shared" si="103"/>
        <v>0</v>
      </c>
      <c r="AL927">
        <f>IF(TablaIncidentes[[#This Row],[Prioridad*]]="Baja",((AJ927*60)+AK927)-720,IF(TablaIncidentes[[#This Row],[Prioridad*]]="Media",((AJ927*60)+AK927)-120,IF(TablaIncidentes[[#This Row],[Prioridad*]]="Alta",((AJ927*60)+AK927)-60)))</f>
        <v>-60</v>
      </c>
      <c r="AN927" t="str">
        <f t="shared" si="104"/>
        <v>viernes</v>
      </c>
    </row>
    <row r="928" spans="1:40" ht="15" customHeight="1" x14ac:dyDescent="0.25">
      <c r="A928" s="10" t="s">
        <v>2090</v>
      </c>
      <c r="B928" t="s">
        <v>1579</v>
      </c>
      <c r="C928" t="s">
        <v>32</v>
      </c>
      <c r="D928" s="11" t="s">
        <v>33</v>
      </c>
      <c r="E928" t="s">
        <v>34</v>
      </c>
      <c r="F928" t="s">
        <v>51</v>
      </c>
      <c r="G928" t="s">
        <v>75</v>
      </c>
      <c r="J928" s="12">
        <v>43847</v>
      </c>
      <c r="K928" s="13">
        <v>0.33842592592592591</v>
      </c>
      <c r="L928" s="14">
        <v>43847</v>
      </c>
      <c r="M928" s="15">
        <v>0.33842592592592591</v>
      </c>
      <c r="N928" s="12">
        <v>43847</v>
      </c>
      <c r="O928" s="13">
        <v>0.38267361111111109</v>
      </c>
      <c r="P928" s="16">
        <v>43848.429456018515</v>
      </c>
      <c r="Q928" s="11" t="s">
        <v>37</v>
      </c>
      <c r="R928" s="17" t="s">
        <v>193</v>
      </c>
      <c r="S928" s="11" t="s">
        <v>39</v>
      </c>
      <c r="T928" s="17" t="s">
        <v>133</v>
      </c>
      <c r="U928" s="11" t="s">
        <v>37</v>
      </c>
      <c r="V928" s="17">
        <v>0</v>
      </c>
      <c r="W928" s="11" t="s">
        <v>37</v>
      </c>
      <c r="Y928" s="17" t="str">
        <f>TablaIncidentes[[#This Row],[Tiempo Total Gestión]]</f>
        <v>01:03</v>
      </c>
      <c r="Z928" s="11">
        <f t="shared" si="98"/>
        <v>1</v>
      </c>
      <c r="AA928" s="11">
        <f t="shared" si="99"/>
        <v>3</v>
      </c>
      <c r="AB928" s="11">
        <f>IF(TablaIncidentes[[#This Row],[Prioridad*]]="Baja",(Z928-24)*60+AA928,IF(TablaIncidentes[[#This Row],[Prioridad*]]="Media",(Z928-4)*60+AA928,IF(TablaIncidentes[[#This Row],[Prioridad*]]="Alta",(Z928-2)*60+AA928)))</f>
        <v>-57</v>
      </c>
      <c r="AD928" s="17" t="str">
        <f>TablaIncidentes[[#This Row],[Tiempo Creación (HH:mm)]]</f>
        <v>00:00</v>
      </c>
      <c r="AE928" s="11">
        <f t="shared" si="100"/>
        <v>0</v>
      </c>
      <c r="AF928" s="11">
        <f t="shared" si="101"/>
        <v>0</v>
      </c>
      <c r="AG928" s="11">
        <f>IF(TablaIncidentes[[#This Row],[Prioridad*]]="Baja",((AE928*60)+AF928)-30,IF(TablaIncidentes[[#This Row],[Prioridad*]]="Media",((AE928*60)+AF928)-15,IF(TablaIncidentes[[#This Row],[Prioridad*]]="Alta",((AE928*60)+AF928)-10)))</f>
        <v>-10</v>
      </c>
      <c r="AI928" s="17">
        <f>TablaIncidentes[[#This Row],[Tiempo Avance Incidente]]</f>
        <v>0</v>
      </c>
      <c r="AJ928" s="11">
        <f t="shared" si="102"/>
        <v>0</v>
      </c>
      <c r="AK928" s="11">
        <f t="shared" si="103"/>
        <v>0</v>
      </c>
      <c r="AL928">
        <f>IF(TablaIncidentes[[#This Row],[Prioridad*]]="Baja",((AJ928*60)+AK928)-720,IF(TablaIncidentes[[#This Row],[Prioridad*]]="Media",((AJ928*60)+AK928)-120,IF(TablaIncidentes[[#This Row],[Prioridad*]]="Alta",((AJ928*60)+AK928)-60)))</f>
        <v>-60</v>
      </c>
      <c r="AN928" t="str">
        <f t="shared" si="104"/>
        <v>viernes</v>
      </c>
    </row>
    <row r="929" spans="1:40" ht="15" customHeight="1" x14ac:dyDescent="0.25">
      <c r="A929" s="10" t="s">
        <v>2091</v>
      </c>
      <c r="B929" t="s">
        <v>1037</v>
      </c>
      <c r="C929" t="s">
        <v>32</v>
      </c>
      <c r="D929" s="11" t="s">
        <v>33</v>
      </c>
      <c r="E929" t="s">
        <v>34</v>
      </c>
      <c r="F929" t="s">
        <v>51</v>
      </c>
      <c r="G929" t="s">
        <v>361</v>
      </c>
      <c r="J929" s="12">
        <v>43847</v>
      </c>
      <c r="K929" s="13">
        <v>0.33849537037037036</v>
      </c>
      <c r="L929" s="14">
        <v>43847</v>
      </c>
      <c r="M929" s="15">
        <v>0.33849537037037036</v>
      </c>
      <c r="N929" s="12">
        <v>43847</v>
      </c>
      <c r="O929" s="13">
        <v>0.38568287037037036</v>
      </c>
      <c r="P929" s="16">
        <v>43848.429456018515</v>
      </c>
      <c r="Q929" s="11" t="s">
        <v>37</v>
      </c>
      <c r="R929" s="17" t="s">
        <v>286</v>
      </c>
      <c r="S929" s="11" t="s">
        <v>39</v>
      </c>
      <c r="T929" s="17" t="s">
        <v>133</v>
      </c>
      <c r="U929" s="11" t="s">
        <v>37</v>
      </c>
      <c r="V929" s="17">
        <v>0</v>
      </c>
      <c r="W929" s="11" t="s">
        <v>37</v>
      </c>
      <c r="Y929" s="17" t="str">
        <f>TablaIncidentes[[#This Row],[Tiempo Total Gestión]]</f>
        <v>01:05</v>
      </c>
      <c r="Z929" s="11">
        <f t="shared" si="98"/>
        <v>1</v>
      </c>
      <c r="AA929" s="11">
        <f t="shared" si="99"/>
        <v>5</v>
      </c>
      <c r="AB929" s="11">
        <f>IF(TablaIncidentes[[#This Row],[Prioridad*]]="Baja",(Z929-24)*60+AA929,IF(TablaIncidentes[[#This Row],[Prioridad*]]="Media",(Z929-4)*60+AA929,IF(TablaIncidentes[[#This Row],[Prioridad*]]="Alta",(Z929-2)*60+AA929)))</f>
        <v>-55</v>
      </c>
      <c r="AD929" s="17" t="str">
        <f>TablaIncidentes[[#This Row],[Tiempo Creación (HH:mm)]]</f>
        <v>00:00</v>
      </c>
      <c r="AE929" s="11">
        <f t="shared" si="100"/>
        <v>0</v>
      </c>
      <c r="AF929" s="11">
        <f t="shared" si="101"/>
        <v>0</v>
      </c>
      <c r="AG929" s="11">
        <f>IF(TablaIncidentes[[#This Row],[Prioridad*]]="Baja",((AE929*60)+AF929)-30,IF(TablaIncidentes[[#This Row],[Prioridad*]]="Media",((AE929*60)+AF929)-15,IF(TablaIncidentes[[#This Row],[Prioridad*]]="Alta",((AE929*60)+AF929)-10)))</f>
        <v>-10</v>
      </c>
      <c r="AI929" s="17">
        <f>TablaIncidentes[[#This Row],[Tiempo Avance Incidente]]</f>
        <v>0</v>
      </c>
      <c r="AJ929" s="11">
        <f t="shared" si="102"/>
        <v>0</v>
      </c>
      <c r="AK929" s="11">
        <f t="shared" si="103"/>
        <v>0</v>
      </c>
      <c r="AL929">
        <f>IF(TablaIncidentes[[#This Row],[Prioridad*]]="Baja",((AJ929*60)+AK929)-720,IF(TablaIncidentes[[#This Row],[Prioridad*]]="Media",((AJ929*60)+AK929)-120,IF(TablaIncidentes[[#This Row],[Prioridad*]]="Alta",((AJ929*60)+AK929)-60)))</f>
        <v>-60</v>
      </c>
      <c r="AN929" t="str">
        <f t="shared" si="104"/>
        <v>viernes</v>
      </c>
    </row>
    <row r="930" spans="1:40" ht="15" customHeight="1" x14ac:dyDescent="0.25">
      <c r="A930" s="20" t="s">
        <v>2092</v>
      </c>
      <c r="B930" t="s">
        <v>1381</v>
      </c>
      <c r="C930" t="s">
        <v>32</v>
      </c>
      <c r="D930" s="11" t="s">
        <v>33</v>
      </c>
      <c r="E930" t="s">
        <v>34</v>
      </c>
      <c r="F930" t="s">
        <v>51</v>
      </c>
      <c r="G930" t="s">
        <v>75</v>
      </c>
      <c r="J930" s="12">
        <v>43847</v>
      </c>
      <c r="K930" s="13">
        <v>0.33854166666666669</v>
      </c>
      <c r="L930" s="14">
        <v>43847</v>
      </c>
      <c r="M930" s="15">
        <v>0.33854166666666669</v>
      </c>
      <c r="N930" s="12">
        <v>43847</v>
      </c>
      <c r="O930" s="13">
        <v>0.42665509259259254</v>
      </c>
      <c r="P930" s="16">
        <v>43848.429456018515</v>
      </c>
      <c r="Q930" s="11" t="s">
        <v>101</v>
      </c>
      <c r="R930" s="17" t="s">
        <v>2093</v>
      </c>
      <c r="S930" s="11" t="s">
        <v>39</v>
      </c>
      <c r="T930" s="17" t="s">
        <v>133</v>
      </c>
      <c r="U930" s="11" t="s">
        <v>37</v>
      </c>
      <c r="V930" s="17">
        <v>0</v>
      </c>
      <c r="W930" s="11" t="s">
        <v>37</v>
      </c>
      <c r="Y930" s="17" t="str">
        <f>TablaIncidentes[[#This Row],[Tiempo Total Gestión]]</f>
        <v>02:06</v>
      </c>
      <c r="Z930" s="11">
        <f t="shared" si="98"/>
        <v>2</v>
      </c>
      <c r="AA930" s="11">
        <f t="shared" si="99"/>
        <v>6</v>
      </c>
      <c r="AB930" s="11">
        <f>IF(TablaIncidentes[[#This Row],[Prioridad*]]="Baja",(Z930-24)*60+AA930,IF(TablaIncidentes[[#This Row],[Prioridad*]]="Media",(Z930-4)*60+AA930,IF(TablaIncidentes[[#This Row],[Prioridad*]]="Alta",(Z930-2)*60+AA930)))</f>
        <v>6</v>
      </c>
      <c r="AD930" s="17" t="str">
        <f>TablaIncidentes[[#This Row],[Tiempo Creación (HH:mm)]]</f>
        <v>00:00</v>
      </c>
      <c r="AE930" s="11">
        <f t="shared" si="100"/>
        <v>0</v>
      </c>
      <c r="AF930" s="11">
        <f t="shared" si="101"/>
        <v>0</v>
      </c>
      <c r="AG930" s="11">
        <f>IF(TablaIncidentes[[#This Row],[Prioridad*]]="Baja",((AE930*60)+AF930)-30,IF(TablaIncidentes[[#This Row],[Prioridad*]]="Media",((AE930*60)+AF930)-15,IF(TablaIncidentes[[#This Row],[Prioridad*]]="Alta",((AE930*60)+AF930)-10)))</f>
        <v>-10</v>
      </c>
      <c r="AI930" s="17">
        <f>TablaIncidentes[[#This Row],[Tiempo Avance Incidente]]</f>
        <v>0</v>
      </c>
      <c r="AJ930" s="11">
        <f t="shared" si="102"/>
        <v>0</v>
      </c>
      <c r="AK930" s="11">
        <f t="shared" si="103"/>
        <v>0</v>
      </c>
      <c r="AL930">
        <f>IF(TablaIncidentes[[#This Row],[Prioridad*]]="Baja",((AJ930*60)+AK930)-720,IF(TablaIncidentes[[#This Row],[Prioridad*]]="Media",((AJ930*60)+AK930)-120,IF(TablaIncidentes[[#This Row],[Prioridad*]]="Alta",((AJ930*60)+AK930)-60)))</f>
        <v>-60</v>
      </c>
      <c r="AN930" t="str">
        <f t="shared" si="104"/>
        <v>viernes</v>
      </c>
    </row>
    <row r="931" spans="1:40" ht="15" customHeight="1" x14ac:dyDescent="0.25">
      <c r="A931" s="10" t="s">
        <v>2094</v>
      </c>
      <c r="B931" t="s">
        <v>998</v>
      </c>
      <c r="C931" t="s">
        <v>32</v>
      </c>
      <c r="D931" s="11" t="s">
        <v>33</v>
      </c>
      <c r="E931" t="s">
        <v>34</v>
      </c>
      <c r="F931" t="s">
        <v>51</v>
      </c>
      <c r="G931" t="s">
        <v>104</v>
      </c>
      <c r="J931" s="12">
        <v>43847</v>
      </c>
      <c r="K931" s="13">
        <v>0.33854166666666669</v>
      </c>
      <c r="L931" s="14">
        <v>43847</v>
      </c>
      <c r="M931" s="15">
        <v>0.33854166666666669</v>
      </c>
      <c r="N931" s="12">
        <v>43847</v>
      </c>
      <c r="O931" s="13">
        <v>0.6821990740740741</v>
      </c>
      <c r="P931" s="16">
        <v>43848.690671296295</v>
      </c>
      <c r="Q931" s="11" t="s">
        <v>37</v>
      </c>
      <c r="R931" s="17" t="s">
        <v>597</v>
      </c>
      <c r="S931" s="11" t="s">
        <v>39</v>
      </c>
      <c r="T931" s="17" t="s">
        <v>133</v>
      </c>
      <c r="U931" s="11" t="s">
        <v>37</v>
      </c>
      <c r="V931" s="17">
        <v>0</v>
      </c>
      <c r="W931" s="11" t="s">
        <v>37</v>
      </c>
      <c r="Y931" s="17" t="str">
        <f>TablaIncidentes[[#This Row],[Tiempo Total Gestión]]</f>
        <v>01:19</v>
      </c>
      <c r="Z931" s="11">
        <f t="shared" si="98"/>
        <v>1</v>
      </c>
      <c r="AA931" s="11">
        <f t="shared" si="99"/>
        <v>19</v>
      </c>
      <c r="AB931" s="11">
        <f>IF(TablaIncidentes[[#This Row],[Prioridad*]]="Baja",(Z931-24)*60+AA931,IF(TablaIncidentes[[#This Row],[Prioridad*]]="Media",(Z931-4)*60+AA931,IF(TablaIncidentes[[#This Row],[Prioridad*]]="Alta",(Z931-2)*60+AA931)))</f>
        <v>-41</v>
      </c>
      <c r="AD931" s="17" t="str">
        <f>TablaIncidentes[[#This Row],[Tiempo Creación (HH:mm)]]</f>
        <v>00:00</v>
      </c>
      <c r="AE931" s="11">
        <f t="shared" si="100"/>
        <v>0</v>
      </c>
      <c r="AF931" s="11">
        <f t="shared" si="101"/>
        <v>0</v>
      </c>
      <c r="AG931" s="11">
        <f>IF(TablaIncidentes[[#This Row],[Prioridad*]]="Baja",((AE931*60)+AF931)-30,IF(TablaIncidentes[[#This Row],[Prioridad*]]="Media",((AE931*60)+AF931)-15,IF(TablaIncidentes[[#This Row],[Prioridad*]]="Alta",((AE931*60)+AF931)-10)))</f>
        <v>-10</v>
      </c>
      <c r="AI931" s="17">
        <f>TablaIncidentes[[#This Row],[Tiempo Avance Incidente]]</f>
        <v>0</v>
      </c>
      <c r="AJ931" s="11">
        <f t="shared" si="102"/>
        <v>0</v>
      </c>
      <c r="AK931" s="11">
        <f t="shared" si="103"/>
        <v>0</v>
      </c>
      <c r="AL931">
        <f>IF(TablaIncidentes[[#This Row],[Prioridad*]]="Baja",((AJ931*60)+AK931)-720,IF(TablaIncidentes[[#This Row],[Prioridad*]]="Media",((AJ931*60)+AK931)-120,IF(TablaIncidentes[[#This Row],[Prioridad*]]="Alta",((AJ931*60)+AK931)-60)))</f>
        <v>-60</v>
      </c>
      <c r="AN931" t="str">
        <f t="shared" si="104"/>
        <v>viernes</v>
      </c>
    </row>
    <row r="932" spans="1:40" ht="15" customHeight="1" x14ac:dyDescent="0.25">
      <c r="A932" s="10" t="s">
        <v>2095</v>
      </c>
      <c r="B932" t="s">
        <v>1032</v>
      </c>
      <c r="C932" t="s">
        <v>32</v>
      </c>
      <c r="D932" s="11" t="s">
        <v>33</v>
      </c>
      <c r="E932" t="s">
        <v>34</v>
      </c>
      <c r="F932" t="s">
        <v>51</v>
      </c>
      <c r="G932" t="s">
        <v>361</v>
      </c>
      <c r="J932" s="12">
        <v>43847</v>
      </c>
      <c r="K932" s="13">
        <v>0.33854166666666669</v>
      </c>
      <c r="L932" s="14">
        <v>43847</v>
      </c>
      <c r="M932" s="15">
        <v>0.33854166666666669</v>
      </c>
      <c r="N932" s="12">
        <v>43847</v>
      </c>
      <c r="O932" s="13">
        <v>0.40605324074074073</v>
      </c>
      <c r="P932" s="16">
        <v>43848.429456018515</v>
      </c>
      <c r="Q932" s="11" t="s">
        <v>37</v>
      </c>
      <c r="R932" s="17" t="s">
        <v>820</v>
      </c>
      <c r="S932" s="11" t="s">
        <v>39</v>
      </c>
      <c r="T932" s="17" t="s">
        <v>133</v>
      </c>
      <c r="U932" s="11" t="s">
        <v>37</v>
      </c>
      <c r="V932" s="17">
        <v>0</v>
      </c>
      <c r="W932" s="11" t="s">
        <v>37</v>
      </c>
      <c r="Y932" s="17" t="str">
        <f>TablaIncidentes[[#This Row],[Tiempo Total Gestión]]</f>
        <v>01:25</v>
      </c>
      <c r="Z932" s="11">
        <f t="shared" si="98"/>
        <v>1</v>
      </c>
      <c r="AA932" s="11">
        <f t="shared" si="99"/>
        <v>25</v>
      </c>
      <c r="AB932" s="11">
        <f>IF(TablaIncidentes[[#This Row],[Prioridad*]]="Baja",(Z932-24)*60+AA932,IF(TablaIncidentes[[#This Row],[Prioridad*]]="Media",(Z932-4)*60+AA932,IF(TablaIncidentes[[#This Row],[Prioridad*]]="Alta",(Z932-2)*60+AA932)))</f>
        <v>-35</v>
      </c>
      <c r="AD932" s="17" t="str">
        <f>TablaIncidentes[[#This Row],[Tiempo Creación (HH:mm)]]</f>
        <v>00:00</v>
      </c>
      <c r="AE932" s="11">
        <f t="shared" si="100"/>
        <v>0</v>
      </c>
      <c r="AF932" s="11">
        <f t="shared" si="101"/>
        <v>0</v>
      </c>
      <c r="AG932" s="11">
        <f>IF(TablaIncidentes[[#This Row],[Prioridad*]]="Baja",((AE932*60)+AF932)-30,IF(TablaIncidentes[[#This Row],[Prioridad*]]="Media",((AE932*60)+AF932)-15,IF(TablaIncidentes[[#This Row],[Prioridad*]]="Alta",((AE932*60)+AF932)-10)))</f>
        <v>-10</v>
      </c>
      <c r="AI932" s="17">
        <f>TablaIncidentes[[#This Row],[Tiempo Avance Incidente]]</f>
        <v>0</v>
      </c>
      <c r="AJ932" s="11">
        <f t="shared" si="102"/>
        <v>0</v>
      </c>
      <c r="AK932" s="11">
        <f t="shared" si="103"/>
        <v>0</v>
      </c>
      <c r="AL932">
        <f>IF(TablaIncidentes[[#This Row],[Prioridad*]]="Baja",((AJ932*60)+AK932)-720,IF(TablaIncidentes[[#This Row],[Prioridad*]]="Media",((AJ932*60)+AK932)-120,IF(TablaIncidentes[[#This Row],[Prioridad*]]="Alta",((AJ932*60)+AK932)-60)))</f>
        <v>-60</v>
      </c>
      <c r="AN932" t="str">
        <f t="shared" si="104"/>
        <v>viernes</v>
      </c>
    </row>
    <row r="933" spans="1:40" ht="15" customHeight="1" x14ac:dyDescent="0.25">
      <c r="A933" s="10" t="s">
        <v>2096</v>
      </c>
      <c r="B933" t="s">
        <v>1314</v>
      </c>
      <c r="C933" t="s">
        <v>32</v>
      </c>
      <c r="D933" s="11" t="s">
        <v>33</v>
      </c>
      <c r="E933" t="s">
        <v>34</v>
      </c>
      <c r="F933" t="s">
        <v>51</v>
      </c>
      <c r="G933" t="s">
        <v>2097</v>
      </c>
      <c r="J933" s="12">
        <v>43847</v>
      </c>
      <c r="K933" s="13">
        <v>0.33855324074074072</v>
      </c>
      <c r="L933" s="14">
        <v>43847</v>
      </c>
      <c r="M933" s="15">
        <v>0.33855324074074072</v>
      </c>
      <c r="N933" s="12">
        <v>43847</v>
      </c>
      <c r="O933" s="13">
        <v>0.46171296296296299</v>
      </c>
      <c r="P933" s="16">
        <v>43848.528865740744</v>
      </c>
      <c r="Q933" s="11" t="s">
        <v>37</v>
      </c>
      <c r="R933" s="17" t="s">
        <v>1886</v>
      </c>
      <c r="S933" s="11" t="s">
        <v>39</v>
      </c>
      <c r="T933" s="17" t="s">
        <v>133</v>
      </c>
      <c r="U933" s="11" t="s">
        <v>37</v>
      </c>
      <c r="V933" s="17">
        <v>0</v>
      </c>
      <c r="W933" s="11" t="s">
        <v>37</v>
      </c>
      <c r="Y933" s="17" t="str">
        <f>TablaIncidentes[[#This Row],[Tiempo Total Gestión]]</f>
        <v>01:21</v>
      </c>
      <c r="Z933" s="11">
        <f t="shared" si="98"/>
        <v>1</v>
      </c>
      <c r="AA933" s="11">
        <f t="shared" si="99"/>
        <v>21</v>
      </c>
      <c r="AB933" s="11">
        <f>IF(TablaIncidentes[[#This Row],[Prioridad*]]="Baja",(Z933-24)*60+AA933,IF(TablaIncidentes[[#This Row],[Prioridad*]]="Media",(Z933-4)*60+AA933,IF(TablaIncidentes[[#This Row],[Prioridad*]]="Alta",(Z933-2)*60+AA933)))</f>
        <v>-39</v>
      </c>
      <c r="AD933" s="17" t="str">
        <f>TablaIncidentes[[#This Row],[Tiempo Creación (HH:mm)]]</f>
        <v>00:00</v>
      </c>
      <c r="AE933" s="11">
        <f t="shared" si="100"/>
        <v>0</v>
      </c>
      <c r="AF933" s="11">
        <f t="shared" si="101"/>
        <v>0</v>
      </c>
      <c r="AG933" s="11">
        <f>IF(TablaIncidentes[[#This Row],[Prioridad*]]="Baja",((AE933*60)+AF933)-30,IF(TablaIncidentes[[#This Row],[Prioridad*]]="Media",((AE933*60)+AF933)-15,IF(TablaIncidentes[[#This Row],[Prioridad*]]="Alta",((AE933*60)+AF933)-10)))</f>
        <v>-10</v>
      </c>
      <c r="AI933" s="17">
        <f>TablaIncidentes[[#This Row],[Tiempo Avance Incidente]]</f>
        <v>0</v>
      </c>
      <c r="AJ933" s="11">
        <f t="shared" si="102"/>
        <v>0</v>
      </c>
      <c r="AK933" s="11">
        <f t="shared" si="103"/>
        <v>0</v>
      </c>
      <c r="AL933">
        <f>IF(TablaIncidentes[[#This Row],[Prioridad*]]="Baja",((AJ933*60)+AK933)-720,IF(TablaIncidentes[[#This Row],[Prioridad*]]="Media",((AJ933*60)+AK933)-120,IF(TablaIncidentes[[#This Row],[Prioridad*]]="Alta",((AJ933*60)+AK933)-60)))</f>
        <v>-60</v>
      </c>
      <c r="AN933" t="str">
        <f t="shared" si="104"/>
        <v>viernes</v>
      </c>
    </row>
    <row r="934" spans="1:40" ht="15" customHeight="1" x14ac:dyDescent="0.25">
      <c r="A934" s="10" t="s">
        <v>2098</v>
      </c>
      <c r="B934" t="s">
        <v>1506</v>
      </c>
      <c r="C934" t="s">
        <v>32</v>
      </c>
      <c r="D934" s="11" t="s">
        <v>33</v>
      </c>
      <c r="E934" t="s">
        <v>34</v>
      </c>
      <c r="F934" t="s">
        <v>51</v>
      </c>
      <c r="G934" t="s">
        <v>361</v>
      </c>
      <c r="J934" s="12">
        <v>43847</v>
      </c>
      <c r="K934" s="13">
        <v>0.33858796296296295</v>
      </c>
      <c r="L934" s="14">
        <v>43847</v>
      </c>
      <c r="M934" s="15">
        <v>0.33858796296296295</v>
      </c>
      <c r="N934" s="12">
        <v>43847</v>
      </c>
      <c r="O934" s="13">
        <v>0.41157407407407409</v>
      </c>
      <c r="P934" s="16">
        <v>43848.429456018515</v>
      </c>
      <c r="Q934" s="11" t="s">
        <v>37</v>
      </c>
      <c r="R934" s="17" t="s">
        <v>2099</v>
      </c>
      <c r="S934" s="11" t="s">
        <v>39</v>
      </c>
      <c r="T934" s="17" t="s">
        <v>133</v>
      </c>
      <c r="U934" s="11" t="s">
        <v>37</v>
      </c>
      <c r="V934" s="17">
        <v>0</v>
      </c>
      <c r="W934" s="11" t="s">
        <v>37</v>
      </c>
      <c r="Y934" s="17" t="str">
        <f>TablaIncidentes[[#This Row],[Tiempo Total Gestión]]</f>
        <v>01:45</v>
      </c>
      <c r="Z934" s="11">
        <f t="shared" si="98"/>
        <v>1</v>
      </c>
      <c r="AA934" s="11">
        <f t="shared" si="99"/>
        <v>45</v>
      </c>
      <c r="AB934" s="11">
        <f>IF(TablaIncidentes[[#This Row],[Prioridad*]]="Baja",(Z934-24)*60+AA934,IF(TablaIncidentes[[#This Row],[Prioridad*]]="Media",(Z934-4)*60+AA934,IF(TablaIncidentes[[#This Row],[Prioridad*]]="Alta",(Z934-2)*60+AA934)))</f>
        <v>-15</v>
      </c>
      <c r="AD934" s="17" t="str">
        <f>TablaIncidentes[[#This Row],[Tiempo Creación (HH:mm)]]</f>
        <v>00:00</v>
      </c>
      <c r="AE934" s="11">
        <f t="shared" si="100"/>
        <v>0</v>
      </c>
      <c r="AF934" s="11">
        <f t="shared" si="101"/>
        <v>0</v>
      </c>
      <c r="AG934" s="11">
        <f>IF(TablaIncidentes[[#This Row],[Prioridad*]]="Baja",((AE934*60)+AF934)-30,IF(TablaIncidentes[[#This Row],[Prioridad*]]="Media",((AE934*60)+AF934)-15,IF(TablaIncidentes[[#This Row],[Prioridad*]]="Alta",((AE934*60)+AF934)-10)))</f>
        <v>-10</v>
      </c>
      <c r="AI934" s="17">
        <f>TablaIncidentes[[#This Row],[Tiempo Avance Incidente]]</f>
        <v>0</v>
      </c>
      <c r="AJ934" s="11">
        <f t="shared" si="102"/>
        <v>0</v>
      </c>
      <c r="AK934" s="11">
        <f t="shared" si="103"/>
        <v>0</v>
      </c>
      <c r="AL934">
        <f>IF(TablaIncidentes[[#This Row],[Prioridad*]]="Baja",((AJ934*60)+AK934)-720,IF(TablaIncidentes[[#This Row],[Prioridad*]]="Media",((AJ934*60)+AK934)-120,IF(TablaIncidentes[[#This Row],[Prioridad*]]="Alta",((AJ934*60)+AK934)-60)))</f>
        <v>-60</v>
      </c>
      <c r="AN934" t="str">
        <f t="shared" si="104"/>
        <v>viernes</v>
      </c>
    </row>
    <row r="935" spans="1:40" ht="15" customHeight="1" x14ac:dyDescent="0.25">
      <c r="A935" s="10" t="s">
        <v>2100</v>
      </c>
      <c r="B935" t="s">
        <v>1457</v>
      </c>
      <c r="C935" t="s">
        <v>32</v>
      </c>
      <c r="D935" s="11" t="s">
        <v>33</v>
      </c>
      <c r="E935" t="s">
        <v>34</v>
      </c>
      <c r="F935" t="s">
        <v>51</v>
      </c>
      <c r="G935" t="s">
        <v>361</v>
      </c>
      <c r="J935" s="12">
        <v>43847</v>
      </c>
      <c r="K935" s="13">
        <v>0.33859953703703699</v>
      </c>
      <c r="L935" s="14">
        <v>43847</v>
      </c>
      <c r="M935" s="15">
        <v>0.33859953703703699</v>
      </c>
      <c r="N935" s="12">
        <v>43847</v>
      </c>
      <c r="O935" s="13">
        <v>0.41681712962962963</v>
      </c>
      <c r="P935" s="16">
        <v>43848.429456018515</v>
      </c>
      <c r="Q935" s="11" t="s">
        <v>37</v>
      </c>
      <c r="R935" s="17" t="s">
        <v>312</v>
      </c>
      <c r="S935" s="11" t="s">
        <v>39</v>
      </c>
      <c r="T935" s="17" t="s">
        <v>133</v>
      </c>
      <c r="U935" s="11" t="s">
        <v>37</v>
      </c>
      <c r="V935" s="17">
        <v>0</v>
      </c>
      <c r="W935" s="11" t="s">
        <v>37</v>
      </c>
      <c r="Y935" s="17" t="str">
        <f>TablaIncidentes[[#This Row],[Tiempo Total Gestión]]</f>
        <v>01:51</v>
      </c>
      <c r="Z935" s="11">
        <f t="shared" si="98"/>
        <v>1</v>
      </c>
      <c r="AA935" s="11">
        <f t="shared" si="99"/>
        <v>51</v>
      </c>
      <c r="AB935" s="11">
        <f>IF(TablaIncidentes[[#This Row],[Prioridad*]]="Baja",(Z935-24)*60+AA935,IF(TablaIncidentes[[#This Row],[Prioridad*]]="Media",(Z935-4)*60+AA935,IF(TablaIncidentes[[#This Row],[Prioridad*]]="Alta",(Z935-2)*60+AA935)))</f>
        <v>-9</v>
      </c>
      <c r="AD935" s="17" t="str">
        <f>TablaIncidentes[[#This Row],[Tiempo Creación (HH:mm)]]</f>
        <v>00:00</v>
      </c>
      <c r="AE935" s="11">
        <f t="shared" si="100"/>
        <v>0</v>
      </c>
      <c r="AF935" s="11">
        <f t="shared" si="101"/>
        <v>0</v>
      </c>
      <c r="AG935" s="11">
        <f>IF(TablaIncidentes[[#This Row],[Prioridad*]]="Baja",((AE935*60)+AF935)-30,IF(TablaIncidentes[[#This Row],[Prioridad*]]="Media",((AE935*60)+AF935)-15,IF(TablaIncidentes[[#This Row],[Prioridad*]]="Alta",((AE935*60)+AF935)-10)))</f>
        <v>-10</v>
      </c>
      <c r="AI935" s="17">
        <f>TablaIncidentes[[#This Row],[Tiempo Avance Incidente]]</f>
        <v>0</v>
      </c>
      <c r="AJ935" s="11">
        <f t="shared" si="102"/>
        <v>0</v>
      </c>
      <c r="AK935" s="11">
        <f t="shared" si="103"/>
        <v>0</v>
      </c>
      <c r="AL935">
        <f>IF(TablaIncidentes[[#This Row],[Prioridad*]]="Baja",((AJ935*60)+AK935)-720,IF(TablaIncidentes[[#This Row],[Prioridad*]]="Media",((AJ935*60)+AK935)-120,IF(TablaIncidentes[[#This Row],[Prioridad*]]="Alta",((AJ935*60)+AK935)-60)))</f>
        <v>-60</v>
      </c>
      <c r="AN935" t="str">
        <f t="shared" si="104"/>
        <v>viernes</v>
      </c>
    </row>
    <row r="936" spans="1:40" ht="15" customHeight="1" x14ac:dyDescent="0.25">
      <c r="A936" s="10" t="s">
        <v>2101</v>
      </c>
      <c r="B936" t="s">
        <v>1548</v>
      </c>
      <c r="C936" t="s">
        <v>32</v>
      </c>
      <c r="D936" s="11" t="s">
        <v>33</v>
      </c>
      <c r="E936" t="s">
        <v>34</v>
      </c>
      <c r="F936" t="s">
        <v>51</v>
      </c>
      <c r="G936" t="s">
        <v>52</v>
      </c>
      <c r="J936" s="12">
        <v>43847</v>
      </c>
      <c r="K936" s="13">
        <v>0.33859953703703699</v>
      </c>
      <c r="L936" s="14">
        <v>43847</v>
      </c>
      <c r="M936" s="15">
        <v>0.33859953703703699</v>
      </c>
      <c r="N936" s="12">
        <v>43847</v>
      </c>
      <c r="O936" s="13">
        <v>0.4029861111111111</v>
      </c>
      <c r="P936" s="16">
        <v>43848.429456018515</v>
      </c>
      <c r="Q936" s="11" t="s">
        <v>37</v>
      </c>
      <c r="R936" s="17" t="s">
        <v>839</v>
      </c>
      <c r="S936" s="11" t="s">
        <v>39</v>
      </c>
      <c r="T936" s="17" t="s">
        <v>133</v>
      </c>
      <c r="U936" s="11" t="s">
        <v>37</v>
      </c>
      <c r="V936" s="17">
        <v>0</v>
      </c>
      <c r="W936" s="11" t="s">
        <v>37</v>
      </c>
      <c r="Y936" s="17" t="str">
        <f>TablaIncidentes[[#This Row],[Tiempo Total Gestión]]</f>
        <v>01:32</v>
      </c>
      <c r="Z936" s="11">
        <f t="shared" si="98"/>
        <v>1</v>
      </c>
      <c r="AA936" s="11">
        <f t="shared" si="99"/>
        <v>32</v>
      </c>
      <c r="AB936" s="11">
        <f>IF(TablaIncidentes[[#This Row],[Prioridad*]]="Baja",(Z936-24)*60+AA936,IF(TablaIncidentes[[#This Row],[Prioridad*]]="Media",(Z936-4)*60+AA936,IF(TablaIncidentes[[#This Row],[Prioridad*]]="Alta",(Z936-2)*60+AA936)))</f>
        <v>-28</v>
      </c>
      <c r="AD936" s="17" t="str">
        <f>TablaIncidentes[[#This Row],[Tiempo Creación (HH:mm)]]</f>
        <v>00:00</v>
      </c>
      <c r="AE936" s="11">
        <f t="shared" si="100"/>
        <v>0</v>
      </c>
      <c r="AF936" s="11">
        <f t="shared" si="101"/>
        <v>0</v>
      </c>
      <c r="AG936" s="11">
        <f>IF(TablaIncidentes[[#This Row],[Prioridad*]]="Baja",((AE936*60)+AF936)-30,IF(TablaIncidentes[[#This Row],[Prioridad*]]="Media",((AE936*60)+AF936)-15,IF(TablaIncidentes[[#This Row],[Prioridad*]]="Alta",((AE936*60)+AF936)-10)))</f>
        <v>-10</v>
      </c>
      <c r="AI936" s="17">
        <f>TablaIncidentes[[#This Row],[Tiempo Avance Incidente]]</f>
        <v>0</v>
      </c>
      <c r="AJ936" s="11">
        <f t="shared" si="102"/>
        <v>0</v>
      </c>
      <c r="AK936" s="11">
        <f t="shared" si="103"/>
        <v>0</v>
      </c>
      <c r="AL936">
        <f>IF(TablaIncidentes[[#This Row],[Prioridad*]]="Baja",((AJ936*60)+AK936)-720,IF(TablaIncidentes[[#This Row],[Prioridad*]]="Media",((AJ936*60)+AK936)-120,IF(TablaIncidentes[[#This Row],[Prioridad*]]="Alta",((AJ936*60)+AK936)-60)))</f>
        <v>-60</v>
      </c>
      <c r="AN936" t="str">
        <f t="shared" si="104"/>
        <v>viernes</v>
      </c>
    </row>
    <row r="937" spans="1:40" ht="15" customHeight="1" x14ac:dyDescent="0.25">
      <c r="A937" s="10" t="s">
        <v>2102</v>
      </c>
      <c r="B937" t="s">
        <v>990</v>
      </c>
      <c r="C937" t="s">
        <v>32</v>
      </c>
      <c r="D937" s="11" t="s">
        <v>33</v>
      </c>
      <c r="E937" t="s">
        <v>34</v>
      </c>
      <c r="F937" t="s">
        <v>51</v>
      </c>
      <c r="G937" t="s">
        <v>52</v>
      </c>
      <c r="J937" s="12">
        <v>43847</v>
      </c>
      <c r="K937" s="13">
        <v>0.33859953703703699</v>
      </c>
      <c r="L937" s="14">
        <v>43847</v>
      </c>
      <c r="M937" s="15">
        <v>0.33859953703703699</v>
      </c>
      <c r="N937" s="12">
        <v>43847</v>
      </c>
      <c r="O937" s="13">
        <v>0.40673611111111113</v>
      </c>
      <c r="P937" s="16">
        <v>43848.429456018515</v>
      </c>
      <c r="Q937" s="11" t="s">
        <v>37</v>
      </c>
      <c r="R937" s="17" t="s">
        <v>493</v>
      </c>
      <c r="S937" s="11" t="s">
        <v>39</v>
      </c>
      <c r="T937" s="17" t="s">
        <v>133</v>
      </c>
      <c r="U937" s="11" t="s">
        <v>37</v>
      </c>
      <c r="V937" s="17">
        <v>0</v>
      </c>
      <c r="W937" s="11" t="s">
        <v>37</v>
      </c>
      <c r="Y937" s="17" t="str">
        <f>TablaIncidentes[[#This Row],[Tiempo Total Gestión]]</f>
        <v>01:38</v>
      </c>
      <c r="Z937" s="11">
        <f t="shared" si="98"/>
        <v>1</v>
      </c>
      <c r="AA937" s="11">
        <f t="shared" si="99"/>
        <v>38</v>
      </c>
      <c r="AB937" s="11">
        <f>IF(TablaIncidentes[[#This Row],[Prioridad*]]="Baja",(Z937-24)*60+AA937,IF(TablaIncidentes[[#This Row],[Prioridad*]]="Media",(Z937-4)*60+AA937,IF(TablaIncidentes[[#This Row],[Prioridad*]]="Alta",(Z937-2)*60+AA937)))</f>
        <v>-22</v>
      </c>
      <c r="AD937" s="17" t="str">
        <f>TablaIncidentes[[#This Row],[Tiempo Creación (HH:mm)]]</f>
        <v>00:00</v>
      </c>
      <c r="AE937" s="11">
        <f t="shared" si="100"/>
        <v>0</v>
      </c>
      <c r="AF937" s="11">
        <f t="shared" si="101"/>
        <v>0</v>
      </c>
      <c r="AG937" s="11">
        <f>IF(TablaIncidentes[[#This Row],[Prioridad*]]="Baja",((AE937*60)+AF937)-30,IF(TablaIncidentes[[#This Row],[Prioridad*]]="Media",((AE937*60)+AF937)-15,IF(TablaIncidentes[[#This Row],[Prioridad*]]="Alta",((AE937*60)+AF937)-10)))</f>
        <v>-10</v>
      </c>
      <c r="AI937" s="17">
        <f>TablaIncidentes[[#This Row],[Tiempo Avance Incidente]]</f>
        <v>0</v>
      </c>
      <c r="AJ937" s="11">
        <f t="shared" si="102"/>
        <v>0</v>
      </c>
      <c r="AK937" s="11">
        <f t="shared" si="103"/>
        <v>0</v>
      </c>
      <c r="AL937">
        <f>IF(TablaIncidentes[[#This Row],[Prioridad*]]="Baja",((AJ937*60)+AK937)-720,IF(TablaIncidentes[[#This Row],[Prioridad*]]="Media",((AJ937*60)+AK937)-120,IF(TablaIncidentes[[#This Row],[Prioridad*]]="Alta",((AJ937*60)+AK937)-60)))</f>
        <v>-60</v>
      </c>
      <c r="AN937" t="str">
        <f t="shared" si="104"/>
        <v>viernes</v>
      </c>
    </row>
    <row r="938" spans="1:40" ht="15" customHeight="1" x14ac:dyDescent="0.25">
      <c r="A938" s="10" t="s">
        <v>2103</v>
      </c>
      <c r="B938" t="s">
        <v>1503</v>
      </c>
      <c r="C938" t="s">
        <v>32</v>
      </c>
      <c r="D938" s="11" t="s">
        <v>33</v>
      </c>
      <c r="E938" t="s">
        <v>34</v>
      </c>
      <c r="F938" t="s">
        <v>51</v>
      </c>
      <c r="G938" t="s">
        <v>361</v>
      </c>
      <c r="J938" s="12">
        <v>43847</v>
      </c>
      <c r="K938" s="13">
        <v>0.33859953703703699</v>
      </c>
      <c r="L938" s="14">
        <v>43847</v>
      </c>
      <c r="M938" s="15">
        <v>0.33859953703703699</v>
      </c>
      <c r="N938" s="12">
        <v>43847</v>
      </c>
      <c r="O938" s="13">
        <v>0.42153935185185182</v>
      </c>
      <c r="P938" s="16">
        <v>43848.429456018515</v>
      </c>
      <c r="Q938" s="11" t="s">
        <v>37</v>
      </c>
      <c r="R938" s="17" t="s">
        <v>863</v>
      </c>
      <c r="S938" s="11" t="s">
        <v>39</v>
      </c>
      <c r="T938" s="17" t="s">
        <v>133</v>
      </c>
      <c r="U938" s="11" t="s">
        <v>37</v>
      </c>
      <c r="V938" s="17">
        <v>0</v>
      </c>
      <c r="W938" s="11" t="s">
        <v>37</v>
      </c>
      <c r="Y938" s="17" t="str">
        <f>TablaIncidentes[[#This Row],[Tiempo Total Gestión]]</f>
        <v>01:58</v>
      </c>
      <c r="Z938" s="11">
        <f t="shared" si="98"/>
        <v>1</v>
      </c>
      <c r="AA938" s="11">
        <f t="shared" si="99"/>
        <v>58</v>
      </c>
      <c r="AB938" s="11">
        <f>IF(TablaIncidentes[[#This Row],[Prioridad*]]="Baja",(Z938-24)*60+AA938,IF(TablaIncidentes[[#This Row],[Prioridad*]]="Media",(Z938-4)*60+AA938,IF(TablaIncidentes[[#This Row],[Prioridad*]]="Alta",(Z938-2)*60+AA938)))</f>
        <v>-2</v>
      </c>
      <c r="AD938" s="17" t="str">
        <f>TablaIncidentes[[#This Row],[Tiempo Creación (HH:mm)]]</f>
        <v>00:00</v>
      </c>
      <c r="AE938" s="11">
        <f t="shared" si="100"/>
        <v>0</v>
      </c>
      <c r="AF938" s="11">
        <f t="shared" si="101"/>
        <v>0</v>
      </c>
      <c r="AG938" s="11">
        <f>IF(TablaIncidentes[[#This Row],[Prioridad*]]="Baja",((AE938*60)+AF938)-30,IF(TablaIncidentes[[#This Row],[Prioridad*]]="Media",((AE938*60)+AF938)-15,IF(TablaIncidentes[[#This Row],[Prioridad*]]="Alta",((AE938*60)+AF938)-10)))</f>
        <v>-10</v>
      </c>
      <c r="AI938" s="17">
        <f>TablaIncidentes[[#This Row],[Tiempo Avance Incidente]]</f>
        <v>0</v>
      </c>
      <c r="AJ938" s="11">
        <f t="shared" si="102"/>
        <v>0</v>
      </c>
      <c r="AK938" s="11">
        <f t="shared" si="103"/>
        <v>0</v>
      </c>
      <c r="AL938">
        <f>IF(TablaIncidentes[[#This Row],[Prioridad*]]="Baja",((AJ938*60)+AK938)-720,IF(TablaIncidentes[[#This Row],[Prioridad*]]="Media",((AJ938*60)+AK938)-120,IF(TablaIncidentes[[#This Row],[Prioridad*]]="Alta",((AJ938*60)+AK938)-60)))</f>
        <v>-60</v>
      </c>
      <c r="AN938" t="str">
        <f t="shared" si="104"/>
        <v>viernes</v>
      </c>
    </row>
    <row r="939" spans="1:40" x14ac:dyDescent="0.25">
      <c r="A939" s="10" t="s">
        <v>2104</v>
      </c>
      <c r="B939" t="s">
        <v>935</v>
      </c>
      <c r="C939" t="s">
        <v>32</v>
      </c>
      <c r="D939" s="11" t="s">
        <v>33</v>
      </c>
      <c r="E939" t="s">
        <v>34</v>
      </c>
      <c r="F939" t="s">
        <v>51</v>
      </c>
      <c r="G939" t="s">
        <v>52</v>
      </c>
      <c r="J939" s="12">
        <v>43847</v>
      </c>
      <c r="K939" s="13">
        <v>0.33861111111111114</v>
      </c>
      <c r="L939" s="14">
        <v>43847</v>
      </c>
      <c r="M939" s="15">
        <v>0.33861111111111114</v>
      </c>
      <c r="N939" s="12">
        <v>43847</v>
      </c>
      <c r="O939" s="13">
        <v>0.41512731481481485</v>
      </c>
      <c r="P939" s="16">
        <v>43848.429456018515</v>
      </c>
      <c r="Q939" s="11" t="s">
        <v>37</v>
      </c>
      <c r="R939" s="17" t="s">
        <v>1748</v>
      </c>
      <c r="S939" s="11" t="s">
        <v>39</v>
      </c>
      <c r="T939" s="17" t="s">
        <v>133</v>
      </c>
      <c r="U939" s="11" t="s">
        <v>37</v>
      </c>
      <c r="V939" s="17">
        <v>0</v>
      </c>
      <c r="W939" s="11" t="s">
        <v>37</v>
      </c>
      <c r="Y939" s="17" t="str">
        <f>TablaIncidentes[[#This Row],[Tiempo Total Gestión]]</f>
        <v>01:50</v>
      </c>
      <c r="Z939" s="11">
        <f t="shared" si="98"/>
        <v>1</v>
      </c>
      <c r="AA939" s="11">
        <f t="shared" si="99"/>
        <v>50</v>
      </c>
      <c r="AB939" s="11">
        <f>IF(TablaIncidentes[[#This Row],[Prioridad*]]="Baja",(Z939-24)*60+AA939,IF(TablaIncidentes[[#This Row],[Prioridad*]]="Media",(Z939-4)*60+AA939,IF(TablaIncidentes[[#This Row],[Prioridad*]]="Alta",(Z939-2)*60+AA939)))</f>
        <v>-10</v>
      </c>
      <c r="AD939" s="17" t="str">
        <f>TablaIncidentes[[#This Row],[Tiempo Creación (HH:mm)]]</f>
        <v>00:00</v>
      </c>
      <c r="AE939" s="11">
        <f t="shared" si="100"/>
        <v>0</v>
      </c>
      <c r="AF939" s="11">
        <f t="shared" si="101"/>
        <v>0</v>
      </c>
      <c r="AG939" s="11">
        <f>IF(TablaIncidentes[[#This Row],[Prioridad*]]="Baja",((AE939*60)+AF939)-30,IF(TablaIncidentes[[#This Row],[Prioridad*]]="Media",((AE939*60)+AF939)-15,IF(TablaIncidentes[[#This Row],[Prioridad*]]="Alta",((AE939*60)+AF939)-10)))</f>
        <v>-10</v>
      </c>
      <c r="AI939" s="17">
        <f>TablaIncidentes[[#This Row],[Tiempo Avance Incidente]]</f>
        <v>0</v>
      </c>
      <c r="AJ939" s="11">
        <f t="shared" si="102"/>
        <v>0</v>
      </c>
      <c r="AK939" s="11">
        <f t="shared" si="103"/>
        <v>0</v>
      </c>
      <c r="AL939">
        <f>IF(TablaIncidentes[[#This Row],[Prioridad*]]="Baja",((AJ939*60)+AK939)-720,IF(TablaIncidentes[[#This Row],[Prioridad*]]="Media",((AJ939*60)+AK939)-120,IF(TablaIncidentes[[#This Row],[Prioridad*]]="Alta",((AJ939*60)+AK939)-60)))</f>
        <v>-60</v>
      </c>
      <c r="AN939" t="str">
        <f t="shared" si="104"/>
        <v>viernes</v>
      </c>
    </row>
    <row r="940" spans="1:40" ht="15" customHeight="1" x14ac:dyDescent="0.25">
      <c r="A940" s="20" t="s">
        <v>2105</v>
      </c>
      <c r="B940" t="s">
        <v>1570</v>
      </c>
      <c r="C940" t="s">
        <v>32</v>
      </c>
      <c r="D940" s="11" t="s">
        <v>33</v>
      </c>
      <c r="E940" t="s">
        <v>34</v>
      </c>
      <c r="F940" t="s">
        <v>51</v>
      </c>
      <c r="G940" t="s">
        <v>52</v>
      </c>
      <c r="J940" s="12">
        <v>43847</v>
      </c>
      <c r="K940" s="13">
        <v>0.33861111111111114</v>
      </c>
      <c r="L940" s="14">
        <v>43847</v>
      </c>
      <c r="M940" s="15">
        <v>0.33861111111111114</v>
      </c>
      <c r="N940" s="12">
        <v>43847</v>
      </c>
      <c r="O940" s="13">
        <v>0.44861111111111113</v>
      </c>
      <c r="P940" s="16">
        <v>43848.528865740744</v>
      </c>
      <c r="Q940" s="11" t="s">
        <v>101</v>
      </c>
      <c r="R940" s="17" t="s">
        <v>2106</v>
      </c>
      <c r="S940" s="11" t="s">
        <v>39</v>
      </c>
      <c r="T940" s="17" t="s">
        <v>133</v>
      </c>
      <c r="U940" s="11" t="s">
        <v>37</v>
      </c>
      <c r="V940" s="17">
        <v>0</v>
      </c>
      <c r="W940" s="11" t="s">
        <v>37</v>
      </c>
      <c r="Y940" s="17" t="str">
        <f>TablaIncidentes[[#This Row],[Tiempo Total Gestión]]</f>
        <v>02:38</v>
      </c>
      <c r="Z940" s="11">
        <f t="shared" si="98"/>
        <v>2</v>
      </c>
      <c r="AA940" s="11">
        <f t="shared" si="99"/>
        <v>38</v>
      </c>
      <c r="AB940" s="11">
        <f>IF(TablaIncidentes[[#This Row],[Prioridad*]]="Baja",(Z940-24)*60+AA940,IF(TablaIncidentes[[#This Row],[Prioridad*]]="Media",(Z940-4)*60+AA940,IF(TablaIncidentes[[#This Row],[Prioridad*]]="Alta",(Z940-2)*60+AA940)))</f>
        <v>38</v>
      </c>
      <c r="AD940" s="17" t="str">
        <f>TablaIncidentes[[#This Row],[Tiempo Creación (HH:mm)]]</f>
        <v>00:00</v>
      </c>
      <c r="AE940" s="11">
        <f t="shared" si="100"/>
        <v>0</v>
      </c>
      <c r="AF940" s="11">
        <f t="shared" si="101"/>
        <v>0</v>
      </c>
      <c r="AG940" s="11">
        <f>IF(TablaIncidentes[[#This Row],[Prioridad*]]="Baja",((AE940*60)+AF940)-30,IF(TablaIncidentes[[#This Row],[Prioridad*]]="Media",((AE940*60)+AF940)-15,IF(TablaIncidentes[[#This Row],[Prioridad*]]="Alta",((AE940*60)+AF940)-10)))</f>
        <v>-10</v>
      </c>
      <c r="AI940" s="17">
        <f>TablaIncidentes[[#This Row],[Tiempo Avance Incidente]]</f>
        <v>0</v>
      </c>
      <c r="AJ940" s="11">
        <f t="shared" si="102"/>
        <v>0</v>
      </c>
      <c r="AK940" s="11">
        <f t="shared" si="103"/>
        <v>0</v>
      </c>
      <c r="AL940">
        <f>IF(TablaIncidentes[[#This Row],[Prioridad*]]="Baja",((AJ940*60)+AK940)-720,IF(TablaIncidentes[[#This Row],[Prioridad*]]="Media",((AJ940*60)+AK940)-120,IF(TablaIncidentes[[#This Row],[Prioridad*]]="Alta",((AJ940*60)+AK940)-60)))</f>
        <v>-60</v>
      </c>
      <c r="AN940" t="str">
        <f t="shared" si="104"/>
        <v>viernes</v>
      </c>
    </row>
    <row r="941" spans="1:40" ht="15" customHeight="1" x14ac:dyDescent="0.25">
      <c r="A941" s="20" t="s">
        <v>2107</v>
      </c>
      <c r="B941" t="s">
        <v>1460</v>
      </c>
      <c r="C941" t="s">
        <v>32</v>
      </c>
      <c r="D941" s="11" t="s">
        <v>33</v>
      </c>
      <c r="E941" t="s">
        <v>34</v>
      </c>
      <c r="F941" t="s">
        <v>51</v>
      </c>
      <c r="G941" t="s">
        <v>52</v>
      </c>
      <c r="J941" s="12">
        <v>43847</v>
      </c>
      <c r="K941" s="13">
        <v>0.33863425925925927</v>
      </c>
      <c r="L941" s="14">
        <v>43847</v>
      </c>
      <c r="M941" s="15">
        <v>0.33863425925925927</v>
      </c>
      <c r="N941" s="12">
        <v>43847</v>
      </c>
      <c r="O941" s="13">
        <v>0.4508449074074074</v>
      </c>
      <c r="P941" s="16">
        <v>43848.528865740744</v>
      </c>
      <c r="Q941" s="11" t="s">
        <v>101</v>
      </c>
      <c r="R941" s="17" t="s">
        <v>240</v>
      </c>
      <c r="S941" s="11" t="s">
        <v>39</v>
      </c>
      <c r="T941" s="17" t="s">
        <v>133</v>
      </c>
      <c r="U941" s="11" t="s">
        <v>37</v>
      </c>
      <c r="V941" s="17">
        <v>0</v>
      </c>
      <c r="W941" s="11" t="s">
        <v>37</v>
      </c>
      <c r="Y941" s="17" t="str">
        <f>TablaIncidentes[[#This Row],[Tiempo Total Gestión]]</f>
        <v>02:41</v>
      </c>
      <c r="Z941" s="11">
        <f t="shared" si="98"/>
        <v>2</v>
      </c>
      <c r="AA941" s="11">
        <f t="shared" si="99"/>
        <v>41</v>
      </c>
      <c r="AB941" s="11">
        <f>IF(TablaIncidentes[[#This Row],[Prioridad*]]="Baja",(Z941-24)*60+AA941,IF(TablaIncidentes[[#This Row],[Prioridad*]]="Media",(Z941-4)*60+AA941,IF(TablaIncidentes[[#This Row],[Prioridad*]]="Alta",(Z941-2)*60+AA941)))</f>
        <v>41</v>
      </c>
      <c r="AD941" s="17" t="str">
        <f>TablaIncidentes[[#This Row],[Tiempo Creación (HH:mm)]]</f>
        <v>00:00</v>
      </c>
      <c r="AE941" s="11">
        <f t="shared" si="100"/>
        <v>0</v>
      </c>
      <c r="AF941" s="11">
        <f t="shared" si="101"/>
        <v>0</v>
      </c>
      <c r="AG941" s="11">
        <f>IF(TablaIncidentes[[#This Row],[Prioridad*]]="Baja",((AE941*60)+AF941)-30,IF(TablaIncidentes[[#This Row],[Prioridad*]]="Media",((AE941*60)+AF941)-15,IF(TablaIncidentes[[#This Row],[Prioridad*]]="Alta",((AE941*60)+AF941)-10)))</f>
        <v>-10</v>
      </c>
      <c r="AI941" s="17">
        <f>TablaIncidentes[[#This Row],[Tiempo Avance Incidente]]</f>
        <v>0</v>
      </c>
      <c r="AJ941" s="11">
        <f t="shared" si="102"/>
        <v>0</v>
      </c>
      <c r="AK941" s="11">
        <f t="shared" si="103"/>
        <v>0</v>
      </c>
      <c r="AL941">
        <f>IF(TablaIncidentes[[#This Row],[Prioridad*]]="Baja",((AJ941*60)+AK941)-720,IF(TablaIncidentes[[#This Row],[Prioridad*]]="Media",((AJ941*60)+AK941)-120,IF(TablaIncidentes[[#This Row],[Prioridad*]]="Alta",((AJ941*60)+AK941)-60)))</f>
        <v>-60</v>
      </c>
      <c r="AN941" t="str">
        <f t="shared" si="104"/>
        <v>viernes</v>
      </c>
    </row>
    <row r="942" spans="1:40" ht="15" customHeight="1" x14ac:dyDescent="0.25">
      <c r="A942" s="20" t="s">
        <v>2108</v>
      </c>
      <c r="B942" t="s">
        <v>2109</v>
      </c>
      <c r="C942" t="s">
        <v>32</v>
      </c>
      <c r="D942" s="11" t="s">
        <v>33</v>
      </c>
      <c r="E942" t="s">
        <v>34</v>
      </c>
      <c r="F942" t="s">
        <v>51</v>
      </c>
      <c r="G942" t="s">
        <v>52</v>
      </c>
      <c r="J942" s="12">
        <v>43847</v>
      </c>
      <c r="K942" s="13">
        <v>0.33863425925925927</v>
      </c>
      <c r="L942" s="14">
        <v>43847</v>
      </c>
      <c r="M942" s="15">
        <v>0.33863425925925927</v>
      </c>
      <c r="N942" s="12">
        <v>43847</v>
      </c>
      <c r="O942" s="13">
        <v>0.45447916666666671</v>
      </c>
      <c r="P942" s="16">
        <v>43848.528865740744</v>
      </c>
      <c r="Q942" s="11" t="s">
        <v>101</v>
      </c>
      <c r="R942" s="17" t="s">
        <v>1992</v>
      </c>
      <c r="S942" s="11" t="s">
        <v>39</v>
      </c>
      <c r="T942" s="17" t="s">
        <v>133</v>
      </c>
      <c r="U942" s="11" t="s">
        <v>37</v>
      </c>
      <c r="V942" s="17">
        <v>0</v>
      </c>
      <c r="W942" s="11" t="s">
        <v>37</v>
      </c>
      <c r="Y942" s="17" t="str">
        <f>TablaIncidentes[[#This Row],[Tiempo Total Gestión]]</f>
        <v>02:46</v>
      </c>
      <c r="Z942" s="11">
        <f t="shared" si="98"/>
        <v>2</v>
      </c>
      <c r="AA942" s="11">
        <f t="shared" si="99"/>
        <v>46</v>
      </c>
      <c r="AB942" s="11">
        <f>IF(TablaIncidentes[[#This Row],[Prioridad*]]="Baja",(Z942-24)*60+AA942,IF(TablaIncidentes[[#This Row],[Prioridad*]]="Media",(Z942-4)*60+AA942,IF(TablaIncidentes[[#This Row],[Prioridad*]]="Alta",(Z942-2)*60+AA942)))</f>
        <v>46</v>
      </c>
      <c r="AD942" s="17" t="str">
        <f>TablaIncidentes[[#This Row],[Tiempo Creación (HH:mm)]]</f>
        <v>00:00</v>
      </c>
      <c r="AE942" s="11">
        <f t="shared" si="100"/>
        <v>0</v>
      </c>
      <c r="AF942" s="11">
        <f t="shared" si="101"/>
        <v>0</v>
      </c>
      <c r="AG942" s="11">
        <f>IF(TablaIncidentes[[#This Row],[Prioridad*]]="Baja",((AE942*60)+AF942)-30,IF(TablaIncidentes[[#This Row],[Prioridad*]]="Media",((AE942*60)+AF942)-15,IF(TablaIncidentes[[#This Row],[Prioridad*]]="Alta",((AE942*60)+AF942)-10)))</f>
        <v>-10</v>
      </c>
      <c r="AI942" s="17">
        <f>TablaIncidentes[[#This Row],[Tiempo Avance Incidente]]</f>
        <v>0</v>
      </c>
      <c r="AJ942" s="11">
        <f t="shared" si="102"/>
        <v>0</v>
      </c>
      <c r="AK942" s="11">
        <f t="shared" si="103"/>
        <v>0</v>
      </c>
      <c r="AL942">
        <f>IF(TablaIncidentes[[#This Row],[Prioridad*]]="Baja",((AJ942*60)+AK942)-720,IF(TablaIncidentes[[#This Row],[Prioridad*]]="Media",((AJ942*60)+AK942)-120,IF(TablaIncidentes[[#This Row],[Prioridad*]]="Alta",((AJ942*60)+AK942)-60)))</f>
        <v>-60</v>
      </c>
      <c r="AN942" t="str">
        <f t="shared" si="104"/>
        <v>viernes</v>
      </c>
    </row>
    <row r="943" spans="1:40" ht="15" customHeight="1" x14ac:dyDescent="0.25">
      <c r="A943" s="20" t="s">
        <v>2110</v>
      </c>
      <c r="B943" t="s">
        <v>1103</v>
      </c>
      <c r="C943" t="s">
        <v>32</v>
      </c>
      <c r="D943" s="11" t="s">
        <v>33</v>
      </c>
      <c r="E943" t="s">
        <v>34</v>
      </c>
      <c r="F943" t="s">
        <v>51</v>
      </c>
      <c r="G943" t="s">
        <v>361</v>
      </c>
      <c r="J943" s="12">
        <v>43847</v>
      </c>
      <c r="K943" s="13">
        <v>0.33863425925925927</v>
      </c>
      <c r="L943" s="14">
        <v>43847</v>
      </c>
      <c r="M943" s="15">
        <v>0.33863425925925927</v>
      </c>
      <c r="N943" s="12">
        <v>43847</v>
      </c>
      <c r="O943" s="13">
        <v>0.42846064814814816</v>
      </c>
      <c r="P943" s="16">
        <v>43848.429456018515</v>
      </c>
      <c r="Q943" s="11" t="s">
        <v>101</v>
      </c>
      <c r="R943" s="17" t="s">
        <v>728</v>
      </c>
      <c r="S943" s="11" t="s">
        <v>39</v>
      </c>
      <c r="T943" s="17" t="s">
        <v>133</v>
      </c>
      <c r="U943" s="11" t="s">
        <v>37</v>
      </c>
      <c r="V943" s="17">
        <v>0</v>
      </c>
      <c r="W943" s="11" t="s">
        <v>37</v>
      </c>
      <c r="Y943" s="17" t="str">
        <f>TablaIncidentes[[#This Row],[Tiempo Total Gestión]]</f>
        <v>02:09</v>
      </c>
      <c r="Z943" s="11">
        <f t="shared" si="98"/>
        <v>2</v>
      </c>
      <c r="AA943" s="11">
        <f t="shared" si="99"/>
        <v>9</v>
      </c>
      <c r="AB943" s="11">
        <f>IF(TablaIncidentes[[#This Row],[Prioridad*]]="Baja",(Z943-24)*60+AA943,IF(TablaIncidentes[[#This Row],[Prioridad*]]="Media",(Z943-4)*60+AA943,IF(TablaIncidentes[[#This Row],[Prioridad*]]="Alta",(Z943-2)*60+AA943)))</f>
        <v>9</v>
      </c>
      <c r="AD943" s="17" t="str">
        <f>TablaIncidentes[[#This Row],[Tiempo Creación (HH:mm)]]</f>
        <v>00:00</v>
      </c>
      <c r="AE943" s="11">
        <f t="shared" si="100"/>
        <v>0</v>
      </c>
      <c r="AF943" s="11">
        <f t="shared" si="101"/>
        <v>0</v>
      </c>
      <c r="AG943" s="11">
        <f>IF(TablaIncidentes[[#This Row],[Prioridad*]]="Baja",((AE943*60)+AF943)-30,IF(TablaIncidentes[[#This Row],[Prioridad*]]="Media",((AE943*60)+AF943)-15,IF(TablaIncidentes[[#This Row],[Prioridad*]]="Alta",((AE943*60)+AF943)-10)))</f>
        <v>-10</v>
      </c>
      <c r="AI943" s="17">
        <f>TablaIncidentes[[#This Row],[Tiempo Avance Incidente]]</f>
        <v>0</v>
      </c>
      <c r="AJ943" s="11">
        <f t="shared" si="102"/>
        <v>0</v>
      </c>
      <c r="AK943" s="11">
        <f t="shared" si="103"/>
        <v>0</v>
      </c>
      <c r="AL943">
        <f>IF(TablaIncidentes[[#This Row],[Prioridad*]]="Baja",((AJ943*60)+AK943)-720,IF(TablaIncidentes[[#This Row],[Prioridad*]]="Media",((AJ943*60)+AK943)-120,IF(TablaIncidentes[[#This Row],[Prioridad*]]="Alta",((AJ943*60)+AK943)-60)))</f>
        <v>-60</v>
      </c>
      <c r="AN943" t="str">
        <f t="shared" si="104"/>
        <v>viernes</v>
      </c>
    </row>
    <row r="944" spans="1:40" ht="15" customHeight="1" x14ac:dyDescent="0.25">
      <c r="A944" s="20" t="s">
        <v>2111</v>
      </c>
      <c r="B944" t="s">
        <v>1053</v>
      </c>
      <c r="C944" t="s">
        <v>32</v>
      </c>
      <c r="D944" s="11" t="s">
        <v>33</v>
      </c>
      <c r="E944" t="s">
        <v>34</v>
      </c>
      <c r="F944" t="s">
        <v>51</v>
      </c>
      <c r="G944" t="s">
        <v>361</v>
      </c>
      <c r="J944" s="12">
        <v>43847</v>
      </c>
      <c r="K944" s="13">
        <v>0.33864583333333331</v>
      </c>
      <c r="L944" s="14">
        <v>43847</v>
      </c>
      <c r="M944" s="15">
        <v>0.33864583333333331</v>
      </c>
      <c r="N944" s="12">
        <v>43847</v>
      </c>
      <c r="O944" s="13">
        <v>0.43206018518518513</v>
      </c>
      <c r="P944" s="16">
        <v>43848.528865740744</v>
      </c>
      <c r="Q944" s="11" t="s">
        <v>101</v>
      </c>
      <c r="R944" s="17" t="s">
        <v>1141</v>
      </c>
      <c r="S944" s="11" t="s">
        <v>39</v>
      </c>
      <c r="T944" s="17" t="s">
        <v>133</v>
      </c>
      <c r="U944" s="11" t="s">
        <v>37</v>
      </c>
      <c r="V944" s="17">
        <v>0</v>
      </c>
      <c r="W944" s="11" t="s">
        <v>37</v>
      </c>
      <c r="Y944" s="17" t="str">
        <f>TablaIncidentes[[#This Row],[Tiempo Total Gestión]]</f>
        <v>02:14</v>
      </c>
      <c r="Z944" s="11">
        <f t="shared" si="98"/>
        <v>2</v>
      </c>
      <c r="AA944" s="11">
        <f t="shared" si="99"/>
        <v>14</v>
      </c>
      <c r="AB944" s="11">
        <f>IF(TablaIncidentes[[#This Row],[Prioridad*]]="Baja",(Z944-24)*60+AA944,IF(TablaIncidentes[[#This Row],[Prioridad*]]="Media",(Z944-4)*60+AA944,IF(TablaIncidentes[[#This Row],[Prioridad*]]="Alta",(Z944-2)*60+AA944)))</f>
        <v>14</v>
      </c>
      <c r="AD944" s="17" t="str">
        <f>TablaIncidentes[[#This Row],[Tiempo Creación (HH:mm)]]</f>
        <v>00:00</v>
      </c>
      <c r="AE944" s="11">
        <f t="shared" si="100"/>
        <v>0</v>
      </c>
      <c r="AF944" s="11">
        <f t="shared" si="101"/>
        <v>0</v>
      </c>
      <c r="AG944" s="11">
        <f>IF(TablaIncidentes[[#This Row],[Prioridad*]]="Baja",((AE944*60)+AF944)-30,IF(TablaIncidentes[[#This Row],[Prioridad*]]="Media",((AE944*60)+AF944)-15,IF(TablaIncidentes[[#This Row],[Prioridad*]]="Alta",((AE944*60)+AF944)-10)))</f>
        <v>-10</v>
      </c>
      <c r="AI944" s="17">
        <f>TablaIncidentes[[#This Row],[Tiempo Avance Incidente]]</f>
        <v>0</v>
      </c>
      <c r="AJ944" s="11">
        <f t="shared" si="102"/>
        <v>0</v>
      </c>
      <c r="AK944" s="11">
        <f t="shared" si="103"/>
        <v>0</v>
      </c>
      <c r="AL944">
        <f>IF(TablaIncidentes[[#This Row],[Prioridad*]]="Baja",((AJ944*60)+AK944)-720,IF(TablaIncidentes[[#This Row],[Prioridad*]]="Media",((AJ944*60)+AK944)-120,IF(TablaIncidentes[[#This Row],[Prioridad*]]="Alta",((AJ944*60)+AK944)-60)))</f>
        <v>-60</v>
      </c>
      <c r="AN944" t="str">
        <f t="shared" si="104"/>
        <v>viernes</v>
      </c>
    </row>
    <row r="945" spans="1:40" ht="15" customHeight="1" x14ac:dyDescent="0.25">
      <c r="A945" s="20" t="s">
        <v>2112</v>
      </c>
      <c r="B945" t="s">
        <v>1015</v>
      </c>
      <c r="C945" t="s">
        <v>32</v>
      </c>
      <c r="D945" s="11" t="s">
        <v>33</v>
      </c>
      <c r="E945" t="s">
        <v>34</v>
      </c>
      <c r="F945" t="s">
        <v>51</v>
      </c>
      <c r="G945" t="s">
        <v>52</v>
      </c>
      <c r="J945" s="12">
        <v>43847</v>
      </c>
      <c r="K945" s="13">
        <v>0.33864583333333331</v>
      </c>
      <c r="L945" s="14">
        <v>43847</v>
      </c>
      <c r="M945" s="15">
        <v>0.33864583333333331</v>
      </c>
      <c r="N945" s="12">
        <v>43847</v>
      </c>
      <c r="O945" s="13">
        <v>0.46509259259259261</v>
      </c>
      <c r="P945" s="16">
        <v>43848.528865740744</v>
      </c>
      <c r="Q945" s="11" t="s">
        <v>101</v>
      </c>
      <c r="R945" s="17" t="s">
        <v>2113</v>
      </c>
      <c r="S945" s="11" t="s">
        <v>39</v>
      </c>
      <c r="T945" s="17" t="s">
        <v>133</v>
      </c>
      <c r="U945" s="11" t="s">
        <v>37</v>
      </c>
      <c r="V945" s="17">
        <v>0</v>
      </c>
      <c r="W945" s="11" t="s">
        <v>37</v>
      </c>
      <c r="Y945" s="17" t="str">
        <f>TablaIncidentes[[#This Row],[Tiempo Total Gestión]]</f>
        <v>03:02</v>
      </c>
      <c r="Z945" s="11">
        <f t="shared" si="98"/>
        <v>3</v>
      </c>
      <c r="AA945" s="11">
        <f t="shared" si="99"/>
        <v>2</v>
      </c>
      <c r="AB945" s="11">
        <f>IF(TablaIncidentes[[#This Row],[Prioridad*]]="Baja",(Z945-24)*60+AA945,IF(TablaIncidentes[[#This Row],[Prioridad*]]="Media",(Z945-4)*60+AA945,IF(TablaIncidentes[[#This Row],[Prioridad*]]="Alta",(Z945-2)*60+AA945)))</f>
        <v>62</v>
      </c>
      <c r="AD945" s="17" t="str">
        <f>TablaIncidentes[[#This Row],[Tiempo Creación (HH:mm)]]</f>
        <v>00:00</v>
      </c>
      <c r="AE945" s="11">
        <f t="shared" si="100"/>
        <v>0</v>
      </c>
      <c r="AF945" s="11">
        <f t="shared" si="101"/>
        <v>0</v>
      </c>
      <c r="AG945" s="11">
        <f>IF(TablaIncidentes[[#This Row],[Prioridad*]]="Baja",((AE945*60)+AF945)-30,IF(TablaIncidentes[[#This Row],[Prioridad*]]="Media",((AE945*60)+AF945)-15,IF(TablaIncidentes[[#This Row],[Prioridad*]]="Alta",((AE945*60)+AF945)-10)))</f>
        <v>-10</v>
      </c>
      <c r="AI945" s="17">
        <f>TablaIncidentes[[#This Row],[Tiempo Avance Incidente]]</f>
        <v>0</v>
      </c>
      <c r="AJ945" s="11">
        <f t="shared" si="102"/>
        <v>0</v>
      </c>
      <c r="AK945" s="11">
        <f t="shared" si="103"/>
        <v>0</v>
      </c>
      <c r="AL945">
        <f>IF(TablaIncidentes[[#This Row],[Prioridad*]]="Baja",((AJ945*60)+AK945)-720,IF(TablaIncidentes[[#This Row],[Prioridad*]]="Media",((AJ945*60)+AK945)-120,IF(TablaIncidentes[[#This Row],[Prioridad*]]="Alta",((AJ945*60)+AK945)-60)))</f>
        <v>-60</v>
      </c>
      <c r="AN945" t="str">
        <f t="shared" si="104"/>
        <v>viernes</v>
      </c>
    </row>
    <row r="946" spans="1:40" ht="15" customHeight="1" x14ac:dyDescent="0.25">
      <c r="A946" s="20" t="s">
        <v>2114</v>
      </c>
      <c r="B946" t="s">
        <v>1056</v>
      </c>
      <c r="C946" t="s">
        <v>32</v>
      </c>
      <c r="D946" s="11" t="s">
        <v>33</v>
      </c>
      <c r="E946" t="s">
        <v>34</v>
      </c>
      <c r="F946" t="s">
        <v>51</v>
      </c>
      <c r="G946" t="s">
        <v>52</v>
      </c>
      <c r="J946" s="12">
        <v>43847</v>
      </c>
      <c r="K946" s="13">
        <v>0.33864583333333331</v>
      </c>
      <c r="L946" s="14">
        <v>43847</v>
      </c>
      <c r="M946" s="15">
        <v>0.33864583333333331</v>
      </c>
      <c r="N946" s="12">
        <v>43847</v>
      </c>
      <c r="O946" s="13">
        <v>0.47075231481481478</v>
      </c>
      <c r="P946" s="16">
        <v>43848.528865740744</v>
      </c>
      <c r="Q946" s="11" t="s">
        <v>101</v>
      </c>
      <c r="R946" s="17" t="s">
        <v>2115</v>
      </c>
      <c r="S946" s="11" t="s">
        <v>39</v>
      </c>
      <c r="T946" s="17" t="s">
        <v>133</v>
      </c>
      <c r="U946" s="11" t="s">
        <v>37</v>
      </c>
      <c r="V946" s="17">
        <v>0</v>
      </c>
      <c r="W946" s="11" t="s">
        <v>37</v>
      </c>
      <c r="Y946" s="17" t="str">
        <f>TablaIncidentes[[#This Row],[Tiempo Total Gestión]]</f>
        <v>03:10</v>
      </c>
      <c r="Z946" s="11">
        <f t="shared" si="98"/>
        <v>3</v>
      </c>
      <c r="AA946" s="11">
        <f t="shared" si="99"/>
        <v>10</v>
      </c>
      <c r="AB946" s="11">
        <f>IF(TablaIncidentes[[#This Row],[Prioridad*]]="Baja",(Z946-24)*60+AA946,IF(TablaIncidentes[[#This Row],[Prioridad*]]="Media",(Z946-4)*60+AA946,IF(TablaIncidentes[[#This Row],[Prioridad*]]="Alta",(Z946-2)*60+AA946)))</f>
        <v>70</v>
      </c>
      <c r="AD946" s="17" t="str">
        <f>TablaIncidentes[[#This Row],[Tiempo Creación (HH:mm)]]</f>
        <v>00:00</v>
      </c>
      <c r="AE946" s="11">
        <f t="shared" si="100"/>
        <v>0</v>
      </c>
      <c r="AF946" s="11">
        <f t="shared" si="101"/>
        <v>0</v>
      </c>
      <c r="AG946" s="11">
        <f>IF(TablaIncidentes[[#This Row],[Prioridad*]]="Baja",((AE946*60)+AF946)-30,IF(TablaIncidentes[[#This Row],[Prioridad*]]="Media",((AE946*60)+AF946)-15,IF(TablaIncidentes[[#This Row],[Prioridad*]]="Alta",((AE946*60)+AF946)-10)))</f>
        <v>-10</v>
      </c>
      <c r="AI946" s="17">
        <f>TablaIncidentes[[#This Row],[Tiempo Avance Incidente]]</f>
        <v>0</v>
      </c>
      <c r="AJ946" s="11">
        <f t="shared" si="102"/>
        <v>0</v>
      </c>
      <c r="AK946" s="11">
        <f t="shared" si="103"/>
        <v>0</v>
      </c>
      <c r="AL946">
        <f>IF(TablaIncidentes[[#This Row],[Prioridad*]]="Baja",((AJ946*60)+AK946)-720,IF(TablaIncidentes[[#This Row],[Prioridad*]]="Media",((AJ946*60)+AK946)-120,IF(TablaIncidentes[[#This Row],[Prioridad*]]="Alta",((AJ946*60)+AK946)-60)))</f>
        <v>-60</v>
      </c>
      <c r="AN946" t="str">
        <f t="shared" si="104"/>
        <v>viernes</v>
      </c>
    </row>
    <row r="947" spans="1:40" ht="15" customHeight="1" x14ac:dyDescent="0.25">
      <c r="A947" s="20" t="s">
        <v>2116</v>
      </c>
      <c r="B947" t="s">
        <v>1086</v>
      </c>
      <c r="C947" t="s">
        <v>32</v>
      </c>
      <c r="D947" s="11" t="s">
        <v>33</v>
      </c>
      <c r="E947" t="s">
        <v>34</v>
      </c>
      <c r="F947" t="s">
        <v>51</v>
      </c>
      <c r="G947" t="s">
        <v>361</v>
      </c>
      <c r="J947" s="12">
        <v>43847</v>
      </c>
      <c r="K947" s="13">
        <v>0.33864583333333331</v>
      </c>
      <c r="L947" s="14">
        <v>43847</v>
      </c>
      <c r="M947" s="15">
        <v>0.33864583333333331</v>
      </c>
      <c r="N947" s="12">
        <v>43847</v>
      </c>
      <c r="O947" s="13">
        <v>0.43504629629629626</v>
      </c>
      <c r="P947" s="16">
        <v>43848.528865740744</v>
      </c>
      <c r="Q947" s="11" t="s">
        <v>101</v>
      </c>
      <c r="R947" s="17" t="s">
        <v>1970</v>
      </c>
      <c r="S947" s="11" t="s">
        <v>39</v>
      </c>
      <c r="T947" s="17" t="s">
        <v>133</v>
      </c>
      <c r="U947" s="11" t="s">
        <v>37</v>
      </c>
      <c r="V947" s="17">
        <v>0</v>
      </c>
      <c r="W947" s="11" t="s">
        <v>37</v>
      </c>
      <c r="Y947" s="17" t="str">
        <f>TablaIncidentes[[#This Row],[Tiempo Total Gestión]]</f>
        <v>02:18</v>
      </c>
      <c r="Z947" s="11">
        <f t="shared" si="98"/>
        <v>2</v>
      </c>
      <c r="AA947" s="11">
        <f t="shared" si="99"/>
        <v>18</v>
      </c>
      <c r="AB947" s="11">
        <f>IF(TablaIncidentes[[#This Row],[Prioridad*]]="Baja",(Z947-24)*60+AA947,IF(TablaIncidentes[[#This Row],[Prioridad*]]="Media",(Z947-4)*60+AA947,IF(TablaIncidentes[[#This Row],[Prioridad*]]="Alta",(Z947-2)*60+AA947)))</f>
        <v>18</v>
      </c>
      <c r="AD947" s="17" t="str">
        <f>TablaIncidentes[[#This Row],[Tiempo Creación (HH:mm)]]</f>
        <v>00:00</v>
      </c>
      <c r="AE947" s="11">
        <f t="shared" si="100"/>
        <v>0</v>
      </c>
      <c r="AF947" s="11">
        <f t="shared" si="101"/>
        <v>0</v>
      </c>
      <c r="AG947" s="11">
        <f>IF(TablaIncidentes[[#This Row],[Prioridad*]]="Baja",((AE947*60)+AF947)-30,IF(TablaIncidentes[[#This Row],[Prioridad*]]="Media",((AE947*60)+AF947)-15,IF(TablaIncidentes[[#This Row],[Prioridad*]]="Alta",((AE947*60)+AF947)-10)))</f>
        <v>-10</v>
      </c>
      <c r="AI947" s="17">
        <f>TablaIncidentes[[#This Row],[Tiempo Avance Incidente]]</f>
        <v>0</v>
      </c>
      <c r="AJ947" s="11">
        <f t="shared" si="102"/>
        <v>0</v>
      </c>
      <c r="AK947" s="11">
        <f t="shared" si="103"/>
        <v>0</v>
      </c>
      <c r="AL947">
        <f>IF(TablaIncidentes[[#This Row],[Prioridad*]]="Baja",((AJ947*60)+AK947)-720,IF(TablaIncidentes[[#This Row],[Prioridad*]]="Media",((AJ947*60)+AK947)-120,IF(TablaIncidentes[[#This Row],[Prioridad*]]="Alta",((AJ947*60)+AK947)-60)))</f>
        <v>-60</v>
      </c>
      <c r="AN947" t="str">
        <f t="shared" si="104"/>
        <v>viernes</v>
      </c>
    </row>
    <row r="948" spans="1:40" ht="15" customHeight="1" x14ac:dyDescent="0.25">
      <c r="A948" s="20" t="s">
        <v>2117</v>
      </c>
      <c r="B948" t="s">
        <v>1415</v>
      </c>
      <c r="C948" t="s">
        <v>32</v>
      </c>
      <c r="D948" s="11" t="s">
        <v>33</v>
      </c>
      <c r="E948" t="s">
        <v>34</v>
      </c>
      <c r="F948" t="s">
        <v>51</v>
      </c>
      <c r="G948" t="s">
        <v>361</v>
      </c>
      <c r="J948" s="12">
        <v>43847</v>
      </c>
      <c r="K948" s="13">
        <v>0.33840277777777777</v>
      </c>
      <c r="L948" s="14">
        <v>43847</v>
      </c>
      <c r="M948" s="15">
        <v>0.33840277777777777</v>
      </c>
      <c r="N948" s="12">
        <v>43847</v>
      </c>
      <c r="O948" s="13">
        <v>0.43814814814814818</v>
      </c>
      <c r="P948" s="16">
        <v>43848.528865740744</v>
      </c>
      <c r="Q948" s="11" t="s">
        <v>101</v>
      </c>
      <c r="R948" s="17" t="s">
        <v>501</v>
      </c>
      <c r="S948" s="11" t="s">
        <v>39</v>
      </c>
      <c r="T948" s="17" t="s">
        <v>133</v>
      </c>
      <c r="U948" s="11" t="s">
        <v>37</v>
      </c>
      <c r="V948" s="17">
        <v>0</v>
      </c>
      <c r="W948" s="11" t="s">
        <v>37</v>
      </c>
      <c r="Y948" s="17" t="str">
        <f>TablaIncidentes[[#This Row],[Tiempo Total Gestión]]</f>
        <v>02:23</v>
      </c>
      <c r="Z948" s="11">
        <f t="shared" si="98"/>
        <v>2</v>
      </c>
      <c r="AA948" s="11">
        <f t="shared" si="99"/>
        <v>23</v>
      </c>
      <c r="AB948" s="11">
        <f>IF(TablaIncidentes[[#This Row],[Prioridad*]]="Baja",(Z948-24)*60+AA948,IF(TablaIncidentes[[#This Row],[Prioridad*]]="Media",(Z948-4)*60+AA948,IF(TablaIncidentes[[#This Row],[Prioridad*]]="Alta",(Z948-2)*60+AA948)))</f>
        <v>23</v>
      </c>
      <c r="AD948" s="17" t="str">
        <f>TablaIncidentes[[#This Row],[Tiempo Creación (HH:mm)]]</f>
        <v>00:00</v>
      </c>
      <c r="AE948" s="11">
        <f t="shared" si="100"/>
        <v>0</v>
      </c>
      <c r="AF948" s="11">
        <f t="shared" si="101"/>
        <v>0</v>
      </c>
      <c r="AG948" s="11">
        <f>IF(TablaIncidentes[[#This Row],[Prioridad*]]="Baja",((AE948*60)+AF948)-30,IF(TablaIncidentes[[#This Row],[Prioridad*]]="Media",((AE948*60)+AF948)-15,IF(TablaIncidentes[[#This Row],[Prioridad*]]="Alta",((AE948*60)+AF948)-10)))</f>
        <v>-10</v>
      </c>
      <c r="AI948" s="17">
        <f>TablaIncidentes[[#This Row],[Tiempo Avance Incidente]]</f>
        <v>0</v>
      </c>
      <c r="AJ948" s="11">
        <f t="shared" si="102"/>
        <v>0</v>
      </c>
      <c r="AK948" s="11">
        <f t="shared" si="103"/>
        <v>0</v>
      </c>
      <c r="AL948">
        <f>IF(TablaIncidentes[[#This Row],[Prioridad*]]="Baja",((AJ948*60)+AK948)-720,IF(TablaIncidentes[[#This Row],[Prioridad*]]="Media",((AJ948*60)+AK948)-120,IF(TablaIncidentes[[#This Row],[Prioridad*]]="Alta",((AJ948*60)+AK948)-60)))</f>
        <v>-60</v>
      </c>
      <c r="AN948" t="str">
        <f t="shared" si="104"/>
        <v>viernes</v>
      </c>
    </row>
    <row r="949" spans="1:40" ht="15" customHeight="1" x14ac:dyDescent="0.25">
      <c r="A949" s="20" t="s">
        <v>2118</v>
      </c>
      <c r="B949" t="s">
        <v>1487</v>
      </c>
      <c r="C949" t="s">
        <v>32</v>
      </c>
      <c r="D949" s="11" t="s">
        <v>33</v>
      </c>
      <c r="E949" t="s">
        <v>34</v>
      </c>
      <c r="F949" t="s">
        <v>51</v>
      </c>
      <c r="G949" t="s">
        <v>52</v>
      </c>
      <c r="J949" s="12">
        <v>43847</v>
      </c>
      <c r="K949" s="13">
        <v>0.33842592592592591</v>
      </c>
      <c r="L949" s="14">
        <v>43847</v>
      </c>
      <c r="M949" s="15">
        <v>0.33842592592592591</v>
      </c>
      <c r="N949" s="12">
        <v>43847</v>
      </c>
      <c r="O949" s="13">
        <v>0.48</v>
      </c>
      <c r="P949" s="16">
        <v>43848.528865740744</v>
      </c>
      <c r="Q949" s="11" t="s">
        <v>101</v>
      </c>
      <c r="R949" s="17" t="s">
        <v>2119</v>
      </c>
      <c r="S949" s="11" t="s">
        <v>39</v>
      </c>
      <c r="T949" s="17" t="s">
        <v>133</v>
      </c>
      <c r="U949" s="11" t="s">
        <v>37</v>
      </c>
      <c r="V949" s="17">
        <v>0</v>
      </c>
      <c r="W949" s="11" t="s">
        <v>37</v>
      </c>
      <c r="Y949" s="17" t="str">
        <f>TablaIncidentes[[#This Row],[Tiempo Total Gestión]]</f>
        <v>03:23</v>
      </c>
      <c r="Z949" s="11">
        <f t="shared" si="98"/>
        <v>3</v>
      </c>
      <c r="AA949" s="11">
        <f t="shared" si="99"/>
        <v>23</v>
      </c>
      <c r="AB949" s="11">
        <f>IF(TablaIncidentes[[#This Row],[Prioridad*]]="Baja",(Z949-24)*60+AA949,IF(TablaIncidentes[[#This Row],[Prioridad*]]="Media",(Z949-4)*60+AA949,IF(TablaIncidentes[[#This Row],[Prioridad*]]="Alta",(Z949-2)*60+AA949)))</f>
        <v>83</v>
      </c>
      <c r="AD949" s="17" t="str">
        <f>TablaIncidentes[[#This Row],[Tiempo Creación (HH:mm)]]</f>
        <v>00:00</v>
      </c>
      <c r="AE949" s="11">
        <f t="shared" si="100"/>
        <v>0</v>
      </c>
      <c r="AF949" s="11">
        <f t="shared" si="101"/>
        <v>0</v>
      </c>
      <c r="AG949" s="11">
        <f>IF(TablaIncidentes[[#This Row],[Prioridad*]]="Baja",((AE949*60)+AF949)-30,IF(TablaIncidentes[[#This Row],[Prioridad*]]="Media",((AE949*60)+AF949)-15,IF(TablaIncidentes[[#This Row],[Prioridad*]]="Alta",((AE949*60)+AF949)-10)))</f>
        <v>-10</v>
      </c>
      <c r="AI949" s="17">
        <f>TablaIncidentes[[#This Row],[Tiempo Avance Incidente]]</f>
        <v>0</v>
      </c>
      <c r="AJ949" s="11">
        <f t="shared" si="102"/>
        <v>0</v>
      </c>
      <c r="AK949" s="11">
        <f t="shared" si="103"/>
        <v>0</v>
      </c>
      <c r="AL949">
        <f>IF(TablaIncidentes[[#This Row],[Prioridad*]]="Baja",((AJ949*60)+AK949)-720,IF(TablaIncidentes[[#This Row],[Prioridad*]]="Media",((AJ949*60)+AK949)-120,IF(TablaIncidentes[[#This Row],[Prioridad*]]="Alta",((AJ949*60)+AK949)-60)))</f>
        <v>-60</v>
      </c>
      <c r="AN949" t="str">
        <f t="shared" si="104"/>
        <v>viernes</v>
      </c>
    </row>
    <row r="950" spans="1:40" ht="15" customHeight="1" x14ac:dyDescent="0.25">
      <c r="A950" s="20" t="s">
        <v>2120</v>
      </c>
      <c r="B950" t="s">
        <v>974</v>
      </c>
      <c r="C950" t="s">
        <v>32</v>
      </c>
      <c r="D950" s="11" t="s">
        <v>33</v>
      </c>
      <c r="E950" t="s">
        <v>34</v>
      </c>
      <c r="F950" t="s">
        <v>51</v>
      </c>
      <c r="G950" t="s">
        <v>361</v>
      </c>
      <c r="J950" s="12">
        <v>43847</v>
      </c>
      <c r="K950" s="13">
        <v>0.3384375</v>
      </c>
      <c r="L950" s="14">
        <v>43847</v>
      </c>
      <c r="M950" s="15">
        <v>0.3384375</v>
      </c>
      <c r="N950" s="12">
        <v>43847</v>
      </c>
      <c r="O950" s="13">
        <v>0.45067129629629626</v>
      </c>
      <c r="P950" s="16">
        <v>43848.528865740744</v>
      </c>
      <c r="Q950" s="11" t="s">
        <v>101</v>
      </c>
      <c r="R950" s="17" t="s">
        <v>2121</v>
      </c>
      <c r="S950" s="11" t="s">
        <v>39</v>
      </c>
      <c r="T950" s="17" t="s">
        <v>133</v>
      </c>
      <c r="U950" s="11" t="s">
        <v>37</v>
      </c>
      <c r="V950" s="17">
        <v>0</v>
      </c>
      <c r="W950" s="11" t="s">
        <v>37</v>
      </c>
      <c r="Y950" s="17" t="str">
        <f>TablaIncidentes[[#This Row],[Tiempo Total Gestión]]</f>
        <v>02:40</v>
      </c>
      <c r="Z950" s="11">
        <f t="shared" si="98"/>
        <v>2</v>
      </c>
      <c r="AA950" s="11">
        <f t="shared" si="99"/>
        <v>40</v>
      </c>
      <c r="AB950" s="11">
        <f>IF(TablaIncidentes[[#This Row],[Prioridad*]]="Baja",(Z950-24)*60+AA950,IF(TablaIncidentes[[#This Row],[Prioridad*]]="Media",(Z950-4)*60+AA950,IF(TablaIncidentes[[#This Row],[Prioridad*]]="Alta",(Z950-2)*60+AA950)))</f>
        <v>40</v>
      </c>
      <c r="AD950" s="17" t="str">
        <f>TablaIncidentes[[#This Row],[Tiempo Creación (HH:mm)]]</f>
        <v>00:00</v>
      </c>
      <c r="AE950" s="11">
        <f t="shared" si="100"/>
        <v>0</v>
      </c>
      <c r="AF950" s="11">
        <f t="shared" si="101"/>
        <v>0</v>
      </c>
      <c r="AG950" s="11">
        <f>IF(TablaIncidentes[[#This Row],[Prioridad*]]="Baja",((AE950*60)+AF950)-30,IF(TablaIncidentes[[#This Row],[Prioridad*]]="Media",((AE950*60)+AF950)-15,IF(TablaIncidentes[[#This Row],[Prioridad*]]="Alta",((AE950*60)+AF950)-10)))</f>
        <v>-10</v>
      </c>
      <c r="AI950" s="17">
        <f>TablaIncidentes[[#This Row],[Tiempo Avance Incidente]]</f>
        <v>0</v>
      </c>
      <c r="AJ950" s="11">
        <f t="shared" si="102"/>
        <v>0</v>
      </c>
      <c r="AK950" s="11">
        <f t="shared" si="103"/>
        <v>0</v>
      </c>
      <c r="AL950">
        <f>IF(TablaIncidentes[[#This Row],[Prioridad*]]="Baja",((AJ950*60)+AK950)-720,IF(TablaIncidentes[[#This Row],[Prioridad*]]="Media",((AJ950*60)+AK950)-120,IF(TablaIncidentes[[#This Row],[Prioridad*]]="Alta",((AJ950*60)+AK950)-60)))</f>
        <v>-60</v>
      </c>
      <c r="AN950" t="str">
        <f t="shared" si="104"/>
        <v>viernes</v>
      </c>
    </row>
    <row r="951" spans="1:40" ht="15" customHeight="1" x14ac:dyDescent="0.25">
      <c r="A951" s="20" t="s">
        <v>2122</v>
      </c>
      <c r="B951" t="s">
        <v>1533</v>
      </c>
      <c r="C951" t="s">
        <v>32</v>
      </c>
      <c r="D951" s="11" t="s">
        <v>33</v>
      </c>
      <c r="E951" t="s">
        <v>34</v>
      </c>
      <c r="F951" t="s">
        <v>51</v>
      </c>
      <c r="G951" t="s">
        <v>361</v>
      </c>
      <c r="J951" s="12">
        <v>43847</v>
      </c>
      <c r="K951" s="13">
        <v>0.33847222222222223</v>
      </c>
      <c r="L951" s="14">
        <v>43847</v>
      </c>
      <c r="M951" s="15">
        <v>0.33847222222222223</v>
      </c>
      <c r="N951" s="12">
        <v>43847</v>
      </c>
      <c r="O951" s="13">
        <v>0.45444444444444443</v>
      </c>
      <c r="P951" s="16">
        <v>43848.528865740744</v>
      </c>
      <c r="Q951" s="11" t="s">
        <v>101</v>
      </c>
      <c r="R951" s="17" t="s">
        <v>939</v>
      </c>
      <c r="S951" s="11" t="s">
        <v>39</v>
      </c>
      <c r="T951" s="17" t="s">
        <v>133</v>
      </c>
      <c r="U951" s="11" t="s">
        <v>37</v>
      </c>
      <c r="V951" s="17">
        <v>0</v>
      </c>
      <c r="W951" s="11" t="s">
        <v>37</v>
      </c>
      <c r="Y951" s="17" t="str">
        <f>TablaIncidentes[[#This Row],[Tiempo Total Gestión]]</f>
        <v>02:44</v>
      </c>
      <c r="Z951" s="11">
        <f t="shared" si="98"/>
        <v>2</v>
      </c>
      <c r="AA951" s="11">
        <f t="shared" si="99"/>
        <v>44</v>
      </c>
      <c r="AB951" s="11">
        <f>IF(TablaIncidentes[[#This Row],[Prioridad*]]="Baja",(Z951-24)*60+AA951,IF(TablaIncidentes[[#This Row],[Prioridad*]]="Media",(Z951-4)*60+AA951,IF(TablaIncidentes[[#This Row],[Prioridad*]]="Alta",(Z951-2)*60+AA951)))</f>
        <v>44</v>
      </c>
      <c r="AD951" s="17" t="str">
        <f>TablaIncidentes[[#This Row],[Tiempo Creación (HH:mm)]]</f>
        <v>00:00</v>
      </c>
      <c r="AE951" s="11">
        <f t="shared" si="100"/>
        <v>0</v>
      </c>
      <c r="AF951" s="11">
        <f t="shared" si="101"/>
        <v>0</v>
      </c>
      <c r="AG951" s="11">
        <f>IF(TablaIncidentes[[#This Row],[Prioridad*]]="Baja",((AE951*60)+AF951)-30,IF(TablaIncidentes[[#This Row],[Prioridad*]]="Media",((AE951*60)+AF951)-15,IF(TablaIncidentes[[#This Row],[Prioridad*]]="Alta",((AE951*60)+AF951)-10)))</f>
        <v>-10</v>
      </c>
      <c r="AI951" s="17">
        <f>TablaIncidentes[[#This Row],[Tiempo Avance Incidente]]</f>
        <v>0</v>
      </c>
      <c r="AJ951" s="11">
        <f t="shared" si="102"/>
        <v>0</v>
      </c>
      <c r="AK951" s="11">
        <f t="shared" si="103"/>
        <v>0</v>
      </c>
      <c r="AL951">
        <f>IF(TablaIncidentes[[#This Row],[Prioridad*]]="Baja",((AJ951*60)+AK951)-720,IF(TablaIncidentes[[#This Row],[Prioridad*]]="Media",((AJ951*60)+AK951)-120,IF(TablaIncidentes[[#This Row],[Prioridad*]]="Alta",((AJ951*60)+AK951)-60)))</f>
        <v>-60</v>
      </c>
      <c r="AN951" t="str">
        <f t="shared" si="104"/>
        <v>viernes</v>
      </c>
    </row>
    <row r="952" spans="1:40" ht="15" customHeight="1" x14ac:dyDescent="0.25">
      <c r="A952" s="20" t="s">
        <v>2123</v>
      </c>
      <c r="B952" t="s">
        <v>1546</v>
      </c>
      <c r="C952" t="s">
        <v>32</v>
      </c>
      <c r="D952" s="11" t="s">
        <v>33</v>
      </c>
      <c r="E952" t="s">
        <v>34</v>
      </c>
      <c r="F952" t="s">
        <v>51</v>
      </c>
      <c r="G952" t="s">
        <v>52</v>
      </c>
      <c r="J952" s="12">
        <v>43847</v>
      </c>
      <c r="K952" s="13">
        <v>0.33850694444444446</v>
      </c>
      <c r="L952" s="14">
        <v>43847</v>
      </c>
      <c r="M952" s="15">
        <v>0.33850694444444446</v>
      </c>
      <c r="N952" s="12">
        <v>43847</v>
      </c>
      <c r="O952" s="13">
        <v>0.48510416666666667</v>
      </c>
      <c r="P952" s="16">
        <v>43848.528865740744</v>
      </c>
      <c r="Q952" s="11" t="s">
        <v>101</v>
      </c>
      <c r="R952" s="17" t="s">
        <v>2124</v>
      </c>
      <c r="S952" s="11" t="s">
        <v>39</v>
      </c>
      <c r="T952" s="17" t="s">
        <v>133</v>
      </c>
      <c r="U952" s="11" t="s">
        <v>37</v>
      </c>
      <c r="V952" s="17">
        <v>0</v>
      </c>
      <c r="W952" s="11" t="s">
        <v>37</v>
      </c>
      <c r="Y952" s="17" t="str">
        <f>TablaIncidentes[[#This Row],[Tiempo Total Gestión]]</f>
        <v>03:31</v>
      </c>
      <c r="Z952" s="11">
        <f t="shared" si="98"/>
        <v>3</v>
      </c>
      <c r="AA952" s="11">
        <f t="shared" si="99"/>
        <v>31</v>
      </c>
      <c r="AB952" s="11">
        <f>IF(TablaIncidentes[[#This Row],[Prioridad*]]="Baja",(Z952-24)*60+AA952,IF(TablaIncidentes[[#This Row],[Prioridad*]]="Media",(Z952-4)*60+AA952,IF(TablaIncidentes[[#This Row],[Prioridad*]]="Alta",(Z952-2)*60+AA952)))</f>
        <v>91</v>
      </c>
      <c r="AD952" s="17" t="str">
        <f>TablaIncidentes[[#This Row],[Tiempo Creación (HH:mm)]]</f>
        <v>00:00</v>
      </c>
      <c r="AE952" s="11">
        <f t="shared" si="100"/>
        <v>0</v>
      </c>
      <c r="AF952" s="11">
        <f t="shared" si="101"/>
        <v>0</v>
      </c>
      <c r="AG952" s="11">
        <f>IF(TablaIncidentes[[#This Row],[Prioridad*]]="Baja",((AE952*60)+AF952)-30,IF(TablaIncidentes[[#This Row],[Prioridad*]]="Media",((AE952*60)+AF952)-15,IF(TablaIncidentes[[#This Row],[Prioridad*]]="Alta",((AE952*60)+AF952)-10)))</f>
        <v>-10</v>
      </c>
      <c r="AI952" s="17">
        <f>TablaIncidentes[[#This Row],[Tiempo Avance Incidente]]</f>
        <v>0</v>
      </c>
      <c r="AJ952" s="11">
        <f t="shared" si="102"/>
        <v>0</v>
      </c>
      <c r="AK952" s="11">
        <f t="shared" si="103"/>
        <v>0</v>
      </c>
      <c r="AL952">
        <f>IF(TablaIncidentes[[#This Row],[Prioridad*]]="Baja",((AJ952*60)+AK952)-720,IF(TablaIncidentes[[#This Row],[Prioridad*]]="Media",((AJ952*60)+AK952)-120,IF(TablaIncidentes[[#This Row],[Prioridad*]]="Alta",((AJ952*60)+AK952)-60)))</f>
        <v>-60</v>
      </c>
      <c r="AN952" t="str">
        <f t="shared" si="104"/>
        <v>viernes</v>
      </c>
    </row>
    <row r="953" spans="1:40" ht="15" customHeight="1" x14ac:dyDescent="0.25">
      <c r="A953" s="20" t="s">
        <v>2125</v>
      </c>
      <c r="B953" t="s">
        <v>1495</v>
      </c>
      <c r="C953" t="s">
        <v>32</v>
      </c>
      <c r="D953" s="11" t="s">
        <v>33</v>
      </c>
      <c r="E953" t="s">
        <v>34</v>
      </c>
      <c r="F953" t="s">
        <v>51</v>
      </c>
      <c r="G953" t="s">
        <v>52</v>
      </c>
      <c r="J953" s="12">
        <v>43847</v>
      </c>
      <c r="K953" s="13">
        <v>0.33854166666666669</v>
      </c>
      <c r="L953" s="14">
        <v>43847</v>
      </c>
      <c r="M953" s="15">
        <v>0.33854166666666669</v>
      </c>
      <c r="N953" s="12">
        <v>43847</v>
      </c>
      <c r="O953" s="13">
        <v>0.49896990740740743</v>
      </c>
      <c r="P953" s="16">
        <v>43848.528865740744</v>
      </c>
      <c r="Q953" s="11" t="s">
        <v>101</v>
      </c>
      <c r="R953" s="17" t="s">
        <v>2126</v>
      </c>
      <c r="S953" s="11" t="s">
        <v>39</v>
      </c>
      <c r="T953" s="17" t="s">
        <v>133</v>
      </c>
      <c r="U953" s="11" t="s">
        <v>37</v>
      </c>
      <c r="V953" s="17">
        <v>0</v>
      </c>
      <c r="W953" s="11" t="s">
        <v>37</v>
      </c>
      <c r="Y953" s="17" t="str">
        <f>TablaIncidentes[[#This Row],[Tiempo Total Gestión]]</f>
        <v>03:51</v>
      </c>
      <c r="Z953" s="11">
        <f t="shared" si="98"/>
        <v>3</v>
      </c>
      <c r="AA953" s="11">
        <f t="shared" si="99"/>
        <v>51</v>
      </c>
      <c r="AB953" s="11">
        <f>IF(TablaIncidentes[[#This Row],[Prioridad*]]="Baja",(Z953-24)*60+AA953,IF(TablaIncidentes[[#This Row],[Prioridad*]]="Media",(Z953-4)*60+AA953,IF(TablaIncidentes[[#This Row],[Prioridad*]]="Alta",(Z953-2)*60+AA953)))</f>
        <v>111</v>
      </c>
      <c r="AD953" s="17" t="str">
        <f>TablaIncidentes[[#This Row],[Tiempo Creación (HH:mm)]]</f>
        <v>00:00</v>
      </c>
      <c r="AE953" s="11">
        <f t="shared" si="100"/>
        <v>0</v>
      </c>
      <c r="AF953" s="11">
        <f t="shared" si="101"/>
        <v>0</v>
      </c>
      <c r="AG953" s="11">
        <f>IF(TablaIncidentes[[#This Row],[Prioridad*]]="Baja",((AE953*60)+AF953)-30,IF(TablaIncidentes[[#This Row],[Prioridad*]]="Media",((AE953*60)+AF953)-15,IF(TablaIncidentes[[#This Row],[Prioridad*]]="Alta",((AE953*60)+AF953)-10)))</f>
        <v>-10</v>
      </c>
      <c r="AI953" s="17">
        <f>TablaIncidentes[[#This Row],[Tiempo Avance Incidente]]</f>
        <v>0</v>
      </c>
      <c r="AJ953" s="11">
        <f t="shared" si="102"/>
        <v>0</v>
      </c>
      <c r="AK953" s="11">
        <f t="shared" si="103"/>
        <v>0</v>
      </c>
      <c r="AL953">
        <f>IF(TablaIncidentes[[#This Row],[Prioridad*]]="Baja",((AJ953*60)+AK953)-720,IF(TablaIncidentes[[#This Row],[Prioridad*]]="Media",((AJ953*60)+AK953)-120,IF(TablaIncidentes[[#This Row],[Prioridad*]]="Alta",((AJ953*60)+AK953)-60)))</f>
        <v>-60</v>
      </c>
      <c r="AN953" t="str">
        <f t="shared" si="104"/>
        <v>viernes</v>
      </c>
    </row>
    <row r="954" spans="1:40" ht="15" customHeight="1" x14ac:dyDescent="0.25">
      <c r="A954" s="20" t="s">
        <v>2127</v>
      </c>
      <c r="B954" t="s">
        <v>1281</v>
      </c>
      <c r="C954" t="s">
        <v>32</v>
      </c>
      <c r="D954" s="11" t="s">
        <v>33</v>
      </c>
      <c r="E954" t="s">
        <v>34</v>
      </c>
      <c r="F954" t="s">
        <v>51</v>
      </c>
      <c r="G954" t="s">
        <v>361</v>
      </c>
      <c r="J954" s="12">
        <v>43847</v>
      </c>
      <c r="K954" s="13">
        <v>0.33855324074074072</v>
      </c>
      <c r="L954" s="14">
        <v>43847</v>
      </c>
      <c r="M954" s="15">
        <v>0.33855324074074072</v>
      </c>
      <c r="N954" s="12">
        <v>43847</v>
      </c>
      <c r="O954" s="13">
        <v>0.45923611111111112</v>
      </c>
      <c r="P954" s="16">
        <v>43848.528865740744</v>
      </c>
      <c r="Q954" s="11" t="s">
        <v>101</v>
      </c>
      <c r="R954" s="17" t="s">
        <v>2128</v>
      </c>
      <c r="S954" s="11" t="s">
        <v>39</v>
      </c>
      <c r="T954" s="17" t="s">
        <v>133</v>
      </c>
      <c r="U954" s="11" t="s">
        <v>37</v>
      </c>
      <c r="V954" s="17">
        <v>0</v>
      </c>
      <c r="W954" s="11" t="s">
        <v>37</v>
      </c>
      <c r="Y954" s="17" t="str">
        <f>TablaIncidentes[[#This Row],[Tiempo Total Gestión]]</f>
        <v>02:53</v>
      </c>
      <c r="Z954" s="11">
        <f t="shared" si="98"/>
        <v>2</v>
      </c>
      <c r="AA954" s="11">
        <f t="shared" si="99"/>
        <v>53</v>
      </c>
      <c r="AB954" s="11">
        <f>IF(TablaIncidentes[[#This Row],[Prioridad*]]="Baja",(Z954-24)*60+AA954,IF(TablaIncidentes[[#This Row],[Prioridad*]]="Media",(Z954-4)*60+AA954,IF(TablaIncidentes[[#This Row],[Prioridad*]]="Alta",(Z954-2)*60+AA954)))</f>
        <v>53</v>
      </c>
      <c r="AD954" s="17" t="str">
        <f>TablaIncidentes[[#This Row],[Tiempo Creación (HH:mm)]]</f>
        <v>00:00</v>
      </c>
      <c r="AE954" s="11">
        <f t="shared" si="100"/>
        <v>0</v>
      </c>
      <c r="AF954" s="11">
        <f t="shared" si="101"/>
        <v>0</v>
      </c>
      <c r="AG954" s="11">
        <f>IF(TablaIncidentes[[#This Row],[Prioridad*]]="Baja",((AE954*60)+AF954)-30,IF(TablaIncidentes[[#This Row],[Prioridad*]]="Media",((AE954*60)+AF954)-15,IF(TablaIncidentes[[#This Row],[Prioridad*]]="Alta",((AE954*60)+AF954)-10)))</f>
        <v>-10</v>
      </c>
      <c r="AI954" s="17">
        <f>TablaIncidentes[[#This Row],[Tiempo Avance Incidente]]</f>
        <v>0</v>
      </c>
      <c r="AJ954" s="11">
        <f t="shared" si="102"/>
        <v>0</v>
      </c>
      <c r="AK954" s="11">
        <f t="shared" si="103"/>
        <v>0</v>
      </c>
      <c r="AL954">
        <f>IF(TablaIncidentes[[#This Row],[Prioridad*]]="Baja",((AJ954*60)+AK954)-720,IF(TablaIncidentes[[#This Row],[Prioridad*]]="Media",((AJ954*60)+AK954)-120,IF(TablaIncidentes[[#This Row],[Prioridad*]]="Alta",((AJ954*60)+AK954)-60)))</f>
        <v>-60</v>
      </c>
      <c r="AN954" t="str">
        <f t="shared" si="104"/>
        <v>viernes</v>
      </c>
    </row>
    <row r="955" spans="1:40" ht="15" customHeight="1" x14ac:dyDescent="0.25">
      <c r="A955" s="20" t="s">
        <v>2129</v>
      </c>
      <c r="B955" t="s">
        <v>2130</v>
      </c>
      <c r="C955" t="s">
        <v>32</v>
      </c>
      <c r="D955" s="11" t="s">
        <v>33</v>
      </c>
      <c r="E955" t="s">
        <v>34</v>
      </c>
      <c r="F955" t="s">
        <v>51</v>
      </c>
      <c r="G955" t="s">
        <v>361</v>
      </c>
      <c r="J955" s="12">
        <v>43847</v>
      </c>
      <c r="K955" s="13">
        <v>0.33855324074074072</v>
      </c>
      <c r="L955" s="14">
        <v>43847</v>
      </c>
      <c r="M955" s="15">
        <v>0.33855324074074072</v>
      </c>
      <c r="N955" s="12">
        <v>43847</v>
      </c>
      <c r="O955" s="13">
        <v>0.46392361111111113</v>
      </c>
      <c r="P955" s="16">
        <v>43848.528865740744</v>
      </c>
      <c r="Q955" s="11" t="s">
        <v>101</v>
      </c>
      <c r="R955" s="17" t="s">
        <v>481</v>
      </c>
      <c r="S955" s="11" t="s">
        <v>39</v>
      </c>
      <c r="T955" s="17" t="s">
        <v>133</v>
      </c>
      <c r="U955" s="11" t="s">
        <v>37</v>
      </c>
      <c r="V955" s="17">
        <v>0</v>
      </c>
      <c r="W955" s="11" t="s">
        <v>37</v>
      </c>
      <c r="Y955" s="17" t="str">
        <f>TablaIncidentes[[#This Row],[Tiempo Total Gestión]]</f>
        <v>02:57</v>
      </c>
      <c r="Z955" s="11">
        <f t="shared" si="98"/>
        <v>2</v>
      </c>
      <c r="AA955" s="11">
        <f t="shared" si="99"/>
        <v>57</v>
      </c>
      <c r="AB955" s="11">
        <f>IF(TablaIncidentes[[#This Row],[Prioridad*]]="Baja",(Z955-24)*60+AA955,IF(TablaIncidentes[[#This Row],[Prioridad*]]="Media",(Z955-4)*60+AA955,IF(TablaIncidentes[[#This Row],[Prioridad*]]="Alta",(Z955-2)*60+AA955)))</f>
        <v>57</v>
      </c>
      <c r="AD955" s="17" t="str">
        <f>TablaIncidentes[[#This Row],[Tiempo Creación (HH:mm)]]</f>
        <v>00:00</v>
      </c>
      <c r="AE955" s="11">
        <f t="shared" si="100"/>
        <v>0</v>
      </c>
      <c r="AF955" s="11">
        <f t="shared" si="101"/>
        <v>0</v>
      </c>
      <c r="AG955" s="11">
        <f>IF(TablaIncidentes[[#This Row],[Prioridad*]]="Baja",((AE955*60)+AF955)-30,IF(TablaIncidentes[[#This Row],[Prioridad*]]="Media",((AE955*60)+AF955)-15,IF(TablaIncidentes[[#This Row],[Prioridad*]]="Alta",((AE955*60)+AF955)-10)))</f>
        <v>-10</v>
      </c>
      <c r="AI955" s="17">
        <f>TablaIncidentes[[#This Row],[Tiempo Avance Incidente]]</f>
        <v>0</v>
      </c>
      <c r="AJ955" s="11">
        <f t="shared" si="102"/>
        <v>0</v>
      </c>
      <c r="AK955" s="11">
        <f t="shared" si="103"/>
        <v>0</v>
      </c>
      <c r="AL955">
        <f>IF(TablaIncidentes[[#This Row],[Prioridad*]]="Baja",((AJ955*60)+AK955)-720,IF(TablaIncidentes[[#This Row],[Prioridad*]]="Media",((AJ955*60)+AK955)-120,IF(TablaIncidentes[[#This Row],[Prioridad*]]="Alta",((AJ955*60)+AK955)-60)))</f>
        <v>-60</v>
      </c>
      <c r="AN955" t="str">
        <f t="shared" si="104"/>
        <v>viernes</v>
      </c>
    </row>
    <row r="956" spans="1:40" ht="15" customHeight="1" x14ac:dyDescent="0.25">
      <c r="A956" s="20" t="s">
        <v>2131</v>
      </c>
      <c r="B956" t="s">
        <v>1565</v>
      </c>
      <c r="C956" t="s">
        <v>32</v>
      </c>
      <c r="D956" s="11" t="s">
        <v>33</v>
      </c>
      <c r="E956" t="s">
        <v>34</v>
      </c>
      <c r="F956" t="s">
        <v>51</v>
      </c>
      <c r="G956" t="s">
        <v>361</v>
      </c>
      <c r="J956" s="12">
        <v>43847</v>
      </c>
      <c r="K956" s="13">
        <v>0.33858796296296295</v>
      </c>
      <c r="L956" s="14">
        <v>43847</v>
      </c>
      <c r="M956" s="15">
        <v>0.33858796296296295</v>
      </c>
      <c r="N956" s="12">
        <v>43847</v>
      </c>
      <c r="O956" s="13">
        <v>0.46815972222222224</v>
      </c>
      <c r="P956" s="16">
        <v>43848.528865740744</v>
      </c>
      <c r="Q956" s="11" t="s">
        <v>101</v>
      </c>
      <c r="R956" s="17" t="s">
        <v>1541</v>
      </c>
      <c r="S956" s="11" t="s">
        <v>39</v>
      </c>
      <c r="T956" s="17" t="s">
        <v>133</v>
      </c>
      <c r="U956" s="11" t="s">
        <v>37</v>
      </c>
      <c r="V956" s="17">
        <v>0</v>
      </c>
      <c r="W956" s="11" t="s">
        <v>37</v>
      </c>
      <c r="Y956" s="17" t="str">
        <f>TablaIncidentes[[#This Row],[Tiempo Total Gestión]]</f>
        <v>03:03</v>
      </c>
      <c r="Z956" s="11">
        <f t="shared" si="98"/>
        <v>3</v>
      </c>
      <c r="AA956" s="11">
        <f t="shared" si="99"/>
        <v>3</v>
      </c>
      <c r="AB956" s="11">
        <f>IF(TablaIncidentes[[#This Row],[Prioridad*]]="Baja",(Z956-24)*60+AA956,IF(TablaIncidentes[[#This Row],[Prioridad*]]="Media",(Z956-4)*60+AA956,IF(TablaIncidentes[[#This Row],[Prioridad*]]="Alta",(Z956-2)*60+AA956)))</f>
        <v>63</v>
      </c>
      <c r="AD956" s="17" t="str">
        <f>TablaIncidentes[[#This Row],[Tiempo Creación (HH:mm)]]</f>
        <v>00:00</v>
      </c>
      <c r="AE956" s="11">
        <f t="shared" si="100"/>
        <v>0</v>
      </c>
      <c r="AF956" s="11">
        <f t="shared" si="101"/>
        <v>0</v>
      </c>
      <c r="AG956" s="11">
        <f>IF(TablaIncidentes[[#This Row],[Prioridad*]]="Baja",((AE956*60)+AF956)-30,IF(TablaIncidentes[[#This Row],[Prioridad*]]="Media",((AE956*60)+AF956)-15,IF(TablaIncidentes[[#This Row],[Prioridad*]]="Alta",((AE956*60)+AF956)-10)))</f>
        <v>-10</v>
      </c>
      <c r="AI956" s="17">
        <f>TablaIncidentes[[#This Row],[Tiempo Avance Incidente]]</f>
        <v>0</v>
      </c>
      <c r="AJ956" s="11">
        <f t="shared" si="102"/>
        <v>0</v>
      </c>
      <c r="AK956" s="11">
        <f t="shared" si="103"/>
        <v>0</v>
      </c>
      <c r="AL956">
        <f>IF(TablaIncidentes[[#This Row],[Prioridad*]]="Baja",((AJ956*60)+AK956)-720,IF(TablaIncidentes[[#This Row],[Prioridad*]]="Media",((AJ956*60)+AK956)-120,IF(TablaIncidentes[[#This Row],[Prioridad*]]="Alta",((AJ956*60)+AK956)-60)))</f>
        <v>-60</v>
      </c>
      <c r="AN956" t="str">
        <f t="shared" si="104"/>
        <v>viernes</v>
      </c>
    </row>
    <row r="957" spans="1:40" ht="15" customHeight="1" x14ac:dyDescent="0.25">
      <c r="A957" s="20" t="s">
        <v>2132</v>
      </c>
      <c r="B957" t="s">
        <v>1958</v>
      </c>
      <c r="C957" t="s">
        <v>32</v>
      </c>
      <c r="D957" s="11" t="s">
        <v>33</v>
      </c>
      <c r="E957" t="s">
        <v>34</v>
      </c>
      <c r="F957" t="s">
        <v>35</v>
      </c>
      <c r="G957" t="s">
        <v>36</v>
      </c>
      <c r="J957" s="12">
        <v>43847</v>
      </c>
      <c r="K957" s="13">
        <v>0.33858796296296295</v>
      </c>
      <c r="L957" s="14">
        <v>43847</v>
      </c>
      <c r="M957" s="15">
        <v>0.33858796296296295</v>
      </c>
      <c r="N957" s="12">
        <v>43850</v>
      </c>
      <c r="O957" s="13">
        <v>0.40122685185185186</v>
      </c>
      <c r="P957" s="16">
        <v>43851.429895833331</v>
      </c>
      <c r="Q957" s="11" t="s">
        <v>101</v>
      </c>
      <c r="R957" s="17" t="s">
        <v>2133</v>
      </c>
      <c r="S957" s="11" t="s">
        <v>39</v>
      </c>
      <c r="T957" s="17" t="s">
        <v>133</v>
      </c>
      <c r="U957" s="11" t="s">
        <v>37</v>
      </c>
      <c r="V957" s="17">
        <v>0</v>
      </c>
      <c r="W957" s="11" t="s">
        <v>37</v>
      </c>
      <c r="Y957" s="17" t="str">
        <f>TablaIncidentes[[#This Row],[Tiempo Total Gestión]]</f>
        <v>04:48</v>
      </c>
      <c r="Z957" s="11">
        <f t="shared" si="98"/>
        <v>4</v>
      </c>
      <c r="AA957" s="11">
        <f t="shared" si="99"/>
        <v>48</v>
      </c>
      <c r="AB957" s="11">
        <f>IF(TablaIncidentes[[#This Row],[Prioridad*]]="Baja",(Z957-24)*60+AA957,IF(TablaIncidentes[[#This Row],[Prioridad*]]="Media",(Z957-4)*60+AA957,IF(TablaIncidentes[[#This Row],[Prioridad*]]="Alta",(Z957-2)*60+AA957)))</f>
        <v>168</v>
      </c>
      <c r="AD957" s="17" t="str">
        <f>TablaIncidentes[[#This Row],[Tiempo Creación (HH:mm)]]</f>
        <v>00:00</v>
      </c>
      <c r="AE957" s="11">
        <f t="shared" si="100"/>
        <v>0</v>
      </c>
      <c r="AF957" s="11">
        <f t="shared" si="101"/>
        <v>0</v>
      </c>
      <c r="AG957" s="11">
        <f>IF(TablaIncidentes[[#This Row],[Prioridad*]]="Baja",((AE957*60)+AF957)-30,IF(TablaIncidentes[[#This Row],[Prioridad*]]="Media",((AE957*60)+AF957)-15,IF(TablaIncidentes[[#This Row],[Prioridad*]]="Alta",((AE957*60)+AF957)-10)))</f>
        <v>-10</v>
      </c>
      <c r="AI957" s="17">
        <f>TablaIncidentes[[#This Row],[Tiempo Avance Incidente]]</f>
        <v>0</v>
      </c>
      <c r="AJ957" s="11">
        <f t="shared" si="102"/>
        <v>0</v>
      </c>
      <c r="AK957" s="11">
        <f t="shared" si="103"/>
        <v>0</v>
      </c>
      <c r="AL957">
        <f>IF(TablaIncidentes[[#This Row],[Prioridad*]]="Baja",((AJ957*60)+AK957)-720,IF(TablaIncidentes[[#This Row],[Prioridad*]]="Media",((AJ957*60)+AK957)-120,IF(TablaIncidentes[[#This Row],[Prioridad*]]="Alta",((AJ957*60)+AK957)-60)))</f>
        <v>-60</v>
      </c>
      <c r="AN957" t="str">
        <f t="shared" si="104"/>
        <v>viernes</v>
      </c>
    </row>
    <row r="958" spans="1:40" ht="15" customHeight="1" x14ac:dyDescent="0.25">
      <c r="A958" s="20" t="s">
        <v>2134</v>
      </c>
      <c r="B958" t="s">
        <v>1560</v>
      </c>
      <c r="C958" t="s">
        <v>32</v>
      </c>
      <c r="D958" s="11" t="s">
        <v>33</v>
      </c>
      <c r="E958" t="s">
        <v>34</v>
      </c>
      <c r="F958" t="s">
        <v>51</v>
      </c>
      <c r="G958" t="s">
        <v>52</v>
      </c>
      <c r="J958" s="12">
        <v>43847</v>
      </c>
      <c r="K958" s="13">
        <v>0.33859953703703699</v>
      </c>
      <c r="L958" s="14">
        <v>43847</v>
      </c>
      <c r="M958" s="15">
        <v>0.33859953703703699</v>
      </c>
      <c r="N958" s="12">
        <v>43847</v>
      </c>
      <c r="O958" s="13">
        <v>0.60695601851851855</v>
      </c>
      <c r="P958" s="16">
        <v>43848.690671296295</v>
      </c>
      <c r="Q958" s="11" t="s">
        <v>101</v>
      </c>
      <c r="R958" s="17" t="s">
        <v>2135</v>
      </c>
      <c r="S958" s="11" t="s">
        <v>39</v>
      </c>
      <c r="T958" s="17" t="s">
        <v>133</v>
      </c>
      <c r="U958" s="11" t="s">
        <v>37</v>
      </c>
      <c r="V958" s="17">
        <v>0</v>
      </c>
      <c r="W958" s="11" t="s">
        <v>37</v>
      </c>
      <c r="Y958" s="17" t="str">
        <f>TablaIncidentes[[#This Row],[Tiempo Total Gestión]]</f>
        <v>06:26</v>
      </c>
      <c r="Z958" s="11">
        <f t="shared" si="98"/>
        <v>6</v>
      </c>
      <c r="AA958" s="11">
        <f t="shared" si="99"/>
        <v>26</v>
      </c>
      <c r="AB958" s="11">
        <f>IF(TablaIncidentes[[#This Row],[Prioridad*]]="Baja",(Z958-24)*60+AA958,IF(TablaIncidentes[[#This Row],[Prioridad*]]="Media",(Z958-4)*60+AA958,IF(TablaIncidentes[[#This Row],[Prioridad*]]="Alta",(Z958-2)*60+AA958)))</f>
        <v>266</v>
      </c>
      <c r="AD958" s="17" t="str">
        <f>TablaIncidentes[[#This Row],[Tiempo Creación (HH:mm)]]</f>
        <v>00:00</v>
      </c>
      <c r="AE958" s="11">
        <f t="shared" si="100"/>
        <v>0</v>
      </c>
      <c r="AF958" s="11">
        <f t="shared" si="101"/>
        <v>0</v>
      </c>
      <c r="AG958" s="11">
        <f>IF(TablaIncidentes[[#This Row],[Prioridad*]]="Baja",((AE958*60)+AF958)-30,IF(TablaIncidentes[[#This Row],[Prioridad*]]="Media",((AE958*60)+AF958)-15,IF(TablaIncidentes[[#This Row],[Prioridad*]]="Alta",((AE958*60)+AF958)-10)))</f>
        <v>-10</v>
      </c>
      <c r="AI958" s="17">
        <f>TablaIncidentes[[#This Row],[Tiempo Avance Incidente]]</f>
        <v>0</v>
      </c>
      <c r="AJ958" s="11">
        <f t="shared" si="102"/>
        <v>0</v>
      </c>
      <c r="AK958" s="11">
        <f t="shared" si="103"/>
        <v>0</v>
      </c>
      <c r="AL958">
        <f>IF(TablaIncidentes[[#This Row],[Prioridad*]]="Baja",((AJ958*60)+AK958)-720,IF(TablaIncidentes[[#This Row],[Prioridad*]]="Media",((AJ958*60)+AK958)-120,IF(TablaIncidentes[[#This Row],[Prioridad*]]="Alta",((AJ958*60)+AK958)-60)))</f>
        <v>-60</v>
      </c>
      <c r="AN958" t="str">
        <f t="shared" si="104"/>
        <v>viernes</v>
      </c>
    </row>
    <row r="959" spans="1:40" ht="15" customHeight="1" x14ac:dyDescent="0.25">
      <c r="A959" s="20" t="s">
        <v>2136</v>
      </c>
      <c r="B959" t="s">
        <v>1522</v>
      </c>
      <c r="C959" t="s">
        <v>32</v>
      </c>
      <c r="D959" s="11" t="s">
        <v>33</v>
      </c>
      <c r="E959" t="s">
        <v>34</v>
      </c>
      <c r="F959" t="s">
        <v>51</v>
      </c>
      <c r="G959" t="s">
        <v>52</v>
      </c>
      <c r="J959" s="12">
        <v>43847</v>
      </c>
      <c r="K959" s="13">
        <v>0.33859953703703699</v>
      </c>
      <c r="L959" s="14">
        <v>43847</v>
      </c>
      <c r="M959" s="15">
        <v>0.33859953703703699</v>
      </c>
      <c r="N959" s="12">
        <v>43847</v>
      </c>
      <c r="O959" s="13">
        <v>0.61280092592592594</v>
      </c>
      <c r="P959" s="16">
        <v>43848.690671296295</v>
      </c>
      <c r="Q959" s="11" t="s">
        <v>101</v>
      </c>
      <c r="R959" s="17" t="s">
        <v>2137</v>
      </c>
      <c r="S959" s="11" t="s">
        <v>39</v>
      </c>
      <c r="T959" s="17" t="s">
        <v>133</v>
      </c>
      <c r="U959" s="11" t="s">
        <v>37</v>
      </c>
      <c r="V959" s="17">
        <v>0</v>
      </c>
      <c r="W959" s="11" t="s">
        <v>37</v>
      </c>
      <c r="Y959" s="17" t="str">
        <f>TablaIncidentes[[#This Row],[Tiempo Total Gestión]]</f>
        <v>06:34</v>
      </c>
      <c r="Z959" s="11">
        <f t="shared" si="98"/>
        <v>6</v>
      </c>
      <c r="AA959" s="11">
        <f t="shared" si="99"/>
        <v>34</v>
      </c>
      <c r="AB959" s="11">
        <f>IF(TablaIncidentes[[#This Row],[Prioridad*]]="Baja",(Z959-24)*60+AA959,IF(TablaIncidentes[[#This Row],[Prioridad*]]="Media",(Z959-4)*60+AA959,IF(TablaIncidentes[[#This Row],[Prioridad*]]="Alta",(Z959-2)*60+AA959)))</f>
        <v>274</v>
      </c>
      <c r="AD959" s="17" t="str">
        <f>TablaIncidentes[[#This Row],[Tiempo Creación (HH:mm)]]</f>
        <v>00:00</v>
      </c>
      <c r="AE959" s="11">
        <f t="shared" si="100"/>
        <v>0</v>
      </c>
      <c r="AF959" s="11">
        <f t="shared" si="101"/>
        <v>0</v>
      </c>
      <c r="AG959" s="11">
        <f>IF(TablaIncidentes[[#This Row],[Prioridad*]]="Baja",((AE959*60)+AF959)-30,IF(TablaIncidentes[[#This Row],[Prioridad*]]="Media",((AE959*60)+AF959)-15,IF(TablaIncidentes[[#This Row],[Prioridad*]]="Alta",((AE959*60)+AF959)-10)))</f>
        <v>-10</v>
      </c>
      <c r="AI959" s="17">
        <f>TablaIncidentes[[#This Row],[Tiempo Avance Incidente]]</f>
        <v>0</v>
      </c>
      <c r="AJ959" s="11">
        <f t="shared" si="102"/>
        <v>0</v>
      </c>
      <c r="AK959" s="11">
        <f t="shared" si="103"/>
        <v>0</v>
      </c>
      <c r="AL959">
        <f>IF(TablaIncidentes[[#This Row],[Prioridad*]]="Baja",((AJ959*60)+AK959)-720,IF(TablaIncidentes[[#This Row],[Prioridad*]]="Media",((AJ959*60)+AK959)-120,IF(TablaIncidentes[[#This Row],[Prioridad*]]="Alta",((AJ959*60)+AK959)-60)))</f>
        <v>-60</v>
      </c>
      <c r="AN959" t="str">
        <f t="shared" si="104"/>
        <v>viernes</v>
      </c>
    </row>
    <row r="960" spans="1:40" ht="15" customHeight="1" x14ac:dyDescent="0.25">
      <c r="A960" s="20" t="s">
        <v>2138</v>
      </c>
      <c r="B960" t="s">
        <v>1510</v>
      </c>
      <c r="C960" t="s">
        <v>32</v>
      </c>
      <c r="D960" s="11" t="s">
        <v>33</v>
      </c>
      <c r="E960" t="s">
        <v>34</v>
      </c>
      <c r="F960" t="s">
        <v>51</v>
      </c>
      <c r="G960" t="s">
        <v>361</v>
      </c>
      <c r="J960" s="12">
        <v>43847</v>
      </c>
      <c r="K960" s="13">
        <v>0.33861111111111114</v>
      </c>
      <c r="L960" s="14">
        <v>43847</v>
      </c>
      <c r="M960" s="15">
        <v>0.33861111111111114</v>
      </c>
      <c r="N960" s="12">
        <v>43847</v>
      </c>
      <c r="O960" s="13">
        <v>0.47112268518518513</v>
      </c>
      <c r="P960" s="16">
        <v>43848.528865740744</v>
      </c>
      <c r="Q960" s="11" t="s">
        <v>101</v>
      </c>
      <c r="R960" s="17" t="s">
        <v>2115</v>
      </c>
      <c r="S960" s="11" t="s">
        <v>39</v>
      </c>
      <c r="T960" s="17" t="s">
        <v>133</v>
      </c>
      <c r="U960" s="11" t="s">
        <v>37</v>
      </c>
      <c r="V960" s="17">
        <v>0</v>
      </c>
      <c r="W960" s="11" t="s">
        <v>37</v>
      </c>
      <c r="Y960" s="17" t="str">
        <f>TablaIncidentes[[#This Row],[Tiempo Total Gestión]]</f>
        <v>03:10</v>
      </c>
      <c r="Z960" s="11">
        <f t="shared" si="98"/>
        <v>3</v>
      </c>
      <c r="AA960" s="11">
        <f t="shared" si="99"/>
        <v>10</v>
      </c>
      <c r="AB960" s="11">
        <f>IF(TablaIncidentes[[#This Row],[Prioridad*]]="Baja",(Z960-24)*60+AA960,IF(TablaIncidentes[[#This Row],[Prioridad*]]="Media",(Z960-4)*60+AA960,IF(TablaIncidentes[[#This Row],[Prioridad*]]="Alta",(Z960-2)*60+AA960)))</f>
        <v>70</v>
      </c>
      <c r="AD960" s="17" t="str">
        <f>TablaIncidentes[[#This Row],[Tiempo Creación (HH:mm)]]</f>
        <v>00:00</v>
      </c>
      <c r="AE960" s="11">
        <f t="shared" si="100"/>
        <v>0</v>
      </c>
      <c r="AF960" s="11">
        <f t="shared" si="101"/>
        <v>0</v>
      </c>
      <c r="AG960" s="11">
        <f>IF(TablaIncidentes[[#This Row],[Prioridad*]]="Baja",((AE960*60)+AF960)-30,IF(TablaIncidentes[[#This Row],[Prioridad*]]="Media",((AE960*60)+AF960)-15,IF(TablaIncidentes[[#This Row],[Prioridad*]]="Alta",((AE960*60)+AF960)-10)))</f>
        <v>-10</v>
      </c>
      <c r="AI960" s="17">
        <f>TablaIncidentes[[#This Row],[Tiempo Avance Incidente]]</f>
        <v>0</v>
      </c>
      <c r="AJ960" s="11">
        <f t="shared" si="102"/>
        <v>0</v>
      </c>
      <c r="AK960" s="11">
        <f t="shared" si="103"/>
        <v>0</v>
      </c>
      <c r="AL960">
        <f>IF(TablaIncidentes[[#This Row],[Prioridad*]]="Baja",((AJ960*60)+AK960)-720,IF(TablaIncidentes[[#This Row],[Prioridad*]]="Media",((AJ960*60)+AK960)-120,IF(TablaIncidentes[[#This Row],[Prioridad*]]="Alta",((AJ960*60)+AK960)-60)))</f>
        <v>-60</v>
      </c>
      <c r="AN960" t="str">
        <f t="shared" si="104"/>
        <v>viernes</v>
      </c>
    </row>
    <row r="961" spans="1:40" ht="15" customHeight="1" x14ac:dyDescent="0.25">
      <c r="A961" s="20" t="s">
        <v>2139</v>
      </c>
      <c r="B961" t="s">
        <v>834</v>
      </c>
      <c r="C961" t="s">
        <v>32</v>
      </c>
      <c r="D961" s="11" t="s">
        <v>33</v>
      </c>
      <c r="E961" t="s">
        <v>34</v>
      </c>
      <c r="F961" t="s">
        <v>51</v>
      </c>
      <c r="G961" t="s">
        <v>361</v>
      </c>
      <c r="J961" s="12">
        <v>43847</v>
      </c>
      <c r="K961" s="13">
        <v>0.33863425925925927</v>
      </c>
      <c r="L961" s="14">
        <v>43847</v>
      </c>
      <c r="M961" s="15">
        <v>0.33863425925925927</v>
      </c>
      <c r="N961" s="12">
        <v>43847</v>
      </c>
      <c r="O961" s="13">
        <v>0.47427083333333336</v>
      </c>
      <c r="P961" s="16">
        <v>43848.528865740744</v>
      </c>
      <c r="Q961" s="11" t="s">
        <v>101</v>
      </c>
      <c r="R961" s="17" t="s">
        <v>2140</v>
      </c>
      <c r="S961" s="11" t="s">
        <v>39</v>
      </c>
      <c r="T961" s="17" t="s">
        <v>133</v>
      </c>
      <c r="U961" s="11" t="s">
        <v>37</v>
      </c>
      <c r="V961" s="17">
        <v>0</v>
      </c>
      <c r="W961" s="11" t="s">
        <v>37</v>
      </c>
      <c r="Y961" s="17" t="str">
        <f>TablaIncidentes[[#This Row],[Tiempo Total Gestión]]</f>
        <v>03:13</v>
      </c>
      <c r="Z961" s="11">
        <f t="shared" si="98"/>
        <v>3</v>
      </c>
      <c r="AA961" s="11">
        <f t="shared" si="99"/>
        <v>13</v>
      </c>
      <c r="AB961" s="11">
        <f>IF(TablaIncidentes[[#This Row],[Prioridad*]]="Baja",(Z961-24)*60+AA961,IF(TablaIncidentes[[#This Row],[Prioridad*]]="Media",(Z961-4)*60+AA961,IF(TablaIncidentes[[#This Row],[Prioridad*]]="Alta",(Z961-2)*60+AA961)))</f>
        <v>73</v>
      </c>
      <c r="AD961" s="17" t="str">
        <f>TablaIncidentes[[#This Row],[Tiempo Creación (HH:mm)]]</f>
        <v>00:00</v>
      </c>
      <c r="AE961" s="11">
        <f t="shared" si="100"/>
        <v>0</v>
      </c>
      <c r="AF961" s="11">
        <f t="shared" si="101"/>
        <v>0</v>
      </c>
      <c r="AG961" s="11">
        <f>IF(TablaIncidentes[[#This Row],[Prioridad*]]="Baja",((AE961*60)+AF961)-30,IF(TablaIncidentes[[#This Row],[Prioridad*]]="Media",((AE961*60)+AF961)-15,IF(TablaIncidentes[[#This Row],[Prioridad*]]="Alta",((AE961*60)+AF961)-10)))</f>
        <v>-10</v>
      </c>
      <c r="AI961" s="17">
        <f>TablaIncidentes[[#This Row],[Tiempo Avance Incidente]]</f>
        <v>0</v>
      </c>
      <c r="AJ961" s="11">
        <f t="shared" si="102"/>
        <v>0</v>
      </c>
      <c r="AK961" s="11">
        <f t="shared" si="103"/>
        <v>0</v>
      </c>
      <c r="AL961">
        <f>IF(TablaIncidentes[[#This Row],[Prioridad*]]="Baja",((AJ961*60)+AK961)-720,IF(TablaIncidentes[[#This Row],[Prioridad*]]="Media",((AJ961*60)+AK961)-120,IF(TablaIncidentes[[#This Row],[Prioridad*]]="Alta",((AJ961*60)+AK961)-60)))</f>
        <v>-60</v>
      </c>
      <c r="AN961" t="str">
        <f t="shared" si="104"/>
        <v>viernes</v>
      </c>
    </row>
    <row r="962" spans="1:40" x14ac:dyDescent="0.25">
      <c r="A962" s="20" t="s">
        <v>2141</v>
      </c>
      <c r="B962" t="s">
        <v>1006</v>
      </c>
      <c r="C962" t="s">
        <v>32</v>
      </c>
      <c r="D962" s="11" t="s">
        <v>33</v>
      </c>
      <c r="E962" t="s">
        <v>34</v>
      </c>
      <c r="F962" t="s">
        <v>51</v>
      </c>
      <c r="G962" t="s">
        <v>361</v>
      </c>
      <c r="J962" s="12">
        <v>43847</v>
      </c>
      <c r="K962" s="13">
        <v>0.33863425925925927</v>
      </c>
      <c r="L962" s="14">
        <v>43847</v>
      </c>
      <c r="M962" s="15">
        <v>0.33863425925925927</v>
      </c>
      <c r="N962" s="12">
        <v>43847</v>
      </c>
      <c r="O962" s="13">
        <v>0.47791666666666671</v>
      </c>
      <c r="P962" s="16">
        <v>43848.528865740744</v>
      </c>
      <c r="Q962" s="11" t="s">
        <v>101</v>
      </c>
      <c r="R962" s="17" t="s">
        <v>1683</v>
      </c>
      <c r="S962" s="11" t="s">
        <v>39</v>
      </c>
      <c r="T962" s="17" t="s">
        <v>133</v>
      </c>
      <c r="U962" s="11" t="s">
        <v>37</v>
      </c>
      <c r="V962" s="17">
        <v>0</v>
      </c>
      <c r="W962" s="11" t="s">
        <v>37</v>
      </c>
      <c r="Y962" s="17" t="str">
        <f>TablaIncidentes[[#This Row],[Tiempo Total Gestión]]</f>
        <v>03:18</v>
      </c>
      <c r="Z962" s="11">
        <f t="shared" ref="Z962:Z1025" si="105">HOUR(Y962)</f>
        <v>3</v>
      </c>
      <c r="AA962" s="11">
        <f t="shared" ref="AA962:AA1025" si="106">MINUTE(Y962)</f>
        <v>18</v>
      </c>
      <c r="AB962" s="11">
        <f>IF(TablaIncidentes[[#This Row],[Prioridad*]]="Baja",(Z962-24)*60+AA962,IF(TablaIncidentes[[#This Row],[Prioridad*]]="Media",(Z962-4)*60+AA962,IF(TablaIncidentes[[#This Row],[Prioridad*]]="Alta",(Z962-2)*60+AA962)))</f>
        <v>78</v>
      </c>
      <c r="AD962" s="17" t="str">
        <f>TablaIncidentes[[#This Row],[Tiempo Creación (HH:mm)]]</f>
        <v>00:00</v>
      </c>
      <c r="AE962" s="11">
        <f t="shared" si="100"/>
        <v>0</v>
      </c>
      <c r="AF962" s="11">
        <f t="shared" si="101"/>
        <v>0</v>
      </c>
      <c r="AG962" s="11">
        <f>IF(TablaIncidentes[[#This Row],[Prioridad*]]="Baja",((AE962*60)+AF962)-30,IF(TablaIncidentes[[#This Row],[Prioridad*]]="Media",((AE962*60)+AF962)-15,IF(TablaIncidentes[[#This Row],[Prioridad*]]="Alta",((AE962*60)+AF962)-10)))</f>
        <v>-10</v>
      </c>
      <c r="AI962" s="17">
        <f>TablaIncidentes[[#This Row],[Tiempo Avance Incidente]]</f>
        <v>0</v>
      </c>
      <c r="AJ962" s="11">
        <f t="shared" si="102"/>
        <v>0</v>
      </c>
      <c r="AK962" s="11">
        <f t="shared" si="103"/>
        <v>0</v>
      </c>
      <c r="AL962">
        <f>IF(TablaIncidentes[[#This Row],[Prioridad*]]="Baja",((AJ962*60)+AK962)-720,IF(TablaIncidentes[[#This Row],[Prioridad*]]="Media",((AJ962*60)+AK962)-120,IF(TablaIncidentes[[#This Row],[Prioridad*]]="Alta",((AJ962*60)+AK962)-60)))</f>
        <v>-60</v>
      </c>
      <c r="AN962" t="str">
        <f t="shared" si="104"/>
        <v>viernes</v>
      </c>
    </row>
    <row r="963" spans="1:40" x14ac:dyDescent="0.25">
      <c r="A963" s="20" t="s">
        <v>2142</v>
      </c>
      <c r="B963" t="s">
        <v>979</v>
      </c>
      <c r="C963" t="s">
        <v>32</v>
      </c>
      <c r="D963" s="11" t="s">
        <v>33</v>
      </c>
      <c r="E963" t="s">
        <v>34</v>
      </c>
      <c r="F963" t="s">
        <v>51</v>
      </c>
      <c r="G963" t="s">
        <v>52</v>
      </c>
      <c r="J963" s="12">
        <v>43847</v>
      </c>
      <c r="K963" s="13">
        <v>0.33863425925925927</v>
      </c>
      <c r="L963" s="14">
        <v>43847</v>
      </c>
      <c r="M963" s="15">
        <v>0.33863425925925927</v>
      </c>
      <c r="N963" s="12">
        <v>43847</v>
      </c>
      <c r="O963" s="13">
        <v>0.62650462962962961</v>
      </c>
      <c r="P963" s="16">
        <v>43848.690671296295</v>
      </c>
      <c r="Q963" s="11" t="s">
        <v>101</v>
      </c>
      <c r="R963" s="17" t="s">
        <v>1638</v>
      </c>
      <c r="S963" s="11" t="s">
        <v>39</v>
      </c>
      <c r="T963" s="17" t="s">
        <v>133</v>
      </c>
      <c r="U963" s="11" t="s">
        <v>37</v>
      </c>
      <c r="V963" s="17">
        <v>0</v>
      </c>
      <c r="W963" s="11" t="s">
        <v>37</v>
      </c>
      <c r="Y963" s="17" t="str">
        <f>TablaIncidentes[[#This Row],[Tiempo Total Gestión]]</f>
        <v>06:54</v>
      </c>
      <c r="Z963" s="11">
        <f t="shared" si="105"/>
        <v>6</v>
      </c>
      <c r="AA963" s="11">
        <f t="shared" si="106"/>
        <v>54</v>
      </c>
      <c r="AB963" s="11">
        <f>IF(TablaIncidentes[[#This Row],[Prioridad*]]="Baja",(Z963-24)*60+AA963,IF(TablaIncidentes[[#This Row],[Prioridad*]]="Media",(Z963-4)*60+AA963,IF(TablaIncidentes[[#This Row],[Prioridad*]]="Alta",(Z963-2)*60+AA963)))</f>
        <v>294</v>
      </c>
      <c r="AD963" s="17" t="str">
        <f>TablaIncidentes[[#This Row],[Tiempo Creación (HH:mm)]]</f>
        <v>00:00</v>
      </c>
      <c r="AE963" s="11">
        <f t="shared" ref="AE963:AE1026" si="107">HOUR(AD963)</f>
        <v>0</v>
      </c>
      <c r="AF963" s="11">
        <f t="shared" ref="AF963:AF1026" si="108">MINUTE(AD963)</f>
        <v>0</v>
      </c>
      <c r="AG963" s="11">
        <f>IF(TablaIncidentes[[#This Row],[Prioridad*]]="Baja",((AE963*60)+AF963)-30,IF(TablaIncidentes[[#This Row],[Prioridad*]]="Media",((AE963*60)+AF963)-15,IF(TablaIncidentes[[#This Row],[Prioridad*]]="Alta",((AE963*60)+AF963)-10)))</f>
        <v>-10</v>
      </c>
      <c r="AI963" s="17">
        <f>TablaIncidentes[[#This Row],[Tiempo Avance Incidente]]</f>
        <v>0</v>
      </c>
      <c r="AJ963" s="11">
        <f t="shared" ref="AJ963:AJ1026" si="109">HOUR(AI963)</f>
        <v>0</v>
      </c>
      <c r="AK963" s="11">
        <f t="shared" ref="AK963:AK1026" si="110">MINUTE(AI963)</f>
        <v>0</v>
      </c>
      <c r="AL963">
        <f>IF(TablaIncidentes[[#This Row],[Prioridad*]]="Baja",((AJ963*60)+AK963)-720,IF(TablaIncidentes[[#This Row],[Prioridad*]]="Media",((AJ963*60)+AK963)-120,IF(TablaIncidentes[[#This Row],[Prioridad*]]="Alta",((AJ963*60)+AK963)-60)))</f>
        <v>-60</v>
      </c>
      <c r="AN963" t="str">
        <f t="shared" ref="AN963:AN1026" si="111">TEXT(J963,"dddd")</f>
        <v>viernes</v>
      </c>
    </row>
    <row r="964" spans="1:40" x14ac:dyDescent="0.25">
      <c r="A964" s="20" t="s">
        <v>2143</v>
      </c>
      <c r="B964" t="s">
        <v>2144</v>
      </c>
      <c r="C964" t="s">
        <v>32</v>
      </c>
      <c r="D964" s="11" t="s">
        <v>33</v>
      </c>
      <c r="E964" t="s">
        <v>34</v>
      </c>
      <c r="F964" t="s">
        <v>51</v>
      </c>
      <c r="G964" t="s">
        <v>361</v>
      </c>
      <c r="J964" s="12">
        <v>43847</v>
      </c>
      <c r="K964" s="13">
        <v>0.33864583333333331</v>
      </c>
      <c r="L964" s="14">
        <v>43847</v>
      </c>
      <c r="M964" s="15">
        <v>0.33864583333333331</v>
      </c>
      <c r="N964" s="12">
        <v>43847</v>
      </c>
      <c r="O964" s="13">
        <v>0.48393518518518519</v>
      </c>
      <c r="P964" s="16">
        <v>43848.528865740744</v>
      </c>
      <c r="Q964" s="11" t="s">
        <v>101</v>
      </c>
      <c r="R964" s="17" t="s">
        <v>951</v>
      </c>
      <c r="S964" s="11" t="s">
        <v>39</v>
      </c>
      <c r="T964" s="17" t="s">
        <v>133</v>
      </c>
      <c r="U964" s="11" t="s">
        <v>37</v>
      </c>
      <c r="V964" s="17">
        <v>0</v>
      </c>
      <c r="W964" s="11" t="s">
        <v>37</v>
      </c>
      <c r="Y964" s="17" t="str">
        <f>TablaIncidentes[[#This Row],[Tiempo Total Gestión]]</f>
        <v>03:24</v>
      </c>
      <c r="Z964" s="11">
        <f t="shared" si="105"/>
        <v>3</v>
      </c>
      <c r="AA964" s="11">
        <f t="shared" si="106"/>
        <v>24</v>
      </c>
      <c r="AB964" s="11">
        <f>IF(TablaIncidentes[[#This Row],[Prioridad*]]="Baja",(Z964-24)*60+AA964,IF(TablaIncidentes[[#This Row],[Prioridad*]]="Media",(Z964-4)*60+AA964,IF(TablaIncidentes[[#This Row],[Prioridad*]]="Alta",(Z964-2)*60+AA964)))</f>
        <v>84</v>
      </c>
      <c r="AD964" s="17" t="str">
        <f>TablaIncidentes[[#This Row],[Tiempo Creación (HH:mm)]]</f>
        <v>00:00</v>
      </c>
      <c r="AE964" s="11">
        <f t="shared" si="107"/>
        <v>0</v>
      </c>
      <c r="AF964" s="11">
        <f t="shared" si="108"/>
        <v>0</v>
      </c>
      <c r="AG964" s="11">
        <f>IF(TablaIncidentes[[#This Row],[Prioridad*]]="Baja",((AE964*60)+AF964)-30,IF(TablaIncidentes[[#This Row],[Prioridad*]]="Media",((AE964*60)+AF964)-15,IF(TablaIncidentes[[#This Row],[Prioridad*]]="Alta",((AE964*60)+AF964)-10)))</f>
        <v>-10</v>
      </c>
      <c r="AI964" s="17">
        <f>TablaIncidentes[[#This Row],[Tiempo Avance Incidente]]</f>
        <v>0</v>
      </c>
      <c r="AJ964" s="11">
        <f t="shared" si="109"/>
        <v>0</v>
      </c>
      <c r="AK964" s="11">
        <f t="shared" si="110"/>
        <v>0</v>
      </c>
      <c r="AL964">
        <f>IF(TablaIncidentes[[#This Row],[Prioridad*]]="Baja",((AJ964*60)+AK964)-720,IF(TablaIncidentes[[#This Row],[Prioridad*]]="Media",((AJ964*60)+AK964)-120,IF(TablaIncidentes[[#This Row],[Prioridad*]]="Alta",((AJ964*60)+AK964)-60)))</f>
        <v>-60</v>
      </c>
      <c r="AN964" t="str">
        <f t="shared" si="111"/>
        <v>viernes</v>
      </c>
    </row>
    <row r="965" spans="1:40" x14ac:dyDescent="0.25">
      <c r="A965" s="20" t="s">
        <v>2145</v>
      </c>
      <c r="B965" t="s">
        <v>1498</v>
      </c>
      <c r="C965" t="s">
        <v>32</v>
      </c>
      <c r="D965" s="11" t="s">
        <v>33</v>
      </c>
      <c r="E965" t="s">
        <v>34</v>
      </c>
      <c r="F965" t="s">
        <v>51</v>
      </c>
      <c r="G965" t="s">
        <v>75</v>
      </c>
      <c r="J965" s="12">
        <v>43847</v>
      </c>
      <c r="K965" s="13">
        <v>0.33863425925925927</v>
      </c>
      <c r="L965" s="14">
        <v>43847</v>
      </c>
      <c r="M965" s="15">
        <v>0.33863425925925927</v>
      </c>
      <c r="N965" s="12">
        <v>43847</v>
      </c>
      <c r="O965" s="13">
        <v>0.55999999999999994</v>
      </c>
      <c r="P965" s="16">
        <v>43848.595219907409</v>
      </c>
      <c r="Q965" s="11" t="s">
        <v>101</v>
      </c>
      <c r="R965" s="17" t="s">
        <v>2146</v>
      </c>
      <c r="S965" s="11" t="s">
        <v>39</v>
      </c>
      <c r="T965" s="17" t="s">
        <v>133</v>
      </c>
      <c r="U965" s="11" t="s">
        <v>37</v>
      </c>
      <c r="V965" s="17">
        <v>0</v>
      </c>
      <c r="W965" s="11" t="s">
        <v>37</v>
      </c>
      <c r="Y965" s="17" t="str">
        <f>TablaIncidentes[[#This Row],[Tiempo Total Gestión]]</f>
        <v>05:18</v>
      </c>
      <c r="Z965" s="11">
        <f t="shared" si="105"/>
        <v>5</v>
      </c>
      <c r="AA965" s="11">
        <f t="shared" si="106"/>
        <v>18</v>
      </c>
      <c r="AB965" s="11">
        <f>IF(TablaIncidentes[[#This Row],[Prioridad*]]="Baja",(Z965-24)*60+AA965,IF(TablaIncidentes[[#This Row],[Prioridad*]]="Media",(Z965-4)*60+AA965,IF(TablaIncidentes[[#This Row],[Prioridad*]]="Alta",(Z965-2)*60+AA965)))</f>
        <v>198</v>
      </c>
      <c r="AD965" s="17" t="str">
        <f>TablaIncidentes[[#This Row],[Tiempo Creación (HH:mm)]]</f>
        <v>00:00</v>
      </c>
      <c r="AE965" s="11">
        <f t="shared" si="107"/>
        <v>0</v>
      </c>
      <c r="AF965" s="11">
        <f t="shared" si="108"/>
        <v>0</v>
      </c>
      <c r="AG965" s="11">
        <f>IF(TablaIncidentes[[#This Row],[Prioridad*]]="Baja",((AE965*60)+AF965)-30,IF(TablaIncidentes[[#This Row],[Prioridad*]]="Media",((AE965*60)+AF965)-15,IF(TablaIncidentes[[#This Row],[Prioridad*]]="Alta",((AE965*60)+AF965)-10)))</f>
        <v>-10</v>
      </c>
      <c r="AI965" s="17">
        <f>TablaIncidentes[[#This Row],[Tiempo Avance Incidente]]</f>
        <v>0</v>
      </c>
      <c r="AJ965" s="11">
        <f t="shared" si="109"/>
        <v>0</v>
      </c>
      <c r="AK965" s="11">
        <f t="shared" si="110"/>
        <v>0</v>
      </c>
      <c r="AL965">
        <f>IF(TablaIncidentes[[#This Row],[Prioridad*]]="Baja",((AJ965*60)+AK965)-720,IF(TablaIncidentes[[#This Row],[Prioridad*]]="Media",((AJ965*60)+AK965)-120,IF(TablaIncidentes[[#This Row],[Prioridad*]]="Alta",((AJ965*60)+AK965)-60)))</f>
        <v>-60</v>
      </c>
      <c r="AN965" t="str">
        <f t="shared" si="111"/>
        <v>viernes</v>
      </c>
    </row>
    <row r="966" spans="1:40" x14ac:dyDescent="0.25">
      <c r="A966" s="20" t="s">
        <v>2147</v>
      </c>
      <c r="B966" t="s">
        <v>1538</v>
      </c>
      <c r="C966" t="s">
        <v>32</v>
      </c>
      <c r="D966" s="11" t="s">
        <v>33</v>
      </c>
      <c r="E966" t="s">
        <v>34</v>
      </c>
      <c r="F966" t="s">
        <v>51</v>
      </c>
      <c r="G966" t="s">
        <v>52</v>
      </c>
      <c r="J966" s="12">
        <v>43847</v>
      </c>
      <c r="K966" s="13">
        <v>0.33864583333333331</v>
      </c>
      <c r="L966" s="14">
        <v>43847</v>
      </c>
      <c r="M966" s="15">
        <v>0.33864583333333331</v>
      </c>
      <c r="N966" s="12">
        <v>43847</v>
      </c>
      <c r="O966" s="13">
        <v>0.63215277777777779</v>
      </c>
      <c r="P966" s="16">
        <v>43848.690671296295</v>
      </c>
      <c r="Q966" s="11" t="s">
        <v>101</v>
      </c>
      <c r="R966" s="17" t="s">
        <v>2148</v>
      </c>
      <c r="S966" s="11" t="s">
        <v>39</v>
      </c>
      <c r="T966" s="17" t="s">
        <v>133</v>
      </c>
      <c r="U966" s="11" t="s">
        <v>37</v>
      </c>
      <c r="V966" s="17">
        <v>0</v>
      </c>
      <c r="W966" s="11" t="s">
        <v>37</v>
      </c>
      <c r="Y966" s="17" t="str">
        <f>TablaIncidentes[[#This Row],[Tiempo Total Gestión]]</f>
        <v>07:02</v>
      </c>
      <c r="Z966" s="11">
        <f t="shared" si="105"/>
        <v>7</v>
      </c>
      <c r="AA966" s="11">
        <f t="shared" si="106"/>
        <v>2</v>
      </c>
      <c r="AB966" s="11">
        <f>IF(TablaIncidentes[[#This Row],[Prioridad*]]="Baja",(Z966-24)*60+AA966,IF(TablaIncidentes[[#This Row],[Prioridad*]]="Media",(Z966-4)*60+AA966,IF(TablaIncidentes[[#This Row],[Prioridad*]]="Alta",(Z966-2)*60+AA966)))</f>
        <v>302</v>
      </c>
      <c r="AD966" s="17" t="str">
        <f>TablaIncidentes[[#This Row],[Tiempo Creación (HH:mm)]]</f>
        <v>00:00</v>
      </c>
      <c r="AE966" s="11">
        <f t="shared" si="107"/>
        <v>0</v>
      </c>
      <c r="AF966" s="11">
        <f t="shared" si="108"/>
        <v>0</v>
      </c>
      <c r="AG966" s="11">
        <f>IF(TablaIncidentes[[#This Row],[Prioridad*]]="Baja",((AE966*60)+AF966)-30,IF(TablaIncidentes[[#This Row],[Prioridad*]]="Media",((AE966*60)+AF966)-15,IF(TablaIncidentes[[#This Row],[Prioridad*]]="Alta",((AE966*60)+AF966)-10)))</f>
        <v>-10</v>
      </c>
      <c r="AI966" s="17">
        <f>TablaIncidentes[[#This Row],[Tiempo Avance Incidente]]</f>
        <v>0</v>
      </c>
      <c r="AJ966" s="11">
        <f t="shared" si="109"/>
        <v>0</v>
      </c>
      <c r="AK966" s="11">
        <f t="shared" si="110"/>
        <v>0</v>
      </c>
      <c r="AL966">
        <f>IF(TablaIncidentes[[#This Row],[Prioridad*]]="Baja",((AJ966*60)+AK966)-720,IF(TablaIncidentes[[#This Row],[Prioridad*]]="Media",((AJ966*60)+AK966)-120,IF(TablaIncidentes[[#This Row],[Prioridad*]]="Alta",((AJ966*60)+AK966)-60)))</f>
        <v>-60</v>
      </c>
      <c r="AN966" t="str">
        <f t="shared" si="111"/>
        <v>viernes</v>
      </c>
    </row>
    <row r="967" spans="1:40" x14ac:dyDescent="0.25">
      <c r="A967" s="20" t="s">
        <v>2149</v>
      </c>
      <c r="B967" t="s">
        <v>1201</v>
      </c>
      <c r="C967" t="s">
        <v>32</v>
      </c>
      <c r="D967" s="11" t="s">
        <v>33</v>
      </c>
      <c r="E967" t="s">
        <v>34</v>
      </c>
      <c r="F967" t="s">
        <v>51</v>
      </c>
      <c r="G967" t="s">
        <v>104</v>
      </c>
      <c r="J967" s="12">
        <v>43847</v>
      </c>
      <c r="K967" s="13">
        <v>0.33864583333333331</v>
      </c>
      <c r="L967" s="14">
        <v>43847</v>
      </c>
      <c r="M967" s="15">
        <v>0.33864583333333331</v>
      </c>
      <c r="N967" s="12">
        <v>43847</v>
      </c>
      <c r="O967" s="13">
        <v>0.69024305555555554</v>
      </c>
      <c r="P967" s="16">
        <v>43848.690671296295</v>
      </c>
      <c r="Q967" s="11" t="s">
        <v>101</v>
      </c>
      <c r="R967" s="17" t="s">
        <v>2150</v>
      </c>
      <c r="S967" s="11" t="s">
        <v>39</v>
      </c>
      <c r="T967" s="17" t="s">
        <v>133</v>
      </c>
      <c r="U967" s="11" t="s">
        <v>37</v>
      </c>
      <c r="V967" s="17">
        <v>0</v>
      </c>
      <c r="W967" s="11" t="s">
        <v>37</v>
      </c>
      <c r="Y967" s="17" t="str">
        <f>TablaIncidentes[[#This Row],[Tiempo Total Gestión]]</f>
        <v>07:41</v>
      </c>
      <c r="Z967" s="11">
        <f t="shared" si="105"/>
        <v>7</v>
      </c>
      <c r="AA967" s="11">
        <f t="shared" si="106"/>
        <v>41</v>
      </c>
      <c r="AB967" s="11">
        <f>IF(TablaIncidentes[[#This Row],[Prioridad*]]="Baja",(Z967-24)*60+AA967,IF(TablaIncidentes[[#This Row],[Prioridad*]]="Media",(Z967-4)*60+AA967,IF(TablaIncidentes[[#This Row],[Prioridad*]]="Alta",(Z967-2)*60+AA967)))</f>
        <v>341</v>
      </c>
      <c r="AD967" s="17" t="str">
        <f>TablaIncidentes[[#This Row],[Tiempo Creación (HH:mm)]]</f>
        <v>00:00</v>
      </c>
      <c r="AE967" s="11">
        <f t="shared" si="107"/>
        <v>0</v>
      </c>
      <c r="AF967" s="11">
        <f t="shared" si="108"/>
        <v>0</v>
      </c>
      <c r="AG967" s="11">
        <f>IF(TablaIncidentes[[#This Row],[Prioridad*]]="Baja",((AE967*60)+AF967)-30,IF(TablaIncidentes[[#This Row],[Prioridad*]]="Media",((AE967*60)+AF967)-15,IF(TablaIncidentes[[#This Row],[Prioridad*]]="Alta",((AE967*60)+AF967)-10)))</f>
        <v>-10</v>
      </c>
      <c r="AI967" s="17">
        <f>TablaIncidentes[[#This Row],[Tiempo Avance Incidente]]</f>
        <v>0</v>
      </c>
      <c r="AJ967" s="11">
        <f t="shared" si="109"/>
        <v>0</v>
      </c>
      <c r="AK967" s="11">
        <f t="shared" si="110"/>
        <v>0</v>
      </c>
      <c r="AL967">
        <f>IF(TablaIncidentes[[#This Row],[Prioridad*]]="Baja",((AJ967*60)+AK967)-720,IF(TablaIncidentes[[#This Row],[Prioridad*]]="Media",((AJ967*60)+AK967)-120,IF(TablaIncidentes[[#This Row],[Prioridad*]]="Alta",((AJ967*60)+AK967)-60)))</f>
        <v>-60</v>
      </c>
      <c r="AN967" t="str">
        <f t="shared" si="111"/>
        <v>viernes</v>
      </c>
    </row>
    <row r="968" spans="1:40" x14ac:dyDescent="0.25">
      <c r="A968" s="20" t="s">
        <v>2151</v>
      </c>
      <c r="B968" t="s">
        <v>1439</v>
      </c>
      <c r="C968" t="s">
        <v>32</v>
      </c>
      <c r="D968" s="11" t="s">
        <v>33</v>
      </c>
      <c r="E968" t="s">
        <v>34</v>
      </c>
      <c r="F968" t="s">
        <v>51</v>
      </c>
      <c r="G968" t="s">
        <v>52</v>
      </c>
      <c r="J968" s="12">
        <v>43847</v>
      </c>
      <c r="K968" s="13">
        <v>0.33864583333333331</v>
      </c>
      <c r="L968" s="14">
        <v>43847</v>
      </c>
      <c r="M968" s="15">
        <v>0.33864583333333331</v>
      </c>
      <c r="N968" s="12">
        <v>43847</v>
      </c>
      <c r="O968" s="13">
        <v>0.66908564814814808</v>
      </c>
      <c r="P968" s="16">
        <v>43848.690671296295</v>
      </c>
      <c r="Q968" s="11" t="s">
        <v>101</v>
      </c>
      <c r="R968" s="17" t="s">
        <v>2152</v>
      </c>
      <c r="S968" s="11" t="s">
        <v>39</v>
      </c>
      <c r="T968" s="17" t="s">
        <v>133</v>
      </c>
      <c r="U968" s="11" t="s">
        <v>37</v>
      </c>
      <c r="V968" s="17">
        <v>0</v>
      </c>
      <c r="W968" s="11" t="s">
        <v>37</v>
      </c>
      <c r="Y968" s="17" t="str">
        <f>TablaIncidentes[[#This Row],[Tiempo Total Gestión]]</f>
        <v>07:55</v>
      </c>
      <c r="Z968" s="11">
        <f t="shared" si="105"/>
        <v>7</v>
      </c>
      <c r="AA968" s="11">
        <f t="shared" si="106"/>
        <v>55</v>
      </c>
      <c r="AB968" s="11">
        <f>IF(TablaIncidentes[[#This Row],[Prioridad*]]="Baja",(Z968-24)*60+AA968,IF(TablaIncidentes[[#This Row],[Prioridad*]]="Media",(Z968-4)*60+AA968,IF(TablaIncidentes[[#This Row],[Prioridad*]]="Alta",(Z968-2)*60+AA968)))</f>
        <v>355</v>
      </c>
      <c r="AD968" s="17" t="str">
        <f>TablaIncidentes[[#This Row],[Tiempo Creación (HH:mm)]]</f>
        <v>00:00</v>
      </c>
      <c r="AE968" s="11">
        <f t="shared" si="107"/>
        <v>0</v>
      </c>
      <c r="AF968" s="11">
        <f t="shared" si="108"/>
        <v>0</v>
      </c>
      <c r="AG968" s="11">
        <f>IF(TablaIncidentes[[#This Row],[Prioridad*]]="Baja",((AE968*60)+AF968)-30,IF(TablaIncidentes[[#This Row],[Prioridad*]]="Media",((AE968*60)+AF968)-15,IF(TablaIncidentes[[#This Row],[Prioridad*]]="Alta",((AE968*60)+AF968)-10)))</f>
        <v>-10</v>
      </c>
      <c r="AI968" s="17">
        <f>TablaIncidentes[[#This Row],[Tiempo Avance Incidente]]</f>
        <v>0</v>
      </c>
      <c r="AJ968" s="11">
        <f t="shared" si="109"/>
        <v>0</v>
      </c>
      <c r="AK968" s="11">
        <f t="shared" si="110"/>
        <v>0</v>
      </c>
      <c r="AL968">
        <f>IF(TablaIncidentes[[#This Row],[Prioridad*]]="Baja",((AJ968*60)+AK968)-720,IF(TablaIncidentes[[#This Row],[Prioridad*]]="Media",((AJ968*60)+AK968)-120,IF(TablaIncidentes[[#This Row],[Prioridad*]]="Alta",((AJ968*60)+AK968)-60)))</f>
        <v>-60</v>
      </c>
      <c r="AN968" t="str">
        <f t="shared" si="111"/>
        <v>viernes</v>
      </c>
    </row>
    <row r="969" spans="1:40" x14ac:dyDescent="0.25">
      <c r="A969" s="20" t="s">
        <v>2153</v>
      </c>
      <c r="B969" t="s">
        <v>1027</v>
      </c>
      <c r="C969" t="s">
        <v>32</v>
      </c>
      <c r="D969" s="11" t="s">
        <v>33</v>
      </c>
      <c r="E969" t="s">
        <v>34</v>
      </c>
      <c r="F969" t="s">
        <v>51</v>
      </c>
      <c r="G969" t="s">
        <v>151</v>
      </c>
      <c r="J969" s="12">
        <v>43847</v>
      </c>
      <c r="K969" s="13">
        <v>0.33864583333333331</v>
      </c>
      <c r="L969" s="14">
        <v>43847</v>
      </c>
      <c r="M969" s="15">
        <v>0.33864583333333331</v>
      </c>
      <c r="N969" s="12">
        <v>43847</v>
      </c>
      <c r="O969" s="13">
        <v>0.62814814814814812</v>
      </c>
      <c r="P969" s="16">
        <v>43848.690671296295</v>
      </c>
      <c r="Q969" s="11" t="s">
        <v>101</v>
      </c>
      <c r="R969" s="17" t="s">
        <v>2154</v>
      </c>
      <c r="S969" s="11" t="s">
        <v>39</v>
      </c>
      <c r="T969" s="17" t="s">
        <v>133</v>
      </c>
      <c r="U969" s="11" t="s">
        <v>37</v>
      </c>
      <c r="V969" s="17">
        <v>0</v>
      </c>
      <c r="W969" s="11" t="s">
        <v>37</v>
      </c>
      <c r="Y969" s="17" t="str">
        <f>TablaIncidentes[[#This Row],[Tiempo Total Gestión]]</f>
        <v>06:53</v>
      </c>
      <c r="Z969" s="11">
        <f t="shared" si="105"/>
        <v>6</v>
      </c>
      <c r="AA969" s="11">
        <f t="shared" si="106"/>
        <v>53</v>
      </c>
      <c r="AB969" s="11">
        <f>IF(TablaIncidentes[[#This Row],[Prioridad*]]="Baja",(Z969-24)*60+AA969,IF(TablaIncidentes[[#This Row],[Prioridad*]]="Media",(Z969-4)*60+AA969,IF(TablaIncidentes[[#This Row],[Prioridad*]]="Alta",(Z969-2)*60+AA969)))</f>
        <v>293</v>
      </c>
      <c r="AD969" s="17" t="str">
        <f>TablaIncidentes[[#This Row],[Tiempo Creación (HH:mm)]]</f>
        <v>00:00</v>
      </c>
      <c r="AE969" s="11">
        <f t="shared" si="107"/>
        <v>0</v>
      </c>
      <c r="AF969" s="11">
        <f t="shared" si="108"/>
        <v>0</v>
      </c>
      <c r="AG969" s="11">
        <f>IF(TablaIncidentes[[#This Row],[Prioridad*]]="Baja",((AE969*60)+AF969)-30,IF(TablaIncidentes[[#This Row],[Prioridad*]]="Media",((AE969*60)+AF969)-15,IF(TablaIncidentes[[#This Row],[Prioridad*]]="Alta",((AE969*60)+AF969)-10)))</f>
        <v>-10</v>
      </c>
      <c r="AI969" s="17">
        <f>TablaIncidentes[[#This Row],[Tiempo Avance Incidente]]</f>
        <v>0</v>
      </c>
      <c r="AJ969" s="11">
        <f t="shared" si="109"/>
        <v>0</v>
      </c>
      <c r="AK969" s="11">
        <f t="shared" si="110"/>
        <v>0</v>
      </c>
      <c r="AL969">
        <f>IF(TablaIncidentes[[#This Row],[Prioridad*]]="Baja",((AJ969*60)+AK969)-720,IF(TablaIncidentes[[#This Row],[Prioridad*]]="Media",((AJ969*60)+AK969)-120,IF(TablaIncidentes[[#This Row],[Prioridad*]]="Alta",((AJ969*60)+AK969)-60)))</f>
        <v>-60</v>
      </c>
      <c r="AN969" t="str">
        <f t="shared" si="111"/>
        <v>viernes</v>
      </c>
    </row>
    <row r="970" spans="1:40" x14ac:dyDescent="0.25">
      <c r="A970" s="20" t="s">
        <v>2155</v>
      </c>
      <c r="B970" t="s">
        <v>2156</v>
      </c>
      <c r="C970" t="s">
        <v>32</v>
      </c>
      <c r="D970" s="11" t="s">
        <v>33</v>
      </c>
      <c r="E970" t="s">
        <v>34</v>
      </c>
      <c r="F970" t="s">
        <v>51</v>
      </c>
      <c r="G970" t="s">
        <v>75</v>
      </c>
      <c r="J970" s="12">
        <v>43847</v>
      </c>
      <c r="K970" s="13">
        <v>0.34471064814814811</v>
      </c>
      <c r="L970" s="14">
        <v>43847</v>
      </c>
      <c r="M970" s="15">
        <v>0.34471064814814811</v>
      </c>
      <c r="N970" s="12">
        <v>43847</v>
      </c>
      <c r="O970" s="13">
        <v>0.58648148148148149</v>
      </c>
      <c r="P970" s="16">
        <v>43848.595219907409</v>
      </c>
      <c r="Q970" s="11" t="s">
        <v>101</v>
      </c>
      <c r="R970" s="17" t="s">
        <v>1655</v>
      </c>
      <c r="S970" s="11" t="s">
        <v>39</v>
      </c>
      <c r="T970" s="17" t="s">
        <v>133</v>
      </c>
      <c r="U970" s="11" t="s">
        <v>37</v>
      </c>
      <c r="V970" s="17">
        <v>0</v>
      </c>
      <c r="W970" s="11" t="s">
        <v>37</v>
      </c>
      <c r="Y970" s="17" t="str">
        <f>TablaIncidentes[[#This Row],[Tiempo Total Gestión]]</f>
        <v>05:48</v>
      </c>
      <c r="Z970" s="11">
        <f t="shared" si="105"/>
        <v>5</v>
      </c>
      <c r="AA970" s="11">
        <f t="shared" si="106"/>
        <v>48</v>
      </c>
      <c r="AB970" s="11">
        <f>IF(TablaIncidentes[[#This Row],[Prioridad*]]="Baja",(Z970-24)*60+AA970,IF(TablaIncidentes[[#This Row],[Prioridad*]]="Media",(Z970-4)*60+AA970,IF(TablaIncidentes[[#This Row],[Prioridad*]]="Alta",(Z970-2)*60+AA970)))</f>
        <v>228</v>
      </c>
      <c r="AD970" s="17" t="str">
        <f>TablaIncidentes[[#This Row],[Tiempo Creación (HH:mm)]]</f>
        <v>00:00</v>
      </c>
      <c r="AE970" s="11">
        <f t="shared" si="107"/>
        <v>0</v>
      </c>
      <c r="AF970" s="11">
        <f t="shared" si="108"/>
        <v>0</v>
      </c>
      <c r="AG970" s="11">
        <f>IF(TablaIncidentes[[#This Row],[Prioridad*]]="Baja",((AE970*60)+AF970)-30,IF(TablaIncidentes[[#This Row],[Prioridad*]]="Media",((AE970*60)+AF970)-15,IF(TablaIncidentes[[#This Row],[Prioridad*]]="Alta",((AE970*60)+AF970)-10)))</f>
        <v>-10</v>
      </c>
      <c r="AI970" s="17">
        <f>TablaIncidentes[[#This Row],[Tiempo Avance Incidente]]</f>
        <v>0</v>
      </c>
      <c r="AJ970" s="11">
        <f t="shared" si="109"/>
        <v>0</v>
      </c>
      <c r="AK970" s="11">
        <f t="shared" si="110"/>
        <v>0</v>
      </c>
      <c r="AL970">
        <f>IF(TablaIncidentes[[#This Row],[Prioridad*]]="Baja",((AJ970*60)+AK970)-720,IF(TablaIncidentes[[#This Row],[Prioridad*]]="Media",((AJ970*60)+AK970)-120,IF(TablaIncidentes[[#This Row],[Prioridad*]]="Alta",((AJ970*60)+AK970)-60)))</f>
        <v>-60</v>
      </c>
      <c r="AN970" t="str">
        <f t="shared" si="111"/>
        <v>viernes</v>
      </c>
    </row>
    <row r="971" spans="1:40" x14ac:dyDescent="0.25">
      <c r="A971" s="10" t="s">
        <v>2157</v>
      </c>
      <c r="B971" t="s">
        <v>2158</v>
      </c>
      <c r="C971" t="s">
        <v>161</v>
      </c>
      <c r="D971" s="11" t="s">
        <v>110</v>
      </c>
      <c r="E971" t="s">
        <v>34</v>
      </c>
      <c r="F971" t="s">
        <v>124</v>
      </c>
      <c r="G971" t="s">
        <v>180</v>
      </c>
      <c r="J971" s="12">
        <v>43847</v>
      </c>
      <c r="K971" s="13">
        <v>0.35699074074074072</v>
      </c>
      <c r="L971" s="14">
        <v>43847</v>
      </c>
      <c r="M971" s="15">
        <v>0.35851851851851851</v>
      </c>
      <c r="N971" s="12">
        <v>43847</v>
      </c>
      <c r="O971" s="13">
        <v>0.52262731481481484</v>
      </c>
      <c r="P971" s="16">
        <v>43848.528865740744</v>
      </c>
      <c r="Q971" s="11" t="s">
        <v>37</v>
      </c>
      <c r="R971" s="17" t="s">
        <v>2159</v>
      </c>
      <c r="S971" s="11" t="s">
        <v>59</v>
      </c>
      <c r="T971" s="17" t="s">
        <v>48</v>
      </c>
      <c r="U971" s="11" t="s">
        <v>37</v>
      </c>
      <c r="V971" s="17">
        <v>1.527777778392192E-3</v>
      </c>
      <c r="W971" s="11" t="s">
        <v>37</v>
      </c>
      <c r="Y971" s="17" t="str">
        <f>TablaIncidentes[[#This Row],[Tiempo Total Gestión]]</f>
        <v>01:59</v>
      </c>
      <c r="Z971" s="11">
        <f t="shared" si="105"/>
        <v>1</v>
      </c>
      <c r="AA971" s="11">
        <f t="shared" si="106"/>
        <v>59</v>
      </c>
      <c r="AB971" s="11">
        <f>IF(TablaIncidentes[[#This Row],[Prioridad*]]="Baja",(Z971-24)*60+AA971,IF(TablaIncidentes[[#This Row],[Prioridad*]]="Media",(Z971-4)*60+AA971,IF(TablaIncidentes[[#This Row],[Prioridad*]]="Alta",(Z971-2)*60+AA971)))</f>
        <v>-121</v>
      </c>
      <c r="AD971" s="17" t="str">
        <f>TablaIncidentes[[#This Row],[Tiempo Creación (HH:mm)]]</f>
        <v>00:02</v>
      </c>
      <c r="AE971" s="11">
        <f t="shared" si="107"/>
        <v>0</v>
      </c>
      <c r="AF971" s="11">
        <f t="shared" si="108"/>
        <v>2</v>
      </c>
      <c r="AG971" s="11">
        <f>IF(TablaIncidentes[[#This Row],[Prioridad*]]="Baja",((AE971*60)+AF971)-30,IF(TablaIncidentes[[#This Row],[Prioridad*]]="Media",((AE971*60)+AF971)-15,IF(TablaIncidentes[[#This Row],[Prioridad*]]="Alta",((AE971*60)+AF971)-10)))</f>
        <v>-13</v>
      </c>
      <c r="AI971" s="17">
        <f>TablaIncidentes[[#This Row],[Tiempo Avance Incidente]]</f>
        <v>1.527777778392192E-3</v>
      </c>
      <c r="AJ971" s="11">
        <f t="shared" si="109"/>
        <v>0</v>
      </c>
      <c r="AK971" s="11">
        <f t="shared" si="110"/>
        <v>2</v>
      </c>
      <c r="AL971">
        <f>IF(TablaIncidentes[[#This Row],[Prioridad*]]="Baja",((AJ971*60)+AK971)-720,IF(TablaIncidentes[[#This Row],[Prioridad*]]="Media",((AJ971*60)+AK971)-120,IF(TablaIncidentes[[#This Row],[Prioridad*]]="Alta",((AJ971*60)+AK971)-60)))</f>
        <v>-118</v>
      </c>
      <c r="AN971" t="str">
        <f t="shared" si="111"/>
        <v>viernes</v>
      </c>
    </row>
    <row r="972" spans="1:40" x14ac:dyDescent="0.25">
      <c r="A972" s="20" t="s">
        <v>2160</v>
      </c>
      <c r="B972" t="s">
        <v>1097</v>
      </c>
      <c r="C972" t="s">
        <v>32</v>
      </c>
      <c r="D972" s="11" t="s">
        <v>33</v>
      </c>
      <c r="E972" t="s">
        <v>34</v>
      </c>
      <c r="F972" t="s">
        <v>51</v>
      </c>
      <c r="G972" t="s">
        <v>52</v>
      </c>
      <c r="J972" s="12">
        <v>43847</v>
      </c>
      <c r="K972" s="13">
        <v>0.36851851851851852</v>
      </c>
      <c r="L972" s="14">
        <v>43847</v>
      </c>
      <c r="M972" s="15">
        <v>0.36851851851851852</v>
      </c>
      <c r="N972" s="12">
        <v>43850</v>
      </c>
      <c r="O972" s="13">
        <v>0.5334606481481482</v>
      </c>
      <c r="P972" s="16">
        <v>43851.584988425922</v>
      </c>
      <c r="Q972" s="11" t="s">
        <v>101</v>
      </c>
      <c r="R972" s="17" t="s">
        <v>470</v>
      </c>
      <c r="S972" s="11" t="s">
        <v>39</v>
      </c>
      <c r="T972" s="17" t="s">
        <v>133</v>
      </c>
      <c r="U972" s="11" t="s">
        <v>37</v>
      </c>
      <c r="V972" s="17">
        <v>0</v>
      </c>
      <c r="W972" s="11" t="s">
        <v>37</v>
      </c>
      <c r="Y972" s="17" t="str">
        <f>TablaIncidentes[[#This Row],[Tiempo Total Gestión]]</f>
        <v>02:56</v>
      </c>
      <c r="Z972" s="11">
        <f t="shared" si="105"/>
        <v>2</v>
      </c>
      <c r="AA972" s="11">
        <f t="shared" si="106"/>
        <v>56</v>
      </c>
      <c r="AB972" s="11">
        <f>IF(TablaIncidentes[[#This Row],[Prioridad*]]="Baja",(Z972-24)*60+AA972,IF(TablaIncidentes[[#This Row],[Prioridad*]]="Media",(Z972-4)*60+AA972,IF(TablaIncidentes[[#This Row],[Prioridad*]]="Alta",(Z972-2)*60+AA972)))</f>
        <v>56</v>
      </c>
      <c r="AD972" s="17" t="str">
        <f>TablaIncidentes[[#This Row],[Tiempo Creación (HH:mm)]]</f>
        <v>00:00</v>
      </c>
      <c r="AE972" s="11">
        <f t="shared" si="107"/>
        <v>0</v>
      </c>
      <c r="AF972" s="11">
        <f t="shared" si="108"/>
        <v>0</v>
      </c>
      <c r="AG972" s="11">
        <f>IF(TablaIncidentes[[#This Row],[Prioridad*]]="Baja",((AE972*60)+AF972)-30,IF(TablaIncidentes[[#This Row],[Prioridad*]]="Media",((AE972*60)+AF972)-15,IF(TablaIncidentes[[#This Row],[Prioridad*]]="Alta",((AE972*60)+AF972)-10)))</f>
        <v>-10</v>
      </c>
      <c r="AI972" s="17">
        <f>TablaIncidentes[[#This Row],[Tiempo Avance Incidente]]</f>
        <v>0</v>
      </c>
      <c r="AJ972" s="11">
        <f t="shared" si="109"/>
        <v>0</v>
      </c>
      <c r="AK972" s="11">
        <f t="shared" si="110"/>
        <v>0</v>
      </c>
      <c r="AL972">
        <f>IF(TablaIncidentes[[#This Row],[Prioridad*]]="Baja",((AJ972*60)+AK972)-720,IF(TablaIncidentes[[#This Row],[Prioridad*]]="Media",((AJ972*60)+AK972)-120,IF(TablaIncidentes[[#This Row],[Prioridad*]]="Alta",((AJ972*60)+AK972)-60)))</f>
        <v>-60</v>
      </c>
      <c r="AN972" t="str">
        <f t="shared" si="111"/>
        <v>viernes</v>
      </c>
    </row>
    <row r="973" spans="1:40" x14ac:dyDescent="0.25">
      <c r="A973" s="10" t="s">
        <v>2161</v>
      </c>
      <c r="B973" t="s">
        <v>812</v>
      </c>
      <c r="C973" t="s">
        <v>32</v>
      </c>
      <c r="D973" s="11" t="s">
        <v>33</v>
      </c>
      <c r="E973" t="s">
        <v>34</v>
      </c>
      <c r="F973" t="s">
        <v>51</v>
      </c>
      <c r="G973" t="s">
        <v>75</v>
      </c>
      <c r="J973" s="12">
        <v>43847</v>
      </c>
      <c r="K973" s="13">
        <v>0.38670138888888889</v>
      </c>
      <c r="L973" s="14">
        <v>43847</v>
      </c>
      <c r="M973" s="15">
        <v>0.38670138888888889</v>
      </c>
      <c r="N973" s="12">
        <v>43847</v>
      </c>
      <c r="O973" s="13">
        <v>0.4192939814814815</v>
      </c>
      <c r="P973" s="16">
        <v>43848.429456018515</v>
      </c>
      <c r="Q973" s="11" t="s">
        <v>37</v>
      </c>
      <c r="R973" s="17" t="s">
        <v>582</v>
      </c>
      <c r="S973" s="11" t="s">
        <v>39</v>
      </c>
      <c r="T973" s="17" t="s">
        <v>133</v>
      </c>
      <c r="U973" s="11" t="s">
        <v>37</v>
      </c>
      <c r="V973" s="17">
        <v>0</v>
      </c>
      <c r="W973" s="11" t="s">
        <v>37</v>
      </c>
      <c r="Y973" s="17" t="str">
        <f>TablaIncidentes[[#This Row],[Tiempo Total Gestión]]</f>
        <v>00:46</v>
      </c>
      <c r="Z973" s="11">
        <f t="shared" si="105"/>
        <v>0</v>
      </c>
      <c r="AA973" s="11">
        <f t="shared" si="106"/>
        <v>46</v>
      </c>
      <c r="AB973" s="11">
        <f>IF(TablaIncidentes[[#This Row],[Prioridad*]]="Baja",(Z973-24)*60+AA973,IF(TablaIncidentes[[#This Row],[Prioridad*]]="Media",(Z973-4)*60+AA973,IF(TablaIncidentes[[#This Row],[Prioridad*]]="Alta",(Z973-2)*60+AA973)))</f>
        <v>-74</v>
      </c>
      <c r="AD973" s="17" t="str">
        <f>TablaIncidentes[[#This Row],[Tiempo Creación (HH:mm)]]</f>
        <v>00:00</v>
      </c>
      <c r="AE973" s="11">
        <f t="shared" si="107"/>
        <v>0</v>
      </c>
      <c r="AF973" s="11">
        <f t="shared" si="108"/>
        <v>0</v>
      </c>
      <c r="AG973" s="11">
        <f>IF(TablaIncidentes[[#This Row],[Prioridad*]]="Baja",((AE973*60)+AF973)-30,IF(TablaIncidentes[[#This Row],[Prioridad*]]="Media",((AE973*60)+AF973)-15,IF(TablaIncidentes[[#This Row],[Prioridad*]]="Alta",((AE973*60)+AF973)-10)))</f>
        <v>-10</v>
      </c>
      <c r="AI973" s="17">
        <f>TablaIncidentes[[#This Row],[Tiempo Avance Incidente]]</f>
        <v>0</v>
      </c>
      <c r="AJ973" s="11">
        <f t="shared" si="109"/>
        <v>0</v>
      </c>
      <c r="AK973" s="11">
        <f t="shared" si="110"/>
        <v>0</v>
      </c>
      <c r="AL973">
        <f>IF(TablaIncidentes[[#This Row],[Prioridad*]]="Baja",((AJ973*60)+AK973)-720,IF(TablaIncidentes[[#This Row],[Prioridad*]]="Media",((AJ973*60)+AK973)-120,IF(TablaIncidentes[[#This Row],[Prioridad*]]="Alta",((AJ973*60)+AK973)-60)))</f>
        <v>-60</v>
      </c>
      <c r="AN973" t="str">
        <f t="shared" si="111"/>
        <v>viernes</v>
      </c>
    </row>
    <row r="974" spans="1:40" x14ac:dyDescent="0.25">
      <c r="A974" s="20" t="s">
        <v>2162</v>
      </c>
      <c r="B974" t="s">
        <v>2163</v>
      </c>
      <c r="C974" t="s">
        <v>32</v>
      </c>
      <c r="D974" s="11" t="s">
        <v>33</v>
      </c>
      <c r="E974" t="s">
        <v>34</v>
      </c>
      <c r="F974" t="s">
        <v>51</v>
      </c>
      <c r="G974" t="s">
        <v>361</v>
      </c>
      <c r="J974" s="12">
        <v>43847</v>
      </c>
      <c r="K974" s="13">
        <v>0.39020833333333332</v>
      </c>
      <c r="L974" s="14">
        <v>43847</v>
      </c>
      <c r="M974" s="15">
        <v>0.39020833333333332</v>
      </c>
      <c r="N974" s="12">
        <v>43847</v>
      </c>
      <c r="O974" s="13">
        <v>0.4962037037037037</v>
      </c>
      <c r="P974" s="16">
        <v>43848.528865740744</v>
      </c>
      <c r="Q974" s="11" t="s">
        <v>101</v>
      </c>
      <c r="R974" s="17" t="s">
        <v>695</v>
      </c>
      <c r="S974" s="11" t="s">
        <v>39</v>
      </c>
      <c r="T974" s="17" t="s">
        <v>133</v>
      </c>
      <c r="U974" s="11" t="s">
        <v>37</v>
      </c>
      <c r="V974" s="17">
        <v>0</v>
      </c>
      <c r="W974" s="11" t="s">
        <v>37</v>
      </c>
      <c r="Y974" s="17" t="str">
        <f>TablaIncidentes[[#This Row],[Tiempo Total Gestión]]</f>
        <v>02:28</v>
      </c>
      <c r="Z974" s="11">
        <f t="shared" si="105"/>
        <v>2</v>
      </c>
      <c r="AA974" s="11">
        <f t="shared" si="106"/>
        <v>28</v>
      </c>
      <c r="AB974" s="11">
        <f>IF(TablaIncidentes[[#This Row],[Prioridad*]]="Baja",(Z974-24)*60+AA974,IF(TablaIncidentes[[#This Row],[Prioridad*]]="Media",(Z974-4)*60+AA974,IF(TablaIncidentes[[#This Row],[Prioridad*]]="Alta",(Z974-2)*60+AA974)))</f>
        <v>28</v>
      </c>
      <c r="AD974" s="17" t="str">
        <f>TablaIncidentes[[#This Row],[Tiempo Creación (HH:mm)]]</f>
        <v>00:00</v>
      </c>
      <c r="AE974" s="11">
        <f t="shared" si="107"/>
        <v>0</v>
      </c>
      <c r="AF974" s="11">
        <f t="shared" si="108"/>
        <v>0</v>
      </c>
      <c r="AG974" s="11">
        <f>IF(TablaIncidentes[[#This Row],[Prioridad*]]="Baja",((AE974*60)+AF974)-30,IF(TablaIncidentes[[#This Row],[Prioridad*]]="Media",((AE974*60)+AF974)-15,IF(TablaIncidentes[[#This Row],[Prioridad*]]="Alta",((AE974*60)+AF974)-10)))</f>
        <v>-10</v>
      </c>
      <c r="AI974" s="17">
        <f>TablaIncidentes[[#This Row],[Tiempo Avance Incidente]]</f>
        <v>0</v>
      </c>
      <c r="AJ974" s="11">
        <f t="shared" si="109"/>
        <v>0</v>
      </c>
      <c r="AK974" s="11">
        <f t="shared" si="110"/>
        <v>0</v>
      </c>
      <c r="AL974">
        <f>IF(TablaIncidentes[[#This Row],[Prioridad*]]="Baja",((AJ974*60)+AK974)-720,IF(TablaIncidentes[[#This Row],[Prioridad*]]="Media",((AJ974*60)+AK974)-120,IF(TablaIncidentes[[#This Row],[Prioridad*]]="Alta",((AJ974*60)+AK974)-60)))</f>
        <v>-60</v>
      </c>
      <c r="AN974" t="str">
        <f t="shared" si="111"/>
        <v>viernes</v>
      </c>
    </row>
    <row r="975" spans="1:40" x14ac:dyDescent="0.25">
      <c r="A975" s="20" t="s">
        <v>2164</v>
      </c>
      <c r="B975" t="s">
        <v>2165</v>
      </c>
      <c r="C975" t="s">
        <v>32</v>
      </c>
      <c r="D975" s="11" t="s">
        <v>33</v>
      </c>
      <c r="E975" t="s">
        <v>34</v>
      </c>
      <c r="F975" t="s">
        <v>51</v>
      </c>
      <c r="G975" t="s">
        <v>75</v>
      </c>
      <c r="J975" s="12">
        <v>43847</v>
      </c>
      <c r="K975" s="13">
        <v>0.39231481481481478</v>
      </c>
      <c r="L975" s="14">
        <v>43847</v>
      </c>
      <c r="M975" s="15">
        <v>0.39231481481481478</v>
      </c>
      <c r="N975" s="12">
        <v>43847</v>
      </c>
      <c r="O975" s="13">
        <v>0.61380787037037032</v>
      </c>
      <c r="P975" s="16">
        <v>43848.690671296295</v>
      </c>
      <c r="Q975" s="11" t="s">
        <v>101</v>
      </c>
      <c r="R975" s="17" t="s">
        <v>2146</v>
      </c>
      <c r="S975" s="11" t="s">
        <v>39</v>
      </c>
      <c r="T975" s="17" t="s">
        <v>133</v>
      </c>
      <c r="U975" s="11" t="s">
        <v>37</v>
      </c>
      <c r="V975" s="17">
        <v>0</v>
      </c>
      <c r="W975" s="11" t="s">
        <v>37</v>
      </c>
      <c r="Y975" s="17" t="str">
        <f>TablaIncidentes[[#This Row],[Tiempo Total Gestión]]</f>
        <v>05:18</v>
      </c>
      <c r="Z975" s="11">
        <f t="shared" si="105"/>
        <v>5</v>
      </c>
      <c r="AA975" s="11">
        <f t="shared" si="106"/>
        <v>18</v>
      </c>
      <c r="AB975" s="11">
        <f>IF(TablaIncidentes[[#This Row],[Prioridad*]]="Baja",(Z975-24)*60+AA975,IF(TablaIncidentes[[#This Row],[Prioridad*]]="Media",(Z975-4)*60+AA975,IF(TablaIncidentes[[#This Row],[Prioridad*]]="Alta",(Z975-2)*60+AA975)))</f>
        <v>198</v>
      </c>
      <c r="AD975" s="17" t="str">
        <f>TablaIncidentes[[#This Row],[Tiempo Creación (HH:mm)]]</f>
        <v>00:00</v>
      </c>
      <c r="AE975" s="11">
        <f t="shared" si="107"/>
        <v>0</v>
      </c>
      <c r="AF975" s="11">
        <f t="shared" si="108"/>
        <v>0</v>
      </c>
      <c r="AG975" s="11">
        <f>IF(TablaIncidentes[[#This Row],[Prioridad*]]="Baja",((AE975*60)+AF975)-30,IF(TablaIncidentes[[#This Row],[Prioridad*]]="Media",((AE975*60)+AF975)-15,IF(TablaIncidentes[[#This Row],[Prioridad*]]="Alta",((AE975*60)+AF975)-10)))</f>
        <v>-10</v>
      </c>
      <c r="AI975" s="17">
        <f>TablaIncidentes[[#This Row],[Tiempo Avance Incidente]]</f>
        <v>0</v>
      </c>
      <c r="AJ975" s="11">
        <f t="shared" si="109"/>
        <v>0</v>
      </c>
      <c r="AK975" s="11">
        <f t="shared" si="110"/>
        <v>0</v>
      </c>
      <c r="AL975">
        <f>IF(TablaIncidentes[[#This Row],[Prioridad*]]="Baja",((AJ975*60)+AK975)-720,IF(TablaIncidentes[[#This Row],[Prioridad*]]="Media",((AJ975*60)+AK975)-120,IF(TablaIncidentes[[#This Row],[Prioridad*]]="Alta",((AJ975*60)+AK975)-60)))</f>
        <v>-60</v>
      </c>
      <c r="AN975" t="str">
        <f t="shared" si="111"/>
        <v>viernes</v>
      </c>
    </row>
    <row r="976" spans="1:40" x14ac:dyDescent="0.25">
      <c r="A976" s="20" t="s">
        <v>2166</v>
      </c>
      <c r="B976" t="s">
        <v>2167</v>
      </c>
      <c r="C976" t="s">
        <v>32</v>
      </c>
      <c r="D976" s="11" t="s">
        <v>33</v>
      </c>
      <c r="E976" t="s">
        <v>34</v>
      </c>
      <c r="F976" t="s">
        <v>51</v>
      </c>
      <c r="G976" t="s">
        <v>75</v>
      </c>
      <c r="J976" s="12">
        <v>43847</v>
      </c>
      <c r="K976" s="13">
        <v>0.35662037037037037</v>
      </c>
      <c r="L976" s="14">
        <v>43847</v>
      </c>
      <c r="M976" s="15">
        <v>0.35662037037037037</v>
      </c>
      <c r="N976" s="12">
        <v>43847</v>
      </c>
      <c r="O976" s="13">
        <v>0.59171296296296294</v>
      </c>
      <c r="P976" s="16">
        <v>43848.595219907409</v>
      </c>
      <c r="Q976" s="11" t="s">
        <v>101</v>
      </c>
      <c r="R976" s="17" t="s">
        <v>1946</v>
      </c>
      <c r="S976" s="11" t="s">
        <v>39</v>
      </c>
      <c r="T976" s="17" t="s">
        <v>133</v>
      </c>
      <c r="U976" s="11" t="s">
        <v>37</v>
      </c>
      <c r="V976" s="17">
        <v>0</v>
      </c>
      <c r="W976" s="11" t="s">
        <v>37</v>
      </c>
      <c r="Y976" s="17" t="str">
        <f>TablaIncidentes[[#This Row],[Tiempo Total Gestión]]</f>
        <v>05:38</v>
      </c>
      <c r="Z976" s="11">
        <f t="shared" si="105"/>
        <v>5</v>
      </c>
      <c r="AA976" s="11">
        <f t="shared" si="106"/>
        <v>38</v>
      </c>
      <c r="AB976" s="11">
        <f>IF(TablaIncidentes[[#This Row],[Prioridad*]]="Baja",(Z976-24)*60+AA976,IF(TablaIncidentes[[#This Row],[Prioridad*]]="Media",(Z976-4)*60+AA976,IF(TablaIncidentes[[#This Row],[Prioridad*]]="Alta",(Z976-2)*60+AA976)))</f>
        <v>218</v>
      </c>
      <c r="AD976" s="17" t="str">
        <f>TablaIncidentes[[#This Row],[Tiempo Creación (HH:mm)]]</f>
        <v>00:00</v>
      </c>
      <c r="AE976" s="11">
        <f t="shared" si="107"/>
        <v>0</v>
      </c>
      <c r="AF976" s="11">
        <f t="shared" si="108"/>
        <v>0</v>
      </c>
      <c r="AG976" s="11">
        <f>IF(TablaIncidentes[[#This Row],[Prioridad*]]="Baja",((AE976*60)+AF976)-30,IF(TablaIncidentes[[#This Row],[Prioridad*]]="Media",((AE976*60)+AF976)-15,IF(TablaIncidentes[[#This Row],[Prioridad*]]="Alta",((AE976*60)+AF976)-10)))</f>
        <v>-10</v>
      </c>
      <c r="AI976" s="17">
        <f>TablaIncidentes[[#This Row],[Tiempo Avance Incidente]]</f>
        <v>0</v>
      </c>
      <c r="AJ976" s="11">
        <f t="shared" si="109"/>
        <v>0</v>
      </c>
      <c r="AK976" s="11">
        <f t="shared" si="110"/>
        <v>0</v>
      </c>
      <c r="AL976">
        <f>IF(TablaIncidentes[[#This Row],[Prioridad*]]="Baja",((AJ976*60)+AK976)-720,IF(TablaIncidentes[[#This Row],[Prioridad*]]="Media",((AJ976*60)+AK976)-120,IF(TablaIncidentes[[#This Row],[Prioridad*]]="Alta",((AJ976*60)+AK976)-60)))</f>
        <v>-60</v>
      </c>
      <c r="AN976" t="str">
        <f t="shared" si="111"/>
        <v>viernes</v>
      </c>
    </row>
    <row r="977" spans="1:40" x14ac:dyDescent="0.25">
      <c r="A977" s="20" t="s">
        <v>2168</v>
      </c>
      <c r="B977" t="s">
        <v>2169</v>
      </c>
      <c r="C977" t="s">
        <v>32</v>
      </c>
      <c r="D977" s="11" t="s">
        <v>33</v>
      </c>
      <c r="E977" t="s">
        <v>34</v>
      </c>
      <c r="F977" t="s">
        <v>51</v>
      </c>
      <c r="G977" t="s">
        <v>52</v>
      </c>
      <c r="J977" s="12">
        <v>43847</v>
      </c>
      <c r="K977" s="13">
        <v>0.36922453703703706</v>
      </c>
      <c r="L977" s="14">
        <v>43847</v>
      </c>
      <c r="M977" s="15">
        <v>0.36922453703703706</v>
      </c>
      <c r="N977" s="12">
        <v>43847</v>
      </c>
      <c r="O977" s="13">
        <v>0.67303240740740744</v>
      </c>
      <c r="P977" s="16">
        <v>43848.690671296295</v>
      </c>
      <c r="Q977" s="11" t="s">
        <v>101</v>
      </c>
      <c r="R977" s="17" t="s">
        <v>176</v>
      </c>
      <c r="S977" s="11" t="s">
        <v>39</v>
      </c>
      <c r="T977" s="17" t="s">
        <v>133</v>
      </c>
      <c r="U977" s="11" t="s">
        <v>37</v>
      </c>
      <c r="V977" s="17">
        <v>0</v>
      </c>
      <c r="W977" s="11" t="s">
        <v>37</v>
      </c>
      <c r="Y977" s="17" t="str">
        <f>TablaIncidentes[[#This Row],[Tiempo Total Gestión]]</f>
        <v>07:17</v>
      </c>
      <c r="Z977" s="11">
        <f t="shared" si="105"/>
        <v>7</v>
      </c>
      <c r="AA977" s="11">
        <f t="shared" si="106"/>
        <v>17</v>
      </c>
      <c r="AB977" s="11">
        <f>IF(TablaIncidentes[[#This Row],[Prioridad*]]="Baja",(Z977-24)*60+AA977,IF(TablaIncidentes[[#This Row],[Prioridad*]]="Media",(Z977-4)*60+AA977,IF(TablaIncidentes[[#This Row],[Prioridad*]]="Alta",(Z977-2)*60+AA977)))</f>
        <v>317</v>
      </c>
      <c r="AD977" s="17" t="str">
        <f>TablaIncidentes[[#This Row],[Tiempo Creación (HH:mm)]]</f>
        <v>00:00</v>
      </c>
      <c r="AE977" s="11">
        <f t="shared" si="107"/>
        <v>0</v>
      </c>
      <c r="AF977" s="11">
        <f t="shared" si="108"/>
        <v>0</v>
      </c>
      <c r="AG977" s="11">
        <f>IF(TablaIncidentes[[#This Row],[Prioridad*]]="Baja",((AE977*60)+AF977)-30,IF(TablaIncidentes[[#This Row],[Prioridad*]]="Media",((AE977*60)+AF977)-15,IF(TablaIncidentes[[#This Row],[Prioridad*]]="Alta",((AE977*60)+AF977)-10)))</f>
        <v>-10</v>
      </c>
      <c r="AI977" s="17">
        <f>TablaIncidentes[[#This Row],[Tiempo Avance Incidente]]</f>
        <v>0</v>
      </c>
      <c r="AJ977" s="11">
        <f t="shared" si="109"/>
        <v>0</v>
      </c>
      <c r="AK977" s="11">
        <f t="shared" si="110"/>
        <v>0</v>
      </c>
      <c r="AL977">
        <f>IF(TablaIncidentes[[#This Row],[Prioridad*]]="Baja",((AJ977*60)+AK977)-720,IF(TablaIncidentes[[#This Row],[Prioridad*]]="Media",((AJ977*60)+AK977)-120,IF(TablaIncidentes[[#This Row],[Prioridad*]]="Alta",((AJ977*60)+AK977)-60)))</f>
        <v>-60</v>
      </c>
      <c r="AN977" t="str">
        <f t="shared" si="111"/>
        <v>viernes</v>
      </c>
    </row>
    <row r="978" spans="1:40" x14ac:dyDescent="0.25">
      <c r="A978" s="10" t="s">
        <v>2170</v>
      </c>
      <c r="B978" t="s">
        <v>2171</v>
      </c>
      <c r="C978" t="s">
        <v>161</v>
      </c>
      <c r="D978" s="11" t="s">
        <v>150</v>
      </c>
      <c r="E978" t="s">
        <v>34</v>
      </c>
      <c r="F978" t="s">
        <v>124</v>
      </c>
      <c r="G978" t="s">
        <v>125</v>
      </c>
      <c r="J978" s="12">
        <v>43847</v>
      </c>
      <c r="K978" s="13">
        <v>0.37760416666666669</v>
      </c>
      <c r="L978" s="14">
        <v>43847</v>
      </c>
      <c r="M978" s="15">
        <v>0.37967592592592592</v>
      </c>
      <c r="N978" s="12">
        <v>43847</v>
      </c>
      <c r="O978" s="13">
        <v>0.49778935185185186</v>
      </c>
      <c r="P978" s="16">
        <v>43848.528865740744</v>
      </c>
      <c r="Q978" s="11" t="s">
        <v>37</v>
      </c>
      <c r="R978" s="17" t="s">
        <v>408</v>
      </c>
      <c r="S978" s="11" t="s">
        <v>59</v>
      </c>
      <c r="T978" s="17" t="s">
        <v>48</v>
      </c>
      <c r="U978" s="11" t="s">
        <v>37</v>
      </c>
      <c r="V978" s="17">
        <v>2.013888893998228E-3</v>
      </c>
      <c r="W978" s="11" t="s">
        <v>37</v>
      </c>
      <c r="Y978" s="17" t="str">
        <f>TablaIncidentes[[#This Row],[Tiempo Total Gestión]]</f>
        <v>01:35</v>
      </c>
      <c r="Z978" s="11">
        <f t="shared" si="105"/>
        <v>1</v>
      </c>
      <c r="AA978" s="11">
        <f t="shared" si="106"/>
        <v>35</v>
      </c>
      <c r="AB978" s="11">
        <f>IF(TablaIncidentes[[#This Row],[Prioridad*]]="Baja",(Z978-24)*60+AA978,IF(TablaIncidentes[[#This Row],[Prioridad*]]="Media",(Z978-4)*60+AA978,IF(TablaIncidentes[[#This Row],[Prioridad*]]="Alta",(Z978-2)*60+AA978)))</f>
        <v>-1345</v>
      </c>
      <c r="AD978" s="17" t="str">
        <f>TablaIncidentes[[#This Row],[Tiempo Creación (HH:mm)]]</f>
        <v>00:02</v>
      </c>
      <c r="AE978" s="11">
        <f t="shared" si="107"/>
        <v>0</v>
      </c>
      <c r="AF978" s="11">
        <f t="shared" si="108"/>
        <v>2</v>
      </c>
      <c r="AG978" s="11">
        <f>IF(TablaIncidentes[[#This Row],[Prioridad*]]="Baja",((AE978*60)+AF978)-30,IF(TablaIncidentes[[#This Row],[Prioridad*]]="Media",((AE978*60)+AF978)-15,IF(TablaIncidentes[[#This Row],[Prioridad*]]="Alta",((AE978*60)+AF978)-10)))</f>
        <v>-28</v>
      </c>
      <c r="AI978" s="17">
        <f>TablaIncidentes[[#This Row],[Tiempo Avance Incidente]]</f>
        <v>2.013888893998228E-3</v>
      </c>
      <c r="AJ978" s="11">
        <f t="shared" si="109"/>
        <v>0</v>
      </c>
      <c r="AK978" s="11">
        <f t="shared" si="110"/>
        <v>2</v>
      </c>
      <c r="AL978">
        <f>IF(TablaIncidentes[[#This Row],[Prioridad*]]="Baja",((AJ978*60)+AK978)-720,IF(TablaIncidentes[[#This Row],[Prioridad*]]="Media",((AJ978*60)+AK978)-120,IF(TablaIncidentes[[#This Row],[Prioridad*]]="Alta",((AJ978*60)+AK978)-60)))</f>
        <v>-718</v>
      </c>
      <c r="AN978" t="str">
        <f t="shared" si="111"/>
        <v>viernes</v>
      </c>
    </row>
    <row r="979" spans="1:40" x14ac:dyDescent="0.25">
      <c r="A979" s="10" t="s">
        <v>2172</v>
      </c>
      <c r="B979" t="s">
        <v>585</v>
      </c>
      <c r="C979" t="s">
        <v>161</v>
      </c>
      <c r="D979" s="11" t="s">
        <v>110</v>
      </c>
      <c r="E979" t="s">
        <v>34</v>
      </c>
      <c r="F979" t="s">
        <v>124</v>
      </c>
      <c r="G979" t="s">
        <v>125</v>
      </c>
      <c r="J979" s="12">
        <v>43847</v>
      </c>
      <c r="K979" s="13">
        <v>0.3823611111111111</v>
      </c>
      <c r="L979" s="14">
        <v>43847</v>
      </c>
      <c r="M979" s="15">
        <v>0.38473379629629628</v>
      </c>
      <c r="N979" s="12">
        <v>43847</v>
      </c>
      <c r="O979" s="13">
        <v>0.49688657407407405</v>
      </c>
      <c r="P979" s="16">
        <v>43848.528865740744</v>
      </c>
      <c r="Q979" s="11" t="s">
        <v>37</v>
      </c>
      <c r="R979" s="17" t="s">
        <v>1168</v>
      </c>
      <c r="S979" s="11" t="s">
        <v>59</v>
      </c>
      <c r="T979" s="17" t="s">
        <v>116</v>
      </c>
      <c r="U979" s="11" t="s">
        <v>37</v>
      </c>
      <c r="V979" s="17">
        <v>1.8518518481869251E-3</v>
      </c>
      <c r="W979" s="11" t="s">
        <v>37</v>
      </c>
      <c r="Y979" s="17" t="str">
        <f>TablaIncidentes[[#This Row],[Tiempo Total Gestión]]</f>
        <v>01:29</v>
      </c>
      <c r="Z979" s="11">
        <f t="shared" si="105"/>
        <v>1</v>
      </c>
      <c r="AA979" s="11">
        <f t="shared" si="106"/>
        <v>29</v>
      </c>
      <c r="AB979" s="11">
        <f>IF(TablaIncidentes[[#This Row],[Prioridad*]]="Baja",(Z979-24)*60+AA979,IF(TablaIncidentes[[#This Row],[Prioridad*]]="Media",(Z979-4)*60+AA979,IF(TablaIncidentes[[#This Row],[Prioridad*]]="Alta",(Z979-2)*60+AA979)))</f>
        <v>-151</v>
      </c>
      <c r="AD979" s="17" t="str">
        <f>TablaIncidentes[[#This Row],[Tiempo Creación (HH:mm)]]</f>
        <v>00:03</v>
      </c>
      <c r="AE979" s="11">
        <f t="shared" si="107"/>
        <v>0</v>
      </c>
      <c r="AF979" s="11">
        <f t="shared" si="108"/>
        <v>3</v>
      </c>
      <c r="AG979" s="11">
        <f>IF(TablaIncidentes[[#This Row],[Prioridad*]]="Baja",((AE979*60)+AF979)-30,IF(TablaIncidentes[[#This Row],[Prioridad*]]="Media",((AE979*60)+AF979)-15,IF(TablaIncidentes[[#This Row],[Prioridad*]]="Alta",((AE979*60)+AF979)-10)))</f>
        <v>-12</v>
      </c>
      <c r="AI979" s="17">
        <f>TablaIncidentes[[#This Row],[Tiempo Avance Incidente]]</f>
        <v>1.8518518481869251E-3</v>
      </c>
      <c r="AJ979" s="11">
        <f t="shared" si="109"/>
        <v>0</v>
      </c>
      <c r="AK979" s="11">
        <f t="shared" si="110"/>
        <v>2</v>
      </c>
      <c r="AL979">
        <f>IF(TablaIncidentes[[#This Row],[Prioridad*]]="Baja",((AJ979*60)+AK979)-720,IF(TablaIncidentes[[#This Row],[Prioridad*]]="Media",((AJ979*60)+AK979)-120,IF(TablaIncidentes[[#This Row],[Prioridad*]]="Alta",((AJ979*60)+AK979)-60)))</f>
        <v>-118</v>
      </c>
      <c r="AN979" t="str">
        <f t="shared" si="111"/>
        <v>viernes</v>
      </c>
    </row>
    <row r="980" spans="1:40" x14ac:dyDescent="0.25">
      <c r="A980" s="20" t="s">
        <v>2173</v>
      </c>
      <c r="B980" t="s">
        <v>1348</v>
      </c>
      <c r="C980" t="s">
        <v>32</v>
      </c>
      <c r="D980" s="11" t="s">
        <v>33</v>
      </c>
      <c r="E980" t="s">
        <v>34</v>
      </c>
      <c r="F980" t="s">
        <v>51</v>
      </c>
      <c r="G980" t="s">
        <v>52</v>
      </c>
      <c r="J980" s="12">
        <v>43847</v>
      </c>
      <c r="K980" s="13">
        <v>0.40282407407407406</v>
      </c>
      <c r="L980" s="14">
        <v>43847</v>
      </c>
      <c r="M980" s="15">
        <v>0.40282407407407406</v>
      </c>
      <c r="N980" s="12">
        <v>43847</v>
      </c>
      <c r="O980" s="13">
        <v>0.68222222222222229</v>
      </c>
      <c r="P980" s="16">
        <v>43848.690671296295</v>
      </c>
      <c r="Q980" s="11" t="s">
        <v>101</v>
      </c>
      <c r="R980" s="17" t="s">
        <v>1171</v>
      </c>
      <c r="S980" s="11" t="s">
        <v>39</v>
      </c>
      <c r="T980" s="17" t="s">
        <v>133</v>
      </c>
      <c r="U980" s="11" t="s">
        <v>37</v>
      </c>
      <c r="V980" s="17">
        <v>0</v>
      </c>
      <c r="W980" s="11" t="s">
        <v>37</v>
      </c>
      <c r="Y980" s="17" t="str">
        <f>TablaIncidentes[[#This Row],[Tiempo Total Gestión]]</f>
        <v>06:39</v>
      </c>
      <c r="Z980" s="11">
        <f t="shared" si="105"/>
        <v>6</v>
      </c>
      <c r="AA980" s="11">
        <f t="shared" si="106"/>
        <v>39</v>
      </c>
      <c r="AB980" s="11">
        <f>IF(TablaIncidentes[[#This Row],[Prioridad*]]="Baja",(Z980-24)*60+AA980,IF(TablaIncidentes[[#This Row],[Prioridad*]]="Media",(Z980-4)*60+AA980,IF(TablaIncidentes[[#This Row],[Prioridad*]]="Alta",(Z980-2)*60+AA980)))</f>
        <v>279</v>
      </c>
      <c r="AD980" s="17" t="str">
        <f>TablaIncidentes[[#This Row],[Tiempo Creación (HH:mm)]]</f>
        <v>00:00</v>
      </c>
      <c r="AE980" s="11">
        <f t="shared" si="107"/>
        <v>0</v>
      </c>
      <c r="AF980" s="11">
        <f t="shared" si="108"/>
        <v>0</v>
      </c>
      <c r="AG980" s="11">
        <f>IF(TablaIncidentes[[#This Row],[Prioridad*]]="Baja",((AE980*60)+AF980)-30,IF(TablaIncidentes[[#This Row],[Prioridad*]]="Media",((AE980*60)+AF980)-15,IF(TablaIncidentes[[#This Row],[Prioridad*]]="Alta",((AE980*60)+AF980)-10)))</f>
        <v>-10</v>
      </c>
      <c r="AI980" s="17">
        <f>TablaIncidentes[[#This Row],[Tiempo Avance Incidente]]</f>
        <v>0</v>
      </c>
      <c r="AJ980" s="11">
        <f t="shared" si="109"/>
        <v>0</v>
      </c>
      <c r="AK980" s="11">
        <f t="shared" si="110"/>
        <v>0</v>
      </c>
      <c r="AL980">
        <f>IF(TablaIncidentes[[#This Row],[Prioridad*]]="Baja",((AJ980*60)+AK980)-720,IF(TablaIncidentes[[#This Row],[Prioridad*]]="Media",((AJ980*60)+AK980)-120,IF(TablaIncidentes[[#This Row],[Prioridad*]]="Alta",((AJ980*60)+AK980)-60)))</f>
        <v>-60</v>
      </c>
      <c r="AN980" t="str">
        <f t="shared" si="111"/>
        <v>viernes</v>
      </c>
    </row>
    <row r="981" spans="1:40" x14ac:dyDescent="0.25">
      <c r="A981" s="20" t="s">
        <v>2174</v>
      </c>
      <c r="B981" t="s">
        <v>1246</v>
      </c>
      <c r="C981" t="s">
        <v>32</v>
      </c>
      <c r="D981" s="11" t="s">
        <v>33</v>
      </c>
      <c r="E981" t="s">
        <v>34</v>
      </c>
      <c r="F981" t="s">
        <v>51</v>
      </c>
      <c r="G981" t="s">
        <v>52</v>
      </c>
      <c r="J981" s="12">
        <v>43847</v>
      </c>
      <c r="K981" s="13">
        <v>0.41541666666666671</v>
      </c>
      <c r="L981" s="14">
        <v>43847</v>
      </c>
      <c r="M981" s="15">
        <v>0.41541666666666671</v>
      </c>
      <c r="N981" s="12">
        <v>43847</v>
      </c>
      <c r="O981" s="13">
        <v>0.69563657407407409</v>
      </c>
      <c r="P981" s="16">
        <v>43848.752083333333</v>
      </c>
      <c r="Q981" s="11" t="s">
        <v>101</v>
      </c>
      <c r="R981" s="17" t="s">
        <v>2175</v>
      </c>
      <c r="S981" s="11" t="s">
        <v>39</v>
      </c>
      <c r="T981" s="17" t="s">
        <v>133</v>
      </c>
      <c r="U981" s="11" t="s">
        <v>37</v>
      </c>
      <c r="V981" s="17">
        <v>0</v>
      </c>
      <c r="W981" s="11" t="s">
        <v>37</v>
      </c>
      <c r="Y981" s="17" t="str">
        <f>TablaIncidentes[[#This Row],[Tiempo Total Gestión]]</f>
        <v>06:41</v>
      </c>
      <c r="Z981" s="11">
        <f t="shared" si="105"/>
        <v>6</v>
      </c>
      <c r="AA981" s="11">
        <f t="shared" si="106"/>
        <v>41</v>
      </c>
      <c r="AB981" s="11">
        <f>IF(TablaIncidentes[[#This Row],[Prioridad*]]="Baja",(Z981-24)*60+AA981,IF(TablaIncidentes[[#This Row],[Prioridad*]]="Media",(Z981-4)*60+AA981,IF(TablaIncidentes[[#This Row],[Prioridad*]]="Alta",(Z981-2)*60+AA981)))</f>
        <v>281</v>
      </c>
      <c r="AD981" s="17" t="str">
        <f>TablaIncidentes[[#This Row],[Tiempo Creación (HH:mm)]]</f>
        <v>00:00</v>
      </c>
      <c r="AE981" s="11">
        <f t="shared" si="107"/>
        <v>0</v>
      </c>
      <c r="AF981" s="11">
        <f t="shared" si="108"/>
        <v>0</v>
      </c>
      <c r="AG981" s="11">
        <f>IF(TablaIncidentes[[#This Row],[Prioridad*]]="Baja",((AE981*60)+AF981)-30,IF(TablaIncidentes[[#This Row],[Prioridad*]]="Media",((AE981*60)+AF981)-15,IF(TablaIncidentes[[#This Row],[Prioridad*]]="Alta",((AE981*60)+AF981)-10)))</f>
        <v>-10</v>
      </c>
      <c r="AI981" s="17">
        <f>TablaIncidentes[[#This Row],[Tiempo Avance Incidente]]</f>
        <v>0</v>
      </c>
      <c r="AJ981" s="11">
        <f t="shared" si="109"/>
        <v>0</v>
      </c>
      <c r="AK981" s="11">
        <f t="shared" si="110"/>
        <v>0</v>
      </c>
      <c r="AL981">
        <f>IF(TablaIncidentes[[#This Row],[Prioridad*]]="Baja",((AJ981*60)+AK981)-720,IF(TablaIncidentes[[#This Row],[Prioridad*]]="Media",((AJ981*60)+AK981)-120,IF(TablaIncidentes[[#This Row],[Prioridad*]]="Alta",((AJ981*60)+AK981)-60)))</f>
        <v>-60</v>
      </c>
      <c r="AN981" t="str">
        <f t="shared" si="111"/>
        <v>viernes</v>
      </c>
    </row>
    <row r="982" spans="1:40" x14ac:dyDescent="0.25">
      <c r="A982" s="20" t="s">
        <v>2176</v>
      </c>
      <c r="B982" t="s">
        <v>2177</v>
      </c>
      <c r="C982" t="s">
        <v>32</v>
      </c>
      <c r="D982" s="11" t="s">
        <v>33</v>
      </c>
      <c r="E982" t="s">
        <v>34</v>
      </c>
      <c r="F982" t="s">
        <v>51</v>
      </c>
      <c r="G982" t="s">
        <v>75</v>
      </c>
      <c r="J982" s="12">
        <v>43847</v>
      </c>
      <c r="K982" s="13">
        <v>0.4161111111111111</v>
      </c>
      <c r="L982" s="14">
        <v>43847</v>
      </c>
      <c r="M982" s="15">
        <v>0.4161111111111111</v>
      </c>
      <c r="N982" s="12">
        <v>43847</v>
      </c>
      <c r="O982" s="13">
        <v>0.63516203703703711</v>
      </c>
      <c r="P982" s="16">
        <v>43848.690671296295</v>
      </c>
      <c r="Q982" s="11" t="s">
        <v>101</v>
      </c>
      <c r="R982" s="17" t="s">
        <v>2178</v>
      </c>
      <c r="S982" s="11" t="s">
        <v>39</v>
      </c>
      <c r="T982" s="17" t="s">
        <v>133</v>
      </c>
      <c r="U982" s="11" t="s">
        <v>37</v>
      </c>
      <c r="V982" s="17">
        <v>0</v>
      </c>
      <c r="W982" s="11" t="s">
        <v>37</v>
      </c>
      <c r="Y982" s="17" t="str">
        <f>TablaIncidentes[[#This Row],[Tiempo Total Gestión]]</f>
        <v>05:15</v>
      </c>
      <c r="Z982" s="11">
        <f t="shared" si="105"/>
        <v>5</v>
      </c>
      <c r="AA982" s="11">
        <f t="shared" si="106"/>
        <v>15</v>
      </c>
      <c r="AB982" s="11">
        <f>IF(TablaIncidentes[[#This Row],[Prioridad*]]="Baja",(Z982-24)*60+AA982,IF(TablaIncidentes[[#This Row],[Prioridad*]]="Media",(Z982-4)*60+AA982,IF(TablaIncidentes[[#This Row],[Prioridad*]]="Alta",(Z982-2)*60+AA982)))</f>
        <v>195</v>
      </c>
      <c r="AD982" s="17" t="str">
        <f>TablaIncidentes[[#This Row],[Tiempo Creación (HH:mm)]]</f>
        <v>00:00</v>
      </c>
      <c r="AE982" s="11">
        <f t="shared" si="107"/>
        <v>0</v>
      </c>
      <c r="AF982" s="11">
        <f t="shared" si="108"/>
        <v>0</v>
      </c>
      <c r="AG982" s="11">
        <f>IF(TablaIncidentes[[#This Row],[Prioridad*]]="Baja",((AE982*60)+AF982)-30,IF(TablaIncidentes[[#This Row],[Prioridad*]]="Media",((AE982*60)+AF982)-15,IF(TablaIncidentes[[#This Row],[Prioridad*]]="Alta",((AE982*60)+AF982)-10)))</f>
        <v>-10</v>
      </c>
      <c r="AI982" s="17">
        <f>TablaIncidentes[[#This Row],[Tiempo Avance Incidente]]</f>
        <v>0</v>
      </c>
      <c r="AJ982" s="11">
        <f t="shared" si="109"/>
        <v>0</v>
      </c>
      <c r="AK982" s="11">
        <f t="shared" si="110"/>
        <v>0</v>
      </c>
      <c r="AL982">
        <f>IF(TablaIncidentes[[#This Row],[Prioridad*]]="Baja",((AJ982*60)+AK982)-720,IF(TablaIncidentes[[#This Row],[Prioridad*]]="Media",((AJ982*60)+AK982)-120,IF(TablaIncidentes[[#This Row],[Prioridad*]]="Alta",((AJ982*60)+AK982)-60)))</f>
        <v>-60</v>
      </c>
      <c r="AN982" t="str">
        <f t="shared" si="111"/>
        <v>viernes</v>
      </c>
    </row>
    <row r="983" spans="1:40" x14ac:dyDescent="0.25">
      <c r="A983" s="10" t="s">
        <v>2179</v>
      </c>
      <c r="B983" t="s">
        <v>2023</v>
      </c>
      <c r="C983" t="s">
        <v>32</v>
      </c>
      <c r="D983" s="11" t="s">
        <v>33</v>
      </c>
      <c r="E983" t="s">
        <v>34</v>
      </c>
      <c r="F983" t="s">
        <v>51</v>
      </c>
      <c r="G983" t="s">
        <v>361</v>
      </c>
      <c r="J983" s="12">
        <v>43847</v>
      </c>
      <c r="K983" s="13">
        <v>0.42246527777777776</v>
      </c>
      <c r="L983" s="14">
        <v>43847</v>
      </c>
      <c r="M983" s="15">
        <v>0.42246527777777776</v>
      </c>
      <c r="N983" s="12">
        <v>43847</v>
      </c>
      <c r="O983" s="13">
        <v>0.50181712962962965</v>
      </c>
      <c r="P983" s="16">
        <v>43848.528865740744</v>
      </c>
      <c r="Q983" s="11" t="s">
        <v>37</v>
      </c>
      <c r="R983" s="17" t="s">
        <v>199</v>
      </c>
      <c r="S983" s="11" t="s">
        <v>39</v>
      </c>
      <c r="T983" s="17" t="s">
        <v>133</v>
      </c>
      <c r="U983" s="11" t="s">
        <v>37</v>
      </c>
      <c r="V983" s="17">
        <v>0</v>
      </c>
      <c r="W983" s="11" t="s">
        <v>37</v>
      </c>
      <c r="Y983" s="17" t="str">
        <f>TablaIncidentes[[#This Row],[Tiempo Total Gestión]]</f>
        <v>01:54</v>
      </c>
      <c r="Z983" s="11">
        <f t="shared" si="105"/>
        <v>1</v>
      </c>
      <c r="AA983" s="11">
        <f t="shared" si="106"/>
        <v>54</v>
      </c>
      <c r="AB983" s="11">
        <f>IF(TablaIncidentes[[#This Row],[Prioridad*]]="Baja",(Z983-24)*60+AA983,IF(TablaIncidentes[[#This Row],[Prioridad*]]="Media",(Z983-4)*60+AA983,IF(TablaIncidentes[[#This Row],[Prioridad*]]="Alta",(Z983-2)*60+AA983)))</f>
        <v>-6</v>
      </c>
      <c r="AD983" s="17" t="str">
        <f>TablaIncidentes[[#This Row],[Tiempo Creación (HH:mm)]]</f>
        <v>00:00</v>
      </c>
      <c r="AE983" s="11">
        <f t="shared" si="107"/>
        <v>0</v>
      </c>
      <c r="AF983" s="11">
        <f t="shared" si="108"/>
        <v>0</v>
      </c>
      <c r="AG983" s="11">
        <f>IF(TablaIncidentes[[#This Row],[Prioridad*]]="Baja",((AE983*60)+AF983)-30,IF(TablaIncidentes[[#This Row],[Prioridad*]]="Media",((AE983*60)+AF983)-15,IF(TablaIncidentes[[#This Row],[Prioridad*]]="Alta",((AE983*60)+AF983)-10)))</f>
        <v>-10</v>
      </c>
      <c r="AI983" s="17">
        <f>TablaIncidentes[[#This Row],[Tiempo Avance Incidente]]</f>
        <v>0</v>
      </c>
      <c r="AJ983" s="11">
        <f t="shared" si="109"/>
        <v>0</v>
      </c>
      <c r="AK983" s="11">
        <f t="shared" si="110"/>
        <v>0</v>
      </c>
      <c r="AL983">
        <f>IF(TablaIncidentes[[#This Row],[Prioridad*]]="Baja",((AJ983*60)+AK983)-720,IF(TablaIncidentes[[#This Row],[Prioridad*]]="Media",((AJ983*60)+AK983)-120,IF(TablaIncidentes[[#This Row],[Prioridad*]]="Alta",((AJ983*60)+AK983)-60)))</f>
        <v>-60</v>
      </c>
      <c r="AN983" t="str">
        <f t="shared" si="111"/>
        <v>viernes</v>
      </c>
    </row>
    <row r="984" spans="1:40" x14ac:dyDescent="0.25">
      <c r="A984" s="20" t="s">
        <v>2180</v>
      </c>
      <c r="B984" t="s">
        <v>1094</v>
      </c>
      <c r="C984" t="s">
        <v>32</v>
      </c>
      <c r="D984" s="11" t="s">
        <v>33</v>
      </c>
      <c r="E984" t="s">
        <v>34</v>
      </c>
      <c r="F984" t="s">
        <v>51</v>
      </c>
      <c r="G984" t="s">
        <v>151</v>
      </c>
      <c r="J984" s="12">
        <v>43847</v>
      </c>
      <c r="K984" s="13">
        <v>0.4258912037037037</v>
      </c>
      <c r="L984" s="14">
        <v>43847</v>
      </c>
      <c r="M984" s="15">
        <v>0.4258912037037037</v>
      </c>
      <c r="N984" s="12">
        <v>43847</v>
      </c>
      <c r="O984" s="13">
        <v>0.72076388888888887</v>
      </c>
      <c r="P984" s="16">
        <v>43848.752083333333</v>
      </c>
      <c r="Q984" s="11" t="s">
        <v>101</v>
      </c>
      <c r="R984" s="11" t="s">
        <v>2181</v>
      </c>
      <c r="S984" s="11" t="s">
        <v>39</v>
      </c>
      <c r="T984" s="17" t="s">
        <v>133</v>
      </c>
      <c r="U984" s="11" t="s">
        <v>37</v>
      </c>
      <c r="V984" s="17">
        <v>0</v>
      </c>
      <c r="W984" s="11" t="s">
        <v>37</v>
      </c>
      <c r="Y984" s="17" t="str">
        <f>TablaIncidentes[[#This Row],[Tiempo Total Gestión]]</f>
        <v>06:59</v>
      </c>
      <c r="Z984" s="11">
        <f t="shared" si="105"/>
        <v>6</v>
      </c>
      <c r="AA984" s="11">
        <f t="shared" si="106"/>
        <v>59</v>
      </c>
      <c r="AB984" s="11">
        <f>IF(TablaIncidentes[[#This Row],[Prioridad*]]="Baja",(Z984-24)*60+AA984,IF(TablaIncidentes[[#This Row],[Prioridad*]]="Media",(Z984-4)*60+AA984,IF(TablaIncidentes[[#This Row],[Prioridad*]]="Alta",(Z984-2)*60+AA984)))</f>
        <v>299</v>
      </c>
      <c r="AD984" s="17" t="str">
        <f>TablaIncidentes[[#This Row],[Tiempo Creación (HH:mm)]]</f>
        <v>00:00</v>
      </c>
      <c r="AE984" s="11">
        <f t="shared" si="107"/>
        <v>0</v>
      </c>
      <c r="AF984" s="11">
        <f t="shared" si="108"/>
        <v>0</v>
      </c>
      <c r="AG984" s="11">
        <f>IF(TablaIncidentes[[#This Row],[Prioridad*]]="Baja",((AE984*60)+AF984)-30,IF(TablaIncidentes[[#This Row],[Prioridad*]]="Media",((AE984*60)+AF984)-15,IF(TablaIncidentes[[#This Row],[Prioridad*]]="Alta",((AE984*60)+AF984)-10)))</f>
        <v>-10</v>
      </c>
      <c r="AI984" s="17">
        <f>TablaIncidentes[[#This Row],[Tiempo Avance Incidente]]</f>
        <v>0</v>
      </c>
      <c r="AJ984" s="11">
        <f t="shared" si="109"/>
        <v>0</v>
      </c>
      <c r="AK984" s="11">
        <f t="shared" si="110"/>
        <v>0</v>
      </c>
      <c r="AL984">
        <f>IF(TablaIncidentes[[#This Row],[Prioridad*]]="Baja",((AJ984*60)+AK984)-720,IF(TablaIncidentes[[#This Row],[Prioridad*]]="Media",((AJ984*60)+AK984)-120,IF(TablaIncidentes[[#This Row],[Prioridad*]]="Alta",((AJ984*60)+AK984)-60)))</f>
        <v>-60</v>
      </c>
      <c r="AN984" t="str">
        <f t="shared" si="111"/>
        <v>viernes</v>
      </c>
    </row>
    <row r="985" spans="1:40" x14ac:dyDescent="0.25">
      <c r="A985" s="20" t="s">
        <v>2182</v>
      </c>
      <c r="B985" t="s">
        <v>2183</v>
      </c>
      <c r="C985" t="s">
        <v>32</v>
      </c>
      <c r="D985" s="11" t="s">
        <v>33</v>
      </c>
      <c r="E985" t="s">
        <v>34</v>
      </c>
      <c r="F985" t="s">
        <v>51</v>
      </c>
      <c r="G985" t="s">
        <v>75</v>
      </c>
      <c r="J985" s="12">
        <v>43847</v>
      </c>
      <c r="K985" s="13">
        <v>0.36922453703703706</v>
      </c>
      <c r="L985" s="14">
        <v>43847</v>
      </c>
      <c r="M985" s="15">
        <v>0.36922453703703706</v>
      </c>
      <c r="N985" s="12">
        <v>43847</v>
      </c>
      <c r="O985" s="13">
        <v>0.61033564814814811</v>
      </c>
      <c r="P985" s="16">
        <v>43848.690671296295</v>
      </c>
      <c r="Q985" s="11" t="s">
        <v>101</v>
      </c>
      <c r="R985" s="17" t="s">
        <v>2184</v>
      </c>
      <c r="S985" s="11" t="s">
        <v>39</v>
      </c>
      <c r="T985" s="17" t="s">
        <v>133</v>
      </c>
      <c r="U985" s="11" t="s">
        <v>37</v>
      </c>
      <c r="V985" s="17">
        <v>0</v>
      </c>
      <c r="W985" s="11" t="s">
        <v>37</v>
      </c>
      <c r="Y985" s="17" t="str">
        <f>TablaIncidentes[[#This Row],[Tiempo Total Gestión]]</f>
        <v>05:47</v>
      </c>
      <c r="Z985" s="11">
        <f t="shared" si="105"/>
        <v>5</v>
      </c>
      <c r="AA985" s="11">
        <f t="shared" si="106"/>
        <v>47</v>
      </c>
      <c r="AB985" s="11">
        <f>IF(TablaIncidentes[[#This Row],[Prioridad*]]="Baja",(Z985-24)*60+AA985,IF(TablaIncidentes[[#This Row],[Prioridad*]]="Media",(Z985-4)*60+AA985,IF(TablaIncidentes[[#This Row],[Prioridad*]]="Alta",(Z985-2)*60+AA985)))</f>
        <v>227</v>
      </c>
      <c r="AD985" s="17" t="str">
        <f>TablaIncidentes[[#This Row],[Tiempo Creación (HH:mm)]]</f>
        <v>00:00</v>
      </c>
      <c r="AE985" s="11">
        <f t="shared" si="107"/>
        <v>0</v>
      </c>
      <c r="AF985" s="11">
        <f t="shared" si="108"/>
        <v>0</v>
      </c>
      <c r="AG985" s="11">
        <f>IF(TablaIncidentes[[#This Row],[Prioridad*]]="Baja",((AE985*60)+AF985)-30,IF(TablaIncidentes[[#This Row],[Prioridad*]]="Media",((AE985*60)+AF985)-15,IF(TablaIncidentes[[#This Row],[Prioridad*]]="Alta",((AE985*60)+AF985)-10)))</f>
        <v>-10</v>
      </c>
      <c r="AI985" s="17">
        <f>TablaIncidentes[[#This Row],[Tiempo Avance Incidente]]</f>
        <v>0</v>
      </c>
      <c r="AJ985" s="11">
        <f t="shared" si="109"/>
        <v>0</v>
      </c>
      <c r="AK985" s="11">
        <f t="shared" si="110"/>
        <v>0</v>
      </c>
      <c r="AL985">
        <f>IF(TablaIncidentes[[#This Row],[Prioridad*]]="Baja",((AJ985*60)+AK985)-720,IF(TablaIncidentes[[#This Row],[Prioridad*]]="Media",((AJ985*60)+AK985)-120,IF(TablaIncidentes[[#This Row],[Prioridad*]]="Alta",((AJ985*60)+AK985)-60)))</f>
        <v>-60</v>
      </c>
      <c r="AN985" t="str">
        <f t="shared" si="111"/>
        <v>viernes</v>
      </c>
    </row>
    <row r="986" spans="1:40" x14ac:dyDescent="0.25">
      <c r="A986" s="20" t="s">
        <v>2185</v>
      </c>
      <c r="B986" t="s">
        <v>950</v>
      </c>
      <c r="C986" t="s">
        <v>32</v>
      </c>
      <c r="D986" s="11" t="s">
        <v>33</v>
      </c>
      <c r="E986" t="s">
        <v>34</v>
      </c>
      <c r="F986" t="s">
        <v>51</v>
      </c>
      <c r="G986" t="s">
        <v>361</v>
      </c>
      <c r="J986" s="12">
        <v>43847</v>
      </c>
      <c r="K986" s="13">
        <v>0.36991898148148145</v>
      </c>
      <c r="L986" s="14">
        <v>43847</v>
      </c>
      <c r="M986" s="15">
        <v>0.36991898148148145</v>
      </c>
      <c r="N986" s="12">
        <v>43847</v>
      </c>
      <c r="O986" s="13">
        <v>0.51339120370370372</v>
      </c>
      <c r="P986" s="16">
        <v>43848.528865740744</v>
      </c>
      <c r="Q986" s="11" t="s">
        <v>101</v>
      </c>
      <c r="R986" s="17" t="s">
        <v>951</v>
      </c>
      <c r="S986" s="11" t="s">
        <v>39</v>
      </c>
      <c r="T986" s="17" t="s">
        <v>133</v>
      </c>
      <c r="U986" s="11" t="s">
        <v>37</v>
      </c>
      <c r="V986" s="17">
        <v>0</v>
      </c>
      <c r="W986" s="11" t="s">
        <v>37</v>
      </c>
      <c r="Y986" s="17" t="str">
        <f>TablaIncidentes[[#This Row],[Tiempo Total Gestión]]</f>
        <v>03:24</v>
      </c>
      <c r="Z986" s="11">
        <f t="shared" si="105"/>
        <v>3</v>
      </c>
      <c r="AA986" s="11">
        <f t="shared" si="106"/>
        <v>24</v>
      </c>
      <c r="AB986" s="11">
        <f>IF(TablaIncidentes[[#This Row],[Prioridad*]]="Baja",(Z986-24)*60+AA986,IF(TablaIncidentes[[#This Row],[Prioridad*]]="Media",(Z986-4)*60+AA986,IF(TablaIncidentes[[#This Row],[Prioridad*]]="Alta",(Z986-2)*60+AA986)))</f>
        <v>84</v>
      </c>
      <c r="AD986" s="17" t="str">
        <f>TablaIncidentes[[#This Row],[Tiempo Creación (HH:mm)]]</f>
        <v>00:00</v>
      </c>
      <c r="AE986" s="11">
        <f t="shared" si="107"/>
        <v>0</v>
      </c>
      <c r="AF986" s="11">
        <f t="shared" si="108"/>
        <v>0</v>
      </c>
      <c r="AG986" s="11">
        <f>IF(TablaIncidentes[[#This Row],[Prioridad*]]="Baja",((AE986*60)+AF986)-30,IF(TablaIncidentes[[#This Row],[Prioridad*]]="Media",((AE986*60)+AF986)-15,IF(TablaIncidentes[[#This Row],[Prioridad*]]="Alta",((AE986*60)+AF986)-10)))</f>
        <v>-10</v>
      </c>
      <c r="AI986" s="17">
        <f>TablaIncidentes[[#This Row],[Tiempo Avance Incidente]]</f>
        <v>0</v>
      </c>
      <c r="AJ986" s="11">
        <f t="shared" si="109"/>
        <v>0</v>
      </c>
      <c r="AK986" s="11">
        <f t="shared" si="110"/>
        <v>0</v>
      </c>
      <c r="AL986">
        <f>IF(TablaIncidentes[[#This Row],[Prioridad*]]="Baja",((AJ986*60)+AK986)-720,IF(TablaIncidentes[[#This Row],[Prioridad*]]="Media",((AJ986*60)+AK986)-120,IF(TablaIncidentes[[#This Row],[Prioridad*]]="Alta",((AJ986*60)+AK986)-60)))</f>
        <v>-60</v>
      </c>
      <c r="AN986" t="str">
        <f t="shared" si="111"/>
        <v>viernes</v>
      </c>
    </row>
    <row r="987" spans="1:40" x14ac:dyDescent="0.25">
      <c r="A987" s="20" t="s">
        <v>2186</v>
      </c>
      <c r="B987" t="s">
        <v>1426</v>
      </c>
      <c r="C987" t="s">
        <v>32</v>
      </c>
      <c r="D987" s="11" t="s">
        <v>33</v>
      </c>
      <c r="E987" t="s">
        <v>34</v>
      </c>
      <c r="F987" t="s">
        <v>51</v>
      </c>
      <c r="G987" t="s">
        <v>361</v>
      </c>
      <c r="J987" s="12">
        <v>43847</v>
      </c>
      <c r="K987" s="13">
        <v>0.36991898148148145</v>
      </c>
      <c r="L987" s="14">
        <v>43847</v>
      </c>
      <c r="M987" s="15">
        <v>0.36991898148148145</v>
      </c>
      <c r="N987" s="12">
        <v>43847</v>
      </c>
      <c r="O987" s="13">
        <v>0.50693287037037038</v>
      </c>
      <c r="P987" s="16">
        <v>43848.528865740744</v>
      </c>
      <c r="Q987" s="11" t="s">
        <v>101</v>
      </c>
      <c r="R987" s="17" t="s">
        <v>2140</v>
      </c>
      <c r="S987" s="11" t="s">
        <v>39</v>
      </c>
      <c r="T987" s="17" t="s">
        <v>133</v>
      </c>
      <c r="U987" s="11" t="s">
        <v>37</v>
      </c>
      <c r="V987" s="17">
        <v>0</v>
      </c>
      <c r="W987" s="11" t="s">
        <v>37</v>
      </c>
      <c r="Y987" s="17" t="str">
        <f>TablaIncidentes[[#This Row],[Tiempo Total Gestión]]</f>
        <v>03:13</v>
      </c>
      <c r="Z987" s="11">
        <f t="shared" si="105"/>
        <v>3</v>
      </c>
      <c r="AA987" s="11">
        <f t="shared" si="106"/>
        <v>13</v>
      </c>
      <c r="AB987" s="11">
        <f>IF(TablaIncidentes[[#This Row],[Prioridad*]]="Baja",(Z987-24)*60+AA987,IF(TablaIncidentes[[#This Row],[Prioridad*]]="Media",(Z987-4)*60+AA987,IF(TablaIncidentes[[#This Row],[Prioridad*]]="Alta",(Z987-2)*60+AA987)))</f>
        <v>73</v>
      </c>
      <c r="AD987" s="17" t="str">
        <f>TablaIncidentes[[#This Row],[Tiempo Creación (HH:mm)]]</f>
        <v>00:00</v>
      </c>
      <c r="AE987" s="11">
        <f t="shared" si="107"/>
        <v>0</v>
      </c>
      <c r="AF987" s="11">
        <f t="shared" si="108"/>
        <v>0</v>
      </c>
      <c r="AG987" s="11">
        <f>IF(TablaIncidentes[[#This Row],[Prioridad*]]="Baja",((AE987*60)+AF987)-30,IF(TablaIncidentes[[#This Row],[Prioridad*]]="Media",((AE987*60)+AF987)-15,IF(TablaIncidentes[[#This Row],[Prioridad*]]="Alta",((AE987*60)+AF987)-10)))</f>
        <v>-10</v>
      </c>
      <c r="AI987" s="17">
        <f>TablaIncidentes[[#This Row],[Tiempo Avance Incidente]]</f>
        <v>0</v>
      </c>
      <c r="AJ987" s="11">
        <f t="shared" si="109"/>
        <v>0</v>
      </c>
      <c r="AK987" s="11">
        <f t="shared" si="110"/>
        <v>0</v>
      </c>
      <c r="AL987">
        <f>IF(TablaIncidentes[[#This Row],[Prioridad*]]="Baja",((AJ987*60)+AK987)-720,IF(TablaIncidentes[[#This Row],[Prioridad*]]="Media",((AJ987*60)+AK987)-120,IF(TablaIncidentes[[#This Row],[Prioridad*]]="Alta",((AJ987*60)+AK987)-60)))</f>
        <v>-60</v>
      </c>
      <c r="AN987" t="str">
        <f t="shared" si="111"/>
        <v>viernes</v>
      </c>
    </row>
    <row r="988" spans="1:40" x14ac:dyDescent="0.25">
      <c r="A988" s="20" t="s">
        <v>2187</v>
      </c>
      <c r="B988" t="s">
        <v>2188</v>
      </c>
      <c r="C988" t="s">
        <v>32</v>
      </c>
      <c r="D988" s="11" t="s">
        <v>33</v>
      </c>
      <c r="E988" t="s">
        <v>34</v>
      </c>
      <c r="F988" t="s">
        <v>51</v>
      </c>
      <c r="G988" t="s">
        <v>52</v>
      </c>
      <c r="J988" s="12">
        <v>43847</v>
      </c>
      <c r="K988" s="13">
        <v>0.37412037037037038</v>
      </c>
      <c r="L988" s="14">
        <v>43847</v>
      </c>
      <c r="M988" s="15">
        <v>0.37412037037037038</v>
      </c>
      <c r="N988" s="12">
        <v>43847</v>
      </c>
      <c r="O988" s="13">
        <v>0.72150462962962969</v>
      </c>
      <c r="P988" s="16">
        <v>43848.752083333333</v>
      </c>
      <c r="Q988" s="11" t="s">
        <v>101</v>
      </c>
      <c r="R988" s="17" t="s">
        <v>2189</v>
      </c>
      <c r="S988" s="11" t="s">
        <v>39</v>
      </c>
      <c r="T988" s="17" t="s">
        <v>133</v>
      </c>
      <c r="U988" s="11" t="s">
        <v>37</v>
      </c>
      <c r="V988" s="17">
        <v>0</v>
      </c>
      <c r="W988" s="11" t="s">
        <v>37</v>
      </c>
      <c r="Y988" s="17" t="str">
        <f>TablaIncidentes[[#This Row],[Tiempo Total Gestión]]</f>
        <v>08:20</v>
      </c>
      <c r="Z988" s="11">
        <f t="shared" si="105"/>
        <v>8</v>
      </c>
      <c r="AA988" s="11">
        <f t="shared" si="106"/>
        <v>20</v>
      </c>
      <c r="AB988" s="11">
        <f>IF(TablaIncidentes[[#This Row],[Prioridad*]]="Baja",(Z988-24)*60+AA988,IF(TablaIncidentes[[#This Row],[Prioridad*]]="Media",(Z988-4)*60+AA988,IF(TablaIncidentes[[#This Row],[Prioridad*]]="Alta",(Z988-2)*60+AA988)))</f>
        <v>380</v>
      </c>
      <c r="AD988" s="17" t="str">
        <f>TablaIncidentes[[#This Row],[Tiempo Creación (HH:mm)]]</f>
        <v>00:00</v>
      </c>
      <c r="AE988" s="11">
        <f t="shared" si="107"/>
        <v>0</v>
      </c>
      <c r="AF988" s="11">
        <f t="shared" si="108"/>
        <v>0</v>
      </c>
      <c r="AG988" s="11">
        <f>IF(TablaIncidentes[[#This Row],[Prioridad*]]="Baja",((AE988*60)+AF988)-30,IF(TablaIncidentes[[#This Row],[Prioridad*]]="Media",((AE988*60)+AF988)-15,IF(TablaIncidentes[[#This Row],[Prioridad*]]="Alta",((AE988*60)+AF988)-10)))</f>
        <v>-10</v>
      </c>
      <c r="AI988" s="17">
        <f>TablaIncidentes[[#This Row],[Tiempo Avance Incidente]]</f>
        <v>0</v>
      </c>
      <c r="AJ988" s="11">
        <f t="shared" si="109"/>
        <v>0</v>
      </c>
      <c r="AK988" s="11">
        <f t="shared" si="110"/>
        <v>0</v>
      </c>
      <c r="AL988">
        <f>IF(TablaIncidentes[[#This Row],[Prioridad*]]="Baja",((AJ988*60)+AK988)-720,IF(TablaIncidentes[[#This Row],[Prioridad*]]="Media",((AJ988*60)+AK988)-120,IF(TablaIncidentes[[#This Row],[Prioridad*]]="Alta",((AJ988*60)+AK988)-60)))</f>
        <v>-60</v>
      </c>
      <c r="AN988" t="str">
        <f t="shared" si="111"/>
        <v>viernes</v>
      </c>
    </row>
    <row r="989" spans="1:40" x14ac:dyDescent="0.25">
      <c r="A989" s="20" t="s">
        <v>2190</v>
      </c>
      <c r="B989" t="s">
        <v>1473</v>
      </c>
      <c r="C989" t="s">
        <v>32</v>
      </c>
      <c r="D989" s="11" t="s">
        <v>33</v>
      </c>
      <c r="E989" t="s">
        <v>34</v>
      </c>
      <c r="F989" t="s">
        <v>51</v>
      </c>
      <c r="G989" t="s">
        <v>52</v>
      </c>
      <c r="J989" s="12">
        <v>43847</v>
      </c>
      <c r="K989" s="13">
        <v>0.39159722222222221</v>
      </c>
      <c r="L989" s="14">
        <v>43847</v>
      </c>
      <c r="M989" s="15">
        <v>0.39159722222222221</v>
      </c>
      <c r="N989" s="12">
        <v>43847</v>
      </c>
      <c r="O989" s="13">
        <v>0.72568287037037038</v>
      </c>
      <c r="P989" s="16">
        <v>43848.752083333333</v>
      </c>
      <c r="Q989" s="11" t="s">
        <v>101</v>
      </c>
      <c r="R989" s="17" t="s">
        <v>2191</v>
      </c>
      <c r="S989" s="11" t="s">
        <v>39</v>
      </c>
      <c r="T989" s="17" t="s">
        <v>133</v>
      </c>
      <c r="U989" s="11" t="s">
        <v>37</v>
      </c>
      <c r="V989" s="17">
        <v>0</v>
      </c>
      <c r="W989" s="11" t="s">
        <v>37</v>
      </c>
      <c r="Y989" s="17" t="str">
        <f>TablaIncidentes[[#This Row],[Tiempo Total Gestión]]</f>
        <v>08:01</v>
      </c>
      <c r="Z989" s="11">
        <f t="shared" si="105"/>
        <v>8</v>
      </c>
      <c r="AA989" s="11">
        <f t="shared" si="106"/>
        <v>1</v>
      </c>
      <c r="AB989" s="11">
        <f>IF(TablaIncidentes[[#This Row],[Prioridad*]]="Baja",(Z989-24)*60+AA989,IF(TablaIncidentes[[#This Row],[Prioridad*]]="Media",(Z989-4)*60+AA989,IF(TablaIncidentes[[#This Row],[Prioridad*]]="Alta",(Z989-2)*60+AA989)))</f>
        <v>361</v>
      </c>
      <c r="AD989" s="17" t="str">
        <f>TablaIncidentes[[#This Row],[Tiempo Creación (HH:mm)]]</f>
        <v>00:00</v>
      </c>
      <c r="AE989" s="11">
        <f t="shared" si="107"/>
        <v>0</v>
      </c>
      <c r="AF989" s="11">
        <f t="shared" si="108"/>
        <v>0</v>
      </c>
      <c r="AG989" s="11">
        <f>IF(TablaIncidentes[[#This Row],[Prioridad*]]="Baja",((AE989*60)+AF989)-30,IF(TablaIncidentes[[#This Row],[Prioridad*]]="Media",((AE989*60)+AF989)-15,IF(TablaIncidentes[[#This Row],[Prioridad*]]="Alta",((AE989*60)+AF989)-10)))</f>
        <v>-10</v>
      </c>
      <c r="AI989" s="17">
        <f>TablaIncidentes[[#This Row],[Tiempo Avance Incidente]]</f>
        <v>0</v>
      </c>
      <c r="AJ989" s="11">
        <f t="shared" si="109"/>
        <v>0</v>
      </c>
      <c r="AK989" s="11">
        <f t="shared" si="110"/>
        <v>0</v>
      </c>
      <c r="AL989">
        <f>IF(TablaIncidentes[[#This Row],[Prioridad*]]="Baja",((AJ989*60)+AK989)-720,IF(TablaIncidentes[[#This Row],[Prioridad*]]="Media",((AJ989*60)+AK989)-120,IF(TablaIncidentes[[#This Row],[Prioridad*]]="Alta",((AJ989*60)+AK989)-60)))</f>
        <v>-60</v>
      </c>
      <c r="AN989" t="str">
        <f t="shared" si="111"/>
        <v>viernes</v>
      </c>
    </row>
    <row r="990" spans="1:40" x14ac:dyDescent="0.25">
      <c r="A990" s="20" t="s">
        <v>2192</v>
      </c>
      <c r="B990" t="s">
        <v>1470</v>
      </c>
      <c r="C990" t="s">
        <v>32</v>
      </c>
      <c r="D990" s="11" t="s">
        <v>33</v>
      </c>
      <c r="E990" t="s">
        <v>34</v>
      </c>
      <c r="F990" t="s">
        <v>51</v>
      </c>
      <c r="G990" t="s">
        <v>361</v>
      </c>
      <c r="J990" s="12">
        <v>43847</v>
      </c>
      <c r="K990" s="13">
        <v>0.39300925925925928</v>
      </c>
      <c r="L990" s="14">
        <v>43847</v>
      </c>
      <c r="M990" s="15">
        <v>0.39300925925925928</v>
      </c>
      <c r="N990" s="12">
        <v>43847</v>
      </c>
      <c r="O990" s="13">
        <v>0.52302083333333338</v>
      </c>
      <c r="P990" s="16">
        <v>43848.528865740744</v>
      </c>
      <c r="Q990" s="11" t="s">
        <v>101</v>
      </c>
      <c r="R990" s="17" t="s">
        <v>2193</v>
      </c>
      <c r="S990" s="11" t="s">
        <v>39</v>
      </c>
      <c r="T990" s="17" t="s">
        <v>133</v>
      </c>
      <c r="U990" s="11" t="s">
        <v>37</v>
      </c>
      <c r="V990" s="17">
        <v>0</v>
      </c>
      <c r="W990" s="11" t="s">
        <v>37</v>
      </c>
      <c r="Y990" s="17" t="str">
        <f>TablaIncidentes[[#This Row],[Tiempo Total Gestión]]</f>
        <v>03:00</v>
      </c>
      <c r="Z990" s="11">
        <f t="shared" si="105"/>
        <v>3</v>
      </c>
      <c r="AA990" s="11">
        <f t="shared" si="106"/>
        <v>0</v>
      </c>
      <c r="AB990" s="11">
        <f>IF(TablaIncidentes[[#This Row],[Prioridad*]]="Baja",(Z990-24)*60+AA990,IF(TablaIncidentes[[#This Row],[Prioridad*]]="Media",(Z990-4)*60+AA990,IF(TablaIncidentes[[#This Row],[Prioridad*]]="Alta",(Z990-2)*60+AA990)))</f>
        <v>60</v>
      </c>
      <c r="AD990" s="17" t="str">
        <f>TablaIncidentes[[#This Row],[Tiempo Creación (HH:mm)]]</f>
        <v>00:00</v>
      </c>
      <c r="AE990" s="11">
        <f t="shared" si="107"/>
        <v>0</v>
      </c>
      <c r="AF990" s="11">
        <f t="shared" si="108"/>
        <v>0</v>
      </c>
      <c r="AG990" s="11">
        <f>IF(TablaIncidentes[[#This Row],[Prioridad*]]="Baja",((AE990*60)+AF990)-30,IF(TablaIncidentes[[#This Row],[Prioridad*]]="Media",((AE990*60)+AF990)-15,IF(TablaIncidentes[[#This Row],[Prioridad*]]="Alta",((AE990*60)+AF990)-10)))</f>
        <v>-10</v>
      </c>
      <c r="AI990" s="17">
        <f>TablaIncidentes[[#This Row],[Tiempo Avance Incidente]]</f>
        <v>0</v>
      </c>
      <c r="AJ990" s="11">
        <f t="shared" si="109"/>
        <v>0</v>
      </c>
      <c r="AK990" s="11">
        <f t="shared" si="110"/>
        <v>0</v>
      </c>
      <c r="AL990">
        <f>IF(TablaIncidentes[[#This Row],[Prioridad*]]="Baja",((AJ990*60)+AK990)-720,IF(TablaIncidentes[[#This Row],[Prioridad*]]="Media",((AJ990*60)+AK990)-120,IF(TablaIncidentes[[#This Row],[Prioridad*]]="Alta",((AJ990*60)+AK990)-60)))</f>
        <v>-60</v>
      </c>
      <c r="AN990" t="str">
        <f t="shared" si="111"/>
        <v>viernes</v>
      </c>
    </row>
    <row r="991" spans="1:40" x14ac:dyDescent="0.25">
      <c r="A991" s="20" t="s">
        <v>2194</v>
      </c>
      <c r="B991" t="s">
        <v>2195</v>
      </c>
      <c r="C991" t="s">
        <v>32</v>
      </c>
      <c r="D991" s="11" t="s">
        <v>33</v>
      </c>
      <c r="E991" t="s">
        <v>34</v>
      </c>
      <c r="F991" t="s">
        <v>51</v>
      </c>
      <c r="G991" t="s">
        <v>75</v>
      </c>
      <c r="J991" s="12">
        <v>43847</v>
      </c>
      <c r="K991" s="13">
        <v>0.40840277777777773</v>
      </c>
      <c r="L991" s="14">
        <v>43847</v>
      </c>
      <c r="M991" s="15">
        <v>0.40840277777777773</v>
      </c>
      <c r="N991" s="12">
        <v>43847</v>
      </c>
      <c r="O991" s="13">
        <v>0.63</v>
      </c>
      <c r="P991" s="16">
        <v>43848.690671296295</v>
      </c>
      <c r="Q991" s="11" t="s">
        <v>101</v>
      </c>
      <c r="R991" s="17" t="s">
        <v>2196</v>
      </c>
      <c r="S991" s="11" t="s">
        <v>39</v>
      </c>
      <c r="T991" s="17" t="s">
        <v>133</v>
      </c>
      <c r="U991" s="11" t="s">
        <v>37</v>
      </c>
      <c r="V991" s="17">
        <v>0</v>
      </c>
      <c r="W991" s="11" t="s">
        <v>37</v>
      </c>
      <c r="Y991" s="17" t="str">
        <f>TablaIncidentes[[#This Row],[Tiempo Total Gestión]]</f>
        <v>05:19</v>
      </c>
      <c r="Z991" s="11">
        <f t="shared" si="105"/>
        <v>5</v>
      </c>
      <c r="AA991" s="11">
        <f t="shared" si="106"/>
        <v>19</v>
      </c>
      <c r="AB991" s="11">
        <f>IF(TablaIncidentes[[#This Row],[Prioridad*]]="Baja",(Z991-24)*60+AA991,IF(TablaIncidentes[[#This Row],[Prioridad*]]="Media",(Z991-4)*60+AA991,IF(TablaIncidentes[[#This Row],[Prioridad*]]="Alta",(Z991-2)*60+AA991)))</f>
        <v>199</v>
      </c>
      <c r="AD991" s="17" t="str">
        <f>TablaIncidentes[[#This Row],[Tiempo Creación (HH:mm)]]</f>
        <v>00:00</v>
      </c>
      <c r="AE991" s="11">
        <f t="shared" si="107"/>
        <v>0</v>
      </c>
      <c r="AF991" s="11">
        <f t="shared" si="108"/>
        <v>0</v>
      </c>
      <c r="AG991" s="11">
        <f>IF(TablaIncidentes[[#This Row],[Prioridad*]]="Baja",((AE991*60)+AF991)-30,IF(TablaIncidentes[[#This Row],[Prioridad*]]="Media",((AE991*60)+AF991)-15,IF(TablaIncidentes[[#This Row],[Prioridad*]]="Alta",((AE991*60)+AF991)-10)))</f>
        <v>-10</v>
      </c>
      <c r="AI991" s="17">
        <f>TablaIncidentes[[#This Row],[Tiempo Avance Incidente]]</f>
        <v>0</v>
      </c>
      <c r="AJ991" s="11">
        <f t="shared" si="109"/>
        <v>0</v>
      </c>
      <c r="AK991" s="11">
        <f t="shared" si="110"/>
        <v>0</v>
      </c>
      <c r="AL991">
        <f>IF(TablaIncidentes[[#This Row],[Prioridad*]]="Baja",((AJ991*60)+AK991)-720,IF(TablaIncidentes[[#This Row],[Prioridad*]]="Media",((AJ991*60)+AK991)-120,IF(TablaIncidentes[[#This Row],[Prioridad*]]="Alta",((AJ991*60)+AK991)-60)))</f>
        <v>-60</v>
      </c>
      <c r="AN991" t="str">
        <f t="shared" si="111"/>
        <v>viernes</v>
      </c>
    </row>
    <row r="992" spans="1:40" x14ac:dyDescent="0.25">
      <c r="A992" s="20" t="s">
        <v>2197</v>
      </c>
      <c r="B992" t="s">
        <v>2198</v>
      </c>
      <c r="C992" t="s">
        <v>32</v>
      </c>
      <c r="D992" s="11" t="s">
        <v>33</v>
      </c>
      <c r="E992" t="s">
        <v>34</v>
      </c>
      <c r="F992" t="s">
        <v>51</v>
      </c>
      <c r="G992" t="s">
        <v>361</v>
      </c>
      <c r="J992" s="12">
        <v>43847</v>
      </c>
      <c r="K992" s="13">
        <v>0.41189814814814812</v>
      </c>
      <c r="L992" s="14">
        <v>43847</v>
      </c>
      <c r="M992" s="15">
        <v>0.41189814814814812</v>
      </c>
      <c r="N992" s="12">
        <v>43847</v>
      </c>
      <c r="O992" s="13">
        <v>0.5309490740740741</v>
      </c>
      <c r="P992" s="16">
        <v>43848.595219907409</v>
      </c>
      <c r="Q992" s="11" t="s">
        <v>101</v>
      </c>
      <c r="R992" s="17" t="s">
        <v>1992</v>
      </c>
      <c r="S992" s="11" t="s">
        <v>39</v>
      </c>
      <c r="T992" s="17" t="s">
        <v>133</v>
      </c>
      <c r="U992" s="11" t="s">
        <v>37</v>
      </c>
      <c r="V992" s="17">
        <v>0</v>
      </c>
      <c r="W992" s="11" t="s">
        <v>37</v>
      </c>
      <c r="Y992" s="17" t="str">
        <f>TablaIncidentes[[#This Row],[Tiempo Total Gestión]]</f>
        <v>02:46</v>
      </c>
      <c r="Z992" s="11">
        <f t="shared" si="105"/>
        <v>2</v>
      </c>
      <c r="AA992" s="11">
        <f t="shared" si="106"/>
        <v>46</v>
      </c>
      <c r="AB992" s="11">
        <f>IF(TablaIncidentes[[#This Row],[Prioridad*]]="Baja",(Z992-24)*60+AA992,IF(TablaIncidentes[[#This Row],[Prioridad*]]="Media",(Z992-4)*60+AA992,IF(TablaIncidentes[[#This Row],[Prioridad*]]="Alta",(Z992-2)*60+AA992)))</f>
        <v>46</v>
      </c>
      <c r="AD992" s="17" t="str">
        <f>TablaIncidentes[[#This Row],[Tiempo Creación (HH:mm)]]</f>
        <v>00:00</v>
      </c>
      <c r="AE992" s="11">
        <f t="shared" si="107"/>
        <v>0</v>
      </c>
      <c r="AF992" s="11">
        <f t="shared" si="108"/>
        <v>0</v>
      </c>
      <c r="AG992" s="11">
        <f>IF(TablaIncidentes[[#This Row],[Prioridad*]]="Baja",((AE992*60)+AF992)-30,IF(TablaIncidentes[[#This Row],[Prioridad*]]="Media",((AE992*60)+AF992)-15,IF(TablaIncidentes[[#This Row],[Prioridad*]]="Alta",((AE992*60)+AF992)-10)))</f>
        <v>-10</v>
      </c>
      <c r="AI992" s="17">
        <f>TablaIncidentes[[#This Row],[Tiempo Avance Incidente]]</f>
        <v>0</v>
      </c>
      <c r="AJ992" s="11">
        <f t="shared" si="109"/>
        <v>0</v>
      </c>
      <c r="AK992" s="11">
        <f t="shared" si="110"/>
        <v>0</v>
      </c>
      <c r="AL992">
        <f>IF(TablaIncidentes[[#This Row],[Prioridad*]]="Baja",((AJ992*60)+AK992)-720,IF(TablaIncidentes[[#This Row],[Prioridad*]]="Media",((AJ992*60)+AK992)-120,IF(TablaIncidentes[[#This Row],[Prioridad*]]="Alta",((AJ992*60)+AK992)-60)))</f>
        <v>-60</v>
      </c>
      <c r="AN992" t="str">
        <f t="shared" si="111"/>
        <v>viernes</v>
      </c>
    </row>
    <row r="993" spans="1:40" x14ac:dyDescent="0.25">
      <c r="A993" s="20" t="s">
        <v>2199</v>
      </c>
      <c r="B993" t="s">
        <v>968</v>
      </c>
      <c r="C993" t="s">
        <v>32</v>
      </c>
      <c r="D993" s="11" t="s">
        <v>33</v>
      </c>
      <c r="E993" t="s">
        <v>34</v>
      </c>
      <c r="F993" t="s">
        <v>51</v>
      </c>
      <c r="G993" t="s">
        <v>151</v>
      </c>
      <c r="J993" s="12">
        <v>43847</v>
      </c>
      <c r="K993" s="13">
        <v>0.42798611111111112</v>
      </c>
      <c r="L993" s="14">
        <v>43847</v>
      </c>
      <c r="M993" s="15">
        <v>0.42798611111111112</v>
      </c>
      <c r="N993" s="12">
        <v>43848</v>
      </c>
      <c r="O993" s="13">
        <v>0.65170138888888884</v>
      </c>
      <c r="P993" s="16">
        <v>43849.679907407408</v>
      </c>
      <c r="Q993" s="11" t="s">
        <v>101</v>
      </c>
      <c r="R993" s="17" t="s">
        <v>2200</v>
      </c>
      <c r="S993" s="11" t="s">
        <v>39</v>
      </c>
      <c r="T993" s="17" t="s">
        <v>133</v>
      </c>
      <c r="U993" s="11" t="s">
        <v>37</v>
      </c>
      <c r="V993" s="17">
        <v>0</v>
      </c>
      <c r="W993" s="11" t="s">
        <v>37</v>
      </c>
      <c r="Y993" s="17" t="str">
        <f>TablaIncidentes[[#This Row],[Tiempo Total Gestión]]</f>
        <v>05:10</v>
      </c>
      <c r="Z993" s="11">
        <f t="shared" si="105"/>
        <v>5</v>
      </c>
      <c r="AA993" s="11">
        <f t="shared" si="106"/>
        <v>10</v>
      </c>
      <c r="AB993" s="11">
        <f>IF(TablaIncidentes[[#This Row],[Prioridad*]]="Baja",(Z993-24)*60+AA993,IF(TablaIncidentes[[#This Row],[Prioridad*]]="Media",(Z993-4)*60+AA993,IF(TablaIncidentes[[#This Row],[Prioridad*]]="Alta",(Z993-2)*60+AA993)))</f>
        <v>190</v>
      </c>
      <c r="AD993" s="17" t="str">
        <f>TablaIncidentes[[#This Row],[Tiempo Creación (HH:mm)]]</f>
        <v>00:00</v>
      </c>
      <c r="AE993" s="11">
        <f t="shared" si="107"/>
        <v>0</v>
      </c>
      <c r="AF993" s="11">
        <f t="shared" si="108"/>
        <v>0</v>
      </c>
      <c r="AG993" s="11">
        <f>IF(TablaIncidentes[[#This Row],[Prioridad*]]="Baja",((AE993*60)+AF993)-30,IF(TablaIncidentes[[#This Row],[Prioridad*]]="Media",((AE993*60)+AF993)-15,IF(TablaIncidentes[[#This Row],[Prioridad*]]="Alta",((AE993*60)+AF993)-10)))</f>
        <v>-10</v>
      </c>
      <c r="AI993" s="17">
        <f>TablaIncidentes[[#This Row],[Tiempo Avance Incidente]]</f>
        <v>0</v>
      </c>
      <c r="AJ993" s="11">
        <f t="shared" si="109"/>
        <v>0</v>
      </c>
      <c r="AK993" s="11">
        <f t="shared" si="110"/>
        <v>0</v>
      </c>
      <c r="AL993">
        <f>IF(TablaIncidentes[[#This Row],[Prioridad*]]="Baja",((AJ993*60)+AK993)-720,IF(TablaIncidentes[[#This Row],[Prioridad*]]="Media",((AJ993*60)+AK993)-120,IF(TablaIncidentes[[#This Row],[Prioridad*]]="Alta",((AJ993*60)+AK993)-60)))</f>
        <v>-60</v>
      </c>
      <c r="AN993" t="str">
        <f t="shared" si="111"/>
        <v>viernes</v>
      </c>
    </row>
    <row r="994" spans="1:40" x14ac:dyDescent="0.25">
      <c r="A994" s="20" t="s">
        <v>2201</v>
      </c>
      <c r="B994" t="s">
        <v>2202</v>
      </c>
      <c r="C994" t="s">
        <v>32</v>
      </c>
      <c r="D994" s="11" t="s">
        <v>33</v>
      </c>
      <c r="E994" t="s">
        <v>34</v>
      </c>
      <c r="F994" t="s">
        <v>35</v>
      </c>
      <c r="G994" t="s">
        <v>43</v>
      </c>
      <c r="J994" s="12">
        <v>43847</v>
      </c>
      <c r="K994" s="13">
        <v>0.43023148148148144</v>
      </c>
      <c r="L994" s="14">
        <v>43847</v>
      </c>
      <c r="M994" s="15">
        <v>0.43171296296296297</v>
      </c>
      <c r="N994" s="12">
        <v>43854</v>
      </c>
      <c r="O994" s="13">
        <v>0.52447916666666672</v>
      </c>
      <c r="P994" s="16">
        <v>43855.603495370371</v>
      </c>
      <c r="Q994" s="11" t="s">
        <v>101</v>
      </c>
      <c r="R994" s="17" t="s">
        <v>2203</v>
      </c>
      <c r="S994" s="11" t="s">
        <v>59</v>
      </c>
      <c r="T994" s="17" t="s">
        <v>48</v>
      </c>
      <c r="U994" s="11" t="s">
        <v>37</v>
      </c>
      <c r="V994" s="17">
        <v>3.5879629285773262E-4</v>
      </c>
      <c r="W994" s="11" t="s">
        <v>37</v>
      </c>
      <c r="Y994" s="17" t="str">
        <f>TablaIncidentes[[#This Row],[Tiempo Total Gestión]]</f>
        <v>45:08</v>
      </c>
      <c r="Z994" s="11">
        <f t="shared" si="105"/>
        <v>21</v>
      </c>
      <c r="AA994" s="11">
        <f t="shared" si="106"/>
        <v>8</v>
      </c>
      <c r="AB994" s="11">
        <f>IF(TablaIncidentes[[#This Row],[Prioridad*]]="Baja",(Z994-24)*60+AA994,IF(TablaIncidentes[[#This Row],[Prioridad*]]="Media",(Z994-4)*60+AA994,IF(TablaIncidentes[[#This Row],[Prioridad*]]="Alta",(Z994-2)*60+AA994)))</f>
        <v>1148</v>
      </c>
      <c r="AD994" s="17" t="str">
        <f>TablaIncidentes[[#This Row],[Tiempo Creación (HH:mm)]]</f>
        <v>00:02</v>
      </c>
      <c r="AE994" s="11">
        <f t="shared" si="107"/>
        <v>0</v>
      </c>
      <c r="AF994" s="11">
        <f t="shared" si="108"/>
        <v>2</v>
      </c>
      <c r="AG994" s="11">
        <f>IF(TablaIncidentes[[#This Row],[Prioridad*]]="Baja",((AE994*60)+AF994)-30,IF(TablaIncidentes[[#This Row],[Prioridad*]]="Media",((AE994*60)+AF994)-15,IF(TablaIncidentes[[#This Row],[Prioridad*]]="Alta",((AE994*60)+AF994)-10)))</f>
        <v>-8</v>
      </c>
      <c r="AI994" s="17">
        <f>TablaIncidentes[[#This Row],[Tiempo Avance Incidente]]</f>
        <v>3.5879629285773262E-4</v>
      </c>
      <c r="AJ994" s="11">
        <f t="shared" si="109"/>
        <v>0</v>
      </c>
      <c r="AK994" s="11">
        <f t="shared" si="110"/>
        <v>0</v>
      </c>
      <c r="AL994">
        <f>IF(TablaIncidentes[[#This Row],[Prioridad*]]="Baja",((AJ994*60)+AK994)-720,IF(TablaIncidentes[[#This Row],[Prioridad*]]="Media",((AJ994*60)+AK994)-120,IF(TablaIncidentes[[#This Row],[Prioridad*]]="Alta",((AJ994*60)+AK994)-60)))</f>
        <v>-60</v>
      </c>
      <c r="AN994" t="str">
        <f t="shared" si="111"/>
        <v>viernes</v>
      </c>
    </row>
    <row r="995" spans="1:40" x14ac:dyDescent="0.25">
      <c r="A995" s="20" t="s">
        <v>2204</v>
      </c>
      <c r="B995" t="s">
        <v>2205</v>
      </c>
      <c r="C995" t="s">
        <v>32</v>
      </c>
      <c r="D995" s="11" t="s">
        <v>33</v>
      </c>
      <c r="E995" t="s">
        <v>34</v>
      </c>
      <c r="F995" t="s">
        <v>51</v>
      </c>
      <c r="G995" t="s">
        <v>104</v>
      </c>
      <c r="J995" s="12">
        <v>43847</v>
      </c>
      <c r="K995" s="13">
        <v>0.43498842592592596</v>
      </c>
      <c r="L995" s="14">
        <v>43847</v>
      </c>
      <c r="M995" s="15">
        <v>0.43498842592592596</v>
      </c>
      <c r="N995" s="12">
        <v>43847</v>
      </c>
      <c r="O995" s="13">
        <v>0.68586805555555552</v>
      </c>
      <c r="P995" s="16">
        <v>43848.690671296295</v>
      </c>
      <c r="Q995" s="11" t="s">
        <v>101</v>
      </c>
      <c r="R995" s="17" t="s">
        <v>2206</v>
      </c>
      <c r="S995" s="11" t="s">
        <v>39</v>
      </c>
      <c r="T995" s="17" t="s">
        <v>133</v>
      </c>
      <c r="U995" s="11" t="s">
        <v>37</v>
      </c>
      <c r="V995" s="17">
        <v>0</v>
      </c>
      <c r="W995" s="11" t="s">
        <v>37</v>
      </c>
      <c r="Y995" s="17" t="str">
        <f>TablaIncidentes[[#This Row],[Tiempo Total Gestión]]</f>
        <v>04:37</v>
      </c>
      <c r="Z995" s="11">
        <f t="shared" si="105"/>
        <v>4</v>
      </c>
      <c r="AA995" s="11">
        <f t="shared" si="106"/>
        <v>37</v>
      </c>
      <c r="AB995" s="11">
        <f>IF(TablaIncidentes[[#This Row],[Prioridad*]]="Baja",(Z995-24)*60+AA995,IF(TablaIncidentes[[#This Row],[Prioridad*]]="Media",(Z995-4)*60+AA995,IF(TablaIncidentes[[#This Row],[Prioridad*]]="Alta",(Z995-2)*60+AA995)))</f>
        <v>157</v>
      </c>
      <c r="AD995" s="17" t="str">
        <f>TablaIncidentes[[#This Row],[Tiempo Creación (HH:mm)]]</f>
        <v>00:00</v>
      </c>
      <c r="AE995" s="11">
        <f t="shared" si="107"/>
        <v>0</v>
      </c>
      <c r="AF995" s="11">
        <f t="shared" si="108"/>
        <v>0</v>
      </c>
      <c r="AG995" s="11">
        <f>IF(TablaIncidentes[[#This Row],[Prioridad*]]="Baja",((AE995*60)+AF995)-30,IF(TablaIncidentes[[#This Row],[Prioridad*]]="Media",((AE995*60)+AF995)-15,IF(TablaIncidentes[[#This Row],[Prioridad*]]="Alta",((AE995*60)+AF995)-10)))</f>
        <v>-10</v>
      </c>
      <c r="AI995" s="17">
        <f>TablaIncidentes[[#This Row],[Tiempo Avance Incidente]]</f>
        <v>0</v>
      </c>
      <c r="AJ995" s="11">
        <f t="shared" si="109"/>
        <v>0</v>
      </c>
      <c r="AK995" s="11">
        <f t="shared" si="110"/>
        <v>0</v>
      </c>
      <c r="AL995">
        <f>IF(TablaIncidentes[[#This Row],[Prioridad*]]="Baja",((AJ995*60)+AK995)-720,IF(TablaIncidentes[[#This Row],[Prioridad*]]="Media",((AJ995*60)+AK995)-120,IF(TablaIncidentes[[#This Row],[Prioridad*]]="Alta",((AJ995*60)+AK995)-60)))</f>
        <v>-60</v>
      </c>
      <c r="AN995" t="str">
        <f t="shared" si="111"/>
        <v>viernes</v>
      </c>
    </row>
    <row r="996" spans="1:40" x14ac:dyDescent="0.25">
      <c r="A996" s="20" t="s">
        <v>2207</v>
      </c>
      <c r="B996" t="s">
        <v>2208</v>
      </c>
      <c r="C996" t="s">
        <v>32</v>
      </c>
      <c r="D996" s="11" t="s">
        <v>33</v>
      </c>
      <c r="E996" t="s">
        <v>34</v>
      </c>
      <c r="F996" t="s">
        <v>51</v>
      </c>
      <c r="G996" t="s">
        <v>104</v>
      </c>
      <c r="J996" s="12">
        <v>43847</v>
      </c>
      <c r="K996" s="13">
        <v>0.49783564814814812</v>
      </c>
      <c r="L996" s="14">
        <v>43847</v>
      </c>
      <c r="M996" s="15">
        <v>0.49783564814814812</v>
      </c>
      <c r="N996" s="12">
        <v>43847</v>
      </c>
      <c r="O996" s="13">
        <v>0.68843750000000004</v>
      </c>
      <c r="P996" s="16">
        <v>43848.690671296295</v>
      </c>
      <c r="Q996" s="11" t="s">
        <v>101</v>
      </c>
      <c r="R996" s="17" t="s">
        <v>2209</v>
      </c>
      <c r="S996" s="11" t="s">
        <v>39</v>
      </c>
      <c r="T996" s="17" t="s">
        <v>133</v>
      </c>
      <c r="U996" s="11" t="s">
        <v>37</v>
      </c>
      <c r="V996" s="17">
        <v>0</v>
      </c>
      <c r="W996" s="11" t="s">
        <v>37</v>
      </c>
      <c r="Y996" s="17" t="str">
        <f>TablaIncidentes[[#This Row],[Tiempo Total Gestión]]</f>
        <v>03:07</v>
      </c>
      <c r="Z996" s="11">
        <f t="shared" si="105"/>
        <v>3</v>
      </c>
      <c r="AA996" s="11">
        <f t="shared" si="106"/>
        <v>7</v>
      </c>
      <c r="AB996" s="11">
        <f>IF(TablaIncidentes[[#This Row],[Prioridad*]]="Baja",(Z996-24)*60+AA996,IF(TablaIncidentes[[#This Row],[Prioridad*]]="Media",(Z996-4)*60+AA996,IF(TablaIncidentes[[#This Row],[Prioridad*]]="Alta",(Z996-2)*60+AA996)))</f>
        <v>67</v>
      </c>
      <c r="AD996" s="17" t="str">
        <f>TablaIncidentes[[#This Row],[Tiempo Creación (HH:mm)]]</f>
        <v>00:00</v>
      </c>
      <c r="AE996" s="11">
        <f t="shared" si="107"/>
        <v>0</v>
      </c>
      <c r="AF996" s="11">
        <f t="shared" si="108"/>
        <v>0</v>
      </c>
      <c r="AG996" s="11">
        <f>IF(TablaIncidentes[[#This Row],[Prioridad*]]="Baja",((AE996*60)+AF996)-30,IF(TablaIncidentes[[#This Row],[Prioridad*]]="Media",((AE996*60)+AF996)-15,IF(TablaIncidentes[[#This Row],[Prioridad*]]="Alta",((AE996*60)+AF996)-10)))</f>
        <v>-10</v>
      </c>
      <c r="AI996" s="17">
        <f>TablaIncidentes[[#This Row],[Tiempo Avance Incidente]]</f>
        <v>0</v>
      </c>
      <c r="AJ996" s="11">
        <f t="shared" si="109"/>
        <v>0</v>
      </c>
      <c r="AK996" s="11">
        <f t="shared" si="110"/>
        <v>0</v>
      </c>
      <c r="AL996">
        <f>IF(TablaIncidentes[[#This Row],[Prioridad*]]="Baja",((AJ996*60)+AK996)-720,IF(TablaIncidentes[[#This Row],[Prioridad*]]="Media",((AJ996*60)+AK996)-120,IF(TablaIncidentes[[#This Row],[Prioridad*]]="Alta",((AJ996*60)+AK996)-60)))</f>
        <v>-60</v>
      </c>
      <c r="AN996" t="str">
        <f t="shared" si="111"/>
        <v>viernes</v>
      </c>
    </row>
    <row r="997" spans="1:40" x14ac:dyDescent="0.25">
      <c r="A997" s="20" t="s">
        <v>2210</v>
      </c>
      <c r="B997" t="s">
        <v>2211</v>
      </c>
      <c r="C997" t="s">
        <v>32</v>
      </c>
      <c r="D997" s="11" t="s">
        <v>33</v>
      </c>
      <c r="E997" t="s">
        <v>34</v>
      </c>
      <c r="F997" t="s">
        <v>51</v>
      </c>
      <c r="G997" t="s">
        <v>52</v>
      </c>
      <c r="J997" s="12">
        <v>43847</v>
      </c>
      <c r="K997" s="13">
        <v>0.50771990740740736</v>
      </c>
      <c r="L997" s="14">
        <v>43847</v>
      </c>
      <c r="M997" s="15">
        <v>0.50771990740740736</v>
      </c>
      <c r="N997" s="12">
        <v>43850</v>
      </c>
      <c r="O997" s="13">
        <v>0.54210648148148144</v>
      </c>
      <c r="P997" s="16">
        <v>43851.584988425922</v>
      </c>
      <c r="Q997" s="11" t="s">
        <v>101</v>
      </c>
      <c r="R997" s="17" t="s">
        <v>2212</v>
      </c>
      <c r="S997" s="11" t="s">
        <v>39</v>
      </c>
      <c r="T997" s="17" t="s">
        <v>133</v>
      </c>
      <c r="U997" s="11" t="s">
        <v>37</v>
      </c>
      <c r="V997" s="17">
        <v>0</v>
      </c>
      <c r="W997" s="11" t="s">
        <v>37</v>
      </c>
      <c r="Y997" s="17" t="str">
        <f>TablaIncidentes[[#This Row],[Tiempo Total Gestión]]</f>
        <v>05:34</v>
      </c>
      <c r="Z997" s="11">
        <f t="shared" si="105"/>
        <v>5</v>
      </c>
      <c r="AA997" s="11">
        <f t="shared" si="106"/>
        <v>34</v>
      </c>
      <c r="AB997" s="11">
        <f>IF(TablaIncidentes[[#This Row],[Prioridad*]]="Baja",(Z997-24)*60+AA997,IF(TablaIncidentes[[#This Row],[Prioridad*]]="Media",(Z997-4)*60+AA997,IF(TablaIncidentes[[#This Row],[Prioridad*]]="Alta",(Z997-2)*60+AA997)))</f>
        <v>214</v>
      </c>
      <c r="AD997" s="17" t="str">
        <f>TablaIncidentes[[#This Row],[Tiempo Creación (HH:mm)]]</f>
        <v>00:00</v>
      </c>
      <c r="AE997" s="11">
        <f t="shared" si="107"/>
        <v>0</v>
      </c>
      <c r="AF997" s="11">
        <f t="shared" si="108"/>
        <v>0</v>
      </c>
      <c r="AG997" s="11">
        <f>IF(TablaIncidentes[[#This Row],[Prioridad*]]="Baja",((AE997*60)+AF997)-30,IF(TablaIncidentes[[#This Row],[Prioridad*]]="Media",((AE997*60)+AF997)-15,IF(TablaIncidentes[[#This Row],[Prioridad*]]="Alta",((AE997*60)+AF997)-10)))</f>
        <v>-10</v>
      </c>
      <c r="AI997" s="17">
        <f>TablaIncidentes[[#This Row],[Tiempo Avance Incidente]]</f>
        <v>0</v>
      </c>
      <c r="AJ997" s="11">
        <f t="shared" si="109"/>
        <v>0</v>
      </c>
      <c r="AK997" s="11">
        <f t="shared" si="110"/>
        <v>0</v>
      </c>
      <c r="AL997">
        <f>IF(TablaIncidentes[[#This Row],[Prioridad*]]="Baja",((AJ997*60)+AK997)-720,IF(TablaIncidentes[[#This Row],[Prioridad*]]="Media",((AJ997*60)+AK997)-120,IF(TablaIncidentes[[#This Row],[Prioridad*]]="Alta",((AJ997*60)+AK997)-60)))</f>
        <v>-60</v>
      </c>
      <c r="AN997" t="str">
        <f t="shared" si="111"/>
        <v>viernes</v>
      </c>
    </row>
    <row r="998" spans="1:40" x14ac:dyDescent="0.25">
      <c r="A998" s="20" t="s">
        <v>2213</v>
      </c>
      <c r="B998" t="s">
        <v>1196</v>
      </c>
      <c r="C998" t="s">
        <v>32</v>
      </c>
      <c r="D998" s="11" t="s">
        <v>33</v>
      </c>
      <c r="E998" t="s">
        <v>34</v>
      </c>
      <c r="F998" t="s">
        <v>51</v>
      </c>
      <c r="G998" t="s">
        <v>361</v>
      </c>
      <c r="J998" s="12">
        <v>43847</v>
      </c>
      <c r="K998" s="13">
        <v>0.5083333333333333</v>
      </c>
      <c r="L998" s="14">
        <v>43847</v>
      </c>
      <c r="M998" s="15">
        <v>0.5083333333333333</v>
      </c>
      <c r="N998" s="12">
        <v>43847</v>
      </c>
      <c r="O998" s="13">
        <v>0.63091435185185185</v>
      </c>
      <c r="P998" s="16">
        <v>43848.690671296295</v>
      </c>
      <c r="Q998" s="11" t="s">
        <v>101</v>
      </c>
      <c r="R998" s="17" t="s">
        <v>2214</v>
      </c>
      <c r="S998" s="11" t="s">
        <v>39</v>
      </c>
      <c r="T998" s="17" t="s">
        <v>133</v>
      </c>
      <c r="U998" s="11" t="s">
        <v>37</v>
      </c>
      <c r="V998" s="17">
        <v>0</v>
      </c>
      <c r="W998" s="11" t="s">
        <v>37</v>
      </c>
      <c r="Y998" s="17" t="str">
        <f>TablaIncidentes[[#This Row],[Tiempo Total Gestión]]</f>
        <v>02:52</v>
      </c>
      <c r="Z998" s="11">
        <f t="shared" si="105"/>
        <v>2</v>
      </c>
      <c r="AA998" s="11">
        <f t="shared" si="106"/>
        <v>52</v>
      </c>
      <c r="AB998" s="11">
        <f>IF(TablaIncidentes[[#This Row],[Prioridad*]]="Baja",(Z998-24)*60+AA998,IF(TablaIncidentes[[#This Row],[Prioridad*]]="Media",(Z998-4)*60+AA998,IF(TablaIncidentes[[#This Row],[Prioridad*]]="Alta",(Z998-2)*60+AA998)))</f>
        <v>52</v>
      </c>
      <c r="AD998" s="17" t="str">
        <f>TablaIncidentes[[#This Row],[Tiempo Creación (HH:mm)]]</f>
        <v>00:00</v>
      </c>
      <c r="AE998" s="11">
        <f t="shared" si="107"/>
        <v>0</v>
      </c>
      <c r="AF998" s="11">
        <f t="shared" si="108"/>
        <v>0</v>
      </c>
      <c r="AG998" s="11">
        <f>IF(TablaIncidentes[[#This Row],[Prioridad*]]="Baja",((AE998*60)+AF998)-30,IF(TablaIncidentes[[#This Row],[Prioridad*]]="Media",((AE998*60)+AF998)-15,IF(TablaIncidentes[[#This Row],[Prioridad*]]="Alta",((AE998*60)+AF998)-10)))</f>
        <v>-10</v>
      </c>
      <c r="AI998" s="17">
        <f>TablaIncidentes[[#This Row],[Tiempo Avance Incidente]]</f>
        <v>0</v>
      </c>
      <c r="AJ998" s="11">
        <f t="shared" si="109"/>
        <v>0</v>
      </c>
      <c r="AK998" s="11">
        <f t="shared" si="110"/>
        <v>0</v>
      </c>
      <c r="AL998">
        <f>IF(TablaIncidentes[[#This Row],[Prioridad*]]="Baja",((AJ998*60)+AK998)-720,IF(TablaIncidentes[[#This Row],[Prioridad*]]="Media",((AJ998*60)+AK998)-120,IF(TablaIncidentes[[#This Row],[Prioridad*]]="Alta",((AJ998*60)+AK998)-60)))</f>
        <v>-60</v>
      </c>
      <c r="AN998" t="str">
        <f t="shared" si="111"/>
        <v>viernes</v>
      </c>
    </row>
    <row r="999" spans="1:40" x14ac:dyDescent="0.25">
      <c r="A999" s="20" t="s">
        <v>2215</v>
      </c>
      <c r="B999" t="s">
        <v>1857</v>
      </c>
      <c r="C999" t="s">
        <v>32</v>
      </c>
      <c r="D999" s="11" t="s">
        <v>33</v>
      </c>
      <c r="E999" t="s">
        <v>34</v>
      </c>
      <c r="F999" t="s">
        <v>51</v>
      </c>
      <c r="G999" t="s">
        <v>151</v>
      </c>
      <c r="J999" s="12">
        <v>43847</v>
      </c>
      <c r="K999" s="13">
        <v>0.44266203703703705</v>
      </c>
      <c r="L999" s="14">
        <v>43847</v>
      </c>
      <c r="M999" s="15">
        <v>0.44266203703703705</v>
      </c>
      <c r="N999" s="12">
        <v>43848</v>
      </c>
      <c r="O999" s="13">
        <v>0.71651620370370372</v>
      </c>
      <c r="P999" s="16">
        <v>43849.774143518516</v>
      </c>
      <c r="Q999" s="11" t="s">
        <v>101</v>
      </c>
      <c r="R999" s="17" t="s">
        <v>2216</v>
      </c>
      <c r="S999" s="11" t="s">
        <v>39</v>
      </c>
      <c r="T999" s="17" t="s">
        <v>133</v>
      </c>
      <c r="U999" s="11" t="s">
        <v>37</v>
      </c>
      <c r="V999" s="17">
        <v>0</v>
      </c>
      <c r="W999" s="11" t="s">
        <v>37</v>
      </c>
      <c r="Y999" s="17" t="str">
        <f>TablaIncidentes[[#This Row],[Tiempo Total Gestión]]</f>
        <v>07:10</v>
      </c>
      <c r="Z999" s="11">
        <f t="shared" si="105"/>
        <v>7</v>
      </c>
      <c r="AA999" s="11">
        <f t="shared" si="106"/>
        <v>10</v>
      </c>
      <c r="AB999" s="11">
        <f>IF(TablaIncidentes[[#This Row],[Prioridad*]]="Baja",(Z999-24)*60+AA999,IF(TablaIncidentes[[#This Row],[Prioridad*]]="Media",(Z999-4)*60+AA999,IF(TablaIncidentes[[#This Row],[Prioridad*]]="Alta",(Z999-2)*60+AA999)))</f>
        <v>310</v>
      </c>
      <c r="AD999" s="17" t="str">
        <f>TablaIncidentes[[#This Row],[Tiempo Creación (HH:mm)]]</f>
        <v>00:00</v>
      </c>
      <c r="AE999" s="11">
        <f t="shared" si="107"/>
        <v>0</v>
      </c>
      <c r="AF999" s="11">
        <f t="shared" si="108"/>
        <v>0</v>
      </c>
      <c r="AG999" s="11">
        <f>IF(TablaIncidentes[[#This Row],[Prioridad*]]="Baja",((AE999*60)+AF999)-30,IF(TablaIncidentes[[#This Row],[Prioridad*]]="Media",((AE999*60)+AF999)-15,IF(TablaIncidentes[[#This Row],[Prioridad*]]="Alta",((AE999*60)+AF999)-10)))</f>
        <v>-10</v>
      </c>
      <c r="AI999" s="17">
        <f>TablaIncidentes[[#This Row],[Tiempo Avance Incidente]]</f>
        <v>0</v>
      </c>
      <c r="AJ999" s="11">
        <f t="shared" si="109"/>
        <v>0</v>
      </c>
      <c r="AK999" s="11">
        <f t="shared" si="110"/>
        <v>0</v>
      </c>
      <c r="AL999">
        <f>IF(TablaIncidentes[[#This Row],[Prioridad*]]="Baja",((AJ999*60)+AK999)-720,IF(TablaIncidentes[[#This Row],[Prioridad*]]="Media",((AJ999*60)+AK999)-120,IF(TablaIncidentes[[#This Row],[Prioridad*]]="Alta",((AJ999*60)+AK999)-60)))</f>
        <v>-60</v>
      </c>
      <c r="AN999" t="str">
        <f t="shared" si="111"/>
        <v>viernes</v>
      </c>
    </row>
    <row r="1000" spans="1:40" x14ac:dyDescent="0.25">
      <c r="A1000" s="10" t="s">
        <v>2217</v>
      </c>
      <c r="B1000" t="s">
        <v>572</v>
      </c>
      <c r="C1000" t="s">
        <v>161</v>
      </c>
      <c r="D1000" s="11" t="s">
        <v>33</v>
      </c>
      <c r="E1000" t="s">
        <v>34</v>
      </c>
      <c r="F1000" t="s">
        <v>124</v>
      </c>
      <c r="G1000" t="s">
        <v>125</v>
      </c>
      <c r="J1000" s="12">
        <v>43847</v>
      </c>
      <c r="K1000" s="13">
        <v>0.44412037037037039</v>
      </c>
      <c r="L1000" s="14">
        <v>43847</v>
      </c>
      <c r="M1000" s="15">
        <v>0.44516203703703705</v>
      </c>
      <c r="N1000" s="12">
        <v>43847</v>
      </c>
      <c r="O1000" s="13">
        <v>0.49416666666666664</v>
      </c>
      <c r="P1000" s="16">
        <v>43848.528865740744</v>
      </c>
      <c r="Q1000" s="11" t="s">
        <v>37</v>
      </c>
      <c r="R1000" s="17" t="s">
        <v>48</v>
      </c>
      <c r="S1000" s="11" t="s">
        <v>59</v>
      </c>
      <c r="T1000" s="17" t="s">
        <v>40</v>
      </c>
      <c r="U1000" s="11" t="s">
        <v>37</v>
      </c>
      <c r="V1000" s="17">
        <v>1.006944446999114E-3</v>
      </c>
      <c r="W1000" s="11" t="s">
        <v>37</v>
      </c>
      <c r="Y1000" s="17" t="str">
        <f>TablaIncidentes[[#This Row],[Tiempo Total Gestión]]</f>
        <v>00:02</v>
      </c>
      <c r="Z1000" s="11">
        <f t="shared" si="105"/>
        <v>0</v>
      </c>
      <c r="AA1000" s="11">
        <f t="shared" si="106"/>
        <v>2</v>
      </c>
      <c r="AB1000" s="11">
        <f>IF(TablaIncidentes[[#This Row],[Prioridad*]]="Baja",(Z1000-24)*60+AA1000,IF(TablaIncidentes[[#This Row],[Prioridad*]]="Media",(Z1000-4)*60+AA1000,IF(TablaIncidentes[[#This Row],[Prioridad*]]="Alta",(Z1000-2)*60+AA1000)))</f>
        <v>-118</v>
      </c>
      <c r="AD1000" s="17" t="str">
        <f>TablaIncidentes[[#This Row],[Tiempo Creación (HH:mm)]]</f>
        <v>00:01</v>
      </c>
      <c r="AE1000" s="11">
        <f t="shared" si="107"/>
        <v>0</v>
      </c>
      <c r="AF1000" s="11">
        <f t="shared" si="108"/>
        <v>1</v>
      </c>
      <c r="AG1000" s="11">
        <f>IF(TablaIncidentes[[#This Row],[Prioridad*]]="Baja",((AE1000*60)+AF1000)-30,IF(TablaIncidentes[[#This Row],[Prioridad*]]="Media",((AE1000*60)+AF1000)-15,IF(TablaIncidentes[[#This Row],[Prioridad*]]="Alta",((AE1000*60)+AF1000)-10)))</f>
        <v>-9</v>
      </c>
      <c r="AI1000" s="17">
        <f>TablaIncidentes[[#This Row],[Tiempo Avance Incidente]]</f>
        <v>1.006944446999114E-3</v>
      </c>
      <c r="AJ1000" s="11">
        <f t="shared" si="109"/>
        <v>0</v>
      </c>
      <c r="AK1000" s="11">
        <f t="shared" si="110"/>
        <v>1</v>
      </c>
      <c r="AL1000">
        <f>IF(TablaIncidentes[[#This Row],[Prioridad*]]="Baja",((AJ1000*60)+AK1000)-720,IF(TablaIncidentes[[#This Row],[Prioridad*]]="Media",((AJ1000*60)+AK1000)-120,IF(TablaIncidentes[[#This Row],[Prioridad*]]="Alta",((AJ1000*60)+AK1000)-60)))</f>
        <v>-59</v>
      </c>
      <c r="AN1000" t="str">
        <f t="shared" si="111"/>
        <v>viernes</v>
      </c>
    </row>
    <row r="1001" spans="1:40" x14ac:dyDescent="0.25">
      <c r="A1001" s="20" t="s">
        <v>2218</v>
      </c>
      <c r="B1001" t="s">
        <v>827</v>
      </c>
      <c r="C1001" t="s">
        <v>32</v>
      </c>
      <c r="D1001" s="11" t="s">
        <v>33</v>
      </c>
      <c r="E1001" t="s">
        <v>34</v>
      </c>
      <c r="F1001" t="s">
        <v>51</v>
      </c>
      <c r="G1001" t="s">
        <v>75</v>
      </c>
      <c r="J1001" s="12">
        <v>43847</v>
      </c>
      <c r="K1001" s="13">
        <v>0.45313657407407404</v>
      </c>
      <c r="L1001" s="14">
        <v>43847</v>
      </c>
      <c r="M1001" s="15">
        <v>0.45313657407407404</v>
      </c>
      <c r="N1001" s="12">
        <v>43847</v>
      </c>
      <c r="O1001" s="13">
        <v>0.65118055555555554</v>
      </c>
      <c r="P1001" s="16">
        <v>43848.690671296295</v>
      </c>
      <c r="Q1001" s="11" t="s">
        <v>101</v>
      </c>
      <c r="R1001" s="17" t="s">
        <v>2219</v>
      </c>
      <c r="S1001" s="11" t="s">
        <v>39</v>
      </c>
      <c r="T1001" s="17" t="s">
        <v>133</v>
      </c>
      <c r="U1001" s="11" t="s">
        <v>37</v>
      </c>
      <c r="V1001" s="17">
        <v>0</v>
      </c>
      <c r="W1001" s="11" t="s">
        <v>37</v>
      </c>
      <c r="Y1001" s="17" t="str">
        <f>TablaIncidentes[[#This Row],[Tiempo Total Gestión]]</f>
        <v>04:45</v>
      </c>
      <c r="Z1001" s="11">
        <f t="shared" si="105"/>
        <v>4</v>
      </c>
      <c r="AA1001" s="11">
        <f t="shared" si="106"/>
        <v>45</v>
      </c>
      <c r="AB1001" s="11">
        <f>IF(TablaIncidentes[[#This Row],[Prioridad*]]="Baja",(Z1001-24)*60+AA1001,IF(TablaIncidentes[[#This Row],[Prioridad*]]="Media",(Z1001-4)*60+AA1001,IF(TablaIncidentes[[#This Row],[Prioridad*]]="Alta",(Z1001-2)*60+AA1001)))</f>
        <v>165</v>
      </c>
      <c r="AD1001" s="17" t="str">
        <f>TablaIncidentes[[#This Row],[Tiempo Creación (HH:mm)]]</f>
        <v>00:00</v>
      </c>
      <c r="AE1001" s="11">
        <f t="shared" si="107"/>
        <v>0</v>
      </c>
      <c r="AF1001" s="11">
        <f t="shared" si="108"/>
        <v>0</v>
      </c>
      <c r="AG1001" s="11">
        <f>IF(TablaIncidentes[[#This Row],[Prioridad*]]="Baja",((AE1001*60)+AF1001)-30,IF(TablaIncidentes[[#This Row],[Prioridad*]]="Media",((AE1001*60)+AF1001)-15,IF(TablaIncidentes[[#This Row],[Prioridad*]]="Alta",((AE1001*60)+AF1001)-10)))</f>
        <v>-10</v>
      </c>
      <c r="AI1001" s="17">
        <f>TablaIncidentes[[#This Row],[Tiempo Avance Incidente]]</f>
        <v>0</v>
      </c>
      <c r="AJ1001" s="11">
        <f t="shared" si="109"/>
        <v>0</v>
      </c>
      <c r="AK1001" s="11">
        <f t="shared" si="110"/>
        <v>0</v>
      </c>
      <c r="AL1001">
        <f>IF(TablaIncidentes[[#This Row],[Prioridad*]]="Baja",((AJ1001*60)+AK1001)-720,IF(TablaIncidentes[[#This Row],[Prioridad*]]="Media",((AJ1001*60)+AK1001)-120,IF(TablaIncidentes[[#This Row],[Prioridad*]]="Alta",((AJ1001*60)+AK1001)-60)))</f>
        <v>-60</v>
      </c>
      <c r="AN1001" t="str">
        <f t="shared" si="111"/>
        <v>viernes</v>
      </c>
    </row>
    <row r="1002" spans="1:40" x14ac:dyDescent="0.25">
      <c r="A1002" s="20" t="s">
        <v>2220</v>
      </c>
      <c r="B1002" t="s">
        <v>2221</v>
      </c>
      <c r="C1002" t="s">
        <v>32</v>
      </c>
      <c r="D1002" s="11" t="s">
        <v>33</v>
      </c>
      <c r="E1002" t="s">
        <v>34</v>
      </c>
      <c r="F1002" t="s">
        <v>51</v>
      </c>
      <c r="G1002" t="s">
        <v>361</v>
      </c>
      <c r="J1002" s="12">
        <v>43847</v>
      </c>
      <c r="K1002" s="13">
        <v>0.46222222222222226</v>
      </c>
      <c r="L1002" s="14">
        <v>43847</v>
      </c>
      <c r="M1002" s="15">
        <v>0.46222222222222226</v>
      </c>
      <c r="N1002" s="12">
        <v>43847</v>
      </c>
      <c r="O1002" s="13">
        <v>0.63905092592592594</v>
      </c>
      <c r="P1002" s="16">
        <v>43848.690671296295</v>
      </c>
      <c r="Q1002" s="11" t="s">
        <v>101</v>
      </c>
      <c r="R1002" s="17" t="s">
        <v>2222</v>
      </c>
      <c r="S1002" s="11" t="s">
        <v>39</v>
      </c>
      <c r="T1002" s="17" t="s">
        <v>133</v>
      </c>
      <c r="U1002" s="11" t="s">
        <v>37</v>
      </c>
      <c r="V1002" s="17">
        <v>0</v>
      </c>
      <c r="W1002" s="11" t="s">
        <v>37</v>
      </c>
      <c r="Y1002" s="17" t="str">
        <f>TablaIncidentes[[#This Row],[Tiempo Total Gestión]]</f>
        <v>04:11</v>
      </c>
      <c r="Z1002" s="11">
        <f t="shared" si="105"/>
        <v>4</v>
      </c>
      <c r="AA1002" s="11">
        <f t="shared" si="106"/>
        <v>11</v>
      </c>
      <c r="AB1002" s="11">
        <f>IF(TablaIncidentes[[#This Row],[Prioridad*]]="Baja",(Z1002-24)*60+AA1002,IF(TablaIncidentes[[#This Row],[Prioridad*]]="Media",(Z1002-4)*60+AA1002,IF(TablaIncidentes[[#This Row],[Prioridad*]]="Alta",(Z1002-2)*60+AA1002)))</f>
        <v>131</v>
      </c>
      <c r="AD1002" s="17" t="str">
        <f>TablaIncidentes[[#This Row],[Tiempo Creación (HH:mm)]]</f>
        <v>00:00</v>
      </c>
      <c r="AE1002" s="11">
        <f t="shared" si="107"/>
        <v>0</v>
      </c>
      <c r="AF1002" s="11">
        <f t="shared" si="108"/>
        <v>0</v>
      </c>
      <c r="AG1002" s="11">
        <f>IF(TablaIncidentes[[#This Row],[Prioridad*]]="Baja",((AE1002*60)+AF1002)-30,IF(TablaIncidentes[[#This Row],[Prioridad*]]="Media",((AE1002*60)+AF1002)-15,IF(TablaIncidentes[[#This Row],[Prioridad*]]="Alta",((AE1002*60)+AF1002)-10)))</f>
        <v>-10</v>
      </c>
      <c r="AI1002" s="17">
        <f>TablaIncidentes[[#This Row],[Tiempo Avance Incidente]]</f>
        <v>0</v>
      </c>
      <c r="AJ1002" s="11">
        <f t="shared" si="109"/>
        <v>0</v>
      </c>
      <c r="AK1002" s="11">
        <f t="shared" si="110"/>
        <v>0</v>
      </c>
      <c r="AL1002">
        <f>IF(TablaIncidentes[[#This Row],[Prioridad*]]="Baja",((AJ1002*60)+AK1002)-720,IF(TablaIncidentes[[#This Row],[Prioridad*]]="Media",((AJ1002*60)+AK1002)-120,IF(TablaIncidentes[[#This Row],[Prioridad*]]="Alta",((AJ1002*60)+AK1002)-60)))</f>
        <v>-60</v>
      </c>
      <c r="AN1002" t="str">
        <f t="shared" si="111"/>
        <v>viernes</v>
      </c>
    </row>
    <row r="1003" spans="1:40" x14ac:dyDescent="0.25">
      <c r="A1003" s="20" t="s">
        <v>2223</v>
      </c>
      <c r="B1003" t="s">
        <v>2224</v>
      </c>
      <c r="C1003" t="s">
        <v>32</v>
      </c>
      <c r="D1003" s="11" t="s">
        <v>33</v>
      </c>
      <c r="E1003" t="s">
        <v>34</v>
      </c>
      <c r="F1003" t="s">
        <v>51</v>
      </c>
      <c r="G1003" t="s">
        <v>75</v>
      </c>
      <c r="J1003" s="12">
        <v>43847</v>
      </c>
      <c r="K1003" s="13">
        <v>0.49712962962962964</v>
      </c>
      <c r="L1003" s="14">
        <v>43847</v>
      </c>
      <c r="M1003" s="15">
        <v>0.49712962962962964</v>
      </c>
      <c r="N1003" s="12">
        <v>43847</v>
      </c>
      <c r="O1003" s="13">
        <v>0.66415509259259264</v>
      </c>
      <c r="P1003" s="16">
        <v>43848.690671296295</v>
      </c>
      <c r="Q1003" s="11" t="s">
        <v>101</v>
      </c>
      <c r="R1003" s="17" t="s">
        <v>2225</v>
      </c>
      <c r="S1003" s="11" t="s">
        <v>39</v>
      </c>
      <c r="T1003" s="17" t="s">
        <v>133</v>
      </c>
      <c r="U1003" s="11" t="s">
        <v>37</v>
      </c>
      <c r="V1003" s="17">
        <v>0</v>
      </c>
      <c r="W1003" s="11" t="s">
        <v>37</v>
      </c>
      <c r="Y1003" s="17" t="str">
        <f>TablaIncidentes[[#This Row],[Tiempo Total Gestión]]</f>
        <v>04:00</v>
      </c>
      <c r="Z1003" s="11">
        <f t="shared" si="105"/>
        <v>4</v>
      </c>
      <c r="AA1003" s="11">
        <f t="shared" si="106"/>
        <v>0</v>
      </c>
      <c r="AB1003" s="11">
        <f>IF(TablaIncidentes[[#This Row],[Prioridad*]]="Baja",(Z1003-24)*60+AA1003,IF(TablaIncidentes[[#This Row],[Prioridad*]]="Media",(Z1003-4)*60+AA1003,IF(TablaIncidentes[[#This Row],[Prioridad*]]="Alta",(Z1003-2)*60+AA1003)))</f>
        <v>120</v>
      </c>
      <c r="AD1003" s="17" t="str">
        <f>TablaIncidentes[[#This Row],[Tiempo Creación (HH:mm)]]</f>
        <v>00:00</v>
      </c>
      <c r="AE1003" s="11">
        <f t="shared" si="107"/>
        <v>0</v>
      </c>
      <c r="AF1003" s="11">
        <f t="shared" si="108"/>
        <v>0</v>
      </c>
      <c r="AG1003" s="11">
        <f>IF(TablaIncidentes[[#This Row],[Prioridad*]]="Baja",((AE1003*60)+AF1003)-30,IF(TablaIncidentes[[#This Row],[Prioridad*]]="Media",((AE1003*60)+AF1003)-15,IF(TablaIncidentes[[#This Row],[Prioridad*]]="Alta",((AE1003*60)+AF1003)-10)))</f>
        <v>-10</v>
      </c>
      <c r="AI1003" s="17">
        <f>TablaIncidentes[[#This Row],[Tiempo Avance Incidente]]</f>
        <v>0</v>
      </c>
      <c r="AJ1003" s="11">
        <f t="shared" si="109"/>
        <v>0</v>
      </c>
      <c r="AK1003" s="11">
        <f t="shared" si="110"/>
        <v>0</v>
      </c>
      <c r="AL1003">
        <f>IF(TablaIncidentes[[#This Row],[Prioridad*]]="Baja",((AJ1003*60)+AK1003)-720,IF(TablaIncidentes[[#This Row],[Prioridad*]]="Media",((AJ1003*60)+AK1003)-120,IF(TablaIncidentes[[#This Row],[Prioridad*]]="Alta",((AJ1003*60)+AK1003)-60)))</f>
        <v>-60</v>
      </c>
      <c r="AN1003" t="str">
        <f t="shared" si="111"/>
        <v>viernes</v>
      </c>
    </row>
    <row r="1004" spans="1:40" x14ac:dyDescent="0.25">
      <c r="A1004" s="20" t="s">
        <v>2226</v>
      </c>
      <c r="B1004" t="s">
        <v>2227</v>
      </c>
      <c r="C1004" t="s">
        <v>32</v>
      </c>
      <c r="D1004" s="11" t="s">
        <v>33</v>
      </c>
      <c r="E1004" t="s">
        <v>34</v>
      </c>
      <c r="F1004" t="s">
        <v>51</v>
      </c>
      <c r="G1004" t="s">
        <v>151</v>
      </c>
      <c r="J1004" s="12">
        <v>43847</v>
      </c>
      <c r="K1004" s="13">
        <v>0.50972222222222219</v>
      </c>
      <c r="L1004" s="14">
        <v>43847</v>
      </c>
      <c r="M1004" s="15">
        <v>0.50972222222222219</v>
      </c>
      <c r="N1004" s="12">
        <v>43848</v>
      </c>
      <c r="O1004" s="13">
        <v>0.72067129629629623</v>
      </c>
      <c r="P1004" s="16">
        <v>43849.774143518516</v>
      </c>
      <c r="Q1004" s="11" t="s">
        <v>101</v>
      </c>
      <c r="R1004" s="17" t="s">
        <v>2228</v>
      </c>
      <c r="S1004" s="11" t="s">
        <v>39</v>
      </c>
      <c r="T1004" s="17" t="s">
        <v>133</v>
      </c>
      <c r="U1004" s="11" t="s">
        <v>37</v>
      </c>
      <c r="V1004" s="17">
        <v>0</v>
      </c>
      <c r="W1004" s="11" t="s">
        <v>37</v>
      </c>
      <c r="Y1004" s="17" t="str">
        <f>TablaIncidentes[[#This Row],[Tiempo Total Gestión]]</f>
        <v>05:35</v>
      </c>
      <c r="Z1004" s="11">
        <f t="shared" si="105"/>
        <v>5</v>
      </c>
      <c r="AA1004" s="11">
        <f t="shared" si="106"/>
        <v>35</v>
      </c>
      <c r="AB1004" s="11">
        <f>IF(TablaIncidentes[[#This Row],[Prioridad*]]="Baja",(Z1004-24)*60+AA1004,IF(TablaIncidentes[[#This Row],[Prioridad*]]="Media",(Z1004-4)*60+AA1004,IF(TablaIncidentes[[#This Row],[Prioridad*]]="Alta",(Z1004-2)*60+AA1004)))</f>
        <v>215</v>
      </c>
      <c r="AD1004" s="17" t="str">
        <f>TablaIncidentes[[#This Row],[Tiempo Creación (HH:mm)]]</f>
        <v>00:00</v>
      </c>
      <c r="AE1004" s="11">
        <f t="shared" si="107"/>
        <v>0</v>
      </c>
      <c r="AF1004" s="11">
        <f t="shared" si="108"/>
        <v>0</v>
      </c>
      <c r="AG1004" s="11">
        <f>IF(TablaIncidentes[[#This Row],[Prioridad*]]="Baja",((AE1004*60)+AF1004)-30,IF(TablaIncidentes[[#This Row],[Prioridad*]]="Media",((AE1004*60)+AF1004)-15,IF(TablaIncidentes[[#This Row],[Prioridad*]]="Alta",((AE1004*60)+AF1004)-10)))</f>
        <v>-10</v>
      </c>
      <c r="AI1004" s="17">
        <f>TablaIncidentes[[#This Row],[Tiempo Avance Incidente]]</f>
        <v>0</v>
      </c>
      <c r="AJ1004" s="11">
        <f t="shared" si="109"/>
        <v>0</v>
      </c>
      <c r="AK1004" s="11">
        <f t="shared" si="110"/>
        <v>0</v>
      </c>
      <c r="AL1004">
        <f>IF(TablaIncidentes[[#This Row],[Prioridad*]]="Baja",((AJ1004*60)+AK1004)-720,IF(TablaIncidentes[[#This Row],[Prioridad*]]="Media",((AJ1004*60)+AK1004)-120,IF(TablaIncidentes[[#This Row],[Prioridad*]]="Alta",((AJ1004*60)+AK1004)-60)))</f>
        <v>-60</v>
      </c>
      <c r="AN1004" t="str">
        <f t="shared" si="111"/>
        <v>viernes</v>
      </c>
    </row>
    <row r="1005" spans="1:40" x14ac:dyDescent="0.25">
      <c r="A1005" s="20" t="s">
        <v>2229</v>
      </c>
      <c r="B1005" t="s">
        <v>1393</v>
      </c>
      <c r="C1005" t="s">
        <v>32</v>
      </c>
      <c r="D1005" s="11" t="s">
        <v>33</v>
      </c>
      <c r="E1005" t="s">
        <v>34</v>
      </c>
      <c r="F1005" t="s">
        <v>51</v>
      </c>
      <c r="G1005" t="s">
        <v>151</v>
      </c>
      <c r="J1005" s="12">
        <v>43847</v>
      </c>
      <c r="K1005" s="13">
        <v>0.52229166666666671</v>
      </c>
      <c r="L1005" s="14">
        <v>43847</v>
      </c>
      <c r="M1005" s="15">
        <v>0.52229166666666671</v>
      </c>
      <c r="N1005" s="12">
        <v>43848</v>
      </c>
      <c r="O1005" s="13">
        <v>0.7286921296296297</v>
      </c>
      <c r="P1005" s="16">
        <v>43849.774143518516</v>
      </c>
      <c r="Q1005" s="11" t="s">
        <v>101</v>
      </c>
      <c r="R1005" s="17" t="s">
        <v>2196</v>
      </c>
      <c r="S1005" s="11" t="s">
        <v>39</v>
      </c>
      <c r="T1005" s="17" t="s">
        <v>133</v>
      </c>
      <c r="U1005" s="11" t="s">
        <v>37</v>
      </c>
      <c r="V1005" s="17">
        <v>0</v>
      </c>
      <c r="W1005" s="11" t="s">
        <v>37</v>
      </c>
      <c r="Y1005" s="17" t="str">
        <f>TablaIncidentes[[#This Row],[Tiempo Total Gestión]]</f>
        <v>05:19</v>
      </c>
      <c r="Z1005" s="11">
        <f t="shared" si="105"/>
        <v>5</v>
      </c>
      <c r="AA1005" s="11">
        <f t="shared" si="106"/>
        <v>19</v>
      </c>
      <c r="AB1005" s="11">
        <f>IF(TablaIncidentes[[#This Row],[Prioridad*]]="Baja",(Z1005-24)*60+AA1005,IF(TablaIncidentes[[#This Row],[Prioridad*]]="Media",(Z1005-4)*60+AA1005,IF(TablaIncidentes[[#This Row],[Prioridad*]]="Alta",(Z1005-2)*60+AA1005)))</f>
        <v>199</v>
      </c>
      <c r="AD1005" s="17" t="str">
        <f>TablaIncidentes[[#This Row],[Tiempo Creación (HH:mm)]]</f>
        <v>00:00</v>
      </c>
      <c r="AE1005" s="11">
        <f t="shared" si="107"/>
        <v>0</v>
      </c>
      <c r="AF1005" s="11">
        <f t="shared" si="108"/>
        <v>0</v>
      </c>
      <c r="AG1005" s="11">
        <f>IF(TablaIncidentes[[#This Row],[Prioridad*]]="Baja",((AE1005*60)+AF1005)-30,IF(TablaIncidentes[[#This Row],[Prioridad*]]="Media",((AE1005*60)+AF1005)-15,IF(TablaIncidentes[[#This Row],[Prioridad*]]="Alta",((AE1005*60)+AF1005)-10)))</f>
        <v>-10</v>
      </c>
      <c r="AI1005" s="17">
        <f>TablaIncidentes[[#This Row],[Tiempo Avance Incidente]]</f>
        <v>0</v>
      </c>
      <c r="AJ1005" s="11">
        <f t="shared" si="109"/>
        <v>0</v>
      </c>
      <c r="AK1005" s="11">
        <f t="shared" si="110"/>
        <v>0</v>
      </c>
      <c r="AL1005">
        <f>IF(TablaIncidentes[[#This Row],[Prioridad*]]="Baja",((AJ1005*60)+AK1005)-720,IF(TablaIncidentes[[#This Row],[Prioridad*]]="Media",((AJ1005*60)+AK1005)-120,IF(TablaIncidentes[[#This Row],[Prioridad*]]="Alta",((AJ1005*60)+AK1005)-60)))</f>
        <v>-60</v>
      </c>
      <c r="AN1005" t="str">
        <f t="shared" si="111"/>
        <v>viernes</v>
      </c>
    </row>
    <row r="1006" spans="1:40" x14ac:dyDescent="0.25">
      <c r="A1006" s="20" t="s">
        <v>2230</v>
      </c>
      <c r="B1006" t="s">
        <v>1327</v>
      </c>
      <c r="C1006" t="s">
        <v>32</v>
      </c>
      <c r="D1006" s="11" t="s">
        <v>33</v>
      </c>
      <c r="E1006" t="s">
        <v>34</v>
      </c>
      <c r="F1006" t="s">
        <v>51</v>
      </c>
      <c r="G1006" t="s">
        <v>151</v>
      </c>
      <c r="J1006" s="12">
        <v>43847</v>
      </c>
      <c r="K1006" s="13">
        <v>0.54333333333333333</v>
      </c>
      <c r="L1006" s="14">
        <v>43847</v>
      </c>
      <c r="M1006" s="15">
        <v>0.54333333333333333</v>
      </c>
      <c r="N1006" s="12">
        <v>43848</v>
      </c>
      <c r="O1006" s="13">
        <v>0.73425925925925928</v>
      </c>
      <c r="P1006" s="16">
        <v>43849.774143518516</v>
      </c>
      <c r="Q1006" s="11" t="s">
        <v>101</v>
      </c>
      <c r="R1006" s="17" t="s">
        <v>1872</v>
      </c>
      <c r="S1006" s="11" t="s">
        <v>39</v>
      </c>
      <c r="T1006" s="17" t="s">
        <v>133</v>
      </c>
      <c r="U1006" s="11" t="s">
        <v>37</v>
      </c>
      <c r="V1006" s="17">
        <v>0</v>
      </c>
      <c r="W1006" s="11" t="s">
        <v>37</v>
      </c>
      <c r="Y1006" s="17" t="str">
        <f>TablaIncidentes[[#This Row],[Tiempo Total Gestión]]</f>
        <v>04:51</v>
      </c>
      <c r="Z1006" s="11">
        <f t="shared" si="105"/>
        <v>4</v>
      </c>
      <c r="AA1006" s="11">
        <f t="shared" si="106"/>
        <v>51</v>
      </c>
      <c r="AB1006" s="11">
        <f>IF(TablaIncidentes[[#This Row],[Prioridad*]]="Baja",(Z1006-24)*60+AA1006,IF(TablaIncidentes[[#This Row],[Prioridad*]]="Media",(Z1006-4)*60+AA1006,IF(TablaIncidentes[[#This Row],[Prioridad*]]="Alta",(Z1006-2)*60+AA1006)))</f>
        <v>171</v>
      </c>
      <c r="AD1006" s="17" t="str">
        <f>TablaIncidentes[[#This Row],[Tiempo Creación (HH:mm)]]</f>
        <v>00:00</v>
      </c>
      <c r="AE1006" s="11">
        <f t="shared" si="107"/>
        <v>0</v>
      </c>
      <c r="AF1006" s="11">
        <f t="shared" si="108"/>
        <v>0</v>
      </c>
      <c r="AG1006" s="11">
        <f>IF(TablaIncidentes[[#This Row],[Prioridad*]]="Baja",((AE1006*60)+AF1006)-30,IF(TablaIncidentes[[#This Row],[Prioridad*]]="Media",((AE1006*60)+AF1006)-15,IF(TablaIncidentes[[#This Row],[Prioridad*]]="Alta",((AE1006*60)+AF1006)-10)))</f>
        <v>-10</v>
      </c>
      <c r="AI1006" s="17">
        <f>TablaIncidentes[[#This Row],[Tiempo Avance Incidente]]</f>
        <v>0</v>
      </c>
      <c r="AJ1006" s="11">
        <f t="shared" si="109"/>
        <v>0</v>
      </c>
      <c r="AK1006" s="11">
        <f t="shared" si="110"/>
        <v>0</v>
      </c>
      <c r="AL1006">
        <f>IF(TablaIncidentes[[#This Row],[Prioridad*]]="Baja",((AJ1006*60)+AK1006)-720,IF(TablaIncidentes[[#This Row],[Prioridad*]]="Media",((AJ1006*60)+AK1006)-120,IF(TablaIncidentes[[#This Row],[Prioridad*]]="Alta",((AJ1006*60)+AK1006)-60)))</f>
        <v>-60</v>
      </c>
      <c r="AN1006" t="str">
        <f t="shared" si="111"/>
        <v>viernes</v>
      </c>
    </row>
    <row r="1007" spans="1:40" x14ac:dyDescent="0.25">
      <c r="A1007" s="20" t="s">
        <v>2231</v>
      </c>
      <c r="B1007" t="s">
        <v>2232</v>
      </c>
      <c r="C1007" t="s">
        <v>32</v>
      </c>
      <c r="D1007" s="11" t="s">
        <v>33</v>
      </c>
      <c r="E1007" t="s">
        <v>34</v>
      </c>
      <c r="F1007" t="s">
        <v>51</v>
      </c>
      <c r="G1007" t="s">
        <v>62</v>
      </c>
      <c r="J1007" s="12">
        <v>43847</v>
      </c>
      <c r="K1007" s="13">
        <v>0.54682870370370373</v>
      </c>
      <c r="L1007" s="14">
        <v>43847</v>
      </c>
      <c r="M1007" s="15">
        <v>0.54682870370370373</v>
      </c>
      <c r="N1007" s="12">
        <v>43850</v>
      </c>
      <c r="O1007" s="13">
        <v>0.35908564814814814</v>
      </c>
      <c r="P1007" s="16">
        <v>43851.429895833331</v>
      </c>
      <c r="Q1007" s="11" t="s">
        <v>101</v>
      </c>
      <c r="R1007" s="17" t="s">
        <v>2233</v>
      </c>
      <c r="S1007" s="11" t="s">
        <v>39</v>
      </c>
      <c r="T1007" s="17" t="s">
        <v>133</v>
      </c>
      <c r="U1007" s="11" t="s">
        <v>37</v>
      </c>
      <c r="V1007" s="17">
        <v>0</v>
      </c>
      <c r="W1007" s="11" t="s">
        <v>37</v>
      </c>
      <c r="Y1007" s="17" t="str">
        <f>TablaIncidentes[[#This Row],[Tiempo Total Gestión]]</f>
        <v>11:51</v>
      </c>
      <c r="Z1007" s="11">
        <f t="shared" si="105"/>
        <v>11</v>
      </c>
      <c r="AA1007" s="11">
        <f t="shared" si="106"/>
        <v>51</v>
      </c>
      <c r="AB1007" s="11">
        <f>IF(TablaIncidentes[[#This Row],[Prioridad*]]="Baja",(Z1007-24)*60+AA1007,IF(TablaIncidentes[[#This Row],[Prioridad*]]="Media",(Z1007-4)*60+AA1007,IF(TablaIncidentes[[#This Row],[Prioridad*]]="Alta",(Z1007-2)*60+AA1007)))</f>
        <v>591</v>
      </c>
      <c r="AD1007" s="17" t="str">
        <f>TablaIncidentes[[#This Row],[Tiempo Creación (HH:mm)]]</f>
        <v>00:00</v>
      </c>
      <c r="AE1007" s="11">
        <f t="shared" si="107"/>
        <v>0</v>
      </c>
      <c r="AF1007" s="11">
        <f t="shared" si="108"/>
        <v>0</v>
      </c>
      <c r="AG1007" s="11">
        <f>IF(TablaIncidentes[[#This Row],[Prioridad*]]="Baja",((AE1007*60)+AF1007)-30,IF(TablaIncidentes[[#This Row],[Prioridad*]]="Media",((AE1007*60)+AF1007)-15,IF(TablaIncidentes[[#This Row],[Prioridad*]]="Alta",((AE1007*60)+AF1007)-10)))</f>
        <v>-10</v>
      </c>
      <c r="AI1007" s="17">
        <f>TablaIncidentes[[#This Row],[Tiempo Avance Incidente]]</f>
        <v>0</v>
      </c>
      <c r="AJ1007" s="11">
        <f t="shared" si="109"/>
        <v>0</v>
      </c>
      <c r="AK1007" s="11">
        <f t="shared" si="110"/>
        <v>0</v>
      </c>
      <c r="AL1007">
        <f>IF(TablaIncidentes[[#This Row],[Prioridad*]]="Baja",((AJ1007*60)+AK1007)-720,IF(TablaIncidentes[[#This Row],[Prioridad*]]="Media",((AJ1007*60)+AK1007)-120,IF(TablaIncidentes[[#This Row],[Prioridad*]]="Alta",((AJ1007*60)+AK1007)-60)))</f>
        <v>-60</v>
      </c>
      <c r="AN1007" t="str">
        <f t="shared" si="111"/>
        <v>viernes</v>
      </c>
    </row>
    <row r="1008" spans="1:40" x14ac:dyDescent="0.25">
      <c r="A1008" s="20" t="s">
        <v>2234</v>
      </c>
      <c r="B1008" t="s">
        <v>1321</v>
      </c>
      <c r="C1008" t="s">
        <v>32</v>
      </c>
      <c r="D1008" s="11" t="s">
        <v>33</v>
      </c>
      <c r="E1008" t="s">
        <v>34</v>
      </c>
      <c r="F1008" t="s">
        <v>51</v>
      </c>
      <c r="G1008" t="s">
        <v>75</v>
      </c>
      <c r="J1008" s="12">
        <v>43847</v>
      </c>
      <c r="K1008" s="13">
        <v>0.55032407407407413</v>
      </c>
      <c r="L1008" s="14">
        <v>43847</v>
      </c>
      <c r="M1008" s="15">
        <v>0.55032407407407413</v>
      </c>
      <c r="N1008" s="12">
        <v>43847</v>
      </c>
      <c r="O1008" s="13">
        <v>0.71114583333333325</v>
      </c>
      <c r="P1008" s="16">
        <v>43848.752083333333</v>
      </c>
      <c r="Q1008" s="11" t="s">
        <v>101</v>
      </c>
      <c r="R1008" s="17" t="s">
        <v>2126</v>
      </c>
      <c r="S1008" s="11" t="s">
        <v>39</v>
      </c>
      <c r="T1008" s="17" t="s">
        <v>133</v>
      </c>
      <c r="U1008" s="11" t="s">
        <v>37</v>
      </c>
      <c r="V1008" s="17">
        <v>0</v>
      </c>
      <c r="W1008" s="11" t="s">
        <v>37</v>
      </c>
      <c r="Y1008" s="17" t="str">
        <f>TablaIncidentes[[#This Row],[Tiempo Total Gestión]]</f>
        <v>03:51</v>
      </c>
      <c r="Z1008" s="11">
        <f t="shared" si="105"/>
        <v>3</v>
      </c>
      <c r="AA1008" s="11">
        <f t="shared" si="106"/>
        <v>51</v>
      </c>
      <c r="AB1008" s="11">
        <f>IF(TablaIncidentes[[#This Row],[Prioridad*]]="Baja",(Z1008-24)*60+AA1008,IF(TablaIncidentes[[#This Row],[Prioridad*]]="Media",(Z1008-4)*60+AA1008,IF(TablaIncidentes[[#This Row],[Prioridad*]]="Alta",(Z1008-2)*60+AA1008)))</f>
        <v>111</v>
      </c>
      <c r="AD1008" s="17" t="str">
        <f>TablaIncidentes[[#This Row],[Tiempo Creación (HH:mm)]]</f>
        <v>00:00</v>
      </c>
      <c r="AE1008" s="11">
        <f t="shared" si="107"/>
        <v>0</v>
      </c>
      <c r="AF1008" s="11">
        <f t="shared" si="108"/>
        <v>0</v>
      </c>
      <c r="AG1008" s="11">
        <f>IF(TablaIncidentes[[#This Row],[Prioridad*]]="Baja",((AE1008*60)+AF1008)-30,IF(TablaIncidentes[[#This Row],[Prioridad*]]="Media",((AE1008*60)+AF1008)-15,IF(TablaIncidentes[[#This Row],[Prioridad*]]="Alta",((AE1008*60)+AF1008)-10)))</f>
        <v>-10</v>
      </c>
      <c r="AI1008" s="17">
        <f>TablaIncidentes[[#This Row],[Tiempo Avance Incidente]]</f>
        <v>0</v>
      </c>
      <c r="AJ1008" s="11">
        <f t="shared" si="109"/>
        <v>0</v>
      </c>
      <c r="AK1008" s="11">
        <f t="shared" si="110"/>
        <v>0</v>
      </c>
      <c r="AL1008">
        <f>IF(TablaIncidentes[[#This Row],[Prioridad*]]="Baja",((AJ1008*60)+AK1008)-720,IF(TablaIncidentes[[#This Row],[Prioridad*]]="Media",((AJ1008*60)+AK1008)-120,IF(TablaIncidentes[[#This Row],[Prioridad*]]="Alta",((AJ1008*60)+AK1008)-60)))</f>
        <v>-60</v>
      </c>
      <c r="AN1008" t="str">
        <f t="shared" si="111"/>
        <v>viernes</v>
      </c>
    </row>
    <row r="1009" spans="1:40" x14ac:dyDescent="0.25">
      <c r="A1009" s="10" t="s">
        <v>2235</v>
      </c>
      <c r="B1009" t="s">
        <v>2236</v>
      </c>
      <c r="C1009" t="s">
        <v>123</v>
      </c>
      <c r="D1009" s="11" t="s">
        <v>33</v>
      </c>
      <c r="E1009" t="s">
        <v>34</v>
      </c>
      <c r="F1009" t="s">
        <v>124</v>
      </c>
      <c r="G1009" t="s">
        <v>125</v>
      </c>
      <c r="J1009" s="12">
        <v>43847</v>
      </c>
      <c r="K1009" s="13">
        <v>0.43383101851851852</v>
      </c>
      <c r="L1009" s="14">
        <v>43847</v>
      </c>
      <c r="M1009" s="15">
        <v>0.43458333333333332</v>
      </c>
      <c r="N1009" s="12">
        <v>43847</v>
      </c>
      <c r="O1009" s="13">
        <v>0.49869212962962961</v>
      </c>
      <c r="P1009" s="16">
        <v>43848.528865740744</v>
      </c>
      <c r="Q1009" s="11" t="s">
        <v>37</v>
      </c>
      <c r="R1009" s="17" t="s">
        <v>465</v>
      </c>
      <c r="S1009" s="11" t="s">
        <v>59</v>
      </c>
      <c r="T1009" s="17" t="s">
        <v>40</v>
      </c>
      <c r="U1009" s="11" t="s">
        <v>37</v>
      </c>
      <c r="V1009" s="17">
        <v>9.8379629343980923E-4</v>
      </c>
      <c r="W1009" s="11" t="s">
        <v>37</v>
      </c>
      <c r="Y1009" s="17" t="str">
        <f>TablaIncidentes[[#This Row],[Tiempo Total Gestión]]</f>
        <v>00:15</v>
      </c>
      <c r="Z1009" s="11">
        <f t="shared" si="105"/>
        <v>0</v>
      </c>
      <c r="AA1009" s="11">
        <f t="shared" si="106"/>
        <v>15</v>
      </c>
      <c r="AB1009" s="11">
        <f>IF(TablaIncidentes[[#This Row],[Prioridad*]]="Baja",(Z1009-24)*60+AA1009,IF(TablaIncidentes[[#This Row],[Prioridad*]]="Media",(Z1009-4)*60+AA1009,IF(TablaIncidentes[[#This Row],[Prioridad*]]="Alta",(Z1009-2)*60+AA1009)))</f>
        <v>-105</v>
      </c>
      <c r="AD1009" s="17" t="str">
        <f>TablaIncidentes[[#This Row],[Tiempo Creación (HH:mm)]]</f>
        <v>00:01</v>
      </c>
      <c r="AE1009" s="11">
        <f t="shared" si="107"/>
        <v>0</v>
      </c>
      <c r="AF1009" s="11">
        <f t="shared" si="108"/>
        <v>1</v>
      </c>
      <c r="AG1009" s="11">
        <f>IF(TablaIncidentes[[#This Row],[Prioridad*]]="Baja",((AE1009*60)+AF1009)-30,IF(TablaIncidentes[[#This Row],[Prioridad*]]="Media",((AE1009*60)+AF1009)-15,IF(TablaIncidentes[[#This Row],[Prioridad*]]="Alta",((AE1009*60)+AF1009)-10)))</f>
        <v>-9</v>
      </c>
      <c r="AI1009" s="17">
        <f>TablaIncidentes[[#This Row],[Tiempo Avance Incidente]]</f>
        <v>9.8379629343980923E-4</v>
      </c>
      <c r="AJ1009" s="11">
        <f t="shared" si="109"/>
        <v>0</v>
      </c>
      <c r="AK1009" s="11">
        <f t="shared" si="110"/>
        <v>1</v>
      </c>
      <c r="AL1009">
        <f>IF(TablaIncidentes[[#This Row],[Prioridad*]]="Baja",((AJ1009*60)+AK1009)-720,IF(TablaIncidentes[[#This Row],[Prioridad*]]="Media",((AJ1009*60)+AK1009)-120,IF(TablaIncidentes[[#This Row],[Prioridad*]]="Alta",((AJ1009*60)+AK1009)-60)))</f>
        <v>-59</v>
      </c>
      <c r="AN1009" t="str">
        <f t="shared" si="111"/>
        <v>viernes</v>
      </c>
    </row>
    <row r="1010" spans="1:40" x14ac:dyDescent="0.25">
      <c r="A1010" s="20" t="s">
        <v>2237</v>
      </c>
      <c r="B1010" t="s">
        <v>1994</v>
      </c>
      <c r="C1010" t="s">
        <v>32</v>
      </c>
      <c r="D1010" s="11" t="s">
        <v>33</v>
      </c>
      <c r="E1010" t="s">
        <v>34</v>
      </c>
      <c r="F1010" t="s">
        <v>51</v>
      </c>
      <c r="G1010" t="s">
        <v>361</v>
      </c>
      <c r="J1010" s="12">
        <v>43847</v>
      </c>
      <c r="K1010" s="13">
        <v>0.45593750000000005</v>
      </c>
      <c r="L1010" s="14">
        <v>43847</v>
      </c>
      <c r="M1010" s="15">
        <v>0.45593750000000005</v>
      </c>
      <c r="N1010" s="12">
        <v>43847</v>
      </c>
      <c r="O1010" s="13">
        <v>0.64900462962962957</v>
      </c>
      <c r="P1010" s="16">
        <v>43848.690671296295</v>
      </c>
      <c r="Q1010" s="11" t="s">
        <v>101</v>
      </c>
      <c r="R1010" s="17" t="s">
        <v>2238</v>
      </c>
      <c r="S1010" s="11" t="s">
        <v>39</v>
      </c>
      <c r="T1010" s="17" t="s">
        <v>133</v>
      </c>
      <c r="U1010" s="11" t="s">
        <v>37</v>
      </c>
      <c r="V1010" s="17">
        <v>0</v>
      </c>
      <c r="W1010" s="11" t="s">
        <v>37</v>
      </c>
      <c r="Y1010" s="17" t="str">
        <f>TablaIncidentes[[#This Row],[Tiempo Total Gestión]]</f>
        <v>04:31</v>
      </c>
      <c r="Z1010" s="11">
        <f t="shared" si="105"/>
        <v>4</v>
      </c>
      <c r="AA1010" s="11">
        <f t="shared" si="106"/>
        <v>31</v>
      </c>
      <c r="AB1010" s="11">
        <f>IF(TablaIncidentes[[#This Row],[Prioridad*]]="Baja",(Z1010-24)*60+AA1010,IF(TablaIncidentes[[#This Row],[Prioridad*]]="Media",(Z1010-4)*60+AA1010,IF(TablaIncidentes[[#This Row],[Prioridad*]]="Alta",(Z1010-2)*60+AA1010)))</f>
        <v>151</v>
      </c>
      <c r="AD1010" s="17" t="str">
        <f>TablaIncidentes[[#This Row],[Tiempo Creación (HH:mm)]]</f>
        <v>00:00</v>
      </c>
      <c r="AE1010" s="11">
        <f t="shared" si="107"/>
        <v>0</v>
      </c>
      <c r="AF1010" s="11">
        <f t="shared" si="108"/>
        <v>0</v>
      </c>
      <c r="AG1010" s="11">
        <f>IF(TablaIncidentes[[#This Row],[Prioridad*]]="Baja",((AE1010*60)+AF1010)-30,IF(TablaIncidentes[[#This Row],[Prioridad*]]="Media",((AE1010*60)+AF1010)-15,IF(TablaIncidentes[[#This Row],[Prioridad*]]="Alta",((AE1010*60)+AF1010)-10)))</f>
        <v>-10</v>
      </c>
      <c r="AI1010" s="17">
        <f>TablaIncidentes[[#This Row],[Tiempo Avance Incidente]]</f>
        <v>0</v>
      </c>
      <c r="AJ1010" s="11">
        <f t="shared" si="109"/>
        <v>0</v>
      </c>
      <c r="AK1010" s="11">
        <f t="shared" si="110"/>
        <v>0</v>
      </c>
      <c r="AL1010">
        <f>IF(TablaIncidentes[[#This Row],[Prioridad*]]="Baja",((AJ1010*60)+AK1010)-720,IF(TablaIncidentes[[#This Row],[Prioridad*]]="Media",((AJ1010*60)+AK1010)-120,IF(TablaIncidentes[[#This Row],[Prioridad*]]="Alta",((AJ1010*60)+AK1010)-60)))</f>
        <v>-60</v>
      </c>
      <c r="AN1010" t="str">
        <f t="shared" si="111"/>
        <v>viernes</v>
      </c>
    </row>
    <row r="1011" spans="1:40" x14ac:dyDescent="0.25">
      <c r="A1011" s="20" t="s">
        <v>2239</v>
      </c>
      <c r="B1011" t="s">
        <v>1135</v>
      </c>
      <c r="C1011" t="s">
        <v>32</v>
      </c>
      <c r="D1011" s="11" t="s">
        <v>33</v>
      </c>
      <c r="E1011" t="s">
        <v>34</v>
      </c>
      <c r="F1011" t="s">
        <v>51</v>
      </c>
      <c r="G1011" t="s">
        <v>151</v>
      </c>
      <c r="J1011" s="12">
        <v>43847</v>
      </c>
      <c r="K1011" s="13">
        <v>0.45732638888888894</v>
      </c>
      <c r="L1011" s="14">
        <v>43847</v>
      </c>
      <c r="M1011" s="15">
        <v>0.45732638888888894</v>
      </c>
      <c r="N1011" s="12">
        <v>43848</v>
      </c>
      <c r="O1011" s="13">
        <v>0.73689814814814814</v>
      </c>
      <c r="P1011" s="16">
        <v>43849.774143518516</v>
      </c>
      <c r="Q1011" s="11" t="s">
        <v>101</v>
      </c>
      <c r="R1011" s="17" t="s">
        <v>2181</v>
      </c>
      <c r="S1011" s="11" t="s">
        <v>39</v>
      </c>
      <c r="T1011" s="17" t="s">
        <v>133</v>
      </c>
      <c r="U1011" s="11" t="s">
        <v>37</v>
      </c>
      <c r="V1011" s="17">
        <v>0</v>
      </c>
      <c r="W1011" s="11" t="s">
        <v>37</v>
      </c>
      <c r="Y1011" s="17" t="str">
        <f>TablaIncidentes[[#This Row],[Tiempo Total Gestión]]</f>
        <v>06:59</v>
      </c>
      <c r="Z1011" s="11">
        <f t="shared" si="105"/>
        <v>6</v>
      </c>
      <c r="AA1011" s="11">
        <f t="shared" si="106"/>
        <v>59</v>
      </c>
      <c r="AB1011" s="11">
        <f>IF(TablaIncidentes[[#This Row],[Prioridad*]]="Baja",(Z1011-24)*60+AA1011,IF(TablaIncidentes[[#This Row],[Prioridad*]]="Media",(Z1011-4)*60+AA1011,IF(TablaIncidentes[[#This Row],[Prioridad*]]="Alta",(Z1011-2)*60+AA1011)))</f>
        <v>299</v>
      </c>
      <c r="AD1011" s="17" t="str">
        <f>TablaIncidentes[[#This Row],[Tiempo Creación (HH:mm)]]</f>
        <v>00:00</v>
      </c>
      <c r="AE1011" s="11">
        <f t="shared" si="107"/>
        <v>0</v>
      </c>
      <c r="AF1011" s="11">
        <f t="shared" si="108"/>
        <v>0</v>
      </c>
      <c r="AG1011" s="11">
        <f>IF(TablaIncidentes[[#This Row],[Prioridad*]]="Baja",((AE1011*60)+AF1011)-30,IF(TablaIncidentes[[#This Row],[Prioridad*]]="Media",((AE1011*60)+AF1011)-15,IF(TablaIncidentes[[#This Row],[Prioridad*]]="Alta",((AE1011*60)+AF1011)-10)))</f>
        <v>-10</v>
      </c>
      <c r="AI1011" s="17">
        <f>TablaIncidentes[[#This Row],[Tiempo Avance Incidente]]</f>
        <v>0</v>
      </c>
      <c r="AJ1011" s="11">
        <f t="shared" si="109"/>
        <v>0</v>
      </c>
      <c r="AK1011" s="11">
        <f t="shared" si="110"/>
        <v>0</v>
      </c>
      <c r="AL1011">
        <f>IF(TablaIncidentes[[#This Row],[Prioridad*]]="Baja",((AJ1011*60)+AK1011)-720,IF(TablaIncidentes[[#This Row],[Prioridad*]]="Media",((AJ1011*60)+AK1011)-120,IF(TablaIncidentes[[#This Row],[Prioridad*]]="Alta",((AJ1011*60)+AK1011)-60)))</f>
        <v>-60</v>
      </c>
      <c r="AN1011" t="str">
        <f t="shared" si="111"/>
        <v>viernes</v>
      </c>
    </row>
    <row r="1012" spans="1:40" x14ac:dyDescent="0.25">
      <c r="A1012" s="20" t="s">
        <v>2240</v>
      </c>
      <c r="B1012" t="s">
        <v>2241</v>
      </c>
      <c r="C1012" t="s">
        <v>32</v>
      </c>
      <c r="D1012" s="11" t="s">
        <v>33</v>
      </c>
      <c r="E1012" t="s">
        <v>34</v>
      </c>
      <c r="F1012" t="s">
        <v>51</v>
      </c>
      <c r="G1012" t="s">
        <v>75</v>
      </c>
      <c r="J1012" s="12">
        <v>43847</v>
      </c>
      <c r="K1012" s="13">
        <v>0.46222222222222226</v>
      </c>
      <c r="L1012" s="14">
        <v>43847</v>
      </c>
      <c r="M1012" s="15">
        <v>0.46222222222222226</v>
      </c>
      <c r="N1012" s="12">
        <v>43847</v>
      </c>
      <c r="O1012" s="13">
        <v>0.65748842592592593</v>
      </c>
      <c r="P1012" s="16">
        <v>43848.690671296295</v>
      </c>
      <c r="Q1012" s="11" t="s">
        <v>101</v>
      </c>
      <c r="R1012" s="17" t="s">
        <v>2242</v>
      </c>
      <c r="S1012" s="11" t="s">
        <v>39</v>
      </c>
      <c r="T1012" s="17" t="s">
        <v>133</v>
      </c>
      <c r="U1012" s="11" t="s">
        <v>37</v>
      </c>
      <c r="V1012" s="17">
        <v>0</v>
      </c>
      <c r="W1012" s="11" t="s">
        <v>37</v>
      </c>
      <c r="Y1012" s="17" t="str">
        <f>TablaIncidentes[[#This Row],[Tiempo Total Gestión]]</f>
        <v>04:41</v>
      </c>
      <c r="Z1012" s="11">
        <f t="shared" si="105"/>
        <v>4</v>
      </c>
      <c r="AA1012" s="11">
        <f t="shared" si="106"/>
        <v>41</v>
      </c>
      <c r="AB1012" s="11">
        <f>IF(TablaIncidentes[[#This Row],[Prioridad*]]="Baja",(Z1012-24)*60+AA1012,IF(TablaIncidentes[[#This Row],[Prioridad*]]="Media",(Z1012-4)*60+AA1012,IF(TablaIncidentes[[#This Row],[Prioridad*]]="Alta",(Z1012-2)*60+AA1012)))</f>
        <v>161</v>
      </c>
      <c r="AD1012" s="17" t="str">
        <f>TablaIncidentes[[#This Row],[Tiempo Creación (HH:mm)]]</f>
        <v>00:00</v>
      </c>
      <c r="AE1012" s="11">
        <f t="shared" si="107"/>
        <v>0</v>
      </c>
      <c r="AF1012" s="11">
        <f t="shared" si="108"/>
        <v>0</v>
      </c>
      <c r="AG1012" s="11">
        <f>IF(TablaIncidentes[[#This Row],[Prioridad*]]="Baja",((AE1012*60)+AF1012)-30,IF(TablaIncidentes[[#This Row],[Prioridad*]]="Media",((AE1012*60)+AF1012)-15,IF(TablaIncidentes[[#This Row],[Prioridad*]]="Alta",((AE1012*60)+AF1012)-10)))</f>
        <v>-10</v>
      </c>
      <c r="AI1012" s="17">
        <f>TablaIncidentes[[#This Row],[Tiempo Avance Incidente]]</f>
        <v>0</v>
      </c>
      <c r="AJ1012" s="11">
        <f t="shared" si="109"/>
        <v>0</v>
      </c>
      <c r="AK1012" s="11">
        <f t="shared" si="110"/>
        <v>0</v>
      </c>
      <c r="AL1012">
        <f>IF(TablaIncidentes[[#This Row],[Prioridad*]]="Baja",((AJ1012*60)+AK1012)-720,IF(TablaIncidentes[[#This Row],[Prioridad*]]="Media",((AJ1012*60)+AK1012)-120,IF(TablaIncidentes[[#This Row],[Prioridad*]]="Alta",((AJ1012*60)+AK1012)-60)))</f>
        <v>-60</v>
      </c>
      <c r="AN1012" t="str">
        <f t="shared" si="111"/>
        <v>viernes</v>
      </c>
    </row>
    <row r="1013" spans="1:40" x14ac:dyDescent="0.25">
      <c r="A1013" s="20" t="s">
        <v>2243</v>
      </c>
      <c r="B1013" t="s">
        <v>2008</v>
      </c>
      <c r="C1013" t="s">
        <v>32</v>
      </c>
      <c r="D1013" s="11" t="s">
        <v>33</v>
      </c>
      <c r="E1013" t="s">
        <v>34</v>
      </c>
      <c r="F1013" t="s">
        <v>51</v>
      </c>
      <c r="G1013" t="s">
        <v>52</v>
      </c>
      <c r="J1013" s="12">
        <v>43847</v>
      </c>
      <c r="K1013" s="13">
        <v>0.46641203703703704</v>
      </c>
      <c r="L1013" s="14">
        <v>43847</v>
      </c>
      <c r="M1013" s="15">
        <v>0.46641203703703704</v>
      </c>
      <c r="N1013" s="12">
        <v>43850</v>
      </c>
      <c r="O1013" s="13">
        <v>0.62480324074074078</v>
      </c>
      <c r="P1013" s="16">
        <v>43851.70108796296</v>
      </c>
      <c r="Q1013" s="11" t="s">
        <v>101</v>
      </c>
      <c r="R1013" s="17" t="s">
        <v>1638</v>
      </c>
      <c r="S1013" s="11" t="s">
        <v>39</v>
      </c>
      <c r="T1013" s="17" t="s">
        <v>133</v>
      </c>
      <c r="U1013" s="11" t="s">
        <v>37</v>
      </c>
      <c r="V1013" s="17">
        <v>0</v>
      </c>
      <c r="W1013" s="11" t="s">
        <v>37</v>
      </c>
      <c r="Y1013" s="17" t="str">
        <f>TablaIncidentes[[#This Row],[Tiempo Total Gestión]]</f>
        <v>06:54</v>
      </c>
      <c r="Z1013" s="11">
        <f t="shared" si="105"/>
        <v>6</v>
      </c>
      <c r="AA1013" s="11">
        <f t="shared" si="106"/>
        <v>54</v>
      </c>
      <c r="AB1013" s="11">
        <f>IF(TablaIncidentes[[#This Row],[Prioridad*]]="Baja",(Z1013-24)*60+AA1013,IF(TablaIncidentes[[#This Row],[Prioridad*]]="Media",(Z1013-4)*60+AA1013,IF(TablaIncidentes[[#This Row],[Prioridad*]]="Alta",(Z1013-2)*60+AA1013)))</f>
        <v>294</v>
      </c>
      <c r="AD1013" s="17" t="str">
        <f>TablaIncidentes[[#This Row],[Tiempo Creación (HH:mm)]]</f>
        <v>00:00</v>
      </c>
      <c r="AE1013" s="11">
        <f t="shared" si="107"/>
        <v>0</v>
      </c>
      <c r="AF1013" s="11">
        <f t="shared" si="108"/>
        <v>0</v>
      </c>
      <c r="AG1013" s="11">
        <f>IF(TablaIncidentes[[#This Row],[Prioridad*]]="Baja",((AE1013*60)+AF1013)-30,IF(TablaIncidentes[[#This Row],[Prioridad*]]="Media",((AE1013*60)+AF1013)-15,IF(TablaIncidentes[[#This Row],[Prioridad*]]="Alta",((AE1013*60)+AF1013)-10)))</f>
        <v>-10</v>
      </c>
      <c r="AI1013" s="17">
        <f>TablaIncidentes[[#This Row],[Tiempo Avance Incidente]]</f>
        <v>0</v>
      </c>
      <c r="AJ1013" s="11">
        <f t="shared" si="109"/>
        <v>0</v>
      </c>
      <c r="AK1013" s="11">
        <f t="shared" si="110"/>
        <v>0</v>
      </c>
      <c r="AL1013">
        <f>IF(TablaIncidentes[[#This Row],[Prioridad*]]="Baja",((AJ1013*60)+AK1013)-720,IF(TablaIncidentes[[#This Row],[Prioridad*]]="Media",((AJ1013*60)+AK1013)-120,IF(TablaIncidentes[[#This Row],[Prioridad*]]="Alta",((AJ1013*60)+AK1013)-60)))</f>
        <v>-60</v>
      </c>
      <c r="AN1013" t="str">
        <f t="shared" si="111"/>
        <v>viernes</v>
      </c>
    </row>
    <row r="1014" spans="1:40" x14ac:dyDescent="0.25">
      <c r="A1014" s="20" t="s">
        <v>2244</v>
      </c>
      <c r="B1014" t="s">
        <v>2245</v>
      </c>
      <c r="C1014" t="s">
        <v>32</v>
      </c>
      <c r="D1014" s="11" t="s">
        <v>33</v>
      </c>
      <c r="E1014" t="s">
        <v>34</v>
      </c>
      <c r="F1014" t="s">
        <v>51</v>
      </c>
      <c r="G1014" t="s">
        <v>361</v>
      </c>
      <c r="J1014" s="12">
        <v>43847</v>
      </c>
      <c r="K1014" s="13">
        <v>0.51673611111111117</v>
      </c>
      <c r="L1014" s="14">
        <v>43847</v>
      </c>
      <c r="M1014" s="15">
        <v>0.51673611111111117</v>
      </c>
      <c r="N1014" s="12">
        <v>43847</v>
      </c>
      <c r="O1014" s="13">
        <v>0.65770833333333334</v>
      </c>
      <c r="P1014" s="16">
        <v>43848.690671296295</v>
      </c>
      <c r="Q1014" s="11" t="s">
        <v>101</v>
      </c>
      <c r="R1014" s="17" t="s">
        <v>858</v>
      </c>
      <c r="S1014" s="11" t="s">
        <v>39</v>
      </c>
      <c r="T1014" s="17" t="s">
        <v>133</v>
      </c>
      <c r="U1014" s="11" t="s">
        <v>37</v>
      </c>
      <c r="V1014" s="17">
        <v>0</v>
      </c>
      <c r="W1014" s="11" t="s">
        <v>37</v>
      </c>
      <c r="Y1014" s="17" t="str">
        <f>TablaIncidentes[[#This Row],[Tiempo Total Gestión]]</f>
        <v>03:19</v>
      </c>
      <c r="Z1014" s="11">
        <f t="shared" si="105"/>
        <v>3</v>
      </c>
      <c r="AA1014" s="11">
        <f t="shared" si="106"/>
        <v>19</v>
      </c>
      <c r="AB1014" s="11">
        <f>IF(TablaIncidentes[[#This Row],[Prioridad*]]="Baja",(Z1014-24)*60+AA1014,IF(TablaIncidentes[[#This Row],[Prioridad*]]="Media",(Z1014-4)*60+AA1014,IF(TablaIncidentes[[#This Row],[Prioridad*]]="Alta",(Z1014-2)*60+AA1014)))</f>
        <v>79</v>
      </c>
      <c r="AD1014" s="17" t="str">
        <f>TablaIncidentes[[#This Row],[Tiempo Creación (HH:mm)]]</f>
        <v>00:00</v>
      </c>
      <c r="AE1014" s="11">
        <f t="shared" si="107"/>
        <v>0</v>
      </c>
      <c r="AF1014" s="11">
        <f t="shared" si="108"/>
        <v>0</v>
      </c>
      <c r="AG1014" s="11">
        <f>IF(TablaIncidentes[[#This Row],[Prioridad*]]="Baja",((AE1014*60)+AF1014)-30,IF(TablaIncidentes[[#This Row],[Prioridad*]]="Media",((AE1014*60)+AF1014)-15,IF(TablaIncidentes[[#This Row],[Prioridad*]]="Alta",((AE1014*60)+AF1014)-10)))</f>
        <v>-10</v>
      </c>
      <c r="AI1014" s="17">
        <f>TablaIncidentes[[#This Row],[Tiempo Avance Incidente]]</f>
        <v>0</v>
      </c>
      <c r="AJ1014" s="11">
        <f t="shared" si="109"/>
        <v>0</v>
      </c>
      <c r="AK1014" s="11">
        <f t="shared" si="110"/>
        <v>0</v>
      </c>
      <c r="AL1014">
        <f>IF(TablaIncidentes[[#This Row],[Prioridad*]]="Baja",((AJ1014*60)+AK1014)-720,IF(TablaIncidentes[[#This Row],[Prioridad*]]="Media",((AJ1014*60)+AK1014)-120,IF(TablaIncidentes[[#This Row],[Prioridad*]]="Alta",((AJ1014*60)+AK1014)-60)))</f>
        <v>-60</v>
      </c>
      <c r="AN1014" t="str">
        <f t="shared" si="111"/>
        <v>viernes</v>
      </c>
    </row>
    <row r="1015" spans="1:40" x14ac:dyDescent="0.25">
      <c r="A1015" s="20" t="s">
        <v>2246</v>
      </c>
      <c r="B1015" t="s">
        <v>2247</v>
      </c>
      <c r="C1015" t="s">
        <v>32</v>
      </c>
      <c r="D1015" s="11" t="s">
        <v>33</v>
      </c>
      <c r="E1015" t="s">
        <v>34</v>
      </c>
      <c r="F1015" t="s">
        <v>35</v>
      </c>
      <c r="G1015" t="s">
        <v>36</v>
      </c>
      <c r="J1015" s="12">
        <v>43847</v>
      </c>
      <c r="K1015" s="13">
        <v>0.51322916666666674</v>
      </c>
      <c r="L1015" s="14">
        <v>43847</v>
      </c>
      <c r="M1015" s="15">
        <v>0.51322916666666674</v>
      </c>
      <c r="N1015" s="12">
        <v>43850</v>
      </c>
      <c r="O1015" s="13">
        <v>0.72950231481481476</v>
      </c>
      <c r="P1015" s="16">
        <v>43851.776261574072</v>
      </c>
      <c r="Q1015" s="11" t="s">
        <v>101</v>
      </c>
      <c r="R1015" s="17" t="s">
        <v>2248</v>
      </c>
      <c r="S1015" s="11" t="s">
        <v>39</v>
      </c>
      <c r="T1015" s="17" t="s">
        <v>133</v>
      </c>
      <c r="U1015" s="11" t="s">
        <v>37</v>
      </c>
      <c r="V1015" s="17">
        <v>0</v>
      </c>
      <c r="W1015" s="11" t="s">
        <v>37</v>
      </c>
      <c r="Y1015" s="17" t="str">
        <f>TablaIncidentes[[#This Row],[Tiempo Total Gestión]]</f>
        <v>04:44</v>
      </c>
      <c r="Z1015" s="11">
        <f t="shared" si="105"/>
        <v>4</v>
      </c>
      <c r="AA1015" s="11">
        <f t="shared" si="106"/>
        <v>44</v>
      </c>
      <c r="AB1015" s="11">
        <f>IF(TablaIncidentes[[#This Row],[Prioridad*]]="Baja",(Z1015-24)*60+AA1015,IF(TablaIncidentes[[#This Row],[Prioridad*]]="Media",(Z1015-4)*60+AA1015,IF(TablaIncidentes[[#This Row],[Prioridad*]]="Alta",(Z1015-2)*60+AA1015)))</f>
        <v>164</v>
      </c>
      <c r="AD1015" s="17" t="str">
        <f>TablaIncidentes[[#This Row],[Tiempo Creación (HH:mm)]]</f>
        <v>00:00</v>
      </c>
      <c r="AE1015" s="11">
        <f t="shared" si="107"/>
        <v>0</v>
      </c>
      <c r="AF1015" s="11">
        <f t="shared" si="108"/>
        <v>0</v>
      </c>
      <c r="AG1015" s="11">
        <f>IF(TablaIncidentes[[#This Row],[Prioridad*]]="Baja",((AE1015*60)+AF1015)-30,IF(TablaIncidentes[[#This Row],[Prioridad*]]="Media",((AE1015*60)+AF1015)-15,IF(TablaIncidentes[[#This Row],[Prioridad*]]="Alta",((AE1015*60)+AF1015)-10)))</f>
        <v>-10</v>
      </c>
      <c r="AI1015" s="17">
        <f>TablaIncidentes[[#This Row],[Tiempo Avance Incidente]]</f>
        <v>0</v>
      </c>
      <c r="AJ1015" s="11">
        <f t="shared" si="109"/>
        <v>0</v>
      </c>
      <c r="AK1015" s="11">
        <f t="shared" si="110"/>
        <v>0</v>
      </c>
      <c r="AL1015">
        <f>IF(TablaIncidentes[[#This Row],[Prioridad*]]="Baja",((AJ1015*60)+AK1015)-720,IF(TablaIncidentes[[#This Row],[Prioridad*]]="Media",((AJ1015*60)+AK1015)-120,IF(TablaIncidentes[[#This Row],[Prioridad*]]="Alta",((AJ1015*60)+AK1015)-60)))</f>
        <v>-60</v>
      </c>
      <c r="AN1015" t="str">
        <f t="shared" si="111"/>
        <v>viernes</v>
      </c>
    </row>
    <row r="1016" spans="1:40" x14ac:dyDescent="0.25">
      <c r="A1016" s="20" t="s">
        <v>2249</v>
      </c>
      <c r="B1016" t="s">
        <v>1206</v>
      </c>
      <c r="C1016" t="s">
        <v>32</v>
      </c>
      <c r="D1016" s="11" t="s">
        <v>33</v>
      </c>
      <c r="E1016" t="s">
        <v>34</v>
      </c>
      <c r="F1016" t="s">
        <v>51</v>
      </c>
      <c r="G1016" t="s">
        <v>52</v>
      </c>
      <c r="J1016" s="12">
        <v>43847</v>
      </c>
      <c r="K1016" s="13">
        <v>0.5160069444444445</v>
      </c>
      <c r="L1016" s="14">
        <v>43847</v>
      </c>
      <c r="M1016" s="15">
        <v>0.5160069444444445</v>
      </c>
      <c r="N1016" s="12">
        <v>43850</v>
      </c>
      <c r="O1016" s="13">
        <v>0.63277777777777777</v>
      </c>
      <c r="P1016" s="16">
        <v>43851.70108796296</v>
      </c>
      <c r="Q1016" s="11" t="s">
        <v>101</v>
      </c>
      <c r="R1016" s="17" t="s">
        <v>2250</v>
      </c>
      <c r="S1016" s="11" t="s">
        <v>39</v>
      </c>
      <c r="T1016" s="17" t="s">
        <v>133</v>
      </c>
      <c r="U1016" s="11" t="s">
        <v>37</v>
      </c>
      <c r="V1016" s="17">
        <v>0</v>
      </c>
      <c r="W1016" s="11" t="s">
        <v>37</v>
      </c>
      <c r="Y1016" s="17" t="str">
        <f>TablaIncidentes[[#This Row],[Tiempo Total Gestión]]</f>
        <v>05:41</v>
      </c>
      <c r="Z1016" s="11">
        <f t="shared" si="105"/>
        <v>5</v>
      </c>
      <c r="AA1016" s="11">
        <f t="shared" si="106"/>
        <v>41</v>
      </c>
      <c r="AB1016" s="11">
        <f>IF(TablaIncidentes[[#This Row],[Prioridad*]]="Baja",(Z1016-24)*60+AA1016,IF(TablaIncidentes[[#This Row],[Prioridad*]]="Media",(Z1016-4)*60+AA1016,IF(TablaIncidentes[[#This Row],[Prioridad*]]="Alta",(Z1016-2)*60+AA1016)))</f>
        <v>221</v>
      </c>
      <c r="AD1016" s="17" t="str">
        <f>TablaIncidentes[[#This Row],[Tiempo Creación (HH:mm)]]</f>
        <v>00:00</v>
      </c>
      <c r="AE1016" s="11">
        <f t="shared" si="107"/>
        <v>0</v>
      </c>
      <c r="AF1016" s="11">
        <f t="shared" si="108"/>
        <v>0</v>
      </c>
      <c r="AG1016" s="11">
        <f>IF(TablaIncidentes[[#This Row],[Prioridad*]]="Baja",((AE1016*60)+AF1016)-30,IF(TablaIncidentes[[#This Row],[Prioridad*]]="Media",((AE1016*60)+AF1016)-15,IF(TablaIncidentes[[#This Row],[Prioridad*]]="Alta",((AE1016*60)+AF1016)-10)))</f>
        <v>-10</v>
      </c>
      <c r="AI1016" s="17">
        <f>TablaIncidentes[[#This Row],[Tiempo Avance Incidente]]</f>
        <v>0</v>
      </c>
      <c r="AJ1016" s="11">
        <f t="shared" si="109"/>
        <v>0</v>
      </c>
      <c r="AK1016" s="11">
        <f t="shared" si="110"/>
        <v>0</v>
      </c>
      <c r="AL1016">
        <f>IF(TablaIncidentes[[#This Row],[Prioridad*]]="Baja",((AJ1016*60)+AK1016)-720,IF(TablaIncidentes[[#This Row],[Prioridad*]]="Media",((AJ1016*60)+AK1016)-120,IF(TablaIncidentes[[#This Row],[Prioridad*]]="Alta",((AJ1016*60)+AK1016)-60)))</f>
        <v>-60</v>
      </c>
      <c r="AN1016" t="str">
        <f t="shared" si="111"/>
        <v>viernes</v>
      </c>
    </row>
    <row r="1017" spans="1:40" x14ac:dyDescent="0.25">
      <c r="A1017" s="20" t="s">
        <v>2251</v>
      </c>
      <c r="B1017" t="s">
        <v>2252</v>
      </c>
      <c r="C1017" t="s">
        <v>32</v>
      </c>
      <c r="D1017" s="11" t="s">
        <v>33</v>
      </c>
      <c r="E1017" t="s">
        <v>34</v>
      </c>
      <c r="F1017" t="s">
        <v>51</v>
      </c>
      <c r="G1017" t="s">
        <v>361</v>
      </c>
      <c r="J1017" s="12">
        <v>43847</v>
      </c>
      <c r="K1017" s="13">
        <v>0.53004629629629629</v>
      </c>
      <c r="L1017" s="14">
        <v>43847</v>
      </c>
      <c r="M1017" s="15">
        <v>0.53004629629629629</v>
      </c>
      <c r="N1017" s="12">
        <v>43847</v>
      </c>
      <c r="O1017" s="13">
        <v>0.67033564814814817</v>
      </c>
      <c r="P1017" s="16">
        <v>43848.690671296295</v>
      </c>
      <c r="Q1017" s="11" t="s">
        <v>101</v>
      </c>
      <c r="R1017" s="17" t="s">
        <v>858</v>
      </c>
      <c r="S1017" s="11" t="s">
        <v>39</v>
      </c>
      <c r="T1017" s="17" t="s">
        <v>133</v>
      </c>
      <c r="U1017" s="11" t="s">
        <v>37</v>
      </c>
      <c r="V1017" s="17">
        <v>0</v>
      </c>
      <c r="W1017" s="11" t="s">
        <v>37</v>
      </c>
      <c r="Y1017" s="17" t="str">
        <f>TablaIncidentes[[#This Row],[Tiempo Total Gestión]]</f>
        <v>03:19</v>
      </c>
      <c r="Z1017" s="11">
        <f t="shared" si="105"/>
        <v>3</v>
      </c>
      <c r="AA1017" s="11">
        <f t="shared" si="106"/>
        <v>19</v>
      </c>
      <c r="AB1017" s="11">
        <f>IF(TablaIncidentes[[#This Row],[Prioridad*]]="Baja",(Z1017-24)*60+AA1017,IF(TablaIncidentes[[#This Row],[Prioridad*]]="Media",(Z1017-4)*60+AA1017,IF(TablaIncidentes[[#This Row],[Prioridad*]]="Alta",(Z1017-2)*60+AA1017)))</f>
        <v>79</v>
      </c>
      <c r="AD1017" s="17" t="str">
        <f>TablaIncidentes[[#This Row],[Tiempo Creación (HH:mm)]]</f>
        <v>00:00</v>
      </c>
      <c r="AE1017" s="11">
        <f t="shared" si="107"/>
        <v>0</v>
      </c>
      <c r="AF1017" s="11">
        <f t="shared" si="108"/>
        <v>0</v>
      </c>
      <c r="AG1017" s="11">
        <f>IF(TablaIncidentes[[#This Row],[Prioridad*]]="Baja",((AE1017*60)+AF1017)-30,IF(TablaIncidentes[[#This Row],[Prioridad*]]="Media",((AE1017*60)+AF1017)-15,IF(TablaIncidentes[[#This Row],[Prioridad*]]="Alta",((AE1017*60)+AF1017)-10)))</f>
        <v>-10</v>
      </c>
      <c r="AI1017" s="17">
        <f>TablaIncidentes[[#This Row],[Tiempo Avance Incidente]]</f>
        <v>0</v>
      </c>
      <c r="AJ1017" s="11">
        <f t="shared" si="109"/>
        <v>0</v>
      </c>
      <c r="AK1017" s="11">
        <f t="shared" si="110"/>
        <v>0</v>
      </c>
      <c r="AL1017">
        <f>IF(TablaIncidentes[[#This Row],[Prioridad*]]="Baja",((AJ1017*60)+AK1017)-720,IF(TablaIncidentes[[#This Row],[Prioridad*]]="Media",((AJ1017*60)+AK1017)-120,IF(TablaIncidentes[[#This Row],[Prioridad*]]="Alta",((AJ1017*60)+AK1017)-60)))</f>
        <v>-60</v>
      </c>
      <c r="AN1017" t="str">
        <f t="shared" si="111"/>
        <v>viernes</v>
      </c>
    </row>
    <row r="1018" spans="1:40" x14ac:dyDescent="0.25">
      <c r="A1018" s="20" t="s">
        <v>2253</v>
      </c>
      <c r="B1018" t="s">
        <v>1437</v>
      </c>
      <c r="C1018" t="s">
        <v>32</v>
      </c>
      <c r="D1018" s="11" t="s">
        <v>33</v>
      </c>
      <c r="E1018" t="s">
        <v>34</v>
      </c>
      <c r="F1018" t="s">
        <v>51</v>
      </c>
      <c r="G1018" t="s">
        <v>151</v>
      </c>
      <c r="J1018" s="12">
        <v>43847</v>
      </c>
      <c r="K1018" s="13">
        <v>0.54053240740740738</v>
      </c>
      <c r="L1018" s="14">
        <v>43847</v>
      </c>
      <c r="M1018" s="15">
        <v>0.54053240740740738</v>
      </c>
      <c r="N1018" s="12">
        <v>43848</v>
      </c>
      <c r="O1018" s="13">
        <v>0.74050925925925926</v>
      </c>
      <c r="P1018" s="16">
        <v>43849.774143518516</v>
      </c>
      <c r="Q1018" s="11" t="s">
        <v>101</v>
      </c>
      <c r="R1018" s="17" t="s">
        <v>2254</v>
      </c>
      <c r="S1018" s="11" t="s">
        <v>39</v>
      </c>
      <c r="T1018" s="17" t="s">
        <v>133</v>
      </c>
      <c r="U1018" s="11" t="s">
        <v>37</v>
      </c>
      <c r="V1018" s="17">
        <v>0</v>
      </c>
      <c r="W1018" s="11" t="s">
        <v>37</v>
      </c>
      <c r="Y1018" s="17" t="str">
        <f>TablaIncidentes[[#This Row],[Tiempo Total Gestión]]</f>
        <v>05:06</v>
      </c>
      <c r="Z1018" s="11">
        <f t="shared" si="105"/>
        <v>5</v>
      </c>
      <c r="AA1018" s="11">
        <f t="shared" si="106"/>
        <v>6</v>
      </c>
      <c r="AB1018" s="11">
        <f>IF(TablaIncidentes[[#This Row],[Prioridad*]]="Baja",(Z1018-24)*60+AA1018,IF(TablaIncidentes[[#This Row],[Prioridad*]]="Media",(Z1018-4)*60+AA1018,IF(TablaIncidentes[[#This Row],[Prioridad*]]="Alta",(Z1018-2)*60+AA1018)))</f>
        <v>186</v>
      </c>
      <c r="AD1018" s="17" t="str">
        <f>TablaIncidentes[[#This Row],[Tiempo Creación (HH:mm)]]</f>
        <v>00:00</v>
      </c>
      <c r="AE1018" s="11">
        <f t="shared" si="107"/>
        <v>0</v>
      </c>
      <c r="AF1018" s="11">
        <f t="shared" si="108"/>
        <v>0</v>
      </c>
      <c r="AG1018" s="11">
        <f>IF(TablaIncidentes[[#This Row],[Prioridad*]]="Baja",((AE1018*60)+AF1018)-30,IF(TablaIncidentes[[#This Row],[Prioridad*]]="Media",((AE1018*60)+AF1018)-15,IF(TablaIncidentes[[#This Row],[Prioridad*]]="Alta",((AE1018*60)+AF1018)-10)))</f>
        <v>-10</v>
      </c>
      <c r="AI1018" s="17">
        <f>TablaIncidentes[[#This Row],[Tiempo Avance Incidente]]</f>
        <v>0</v>
      </c>
      <c r="AJ1018" s="11">
        <f t="shared" si="109"/>
        <v>0</v>
      </c>
      <c r="AK1018" s="11">
        <f t="shared" si="110"/>
        <v>0</v>
      </c>
      <c r="AL1018">
        <f>IF(TablaIncidentes[[#This Row],[Prioridad*]]="Baja",((AJ1018*60)+AK1018)-720,IF(TablaIncidentes[[#This Row],[Prioridad*]]="Media",((AJ1018*60)+AK1018)-120,IF(TablaIncidentes[[#This Row],[Prioridad*]]="Alta",((AJ1018*60)+AK1018)-60)))</f>
        <v>-60</v>
      </c>
      <c r="AN1018" t="str">
        <f t="shared" si="111"/>
        <v>viernes</v>
      </c>
    </row>
    <row r="1019" spans="1:40" x14ac:dyDescent="0.25">
      <c r="A1019" s="20" t="s">
        <v>2255</v>
      </c>
      <c r="B1019" t="s">
        <v>2035</v>
      </c>
      <c r="C1019" t="s">
        <v>32</v>
      </c>
      <c r="D1019" s="11" t="s">
        <v>33</v>
      </c>
      <c r="E1019" t="s">
        <v>34</v>
      </c>
      <c r="F1019" t="s">
        <v>51</v>
      </c>
      <c r="G1019" t="s">
        <v>361</v>
      </c>
      <c r="J1019" s="12">
        <v>43847</v>
      </c>
      <c r="K1019" s="13">
        <v>0.54265046296296293</v>
      </c>
      <c r="L1019" s="14">
        <v>43847</v>
      </c>
      <c r="M1019" s="15">
        <v>0.54265046296296293</v>
      </c>
      <c r="N1019" s="12">
        <v>43847</v>
      </c>
      <c r="O1019" s="13">
        <v>0.70959490740740738</v>
      </c>
      <c r="P1019" s="16">
        <v>43848.752083333333</v>
      </c>
      <c r="Q1019" s="11" t="s">
        <v>101</v>
      </c>
      <c r="R1019" s="17" t="s">
        <v>2256</v>
      </c>
      <c r="S1019" s="11" t="s">
        <v>39</v>
      </c>
      <c r="T1019" s="17" t="s">
        <v>133</v>
      </c>
      <c r="U1019" s="11" t="s">
        <v>37</v>
      </c>
      <c r="V1019" s="17">
        <v>0</v>
      </c>
      <c r="W1019" s="11" t="s">
        <v>37</v>
      </c>
      <c r="Y1019" s="17" t="str">
        <f>TablaIncidentes[[#This Row],[Tiempo Total Gestión]]</f>
        <v>03:57</v>
      </c>
      <c r="Z1019" s="11">
        <f t="shared" si="105"/>
        <v>3</v>
      </c>
      <c r="AA1019" s="11">
        <f t="shared" si="106"/>
        <v>57</v>
      </c>
      <c r="AB1019" s="11">
        <f>IF(TablaIncidentes[[#This Row],[Prioridad*]]="Baja",(Z1019-24)*60+AA1019,IF(TablaIncidentes[[#This Row],[Prioridad*]]="Media",(Z1019-4)*60+AA1019,IF(TablaIncidentes[[#This Row],[Prioridad*]]="Alta",(Z1019-2)*60+AA1019)))</f>
        <v>117</v>
      </c>
      <c r="AD1019" s="17" t="str">
        <f>TablaIncidentes[[#This Row],[Tiempo Creación (HH:mm)]]</f>
        <v>00:00</v>
      </c>
      <c r="AE1019" s="11">
        <f t="shared" si="107"/>
        <v>0</v>
      </c>
      <c r="AF1019" s="11">
        <f t="shared" si="108"/>
        <v>0</v>
      </c>
      <c r="AG1019" s="11">
        <f>IF(TablaIncidentes[[#This Row],[Prioridad*]]="Baja",((AE1019*60)+AF1019)-30,IF(TablaIncidentes[[#This Row],[Prioridad*]]="Media",((AE1019*60)+AF1019)-15,IF(TablaIncidentes[[#This Row],[Prioridad*]]="Alta",((AE1019*60)+AF1019)-10)))</f>
        <v>-10</v>
      </c>
      <c r="AI1019" s="17">
        <f>TablaIncidentes[[#This Row],[Tiempo Avance Incidente]]</f>
        <v>0</v>
      </c>
      <c r="AJ1019" s="11">
        <f t="shared" si="109"/>
        <v>0</v>
      </c>
      <c r="AK1019" s="11">
        <f t="shared" si="110"/>
        <v>0</v>
      </c>
      <c r="AL1019">
        <f>IF(TablaIncidentes[[#This Row],[Prioridad*]]="Baja",((AJ1019*60)+AK1019)-720,IF(TablaIncidentes[[#This Row],[Prioridad*]]="Media",((AJ1019*60)+AK1019)-120,IF(TablaIncidentes[[#This Row],[Prioridad*]]="Alta",((AJ1019*60)+AK1019)-60)))</f>
        <v>-60</v>
      </c>
      <c r="AN1019" t="str">
        <f t="shared" si="111"/>
        <v>viernes</v>
      </c>
    </row>
    <row r="1020" spans="1:40" x14ac:dyDescent="0.25">
      <c r="A1020" s="20" t="s">
        <v>2257</v>
      </c>
      <c r="B1020" t="s">
        <v>2258</v>
      </c>
      <c r="C1020" t="s">
        <v>32</v>
      </c>
      <c r="D1020" s="11" t="s">
        <v>33</v>
      </c>
      <c r="E1020" t="s">
        <v>34</v>
      </c>
      <c r="F1020" t="s">
        <v>51</v>
      </c>
      <c r="G1020" t="s">
        <v>361</v>
      </c>
      <c r="J1020" s="12">
        <v>43847</v>
      </c>
      <c r="K1020" s="13">
        <v>0.54473379629629626</v>
      </c>
      <c r="L1020" s="14">
        <v>43847</v>
      </c>
      <c r="M1020" s="15">
        <v>0.54473379629629626</v>
      </c>
      <c r="N1020" s="12">
        <v>43847</v>
      </c>
      <c r="O1020" s="13">
        <v>0.69157407407407412</v>
      </c>
      <c r="P1020" s="16">
        <v>43848.752083333333</v>
      </c>
      <c r="Q1020" s="11" t="s">
        <v>101</v>
      </c>
      <c r="R1020" s="17" t="s">
        <v>2124</v>
      </c>
      <c r="S1020" s="11" t="s">
        <v>39</v>
      </c>
      <c r="T1020" s="17" t="s">
        <v>133</v>
      </c>
      <c r="U1020" s="11" t="s">
        <v>37</v>
      </c>
      <c r="V1020" s="17">
        <v>0</v>
      </c>
      <c r="W1020" s="11" t="s">
        <v>37</v>
      </c>
      <c r="Y1020" s="17" t="str">
        <f>TablaIncidentes[[#This Row],[Tiempo Total Gestión]]</f>
        <v>03:31</v>
      </c>
      <c r="Z1020" s="11">
        <f t="shared" si="105"/>
        <v>3</v>
      </c>
      <c r="AA1020" s="11">
        <f t="shared" si="106"/>
        <v>31</v>
      </c>
      <c r="AB1020" s="11">
        <f>IF(TablaIncidentes[[#This Row],[Prioridad*]]="Baja",(Z1020-24)*60+AA1020,IF(TablaIncidentes[[#This Row],[Prioridad*]]="Media",(Z1020-4)*60+AA1020,IF(TablaIncidentes[[#This Row],[Prioridad*]]="Alta",(Z1020-2)*60+AA1020)))</f>
        <v>91</v>
      </c>
      <c r="AD1020" s="17" t="str">
        <f>TablaIncidentes[[#This Row],[Tiempo Creación (HH:mm)]]</f>
        <v>00:00</v>
      </c>
      <c r="AE1020" s="11">
        <f t="shared" si="107"/>
        <v>0</v>
      </c>
      <c r="AF1020" s="11">
        <f t="shared" si="108"/>
        <v>0</v>
      </c>
      <c r="AG1020" s="11">
        <f>IF(TablaIncidentes[[#This Row],[Prioridad*]]="Baja",((AE1020*60)+AF1020)-30,IF(TablaIncidentes[[#This Row],[Prioridad*]]="Media",((AE1020*60)+AF1020)-15,IF(TablaIncidentes[[#This Row],[Prioridad*]]="Alta",((AE1020*60)+AF1020)-10)))</f>
        <v>-10</v>
      </c>
      <c r="AI1020" s="17">
        <f>TablaIncidentes[[#This Row],[Tiempo Avance Incidente]]</f>
        <v>0</v>
      </c>
      <c r="AJ1020" s="11">
        <f t="shared" si="109"/>
        <v>0</v>
      </c>
      <c r="AK1020" s="11">
        <f t="shared" si="110"/>
        <v>0</v>
      </c>
      <c r="AL1020">
        <f>IF(TablaIncidentes[[#This Row],[Prioridad*]]="Baja",((AJ1020*60)+AK1020)-720,IF(TablaIncidentes[[#This Row],[Prioridad*]]="Media",((AJ1020*60)+AK1020)-120,IF(TablaIncidentes[[#This Row],[Prioridad*]]="Alta",((AJ1020*60)+AK1020)-60)))</f>
        <v>-60</v>
      </c>
      <c r="AN1020" t="str">
        <f t="shared" si="111"/>
        <v>viernes</v>
      </c>
    </row>
    <row r="1021" spans="1:40" x14ac:dyDescent="0.25">
      <c r="A1021" s="20" t="s">
        <v>2259</v>
      </c>
      <c r="B1021" t="s">
        <v>2260</v>
      </c>
      <c r="C1021" t="s">
        <v>32</v>
      </c>
      <c r="D1021" s="11" t="s">
        <v>33</v>
      </c>
      <c r="E1021" t="s">
        <v>34</v>
      </c>
      <c r="F1021" t="s">
        <v>51</v>
      </c>
      <c r="G1021" t="s">
        <v>52</v>
      </c>
      <c r="J1021" s="12">
        <v>43847</v>
      </c>
      <c r="K1021" s="13">
        <v>0.54961805555555554</v>
      </c>
      <c r="L1021" s="14">
        <v>43847</v>
      </c>
      <c r="M1021" s="15">
        <v>0.54961805555555554</v>
      </c>
      <c r="N1021" s="12">
        <v>43850</v>
      </c>
      <c r="O1021" s="13">
        <v>0.6408449074074074</v>
      </c>
      <c r="P1021" s="16">
        <v>43851.70108796296</v>
      </c>
      <c r="Q1021" s="11" t="s">
        <v>101</v>
      </c>
      <c r="R1021" s="17" t="s">
        <v>2261</v>
      </c>
      <c r="S1021" s="11" t="s">
        <v>39</v>
      </c>
      <c r="T1021" s="17" t="s">
        <v>133</v>
      </c>
      <c r="U1021" s="11" t="s">
        <v>37</v>
      </c>
      <c r="V1021" s="17">
        <v>0</v>
      </c>
      <c r="W1021" s="11" t="s">
        <v>37</v>
      </c>
      <c r="Y1021" s="17" t="str">
        <f>TablaIncidentes[[#This Row],[Tiempo Total Gestión]]</f>
        <v>02:59</v>
      </c>
      <c r="Z1021" s="11">
        <f t="shared" si="105"/>
        <v>2</v>
      </c>
      <c r="AA1021" s="11">
        <f t="shared" si="106"/>
        <v>59</v>
      </c>
      <c r="AB1021" s="11">
        <f>IF(TablaIncidentes[[#This Row],[Prioridad*]]="Baja",(Z1021-24)*60+AA1021,IF(TablaIncidentes[[#This Row],[Prioridad*]]="Media",(Z1021-4)*60+AA1021,IF(TablaIncidentes[[#This Row],[Prioridad*]]="Alta",(Z1021-2)*60+AA1021)))</f>
        <v>59</v>
      </c>
      <c r="AD1021" s="17" t="str">
        <f>TablaIncidentes[[#This Row],[Tiempo Creación (HH:mm)]]</f>
        <v>00:00</v>
      </c>
      <c r="AE1021" s="11">
        <f t="shared" si="107"/>
        <v>0</v>
      </c>
      <c r="AF1021" s="11">
        <f t="shared" si="108"/>
        <v>0</v>
      </c>
      <c r="AG1021" s="11">
        <f>IF(TablaIncidentes[[#This Row],[Prioridad*]]="Baja",((AE1021*60)+AF1021)-30,IF(TablaIncidentes[[#This Row],[Prioridad*]]="Media",((AE1021*60)+AF1021)-15,IF(TablaIncidentes[[#This Row],[Prioridad*]]="Alta",((AE1021*60)+AF1021)-10)))</f>
        <v>-10</v>
      </c>
      <c r="AI1021" s="17">
        <f>TablaIncidentes[[#This Row],[Tiempo Avance Incidente]]</f>
        <v>0</v>
      </c>
      <c r="AJ1021" s="11">
        <f t="shared" si="109"/>
        <v>0</v>
      </c>
      <c r="AK1021" s="11">
        <f t="shared" si="110"/>
        <v>0</v>
      </c>
      <c r="AL1021">
        <f>IF(TablaIncidentes[[#This Row],[Prioridad*]]="Baja",((AJ1021*60)+AK1021)-720,IF(TablaIncidentes[[#This Row],[Prioridad*]]="Media",((AJ1021*60)+AK1021)-120,IF(TablaIncidentes[[#This Row],[Prioridad*]]="Alta",((AJ1021*60)+AK1021)-60)))</f>
        <v>-60</v>
      </c>
      <c r="AN1021" t="str">
        <f t="shared" si="111"/>
        <v>viernes</v>
      </c>
    </row>
    <row r="1022" spans="1:40" x14ac:dyDescent="0.25">
      <c r="A1022" s="20" t="s">
        <v>2262</v>
      </c>
      <c r="B1022" t="s">
        <v>1879</v>
      </c>
      <c r="C1022" t="s">
        <v>32</v>
      </c>
      <c r="D1022" s="11" t="s">
        <v>33</v>
      </c>
      <c r="E1022" t="s">
        <v>34</v>
      </c>
      <c r="F1022" t="s">
        <v>51</v>
      </c>
      <c r="G1022" t="s">
        <v>319</v>
      </c>
      <c r="J1022" s="12">
        <v>43847</v>
      </c>
      <c r="K1022" s="13">
        <v>0.57690972222222225</v>
      </c>
      <c r="L1022" s="14">
        <v>43847</v>
      </c>
      <c r="M1022" s="15">
        <v>0.57690972222222225</v>
      </c>
      <c r="N1022" s="12">
        <v>43848</v>
      </c>
      <c r="O1022" s="13">
        <v>0.54790509259259257</v>
      </c>
      <c r="P1022" s="16">
        <v>43849.583645833336</v>
      </c>
      <c r="Q1022" s="11" t="s">
        <v>101</v>
      </c>
      <c r="R1022" s="17" t="s">
        <v>2050</v>
      </c>
      <c r="S1022" s="11" t="s">
        <v>39</v>
      </c>
      <c r="T1022" s="17" t="s">
        <v>133</v>
      </c>
      <c r="U1022" s="11" t="s">
        <v>37</v>
      </c>
      <c r="V1022" s="17">
        <v>0</v>
      </c>
      <c r="W1022" s="11" t="s">
        <v>37</v>
      </c>
      <c r="Y1022" s="17" t="str">
        <f>TablaIncidentes[[#This Row],[Tiempo Total Gestión]]</f>
        <v>04:50</v>
      </c>
      <c r="Z1022" s="11">
        <f t="shared" si="105"/>
        <v>4</v>
      </c>
      <c r="AA1022" s="11">
        <f t="shared" si="106"/>
        <v>50</v>
      </c>
      <c r="AB1022" s="11">
        <f>IF(TablaIncidentes[[#This Row],[Prioridad*]]="Baja",(Z1022-24)*60+AA1022,IF(TablaIncidentes[[#This Row],[Prioridad*]]="Media",(Z1022-4)*60+AA1022,IF(TablaIncidentes[[#This Row],[Prioridad*]]="Alta",(Z1022-2)*60+AA1022)))</f>
        <v>170</v>
      </c>
      <c r="AD1022" s="17" t="str">
        <f>TablaIncidentes[[#This Row],[Tiempo Creación (HH:mm)]]</f>
        <v>00:00</v>
      </c>
      <c r="AE1022" s="11">
        <f t="shared" si="107"/>
        <v>0</v>
      </c>
      <c r="AF1022" s="11">
        <f t="shared" si="108"/>
        <v>0</v>
      </c>
      <c r="AG1022" s="11">
        <f>IF(TablaIncidentes[[#This Row],[Prioridad*]]="Baja",((AE1022*60)+AF1022)-30,IF(TablaIncidentes[[#This Row],[Prioridad*]]="Media",((AE1022*60)+AF1022)-15,IF(TablaIncidentes[[#This Row],[Prioridad*]]="Alta",((AE1022*60)+AF1022)-10)))</f>
        <v>-10</v>
      </c>
      <c r="AI1022" s="17">
        <f>TablaIncidentes[[#This Row],[Tiempo Avance Incidente]]</f>
        <v>0</v>
      </c>
      <c r="AJ1022" s="11">
        <f t="shared" si="109"/>
        <v>0</v>
      </c>
      <c r="AK1022" s="11">
        <f t="shared" si="110"/>
        <v>0</v>
      </c>
      <c r="AL1022">
        <f>IF(TablaIncidentes[[#This Row],[Prioridad*]]="Baja",((AJ1022*60)+AK1022)-720,IF(TablaIncidentes[[#This Row],[Prioridad*]]="Media",((AJ1022*60)+AK1022)-120,IF(TablaIncidentes[[#This Row],[Prioridad*]]="Alta",((AJ1022*60)+AK1022)-60)))</f>
        <v>-60</v>
      </c>
      <c r="AN1022" t="str">
        <f t="shared" si="111"/>
        <v>viernes</v>
      </c>
    </row>
    <row r="1023" spans="1:40" x14ac:dyDescent="0.25">
      <c r="A1023" s="20" t="s">
        <v>2263</v>
      </c>
      <c r="B1023" t="s">
        <v>956</v>
      </c>
      <c r="C1023" t="s">
        <v>32</v>
      </c>
      <c r="D1023" s="11" t="s">
        <v>33</v>
      </c>
      <c r="E1023" t="s">
        <v>34</v>
      </c>
      <c r="F1023" t="s">
        <v>51</v>
      </c>
      <c r="G1023" t="s">
        <v>75</v>
      </c>
      <c r="J1023" s="12">
        <v>43847</v>
      </c>
      <c r="K1023" s="13">
        <v>0.58744212962962961</v>
      </c>
      <c r="L1023" s="14">
        <v>43847</v>
      </c>
      <c r="M1023" s="15">
        <v>0.58744212962962961</v>
      </c>
      <c r="N1023" s="12">
        <v>43850</v>
      </c>
      <c r="O1023" s="13">
        <v>0.370150462962963</v>
      </c>
      <c r="P1023" s="16">
        <v>43851.429895833331</v>
      </c>
      <c r="Q1023" s="11" t="s">
        <v>101</v>
      </c>
      <c r="R1023" s="17" t="s">
        <v>2264</v>
      </c>
      <c r="S1023" s="11" t="s">
        <v>39</v>
      </c>
      <c r="T1023" s="17" t="s">
        <v>133</v>
      </c>
      <c r="U1023" s="11" t="s">
        <v>37</v>
      </c>
      <c r="V1023" s="17">
        <v>0</v>
      </c>
      <c r="W1023" s="11" t="s">
        <v>37</v>
      </c>
      <c r="Y1023" s="17" t="str">
        <f>TablaIncidentes[[#This Row],[Tiempo Total Gestión]]</f>
        <v>04:33</v>
      </c>
      <c r="Z1023" s="11">
        <f t="shared" si="105"/>
        <v>4</v>
      </c>
      <c r="AA1023" s="11">
        <f t="shared" si="106"/>
        <v>33</v>
      </c>
      <c r="AB1023" s="11">
        <f>IF(TablaIncidentes[[#This Row],[Prioridad*]]="Baja",(Z1023-24)*60+AA1023,IF(TablaIncidentes[[#This Row],[Prioridad*]]="Media",(Z1023-4)*60+AA1023,IF(TablaIncidentes[[#This Row],[Prioridad*]]="Alta",(Z1023-2)*60+AA1023)))</f>
        <v>153</v>
      </c>
      <c r="AD1023" s="17" t="str">
        <f>TablaIncidentes[[#This Row],[Tiempo Creación (HH:mm)]]</f>
        <v>00:00</v>
      </c>
      <c r="AE1023" s="11">
        <f t="shared" si="107"/>
        <v>0</v>
      </c>
      <c r="AF1023" s="11">
        <f t="shared" si="108"/>
        <v>0</v>
      </c>
      <c r="AG1023" s="11">
        <f>IF(TablaIncidentes[[#This Row],[Prioridad*]]="Baja",((AE1023*60)+AF1023)-30,IF(TablaIncidentes[[#This Row],[Prioridad*]]="Media",((AE1023*60)+AF1023)-15,IF(TablaIncidentes[[#This Row],[Prioridad*]]="Alta",((AE1023*60)+AF1023)-10)))</f>
        <v>-10</v>
      </c>
      <c r="AI1023" s="17">
        <f>TablaIncidentes[[#This Row],[Tiempo Avance Incidente]]</f>
        <v>0</v>
      </c>
      <c r="AJ1023" s="11">
        <f t="shared" si="109"/>
        <v>0</v>
      </c>
      <c r="AK1023" s="11">
        <f t="shared" si="110"/>
        <v>0</v>
      </c>
      <c r="AL1023">
        <f>IF(TablaIncidentes[[#This Row],[Prioridad*]]="Baja",((AJ1023*60)+AK1023)-720,IF(TablaIncidentes[[#This Row],[Prioridad*]]="Media",((AJ1023*60)+AK1023)-120,IF(TablaIncidentes[[#This Row],[Prioridad*]]="Alta",((AJ1023*60)+AK1023)-60)))</f>
        <v>-60</v>
      </c>
      <c r="AN1023" t="str">
        <f t="shared" si="111"/>
        <v>viernes</v>
      </c>
    </row>
    <row r="1024" spans="1:40" x14ac:dyDescent="0.25">
      <c r="A1024" s="10" t="s">
        <v>2265</v>
      </c>
      <c r="B1024" t="s">
        <v>2266</v>
      </c>
      <c r="C1024" t="s">
        <v>32</v>
      </c>
      <c r="D1024" s="11" t="s">
        <v>33</v>
      </c>
      <c r="E1024" t="s">
        <v>34</v>
      </c>
      <c r="F1024" t="s">
        <v>35</v>
      </c>
      <c r="G1024" t="s">
        <v>311</v>
      </c>
      <c r="J1024" s="12">
        <v>43847</v>
      </c>
      <c r="K1024" s="13">
        <v>0.62101851851851853</v>
      </c>
      <c r="L1024" s="14">
        <v>43847</v>
      </c>
      <c r="M1024" s="15">
        <v>0.62101851851851853</v>
      </c>
      <c r="N1024" s="12">
        <v>43850</v>
      </c>
      <c r="O1024" s="13">
        <v>0.47996527777777781</v>
      </c>
      <c r="P1024" s="16">
        <v>43851.511087962965</v>
      </c>
      <c r="Q1024" s="11" t="s">
        <v>37</v>
      </c>
      <c r="R1024" s="17" t="s">
        <v>196</v>
      </c>
      <c r="S1024" s="11" t="s">
        <v>39</v>
      </c>
      <c r="T1024" s="17" t="s">
        <v>133</v>
      </c>
      <c r="U1024" s="11" t="s">
        <v>37</v>
      </c>
      <c r="V1024" s="17">
        <v>0</v>
      </c>
      <c r="W1024" s="11" t="s">
        <v>37</v>
      </c>
      <c r="Y1024" s="17" t="str">
        <f>TablaIncidentes[[#This Row],[Tiempo Total Gestión]]</f>
        <v>01:02</v>
      </c>
      <c r="Z1024" s="11">
        <f t="shared" si="105"/>
        <v>1</v>
      </c>
      <c r="AA1024" s="11">
        <f t="shared" si="106"/>
        <v>2</v>
      </c>
      <c r="AB1024" s="11">
        <f>IF(TablaIncidentes[[#This Row],[Prioridad*]]="Baja",(Z1024-24)*60+AA1024,IF(TablaIncidentes[[#This Row],[Prioridad*]]="Media",(Z1024-4)*60+AA1024,IF(TablaIncidentes[[#This Row],[Prioridad*]]="Alta",(Z1024-2)*60+AA1024)))</f>
        <v>-58</v>
      </c>
      <c r="AD1024" s="17" t="str">
        <f>TablaIncidentes[[#This Row],[Tiempo Creación (HH:mm)]]</f>
        <v>00:00</v>
      </c>
      <c r="AE1024" s="11">
        <f t="shared" si="107"/>
        <v>0</v>
      </c>
      <c r="AF1024" s="11">
        <f t="shared" si="108"/>
        <v>0</v>
      </c>
      <c r="AG1024" s="11">
        <f>IF(TablaIncidentes[[#This Row],[Prioridad*]]="Baja",((AE1024*60)+AF1024)-30,IF(TablaIncidentes[[#This Row],[Prioridad*]]="Media",((AE1024*60)+AF1024)-15,IF(TablaIncidentes[[#This Row],[Prioridad*]]="Alta",((AE1024*60)+AF1024)-10)))</f>
        <v>-10</v>
      </c>
      <c r="AI1024" s="17">
        <f>TablaIncidentes[[#This Row],[Tiempo Avance Incidente]]</f>
        <v>0</v>
      </c>
      <c r="AJ1024" s="11">
        <f t="shared" si="109"/>
        <v>0</v>
      </c>
      <c r="AK1024" s="11">
        <f t="shared" si="110"/>
        <v>0</v>
      </c>
      <c r="AL1024">
        <f>IF(TablaIncidentes[[#This Row],[Prioridad*]]="Baja",((AJ1024*60)+AK1024)-720,IF(TablaIncidentes[[#This Row],[Prioridad*]]="Media",((AJ1024*60)+AK1024)-120,IF(TablaIncidentes[[#This Row],[Prioridad*]]="Alta",((AJ1024*60)+AK1024)-60)))</f>
        <v>-60</v>
      </c>
      <c r="AN1024" t="str">
        <f t="shared" si="111"/>
        <v>viernes</v>
      </c>
    </row>
    <row r="1025" spans="1:40" x14ac:dyDescent="0.25">
      <c r="A1025" s="20" t="s">
        <v>2267</v>
      </c>
      <c r="B1025" t="s">
        <v>2268</v>
      </c>
      <c r="C1025" t="s">
        <v>32</v>
      </c>
      <c r="D1025" s="11" t="s">
        <v>33</v>
      </c>
      <c r="E1025" t="s">
        <v>34</v>
      </c>
      <c r="F1025" t="s">
        <v>51</v>
      </c>
      <c r="G1025" t="s">
        <v>319</v>
      </c>
      <c r="J1025" s="12">
        <v>43847</v>
      </c>
      <c r="K1025" s="13">
        <v>0.62593750000000004</v>
      </c>
      <c r="L1025" s="14">
        <v>43847</v>
      </c>
      <c r="M1025" s="15">
        <v>0.62593750000000004</v>
      </c>
      <c r="N1025" s="12">
        <v>43848</v>
      </c>
      <c r="O1025" s="13">
        <v>0.54234953703703703</v>
      </c>
      <c r="P1025" s="16">
        <v>43849.583645833336</v>
      </c>
      <c r="Q1025" s="11" t="s">
        <v>101</v>
      </c>
      <c r="R1025" s="17" t="s">
        <v>2269</v>
      </c>
      <c r="S1025" s="11" t="s">
        <v>39</v>
      </c>
      <c r="T1025" s="17" t="s">
        <v>133</v>
      </c>
      <c r="U1025" s="11" t="s">
        <v>37</v>
      </c>
      <c r="V1025" s="17">
        <v>0</v>
      </c>
      <c r="W1025" s="11" t="s">
        <v>37</v>
      </c>
      <c r="Y1025" s="17" t="str">
        <f>TablaIncidentes[[#This Row],[Tiempo Total Gestión]]</f>
        <v>03:39</v>
      </c>
      <c r="Z1025" s="11">
        <f t="shared" si="105"/>
        <v>3</v>
      </c>
      <c r="AA1025" s="11">
        <f t="shared" si="106"/>
        <v>39</v>
      </c>
      <c r="AB1025" s="11">
        <f>IF(TablaIncidentes[[#This Row],[Prioridad*]]="Baja",(Z1025-24)*60+AA1025,IF(TablaIncidentes[[#This Row],[Prioridad*]]="Media",(Z1025-4)*60+AA1025,IF(TablaIncidentes[[#This Row],[Prioridad*]]="Alta",(Z1025-2)*60+AA1025)))</f>
        <v>99</v>
      </c>
      <c r="AD1025" s="17" t="str">
        <f>TablaIncidentes[[#This Row],[Tiempo Creación (HH:mm)]]</f>
        <v>00:00</v>
      </c>
      <c r="AE1025" s="11">
        <f t="shared" si="107"/>
        <v>0</v>
      </c>
      <c r="AF1025" s="11">
        <f t="shared" si="108"/>
        <v>0</v>
      </c>
      <c r="AG1025" s="11">
        <f>IF(TablaIncidentes[[#This Row],[Prioridad*]]="Baja",((AE1025*60)+AF1025)-30,IF(TablaIncidentes[[#This Row],[Prioridad*]]="Media",((AE1025*60)+AF1025)-15,IF(TablaIncidentes[[#This Row],[Prioridad*]]="Alta",((AE1025*60)+AF1025)-10)))</f>
        <v>-10</v>
      </c>
      <c r="AI1025" s="17">
        <f>TablaIncidentes[[#This Row],[Tiempo Avance Incidente]]</f>
        <v>0</v>
      </c>
      <c r="AJ1025" s="11">
        <f t="shared" si="109"/>
        <v>0</v>
      </c>
      <c r="AK1025" s="11">
        <f t="shared" si="110"/>
        <v>0</v>
      </c>
      <c r="AL1025">
        <f>IF(TablaIncidentes[[#This Row],[Prioridad*]]="Baja",((AJ1025*60)+AK1025)-720,IF(TablaIncidentes[[#This Row],[Prioridad*]]="Media",((AJ1025*60)+AK1025)-120,IF(TablaIncidentes[[#This Row],[Prioridad*]]="Alta",((AJ1025*60)+AK1025)-60)))</f>
        <v>-60</v>
      </c>
      <c r="AN1025" t="str">
        <f t="shared" si="111"/>
        <v>viernes</v>
      </c>
    </row>
    <row r="1026" spans="1:40" x14ac:dyDescent="0.25">
      <c r="A1026" s="20" t="s">
        <v>2270</v>
      </c>
      <c r="B1026" t="s">
        <v>943</v>
      </c>
      <c r="C1026" t="s">
        <v>32</v>
      </c>
      <c r="D1026" s="11" t="s">
        <v>33</v>
      </c>
      <c r="E1026" t="s">
        <v>34</v>
      </c>
      <c r="F1026" t="s">
        <v>51</v>
      </c>
      <c r="G1026" t="s">
        <v>361</v>
      </c>
      <c r="J1026" s="12">
        <v>43847</v>
      </c>
      <c r="K1026" s="13">
        <v>0.52508101851851852</v>
      </c>
      <c r="L1026" s="14">
        <v>43847</v>
      </c>
      <c r="M1026" s="15">
        <v>0.52508101851851852</v>
      </c>
      <c r="N1026" s="12">
        <v>43847</v>
      </c>
      <c r="O1026" s="13">
        <v>0.72054398148148147</v>
      </c>
      <c r="P1026" s="16">
        <v>43848.752083333333</v>
      </c>
      <c r="Q1026" s="11" t="s">
        <v>101</v>
      </c>
      <c r="R1026" s="17" t="s">
        <v>2242</v>
      </c>
      <c r="S1026" s="11" t="s">
        <v>39</v>
      </c>
      <c r="T1026" s="17" t="s">
        <v>133</v>
      </c>
      <c r="U1026" s="11" t="s">
        <v>37</v>
      </c>
      <c r="V1026" s="17">
        <v>0</v>
      </c>
      <c r="W1026" s="11" t="s">
        <v>37</v>
      </c>
      <c r="Y1026" s="17" t="str">
        <f>TablaIncidentes[[#This Row],[Tiempo Total Gestión]]</f>
        <v>04:41</v>
      </c>
      <c r="Z1026" s="11">
        <f t="shared" ref="Z1026:Z1089" si="112">HOUR(Y1026)</f>
        <v>4</v>
      </c>
      <c r="AA1026" s="11">
        <f t="shared" ref="AA1026:AA1089" si="113">MINUTE(Y1026)</f>
        <v>41</v>
      </c>
      <c r="AB1026" s="11">
        <f>IF(TablaIncidentes[[#This Row],[Prioridad*]]="Baja",(Z1026-24)*60+AA1026,IF(TablaIncidentes[[#This Row],[Prioridad*]]="Media",(Z1026-4)*60+AA1026,IF(TablaIncidentes[[#This Row],[Prioridad*]]="Alta",(Z1026-2)*60+AA1026)))</f>
        <v>161</v>
      </c>
      <c r="AD1026" s="17" t="str">
        <f>TablaIncidentes[[#This Row],[Tiempo Creación (HH:mm)]]</f>
        <v>00:00</v>
      </c>
      <c r="AE1026" s="11">
        <f t="shared" si="107"/>
        <v>0</v>
      </c>
      <c r="AF1026" s="11">
        <f t="shared" si="108"/>
        <v>0</v>
      </c>
      <c r="AG1026" s="11">
        <f>IF(TablaIncidentes[[#This Row],[Prioridad*]]="Baja",((AE1026*60)+AF1026)-30,IF(TablaIncidentes[[#This Row],[Prioridad*]]="Media",((AE1026*60)+AF1026)-15,IF(TablaIncidentes[[#This Row],[Prioridad*]]="Alta",((AE1026*60)+AF1026)-10)))</f>
        <v>-10</v>
      </c>
      <c r="AI1026" s="17">
        <f>TablaIncidentes[[#This Row],[Tiempo Avance Incidente]]</f>
        <v>0</v>
      </c>
      <c r="AJ1026" s="11">
        <f t="shared" si="109"/>
        <v>0</v>
      </c>
      <c r="AK1026" s="11">
        <f t="shared" si="110"/>
        <v>0</v>
      </c>
      <c r="AL1026">
        <f>IF(TablaIncidentes[[#This Row],[Prioridad*]]="Baja",((AJ1026*60)+AK1026)-720,IF(TablaIncidentes[[#This Row],[Prioridad*]]="Media",((AJ1026*60)+AK1026)-120,IF(TablaIncidentes[[#This Row],[Prioridad*]]="Alta",((AJ1026*60)+AK1026)-60)))</f>
        <v>-60</v>
      </c>
      <c r="AN1026" t="str">
        <f t="shared" si="111"/>
        <v>viernes</v>
      </c>
    </row>
    <row r="1027" spans="1:40" x14ac:dyDescent="0.25">
      <c r="A1027" s="20" t="s">
        <v>2271</v>
      </c>
      <c r="B1027" t="s">
        <v>1214</v>
      </c>
      <c r="C1027" t="s">
        <v>32</v>
      </c>
      <c r="D1027" s="11" t="s">
        <v>33</v>
      </c>
      <c r="E1027" t="s">
        <v>34</v>
      </c>
      <c r="F1027" t="s">
        <v>51</v>
      </c>
      <c r="G1027" t="s">
        <v>151</v>
      </c>
      <c r="J1027" s="12">
        <v>43847</v>
      </c>
      <c r="K1027" s="13">
        <v>0.52767361111111111</v>
      </c>
      <c r="L1027" s="14">
        <v>43847</v>
      </c>
      <c r="M1027" s="15">
        <v>0.52767361111111111</v>
      </c>
      <c r="N1027" s="12">
        <v>43848</v>
      </c>
      <c r="O1027" s="13">
        <v>0.74607638888888894</v>
      </c>
      <c r="P1027" s="16">
        <v>43849.774143518516</v>
      </c>
      <c r="Q1027" s="11" t="s">
        <v>101</v>
      </c>
      <c r="R1027" s="17" t="s">
        <v>2082</v>
      </c>
      <c r="S1027" s="11" t="s">
        <v>39</v>
      </c>
      <c r="T1027" s="17" t="s">
        <v>133</v>
      </c>
      <c r="U1027" s="11" t="s">
        <v>37</v>
      </c>
      <c r="V1027" s="17">
        <v>0</v>
      </c>
      <c r="W1027" s="11" t="s">
        <v>37</v>
      </c>
      <c r="Y1027" s="17" t="str">
        <f>TablaIncidentes[[#This Row],[Tiempo Total Gestión]]</f>
        <v>05:27</v>
      </c>
      <c r="Z1027" s="11">
        <f t="shared" si="112"/>
        <v>5</v>
      </c>
      <c r="AA1027" s="11">
        <f t="shared" si="113"/>
        <v>27</v>
      </c>
      <c r="AB1027" s="11">
        <f>IF(TablaIncidentes[[#This Row],[Prioridad*]]="Baja",(Z1027-24)*60+AA1027,IF(TablaIncidentes[[#This Row],[Prioridad*]]="Media",(Z1027-4)*60+AA1027,IF(TablaIncidentes[[#This Row],[Prioridad*]]="Alta",(Z1027-2)*60+AA1027)))</f>
        <v>207</v>
      </c>
      <c r="AD1027" s="17" t="str">
        <f>TablaIncidentes[[#This Row],[Tiempo Creación (HH:mm)]]</f>
        <v>00:00</v>
      </c>
      <c r="AE1027" s="11">
        <f t="shared" ref="AE1027:AE1090" si="114">HOUR(AD1027)</f>
        <v>0</v>
      </c>
      <c r="AF1027" s="11">
        <f t="shared" ref="AF1027:AF1090" si="115">MINUTE(AD1027)</f>
        <v>0</v>
      </c>
      <c r="AG1027" s="11">
        <f>IF(TablaIncidentes[[#This Row],[Prioridad*]]="Baja",((AE1027*60)+AF1027)-30,IF(TablaIncidentes[[#This Row],[Prioridad*]]="Media",((AE1027*60)+AF1027)-15,IF(TablaIncidentes[[#This Row],[Prioridad*]]="Alta",((AE1027*60)+AF1027)-10)))</f>
        <v>-10</v>
      </c>
      <c r="AI1027" s="17">
        <f>TablaIncidentes[[#This Row],[Tiempo Avance Incidente]]</f>
        <v>0</v>
      </c>
      <c r="AJ1027" s="11">
        <f t="shared" ref="AJ1027:AJ1090" si="116">HOUR(AI1027)</f>
        <v>0</v>
      </c>
      <c r="AK1027" s="11">
        <f t="shared" ref="AK1027:AK1090" si="117">MINUTE(AI1027)</f>
        <v>0</v>
      </c>
      <c r="AL1027">
        <f>IF(TablaIncidentes[[#This Row],[Prioridad*]]="Baja",((AJ1027*60)+AK1027)-720,IF(TablaIncidentes[[#This Row],[Prioridad*]]="Media",((AJ1027*60)+AK1027)-120,IF(TablaIncidentes[[#This Row],[Prioridad*]]="Alta",((AJ1027*60)+AK1027)-60)))</f>
        <v>-60</v>
      </c>
      <c r="AN1027" t="str">
        <f t="shared" ref="AN1027:AN1090" si="118">TEXT(J1027,"dddd")</f>
        <v>viernes</v>
      </c>
    </row>
    <row r="1028" spans="1:40" x14ac:dyDescent="0.25">
      <c r="A1028" s="20" t="s">
        <v>2272</v>
      </c>
      <c r="B1028" t="s">
        <v>1325</v>
      </c>
      <c r="C1028" t="s">
        <v>32</v>
      </c>
      <c r="D1028" s="11" t="s">
        <v>33</v>
      </c>
      <c r="E1028" t="s">
        <v>34</v>
      </c>
      <c r="F1028" t="s">
        <v>51</v>
      </c>
      <c r="G1028" t="s">
        <v>361</v>
      </c>
      <c r="J1028" s="12">
        <v>43847</v>
      </c>
      <c r="K1028" s="13">
        <v>0.52797453703703701</v>
      </c>
      <c r="L1028" s="14">
        <v>43847</v>
      </c>
      <c r="M1028" s="15">
        <v>0.52797453703703701</v>
      </c>
      <c r="N1028" s="12">
        <v>43847</v>
      </c>
      <c r="O1028" s="13">
        <v>0.7290740740740741</v>
      </c>
      <c r="P1028" s="16">
        <v>43848.752083333333</v>
      </c>
      <c r="Q1028" s="11" t="s">
        <v>101</v>
      </c>
      <c r="R1028" s="17" t="s">
        <v>2273</v>
      </c>
      <c r="S1028" s="11" t="s">
        <v>39</v>
      </c>
      <c r="T1028" s="17" t="s">
        <v>133</v>
      </c>
      <c r="U1028" s="11" t="s">
        <v>37</v>
      </c>
      <c r="V1028" s="17">
        <v>0</v>
      </c>
      <c r="W1028" s="11" t="s">
        <v>37</v>
      </c>
      <c r="Y1028" s="17" t="str">
        <f>TablaIncidentes[[#This Row],[Tiempo Total Gestión]]</f>
        <v>04:46</v>
      </c>
      <c r="Z1028" s="11">
        <f t="shared" si="112"/>
        <v>4</v>
      </c>
      <c r="AA1028" s="11">
        <f t="shared" si="113"/>
        <v>46</v>
      </c>
      <c r="AB1028" s="11">
        <f>IF(TablaIncidentes[[#This Row],[Prioridad*]]="Baja",(Z1028-24)*60+AA1028,IF(TablaIncidentes[[#This Row],[Prioridad*]]="Media",(Z1028-4)*60+AA1028,IF(TablaIncidentes[[#This Row],[Prioridad*]]="Alta",(Z1028-2)*60+AA1028)))</f>
        <v>166</v>
      </c>
      <c r="AD1028" s="17" t="str">
        <f>TablaIncidentes[[#This Row],[Tiempo Creación (HH:mm)]]</f>
        <v>00:00</v>
      </c>
      <c r="AE1028" s="11">
        <f t="shared" si="114"/>
        <v>0</v>
      </c>
      <c r="AF1028" s="11">
        <f t="shared" si="115"/>
        <v>0</v>
      </c>
      <c r="AG1028" s="11">
        <f>IF(TablaIncidentes[[#This Row],[Prioridad*]]="Baja",((AE1028*60)+AF1028)-30,IF(TablaIncidentes[[#This Row],[Prioridad*]]="Media",((AE1028*60)+AF1028)-15,IF(TablaIncidentes[[#This Row],[Prioridad*]]="Alta",((AE1028*60)+AF1028)-10)))</f>
        <v>-10</v>
      </c>
      <c r="AI1028" s="17">
        <f>TablaIncidentes[[#This Row],[Tiempo Avance Incidente]]</f>
        <v>0</v>
      </c>
      <c r="AJ1028" s="11">
        <f t="shared" si="116"/>
        <v>0</v>
      </c>
      <c r="AK1028" s="11">
        <f t="shared" si="117"/>
        <v>0</v>
      </c>
      <c r="AL1028">
        <f>IF(TablaIncidentes[[#This Row],[Prioridad*]]="Baja",((AJ1028*60)+AK1028)-720,IF(TablaIncidentes[[#This Row],[Prioridad*]]="Media",((AJ1028*60)+AK1028)-120,IF(TablaIncidentes[[#This Row],[Prioridad*]]="Alta",((AJ1028*60)+AK1028)-60)))</f>
        <v>-60</v>
      </c>
      <c r="AN1028" t="str">
        <f t="shared" si="118"/>
        <v>viernes</v>
      </c>
    </row>
    <row r="1029" spans="1:40" x14ac:dyDescent="0.25">
      <c r="A1029" s="20" t="s">
        <v>2274</v>
      </c>
      <c r="B1029" t="s">
        <v>1928</v>
      </c>
      <c r="C1029" t="s">
        <v>32</v>
      </c>
      <c r="D1029" s="11" t="s">
        <v>33</v>
      </c>
      <c r="E1029" t="s">
        <v>34</v>
      </c>
      <c r="F1029" t="s">
        <v>51</v>
      </c>
      <c r="G1029" t="s">
        <v>151</v>
      </c>
      <c r="J1029" s="12">
        <v>43847</v>
      </c>
      <c r="K1029" s="13">
        <v>0.52935185185185185</v>
      </c>
      <c r="L1029" s="14">
        <v>43847</v>
      </c>
      <c r="M1029" s="15">
        <v>0.52935185185185185</v>
      </c>
      <c r="N1029" s="12">
        <v>43848</v>
      </c>
      <c r="O1029" s="13">
        <v>0.74854166666666666</v>
      </c>
      <c r="P1029" s="16">
        <v>43849.774143518516</v>
      </c>
      <c r="Q1029" s="11" t="s">
        <v>101</v>
      </c>
      <c r="R1029" s="17" t="s">
        <v>2275</v>
      </c>
      <c r="S1029" s="11" t="s">
        <v>39</v>
      </c>
      <c r="T1029" s="17" t="s">
        <v>133</v>
      </c>
      <c r="U1029" s="11" t="s">
        <v>37</v>
      </c>
      <c r="V1029" s="17">
        <v>0</v>
      </c>
      <c r="W1029" s="11" t="s">
        <v>37</v>
      </c>
      <c r="Y1029" s="17" t="str">
        <f>TablaIncidentes[[#This Row],[Tiempo Total Gestión]]</f>
        <v>05:26</v>
      </c>
      <c r="Z1029" s="11">
        <f t="shared" si="112"/>
        <v>5</v>
      </c>
      <c r="AA1029" s="11">
        <f t="shared" si="113"/>
        <v>26</v>
      </c>
      <c r="AB1029" s="11">
        <f>IF(TablaIncidentes[[#This Row],[Prioridad*]]="Baja",(Z1029-24)*60+AA1029,IF(TablaIncidentes[[#This Row],[Prioridad*]]="Media",(Z1029-4)*60+AA1029,IF(TablaIncidentes[[#This Row],[Prioridad*]]="Alta",(Z1029-2)*60+AA1029)))</f>
        <v>206</v>
      </c>
      <c r="AD1029" s="17" t="str">
        <f>TablaIncidentes[[#This Row],[Tiempo Creación (HH:mm)]]</f>
        <v>00:00</v>
      </c>
      <c r="AE1029" s="11">
        <f t="shared" si="114"/>
        <v>0</v>
      </c>
      <c r="AF1029" s="11">
        <f t="shared" si="115"/>
        <v>0</v>
      </c>
      <c r="AG1029" s="11">
        <f>IF(TablaIncidentes[[#This Row],[Prioridad*]]="Baja",((AE1029*60)+AF1029)-30,IF(TablaIncidentes[[#This Row],[Prioridad*]]="Media",((AE1029*60)+AF1029)-15,IF(TablaIncidentes[[#This Row],[Prioridad*]]="Alta",((AE1029*60)+AF1029)-10)))</f>
        <v>-10</v>
      </c>
      <c r="AI1029" s="17">
        <f>TablaIncidentes[[#This Row],[Tiempo Avance Incidente]]</f>
        <v>0</v>
      </c>
      <c r="AJ1029" s="11">
        <f t="shared" si="116"/>
        <v>0</v>
      </c>
      <c r="AK1029" s="11">
        <f t="shared" si="117"/>
        <v>0</v>
      </c>
      <c r="AL1029">
        <f>IF(TablaIncidentes[[#This Row],[Prioridad*]]="Baja",((AJ1029*60)+AK1029)-720,IF(TablaIncidentes[[#This Row],[Prioridad*]]="Media",((AJ1029*60)+AK1029)-120,IF(TablaIncidentes[[#This Row],[Prioridad*]]="Alta",((AJ1029*60)+AK1029)-60)))</f>
        <v>-60</v>
      </c>
      <c r="AN1029" t="str">
        <f t="shared" si="118"/>
        <v>viernes</v>
      </c>
    </row>
    <row r="1030" spans="1:40" x14ac:dyDescent="0.25">
      <c r="A1030" s="20" t="s">
        <v>2276</v>
      </c>
      <c r="B1030" t="s">
        <v>854</v>
      </c>
      <c r="C1030" t="s">
        <v>32</v>
      </c>
      <c r="D1030" s="11" t="s">
        <v>33</v>
      </c>
      <c r="E1030" t="s">
        <v>34</v>
      </c>
      <c r="F1030" t="s">
        <v>51</v>
      </c>
      <c r="G1030" t="s">
        <v>151</v>
      </c>
      <c r="J1030" s="12">
        <v>43847</v>
      </c>
      <c r="K1030" s="13">
        <v>0.55383101851851857</v>
      </c>
      <c r="L1030" s="14">
        <v>43847</v>
      </c>
      <c r="M1030" s="15">
        <v>0.55383101851851857</v>
      </c>
      <c r="N1030" s="12">
        <v>43852</v>
      </c>
      <c r="O1030" s="13">
        <v>0.71765046296296298</v>
      </c>
      <c r="P1030" s="16">
        <v>43853.757777777777</v>
      </c>
      <c r="Q1030" s="11" t="s">
        <v>101</v>
      </c>
      <c r="R1030" s="17" t="s">
        <v>1914</v>
      </c>
      <c r="S1030" s="11" t="s">
        <v>39</v>
      </c>
      <c r="T1030" s="17" t="s">
        <v>133</v>
      </c>
      <c r="U1030" s="11" t="s">
        <v>37</v>
      </c>
      <c r="V1030" s="17">
        <v>0</v>
      </c>
      <c r="W1030" s="11" t="s">
        <v>37</v>
      </c>
      <c r="Y1030" s="17" t="str">
        <f>TablaIncidentes[[#This Row],[Tiempo Total Gestión]]</f>
        <v>04:14</v>
      </c>
      <c r="Z1030" s="11">
        <f t="shared" si="112"/>
        <v>4</v>
      </c>
      <c r="AA1030" s="11">
        <f t="shared" si="113"/>
        <v>14</v>
      </c>
      <c r="AB1030" s="11">
        <f>IF(TablaIncidentes[[#This Row],[Prioridad*]]="Baja",(Z1030-24)*60+AA1030,IF(TablaIncidentes[[#This Row],[Prioridad*]]="Media",(Z1030-4)*60+AA1030,IF(TablaIncidentes[[#This Row],[Prioridad*]]="Alta",(Z1030-2)*60+AA1030)))</f>
        <v>134</v>
      </c>
      <c r="AD1030" s="17" t="str">
        <f>TablaIncidentes[[#This Row],[Tiempo Creación (HH:mm)]]</f>
        <v>00:00</v>
      </c>
      <c r="AE1030" s="11">
        <f t="shared" si="114"/>
        <v>0</v>
      </c>
      <c r="AF1030" s="11">
        <f t="shared" si="115"/>
        <v>0</v>
      </c>
      <c r="AG1030" s="11">
        <f>IF(TablaIncidentes[[#This Row],[Prioridad*]]="Baja",((AE1030*60)+AF1030)-30,IF(TablaIncidentes[[#This Row],[Prioridad*]]="Media",((AE1030*60)+AF1030)-15,IF(TablaIncidentes[[#This Row],[Prioridad*]]="Alta",((AE1030*60)+AF1030)-10)))</f>
        <v>-10</v>
      </c>
      <c r="AI1030" s="17">
        <f>TablaIncidentes[[#This Row],[Tiempo Avance Incidente]]</f>
        <v>0</v>
      </c>
      <c r="AJ1030" s="11">
        <f t="shared" si="116"/>
        <v>0</v>
      </c>
      <c r="AK1030" s="11">
        <f t="shared" si="117"/>
        <v>0</v>
      </c>
      <c r="AL1030">
        <f>IF(TablaIncidentes[[#This Row],[Prioridad*]]="Baja",((AJ1030*60)+AK1030)-720,IF(TablaIncidentes[[#This Row],[Prioridad*]]="Media",((AJ1030*60)+AK1030)-120,IF(TablaIncidentes[[#This Row],[Prioridad*]]="Alta",((AJ1030*60)+AK1030)-60)))</f>
        <v>-60</v>
      </c>
      <c r="AN1030" t="str">
        <f t="shared" si="118"/>
        <v>viernes</v>
      </c>
    </row>
    <row r="1031" spans="1:40" x14ac:dyDescent="0.25">
      <c r="A1031" s="20" t="s">
        <v>2277</v>
      </c>
      <c r="B1031" t="s">
        <v>2278</v>
      </c>
      <c r="C1031" t="s">
        <v>32</v>
      </c>
      <c r="D1031" s="11" t="s">
        <v>33</v>
      </c>
      <c r="E1031" t="s">
        <v>34</v>
      </c>
      <c r="F1031" t="s">
        <v>51</v>
      </c>
      <c r="G1031" t="s">
        <v>151</v>
      </c>
      <c r="J1031" s="12">
        <v>43847</v>
      </c>
      <c r="K1031" s="13">
        <v>0.59585648148148151</v>
      </c>
      <c r="L1031" s="14">
        <v>43847</v>
      </c>
      <c r="M1031" s="15">
        <v>0.59585648148148151</v>
      </c>
      <c r="N1031" s="12">
        <v>43848</v>
      </c>
      <c r="O1031" s="13">
        <v>0.66078703703703701</v>
      </c>
      <c r="P1031" s="16">
        <v>43849.679907407408</v>
      </c>
      <c r="Q1031" s="11" t="s">
        <v>101</v>
      </c>
      <c r="R1031" s="17" t="s">
        <v>2279</v>
      </c>
      <c r="S1031" s="11" t="s">
        <v>39</v>
      </c>
      <c r="T1031" s="17" t="s">
        <v>133</v>
      </c>
      <c r="U1031" s="11" t="s">
        <v>37</v>
      </c>
      <c r="V1031" s="17">
        <v>0</v>
      </c>
      <c r="W1031" s="11" t="s">
        <v>37</v>
      </c>
      <c r="Y1031" s="17" t="str">
        <f>TablaIncidentes[[#This Row],[Tiempo Total Gestión]]</f>
        <v>03:26</v>
      </c>
      <c r="Z1031" s="11">
        <f t="shared" si="112"/>
        <v>3</v>
      </c>
      <c r="AA1031" s="11">
        <f t="shared" si="113"/>
        <v>26</v>
      </c>
      <c r="AB1031" s="11">
        <f>IF(TablaIncidentes[[#This Row],[Prioridad*]]="Baja",(Z1031-24)*60+AA1031,IF(TablaIncidentes[[#This Row],[Prioridad*]]="Media",(Z1031-4)*60+AA1031,IF(TablaIncidentes[[#This Row],[Prioridad*]]="Alta",(Z1031-2)*60+AA1031)))</f>
        <v>86</v>
      </c>
      <c r="AD1031" s="17" t="str">
        <f>TablaIncidentes[[#This Row],[Tiempo Creación (HH:mm)]]</f>
        <v>00:00</v>
      </c>
      <c r="AE1031" s="11">
        <f t="shared" si="114"/>
        <v>0</v>
      </c>
      <c r="AF1031" s="11">
        <f t="shared" si="115"/>
        <v>0</v>
      </c>
      <c r="AG1031" s="11">
        <f>IF(TablaIncidentes[[#This Row],[Prioridad*]]="Baja",((AE1031*60)+AF1031)-30,IF(TablaIncidentes[[#This Row],[Prioridad*]]="Media",((AE1031*60)+AF1031)-15,IF(TablaIncidentes[[#This Row],[Prioridad*]]="Alta",((AE1031*60)+AF1031)-10)))</f>
        <v>-10</v>
      </c>
      <c r="AI1031" s="17">
        <f>TablaIncidentes[[#This Row],[Tiempo Avance Incidente]]</f>
        <v>0</v>
      </c>
      <c r="AJ1031" s="11">
        <f t="shared" si="116"/>
        <v>0</v>
      </c>
      <c r="AK1031" s="11">
        <f t="shared" si="117"/>
        <v>0</v>
      </c>
      <c r="AL1031">
        <f>IF(TablaIncidentes[[#This Row],[Prioridad*]]="Baja",((AJ1031*60)+AK1031)-720,IF(TablaIncidentes[[#This Row],[Prioridad*]]="Media",((AJ1031*60)+AK1031)-120,IF(TablaIncidentes[[#This Row],[Prioridad*]]="Alta",((AJ1031*60)+AK1031)-60)))</f>
        <v>-60</v>
      </c>
      <c r="AN1031" t="str">
        <f t="shared" si="118"/>
        <v>viernes</v>
      </c>
    </row>
    <row r="1032" spans="1:40" x14ac:dyDescent="0.25">
      <c r="A1032" s="20" t="s">
        <v>2280</v>
      </c>
      <c r="B1032" t="s">
        <v>2281</v>
      </c>
      <c r="C1032" t="s">
        <v>32</v>
      </c>
      <c r="D1032" s="11" t="s">
        <v>33</v>
      </c>
      <c r="E1032" t="s">
        <v>34</v>
      </c>
      <c r="F1032" t="s">
        <v>51</v>
      </c>
      <c r="G1032" t="s">
        <v>52</v>
      </c>
      <c r="J1032" s="12">
        <v>43847</v>
      </c>
      <c r="K1032" s="13">
        <v>0.5993518518518518</v>
      </c>
      <c r="L1032" s="14">
        <v>43847</v>
      </c>
      <c r="M1032" s="15">
        <v>0.5993518518518518</v>
      </c>
      <c r="N1032" s="12">
        <v>43850</v>
      </c>
      <c r="O1032" s="13">
        <v>0.37483796296296296</v>
      </c>
      <c r="P1032" s="16">
        <v>43851.429895833331</v>
      </c>
      <c r="Q1032" s="11" t="s">
        <v>101</v>
      </c>
      <c r="R1032" s="17" t="s">
        <v>1072</v>
      </c>
      <c r="S1032" s="11" t="s">
        <v>39</v>
      </c>
      <c r="T1032" s="17" t="s">
        <v>133</v>
      </c>
      <c r="U1032" s="11" t="s">
        <v>37</v>
      </c>
      <c r="V1032" s="17">
        <v>0</v>
      </c>
      <c r="W1032" s="11" t="s">
        <v>37</v>
      </c>
      <c r="Y1032" s="17" t="str">
        <f>TablaIncidentes[[#This Row],[Tiempo Total Gestión]]</f>
        <v>04:12</v>
      </c>
      <c r="Z1032" s="11">
        <f t="shared" si="112"/>
        <v>4</v>
      </c>
      <c r="AA1032" s="11">
        <f t="shared" si="113"/>
        <v>12</v>
      </c>
      <c r="AB1032" s="11">
        <f>IF(TablaIncidentes[[#This Row],[Prioridad*]]="Baja",(Z1032-24)*60+AA1032,IF(TablaIncidentes[[#This Row],[Prioridad*]]="Media",(Z1032-4)*60+AA1032,IF(TablaIncidentes[[#This Row],[Prioridad*]]="Alta",(Z1032-2)*60+AA1032)))</f>
        <v>132</v>
      </c>
      <c r="AD1032" s="17" t="str">
        <f>TablaIncidentes[[#This Row],[Tiempo Creación (HH:mm)]]</f>
        <v>00:00</v>
      </c>
      <c r="AE1032" s="11">
        <f t="shared" si="114"/>
        <v>0</v>
      </c>
      <c r="AF1032" s="11">
        <f t="shared" si="115"/>
        <v>0</v>
      </c>
      <c r="AG1032" s="11">
        <f>IF(TablaIncidentes[[#This Row],[Prioridad*]]="Baja",((AE1032*60)+AF1032)-30,IF(TablaIncidentes[[#This Row],[Prioridad*]]="Media",((AE1032*60)+AF1032)-15,IF(TablaIncidentes[[#This Row],[Prioridad*]]="Alta",((AE1032*60)+AF1032)-10)))</f>
        <v>-10</v>
      </c>
      <c r="AI1032" s="17">
        <f>TablaIncidentes[[#This Row],[Tiempo Avance Incidente]]</f>
        <v>0</v>
      </c>
      <c r="AJ1032" s="11">
        <f t="shared" si="116"/>
        <v>0</v>
      </c>
      <c r="AK1032" s="11">
        <f t="shared" si="117"/>
        <v>0</v>
      </c>
      <c r="AL1032">
        <f>IF(TablaIncidentes[[#This Row],[Prioridad*]]="Baja",((AJ1032*60)+AK1032)-720,IF(TablaIncidentes[[#This Row],[Prioridad*]]="Media",((AJ1032*60)+AK1032)-120,IF(TablaIncidentes[[#This Row],[Prioridad*]]="Alta",((AJ1032*60)+AK1032)-60)))</f>
        <v>-60</v>
      </c>
      <c r="AN1032" t="str">
        <f t="shared" si="118"/>
        <v>viernes</v>
      </c>
    </row>
    <row r="1033" spans="1:40" x14ac:dyDescent="0.25">
      <c r="A1033" s="20" t="s">
        <v>2282</v>
      </c>
      <c r="B1033" t="s">
        <v>2283</v>
      </c>
      <c r="C1033" t="s">
        <v>32</v>
      </c>
      <c r="D1033" s="11" t="s">
        <v>33</v>
      </c>
      <c r="E1033" t="s">
        <v>34</v>
      </c>
      <c r="F1033" t="s">
        <v>51</v>
      </c>
      <c r="G1033" t="s">
        <v>319</v>
      </c>
      <c r="J1033" s="12">
        <v>43847</v>
      </c>
      <c r="K1033" s="13">
        <v>0.61753472222222217</v>
      </c>
      <c r="L1033" s="14">
        <v>43847</v>
      </c>
      <c r="M1033" s="15">
        <v>0.61753472222222217</v>
      </c>
      <c r="N1033" s="12">
        <v>43848</v>
      </c>
      <c r="O1033" s="13">
        <v>0.53410879629629626</v>
      </c>
      <c r="P1033" s="16">
        <v>43849.583645833336</v>
      </c>
      <c r="Q1033" s="11" t="s">
        <v>101</v>
      </c>
      <c r="R1033" s="17" t="s">
        <v>2284</v>
      </c>
      <c r="S1033" s="11" t="s">
        <v>39</v>
      </c>
      <c r="T1033" s="17" t="s">
        <v>133</v>
      </c>
      <c r="U1033" s="11" t="s">
        <v>37</v>
      </c>
      <c r="V1033" s="17">
        <v>0</v>
      </c>
      <c r="W1033" s="11" t="s">
        <v>37</v>
      </c>
      <c r="Y1033" s="17" t="str">
        <f>TablaIncidentes[[#This Row],[Tiempo Total Gestión]]</f>
        <v>03:46</v>
      </c>
      <c r="Z1033" s="11">
        <f t="shared" si="112"/>
        <v>3</v>
      </c>
      <c r="AA1033" s="11">
        <f t="shared" si="113"/>
        <v>46</v>
      </c>
      <c r="AB1033" s="11">
        <f>IF(TablaIncidentes[[#This Row],[Prioridad*]]="Baja",(Z1033-24)*60+AA1033,IF(TablaIncidentes[[#This Row],[Prioridad*]]="Media",(Z1033-4)*60+AA1033,IF(TablaIncidentes[[#This Row],[Prioridad*]]="Alta",(Z1033-2)*60+AA1033)))</f>
        <v>106</v>
      </c>
      <c r="AD1033" s="17" t="str">
        <f>TablaIncidentes[[#This Row],[Tiempo Creación (HH:mm)]]</f>
        <v>00:00</v>
      </c>
      <c r="AE1033" s="11">
        <f t="shared" si="114"/>
        <v>0</v>
      </c>
      <c r="AF1033" s="11">
        <f t="shared" si="115"/>
        <v>0</v>
      </c>
      <c r="AG1033" s="11">
        <f>IF(TablaIncidentes[[#This Row],[Prioridad*]]="Baja",((AE1033*60)+AF1033)-30,IF(TablaIncidentes[[#This Row],[Prioridad*]]="Media",((AE1033*60)+AF1033)-15,IF(TablaIncidentes[[#This Row],[Prioridad*]]="Alta",((AE1033*60)+AF1033)-10)))</f>
        <v>-10</v>
      </c>
      <c r="AI1033" s="17">
        <f>TablaIncidentes[[#This Row],[Tiempo Avance Incidente]]</f>
        <v>0</v>
      </c>
      <c r="AJ1033" s="11">
        <f t="shared" si="116"/>
        <v>0</v>
      </c>
      <c r="AK1033" s="11">
        <f t="shared" si="117"/>
        <v>0</v>
      </c>
      <c r="AL1033">
        <f>IF(TablaIncidentes[[#This Row],[Prioridad*]]="Baja",((AJ1033*60)+AK1033)-720,IF(TablaIncidentes[[#This Row],[Prioridad*]]="Media",((AJ1033*60)+AK1033)-120,IF(TablaIncidentes[[#This Row],[Prioridad*]]="Alta",((AJ1033*60)+AK1033)-60)))</f>
        <v>-60</v>
      </c>
      <c r="AN1033" t="str">
        <f t="shared" si="118"/>
        <v>viernes</v>
      </c>
    </row>
    <row r="1034" spans="1:40" x14ac:dyDescent="0.25">
      <c r="A1034" s="20" t="s">
        <v>2285</v>
      </c>
      <c r="B1034" t="s">
        <v>1143</v>
      </c>
      <c r="C1034" t="s">
        <v>32</v>
      </c>
      <c r="D1034" s="11" t="s">
        <v>33</v>
      </c>
      <c r="E1034" t="s">
        <v>34</v>
      </c>
      <c r="F1034" t="s">
        <v>51</v>
      </c>
      <c r="G1034" t="s">
        <v>151</v>
      </c>
      <c r="J1034" s="12">
        <v>43847</v>
      </c>
      <c r="K1034" s="13">
        <v>0.62383101851851852</v>
      </c>
      <c r="L1034" s="14">
        <v>43847</v>
      </c>
      <c r="M1034" s="15">
        <v>0.62383101851851852</v>
      </c>
      <c r="N1034" s="12">
        <v>43848</v>
      </c>
      <c r="O1034" s="13">
        <v>0.66935185185185186</v>
      </c>
      <c r="P1034" s="16">
        <v>43849.679907407408</v>
      </c>
      <c r="Q1034" s="11" t="s">
        <v>101</v>
      </c>
      <c r="R1034" s="17" t="s">
        <v>2286</v>
      </c>
      <c r="S1034" s="11" t="s">
        <v>39</v>
      </c>
      <c r="T1034" s="17" t="s">
        <v>133</v>
      </c>
      <c r="U1034" s="11" t="s">
        <v>37</v>
      </c>
      <c r="V1034" s="17">
        <v>0</v>
      </c>
      <c r="W1034" s="11" t="s">
        <v>37</v>
      </c>
      <c r="Y1034" s="17" t="str">
        <f>TablaIncidentes[[#This Row],[Tiempo Total Gestión]]</f>
        <v>02:50</v>
      </c>
      <c r="Z1034" s="11">
        <f t="shared" si="112"/>
        <v>2</v>
      </c>
      <c r="AA1034" s="11">
        <f t="shared" si="113"/>
        <v>50</v>
      </c>
      <c r="AB1034" s="11">
        <f>IF(TablaIncidentes[[#This Row],[Prioridad*]]="Baja",(Z1034-24)*60+AA1034,IF(TablaIncidentes[[#This Row],[Prioridad*]]="Media",(Z1034-4)*60+AA1034,IF(TablaIncidentes[[#This Row],[Prioridad*]]="Alta",(Z1034-2)*60+AA1034)))</f>
        <v>50</v>
      </c>
      <c r="AD1034" s="17" t="str">
        <f>TablaIncidentes[[#This Row],[Tiempo Creación (HH:mm)]]</f>
        <v>00:00</v>
      </c>
      <c r="AE1034" s="11">
        <f t="shared" si="114"/>
        <v>0</v>
      </c>
      <c r="AF1034" s="11">
        <f t="shared" si="115"/>
        <v>0</v>
      </c>
      <c r="AG1034" s="11">
        <f>IF(TablaIncidentes[[#This Row],[Prioridad*]]="Baja",((AE1034*60)+AF1034)-30,IF(TablaIncidentes[[#This Row],[Prioridad*]]="Media",((AE1034*60)+AF1034)-15,IF(TablaIncidentes[[#This Row],[Prioridad*]]="Alta",((AE1034*60)+AF1034)-10)))</f>
        <v>-10</v>
      </c>
      <c r="AI1034" s="17">
        <f>TablaIncidentes[[#This Row],[Tiempo Avance Incidente]]</f>
        <v>0</v>
      </c>
      <c r="AJ1034" s="11">
        <f t="shared" si="116"/>
        <v>0</v>
      </c>
      <c r="AK1034" s="11">
        <f t="shared" si="117"/>
        <v>0</v>
      </c>
      <c r="AL1034">
        <f>IF(TablaIncidentes[[#This Row],[Prioridad*]]="Baja",((AJ1034*60)+AK1034)-720,IF(TablaIncidentes[[#This Row],[Prioridad*]]="Media",((AJ1034*60)+AK1034)-120,IF(TablaIncidentes[[#This Row],[Prioridad*]]="Alta",((AJ1034*60)+AK1034)-60)))</f>
        <v>-60</v>
      </c>
      <c r="AN1034" t="str">
        <f t="shared" si="118"/>
        <v>viernes</v>
      </c>
    </row>
    <row r="1035" spans="1:40" x14ac:dyDescent="0.25">
      <c r="A1035" s="20" t="s">
        <v>2287</v>
      </c>
      <c r="B1035" t="s">
        <v>868</v>
      </c>
      <c r="C1035" t="s">
        <v>32</v>
      </c>
      <c r="D1035" s="11" t="s">
        <v>33</v>
      </c>
      <c r="E1035" t="s">
        <v>34</v>
      </c>
      <c r="F1035" t="s">
        <v>51</v>
      </c>
      <c r="G1035" t="s">
        <v>319</v>
      </c>
      <c r="J1035" s="12">
        <v>43847</v>
      </c>
      <c r="K1035" s="13">
        <v>0.57204861111111105</v>
      </c>
      <c r="L1035" s="14">
        <v>43847</v>
      </c>
      <c r="M1035" s="15">
        <v>0.57204861111111105</v>
      </c>
      <c r="N1035" s="12">
        <v>43848</v>
      </c>
      <c r="O1035" s="13">
        <v>0.52846064814814808</v>
      </c>
      <c r="P1035" s="16">
        <v>43849.583645833336</v>
      </c>
      <c r="Q1035" s="11" t="s">
        <v>101</v>
      </c>
      <c r="R1035" s="17" t="s">
        <v>2133</v>
      </c>
      <c r="S1035" s="11" t="s">
        <v>39</v>
      </c>
      <c r="T1035" s="17" t="s">
        <v>133</v>
      </c>
      <c r="U1035" s="11" t="s">
        <v>37</v>
      </c>
      <c r="V1035" s="17">
        <v>0</v>
      </c>
      <c r="W1035" s="11" t="s">
        <v>37</v>
      </c>
      <c r="Y1035" s="17" t="str">
        <f>TablaIncidentes[[#This Row],[Tiempo Total Gestión]]</f>
        <v>04:48</v>
      </c>
      <c r="Z1035" s="11">
        <f t="shared" si="112"/>
        <v>4</v>
      </c>
      <c r="AA1035" s="11">
        <f t="shared" si="113"/>
        <v>48</v>
      </c>
      <c r="AB1035" s="11">
        <f>IF(TablaIncidentes[[#This Row],[Prioridad*]]="Baja",(Z1035-24)*60+AA1035,IF(TablaIncidentes[[#This Row],[Prioridad*]]="Media",(Z1035-4)*60+AA1035,IF(TablaIncidentes[[#This Row],[Prioridad*]]="Alta",(Z1035-2)*60+AA1035)))</f>
        <v>168</v>
      </c>
      <c r="AD1035" s="17" t="str">
        <f>TablaIncidentes[[#This Row],[Tiempo Creación (HH:mm)]]</f>
        <v>00:00</v>
      </c>
      <c r="AE1035" s="11">
        <f t="shared" si="114"/>
        <v>0</v>
      </c>
      <c r="AF1035" s="11">
        <f t="shared" si="115"/>
        <v>0</v>
      </c>
      <c r="AG1035" s="11">
        <f>IF(TablaIncidentes[[#This Row],[Prioridad*]]="Baja",((AE1035*60)+AF1035)-30,IF(TablaIncidentes[[#This Row],[Prioridad*]]="Media",((AE1035*60)+AF1035)-15,IF(TablaIncidentes[[#This Row],[Prioridad*]]="Alta",((AE1035*60)+AF1035)-10)))</f>
        <v>-10</v>
      </c>
      <c r="AI1035" s="17">
        <f>TablaIncidentes[[#This Row],[Tiempo Avance Incidente]]</f>
        <v>0</v>
      </c>
      <c r="AJ1035" s="11">
        <f t="shared" si="116"/>
        <v>0</v>
      </c>
      <c r="AK1035" s="11">
        <f t="shared" si="117"/>
        <v>0</v>
      </c>
      <c r="AL1035">
        <f>IF(TablaIncidentes[[#This Row],[Prioridad*]]="Baja",((AJ1035*60)+AK1035)-720,IF(TablaIncidentes[[#This Row],[Prioridad*]]="Media",((AJ1035*60)+AK1035)-120,IF(TablaIncidentes[[#This Row],[Prioridad*]]="Alta",((AJ1035*60)+AK1035)-60)))</f>
        <v>-60</v>
      </c>
      <c r="AN1035" t="str">
        <f t="shared" si="118"/>
        <v>viernes</v>
      </c>
    </row>
    <row r="1036" spans="1:40" x14ac:dyDescent="0.25">
      <c r="A1036" s="20" t="s">
        <v>2288</v>
      </c>
      <c r="B1036" t="s">
        <v>2289</v>
      </c>
      <c r="C1036" t="s">
        <v>32</v>
      </c>
      <c r="D1036" s="11" t="s">
        <v>33</v>
      </c>
      <c r="E1036" t="s">
        <v>34</v>
      </c>
      <c r="F1036" t="s">
        <v>51</v>
      </c>
      <c r="G1036" t="s">
        <v>319</v>
      </c>
      <c r="J1036" s="12">
        <v>43847</v>
      </c>
      <c r="K1036" s="13">
        <v>0.57204861111111105</v>
      </c>
      <c r="L1036" s="14">
        <v>43847</v>
      </c>
      <c r="M1036" s="15">
        <v>0.57204861111111105</v>
      </c>
      <c r="N1036" s="12">
        <v>43848</v>
      </c>
      <c r="O1036" s="13">
        <v>0.49887731481481484</v>
      </c>
      <c r="P1036" s="16">
        <v>43849.518020833333</v>
      </c>
      <c r="Q1036" s="11" t="s">
        <v>101</v>
      </c>
      <c r="R1036" s="17" t="s">
        <v>1536</v>
      </c>
      <c r="S1036" s="11" t="s">
        <v>39</v>
      </c>
      <c r="T1036" s="17" t="s">
        <v>133</v>
      </c>
      <c r="U1036" s="11" t="s">
        <v>37</v>
      </c>
      <c r="V1036" s="17">
        <v>0</v>
      </c>
      <c r="W1036" s="11" t="s">
        <v>37</v>
      </c>
      <c r="Y1036" s="17" t="str">
        <f>TablaIncidentes[[#This Row],[Tiempo Total Gestión]]</f>
        <v>04:56</v>
      </c>
      <c r="Z1036" s="11">
        <f t="shared" si="112"/>
        <v>4</v>
      </c>
      <c r="AA1036" s="11">
        <f t="shared" si="113"/>
        <v>56</v>
      </c>
      <c r="AB1036" s="11">
        <f>IF(TablaIncidentes[[#This Row],[Prioridad*]]="Baja",(Z1036-24)*60+AA1036,IF(TablaIncidentes[[#This Row],[Prioridad*]]="Media",(Z1036-4)*60+AA1036,IF(TablaIncidentes[[#This Row],[Prioridad*]]="Alta",(Z1036-2)*60+AA1036)))</f>
        <v>176</v>
      </c>
      <c r="AD1036" s="17" t="str">
        <f>TablaIncidentes[[#This Row],[Tiempo Creación (HH:mm)]]</f>
        <v>00:00</v>
      </c>
      <c r="AE1036" s="11">
        <f t="shared" si="114"/>
        <v>0</v>
      </c>
      <c r="AF1036" s="11">
        <f t="shared" si="115"/>
        <v>0</v>
      </c>
      <c r="AG1036" s="11">
        <f>IF(TablaIncidentes[[#This Row],[Prioridad*]]="Baja",((AE1036*60)+AF1036)-30,IF(TablaIncidentes[[#This Row],[Prioridad*]]="Media",((AE1036*60)+AF1036)-15,IF(TablaIncidentes[[#This Row],[Prioridad*]]="Alta",((AE1036*60)+AF1036)-10)))</f>
        <v>-10</v>
      </c>
      <c r="AI1036" s="17">
        <f>TablaIncidentes[[#This Row],[Tiempo Avance Incidente]]</f>
        <v>0</v>
      </c>
      <c r="AJ1036" s="11">
        <f t="shared" si="116"/>
        <v>0</v>
      </c>
      <c r="AK1036" s="11">
        <f t="shared" si="117"/>
        <v>0</v>
      </c>
      <c r="AL1036">
        <f>IF(TablaIncidentes[[#This Row],[Prioridad*]]="Baja",((AJ1036*60)+AK1036)-720,IF(TablaIncidentes[[#This Row],[Prioridad*]]="Media",((AJ1036*60)+AK1036)-120,IF(TablaIncidentes[[#This Row],[Prioridad*]]="Alta",((AJ1036*60)+AK1036)-60)))</f>
        <v>-60</v>
      </c>
      <c r="AN1036" t="str">
        <f t="shared" si="118"/>
        <v>viernes</v>
      </c>
    </row>
    <row r="1037" spans="1:40" x14ac:dyDescent="0.25">
      <c r="A1037" s="20" t="s">
        <v>2290</v>
      </c>
      <c r="B1037" t="s">
        <v>2291</v>
      </c>
      <c r="C1037" t="s">
        <v>32</v>
      </c>
      <c r="D1037" s="11" t="s">
        <v>33</v>
      </c>
      <c r="E1037" t="s">
        <v>34</v>
      </c>
      <c r="F1037" t="s">
        <v>51</v>
      </c>
      <c r="G1037" t="s">
        <v>75</v>
      </c>
      <c r="J1037" s="12">
        <v>43847</v>
      </c>
      <c r="K1037" s="13">
        <v>0.58674768518518516</v>
      </c>
      <c r="L1037" s="14">
        <v>43847</v>
      </c>
      <c r="M1037" s="15">
        <v>0.58674768518518516</v>
      </c>
      <c r="N1037" s="12">
        <v>43850</v>
      </c>
      <c r="O1037" s="13">
        <v>0.36697916666666663</v>
      </c>
      <c r="P1037" s="16">
        <v>43851.429895833331</v>
      </c>
      <c r="Q1037" s="11" t="s">
        <v>101</v>
      </c>
      <c r="R1037" s="17" t="s">
        <v>2292</v>
      </c>
      <c r="S1037" s="11" t="s">
        <v>39</v>
      </c>
      <c r="T1037" s="17" t="s">
        <v>133</v>
      </c>
      <c r="U1037" s="11" t="s">
        <v>37</v>
      </c>
      <c r="V1037" s="17">
        <v>0</v>
      </c>
      <c r="W1037" s="11" t="s">
        <v>37</v>
      </c>
      <c r="Y1037" s="17" t="str">
        <f>TablaIncidentes[[#This Row],[Tiempo Total Gestión]]</f>
        <v>04:22</v>
      </c>
      <c r="Z1037" s="11">
        <f t="shared" si="112"/>
        <v>4</v>
      </c>
      <c r="AA1037" s="11">
        <f t="shared" si="113"/>
        <v>22</v>
      </c>
      <c r="AB1037" s="11">
        <f>IF(TablaIncidentes[[#This Row],[Prioridad*]]="Baja",(Z1037-24)*60+AA1037,IF(TablaIncidentes[[#This Row],[Prioridad*]]="Media",(Z1037-4)*60+AA1037,IF(TablaIncidentes[[#This Row],[Prioridad*]]="Alta",(Z1037-2)*60+AA1037)))</f>
        <v>142</v>
      </c>
      <c r="AD1037" s="17" t="str">
        <f>TablaIncidentes[[#This Row],[Tiempo Creación (HH:mm)]]</f>
        <v>00:00</v>
      </c>
      <c r="AE1037" s="11">
        <f t="shared" si="114"/>
        <v>0</v>
      </c>
      <c r="AF1037" s="11">
        <f t="shared" si="115"/>
        <v>0</v>
      </c>
      <c r="AG1037" s="11">
        <f>IF(TablaIncidentes[[#This Row],[Prioridad*]]="Baja",((AE1037*60)+AF1037)-30,IF(TablaIncidentes[[#This Row],[Prioridad*]]="Media",((AE1037*60)+AF1037)-15,IF(TablaIncidentes[[#This Row],[Prioridad*]]="Alta",((AE1037*60)+AF1037)-10)))</f>
        <v>-10</v>
      </c>
      <c r="AI1037" s="17">
        <f>TablaIncidentes[[#This Row],[Tiempo Avance Incidente]]</f>
        <v>0</v>
      </c>
      <c r="AJ1037" s="11">
        <f t="shared" si="116"/>
        <v>0</v>
      </c>
      <c r="AK1037" s="11">
        <f t="shared" si="117"/>
        <v>0</v>
      </c>
      <c r="AL1037">
        <f>IF(TablaIncidentes[[#This Row],[Prioridad*]]="Baja",((AJ1037*60)+AK1037)-720,IF(TablaIncidentes[[#This Row],[Prioridad*]]="Media",((AJ1037*60)+AK1037)-120,IF(TablaIncidentes[[#This Row],[Prioridad*]]="Alta",((AJ1037*60)+AK1037)-60)))</f>
        <v>-60</v>
      </c>
      <c r="AN1037" t="str">
        <f t="shared" si="118"/>
        <v>viernes</v>
      </c>
    </row>
    <row r="1038" spans="1:40" x14ac:dyDescent="0.25">
      <c r="A1038" s="20" t="s">
        <v>2293</v>
      </c>
      <c r="B1038" t="s">
        <v>2294</v>
      </c>
      <c r="C1038" t="s">
        <v>32</v>
      </c>
      <c r="D1038" s="11" t="s">
        <v>33</v>
      </c>
      <c r="E1038" t="s">
        <v>34</v>
      </c>
      <c r="F1038" t="s">
        <v>51</v>
      </c>
      <c r="G1038" t="s">
        <v>151</v>
      </c>
      <c r="J1038" s="12">
        <v>43847</v>
      </c>
      <c r="K1038" s="13">
        <v>0.58885416666666668</v>
      </c>
      <c r="L1038" s="14">
        <v>43847</v>
      </c>
      <c r="M1038" s="15">
        <v>0.58885416666666668</v>
      </c>
      <c r="N1038" s="12">
        <v>43848</v>
      </c>
      <c r="O1038" s="13">
        <v>0.7564467592592593</v>
      </c>
      <c r="P1038" s="16">
        <v>43849.774143518516</v>
      </c>
      <c r="Q1038" s="11" t="s">
        <v>101</v>
      </c>
      <c r="R1038" s="17" t="s">
        <v>2032</v>
      </c>
      <c r="S1038" s="11" t="s">
        <v>39</v>
      </c>
      <c r="T1038" s="17" t="s">
        <v>133</v>
      </c>
      <c r="U1038" s="11" t="s">
        <v>37</v>
      </c>
      <c r="V1038" s="17">
        <v>0</v>
      </c>
      <c r="W1038" s="11" t="s">
        <v>37</v>
      </c>
      <c r="Y1038" s="17" t="str">
        <f>TablaIncidentes[[#This Row],[Tiempo Total Gestión]]</f>
        <v>04:16</v>
      </c>
      <c r="Z1038" s="11">
        <f t="shared" si="112"/>
        <v>4</v>
      </c>
      <c r="AA1038" s="11">
        <f t="shared" si="113"/>
        <v>16</v>
      </c>
      <c r="AB1038" s="11">
        <f>IF(TablaIncidentes[[#This Row],[Prioridad*]]="Baja",(Z1038-24)*60+AA1038,IF(TablaIncidentes[[#This Row],[Prioridad*]]="Media",(Z1038-4)*60+AA1038,IF(TablaIncidentes[[#This Row],[Prioridad*]]="Alta",(Z1038-2)*60+AA1038)))</f>
        <v>136</v>
      </c>
      <c r="AD1038" s="17" t="str">
        <f>TablaIncidentes[[#This Row],[Tiempo Creación (HH:mm)]]</f>
        <v>00:00</v>
      </c>
      <c r="AE1038" s="11">
        <f t="shared" si="114"/>
        <v>0</v>
      </c>
      <c r="AF1038" s="11">
        <f t="shared" si="115"/>
        <v>0</v>
      </c>
      <c r="AG1038" s="11">
        <f>IF(TablaIncidentes[[#This Row],[Prioridad*]]="Baja",((AE1038*60)+AF1038)-30,IF(TablaIncidentes[[#This Row],[Prioridad*]]="Media",((AE1038*60)+AF1038)-15,IF(TablaIncidentes[[#This Row],[Prioridad*]]="Alta",((AE1038*60)+AF1038)-10)))</f>
        <v>-10</v>
      </c>
      <c r="AI1038" s="17">
        <f>TablaIncidentes[[#This Row],[Tiempo Avance Incidente]]</f>
        <v>0</v>
      </c>
      <c r="AJ1038" s="11">
        <f t="shared" si="116"/>
        <v>0</v>
      </c>
      <c r="AK1038" s="11">
        <f t="shared" si="117"/>
        <v>0</v>
      </c>
      <c r="AL1038">
        <f>IF(TablaIncidentes[[#This Row],[Prioridad*]]="Baja",((AJ1038*60)+AK1038)-720,IF(TablaIncidentes[[#This Row],[Prioridad*]]="Media",((AJ1038*60)+AK1038)-120,IF(TablaIncidentes[[#This Row],[Prioridad*]]="Alta",((AJ1038*60)+AK1038)-60)))</f>
        <v>-60</v>
      </c>
      <c r="AN1038" t="str">
        <f t="shared" si="118"/>
        <v>viernes</v>
      </c>
    </row>
    <row r="1039" spans="1:40" x14ac:dyDescent="0.25">
      <c r="A1039" s="20" t="s">
        <v>2295</v>
      </c>
      <c r="B1039" t="s">
        <v>2296</v>
      </c>
      <c r="C1039" t="s">
        <v>32</v>
      </c>
      <c r="D1039" s="11" t="s">
        <v>33</v>
      </c>
      <c r="E1039" t="s">
        <v>34</v>
      </c>
      <c r="F1039" t="s">
        <v>51</v>
      </c>
      <c r="G1039" t="s">
        <v>151</v>
      </c>
      <c r="J1039" s="12">
        <v>43847</v>
      </c>
      <c r="K1039" s="13">
        <v>0.60773148148148148</v>
      </c>
      <c r="L1039" s="14">
        <v>43847</v>
      </c>
      <c r="M1039" s="15">
        <v>0.60773148148148148</v>
      </c>
      <c r="N1039" s="12">
        <v>43848</v>
      </c>
      <c r="O1039" s="13">
        <v>0.75217592592592597</v>
      </c>
      <c r="P1039" s="16">
        <v>43849.774143518516</v>
      </c>
      <c r="Q1039" s="11" t="s">
        <v>101</v>
      </c>
      <c r="R1039" s="17" t="s">
        <v>1614</v>
      </c>
      <c r="S1039" s="11" t="s">
        <v>39</v>
      </c>
      <c r="T1039" s="17" t="s">
        <v>133</v>
      </c>
      <c r="U1039" s="11" t="s">
        <v>37</v>
      </c>
      <c r="V1039" s="17">
        <v>0</v>
      </c>
      <c r="W1039" s="11" t="s">
        <v>37</v>
      </c>
      <c r="Y1039" s="17" t="str">
        <f>TablaIncidentes[[#This Row],[Tiempo Total Gestión]]</f>
        <v>03:37</v>
      </c>
      <c r="Z1039" s="11">
        <f t="shared" si="112"/>
        <v>3</v>
      </c>
      <c r="AA1039" s="11">
        <f t="shared" si="113"/>
        <v>37</v>
      </c>
      <c r="AB1039" s="11">
        <f>IF(TablaIncidentes[[#This Row],[Prioridad*]]="Baja",(Z1039-24)*60+AA1039,IF(TablaIncidentes[[#This Row],[Prioridad*]]="Media",(Z1039-4)*60+AA1039,IF(TablaIncidentes[[#This Row],[Prioridad*]]="Alta",(Z1039-2)*60+AA1039)))</f>
        <v>97</v>
      </c>
      <c r="AD1039" s="17" t="str">
        <f>TablaIncidentes[[#This Row],[Tiempo Creación (HH:mm)]]</f>
        <v>00:00</v>
      </c>
      <c r="AE1039" s="11">
        <f t="shared" si="114"/>
        <v>0</v>
      </c>
      <c r="AF1039" s="11">
        <f t="shared" si="115"/>
        <v>0</v>
      </c>
      <c r="AG1039" s="11">
        <f>IF(TablaIncidentes[[#This Row],[Prioridad*]]="Baja",((AE1039*60)+AF1039)-30,IF(TablaIncidentes[[#This Row],[Prioridad*]]="Media",((AE1039*60)+AF1039)-15,IF(TablaIncidentes[[#This Row],[Prioridad*]]="Alta",((AE1039*60)+AF1039)-10)))</f>
        <v>-10</v>
      </c>
      <c r="AI1039" s="17">
        <f>TablaIncidentes[[#This Row],[Tiempo Avance Incidente]]</f>
        <v>0</v>
      </c>
      <c r="AJ1039" s="11">
        <f t="shared" si="116"/>
        <v>0</v>
      </c>
      <c r="AK1039" s="11">
        <f t="shared" si="117"/>
        <v>0</v>
      </c>
      <c r="AL1039">
        <f>IF(TablaIncidentes[[#This Row],[Prioridad*]]="Baja",((AJ1039*60)+AK1039)-720,IF(TablaIncidentes[[#This Row],[Prioridad*]]="Media",((AJ1039*60)+AK1039)-120,IF(TablaIncidentes[[#This Row],[Prioridad*]]="Alta",((AJ1039*60)+AK1039)-60)))</f>
        <v>-60</v>
      </c>
      <c r="AN1039" t="str">
        <f t="shared" si="118"/>
        <v>viernes</v>
      </c>
    </row>
    <row r="1040" spans="1:40" x14ac:dyDescent="0.25">
      <c r="A1040" s="20" t="s">
        <v>2297</v>
      </c>
      <c r="B1040" t="s">
        <v>1912</v>
      </c>
      <c r="C1040" t="s">
        <v>32</v>
      </c>
      <c r="D1040" s="11" t="s">
        <v>33</v>
      </c>
      <c r="E1040" t="s">
        <v>34</v>
      </c>
      <c r="F1040" t="s">
        <v>51</v>
      </c>
      <c r="G1040" t="s">
        <v>52</v>
      </c>
      <c r="J1040" s="12">
        <v>43847</v>
      </c>
      <c r="K1040" s="13">
        <v>0.6091550925925926</v>
      </c>
      <c r="L1040" s="14">
        <v>43847</v>
      </c>
      <c r="M1040" s="15">
        <v>0.6091550925925926</v>
      </c>
      <c r="N1040" s="12">
        <v>43850</v>
      </c>
      <c r="O1040" s="13">
        <v>0.64932870370370377</v>
      </c>
      <c r="P1040" s="16">
        <v>43851.70108796296</v>
      </c>
      <c r="Q1040" s="11" t="s">
        <v>101</v>
      </c>
      <c r="R1040" s="17" t="s">
        <v>2140</v>
      </c>
      <c r="S1040" s="11" t="s">
        <v>39</v>
      </c>
      <c r="T1040" s="17" t="s">
        <v>133</v>
      </c>
      <c r="U1040" s="11" t="s">
        <v>37</v>
      </c>
      <c r="V1040" s="17">
        <v>0</v>
      </c>
      <c r="W1040" s="11" t="s">
        <v>37</v>
      </c>
      <c r="Y1040" s="17" t="str">
        <f>TablaIncidentes[[#This Row],[Tiempo Total Gestión]]</f>
        <v>03:13</v>
      </c>
      <c r="Z1040" s="11">
        <f t="shared" si="112"/>
        <v>3</v>
      </c>
      <c r="AA1040" s="11">
        <f t="shared" si="113"/>
        <v>13</v>
      </c>
      <c r="AB1040" s="11">
        <f>IF(TablaIncidentes[[#This Row],[Prioridad*]]="Baja",(Z1040-24)*60+AA1040,IF(TablaIncidentes[[#This Row],[Prioridad*]]="Media",(Z1040-4)*60+AA1040,IF(TablaIncidentes[[#This Row],[Prioridad*]]="Alta",(Z1040-2)*60+AA1040)))</f>
        <v>73</v>
      </c>
      <c r="AD1040" s="17" t="str">
        <f>TablaIncidentes[[#This Row],[Tiempo Creación (HH:mm)]]</f>
        <v>00:00</v>
      </c>
      <c r="AE1040" s="11">
        <f t="shared" si="114"/>
        <v>0</v>
      </c>
      <c r="AF1040" s="11">
        <f t="shared" si="115"/>
        <v>0</v>
      </c>
      <c r="AG1040" s="11">
        <f>IF(TablaIncidentes[[#This Row],[Prioridad*]]="Baja",((AE1040*60)+AF1040)-30,IF(TablaIncidentes[[#This Row],[Prioridad*]]="Media",((AE1040*60)+AF1040)-15,IF(TablaIncidentes[[#This Row],[Prioridad*]]="Alta",((AE1040*60)+AF1040)-10)))</f>
        <v>-10</v>
      </c>
      <c r="AI1040" s="17">
        <f>TablaIncidentes[[#This Row],[Tiempo Avance Incidente]]</f>
        <v>0</v>
      </c>
      <c r="AJ1040" s="11">
        <f t="shared" si="116"/>
        <v>0</v>
      </c>
      <c r="AK1040" s="11">
        <f t="shared" si="117"/>
        <v>0</v>
      </c>
      <c r="AL1040">
        <f>IF(TablaIncidentes[[#This Row],[Prioridad*]]="Baja",((AJ1040*60)+AK1040)-720,IF(TablaIncidentes[[#This Row],[Prioridad*]]="Media",((AJ1040*60)+AK1040)-120,IF(TablaIncidentes[[#This Row],[Prioridad*]]="Alta",((AJ1040*60)+AK1040)-60)))</f>
        <v>-60</v>
      </c>
      <c r="AN1040" t="str">
        <f t="shared" si="118"/>
        <v>viernes</v>
      </c>
    </row>
    <row r="1041" spans="1:40" x14ac:dyDescent="0.25">
      <c r="A1041" s="20" t="s">
        <v>2298</v>
      </c>
      <c r="B1041" t="s">
        <v>2299</v>
      </c>
      <c r="C1041" t="s">
        <v>32</v>
      </c>
      <c r="D1041" s="11" t="s">
        <v>33</v>
      </c>
      <c r="E1041" t="s">
        <v>34</v>
      </c>
      <c r="F1041" t="s">
        <v>51</v>
      </c>
      <c r="G1041" t="s">
        <v>52</v>
      </c>
      <c r="J1041" s="12">
        <v>43847</v>
      </c>
      <c r="K1041" s="13">
        <v>0.63366898148148143</v>
      </c>
      <c r="L1041" s="14">
        <v>43847</v>
      </c>
      <c r="M1041" s="15">
        <v>0.63366898148148143</v>
      </c>
      <c r="N1041" s="12">
        <v>43850</v>
      </c>
      <c r="O1041" s="13">
        <v>0.65187499999999998</v>
      </c>
      <c r="P1041" s="16">
        <v>43851.70108796296</v>
      </c>
      <c r="Q1041" s="11" t="s">
        <v>101</v>
      </c>
      <c r="R1041" s="17" t="s">
        <v>2300</v>
      </c>
      <c r="S1041" s="11" t="s">
        <v>39</v>
      </c>
      <c r="T1041" s="17" t="s">
        <v>133</v>
      </c>
      <c r="U1041" s="11" t="s">
        <v>37</v>
      </c>
      <c r="V1041" s="17">
        <v>0</v>
      </c>
      <c r="W1041" s="11" t="s">
        <v>37</v>
      </c>
      <c r="Y1041" s="17" t="str">
        <f>TablaIncidentes[[#This Row],[Tiempo Total Gestión]]</f>
        <v>03:04</v>
      </c>
      <c r="Z1041" s="11">
        <f t="shared" si="112"/>
        <v>3</v>
      </c>
      <c r="AA1041" s="11">
        <f t="shared" si="113"/>
        <v>4</v>
      </c>
      <c r="AB1041" s="11">
        <f>IF(TablaIncidentes[[#This Row],[Prioridad*]]="Baja",(Z1041-24)*60+AA1041,IF(TablaIncidentes[[#This Row],[Prioridad*]]="Media",(Z1041-4)*60+AA1041,IF(TablaIncidentes[[#This Row],[Prioridad*]]="Alta",(Z1041-2)*60+AA1041)))</f>
        <v>64</v>
      </c>
      <c r="AD1041" s="17" t="str">
        <f>TablaIncidentes[[#This Row],[Tiempo Creación (HH:mm)]]</f>
        <v>00:00</v>
      </c>
      <c r="AE1041" s="11">
        <f t="shared" si="114"/>
        <v>0</v>
      </c>
      <c r="AF1041" s="11">
        <f t="shared" si="115"/>
        <v>0</v>
      </c>
      <c r="AG1041" s="11">
        <f>IF(TablaIncidentes[[#This Row],[Prioridad*]]="Baja",((AE1041*60)+AF1041)-30,IF(TablaIncidentes[[#This Row],[Prioridad*]]="Media",((AE1041*60)+AF1041)-15,IF(TablaIncidentes[[#This Row],[Prioridad*]]="Alta",((AE1041*60)+AF1041)-10)))</f>
        <v>-10</v>
      </c>
      <c r="AI1041" s="17">
        <f>TablaIncidentes[[#This Row],[Tiempo Avance Incidente]]</f>
        <v>0</v>
      </c>
      <c r="AJ1041" s="11">
        <f t="shared" si="116"/>
        <v>0</v>
      </c>
      <c r="AK1041" s="11">
        <f t="shared" si="117"/>
        <v>0</v>
      </c>
      <c r="AL1041">
        <f>IF(TablaIncidentes[[#This Row],[Prioridad*]]="Baja",((AJ1041*60)+AK1041)-720,IF(TablaIncidentes[[#This Row],[Prioridad*]]="Media",((AJ1041*60)+AK1041)-120,IF(TablaIncidentes[[#This Row],[Prioridad*]]="Alta",((AJ1041*60)+AK1041)-60)))</f>
        <v>-60</v>
      </c>
      <c r="AN1041" t="str">
        <f t="shared" si="118"/>
        <v>viernes</v>
      </c>
    </row>
    <row r="1042" spans="1:40" x14ac:dyDescent="0.25">
      <c r="A1042" s="20" t="s">
        <v>2301</v>
      </c>
      <c r="B1042" t="s">
        <v>1103</v>
      </c>
      <c r="C1042" t="s">
        <v>32</v>
      </c>
      <c r="D1042" s="11" t="s">
        <v>33</v>
      </c>
      <c r="E1042" t="s">
        <v>34</v>
      </c>
      <c r="F1042" t="s">
        <v>51</v>
      </c>
      <c r="G1042" t="s">
        <v>151</v>
      </c>
      <c r="J1042" s="12">
        <v>43847</v>
      </c>
      <c r="K1042" s="13">
        <v>0.63642361111111112</v>
      </c>
      <c r="L1042" s="14">
        <v>43847</v>
      </c>
      <c r="M1042" s="15">
        <v>0.63642361111111112</v>
      </c>
      <c r="N1042" s="12">
        <v>43849</v>
      </c>
      <c r="O1042" s="13">
        <v>0.65248842592592593</v>
      </c>
      <c r="P1042" s="16">
        <v>43850.676412037035</v>
      </c>
      <c r="Q1042" s="11" t="s">
        <v>101</v>
      </c>
      <c r="R1042" s="17" t="s">
        <v>2302</v>
      </c>
      <c r="S1042" s="11" t="s">
        <v>39</v>
      </c>
      <c r="T1042" s="17" t="s">
        <v>133</v>
      </c>
      <c r="U1042" s="11" t="s">
        <v>37</v>
      </c>
      <c r="V1042" s="17">
        <v>0</v>
      </c>
      <c r="W1042" s="11" t="s">
        <v>37</v>
      </c>
      <c r="Y1042" s="17" t="str">
        <f>TablaIncidentes[[#This Row],[Tiempo Total Gestión]]</f>
        <v>03:06</v>
      </c>
      <c r="Z1042" s="11">
        <f t="shared" si="112"/>
        <v>3</v>
      </c>
      <c r="AA1042" s="11">
        <f t="shared" si="113"/>
        <v>6</v>
      </c>
      <c r="AB1042" s="11">
        <f>IF(TablaIncidentes[[#This Row],[Prioridad*]]="Baja",(Z1042-24)*60+AA1042,IF(TablaIncidentes[[#This Row],[Prioridad*]]="Media",(Z1042-4)*60+AA1042,IF(TablaIncidentes[[#This Row],[Prioridad*]]="Alta",(Z1042-2)*60+AA1042)))</f>
        <v>66</v>
      </c>
      <c r="AD1042" s="17" t="str">
        <f>TablaIncidentes[[#This Row],[Tiempo Creación (HH:mm)]]</f>
        <v>00:00</v>
      </c>
      <c r="AE1042" s="11">
        <f t="shared" si="114"/>
        <v>0</v>
      </c>
      <c r="AF1042" s="11">
        <f t="shared" si="115"/>
        <v>0</v>
      </c>
      <c r="AG1042" s="11">
        <f>IF(TablaIncidentes[[#This Row],[Prioridad*]]="Baja",((AE1042*60)+AF1042)-30,IF(TablaIncidentes[[#This Row],[Prioridad*]]="Media",((AE1042*60)+AF1042)-15,IF(TablaIncidentes[[#This Row],[Prioridad*]]="Alta",((AE1042*60)+AF1042)-10)))</f>
        <v>-10</v>
      </c>
      <c r="AI1042" s="17">
        <f>TablaIncidentes[[#This Row],[Tiempo Avance Incidente]]</f>
        <v>0</v>
      </c>
      <c r="AJ1042" s="11">
        <f t="shared" si="116"/>
        <v>0</v>
      </c>
      <c r="AK1042" s="11">
        <f t="shared" si="117"/>
        <v>0</v>
      </c>
      <c r="AL1042">
        <f>IF(TablaIncidentes[[#This Row],[Prioridad*]]="Baja",((AJ1042*60)+AK1042)-720,IF(TablaIncidentes[[#This Row],[Prioridad*]]="Media",((AJ1042*60)+AK1042)-120,IF(TablaIncidentes[[#This Row],[Prioridad*]]="Alta",((AJ1042*60)+AK1042)-60)))</f>
        <v>-60</v>
      </c>
      <c r="AN1042" t="str">
        <f t="shared" si="118"/>
        <v>viernes</v>
      </c>
    </row>
    <row r="1043" spans="1:40" x14ac:dyDescent="0.25">
      <c r="A1043" s="10" t="s">
        <v>2303</v>
      </c>
      <c r="B1043" t="s">
        <v>2304</v>
      </c>
      <c r="C1043" t="s">
        <v>109</v>
      </c>
      <c r="D1043" s="11" t="s">
        <v>150</v>
      </c>
      <c r="E1043" t="s">
        <v>34</v>
      </c>
      <c r="F1043" t="s">
        <v>111</v>
      </c>
      <c r="G1043" t="s">
        <v>2305</v>
      </c>
      <c r="J1043" s="12">
        <v>43847</v>
      </c>
      <c r="K1043" s="13">
        <v>0.63829861111111108</v>
      </c>
      <c r="L1043" s="14">
        <v>43847</v>
      </c>
      <c r="M1043" s="15">
        <v>0.64001157407407405</v>
      </c>
      <c r="N1043" s="12">
        <v>43847</v>
      </c>
      <c r="O1043" s="13">
        <v>0.65158564814814812</v>
      </c>
      <c r="P1043" s="16">
        <v>43848.690671296295</v>
      </c>
      <c r="Q1043" s="11" t="s">
        <v>37</v>
      </c>
      <c r="R1043" s="17" t="s">
        <v>713</v>
      </c>
      <c r="S1043" s="11" t="s">
        <v>91</v>
      </c>
      <c r="T1043" s="17" t="s">
        <v>48</v>
      </c>
      <c r="U1043" s="11" t="s">
        <v>37</v>
      </c>
      <c r="V1043" s="17">
        <v>1.0300925932824612E-3</v>
      </c>
      <c r="W1043" s="11" t="s">
        <v>37</v>
      </c>
      <c r="Y1043" s="17" t="str">
        <f>TablaIncidentes[[#This Row],[Tiempo Total Gestión]]</f>
        <v>00:19</v>
      </c>
      <c r="Z1043" s="11">
        <f t="shared" si="112"/>
        <v>0</v>
      </c>
      <c r="AA1043" s="11">
        <f t="shared" si="113"/>
        <v>19</v>
      </c>
      <c r="AB1043" s="11">
        <f>IF(TablaIncidentes[[#This Row],[Prioridad*]]="Baja",(Z1043-24)*60+AA1043,IF(TablaIncidentes[[#This Row],[Prioridad*]]="Media",(Z1043-4)*60+AA1043,IF(TablaIncidentes[[#This Row],[Prioridad*]]="Alta",(Z1043-2)*60+AA1043)))</f>
        <v>-1421</v>
      </c>
      <c r="AD1043" s="17" t="str">
        <f>TablaIncidentes[[#This Row],[Tiempo Creación (HH:mm)]]</f>
        <v>00:02</v>
      </c>
      <c r="AE1043" s="11">
        <f t="shared" si="114"/>
        <v>0</v>
      </c>
      <c r="AF1043" s="11">
        <f t="shared" si="115"/>
        <v>2</v>
      </c>
      <c r="AG1043" s="11">
        <f>IF(TablaIncidentes[[#This Row],[Prioridad*]]="Baja",((AE1043*60)+AF1043)-30,IF(TablaIncidentes[[#This Row],[Prioridad*]]="Media",((AE1043*60)+AF1043)-15,IF(TablaIncidentes[[#This Row],[Prioridad*]]="Alta",((AE1043*60)+AF1043)-10)))</f>
        <v>-28</v>
      </c>
      <c r="AI1043" s="17">
        <f>TablaIncidentes[[#This Row],[Tiempo Avance Incidente]]</f>
        <v>1.0300925932824612E-3</v>
      </c>
      <c r="AJ1043" s="11">
        <f t="shared" si="116"/>
        <v>0</v>
      </c>
      <c r="AK1043" s="11">
        <f t="shared" si="117"/>
        <v>1</v>
      </c>
      <c r="AL1043">
        <f>IF(TablaIncidentes[[#This Row],[Prioridad*]]="Baja",((AJ1043*60)+AK1043)-720,IF(TablaIncidentes[[#This Row],[Prioridad*]]="Media",((AJ1043*60)+AK1043)-120,IF(TablaIncidentes[[#This Row],[Prioridad*]]="Alta",((AJ1043*60)+AK1043)-60)))</f>
        <v>-719</v>
      </c>
      <c r="AN1043" t="str">
        <f t="shared" si="118"/>
        <v>viernes</v>
      </c>
    </row>
    <row r="1044" spans="1:40" x14ac:dyDescent="0.25">
      <c r="A1044" s="10" t="s">
        <v>2306</v>
      </c>
      <c r="B1044" t="s">
        <v>2307</v>
      </c>
      <c r="C1044" t="s">
        <v>462</v>
      </c>
      <c r="D1044" s="11" t="s">
        <v>110</v>
      </c>
      <c r="E1044" t="s">
        <v>34</v>
      </c>
      <c r="F1044" t="s">
        <v>111</v>
      </c>
      <c r="G1044" t="s">
        <v>374</v>
      </c>
      <c r="J1044" s="12">
        <v>43847</v>
      </c>
      <c r="K1044" s="13">
        <v>0.65962962962962968</v>
      </c>
      <c r="L1044" s="14">
        <v>43847</v>
      </c>
      <c r="M1044" s="15">
        <v>0.66280092592592588</v>
      </c>
      <c r="N1044" s="12">
        <v>43847</v>
      </c>
      <c r="O1044" s="13">
        <v>0.66416666666666668</v>
      </c>
      <c r="P1044" s="16">
        <v>43848.690671296295</v>
      </c>
      <c r="Q1044" s="11" t="s">
        <v>37</v>
      </c>
      <c r="R1044" s="17" t="s">
        <v>241</v>
      </c>
      <c r="S1044" s="11" t="s">
        <v>59</v>
      </c>
      <c r="T1044" s="17" t="s">
        <v>327</v>
      </c>
      <c r="U1044" s="11" t="s">
        <v>37</v>
      </c>
      <c r="V1044" s="17">
        <v>0</v>
      </c>
      <c r="W1044" s="11" t="s">
        <v>37</v>
      </c>
      <c r="Y1044" s="17" t="str">
        <f>TablaIncidentes[[#This Row],[Tiempo Total Gestión]]</f>
        <v>00:06</v>
      </c>
      <c r="Z1044" s="11">
        <f t="shared" si="112"/>
        <v>0</v>
      </c>
      <c r="AA1044" s="11">
        <f t="shared" si="113"/>
        <v>6</v>
      </c>
      <c r="AB1044" s="11">
        <f>IF(TablaIncidentes[[#This Row],[Prioridad*]]="Baja",(Z1044-24)*60+AA1044,IF(TablaIncidentes[[#This Row],[Prioridad*]]="Media",(Z1044-4)*60+AA1044,IF(TablaIncidentes[[#This Row],[Prioridad*]]="Alta",(Z1044-2)*60+AA1044)))</f>
        <v>-234</v>
      </c>
      <c r="AD1044" s="17" t="str">
        <f>TablaIncidentes[[#This Row],[Tiempo Creación (HH:mm)]]</f>
        <v>00:04</v>
      </c>
      <c r="AE1044" s="11">
        <f t="shared" si="114"/>
        <v>0</v>
      </c>
      <c r="AF1044" s="11">
        <f t="shared" si="115"/>
        <v>4</v>
      </c>
      <c r="AG1044" s="11">
        <f>IF(TablaIncidentes[[#This Row],[Prioridad*]]="Baja",((AE1044*60)+AF1044)-30,IF(TablaIncidentes[[#This Row],[Prioridad*]]="Media",((AE1044*60)+AF1044)-15,IF(TablaIncidentes[[#This Row],[Prioridad*]]="Alta",((AE1044*60)+AF1044)-10)))</f>
        <v>-11</v>
      </c>
      <c r="AI1044" s="17">
        <f>TablaIncidentes[[#This Row],[Tiempo Avance Incidente]]</f>
        <v>0</v>
      </c>
      <c r="AJ1044" s="11">
        <f t="shared" si="116"/>
        <v>0</v>
      </c>
      <c r="AK1044" s="11">
        <f t="shared" si="117"/>
        <v>0</v>
      </c>
      <c r="AL1044">
        <f>IF(TablaIncidentes[[#This Row],[Prioridad*]]="Baja",((AJ1044*60)+AK1044)-720,IF(TablaIncidentes[[#This Row],[Prioridad*]]="Media",((AJ1044*60)+AK1044)-120,IF(TablaIncidentes[[#This Row],[Prioridad*]]="Alta",((AJ1044*60)+AK1044)-60)))</f>
        <v>-120</v>
      </c>
      <c r="AN1044" t="str">
        <f t="shared" si="118"/>
        <v>viernes</v>
      </c>
    </row>
    <row r="1045" spans="1:40" x14ac:dyDescent="0.25">
      <c r="A1045" s="20" t="s">
        <v>2308</v>
      </c>
      <c r="B1045" t="s">
        <v>1446</v>
      </c>
      <c r="C1045" t="s">
        <v>32</v>
      </c>
      <c r="D1045" s="11" t="s">
        <v>33</v>
      </c>
      <c r="E1045" t="s">
        <v>34</v>
      </c>
      <c r="F1045" t="s">
        <v>51</v>
      </c>
      <c r="G1045" t="s">
        <v>52</v>
      </c>
      <c r="J1045" s="12">
        <v>43847</v>
      </c>
      <c r="K1045" s="13">
        <v>0.66484953703703698</v>
      </c>
      <c r="L1045" s="14">
        <v>43847</v>
      </c>
      <c r="M1045" s="15">
        <v>0.66484953703703698</v>
      </c>
      <c r="N1045" s="12">
        <v>43850</v>
      </c>
      <c r="O1045" s="13">
        <v>0.65834490740740736</v>
      </c>
      <c r="P1045" s="16">
        <v>43851.70108796296</v>
      </c>
      <c r="Q1045" s="11" t="s">
        <v>101</v>
      </c>
      <c r="R1045" s="17" t="s">
        <v>1829</v>
      </c>
      <c r="S1045" s="11" t="s">
        <v>39</v>
      </c>
      <c r="T1045" s="17" t="s">
        <v>133</v>
      </c>
      <c r="U1045" s="11" t="s">
        <v>37</v>
      </c>
      <c r="V1045" s="17">
        <v>0</v>
      </c>
      <c r="W1045" s="11" t="s">
        <v>37</v>
      </c>
      <c r="Y1045" s="17" t="str">
        <f>TablaIncidentes[[#This Row],[Tiempo Total Gestión]]</f>
        <v>02:24</v>
      </c>
      <c r="Z1045" s="11">
        <f t="shared" si="112"/>
        <v>2</v>
      </c>
      <c r="AA1045" s="11">
        <f t="shared" si="113"/>
        <v>24</v>
      </c>
      <c r="AB1045" s="11">
        <f>IF(TablaIncidentes[[#This Row],[Prioridad*]]="Baja",(Z1045-24)*60+AA1045,IF(TablaIncidentes[[#This Row],[Prioridad*]]="Media",(Z1045-4)*60+AA1045,IF(TablaIncidentes[[#This Row],[Prioridad*]]="Alta",(Z1045-2)*60+AA1045)))</f>
        <v>24</v>
      </c>
      <c r="AD1045" s="17" t="str">
        <f>TablaIncidentes[[#This Row],[Tiempo Creación (HH:mm)]]</f>
        <v>00:00</v>
      </c>
      <c r="AE1045" s="11">
        <f t="shared" si="114"/>
        <v>0</v>
      </c>
      <c r="AF1045" s="11">
        <f t="shared" si="115"/>
        <v>0</v>
      </c>
      <c r="AG1045" s="11">
        <f>IF(TablaIncidentes[[#This Row],[Prioridad*]]="Baja",((AE1045*60)+AF1045)-30,IF(TablaIncidentes[[#This Row],[Prioridad*]]="Media",((AE1045*60)+AF1045)-15,IF(TablaIncidentes[[#This Row],[Prioridad*]]="Alta",((AE1045*60)+AF1045)-10)))</f>
        <v>-10</v>
      </c>
      <c r="AI1045" s="17">
        <f>TablaIncidentes[[#This Row],[Tiempo Avance Incidente]]</f>
        <v>0</v>
      </c>
      <c r="AJ1045" s="11">
        <f t="shared" si="116"/>
        <v>0</v>
      </c>
      <c r="AK1045" s="11">
        <f t="shared" si="117"/>
        <v>0</v>
      </c>
      <c r="AL1045">
        <f>IF(TablaIncidentes[[#This Row],[Prioridad*]]="Baja",((AJ1045*60)+AK1045)-720,IF(TablaIncidentes[[#This Row],[Prioridad*]]="Media",((AJ1045*60)+AK1045)-120,IF(TablaIncidentes[[#This Row],[Prioridad*]]="Alta",((AJ1045*60)+AK1045)-60)))</f>
        <v>-60</v>
      </c>
      <c r="AN1045" t="str">
        <f t="shared" si="118"/>
        <v>viernes</v>
      </c>
    </row>
    <row r="1046" spans="1:40" x14ac:dyDescent="0.25">
      <c r="A1046" s="20" t="s">
        <v>2309</v>
      </c>
      <c r="B1046" t="s">
        <v>2310</v>
      </c>
      <c r="C1046" t="s">
        <v>32</v>
      </c>
      <c r="D1046" s="11" t="s">
        <v>33</v>
      </c>
      <c r="E1046" t="s">
        <v>34</v>
      </c>
      <c r="F1046" t="s">
        <v>51</v>
      </c>
      <c r="G1046" t="s">
        <v>151</v>
      </c>
      <c r="J1046" s="12">
        <v>43847</v>
      </c>
      <c r="K1046" s="13">
        <v>0.66484953703703698</v>
      </c>
      <c r="L1046" s="14">
        <v>43847</v>
      </c>
      <c r="M1046" s="15">
        <v>0.66484953703703698</v>
      </c>
      <c r="N1046" s="12">
        <v>43848</v>
      </c>
      <c r="O1046" s="13">
        <v>0.75837962962962957</v>
      </c>
      <c r="P1046" s="16">
        <v>43849.774143518516</v>
      </c>
      <c r="Q1046" s="11" t="s">
        <v>101</v>
      </c>
      <c r="R1046" s="17" t="s">
        <v>2311</v>
      </c>
      <c r="S1046" s="11" t="s">
        <v>39</v>
      </c>
      <c r="T1046" s="17" t="s">
        <v>133</v>
      </c>
      <c r="U1046" s="11" t="s">
        <v>37</v>
      </c>
      <c r="V1046" s="17">
        <v>0</v>
      </c>
      <c r="W1046" s="11" t="s">
        <v>37</v>
      </c>
      <c r="Y1046" s="17" t="str">
        <f>TablaIncidentes[[#This Row],[Tiempo Total Gestión]]</f>
        <v>02:26</v>
      </c>
      <c r="Z1046" s="11">
        <f t="shared" si="112"/>
        <v>2</v>
      </c>
      <c r="AA1046" s="11">
        <f t="shared" si="113"/>
        <v>26</v>
      </c>
      <c r="AB1046" s="11">
        <f>IF(TablaIncidentes[[#This Row],[Prioridad*]]="Baja",(Z1046-24)*60+AA1046,IF(TablaIncidentes[[#This Row],[Prioridad*]]="Media",(Z1046-4)*60+AA1046,IF(TablaIncidentes[[#This Row],[Prioridad*]]="Alta",(Z1046-2)*60+AA1046)))</f>
        <v>26</v>
      </c>
      <c r="AD1046" s="17" t="str">
        <f>TablaIncidentes[[#This Row],[Tiempo Creación (HH:mm)]]</f>
        <v>00:00</v>
      </c>
      <c r="AE1046" s="11">
        <f t="shared" si="114"/>
        <v>0</v>
      </c>
      <c r="AF1046" s="11">
        <f t="shared" si="115"/>
        <v>0</v>
      </c>
      <c r="AG1046" s="11">
        <f>IF(TablaIncidentes[[#This Row],[Prioridad*]]="Baja",((AE1046*60)+AF1046)-30,IF(TablaIncidentes[[#This Row],[Prioridad*]]="Media",((AE1046*60)+AF1046)-15,IF(TablaIncidentes[[#This Row],[Prioridad*]]="Alta",((AE1046*60)+AF1046)-10)))</f>
        <v>-10</v>
      </c>
      <c r="AI1046" s="17">
        <f>TablaIncidentes[[#This Row],[Tiempo Avance Incidente]]</f>
        <v>0</v>
      </c>
      <c r="AJ1046" s="11">
        <f t="shared" si="116"/>
        <v>0</v>
      </c>
      <c r="AK1046" s="11">
        <f t="shared" si="117"/>
        <v>0</v>
      </c>
      <c r="AL1046">
        <f>IF(TablaIncidentes[[#This Row],[Prioridad*]]="Baja",((AJ1046*60)+AK1046)-720,IF(TablaIncidentes[[#This Row],[Prioridad*]]="Media",((AJ1046*60)+AK1046)-120,IF(TablaIncidentes[[#This Row],[Prioridad*]]="Alta",((AJ1046*60)+AK1046)-60)))</f>
        <v>-60</v>
      </c>
      <c r="AN1046" t="str">
        <f t="shared" si="118"/>
        <v>viernes</v>
      </c>
    </row>
    <row r="1047" spans="1:40" x14ac:dyDescent="0.25">
      <c r="A1047" s="10" t="s">
        <v>2312</v>
      </c>
      <c r="B1047" t="s">
        <v>850</v>
      </c>
      <c r="C1047" t="s">
        <v>32</v>
      </c>
      <c r="D1047" s="11" t="s">
        <v>33</v>
      </c>
      <c r="E1047" t="s">
        <v>34</v>
      </c>
      <c r="F1047" t="s">
        <v>51</v>
      </c>
      <c r="G1047" t="s">
        <v>52</v>
      </c>
      <c r="J1047" s="12">
        <v>43847</v>
      </c>
      <c r="K1047" s="13">
        <v>0.66554398148148153</v>
      </c>
      <c r="L1047" s="14">
        <v>43847</v>
      </c>
      <c r="M1047" s="15">
        <v>0.66554398148148153</v>
      </c>
      <c r="N1047" s="12">
        <v>43850</v>
      </c>
      <c r="O1047" s="13">
        <v>0.66336805555555556</v>
      </c>
      <c r="P1047" s="16">
        <v>43851.70108796296</v>
      </c>
      <c r="Q1047" s="11" t="s">
        <v>37</v>
      </c>
      <c r="R1047" s="17" t="s">
        <v>1823</v>
      </c>
      <c r="S1047" s="11" t="s">
        <v>39</v>
      </c>
      <c r="T1047" s="17" t="s">
        <v>133</v>
      </c>
      <c r="U1047" s="11" t="s">
        <v>37</v>
      </c>
      <c r="V1047" s="17">
        <v>0</v>
      </c>
      <c r="W1047" s="11" t="s">
        <v>37</v>
      </c>
      <c r="Y1047" s="17" t="str">
        <f>TablaIncidentes[[#This Row],[Tiempo Total Gestión]]</f>
        <v>01:56</v>
      </c>
      <c r="Z1047" s="11">
        <f t="shared" si="112"/>
        <v>1</v>
      </c>
      <c r="AA1047" s="11">
        <f t="shared" si="113"/>
        <v>56</v>
      </c>
      <c r="AB1047" s="11">
        <f>IF(TablaIncidentes[[#This Row],[Prioridad*]]="Baja",(Z1047-24)*60+AA1047,IF(TablaIncidentes[[#This Row],[Prioridad*]]="Media",(Z1047-4)*60+AA1047,IF(TablaIncidentes[[#This Row],[Prioridad*]]="Alta",(Z1047-2)*60+AA1047)))</f>
        <v>-4</v>
      </c>
      <c r="AD1047" s="17" t="str">
        <f>TablaIncidentes[[#This Row],[Tiempo Creación (HH:mm)]]</f>
        <v>00:00</v>
      </c>
      <c r="AE1047" s="11">
        <f t="shared" si="114"/>
        <v>0</v>
      </c>
      <c r="AF1047" s="11">
        <f t="shared" si="115"/>
        <v>0</v>
      </c>
      <c r="AG1047" s="11">
        <f>IF(TablaIncidentes[[#This Row],[Prioridad*]]="Baja",((AE1047*60)+AF1047)-30,IF(TablaIncidentes[[#This Row],[Prioridad*]]="Media",((AE1047*60)+AF1047)-15,IF(TablaIncidentes[[#This Row],[Prioridad*]]="Alta",((AE1047*60)+AF1047)-10)))</f>
        <v>-10</v>
      </c>
      <c r="AI1047" s="17">
        <f>TablaIncidentes[[#This Row],[Tiempo Avance Incidente]]</f>
        <v>0</v>
      </c>
      <c r="AJ1047" s="11">
        <f t="shared" si="116"/>
        <v>0</v>
      </c>
      <c r="AK1047" s="11">
        <f t="shared" si="117"/>
        <v>0</v>
      </c>
      <c r="AL1047">
        <f>IF(TablaIncidentes[[#This Row],[Prioridad*]]="Baja",((AJ1047*60)+AK1047)-720,IF(TablaIncidentes[[#This Row],[Prioridad*]]="Media",((AJ1047*60)+AK1047)-120,IF(TablaIncidentes[[#This Row],[Prioridad*]]="Alta",((AJ1047*60)+AK1047)-60)))</f>
        <v>-60</v>
      </c>
      <c r="AN1047" t="str">
        <f t="shared" si="118"/>
        <v>viernes</v>
      </c>
    </row>
    <row r="1048" spans="1:40" x14ac:dyDescent="0.25">
      <c r="A1048" s="20" t="s">
        <v>2313</v>
      </c>
      <c r="B1048" t="s">
        <v>2314</v>
      </c>
      <c r="C1048" t="s">
        <v>32</v>
      </c>
      <c r="D1048" s="11" t="s">
        <v>33</v>
      </c>
      <c r="E1048" t="s">
        <v>34</v>
      </c>
      <c r="F1048" t="s">
        <v>51</v>
      </c>
      <c r="G1048" t="s">
        <v>75</v>
      </c>
      <c r="J1048" s="12">
        <v>43847</v>
      </c>
      <c r="K1048" s="13">
        <v>0.67533564814814817</v>
      </c>
      <c r="L1048" s="14">
        <v>43847</v>
      </c>
      <c r="M1048" s="15">
        <v>0.67533564814814817</v>
      </c>
      <c r="N1048" s="12">
        <v>43850</v>
      </c>
      <c r="O1048" s="13">
        <v>0.37857638888888889</v>
      </c>
      <c r="P1048" s="16">
        <v>43851.429895833331</v>
      </c>
      <c r="Q1048" s="11" t="s">
        <v>101</v>
      </c>
      <c r="R1048" s="17" t="s">
        <v>1057</v>
      </c>
      <c r="S1048" s="11" t="s">
        <v>39</v>
      </c>
      <c r="T1048" s="17" t="s">
        <v>133</v>
      </c>
      <c r="U1048" s="11" t="s">
        <v>37</v>
      </c>
      <c r="V1048" s="17">
        <v>0</v>
      </c>
      <c r="W1048" s="11" t="s">
        <v>37</v>
      </c>
      <c r="Y1048" s="17" t="str">
        <f>TablaIncidentes[[#This Row],[Tiempo Total Gestión]]</f>
        <v>02:08</v>
      </c>
      <c r="Z1048" s="11">
        <f t="shared" si="112"/>
        <v>2</v>
      </c>
      <c r="AA1048" s="11">
        <f t="shared" si="113"/>
        <v>8</v>
      </c>
      <c r="AB1048" s="11">
        <f>IF(TablaIncidentes[[#This Row],[Prioridad*]]="Baja",(Z1048-24)*60+AA1048,IF(TablaIncidentes[[#This Row],[Prioridad*]]="Media",(Z1048-4)*60+AA1048,IF(TablaIncidentes[[#This Row],[Prioridad*]]="Alta",(Z1048-2)*60+AA1048)))</f>
        <v>8</v>
      </c>
      <c r="AD1048" s="17" t="str">
        <f>TablaIncidentes[[#This Row],[Tiempo Creación (HH:mm)]]</f>
        <v>00:00</v>
      </c>
      <c r="AE1048" s="11">
        <f t="shared" si="114"/>
        <v>0</v>
      </c>
      <c r="AF1048" s="11">
        <f t="shared" si="115"/>
        <v>0</v>
      </c>
      <c r="AG1048" s="11">
        <f>IF(TablaIncidentes[[#This Row],[Prioridad*]]="Baja",((AE1048*60)+AF1048)-30,IF(TablaIncidentes[[#This Row],[Prioridad*]]="Media",((AE1048*60)+AF1048)-15,IF(TablaIncidentes[[#This Row],[Prioridad*]]="Alta",((AE1048*60)+AF1048)-10)))</f>
        <v>-10</v>
      </c>
      <c r="AI1048" s="17">
        <f>TablaIncidentes[[#This Row],[Tiempo Avance Incidente]]</f>
        <v>0</v>
      </c>
      <c r="AJ1048" s="11">
        <f t="shared" si="116"/>
        <v>0</v>
      </c>
      <c r="AK1048" s="11">
        <f t="shared" si="117"/>
        <v>0</v>
      </c>
      <c r="AL1048">
        <f>IF(TablaIncidentes[[#This Row],[Prioridad*]]="Baja",((AJ1048*60)+AK1048)-720,IF(TablaIncidentes[[#This Row],[Prioridad*]]="Media",((AJ1048*60)+AK1048)-120,IF(TablaIncidentes[[#This Row],[Prioridad*]]="Alta",((AJ1048*60)+AK1048)-60)))</f>
        <v>-60</v>
      </c>
      <c r="AN1048" t="str">
        <f t="shared" si="118"/>
        <v>viernes</v>
      </c>
    </row>
    <row r="1049" spans="1:40" x14ac:dyDescent="0.25">
      <c r="A1049" s="20" t="s">
        <v>2315</v>
      </c>
      <c r="B1049" t="s">
        <v>2316</v>
      </c>
      <c r="C1049" t="s">
        <v>32</v>
      </c>
      <c r="D1049" s="11" t="s">
        <v>33</v>
      </c>
      <c r="E1049" t="s">
        <v>34</v>
      </c>
      <c r="F1049" t="s">
        <v>51</v>
      </c>
      <c r="G1049" t="s">
        <v>319</v>
      </c>
      <c r="J1049" s="12">
        <v>43847</v>
      </c>
      <c r="K1049" s="13">
        <v>0.67737268518518512</v>
      </c>
      <c r="L1049" s="14">
        <v>43847</v>
      </c>
      <c r="M1049" s="15">
        <v>0.67737268518518512</v>
      </c>
      <c r="N1049" s="12">
        <v>43850</v>
      </c>
      <c r="O1049" s="13">
        <v>0.41936342592592596</v>
      </c>
      <c r="P1049" s="16">
        <v>43851.429895833331</v>
      </c>
      <c r="Q1049" s="11" t="s">
        <v>101</v>
      </c>
      <c r="R1049" s="17" t="s">
        <v>2317</v>
      </c>
      <c r="S1049" s="11" t="s">
        <v>39</v>
      </c>
      <c r="T1049" s="17" t="s">
        <v>133</v>
      </c>
      <c r="U1049" s="11" t="s">
        <v>37</v>
      </c>
      <c r="V1049" s="17">
        <v>0</v>
      </c>
      <c r="W1049" s="11" t="s">
        <v>37</v>
      </c>
      <c r="Y1049" s="17" t="str">
        <f>TablaIncidentes[[#This Row],[Tiempo Total Gestión]]</f>
        <v>02:11</v>
      </c>
      <c r="Z1049" s="11">
        <f t="shared" si="112"/>
        <v>2</v>
      </c>
      <c r="AA1049" s="11">
        <f t="shared" si="113"/>
        <v>11</v>
      </c>
      <c r="AB1049" s="11">
        <f>IF(TablaIncidentes[[#This Row],[Prioridad*]]="Baja",(Z1049-24)*60+AA1049,IF(TablaIncidentes[[#This Row],[Prioridad*]]="Media",(Z1049-4)*60+AA1049,IF(TablaIncidentes[[#This Row],[Prioridad*]]="Alta",(Z1049-2)*60+AA1049)))</f>
        <v>11</v>
      </c>
      <c r="AD1049" s="17" t="str">
        <f>TablaIncidentes[[#This Row],[Tiempo Creación (HH:mm)]]</f>
        <v>00:00</v>
      </c>
      <c r="AE1049" s="11">
        <f t="shared" si="114"/>
        <v>0</v>
      </c>
      <c r="AF1049" s="11">
        <f t="shared" si="115"/>
        <v>0</v>
      </c>
      <c r="AG1049" s="11">
        <f>IF(TablaIncidentes[[#This Row],[Prioridad*]]="Baja",((AE1049*60)+AF1049)-30,IF(TablaIncidentes[[#This Row],[Prioridad*]]="Media",((AE1049*60)+AF1049)-15,IF(TablaIncidentes[[#This Row],[Prioridad*]]="Alta",((AE1049*60)+AF1049)-10)))</f>
        <v>-10</v>
      </c>
      <c r="AI1049" s="17">
        <f>TablaIncidentes[[#This Row],[Tiempo Avance Incidente]]</f>
        <v>0</v>
      </c>
      <c r="AJ1049" s="11">
        <f t="shared" si="116"/>
        <v>0</v>
      </c>
      <c r="AK1049" s="11">
        <f t="shared" si="117"/>
        <v>0</v>
      </c>
      <c r="AL1049">
        <f>IF(TablaIncidentes[[#This Row],[Prioridad*]]="Baja",((AJ1049*60)+AK1049)-720,IF(TablaIncidentes[[#This Row],[Prioridad*]]="Media",((AJ1049*60)+AK1049)-120,IF(TablaIncidentes[[#This Row],[Prioridad*]]="Alta",((AJ1049*60)+AK1049)-60)))</f>
        <v>-60</v>
      </c>
      <c r="AN1049" t="str">
        <f t="shared" si="118"/>
        <v>viernes</v>
      </c>
    </row>
    <row r="1050" spans="1:40" x14ac:dyDescent="0.25">
      <c r="A1050" s="20" t="s">
        <v>2318</v>
      </c>
      <c r="B1050" t="s">
        <v>2319</v>
      </c>
      <c r="C1050" t="s">
        <v>32</v>
      </c>
      <c r="D1050" s="11" t="s">
        <v>33</v>
      </c>
      <c r="E1050" t="s">
        <v>34</v>
      </c>
      <c r="F1050" t="s">
        <v>51</v>
      </c>
      <c r="G1050" t="s">
        <v>319</v>
      </c>
      <c r="J1050" s="12">
        <v>43847</v>
      </c>
      <c r="K1050" s="13">
        <v>0.62667824074074074</v>
      </c>
      <c r="L1050" s="14">
        <v>43847</v>
      </c>
      <c r="M1050" s="15">
        <v>0.62667824074074074</v>
      </c>
      <c r="N1050" s="12">
        <v>43850</v>
      </c>
      <c r="O1050" s="13">
        <v>0.42356481481481478</v>
      </c>
      <c r="P1050" s="16">
        <v>43851.429895833331</v>
      </c>
      <c r="Q1050" s="11" t="s">
        <v>101</v>
      </c>
      <c r="R1050" s="17" t="s">
        <v>966</v>
      </c>
      <c r="S1050" s="11" t="s">
        <v>39</v>
      </c>
      <c r="T1050" s="17" t="s">
        <v>133</v>
      </c>
      <c r="U1050" s="11" t="s">
        <v>37</v>
      </c>
      <c r="V1050" s="17">
        <v>0</v>
      </c>
      <c r="W1050" s="11" t="s">
        <v>37</v>
      </c>
      <c r="Y1050" s="17" t="str">
        <f>TablaIncidentes[[#This Row],[Tiempo Total Gestión]]</f>
        <v>03:30</v>
      </c>
      <c r="Z1050" s="11">
        <f t="shared" si="112"/>
        <v>3</v>
      </c>
      <c r="AA1050" s="11">
        <f t="shared" si="113"/>
        <v>30</v>
      </c>
      <c r="AB1050" s="11">
        <f>IF(TablaIncidentes[[#This Row],[Prioridad*]]="Baja",(Z1050-24)*60+AA1050,IF(TablaIncidentes[[#This Row],[Prioridad*]]="Media",(Z1050-4)*60+AA1050,IF(TablaIncidentes[[#This Row],[Prioridad*]]="Alta",(Z1050-2)*60+AA1050)))</f>
        <v>90</v>
      </c>
      <c r="AD1050" s="17" t="str">
        <f>TablaIncidentes[[#This Row],[Tiempo Creación (HH:mm)]]</f>
        <v>00:00</v>
      </c>
      <c r="AE1050" s="11">
        <f t="shared" si="114"/>
        <v>0</v>
      </c>
      <c r="AF1050" s="11">
        <f t="shared" si="115"/>
        <v>0</v>
      </c>
      <c r="AG1050" s="11">
        <f>IF(TablaIncidentes[[#This Row],[Prioridad*]]="Baja",((AE1050*60)+AF1050)-30,IF(TablaIncidentes[[#This Row],[Prioridad*]]="Media",((AE1050*60)+AF1050)-15,IF(TablaIncidentes[[#This Row],[Prioridad*]]="Alta",((AE1050*60)+AF1050)-10)))</f>
        <v>-10</v>
      </c>
      <c r="AI1050" s="17">
        <f>TablaIncidentes[[#This Row],[Tiempo Avance Incidente]]</f>
        <v>0</v>
      </c>
      <c r="AJ1050" s="11">
        <f t="shared" si="116"/>
        <v>0</v>
      </c>
      <c r="AK1050" s="11">
        <f t="shared" si="117"/>
        <v>0</v>
      </c>
      <c r="AL1050">
        <f>IF(TablaIncidentes[[#This Row],[Prioridad*]]="Baja",((AJ1050*60)+AK1050)-720,IF(TablaIncidentes[[#This Row],[Prioridad*]]="Media",((AJ1050*60)+AK1050)-120,IF(TablaIncidentes[[#This Row],[Prioridad*]]="Alta",((AJ1050*60)+AK1050)-60)))</f>
        <v>-60</v>
      </c>
      <c r="AN1050" t="str">
        <f t="shared" si="118"/>
        <v>viernes</v>
      </c>
    </row>
    <row r="1051" spans="1:40" x14ac:dyDescent="0.25">
      <c r="A1051" s="20" t="s">
        <v>2320</v>
      </c>
      <c r="B1051" t="s">
        <v>2321</v>
      </c>
      <c r="C1051" t="s">
        <v>32</v>
      </c>
      <c r="D1051" s="11" t="s">
        <v>33</v>
      </c>
      <c r="E1051" t="s">
        <v>34</v>
      </c>
      <c r="F1051" t="s">
        <v>51</v>
      </c>
      <c r="G1051" t="s">
        <v>52</v>
      </c>
      <c r="J1051" s="12">
        <v>43847</v>
      </c>
      <c r="K1051" s="13">
        <v>0.6502430555555555</v>
      </c>
      <c r="L1051" s="14">
        <v>43847</v>
      </c>
      <c r="M1051" s="15">
        <v>0.6502430555555555</v>
      </c>
      <c r="N1051" s="12">
        <v>43850</v>
      </c>
      <c r="O1051" s="13">
        <v>0.68064814814814811</v>
      </c>
      <c r="P1051" s="16">
        <v>43851.70108796296</v>
      </c>
      <c r="Q1051" s="11" t="s">
        <v>101</v>
      </c>
      <c r="R1051" s="17" t="s">
        <v>1970</v>
      </c>
      <c r="S1051" s="11" t="s">
        <v>39</v>
      </c>
      <c r="T1051" s="17" t="s">
        <v>133</v>
      </c>
      <c r="U1051" s="11" t="s">
        <v>37</v>
      </c>
      <c r="V1051" s="17">
        <v>0</v>
      </c>
      <c r="W1051" s="11" t="s">
        <v>37</v>
      </c>
      <c r="Y1051" s="17" t="str">
        <f>TablaIncidentes[[#This Row],[Tiempo Total Gestión]]</f>
        <v>02:18</v>
      </c>
      <c r="Z1051" s="11">
        <f t="shared" si="112"/>
        <v>2</v>
      </c>
      <c r="AA1051" s="11">
        <f t="shared" si="113"/>
        <v>18</v>
      </c>
      <c r="AB1051" s="11">
        <f>IF(TablaIncidentes[[#This Row],[Prioridad*]]="Baja",(Z1051-24)*60+AA1051,IF(TablaIncidentes[[#This Row],[Prioridad*]]="Media",(Z1051-4)*60+AA1051,IF(TablaIncidentes[[#This Row],[Prioridad*]]="Alta",(Z1051-2)*60+AA1051)))</f>
        <v>18</v>
      </c>
      <c r="AD1051" s="17" t="str">
        <f>TablaIncidentes[[#This Row],[Tiempo Creación (HH:mm)]]</f>
        <v>00:00</v>
      </c>
      <c r="AE1051" s="11">
        <f t="shared" si="114"/>
        <v>0</v>
      </c>
      <c r="AF1051" s="11">
        <f t="shared" si="115"/>
        <v>0</v>
      </c>
      <c r="AG1051" s="11">
        <f>IF(TablaIncidentes[[#This Row],[Prioridad*]]="Baja",((AE1051*60)+AF1051)-30,IF(TablaIncidentes[[#This Row],[Prioridad*]]="Media",((AE1051*60)+AF1051)-15,IF(TablaIncidentes[[#This Row],[Prioridad*]]="Alta",((AE1051*60)+AF1051)-10)))</f>
        <v>-10</v>
      </c>
      <c r="AI1051" s="17">
        <f>TablaIncidentes[[#This Row],[Tiempo Avance Incidente]]</f>
        <v>0</v>
      </c>
      <c r="AJ1051" s="11">
        <f t="shared" si="116"/>
        <v>0</v>
      </c>
      <c r="AK1051" s="11">
        <f t="shared" si="117"/>
        <v>0</v>
      </c>
      <c r="AL1051">
        <f>IF(TablaIncidentes[[#This Row],[Prioridad*]]="Baja",((AJ1051*60)+AK1051)-720,IF(TablaIncidentes[[#This Row],[Prioridad*]]="Media",((AJ1051*60)+AK1051)-120,IF(TablaIncidentes[[#This Row],[Prioridad*]]="Alta",((AJ1051*60)+AK1051)-60)))</f>
        <v>-60</v>
      </c>
      <c r="AN1051" t="str">
        <f t="shared" si="118"/>
        <v>viernes</v>
      </c>
    </row>
    <row r="1052" spans="1:40" x14ac:dyDescent="0.25">
      <c r="A1052" s="10" t="s">
        <v>2322</v>
      </c>
      <c r="B1052" t="s">
        <v>2323</v>
      </c>
      <c r="C1052" t="s">
        <v>32</v>
      </c>
      <c r="D1052" s="11" t="s">
        <v>33</v>
      </c>
      <c r="E1052" t="s">
        <v>34</v>
      </c>
      <c r="F1052" t="s">
        <v>51</v>
      </c>
      <c r="G1052" t="s">
        <v>75</v>
      </c>
      <c r="J1052" s="12">
        <v>43847</v>
      </c>
      <c r="K1052" s="13">
        <v>0.68084490740740744</v>
      </c>
      <c r="L1052" s="14">
        <v>43847</v>
      </c>
      <c r="M1052" s="15">
        <v>0.68084490740740744</v>
      </c>
      <c r="N1052" s="12">
        <v>43850</v>
      </c>
      <c r="O1052" s="13">
        <v>0.37983796296296296</v>
      </c>
      <c r="P1052" s="16">
        <v>43851.429895833331</v>
      </c>
      <c r="Q1052" s="11" t="s">
        <v>37</v>
      </c>
      <c r="R1052" s="17" t="s">
        <v>863</v>
      </c>
      <c r="S1052" s="11" t="s">
        <v>39</v>
      </c>
      <c r="T1052" s="17" t="s">
        <v>133</v>
      </c>
      <c r="U1052" s="11" t="s">
        <v>37</v>
      </c>
      <c r="V1052" s="17">
        <v>0</v>
      </c>
      <c r="W1052" s="11" t="s">
        <v>37</v>
      </c>
      <c r="Y1052" s="17" t="str">
        <f>TablaIncidentes[[#This Row],[Tiempo Total Gestión]]</f>
        <v>01:58</v>
      </c>
      <c r="Z1052" s="11">
        <f t="shared" si="112"/>
        <v>1</v>
      </c>
      <c r="AA1052" s="11">
        <f t="shared" si="113"/>
        <v>58</v>
      </c>
      <c r="AB1052" s="11">
        <f>IF(TablaIncidentes[[#This Row],[Prioridad*]]="Baja",(Z1052-24)*60+AA1052,IF(TablaIncidentes[[#This Row],[Prioridad*]]="Media",(Z1052-4)*60+AA1052,IF(TablaIncidentes[[#This Row],[Prioridad*]]="Alta",(Z1052-2)*60+AA1052)))</f>
        <v>-2</v>
      </c>
      <c r="AD1052" s="17" t="str">
        <f>TablaIncidentes[[#This Row],[Tiempo Creación (HH:mm)]]</f>
        <v>00:00</v>
      </c>
      <c r="AE1052" s="11">
        <f t="shared" si="114"/>
        <v>0</v>
      </c>
      <c r="AF1052" s="11">
        <f t="shared" si="115"/>
        <v>0</v>
      </c>
      <c r="AG1052" s="11">
        <f>IF(TablaIncidentes[[#This Row],[Prioridad*]]="Baja",((AE1052*60)+AF1052)-30,IF(TablaIncidentes[[#This Row],[Prioridad*]]="Media",((AE1052*60)+AF1052)-15,IF(TablaIncidentes[[#This Row],[Prioridad*]]="Alta",((AE1052*60)+AF1052)-10)))</f>
        <v>-10</v>
      </c>
      <c r="AI1052" s="17">
        <f>TablaIncidentes[[#This Row],[Tiempo Avance Incidente]]</f>
        <v>0</v>
      </c>
      <c r="AJ1052" s="11">
        <f t="shared" si="116"/>
        <v>0</v>
      </c>
      <c r="AK1052" s="11">
        <f t="shared" si="117"/>
        <v>0</v>
      </c>
      <c r="AL1052">
        <f>IF(TablaIncidentes[[#This Row],[Prioridad*]]="Baja",((AJ1052*60)+AK1052)-720,IF(TablaIncidentes[[#This Row],[Prioridad*]]="Media",((AJ1052*60)+AK1052)-120,IF(TablaIncidentes[[#This Row],[Prioridad*]]="Alta",((AJ1052*60)+AK1052)-60)))</f>
        <v>-60</v>
      </c>
      <c r="AN1052" t="str">
        <f t="shared" si="118"/>
        <v>viernes</v>
      </c>
    </row>
    <row r="1053" spans="1:40" x14ac:dyDescent="0.25">
      <c r="A1053" s="20" t="s">
        <v>2324</v>
      </c>
      <c r="B1053" t="s">
        <v>1784</v>
      </c>
      <c r="C1053" t="s">
        <v>32</v>
      </c>
      <c r="D1053" s="11" t="s">
        <v>33</v>
      </c>
      <c r="E1053" t="s">
        <v>34</v>
      </c>
      <c r="F1053" t="s">
        <v>51</v>
      </c>
      <c r="G1053" t="s">
        <v>319</v>
      </c>
      <c r="J1053" s="12">
        <v>43847</v>
      </c>
      <c r="K1053" s="13">
        <v>0.68155092592592592</v>
      </c>
      <c r="L1053" s="14">
        <v>43847</v>
      </c>
      <c r="M1053" s="15">
        <v>0.68155092592592592</v>
      </c>
      <c r="N1053" s="12">
        <v>43850</v>
      </c>
      <c r="O1053" s="13">
        <v>0.43412037037037038</v>
      </c>
      <c r="P1053" s="16">
        <v>43851.511087962965</v>
      </c>
      <c r="Q1053" s="11" t="s">
        <v>101</v>
      </c>
      <c r="R1053" s="17" t="s">
        <v>568</v>
      </c>
      <c r="S1053" s="11" t="s">
        <v>39</v>
      </c>
      <c r="T1053" s="17" t="s">
        <v>133</v>
      </c>
      <c r="U1053" s="11" t="s">
        <v>37</v>
      </c>
      <c r="V1053" s="17">
        <v>0</v>
      </c>
      <c r="W1053" s="11" t="s">
        <v>37</v>
      </c>
      <c r="Y1053" s="17" t="str">
        <f>TablaIncidentes[[#This Row],[Tiempo Total Gestión]]</f>
        <v>02:12</v>
      </c>
      <c r="Z1053" s="11">
        <f t="shared" si="112"/>
        <v>2</v>
      </c>
      <c r="AA1053" s="11">
        <f t="shared" si="113"/>
        <v>12</v>
      </c>
      <c r="AB1053" s="11">
        <f>IF(TablaIncidentes[[#This Row],[Prioridad*]]="Baja",(Z1053-24)*60+AA1053,IF(TablaIncidentes[[#This Row],[Prioridad*]]="Media",(Z1053-4)*60+AA1053,IF(TablaIncidentes[[#This Row],[Prioridad*]]="Alta",(Z1053-2)*60+AA1053)))</f>
        <v>12</v>
      </c>
      <c r="AD1053" s="17" t="str">
        <f>TablaIncidentes[[#This Row],[Tiempo Creación (HH:mm)]]</f>
        <v>00:00</v>
      </c>
      <c r="AE1053" s="11">
        <f t="shared" si="114"/>
        <v>0</v>
      </c>
      <c r="AF1053" s="11">
        <f t="shared" si="115"/>
        <v>0</v>
      </c>
      <c r="AG1053" s="11">
        <f>IF(TablaIncidentes[[#This Row],[Prioridad*]]="Baja",((AE1053*60)+AF1053)-30,IF(TablaIncidentes[[#This Row],[Prioridad*]]="Media",((AE1053*60)+AF1053)-15,IF(TablaIncidentes[[#This Row],[Prioridad*]]="Alta",((AE1053*60)+AF1053)-10)))</f>
        <v>-10</v>
      </c>
      <c r="AI1053" s="17">
        <f>TablaIncidentes[[#This Row],[Tiempo Avance Incidente]]</f>
        <v>0</v>
      </c>
      <c r="AJ1053" s="11">
        <f t="shared" si="116"/>
        <v>0</v>
      </c>
      <c r="AK1053" s="11">
        <f t="shared" si="117"/>
        <v>0</v>
      </c>
      <c r="AL1053">
        <f>IF(TablaIncidentes[[#This Row],[Prioridad*]]="Baja",((AJ1053*60)+AK1053)-720,IF(TablaIncidentes[[#This Row],[Prioridad*]]="Media",((AJ1053*60)+AK1053)-120,IF(TablaIncidentes[[#This Row],[Prioridad*]]="Alta",((AJ1053*60)+AK1053)-60)))</f>
        <v>-60</v>
      </c>
      <c r="AN1053" t="str">
        <f t="shared" si="118"/>
        <v>viernes</v>
      </c>
    </row>
    <row r="1054" spans="1:40" x14ac:dyDescent="0.25">
      <c r="A1054" s="20" t="s">
        <v>2325</v>
      </c>
      <c r="B1054" t="s">
        <v>2031</v>
      </c>
      <c r="C1054" t="s">
        <v>32</v>
      </c>
      <c r="D1054" s="11" t="s">
        <v>33</v>
      </c>
      <c r="E1054" t="s">
        <v>34</v>
      </c>
      <c r="F1054" t="s">
        <v>51</v>
      </c>
      <c r="G1054" t="s">
        <v>319</v>
      </c>
      <c r="J1054" s="12">
        <v>43847</v>
      </c>
      <c r="K1054" s="13">
        <v>0.68366898148148147</v>
      </c>
      <c r="L1054" s="14">
        <v>43847</v>
      </c>
      <c r="M1054" s="15">
        <v>0.68366898148148147</v>
      </c>
      <c r="N1054" s="12">
        <v>43850</v>
      </c>
      <c r="O1054" s="13">
        <v>0.43665509259259255</v>
      </c>
      <c r="P1054" s="16">
        <v>43851.511087962965</v>
      </c>
      <c r="Q1054" s="11" t="s">
        <v>101</v>
      </c>
      <c r="R1054" s="17" t="s">
        <v>1864</v>
      </c>
      <c r="S1054" s="11" t="s">
        <v>39</v>
      </c>
      <c r="T1054" s="17" t="s">
        <v>133</v>
      </c>
      <c r="U1054" s="11" t="s">
        <v>37</v>
      </c>
      <c r="V1054" s="17">
        <v>0</v>
      </c>
      <c r="W1054" s="11" t="s">
        <v>37</v>
      </c>
      <c r="Y1054" s="17" t="str">
        <f>TablaIncidentes[[#This Row],[Tiempo Total Gestión]]</f>
        <v>02:10</v>
      </c>
      <c r="Z1054" s="11">
        <f t="shared" si="112"/>
        <v>2</v>
      </c>
      <c r="AA1054" s="11">
        <f t="shared" si="113"/>
        <v>10</v>
      </c>
      <c r="AB1054" s="11">
        <f>IF(TablaIncidentes[[#This Row],[Prioridad*]]="Baja",(Z1054-24)*60+AA1054,IF(TablaIncidentes[[#This Row],[Prioridad*]]="Media",(Z1054-4)*60+AA1054,IF(TablaIncidentes[[#This Row],[Prioridad*]]="Alta",(Z1054-2)*60+AA1054)))</f>
        <v>10</v>
      </c>
      <c r="AD1054" s="17" t="str">
        <f>TablaIncidentes[[#This Row],[Tiempo Creación (HH:mm)]]</f>
        <v>00:00</v>
      </c>
      <c r="AE1054" s="11">
        <f t="shared" si="114"/>
        <v>0</v>
      </c>
      <c r="AF1054" s="11">
        <f t="shared" si="115"/>
        <v>0</v>
      </c>
      <c r="AG1054" s="11">
        <f>IF(TablaIncidentes[[#This Row],[Prioridad*]]="Baja",((AE1054*60)+AF1054)-30,IF(TablaIncidentes[[#This Row],[Prioridad*]]="Media",((AE1054*60)+AF1054)-15,IF(TablaIncidentes[[#This Row],[Prioridad*]]="Alta",((AE1054*60)+AF1054)-10)))</f>
        <v>-10</v>
      </c>
      <c r="AI1054" s="17">
        <f>TablaIncidentes[[#This Row],[Tiempo Avance Incidente]]</f>
        <v>0</v>
      </c>
      <c r="AJ1054" s="11">
        <f t="shared" si="116"/>
        <v>0</v>
      </c>
      <c r="AK1054" s="11">
        <f t="shared" si="117"/>
        <v>0</v>
      </c>
      <c r="AL1054">
        <f>IF(TablaIncidentes[[#This Row],[Prioridad*]]="Baja",((AJ1054*60)+AK1054)-720,IF(TablaIncidentes[[#This Row],[Prioridad*]]="Media",((AJ1054*60)+AK1054)-120,IF(TablaIncidentes[[#This Row],[Prioridad*]]="Alta",((AJ1054*60)+AK1054)-60)))</f>
        <v>-60</v>
      </c>
      <c r="AN1054" t="str">
        <f t="shared" si="118"/>
        <v>viernes</v>
      </c>
    </row>
    <row r="1055" spans="1:40" x14ac:dyDescent="0.25">
      <c r="A1055" s="20" t="s">
        <v>2326</v>
      </c>
      <c r="B1055" t="s">
        <v>1951</v>
      </c>
      <c r="C1055" t="s">
        <v>32</v>
      </c>
      <c r="D1055" s="11" t="s">
        <v>33</v>
      </c>
      <c r="E1055" t="s">
        <v>34</v>
      </c>
      <c r="F1055" t="s">
        <v>51</v>
      </c>
      <c r="G1055" t="s">
        <v>319</v>
      </c>
      <c r="J1055" s="12">
        <v>43847</v>
      </c>
      <c r="K1055" s="13">
        <v>0.6899074074074073</v>
      </c>
      <c r="L1055" s="14">
        <v>43847</v>
      </c>
      <c r="M1055" s="15">
        <v>0.6899074074074073</v>
      </c>
      <c r="N1055" s="12">
        <v>43848</v>
      </c>
      <c r="O1055" s="13">
        <v>0.53825231481481484</v>
      </c>
      <c r="P1055" s="16">
        <v>43849.583645833336</v>
      </c>
      <c r="Q1055" s="11" t="s">
        <v>101</v>
      </c>
      <c r="R1055" s="17" t="s">
        <v>741</v>
      </c>
      <c r="S1055" s="11" t="s">
        <v>39</v>
      </c>
      <c r="T1055" s="17" t="s">
        <v>133</v>
      </c>
      <c r="U1055" s="11" t="s">
        <v>37</v>
      </c>
      <c r="V1055" s="17">
        <v>0</v>
      </c>
      <c r="W1055" s="11" t="s">
        <v>37</v>
      </c>
      <c r="Y1055" s="17" t="str">
        <f>TablaIncidentes[[#This Row],[Tiempo Total Gestión]]</f>
        <v>02:04</v>
      </c>
      <c r="Z1055" s="11">
        <f t="shared" si="112"/>
        <v>2</v>
      </c>
      <c r="AA1055" s="11">
        <f t="shared" si="113"/>
        <v>4</v>
      </c>
      <c r="AB1055" s="11">
        <f>IF(TablaIncidentes[[#This Row],[Prioridad*]]="Baja",(Z1055-24)*60+AA1055,IF(TablaIncidentes[[#This Row],[Prioridad*]]="Media",(Z1055-4)*60+AA1055,IF(TablaIncidentes[[#This Row],[Prioridad*]]="Alta",(Z1055-2)*60+AA1055)))</f>
        <v>4</v>
      </c>
      <c r="AD1055" s="17" t="str">
        <f>TablaIncidentes[[#This Row],[Tiempo Creación (HH:mm)]]</f>
        <v>00:00</v>
      </c>
      <c r="AE1055" s="11">
        <f t="shared" si="114"/>
        <v>0</v>
      </c>
      <c r="AF1055" s="11">
        <f t="shared" si="115"/>
        <v>0</v>
      </c>
      <c r="AG1055" s="11">
        <f>IF(TablaIncidentes[[#This Row],[Prioridad*]]="Baja",((AE1055*60)+AF1055)-30,IF(TablaIncidentes[[#This Row],[Prioridad*]]="Media",((AE1055*60)+AF1055)-15,IF(TablaIncidentes[[#This Row],[Prioridad*]]="Alta",((AE1055*60)+AF1055)-10)))</f>
        <v>-10</v>
      </c>
      <c r="AI1055" s="17">
        <f>TablaIncidentes[[#This Row],[Tiempo Avance Incidente]]</f>
        <v>0</v>
      </c>
      <c r="AJ1055" s="11">
        <f t="shared" si="116"/>
        <v>0</v>
      </c>
      <c r="AK1055" s="11">
        <f t="shared" si="117"/>
        <v>0</v>
      </c>
      <c r="AL1055">
        <f>IF(TablaIncidentes[[#This Row],[Prioridad*]]="Baja",((AJ1055*60)+AK1055)-720,IF(TablaIncidentes[[#This Row],[Prioridad*]]="Media",((AJ1055*60)+AK1055)-120,IF(TablaIncidentes[[#This Row],[Prioridad*]]="Alta",((AJ1055*60)+AK1055)-60)))</f>
        <v>-60</v>
      </c>
      <c r="AN1055" t="str">
        <f t="shared" si="118"/>
        <v>viernes</v>
      </c>
    </row>
    <row r="1056" spans="1:40" x14ac:dyDescent="0.25">
      <c r="A1056" s="20" t="s">
        <v>2327</v>
      </c>
      <c r="B1056" t="s">
        <v>953</v>
      </c>
      <c r="C1056" t="s">
        <v>32</v>
      </c>
      <c r="D1056" s="11" t="s">
        <v>33</v>
      </c>
      <c r="E1056" t="s">
        <v>34</v>
      </c>
      <c r="F1056" t="s">
        <v>51</v>
      </c>
      <c r="G1056" t="s">
        <v>52</v>
      </c>
      <c r="J1056" s="12">
        <v>43847</v>
      </c>
      <c r="K1056" s="13">
        <v>0.6899074074074073</v>
      </c>
      <c r="L1056" s="14">
        <v>43847</v>
      </c>
      <c r="M1056" s="15">
        <v>0.6899074074074073</v>
      </c>
      <c r="N1056" s="12">
        <v>43850</v>
      </c>
      <c r="O1056" s="13">
        <v>0.6841666666666667</v>
      </c>
      <c r="P1056" s="16">
        <v>43851.70108796296</v>
      </c>
      <c r="Q1056" s="11" t="s">
        <v>101</v>
      </c>
      <c r="R1056" s="17" t="s">
        <v>2093</v>
      </c>
      <c r="S1056" s="11" t="s">
        <v>39</v>
      </c>
      <c r="T1056" s="17" t="s">
        <v>133</v>
      </c>
      <c r="U1056" s="11" t="s">
        <v>37</v>
      </c>
      <c r="V1056" s="17">
        <v>0</v>
      </c>
      <c r="W1056" s="11" t="s">
        <v>37</v>
      </c>
      <c r="Y1056" s="17" t="str">
        <f>TablaIncidentes[[#This Row],[Tiempo Total Gestión]]</f>
        <v>02:06</v>
      </c>
      <c r="Z1056" s="11">
        <f t="shared" si="112"/>
        <v>2</v>
      </c>
      <c r="AA1056" s="11">
        <f t="shared" si="113"/>
        <v>6</v>
      </c>
      <c r="AB1056" s="11">
        <f>IF(TablaIncidentes[[#This Row],[Prioridad*]]="Baja",(Z1056-24)*60+AA1056,IF(TablaIncidentes[[#This Row],[Prioridad*]]="Media",(Z1056-4)*60+AA1056,IF(TablaIncidentes[[#This Row],[Prioridad*]]="Alta",(Z1056-2)*60+AA1056)))</f>
        <v>6</v>
      </c>
      <c r="AD1056" s="17" t="str">
        <f>TablaIncidentes[[#This Row],[Tiempo Creación (HH:mm)]]</f>
        <v>00:00</v>
      </c>
      <c r="AE1056" s="11">
        <f t="shared" si="114"/>
        <v>0</v>
      </c>
      <c r="AF1056" s="11">
        <f t="shared" si="115"/>
        <v>0</v>
      </c>
      <c r="AG1056" s="11">
        <f>IF(TablaIncidentes[[#This Row],[Prioridad*]]="Baja",((AE1056*60)+AF1056)-30,IF(TablaIncidentes[[#This Row],[Prioridad*]]="Media",((AE1056*60)+AF1056)-15,IF(TablaIncidentes[[#This Row],[Prioridad*]]="Alta",((AE1056*60)+AF1056)-10)))</f>
        <v>-10</v>
      </c>
      <c r="AI1056" s="17">
        <f>TablaIncidentes[[#This Row],[Tiempo Avance Incidente]]</f>
        <v>0</v>
      </c>
      <c r="AJ1056" s="11">
        <f t="shared" si="116"/>
        <v>0</v>
      </c>
      <c r="AK1056" s="11">
        <f t="shared" si="117"/>
        <v>0</v>
      </c>
      <c r="AL1056">
        <f>IF(TablaIncidentes[[#This Row],[Prioridad*]]="Baja",((AJ1056*60)+AK1056)-720,IF(TablaIncidentes[[#This Row],[Prioridad*]]="Media",((AJ1056*60)+AK1056)-120,IF(TablaIncidentes[[#This Row],[Prioridad*]]="Alta",((AJ1056*60)+AK1056)-60)))</f>
        <v>-60</v>
      </c>
      <c r="AN1056" t="str">
        <f t="shared" si="118"/>
        <v>viernes</v>
      </c>
    </row>
    <row r="1057" spans="1:40" x14ac:dyDescent="0.25">
      <c r="A1057" s="10" t="s">
        <v>2328</v>
      </c>
      <c r="B1057" t="s">
        <v>1091</v>
      </c>
      <c r="C1057" t="s">
        <v>32</v>
      </c>
      <c r="D1057" s="11" t="s">
        <v>33</v>
      </c>
      <c r="E1057" t="s">
        <v>34</v>
      </c>
      <c r="F1057" t="s">
        <v>51</v>
      </c>
      <c r="G1057" t="s">
        <v>52</v>
      </c>
      <c r="J1057" s="12">
        <v>43847</v>
      </c>
      <c r="K1057" s="13">
        <v>0.6912962962962963</v>
      </c>
      <c r="L1057" s="14">
        <v>43847</v>
      </c>
      <c r="M1057" s="15">
        <v>0.6912962962962963</v>
      </c>
      <c r="N1057" s="12">
        <v>43850</v>
      </c>
      <c r="O1057" s="13">
        <v>0.68755787037037042</v>
      </c>
      <c r="P1057" s="16">
        <v>43851.70108796296</v>
      </c>
      <c r="Q1057" s="11" t="s">
        <v>37</v>
      </c>
      <c r="R1057" s="17" t="s">
        <v>573</v>
      </c>
      <c r="S1057" s="11" t="s">
        <v>39</v>
      </c>
      <c r="T1057" s="17" t="s">
        <v>133</v>
      </c>
      <c r="U1057" s="11" t="s">
        <v>37</v>
      </c>
      <c r="V1057" s="17">
        <v>0</v>
      </c>
      <c r="W1057" s="11" t="s">
        <v>37</v>
      </c>
      <c r="Y1057" s="17" t="str">
        <f>TablaIncidentes[[#This Row],[Tiempo Total Gestión]]</f>
        <v>01:22</v>
      </c>
      <c r="Z1057" s="11">
        <f t="shared" si="112"/>
        <v>1</v>
      </c>
      <c r="AA1057" s="11">
        <f t="shared" si="113"/>
        <v>22</v>
      </c>
      <c r="AB1057" s="11">
        <f>IF(TablaIncidentes[[#This Row],[Prioridad*]]="Baja",(Z1057-24)*60+AA1057,IF(TablaIncidentes[[#This Row],[Prioridad*]]="Media",(Z1057-4)*60+AA1057,IF(TablaIncidentes[[#This Row],[Prioridad*]]="Alta",(Z1057-2)*60+AA1057)))</f>
        <v>-38</v>
      </c>
      <c r="AD1057" s="17" t="str">
        <f>TablaIncidentes[[#This Row],[Tiempo Creación (HH:mm)]]</f>
        <v>00:00</v>
      </c>
      <c r="AE1057" s="11">
        <f t="shared" si="114"/>
        <v>0</v>
      </c>
      <c r="AF1057" s="11">
        <f t="shared" si="115"/>
        <v>0</v>
      </c>
      <c r="AG1057" s="11">
        <f>IF(TablaIncidentes[[#This Row],[Prioridad*]]="Baja",((AE1057*60)+AF1057)-30,IF(TablaIncidentes[[#This Row],[Prioridad*]]="Media",((AE1057*60)+AF1057)-15,IF(TablaIncidentes[[#This Row],[Prioridad*]]="Alta",((AE1057*60)+AF1057)-10)))</f>
        <v>-10</v>
      </c>
      <c r="AI1057" s="17">
        <f>TablaIncidentes[[#This Row],[Tiempo Avance Incidente]]</f>
        <v>0</v>
      </c>
      <c r="AJ1057" s="11">
        <f t="shared" si="116"/>
        <v>0</v>
      </c>
      <c r="AK1057" s="11">
        <f t="shared" si="117"/>
        <v>0</v>
      </c>
      <c r="AL1057">
        <f>IF(TablaIncidentes[[#This Row],[Prioridad*]]="Baja",((AJ1057*60)+AK1057)-720,IF(TablaIncidentes[[#This Row],[Prioridad*]]="Media",((AJ1057*60)+AK1057)-120,IF(TablaIncidentes[[#This Row],[Prioridad*]]="Alta",((AJ1057*60)+AK1057)-60)))</f>
        <v>-60</v>
      </c>
      <c r="AN1057" t="str">
        <f t="shared" si="118"/>
        <v>viernes</v>
      </c>
    </row>
    <row r="1058" spans="1:40" x14ac:dyDescent="0.25">
      <c r="A1058" s="20" t="s">
        <v>2329</v>
      </c>
      <c r="B1058" t="s">
        <v>1714</v>
      </c>
      <c r="C1058" t="s">
        <v>32</v>
      </c>
      <c r="D1058" s="11" t="s">
        <v>33</v>
      </c>
      <c r="E1058" t="s">
        <v>34</v>
      </c>
      <c r="F1058" t="s">
        <v>51</v>
      </c>
      <c r="G1058" t="s">
        <v>52</v>
      </c>
      <c r="J1058" s="12">
        <v>43847</v>
      </c>
      <c r="K1058" s="13">
        <v>0.64467592592592593</v>
      </c>
      <c r="L1058" s="14">
        <v>43847</v>
      </c>
      <c r="M1058" s="15">
        <v>0.64467592592592593</v>
      </c>
      <c r="N1058" s="12">
        <v>43850</v>
      </c>
      <c r="O1058" s="13">
        <v>0.68949074074074079</v>
      </c>
      <c r="P1058" s="16">
        <v>43851.70108796296</v>
      </c>
      <c r="Q1058" s="11" t="s">
        <v>101</v>
      </c>
      <c r="R1058" s="17" t="s">
        <v>993</v>
      </c>
      <c r="S1058" s="11" t="s">
        <v>39</v>
      </c>
      <c r="T1058" s="17" t="s">
        <v>133</v>
      </c>
      <c r="U1058" s="11" t="s">
        <v>37</v>
      </c>
      <c r="V1058" s="17">
        <v>0</v>
      </c>
      <c r="W1058" s="11" t="s">
        <v>37</v>
      </c>
      <c r="Y1058" s="17" t="str">
        <f>TablaIncidentes[[#This Row],[Tiempo Total Gestión]]</f>
        <v>03:12</v>
      </c>
      <c r="Z1058" s="11">
        <f t="shared" si="112"/>
        <v>3</v>
      </c>
      <c r="AA1058" s="11">
        <f t="shared" si="113"/>
        <v>12</v>
      </c>
      <c r="AB1058" s="11">
        <f>IF(TablaIncidentes[[#This Row],[Prioridad*]]="Baja",(Z1058-24)*60+AA1058,IF(TablaIncidentes[[#This Row],[Prioridad*]]="Media",(Z1058-4)*60+AA1058,IF(TablaIncidentes[[#This Row],[Prioridad*]]="Alta",(Z1058-2)*60+AA1058)))</f>
        <v>72</v>
      </c>
      <c r="AD1058" s="17" t="str">
        <f>TablaIncidentes[[#This Row],[Tiempo Creación (HH:mm)]]</f>
        <v>00:00</v>
      </c>
      <c r="AE1058" s="11">
        <f t="shared" si="114"/>
        <v>0</v>
      </c>
      <c r="AF1058" s="11">
        <f t="shared" si="115"/>
        <v>0</v>
      </c>
      <c r="AG1058" s="11">
        <f>IF(TablaIncidentes[[#This Row],[Prioridad*]]="Baja",((AE1058*60)+AF1058)-30,IF(TablaIncidentes[[#This Row],[Prioridad*]]="Media",((AE1058*60)+AF1058)-15,IF(TablaIncidentes[[#This Row],[Prioridad*]]="Alta",((AE1058*60)+AF1058)-10)))</f>
        <v>-10</v>
      </c>
      <c r="AI1058" s="17">
        <f>TablaIncidentes[[#This Row],[Tiempo Avance Incidente]]</f>
        <v>0</v>
      </c>
      <c r="AJ1058" s="11">
        <f t="shared" si="116"/>
        <v>0</v>
      </c>
      <c r="AK1058" s="11">
        <f t="shared" si="117"/>
        <v>0</v>
      </c>
      <c r="AL1058">
        <f>IF(TablaIncidentes[[#This Row],[Prioridad*]]="Baja",((AJ1058*60)+AK1058)-720,IF(TablaIncidentes[[#This Row],[Prioridad*]]="Media",((AJ1058*60)+AK1058)-120,IF(TablaIncidentes[[#This Row],[Prioridad*]]="Alta",((AJ1058*60)+AK1058)-60)))</f>
        <v>-60</v>
      </c>
      <c r="AN1058" t="str">
        <f t="shared" si="118"/>
        <v>viernes</v>
      </c>
    </row>
    <row r="1059" spans="1:40" x14ac:dyDescent="0.25">
      <c r="A1059" s="20" t="s">
        <v>2330</v>
      </c>
      <c r="B1059" t="s">
        <v>2331</v>
      </c>
      <c r="C1059" t="s">
        <v>32</v>
      </c>
      <c r="D1059" s="11" t="s">
        <v>33</v>
      </c>
      <c r="E1059" t="s">
        <v>34</v>
      </c>
      <c r="F1059" t="s">
        <v>51</v>
      </c>
      <c r="G1059" t="s">
        <v>75</v>
      </c>
      <c r="J1059" s="12">
        <v>43847</v>
      </c>
      <c r="K1059" s="13">
        <v>0.65792824074074074</v>
      </c>
      <c r="L1059" s="14">
        <v>43847</v>
      </c>
      <c r="M1059" s="15">
        <v>0.65792824074074074</v>
      </c>
      <c r="N1059" s="12">
        <v>43850</v>
      </c>
      <c r="O1059" s="13">
        <v>0.37615740740740744</v>
      </c>
      <c r="P1059" s="16">
        <v>43851.429895833331</v>
      </c>
      <c r="Q1059" s="11" t="s">
        <v>101</v>
      </c>
      <c r="R1059" s="17" t="s">
        <v>695</v>
      </c>
      <c r="S1059" s="11" t="s">
        <v>39</v>
      </c>
      <c r="T1059" s="17" t="s">
        <v>133</v>
      </c>
      <c r="U1059" s="11" t="s">
        <v>37</v>
      </c>
      <c r="V1059" s="17">
        <v>0</v>
      </c>
      <c r="W1059" s="11" t="s">
        <v>37</v>
      </c>
      <c r="Y1059" s="17" t="str">
        <f>TablaIncidentes[[#This Row],[Tiempo Total Gestión]]</f>
        <v>02:28</v>
      </c>
      <c r="Z1059" s="11">
        <f t="shared" si="112"/>
        <v>2</v>
      </c>
      <c r="AA1059" s="11">
        <f t="shared" si="113"/>
        <v>28</v>
      </c>
      <c r="AB1059" s="11">
        <f>IF(TablaIncidentes[[#This Row],[Prioridad*]]="Baja",(Z1059-24)*60+AA1059,IF(TablaIncidentes[[#This Row],[Prioridad*]]="Media",(Z1059-4)*60+AA1059,IF(TablaIncidentes[[#This Row],[Prioridad*]]="Alta",(Z1059-2)*60+AA1059)))</f>
        <v>28</v>
      </c>
      <c r="AD1059" s="17" t="str">
        <f>TablaIncidentes[[#This Row],[Tiempo Creación (HH:mm)]]</f>
        <v>00:00</v>
      </c>
      <c r="AE1059" s="11">
        <f t="shared" si="114"/>
        <v>0</v>
      </c>
      <c r="AF1059" s="11">
        <f t="shared" si="115"/>
        <v>0</v>
      </c>
      <c r="AG1059" s="11">
        <f>IF(TablaIncidentes[[#This Row],[Prioridad*]]="Baja",((AE1059*60)+AF1059)-30,IF(TablaIncidentes[[#This Row],[Prioridad*]]="Media",((AE1059*60)+AF1059)-15,IF(TablaIncidentes[[#This Row],[Prioridad*]]="Alta",((AE1059*60)+AF1059)-10)))</f>
        <v>-10</v>
      </c>
      <c r="AI1059" s="17">
        <f>TablaIncidentes[[#This Row],[Tiempo Avance Incidente]]</f>
        <v>0</v>
      </c>
      <c r="AJ1059" s="11">
        <f t="shared" si="116"/>
        <v>0</v>
      </c>
      <c r="AK1059" s="11">
        <f t="shared" si="117"/>
        <v>0</v>
      </c>
      <c r="AL1059">
        <f>IF(TablaIncidentes[[#This Row],[Prioridad*]]="Baja",((AJ1059*60)+AK1059)-720,IF(TablaIncidentes[[#This Row],[Prioridad*]]="Media",((AJ1059*60)+AK1059)-120,IF(TablaIncidentes[[#This Row],[Prioridad*]]="Alta",((AJ1059*60)+AK1059)-60)))</f>
        <v>-60</v>
      </c>
      <c r="AN1059" t="str">
        <f t="shared" si="118"/>
        <v>viernes</v>
      </c>
    </row>
    <row r="1060" spans="1:40" x14ac:dyDescent="0.25">
      <c r="A1060" s="10" t="s">
        <v>2332</v>
      </c>
      <c r="B1060" t="s">
        <v>1685</v>
      </c>
      <c r="C1060" t="s">
        <v>32</v>
      </c>
      <c r="D1060" s="11" t="s">
        <v>33</v>
      </c>
      <c r="E1060" t="s">
        <v>34</v>
      </c>
      <c r="F1060" t="s">
        <v>51</v>
      </c>
      <c r="G1060" t="s">
        <v>52</v>
      </c>
      <c r="J1060" s="12">
        <v>43847</v>
      </c>
      <c r="K1060" s="13">
        <v>0.68155092592592592</v>
      </c>
      <c r="L1060" s="14">
        <v>43847</v>
      </c>
      <c r="M1060" s="15">
        <v>0.68155092592592592</v>
      </c>
      <c r="N1060" s="12">
        <v>43850</v>
      </c>
      <c r="O1060" s="13">
        <v>0.69164351851851846</v>
      </c>
      <c r="P1060" s="16">
        <v>43851.70108796296</v>
      </c>
      <c r="Q1060" s="11" t="s">
        <v>37</v>
      </c>
      <c r="R1060" s="17" t="s">
        <v>493</v>
      </c>
      <c r="S1060" s="11" t="s">
        <v>39</v>
      </c>
      <c r="T1060" s="17" t="s">
        <v>133</v>
      </c>
      <c r="U1060" s="11" t="s">
        <v>37</v>
      </c>
      <c r="V1060" s="17">
        <v>0</v>
      </c>
      <c r="W1060" s="11" t="s">
        <v>37</v>
      </c>
      <c r="Y1060" s="17" t="str">
        <f>TablaIncidentes[[#This Row],[Tiempo Total Gestión]]</f>
        <v>01:38</v>
      </c>
      <c r="Z1060" s="11">
        <f t="shared" si="112"/>
        <v>1</v>
      </c>
      <c r="AA1060" s="11">
        <f t="shared" si="113"/>
        <v>38</v>
      </c>
      <c r="AB1060" s="11">
        <f>IF(TablaIncidentes[[#This Row],[Prioridad*]]="Baja",(Z1060-24)*60+AA1060,IF(TablaIncidentes[[#This Row],[Prioridad*]]="Media",(Z1060-4)*60+AA1060,IF(TablaIncidentes[[#This Row],[Prioridad*]]="Alta",(Z1060-2)*60+AA1060)))</f>
        <v>-22</v>
      </c>
      <c r="AD1060" s="17" t="str">
        <f>TablaIncidentes[[#This Row],[Tiempo Creación (HH:mm)]]</f>
        <v>00:00</v>
      </c>
      <c r="AE1060" s="11">
        <f t="shared" si="114"/>
        <v>0</v>
      </c>
      <c r="AF1060" s="11">
        <f t="shared" si="115"/>
        <v>0</v>
      </c>
      <c r="AG1060" s="11">
        <f>IF(TablaIncidentes[[#This Row],[Prioridad*]]="Baja",((AE1060*60)+AF1060)-30,IF(TablaIncidentes[[#This Row],[Prioridad*]]="Media",((AE1060*60)+AF1060)-15,IF(TablaIncidentes[[#This Row],[Prioridad*]]="Alta",((AE1060*60)+AF1060)-10)))</f>
        <v>-10</v>
      </c>
      <c r="AI1060" s="17">
        <f>TablaIncidentes[[#This Row],[Tiempo Avance Incidente]]</f>
        <v>0</v>
      </c>
      <c r="AJ1060" s="11">
        <f t="shared" si="116"/>
        <v>0</v>
      </c>
      <c r="AK1060" s="11">
        <f t="shared" si="117"/>
        <v>0</v>
      </c>
      <c r="AL1060">
        <f>IF(TablaIncidentes[[#This Row],[Prioridad*]]="Baja",((AJ1060*60)+AK1060)-720,IF(TablaIncidentes[[#This Row],[Prioridad*]]="Media",((AJ1060*60)+AK1060)-120,IF(TablaIncidentes[[#This Row],[Prioridad*]]="Alta",((AJ1060*60)+AK1060)-60)))</f>
        <v>-60</v>
      </c>
      <c r="AN1060" t="str">
        <f t="shared" si="118"/>
        <v>viernes</v>
      </c>
    </row>
    <row r="1061" spans="1:40" x14ac:dyDescent="0.25">
      <c r="A1061" s="10" t="s">
        <v>2333</v>
      </c>
      <c r="B1061" t="s">
        <v>1059</v>
      </c>
      <c r="C1061" t="s">
        <v>32</v>
      </c>
      <c r="D1061" s="11" t="s">
        <v>33</v>
      </c>
      <c r="E1061" t="s">
        <v>34</v>
      </c>
      <c r="F1061" t="s">
        <v>51</v>
      </c>
      <c r="G1061" t="s">
        <v>52</v>
      </c>
      <c r="J1061" s="12">
        <v>43847</v>
      </c>
      <c r="K1061" s="13">
        <v>0.67876157407407411</v>
      </c>
      <c r="L1061" s="14">
        <v>43847</v>
      </c>
      <c r="M1061" s="15">
        <v>0.67876157407407411</v>
      </c>
      <c r="N1061" s="12">
        <v>43850</v>
      </c>
      <c r="O1061" s="13">
        <v>0.69619212962962962</v>
      </c>
      <c r="P1061" s="16">
        <v>43851.70108796296</v>
      </c>
      <c r="Q1061" s="11" t="s">
        <v>37</v>
      </c>
      <c r="R1061" s="17" t="s">
        <v>1825</v>
      </c>
      <c r="S1061" s="11" t="s">
        <v>39</v>
      </c>
      <c r="T1061" s="17" t="s">
        <v>133</v>
      </c>
      <c r="U1061" s="11" t="s">
        <v>37</v>
      </c>
      <c r="V1061" s="17">
        <v>0</v>
      </c>
      <c r="W1061" s="11" t="s">
        <v>37</v>
      </c>
      <c r="Y1061" s="17" t="str">
        <f>TablaIncidentes[[#This Row],[Tiempo Total Gestión]]</f>
        <v>01:47</v>
      </c>
      <c r="Z1061" s="11">
        <f t="shared" si="112"/>
        <v>1</v>
      </c>
      <c r="AA1061" s="11">
        <f t="shared" si="113"/>
        <v>47</v>
      </c>
      <c r="AB1061" s="11">
        <f>IF(TablaIncidentes[[#This Row],[Prioridad*]]="Baja",(Z1061-24)*60+AA1061,IF(TablaIncidentes[[#This Row],[Prioridad*]]="Media",(Z1061-4)*60+AA1061,IF(TablaIncidentes[[#This Row],[Prioridad*]]="Alta",(Z1061-2)*60+AA1061)))</f>
        <v>-13</v>
      </c>
      <c r="AD1061" s="17" t="str">
        <f>TablaIncidentes[[#This Row],[Tiempo Creación (HH:mm)]]</f>
        <v>00:00</v>
      </c>
      <c r="AE1061" s="11">
        <f t="shared" si="114"/>
        <v>0</v>
      </c>
      <c r="AF1061" s="11">
        <f t="shared" si="115"/>
        <v>0</v>
      </c>
      <c r="AG1061" s="11">
        <f>IF(TablaIncidentes[[#This Row],[Prioridad*]]="Baja",((AE1061*60)+AF1061)-30,IF(TablaIncidentes[[#This Row],[Prioridad*]]="Media",((AE1061*60)+AF1061)-15,IF(TablaIncidentes[[#This Row],[Prioridad*]]="Alta",((AE1061*60)+AF1061)-10)))</f>
        <v>-10</v>
      </c>
      <c r="AI1061" s="17">
        <f>TablaIncidentes[[#This Row],[Tiempo Avance Incidente]]</f>
        <v>0</v>
      </c>
      <c r="AJ1061" s="11">
        <f t="shared" si="116"/>
        <v>0</v>
      </c>
      <c r="AK1061" s="11">
        <f t="shared" si="117"/>
        <v>0</v>
      </c>
      <c r="AL1061">
        <f>IF(TablaIncidentes[[#This Row],[Prioridad*]]="Baja",((AJ1061*60)+AK1061)-720,IF(TablaIncidentes[[#This Row],[Prioridad*]]="Media",((AJ1061*60)+AK1061)-120,IF(TablaIncidentes[[#This Row],[Prioridad*]]="Alta",((AJ1061*60)+AK1061)-60)))</f>
        <v>-60</v>
      </c>
      <c r="AN1061" t="str">
        <f t="shared" si="118"/>
        <v>viernes</v>
      </c>
    </row>
    <row r="1062" spans="1:40" x14ac:dyDescent="0.25">
      <c r="A1062" s="10" t="s">
        <v>2334</v>
      </c>
      <c r="B1062" t="s">
        <v>1389</v>
      </c>
      <c r="C1062" t="s">
        <v>32</v>
      </c>
      <c r="D1062" s="11" t="s">
        <v>33</v>
      </c>
      <c r="E1062" t="s">
        <v>34</v>
      </c>
      <c r="F1062" t="s">
        <v>51</v>
      </c>
      <c r="G1062" t="s">
        <v>75</v>
      </c>
      <c r="J1062" s="12">
        <v>43847</v>
      </c>
      <c r="K1062" s="13">
        <v>0.68155092592592592</v>
      </c>
      <c r="L1062" s="14">
        <v>43847</v>
      </c>
      <c r="M1062" s="15">
        <v>0.68155092592592592</v>
      </c>
      <c r="N1062" s="12">
        <v>43850</v>
      </c>
      <c r="O1062" s="13">
        <v>0.38143518518518515</v>
      </c>
      <c r="P1062" s="16">
        <v>43851.429895833331</v>
      </c>
      <c r="Q1062" s="11" t="s">
        <v>37</v>
      </c>
      <c r="R1062" s="17" t="s">
        <v>957</v>
      </c>
      <c r="S1062" s="11" t="s">
        <v>39</v>
      </c>
      <c r="T1062" s="17" t="s">
        <v>133</v>
      </c>
      <c r="U1062" s="11" t="s">
        <v>37</v>
      </c>
      <c r="V1062" s="17">
        <v>0</v>
      </c>
      <c r="W1062" s="11" t="s">
        <v>37</v>
      </c>
      <c r="Y1062" s="17" t="str">
        <f>TablaIncidentes[[#This Row],[Tiempo Total Gestión]]</f>
        <v>01:49</v>
      </c>
      <c r="Z1062" s="11">
        <f t="shared" si="112"/>
        <v>1</v>
      </c>
      <c r="AA1062" s="11">
        <f t="shared" si="113"/>
        <v>49</v>
      </c>
      <c r="AB1062" s="11">
        <f>IF(TablaIncidentes[[#This Row],[Prioridad*]]="Baja",(Z1062-24)*60+AA1062,IF(TablaIncidentes[[#This Row],[Prioridad*]]="Media",(Z1062-4)*60+AA1062,IF(TablaIncidentes[[#This Row],[Prioridad*]]="Alta",(Z1062-2)*60+AA1062)))</f>
        <v>-11</v>
      </c>
      <c r="AD1062" s="17" t="str">
        <f>TablaIncidentes[[#This Row],[Tiempo Creación (HH:mm)]]</f>
        <v>00:00</v>
      </c>
      <c r="AE1062" s="11">
        <f t="shared" si="114"/>
        <v>0</v>
      </c>
      <c r="AF1062" s="11">
        <f t="shared" si="115"/>
        <v>0</v>
      </c>
      <c r="AG1062" s="11">
        <f>IF(TablaIncidentes[[#This Row],[Prioridad*]]="Baja",((AE1062*60)+AF1062)-30,IF(TablaIncidentes[[#This Row],[Prioridad*]]="Media",((AE1062*60)+AF1062)-15,IF(TablaIncidentes[[#This Row],[Prioridad*]]="Alta",((AE1062*60)+AF1062)-10)))</f>
        <v>-10</v>
      </c>
      <c r="AI1062" s="17">
        <f>TablaIncidentes[[#This Row],[Tiempo Avance Incidente]]</f>
        <v>0</v>
      </c>
      <c r="AJ1062" s="11">
        <f t="shared" si="116"/>
        <v>0</v>
      </c>
      <c r="AK1062" s="11">
        <f t="shared" si="117"/>
        <v>0</v>
      </c>
      <c r="AL1062">
        <f>IF(TablaIncidentes[[#This Row],[Prioridad*]]="Baja",((AJ1062*60)+AK1062)-720,IF(TablaIncidentes[[#This Row],[Prioridad*]]="Media",((AJ1062*60)+AK1062)-120,IF(TablaIncidentes[[#This Row],[Prioridad*]]="Alta",((AJ1062*60)+AK1062)-60)))</f>
        <v>-60</v>
      </c>
      <c r="AN1062" t="str">
        <f t="shared" si="118"/>
        <v>viernes</v>
      </c>
    </row>
    <row r="1063" spans="1:40" x14ac:dyDescent="0.25">
      <c r="A1063" s="10" t="s">
        <v>2335</v>
      </c>
      <c r="B1063" t="s">
        <v>1418</v>
      </c>
      <c r="C1063" t="s">
        <v>32</v>
      </c>
      <c r="D1063" s="11" t="s">
        <v>33</v>
      </c>
      <c r="E1063" t="s">
        <v>34</v>
      </c>
      <c r="F1063" t="s">
        <v>51</v>
      </c>
      <c r="G1063" t="s">
        <v>361</v>
      </c>
      <c r="J1063" s="12">
        <v>43847</v>
      </c>
      <c r="K1063" s="13">
        <v>0.68366898148148147</v>
      </c>
      <c r="L1063" s="14">
        <v>43847</v>
      </c>
      <c r="M1063" s="15">
        <v>0.68366898148148147</v>
      </c>
      <c r="N1063" s="12">
        <v>43848</v>
      </c>
      <c r="O1063" s="13">
        <v>0.74258101851851854</v>
      </c>
      <c r="P1063" s="16">
        <v>43849.774143518516</v>
      </c>
      <c r="Q1063" s="11" t="s">
        <v>37</v>
      </c>
      <c r="R1063" s="17" t="s">
        <v>405</v>
      </c>
      <c r="S1063" s="11" t="s">
        <v>39</v>
      </c>
      <c r="T1063" s="17" t="s">
        <v>133</v>
      </c>
      <c r="U1063" s="11" t="s">
        <v>37</v>
      </c>
      <c r="V1063" s="17">
        <v>0</v>
      </c>
      <c r="W1063" s="11" t="s">
        <v>37</v>
      </c>
      <c r="Y1063" s="17" t="str">
        <f>TablaIncidentes[[#This Row],[Tiempo Total Gestión]]</f>
        <v>01:40</v>
      </c>
      <c r="Z1063" s="11">
        <f t="shared" si="112"/>
        <v>1</v>
      </c>
      <c r="AA1063" s="11">
        <f t="shared" si="113"/>
        <v>40</v>
      </c>
      <c r="AB1063" s="11">
        <f>IF(TablaIncidentes[[#This Row],[Prioridad*]]="Baja",(Z1063-24)*60+AA1063,IF(TablaIncidentes[[#This Row],[Prioridad*]]="Media",(Z1063-4)*60+AA1063,IF(TablaIncidentes[[#This Row],[Prioridad*]]="Alta",(Z1063-2)*60+AA1063)))</f>
        <v>-20</v>
      </c>
      <c r="AD1063" s="17" t="str">
        <f>TablaIncidentes[[#This Row],[Tiempo Creación (HH:mm)]]</f>
        <v>00:00</v>
      </c>
      <c r="AE1063" s="11">
        <f t="shared" si="114"/>
        <v>0</v>
      </c>
      <c r="AF1063" s="11">
        <f t="shared" si="115"/>
        <v>0</v>
      </c>
      <c r="AG1063" s="11">
        <f>IF(TablaIncidentes[[#This Row],[Prioridad*]]="Baja",((AE1063*60)+AF1063)-30,IF(TablaIncidentes[[#This Row],[Prioridad*]]="Media",((AE1063*60)+AF1063)-15,IF(TablaIncidentes[[#This Row],[Prioridad*]]="Alta",((AE1063*60)+AF1063)-10)))</f>
        <v>-10</v>
      </c>
      <c r="AI1063" s="17">
        <f>TablaIncidentes[[#This Row],[Tiempo Avance Incidente]]</f>
        <v>0</v>
      </c>
      <c r="AJ1063" s="11">
        <f t="shared" si="116"/>
        <v>0</v>
      </c>
      <c r="AK1063" s="11">
        <f t="shared" si="117"/>
        <v>0</v>
      </c>
      <c r="AL1063">
        <f>IF(TablaIncidentes[[#This Row],[Prioridad*]]="Baja",((AJ1063*60)+AK1063)-720,IF(TablaIncidentes[[#This Row],[Prioridad*]]="Media",((AJ1063*60)+AK1063)-120,IF(TablaIncidentes[[#This Row],[Prioridad*]]="Alta",((AJ1063*60)+AK1063)-60)))</f>
        <v>-60</v>
      </c>
      <c r="AN1063" t="str">
        <f t="shared" si="118"/>
        <v>viernes</v>
      </c>
    </row>
    <row r="1064" spans="1:40" x14ac:dyDescent="0.25">
      <c r="A1064" s="20" t="s">
        <v>2336</v>
      </c>
      <c r="B1064" t="s">
        <v>1454</v>
      </c>
      <c r="C1064" t="s">
        <v>32</v>
      </c>
      <c r="D1064" s="11" t="s">
        <v>33</v>
      </c>
      <c r="E1064" t="s">
        <v>34</v>
      </c>
      <c r="F1064" t="s">
        <v>51</v>
      </c>
      <c r="G1064" t="s">
        <v>52</v>
      </c>
      <c r="J1064" s="12">
        <v>43847</v>
      </c>
      <c r="K1064" s="13">
        <v>0.68572916666666661</v>
      </c>
      <c r="L1064" s="14">
        <v>43847</v>
      </c>
      <c r="M1064" s="15">
        <v>0.68572916666666661</v>
      </c>
      <c r="N1064" s="12">
        <v>43850</v>
      </c>
      <c r="O1064" s="13">
        <v>0.6999305555555555</v>
      </c>
      <c r="P1064" s="16">
        <v>43851.70108796296</v>
      </c>
      <c r="Q1064" s="11" t="s">
        <v>101</v>
      </c>
      <c r="R1064" s="17" t="s">
        <v>2043</v>
      </c>
      <c r="S1064" s="11" t="s">
        <v>39</v>
      </c>
      <c r="T1064" s="17" t="s">
        <v>133</v>
      </c>
      <c r="U1064" s="11" t="s">
        <v>37</v>
      </c>
      <c r="V1064" s="17">
        <v>0</v>
      </c>
      <c r="W1064" s="11" t="s">
        <v>37</v>
      </c>
      <c r="Y1064" s="17" t="str">
        <f>TablaIncidentes[[#This Row],[Tiempo Total Gestión]]</f>
        <v>02:16</v>
      </c>
      <c r="Z1064" s="11">
        <f t="shared" si="112"/>
        <v>2</v>
      </c>
      <c r="AA1064" s="11">
        <f t="shared" si="113"/>
        <v>16</v>
      </c>
      <c r="AB1064" s="11">
        <f>IF(TablaIncidentes[[#This Row],[Prioridad*]]="Baja",(Z1064-24)*60+AA1064,IF(TablaIncidentes[[#This Row],[Prioridad*]]="Media",(Z1064-4)*60+AA1064,IF(TablaIncidentes[[#This Row],[Prioridad*]]="Alta",(Z1064-2)*60+AA1064)))</f>
        <v>16</v>
      </c>
      <c r="AD1064" s="17" t="str">
        <f>TablaIncidentes[[#This Row],[Tiempo Creación (HH:mm)]]</f>
        <v>00:00</v>
      </c>
      <c r="AE1064" s="11">
        <f t="shared" si="114"/>
        <v>0</v>
      </c>
      <c r="AF1064" s="11">
        <f t="shared" si="115"/>
        <v>0</v>
      </c>
      <c r="AG1064" s="11">
        <f>IF(TablaIncidentes[[#This Row],[Prioridad*]]="Baja",((AE1064*60)+AF1064)-30,IF(TablaIncidentes[[#This Row],[Prioridad*]]="Media",((AE1064*60)+AF1064)-15,IF(TablaIncidentes[[#This Row],[Prioridad*]]="Alta",((AE1064*60)+AF1064)-10)))</f>
        <v>-10</v>
      </c>
      <c r="AI1064" s="17">
        <f>TablaIncidentes[[#This Row],[Tiempo Avance Incidente]]</f>
        <v>0</v>
      </c>
      <c r="AJ1064" s="11">
        <f t="shared" si="116"/>
        <v>0</v>
      </c>
      <c r="AK1064" s="11">
        <f t="shared" si="117"/>
        <v>0</v>
      </c>
      <c r="AL1064">
        <f>IF(TablaIncidentes[[#This Row],[Prioridad*]]="Baja",((AJ1064*60)+AK1064)-720,IF(TablaIncidentes[[#This Row],[Prioridad*]]="Media",((AJ1064*60)+AK1064)-120,IF(TablaIncidentes[[#This Row],[Prioridad*]]="Alta",((AJ1064*60)+AK1064)-60)))</f>
        <v>-60</v>
      </c>
      <c r="AN1064" t="str">
        <f t="shared" si="118"/>
        <v>viernes</v>
      </c>
    </row>
    <row r="1065" spans="1:40" x14ac:dyDescent="0.25">
      <c r="A1065" s="10" t="s">
        <v>2337</v>
      </c>
      <c r="B1065" t="s">
        <v>857</v>
      </c>
      <c r="C1065" t="s">
        <v>32</v>
      </c>
      <c r="D1065" s="11" t="s">
        <v>33</v>
      </c>
      <c r="E1065" t="s">
        <v>34</v>
      </c>
      <c r="F1065" t="s">
        <v>51</v>
      </c>
      <c r="G1065" t="s">
        <v>52</v>
      </c>
      <c r="J1065" s="12">
        <v>43847</v>
      </c>
      <c r="K1065" s="13">
        <v>0.68850694444444438</v>
      </c>
      <c r="L1065" s="14">
        <v>43847</v>
      </c>
      <c r="M1065" s="15">
        <v>0.68850694444444438</v>
      </c>
      <c r="N1065" s="12">
        <v>43850</v>
      </c>
      <c r="O1065" s="13">
        <v>0.38596064814814812</v>
      </c>
      <c r="P1065" s="16">
        <v>43851.429895833331</v>
      </c>
      <c r="Q1065" s="11" t="s">
        <v>37</v>
      </c>
      <c r="R1065" s="17" t="s">
        <v>1823</v>
      </c>
      <c r="S1065" s="11" t="s">
        <v>39</v>
      </c>
      <c r="T1065" s="17" t="s">
        <v>133</v>
      </c>
      <c r="U1065" s="11" t="s">
        <v>37</v>
      </c>
      <c r="V1065" s="17">
        <v>0</v>
      </c>
      <c r="W1065" s="11" t="s">
        <v>37</v>
      </c>
      <c r="Y1065" s="17" t="str">
        <f>TablaIncidentes[[#This Row],[Tiempo Total Gestión]]</f>
        <v>01:56</v>
      </c>
      <c r="Z1065" s="11">
        <f t="shared" si="112"/>
        <v>1</v>
      </c>
      <c r="AA1065" s="11">
        <f t="shared" si="113"/>
        <v>56</v>
      </c>
      <c r="AB1065" s="11">
        <f>IF(TablaIncidentes[[#This Row],[Prioridad*]]="Baja",(Z1065-24)*60+AA1065,IF(TablaIncidentes[[#This Row],[Prioridad*]]="Media",(Z1065-4)*60+AA1065,IF(TablaIncidentes[[#This Row],[Prioridad*]]="Alta",(Z1065-2)*60+AA1065)))</f>
        <v>-4</v>
      </c>
      <c r="AD1065" s="17" t="str">
        <f>TablaIncidentes[[#This Row],[Tiempo Creación (HH:mm)]]</f>
        <v>00:00</v>
      </c>
      <c r="AE1065" s="11">
        <f t="shared" si="114"/>
        <v>0</v>
      </c>
      <c r="AF1065" s="11">
        <f t="shared" si="115"/>
        <v>0</v>
      </c>
      <c r="AG1065" s="11">
        <f>IF(TablaIncidentes[[#This Row],[Prioridad*]]="Baja",((AE1065*60)+AF1065)-30,IF(TablaIncidentes[[#This Row],[Prioridad*]]="Media",((AE1065*60)+AF1065)-15,IF(TablaIncidentes[[#This Row],[Prioridad*]]="Alta",((AE1065*60)+AF1065)-10)))</f>
        <v>-10</v>
      </c>
      <c r="AI1065" s="17">
        <f>TablaIncidentes[[#This Row],[Tiempo Avance Incidente]]</f>
        <v>0</v>
      </c>
      <c r="AJ1065" s="11">
        <f t="shared" si="116"/>
        <v>0</v>
      </c>
      <c r="AK1065" s="11">
        <f t="shared" si="117"/>
        <v>0</v>
      </c>
      <c r="AL1065">
        <f>IF(TablaIncidentes[[#This Row],[Prioridad*]]="Baja",((AJ1065*60)+AK1065)-720,IF(TablaIncidentes[[#This Row],[Prioridad*]]="Media",((AJ1065*60)+AK1065)-120,IF(TablaIncidentes[[#This Row],[Prioridad*]]="Alta",((AJ1065*60)+AK1065)-60)))</f>
        <v>-60</v>
      </c>
      <c r="AN1065" t="str">
        <f t="shared" si="118"/>
        <v>viernes</v>
      </c>
    </row>
    <row r="1066" spans="1:40" x14ac:dyDescent="0.25">
      <c r="A1066" s="10" t="s">
        <v>2338</v>
      </c>
      <c r="B1066" t="s">
        <v>2339</v>
      </c>
      <c r="C1066" t="s">
        <v>32</v>
      </c>
      <c r="D1066" s="11" t="s">
        <v>33</v>
      </c>
      <c r="E1066" t="s">
        <v>34</v>
      </c>
      <c r="F1066" t="s">
        <v>51</v>
      </c>
      <c r="G1066" t="s">
        <v>75</v>
      </c>
      <c r="J1066" s="12">
        <v>43847</v>
      </c>
      <c r="K1066" s="13">
        <v>0.68921296296296297</v>
      </c>
      <c r="L1066" s="14">
        <v>43847</v>
      </c>
      <c r="M1066" s="15">
        <v>0.68921296296296297</v>
      </c>
      <c r="N1066" s="12">
        <v>43850</v>
      </c>
      <c r="O1066" s="13">
        <v>0.39077546296296295</v>
      </c>
      <c r="P1066" s="16">
        <v>43851.429895833331</v>
      </c>
      <c r="Q1066" s="11" t="s">
        <v>37</v>
      </c>
      <c r="R1066" s="17" t="s">
        <v>593</v>
      </c>
      <c r="S1066" s="11" t="s">
        <v>39</v>
      </c>
      <c r="T1066" s="17" t="s">
        <v>133</v>
      </c>
      <c r="U1066" s="11" t="s">
        <v>37</v>
      </c>
      <c r="V1066" s="17">
        <v>0</v>
      </c>
      <c r="W1066" s="11" t="s">
        <v>37</v>
      </c>
      <c r="Y1066" s="17" t="str">
        <f>TablaIncidentes[[#This Row],[Tiempo Total Gestión]]</f>
        <v>01:24</v>
      </c>
      <c r="Z1066" s="11">
        <f t="shared" si="112"/>
        <v>1</v>
      </c>
      <c r="AA1066" s="11">
        <f t="shared" si="113"/>
        <v>24</v>
      </c>
      <c r="AB1066" s="11">
        <f>IF(TablaIncidentes[[#This Row],[Prioridad*]]="Baja",(Z1066-24)*60+AA1066,IF(TablaIncidentes[[#This Row],[Prioridad*]]="Media",(Z1066-4)*60+AA1066,IF(TablaIncidentes[[#This Row],[Prioridad*]]="Alta",(Z1066-2)*60+AA1066)))</f>
        <v>-36</v>
      </c>
      <c r="AD1066" s="17" t="str">
        <f>TablaIncidentes[[#This Row],[Tiempo Creación (HH:mm)]]</f>
        <v>00:00</v>
      </c>
      <c r="AE1066" s="11">
        <f t="shared" si="114"/>
        <v>0</v>
      </c>
      <c r="AF1066" s="11">
        <f t="shared" si="115"/>
        <v>0</v>
      </c>
      <c r="AG1066" s="11">
        <f>IF(TablaIncidentes[[#This Row],[Prioridad*]]="Baja",((AE1066*60)+AF1066)-30,IF(TablaIncidentes[[#This Row],[Prioridad*]]="Media",((AE1066*60)+AF1066)-15,IF(TablaIncidentes[[#This Row],[Prioridad*]]="Alta",((AE1066*60)+AF1066)-10)))</f>
        <v>-10</v>
      </c>
      <c r="AI1066" s="17">
        <f>TablaIncidentes[[#This Row],[Tiempo Avance Incidente]]</f>
        <v>0</v>
      </c>
      <c r="AJ1066" s="11">
        <f t="shared" si="116"/>
        <v>0</v>
      </c>
      <c r="AK1066" s="11">
        <f t="shared" si="117"/>
        <v>0</v>
      </c>
      <c r="AL1066">
        <f>IF(TablaIncidentes[[#This Row],[Prioridad*]]="Baja",((AJ1066*60)+AK1066)-720,IF(TablaIncidentes[[#This Row],[Prioridad*]]="Media",((AJ1066*60)+AK1066)-120,IF(TablaIncidentes[[#This Row],[Prioridad*]]="Alta",((AJ1066*60)+AK1066)-60)))</f>
        <v>-60</v>
      </c>
      <c r="AN1066" t="str">
        <f t="shared" si="118"/>
        <v>viernes</v>
      </c>
    </row>
    <row r="1067" spans="1:40" x14ac:dyDescent="0.25">
      <c r="A1067" s="10" t="s">
        <v>2340</v>
      </c>
      <c r="B1067" t="s">
        <v>1361</v>
      </c>
      <c r="C1067" t="s">
        <v>32</v>
      </c>
      <c r="D1067" s="11" t="s">
        <v>33</v>
      </c>
      <c r="E1067" t="s">
        <v>34</v>
      </c>
      <c r="F1067" t="s">
        <v>51</v>
      </c>
      <c r="G1067" t="s">
        <v>151</v>
      </c>
      <c r="J1067" s="12">
        <v>43847</v>
      </c>
      <c r="K1067" s="13">
        <v>0.6899074074074073</v>
      </c>
      <c r="L1067" s="14">
        <v>43847</v>
      </c>
      <c r="M1067" s="15">
        <v>0.6899074074074073</v>
      </c>
      <c r="N1067" s="12">
        <v>43848</v>
      </c>
      <c r="O1067" s="13">
        <v>0.72422453703703704</v>
      </c>
      <c r="P1067" s="16">
        <v>43849.774143518516</v>
      </c>
      <c r="Q1067" s="11" t="s">
        <v>37</v>
      </c>
      <c r="R1067" s="17" t="s">
        <v>344</v>
      </c>
      <c r="S1067" s="11" t="s">
        <v>39</v>
      </c>
      <c r="T1067" s="17" t="s">
        <v>133</v>
      </c>
      <c r="U1067" s="11" t="s">
        <v>37</v>
      </c>
      <c r="V1067" s="17">
        <v>0</v>
      </c>
      <c r="W1067" s="11" t="s">
        <v>37</v>
      </c>
      <c r="Y1067" s="17" t="str">
        <f>TablaIncidentes[[#This Row],[Tiempo Total Gestión]]</f>
        <v>01:17</v>
      </c>
      <c r="Z1067" s="11">
        <f t="shared" si="112"/>
        <v>1</v>
      </c>
      <c r="AA1067" s="11">
        <f t="shared" si="113"/>
        <v>17</v>
      </c>
      <c r="AB1067" s="11">
        <f>IF(TablaIncidentes[[#This Row],[Prioridad*]]="Baja",(Z1067-24)*60+AA1067,IF(TablaIncidentes[[#This Row],[Prioridad*]]="Media",(Z1067-4)*60+AA1067,IF(TablaIncidentes[[#This Row],[Prioridad*]]="Alta",(Z1067-2)*60+AA1067)))</f>
        <v>-43</v>
      </c>
      <c r="AD1067" s="17" t="str">
        <f>TablaIncidentes[[#This Row],[Tiempo Creación (HH:mm)]]</f>
        <v>00:00</v>
      </c>
      <c r="AE1067" s="11">
        <f t="shared" si="114"/>
        <v>0</v>
      </c>
      <c r="AF1067" s="11">
        <f t="shared" si="115"/>
        <v>0</v>
      </c>
      <c r="AG1067" s="11">
        <f>IF(TablaIncidentes[[#This Row],[Prioridad*]]="Baja",((AE1067*60)+AF1067)-30,IF(TablaIncidentes[[#This Row],[Prioridad*]]="Media",((AE1067*60)+AF1067)-15,IF(TablaIncidentes[[#This Row],[Prioridad*]]="Alta",((AE1067*60)+AF1067)-10)))</f>
        <v>-10</v>
      </c>
      <c r="AI1067" s="17">
        <f>TablaIncidentes[[#This Row],[Tiempo Avance Incidente]]</f>
        <v>0</v>
      </c>
      <c r="AJ1067" s="11">
        <f t="shared" si="116"/>
        <v>0</v>
      </c>
      <c r="AK1067" s="11">
        <f t="shared" si="117"/>
        <v>0</v>
      </c>
      <c r="AL1067">
        <f>IF(TablaIncidentes[[#This Row],[Prioridad*]]="Baja",((AJ1067*60)+AK1067)-720,IF(TablaIncidentes[[#This Row],[Prioridad*]]="Media",((AJ1067*60)+AK1067)-120,IF(TablaIncidentes[[#This Row],[Prioridad*]]="Alta",((AJ1067*60)+AK1067)-60)))</f>
        <v>-60</v>
      </c>
      <c r="AN1067" t="str">
        <f t="shared" si="118"/>
        <v>viernes</v>
      </c>
    </row>
    <row r="1068" spans="1:40" x14ac:dyDescent="0.25">
      <c r="A1068" s="20" t="s">
        <v>2341</v>
      </c>
      <c r="B1068" t="s">
        <v>2342</v>
      </c>
      <c r="C1068" t="s">
        <v>32</v>
      </c>
      <c r="D1068" s="11" t="s">
        <v>33</v>
      </c>
      <c r="E1068" t="s">
        <v>34</v>
      </c>
      <c r="F1068" t="s">
        <v>51</v>
      </c>
      <c r="G1068" t="s">
        <v>52</v>
      </c>
      <c r="J1068" s="12">
        <v>43847</v>
      </c>
      <c r="K1068" s="13">
        <v>0.6899074074074073</v>
      </c>
      <c r="L1068" s="14">
        <v>43847</v>
      </c>
      <c r="M1068" s="15">
        <v>0.6899074074074073</v>
      </c>
      <c r="N1068" s="12">
        <v>43850</v>
      </c>
      <c r="O1068" s="13">
        <v>0.7220833333333333</v>
      </c>
      <c r="P1068" s="16">
        <v>43851.776261574072</v>
      </c>
      <c r="Q1068" s="11" t="s">
        <v>101</v>
      </c>
      <c r="R1068" s="17" t="s">
        <v>1400</v>
      </c>
      <c r="S1068" s="11" t="s">
        <v>39</v>
      </c>
      <c r="T1068" s="17" t="s">
        <v>133</v>
      </c>
      <c r="U1068" s="11" t="s">
        <v>37</v>
      </c>
      <c r="V1068" s="17">
        <v>0</v>
      </c>
      <c r="W1068" s="11" t="s">
        <v>37</v>
      </c>
      <c r="Y1068" s="17" t="str">
        <f>TablaIncidentes[[#This Row],[Tiempo Total Gestión]]</f>
        <v>02:13</v>
      </c>
      <c r="Z1068" s="11">
        <f t="shared" si="112"/>
        <v>2</v>
      </c>
      <c r="AA1068" s="11">
        <f t="shared" si="113"/>
        <v>13</v>
      </c>
      <c r="AB1068" s="11">
        <f>IF(TablaIncidentes[[#This Row],[Prioridad*]]="Baja",(Z1068-24)*60+AA1068,IF(TablaIncidentes[[#This Row],[Prioridad*]]="Media",(Z1068-4)*60+AA1068,IF(TablaIncidentes[[#This Row],[Prioridad*]]="Alta",(Z1068-2)*60+AA1068)))</f>
        <v>13</v>
      </c>
      <c r="AD1068" s="17" t="str">
        <f>TablaIncidentes[[#This Row],[Tiempo Creación (HH:mm)]]</f>
        <v>00:00</v>
      </c>
      <c r="AE1068" s="11">
        <f t="shared" si="114"/>
        <v>0</v>
      </c>
      <c r="AF1068" s="11">
        <f t="shared" si="115"/>
        <v>0</v>
      </c>
      <c r="AG1068" s="11">
        <f>IF(TablaIncidentes[[#This Row],[Prioridad*]]="Baja",((AE1068*60)+AF1068)-30,IF(TablaIncidentes[[#This Row],[Prioridad*]]="Media",((AE1068*60)+AF1068)-15,IF(TablaIncidentes[[#This Row],[Prioridad*]]="Alta",((AE1068*60)+AF1068)-10)))</f>
        <v>-10</v>
      </c>
      <c r="AI1068" s="17">
        <f>TablaIncidentes[[#This Row],[Tiempo Avance Incidente]]</f>
        <v>0</v>
      </c>
      <c r="AJ1068" s="11">
        <f t="shared" si="116"/>
        <v>0</v>
      </c>
      <c r="AK1068" s="11">
        <f t="shared" si="117"/>
        <v>0</v>
      </c>
      <c r="AL1068">
        <f>IF(TablaIncidentes[[#This Row],[Prioridad*]]="Baja",((AJ1068*60)+AK1068)-720,IF(TablaIncidentes[[#This Row],[Prioridad*]]="Media",((AJ1068*60)+AK1068)-120,IF(TablaIncidentes[[#This Row],[Prioridad*]]="Alta",((AJ1068*60)+AK1068)-60)))</f>
        <v>-60</v>
      </c>
      <c r="AN1068" t="str">
        <f t="shared" si="118"/>
        <v>viernes</v>
      </c>
    </row>
    <row r="1069" spans="1:40" x14ac:dyDescent="0.25">
      <c r="A1069" s="20" t="s">
        <v>2343</v>
      </c>
      <c r="B1069" t="s">
        <v>977</v>
      </c>
      <c r="C1069" t="s">
        <v>32</v>
      </c>
      <c r="D1069" s="11" t="s">
        <v>33</v>
      </c>
      <c r="E1069" t="s">
        <v>34</v>
      </c>
      <c r="F1069" t="s">
        <v>51</v>
      </c>
      <c r="G1069" t="s">
        <v>52</v>
      </c>
      <c r="J1069" s="12">
        <v>43847</v>
      </c>
      <c r="K1069" s="13">
        <v>0.6899074074074073</v>
      </c>
      <c r="L1069" s="14">
        <v>43847</v>
      </c>
      <c r="M1069" s="15">
        <v>0.6899074074074073</v>
      </c>
      <c r="N1069" s="12">
        <v>43850</v>
      </c>
      <c r="O1069" s="13">
        <v>0.72730324074074071</v>
      </c>
      <c r="P1069" s="16">
        <v>43851.776261574072</v>
      </c>
      <c r="Q1069" s="11" t="s">
        <v>101</v>
      </c>
      <c r="R1069" s="17" t="s">
        <v>963</v>
      </c>
      <c r="S1069" s="11" t="s">
        <v>39</v>
      </c>
      <c r="T1069" s="17" t="s">
        <v>133</v>
      </c>
      <c r="U1069" s="11" t="s">
        <v>37</v>
      </c>
      <c r="V1069" s="17">
        <v>0</v>
      </c>
      <c r="W1069" s="11" t="s">
        <v>37</v>
      </c>
      <c r="Y1069" s="17" t="str">
        <f>TablaIncidentes[[#This Row],[Tiempo Total Gestión]]</f>
        <v>02:15</v>
      </c>
      <c r="Z1069" s="11">
        <f t="shared" si="112"/>
        <v>2</v>
      </c>
      <c r="AA1069" s="11">
        <f t="shared" si="113"/>
        <v>15</v>
      </c>
      <c r="AB1069" s="11">
        <f>IF(TablaIncidentes[[#This Row],[Prioridad*]]="Baja",(Z1069-24)*60+AA1069,IF(TablaIncidentes[[#This Row],[Prioridad*]]="Media",(Z1069-4)*60+AA1069,IF(TablaIncidentes[[#This Row],[Prioridad*]]="Alta",(Z1069-2)*60+AA1069)))</f>
        <v>15</v>
      </c>
      <c r="AD1069" s="17" t="str">
        <f>TablaIncidentes[[#This Row],[Tiempo Creación (HH:mm)]]</f>
        <v>00:00</v>
      </c>
      <c r="AE1069" s="11">
        <f t="shared" si="114"/>
        <v>0</v>
      </c>
      <c r="AF1069" s="11">
        <f t="shared" si="115"/>
        <v>0</v>
      </c>
      <c r="AG1069" s="11">
        <f>IF(TablaIncidentes[[#This Row],[Prioridad*]]="Baja",((AE1069*60)+AF1069)-30,IF(TablaIncidentes[[#This Row],[Prioridad*]]="Media",((AE1069*60)+AF1069)-15,IF(TablaIncidentes[[#This Row],[Prioridad*]]="Alta",((AE1069*60)+AF1069)-10)))</f>
        <v>-10</v>
      </c>
      <c r="AI1069" s="17">
        <f>TablaIncidentes[[#This Row],[Tiempo Avance Incidente]]</f>
        <v>0</v>
      </c>
      <c r="AJ1069" s="11">
        <f t="shared" si="116"/>
        <v>0</v>
      </c>
      <c r="AK1069" s="11">
        <f t="shared" si="117"/>
        <v>0</v>
      </c>
      <c r="AL1069">
        <f>IF(TablaIncidentes[[#This Row],[Prioridad*]]="Baja",((AJ1069*60)+AK1069)-720,IF(TablaIncidentes[[#This Row],[Prioridad*]]="Media",((AJ1069*60)+AK1069)-120,IF(TablaIncidentes[[#This Row],[Prioridad*]]="Alta",((AJ1069*60)+AK1069)-60)))</f>
        <v>-60</v>
      </c>
      <c r="AN1069" t="str">
        <f t="shared" si="118"/>
        <v>viernes</v>
      </c>
    </row>
    <row r="1070" spans="1:40" x14ac:dyDescent="0.25">
      <c r="A1070" s="10" t="s">
        <v>2344</v>
      </c>
      <c r="B1070" t="s">
        <v>1338</v>
      </c>
      <c r="C1070" t="s">
        <v>32</v>
      </c>
      <c r="D1070" s="11" t="s">
        <v>33</v>
      </c>
      <c r="E1070" t="s">
        <v>34</v>
      </c>
      <c r="F1070" t="s">
        <v>51</v>
      </c>
      <c r="G1070" t="s">
        <v>75</v>
      </c>
      <c r="J1070" s="12">
        <v>43847</v>
      </c>
      <c r="K1070" s="13">
        <v>0.6912962962962963</v>
      </c>
      <c r="L1070" s="14">
        <v>43847</v>
      </c>
      <c r="M1070" s="15">
        <v>0.6912962962962963</v>
      </c>
      <c r="N1070" s="12">
        <v>43850</v>
      </c>
      <c r="O1070" s="13">
        <v>0.39200231481481485</v>
      </c>
      <c r="P1070" s="16">
        <v>43851.429895833331</v>
      </c>
      <c r="Q1070" s="11" t="s">
        <v>37</v>
      </c>
      <c r="R1070" s="17" t="s">
        <v>234</v>
      </c>
      <c r="S1070" s="11" t="s">
        <v>39</v>
      </c>
      <c r="T1070" s="17" t="s">
        <v>133</v>
      </c>
      <c r="U1070" s="11" t="s">
        <v>37</v>
      </c>
      <c r="V1070" s="17">
        <v>0</v>
      </c>
      <c r="W1070" s="11" t="s">
        <v>37</v>
      </c>
      <c r="Y1070" s="17" t="str">
        <f>TablaIncidentes[[#This Row],[Tiempo Total Gestión]]</f>
        <v>01:11</v>
      </c>
      <c r="Z1070" s="11">
        <f t="shared" si="112"/>
        <v>1</v>
      </c>
      <c r="AA1070" s="11">
        <f t="shared" si="113"/>
        <v>11</v>
      </c>
      <c r="AB1070" s="11">
        <f>IF(TablaIncidentes[[#This Row],[Prioridad*]]="Baja",(Z1070-24)*60+AA1070,IF(TablaIncidentes[[#This Row],[Prioridad*]]="Media",(Z1070-4)*60+AA1070,IF(TablaIncidentes[[#This Row],[Prioridad*]]="Alta",(Z1070-2)*60+AA1070)))</f>
        <v>-49</v>
      </c>
      <c r="AD1070" s="17" t="str">
        <f>TablaIncidentes[[#This Row],[Tiempo Creación (HH:mm)]]</f>
        <v>00:00</v>
      </c>
      <c r="AE1070" s="11">
        <f t="shared" si="114"/>
        <v>0</v>
      </c>
      <c r="AF1070" s="11">
        <f t="shared" si="115"/>
        <v>0</v>
      </c>
      <c r="AG1070" s="11">
        <f>IF(TablaIncidentes[[#This Row],[Prioridad*]]="Baja",((AE1070*60)+AF1070)-30,IF(TablaIncidentes[[#This Row],[Prioridad*]]="Media",((AE1070*60)+AF1070)-15,IF(TablaIncidentes[[#This Row],[Prioridad*]]="Alta",((AE1070*60)+AF1070)-10)))</f>
        <v>-10</v>
      </c>
      <c r="AI1070" s="17">
        <f>TablaIncidentes[[#This Row],[Tiempo Avance Incidente]]</f>
        <v>0</v>
      </c>
      <c r="AJ1070" s="11">
        <f t="shared" si="116"/>
        <v>0</v>
      </c>
      <c r="AK1070" s="11">
        <f t="shared" si="117"/>
        <v>0</v>
      </c>
      <c r="AL1070">
        <f>IF(TablaIncidentes[[#This Row],[Prioridad*]]="Baja",((AJ1070*60)+AK1070)-720,IF(TablaIncidentes[[#This Row],[Prioridad*]]="Media",((AJ1070*60)+AK1070)-120,IF(TablaIncidentes[[#This Row],[Prioridad*]]="Alta",((AJ1070*60)+AK1070)-60)))</f>
        <v>-60</v>
      </c>
      <c r="AN1070" t="str">
        <f t="shared" si="118"/>
        <v>viernes</v>
      </c>
    </row>
    <row r="1071" spans="1:40" x14ac:dyDescent="0.25">
      <c r="A1071" s="10" t="s">
        <v>2345</v>
      </c>
      <c r="B1071" t="s">
        <v>291</v>
      </c>
      <c r="C1071" t="s">
        <v>161</v>
      </c>
      <c r="D1071" s="11" t="s">
        <v>110</v>
      </c>
      <c r="E1071" t="s">
        <v>34</v>
      </c>
      <c r="F1071" t="s">
        <v>124</v>
      </c>
      <c r="G1071" t="s">
        <v>125</v>
      </c>
      <c r="J1071" s="12">
        <v>43847</v>
      </c>
      <c r="K1071" s="13">
        <v>0.72675925925925933</v>
      </c>
      <c r="L1071" s="14">
        <v>43847</v>
      </c>
      <c r="M1071" s="15">
        <v>0.72763888888888895</v>
      </c>
      <c r="N1071" s="12">
        <v>43847</v>
      </c>
      <c r="O1071" s="13">
        <v>0.73359953703703706</v>
      </c>
      <c r="P1071" s="16">
        <v>43848.752083333333</v>
      </c>
      <c r="Q1071" s="11" t="s">
        <v>37</v>
      </c>
      <c r="R1071" s="17" t="s">
        <v>66</v>
      </c>
      <c r="S1071" s="11" t="s">
        <v>59</v>
      </c>
      <c r="T1071" s="17" t="s">
        <v>40</v>
      </c>
      <c r="U1071" s="11" t="s">
        <v>37</v>
      </c>
      <c r="V1071" s="17">
        <v>7.4074073927477002E-4</v>
      </c>
      <c r="W1071" s="11" t="s">
        <v>37</v>
      </c>
      <c r="Y1071" s="17" t="str">
        <f>TablaIncidentes[[#This Row],[Tiempo Total Gestión]]</f>
        <v>00:09</v>
      </c>
      <c r="Z1071" s="11">
        <f t="shared" si="112"/>
        <v>0</v>
      </c>
      <c r="AA1071" s="11">
        <f t="shared" si="113"/>
        <v>9</v>
      </c>
      <c r="AB1071" s="11">
        <f>IF(TablaIncidentes[[#This Row],[Prioridad*]]="Baja",(Z1071-24)*60+AA1071,IF(TablaIncidentes[[#This Row],[Prioridad*]]="Media",(Z1071-4)*60+AA1071,IF(TablaIncidentes[[#This Row],[Prioridad*]]="Alta",(Z1071-2)*60+AA1071)))</f>
        <v>-231</v>
      </c>
      <c r="AD1071" s="17" t="str">
        <f>TablaIncidentes[[#This Row],[Tiempo Creación (HH:mm)]]</f>
        <v>00:01</v>
      </c>
      <c r="AE1071" s="11">
        <f t="shared" si="114"/>
        <v>0</v>
      </c>
      <c r="AF1071" s="11">
        <f t="shared" si="115"/>
        <v>1</v>
      </c>
      <c r="AG1071" s="11">
        <f>IF(TablaIncidentes[[#This Row],[Prioridad*]]="Baja",((AE1071*60)+AF1071)-30,IF(TablaIncidentes[[#This Row],[Prioridad*]]="Media",((AE1071*60)+AF1071)-15,IF(TablaIncidentes[[#This Row],[Prioridad*]]="Alta",((AE1071*60)+AF1071)-10)))</f>
        <v>-14</v>
      </c>
      <c r="AI1071" s="17">
        <f>TablaIncidentes[[#This Row],[Tiempo Avance Incidente]]</f>
        <v>7.4074073927477002E-4</v>
      </c>
      <c r="AJ1071" s="11">
        <f t="shared" si="116"/>
        <v>0</v>
      </c>
      <c r="AK1071" s="11">
        <f t="shared" si="117"/>
        <v>1</v>
      </c>
      <c r="AL1071">
        <f>IF(TablaIncidentes[[#This Row],[Prioridad*]]="Baja",((AJ1071*60)+AK1071)-720,IF(TablaIncidentes[[#This Row],[Prioridad*]]="Media",((AJ1071*60)+AK1071)-120,IF(TablaIncidentes[[#This Row],[Prioridad*]]="Alta",((AJ1071*60)+AK1071)-60)))</f>
        <v>-119</v>
      </c>
      <c r="AN1071" t="str">
        <f t="shared" si="118"/>
        <v>viernes</v>
      </c>
    </row>
    <row r="1072" spans="1:40" x14ac:dyDescent="0.25">
      <c r="A1072" s="10" t="s">
        <v>2346</v>
      </c>
      <c r="B1072" t="s">
        <v>1444</v>
      </c>
      <c r="C1072" t="s">
        <v>32</v>
      </c>
      <c r="D1072" s="11" t="s">
        <v>33</v>
      </c>
      <c r="E1072" t="s">
        <v>34</v>
      </c>
      <c r="F1072" t="s">
        <v>51</v>
      </c>
      <c r="G1072" t="s">
        <v>52</v>
      </c>
      <c r="J1072" s="12">
        <v>43847</v>
      </c>
      <c r="K1072" s="13">
        <v>0.78537037037037039</v>
      </c>
      <c r="L1072" s="14">
        <v>43847</v>
      </c>
      <c r="M1072" s="15">
        <v>0.78537037037037039</v>
      </c>
      <c r="N1072" s="12">
        <v>43850</v>
      </c>
      <c r="O1072" s="13">
        <v>0.44145833333333334</v>
      </c>
      <c r="P1072" s="16">
        <v>43851.511087962965</v>
      </c>
      <c r="Q1072" s="11" t="s">
        <v>37</v>
      </c>
      <c r="R1072" s="17" t="s">
        <v>398</v>
      </c>
      <c r="S1072" s="11" t="s">
        <v>39</v>
      </c>
      <c r="T1072" s="17" t="s">
        <v>133</v>
      </c>
      <c r="U1072" s="11" t="s">
        <v>37</v>
      </c>
      <c r="V1072" s="17">
        <v>0</v>
      </c>
      <c r="W1072" s="11" t="s">
        <v>37</v>
      </c>
      <c r="Y1072" s="17" t="str">
        <f>TablaIncidentes[[#This Row],[Tiempo Total Gestión]]</f>
        <v>00:17</v>
      </c>
      <c r="Z1072" s="11">
        <f t="shared" si="112"/>
        <v>0</v>
      </c>
      <c r="AA1072" s="11">
        <f t="shared" si="113"/>
        <v>17</v>
      </c>
      <c r="AB1072" s="11">
        <f>IF(TablaIncidentes[[#This Row],[Prioridad*]]="Baja",(Z1072-24)*60+AA1072,IF(TablaIncidentes[[#This Row],[Prioridad*]]="Media",(Z1072-4)*60+AA1072,IF(TablaIncidentes[[#This Row],[Prioridad*]]="Alta",(Z1072-2)*60+AA1072)))</f>
        <v>-103</v>
      </c>
      <c r="AD1072" s="17" t="str">
        <f>TablaIncidentes[[#This Row],[Tiempo Creación (HH:mm)]]</f>
        <v>00:00</v>
      </c>
      <c r="AE1072" s="11">
        <f t="shared" si="114"/>
        <v>0</v>
      </c>
      <c r="AF1072" s="11">
        <f t="shared" si="115"/>
        <v>0</v>
      </c>
      <c r="AG1072" s="11">
        <f>IF(TablaIncidentes[[#This Row],[Prioridad*]]="Baja",((AE1072*60)+AF1072)-30,IF(TablaIncidentes[[#This Row],[Prioridad*]]="Media",((AE1072*60)+AF1072)-15,IF(TablaIncidentes[[#This Row],[Prioridad*]]="Alta",((AE1072*60)+AF1072)-10)))</f>
        <v>-10</v>
      </c>
      <c r="AI1072" s="17">
        <f>TablaIncidentes[[#This Row],[Tiempo Avance Incidente]]</f>
        <v>0</v>
      </c>
      <c r="AJ1072" s="11">
        <f t="shared" si="116"/>
        <v>0</v>
      </c>
      <c r="AK1072" s="11">
        <f t="shared" si="117"/>
        <v>0</v>
      </c>
      <c r="AL1072">
        <f>IF(TablaIncidentes[[#This Row],[Prioridad*]]="Baja",((AJ1072*60)+AK1072)-720,IF(TablaIncidentes[[#This Row],[Prioridad*]]="Media",((AJ1072*60)+AK1072)-120,IF(TablaIncidentes[[#This Row],[Prioridad*]]="Alta",((AJ1072*60)+AK1072)-60)))</f>
        <v>-60</v>
      </c>
      <c r="AN1072" t="str">
        <f t="shared" si="118"/>
        <v>viernes</v>
      </c>
    </row>
    <row r="1073" spans="1:40" x14ac:dyDescent="0.25">
      <c r="A1073" s="20" t="s">
        <v>2347</v>
      </c>
      <c r="B1073" t="s">
        <v>2348</v>
      </c>
      <c r="C1073" t="s">
        <v>32</v>
      </c>
      <c r="D1073" s="11" t="s">
        <v>33</v>
      </c>
      <c r="E1073" t="s">
        <v>34</v>
      </c>
      <c r="F1073" t="s">
        <v>51</v>
      </c>
      <c r="G1073" t="s">
        <v>165</v>
      </c>
      <c r="J1073" s="12">
        <v>43847</v>
      </c>
      <c r="K1073" s="13">
        <v>0.95003472222222218</v>
      </c>
      <c r="L1073" s="14">
        <v>43847</v>
      </c>
      <c r="M1073" s="15">
        <v>0.95003472222222218</v>
      </c>
      <c r="N1073" s="12">
        <v>43851</v>
      </c>
      <c r="O1073" s="13">
        <v>0.45314814814814813</v>
      </c>
      <c r="P1073" s="16">
        <v>43852.506261574075</v>
      </c>
      <c r="Q1073" s="11" t="s">
        <v>101</v>
      </c>
      <c r="R1073" s="17" t="s">
        <v>2317</v>
      </c>
      <c r="S1073" s="11" t="s">
        <v>39</v>
      </c>
      <c r="T1073" s="17" t="s">
        <v>133</v>
      </c>
      <c r="U1073" s="11" t="s">
        <v>37</v>
      </c>
      <c r="V1073" s="17">
        <v>0</v>
      </c>
      <c r="W1073" s="11" t="s">
        <v>37</v>
      </c>
      <c r="Y1073" s="17" t="str">
        <f>TablaIncidentes[[#This Row],[Tiempo Total Gestión]]</f>
        <v>02:11</v>
      </c>
      <c r="Z1073" s="11">
        <f t="shared" si="112"/>
        <v>2</v>
      </c>
      <c r="AA1073" s="11">
        <f t="shared" si="113"/>
        <v>11</v>
      </c>
      <c r="AB1073" s="11">
        <f>IF(TablaIncidentes[[#This Row],[Prioridad*]]="Baja",(Z1073-24)*60+AA1073,IF(TablaIncidentes[[#This Row],[Prioridad*]]="Media",(Z1073-4)*60+AA1073,IF(TablaIncidentes[[#This Row],[Prioridad*]]="Alta",(Z1073-2)*60+AA1073)))</f>
        <v>11</v>
      </c>
      <c r="AD1073" s="17" t="str">
        <f>TablaIncidentes[[#This Row],[Tiempo Creación (HH:mm)]]</f>
        <v>00:00</v>
      </c>
      <c r="AE1073" s="11">
        <f t="shared" si="114"/>
        <v>0</v>
      </c>
      <c r="AF1073" s="11">
        <f t="shared" si="115"/>
        <v>0</v>
      </c>
      <c r="AG1073" s="11">
        <f>IF(TablaIncidentes[[#This Row],[Prioridad*]]="Baja",((AE1073*60)+AF1073)-30,IF(TablaIncidentes[[#This Row],[Prioridad*]]="Media",((AE1073*60)+AF1073)-15,IF(TablaIncidentes[[#This Row],[Prioridad*]]="Alta",((AE1073*60)+AF1073)-10)))</f>
        <v>-10</v>
      </c>
      <c r="AI1073" s="17">
        <f>TablaIncidentes[[#This Row],[Tiempo Avance Incidente]]</f>
        <v>0</v>
      </c>
      <c r="AJ1073" s="11">
        <f t="shared" si="116"/>
        <v>0</v>
      </c>
      <c r="AK1073" s="11">
        <f t="shared" si="117"/>
        <v>0</v>
      </c>
      <c r="AL1073">
        <f>IF(TablaIncidentes[[#This Row],[Prioridad*]]="Baja",((AJ1073*60)+AK1073)-720,IF(TablaIncidentes[[#This Row],[Prioridad*]]="Media",((AJ1073*60)+AK1073)-120,IF(TablaIncidentes[[#This Row],[Prioridad*]]="Alta",((AJ1073*60)+AK1073)-60)))</f>
        <v>-60</v>
      </c>
      <c r="AN1073" t="str">
        <f t="shared" si="118"/>
        <v>viernes</v>
      </c>
    </row>
    <row r="1074" spans="1:40" x14ac:dyDescent="0.25">
      <c r="A1074" s="10" t="s">
        <v>2349</v>
      </c>
      <c r="B1074" t="s">
        <v>880</v>
      </c>
      <c r="C1074" t="s">
        <v>32</v>
      </c>
      <c r="D1074" s="11" t="s">
        <v>33</v>
      </c>
      <c r="E1074" t="s">
        <v>34</v>
      </c>
      <c r="F1074" t="s">
        <v>35</v>
      </c>
      <c r="G1074" t="s">
        <v>311</v>
      </c>
      <c r="J1074" s="12">
        <v>43848</v>
      </c>
      <c r="K1074" s="13">
        <v>7.0289351851851853E-2</v>
      </c>
      <c r="L1074" s="14">
        <v>43848</v>
      </c>
      <c r="M1074" s="15">
        <v>7.0289351851851853E-2</v>
      </c>
      <c r="N1074" s="12">
        <v>43850</v>
      </c>
      <c r="O1074" s="13">
        <v>0.38464120370370369</v>
      </c>
      <c r="P1074" s="16">
        <v>43851.429895833331</v>
      </c>
      <c r="Q1074" s="11" t="s">
        <v>37</v>
      </c>
      <c r="R1074" s="17" t="s">
        <v>573</v>
      </c>
      <c r="S1074" s="11" t="s">
        <v>39</v>
      </c>
      <c r="T1074" s="17" t="s">
        <v>133</v>
      </c>
      <c r="U1074" s="11" t="s">
        <v>37</v>
      </c>
      <c r="V1074" s="17">
        <v>0</v>
      </c>
      <c r="W1074" s="11" t="s">
        <v>37</v>
      </c>
      <c r="Y1074" s="17" t="str">
        <f>TablaIncidentes[[#This Row],[Tiempo Total Gestión]]</f>
        <v>01:22</v>
      </c>
      <c r="Z1074" s="11">
        <f t="shared" si="112"/>
        <v>1</v>
      </c>
      <c r="AA1074" s="11">
        <f t="shared" si="113"/>
        <v>22</v>
      </c>
      <c r="AB1074" s="11">
        <f>IF(TablaIncidentes[[#This Row],[Prioridad*]]="Baja",(Z1074-24)*60+AA1074,IF(TablaIncidentes[[#This Row],[Prioridad*]]="Media",(Z1074-4)*60+AA1074,IF(TablaIncidentes[[#This Row],[Prioridad*]]="Alta",(Z1074-2)*60+AA1074)))</f>
        <v>-38</v>
      </c>
      <c r="AD1074" s="17" t="str">
        <f>TablaIncidentes[[#This Row],[Tiempo Creación (HH:mm)]]</f>
        <v>00:00</v>
      </c>
      <c r="AE1074" s="11">
        <f t="shared" si="114"/>
        <v>0</v>
      </c>
      <c r="AF1074" s="11">
        <f t="shared" si="115"/>
        <v>0</v>
      </c>
      <c r="AG1074" s="11">
        <f>IF(TablaIncidentes[[#This Row],[Prioridad*]]="Baja",((AE1074*60)+AF1074)-30,IF(TablaIncidentes[[#This Row],[Prioridad*]]="Media",((AE1074*60)+AF1074)-15,IF(TablaIncidentes[[#This Row],[Prioridad*]]="Alta",((AE1074*60)+AF1074)-10)))</f>
        <v>-10</v>
      </c>
      <c r="AI1074" s="17">
        <f>TablaIncidentes[[#This Row],[Tiempo Avance Incidente]]</f>
        <v>0</v>
      </c>
      <c r="AJ1074" s="11">
        <f t="shared" si="116"/>
        <v>0</v>
      </c>
      <c r="AK1074" s="11">
        <f t="shared" si="117"/>
        <v>0</v>
      </c>
      <c r="AL1074">
        <f>IF(TablaIncidentes[[#This Row],[Prioridad*]]="Baja",((AJ1074*60)+AK1074)-720,IF(TablaIncidentes[[#This Row],[Prioridad*]]="Media",((AJ1074*60)+AK1074)-120,IF(TablaIncidentes[[#This Row],[Prioridad*]]="Alta",((AJ1074*60)+AK1074)-60)))</f>
        <v>-60</v>
      </c>
      <c r="AN1074" t="str">
        <f t="shared" si="118"/>
        <v>sábado</v>
      </c>
    </row>
    <row r="1075" spans="1:40" x14ac:dyDescent="0.25">
      <c r="A1075" s="10" t="s">
        <v>2350</v>
      </c>
      <c r="B1075" t="s">
        <v>2351</v>
      </c>
      <c r="C1075" t="s">
        <v>32</v>
      </c>
      <c r="D1075" s="11" t="s">
        <v>33</v>
      </c>
      <c r="E1075" t="s">
        <v>34</v>
      </c>
      <c r="F1075" t="s">
        <v>51</v>
      </c>
      <c r="G1075" t="s">
        <v>151</v>
      </c>
      <c r="J1075" s="12">
        <v>43849</v>
      </c>
      <c r="K1075" s="13">
        <v>0.28684027777777776</v>
      </c>
      <c r="L1075" s="14">
        <v>43849</v>
      </c>
      <c r="M1075" s="15">
        <v>0.28684027777777776</v>
      </c>
      <c r="N1075" s="12">
        <v>43849</v>
      </c>
      <c r="O1075" s="13">
        <v>0.65035879629629634</v>
      </c>
      <c r="P1075" s="16">
        <v>43850.676412037035</v>
      </c>
      <c r="Q1075" s="11" t="s">
        <v>37</v>
      </c>
      <c r="R1075" s="17" t="s">
        <v>1929</v>
      </c>
      <c r="S1075" s="11" t="s">
        <v>39</v>
      </c>
      <c r="T1075" s="17" t="s">
        <v>133</v>
      </c>
      <c r="U1075" s="11" t="s">
        <v>37</v>
      </c>
      <c r="V1075" s="17">
        <v>0</v>
      </c>
      <c r="W1075" s="11" t="s">
        <v>37</v>
      </c>
      <c r="Y1075" s="17" t="str">
        <f>TablaIncidentes[[#This Row],[Tiempo Total Gestión]]</f>
        <v>00:50</v>
      </c>
      <c r="Z1075" s="11">
        <f t="shared" si="112"/>
        <v>0</v>
      </c>
      <c r="AA1075" s="11">
        <f t="shared" si="113"/>
        <v>50</v>
      </c>
      <c r="AB1075" s="11">
        <f>IF(TablaIncidentes[[#This Row],[Prioridad*]]="Baja",(Z1075-24)*60+AA1075,IF(TablaIncidentes[[#This Row],[Prioridad*]]="Media",(Z1075-4)*60+AA1075,IF(TablaIncidentes[[#This Row],[Prioridad*]]="Alta",(Z1075-2)*60+AA1075)))</f>
        <v>-70</v>
      </c>
      <c r="AD1075" s="17" t="str">
        <f>TablaIncidentes[[#This Row],[Tiempo Creación (HH:mm)]]</f>
        <v>00:00</v>
      </c>
      <c r="AE1075" s="11">
        <f t="shared" si="114"/>
        <v>0</v>
      </c>
      <c r="AF1075" s="11">
        <f t="shared" si="115"/>
        <v>0</v>
      </c>
      <c r="AG1075" s="11">
        <f>IF(TablaIncidentes[[#This Row],[Prioridad*]]="Baja",((AE1075*60)+AF1075)-30,IF(TablaIncidentes[[#This Row],[Prioridad*]]="Media",((AE1075*60)+AF1075)-15,IF(TablaIncidentes[[#This Row],[Prioridad*]]="Alta",((AE1075*60)+AF1075)-10)))</f>
        <v>-10</v>
      </c>
      <c r="AI1075" s="17">
        <f>TablaIncidentes[[#This Row],[Tiempo Avance Incidente]]</f>
        <v>0</v>
      </c>
      <c r="AJ1075" s="11">
        <f t="shared" si="116"/>
        <v>0</v>
      </c>
      <c r="AK1075" s="11">
        <f t="shared" si="117"/>
        <v>0</v>
      </c>
      <c r="AL1075">
        <f>IF(TablaIncidentes[[#This Row],[Prioridad*]]="Baja",((AJ1075*60)+AK1075)-720,IF(TablaIncidentes[[#This Row],[Prioridad*]]="Media",((AJ1075*60)+AK1075)-120,IF(TablaIncidentes[[#This Row],[Prioridad*]]="Alta",((AJ1075*60)+AK1075)-60)))</f>
        <v>-60</v>
      </c>
      <c r="AN1075" t="str">
        <f t="shared" si="118"/>
        <v>domingo</v>
      </c>
    </row>
    <row r="1076" spans="1:40" x14ac:dyDescent="0.25">
      <c r="A1076" s="20" t="s">
        <v>2352</v>
      </c>
      <c r="B1076" t="s">
        <v>1312</v>
      </c>
      <c r="C1076" t="s">
        <v>32</v>
      </c>
      <c r="D1076" s="11" t="s">
        <v>33</v>
      </c>
      <c r="E1076" t="s">
        <v>34</v>
      </c>
      <c r="F1076" t="s">
        <v>51</v>
      </c>
      <c r="G1076" t="s">
        <v>52</v>
      </c>
      <c r="J1076" s="12">
        <v>43850</v>
      </c>
      <c r="K1076" s="13">
        <v>0.30618055555555557</v>
      </c>
      <c r="L1076" s="14">
        <v>43850</v>
      </c>
      <c r="M1076" s="15">
        <v>0.30618055555555557</v>
      </c>
      <c r="N1076" s="12">
        <v>43850</v>
      </c>
      <c r="O1076" s="13">
        <v>0.39261574074074074</v>
      </c>
      <c r="P1076" s="16">
        <v>43851.429895833331</v>
      </c>
      <c r="Q1076" s="11" t="s">
        <v>101</v>
      </c>
      <c r="R1076" s="17" t="s">
        <v>741</v>
      </c>
      <c r="S1076" s="11" t="s">
        <v>39</v>
      </c>
      <c r="T1076" s="17" t="s">
        <v>133</v>
      </c>
      <c r="U1076" s="11" t="s">
        <v>37</v>
      </c>
      <c r="V1076" s="17">
        <v>0</v>
      </c>
      <c r="W1076" s="11" t="s">
        <v>37</v>
      </c>
      <c r="Y1076" s="17" t="str">
        <f>TablaIncidentes[[#This Row],[Tiempo Total Gestión]]</f>
        <v>02:04</v>
      </c>
      <c r="Z1076" s="11">
        <f t="shared" si="112"/>
        <v>2</v>
      </c>
      <c r="AA1076" s="11">
        <f t="shared" si="113"/>
        <v>4</v>
      </c>
      <c r="AB1076" s="11">
        <f>IF(TablaIncidentes[[#This Row],[Prioridad*]]="Baja",(Z1076-24)*60+AA1076,IF(TablaIncidentes[[#This Row],[Prioridad*]]="Media",(Z1076-4)*60+AA1076,IF(TablaIncidentes[[#This Row],[Prioridad*]]="Alta",(Z1076-2)*60+AA1076)))</f>
        <v>4</v>
      </c>
      <c r="AD1076" s="17" t="str">
        <f>TablaIncidentes[[#This Row],[Tiempo Creación (HH:mm)]]</f>
        <v>00:00</v>
      </c>
      <c r="AE1076" s="11">
        <f t="shared" si="114"/>
        <v>0</v>
      </c>
      <c r="AF1076" s="11">
        <f t="shared" si="115"/>
        <v>0</v>
      </c>
      <c r="AG1076" s="11">
        <f>IF(TablaIncidentes[[#This Row],[Prioridad*]]="Baja",((AE1076*60)+AF1076)-30,IF(TablaIncidentes[[#This Row],[Prioridad*]]="Media",((AE1076*60)+AF1076)-15,IF(TablaIncidentes[[#This Row],[Prioridad*]]="Alta",((AE1076*60)+AF1076)-10)))</f>
        <v>-10</v>
      </c>
      <c r="AI1076" s="17">
        <f>TablaIncidentes[[#This Row],[Tiempo Avance Incidente]]</f>
        <v>0</v>
      </c>
      <c r="AJ1076" s="11">
        <f t="shared" si="116"/>
        <v>0</v>
      </c>
      <c r="AK1076" s="11">
        <f t="shared" si="117"/>
        <v>0</v>
      </c>
      <c r="AL1076">
        <f>IF(TablaIncidentes[[#This Row],[Prioridad*]]="Baja",((AJ1076*60)+AK1076)-720,IF(TablaIncidentes[[#This Row],[Prioridad*]]="Media",((AJ1076*60)+AK1076)-120,IF(TablaIncidentes[[#This Row],[Prioridad*]]="Alta",((AJ1076*60)+AK1076)-60)))</f>
        <v>-60</v>
      </c>
      <c r="AN1076" t="str">
        <f t="shared" si="118"/>
        <v>lunes</v>
      </c>
    </row>
    <row r="1077" spans="1:40" x14ac:dyDescent="0.25">
      <c r="A1077" s="20" t="s">
        <v>2353</v>
      </c>
      <c r="B1077" t="s">
        <v>2354</v>
      </c>
      <c r="C1077" t="s">
        <v>32</v>
      </c>
      <c r="D1077" s="11" t="s">
        <v>33</v>
      </c>
      <c r="E1077" t="s">
        <v>34</v>
      </c>
      <c r="F1077" t="s">
        <v>51</v>
      </c>
      <c r="G1077" t="s">
        <v>75</v>
      </c>
      <c r="J1077" s="12">
        <v>43850</v>
      </c>
      <c r="K1077" s="13">
        <v>0.34726851851851853</v>
      </c>
      <c r="L1077" s="14">
        <v>43850</v>
      </c>
      <c r="M1077" s="15">
        <v>0.34726851851851853</v>
      </c>
      <c r="N1077" s="12">
        <v>43850</v>
      </c>
      <c r="O1077" s="13">
        <v>0.47016203703703702</v>
      </c>
      <c r="P1077" s="16">
        <v>43851.511087962965</v>
      </c>
      <c r="Q1077" s="11" t="s">
        <v>101</v>
      </c>
      <c r="R1077" s="17" t="s">
        <v>470</v>
      </c>
      <c r="S1077" s="11" t="s">
        <v>39</v>
      </c>
      <c r="T1077" s="17" t="s">
        <v>133</v>
      </c>
      <c r="U1077" s="11" t="s">
        <v>37</v>
      </c>
      <c r="V1077" s="17">
        <v>0</v>
      </c>
      <c r="W1077" s="11" t="s">
        <v>37</v>
      </c>
      <c r="Y1077" s="17" t="str">
        <f>TablaIncidentes[[#This Row],[Tiempo Total Gestión]]</f>
        <v>02:56</v>
      </c>
      <c r="Z1077" s="11">
        <f t="shared" si="112"/>
        <v>2</v>
      </c>
      <c r="AA1077" s="11">
        <f t="shared" si="113"/>
        <v>56</v>
      </c>
      <c r="AB1077" s="11">
        <f>IF(TablaIncidentes[[#This Row],[Prioridad*]]="Baja",(Z1077-24)*60+AA1077,IF(TablaIncidentes[[#This Row],[Prioridad*]]="Media",(Z1077-4)*60+AA1077,IF(TablaIncidentes[[#This Row],[Prioridad*]]="Alta",(Z1077-2)*60+AA1077)))</f>
        <v>56</v>
      </c>
      <c r="AD1077" s="17" t="str">
        <f>TablaIncidentes[[#This Row],[Tiempo Creación (HH:mm)]]</f>
        <v>00:00</v>
      </c>
      <c r="AE1077" s="11">
        <f t="shared" si="114"/>
        <v>0</v>
      </c>
      <c r="AF1077" s="11">
        <f t="shared" si="115"/>
        <v>0</v>
      </c>
      <c r="AG1077" s="11">
        <f>IF(TablaIncidentes[[#This Row],[Prioridad*]]="Baja",((AE1077*60)+AF1077)-30,IF(TablaIncidentes[[#This Row],[Prioridad*]]="Media",((AE1077*60)+AF1077)-15,IF(TablaIncidentes[[#This Row],[Prioridad*]]="Alta",((AE1077*60)+AF1077)-10)))</f>
        <v>-10</v>
      </c>
      <c r="AI1077" s="17">
        <f>TablaIncidentes[[#This Row],[Tiempo Avance Incidente]]</f>
        <v>0</v>
      </c>
      <c r="AJ1077" s="11">
        <f t="shared" si="116"/>
        <v>0</v>
      </c>
      <c r="AK1077" s="11">
        <f t="shared" si="117"/>
        <v>0</v>
      </c>
      <c r="AL1077">
        <f>IF(TablaIncidentes[[#This Row],[Prioridad*]]="Baja",((AJ1077*60)+AK1077)-720,IF(TablaIncidentes[[#This Row],[Prioridad*]]="Media",((AJ1077*60)+AK1077)-120,IF(TablaIncidentes[[#This Row],[Prioridad*]]="Alta",((AJ1077*60)+AK1077)-60)))</f>
        <v>-60</v>
      </c>
      <c r="AN1077" t="str">
        <f t="shared" si="118"/>
        <v>lunes</v>
      </c>
    </row>
    <row r="1078" spans="1:40" x14ac:dyDescent="0.25">
      <c r="A1078" s="20" t="s">
        <v>2355</v>
      </c>
      <c r="B1078" t="s">
        <v>1399</v>
      </c>
      <c r="C1078" t="s">
        <v>32</v>
      </c>
      <c r="D1078" s="11" t="s">
        <v>33</v>
      </c>
      <c r="E1078" t="s">
        <v>34</v>
      </c>
      <c r="F1078" t="s">
        <v>51</v>
      </c>
      <c r="G1078" t="s">
        <v>75</v>
      </c>
      <c r="J1078" s="12">
        <v>43850</v>
      </c>
      <c r="K1078" s="13">
        <v>0.34726851851851853</v>
      </c>
      <c r="L1078" s="14">
        <v>43850</v>
      </c>
      <c r="M1078" s="15">
        <v>0.34726851851851853</v>
      </c>
      <c r="N1078" s="12">
        <v>43850</v>
      </c>
      <c r="O1078" s="13">
        <v>0.47369212962962964</v>
      </c>
      <c r="P1078" s="16">
        <v>43851.511087962965</v>
      </c>
      <c r="Q1078" s="11" t="s">
        <v>101</v>
      </c>
      <c r="R1078" s="17" t="s">
        <v>2113</v>
      </c>
      <c r="S1078" s="11" t="s">
        <v>39</v>
      </c>
      <c r="T1078" s="17" t="s">
        <v>133</v>
      </c>
      <c r="U1078" s="11" t="s">
        <v>37</v>
      </c>
      <c r="V1078" s="17">
        <v>0</v>
      </c>
      <c r="W1078" s="11" t="s">
        <v>37</v>
      </c>
      <c r="Y1078" s="17" t="str">
        <f>TablaIncidentes[[#This Row],[Tiempo Total Gestión]]</f>
        <v>03:02</v>
      </c>
      <c r="Z1078" s="11">
        <f t="shared" si="112"/>
        <v>3</v>
      </c>
      <c r="AA1078" s="11">
        <f t="shared" si="113"/>
        <v>2</v>
      </c>
      <c r="AB1078" s="11">
        <f>IF(TablaIncidentes[[#This Row],[Prioridad*]]="Baja",(Z1078-24)*60+AA1078,IF(TablaIncidentes[[#This Row],[Prioridad*]]="Media",(Z1078-4)*60+AA1078,IF(TablaIncidentes[[#This Row],[Prioridad*]]="Alta",(Z1078-2)*60+AA1078)))</f>
        <v>62</v>
      </c>
      <c r="AD1078" s="17" t="str">
        <f>TablaIncidentes[[#This Row],[Tiempo Creación (HH:mm)]]</f>
        <v>00:00</v>
      </c>
      <c r="AE1078" s="11">
        <f t="shared" si="114"/>
        <v>0</v>
      </c>
      <c r="AF1078" s="11">
        <f t="shared" si="115"/>
        <v>0</v>
      </c>
      <c r="AG1078" s="11">
        <f>IF(TablaIncidentes[[#This Row],[Prioridad*]]="Baja",((AE1078*60)+AF1078)-30,IF(TablaIncidentes[[#This Row],[Prioridad*]]="Media",((AE1078*60)+AF1078)-15,IF(TablaIncidentes[[#This Row],[Prioridad*]]="Alta",((AE1078*60)+AF1078)-10)))</f>
        <v>-10</v>
      </c>
      <c r="AI1078" s="17">
        <f>TablaIncidentes[[#This Row],[Tiempo Avance Incidente]]</f>
        <v>0</v>
      </c>
      <c r="AJ1078" s="11">
        <f t="shared" si="116"/>
        <v>0</v>
      </c>
      <c r="AK1078" s="11">
        <f t="shared" si="117"/>
        <v>0</v>
      </c>
      <c r="AL1078">
        <f>IF(TablaIncidentes[[#This Row],[Prioridad*]]="Baja",((AJ1078*60)+AK1078)-720,IF(TablaIncidentes[[#This Row],[Prioridad*]]="Media",((AJ1078*60)+AK1078)-120,IF(TablaIncidentes[[#This Row],[Prioridad*]]="Alta",((AJ1078*60)+AK1078)-60)))</f>
        <v>-60</v>
      </c>
      <c r="AN1078" t="str">
        <f t="shared" si="118"/>
        <v>lunes</v>
      </c>
    </row>
    <row r="1079" spans="1:40" x14ac:dyDescent="0.25">
      <c r="A1079" s="20" t="s">
        <v>2356</v>
      </c>
      <c r="B1079" t="s">
        <v>2357</v>
      </c>
      <c r="C1079" t="s">
        <v>32</v>
      </c>
      <c r="D1079" s="11" t="s">
        <v>33</v>
      </c>
      <c r="E1079" t="s">
        <v>34</v>
      </c>
      <c r="F1079" t="s">
        <v>51</v>
      </c>
      <c r="G1079" t="s">
        <v>75</v>
      </c>
      <c r="J1079" s="12">
        <v>43850</v>
      </c>
      <c r="K1079" s="13">
        <v>0.3479976851851852</v>
      </c>
      <c r="L1079" s="14">
        <v>43850</v>
      </c>
      <c r="M1079" s="15">
        <v>0.3479976851851852</v>
      </c>
      <c r="N1079" s="12">
        <v>43850</v>
      </c>
      <c r="O1079" s="13">
        <v>0.48405092592592597</v>
      </c>
      <c r="P1079" s="16">
        <v>43851.511087962965</v>
      </c>
      <c r="Q1079" s="11" t="s">
        <v>101</v>
      </c>
      <c r="R1079" s="17" t="s">
        <v>2358</v>
      </c>
      <c r="S1079" s="11" t="s">
        <v>39</v>
      </c>
      <c r="T1079" s="17" t="s">
        <v>133</v>
      </c>
      <c r="U1079" s="11" t="s">
        <v>37</v>
      </c>
      <c r="V1079" s="17">
        <v>0</v>
      </c>
      <c r="W1079" s="11" t="s">
        <v>37</v>
      </c>
      <c r="Y1079" s="17" t="str">
        <f>TablaIncidentes[[#This Row],[Tiempo Total Gestión]]</f>
        <v>03:15</v>
      </c>
      <c r="Z1079" s="11">
        <f t="shared" si="112"/>
        <v>3</v>
      </c>
      <c r="AA1079" s="11">
        <f t="shared" si="113"/>
        <v>15</v>
      </c>
      <c r="AB1079" s="11">
        <f>IF(TablaIncidentes[[#This Row],[Prioridad*]]="Baja",(Z1079-24)*60+AA1079,IF(TablaIncidentes[[#This Row],[Prioridad*]]="Media",(Z1079-4)*60+AA1079,IF(TablaIncidentes[[#This Row],[Prioridad*]]="Alta",(Z1079-2)*60+AA1079)))</f>
        <v>75</v>
      </c>
      <c r="AD1079" s="17" t="str">
        <f>TablaIncidentes[[#This Row],[Tiempo Creación (HH:mm)]]</f>
        <v>00:00</v>
      </c>
      <c r="AE1079" s="11">
        <f t="shared" si="114"/>
        <v>0</v>
      </c>
      <c r="AF1079" s="11">
        <f t="shared" si="115"/>
        <v>0</v>
      </c>
      <c r="AG1079" s="11">
        <f>IF(TablaIncidentes[[#This Row],[Prioridad*]]="Baja",((AE1079*60)+AF1079)-30,IF(TablaIncidentes[[#This Row],[Prioridad*]]="Media",((AE1079*60)+AF1079)-15,IF(TablaIncidentes[[#This Row],[Prioridad*]]="Alta",((AE1079*60)+AF1079)-10)))</f>
        <v>-10</v>
      </c>
      <c r="AI1079" s="17">
        <f>TablaIncidentes[[#This Row],[Tiempo Avance Incidente]]</f>
        <v>0</v>
      </c>
      <c r="AJ1079" s="11">
        <f t="shared" si="116"/>
        <v>0</v>
      </c>
      <c r="AK1079" s="11">
        <f t="shared" si="117"/>
        <v>0</v>
      </c>
      <c r="AL1079">
        <f>IF(TablaIncidentes[[#This Row],[Prioridad*]]="Baja",((AJ1079*60)+AK1079)-720,IF(TablaIncidentes[[#This Row],[Prioridad*]]="Media",((AJ1079*60)+AK1079)-120,IF(TablaIncidentes[[#This Row],[Prioridad*]]="Alta",((AJ1079*60)+AK1079)-60)))</f>
        <v>-60</v>
      </c>
      <c r="AN1079" t="str">
        <f t="shared" si="118"/>
        <v>lunes</v>
      </c>
    </row>
    <row r="1080" spans="1:40" x14ac:dyDescent="0.25">
      <c r="A1080" s="20" t="s">
        <v>2359</v>
      </c>
      <c r="B1080" t="s">
        <v>2360</v>
      </c>
      <c r="C1080" t="s">
        <v>32</v>
      </c>
      <c r="D1080" s="11" t="s">
        <v>33</v>
      </c>
      <c r="E1080" t="s">
        <v>34</v>
      </c>
      <c r="F1080" t="s">
        <v>51</v>
      </c>
      <c r="G1080" t="s">
        <v>75</v>
      </c>
      <c r="J1080" s="12">
        <v>43850</v>
      </c>
      <c r="K1080" s="13">
        <v>0.34800925925925924</v>
      </c>
      <c r="L1080" s="14">
        <v>43850</v>
      </c>
      <c r="M1080" s="15">
        <v>0.34800925925925924</v>
      </c>
      <c r="N1080" s="12">
        <v>43850</v>
      </c>
      <c r="O1080" s="13">
        <v>0.48700231481481482</v>
      </c>
      <c r="P1080" s="16">
        <v>43851.511087962965</v>
      </c>
      <c r="Q1080" s="11" t="s">
        <v>101</v>
      </c>
      <c r="R1080" s="17" t="s">
        <v>2361</v>
      </c>
      <c r="S1080" s="11" t="s">
        <v>39</v>
      </c>
      <c r="T1080" s="17" t="s">
        <v>133</v>
      </c>
      <c r="U1080" s="11" t="s">
        <v>37</v>
      </c>
      <c r="V1080" s="17">
        <v>0</v>
      </c>
      <c r="W1080" s="11" t="s">
        <v>37</v>
      </c>
      <c r="Y1080" s="17" t="str">
        <f>TablaIncidentes[[#This Row],[Tiempo Total Gestión]]</f>
        <v>03:20</v>
      </c>
      <c r="Z1080" s="11">
        <f t="shared" si="112"/>
        <v>3</v>
      </c>
      <c r="AA1080" s="11">
        <f t="shared" si="113"/>
        <v>20</v>
      </c>
      <c r="AB1080" s="11">
        <f>IF(TablaIncidentes[[#This Row],[Prioridad*]]="Baja",(Z1080-24)*60+AA1080,IF(TablaIncidentes[[#This Row],[Prioridad*]]="Media",(Z1080-4)*60+AA1080,IF(TablaIncidentes[[#This Row],[Prioridad*]]="Alta",(Z1080-2)*60+AA1080)))</f>
        <v>80</v>
      </c>
      <c r="AD1080" s="17" t="str">
        <f>TablaIncidentes[[#This Row],[Tiempo Creación (HH:mm)]]</f>
        <v>00:00</v>
      </c>
      <c r="AE1080" s="11">
        <f t="shared" si="114"/>
        <v>0</v>
      </c>
      <c r="AF1080" s="11">
        <f t="shared" si="115"/>
        <v>0</v>
      </c>
      <c r="AG1080" s="11">
        <f>IF(TablaIncidentes[[#This Row],[Prioridad*]]="Baja",((AE1080*60)+AF1080)-30,IF(TablaIncidentes[[#This Row],[Prioridad*]]="Media",((AE1080*60)+AF1080)-15,IF(TablaIncidentes[[#This Row],[Prioridad*]]="Alta",((AE1080*60)+AF1080)-10)))</f>
        <v>-10</v>
      </c>
      <c r="AI1080" s="17">
        <f>TablaIncidentes[[#This Row],[Tiempo Avance Incidente]]</f>
        <v>0</v>
      </c>
      <c r="AJ1080" s="11">
        <f t="shared" si="116"/>
        <v>0</v>
      </c>
      <c r="AK1080" s="11">
        <f t="shared" si="117"/>
        <v>0</v>
      </c>
      <c r="AL1080">
        <f>IF(TablaIncidentes[[#This Row],[Prioridad*]]="Baja",((AJ1080*60)+AK1080)-720,IF(TablaIncidentes[[#This Row],[Prioridad*]]="Media",((AJ1080*60)+AK1080)-120,IF(TablaIncidentes[[#This Row],[Prioridad*]]="Alta",((AJ1080*60)+AK1080)-60)))</f>
        <v>-60</v>
      </c>
      <c r="AN1080" t="str">
        <f t="shared" si="118"/>
        <v>lunes</v>
      </c>
    </row>
    <row r="1081" spans="1:40" x14ac:dyDescent="0.25">
      <c r="A1081" s="20" t="s">
        <v>2362</v>
      </c>
      <c r="B1081" t="s">
        <v>2363</v>
      </c>
      <c r="C1081" t="s">
        <v>32</v>
      </c>
      <c r="D1081" s="11" t="s">
        <v>33</v>
      </c>
      <c r="E1081" t="s">
        <v>34</v>
      </c>
      <c r="F1081" t="s">
        <v>51</v>
      </c>
      <c r="G1081" t="s">
        <v>75</v>
      </c>
      <c r="J1081" s="12">
        <v>43850</v>
      </c>
      <c r="K1081" s="13">
        <v>0.34800925925925924</v>
      </c>
      <c r="L1081" s="14">
        <v>43850</v>
      </c>
      <c r="M1081" s="15">
        <v>0.34800925925925924</v>
      </c>
      <c r="N1081" s="12">
        <v>43850</v>
      </c>
      <c r="O1081" s="13">
        <v>0.48856481481481479</v>
      </c>
      <c r="P1081" s="16">
        <v>43851.511087962965</v>
      </c>
      <c r="Q1081" s="11" t="s">
        <v>101</v>
      </c>
      <c r="R1081" s="17" t="s">
        <v>2364</v>
      </c>
      <c r="S1081" s="11" t="s">
        <v>39</v>
      </c>
      <c r="T1081" s="17" t="s">
        <v>133</v>
      </c>
      <c r="U1081" s="11" t="s">
        <v>37</v>
      </c>
      <c r="V1081" s="17">
        <v>0</v>
      </c>
      <c r="W1081" s="11" t="s">
        <v>37</v>
      </c>
      <c r="Y1081" s="17" t="str">
        <f>TablaIncidentes[[#This Row],[Tiempo Total Gestión]]</f>
        <v>03:22</v>
      </c>
      <c r="Z1081" s="11">
        <f t="shared" si="112"/>
        <v>3</v>
      </c>
      <c r="AA1081" s="11">
        <f t="shared" si="113"/>
        <v>22</v>
      </c>
      <c r="AB1081" s="11">
        <f>IF(TablaIncidentes[[#This Row],[Prioridad*]]="Baja",(Z1081-24)*60+AA1081,IF(TablaIncidentes[[#This Row],[Prioridad*]]="Media",(Z1081-4)*60+AA1081,IF(TablaIncidentes[[#This Row],[Prioridad*]]="Alta",(Z1081-2)*60+AA1081)))</f>
        <v>82</v>
      </c>
      <c r="AD1081" s="17" t="str">
        <f>TablaIncidentes[[#This Row],[Tiempo Creación (HH:mm)]]</f>
        <v>00:00</v>
      </c>
      <c r="AE1081" s="11">
        <f t="shared" si="114"/>
        <v>0</v>
      </c>
      <c r="AF1081" s="11">
        <f t="shared" si="115"/>
        <v>0</v>
      </c>
      <c r="AG1081" s="11">
        <f>IF(TablaIncidentes[[#This Row],[Prioridad*]]="Baja",((AE1081*60)+AF1081)-30,IF(TablaIncidentes[[#This Row],[Prioridad*]]="Media",((AE1081*60)+AF1081)-15,IF(TablaIncidentes[[#This Row],[Prioridad*]]="Alta",((AE1081*60)+AF1081)-10)))</f>
        <v>-10</v>
      </c>
      <c r="AI1081" s="17">
        <f>TablaIncidentes[[#This Row],[Tiempo Avance Incidente]]</f>
        <v>0</v>
      </c>
      <c r="AJ1081" s="11">
        <f t="shared" si="116"/>
        <v>0</v>
      </c>
      <c r="AK1081" s="11">
        <f t="shared" si="117"/>
        <v>0</v>
      </c>
      <c r="AL1081">
        <f>IF(TablaIncidentes[[#This Row],[Prioridad*]]="Baja",((AJ1081*60)+AK1081)-720,IF(TablaIncidentes[[#This Row],[Prioridad*]]="Media",((AJ1081*60)+AK1081)-120,IF(TablaIncidentes[[#This Row],[Prioridad*]]="Alta",((AJ1081*60)+AK1081)-60)))</f>
        <v>-60</v>
      </c>
      <c r="AN1081" t="str">
        <f t="shared" si="118"/>
        <v>lunes</v>
      </c>
    </row>
    <row r="1082" spans="1:40" x14ac:dyDescent="0.25">
      <c r="A1082" s="20" t="s">
        <v>2365</v>
      </c>
      <c r="B1082" t="s">
        <v>2366</v>
      </c>
      <c r="C1082" t="s">
        <v>32</v>
      </c>
      <c r="D1082" s="11" t="s">
        <v>33</v>
      </c>
      <c r="E1082" t="s">
        <v>34</v>
      </c>
      <c r="F1082" t="s">
        <v>51</v>
      </c>
      <c r="G1082" t="s">
        <v>75</v>
      </c>
      <c r="J1082" s="12">
        <v>43850</v>
      </c>
      <c r="K1082" s="13">
        <v>0.34800925925925924</v>
      </c>
      <c r="L1082" s="14">
        <v>43850</v>
      </c>
      <c r="M1082" s="15">
        <v>0.34800925925925924</v>
      </c>
      <c r="N1082" s="12">
        <v>43850</v>
      </c>
      <c r="O1082" s="13">
        <v>0.49016203703703703</v>
      </c>
      <c r="P1082" s="16">
        <v>43851.511087962965</v>
      </c>
      <c r="Q1082" s="11" t="s">
        <v>101</v>
      </c>
      <c r="R1082" s="17" t="s">
        <v>951</v>
      </c>
      <c r="S1082" s="11" t="s">
        <v>39</v>
      </c>
      <c r="T1082" s="17" t="s">
        <v>133</v>
      </c>
      <c r="U1082" s="11" t="s">
        <v>37</v>
      </c>
      <c r="V1082" s="17">
        <v>0</v>
      </c>
      <c r="W1082" s="11" t="s">
        <v>37</v>
      </c>
      <c r="Y1082" s="17" t="str">
        <f>TablaIncidentes[[#This Row],[Tiempo Total Gestión]]</f>
        <v>03:24</v>
      </c>
      <c r="Z1082" s="11">
        <f t="shared" si="112"/>
        <v>3</v>
      </c>
      <c r="AA1082" s="11">
        <f t="shared" si="113"/>
        <v>24</v>
      </c>
      <c r="AB1082" s="11">
        <f>IF(TablaIncidentes[[#This Row],[Prioridad*]]="Baja",(Z1082-24)*60+AA1082,IF(TablaIncidentes[[#This Row],[Prioridad*]]="Media",(Z1082-4)*60+AA1082,IF(TablaIncidentes[[#This Row],[Prioridad*]]="Alta",(Z1082-2)*60+AA1082)))</f>
        <v>84</v>
      </c>
      <c r="AD1082" s="17" t="str">
        <f>TablaIncidentes[[#This Row],[Tiempo Creación (HH:mm)]]</f>
        <v>00:00</v>
      </c>
      <c r="AE1082" s="11">
        <f t="shared" si="114"/>
        <v>0</v>
      </c>
      <c r="AF1082" s="11">
        <f t="shared" si="115"/>
        <v>0</v>
      </c>
      <c r="AG1082" s="11">
        <f>IF(TablaIncidentes[[#This Row],[Prioridad*]]="Baja",((AE1082*60)+AF1082)-30,IF(TablaIncidentes[[#This Row],[Prioridad*]]="Media",((AE1082*60)+AF1082)-15,IF(TablaIncidentes[[#This Row],[Prioridad*]]="Alta",((AE1082*60)+AF1082)-10)))</f>
        <v>-10</v>
      </c>
      <c r="AI1082" s="17">
        <f>TablaIncidentes[[#This Row],[Tiempo Avance Incidente]]</f>
        <v>0</v>
      </c>
      <c r="AJ1082" s="11">
        <f t="shared" si="116"/>
        <v>0</v>
      </c>
      <c r="AK1082" s="11">
        <f t="shared" si="117"/>
        <v>0</v>
      </c>
      <c r="AL1082">
        <f>IF(TablaIncidentes[[#This Row],[Prioridad*]]="Baja",((AJ1082*60)+AK1082)-720,IF(TablaIncidentes[[#This Row],[Prioridad*]]="Media",((AJ1082*60)+AK1082)-120,IF(TablaIncidentes[[#This Row],[Prioridad*]]="Alta",((AJ1082*60)+AK1082)-60)))</f>
        <v>-60</v>
      </c>
      <c r="AN1082" t="str">
        <f t="shared" si="118"/>
        <v>lunes</v>
      </c>
    </row>
    <row r="1083" spans="1:40" x14ac:dyDescent="0.25">
      <c r="A1083" s="20" t="s">
        <v>2367</v>
      </c>
      <c r="B1083" t="s">
        <v>962</v>
      </c>
      <c r="C1083" t="s">
        <v>32</v>
      </c>
      <c r="D1083" s="11" t="s">
        <v>33</v>
      </c>
      <c r="E1083" t="s">
        <v>34</v>
      </c>
      <c r="F1083" t="s">
        <v>51</v>
      </c>
      <c r="G1083" t="s">
        <v>75</v>
      </c>
      <c r="J1083" s="12">
        <v>43850</v>
      </c>
      <c r="K1083" s="13">
        <v>0.34800925925925924</v>
      </c>
      <c r="L1083" s="14">
        <v>43850</v>
      </c>
      <c r="M1083" s="15">
        <v>0.34800925925925924</v>
      </c>
      <c r="N1083" s="12">
        <v>43850</v>
      </c>
      <c r="O1083" s="13">
        <v>0.49236111111111108</v>
      </c>
      <c r="P1083" s="16">
        <v>43851.511087962965</v>
      </c>
      <c r="Q1083" s="11" t="s">
        <v>101</v>
      </c>
      <c r="R1083" s="17" t="s">
        <v>1060</v>
      </c>
      <c r="S1083" s="11" t="s">
        <v>39</v>
      </c>
      <c r="T1083" s="17" t="s">
        <v>133</v>
      </c>
      <c r="U1083" s="11" t="s">
        <v>37</v>
      </c>
      <c r="V1083" s="17">
        <v>0</v>
      </c>
      <c r="W1083" s="11" t="s">
        <v>37</v>
      </c>
      <c r="Y1083" s="17" t="str">
        <f>TablaIncidentes[[#This Row],[Tiempo Total Gestión]]</f>
        <v>03:27</v>
      </c>
      <c r="Z1083" s="11">
        <f t="shared" si="112"/>
        <v>3</v>
      </c>
      <c r="AA1083" s="11">
        <f t="shared" si="113"/>
        <v>27</v>
      </c>
      <c r="AB1083" s="11">
        <f>IF(TablaIncidentes[[#This Row],[Prioridad*]]="Baja",(Z1083-24)*60+AA1083,IF(TablaIncidentes[[#This Row],[Prioridad*]]="Media",(Z1083-4)*60+AA1083,IF(TablaIncidentes[[#This Row],[Prioridad*]]="Alta",(Z1083-2)*60+AA1083)))</f>
        <v>87</v>
      </c>
      <c r="AD1083" s="17" t="str">
        <f>TablaIncidentes[[#This Row],[Tiempo Creación (HH:mm)]]</f>
        <v>00:00</v>
      </c>
      <c r="AE1083" s="11">
        <f t="shared" si="114"/>
        <v>0</v>
      </c>
      <c r="AF1083" s="11">
        <f t="shared" si="115"/>
        <v>0</v>
      </c>
      <c r="AG1083" s="11">
        <f>IF(TablaIncidentes[[#This Row],[Prioridad*]]="Baja",((AE1083*60)+AF1083)-30,IF(TablaIncidentes[[#This Row],[Prioridad*]]="Media",((AE1083*60)+AF1083)-15,IF(TablaIncidentes[[#This Row],[Prioridad*]]="Alta",((AE1083*60)+AF1083)-10)))</f>
        <v>-10</v>
      </c>
      <c r="AI1083" s="17">
        <f>TablaIncidentes[[#This Row],[Tiempo Avance Incidente]]</f>
        <v>0</v>
      </c>
      <c r="AJ1083" s="11">
        <f t="shared" si="116"/>
        <v>0</v>
      </c>
      <c r="AK1083" s="11">
        <f t="shared" si="117"/>
        <v>0</v>
      </c>
      <c r="AL1083">
        <f>IF(TablaIncidentes[[#This Row],[Prioridad*]]="Baja",((AJ1083*60)+AK1083)-720,IF(TablaIncidentes[[#This Row],[Prioridad*]]="Media",((AJ1083*60)+AK1083)-120,IF(TablaIncidentes[[#This Row],[Prioridad*]]="Alta",((AJ1083*60)+AK1083)-60)))</f>
        <v>-60</v>
      </c>
      <c r="AN1083" t="str">
        <f t="shared" si="118"/>
        <v>lunes</v>
      </c>
    </row>
    <row r="1084" spans="1:40" x14ac:dyDescent="0.25">
      <c r="A1084" s="20" t="s">
        <v>2368</v>
      </c>
      <c r="B1084" t="s">
        <v>1201</v>
      </c>
      <c r="C1084" t="s">
        <v>32</v>
      </c>
      <c r="D1084" s="11" t="s">
        <v>33</v>
      </c>
      <c r="E1084" t="s">
        <v>34</v>
      </c>
      <c r="F1084" t="s">
        <v>51</v>
      </c>
      <c r="G1084" t="s">
        <v>75</v>
      </c>
      <c r="J1084" s="12">
        <v>43850</v>
      </c>
      <c r="K1084" s="13">
        <v>0.34800925925925924</v>
      </c>
      <c r="L1084" s="14">
        <v>43850</v>
      </c>
      <c r="M1084" s="15">
        <v>0.34800925925925924</v>
      </c>
      <c r="N1084" s="12">
        <v>43850</v>
      </c>
      <c r="O1084" s="13">
        <v>0.49664351851851851</v>
      </c>
      <c r="P1084" s="16">
        <v>43851.511087962965</v>
      </c>
      <c r="Q1084" s="11" t="s">
        <v>101</v>
      </c>
      <c r="R1084" s="17" t="s">
        <v>632</v>
      </c>
      <c r="S1084" s="11" t="s">
        <v>39</v>
      </c>
      <c r="T1084" s="17" t="s">
        <v>133</v>
      </c>
      <c r="U1084" s="11" t="s">
        <v>37</v>
      </c>
      <c r="V1084" s="17">
        <v>0</v>
      </c>
      <c r="W1084" s="11" t="s">
        <v>37</v>
      </c>
      <c r="Y1084" s="17" t="str">
        <f>TablaIncidentes[[#This Row],[Tiempo Total Gestión]]</f>
        <v>03:34</v>
      </c>
      <c r="Z1084" s="11">
        <f t="shared" si="112"/>
        <v>3</v>
      </c>
      <c r="AA1084" s="11">
        <f t="shared" si="113"/>
        <v>34</v>
      </c>
      <c r="AB1084" s="11">
        <f>IF(TablaIncidentes[[#This Row],[Prioridad*]]="Baja",(Z1084-24)*60+AA1084,IF(TablaIncidentes[[#This Row],[Prioridad*]]="Media",(Z1084-4)*60+AA1084,IF(TablaIncidentes[[#This Row],[Prioridad*]]="Alta",(Z1084-2)*60+AA1084)))</f>
        <v>94</v>
      </c>
      <c r="AD1084" s="17" t="str">
        <f>TablaIncidentes[[#This Row],[Tiempo Creación (HH:mm)]]</f>
        <v>00:00</v>
      </c>
      <c r="AE1084" s="11">
        <f t="shared" si="114"/>
        <v>0</v>
      </c>
      <c r="AF1084" s="11">
        <f t="shared" si="115"/>
        <v>0</v>
      </c>
      <c r="AG1084" s="11">
        <f>IF(TablaIncidentes[[#This Row],[Prioridad*]]="Baja",((AE1084*60)+AF1084)-30,IF(TablaIncidentes[[#This Row],[Prioridad*]]="Media",((AE1084*60)+AF1084)-15,IF(TablaIncidentes[[#This Row],[Prioridad*]]="Alta",((AE1084*60)+AF1084)-10)))</f>
        <v>-10</v>
      </c>
      <c r="AI1084" s="17">
        <f>TablaIncidentes[[#This Row],[Tiempo Avance Incidente]]</f>
        <v>0</v>
      </c>
      <c r="AJ1084" s="11">
        <f t="shared" si="116"/>
        <v>0</v>
      </c>
      <c r="AK1084" s="11">
        <f t="shared" si="117"/>
        <v>0</v>
      </c>
      <c r="AL1084">
        <f>IF(TablaIncidentes[[#This Row],[Prioridad*]]="Baja",((AJ1084*60)+AK1084)-720,IF(TablaIncidentes[[#This Row],[Prioridad*]]="Media",((AJ1084*60)+AK1084)-120,IF(TablaIncidentes[[#This Row],[Prioridad*]]="Alta",((AJ1084*60)+AK1084)-60)))</f>
        <v>-60</v>
      </c>
      <c r="AN1084" t="str">
        <f t="shared" si="118"/>
        <v>lunes</v>
      </c>
    </row>
    <row r="1085" spans="1:40" x14ac:dyDescent="0.25">
      <c r="A1085" s="20" t="s">
        <v>2369</v>
      </c>
      <c r="B1085" t="s">
        <v>1616</v>
      </c>
      <c r="C1085" t="s">
        <v>32</v>
      </c>
      <c r="D1085" s="11" t="s">
        <v>33</v>
      </c>
      <c r="E1085" t="s">
        <v>34</v>
      </c>
      <c r="F1085" t="s">
        <v>51</v>
      </c>
      <c r="G1085" t="s">
        <v>75</v>
      </c>
      <c r="J1085" s="12">
        <v>43850</v>
      </c>
      <c r="K1085" s="13">
        <v>0.34874999999999995</v>
      </c>
      <c r="L1085" s="14">
        <v>43850</v>
      </c>
      <c r="M1085" s="15">
        <v>0.34874999999999995</v>
      </c>
      <c r="N1085" s="12">
        <v>43850</v>
      </c>
      <c r="O1085" s="13">
        <v>0.50155092592592598</v>
      </c>
      <c r="P1085" s="16">
        <v>43851.511087962965</v>
      </c>
      <c r="Q1085" s="11" t="s">
        <v>101</v>
      </c>
      <c r="R1085" s="17" t="s">
        <v>2370</v>
      </c>
      <c r="S1085" s="11" t="s">
        <v>39</v>
      </c>
      <c r="T1085" s="17" t="s">
        <v>133</v>
      </c>
      <c r="U1085" s="11" t="s">
        <v>37</v>
      </c>
      <c r="V1085" s="17">
        <v>0</v>
      </c>
      <c r="W1085" s="11" t="s">
        <v>37</v>
      </c>
      <c r="Y1085" s="17" t="str">
        <f>TablaIncidentes[[#This Row],[Tiempo Total Gestión]]</f>
        <v>03:40</v>
      </c>
      <c r="Z1085" s="11">
        <f t="shared" si="112"/>
        <v>3</v>
      </c>
      <c r="AA1085" s="11">
        <f t="shared" si="113"/>
        <v>40</v>
      </c>
      <c r="AB1085" s="11">
        <f>IF(TablaIncidentes[[#This Row],[Prioridad*]]="Baja",(Z1085-24)*60+AA1085,IF(TablaIncidentes[[#This Row],[Prioridad*]]="Media",(Z1085-4)*60+AA1085,IF(TablaIncidentes[[#This Row],[Prioridad*]]="Alta",(Z1085-2)*60+AA1085)))</f>
        <v>100</v>
      </c>
      <c r="AD1085" s="17" t="str">
        <f>TablaIncidentes[[#This Row],[Tiempo Creación (HH:mm)]]</f>
        <v>00:00</v>
      </c>
      <c r="AE1085" s="11">
        <f t="shared" si="114"/>
        <v>0</v>
      </c>
      <c r="AF1085" s="11">
        <f t="shared" si="115"/>
        <v>0</v>
      </c>
      <c r="AG1085" s="11">
        <f>IF(TablaIncidentes[[#This Row],[Prioridad*]]="Baja",((AE1085*60)+AF1085)-30,IF(TablaIncidentes[[#This Row],[Prioridad*]]="Media",((AE1085*60)+AF1085)-15,IF(TablaIncidentes[[#This Row],[Prioridad*]]="Alta",((AE1085*60)+AF1085)-10)))</f>
        <v>-10</v>
      </c>
      <c r="AI1085" s="17">
        <f>TablaIncidentes[[#This Row],[Tiempo Avance Incidente]]</f>
        <v>0</v>
      </c>
      <c r="AJ1085" s="11">
        <f t="shared" si="116"/>
        <v>0</v>
      </c>
      <c r="AK1085" s="11">
        <f t="shared" si="117"/>
        <v>0</v>
      </c>
      <c r="AL1085">
        <f>IF(TablaIncidentes[[#This Row],[Prioridad*]]="Baja",((AJ1085*60)+AK1085)-720,IF(TablaIncidentes[[#This Row],[Prioridad*]]="Media",((AJ1085*60)+AK1085)-120,IF(TablaIncidentes[[#This Row],[Prioridad*]]="Alta",((AJ1085*60)+AK1085)-60)))</f>
        <v>-60</v>
      </c>
      <c r="AN1085" t="str">
        <f t="shared" si="118"/>
        <v>lunes</v>
      </c>
    </row>
    <row r="1086" spans="1:40" x14ac:dyDescent="0.25">
      <c r="A1086" s="20" t="s">
        <v>2371</v>
      </c>
      <c r="B1086" t="s">
        <v>1065</v>
      </c>
      <c r="C1086" t="s">
        <v>32</v>
      </c>
      <c r="D1086" s="11" t="s">
        <v>33</v>
      </c>
      <c r="E1086" t="s">
        <v>34</v>
      </c>
      <c r="F1086" t="s">
        <v>51</v>
      </c>
      <c r="G1086" t="s">
        <v>75</v>
      </c>
      <c r="J1086" s="12">
        <v>43850</v>
      </c>
      <c r="K1086" s="13">
        <v>0.34874999999999995</v>
      </c>
      <c r="L1086" s="14">
        <v>43850</v>
      </c>
      <c r="M1086" s="15">
        <v>0.34874999999999995</v>
      </c>
      <c r="N1086" s="12">
        <v>43850</v>
      </c>
      <c r="O1086" s="13">
        <v>0.57601851851851849</v>
      </c>
      <c r="P1086" s="16">
        <v>43851.584988425922</v>
      </c>
      <c r="Q1086" s="11" t="s">
        <v>101</v>
      </c>
      <c r="R1086" s="17" t="s">
        <v>2082</v>
      </c>
      <c r="S1086" s="11" t="s">
        <v>39</v>
      </c>
      <c r="T1086" s="17" t="s">
        <v>133</v>
      </c>
      <c r="U1086" s="11" t="s">
        <v>37</v>
      </c>
      <c r="V1086" s="17">
        <v>0</v>
      </c>
      <c r="W1086" s="11" t="s">
        <v>37</v>
      </c>
      <c r="Y1086" s="17" t="str">
        <f>TablaIncidentes[[#This Row],[Tiempo Total Gestión]]</f>
        <v>05:27</v>
      </c>
      <c r="Z1086" s="11">
        <f t="shared" si="112"/>
        <v>5</v>
      </c>
      <c r="AA1086" s="11">
        <f t="shared" si="113"/>
        <v>27</v>
      </c>
      <c r="AB1086" s="11">
        <f>IF(TablaIncidentes[[#This Row],[Prioridad*]]="Baja",(Z1086-24)*60+AA1086,IF(TablaIncidentes[[#This Row],[Prioridad*]]="Media",(Z1086-4)*60+AA1086,IF(TablaIncidentes[[#This Row],[Prioridad*]]="Alta",(Z1086-2)*60+AA1086)))</f>
        <v>207</v>
      </c>
      <c r="AD1086" s="17" t="str">
        <f>TablaIncidentes[[#This Row],[Tiempo Creación (HH:mm)]]</f>
        <v>00:00</v>
      </c>
      <c r="AE1086" s="11">
        <f t="shared" si="114"/>
        <v>0</v>
      </c>
      <c r="AF1086" s="11">
        <f t="shared" si="115"/>
        <v>0</v>
      </c>
      <c r="AG1086" s="11">
        <f>IF(TablaIncidentes[[#This Row],[Prioridad*]]="Baja",((AE1086*60)+AF1086)-30,IF(TablaIncidentes[[#This Row],[Prioridad*]]="Media",((AE1086*60)+AF1086)-15,IF(TablaIncidentes[[#This Row],[Prioridad*]]="Alta",((AE1086*60)+AF1086)-10)))</f>
        <v>-10</v>
      </c>
      <c r="AI1086" s="17">
        <f>TablaIncidentes[[#This Row],[Tiempo Avance Incidente]]</f>
        <v>0</v>
      </c>
      <c r="AJ1086" s="11">
        <f t="shared" si="116"/>
        <v>0</v>
      </c>
      <c r="AK1086" s="11">
        <f t="shared" si="117"/>
        <v>0</v>
      </c>
      <c r="AL1086">
        <f>IF(TablaIncidentes[[#This Row],[Prioridad*]]="Baja",((AJ1086*60)+AK1086)-720,IF(TablaIncidentes[[#This Row],[Prioridad*]]="Media",((AJ1086*60)+AK1086)-120,IF(TablaIncidentes[[#This Row],[Prioridad*]]="Alta",((AJ1086*60)+AK1086)-60)))</f>
        <v>-60</v>
      </c>
      <c r="AN1086" t="str">
        <f t="shared" si="118"/>
        <v>lunes</v>
      </c>
    </row>
    <row r="1087" spans="1:40" x14ac:dyDescent="0.25">
      <c r="A1087" s="20" t="s">
        <v>2372</v>
      </c>
      <c r="B1087" t="s">
        <v>2373</v>
      </c>
      <c r="C1087" t="s">
        <v>32</v>
      </c>
      <c r="D1087" s="11" t="s">
        <v>33</v>
      </c>
      <c r="E1087" t="s">
        <v>34</v>
      </c>
      <c r="F1087" t="s">
        <v>51</v>
      </c>
      <c r="G1087" t="s">
        <v>75</v>
      </c>
      <c r="J1087" s="12">
        <v>43850</v>
      </c>
      <c r="K1087" s="13">
        <v>0.3487615740740741</v>
      </c>
      <c r="L1087" s="14">
        <v>43850</v>
      </c>
      <c r="M1087" s="15">
        <v>0.3487615740740741</v>
      </c>
      <c r="N1087" s="12">
        <v>43850</v>
      </c>
      <c r="O1087" s="13">
        <v>0.5838888888888889</v>
      </c>
      <c r="P1087" s="16">
        <v>43851.584988425922</v>
      </c>
      <c r="Q1087" s="11" t="s">
        <v>101</v>
      </c>
      <c r="R1087" s="17" t="s">
        <v>1946</v>
      </c>
      <c r="S1087" s="11" t="s">
        <v>39</v>
      </c>
      <c r="T1087" s="17" t="s">
        <v>133</v>
      </c>
      <c r="U1087" s="11" t="s">
        <v>37</v>
      </c>
      <c r="V1087" s="17">
        <v>0</v>
      </c>
      <c r="W1087" s="11" t="s">
        <v>37</v>
      </c>
      <c r="Y1087" s="17" t="str">
        <f>TablaIncidentes[[#This Row],[Tiempo Total Gestión]]</f>
        <v>05:38</v>
      </c>
      <c r="Z1087" s="11">
        <f t="shared" si="112"/>
        <v>5</v>
      </c>
      <c r="AA1087" s="11">
        <f t="shared" si="113"/>
        <v>38</v>
      </c>
      <c r="AB1087" s="11">
        <f>IF(TablaIncidentes[[#This Row],[Prioridad*]]="Baja",(Z1087-24)*60+AA1087,IF(TablaIncidentes[[#This Row],[Prioridad*]]="Media",(Z1087-4)*60+AA1087,IF(TablaIncidentes[[#This Row],[Prioridad*]]="Alta",(Z1087-2)*60+AA1087)))</f>
        <v>218</v>
      </c>
      <c r="AD1087" s="17" t="str">
        <f>TablaIncidentes[[#This Row],[Tiempo Creación (HH:mm)]]</f>
        <v>00:00</v>
      </c>
      <c r="AE1087" s="11">
        <f t="shared" si="114"/>
        <v>0</v>
      </c>
      <c r="AF1087" s="11">
        <f t="shared" si="115"/>
        <v>0</v>
      </c>
      <c r="AG1087" s="11">
        <f>IF(TablaIncidentes[[#This Row],[Prioridad*]]="Baja",((AE1087*60)+AF1087)-30,IF(TablaIncidentes[[#This Row],[Prioridad*]]="Media",((AE1087*60)+AF1087)-15,IF(TablaIncidentes[[#This Row],[Prioridad*]]="Alta",((AE1087*60)+AF1087)-10)))</f>
        <v>-10</v>
      </c>
      <c r="AI1087" s="17">
        <f>TablaIncidentes[[#This Row],[Tiempo Avance Incidente]]</f>
        <v>0</v>
      </c>
      <c r="AJ1087" s="11">
        <f t="shared" si="116"/>
        <v>0</v>
      </c>
      <c r="AK1087" s="11">
        <f t="shared" si="117"/>
        <v>0</v>
      </c>
      <c r="AL1087">
        <f>IF(TablaIncidentes[[#This Row],[Prioridad*]]="Baja",((AJ1087*60)+AK1087)-720,IF(TablaIncidentes[[#This Row],[Prioridad*]]="Media",((AJ1087*60)+AK1087)-120,IF(TablaIncidentes[[#This Row],[Prioridad*]]="Alta",((AJ1087*60)+AK1087)-60)))</f>
        <v>-60</v>
      </c>
      <c r="AN1087" t="str">
        <f t="shared" si="118"/>
        <v>lunes</v>
      </c>
    </row>
    <row r="1088" spans="1:40" x14ac:dyDescent="0.25">
      <c r="A1088" s="20" t="s">
        <v>2374</v>
      </c>
      <c r="B1088" t="s">
        <v>968</v>
      </c>
      <c r="C1088" t="s">
        <v>32</v>
      </c>
      <c r="D1088" s="11" t="s">
        <v>33</v>
      </c>
      <c r="E1088" t="s">
        <v>34</v>
      </c>
      <c r="F1088" t="s">
        <v>51</v>
      </c>
      <c r="G1088" t="s">
        <v>75</v>
      </c>
      <c r="J1088" s="12">
        <v>43850</v>
      </c>
      <c r="K1088" s="13">
        <v>0.3487615740740741</v>
      </c>
      <c r="L1088" s="14">
        <v>43850</v>
      </c>
      <c r="M1088" s="15">
        <v>0.3487615740740741</v>
      </c>
      <c r="N1088" s="12">
        <v>43850</v>
      </c>
      <c r="O1088" s="13">
        <v>0.59160879629629626</v>
      </c>
      <c r="P1088" s="16">
        <v>43851.70108796296</v>
      </c>
      <c r="Q1088" s="11" t="s">
        <v>101</v>
      </c>
      <c r="R1088" s="17" t="s">
        <v>2375</v>
      </c>
      <c r="S1088" s="11" t="s">
        <v>39</v>
      </c>
      <c r="T1088" s="17" t="s">
        <v>133</v>
      </c>
      <c r="U1088" s="11" t="s">
        <v>37</v>
      </c>
      <c r="V1088" s="17">
        <v>0</v>
      </c>
      <c r="W1088" s="11" t="s">
        <v>37</v>
      </c>
      <c r="Y1088" s="17" t="str">
        <f>TablaIncidentes[[#This Row],[Tiempo Total Gestión]]</f>
        <v>05:49</v>
      </c>
      <c r="Z1088" s="11">
        <f t="shared" si="112"/>
        <v>5</v>
      </c>
      <c r="AA1088" s="11">
        <f t="shared" si="113"/>
        <v>49</v>
      </c>
      <c r="AB1088" s="11">
        <f>IF(TablaIncidentes[[#This Row],[Prioridad*]]="Baja",(Z1088-24)*60+AA1088,IF(TablaIncidentes[[#This Row],[Prioridad*]]="Media",(Z1088-4)*60+AA1088,IF(TablaIncidentes[[#This Row],[Prioridad*]]="Alta",(Z1088-2)*60+AA1088)))</f>
        <v>229</v>
      </c>
      <c r="AD1088" s="17" t="str">
        <f>TablaIncidentes[[#This Row],[Tiempo Creación (HH:mm)]]</f>
        <v>00:00</v>
      </c>
      <c r="AE1088" s="11">
        <f t="shared" si="114"/>
        <v>0</v>
      </c>
      <c r="AF1088" s="11">
        <f t="shared" si="115"/>
        <v>0</v>
      </c>
      <c r="AG1088" s="11">
        <f>IF(TablaIncidentes[[#This Row],[Prioridad*]]="Baja",((AE1088*60)+AF1088)-30,IF(TablaIncidentes[[#This Row],[Prioridad*]]="Media",((AE1088*60)+AF1088)-15,IF(TablaIncidentes[[#This Row],[Prioridad*]]="Alta",((AE1088*60)+AF1088)-10)))</f>
        <v>-10</v>
      </c>
      <c r="AI1088" s="17">
        <f>TablaIncidentes[[#This Row],[Tiempo Avance Incidente]]</f>
        <v>0</v>
      </c>
      <c r="AJ1088" s="11">
        <f t="shared" si="116"/>
        <v>0</v>
      </c>
      <c r="AK1088" s="11">
        <f t="shared" si="117"/>
        <v>0</v>
      </c>
      <c r="AL1088">
        <f>IF(TablaIncidentes[[#This Row],[Prioridad*]]="Baja",((AJ1088*60)+AK1088)-720,IF(TablaIncidentes[[#This Row],[Prioridad*]]="Media",((AJ1088*60)+AK1088)-120,IF(TablaIncidentes[[#This Row],[Prioridad*]]="Alta",((AJ1088*60)+AK1088)-60)))</f>
        <v>-60</v>
      </c>
      <c r="AN1088" t="str">
        <f t="shared" si="118"/>
        <v>lunes</v>
      </c>
    </row>
    <row r="1089" spans="1:40" x14ac:dyDescent="0.25">
      <c r="A1089" s="20" t="s">
        <v>2376</v>
      </c>
      <c r="B1089" t="s">
        <v>933</v>
      </c>
      <c r="C1089" t="s">
        <v>32</v>
      </c>
      <c r="D1089" s="11" t="s">
        <v>33</v>
      </c>
      <c r="E1089" t="s">
        <v>34</v>
      </c>
      <c r="F1089" t="s">
        <v>51</v>
      </c>
      <c r="G1089" t="s">
        <v>75</v>
      </c>
      <c r="J1089" s="12">
        <v>43850</v>
      </c>
      <c r="K1089" s="13">
        <v>0.3487615740740741</v>
      </c>
      <c r="L1089" s="14">
        <v>43850</v>
      </c>
      <c r="M1089" s="15">
        <v>0.3487615740740741</v>
      </c>
      <c r="N1089" s="12">
        <v>43850</v>
      </c>
      <c r="O1089" s="13">
        <v>0.59561342592592592</v>
      </c>
      <c r="P1089" s="16">
        <v>43851.70108796296</v>
      </c>
      <c r="Q1089" s="11" t="s">
        <v>101</v>
      </c>
      <c r="R1089" s="17" t="s">
        <v>2377</v>
      </c>
      <c r="S1089" s="11" t="s">
        <v>39</v>
      </c>
      <c r="T1089" s="17" t="s">
        <v>133</v>
      </c>
      <c r="U1089" s="11" t="s">
        <v>37</v>
      </c>
      <c r="V1089" s="17">
        <v>0</v>
      </c>
      <c r="W1089" s="11" t="s">
        <v>37</v>
      </c>
      <c r="Y1089" s="17" t="str">
        <f>TablaIncidentes[[#This Row],[Tiempo Total Gestión]]</f>
        <v>05:55</v>
      </c>
      <c r="Z1089" s="11">
        <f t="shared" si="112"/>
        <v>5</v>
      </c>
      <c r="AA1089" s="11">
        <f t="shared" si="113"/>
        <v>55</v>
      </c>
      <c r="AB1089" s="11">
        <f>IF(TablaIncidentes[[#This Row],[Prioridad*]]="Baja",(Z1089-24)*60+AA1089,IF(TablaIncidentes[[#This Row],[Prioridad*]]="Media",(Z1089-4)*60+AA1089,IF(TablaIncidentes[[#This Row],[Prioridad*]]="Alta",(Z1089-2)*60+AA1089)))</f>
        <v>235</v>
      </c>
      <c r="AD1089" s="17" t="str">
        <f>TablaIncidentes[[#This Row],[Tiempo Creación (HH:mm)]]</f>
        <v>00:00</v>
      </c>
      <c r="AE1089" s="11">
        <f t="shared" si="114"/>
        <v>0</v>
      </c>
      <c r="AF1089" s="11">
        <f t="shared" si="115"/>
        <v>0</v>
      </c>
      <c r="AG1089" s="11">
        <f>IF(TablaIncidentes[[#This Row],[Prioridad*]]="Baja",((AE1089*60)+AF1089)-30,IF(TablaIncidentes[[#This Row],[Prioridad*]]="Media",((AE1089*60)+AF1089)-15,IF(TablaIncidentes[[#This Row],[Prioridad*]]="Alta",((AE1089*60)+AF1089)-10)))</f>
        <v>-10</v>
      </c>
      <c r="AI1089" s="17">
        <f>TablaIncidentes[[#This Row],[Tiempo Avance Incidente]]</f>
        <v>0</v>
      </c>
      <c r="AJ1089" s="11">
        <f t="shared" si="116"/>
        <v>0</v>
      </c>
      <c r="AK1089" s="11">
        <f t="shared" si="117"/>
        <v>0</v>
      </c>
      <c r="AL1089">
        <f>IF(TablaIncidentes[[#This Row],[Prioridad*]]="Baja",((AJ1089*60)+AK1089)-720,IF(TablaIncidentes[[#This Row],[Prioridad*]]="Media",((AJ1089*60)+AK1089)-120,IF(TablaIncidentes[[#This Row],[Prioridad*]]="Alta",((AJ1089*60)+AK1089)-60)))</f>
        <v>-60</v>
      </c>
      <c r="AN1089" t="str">
        <f t="shared" si="118"/>
        <v>lunes</v>
      </c>
    </row>
    <row r="1090" spans="1:40" x14ac:dyDescent="0.25">
      <c r="A1090" s="20" t="s">
        <v>2378</v>
      </c>
      <c r="B1090" t="s">
        <v>950</v>
      </c>
      <c r="C1090" t="s">
        <v>32</v>
      </c>
      <c r="D1090" s="11" t="s">
        <v>33</v>
      </c>
      <c r="E1090" t="s">
        <v>34</v>
      </c>
      <c r="F1090" t="s">
        <v>51</v>
      </c>
      <c r="G1090" t="s">
        <v>75</v>
      </c>
      <c r="J1090" s="12">
        <v>43850</v>
      </c>
      <c r="K1090" s="13">
        <v>0.3487615740740741</v>
      </c>
      <c r="L1090" s="14">
        <v>43850</v>
      </c>
      <c r="M1090" s="15">
        <v>0.3487615740740741</v>
      </c>
      <c r="N1090" s="12">
        <v>43850</v>
      </c>
      <c r="O1090" s="13">
        <v>0.61128472222222219</v>
      </c>
      <c r="P1090" s="16">
        <v>43851.70108796296</v>
      </c>
      <c r="Q1090" s="11" t="s">
        <v>101</v>
      </c>
      <c r="R1090" s="17" t="s">
        <v>1558</v>
      </c>
      <c r="S1090" s="11" t="s">
        <v>39</v>
      </c>
      <c r="T1090" s="17" t="s">
        <v>133</v>
      </c>
      <c r="U1090" s="11" t="s">
        <v>37</v>
      </c>
      <c r="V1090" s="17">
        <v>0</v>
      </c>
      <c r="W1090" s="11" t="s">
        <v>37</v>
      </c>
      <c r="Y1090" s="17" t="str">
        <f>TablaIncidentes[[#This Row],[Tiempo Total Gestión]]</f>
        <v>06:18</v>
      </c>
      <c r="Z1090" s="11">
        <f t="shared" ref="Z1090:Z1153" si="119">HOUR(Y1090)</f>
        <v>6</v>
      </c>
      <c r="AA1090" s="11">
        <f t="shared" ref="AA1090:AA1153" si="120">MINUTE(Y1090)</f>
        <v>18</v>
      </c>
      <c r="AB1090" s="11">
        <f>IF(TablaIncidentes[[#This Row],[Prioridad*]]="Baja",(Z1090-24)*60+AA1090,IF(TablaIncidentes[[#This Row],[Prioridad*]]="Media",(Z1090-4)*60+AA1090,IF(TablaIncidentes[[#This Row],[Prioridad*]]="Alta",(Z1090-2)*60+AA1090)))</f>
        <v>258</v>
      </c>
      <c r="AD1090" s="17" t="str">
        <f>TablaIncidentes[[#This Row],[Tiempo Creación (HH:mm)]]</f>
        <v>00:00</v>
      </c>
      <c r="AE1090" s="11">
        <f t="shared" si="114"/>
        <v>0</v>
      </c>
      <c r="AF1090" s="11">
        <f t="shared" si="115"/>
        <v>0</v>
      </c>
      <c r="AG1090" s="11">
        <f>IF(TablaIncidentes[[#This Row],[Prioridad*]]="Baja",((AE1090*60)+AF1090)-30,IF(TablaIncidentes[[#This Row],[Prioridad*]]="Media",((AE1090*60)+AF1090)-15,IF(TablaIncidentes[[#This Row],[Prioridad*]]="Alta",((AE1090*60)+AF1090)-10)))</f>
        <v>-10</v>
      </c>
      <c r="AI1090" s="17">
        <f>TablaIncidentes[[#This Row],[Tiempo Avance Incidente]]</f>
        <v>0</v>
      </c>
      <c r="AJ1090" s="11">
        <f t="shared" si="116"/>
        <v>0</v>
      </c>
      <c r="AK1090" s="11">
        <f t="shared" si="117"/>
        <v>0</v>
      </c>
      <c r="AL1090">
        <f>IF(TablaIncidentes[[#This Row],[Prioridad*]]="Baja",((AJ1090*60)+AK1090)-720,IF(TablaIncidentes[[#This Row],[Prioridad*]]="Media",((AJ1090*60)+AK1090)-120,IF(TablaIncidentes[[#This Row],[Prioridad*]]="Alta",((AJ1090*60)+AK1090)-60)))</f>
        <v>-60</v>
      </c>
      <c r="AN1090" t="str">
        <f t="shared" si="118"/>
        <v>lunes</v>
      </c>
    </row>
    <row r="1091" spans="1:40" x14ac:dyDescent="0.25">
      <c r="A1091" s="20" t="s">
        <v>2379</v>
      </c>
      <c r="B1091" t="s">
        <v>1062</v>
      </c>
      <c r="C1091" t="s">
        <v>32</v>
      </c>
      <c r="D1091" s="11" t="s">
        <v>33</v>
      </c>
      <c r="E1091" t="s">
        <v>34</v>
      </c>
      <c r="F1091" t="s">
        <v>51</v>
      </c>
      <c r="G1091" t="s">
        <v>75</v>
      </c>
      <c r="J1091" s="12">
        <v>43850</v>
      </c>
      <c r="K1091" s="13">
        <v>0.3487615740740741</v>
      </c>
      <c r="L1091" s="14">
        <v>43850</v>
      </c>
      <c r="M1091" s="15">
        <v>0.3487615740740741</v>
      </c>
      <c r="N1091" s="12">
        <v>43850</v>
      </c>
      <c r="O1091" s="13">
        <v>0.61685185185185187</v>
      </c>
      <c r="P1091" s="16">
        <v>43851.70108796296</v>
      </c>
      <c r="Q1091" s="11" t="s">
        <v>101</v>
      </c>
      <c r="R1091" s="17" t="s">
        <v>2135</v>
      </c>
      <c r="S1091" s="11" t="s">
        <v>39</v>
      </c>
      <c r="T1091" s="17" t="s">
        <v>133</v>
      </c>
      <c r="U1091" s="11" t="s">
        <v>37</v>
      </c>
      <c r="V1091" s="17">
        <v>0</v>
      </c>
      <c r="W1091" s="11" t="s">
        <v>37</v>
      </c>
      <c r="Y1091" s="17" t="str">
        <f>TablaIncidentes[[#This Row],[Tiempo Total Gestión]]</f>
        <v>06:26</v>
      </c>
      <c r="Z1091" s="11">
        <f t="shared" si="119"/>
        <v>6</v>
      </c>
      <c r="AA1091" s="11">
        <f t="shared" si="120"/>
        <v>26</v>
      </c>
      <c r="AB1091" s="11">
        <f>IF(TablaIncidentes[[#This Row],[Prioridad*]]="Baja",(Z1091-24)*60+AA1091,IF(TablaIncidentes[[#This Row],[Prioridad*]]="Media",(Z1091-4)*60+AA1091,IF(TablaIncidentes[[#This Row],[Prioridad*]]="Alta",(Z1091-2)*60+AA1091)))</f>
        <v>266</v>
      </c>
      <c r="AD1091" s="17" t="str">
        <f>TablaIncidentes[[#This Row],[Tiempo Creación (HH:mm)]]</f>
        <v>00:00</v>
      </c>
      <c r="AE1091" s="11">
        <f t="shared" ref="AE1091:AE1154" si="121">HOUR(AD1091)</f>
        <v>0</v>
      </c>
      <c r="AF1091" s="11">
        <f t="shared" ref="AF1091:AF1154" si="122">MINUTE(AD1091)</f>
        <v>0</v>
      </c>
      <c r="AG1091" s="11">
        <f>IF(TablaIncidentes[[#This Row],[Prioridad*]]="Baja",((AE1091*60)+AF1091)-30,IF(TablaIncidentes[[#This Row],[Prioridad*]]="Media",((AE1091*60)+AF1091)-15,IF(TablaIncidentes[[#This Row],[Prioridad*]]="Alta",((AE1091*60)+AF1091)-10)))</f>
        <v>-10</v>
      </c>
      <c r="AI1091" s="17">
        <f>TablaIncidentes[[#This Row],[Tiempo Avance Incidente]]</f>
        <v>0</v>
      </c>
      <c r="AJ1091" s="11">
        <f t="shared" ref="AJ1091:AJ1154" si="123">HOUR(AI1091)</f>
        <v>0</v>
      </c>
      <c r="AK1091" s="11">
        <f t="shared" ref="AK1091:AK1154" si="124">MINUTE(AI1091)</f>
        <v>0</v>
      </c>
      <c r="AL1091">
        <f>IF(TablaIncidentes[[#This Row],[Prioridad*]]="Baja",((AJ1091*60)+AK1091)-720,IF(TablaIncidentes[[#This Row],[Prioridad*]]="Media",((AJ1091*60)+AK1091)-120,IF(TablaIncidentes[[#This Row],[Prioridad*]]="Alta",((AJ1091*60)+AK1091)-60)))</f>
        <v>-60</v>
      </c>
      <c r="AN1091" t="str">
        <f t="shared" ref="AN1091:AN1154" si="125">TEXT(J1091,"dddd")</f>
        <v>lunes</v>
      </c>
    </row>
    <row r="1092" spans="1:40" x14ac:dyDescent="0.25">
      <c r="A1092" s="20" t="s">
        <v>2380</v>
      </c>
      <c r="B1092" t="s">
        <v>1590</v>
      </c>
      <c r="C1092" t="s">
        <v>32</v>
      </c>
      <c r="D1092" s="11" t="s">
        <v>33</v>
      </c>
      <c r="E1092" t="s">
        <v>34</v>
      </c>
      <c r="F1092" t="s">
        <v>51</v>
      </c>
      <c r="G1092" t="s">
        <v>75</v>
      </c>
      <c r="J1092" s="12">
        <v>43850</v>
      </c>
      <c r="K1092" s="13">
        <v>0.3487615740740741</v>
      </c>
      <c r="L1092" s="14">
        <v>43850</v>
      </c>
      <c r="M1092" s="15">
        <v>0.3487615740740741</v>
      </c>
      <c r="N1092" s="12">
        <v>43850</v>
      </c>
      <c r="O1092" s="13">
        <v>0.62057870370370372</v>
      </c>
      <c r="P1092" s="16">
        <v>43851.70108796296</v>
      </c>
      <c r="Q1092" s="11" t="s">
        <v>101</v>
      </c>
      <c r="R1092" s="17" t="s">
        <v>2381</v>
      </c>
      <c r="S1092" s="11" t="s">
        <v>39</v>
      </c>
      <c r="T1092" s="17" t="s">
        <v>133</v>
      </c>
      <c r="U1092" s="11" t="s">
        <v>37</v>
      </c>
      <c r="V1092" s="17">
        <v>0</v>
      </c>
      <c r="W1092" s="11" t="s">
        <v>37</v>
      </c>
      <c r="Y1092" s="17" t="str">
        <f>TablaIncidentes[[#This Row],[Tiempo Total Gestión]]</f>
        <v>06:31</v>
      </c>
      <c r="Z1092" s="11">
        <f t="shared" si="119"/>
        <v>6</v>
      </c>
      <c r="AA1092" s="11">
        <f t="shared" si="120"/>
        <v>31</v>
      </c>
      <c r="AB1092" s="11">
        <f>IF(TablaIncidentes[[#This Row],[Prioridad*]]="Baja",(Z1092-24)*60+AA1092,IF(TablaIncidentes[[#This Row],[Prioridad*]]="Media",(Z1092-4)*60+AA1092,IF(TablaIncidentes[[#This Row],[Prioridad*]]="Alta",(Z1092-2)*60+AA1092)))</f>
        <v>271</v>
      </c>
      <c r="AD1092" s="17" t="str">
        <f>TablaIncidentes[[#This Row],[Tiempo Creación (HH:mm)]]</f>
        <v>00:00</v>
      </c>
      <c r="AE1092" s="11">
        <f t="shared" si="121"/>
        <v>0</v>
      </c>
      <c r="AF1092" s="11">
        <f t="shared" si="122"/>
        <v>0</v>
      </c>
      <c r="AG1092" s="11">
        <f>IF(TablaIncidentes[[#This Row],[Prioridad*]]="Baja",((AE1092*60)+AF1092)-30,IF(TablaIncidentes[[#This Row],[Prioridad*]]="Media",((AE1092*60)+AF1092)-15,IF(TablaIncidentes[[#This Row],[Prioridad*]]="Alta",((AE1092*60)+AF1092)-10)))</f>
        <v>-10</v>
      </c>
      <c r="AI1092" s="17">
        <f>TablaIncidentes[[#This Row],[Tiempo Avance Incidente]]</f>
        <v>0</v>
      </c>
      <c r="AJ1092" s="11">
        <f t="shared" si="123"/>
        <v>0</v>
      </c>
      <c r="AK1092" s="11">
        <f t="shared" si="124"/>
        <v>0</v>
      </c>
      <c r="AL1092">
        <f>IF(TablaIncidentes[[#This Row],[Prioridad*]]="Baja",((AJ1092*60)+AK1092)-720,IF(TablaIncidentes[[#This Row],[Prioridad*]]="Media",((AJ1092*60)+AK1092)-120,IF(TablaIncidentes[[#This Row],[Prioridad*]]="Alta",((AJ1092*60)+AK1092)-60)))</f>
        <v>-60</v>
      </c>
      <c r="AN1092" t="str">
        <f t="shared" si="125"/>
        <v>lunes</v>
      </c>
    </row>
    <row r="1093" spans="1:40" x14ac:dyDescent="0.25">
      <c r="A1093" s="20" t="s">
        <v>2382</v>
      </c>
      <c r="B1093" t="s">
        <v>1071</v>
      </c>
      <c r="C1093" t="s">
        <v>32</v>
      </c>
      <c r="D1093" s="11" t="s">
        <v>33</v>
      </c>
      <c r="E1093" t="s">
        <v>34</v>
      </c>
      <c r="F1093" t="s">
        <v>51</v>
      </c>
      <c r="G1093" t="s">
        <v>75</v>
      </c>
      <c r="J1093" s="12">
        <v>43850</v>
      </c>
      <c r="K1093" s="13">
        <v>0.3487615740740741</v>
      </c>
      <c r="L1093" s="14">
        <v>43850</v>
      </c>
      <c r="M1093" s="15">
        <v>0.3487615740740741</v>
      </c>
      <c r="N1093" s="12">
        <v>43850</v>
      </c>
      <c r="O1093" s="13">
        <v>0.62428240740740748</v>
      </c>
      <c r="P1093" s="16">
        <v>43851.70108796296</v>
      </c>
      <c r="Q1093" s="11" t="s">
        <v>101</v>
      </c>
      <c r="R1093" s="17" t="s">
        <v>2383</v>
      </c>
      <c r="S1093" s="11" t="s">
        <v>39</v>
      </c>
      <c r="T1093" s="17" t="s">
        <v>133</v>
      </c>
      <c r="U1093" s="11" t="s">
        <v>37</v>
      </c>
      <c r="V1093" s="17">
        <v>0</v>
      </c>
      <c r="W1093" s="11" t="s">
        <v>37</v>
      </c>
      <c r="Y1093" s="17" t="str">
        <f>TablaIncidentes[[#This Row],[Tiempo Total Gestión]]</f>
        <v>06:36</v>
      </c>
      <c r="Z1093" s="11">
        <f t="shared" si="119"/>
        <v>6</v>
      </c>
      <c r="AA1093" s="11">
        <f t="shared" si="120"/>
        <v>36</v>
      </c>
      <c r="AB1093" s="11">
        <f>IF(TablaIncidentes[[#This Row],[Prioridad*]]="Baja",(Z1093-24)*60+AA1093,IF(TablaIncidentes[[#This Row],[Prioridad*]]="Media",(Z1093-4)*60+AA1093,IF(TablaIncidentes[[#This Row],[Prioridad*]]="Alta",(Z1093-2)*60+AA1093)))</f>
        <v>276</v>
      </c>
      <c r="AD1093" s="17" t="str">
        <f>TablaIncidentes[[#This Row],[Tiempo Creación (HH:mm)]]</f>
        <v>00:00</v>
      </c>
      <c r="AE1093" s="11">
        <f t="shared" si="121"/>
        <v>0</v>
      </c>
      <c r="AF1093" s="11">
        <f t="shared" si="122"/>
        <v>0</v>
      </c>
      <c r="AG1093" s="11">
        <f>IF(TablaIncidentes[[#This Row],[Prioridad*]]="Baja",((AE1093*60)+AF1093)-30,IF(TablaIncidentes[[#This Row],[Prioridad*]]="Media",((AE1093*60)+AF1093)-15,IF(TablaIncidentes[[#This Row],[Prioridad*]]="Alta",((AE1093*60)+AF1093)-10)))</f>
        <v>-10</v>
      </c>
      <c r="AI1093" s="17">
        <f>TablaIncidentes[[#This Row],[Tiempo Avance Incidente]]</f>
        <v>0</v>
      </c>
      <c r="AJ1093" s="11">
        <f t="shared" si="123"/>
        <v>0</v>
      </c>
      <c r="AK1093" s="11">
        <f t="shared" si="124"/>
        <v>0</v>
      </c>
      <c r="AL1093">
        <f>IF(TablaIncidentes[[#This Row],[Prioridad*]]="Baja",((AJ1093*60)+AK1093)-720,IF(TablaIncidentes[[#This Row],[Prioridad*]]="Media",((AJ1093*60)+AK1093)-120,IF(TablaIncidentes[[#This Row],[Prioridad*]]="Alta",((AJ1093*60)+AK1093)-60)))</f>
        <v>-60</v>
      </c>
      <c r="AN1093" t="str">
        <f t="shared" si="125"/>
        <v>lunes</v>
      </c>
    </row>
    <row r="1094" spans="1:40" x14ac:dyDescent="0.25">
      <c r="A1094" s="20" t="s">
        <v>2384</v>
      </c>
      <c r="B1094" t="s">
        <v>2385</v>
      </c>
      <c r="C1094" t="s">
        <v>32</v>
      </c>
      <c r="D1094" s="11" t="s">
        <v>33</v>
      </c>
      <c r="E1094" t="s">
        <v>34</v>
      </c>
      <c r="F1094" t="s">
        <v>51</v>
      </c>
      <c r="G1094" t="s">
        <v>75</v>
      </c>
      <c r="J1094" s="12">
        <v>43850</v>
      </c>
      <c r="K1094" s="13">
        <v>0.3487615740740741</v>
      </c>
      <c r="L1094" s="14">
        <v>43850</v>
      </c>
      <c r="M1094" s="15">
        <v>0.3487615740740741</v>
      </c>
      <c r="N1094" s="12">
        <v>43850</v>
      </c>
      <c r="O1094" s="13">
        <v>0.62584490740740739</v>
      </c>
      <c r="P1094" s="16">
        <v>43851.70108796296</v>
      </c>
      <c r="Q1094" s="11" t="s">
        <v>101</v>
      </c>
      <c r="R1094" s="17" t="s">
        <v>1171</v>
      </c>
      <c r="S1094" s="11" t="s">
        <v>39</v>
      </c>
      <c r="T1094" s="17" t="s">
        <v>133</v>
      </c>
      <c r="U1094" s="11" t="s">
        <v>37</v>
      </c>
      <c r="V1094" s="17">
        <v>0</v>
      </c>
      <c r="W1094" s="11" t="s">
        <v>37</v>
      </c>
      <c r="Y1094" s="17" t="str">
        <f>TablaIncidentes[[#This Row],[Tiempo Total Gestión]]</f>
        <v>06:39</v>
      </c>
      <c r="Z1094" s="11">
        <f t="shared" si="119"/>
        <v>6</v>
      </c>
      <c r="AA1094" s="11">
        <f t="shared" si="120"/>
        <v>39</v>
      </c>
      <c r="AB1094" s="11">
        <f>IF(TablaIncidentes[[#This Row],[Prioridad*]]="Baja",(Z1094-24)*60+AA1094,IF(TablaIncidentes[[#This Row],[Prioridad*]]="Media",(Z1094-4)*60+AA1094,IF(TablaIncidentes[[#This Row],[Prioridad*]]="Alta",(Z1094-2)*60+AA1094)))</f>
        <v>279</v>
      </c>
      <c r="AD1094" s="17" t="str">
        <f>TablaIncidentes[[#This Row],[Tiempo Creación (HH:mm)]]</f>
        <v>00:00</v>
      </c>
      <c r="AE1094" s="11">
        <f t="shared" si="121"/>
        <v>0</v>
      </c>
      <c r="AF1094" s="11">
        <f t="shared" si="122"/>
        <v>0</v>
      </c>
      <c r="AG1094" s="11">
        <f>IF(TablaIncidentes[[#This Row],[Prioridad*]]="Baja",((AE1094*60)+AF1094)-30,IF(TablaIncidentes[[#This Row],[Prioridad*]]="Media",((AE1094*60)+AF1094)-15,IF(TablaIncidentes[[#This Row],[Prioridad*]]="Alta",((AE1094*60)+AF1094)-10)))</f>
        <v>-10</v>
      </c>
      <c r="AI1094" s="17">
        <f>TablaIncidentes[[#This Row],[Tiempo Avance Incidente]]</f>
        <v>0</v>
      </c>
      <c r="AJ1094" s="11">
        <f t="shared" si="123"/>
        <v>0</v>
      </c>
      <c r="AK1094" s="11">
        <f t="shared" si="124"/>
        <v>0</v>
      </c>
      <c r="AL1094">
        <f>IF(TablaIncidentes[[#This Row],[Prioridad*]]="Baja",((AJ1094*60)+AK1094)-720,IF(TablaIncidentes[[#This Row],[Prioridad*]]="Media",((AJ1094*60)+AK1094)-120,IF(TablaIncidentes[[#This Row],[Prioridad*]]="Alta",((AJ1094*60)+AK1094)-60)))</f>
        <v>-60</v>
      </c>
      <c r="AN1094" t="str">
        <f t="shared" si="125"/>
        <v>lunes</v>
      </c>
    </row>
    <row r="1095" spans="1:40" x14ac:dyDescent="0.25">
      <c r="A1095" s="20" t="s">
        <v>2386</v>
      </c>
      <c r="B1095" t="s">
        <v>2387</v>
      </c>
      <c r="C1095" t="s">
        <v>32</v>
      </c>
      <c r="D1095" s="11" t="s">
        <v>33</v>
      </c>
      <c r="E1095" t="s">
        <v>34</v>
      </c>
      <c r="F1095" t="s">
        <v>51</v>
      </c>
      <c r="G1095" t="s">
        <v>62</v>
      </c>
      <c r="J1095" s="12">
        <v>43850</v>
      </c>
      <c r="K1095" s="13">
        <v>0.34726851851851853</v>
      </c>
      <c r="L1095" s="14">
        <v>43850</v>
      </c>
      <c r="M1095" s="15">
        <v>0.34726851851851853</v>
      </c>
      <c r="N1095" s="12">
        <v>43850</v>
      </c>
      <c r="O1095" s="13">
        <v>0.44929398148148153</v>
      </c>
      <c r="P1095" s="16">
        <v>43851.511087962965</v>
      </c>
      <c r="Q1095" s="11" t="s">
        <v>101</v>
      </c>
      <c r="R1095" s="17" t="s">
        <v>2311</v>
      </c>
      <c r="S1095" s="11" t="s">
        <v>39</v>
      </c>
      <c r="T1095" s="17" t="s">
        <v>133</v>
      </c>
      <c r="U1095" s="11" t="s">
        <v>37</v>
      </c>
      <c r="V1095" s="17">
        <v>0</v>
      </c>
      <c r="W1095" s="11" t="s">
        <v>37</v>
      </c>
      <c r="Y1095" s="17" t="str">
        <f>TablaIncidentes[[#This Row],[Tiempo Total Gestión]]</f>
        <v>02:26</v>
      </c>
      <c r="Z1095" s="11">
        <f t="shared" si="119"/>
        <v>2</v>
      </c>
      <c r="AA1095" s="11">
        <f t="shared" si="120"/>
        <v>26</v>
      </c>
      <c r="AB1095" s="11">
        <f>IF(TablaIncidentes[[#This Row],[Prioridad*]]="Baja",(Z1095-24)*60+AA1095,IF(TablaIncidentes[[#This Row],[Prioridad*]]="Media",(Z1095-4)*60+AA1095,IF(TablaIncidentes[[#This Row],[Prioridad*]]="Alta",(Z1095-2)*60+AA1095)))</f>
        <v>26</v>
      </c>
      <c r="AD1095" s="17" t="str">
        <f>TablaIncidentes[[#This Row],[Tiempo Creación (HH:mm)]]</f>
        <v>00:00</v>
      </c>
      <c r="AE1095" s="11">
        <f t="shared" si="121"/>
        <v>0</v>
      </c>
      <c r="AF1095" s="11">
        <f t="shared" si="122"/>
        <v>0</v>
      </c>
      <c r="AG1095" s="11">
        <f>IF(TablaIncidentes[[#This Row],[Prioridad*]]="Baja",((AE1095*60)+AF1095)-30,IF(TablaIncidentes[[#This Row],[Prioridad*]]="Media",((AE1095*60)+AF1095)-15,IF(TablaIncidentes[[#This Row],[Prioridad*]]="Alta",((AE1095*60)+AF1095)-10)))</f>
        <v>-10</v>
      </c>
      <c r="AI1095" s="17">
        <f>TablaIncidentes[[#This Row],[Tiempo Avance Incidente]]</f>
        <v>0</v>
      </c>
      <c r="AJ1095" s="11">
        <f t="shared" si="123"/>
        <v>0</v>
      </c>
      <c r="AK1095" s="11">
        <f t="shared" si="124"/>
        <v>0</v>
      </c>
      <c r="AL1095">
        <f>IF(TablaIncidentes[[#This Row],[Prioridad*]]="Baja",((AJ1095*60)+AK1095)-720,IF(TablaIncidentes[[#This Row],[Prioridad*]]="Media",((AJ1095*60)+AK1095)-120,IF(TablaIncidentes[[#This Row],[Prioridad*]]="Alta",((AJ1095*60)+AK1095)-60)))</f>
        <v>-60</v>
      </c>
      <c r="AN1095" t="str">
        <f t="shared" si="125"/>
        <v>lunes</v>
      </c>
    </row>
    <row r="1096" spans="1:40" x14ac:dyDescent="0.25">
      <c r="A1096" s="20" t="s">
        <v>2388</v>
      </c>
      <c r="B1096" t="s">
        <v>2389</v>
      </c>
      <c r="C1096" t="s">
        <v>32</v>
      </c>
      <c r="D1096" s="11" t="s">
        <v>33</v>
      </c>
      <c r="E1096" t="s">
        <v>34</v>
      </c>
      <c r="F1096" t="s">
        <v>51</v>
      </c>
      <c r="G1096" t="s">
        <v>75</v>
      </c>
      <c r="J1096" s="12">
        <v>43850</v>
      </c>
      <c r="K1096" s="13">
        <v>0.34798611111111111</v>
      </c>
      <c r="L1096" s="14">
        <v>43850</v>
      </c>
      <c r="M1096" s="15">
        <v>0.34798611111111111</v>
      </c>
      <c r="N1096" s="12">
        <v>43850</v>
      </c>
      <c r="O1096" s="13">
        <v>0.47983796296296299</v>
      </c>
      <c r="P1096" s="16">
        <v>43851.511087962965</v>
      </c>
      <c r="Q1096" s="11" t="s">
        <v>101</v>
      </c>
      <c r="R1096" s="17" t="s">
        <v>2390</v>
      </c>
      <c r="S1096" s="11" t="s">
        <v>39</v>
      </c>
      <c r="T1096" s="17" t="s">
        <v>133</v>
      </c>
      <c r="U1096" s="11" t="s">
        <v>37</v>
      </c>
      <c r="V1096" s="17">
        <v>0</v>
      </c>
      <c r="W1096" s="11" t="s">
        <v>37</v>
      </c>
      <c r="Y1096" s="17" t="str">
        <f>TablaIncidentes[[#This Row],[Tiempo Total Gestión]]</f>
        <v>03:09</v>
      </c>
      <c r="Z1096" s="11">
        <f t="shared" si="119"/>
        <v>3</v>
      </c>
      <c r="AA1096" s="11">
        <f t="shared" si="120"/>
        <v>9</v>
      </c>
      <c r="AB1096" s="11">
        <f>IF(TablaIncidentes[[#This Row],[Prioridad*]]="Baja",(Z1096-24)*60+AA1096,IF(TablaIncidentes[[#This Row],[Prioridad*]]="Media",(Z1096-4)*60+AA1096,IF(TablaIncidentes[[#This Row],[Prioridad*]]="Alta",(Z1096-2)*60+AA1096)))</f>
        <v>69</v>
      </c>
      <c r="AD1096" s="17" t="str">
        <f>TablaIncidentes[[#This Row],[Tiempo Creación (HH:mm)]]</f>
        <v>00:00</v>
      </c>
      <c r="AE1096" s="11">
        <f t="shared" si="121"/>
        <v>0</v>
      </c>
      <c r="AF1096" s="11">
        <f t="shared" si="122"/>
        <v>0</v>
      </c>
      <c r="AG1096" s="11">
        <f>IF(TablaIncidentes[[#This Row],[Prioridad*]]="Baja",((AE1096*60)+AF1096)-30,IF(TablaIncidentes[[#This Row],[Prioridad*]]="Media",((AE1096*60)+AF1096)-15,IF(TablaIncidentes[[#This Row],[Prioridad*]]="Alta",((AE1096*60)+AF1096)-10)))</f>
        <v>-10</v>
      </c>
      <c r="AI1096" s="17">
        <f>TablaIncidentes[[#This Row],[Tiempo Avance Incidente]]</f>
        <v>0</v>
      </c>
      <c r="AJ1096" s="11">
        <f t="shared" si="123"/>
        <v>0</v>
      </c>
      <c r="AK1096" s="11">
        <f t="shared" si="124"/>
        <v>0</v>
      </c>
      <c r="AL1096">
        <f>IF(TablaIncidentes[[#This Row],[Prioridad*]]="Baja",((AJ1096*60)+AK1096)-720,IF(TablaIncidentes[[#This Row],[Prioridad*]]="Media",((AJ1096*60)+AK1096)-120,IF(TablaIncidentes[[#This Row],[Prioridad*]]="Alta",((AJ1096*60)+AK1096)-60)))</f>
        <v>-60</v>
      </c>
      <c r="AN1096" t="str">
        <f t="shared" si="125"/>
        <v>lunes</v>
      </c>
    </row>
    <row r="1097" spans="1:40" x14ac:dyDescent="0.25">
      <c r="A1097" s="20" t="s">
        <v>2391</v>
      </c>
      <c r="B1097" t="s">
        <v>2392</v>
      </c>
      <c r="C1097" t="s">
        <v>32</v>
      </c>
      <c r="D1097" s="11" t="s">
        <v>33</v>
      </c>
      <c r="E1097" t="s">
        <v>34</v>
      </c>
      <c r="F1097" t="s">
        <v>51</v>
      </c>
      <c r="G1097" t="s">
        <v>62</v>
      </c>
      <c r="J1097" s="12">
        <v>43850</v>
      </c>
      <c r="K1097" s="13">
        <v>0.3479976851851852</v>
      </c>
      <c r="L1097" s="14">
        <v>43850</v>
      </c>
      <c r="M1097" s="15">
        <v>0.3479976851851852</v>
      </c>
      <c r="N1097" s="12">
        <v>43850</v>
      </c>
      <c r="O1097" s="13">
        <v>0.46133101851851849</v>
      </c>
      <c r="P1097" s="16">
        <v>43851.511087962965</v>
      </c>
      <c r="Q1097" s="11" t="s">
        <v>101</v>
      </c>
      <c r="R1097" s="17" t="s">
        <v>1833</v>
      </c>
      <c r="S1097" s="11" t="s">
        <v>39</v>
      </c>
      <c r="T1097" s="17" t="s">
        <v>133</v>
      </c>
      <c r="U1097" s="11" t="s">
        <v>37</v>
      </c>
      <c r="V1097" s="17">
        <v>0</v>
      </c>
      <c r="W1097" s="11" t="s">
        <v>37</v>
      </c>
      <c r="Y1097" s="17" t="str">
        <f>TablaIncidentes[[#This Row],[Tiempo Total Gestión]]</f>
        <v>02:30</v>
      </c>
      <c r="Z1097" s="11">
        <f t="shared" si="119"/>
        <v>2</v>
      </c>
      <c r="AA1097" s="11">
        <f t="shared" si="120"/>
        <v>30</v>
      </c>
      <c r="AB1097" s="11">
        <f>IF(TablaIncidentes[[#This Row],[Prioridad*]]="Baja",(Z1097-24)*60+AA1097,IF(TablaIncidentes[[#This Row],[Prioridad*]]="Media",(Z1097-4)*60+AA1097,IF(TablaIncidentes[[#This Row],[Prioridad*]]="Alta",(Z1097-2)*60+AA1097)))</f>
        <v>30</v>
      </c>
      <c r="AD1097" s="17" t="str">
        <f>TablaIncidentes[[#This Row],[Tiempo Creación (HH:mm)]]</f>
        <v>00:00</v>
      </c>
      <c r="AE1097" s="11">
        <f t="shared" si="121"/>
        <v>0</v>
      </c>
      <c r="AF1097" s="11">
        <f t="shared" si="122"/>
        <v>0</v>
      </c>
      <c r="AG1097" s="11">
        <f>IF(TablaIncidentes[[#This Row],[Prioridad*]]="Baja",((AE1097*60)+AF1097)-30,IF(TablaIncidentes[[#This Row],[Prioridad*]]="Media",((AE1097*60)+AF1097)-15,IF(TablaIncidentes[[#This Row],[Prioridad*]]="Alta",((AE1097*60)+AF1097)-10)))</f>
        <v>-10</v>
      </c>
      <c r="AI1097" s="17">
        <f>TablaIncidentes[[#This Row],[Tiempo Avance Incidente]]</f>
        <v>0</v>
      </c>
      <c r="AJ1097" s="11">
        <f t="shared" si="123"/>
        <v>0</v>
      </c>
      <c r="AK1097" s="11">
        <f t="shared" si="124"/>
        <v>0</v>
      </c>
      <c r="AL1097">
        <f>IF(TablaIncidentes[[#This Row],[Prioridad*]]="Baja",((AJ1097*60)+AK1097)-720,IF(TablaIncidentes[[#This Row],[Prioridad*]]="Media",((AJ1097*60)+AK1097)-120,IF(TablaIncidentes[[#This Row],[Prioridad*]]="Alta",((AJ1097*60)+AK1097)-60)))</f>
        <v>-60</v>
      </c>
      <c r="AN1097" t="str">
        <f t="shared" si="125"/>
        <v>lunes</v>
      </c>
    </row>
    <row r="1098" spans="1:40" x14ac:dyDescent="0.25">
      <c r="A1098" s="20" t="s">
        <v>2393</v>
      </c>
      <c r="B1098" t="s">
        <v>1044</v>
      </c>
      <c r="C1098" t="s">
        <v>32</v>
      </c>
      <c r="D1098" s="11" t="s">
        <v>33</v>
      </c>
      <c r="E1098" t="s">
        <v>34</v>
      </c>
      <c r="F1098" t="s">
        <v>51</v>
      </c>
      <c r="G1098" t="s">
        <v>62</v>
      </c>
      <c r="J1098" s="12">
        <v>43850</v>
      </c>
      <c r="K1098" s="13">
        <v>0.34800925925925924</v>
      </c>
      <c r="L1098" s="14">
        <v>43850</v>
      </c>
      <c r="M1098" s="15">
        <v>0.34800925925925924</v>
      </c>
      <c r="N1098" s="12">
        <v>43850</v>
      </c>
      <c r="O1098" s="13">
        <v>0.47181712962962963</v>
      </c>
      <c r="P1098" s="16">
        <v>43851.511087962965</v>
      </c>
      <c r="Q1098" s="11" t="s">
        <v>101</v>
      </c>
      <c r="R1098" s="17" t="s">
        <v>2128</v>
      </c>
      <c r="S1098" s="11" t="s">
        <v>39</v>
      </c>
      <c r="T1098" s="17" t="s">
        <v>133</v>
      </c>
      <c r="U1098" s="11" t="s">
        <v>37</v>
      </c>
      <c r="V1098" s="17">
        <v>0</v>
      </c>
      <c r="W1098" s="11" t="s">
        <v>37</v>
      </c>
      <c r="Y1098" s="17" t="str">
        <f>TablaIncidentes[[#This Row],[Tiempo Total Gestión]]</f>
        <v>02:53</v>
      </c>
      <c r="Z1098" s="11">
        <f t="shared" si="119"/>
        <v>2</v>
      </c>
      <c r="AA1098" s="11">
        <f t="shared" si="120"/>
        <v>53</v>
      </c>
      <c r="AB1098" s="11">
        <f>IF(TablaIncidentes[[#This Row],[Prioridad*]]="Baja",(Z1098-24)*60+AA1098,IF(TablaIncidentes[[#This Row],[Prioridad*]]="Media",(Z1098-4)*60+AA1098,IF(TablaIncidentes[[#This Row],[Prioridad*]]="Alta",(Z1098-2)*60+AA1098)))</f>
        <v>53</v>
      </c>
      <c r="AD1098" s="17" t="str">
        <f>TablaIncidentes[[#This Row],[Tiempo Creación (HH:mm)]]</f>
        <v>00:00</v>
      </c>
      <c r="AE1098" s="11">
        <f t="shared" si="121"/>
        <v>0</v>
      </c>
      <c r="AF1098" s="11">
        <f t="shared" si="122"/>
        <v>0</v>
      </c>
      <c r="AG1098" s="11">
        <f>IF(TablaIncidentes[[#This Row],[Prioridad*]]="Baja",((AE1098*60)+AF1098)-30,IF(TablaIncidentes[[#This Row],[Prioridad*]]="Media",((AE1098*60)+AF1098)-15,IF(TablaIncidentes[[#This Row],[Prioridad*]]="Alta",((AE1098*60)+AF1098)-10)))</f>
        <v>-10</v>
      </c>
      <c r="AI1098" s="17">
        <f>TablaIncidentes[[#This Row],[Tiempo Avance Incidente]]</f>
        <v>0</v>
      </c>
      <c r="AJ1098" s="11">
        <f t="shared" si="123"/>
        <v>0</v>
      </c>
      <c r="AK1098" s="11">
        <f t="shared" si="124"/>
        <v>0</v>
      </c>
      <c r="AL1098">
        <f>IF(TablaIncidentes[[#This Row],[Prioridad*]]="Baja",((AJ1098*60)+AK1098)-720,IF(TablaIncidentes[[#This Row],[Prioridad*]]="Media",((AJ1098*60)+AK1098)-120,IF(TablaIncidentes[[#This Row],[Prioridad*]]="Alta",((AJ1098*60)+AK1098)-60)))</f>
        <v>-60</v>
      </c>
      <c r="AN1098" t="str">
        <f t="shared" si="125"/>
        <v>lunes</v>
      </c>
    </row>
    <row r="1099" spans="1:40" x14ac:dyDescent="0.25">
      <c r="A1099" s="20" t="s">
        <v>2394</v>
      </c>
      <c r="B1099" t="s">
        <v>1056</v>
      </c>
      <c r="C1099" t="s">
        <v>32</v>
      </c>
      <c r="D1099" s="11" t="s">
        <v>33</v>
      </c>
      <c r="E1099" t="s">
        <v>34</v>
      </c>
      <c r="F1099" t="s">
        <v>51</v>
      </c>
      <c r="G1099" t="s">
        <v>62</v>
      </c>
      <c r="J1099" s="12">
        <v>43850</v>
      </c>
      <c r="K1099" s="13">
        <v>0.34800925925925924</v>
      </c>
      <c r="L1099" s="14">
        <v>43850</v>
      </c>
      <c r="M1099" s="15">
        <v>0.34800925925925924</v>
      </c>
      <c r="N1099" s="12">
        <v>43850</v>
      </c>
      <c r="O1099" s="13">
        <v>0.47878472222222218</v>
      </c>
      <c r="P1099" s="16">
        <v>43851.511087962965</v>
      </c>
      <c r="Q1099" s="11" t="s">
        <v>101</v>
      </c>
      <c r="R1099" s="17" t="s">
        <v>1541</v>
      </c>
      <c r="S1099" s="11" t="s">
        <v>39</v>
      </c>
      <c r="T1099" s="17" t="s">
        <v>133</v>
      </c>
      <c r="U1099" s="11" t="s">
        <v>37</v>
      </c>
      <c r="V1099" s="17">
        <v>0</v>
      </c>
      <c r="W1099" s="11" t="s">
        <v>37</v>
      </c>
      <c r="Y1099" s="17" t="str">
        <f>TablaIncidentes[[#This Row],[Tiempo Total Gestión]]</f>
        <v>03:03</v>
      </c>
      <c r="Z1099" s="11">
        <f t="shared" si="119"/>
        <v>3</v>
      </c>
      <c r="AA1099" s="11">
        <f t="shared" si="120"/>
        <v>3</v>
      </c>
      <c r="AB1099" s="11">
        <f>IF(TablaIncidentes[[#This Row],[Prioridad*]]="Baja",(Z1099-24)*60+AA1099,IF(TablaIncidentes[[#This Row],[Prioridad*]]="Media",(Z1099-4)*60+AA1099,IF(TablaIncidentes[[#This Row],[Prioridad*]]="Alta",(Z1099-2)*60+AA1099)))</f>
        <v>63</v>
      </c>
      <c r="AD1099" s="17" t="str">
        <f>TablaIncidentes[[#This Row],[Tiempo Creación (HH:mm)]]</f>
        <v>00:00</v>
      </c>
      <c r="AE1099" s="11">
        <f t="shared" si="121"/>
        <v>0</v>
      </c>
      <c r="AF1099" s="11">
        <f t="shared" si="122"/>
        <v>0</v>
      </c>
      <c r="AG1099" s="11">
        <f>IF(TablaIncidentes[[#This Row],[Prioridad*]]="Baja",((AE1099*60)+AF1099)-30,IF(TablaIncidentes[[#This Row],[Prioridad*]]="Media",((AE1099*60)+AF1099)-15,IF(TablaIncidentes[[#This Row],[Prioridad*]]="Alta",((AE1099*60)+AF1099)-10)))</f>
        <v>-10</v>
      </c>
      <c r="AI1099" s="17">
        <f>TablaIncidentes[[#This Row],[Tiempo Avance Incidente]]</f>
        <v>0</v>
      </c>
      <c r="AJ1099" s="11">
        <f t="shared" si="123"/>
        <v>0</v>
      </c>
      <c r="AK1099" s="11">
        <f t="shared" si="124"/>
        <v>0</v>
      </c>
      <c r="AL1099">
        <f>IF(TablaIncidentes[[#This Row],[Prioridad*]]="Baja",((AJ1099*60)+AK1099)-720,IF(TablaIncidentes[[#This Row],[Prioridad*]]="Media",((AJ1099*60)+AK1099)-120,IF(TablaIncidentes[[#This Row],[Prioridad*]]="Alta",((AJ1099*60)+AK1099)-60)))</f>
        <v>-60</v>
      </c>
      <c r="AN1099" t="str">
        <f t="shared" si="125"/>
        <v>lunes</v>
      </c>
    </row>
    <row r="1100" spans="1:40" x14ac:dyDescent="0.25">
      <c r="A1100" s="20" t="s">
        <v>2395</v>
      </c>
      <c r="B1100" t="s">
        <v>2396</v>
      </c>
      <c r="C1100" t="s">
        <v>32</v>
      </c>
      <c r="D1100" s="11" t="s">
        <v>33</v>
      </c>
      <c r="E1100" t="s">
        <v>34</v>
      </c>
      <c r="F1100" t="s">
        <v>51</v>
      </c>
      <c r="G1100" t="s">
        <v>62</v>
      </c>
      <c r="J1100" s="12">
        <v>43850</v>
      </c>
      <c r="K1100" s="13">
        <v>0.34800925925925924</v>
      </c>
      <c r="L1100" s="14">
        <v>43850</v>
      </c>
      <c r="M1100" s="15">
        <v>0.34800925925925924</v>
      </c>
      <c r="N1100" s="12">
        <v>43850</v>
      </c>
      <c r="O1100" s="13">
        <v>0.48320601851851852</v>
      </c>
      <c r="P1100" s="16">
        <v>43851.511087962965</v>
      </c>
      <c r="Q1100" s="11" t="s">
        <v>101</v>
      </c>
      <c r="R1100" s="17" t="s">
        <v>2397</v>
      </c>
      <c r="S1100" s="11" t="s">
        <v>39</v>
      </c>
      <c r="T1100" s="17" t="s">
        <v>133</v>
      </c>
      <c r="U1100" s="11" t="s">
        <v>37</v>
      </c>
      <c r="V1100" s="17">
        <v>0</v>
      </c>
      <c r="W1100" s="11" t="s">
        <v>37</v>
      </c>
      <c r="Y1100" s="17" t="str">
        <f>TablaIncidentes[[#This Row],[Tiempo Total Gestión]]</f>
        <v>03:14</v>
      </c>
      <c r="Z1100" s="11">
        <f t="shared" si="119"/>
        <v>3</v>
      </c>
      <c r="AA1100" s="11">
        <f t="shared" si="120"/>
        <v>14</v>
      </c>
      <c r="AB1100" s="11">
        <f>IF(TablaIncidentes[[#This Row],[Prioridad*]]="Baja",(Z1100-24)*60+AA1100,IF(TablaIncidentes[[#This Row],[Prioridad*]]="Media",(Z1100-4)*60+AA1100,IF(TablaIncidentes[[#This Row],[Prioridad*]]="Alta",(Z1100-2)*60+AA1100)))</f>
        <v>74</v>
      </c>
      <c r="AD1100" s="17" t="str">
        <f>TablaIncidentes[[#This Row],[Tiempo Creación (HH:mm)]]</f>
        <v>00:00</v>
      </c>
      <c r="AE1100" s="11">
        <f t="shared" si="121"/>
        <v>0</v>
      </c>
      <c r="AF1100" s="11">
        <f t="shared" si="122"/>
        <v>0</v>
      </c>
      <c r="AG1100" s="11">
        <f>IF(TablaIncidentes[[#This Row],[Prioridad*]]="Baja",((AE1100*60)+AF1100)-30,IF(TablaIncidentes[[#This Row],[Prioridad*]]="Media",((AE1100*60)+AF1100)-15,IF(TablaIncidentes[[#This Row],[Prioridad*]]="Alta",((AE1100*60)+AF1100)-10)))</f>
        <v>-10</v>
      </c>
      <c r="AI1100" s="17">
        <f>TablaIncidentes[[#This Row],[Tiempo Avance Incidente]]</f>
        <v>0</v>
      </c>
      <c r="AJ1100" s="11">
        <f t="shared" si="123"/>
        <v>0</v>
      </c>
      <c r="AK1100" s="11">
        <f t="shared" si="124"/>
        <v>0</v>
      </c>
      <c r="AL1100">
        <f>IF(TablaIncidentes[[#This Row],[Prioridad*]]="Baja",((AJ1100*60)+AK1100)-720,IF(TablaIncidentes[[#This Row],[Prioridad*]]="Media",((AJ1100*60)+AK1100)-120,IF(TablaIncidentes[[#This Row],[Prioridad*]]="Alta",((AJ1100*60)+AK1100)-60)))</f>
        <v>-60</v>
      </c>
      <c r="AN1100" t="str">
        <f t="shared" si="125"/>
        <v>lunes</v>
      </c>
    </row>
    <row r="1101" spans="1:40" x14ac:dyDescent="0.25">
      <c r="A1101" s="20" t="s">
        <v>2398</v>
      </c>
      <c r="B1101" t="s">
        <v>2399</v>
      </c>
      <c r="C1101" t="s">
        <v>32</v>
      </c>
      <c r="D1101" s="11" t="s">
        <v>33</v>
      </c>
      <c r="E1101" t="s">
        <v>34</v>
      </c>
      <c r="F1101" t="s">
        <v>51</v>
      </c>
      <c r="G1101" t="s">
        <v>52</v>
      </c>
      <c r="J1101" s="12">
        <v>43850</v>
      </c>
      <c r="K1101" s="13">
        <v>0.34873842592592591</v>
      </c>
      <c r="L1101" s="14">
        <v>43850</v>
      </c>
      <c r="M1101" s="15">
        <v>0.34873842592592591</v>
      </c>
      <c r="N1101" s="12">
        <v>43851</v>
      </c>
      <c r="O1101" s="13">
        <v>0.39385416666666667</v>
      </c>
      <c r="P1101" s="16">
        <v>43852.418877314813</v>
      </c>
      <c r="Q1101" s="11" t="s">
        <v>101</v>
      </c>
      <c r="R1101" s="17" t="s">
        <v>2400</v>
      </c>
      <c r="S1101" s="11" t="s">
        <v>39</v>
      </c>
      <c r="T1101" s="17" t="s">
        <v>133</v>
      </c>
      <c r="U1101" s="11" t="s">
        <v>37</v>
      </c>
      <c r="V1101" s="17">
        <v>0</v>
      </c>
      <c r="W1101" s="11" t="s">
        <v>37</v>
      </c>
      <c r="Y1101" s="17" t="str">
        <f>TablaIncidentes[[#This Row],[Tiempo Total Gestión]]</f>
        <v>03:21</v>
      </c>
      <c r="Z1101" s="11">
        <f t="shared" si="119"/>
        <v>3</v>
      </c>
      <c r="AA1101" s="11">
        <f t="shared" si="120"/>
        <v>21</v>
      </c>
      <c r="AB1101" s="11">
        <f>IF(TablaIncidentes[[#This Row],[Prioridad*]]="Baja",(Z1101-24)*60+AA1101,IF(TablaIncidentes[[#This Row],[Prioridad*]]="Media",(Z1101-4)*60+AA1101,IF(TablaIncidentes[[#This Row],[Prioridad*]]="Alta",(Z1101-2)*60+AA1101)))</f>
        <v>81</v>
      </c>
      <c r="AD1101" s="17" t="str">
        <f>TablaIncidentes[[#This Row],[Tiempo Creación (HH:mm)]]</f>
        <v>00:00</v>
      </c>
      <c r="AE1101" s="11">
        <f t="shared" si="121"/>
        <v>0</v>
      </c>
      <c r="AF1101" s="11">
        <f t="shared" si="122"/>
        <v>0</v>
      </c>
      <c r="AG1101" s="11">
        <f>IF(TablaIncidentes[[#This Row],[Prioridad*]]="Baja",((AE1101*60)+AF1101)-30,IF(TablaIncidentes[[#This Row],[Prioridad*]]="Media",((AE1101*60)+AF1101)-15,IF(TablaIncidentes[[#This Row],[Prioridad*]]="Alta",((AE1101*60)+AF1101)-10)))</f>
        <v>-10</v>
      </c>
      <c r="AI1101" s="17">
        <f>TablaIncidentes[[#This Row],[Tiempo Avance Incidente]]</f>
        <v>0</v>
      </c>
      <c r="AJ1101" s="11">
        <f t="shared" si="123"/>
        <v>0</v>
      </c>
      <c r="AK1101" s="11">
        <f t="shared" si="124"/>
        <v>0</v>
      </c>
      <c r="AL1101">
        <f>IF(TablaIncidentes[[#This Row],[Prioridad*]]="Baja",((AJ1101*60)+AK1101)-720,IF(TablaIncidentes[[#This Row],[Prioridad*]]="Media",((AJ1101*60)+AK1101)-120,IF(TablaIncidentes[[#This Row],[Prioridad*]]="Alta",((AJ1101*60)+AK1101)-60)))</f>
        <v>-60</v>
      </c>
      <c r="AN1101" t="str">
        <f t="shared" si="125"/>
        <v>lunes</v>
      </c>
    </row>
    <row r="1102" spans="1:40" x14ac:dyDescent="0.25">
      <c r="A1102" s="20" t="s">
        <v>2401</v>
      </c>
      <c r="B1102" t="s">
        <v>2402</v>
      </c>
      <c r="C1102" t="s">
        <v>32</v>
      </c>
      <c r="D1102" s="11" t="s">
        <v>33</v>
      </c>
      <c r="E1102" t="s">
        <v>34</v>
      </c>
      <c r="F1102" t="s">
        <v>51</v>
      </c>
      <c r="G1102" t="s">
        <v>52</v>
      </c>
      <c r="J1102" s="12">
        <v>43850</v>
      </c>
      <c r="K1102" s="13">
        <v>0.34873842592592591</v>
      </c>
      <c r="L1102" s="14">
        <v>43850</v>
      </c>
      <c r="M1102" s="15">
        <v>0.34873842592592591</v>
      </c>
      <c r="N1102" s="12">
        <v>43851</v>
      </c>
      <c r="O1102" s="13">
        <v>0.40099537037037036</v>
      </c>
      <c r="P1102" s="16">
        <v>43852.418877314813</v>
      </c>
      <c r="Q1102" s="11" t="s">
        <v>101</v>
      </c>
      <c r="R1102" s="17" t="s">
        <v>2403</v>
      </c>
      <c r="S1102" s="11" t="s">
        <v>39</v>
      </c>
      <c r="T1102" s="17" t="s">
        <v>133</v>
      </c>
      <c r="U1102" s="11" t="s">
        <v>37</v>
      </c>
      <c r="V1102" s="17">
        <v>0</v>
      </c>
      <c r="W1102" s="11" t="s">
        <v>37</v>
      </c>
      <c r="Y1102" s="17" t="str">
        <f>TablaIncidentes[[#This Row],[Tiempo Total Gestión]]</f>
        <v>03:28</v>
      </c>
      <c r="Z1102" s="11">
        <f t="shared" si="119"/>
        <v>3</v>
      </c>
      <c r="AA1102" s="11">
        <f t="shared" si="120"/>
        <v>28</v>
      </c>
      <c r="AB1102" s="11">
        <f>IF(TablaIncidentes[[#This Row],[Prioridad*]]="Baja",(Z1102-24)*60+AA1102,IF(TablaIncidentes[[#This Row],[Prioridad*]]="Media",(Z1102-4)*60+AA1102,IF(TablaIncidentes[[#This Row],[Prioridad*]]="Alta",(Z1102-2)*60+AA1102)))</f>
        <v>88</v>
      </c>
      <c r="AD1102" s="17" t="str">
        <f>TablaIncidentes[[#This Row],[Tiempo Creación (HH:mm)]]</f>
        <v>00:00</v>
      </c>
      <c r="AE1102" s="11">
        <f t="shared" si="121"/>
        <v>0</v>
      </c>
      <c r="AF1102" s="11">
        <f t="shared" si="122"/>
        <v>0</v>
      </c>
      <c r="AG1102" s="11">
        <f>IF(TablaIncidentes[[#This Row],[Prioridad*]]="Baja",((AE1102*60)+AF1102)-30,IF(TablaIncidentes[[#This Row],[Prioridad*]]="Media",((AE1102*60)+AF1102)-15,IF(TablaIncidentes[[#This Row],[Prioridad*]]="Alta",((AE1102*60)+AF1102)-10)))</f>
        <v>-10</v>
      </c>
      <c r="AI1102" s="17">
        <f>TablaIncidentes[[#This Row],[Tiempo Avance Incidente]]</f>
        <v>0</v>
      </c>
      <c r="AJ1102" s="11">
        <f t="shared" si="123"/>
        <v>0</v>
      </c>
      <c r="AK1102" s="11">
        <f t="shared" si="124"/>
        <v>0</v>
      </c>
      <c r="AL1102">
        <f>IF(TablaIncidentes[[#This Row],[Prioridad*]]="Baja",((AJ1102*60)+AK1102)-720,IF(TablaIncidentes[[#This Row],[Prioridad*]]="Media",((AJ1102*60)+AK1102)-120,IF(TablaIncidentes[[#This Row],[Prioridad*]]="Alta",((AJ1102*60)+AK1102)-60)))</f>
        <v>-60</v>
      </c>
      <c r="AN1102" t="str">
        <f t="shared" si="125"/>
        <v>lunes</v>
      </c>
    </row>
    <row r="1103" spans="1:40" x14ac:dyDescent="0.25">
      <c r="A1103" s="20" t="s">
        <v>2404</v>
      </c>
      <c r="B1103" t="s">
        <v>819</v>
      </c>
      <c r="C1103" t="s">
        <v>32</v>
      </c>
      <c r="D1103" s="11" t="s">
        <v>33</v>
      </c>
      <c r="E1103" t="s">
        <v>34</v>
      </c>
      <c r="F1103" t="s">
        <v>51</v>
      </c>
      <c r="G1103" t="s">
        <v>151</v>
      </c>
      <c r="J1103" s="12">
        <v>43850</v>
      </c>
      <c r="K1103" s="13">
        <v>0.34873842592592591</v>
      </c>
      <c r="L1103" s="14">
        <v>43850</v>
      </c>
      <c r="M1103" s="15">
        <v>0.34873842592592591</v>
      </c>
      <c r="N1103" s="12">
        <v>43852</v>
      </c>
      <c r="O1103" s="13">
        <v>0.71155092592592595</v>
      </c>
      <c r="P1103" s="16">
        <v>43853.757777777777</v>
      </c>
      <c r="Q1103" s="11" t="s">
        <v>101</v>
      </c>
      <c r="R1103" s="17" t="s">
        <v>2405</v>
      </c>
      <c r="S1103" s="11" t="s">
        <v>39</v>
      </c>
      <c r="T1103" s="17" t="s">
        <v>133</v>
      </c>
      <c r="U1103" s="11" t="s">
        <v>37</v>
      </c>
      <c r="V1103" s="17">
        <v>0</v>
      </c>
      <c r="W1103" s="11" t="s">
        <v>37</v>
      </c>
      <c r="Y1103" s="17" t="str">
        <f>TablaIncidentes[[#This Row],[Tiempo Total Gestión]]</f>
        <v>03:42</v>
      </c>
      <c r="Z1103" s="11">
        <f t="shared" si="119"/>
        <v>3</v>
      </c>
      <c r="AA1103" s="11">
        <f t="shared" si="120"/>
        <v>42</v>
      </c>
      <c r="AB1103" s="11">
        <f>IF(TablaIncidentes[[#This Row],[Prioridad*]]="Baja",(Z1103-24)*60+AA1103,IF(TablaIncidentes[[#This Row],[Prioridad*]]="Media",(Z1103-4)*60+AA1103,IF(TablaIncidentes[[#This Row],[Prioridad*]]="Alta",(Z1103-2)*60+AA1103)))</f>
        <v>102</v>
      </c>
      <c r="AD1103" s="17" t="str">
        <f>TablaIncidentes[[#This Row],[Tiempo Creación (HH:mm)]]</f>
        <v>00:00</v>
      </c>
      <c r="AE1103" s="11">
        <f t="shared" si="121"/>
        <v>0</v>
      </c>
      <c r="AF1103" s="11">
        <f t="shared" si="122"/>
        <v>0</v>
      </c>
      <c r="AG1103" s="11">
        <f>IF(TablaIncidentes[[#This Row],[Prioridad*]]="Baja",((AE1103*60)+AF1103)-30,IF(TablaIncidentes[[#This Row],[Prioridad*]]="Media",((AE1103*60)+AF1103)-15,IF(TablaIncidentes[[#This Row],[Prioridad*]]="Alta",((AE1103*60)+AF1103)-10)))</f>
        <v>-10</v>
      </c>
      <c r="AI1103" s="17">
        <f>TablaIncidentes[[#This Row],[Tiempo Avance Incidente]]</f>
        <v>0</v>
      </c>
      <c r="AJ1103" s="11">
        <f t="shared" si="123"/>
        <v>0</v>
      </c>
      <c r="AK1103" s="11">
        <f t="shared" si="124"/>
        <v>0</v>
      </c>
      <c r="AL1103">
        <f>IF(TablaIncidentes[[#This Row],[Prioridad*]]="Baja",((AJ1103*60)+AK1103)-720,IF(TablaIncidentes[[#This Row],[Prioridad*]]="Media",((AJ1103*60)+AK1103)-120,IF(TablaIncidentes[[#This Row],[Prioridad*]]="Alta",((AJ1103*60)+AK1103)-60)))</f>
        <v>-60</v>
      </c>
      <c r="AN1103" t="str">
        <f t="shared" si="125"/>
        <v>lunes</v>
      </c>
    </row>
    <row r="1104" spans="1:40" x14ac:dyDescent="0.25">
      <c r="A1104" s="20" t="s">
        <v>2406</v>
      </c>
      <c r="B1104" t="s">
        <v>2407</v>
      </c>
      <c r="C1104" t="s">
        <v>32</v>
      </c>
      <c r="D1104" s="11" t="s">
        <v>33</v>
      </c>
      <c r="E1104" t="s">
        <v>34</v>
      </c>
      <c r="F1104" t="s">
        <v>51</v>
      </c>
      <c r="G1104" t="s">
        <v>62</v>
      </c>
      <c r="J1104" s="12">
        <v>43850</v>
      </c>
      <c r="K1104" s="13">
        <v>0.34873842592592591</v>
      </c>
      <c r="L1104" s="14">
        <v>43850</v>
      </c>
      <c r="M1104" s="15">
        <v>0.34873842592592591</v>
      </c>
      <c r="N1104" s="12">
        <v>43850</v>
      </c>
      <c r="O1104" s="13">
        <v>0.56722222222222218</v>
      </c>
      <c r="P1104" s="16">
        <v>43851.584988425922</v>
      </c>
      <c r="Q1104" s="11" t="s">
        <v>101</v>
      </c>
      <c r="R1104" s="17" t="s">
        <v>2060</v>
      </c>
      <c r="S1104" s="11" t="s">
        <v>39</v>
      </c>
      <c r="T1104" s="17" t="s">
        <v>133</v>
      </c>
      <c r="U1104" s="11" t="s">
        <v>37</v>
      </c>
      <c r="V1104" s="17">
        <v>0</v>
      </c>
      <c r="W1104" s="11" t="s">
        <v>37</v>
      </c>
      <c r="Y1104" s="17" t="str">
        <f>TablaIncidentes[[#This Row],[Tiempo Total Gestión]]</f>
        <v>05:14</v>
      </c>
      <c r="Z1104" s="11">
        <f t="shared" si="119"/>
        <v>5</v>
      </c>
      <c r="AA1104" s="11">
        <f t="shared" si="120"/>
        <v>14</v>
      </c>
      <c r="AB1104" s="11">
        <f>IF(TablaIncidentes[[#This Row],[Prioridad*]]="Baja",(Z1104-24)*60+AA1104,IF(TablaIncidentes[[#This Row],[Prioridad*]]="Media",(Z1104-4)*60+AA1104,IF(TablaIncidentes[[#This Row],[Prioridad*]]="Alta",(Z1104-2)*60+AA1104)))</f>
        <v>194</v>
      </c>
      <c r="AD1104" s="17" t="str">
        <f>TablaIncidentes[[#This Row],[Tiempo Creación (HH:mm)]]</f>
        <v>00:00</v>
      </c>
      <c r="AE1104" s="11">
        <f t="shared" si="121"/>
        <v>0</v>
      </c>
      <c r="AF1104" s="11">
        <f t="shared" si="122"/>
        <v>0</v>
      </c>
      <c r="AG1104" s="11">
        <f>IF(TablaIncidentes[[#This Row],[Prioridad*]]="Baja",((AE1104*60)+AF1104)-30,IF(TablaIncidentes[[#This Row],[Prioridad*]]="Media",((AE1104*60)+AF1104)-15,IF(TablaIncidentes[[#This Row],[Prioridad*]]="Alta",((AE1104*60)+AF1104)-10)))</f>
        <v>-10</v>
      </c>
      <c r="AI1104" s="17">
        <f>TablaIncidentes[[#This Row],[Tiempo Avance Incidente]]</f>
        <v>0</v>
      </c>
      <c r="AJ1104" s="11">
        <f t="shared" si="123"/>
        <v>0</v>
      </c>
      <c r="AK1104" s="11">
        <f t="shared" si="124"/>
        <v>0</v>
      </c>
      <c r="AL1104">
        <f>IF(TablaIncidentes[[#This Row],[Prioridad*]]="Baja",((AJ1104*60)+AK1104)-720,IF(TablaIncidentes[[#This Row],[Prioridad*]]="Media",((AJ1104*60)+AK1104)-120,IF(TablaIncidentes[[#This Row],[Prioridad*]]="Alta",((AJ1104*60)+AK1104)-60)))</f>
        <v>-60</v>
      </c>
      <c r="AN1104" t="str">
        <f t="shared" si="125"/>
        <v>lunes</v>
      </c>
    </row>
    <row r="1105" spans="1:40" x14ac:dyDescent="0.25">
      <c r="A1105" s="20" t="s">
        <v>2408</v>
      </c>
      <c r="B1105" t="s">
        <v>998</v>
      </c>
      <c r="C1105" t="s">
        <v>32</v>
      </c>
      <c r="D1105" s="11" t="s">
        <v>33</v>
      </c>
      <c r="E1105" t="s">
        <v>34</v>
      </c>
      <c r="F1105" t="s">
        <v>51</v>
      </c>
      <c r="G1105" t="s">
        <v>62</v>
      </c>
      <c r="J1105" s="12">
        <v>43850</v>
      </c>
      <c r="K1105" s="13">
        <v>0.3487615740740741</v>
      </c>
      <c r="L1105" s="14">
        <v>43850</v>
      </c>
      <c r="M1105" s="15">
        <v>0.3487615740740741</v>
      </c>
      <c r="N1105" s="12">
        <v>43850</v>
      </c>
      <c r="O1105" s="13">
        <v>0.56943287037037038</v>
      </c>
      <c r="P1105" s="16">
        <v>43851.584988425922</v>
      </c>
      <c r="Q1105" s="11" t="s">
        <v>101</v>
      </c>
      <c r="R1105" s="17" t="s">
        <v>1978</v>
      </c>
      <c r="S1105" s="11" t="s">
        <v>39</v>
      </c>
      <c r="T1105" s="17" t="s">
        <v>133</v>
      </c>
      <c r="U1105" s="11" t="s">
        <v>37</v>
      </c>
      <c r="V1105" s="17">
        <v>0</v>
      </c>
      <c r="W1105" s="11" t="s">
        <v>37</v>
      </c>
      <c r="Y1105" s="17" t="str">
        <f>TablaIncidentes[[#This Row],[Tiempo Total Gestión]]</f>
        <v>05:17</v>
      </c>
      <c r="Z1105" s="11">
        <f t="shared" si="119"/>
        <v>5</v>
      </c>
      <c r="AA1105" s="11">
        <f t="shared" si="120"/>
        <v>17</v>
      </c>
      <c r="AB1105" s="11">
        <f>IF(TablaIncidentes[[#This Row],[Prioridad*]]="Baja",(Z1105-24)*60+AA1105,IF(TablaIncidentes[[#This Row],[Prioridad*]]="Media",(Z1105-4)*60+AA1105,IF(TablaIncidentes[[#This Row],[Prioridad*]]="Alta",(Z1105-2)*60+AA1105)))</f>
        <v>197</v>
      </c>
      <c r="AD1105" s="17" t="str">
        <f>TablaIncidentes[[#This Row],[Tiempo Creación (HH:mm)]]</f>
        <v>00:00</v>
      </c>
      <c r="AE1105" s="11">
        <f t="shared" si="121"/>
        <v>0</v>
      </c>
      <c r="AF1105" s="11">
        <f t="shared" si="122"/>
        <v>0</v>
      </c>
      <c r="AG1105" s="11">
        <f>IF(TablaIncidentes[[#This Row],[Prioridad*]]="Baja",((AE1105*60)+AF1105)-30,IF(TablaIncidentes[[#This Row],[Prioridad*]]="Media",((AE1105*60)+AF1105)-15,IF(TablaIncidentes[[#This Row],[Prioridad*]]="Alta",((AE1105*60)+AF1105)-10)))</f>
        <v>-10</v>
      </c>
      <c r="AI1105" s="17">
        <f>TablaIncidentes[[#This Row],[Tiempo Avance Incidente]]</f>
        <v>0</v>
      </c>
      <c r="AJ1105" s="11">
        <f t="shared" si="123"/>
        <v>0</v>
      </c>
      <c r="AK1105" s="11">
        <f t="shared" si="124"/>
        <v>0</v>
      </c>
      <c r="AL1105">
        <f>IF(TablaIncidentes[[#This Row],[Prioridad*]]="Baja",((AJ1105*60)+AK1105)-720,IF(TablaIncidentes[[#This Row],[Prioridad*]]="Media",((AJ1105*60)+AK1105)-120,IF(TablaIncidentes[[#This Row],[Prioridad*]]="Alta",((AJ1105*60)+AK1105)-60)))</f>
        <v>-60</v>
      </c>
      <c r="AN1105" t="str">
        <f t="shared" si="125"/>
        <v>lunes</v>
      </c>
    </row>
    <row r="1106" spans="1:40" x14ac:dyDescent="0.25">
      <c r="A1106" s="20" t="s">
        <v>2409</v>
      </c>
      <c r="B1106" t="s">
        <v>2410</v>
      </c>
      <c r="C1106" t="s">
        <v>32</v>
      </c>
      <c r="D1106" s="11" t="s">
        <v>33</v>
      </c>
      <c r="E1106" t="s">
        <v>34</v>
      </c>
      <c r="F1106" t="s">
        <v>51</v>
      </c>
      <c r="G1106" t="s">
        <v>62</v>
      </c>
      <c r="J1106" s="12">
        <v>43850</v>
      </c>
      <c r="K1106" s="13">
        <v>0.3487615740740741</v>
      </c>
      <c r="L1106" s="14">
        <v>43850</v>
      </c>
      <c r="M1106" s="15">
        <v>0.3487615740740741</v>
      </c>
      <c r="N1106" s="12">
        <v>43850</v>
      </c>
      <c r="O1106" s="13">
        <v>0.5728240740740741</v>
      </c>
      <c r="P1106" s="16">
        <v>43851.584988425922</v>
      </c>
      <c r="Q1106" s="11" t="s">
        <v>101</v>
      </c>
      <c r="R1106" s="17" t="s">
        <v>2411</v>
      </c>
      <c r="S1106" s="11" t="s">
        <v>39</v>
      </c>
      <c r="T1106" s="17" t="s">
        <v>133</v>
      </c>
      <c r="U1106" s="11" t="s">
        <v>37</v>
      </c>
      <c r="V1106" s="17">
        <v>0</v>
      </c>
      <c r="W1106" s="11" t="s">
        <v>37</v>
      </c>
      <c r="Y1106" s="17" t="str">
        <f>TablaIncidentes[[#This Row],[Tiempo Total Gestión]]</f>
        <v>05:22</v>
      </c>
      <c r="Z1106" s="11">
        <f t="shared" si="119"/>
        <v>5</v>
      </c>
      <c r="AA1106" s="11">
        <f t="shared" si="120"/>
        <v>22</v>
      </c>
      <c r="AB1106" s="11">
        <f>IF(TablaIncidentes[[#This Row],[Prioridad*]]="Baja",(Z1106-24)*60+AA1106,IF(TablaIncidentes[[#This Row],[Prioridad*]]="Media",(Z1106-4)*60+AA1106,IF(TablaIncidentes[[#This Row],[Prioridad*]]="Alta",(Z1106-2)*60+AA1106)))</f>
        <v>202</v>
      </c>
      <c r="AD1106" s="17" t="str">
        <f>TablaIncidentes[[#This Row],[Tiempo Creación (HH:mm)]]</f>
        <v>00:00</v>
      </c>
      <c r="AE1106" s="11">
        <f t="shared" si="121"/>
        <v>0</v>
      </c>
      <c r="AF1106" s="11">
        <f t="shared" si="122"/>
        <v>0</v>
      </c>
      <c r="AG1106" s="11">
        <f>IF(TablaIncidentes[[#This Row],[Prioridad*]]="Baja",((AE1106*60)+AF1106)-30,IF(TablaIncidentes[[#This Row],[Prioridad*]]="Media",((AE1106*60)+AF1106)-15,IF(TablaIncidentes[[#This Row],[Prioridad*]]="Alta",((AE1106*60)+AF1106)-10)))</f>
        <v>-10</v>
      </c>
      <c r="AI1106" s="17">
        <f>TablaIncidentes[[#This Row],[Tiempo Avance Incidente]]</f>
        <v>0</v>
      </c>
      <c r="AJ1106" s="11">
        <f t="shared" si="123"/>
        <v>0</v>
      </c>
      <c r="AK1106" s="11">
        <f t="shared" si="124"/>
        <v>0</v>
      </c>
      <c r="AL1106">
        <f>IF(TablaIncidentes[[#This Row],[Prioridad*]]="Baja",((AJ1106*60)+AK1106)-720,IF(TablaIncidentes[[#This Row],[Prioridad*]]="Media",((AJ1106*60)+AK1106)-120,IF(TablaIncidentes[[#This Row],[Prioridad*]]="Alta",((AJ1106*60)+AK1106)-60)))</f>
        <v>-60</v>
      </c>
      <c r="AN1106" t="str">
        <f t="shared" si="125"/>
        <v>lunes</v>
      </c>
    </row>
    <row r="1107" spans="1:40" x14ac:dyDescent="0.25">
      <c r="A1107" s="20" t="s">
        <v>2412</v>
      </c>
      <c r="B1107" t="s">
        <v>846</v>
      </c>
      <c r="C1107" t="s">
        <v>32</v>
      </c>
      <c r="D1107" s="11" t="s">
        <v>33</v>
      </c>
      <c r="E1107" t="s">
        <v>34</v>
      </c>
      <c r="F1107" t="s">
        <v>51</v>
      </c>
      <c r="G1107" t="s">
        <v>52</v>
      </c>
      <c r="J1107" s="12">
        <v>43850</v>
      </c>
      <c r="K1107" s="13">
        <v>0.3487615740740741</v>
      </c>
      <c r="L1107" s="14">
        <v>43850</v>
      </c>
      <c r="M1107" s="15">
        <v>0.3487615740740741</v>
      </c>
      <c r="N1107" s="12">
        <v>43853</v>
      </c>
      <c r="O1107" s="13">
        <v>0.55234953703703704</v>
      </c>
      <c r="P1107" s="16">
        <v>43854.587256944447</v>
      </c>
      <c r="Q1107" s="11" t="s">
        <v>101</v>
      </c>
      <c r="R1107" s="11" t="s">
        <v>2275</v>
      </c>
      <c r="S1107" s="11" t="s">
        <v>39</v>
      </c>
      <c r="T1107" s="11" t="s">
        <v>133</v>
      </c>
      <c r="U1107" s="11" t="s">
        <v>37</v>
      </c>
      <c r="V1107" s="17">
        <v>0</v>
      </c>
      <c r="W1107" s="11" t="s">
        <v>37</v>
      </c>
      <c r="Y1107" s="17" t="str">
        <f>TablaIncidentes[[#This Row],[Tiempo Total Gestión]]</f>
        <v>05:26</v>
      </c>
      <c r="Z1107" s="11">
        <f t="shared" si="119"/>
        <v>5</v>
      </c>
      <c r="AA1107" s="11">
        <f t="shared" si="120"/>
        <v>26</v>
      </c>
      <c r="AB1107" s="11">
        <f>IF(TablaIncidentes[[#This Row],[Prioridad*]]="Baja",(Z1107-24)*60+AA1107,IF(TablaIncidentes[[#This Row],[Prioridad*]]="Media",(Z1107-4)*60+AA1107,IF(TablaIncidentes[[#This Row],[Prioridad*]]="Alta",(Z1107-2)*60+AA1107)))</f>
        <v>206</v>
      </c>
      <c r="AD1107" s="17" t="str">
        <f>TablaIncidentes[[#This Row],[Tiempo Creación (HH:mm)]]</f>
        <v>00:00</v>
      </c>
      <c r="AE1107" s="11">
        <f t="shared" si="121"/>
        <v>0</v>
      </c>
      <c r="AF1107" s="11">
        <f t="shared" si="122"/>
        <v>0</v>
      </c>
      <c r="AG1107" s="11">
        <f>IF(TablaIncidentes[[#This Row],[Prioridad*]]="Baja",((AE1107*60)+AF1107)-30,IF(TablaIncidentes[[#This Row],[Prioridad*]]="Media",((AE1107*60)+AF1107)-15,IF(TablaIncidentes[[#This Row],[Prioridad*]]="Alta",((AE1107*60)+AF1107)-10)))</f>
        <v>-10</v>
      </c>
      <c r="AI1107" s="17">
        <f>TablaIncidentes[[#This Row],[Tiempo Avance Incidente]]</f>
        <v>0</v>
      </c>
      <c r="AJ1107" s="11">
        <f t="shared" si="123"/>
        <v>0</v>
      </c>
      <c r="AK1107" s="11">
        <f t="shared" si="124"/>
        <v>0</v>
      </c>
      <c r="AL1107">
        <f>IF(TablaIncidentes[[#This Row],[Prioridad*]]="Baja",((AJ1107*60)+AK1107)-720,IF(TablaIncidentes[[#This Row],[Prioridad*]]="Media",((AJ1107*60)+AK1107)-120,IF(TablaIncidentes[[#This Row],[Prioridad*]]="Alta",((AJ1107*60)+AK1107)-60)))</f>
        <v>-60</v>
      </c>
      <c r="AN1107" t="str">
        <f t="shared" si="125"/>
        <v>lunes</v>
      </c>
    </row>
    <row r="1108" spans="1:40" x14ac:dyDescent="0.25">
      <c r="A1108" s="20" t="s">
        <v>2413</v>
      </c>
      <c r="B1108" t="s">
        <v>2414</v>
      </c>
      <c r="C1108" t="s">
        <v>32</v>
      </c>
      <c r="D1108" s="11" t="s">
        <v>33</v>
      </c>
      <c r="E1108" t="s">
        <v>34</v>
      </c>
      <c r="F1108" t="s">
        <v>51</v>
      </c>
      <c r="G1108" t="s">
        <v>62</v>
      </c>
      <c r="J1108" s="12">
        <v>43850</v>
      </c>
      <c r="K1108" s="13">
        <v>0.3487615740740741</v>
      </c>
      <c r="L1108" s="14">
        <v>43850</v>
      </c>
      <c r="M1108" s="15">
        <v>0.3487615740740741</v>
      </c>
      <c r="N1108" s="12">
        <v>43850</v>
      </c>
      <c r="O1108" s="13">
        <v>0.57815972222222223</v>
      </c>
      <c r="P1108" s="16">
        <v>43851.584988425922</v>
      </c>
      <c r="Q1108" s="11" t="s">
        <v>101</v>
      </c>
      <c r="R1108" s="11" t="s">
        <v>2415</v>
      </c>
      <c r="S1108" s="11" t="s">
        <v>39</v>
      </c>
      <c r="T1108" s="11" t="s">
        <v>133</v>
      </c>
      <c r="U1108" s="11" t="s">
        <v>37</v>
      </c>
      <c r="V1108" s="17">
        <v>0</v>
      </c>
      <c r="W1108" s="11" t="s">
        <v>37</v>
      </c>
      <c r="Y1108" s="17" t="str">
        <f>TablaIncidentes[[#This Row],[Tiempo Total Gestión]]</f>
        <v>05:30</v>
      </c>
      <c r="Z1108" s="11">
        <f t="shared" si="119"/>
        <v>5</v>
      </c>
      <c r="AA1108" s="11">
        <f t="shared" si="120"/>
        <v>30</v>
      </c>
      <c r="AB1108" s="11">
        <f>IF(TablaIncidentes[[#This Row],[Prioridad*]]="Baja",(Z1108-24)*60+AA1108,IF(TablaIncidentes[[#This Row],[Prioridad*]]="Media",(Z1108-4)*60+AA1108,IF(TablaIncidentes[[#This Row],[Prioridad*]]="Alta",(Z1108-2)*60+AA1108)))</f>
        <v>210</v>
      </c>
      <c r="AD1108" s="17" t="str">
        <f>TablaIncidentes[[#This Row],[Tiempo Creación (HH:mm)]]</f>
        <v>00:00</v>
      </c>
      <c r="AE1108" s="11">
        <f t="shared" si="121"/>
        <v>0</v>
      </c>
      <c r="AF1108" s="11">
        <f t="shared" si="122"/>
        <v>0</v>
      </c>
      <c r="AG1108" s="11">
        <f>IF(TablaIncidentes[[#This Row],[Prioridad*]]="Baja",((AE1108*60)+AF1108)-30,IF(TablaIncidentes[[#This Row],[Prioridad*]]="Media",((AE1108*60)+AF1108)-15,IF(TablaIncidentes[[#This Row],[Prioridad*]]="Alta",((AE1108*60)+AF1108)-10)))</f>
        <v>-10</v>
      </c>
      <c r="AI1108" s="17">
        <f>TablaIncidentes[[#This Row],[Tiempo Avance Incidente]]</f>
        <v>0</v>
      </c>
      <c r="AJ1108" s="11">
        <f t="shared" si="123"/>
        <v>0</v>
      </c>
      <c r="AK1108" s="11">
        <f t="shared" si="124"/>
        <v>0</v>
      </c>
      <c r="AL1108">
        <f>IF(TablaIncidentes[[#This Row],[Prioridad*]]="Baja",((AJ1108*60)+AK1108)-720,IF(TablaIncidentes[[#This Row],[Prioridad*]]="Media",((AJ1108*60)+AK1108)-120,IF(TablaIncidentes[[#This Row],[Prioridad*]]="Alta",((AJ1108*60)+AK1108)-60)))</f>
        <v>-60</v>
      </c>
      <c r="AN1108" t="str">
        <f t="shared" si="125"/>
        <v>lunes</v>
      </c>
    </row>
    <row r="1109" spans="1:40" x14ac:dyDescent="0.25">
      <c r="A1109" s="20" t="s">
        <v>2416</v>
      </c>
      <c r="B1109" t="s">
        <v>1548</v>
      </c>
      <c r="C1109" t="s">
        <v>32</v>
      </c>
      <c r="D1109" s="11" t="s">
        <v>33</v>
      </c>
      <c r="E1109" t="s">
        <v>34</v>
      </c>
      <c r="F1109" t="s">
        <v>51</v>
      </c>
      <c r="G1109" t="s">
        <v>62</v>
      </c>
      <c r="J1109" s="12">
        <v>43850</v>
      </c>
      <c r="K1109" s="13">
        <v>0.3487615740740741</v>
      </c>
      <c r="L1109" s="14">
        <v>43850</v>
      </c>
      <c r="M1109" s="15">
        <v>0.3487615740740741</v>
      </c>
      <c r="N1109" s="12">
        <v>43850</v>
      </c>
      <c r="O1109" s="13">
        <v>0.57989583333333339</v>
      </c>
      <c r="P1109" s="16">
        <v>43851.584988425922</v>
      </c>
      <c r="Q1109" s="11" t="s">
        <v>101</v>
      </c>
      <c r="R1109" s="11" t="s">
        <v>2417</v>
      </c>
      <c r="S1109" s="11" t="s">
        <v>39</v>
      </c>
      <c r="T1109" s="11" t="s">
        <v>133</v>
      </c>
      <c r="U1109" s="11" t="s">
        <v>37</v>
      </c>
      <c r="V1109" s="17">
        <v>0</v>
      </c>
      <c r="W1109" s="11" t="s">
        <v>37</v>
      </c>
      <c r="Y1109" s="17" t="str">
        <f>TablaIncidentes[[#This Row],[Tiempo Total Gestión]]</f>
        <v>05:32</v>
      </c>
      <c r="Z1109" s="11">
        <f t="shared" si="119"/>
        <v>5</v>
      </c>
      <c r="AA1109" s="11">
        <f t="shared" si="120"/>
        <v>32</v>
      </c>
      <c r="AB1109" s="11">
        <f>IF(TablaIncidentes[[#This Row],[Prioridad*]]="Baja",(Z1109-24)*60+AA1109,IF(TablaIncidentes[[#This Row],[Prioridad*]]="Media",(Z1109-4)*60+AA1109,IF(TablaIncidentes[[#This Row],[Prioridad*]]="Alta",(Z1109-2)*60+AA1109)))</f>
        <v>212</v>
      </c>
      <c r="AD1109" s="17" t="str">
        <f>TablaIncidentes[[#This Row],[Tiempo Creación (HH:mm)]]</f>
        <v>00:00</v>
      </c>
      <c r="AE1109" s="11">
        <f t="shared" si="121"/>
        <v>0</v>
      </c>
      <c r="AF1109" s="11">
        <f t="shared" si="122"/>
        <v>0</v>
      </c>
      <c r="AG1109" s="11">
        <f>IF(TablaIncidentes[[#This Row],[Prioridad*]]="Baja",((AE1109*60)+AF1109)-30,IF(TablaIncidentes[[#This Row],[Prioridad*]]="Media",((AE1109*60)+AF1109)-15,IF(TablaIncidentes[[#This Row],[Prioridad*]]="Alta",((AE1109*60)+AF1109)-10)))</f>
        <v>-10</v>
      </c>
      <c r="AI1109" s="17">
        <f>TablaIncidentes[[#This Row],[Tiempo Avance Incidente]]</f>
        <v>0</v>
      </c>
      <c r="AJ1109" s="11">
        <f t="shared" si="123"/>
        <v>0</v>
      </c>
      <c r="AK1109" s="11">
        <f t="shared" si="124"/>
        <v>0</v>
      </c>
      <c r="AL1109">
        <f>IF(TablaIncidentes[[#This Row],[Prioridad*]]="Baja",((AJ1109*60)+AK1109)-720,IF(TablaIncidentes[[#This Row],[Prioridad*]]="Media",((AJ1109*60)+AK1109)-120,IF(TablaIncidentes[[#This Row],[Prioridad*]]="Alta",((AJ1109*60)+AK1109)-60)))</f>
        <v>-60</v>
      </c>
      <c r="AN1109" t="str">
        <f t="shared" si="125"/>
        <v>lunes</v>
      </c>
    </row>
    <row r="1110" spans="1:40" x14ac:dyDescent="0.25">
      <c r="A1110" s="20" t="s">
        <v>2418</v>
      </c>
      <c r="B1110" t="s">
        <v>1080</v>
      </c>
      <c r="C1110" t="s">
        <v>32</v>
      </c>
      <c r="D1110" s="11" t="s">
        <v>33</v>
      </c>
      <c r="E1110" t="s">
        <v>34</v>
      </c>
      <c r="F1110" t="s">
        <v>51</v>
      </c>
      <c r="G1110" t="s">
        <v>62</v>
      </c>
      <c r="J1110" s="12">
        <v>43850</v>
      </c>
      <c r="K1110" s="13">
        <v>0.3487615740740741</v>
      </c>
      <c r="L1110" s="14">
        <v>43850</v>
      </c>
      <c r="M1110" s="15">
        <v>0.3487615740740741</v>
      </c>
      <c r="N1110" s="12">
        <v>43850</v>
      </c>
      <c r="O1110" s="13">
        <v>0.58467592592592588</v>
      </c>
      <c r="P1110" s="16">
        <v>43851.584988425922</v>
      </c>
      <c r="Q1110" s="11" t="s">
        <v>101</v>
      </c>
      <c r="R1110" s="11" t="s">
        <v>2419</v>
      </c>
      <c r="S1110" s="11" t="s">
        <v>39</v>
      </c>
      <c r="T1110" s="11" t="s">
        <v>133</v>
      </c>
      <c r="U1110" s="11" t="s">
        <v>37</v>
      </c>
      <c r="V1110" s="17">
        <v>0</v>
      </c>
      <c r="W1110" s="11" t="s">
        <v>37</v>
      </c>
      <c r="Y1110" s="17" t="str">
        <f>TablaIncidentes[[#This Row],[Tiempo Total Gestión]]</f>
        <v>05:39</v>
      </c>
      <c r="Z1110" s="11">
        <f t="shared" si="119"/>
        <v>5</v>
      </c>
      <c r="AA1110" s="11">
        <f t="shared" si="120"/>
        <v>39</v>
      </c>
      <c r="AB1110" s="11">
        <f>IF(TablaIncidentes[[#This Row],[Prioridad*]]="Baja",(Z1110-24)*60+AA1110,IF(TablaIncidentes[[#This Row],[Prioridad*]]="Media",(Z1110-4)*60+AA1110,IF(TablaIncidentes[[#This Row],[Prioridad*]]="Alta",(Z1110-2)*60+AA1110)))</f>
        <v>219</v>
      </c>
      <c r="AD1110" s="17" t="str">
        <f>TablaIncidentes[[#This Row],[Tiempo Creación (HH:mm)]]</f>
        <v>00:00</v>
      </c>
      <c r="AE1110" s="11">
        <f t="shared" si="121"/>
        <v>0</v>
      </c>
      <c r="AF1110" s="11">
        <f t="shared" si="122"/>
        <v>0</v>
      </c>
      <c r="AG1110" s="11">
        <f>IF(TablaIncidentes[[#This Row],[Prioridad*]]="Baja",((AE1110*60)+AF1110)-30,IF(TablaIncidentes[[#This Row],[Prioridad*]]="Media",((AE1110*60)+AF1110)-15,IF(TablaIncidentes[[#This Row],[Prioridad*]]="Alta",((AE1110*60)+AF1110)-10)))</f>
        <v>-10</v>
      </c>
      <c r="AI1110" s="17">
        <f>TablaIncidentes[[#This Row],[Tiempo Avance Incidente]]</f>
        <v>0</v>
      </c>
      <c r="AJ1110" s="11">
        <f t="shared" si="123"/>
        <v>0</v>
      </c>
      <c r="AK1110" s="11">
        <f t="shared" si="124"/>
        <v>0</v>
      </c>
      <c r="AL1110">
        <f>IF(TablaIncidentes[[#This Row],[Prioridad*]]="Baja",((AJ1110*60)+AK1110)-720,IF(TablaIncidentes[[#This Row],[Prioridad*]]="Media",((AJ1110*60)+AK1110)-120,IF(TablaIncidentes[[#This Row],[Prioridad*]]="Alta",((AJ1110*60)+AK1110)-60)))</f>
        <v>-60</v>
      </c>
      <c r="AN1110" t="str">
        <f t="shared" si="125"/>
        <v>lunes</v>
      </c>
    </row>
    <row r="1111" spans="1:40" x14ac:dyDescent="0.25">
      <c r="A1111" s="20" t="s">
        <v>2420</v>
      </c>
      <c r="B1111" t="s">
        <v>2198</v>
      </c>
      <c r="C1111" t="s">
        <v>32</v>
      </c>
      <c r="D1111" s="11" t="s">
        <v>33</v>
      </c>
      <c r="E1111" t="s">
        <v>34</v>
      </c>
      <c r="F1111" t="s">
        <v>51</v>
      </c>
      <c r="G1111" t="s">
        <v>62</v>
      </c>
      <c r="J1111" s="12">
        <v>43850</v>
      </c>
      <c r="K1111" s="13">
        <v>0.3487615740740741</v>
      </c>
      <c r="L1111" s="14">
        <v>43850</v>
      </c>
      <c r="M1111" s="15">
        <v>0.3487615740740741</v>
      </c>
      <c r="N1111" s="12">
        <v>43850</v>
      </c>
      <c r="O1111" s="13">
        <v>0.58601851851851849</v>
      </c>
      <c r="P1111" s="16">
        <v>43851.70108796296</v>
      </c>
      <c r="Q1111" s="11" t="s">
        <v>101</v>
      </c>
      <c r="R1111" s="11" t="s">
        <v>2250</v>
      </c>
      <c r="S1111" s="11" t="s">
        <v>39</v>
      </c>
      <c r="T1111" s="11" t="s">
        <v>133</v>
      </c>
      <c r="U1111" s="11" t="s">
        <v>37</v>
      </c>
      <c r="V1111" s="17">
        <v>0</v>
      </c>
      <c r="W1111" s="11" t="s">
        <v>37</v>
      </c>
      <c r="Y1111" s="17" t="str">
        <f>TablaIncidentes[[#This Row],[Tiempo Total Gestión]]</f>
        <v>05:41</v>
      </c>
      <c r="Z1111" s="11">
        <f t="shared" si="119"/>
        <v>5</v>
      </c>
      <c r="AA1111" s="11">
        <f t="shared" si="120"/>
        <v>41</v>
      </c>
      <c r="AB1111" s="11">
        <f>IF(TablaIncidentes[[#This Row],[Prioridad*]]="Baja",(Z1111-24)*60+AA1111,IF(TablaIncidentes[[#This Row],[Prioridad*]]="Media",(Z1111-4)*60+AA1111,IF(TablaIncidentes[[#This Row],[Prioridad*]]="Alta",(Z1111-2)*60+AA1111)))</f>
        <v>221</v>
      </c>
      <c r="AD1111" s="17" t="str">
        <f>TablaIncidentes[[#This Row],[Tiempo Creación (HH:mm)]]</f>
        <v>00:00</v>
      </c>
      <c r="AE1111" s="11">
        <f t="shared" si="121"/>
        <v>0</v>
      </c>
      <c r="AF1111" s="11">
        <f t="shared" si="122"/>
        <v>0</v>
      </c>
      <c r="AG1111" s="11">
        <f>IF(TablaIncidentes[[#This Row],[Prioridad*]]="Baja",((AE1111*60)+AF1111)-30,IF(TablaIncidentes[[#This Row],[Prioridad*]]="Media",((AE1111*60)+AF1111)-15,IF(TablaIncidentes[[#This Row],[Prioridad*]]="Alta",((AE1111*60)+AF1111)-10)))</f>
        <v>-10</v>
      </c>
      <c r="AI1111" s="17">
        <f>TablaIncidentes[[#This Row],[Tiempo Avance Incidente]]</f>
        <v>0</v>
      </c>
      <c r="AJ1111" s="11">
        <f t="shared" si="123"/>
        <v>0</v>
      </c>
      <c r="AK1111" s="11">
        <f t="shared" si="124"/>
        <v>0</v>
      </c>
      <c r="AL1111">
        <f>IF(TablaIncidentes[[#This Row],[Prioridad*]]="Baja",((AJ1111*60)+AK1111)-720,IF(TablaIncidentes[[#This Row],[Prioridad*]]="Media",((AJ1111*60)+AK1111)-120,IF(TablaIncidentes[[#This Row],[Prioridad*]]="Alta",((AJ1111*60)+AK1111)-60)))</f>
        <v>-60</v>
      </c>
      <c r="AN1111" t="str">
        <f t="shared" si="125"/>
        <v>lunes</v>
      </c>
    </row>
    <row r="1112" spans="1:40" x14ac:dyDescent="0.25">
      <c r="A1112" s="20" t="s">
        <v>2421</v>
      </c>
      <c r="B1112" t="s">
        <v>938</v>
      </c>
      <c r="C1112" t="s">
        <v>32</v>
      </c>
      <c r="D1112" s="11" t="s">
        <v>33</v>
      </c>
      <c r="E1112" t="s">
        <v>34</v>
      </c>
      <c r="F1112" t="s">
        <v>51</v>
      </c>
      <c r="G1112" t="s">
        <v>62</v>
      </c>
      <c r="J1112" s="12">
        <v>43850</v>
      </c>
      <c r="K1112" s="13">
        <v>0.34879629629629627</v>
      </c>
      <c r="L1112" s="14">
        <v>43850</v>
      </c>
      <c r="M1112" s="15">
        <v>0.34879629629629627</v>
      </c>
      <c r="N1112" s="12">
        <v>43850</v>
      </c>
      <c r="O1112" s="13">
        <v>0.58777777777777784</v>
      </c>
      <c r="P1112" s="16">
        <v>43851.70108796296</v>
      </c>
      <c r="Q1112" s="11" t="s">
        <v>101</v>
      </c>
      <c r="R1112" s="11" t="s">
        <v>2422</v>
      </c>
      <c r="S1112" s="11" t="s">
        <v>39</v>
      </c>
      <c r="T1112" s="11" t="s">
        <v>133</v>
      </c>
      <c r="U1112" s="11" t="s">
        <v>37</v>
      </c>
      <c r="V1112" s="17">
        <v>0</v>
      </c>
      <c r="W1112" s="11" t="s">
        <v>37</v>
      </c>
      <c r="Y1112" s="17" t="str">
        <f>TablaIncidentes[[#This Row],[Tiempo Total Gestión]]</f>
        <v>05:44</v>
      </c>
      <c r="Z1112" s="11">
        <f t="shared" si="119"/>
        <v>5</v>
      </c>
      <c r="AA1112" s="11">
        <f t="shared" si="120"/>
        <v>44</v>
      </c>
      <c r="AB1112" s="11">
        <f>IF(TablaIncidentes[[#This Row],[Prioridad*]]="Baja",(Z1112-24)*60+AA1112,IF(TablaIncidentes[[#This Row],[Prioridad*]]="Media",(Z1112-4)*60+AA1112,IF(TablaIncidentes[[#This Row],[Prioridad*]]="Alta",(Z1112-2)*60+AA1112)))</f>
        <v>224</v>
      </c>
      <c r="AD1112" s="17" t="str">
        <f>TablaIncidentes[[#This Row],[Tiempo Creación (HH:mm)]]</f>
        <v>00:00</v>
      </c>
      <c r="AE1112" s="11">
        <f t="shared" si="121"/>
        <v>0</v>
      </c>
      <c r="AF1112" s="11">
        <f t="shared" si="122"/>
        <v>0</v>
      </c>
      <c r="AG1112" s="11">
        <f>IF(TablaIncidentes[[#This Row],[Prioridad*]]="Baja",((AE1112*60)+AF1112)-30,IF(TablaIncidentes[[#This Row],[Prioridad*]]="Media",((AE1112*60)+AF1112)-15,IF(TablaIncidentes[[#This Row],[Prioridad*]]="Alta",((AE1112*60)+AF1112)-10)))</f>
        <v>-10</v>
      </c>
      <c r="AI1112" s="17">
        <f>TablaIncidentes[[#This Row],[Tiempo Avance Incidente]]</f>
        <v>0</v>
      </c>
      <c r="AJ1112" s="11">
        <f t="shared" si="123"/>
        <v>0</v>
      </c>
      <c r="AK1112" s="11">
        <f t="shared" si="124"/>
        <v>0</v>
      </c>
      <c r="AL1112">
        <f>IF(TablaIncidentes[[#This Row],[Prioridad*]]="Baja",((AJ1112*60)+AK1112)-720,IF(TablaIncidentes[[#This Row],[Prioridad*]]="Media",((AJ1112*60)+AK1112)-120,IF(TablaIncidentes[[#This Row],[Prioridad*]]="Alta",((AJ1112*60)+AK1112)-60)))</f>
        <v>-60</v>
      </c>
      <c r="AN1112" t="str">
        <f t="shared" si="125"/>
        <v>lunes</v>
      </c>
    </row>
    <row r="1113" spans="1:40" x14ac:dyDescent="0.25">
      <c r="A1113" s="20" t="s">
        <v>2423</v>
      </c>
      <c r="B1113" t="s">
        <v>2424</v>
      </c>
      <c r="C1113" t="s">
        <v>32</v>
      </c>
      <c r="D1113" s="11" t="s">
        <v>33</v>
      </c>
      <c r="E1113" t="s">
        <v>34</v>
      </c>
      <c r="F1113" t="s">
        <v>51</v>
      </c>
      <c r="G1113" t="s">
        <v>62</v>
      </c>
      <c r="J1113" s="12">
        <v>43850</v>
      </c>
      <c r="K1113" s="13">
        <v>0.34884259259259259</v>
      </c>
      <c r="L1113" s="14">
        <v>43850</v>
      </c>
      <c r="M1113" s="15">
        <v>0.34884259259259259</v>
      </c>
      <c r="N1113" s="12">
        <v>43850</v>
      </c>
      <c r="O1113" s="13">
        <v>0.59056712962962965</v>
      </c>
      <c r="P1113" s="16">
        <v>43851.70108796296</v>
      </c>
      <c r="Q1113" s="11" t="s">
        <v>101</v>
      </c>
      <c r="R1113" s="11" t="s">
        <v>1655</v>
      </c>
      <c r="S1113" s="11" t="s">
        <v>39</v>
      </c>
      <c r="T1113" s="11" t="s">
        <v>133</v>
      </c>
      <c r="U1113" s="11" t="s">
        <v>37</v>
      </c>
      <c r="V1113" s="17">
        <v>0</v>
      </c>
      <c r="W1113" s="11" t="s">
        <v>37</v>
      </c>
      <c r="Y1113" s="17" t="str">
        <f>TablaIncidentes[[#This Row],[Tiempo Total Gestión]]</f>
        <v>05:48</v>
      </c>
      <c r="Z1113" s="11">
        <f t="shared" si="119"/>
        <v>5</v>
      </c>
      <c r="AA1113" s="11">
        <f t="shared" si="120"/>
        <v>48</v>
      </c>
      <c r="AB1113" s="11">
        <f>IF(TablaIncidentes[[#This Row],[Prioridad*]]="Baja",(Z1113-24)*60+AA1113,IF(TablaIncidentes[[#This Row],[Prioridad*]]="Media",(Z1113-4)*60+AA1113,IF(TablaIncidentes[[#This Row],[Prioridad*]]="Alta",(Z1113-2)*60+AA1113)))</f>
        <v>228</v>
      </c>
      <c r="AD1113" s="17" t="str">
        <f>TablaIncidentes[[#This Row],[Tiempo Creación (HH:mm)]]</f>
        <v>00:00</v>
      </c>
      <c r="AE1113" s="11">
        <f t="shared" si="121"/>
        <v>0</v>
      </c>
      <c r="AF1113" s="11">
        <f t="shared" si="122"/>
        <v>0</v>
      </c>
      <c r="AG1113" s="11">
        <f>IF(TablaIncidentes[[#This Row],[Prioridad*]]="Baja",((AE1113*60)+AF1113)-30,IF(TablaIncidentes[[#This Row],[Prioridad*]]="Media",((AE1113*60)+AF1113)-15,IF(TablaIncidentes[[#This Row],[Prioridad*]]="Alta",((AE1113*60)+AF1113)-10)))</f>
        <v>-10</v>
      </c>
      <c r="AI1113" s="17">
        <f>TablaIncidentes[[#This Row],[Tiempo Avance Incidente]]</f>
        <v>0</v>
      </c>
      <c r="AJ1113" s="11">
        <f t="shared" si="123"/>
        <v>0</v>
      </c>
      <c r="AK1113" s="11">
        <f t="shared" si="124"/>
        <v>0</v>
      </c>
      <c r="AL1113">
        <f>IF(TablaIncidentes[[#This Row],[Prioridad*]]="Baja",((AJ1113*60)+AK1113)-720,IF(TablaIncidentes[[#This Row],[Prioridad*]]="Media",((AJ1113*60)+AK1113)-120,IF(TablaIncidentes[[#This Row],[Prioridad*]]="Alta",((AJ1113*60)+AK1113)-60)))</f>
        <v>-60</v>
      </c>
      <c r="AN1113" t="str">
        <f t="shared" si="125"/>
        <v>lunes</v>
      </c>
    </row>
    <row r="1114" spans="1:40" x14ac:dyDescent="0.25">
      <c r="A1114" s="20" t="s">
        <v>2425</v>
      </c>
      <c r="B1114" t="s">
        <v>2426</v>
      </c>
      <c r="C1114" t="s">
        <v>32</v>
      </c>
      <c r="D1114" s="11" t="s">
        <v>33</v>
      </c>
      <c r="E1114" t="s">
        <v>34</v>
      </c>
      <c r="F1114" t="s">
        <v>51</v>
      </c>
      <c r="G1114" t="s">
        <v>62</v>
      </c>
      <c r="J1114" s="12">
        <v>43850</v>
      </c>
      <c r="K1114" s="13">
        <v>0.34885416666666669</v>
      </c>
      <c r="L1114" s="14">
        <v>43850</v>
      </c>
      <c r="M1114" s="15">
        <v>0.34885416666666669</v>
      </c>
      <c r="N1114" s="12">
        <v>43850</v>
      </c>
      <c r="O1114" s="13">
        <v>0.5942708333333333</v>
      </c>
      <c r="P1114" s="16">
        <v>43851.70108796296</v>
      </c>
      <c r="Q1114" s="11" t="s">
        <v>101</v>
      </c>
      <c r="R1114" s="11" t="s">
        <v>2427</v>
      </c>
      <c r="S1114" s="11" t="s">
        <v>39</v>
      </c>
      <c r="T1114" s="11" t="s">
        <v>133</v>
      </c>
      <c r="U1114" s="11" t="s">
        <v>37</v>
      </c>
      <c r="V1114" s="17">
        <v>0</v>
      </c>
      <c r="W1114" s="11" t="s">
        <v>37</v>
      </c>
      <c r="Y1114" s="17" t="str">
        <f>TablaIncidentes[[#This Row],[Tiempo Total Gestión]]</f>
        <v>05:53</v>
      </c>
      <c r="Z1114" s="11">
        <f t="shared" si="119"/>
        <v>5</v>
      </c>
      <c r="AA1114" s="11">
        <f t="shared" si="120"/>
        <v>53</v>
      </c>
      <c r="AB1114" s="11">
        <f>IF(TablaIncidentes[[#This Row],[Prioridad*]]="Baja",(Z1114-24)*60+AA1114,IF(TablaIncidentes[[#This Row],[Prioridad*]]="Media",(Z1114-4)*60+AA1114,IF(TablaIncidentes[[#This Row],[Prioridad*]]="Alta",(Z1114-2)*60+AA1114)))</f>
        <v>233</v>
      </c>
      <c r="AD1114" s="17" t="str">
        <f>TablaIncidentes[[#This Row],[Tiempo Creación (HH:mm)]]</f>
        <v>00:00</v>
      </c>
      <c r="AE1114" s="11">
        <f t="shared" si="121"/>
        <v>0</v>
      </c>
      <c r="AF1114" s="11">
        <f t="shared" si="122"/>
        <v>0</v>
      </c>
      <c r="AG1114" s="11">
        <f>IF(TablaIncidentes[[#This Row],[Prioridad*]]="Baja",((AE1114*60)+AF1114)-30,IF(TablaIncidentes[[#This Row],[Prioridad*]]="Media",((AE1114*60)+AF1114)-15,IF(TablaIncidentes[[#This Row],[Prioridad*]]="Alta",((AE1114*60)+AF1114)-10)))</f>
        <v>-10</v>
      </c>
      <c r="AI1114" s="17">
        <f>TablaIncidentes[[#This Row],[Tiempo Avance Incidente]]</f>
        <v>0</v>
      </c>
      <c r="AJ1114" s="11">
        <f t="shared" si="123"/>
        <v>0</v>
      </c>
      <c r="AK1114" s="11">
        <f t="shared" si="124"/>
        <v>0</v>
      </c>
      <c r="AL1114">
        <f>IF(TablaIncidentes[[#This Row],[Prioridad*]]="Baja",((AJ1114*60)+AK1114)-720,IF(TablaIncidentes[[#This Row],[Prioridad*]]="Media",((AJ1114*60)+AK1114)-120,IF(TablaIncidentes[[#This Row],[Prioridad*]]="Alta",((AJ1114*60)+AK1114)-60)))</f>
        <v>-60</v>
      </c>
      <c r="AN1114" t="str">
        <f t="shared" si="125"/>
        <v>lunes</v>
      </c>
    </row>
    <row r="1115" spans="1:40" x14ac:dyDescent="0.25">
      <c r="A1115" s="10" t="s">
        <v>2428</v>
      </c>
      <c r="B1115" t="s">
        <v>2429</v>
      </c>
      <c r="C1115" t="s">
        <v>395</v>
      </c>
      <c r="D1115" s="11" t="s">
        <v>150</v>
      </c>
      <c r="E1115" t="s">
        <v>34</v>
      </c>
      <c r="F1115" t="s">
        <v>124</v>
      </c>
      <c r="G1115" t="s">
        <v>364</v>
      </c>
      <c r="J1115" s="12">
        <v>43850</v>
      </c>
      <c r="K1115" s="13">
        <v>0.348599537037037</v>
      </c>
      <c r="L1115" s="14">
        <v>43850</v>
      </c>
      <c r="M1115" s="15">
        <v>0.35085648148148146</v>
      </c>
      <c r="N1115" s="12">
        <v>43850</v>
      </c>
      <c r="O1115" s="13">
        <v>0.38590277777777776</v>
      </c>
      <c r="P1115" s="16">
        <v>43851.429895833331</v>
      </c>
      <c r="Q1115" s="11" t="s">
        <v>37</v>
      </c>
      <c r="R1115" s="11" t="s">
        <v>186</v>
      </c>
      <c r="S1115" s="11" t="s">
        <v>59</v>
      </c>
      <c r="T1115" s="11" t="s">
        <v>116</v>
      </c>
      <c r="U1115" s="11" t="s">
        <v>37</v>
      </c>
      <c r="V1115" s="17">
        <v>2.2569444481632672E-3</v>
      </c>
      <c r="W1115" s="11" t="s">
        <v>37</v>
      </c>
      <c r="Y1115" s="17" t="str">
        <f>TablaIncidentes[[#This Row],[Tiempo Total Gestión]]</f>
        <v>00:11</v>
      </c>
      <c r="Z1115" s="11">
        <f t="shared" si="119"/>
        <v>0</v>
      </c>
      <c r="AA1115" s="11">
        <f t="shared" si="120"/>
        <v>11</v>
      </c>
      <c r="AB1115" s="11">
        <f>IF(TablaIncidentes[[#This Row],[Prioridad*]]="Baja",(Z1115-24)*60+AA1115,IF(TablaIncidentes[[#This Row],[Prioridad*]]="Media",(Z1115-4)*60+AA1115,IF(TablaIncidentes[[#This Row],[Prioridad*]]="Alta",(Z1115-2)*60+AA1115)))</f>
        <v>-1429</v>
      </c>
      <c r="AD1115" s="17" t="str">
        <f>TablaIncidentes[[#This Row],[Tiempo Creación (HH:mm)]]</f>
        <v>00:03</v>
      </c>
      <c r="AE1115" s="11">
        <f t="shared" si="121"/>
        <v>0</v>
      </c>
      <c r="AF1115" s="11">
        <f t="shared" si="122"/>
        <v>3</v>
      </c>
      <c r="AG1115" s="11">
        <f>IF(TablaIncidentes[[#This Row],[Prioridad*]]="Baja",((AE1115*60)+AF1115)-30,IF(TablaIncidentes[[#This Row],[Prioridad*]]="Media",((AE1115*60)+AF1115)-15,IF(TablaIncidentes[[#This Row],[Prioridad*]]="Alta",((AE1115*60)+AF1115)-10)))</f>
        <v>-27</v>
      </c>
      <c r="AI1115" s="17">
        <f>TablaIncidentes[[#This Row],[Tiempo Avance Incidente]]</f>
        <v>2.2569444481632672E-3</v>
      </c>
      <c r="AJ1115" s="11">
        <f t="shared" si="123"/>
        <v>0</v>
      </c>
      <c r="AK1115" s="11">
        <f t="shared" si="124"/>
        <v>3</v>
      </c>
      <c r="AL1115">
        <f>IF(TablaIncidentes[[#This Row],[Prioridad*]]="Baja",((AJ1115*60)+AK1115)-720,IF(TablaIncidentes[[#This Row],[Prioridad*]]="Media",((AJ1115*60)+AK1115)-120,IF(TablaIncidentes[[#This Row],[Prioridad*]]="Alta",((AJ1115*60)+AK1115)-60)))</f>
        <v>-717</v>
      </c>
      <c r="AN1115" t="str">
        <f t="shared" si="125"/>
        <v>lunes</v>
      </c>
    </row>
    <row r="1116" spans="1:40" x14ac:dyDescent="0.25">
      <c r="A1116" s="20" t="s">
        <v>2430</v>
      </c>
      <c r="B1116" t="s">
        <v>2431</v>
      </c>
      <c r="C1116" t="s">
        <v>32</v>
      </c>
      <c r="D1116" s="11" t="s">
        <v>33</v>
      </c>
      <c r="E1116" t="s">
        <v>34</v>
      </c>
      <c r="F1116" t="s">
        <v>51</v>
      </c>
      <c r="G1116" t="s">
        <v>62</v>
      </c>
      <c r="J1116" s="12">
        <v>43850</v>
      </c>
      <c r="K1116" s="13">
        <v>0.34726851851851853</v>
      </c>
      <c r="L1116" s="14">
        <v>43850</v>
      </c>
      <c r="M1116" s="15">
        <v>0.34726851851851853</v>
      </c>
      <c r="N1116" s="12">
        <v>43850</v>
      </c>
      <c r="O1116" s="13">
        <v>0.59797453703703707</v>
      </c>
      <c r="P1116" s="16">
        <v>43851.70108796296</v>
      </c>
      <c r="Q1116" s="11" t="s">
        <v>101</v>
      </c>
      <c r="R1116" s="11" t="s">
        <v>2432</v>
      </c>
      <c r="S1116" s="11" t="s">
        <v>39</v>
      </c>
      <c r="T1116" s="11" t="s">
        <v>133</v>
      </c>
      <c r="U1116" s="11" t="s">
        <v>37</v>
      </c>
      <c r="V1116" s="17">
        <v>0</v>
      </c>
      <c r="W1116" s="11" t="s">
        <v>37</v>
      </c>
      <c r="Y1116" s="17" t="str">
        <f>TablaIncidentes[[#This Row],[Tiempo Total Gestión]]</f>
        <v>06:01</v>
      </c>
      <c r="Z1116" s="11">
        <f t="shared" si="119"/>
        <v>6</v>
      </c>
      <c r="AA1116" s="11">
        <f t="shared" si="120"/>
        <v>1</v>
      </c>
      <c r="AB1116" s="11">
        <f>IF(TablaIncidentes[[#This Row],[Prioridad*]]="Baja",(Z1116-24)*60+AA1116,IF(TablaIncidentes[[#This Row],[Prioridad*]]="Media",(Z1116-4)*60+AA1116,IF(TablaIncidentes[[#This Row],[Prioridad*]]="Alta",(Z1116-2)*60+AA1116)))</f>
        <v>241</v>
      </c>
      <c r="AD1116" s="17" t="str">
        <f>TablaIncidentes[[#This Row],[Tiempo Creación (HH:mm)]]</f>
        <v>00:00</v>
      </c>
      <c r="AE1116" s="11">
        <f t="shared" si="121"/>
        <v>0</v>
      </c>
      <c r="AF1116" s="11">
        <f t="shared" si="122"/>
        <v>0</v>
      </c>
      <c r="AG1116" s="11">
        <f>IF(TablaIncidentes[[#This Row],[Prioridad*]]="Baja",((AE1116*60)+AF1116)-30,IF(TablaIncidentes[[#This Row],[Prioridad*]]="Media",((AE1116*60)+AF1116)-15,IF(TablaIncidentes[[#This Row],[Prioridad*]]="Alta",((AE1116*60)+AF1116)-10)))</f>
        <v>-10</v>
      </c>
      <c r="AI1116" s="17">
        <f>TablaIncidentes[[#This Row],[Tiempo Avance Incidente]]</f>
        <v>0</v>
      </c>
      <c r="AJ1116" s="11">
        <f t="shared" si="123"/>
        <v>0</v>
      </c>
      <c r="AK1116" s="11">
        <f t="shared" si="124"/>
        <v>0</v>
      </c>
      <c r="AL1116">
        <f>IF(TablaIncidentes[[#This Row],[Prioridad*]]="Baja",((AJ1116*60)+AK1116)-720,IF(TablaIncidentes[[#This Row],[Prioridad*]]="Media",((AJ1116*60)+AK1116)-120,IF(TablaIncidentes[[#This Row],[Prioridad*]]="Alta",((AJ1116*60)+AK1116)-60)))</f>
        <v>-60</v>
      </c>
      <c r="AN1116" t="str">
        <f t="shared" si="125"/>
        <v>lunes</v>
      </c>
    </row>
    <row r="1117" spans="1:40" x14ac:dyDescent="0.25">
      <c r="A1117" s="20" t="s">
        <v>2433</v>
      </c>
      <c r="B1117" t="s">
        <v>1594</v>
      </c>
      <c r="C1117" t="s">
        <v>32</v>
      </c>
      <c r="D1117" s="11" t="s">
        <v>33</v>
      </c>
      <c r="E1117" t="s">
        <v>34</v>
      </c>
      <c r="F1117" t="s">
        <v>51</v>
      </c>
      <c r="G1117" t="s">
        <v>62</v>
      </c>
      <c r="J1117" s="12">
        <v>43850</v>
      </c>
      <c r="K1117" s="13">
        <v>0.34726851851851853</v>
      </c>
      <c r="L1117" s="14">
        <v>43850</v>
      </c>
      <c r="M1117" s="15">
        <v>0.34726851851851853</v>
      </c>
      <c r="N1117" s="12">
        <v>43850</v>
      </c>
      <c r="O1117" s="13">
        <v>0.59987268518518522</v>
      </c>
      <c r="P1117" s="16">
        <v>43851.70108796296</v>
      </c>
      <c r="Q1117" s="11" t="s">
        <v>101</v>
      </c>
      <c r="R1117" s="11" t="s">
        <v>2434</v>
      </c>
      <c r="S1117" s="11" t="s">
        <v>39</v>
      </c>
      <c r="T1117" s="11" t="s">
        <v>133</v>
      </c>
      <c r="U1117" s="11" t="s">
        <v>37</v>
      </c>
      <c r="V1117" s="17">
        <v>0</v>
      </c>
      <c r="W1117" s="11" t="s">
        <v>37</v>
      </c>
      <c r="Y1117" s="17" t="str">
        <f>TablaIncidentes[[#This Row],[Tiempo Total Gestión]]</f>
        <v>06:03</v>
      </c>
      <c r="Z1117" s="11">
        <f t="shared" si="119"/>
        <v>6</v>
      </c>
      <c r="AA1117" s="11">
        <f t="shared" si="120"/>
        <v>3</v>
      </c>
      <c r="AB1117" s="11">
        <f>IF(TablaIncidentes[[#This Row],[Prioridad*]]="Baja",(Z1117-24)*60+AA1117,IF(TablaIncidentes[[#This Row],[Prioridad*]]="Media",(Z1117-4)*60+AA1117,IF(TablaIncidentes[[#This Row],[Prioridad*]]="Alta",(Z1117-2)*60+AA1117)))</f>
        <v>243</v>
      </c>
      <c r="AD1117" s="17" t="str">
        <f>TablaIncidentes[[#This Row],[Tiempo Creación (HH:mm)]]</f>
        <v>00:00</v>
      </c>
      <c r="AE1117" s="11">
        <f t="shared" si="121"/>
        <v>0</v>
      </c>
      <c r="AF1117" s="11">
        <f t="shared" si="122"/>
        <v>0</v>
      </c>
      <c r="AG1117" s="11">
        <f>IF(TablaIncidentes[[#This Row],[Prioridad*]]="Baja",((AE1117*60)+AF1117)-30,IF(TablaIncidentes[[#This Row],[Prioridad*]]="Media",((AE1117*60)+AF1117)-15,IF(TablaIncidentes[[#This Row],[Prioridad*]]="Alta",((AE1117*60)+AF1117)-10)))</f>
        <v>-10</v>
      </c>
      <c r="AI1117" s="17">
        <f>TablaIncidentes[[#This Row],[Tiempo Avance Incidente]]</f>
        <v>0</v>
      </c>
      <c r="AJ1117" s="11">
        <f t="shared" si="123"/>
        <v>0</v>
      </c>
      <c r="AK1117" s="11">
        <f t="shared" si="124"/>
        <v>0</v>
      </c>
      <c r="AL1117">
        <f>IF(TablaIncidentes[[#This Row],[Prioridad*]]="Baja",((AJ1117*60)+AK1117)-720,IF(TablaIncidentes[[#This Row],[Prioridad*]]="Media",((AJ1117*60)+AK1117)-120,IF(TablaIncidentes[[#This Row],[Prioridad*]]="Alta",((AJ1117*60)+AK1117)-60)))</f>
        <v>-60</v>
      </c>
      <c r="AN1117" t="str">
        <f t="shared" si="125"/>
        <v>lunes</v>
      </c>
    </row>
    <row r="1118" spans="1:40" x14ac:dyDescent="0.25">
      <c r="A1118" s="20" t="s">
        <v>2435</v>
      </c>
      <c r="B1118" t="s">
        <v>2241</v>
      </c>
      <c r="C1118" t="s">
        <v>32</v>
      </c>
      <c r="D1118" s="11" t="s">
        <v>33</v>
      </c>
      <c r="E1118" t="s">
        <v>34</v>
      </c>
      <c r="F1118" t="s">
        <v>51</v>
      </c>
      <c r="G1118" t="s">
        <v>62</v>
      </c>
      <c r="J1118" s="12">
        <v>43850</v>
      </c>
      <c r="K1118" s="13">
        <v>0.34798611111111111</v>
      </c>
      <c r="L1118" s="14">
        <v>43850</v>
      </c>
      <c r="M1118" s="15">
        <v>0.34798611111111111</v>
      </c>
      <c r="N1118" s="12">
        <v>43850</v>
      </c>
      <c r="O1118" s="13">
        <v>0.60625000000000007</v>
      </c>
      <c r="P1118" s="16">
        <v>43851.70108796296</v>
      </c>
      <c r="Q1118" s="11" t="s">
        <v>101</v>
      </c>
      <c r="R1118" s="11" t="s">
        <v>1663</v>
      </c>
      <c r="S1118" s="11" t="s">
        <v>39</v>
      </c>
      <c r="T1118" s="11" t="s">
        <v>133</v>
      </c>
      <c r="U1118" s="11" t="s">
        <v>37</v>
      </c>
      <c r="V1118" s="17">
        <v>0</v>
      </c>
      <c r="W1118" s="11" t="s">
        <v>37</v>
      </c>
      <c r="Y1118" s="17" t="str">
        <f>TablaIncidentes[[#This Row],[Tiempo Total Gestión]]</f>
        <v>06:11</v>
      </c>
      <c r="Z1118" s="11">
        <f t="shared" si="119"/>
        <v>6</v>
      </c>
      <c r="AA1118" s="11">
        <f t="shared" si="120"/>
        <v>11</v>
      </c>
      <c r="AB1118" s="11">
        <f>IF(TablaIncidentes[[#This Row],[Prioridad*]]="Baja",(Z1118-24)*60+AA1118,IF(TablaIncidentes[[#This Row],[Prioridad*]]="Media",(Z1118-4)*60+AA1118,IF(TablaIncidentes[[#This Row],[Prioridad*]]="Alta",(Z1118-2)*60+AA1118)))</f>
        <v>251</v>
      </c>
      <c r="AD1118" s="17" t="str">
        <f>TablaIncidentes[[#This Row],[Tiempo Creación (HH:mm)]]</f>
        <v>00:00</v>
      </c>
      <c r="AE1118" s="11">
        <f t="shared" si="121"/>
        <v>0</v>
      </c>
      <c r="AF1118" s="11">
        <f t="shared" si="122"/>
        <v>0</v>
      </c>
      <c r="AG1118" s="11">
        <f>IF(TablaIncidentes[[#This Row],[Prioridad*]]="Baja",((AE1118*60)+AF1118)-30,IF(TablaIncidentes[[#This Row],[Prioridad*]]="Media",((AE1118*60)+AF1118)-15,IF(TablaIncidentes[[#This Row],[Prioridad*]]="Alta",((AE1118*60)+AF1118)-10)))</f>
        <v>-10</v>
      </c>
      <c r="AI1118" s="17">
        <f>TablaIncidentes[[#This Row],[Tiempo Avance Incidente]]</f>
        <v>0</v>
      </c>
      <c r="AJ1118" s="11">
        <f t="shared" si="123"/>
        <v>0</v>
      </c>
      <c r="AK1118" s="11">
        <f t="shared" si="124"/>
        <v>0</v>
      </c>
      <c r="AL1118">
        <f>IF(TablaIncidentes[[#This Row],[Prioridad*]]="Baja",((AJ1118*60)+AK1118)-720,IF(TablaIncidentes[[#This Row],[Prioridad*]]="Media",((AJ1118*60)+AK1118)-120,IF(TablaIncidentes[[#This Row],[Prioridad*]]="Alta",((AJ1118*60)+AK1118)-60)))</f>
        <v>-60</v>
      </c>
      <c r="AN1118" t="str">
        <f t="shared" si="125"/>
        <v>lunes</v>
      </c>
    </row>
    <row r="1119" spans="1:40" x14ac:dyDescent="0.25">
      <c r="A1119" s="20" t="s">
        <v>2436</v>
      </c>
      <c r="B1119" t="s">
        <v>1587</v>
      </c>
      <c r="C1119" t="s">
        <v>32</v>
      </c>
      <c r="D1119" s="11" t="s">
        <v>33</v>
      </c>
      <c r="E1119" t="s">
        <v>34</v>
      </c>
      <c r="F1119" t="s">
        <v>51</v>
      </c>
      <c r="G1119" t="s">
        <v>364</v>
      </c>
      <c r="J1119" s="12">
        <v>43850</v>
      </c>
      <c r="K1119" s="13">
        <v>0.34798611111111111</v>
      </c>
      <c r="L1119" s="14">
        <v>43850</v>
      </c>
      <c r="M1119" s="15">
        <v>0.34798611111111111</v>
      </c>
      <c r="N1119" s="12">
        <v>43850</v>
      </c>
      <c r="O1119" s="13">
        <v>0.46592592592592591</v>
      </c>
      <c r="P1119" s="16">
        <v>43851.511087962965</v>
      </c>
      <c r="Q1119" s="11" t="s">
        <v>101</v>
      </c>
      <c r="R1119" s="11" t="s">
        <v>1544</v>
      </c>
      <c r="S1119" s="11" t="s">
        <v>39</v>
      </c>
      <c r="T1119" s="11" t="s">
        <v>133</v>
      </c>
      <c r="U1119" s="11" t="s">
        <v>37</v>
      </c>
      <c r="V1119" s="17">
        <v>0</v>
      </c>
      <c r="W1119" s="11" t="s">
        <v>37</v>
      </c>
      <c r="Y1119" s="17" t="str">
        <f>TablaIncidentes[[#This Row],[Tiempo Total Gestión]]</f>
        <v>02:49</v>
      </c>
      <c r="Z1119" s="11">
        <f t="shared" si="119"/>
        <v>2</v>
      </c>
      <c r="AA1119" s="11">
        <f t="shared" si="120"/>
        <v>49</v>
      </c>
      <c r="AB1119" s="11">
        <f>IF(TablaIncidentes[[#This Row],[Prioridad*]]="Baja",(Z1119-24)*60+AA1119,IF(TablaIncidentes[[#This Row],[Prioridad*]]="Media",(Z1119-4)*60+AA1119,IF(TablaIncidentes[[#This Row],[Prioridad*]]="Alta",(Z1119-2)*60+AA1119)))</f>
        <v>49</v>
      </c>
      <c r="AD1119" s="17" t="str">
        <f>TablaIncidentes[[#This Row],[Tiempo Creación (HH:mm)]]</f>
        <v>00:00</v>
      </c>
      <c r="AE1119" s="11">
        <f t="shared" si="121"/>
        <v>0</v>
      </c>
      <c r="AF1119" s="11">
        <f t="shared" si="122"/>
        <v>0</v>
      </c>
      <c r="AG1119" s="11">
        <f>IF(TablaIncidentes[[#This Row],[Prioridad*]]="Baja",((AE1119*60)+AF1119)-30,IF(TablaIncidentes[[#This Row],[Prioridad*]]="Media",((AE1119*60)+AF1119)-15,IF(TablaIncidentes[[#This Row],[Prioridad*]]="Alta",((AE1119*60)+AF1119)-10)))</f>
        <v>-10</v>
      </c>
      <c r="AI1119" s="17">
        <f>TablaIncidentes[[#This Row],[Tiempo Avance Incidente]]</f>
        <v>0</v>
      </c>
      <c r="AJ1119" s="11">
        <f t="shared" si="123"/>
        <v>0</v>
      </c>
      <c r="AK1119" s="11">
        <f t="shared" si="124"/>
        <v>0</v>
      </c>
      <c r="AL1119">
        <f>IF(TablaIncidentes[[#This Row],[Prioridad*]]="Baja",((AJ1119*60)+AK1119)-720,IF(TablaIncidentes[[#This Row],[Prioridad*]]="Media",((AJ1119*60)+AK1119)-120,IF(TablaIncidentes[[#This Row],[Prioridad*]]="Alta",((AJ1119*60)+AK1119)-60)))</f>
        <v>-60</v>
      </c>
      <c r="AN1119" t="str">
        <f t="shared" si="125"/>
        <v>lunes</v>
      </c>
    </row>
    <row r="1120" spans="1:40" x14ac:dyDescent="0.25">
      <c r="A1120" s="20" t="s">
        <v>2437</v>
      </c>
      <c r="B1120" t="s">
        <v>1281</v>
      </c>
      <c r="C1120" t="s">
        <v>32</v>
      </c>
      <c r="D1120" s="11" t="s">
        <v>33</v>
      </c>
      <c r="E1120" t="s">
        <v>34</v>
      </c>
      <c r="F1120" t="s">
        <v>51</v>
      </c>
      <c r="G1120" t="s">
        <v>364</v>
      </c>
      <c r="J1120" s="12">
        <v>43850</v>
      </c>
      <c r="K1120" s="13">
        <v>0.3479976851851852</v>
      </c>
      <c r="L1120" s="14">
        <v>43850</v>
      </c>
      <c r="M1120" s="15">
        <v>0.3479976851851852</v>
      </c>
      <c r="N1120" s="12">
        <v>43850</v>
      </c>
      <c r="O1120" s="13">
        <v>0.47625000000000001</v>
      </c>
      <c r="P1120" s="16">
        <v>43851.511087962965</v>
      </c>
      <c r="Q1120" s="11" t="s">
        <v>101</v>
      </c>
      <c r="R1120" s="11" t="s">
        <v>2300</v>
      </c>
      <c r="S1120" s="11" t="s">
        <v>39</v>
      </c>
      <c r="T1120" s="11" t="s">
        <v>133</v>
      </c>
      <c r="U1120" s="11" t="s">
        <v>37</v>
      </c>
      <c r="V1120" s="17">
        <v>0</v>
      </c>
      <c r="W1120" s="11" t="s">
        <v>37</v>
      </c>
      <c r="Y1120" s="17" t="str">
        <f>TablaIncidentes[[#This Row],[Tiempo Total Gestión]]</f>
        <v>03:04</v>
      </c>
      <c r="Z1120" s="11">
        <f t="shared" si="119"/>
        <v>3</v>
      </c>
      <c r="AA1120" s="11">
        <f t="shared" si="120"/>
        <v>4</v>
      </c>
      <c r="AB1120" s="11">
        <f>IF(TablaIncidentes[[#This Row],[Prioridad*]]="Baja",(Z1120-24)*60+AA1120,IF(TablaIncidentes[[#This Row],[Prioridad*]]="Media",(Z1120-4)*60+AA1120,IF(TablaIncidentes[[#This Row],[Prioridad*]]="Alta",(Z1120-2)*60+AA1120)))</f>
        <v>64</v>
      </c>
      <c r="AD1120" s="17" t="str">
        <f>TablaIncidentes[[#This Row],[Tiempo Creación (HH:mm)]]</f>
        <v>00:00</v>
      </c>
      <c r="AE1120" s="11">
        <f t="shared" si="121"/>
        <v>0</v>
      </c>
      <c r="AF1120" s="11">
        <f t="shared" si="122"/>
        <v>0</v>
      </c>
      <c r="AG1120" s="11">
        <f>IF(TablaIncidentes[[#This Row],[Prioridad*]]="Baja",((AE1120*60)+AF1120)-30,IF(TablaIncidentes[[#This Row],[Prioridad*]]="Media",((AE1120*60)+AF1120)-15,IF(TablaIncidentes[[#This Row],[Prioridad*]]="Alta",((AE1120*60)+AF1120)-10)))</f>
        <v>-10</v>
      </c>
      <c r="AI1120" s="17">
        <f>TablaIncidentes[[#This Row],[Tiempo Avance Incidente]]</f>
        <v>0</v>
      </c>
      <c r="AJ1120" s="11">
        <f t="shared" si="123"/>
        <v>0</v>
      </c>
      <c r="AK1120" s="11">
        <f t="shared" si="124"/>
        <v>0</v>
      </c>
      <c r="AL1120">
        <f>IF(TablaIncidentes[[#This Row],[Prioridad*]]="Baja",((AJ1120*60)+AK1120)-720,IF(TablaIncidentes[[#This Row],[Prioridad*]]="Media",((AJ1120*60)+AK1120)-120,IF(TablaIncidentes[[#This Row],[Prioridad*]]="Alta",((AJ1120*60)+AK1120)-60)))</f>
        <v>-60</v>
      </c>
      <c r="AN1120" t="str">
        <f t="shared" si="125"/>
        <v>lunes</v>
      </c>
    </row>
    <row r="1121" spans="1:40" x14ac:dyDescent="0.25">
      <c r="A1121" s="20" t="s">
        <v>2438</v>
      </c>
      <c r="B1121" t="s">
        <v>979</v>
      </c>
      <c r="C1121" t="s">
        <v>32</v>
      </c>
      <c r="D1121" s="11" t="s">
        <v>33</v>
      </c>
      <c r="E1121" t="s">
        <v>34</v>
      </c>
      <c r="F1121" t="s">
        <v>51</v>
      </c>
      <c r="G1121" t="s">
        <v>364</v>
      </c>
      <c r="J1121" s="12">
        <v>43850</v>
      </c>
      <c r="K1121" s="13">
        <v>0.34800925925925924</v>
      </c>
      <c r="L1121" s="14">
        <v>43850</v>
      </c>
      <c r="M1121" s="15">
        <v>0.34800925925925924</v>
      </c>
      <c r="N1121" s="12">
        <v>43850</v>
      </c>
      <c r="O1121" s="13">
        <v>0.47805555555555551</v>
      </c>
      <c r="P1121" s="16">
        <v>43851.511087962965</v>
      </c>
      <c r="Q1121" s="11" t="s">
        <v>101</v>
      </c>
      <c r="R1121" s="11" t="s">
        <v>2209</v>
      </c>
      <c r="S1121" s="11" t="s">
        <v>39</v>
      </c>
      <c r="T1121" s="11" t="s">
        <v>133</v>
      </c>
      <c r="U1121" s="11" t="s">
        <v>37</v>
      </c>
      <c r="V1121" s="17">
        <v>0</v>
      </c>
      <c r="W1121" s="11" t="s">
        <v>37</v>
      </c>
      <c r="Y1121" s="17" t="str">
        <f>TablaIncidentes[[#This Row],[Tiempo Total Gestión]]</f>
        <v>03:07</v>
      </c>
      <c r="Z1121" s="11">
        <f t="shared" si="119"/>
        <v>3</v>
      </c>
      <c r="AA1121" s="11">
        <f t="shared" si="120"/>
        <v>7</v>
      </c>
      <c r="AB1121" s="11">
        <f>IF(TablaIncidentes[[#This Row],[Prioridad*]]="Baja",(Z1121-24)*60+AA1121,IF(TablaIncidentes[[#This Row],[Prioridad*]]="Media",(Z1121-4)*60+AA1121,IF(TablaIncidentes[[#This Row],[Prioridad*]]="Alta",(Z1121-2)*60+AA1121)))</f>
        <v>67</v>
      </c>
      <c r="AD1121" s="17" t="str">
        <f>TablaIncidentes[[#This Row],[Tiempo Creación (HH:mm)]]</f>
        <v>00:00</v>
      </c>
      <c r="AE1121" s="11">
        <f t="shared" si="121"/>
        <v>0</v>
      </c>
      <c r="AF1121" s="11">
        <f t="shared" si="122"/>
        <v>0</v>
      </c>
      <c r="AG1121" s="11">
        <f>IF(TablaIncidentes[[#This Row],[Prioridad*]]="Baja",((AE1121*60)+AF1121)-30,IF(TablaIncidentes[[#This Row],[Prioridad*]]="Media",((AE1121*60)+AF1121)-15,IF(TablaIncidentes[[#This Row],[Prioridad*]]="Alta",((AE1121*60)+AF1121)-10)))</f>
        <v>-10</v>
      </c>
      <c r="AI1121" s="17">
        <f>TablaIncidentes[[#This Row],[Tiempo Avance Incidente]]</f>
        <v>0</v>
      </c>
      <c r="AJ1121" s="11">
        <f t="shared" si="123"/>
        <v>0</v>
      </c>
      <c r="AK1121" s="11">
        <f t="shared" si="124"/>
        <v>0</v>
      </c>
      <c r="AL1121">
        <f>IF(TablaIncidentes[[#This Row],[Prioridad*]]="Baja",((AJ1121*60)+AK1121)-720,IF(TablaIncidentes[[#This Row],[Prioridad*]]="Media",((AJ1121*60)+AK1121)-120,IF(TablaIncidentes[[#This Row],[Prioridad*]]="Alta",((AJ1121*60)+AK1121)-60)))</f>
        <v>-60</v>
      </c>
      <c r="AN1121" t="str">
        <f t="shared" si="125"/>
        <v>lunes</v>
      </c>
    </row>
    <row r="1122" spans="1:40" x14ac:dyDescent="0.25">
      <c r="A1122" s="20" t="s">
        <v>2439</v>
      </c>
      <c r="B1122" t="s">
        <v>1094</v>
      </c>
      <c r="C1122" t="s">
        <v>32</v>
      </c>
      <c r="D1122" s="11" t="s">
        <v>33</v>
      </c>
      <c r="E1122" t="s">
        <v>34</v>
      </c>
      <c r="F1122" t="s">
        <v>51</v>
      </c>
      <c r="G1122" t="s">
        <v>364</v>
      </c>
      <c r="J1122" s="12">
        <v>43850</v>
      </c>
      <c r="K1122" s="13">
        <v>0.34800925925925924</v>
      </c>
      <c r="L1122" s="14">
        <v>43850</v>
      </c>
      <c r="M1122" s="15">
        <v>0.34800925925925924</v>
      </c>
      <c r="N1122" s="12">
        <v>43850</v>
      </c>
      <c r="O1122" s="13">
        <v>0.66015046296296298</v>
      </c>
      <c r="P1122" s="16">
        <v>43851.70108796296</v>
      </c>
      <c r="Q1122" s="11" t="s">
        <v>101</v>
      </c>
      <c r="R1122" s="11" t="s">
        <v>1949</v>
      </c>
      <c r="S1122" s="11" t="s">
        <v>39</v>
      </c>
      <c r="T1122" s="11" t="s">
        <v>133</v>
      </c>
      <c r="U1122" s="11" t="s">
        <v>37</v>
      </c>
      <c r="V1122" s="17">
        <v>0</v>
      </c>
      <c r="W1122" s="11" t="s">
        <v>37</v>
      </c>
      <c r="Y1122" s="17" t="str">
        <f>TablaIncidentes[[#This Row],[Tiempo Total Gestión]]</f>
        <v>03:08</v>
      </c>
      <c r="Z1122" s="11">
        <f t="shared" si="119"/>
        <v>3</v>
      </c>
      <c r="AA1122" s="11">
        <f t="shared" si="120"/>
        <v>8</v>
      </c>
      <c r="AB1122" s="11">
        <f>IF(TablaIncidentes[[#This Row],[Prioridad*]]="Baja",(Z1122-24)*60+AA1122,IF(TablaIncidentes[[#This Row],[Prioridad*]]="Media",(Z1122-4)*60+AA1122,IF(TablaIncidentes[[#This Row],[Prioridad*]]="Alta",(Z1122-2)*60+AA1122)))</f>
        <v>68</v>
      </c>
      <c r="AD1122" s="17" t="str">
        <f>TablaIncidentes[[#This Row],[Tiempo Creación (HH:mm)]]</f>
        <v>00:00</v>
      </c>
      <c r="AE1122" s="11">
        <f t="shared" si="121"/>
        <v>0</v>
      </c>
      <c r="AF1122" s="11">
        <f t="shared" si="122"/>
        <v>0</v>
      </c>
      <c r="AG1122" s="11">
        <f>IF(TablaIncidentes[[#This Row],[Prioridad*]]="Baja",((AE1122*60)+AF1122)-30,IF(TablaIncidentes[[#This Row],[Prioridad*]]="Media",((AE1122*60)+AF1122)-15,IF(TablaIncidentes[[#This Row],[Prioridad*]]="Alta",((AE1122*60)+AF1122)-10)))</f>
        <v>-10</v>
      </c>
      <c r="AI1122" s="17">
        <f>TablaIncidentes[[#This Row],[Tiempo Avance Incidente]]</f>
        <v>0</v>
      </c>
      <c r="AJ1122" s="11">
        <f t="shared" si="123"/>
        <v>0</v>
      </c>
      <c r="AK1122" s="11">
        <f t="shared" si="124"/>
        <v>0</v>
      </c>
      <c r="AL1122">
        <f>IF(TablaIncidentes[[#This Row],[Prioridad*]]="Baja",((AJ1122*60)+AK1122)-720,IF(TablaIncidentes[[#This Row],[Prioridad*]]="Media",((AJ1122*60)+AK1122)-120,IF(TablaIncidentes[[#This Row],[Prioridad*]]="Alta",((AJ1122*60)+AK1122)-60)))</f>
        <v>-60</v>
      </c>
      <c r="AN1122" t="str">
        <f t="shared" si="125"/>
        <v>lunes</v>
      </c>
    </row>
    <row r="1123" spans="1:40" x14ac:dyDescent="0.25">
      <c r="A1123" s="20" t="s">
        <v>2440</v>
      </c>
      <c r="B1123" t="s">
        <v>1027</v>
      </c>
      <c r="C1123" t="s">
        <v>32</v>
      </c>
      <c r="D1123" s="11" t="s">
        <v>33</v>
      </c>
      <c r="E1123" t="s">
        <v>34</v>
      </c>
      <c r="F1123" t="s">
        <v>51</v>
      </c>
      <c r="G1123" t="s">
        <v>364</v>
      </c>
      <c r="J1123" s="12">
        <v>43850</v>
      </c>
      <c r="K1123" s="13">
        <v>0.34800925925925924</v>
      </c>
      <c r="L1123" s="14">
        <v>43850</v>
      </c>
      <c r="M1123" s="15">
        <v>0.34800925925925924</v>
      </c>
      <c r="N1123" s="12">
        <v>43850</v>
      </c>
      <c r="O1123" s="13">
        <v>0.48055555555555557</v>
      </c>
      <c r="P1123" s="16">
        <v>43851.511087962965</v>
      </c>
      <c r="Q1123" s="11" t="s">
        <v>101</v>
      </c>
      <c r="R1123" s="11" t="s">
        <v>2115</v>
      </c>
      <c r="S1123" s="11" t="s">
        <v>39</v>
      </c>
      <c r="T1123" s="11" t="s">
        <v>133</v>
      </c>
      <c r="U1123" s="11" t="s">
        <v>37</v>
      </c>
      <c r="V1123" s="17">
        <v>0</v>
      </c>
      <c r="W1123" s="11" t="s">
        <v>37</v>
      </c>
      <c r="Y1123" s="17" t="str">
        <f>TablaIncidentes[[#This Row],[Tiempo Total Gestión]]</f>
        <v>03:10</v>
      </c>
      <c r="Z1123" s="11">
        <f t="shared" si="119"/>
        <v>3</v>
      </c>
      <c r="AA1123" s="11">
        <f t="shared" si="120"/>
        <v>10</v>
      </c>
      <c r="AB1123" s="11">
        <f>IF(TablaIncidentes[[#This Row],[Prioridad*]]="Baja",(Z1123-24)*60+AA1123,IF(TablaIncidentes[[#This Row],[Prioridad*]]="Media",(Z1123-4)*60+AA1123,IF(TablaIncidentes[[#This Row],[Prioridad*]]="Alta",(Z1123-2)*60+AA1123)))</f>
        <v>70</v>
      </c>
      <c r="AD1123" s="17" t="str">
        <f>TablaIncidentes[[#This Row],[Tiempo Creación (HH:mm)]]</f>
        <v>00:00</v>
      </c>
      <c r="AE1123" s="11">
        <f t="shared" si="121"/>
        <v>0</v>
      </c>
      <c r="AF1123" s="11">
        <f t="shared" si="122"/>
        <v>0</v>
      </c>
      <c r="AG1123" s="11">
        <f>IF(TablaIncidentes[[#This Row],[Prioridad*]]="Baja",((AE1123*60)+AF1123)-30,IF(TablaIncidentes[[#This Row],[Prioridad*]]="Media",((AE1123*60)+AF1123)-15,IF(TablaIncidentes[[#This Row],[Prioridad*]]="Alta",((AE1123*60)+AF1123)-10)))</f>
        <v>-10</v>
      </c>
      <c r="AI1123" s="17">
        <f>TablaIncidentes[[#This Row],[Tiempo Avance Incidente]]</f>
        <v>0</v>
      </c>
      <c r="AJ1123" s="11">
        <f t="shared" si="123"/>
        <v>0</v>
      </c>
      <c r="AK1123" s="11">
        <f t="shared" si="124"/>
        <v>0</v>
      </c>
      <c r="AL1123">
        <f>IF(TablaIncidentes[[#This Row],[Prioridad*]]="Baja",((AJ1123*60)+AK1123)-720,IF(TablaIncidentes[[#This Row],[Prioridad*]]="Media",((AJ1123*60)+AK1123)-120,IF(TablaIncidentes[[#This Row],[Prioridad*]]="Alta",((AJ1123*60)+AK1123)-60)))</f>
        <v>-60</v>
      </c>
      <c r="AN1123" t="str">
        <f t="shared" si="125"/>
        <v>lunes</v>
      </c>
    </row>
    <row r="1124" spans="1:40" x14ac:dyDescent="0.25">
      <c r="A1124" s="20" t="s">
        <v>2441</v>
      </c>
      <c r="B1124" t="s">
        <v>2169</v>
      </c>
      <c r="C1124" t="s">
        <v>32</v>
      </c>
      <c r="D1124" s="11" t="s">
        <v>33</v>
      </c>
      <c r="E1124" t="s">
        <v>34</v>
      </c>
      <c r="F1124" t="s">
        <v>51</v>
      </c>
      <c r="G1124" t="s">
        <v>364</v>
      </c>
      <c r="J1124" s="12">
        <v>43850</v>
      </c>
      <c r="K1124" s="13">
        <v>0.34873842592592591</v>
      </c>
      <c r="L1124" s="14">
        <v>43850</v>
      </c>
      <c r="M1124" s="15">
        <v>0.34873842592592591</v>
      </c>
      <c r="N1124" s="12">
        <v>43850</v>
      </c>
      <c r="O1124" s="13">
        <v>0.48234953703703703</v>
      </c>
      <c r="P1124" s="16">
        <v>43851.511087962965</v>
      </c>
      <c r="Q1124" s="11" t="s">
        <v>101</v>
      </c>
      <c r="R1124" s="11" t="s">
        <v>993</v>
      </c>
      <c r="S1124" s="11" t="s">
        <v>39</v>
      </c>
      <c r="T1124" s="11" t="s">
        <v>133</v>
      </c>
      <c r="U1124" s="11" t="s">
        <v>37</v>
      </c>
      <c r="V1124" s="17">
        <v>0</v>
      </c>
      <c r="W1124" s="11" t="s">
        <v>37</v>
      </c>
      <c r="Y1124" s="17" t="str">
        <f>TablaIncidentes[[#This Row],[Tiempo Total Gestión]]</f>
        <v>03:12</v>
      </c>
      <c r="Z1124" s="11">
        <f t="shared" si="119"/>
        <v>3</v>
      </c>
      <c r="AA1124" s="11">
        <f t="shared" si="120"/>
        <v>12</v>
      </c>
      <c r="AB1124" s="11">
        <f>IF(TablaIncidentes[[#This Row],[Prioridad*]]="Baja",(Z1124-24)*60+AA1124,IF(TablaIncidentes[[#This Row],[Prioridad*]]="Media",(Z1124-4)*60+AA1124,IF(TablaIncidentes[[#This Row],[Prioridad*]]="Alta",(Z1124-2)*60+AA1124)))</f>
        <v>72</v>
      </c>
      <c r="AD1124" s="17" t="str">
        <f>TablaIncidentes[[#This Row],[Tiempo Creación (HH:mm)]]</f>
        <v>00:00</v>
      </c>
      <c r="AE1124" s="11">
        <f t="shared" si="121"/>
        <v>0</v>
      </c>
      <c r="AF1124" s="11">
        <f t="shared" si="122"/>
        <v>0</v>
      </c>
      <c r="AG1124" s="11">
        <f>IF(TablaIncidentes[[#This Row],[Prioridad*]]="Baja",((AE1124*60)+AF1124)-30,IF(TablaIncidentes[[#This Row],[Prioridad*]]="Media",((AE1124*60)+AF1124)-15,IF(TablaIncidentes[[#This Row],[Prioridad*]]="Alta",((AE1124*60)+AF1124)-10)))</f>
        <v>-10</v>
      </c>
      <c r="AI1124" s="17">
        <f>TablaIncidentes[[#This Row],[Tiempo Avance Incidente]]</f>
        <v>0</v>
      </c>
      <c r="AJ1124" s="11">
        <f t="shared" si="123"/>
        <v>0</v>
      </c>
      <c r="AK1124" s="11">
        <f t="shared" si="124"/>
        <v>0</v>
      </c>
      <c r="AL1124">
        <f>IF(TablaIncidentes[[#This Row],[Prioridad*]]="Baja",((AJ1124*60)+AK1124)-720,IF(TablaIncidentes[[#This Row],[Prioridad*]]="Media",((AJ1124*60)+AK1124)-120,IF(TablaIncidentes[[#This Row],[Prioridad*]]="Alta",((AJ1124*60)+AK1124)-60)))</f>
        <v>-60</v>
      </c>
      <c r="AN1124" t="str">
        <f t="shared" si="125"/>
        <v>lunes</v>
      </c>
    </row>
    <row r="1125" spans="1:40" x14ac:dyDescent="0.25">
      <c r="A1125" s="20" t="s">
        <v>2442</v>
      </c>
      <c r="B1125" t="s">
        <v>1030</v>
      </c>
      <c r="C1125" t="s">
        <v>32</v>
      </c>
      <c r="D1125" s="11" t="s">
        <v>33</v>
      </c>
      <c r="E1125" t="s">
        <v>34</v>
      </c>
      <c r="F1125" t="s">
        <v>51</v>
      </c>
      <c r="G1125" t="s">
        <v>364</v>
      </c>
      <c r="J1125" s="12">
        <v>43850</v>
      </c>
      <c r="K1125" s="13">
        <v>0.34873842592592591</v>
      </c>
      <c r="L1125" s="14">
        <v>43850</v>
      </c>
      <c r="M1125" s="15">
        <v>0.34873842592592591</v>
      </c>
      <c r="N1125" s="12">
        <v>43850</v>
      </c>
      <c r="O1125" s="13">
        <v>0.48531250000000004</v>
      </c>
      <c r="P1125" s="16">
        <v>43851.511087962965</v>
      </c>
      <c r="Q1125" s="11" t="s">
        <v>101</v>
      </c>
      <c r="R1125" s="11" t="s">
        <v>2443</v>
      </c>
      <c r="S1125" s="11" t="s">
        <v>39</v>
      </c>
      <c r="T1125" s="11" t="s">
        <v>133</v>
      </c>
      <c r="U1125" s="11" t="s">
        <v>37</v>
      </c>
      <c r="V1125" s="17">
        <v>0</v>
      </c>
      <c r="W1125" s="11" t="s">
        <v>37</v>
      </c>
      <c r="Y1125" s="17" t="str">
        <f>TablaIncidentes[[#This Row],[Tiempo Total Gestión]]</f>
        <v>03:16</v>
      </c>
      <c r="Z1125" s="11">
        <f t="shared" si="119"/>
        <v>3</v>
      </c>
      <c r="AA1125" s="11">
        <f t="shared" si="120"/>
        <v>16</v>
      </c>
      <c r="AB1125" s="11">
        <f>IF(TablaIncidentes[[#This Row],[Prioridad*]]="Baja",(Z1125-24)*60+AA1125,IF(TablaIncidentes[[#This Row],[Prioridad*]]="Media",(Z1125-4)*60+AA1125,IF(TablaIncidentes[[#This Row],[Prioridad*]]="Alta",(Z1125-2)*60+AA1125)))</f>
        <v>76</v>
      </c>
      <c r="AD1125" s="17" t="str">
        <f>TablaIncidentes[[#This Row],[Tiempo Creación (HH:mm)]]</f>
        <v>00:00</v>
      </c>
      <c r="AE1125" s="11">
        <f t="shared" si="121"/>
        <v>0</v>
      </c>
      <c r="AF1125" s="11">
        <f t="shared" si="122"/>
        <v>0</v>
      </c>
      <c r="AG1125" s="11">
        <f>IF(TablaIncidentes[[#This Row],[Prioridad*]]="Baja",((AE1125*60)+AF1125)-30,IF(TablaIncidentes[[#This Row],[Prioridad*]]="Media",((AE1125*60)+AF1125)-15,IF(TablaIncidentes[[#This Row],[Prioridad*]]="Alta",((AE1125*60)+AF1125)-10)))</f>
        <v>-10</v>
      </c>
      <c r="AI1125" s="17">
        <f>TablaIncidentes[[#This Row],[Tiempo Avance Incidente]]</f>
        <v>0</v>
      </c>
      <c r="AJ1125" s="11">
        <f t="shared" si="123"/>
        <v>0</v>
      </c>
      <c r="AK1125" s="11">
        <f t="shared" si="124"/>
        <v>0</v>
      </c>
      <c r="AL1125">
        <f>IF(TablaIncidentes[[#This Row],[Prioridad*]]="Baja",((AJ1125*60)+AK1125)-720,IF(TablaIncidentes[[#This Row],[Prioridad*]]="Media",((AJ1125*60)+AK1125)-120,IF(TablaIncidentes[[#This Row],[Prioridad*]]="Alta",((AJ1125*60)+AK1125)-60)))</f>
        <v>-60</v>
      </c>
      <c r="AN1125" t="str">
        <f t="shared" si="125"/>
        <v>lunes</v>
      </c>
    </row>
    <row r="1126" spans="1:40" x14ac:dyDescent="0.25">
      <c r="A1126" s="20" t="s">
        <v>2444</v>
      </c>
      <c r="B1126" t="s">
        <v>2445</v>
      </c>
      <c r="C1126" t="s">
        <v>32</v>
      </c>
      <c r="D1126" s="11" t="s">
        <v>33</v>
      </c>
      <c r="E1126" t="s">
        <v>34</v>
      </c>
      <c r="F1126" t="s">
        <v>51</v>
      </c>
      <c r="G1126" t="s">
        <v>364</v>
      </c>
      <c r="J1126" s="12">
        <v>43850</v>
      </c>
      <c r="K1126" s="13">
        <v>0.34874999999999995</v>
      </c>
      <c r="L1126" s="14">
        <v>43850</v>
      </c>
      <c r="M1126" s="15">
        <v>0.34874999999999995</v>
      </c>
      <c r="N1126" s="12">
        <v>43850</v>
      </c>
      <c r="O1126" s="13">
        <v>0.60290509259259262</v>
      </c>
      <c r="P1126" s="16">
        <v>43851.70108796296</v>
      </c>
      <c r="Q1126" s="11" t="s">
        <v>101</v>
      </c>
      <c r="R1126" s="11" t="s">
        <v>2400</v>
      </c>
      <c r="S1126" s="11" t="s">
        <v>39</v>
      </c>
      <c r="T1126" s="11" t="s">
        <v>133</v>
      </c>
      <c r="U1126" s="11" t="s">
        <v>37</v>
      </c>
      <c r="V1126" s="17">
        <v>0</v>
      </c>
      <c r="W1126" s="11" t="s">
        <v>37</v>
      </c>
      <c r="Y1126" s="17" t="str">
        <f>TablaIncidentes[[#This Row],[Tiempo Total Gestión]]</f>
        <v>03:21</v>
      </c>
      <c r="Z1126" s="11">
        <f t="shared" si="119"/>
        <v>3</v>
      </c>
      <c r="AA1126" s="11">
        <f t="shared" si="120"/>
        <v>21</v>
      </c>
      <c r="AB1126" s="11">
        <f>IF(TablaIncidentes[[#This Row],[Prioridad*]]="Baja",(Z1126-24)*60+AA1126,IF(TablaIncidentes[[#This Row],[Prioridad*]]="Media",(Z1126-4)*60+AA1126,IF(TablaIncidentes[[#This Row],[Prioridad*]]="Alta",(Z1126-2)*60+AA1126)))</f>
        <v>81</v>
      </c>
      <c r="AD1126" s="17" t="str">
        <f>TablaIncidentes[[#This Row],[Tiempo Creación (HH:mm)]]</f>
        <v>00:00</v>
      </c>
      <c r="AE1126" s="11">
        <f t="shared" si="121"/>
        <v>0</v>
      </c>
      <c r="AF1126" s="11">
        <f t="shared" si="122"/>
        <v>0</v>
      </c>
      <c r="AG1126" s="11">
        <f>IF(TablaIncidentes[[#This Row],[Prioridad*]]="Baja",((AE1126*60)+AF1126)-30,IF(TablaIncidentes[[#This Row],[Prioridad*]]="Media",((AE1126*60)+AF1126)-15,IF(TablaIncidentes[[#This Row],[Prioridad*]]="Alta",((AE1126*60)+AF1126)-10)))</f>
        <v>-10</v>
      </c>
      <c r="AI1126" s="17">
        <f>TablaIncidentes[[#This Row],[Tiempo Avance Incidente]]</f>
        <v>0</v>
      </c>
      <c r="AJ1126" s="11">
        <f t="shared" si="123"/>
        <v>0</v>
      </c>
      <c r="AK1126" s="11">
        <f t="shared" si="124"/>
        <v>0</v>
      </c>
      <c r="AL1126">
        <f>IF(TablaIncidentes[[#This Row],[Prioridad*]]="Baja",((AJ1126*60)+AK1126)-720,IF(TablaIncidentes[[#This Row],[Prioridad*]]="Media",((AJ1126*60)+AK1126)-120,IF(TablaIncidentes[[#This Row],[Prioridad*]]="Alta",((AJ1126*60)+AK1126)-60)))</f>
        <v>-60</v>
      </c>
      <c r="AN1126" t="str">
        <f t="shared" si="125"/>
        <v>lunes</v>
      </c>
    </row>
    <row r="1127" spans="1:40" x14ac:dyDescent="0.25">
      <c r="A1127" s="20" t="s">
        <v>2446</v>
      </c>
      <c r="B1127" t="s">
        <v>2447</v>
      </c>
      <c r="C1127" t="s">
        <v>32</v>
      </c>
      <c r="D1127" s="11" t="s">
        <v>33</v>
      </c>
      <c r="E1127" t="s">
        <v>34</v>
      </c>
      <c r="F1127" t="s">
        <v>51</v>
      </c>
      <c r="G1127" t="s">
        <v>364</v>
      </c>
      <c r="J1127" s="12">
        <v>43850</v>
      </c>
      <c r="K1127" s="13">
        <v>0.3487615740740741</v>
      </c>
      <c r="L1127" s="14">
        <v>43850</v>
      </c>
      <c r="M1127" s="15">
        <v>0.3487615740740741</v>
      </c>
      <c r="N1127" s="12">
        <v>43850</v>
      </c>
      <c r="O1127" s="13">
        <v>0.48795138888888889</v>
      </c>
      <c r="P1127" s="16">
        <v>43851.511087962965</v>
      </c>
      <c r="Q1127" s="11" t="s">
        <v>101</v>
      </c>
      <c r="R1127" s="11" t="s">
        <v>2361</v>
      </c>
      <c r="S1127" s="11" t="s">
        <v>39</v>
      </c>
      <c r="T1127" s="11" t="s">
        <v>133</v>
      </c>
      <c r="U1127" s="11" t="s">
        <v>37</v>
      </c>
      <c r="V1127" s="17">
        <v>0</v>
      </c>
      <c r="W1127" s="11" t="s">
        <v>37</v>
      </c>
      <c r="Y1127" s="17" t="str">
        <f>TablaIncidentes[[#This Row],[Tiempo Total Gestión]]</f>
        <v>03:20</v>
      </c>
      <c r="Z1127" s="11">
        <f t="shared" si="119"/>
        <v>3</v>
      </c>
      <c r="AA1127" s="11">
        <f t="shared" si="120"/>
        <v>20</v>
      </c>
      <c r="AB1127" s="11">
        <f>IF(TablaIncidentes[[#This Row],[Prioridad*]]="Baja",(Z1127-24)*60+AA1127,IF(TablaIncidentes[[#This Row],[Prioridad*]]="Media",(Z1127-4)*60+AA1127,IF(TablaIncidentes[[#This Row],[Prioridad*]]="Alta",(Z1127-2)*60+AA1127)))</f>
        <v>80</v>
      </c>
      <c r="AD1127" s="17" t="str">
        <f>TablaIncidentes[[#This Row],[Tiempo Creación (HH:mm)]]</f>
        <v>00:00</v>
      </c>
      <c r="AE1127" s="11">
        <f t="shared" si="121"/>
        <v>0</v>
      </c>
      <c r="AF1127" s="11">
        <f t="shared" si="122"/>
        <v>0</v>
      </c>
      <c r="AG1127" s="11">
        <f>IF(TablaIncidentes[[#This Row],[Prioridad*]]="Baja",((AE1127*60)+AF1127)-30,IF(TablaIncidentes[[#This Row],[Prioridad*]]="Media",((AE1127*60)+AF1127)-15,IF(TablaIncidentes[[#This Row],[Prioridad*]]="Alta",((AE1127*60)+AF1127)-10)))</f>
        <v>-10</v>
      </c>
      <c r="AI1127" s="17">
        <f>TablaIncidentes[[#This Row],[Tiempo Avance Incidente]]</f>
        <v>0</v>
      </c>
      <c r="AJ1127" s="11">
        <f t="shared" si="123"/>
        <v>0</v>
      </c>
      <c r="AK1127" s="11">
        <f t="shared" si="124"/>
        <v>0</v>
      </c>
      <c r="AL1127">
        <f>IF(TablaIncidentes[[#This Row],[Prioridad*]]="Baja",((AJ1127*60)+AK1127)-720,IF(TablaIncidentes[[#This Row],[Prioridad*]]="Media",((AJ1127*60)+AK1127)-120,IF(TablaIncidentes[[#This Row],[Prioridad*]]="Alta",((AJ1127*60)+AK1127)-60)))</f>
        <v>-60</v>
      </c>
      <c r="AN1127" t="str">
        <f t="shared" si="125"/>
        <v>lunes</v>
      </c>
    </row>
    <row r="1128" spans="1:40" x14ac:dyDescent="0.25">
      <c r="A1128" s="20" t="s">
        <v>2448</v>
      </c>
      <c r="B1128" t="s">
        <v>1602</v>
      </c>
      <c r="C1128" t="s">
        <v>32</v>
      </c>
      <c r="D1128" s="11" t="s">
        <v>33</v>
      </c>
      <c r="E1128" t="s">
        <v>34</v>
      </c>
      <c r="F1128" t="s">
        <v>51</v>
      </c>
      <c r="G1128" t="s">
        <v>364</v>
      </c>
      <c r="J1128" s="12">
        <v>43850</v>
      </c>
      <c r="K1128" s="13">
        <v>0.3487615740740741</v>
      </c>
      <c r="L1128" s="14">
        <v>43850</v>
      </c>
      <c r="M1128" s="15">
        <v>0.3487615740740741</v>
      </c>
      <c r="N1128" s="12">
        <v>43850</v>
      </c>
      <c r="O1128" s="13">
        <v>0.48935185185185182</v>
      </c>
      <c r="P1128" s="16">
        <v>43851.511087962965</v>
      </c>
      <c r="Q1128" s="11" t="s">
        <v>101</v>
      </c>
      <c r="R1128" s="11" t="s">
        <v>2364</v>
      </c>
      <c r="S1128" s="11" t="s">
        <v>39</v>
      </c>
      <c r="T1128" s="11" t="s">
        <v>133</v>
      </c>
      <c r="U1128" s="11" t="s">
        <v>37</v>
      </c>
      <c r="V1128" s="17">
        <v>0</v>
      </c>
      <c r="W1128" s="11" t="s">
        <v>37</v>
      </c>
      <c r="Y1128" s="17" t="str">
        <f>TablaIncidentes[[#This Row],[Tiempo Total Gestión]]</f>
        <v>03:22</v>
      </c>
      <c r="Z1128" s="11">
        <f t="shared" si="119"/>
        <v>3</v>
      </c>
      <c r="AA1128" s="11">
        <f t="shared" si="120"/>
        <v>22</v>
      </c>
      <c r="AB1128" s="11">
        <f>IF(TablaIncidentes[[#This Row],[Prioridad*]]="Baja",(Z1128-24)*60+AA1128,IF(TablaIncidentes[[#This Row],[Prioridad*]]="Media",(Z1128-4)*60+AA1128,IF(TablaIncidentes[[#This Row],[Prioridad*]]="Alta",(Z1128-2)*60+AA1128)))</f>
        <v>82</v>
      </c>
      <c r="AD1128" s="17" t="str">
        <f>TablaIncidentes[[#This Row],[Tiempo Creación (HH:mm)]]</f>
        <v>00:00</v>
      </c>
      <c r="AE1128" s="11">
        <f t="shared" si="121"/>
        <v>0</v>
      </c>
      <c r="AF1128" s="11">
        <f t="shared" si="122"/>
        <v>0</v>
      </c>
      <c r="AG1128" s="11">
        <f>IF(TablaIncidentes[[#This Row],[Prioridad*]]="Baja",((AE1128*60)+AF1128)-30,IF(TablaIncidentes[[#This Row],[Prioridad*]]="Media",((AE1128*60)+AF1128)-15,IF(TablaIncidentes[[#This Row],[Prioridad*]]="Alta",((AE1128*60)+AF1128)-10)))</f>
        <v>-10</v>
      </c>
      <c r="AI1128" s="17">
        <f>TablaIncidentes[[#This Row],[Tiempo Avance Incidente]]</f>
        <v>0</v>
      </c>
      <c r="AJ1128" s="11">
        <f t="shared" si="123"/>
        <v>0</v>
      </c>
      <c r="AK1128" s="11">
        <f t="shared" si="124"/>
        <v>0</v>
      </c>
      <c r="AL1128">
        <f>IF(TablaIncidentes[[#This Row],[Prioridad*]]="Baja",((AJ1128*60)+AK1128)-720,IF(TablaIncidentes[[#This Row],[Prioridad*]]="Media",((AJ1128*60)+AK1128)-120,IF(TablaIncidentes[[#This Row],[Prioridad*]]="Alta",((AJ1128*60)+AK1128)-60)))</f>
        <v>-60</v>
      </c>
      <c r="AN1128" t="str">
        <f t="shared" si="125"/>
        <v>lunes</v>
      </c>
    </row>
    <row r="1129" spans="1:40" x14ac:dyDescent="0.25">
      <c r="A1129" s="20" t="s">
        <v>2449</v>
      </c>
      <c r="B1129" t="s">
        <v>1068</v>
      </c>
      <c r="C1129" t="s">
        <v>32</v>
      </c>
      <c r="D1129" s="11" t="s">
        <v>33</v>
      </c>
      <c r="E1129" t="s">
        <v>34</v>
      </c>
      <c r="F1129" t="s">
        <v>51</v>
      </c>
      <c r="G1129" t="s">
        <v>364</v>
      </c>
      <c r="J1129" s="12">
        <v>43850</v>
      </c>
      <c r="K1129" s="13">
        <v>0.34877314814814814</v>
      </c>
      <c r="L1129" s="14">
        <v>43850</v>
      </c>
      <c r="M1129" s="15">
        <v>0.34877314814814814</v>
      </c>
      <c r="N1129" s="12">
        <v>43850</v>
      </c>
      <c r="O1129" s="13">
        <v>0.49068287037037034</v>
      </c>
      <c r="P1129" s="16">
        <v>43851.511087962965</v>
      </c>
      <c r="Q1129" s="11" t="s">
        <v>101</v>
      </c>
      <c r="R1129" s="11" t="s">
        <v>951</v>
      </c>
      <c r="S1129" s="11" t="s">
        <v>39</v>
      </c>
      <c r="T1129" s="11" t="s">
        <v>133</v>
      </c>
      <c r="U1129" s="11" t="s">
        <v>37</v>
      </c>
      <c r="V1129" s="17">
        <v>0</v>
      </c>
      <c r="W1129" s="11" t="s">
        <v>37</v>
      </c>
      <c r="Y1129" s="17" t="str">
        <f>TablaIncidentes[[#This Row],[Tiempo Total Gestión]]</f>
        <v>03:24</v>
      </c>
      <c r="Z1129" s="11">
        <f t="shared" si="119"/>
        <v>3</v>
      </c>
      <c r="AA1129" s="11">
        <f t="shared" si="120"/>
        <v>24</v>
      </c>
      <c r="AB1129" s="11">
        <f>IF(TablaIncidentes[[#This Row],[Prioridad*]]="Baja",(Z1129-24)*60+AA1129,IF(TablaIncidentes[[#This Row],[Prioridad*]]="Media",(Z1129-4)*60+AA1129,IF(TablaIncidentes[[#This Row],[Prioridad*]]="Alta",(Z1129-2)*60+AA1129)))</f>
        <v>84</v>
      </c>
      <c r="AD1129" s="17" t="str">
        <f>TablaIncidentes[[#This Row],[Tiempo Creación (HH:mm)]]</f>
        <v>00:00</v>
      </c>
      <c r="AE1129" s="11">
        <f t="shared" si="121"/>
        <v>0</v>
      </c>
      <c r="AF1129" s="11">
        <f t="shared" si="122"/>
        <v>0</v>
      </c>
      <c r="AG1129" s="11">
        <f>IF(TablaIncidentes[[#This Row],[Prioridad*]]="Baja",((AE1129*60)+AF1129)-30,IF(TablaIncidentes[[#This Row],[Prioridad*]]="Media",((AE1129*60)+AF1129)-15,IF(TablaIncidentes[[#This Row],[Prioridad*]]="Alta",((AE1129*60)+AF1129)-10)))</f>
        <v>-10</v>
      </c>
      <c r="AI1129" s="17">
        <f>TablaIncidentes[[#This Row],[Tiempo Avance Incidente]]</f>
        <v>0</v>
      </c>
      <c r="AJ1129" s="11">
        <f t="shared" si="123"/>
        <v>0</v>
      </c>
      <c r="AK1129" s="11">
        <f t="shared" si="124"/>
        <v>0</v>
      </c>
      <c r="AL1129">
        <f>IF(TablaIncidentes[[#This Row],[Prioridad*]]="Baja",((AJ1129*60)+AK1129)-720,IF(TablaIncidentes[[#This Row],[Prioridad*]]="Media",((AJ1129*60)+AK1129)-120,IF(TablaIncidentes[[#This Row],[Prioridad*]]="Alta",((AJ1129*60)+AK1129)-60)))</f>
        <v>-60</v>
      </c>
      <c r="AN1129" t="str">
        <f t="shared" si="125"/>
        <v>lunes</v>
      </c>
    </row>
    <row r="1130" spans="1:40" x14ac:dyDescent="0.25">
      <c r="A1130" s="20" t="s">
        <v>2450</v>
      </c>
      <c r="B1130" t="s">
        <v>2451</v>
      </c>
      <c r="C1130" t="s">
        <v>32</v>
      </c>
      <c r="D1130" s="11" t="s">
        <v>33</v>
      </c>
      <c r="E1130" t="s">
        <v>34</v>
      </c>
      <c r="F1130" t="s">
        <v>51</v>
      </c>
      <c r="G1130" t="s">
        <v>364</v>
      </c>
      <c r="J1130" s="12">
        <v>43850</v>
      </c>
      <c r="K1130" s="13">
        <v>0.34877314814814814</v>
      </c>
      <c r="L1130" s="14">
        <v>43850</v>
      </c>
      <c r="M1130" s="15">
        <v>0.34877314814814814</v>
      </c>
      <c r="N1130" s="12">
        <v>43850</v>
      </c>
      <c r="O1130" s="13">
        <v>0.49230324074074078</v>
      </c>
      <c r="P1130" s="16">
        <v>43851.511087962965</v>
      </c>
      <c r="Q1130" s="11" t="s">
        <v>101</v>
      </c>
      <c r="R1130" s="11" t="s">
        <v>2279</v>
      </c>
      <c r="S1130" s="11" t="s">
        <v>39</v>
      </c>
      <c r="T1130" s="11" t="s">
        <v>133</v>
      </c>
      <c r="U1130" s="11" t="s">
        <v>37</v>
      </c>
      <c r="V1130" s="17">
        <v>0</v>
      </c>
      <c r="W1130" s="11" t="s">
        <v>37</v>
      </c>
      <c r="Y1130" s="17" t="str">
        <f>TablaIncidentes[[#This Row],[Tiempo Total Gestión]]</f>
        <v>03:26</v>
      </c>
      <c r="Z1130" s="11">
        <f t="shared" si="119"/>
        <v>3</v>
      </c>
      <c r="AA1130" s="11">
        <f t="shared" si="120"/>
        <v>26</v>
      </c>
      <c r="AB1130" s="11">
        <f>IF(TablaIncidentes[[#This Row],[Prioridad*]]="Baja",(Z1130-24)*60+AA1130,IF(TablaIncidentes[[#This Row],[Prioridad*]]="Media",(Z1130-4)*60+AA1130,IF(TablaIncidentes[[#This Row],[Prioridad*]]="Alta",(Z1130-2)*60+AA1130)))</f>
        <v>86</v>
      </c>
      <c r="AD1130" s="17" t="str">
        <f>TablaIncidentes[[#This Row],[Tiempo Creación (HH:mm)]]</f>
        <v>00:00</v>
      </c>
      <c r="AE1130" s="11">
        <f t="shared" si="121"/>
        <v>0</v>
      </c>
      <c r="AF1130" s="11">
        <f t="shared" si="122"/>
        <v>0</v>
      </c>
      <c r="AG1130" s="11">
        <f>IF(TablaIncidentes[[#This Row],[Prioridad*]]="Baja",((AE1130*60)+AF1130)-30,IF(TablaIncidentes[[#This Row],[Prioridad*]]="Media",((AE1130*60)+AF1130)-15,IF(TablaIncidentes[[#This Row],[Prioridad*]]="Alta",((AE1130*60)+AF1130)-10)))</f>
        <v>-10</v>
      </c>
      <c r="AI1130" s="17">
        <f>TablaIncidentes[[#This Row],[Tiempo Avance Incidente]]</f>
        <v>0</v>
      </c>
      <c r="AJ1130" s="11">
        <f t="shared" si="123"/>
        <v>0</v>
      </c>
      <c r="AK1130" s="11">
        <f t="shared" si="124"/>
        <v>0</v>
      </c>
      <c r="AL1130">
        <f>IF(TablaIncidentes[[#This Row],[Prioridad*]]="Baja",((AJ1130*60)+AK1130)-720,IF(TablaIncidentes[[#This Row],[Prioridad*]]="Media",((AJ1130*60)+AK1130)-120,IF(TablaIncidentes[[#This Row],[Prioridad*]]="Alta",((AJ1130*60)+AK1130)-60)))</f>
        <v>-60</v>
      </c>
      <c r="AN1130" t="str">
        <f t="shared" si="125"/>
        <v>lunes</v>
      </c>
    </row>
    <row r="1131" spans="1:40" x14ac:dyDescent="0.25">
      <c r="A1131" s="20" t="s">
        <v>2452</v>
      </c>
      <c r="B1131" t="s">
        <v>1024</v>
      </c>
      <c r="C1131" t="s">
        <v>32</v>
      </c>
      <c r="D1131" s="11" t="s">
        <v>33</v>
      </c>
      <c r="E1131" t="s">
        <v>34</v>
      </c>
      <c r="F1131" t="s">
        <v>51</v>
      </c>
      <c r="G1131" t="s">
        <v>364</v>
      </c>
      <c r="J1131" s="12">
        <v>43850</v>
      </c>
      <c r="K1131" s="13">
        <v>0.34877314814814814</v>
      </c>
      <c r="L1131" s="14">
        <v>43850</v>
      </c>
      <c r="M1131" s="15">
        <v>0.34877314814814814</v>
      </c>
      <c r="N1131" s="12">
        <v>43850</v>
      </c>
      <c r="O1131" s="13">
        <v>0.49821759259259263</v>
      </c>
      <c r="P1131" s="16">
        <v>43851.511087962965</v>
      </c>
      <c r="Q1131" s="11" t="s">
        <v>101</v>
      </c>
      <c r="R1131" s="11" t="s">
        <v>1066</v>
      </c>
      <c r="S1131" s="11" t="s">
        <v>39</v>
      </c>
      <c r="T1131" s="11" t="s">
        <v>133</v>
      </c>
      <c r="U1131" s="11" t="s">
        <v>37</v>
      </c>
      <c r="V1131" s="17">
        <v>0</v>
      </c>
      <c r="W1131" s="11" t="s">
        <v>37</v>
      </c>
      <c r="Y1131" s="17" t="str">
        <f>TablaIncidentes[[#This Row],[Tiempo Total Gestión]]</f>
        <v>03:35</v>
      </c>
      <c r="Z1131" s="11">
        <f t="shared" si="119"/>
        <v>3</v>
      </c>
      <c r="AA1131" s="11">
        <f t="shared" si="120"/>
        <v>35</v>
      </c>
      <c r="AB1131" s="11">
        <f>IF(TablaIncidentes[[#This Row],[Prioridad*]]="Baja",(Z1131-24)*60+AA1131,IF(TablaIncidentes[[#This Row],[Prioridad*]]="Media",(Z1131-4)*60+AA1131,IF(TablaIncidentes[[#This Row],[Prioridad*]]="Alta",(Z1131-2)*60+AA1131)))</f>
        <v>95</v>
      </c>
      <c r="AD1131" s="17" t="str">
        <f>TablaIncidentes[[#This Row],[Tiempo Creación (HH:mm)]]</f>
        <v>00:00</v>
      </c>
      <c r="AE1131" s="11">
        <f t="shared" si="121"/>
        <v>0</v>
      </c>
      <c r="AF1131" s="11">
        <f t="shared" si="122"/>
        <v>0</v>
      </c>
      <c r="AG1131" s="11">
        <f>IF(TablaIncidentes[[#This Row],[Prioridad*]]="Baja",((AE1131*60)+AF1131)-30,IF(TablaIncidentes[[#This Row],[Prioridad*]]="Media",((AE1131*60)+AF1131)-15,IF(TablaIncidentes[[#This Row],[Prioridad*]]="Alta",((AE1131*60)+AF1131)-10)))</f>
        <v>-10</v>
      </c>
      <c r="AI1131" s="17">
        <f>TablaIncidentes[[#This Row],[Tiempo Avance Incidente]]</f>
        <v>0</v>
      </c>
      <c r="AJ1131" s="11">
        <f t="shared" si="123"/>
        <v>0</v>
      </c>
      <c r="AK1131" s="11">
        <f t="shared" si="124"/>
        <v>0</v>
      </c>
      <c r="AL1131">
        <f>IF(TablaIncidentes[[#This Row],[Prioridad*]]="Baja",((AJ1131*60)+AK1131)-720,IF(TablaIncidentes[[#This Row],[Prioridad*]]="Media",((AJ1131*60)+AK1131)-120,IF(TablaIncidentes[[#This Row],[Prioridad*]]="Alta",((AJ1131*60)+AK1131)-60)))</f>
        <v>-60</v>
      </c>
      <c r="AN1131" t="str">
        <f t="shared" si="125"/>
        <v>lunes</v>
      </c>
    </row>
    <row r="1132" spans="1:40" x14ac:dyDescent="0.25">
      <c r="A1132" s="20" t="s">
        <v>2453</v>
      </c>
      <c r="B1132" t="s">
        <v>985</v>
      </c>
      <c r="C1132" t="s">
        <v>32</v>
      </c>
      <c r="D1132" s="11" t="s">
        <v>33</v>
      </c>
      <c r="E1132" t="s">
        <v>34</v>
      </c>
      <c r="F1132" t="s">
        <v>51</v>
      </c>
      <c r="G1132" t="s">
        <v>364</v>
      </c>
      <c r="J1132" s="12">
        <v>43850</v>
      </c>
      <c r="K1132" s="13">
        <v>0.34878472222222223</v>
      </c>
      <c r="L1132" s="14">
        <v>43850</v>
      </c>
      <c r="M1132" s="15">
        <v>0.34878472222222223</v>
      </c>
      <c r="N1132" s="12">
        <v>43850</v>
      </c>
      <c r="O1132" s="13">
        <v>0.50018518518518518</v>
      </c>
      <c r="P1132" s="16">
        <v>43851.511087962965</v>
      </c>
      <c r="Q1132" s="11" t="s">
        <v>101</v>
      </c>
      <c r="R1132" s="11" t="s">
        <v>2454</v>
      </c>
      <c r="S1132" s="11" t="s">
        <v>39</v>
      </c>
      <c r="T1132" s="11" t="s">
        <v>133</v>
      </c>
      <c r="U1132" s="11" t="s">
        <v>37</v>
      </c>
      <c r="V1132" s="17">
        <v>0</v>
      </c>
      <c r="W1132" s="11" t="s">
        <v>37</v>
      </c>
      <c r="Y1132" s="17" t="str">
        <f>TablaIncidentes[[#This Row],[Tiempo Total Gestión]]</f>
        <v>03:38</v>
      </c>
      <c r="Z1132" s="11">
        <f t="shared" si="119"/>
        <v>3</v>
      </c>
      <c r="AA1132" s="11">
        <f t="shared" si="120"/>
        <v>38</v>
      </c>
      <c r="AB1132" s="11">
        <f>IF(TablaIncidentes[[#This Row],[Prioridad*]]="Baja",(Z1132-24)*60+AA1132,IF(TablaIncidentes[[#This Row],[Prioridad*]]="Media",(Z1132-4)*60+AA1132,IF(TablaIncidentes[[#This Row],[Prioridad*]]="Alta",(Z1132-2)*60+AA1132)))</f>
        <v>98</v>
      </c>
      <c r="AD1132" s="17" t="str">
        <f>TablaIncidentes[[#This Row],[Tiempo Creación (HH:mm)]]</f>
        <v>00:00</v>
      </c>
      <c r="AE1132" s="11">
        <f t="shared" si="121"/>
        <v>0</v>
      </c>
      <c r="AF1132" s="11">
        <f t="shared" si="122"/>
        <v>0</v>
      </c>
      <c r="AG1132" s="11">
        <f>IF(TablaIncidentes[[#This Row],[Prioridad*]]="Baja",((AE1132*60)+AF1132)-30,IF(TablaIncidentes[[#This Row],[Prioridad*]]="Media",((AE1132*60)+AF1132)-15,IF(TablaIncidentes[[#This Row],[Prioridad*]]="Alta",((AE1132*60)+AF1132)-10)))</f>
        <v>-10</v>
      </c>
      <c r="AI1132" s="17">
        <f>TablaIncidentes[[#This Row],[Tiempo Avance Incidente]]</f>
        <v>0</v>
      </c>
      <c r="AJ1132" s="11">
        <f t="shared" si="123"/>
        <v>0</v>
      </c>
      <c r="AK1132" s="11">
        <f t="shared" si="124"/>
        <v>0</v>
      </c>
      <c r="AL1132">
        <f>IF(TablaIncidentes[[#This Row],[Prioridad*]]="Baja",((AJ1132*60)+AK1132)-720,IF(TablaIncidentes[[#This Row],[Prioridad*]]="Media",((AJ1132*60)+AK1132)-120,IF(TablaIncidentes[[#This Row],[Prioridad*]]="Alta",((AJ1132*60)+AK1132)-60)))</f>
        <v>-60</v>
      </c>
      <c r="AN1132" t="str">
        <f t="shared" si="125"/>
        <v>lunes</v>
      </c>
    </row>
    <row r="1133" spans="1:40" x14ac:dyDescent="0.25">
      <c r="A1133" s="20" t="s">
        <v>2455</v>
      </c>
      <c r="B1133" t="s">
        <v>2456</v>
      </c>
      <c r="C1133" t="s">
        <v>32</v>
      </c>
      <c r="D1133" s="11" t="s">
        <v>33</v>
      </c>
      <c r="E1133" t="s">
        <v>34</v>
      </c>
      <c r="F1133" t="s">
        <v>51</v>
      </c>
      <c r="G1133" t="s">
        <v>364</v>
      </c>
      <c r="J1133" s="12">
        <v>43850</v>
      </c>
      <c r="K1133" s="13">
        <v>0.34879629629629627</v>
      </c>
      <c r="L1133" s="14">
        <v>43850</v>
      </c>
      <c r="M1133" s="15">
        <v>0.34879629629629627</v>
      </c>
      <c r="N1133" s="12">
        <v>43850</v>
      </c>
      <c r="O1133" s="13">
        <v>0.50146990740740738</v>
      </c>
      <c r="P1133" s="16">
        <v>43851.511087962965</v>
      </c>
      <c r="Q1133" s="11" t="s">
        <v>101</v>
      </c>
      <c r="R1133" s="11" t="s">
        <v>2269</v>
      </c>
      <c r="S1133" s="11" t="s">
        <v>39</v>
      </c>
      <c r="T1133" s="11" t="s">
        <v>133</v>
      </c>
      <c r="U1133" s="11" t="s">
        <v>37</v>
      </c>
      <c r="V1133" s="17">
        <v>0</v>
      </c>
      <c r="W1133" s="11" t="s">
        <v>37</v>
      </c>
      <c r="Y1133" s="17" t="str">
        <f>TablaIncidentes[[#This Row],[Tiempo Total Gestión]]</f>
        <v>03:39</v>
      </c>
      <c r="Z1133" s="11">
        <f t="shared" si="119"/>
        <v>3</v>
      </c>
      <c r="AA1133" s="11">
        <f t="shared" si="120"/>
        <v>39</v>
      </c>
      <c r="AB1133" s="11">
        <f>IF(TablaIncidentes[[#This Row],[Prioridad*]]="Baja",(Z1133-24)*60+AA1133,IF(TablaIncidentes[[#This Row],[Prioridad*]]="Media",(Z1133-4)*60+AA1133,IF(TablaIncidentes[[#This Row],[Prioridad*]]="Alta",(Z1133-2)*60+AA1133)))</f>
        <v>99</v>
      </c>
      <c r="AD1133" s="17" t="str">
        <f>TablaIncidentes[[#This Row],[Tiempo Creación (HH:mm)]]</f>
        <v>00:00</v>
      </c>
      <c r="AE1133" s="11">
        <f t="shared" si="121"/>
        <v>0</v>
      </c>
      <c r="AF1133" s="11">
        <f t="shared" si="122"/>
        <v>0</v>
      </c>
      <c r="AG1133" s="11">
        <f>IF(TablaIncidentes[[#This Row],[Prioridad*]]="Baja",((AE1133*60)+AF1133)-30,IF(TablaIncidentes[[#This Row],[Prioridad*]]="Media",((AE1133*60)+AF1133)-15,IF(TablaIncidentes[[#This Row],[Prioridad*]]="Alta",((AE1133*60)+AF1133)-10)))</f>
        <v>-10</v>
      </c>
      <c r="AI1133" s="17">
        <f>TablaIncidentes[[#This Row],[Tiempo Avance Incidente]]</f>
        <v>0</v>
      </c>
      <c r="AJ1133" s="11">
        <f t="shared" si="123"/>
        <v>0</v>
      </c>
      <c r="AK1133" s="11">
        <f t="shared" si="124"/>
        <v>0</v>
      </c>
      <c r="AL1133">
        <f>IF(TablaIncidentes[[#This Row],[Prioridad*]]="Baja",((AJ1133*60)+AK1133)-720,IF(TablaIncidentes[[#This Row],[Prioridad*]]="Media",((AJ1133*60)+AK1133)-120,IF(TablaIncidentes[[#This Row],[Prioridad*]]="Alta",((AJ1133*60)+AK1133)-60)))</f>
        <v>-60</v>
      </c>
      <c r="AN1133" t="str">
        <f t="shared" si="125"/>
        <v>lunes</v>
      </c>
    </row>
    <row r="1134" spans="1:40" x14ac:dyDescent="0.25">
      <c r="A1134" s="20" t="s">
        <v>2457</v>
      </c>
      <c r="B1134" t="s">
        <v>1637</v>
      </c>
      <c r="C1134" t="s">
        <v>32</v>
      </c>
      <c r="D1134" s="11" t="s">
        <v>33</v>
      </c>
      <c r="E1134" t="s">
        <v>34</v>
      </c>
      <c r="F1134" t="s">
        <v>51</v>
      </c>
      <c r="G1134" t="s">
        <v>364</v>
      </c>
      <c r="J1134" s="12">
        <v>43850</v>
      </c>
      <c r="K1134" s="13">
        <v>0.34884259259259259</v>
      </c>
      <c r="L1134" s="14">
        <v>43850</v>
      </c>
      <c r="M1134" s="15">
        <v>0.34884259259259259</v>
      </c>
      <c r="N1134" s="12">
        <v>43850</v>
      </c>
      <c r="O1134" s="13">
        <v>0.50302083333333336</v>
      </c>
      <c r="P1134" s="16">
        <v>43851.511087962965</v>
      </c>
      <c r="Q1134" s="11" t="s">
        <v>101</v>
      </c>
      <c r="R1134" s="11" t="s">
        <v>2405</v>
      </c>
      <c r="S1134" s="11" t="s">
        <v>39</v>
      </c>
      <c r="T1134" s="11" t="s">
        <v>133</v>
      </c>
      <c r="U1134" s="11" t="s">
        <v>37</v>
      </c>
      <c r="V1134" s="17">
        <v>0</v>
      </c>
      <c r="W1134" s="11" t="s">
        <v>37</v>
      </c>
      <c r="Y1134" s="17" t="str">
        <f>TablaIncidentes[[#This Row],[Tiempo Total Gestión]]</f>
        <v>03:42</v>
      </c>
      <c r="Z1134" s="11">
        <f t="shared" si="119"/>
        <v>3</v>
      </c>
      <c r="AA1134" s="11">
        <f t="shared" si="120"/>
        <v>42</v>
      </c>
      <c r="AB1134" s="11">
        <f>IF(TablaIncidentes[[#This Row],[Prioridad*]]="Baja",(Z1134-24)*60+AA1134,IF(TablaIncidentes[[#This Row],[Prioridad*]]="Media",(Z1134-4)*60+AA1134,IF(TablaIncidentes[[#This Row],[Prioridad*]]="Alta",(Z1134-2)*60+AA1134)))</f>
        <v>102</v>
      </c>
      <c r="AD1134" s="17" t="str">
        <f>TablaIncidentes[[#This Row],[Tiempo Creación (HH:mm)]]</f>
        <v>00:00</v>
      </c>
      <c r="AE1134" s="11">
        <f t="shared" si="121"/>
        <v>0</v>
      </c>
      <c r="AF1134" s="11">
        <f t="shared" si="122"/>
        <v>0</v>
      </c>
      <c r="AG1134" s="11">
        <f>IF(TablaIncidentes[[#This Row],[Prioridad*]]="Baja",((AE1134*60)+AF1134)-30,IF(TablaIncidentes[[#This Row],[Prioridad*]]="Media",((AE1134*60)+AF1134)-15,IF(TablaIncidentes[[#This Row],[Prioridad*]]="Alta",((AE1134*60)+AF1134)-10)))</f>
        <v>-10</v>
      </c>
      <c r="AI1134" s="17">
        <f>TablaIncidentes[[#This Row],[Tiempo Avance Incidente]]</f>
        <v>0</v>
      </c>
      <c r="AJ1134" s="11">
        <f t="shared" si="123"/>
        <v>0</v>
      </c>
      <c r="AK1134" s="11">
        <f t="shared" si="124"/>
        <v>0</v>
      </c>
      <c r="AL1134">
        <f>IF(TablaIncidentes[[#This Row],[Prioridad*]]="Baja",((AJ1134*60)+AK1134)-720,IF(TablaIncidentes[[#This Row],[Prioridad*]]="Media",((AJ1134*60)+AK1134)-120,IF(TablaIncidentes[[#This Row],[Prioridad*]]="Alta",((AJ1134*60)+AK1134)-60)))</f>
        <v>-60</v>
      </c>
      <c r="AN1134" t="str">
        <f t="shared" si="125"/>
        <v>lunes</v>
      </c>
    </row>
    <row r="1135" spans="1:40" x14ac:dyDescent="0.25">
      <c r="A1135" s="20" t="s">
        <v>2458</v>
      </c>
      <c r="B1135" t="s">
        <v>2459</v>
      </c>
      <c r="C1135" t="s">
        <v>32</v>
      </c>
      <c r="D1135" s="11" t="s">
        <v>33</v>
      </c>
      <c r="E1135" t="s">
        <v>34</v>
      </c>
      <c r="F1135" t="s">
        <v>51</v>
      </c>
      <c r="G1135" t="s">
        <v>364</v>
      </c>
      <c r="J1135" s="12">
        <v>43850</v>
      </c>
      <c r="K1135" s="13">
        <v>0.34884259259259259</v>
      </c>
      <c r="L1135" s="14">
        <v>43850</v>
      </c>
      <c r="M1135" s="15">
        <v>0.34884259259259259</v>
      </c>
      <c r="N1135" s="12">
        <v>43850</v>
      </c>
      <c r="O1135" s="13">
        <v>0.50480324074074068</v>
      </c>
      <c r="P1135" s="16">
        <v>43851.511087962965</v>
      </c>
      <c r="Q1135" s="11" t="s">
        <v>101</v>
      </c>
      <c r="R1135" s="11" t="s">
        <v>2460</v>
      </c>
      <c r="S1135" s="11" t="s">
        <v>39</v>
      </c>
      <c r="T1135" s="11" t="s">
        <v>133</v>
      </c>
      <c r="U1135" s="11" t="s">
        <v>37</v>
      </c>
      <c r="V1135" s="17">
        <v>0</v>
      </c>
      <c r="W1135" s="11" t="s">
        <v>37</v>
      </c>
      <c r="Y1135" s="17" t="str">
        <f>TablaIncidentes[[#This Row],[Tiempo Total Gestión]]</f>
        <v>03:44</v>
      </c>
      <c r="Z1135" s="11">
        <f t="shared" si="119"/>
        <v>3</v>
      </c>
      <c r="AA1135" s="11">
        <f t="shared" si="120"/>
        <v>44</v>
      </c>
      <c r="AB1135" s="11">
        <f>IF(TablaIncidentes[[#This Row],[Prioridad*]]="Baja",(Z1135-24)*60+AA1135,IF(TablaIncidentes[[#This Row],[Prioridad*]]="Media",(Z1135-4)*60+AA1135,IF(TablaIncidentes[[#This Row],[Prioridad*]]="Alta",(Z1135-2)*60+AA1135)))</f>
        <v>104</v>
      </c>
      <c r="AD1135" s="17" t="str">
        <f>TablaIncidentes[[#This Row],[Tiempo Creación (HH:mm)]]</f>
        <v>00:00</v>
      </c>
      <c r="AE1135" s="11">
        <f t="shared" si="121"/>
        <v>0</v>
      </c>
      <c r="AF1135" s="11">
        <f t="shared" si="122"/>
        <v>0</v>
      </c>
      <c r="AG1135" s="11">
        <f>IF(TablaIncidentes[[#This Row],[Prioridad*]]="Baja",((AE1135*60)+AF1135)-30,IF(TablaIncidentes[[#This Row],[Prioridad*]]="Media",((AE1135*60)+AF1135)-15,IF(TablaIncidentes[[#This Row],[Prioridad*]]="Alta",((AE1135*60)+AF1135)-10)))</f>
        <v>-10</v>
      </c>
      <c r="AI1135" s="17">
        <f>TablaIncidentes[[#This Row],[Tiempo Avance Incidente]]</f>
        <v>0</v>
      </c>
      <c r="AJ1135" s="11">
        <f t="shared" si="123"/>
        <v>0</v>
      </c>
      <c r="AK1135" s="11">
        <f t="shared" si="124"/>
        <v>0</v>
      </c>
      <c r="AL1135">
        <f>IF(TablaIncidentes[[#This Row],[Prioridad*]]="Baja",((AJ1135*60)+AK1135)-720,IF(TablaIncidentes[[#This Row],[Prioridad*]]="Media",((AJ1135*60)+AK1135)-120,IF(TablaIncidentes[[#This Row],[Prioridad*]]="Alta",((AJ1135*60)+AK1135)-60)))</f>
        <v>-60</v>
      </c>
      <c r="AN1135" t="str">
        <f t="shared" si="125"/>
        <v>lunes</v>
      </c>
    </row>
    <row r="1136" spans="1:40" x14ac:dyDescent="0.25">
      <c r="A1136" s="20" t="s">
        <v>2461</v>
      </c>
      <c r="B1136" t="s">
        <v>1451</v>
      </c>
      <c r="C1136" t="s">
        <v>32</v>
      </c>
      <c r="D1136" s="11" t="s">
        <v>33</v>
      </c>
      <c r="E1136" t="s">
        <v>34</v>
      </c>
      <c r="F1136" t="s">
        <v>51</v>
      </c>
      <c r="G1136" t="s">
        <v>364</v>
      </c>
      <c r="J1136" s="12">
        <v>43850</v>
      </c>
      <c r="K1136" s="13">
        <v>0.34884259259259259</v>
      </c>
      <c r="L1136" s="14">
        <v>43850</v>
      </c>
      <c r="M1136" s="15">
        <v>0.34884259259259259</v>
      </c>
      <c r="N1136" s="12">
        <v>43850</v>
      </c>
      <c r="O1136" s="13">
        <v>0.50667824074074075</v>
      </c>
      <c r="P1136" s="16">
        <v>43851.511087962965</v>
      </c>
      <c r="Q1136" s="11" t="s">
        <v>101</v>
      </c>
      <c r="R1136" s="11" t="s">
        <v>2462</v>
      </c>
      <c r="S1136" s="11" t="s">
        <v>39</v>
      </c>
      <c r="T1136" s="11" t="s">
        <v>133</v>
      </c>
      <c r="U1136" s="11" t="s">
        <v>37</v>
      </c>
      <c r="V1136" s="17">
        <v>0</v>
      </c>
      <c r="W1136" s="11" t="s">
        <v>37</v>
      </c>
      <c r="Y1136" s="17" t="str">
        <f>TablaIncidentes[[#This Row],[Tiempo Total Gestión]]</f>
        <v>03:47</v>
      </c>
      <c r="Z1136" s="11">
        <f t="shared" si="119"/>
        <v>3</v>
      </c>
      <c r="AA1136" s="11">
        <f t="shared" si="120"/>
        <v>47</v>
      </c>
      <c r="AB1136" s="11">
        <f>IF(TablaIncidentes[[#This Row],[Prioridad*]]="Baja",(Z1136-24)*60+AA1136,IF(TablaIncidentes[[#This Row],[Prioridad*]]="Media",(Z1136-4)*60+AA1136,IF(TablaIncidentes[[#This Row],[Prioridad*]]="Alta",(Z1136-2)*60+AA1136)))</f>
        <v>107</v>
      </c>
      <c r="AD1136" s="17" t="str">
        <f>TablaIncidentes[[#This Row],[Tiempo Creación (HH:mm)]]</f>
        <v>00:00</v>
      </c>
      <c r="AE1136" s="11">
        <f t="shared" si="121"/>
        <v>0</v>
      </c>
      <c r="AF1136" s="11">
        <f t="shared" si="122"/>
        <v>0</v>
      </c>
      <c r="AG1136" s="11">
        <f>IF(TablaIncidentes[[#This Row],[Prioridad*]]="Baja",((AE1136*60)+AF1136)-30,IF(TablaIncidentes[[#This Row],[Prioridad*]]="Media",((AE1136*60)+AF1136)-15,IF(TablaIncidentes[[#This Row],[Prioridad*]]="Alta",((AE1136*60)+AF1136)-10)))</f>
        <v>-10</v>
      </c>
      <c r="AI1136" s="17">
        <f>TablaIncidentes[[#This Row],[Tiempo Avance Incidente]]</f>
        <v>0</v>
      </c>
      <c r="AJ1136" s="11">
        <f t="shared" si="123"/>
        <v>0</v>
      </c>
      <c r="AK1136" s="11">
        <f t="shared" si="124"/>
        <v>0</v>
      </c>
      <c r="AL1136">
        <f>IF(TablaIncidentes[[#This Row],[Prioridad*]]="Baja",((AJ1136*60)+AK1136)-720,IF(TablaIncidentes[[#This Row],[Prioridad*]]="Media",((AJ1136*60)+AK1136)-120,IF(TablaIncidentes[[#This Row],[Prioridad*]]="Alta",((AJ1136*60)+AK1136)-60)))</f>
        <v>-60</v>
      </c>
      <c r="AN1136" t="str">
        <f t="shared" si="125"/>
        <v>lunes</v>
      </c>
    </row>
    <row r="1137" spans="1:40" x14ac:dyDescent="0.25">
      <c r="A1137" s="20" t="s">
        <v>2463</v>
      </c>
      <c r="B1137" t="s">
        <v>1109</v>
      </c>
      <c r="C1137" t="s">
        <v>32</v>
      </c>
      <c r="D1137" s="11" t="s">
        <v>33</v>
      </c>
      <c r="E1137" t="s">
        <v>34</v>
      </c>
      <c r="F1137" t="s">
        <v>51</v>
      </c>
      <c r="G1137" t="s">
        <v>364</v>
      </c>
      <c r="J1137" s="12">
        <v>43850</v>
      </c>
      <c r="K1137" s="13">
        <v>0.34885416666666669</v>
      </c>
      <c r="L1137" s="14">
        <v>43850</v>
      </c>
      <c r="M1137" s="15">
        <v>0.34885416666666669</v>
      </c>
      <c r="N1137" s="12">
        <v>43850</v>
      </c>
      <c r="O1137" s="13">
        <v>0.50784722222222223</v>
      </c>
      <c r="P1137" s="16">
        <v>43851.511087962965</v>
      </c>
      <c r="Q1137" s="11" t="s">
        <v>101</v>
      </c>
      <c r="R1137" s="11" t="s">
        <v>2464</v>
      </c>
      <c r="S1137" s="11" t="s">
        <v>39</v>
      </c>
      <c r="T1137" s="11" t="s">
        <v>133</v>
      </c>
      <c r="U1137" s="11" t="s">
        <v>37</v>
      </c>
      <c r="V1137" s="17">
        <v>0</v>
      </c>
      <c r="W1137" s="11" t="s">
        <v>37</v>
      </c>
      <c r="Y1137" s="17" t="str">
        <f>TablaIncidentes[[#This Row],[Tiempo Total Gestión]]</f>
        <v>03:48</v>
      </c>
      <c r="Z1137" s="11">
        <f t="shared" si="119"/>
        <v>3</v>
      </c>
      <c r="AA1137" s="11">
        <f t="shared" si="120"/>
        <v>48</v>
      </c>
      <c r="AB1137" s="11">
        <f>IF(TablaIncidentes[[#This Row],[Prioridad*]]="Baja",(Z1137-24)*60+AA1137,IF(TablaIncidentes[[#This Row],[Prioridad*]]="Media",(Z1137-4)*60+AA1137,IF(TablaIncidentes[[#This Row],[Prioridad*]]="Alta",(Z1137-2)*60+AA1137)))</f>
        <v>108</v>
      </c>
      <c r="AD1137" s="17" t="str">
        <f>TablaIncidentes[[#This Row],[Tiempo Creación (HH:mm)]]</f>
        <v>00:00</v>
      </c>
      <c r="AE1137" s="11">
        <f t="shared" si="121"/>
        <v>0</v>
      </c>
      <c r="AF1137" s="11">
        <f t="shared" si="122"/>
        <v>0</v>
      </c>
      <c r="AG1137" s="11">
        <f>IF(TablaIncidentes[[#This Row],[Prioridad*]]="Baja",((AE1137*60)+AF1137)-30,IF(TablaIncidentes[[#This Row],[Prioridad*]]="Media",((AE1137*60)+AF1137)-15,IF(TablaIncidentes[[#This Row],[Prioridad*]]="Alta",((AE1137*60)+AF1137)-10)))</f>
        <v>-10</v>
      </c>
      <c r="AI1137" s="17">
        <f>TablaIncidentes[[#This Row],[Tiempo Avance Incidente]]</f>
        <v>0</v>
      </c>
      <c r="AJ1137" s="11">
        <f t="shared" si="123"/>
        <v>0</v>
      </c>
      <c r="AK1137" s="11">
        <f t="shared" si="124"/>
        <v>0</v>
      </c>
      <c r="AL1137">
        <f>IF(TablaIncidentes[[#This Row],[Prioridad*]]="Baja",((AJ1137*60)+AK1137)-720,IF(TablaIncidentes[[#This Row],[Prioridad*]]="Media",((AJ1137*60)+AK1137)-120,IF(TablaIncidentes[[#This Row],[Prioridad*]]="Alta",((AJ1137*60)+AK1137)-60)))</f>
        <v>-60</v>
      </c>
      <c r="AN1137" t="str">
        <f t="shared" si="125"/>
        <v>lunes</v>
      </c>
    </row>
    <row r="1138" spans="1:40" x14ac:dyDescent="0.25">
      <c r="A1138" s="20" t="s">
        <v>2465</v>
      </c>
      <c r="B1138" t="s">
        <v>2466</v>
      </c>
      <c r="C1138" t="s">
        <v>32</v>
      </c>
      <c r="D1138" s="11" t="s">
        <v>33</v>
      </c>
      <c r="E1138" t="s">
        <v>34</v>
      </c>
      <c r="F1138" t="s">
        <v>51</v>
      </c>
      <c r="G1138" t="s">
        <v>364</v>
      </c>
      <c r="J1138" s="12">
        <v>43850</v>
      </c>
      <c r="K1138" s="13">
        <v>0.34940972222222227</v>
      </c>
      <c r="L1138" s="14">
        <v>43850</v>
      </c>
      <c r="M1138" s="15">
        <v>0.34940972222222227</v>
      </c>
      <c r="N1138" s="12">
        <v>43850</v>
      </c>
      <c r="O1138" s="13">
        <v>0.50968749999999996</v>
      </c>
      <c r="P1138" s="16">
        <v>43851.511087962965</v>
      </c>
      <c r="Q1138" s="11" t="s">
        <v>101</v>
      </c>
      <c r="R1138" s="11" t="s">
        <v>2467</v>
      </c>
      <c r="S1138" s="11" t="s">
        <v>39</v>
      </c>
      <c r="T1138" s="11" t="s">
        <v>133</v>
      </c>
      <c r="U1138" s="11" t="s">
        <v>37</v>
      </c>
      <c r="V1138" s="17">
        <v>0</v>
      </c>
      <c r="W1138" s="11" t="s">
        <v>37</v>
      </c>
      <c r="Y1138" s="17" t="str">
        <f>TablaIncidentes[[#This Row],[Tiempo Total Gestión]]</f>
        <v>03:50</v>
      </c>
      <c r="Z1138" s="11">
        <f t="shared" si="119"/>
        <v>3</v>
      </c>
      <c r="AA1138" s="11">
        <f t="shared" si="120"/>
        <v>50</v>
      </c>
      <c r="AB1138" s="11">
        <f>IF(TablaIncidentes[[#This Row],[Prioridad*]]="Baja",(Z1138-24)*60+AA1138,IF(TablaIncidentes[[#This Row],[Prioridad*]]="Media",(Z1138-4)*60+AA1138,IF(TablaIncidentes[[#This Row],[Prioridad*]]="Alta",(Z1138-2)*60+AA1138)))</f>
        <v>110</v>
      </c>
      <c r="AD1138" s="17" t="str">
        <f>TablaIncidentes[[#This Row],[Tiempo Creación (HH:mm)]]</f>
        <v>00:00</v>
      </c>
      <c r="AE1138" s="11">
        <f t="shared" si="121"/>
        <v>0</v>
      </c>
      <c r="AF1138" s="11">
        <f t="shared" si="122"/>
        <v>0</v>
      </c>
      <c r="AG1138" s="11">
        <f>IF(TablaIncidentes[[#This Row],[Prioridad*]]="Baja",((AE1138*60)+AF1138)-30,IF(TablaIncidentes[[#This Row],[Prioridad*]]="Media",((AE1138*60)+AF1138)-15,IF(TablaIncidentes[[#This Row],[Prioridad*]]="Alta",((AE1138*60)+AF1138)-10)))</f>
        <v>-10</v>
      </c>
      <c r="AI1138" s="17">
        <f>TablaIncidentes[[#This Row],[Tiempo Avance Incidente]]</f>
        <v>0</v>
      </c>
      <c r="AJ1138" s="11">
        <f t="shared" si="123"/>
        <v>0</v>
      </c>
      <c r="AK1138" s="11">
        <f t="shared" si="124"/>
        <v>0</v>
      </c>
      <c r="AL1138">
        <f>IF(TablaIncidentes[[#This Row],[Prioridad*]]="Baja",((AJ1138*60)+AK1138)-720,IF(TablaIncidentes[[#This Row],[Prioridad*]]="Media",((AJ1138*60)+AK1138)-120,IF(TablaIncidentes[[#This Row],[Prioridad*]]="Alta",((AJ1138*60)+AK1138)-60)))</f>
        <v>-60</v>
      </c>
      <c r="AN1138" t="str">
        <f t="shared" si="125"/>
        <v>lunes</v>
      </c>
    </row>
    <row r="1139" spans="1:40" x14ac:dyDescent="0.25">
      <c r="A1139" s="20" t="s">
        <v>2468</v>
      </c>
      <c r="B1139" t="s">
        <v>1565</v>
      </c>
      <c r="C1139" t="s">
        <v>32</v>
      </c>
      <c r="D1139" s="11" t="s">
        <v>33</v>
      </c>
      <c r="E1139" t="s">
        <v>34</v>
      </c>
      <c r="F1139" t="s">
        <v>51</v>
      </c>
      <c r="G1139" t="s">
        <v>364</v>
      </c>
      <c r="J1139" s="12">
        <v>43850</v>
      </c>
      <c r="K1139" s="13">
        <v>0.34940972222222227</v>
      </c>
      <c r="L1139" s="14">
        <v>43850</v>
      </c>
      <c r="M1139" s="15">
        <v>0.34940972222222227</v>
      </c>
      <c r="N1139" s="12">
        <v>43850</v>
      </c>
      <c r="O1139" s="13">
        <v>0.5115277777777778</v>
      </c>
      <c r="P1139" s="16">
        <v>43851.584988425922</v>
      </c>
      <c r="Q1139" s="11" t="s">
        <v>101</v>
      </c>
      <c r="R1139" s="11" t="s">
        <v>2053</v>
      </c>
      <c r="S1139" s="11" t="s">
        <v>39</v>
      </c>
      <c r="T1139" s="11" t="s">
        <v>133</v>
      </c>
      <c r="U1139" s="11" t="s">
        <v>37</v>
      </c>
      <c r="V1139" s="17">
        <v>0</v>
      </c>
      <c r="W1139" s="11" t="s">
        <v>37</v>
      </c>
      <c r="Y1139" s="17" t="str">
        <f>TablaIncidentes[[#This Row],[Tiempo Total Gestión]]</f>
        <v>03:53</v>
      </c>
      <c r="Z1139" s="11">
        <f t="shared" si="119"/>
        <v>3</v>
      </c>
      <c r="AA1139" s="11">
        <f t="shared" si="120"/>
        <v>53</v>
      </c>
      <c r="AB1139" s="11">
        <f>IF(TablaIncidentes[[#This Row],[Prioridad*]]="Baja",(Z1139-24)*60+AA1139,IF(TablaIncidentes[[#This Row],[Prioridad*]]="Media",(Z1139-4)*60+AA1139,IF(TablaIncidentes[[#This Row],[Prioridad*]]="Alta",(Z1139-2)*60+AA1139)))</f>
        <v>113</v>
      </c>
      <c r="AD1139" s="17" t="str">
        <f>TablaIncidentes[[#This Row],[Tiempo Creación (HH:mm)]]</f>
        <v>00:00</v>
      </c>
      <c r="AE1139" s="11">
        <f t="shared" si="121"/>
        <v>0</v>
      </c>
      <c r="AF1139" s="11">
        <f t="shared" si="122"/>
        <v>0</v>
      </c>
      <c r="AG1139" s="11">
        <f>IF(TablaIncidentes[[#This Row],[Prioridad*]]="Baja",((AE1139*60)+AF1139)-30,IF(TablaIncidentes[[#This Row],[Prioridad*]]="Media",((AE1139*60)+AF1139)-15,IF(TablaIncidentes[[#This Row],[Prioridad*]]="Alta",((AE1139*60)+AF1139)-10)))</f>
        <v>-10</v>
      </c>
      <c r="AI1139" s="17">
        <f>TablaIncidentes[[#This Row],[Tiempo Avance Incidente]]</f>
        <v>0</v>
      </c>
      <c r="AJ1139" s="11">
        <f t="shared" si="123"/>
        <v>0</v>
      </c>
      <c r="AK1139" s="11">
        <f t="shared" si="124"/>
        <v>0</v>
      </c>
      <c r="AL1139">
        <f>IF(TablaIncidentes[[#This Row],[Prioridad*]]="Baja",((AJ1139*60)+AK1139)-720,IF(TablaIncidentes[[#This Row],[Prioridad*]]="Media",((AJ1139*60)+AK1139)-120,IF(TablaIncidentes[[#This Row],[Prioridad*]]="Alta",((AJ1139*60)+AK1139)-60)))</f>
        <v>-60</v>
      </c>
      <c r="AN1139" t="str">
        <f t="shared" si="125"/>
        <v>lunes</v>
      </c>
    </row>
    <row r="1140" spans="1:40" x14ac:dyDescent="0.25">
      <c r="A1140" s="20" t="s">
        <v>2469</v>
      </c>
      <c r="B1140" t="s">
        <v>2470</v>
      </c>
      <c r="C1140" t="s">
        <v>32</v>
      </c>
      <c r="D1140" s="11" t="s">
        <v>33</v>
      </c>
      <c r="E1140" t="s">
        <v>34</v>
      </c>
      <c r="F1140" t="s">
        <v>51</v>
      </c>
      <c r="G1140" t="s">
        <v>364</v>
      </c>
      <c r="J1140" s="12">
        <v>43850</v>
      </c>
      <c r="K1140" s="13">
        <v>0.34940972222222227</v>
      </c>
      <c r="L1140" s="14">
        <v>43850</v>
      </c>
      <c r="M1140" s="15">
        <v>0.34940972222222227</v>
      </c>
      <c r="N1140" s="12">
        <v>43850</v>
      </c>
      <c r="O1140" s="13">
        <v>0.51276620370370374</v>
      </c>
      <c r="P1140" s="16">
        <v>43851.584988425922</v>
      </c>
      <c r="Q1140" s="11" t="s">
        <v>101</v>
      </c>
      <c r="R1140" s="11" t="s">
        <v>972</v>
      </c>
      <c r="S1140" s="11" t="s">
        <v>39</v>
      </c>
      <c r="T1140" s="11" t="s">
        <v>133</v>
      </c>
      <c r="U1140" s="11" t="s">
        <v>37</v>
      </c>
      <c r="V1140" s="17">
        <v>0</v>
      </c>
      <c r="W1140" s="11" t="s">
        <v>37</v>
      </c>
      <c r="Y1140" s="17" t="str">
        <f>TablaIncidentes[[#This Row],[Tiempo Total Gestión]]</f>
        <v>03:55</v>
      </c>
      <c r="Z1140" s="11">
        <f t="shared" si="119"/>
        <v>3</v>
      </c>
      <c r="AA1140" s="11">
        <f t="shared" si="120"/>
        <v>55</v>
      </c>
      <c r="AB1140" s="11">
        <f>IF(TablaIncidentes[[#This Row],[Prioridad*]]="Baja",(Z1140-24)*60+AA1140,IF(TablaIncidentes[[#This Row],[Prioridad*]]="Media",(Z1140-4)*60+AA1140,IF(TablaIncidentes[[#This Row],[Prioridad*]]="Alta",(Z1140-2)*60+AA1140)))</f>
        <v>115</v>
      </c>
      <c r="AD1140" s="17" t="str">
        <f>TablaIncidentes[[#This Row],[Tiempo Creación (HH:mm)]]</f>
        <v>00:00</v>
      </c>
      <c r="AE1140" s="11">
        <f t="shared" si="121"/>
        <v>0</v>
      </c>
      <c r="AF1140" s="11">
        <f t="shared" si="122"/>
        <v>0</v>
      </c>
      <c r="AG1140" s="11">
        <f>IF(TablaIncidentes[[#This Row],[Prioridad*]]="Baja",((AE1140*60)+AF1140)-30,IF(TablaIncidentes[[#This Row],[Prioridad*]]="Media",((AE1140*60)+AF1140)-15,IF(TablaIncidentes[[#This Row],[Prioridad*]]="Alta",((AE1140*60)+AF1140)-10)))</f>
        <v>-10</v>
      </c>
      <c r="AI1140" s="17">
        <f>TablaIncidentes[[#This Row],[Tiempo Avance Incidente]]</f>
        <v>0</v>
      </c>
      <c r="AJ1140" s="11">
        <f t="shared" si="123"/>
        <v>0</v>
      </c>
      <c r="AK1140" s="11">
        <f t="shared" si="124"/>
        <v>0</v>
      </c>
      <c r="AL1140">
        <f>IF(TablaIncidentes[[#This Row],[Prioridad*]]="Baja",((AJ1140*60)+AK1140)-720,IF(TablaIncidentes[[#This Row],[Prioridad*]]="Media",((AJ1140*60)+AK1140)-120,IF(TablaIncidentes[[#This Row],[Prioridad*]]="Alta",((AJ1140*60)+AK1140)-60)))</f>
        <v>-60</v>
      </c>
      <c r="AN1140" t="str">
        <f t="shared" si="125"/>
        <v>lunes</v>
      </c>
    </row>
    <row r="1141" spans="1:40" x14ac:dyDescent="0.25">
      <c r="A1141" s="10" t="s">
        <v>2471</v>
      </c>
      <c r="B1141" t="s">
        <v>2472</v>
      </c>
      <c r="C1141" t="s">
        <v>161</v>
      </c>
      <c r="D1141" s="11" t="s">
        <v>110</v>
      </c>
      <c r="E1141" t="s">
        <v>34</v>
      </c>
      <c r="F1141" t="s">
        <v>124</v>
      </c>
      <c r="G1141" t="s">
        <v>104</v>
      </c>
      <c r="J1141" s="12">
        <v>43850</v>
      </c>
      <c r="K1141" s="13">
        <v>0.36931712962962965</v>
      </c>
      <c r="L1141" s="14">
        <v>43850</v>
      </c>
      <c r="M1141" s="15">
        <v>0.37165509259259261</v>
      </c>
      <c r="N1141" s="12">
        <v>43850</v>
      </c>
      <c r="O1141" s="13">
        <v>0.42913194444444441</v>
      </c>
      <c r="P1141" s="16">
        <v>43851.429895833331</v>
      </c>
      <c r="Q1141" s="11" t="s">
        <v>37</v>
      </c>
      <c r="R1141" s="11" t="s">
        <v>380</v>
      </c>
      <c r="S1141" s="11" t="s">
        <v>59</v>
      </c>
      <c r="T1141" s="11" t="s">
        <v>116</v>
      </c>
      <c r="U1141" s="11" t="s">
        <v>37</v>
      </c>
      <c r="V1141" s="17">
        <v>2.3148148102336563E-3</v>
      </c>
      <c r="W1141" s="11" t="s">
        <v>37</v>
      </c>
      <c r="Y1141" s="17" t="str">
        <f>TablaIncidentes[[#This Row],[Tiempo Total Gestión]]</f>
        <v>01:26</v>
      </c>
      <c r="Z1141" s="11">
        <f t="shared" si="119"/>
        <v>1</v>
      </c>
      <c r="AA1141" s="11">
        <f t="shared" si="120"/>
        <v>26</v>
      </c>
      <c r="AB1141" s="11">
        <f>IF(TablaIncidentes[[#This Row],[Prioridad*]]="Baja",(Z1141-24)*60+AA1141,IF(TablaIncidentes[[#This Row],[Prioridad*]]="Media",(Z1141-4)*60+AA1141,IF(TablaIncidentes[[#This Row],[Prioridad*]]="Alta",(Z1141-2)*60+AA1141)))</f>
        <v>-154</v>
      </c>
      <c r="AD1141" s="17" t="str">
        <f>TablaIncidentes[[#This Row],[Tiempo Creación (HH:mm)]]</f>
        <v>00:03</v>
      </c>
      <c r="AE1141" s="11">
        <f t="shared" si="121"/>
        <v>0</v>
      </c>
      <c r="AF1141" s="11">
        <f t="shared" si="122"/>
        <v>3</v>
      </c>
      <c r="AG1141" s="11">
        <f>IF(TablaIncidentes[[#This Row],[Prioridad*]]="Baja",((AE1141*60)+AF1141)-30,IF(TablaIncidentes[[#This Row],[Prioridad*]]="Media",((AE1141*60)+AF1141)-15,IF(TablaIncidentes[[#This Row],[Prioridad*]]="Alta",((AE1141*60)+AF1141)-10)))</f>
        <v>-12</v>
      </c>
      <c r="AI1141" s="17">
        <f>TablaIncidentes[[#This Row],[Tiempo Avance Incidente]]</f>
        <v>2.3148148102336563E-3</v>
      </c>
      <c r="AJ1141" s="11">
        <f t="shared" si="123"/>
        <v>0</v>
      </c>
      <c r="AK1141" s="11">
        <f t="shared" si="124"/>
        <v>3</v>
      </c>
      <c r="AL1141">
        <f>IF(TablaIncidentes[[#This Row],[Prioridad*]]="Baja",((AJ1141*60)+AK1141)-720,IF(TablaIncidentes[[#This Row],[Prioridad*]]="Media",((AJ1141*60)+AK1141)-120,IF(TablaIncidentes[[#This Row],[Prioridad*]]="Alta",((AJ1141*60)+AK1141)-60)))</f>
        <v>-117</v>
      </c>
      <c r="AN1141" t="str">
        <f t="shared" si="125"/>
        <v>lunes</v>
      </c>
    </row>
    <row r="1142" spans="1:40" x14ac:dyDescent="0.25">
      <c r="A1142" s="10" t="s">
        <v>2473</v>
      </c>
      <c r="B1142" t="s">
        <v>2474</v>
      </c>
      <c r="C1142" t="s">
        <v>123</v>
      </c>
      <c r="D1142" s="11" t="s">
        <v>110</v>
      </c>
      <c r="E1142" t="s">
        <v>34</v>
      </c>
      <c r="F1142" t="s">
        <v>124</v>
      </c>
      <c r="G1142" t="s">
        <v>104</v>
      </c>
      <c r="J1142" s="12">
        <v>43850</v>
      </c>
      <c r="K1142" s="13">
        <v>0.3706712962962963</v>
      </c>
      <c r="L1142" s="14">
        <v>43850</v>
      </c>
      <c r="M1142" s="15">
        <v>0.37100694444444443</v>
      </c>
      <c r="N1142" s="12">
        <v>43850</v>
      </c>
      <c r="O1142" s="13">
        <v>0.42981481481481482</v>
      </c>
      <c r="P1142" s="16">
        <v>43851.429895833331</v>
      </c>
      <c r="Q1142" s="11" t="s">
        <v>37</v>
      </c>
      <c r="R1142" s="11" t="s">
        <v>820</v>
      </c>
      <c r="S1142" s="11" t="s">
        <v>59</v>
      </c>
      <c r="T1142" s="11" t="s">
        <v>133</v>
      </c>
      <c r="U1142" s="11" t="s">
        <v>37</v>
      </c>
      <c r="V1142" s="17">
        <v>3.2407407707069069E-4</v>
      </c>
      <c r="W1142" s="11" t="s">
        <v>37</v>
      </c>
      <c r="Y1142" s="17" t="str">
        <f>TablaIncidentes[[#This Row],[Tiempo Total Gestión]]</f>
        <v>01:25</v>
      </c>
      <c r="Z1142" s="11">
        <f t="shared" si="119"/>
        <v>1</v>
      </c>
      <c r="AA1142" s="11">
        <f t="shared" si="120"/>
        <v>25</v>
      </c>
      <c r="AB1142" s="11">
        <f>IF(TablaIncidentes[[#This Row],[Prioridad*]]="Baja",(Z1142-24)*60+AA1142,IF(TablaIncidentes[[#This Row],[Prioridad*]]="Media",(Z1142-4)*60+AA1142,IF(TablaIncidentes[[#This Row],[Prioridad*]]="Alta",(Z1142-2)*60+AA1142)))</f>
        <v>-155</v>
      </c>
      <c r="AD1142" s="17" t="str">
        <f>TablaIncidentes[[#This Row],[Tiempo Creación (HH:mm)]]</f>
        <v>00:00</v>
      </c>
      <c r="AE1142" s="11">
        <f t="shared" si="121"/>
        <v>0</v>
      </c>
      <c r="AF1142" s="11">
        <f t="shared" si="122"/>
        <v>0</v>
      </c>
      <c r="AG1142" s="11">
        <f>IF(TablaIncidentes[[#This Row],[Prioridad*]]="Baja",((AE1142*60)+AF1142)-30,IF(TablaIncidentes[[#This Row],[Prioridad*]]="Media",((AE1142*60)+AF1142)-15,IF(TablaIncidentes[[#This Row],[Prioridad*]]="Alta",((AE1142*60)+AF1142)-10)))</f>
        <v>-15</v>
      </c>
      <c r="AI1142" s="17">
        <f>TablaIncidentes[[#This Row],[Tiempo Avance Incidente]]</f>
        <v>3.2407407707069069E-4</v>
      </c>
      <c r="AJ1142" s="11">
        <f t="shared" si="123"/>
        <v>0</v>
      </c>
      <c r="AK1142" s="11">
        <f t="shared" si="124"/>
        <v>0</v>
      </c>
      <c r="AL1142">
        <f>IF(TablaIncidentes[[#This Row],[Prioridad*]]="Baja",((AJ1142*60)+AK1142)-720,IF(TablaIncidentes[[#This Row],[Prioridad*]]="Media",((AJ1142*60)+AK1142)-120,IF(TablaIncidentes[[#This Row],[Prioridad*]]="Alta",((AJ1142*60)+AK1142)-60)))</f>
        <v>-120</v>
      </c>
      <c r="AN1142" t="str">
        <f t="shared" si="125"/>
        <v>lunes</v>
      </c>
    </row>
    <row r="1143" spans="1:40" x14ac:dyDescent="0.25">
      <c r="A1143" s="10" t="s">
        <v>2475</v>
      </c>
      <c r="B1143" t="s">
        <v>2167</v>
      </c>
      <c r="C1143" t="s">
        <v>32</v>
      </c>
      <c r="D1143" s="11" t="s">
        <v>33</v>
      </c>
      <c r="E1143" t="s">
        <v>34</v>
      </c>
      <c r="F1143" t="s">
        <v>51</v>
      </c>
      <c r="G1143" t="s">
        <v>52</v>
      </c>
      <c r="J1143" s="12">
        <v>43850</v>
      </c>
      <c r="K1143" s="13">
        <v>0.38299768518518523</v>
      </c>
      <c r="L1143" s="14">
        <v>43850</v>
      </c>
      <c r="M1143" s="15">
        <v>0.38299768518518523</v>
      </c>
      <c r="N1143" s="12">
        <v>43850</v>
      </c>
      <c r="O1143" s="13">
        <v>0.41476851851851854</v>
      </c>
      <c r="P1143" s="16">
        <v>43851.429895833331</v>
      </c>
      <c r="Q1143" s="11" t="s">
        <v>37</v>
      </c>
      <c r="R1143" s="11" t="s">
        <v>2476</v>
      </c>
      <c r="S1143" s="11" t="s">
        <v>39</v>
      </c>
      <c r="T1143" s="11" t="s">
        <v>133</v>
      </c>
      <c r="U1143" s="11" t="s">
        <v>37</v>
      </c>
      <c r="V1143" s="17">
        <v>0</v>
      </c>
      <c r="W1143" s="11" t="s">
        <v>37</v>
      </c>
      <c r="Y1143" s="17" t="str">
        <f>TablaIncidentes[[#This Row],[Tiempo Total Gestión]]</f>
        <v>00:45</v>
      </c>
      <c r="Z1143" s="11">
        <f t="shared" si="119"/>
        <v>0</v>
      </c>
      <c r="AA1143" s="11">
        <f t="shared" si="120"/>
        <v>45</v>
      </c>
      <c r="AB1143" s="11">
        <f>IF(TablaIncidentes[[#This Row],[Prioridad*]]="Baja",(Z1143-24)*60+AA1143,IF(TablaIncidentes[[#This Row],[Prioridad*]]="Media",(Z1143-4)*60+AA1143,IF(TablaIncidentes[[#This Row],[Prioridad*]]="Alta",(Z1143-2)*60+AA1143)))</f>
        <v>-75</v>
      </c>
      <c r="AD1143" s="17" t="str">
        <f>TablaIncidentes[[#This Row],[Tiempo Creación (HH:mm)]]</f>
        <v>00:00</v>
      </c>
      <c r="AE1143" s="11">
        <f t="shared" si="121"/>
        <v>0</v>
      </c>
      <c r="AF1143" s="11">
        <f t="shared" si="122"/>
        <v>0</v>
      </c>
      <c r="AG1143" s="11">
        <f>IF(TablaIncidentes[[#This Row],[Prioridad*]]="Baja",((AE1143*60)+AF1143)-30,IF(TablaIncidentes[[#This Row],[Prioridad*]]="Media",((AE1143*60)+AF1143)-15,IF(TablaIncidentes[[#This Row],[Prioridad*]]="Alta",((AE1143*60)+AF1143)-10)))</f>
        <v>-10</v>
      </c>
      <c r="AI1143" s="17">
        <f>TablaIncidentes[[#This Row],[Tiempo Avance Incidente]]</f>
        <v>0</v>
      </c>
      <c r="AJ1143" s="11">
        <f t="shared" si="123"/>
        <v>0</v>
      </c>
      <c r="AK1143" s="11">
        <f t="shared" si="124"/>
        <v>0</v>
      </c>
      <c r="AL1143">
        <f>IF(TablaIncidentes[[#This Row],[Prioridad*]]="Baja",((AJ1143*60)+AK1143)-720,IF(TablaIncidentes[[#This Row],[Prioridad*]]="Media",((AJ1143*60)+AK1143)-120,IF(TablaIncidentes[[#This Row],[Prioridad*]]="Alta",((AJ1143*60)+AK1143)-60)))</f>
        <v>-60</v>
      </c>
      <c r="AN1143" t="str">
        <f t="shared" si="125"/>
        <v>lunes</v>
      </c>
    </row>
    <row r="1144" spans="1:40" x14ac:dyDescent="0.25">
      <c r="A1144" s="10" t="s">
        <v>2477</v>
      </c>
      <c r="B1144" t="s">
        <v>2478</v>
      </c>
      <c r="C1144" t="s">
        <v>161</v>
      </c>
      <c r="D1144" s="11" t="s">
        <v>110</v>
      </c>
      <c r="E1144" t="s">
        <v>34</v>
      </c>
      <c r="F1144" t="s">
        <v>124</v>
      </c>
      <c r="G1144" t="s">
        <v>180</v>
      </c>
      <c r="J1144" s="12">
        <v>43850</v>
      </c>
      <c r="K1144" s="13">
        <v>0.38771990740740742</v>
      </c>
      <c r="L1144" s="14">
        <v>43850</v>
      </c>
      <c r="M1144" s="15">
        <v>0.38844907407407409</v>
      </c>
      <c r="N1144" s="12">
        <v>43850</v>
      </c>
      <c r="O1144" s="13">
        <v>0.49521990740740746</v>
      </c>
      <c r="P1144" s="16">
        <v>43851.511087962965</v>
      </c>
      <c r="Q1144" s="11" t="s">
        <v>37</v>
      </c>
      <c r="R1144" s="11" t="s">
        <v>113</v>
      </c>
      <c r="S1144" s="11" t="s">
        <v>91</v>
      </c>
      <c r="T1144" s="11" t="s">
        <v>40</v>
      </c>
      <c r="U1144" s="11" t="s">
        <v>37</v>
      </c>
      <c r="V1144" s="17">
        <v>7.1759259299142286E-4</v>
      </c>
      <c r="W1144" s="11" t="s">
        <v>37</v>
      </c>
      <c r="Y1144" s="17" t="str">
        <f>TablaIncidentes[[#This Row],[Tiempo Total Gestión]]</f>
        <v>02:34</v>
      </c>
      <c r="Z1144" s="11">
        <f t="shared" si="119"/>
        <v>2</v>
      </c>
      <c r="AA1144" s="11">
        <f t="shared" si="120"/>
        <v>34</v>
      </c>
      <c r="AB1144" s="11">
        <f>IF(TablaIncidentes[[#This Row],[Prioridad*]]="Baja",(Z1144-24)*60+AA1144,IF(TablaIncidentes[[#This Row],[Prioridad*]]="Media",(Z1144-4)*60+AA1144,IF(TablaIncidentes[[#This Row],[Prioridad*]]="Alta",(Z1144-2)*60+AA1144)))</f>
        <v>-86</v>
      </c>
      <c r="AD1144" s="17" t="str">
        <f>TablaIncidentes[[#This Row],[Tiempo Creación (HH:mm)]]</f>
        <v>00:01</v>
      </c>
      <c r="AE1144" s="11">
        <f t="shared" si="121"/>
        <v>0</v>
      </c>
      <c r="AF1144" s="11">
        <f t="shared" si="122"/>
        <v>1</v>
      </c>
      <c r="AG1144" s="11">
        <f>IF(TablaIncidentes[[#This Row],[Prioridad*]]="Baja",((AE1144*60)+AF1144)-30,IF(TablaIncidentes[[#This Row],[Prioridad*]]="Media",((AE1144*60)+AF1144)-15,IF(TablaIncidentes[[#This Row],[Prioridad*]]="Alta",((AE1144*60)+AF1144)-10)))</f>
        <v>-14</v>
      </c>
      <c r="AI1144" s="17">
        <f>TablaIncidentes[[#This Row],[Tiempo Avance Incidente]]</f>
        <v>7.1759259299142286E-4</v>
      </c>
      <c r="AJ1144" s="11">
        <f t="shared" si="123"/>
        <v>0</v>
      </c>
      <c r="AK1144" s="11">
        <f t="shared" si="124"/>
        <v>1</v>
      </c>
      <c r="AL1144">
        <f>IF(TablaIncidentes[[#This Row],[Prioridad*]]="Baja",((AJ1144*60)+AK1144)-720,IF(TablaIncidentes[[#This Row],[Prioridad*]]="Media",((AJ1144*60)+AK1144)-120,IF(TablaIncidentes[[#This Row],[Prioridad*]]="Alta",((AJ1144*60)+AK1144)-60)))</f>
        <v>-119</v>
      </c>
      <c r="AN1144" t="str">
        <f t="shared" si="125"/>
        <v>lunes</v>
      </c>
    </row>
    <row r="1145" spans="1:40" x14ac:dyDescent="0.25">
      <c r="A1145" s="20" t="s">
        <v>2479</v>
      </c>
      <c r="B1145" t="s">
        <v>1217</v>
      </c>
      <c r="C1145" t="s">
        <v>32</v>
      </c>
      <c r="D1145" s="11" t="s">
        <v>33</v>
      </c>
      <c r="E1145" t="s">
        <v>34</v>
      </c>
      <c r="F1145" t="s">
        <v>51</v>
      </c>
      <c r="G1145" t="s">
        <v>364</v>
      </c>
      <c r="J1145" s="12">
        <v>43850</v>
      </c>
      <c r="K1145" s="13">
        <v>0.34878472222222223</v>
      </c>
      <c r="L1145" s="14">
        <v>43850</v>
      </c>
      <c r="M1145" s="15">
        <v>0.34878472222222223</v>
      </c>
      <c r="N1145" s="12">
        <v>43850</v>
      </c>
      <c r="O1145" s="13">
        <v>0.51395833333333341</v>
      </c>
      <c r="P1145" s="16">
        <v>43851.584988425922</v>
      </c>
      <c r="Q1145" s="11" t="s">
        <v>101</v>
      </c>
      <c r="R1145" s="11" t="s">
        <v>2256</v>
      </c>
      <c r="S1145" s="11" t="s">
        <v>39</v>
      </c>
      <c r="T1145" s="11" t="s">
        <v>133</v>
      </c>
      <c r="U1145" s="11" t="s">
        <v>37</v>
      </c>
      <c r="V1145" s="17">
        <v>0</v>
      </c>
      <c r="W1145" s="11" t="s">
        <v>37</v>
      </c>
      <c r="Y1145" s="17" t="str">
        <f>TablaIncidentes[[#This Row],[Tiempo Total Gestión]]</f>
        <v>03:57</v>
      </c>
      <c r="Z1145" s="11">
        <f t="shared" si="119"/>
        <v>3</v>
      </c>
      <c r="AA1145" s="11">
        <f t="shared" si="120"/>
        <v>57</v>
      </c>
      <c r="AB1145" s="11">
        <f>IF(TablaIncidentes[[#This Row],[Prioridad*]]="Baja",(Z1145-24)*60+AA1145,IF(TablaIncidentes[[#This Row],[Prioridad*]]="Media",(Z1145-4)*60+AA1145,IF(TablaIncidentes[[#This Row],[Prioridad*]]="Alta",(Z1145-2)*60+AA1145)))</f>
        <v>117</v>
      </c>
      <c r="AD1145" s="17" t="str">
        <f>TablaIncidentes[[#This Row],[Tiempo Creación (HH:mm)]]</f>
        <v>00:00</v>
      </c>
      <c r="AE1145" s="11">
        <f t="shared" si="121"/>
        <v>0</v>
      </c>
      <c r="AF1145" s="11">
        <f t="shared" si="122"/>
        <v>0</v>
      </c>
      <c r="AG1145" s="11">
        <f>IF(TablaIncidentes[[#This Row],[Prioridad*]]="Baja",((AE1145*60)+AF1145)-30,IF(TablaIncidentes[[#This Row],[Prioridad*]]="Media",((AE1145*60)+AF1145)-15,IF(TablaIncidentes[[#This Row],[Prioridad*]]="Alta",((AE1145*60)+AF1145)-10)))</f>
        <v>-10</v>
      </c>
      <c r="AI1145" s="17">
        <f>TablaIncidentes[[#This Row],[Tiempo Avance Incidente]]</f>
        <v>0</v>
      </c>
      <c r="AJ1145" s="11">
        <f t="shared" si="123"/>
        <v>0</v>
      </c>
      <c r="AK1145" s="11">
        <f t="shared" si="124"/>
        <v>0</v>
      </c>
      <c r="AL1145">
        <f>IF(TablaIncidentes[[#This Row],[Prioridad*]]="Baja",((AJ1145*60)+AK1145)-720,IF(TablaIncidentes[[#This Row],[Prioridad*]]="Media",((AJ1145*60)+AK1145)-120,IF(TablaIncidentes[[#This Row],[Prioridad*]]="Alta",((AJ1145*60)+AK1145)-60)))</f>
        <v>-60</v>
      </c>
      <c r="AN1145" t="str">
        <f t="shared" si="125"/>
        <v>lunes</v>
      </c>
    </row>
    <row r="1146" spans="1:40" x14ac:dyDescent="0.25">
      <c r="A1146" s="20" t="s">
        <v>2480</v>
      </c>
      <c r="B1146" t="s">
        <v>1192</v>
      </c>
      <c r="C1146" t="s">
        <v>32</v>
      </c>
      <c r="D1146" s="11" t="s">
        <v>33</v>
      </c>
      <c r="E1146" t="s">
        <v>34</v>
      </c>
      <c r="F1146" t="s">
        <v>51</v>
      </c>
      <c r="G1146" t="s">
        <v>364</v>
      </c>
      <c r="J1146" s="12">
        <v>43850</v>
      </c>
      <c r="K1146" s="13">
        <v>0.34879629629629627</v>
      </c>
      <c r="L1146" s="14">
        <v>43850</v>
      </c>
      <c r="M1146" s="15">
        <v>0.34879629629629627</v>
      </c>
      <c r="N1146" s="12">
        <v>43850</v>
      </c>
      <c r="O1146" s="13">
        <v>0.51586805555555559</v>
      </c>
      <c r="P1146" s="16">
        <v>43851.584988425922</v>
      </c>
      <c r="Q1146" s="11" t="s">
        <v>101</v>
      </c>
      <c r="R1146" s="11" t="s">
        <v>2225</v>
      </c>
      <c r="S1146" s="11" t="s">
        <v>39</v>
      </c>
      <c r="T1146" s="11" t="s">
        <v>133</v>
      </c>
      <c r="U1146" s="11" t="s">
        <v>37</v>
      </c>
      <c r="V1146" s="17">
        <v>0</v>
      </c>
      <c r="W1146" s="11" t="s">
        <v>37</v>
      </c>
      <c r="Y1146" s="17" t="str">
        <f>TablaIncidentes[[#This Row],[Tiempo Total Gestión]]</f>
        <v>04:00</v>
      </c>
      <c r="Z1146" s="11">
        <f t="shared" si="119"/>
        <v>4</v>
      </c>
      <c r="AA1146" s="11">
        <f t="shared" si="120"/>
        <v>0</v>
      </c>
      <c r="AB1146" s="11">
        <f>IF(TablaIncidentes[[#This Row],[Prioridad*]]="Baja",(Z1146-24)*60+AA1146,IF(TablaIncidentes[[#This Row],[Prioridad*]]="Media",(Z1146-4)*60+AA1146,IF(TablaIncidentes[[#This Row],[Prioridad*]]="Alta",(Z1146-2)*60+AA1146)))</f>
        <v>120</v>
      </c>
      <c r="AD1146" s="17" t="str">
        <f>TablaIncidentes[[#This Row],[Tiempo Creación (HH:mm)]]</f>
        <v>00:00</v>
      </c>
      <c r="AE1146" s="11">
        <f t="shared" si="121"/>
        <v>0</v>
      </c>
      <c r="AF1146" s="11">
        <f t="shared" si="122"/>
        <v>0</v>
      </c>
      <c r="AG1146" s="11">
        <f>IF(TablaIncidentes[[#This Row],[Prioridad*]]="Baja",((AE1146*60)+AF1146)-30,IF(TablaIncidentes[[#This Row],[Prioridad*]]="Media",((AE1146*60)+AF1146)-15,IF(TablaIncidentes[[#This Row],[Prioridad*]]="Alta",((AE1146*60)+AF1146)-10)))</f>
        <v>-10</v>
      </c>
      <c r="AI1146" s="17">
        <f>TablaIncidentes[[#This Row],[Tiempo Avance Incidente]]</f>
        <v>0</v>
      </c>
      <c r="AJ1146" s="11">
        <f t="shared" si="123"/>
        <v>0</v>
      </c>
      <c r="AK1146" s="11">
        <f t="shared" si="124"/>
        <v>0</v>
      </c>
      <c r="AL1146">
        <f>IF(TablaIncidentes[[#This Row],[Prioridad*]]="Baja",((AJ1146*60)+AK1146)-720,IF(TablaIncidentes[[#This Row],[Prioridad*]]="Media",((AJ1146*60)+AK1146)-120,IF(TablaIncidentes[[#This Row],[Prioridad*]]="Alta",((AJ1146*60)+AK1146)-60)))</f>
        <v>-60</v>
      </c>
      <c r="AN1146" t="str">
        <f t="shared" si="125"/>
        <v>lunes</v>
      </c>
    </row>
    <row r="1147" spans="1:40" x14ac:dyDescent="0.25">
      <c r="A1147" s="20" t="s">
        <v>2481</v>
      </c>
      <c r="B1147" t="s">
        <v>1074</v>
      </c>
      <c r="C1147" t="s">
        <v>32</v>
      </c>
      <c r="D1147" s="11" t="s">
        <v>33</v>
      </c>
      <c r="E1147" t="s">
        <v>34</v>
      </c>
      <c r="F1147" t="s">
        <v>51</v>
      </c>
      <c r="G1147" t="s">
        <v>75</v>
      </c>
      <c r="J1147" s="12">
        <v>43850</v>
      </c>
      <c r="K1147" s="13">
        <v>0.34884259259259259</v>
      </c>
      <c r="L1147" s="14">
        <v>43850</v>
      </c>
      <c r="M1147" s="15">
        <v>0.34884259259259259</v>
      </c>
      <c r="N1147" s="12">
        <v>43850</v>
      </c>
      <c r="O1147" s="13">
        <v>0.62805555555555559</v>
      </c>
      <c r="P1147" s="16">
        <v>43851.70108796296</v>
      </c>
      <c r="Q1147" s="11" t="s">
        <v>101</v>
      </c>
      <c r="R1147" s="11" t="s">
        <v>2482</v>
      </c>
      <c r="S1147" s="11" t="s">
        <v>39</v>
      </c>
      <c r="T1147" s="11" t="s">
        <v>133</v>
      </c>
      <c r="U1147" s="11" t="s">
        <v>37</v>
      </c>
      <c r="V1147" s="17">
        <v>0</v>
      </c>
      <c r="W1147" s="11" t="s">
        <v>37</v>
      </c>
      <c r="Y1147" s="17" t="str">
        <f>TablaIncidentes[[#This Row],[Tiempo Total Gestión]]</f>
        <v>06:42</v>
      </c>
      <c r="Z1147" s="11">
        <f t="shared" si="119"/>
        <v>6</v>
      </c>
      <c r="AA1147" s="11">
        <f t="shared" si="120"/>
        <v>42</v>
      </c>
      <c r="AB1147" s="11">
        <f>IF(TablaIncidentes[[#This Row],[Prioridad*]]="Baja",(Z1147-24)*60+AA1147,IF(TablaIncidentes[[#This Row],[Prioridad*]]="Media",(Z1147-4)*60+AA1147,IF(TablaIncidentes[[#This Row],[Prioridad*]]="Alta",(Z1147-2)*60+AA1147)))</f>
        <v>282</v>
      </c>
      <c r="AD1147" s="17" t="str">
        <f>TablaIncidentes[[#This Row],[Tiempo Creación (HH:mm)]]</f>
        <v>00:00</v>
      </c>
      <c r="AE1147" s="11">
        <f t="shared" si="121"/>
        <v>0</v>
      </c>
      <c r="AF1147" s="11">
        <f t="shared" si="122"/>
        <v>0</v>
      </c>
      <c r="AG1147" s="11">
        <f>IF(TablaIncidentes[[#This Row],[Prioridad*]]="Baja",((AE1147*60)+AF1147)-30,IF(TablaIncidentes[[#This Row],[Prioridad*]]="Media",((AE1147*60)+AF1147)-15,IF(TablaIncidentes[[#This Row],[Prioridad*]]="Alta",((AE1147*60)+AF1147)-10)))</f>
        <v>-10</v>
      </c>
      <c r="AI1147" s="17">
        <f>TablaIncidentes[[#This Row],[Tiempo Avance Incidente]]</f>
        <v>0</v>
      </c>
      <c r="AJ1147" s="11">
        <f t="shared" si="123"/>
        <v>0</v>
      </c>
      <c r="AK1147" s="11">
        <f t="shared" si="124"/>
        <v>0</v>
      </c>
      <c r="AL1147">
        <f>IF(TablaIncidentes[[#This Row],[Prioridad*]]="Baja",((AJ1147*60)+AK1147)-720,IF(TablaIncidentes[[#This Row],[Prioridad*]]="Media",((AJ1147*60)+AK1147)-120,IF(TablaIncidentes[[#This Row],[Prioridad*]]="Alta",((AJ1147*60)+AK1147)-60)))</f>
        <v>-60</v>
      </c>
      <c r="AN1147" t="str">
        <f t="shared" si="125"/>
        <v>lunes</v>
      </c>
    </row>
    <row r="1148" spans="1:40" x14ac:dyDescent="0.25">
      <c r="A1148" s="20" t="s">
        <v>2483</v>
      </c>
      <c r="B1148" t="s">
        <v>1106</v>
      </c>
      <c r="C1148" t="s">
        <v>32</v>
      </c>
      <c r="D1148" s="11" t="s">
        <v>33</v>
      </c>
      <c r="E1148" t="s">
        <v>34</v>
      </c>
      <c r="F1148" t="s">
        <v>51</v>
      </c>
      <c r="G1148" t="s">
        <v>75</v>
      </c>
      <c r="J1148" s="12">
        <v>43850</v>
      </c>
      <c r="K1148" s="13">
        <v>0.34940972222222227</v>
      </c>
      <c r="L1148" s="14">
        <v>43850</v>
      </c>
      <c r="M1148" s="15">
        <v>0.34940972222222227</v>
      </c>
      <c r="N1148" s="12">
        <v>43850</v>
      </c>
      <c r="O1148" s="13">
        <v>0.6620949074074074</v>
      </c>
      <c r="P1148" s="16">
        <v>43851.70108796296</v>
      </c>
      <c r="Q1148" s="11" t="s">
        <v>101</v>
      </c>
      <c r="R1148" s="11" t="s">
        <v>2484</v>
      </c>
      <c r="S1148" s="11" t="s">
        <v>39</v>
      </c>
      <c r="T1148" s="11" t="s">
        <v>133</v>
      </c>
      <c r="U1148" s="11" t="s">
        <v>37</v>
      </c>
      <c r="V1148" s="17">
        <v>0</v>
      </c>
      <c r="W1148" s="11" t="s">
        <v>37</v>
      </c>
      <c r="Y1148" s="17" t="str">
        <f>TablaIncidentes[[#This Row],[Tiempo Total Gestión]]</f>
        <v>07:30</v>
      </c>
      <c r="Z1148" s="11">
        <f t="shared" si="119"/>
        <v>7</v>
      </c>
      <c r="AA1148" s="11">
        <f t="shared" si="120"/>
        <v>30</v>
      </c>
      <c r="AB1148" s="11">
        <f>IF(TablaIncidentes[[#This Row],[Prioridad*]]="Baja",(Z1148-24)*60+AA1148,IF(TablaIncidentes[[#This Row],[Prioridad*]]="Media",(Z1148-4)*60+AA1148,IF(TablaIncidentes[[#This Row],[Prioridad*]]="Alta",(Z1148-2)*60+AA1148)))</f>
        <v>330</v>
      </c>
      <c r="AD1148" s="17" t="str">
        <f>TablaIncidentes[[#This Row],[Tiempo Creación (HH:mm)]]</f>
        <v>00:00</v>
      </c>
      <c r="AE1148" s="11">
        <f t="shared" si="121"/>
        <v>0</v>
      </c>
      <c r="AF1148" s="11">
        <f t="shared" si="122"/>
        <v>0</v>
      </c>
      <c r="AG1148" s="11">
        <f>IF(TablaIncidentes[[#This Row],[Prioridad*]]="Baja",((AE1148*60)+AF1148)-30,IF(TablaIncidentes[[#This Row],[Prioridad*]]="Media",((AE1148*60)+AF1148)-15,IF(TablaIncidentes[[#This Row],[Prioridad*]]="Alta",((AE1148*60)+AF1148)-10)))</f>
        <v>-10</v>
      </c>
      <c r="AI1148" s="17">
        <f>TablaIncidentes[[#This Row],[Tiempo Avance Incidente]]</f>
        <v>0</v>
      </c>
      <c r="AJ1148" s="11">
        <f t="shared" si="123"/>
        <v>0</v>
      </c>
      <c r="AK1148" s="11">
        <f t="shared" si="124"/>
        <v>0</v>
      </c>
      <c r="AL1148">
        <f>IF(TablaIncidentes[[#This Row],[Prioridad*]]="Baja",((AJ1148*60)+AK1148)-720,IF(TablaIncidentes[[#This Row],[Prioridad*]]="Media",((AJ1148*60)+AK1148)-120,IF(TablaIncidentes[[#This Row],[Prioridad*]]="Alta",((AJ1148*60)+AK1148)-60)))</f>
        <v>-60</v>
      </c>
      <c r="AN1148" t="str">
        <f t="shared" si="125"/>
        <v>lunes</v>
      </c>
    </row>
    <row r="1149" spans="1:40" x14ac:dyDescent="0.25">
      <c r="A1149" s="10" t="s">
        <v>2485</v>
      </c>
      <c r="B1149" t="s">
        <v>2486</v>
      </c>
      <c r="C1149" t="s">
        <v>161</v>
      </c>
      <c r="D1149" s="11" t="s">
        <v>110</v>
      </c>
      <c r="E1149" t="s">
        <v>34</v>
      </c>
      <c r="F1149" t="s">
        <v>124</v>
      </c>
      <c r="G1149" t="s">
        <v>364</v>
      </c>
      <c r="J1149" s="12">
        <v>43850</v>
      </c>
      <c r="K1149" s="13">
        <v>0.35621527777777778</v>
      </c>
      <c r="L1149" s="14">
        <v>43850</v>
      </c>
      <c r="M1149" s="15">
        <v>0.35760416666666667</v>
      </c>
      <c r="N1149" s="12">
        <v>43850</v>
      </c>
      <c r="O1149" s="13">
        <v>0.38343750000000004</v>
      </c>
      <c r="P1149" s="16">
        <v>43851.429895833331</v>
      </c>
      <c r="Q1149" s="11" t="s">
        <v>37</v>
      </c>
      <c r="R1149" s="11" t="s">
        <v>44</v>
      </c>
      <c r="S1149" s="11" t="s">
        <v>59</v>
      </c>
      <c r="T1149" s="11" t="s">
        <v>48</v>
      </c>
      <c r="U1149" s="11" t="s">
        <v>37</v>
      </c>
      <c r="V1149" s="17">
        <v>1.8865740712499246E-3</v>
      </c>
      <c r="W1149" s="11" t="s">
        <v>37</v>
      </c>
      <c r="Y1149" s="17" t="str">
        <f>TablaIncidentes[[#This Row],[Tiempo Total Gestión]]</f>
        <v>00:08</v>
      </c>
      <c r="Z1149" s="11">
        <f t="shared" si="119"/>
        <v>0</v>
      </c>
      <c r="AA1149" s="11">
        <f t="shared" si="120"/>
        <v>8</v>
      </c>
      <c r="AB1149" s="11">
        <f>IF(TablaIncidentes[[#This Row],[Prioridad*]]="Baja",(Z1149-24)*60+AA1149,IF(TablaIncidentes[[#This Row],[Prioridad*]]="Media",(Z1149-4)*60+AA1149,IF(TablaIncidentes[[#This Row],[Prioridad*]]="Alta",(Z1149-2)*60+AA1149)))</f>
        <v>-232</v>
      </c>
      <c r="AD1149" s="17" t="str">
        <f>TablaIncidentes[[#This Row],[Tiempo Creación (HH:mm)]]</f>
        <v>00:02</v>
      </c>
      <c r="AE1149" s="11">
        <f t="shared" si="121"/>
        <v>0</v>
      </c>
      <c r="AF1149" s="11">
        <f t="shared" si="122"/>
        <v>2</v>
      </c>
      <c r="AG1149" s="11">
        <f>IF(TablaIncidentes[[#This Row],[Prioridad*]]="Baja",((AE1149*60)+AF1149)-30,IF(TablaIncidentes[[#This Row],[Prioridad*]]="Media",((AE1149*60)+AF1149)-15,IF(TablaIncidentes[[#This Row],[Prioridad*]]="Alta",((AE1149*60)+AF1149)-10)))</f>
        <v>-13</v>
      </c>
      <c r="AI1149" s="17">
        <f>TablaIncidentes[[#This Row],[Tiempo Avance Incidente]]</f>
        <v>1.8865740712499246E-3</v>
      </c>
      <c r="AJ1149" s="11">
        <f t="shared" si="123"/>
        <v>0</v>
      </c>
      <c r="AK1149" s="11">
        <f t="shared" si="124"/>
        <v>2</v>
      </c>
      <c r="AL1149">
        <f>IF(TablaIncidentes[[#This Row],[Prioridad*]]="Baja",((AJ1149*60)+AK1149)-720,IF(TablaIncidentes[[#This Row],[Prioridad*]]="Media",((AJ1149*60)+AK1149)-120,IF(TablaIncidentes[[#This Row],[Prioridad*]]="Alta",((AJ1149*60)+AK1149)-60)))</f>
        <v>-118</v>
      </c>
      <c r="AN1149" t="str">
        <f t="shared" si="125"/>
        <v>lunes</v>
      </c>
    </row>
    <row r="1150" spans="1:40" x14ac:dyDescent="0.25">
      <c r="A1150" s="10" t="s">
        <v>2487</v>
      </c>
      <c r="B1150" t="s">
        <v>2488</v>
      </c>
      <c r="C1150" t="s">
        <v>161</v>
      </c>
      <c r="D1150" s="11" t="s">
        <v>150</v>
      </c>
      <c r="E1150" t="s">
        <v>34</v>
      </c>
      <c r="F1150" t="s">
        <v>111</v>
      </c>
      <c r="G1150" t="s">
        <v>279</v>
      </c>
      <c r="J1150" s="12">
        <v>43850</v>
      </c>
      <c r="K1150" s="13">
        <v>0.35744212962962968</v>
      </c>
      <c r="L1150" s="14">
        <v>43850</v>
      </c>
      <c r="M1150" s="15">
        <v>0.35840277777777779</v>
      </c>
      <c r="N1150" s="12">
        <v>43850</v>
      </c>
      <c r="O1150" s="13">
        <v>0.48254629629629631</v>
      </c>
      <c r="P1150" s="16">
        <v>43851.511087962965</v>
      </c>
      <c r="Q1150" s="11" t="s">
        <v>37</v>
      </c>
      <c r="R1150" s="11" t="s">
        <v>185</v>
      </c>
      <c r="S1150" s="11" t="s">
        <v>59</v>
      </c>
      <c r="T1150" s="11" t="s">
        <v>40</v>
      </c>
      <c r="U1150" s="11" t="s">
        <v>37</v>
      </c>
      <c r="V1150" s="17">
        <v>1.8865740712499246E-3</v>
      </c>
      <c r="W1150" s="11" t="s">
        <v>37</v>
      </c>
      <c r="Y1150" s="17" t="str">
        <f>TablaIncidentes[[#This Row],[Tiempo Total Gestión]]</f>
        <v>00:36</v>
      </c>
      <c r="Z1150" s="11">
        <f t="shared" si="119"/>
        <v>0</v>
      </c>
      <c r="AA1150" s="11">
        <f t="shared" si="120"/>
        <v>36</v>
      </c>
      <c r="AB1150" s="11">
        <f>IF(TablaIncidentes[[#This Row],[Prioridad*]]="Baja",(Z1150-24)*60+AA1150,IF(TablaIncidentes[[#This Row],[Prioridad*]]="Media",(Z1150-4)*60+AA1150,IF(TablaIncidentes[[#This Row],[Prioridad*]]="Alta",(Z1150-2)*60+AA1150)))</f>
        <v>-1404</v>
      </c>
      <c r="AD1150" s="17" t="str">
        <f>TablaIncidentes[[#This Row],[Tiempo Creación (HH:mm)]]</f>
        <v>00:01</v>
      </c>
      <c r="AE1150" s="11">
        <f t="shared" si="121"/>
        <v>0</v>
      </c>
      <c r="AF1150" s="11">
        <f t="shared" si="122"/>
        <v>1</v>
      </c>
      <c r="AG1150" s="11">
        <f>IF(TablaIncidentes[[#This Row],[Prioridad*]]="Baja",((AE1150*60)+AF1150)-30,IF(TablaIncidentes[[#This Row],[Prioridad*]]="Media",((AE1150*60)+AF1150)-15,IF(TablaIncidentes[[#This Row],[Prioridad*]]="Alta",((AE1150*60)+AF1150)-10)))</f>
        <v>-29</v>
      </c>
      <c r="AI1150" s="17">
        <f>TablaIncidentes[[#This Row],[Tiempo Avance Incidente]]</f>
        <v>1.8865740712499246E-3</v>
      </c>
      <c r="AJ1150" s="11">
        <f t="shared" si="123"/>
        <v>0</v>
      </c>
      <c r="AK1150" s="11">
        <f t="shared" si="124"/>
        <v>2</v>
      </c>
      <c r="AL1150">
        <f>IF(TablaIncidentes[[#This Row],[Prioridad*]]="Baja",((AJ1150*60)+AK1150)-720,IF(TablaIncidentes[[#This Row],[Prioridad*]]="Media",((AJ1150*60)+AK1150)-120,IF(TablaIncidentes[[#This Row],[Prioridad*]]="Alta",((AJ1150*60)+AK1150)-60)))</f>
        <v>-718</v>
      </c>
      <c r="AN1150" t="str">
        <f t="shared" si="125"/>
        <v>lunes</v>
      </c>
    </row>
    <row r="1151" spans="1:40" x14ac:dyDescent="0.25">
      <c r="A1151" s="10" t="s">
        <v>2489</v>
      </c>
      <c r="B1151" t="s">
        <v>1048</v>
      </c>
      <c r="C1151" t="s">
        <v>32</v>
      </c>
      <c r="D1151" s="11" t="s">
        <v>33</v>
      </c>
      <c r="E1151" t="s">
        <v>34</v>
      </c>
      <c r="F1151" t="s">
        <v>51</v>
      </c>
      <c r="G1151" t="s">
        <v>62</v>
      </c>
      <c r="J1151" s="12">
        <v>43850</v>
      </c>
      <c r="K1151" s="13">
        <v>0.36473379629629626</v>
      </c>
      <c r="L1151" s="14">
        <v>43850</v>
      </c>
      <c r="M1151" s="15">
        <v>0.36473379629629626</v>
      </c>
      <c r="N1151" s="12">
        <v>43850</v>
      </c>
      <c r="O1151" s="13">
        <v>0.39770833333333333</v>
      </c>
      <c r="P1151" s="16">
        <v>43851.429895833331</v>
      </c>
      <c r="Q1151" s="11" t="s">
        <v>37</v>
      </c>
      <c r="R1151" s="11" t="s">
        <v>1934</v>
      </c>
      <c r="S1151" s="11" t="s">
        <v>39</v>
      </c>
      <c r="T1151" s="11" t="s">
        <v>133</v>
      </c>
      <c r="U1151" s="11" t="s">
        <v>37</v>
      </c>
      <c r="V1151" s="17">
        <v>0</v>
      </c>
      <c r="W1151" s="11" t="s">
        <v>37</v>
      </c>
      <c r="Y1151" s="17" t="str">
        <f>TablaIncidentes[[#This Row],[Tiempo Total Gestión]]</f>
        <v>00:41</v>
      </c>
      <c r="Z1151" s="11">
        <f t="shared" si="119"/>
        <v>0</v>
      </c>
      <c r="AA1151" s="11">
        <f t="shared" si="120"/>
        <v>41</v>
      </c>
      <c r="AB1151" s="11">
        <f>IF(TablaIncidentes[[#This Row],[Prioridad*]]="Baja",(Z1151-24)*60+AA1151,IF(TablaIncidentes[[#This Row],[Prioridad*]]="Media",(Z1151-4)*60+AA1151,IF(TablaIncidentes[[#This Row],[Prioridad*]]="Alta",(Z1151-2)*60+AA1151)))</f>
        <v>-79</v>
      </c>
      <c r="AD1151" s="17" t="str">
        <f>TablaIncidentes[[#This Row],[Tiempo Creación (HH:mm)]]</f>
        <v>00:00</v>
      </c>
      <c r="AE1151" s="11">
        <f t="shared" si="121"/>
        <v>0</v>
      </c>
      <c r="AF1151" s="11">
        <f t="shared" si="122"/>
        <v>0</v>
      </c>
      <c r="AG1151" s="11">
        <f>IF(TablaIncidentes[[#This Row],[Prioridad*]]="Baja",((AE1151*60)+AF1151)-30,IF(TablaIncidentes[[#This Row],[Prioridad*]]="Media",((AE1151*60)+AF1151)-15,IF(TablaIncidentes[[#This Row],[Prioridad*]]="Alta",((AE1151*60)+AF1151)-10)))</f>
        <v>-10</v>
      </c>
      <c r="AI1151" s="17">
        <f>TablaIncidentes[[#This Row],[Tiempo Avance Incidente]]</f>
        <v>0</v>
      </c>
      <c r="AJ1151" s="11">
        <f t="shared" si="123"/>
        <v>0</v>
      </c>
      <c r="AK1151" s="11">
        <f t="shared" si="124"/>
        <v>0</v>
      </c>
      <c r="AL1151">
        <f>IF(TablaIncidentes[[#This Row],[Prioridad*]]="Baja",((AJ1151*60)+AK1151)-720,IF(TablaIncidentes[[#This Row],[Prioridad*]]="Media",((AJ1151*60)+AK1151)-120,IF(TablaIncidentes[[#This Row],[Prioridad*]]="Alta",((AJ1151*60)+AK1151)-60)))</f>
        <v>-60</v>
      </c>
      <c r="AN1151" t="str">
        <f t="shared" si="125"/>
        <v>lunes</v>
      </c>
    </row>
    <row r="1152" spans="1:40" x14ac:dyDescent="0.25">
      <c r="A1152" s="10" t="s">
        <v>2490</v>
      </c>
      <c r="B1152" t="s">
        <v>2491</v>
      </c>
      <c r="C1152" t="s">
        <v>32</v>
      </c>
      <c r="D1152" s="11" t="s">
        <v>33</v>
      </c>
      <c r="E1152" t="s">
        <v>34</v>
      </c>
      <c r="F1152" t="s">
        <v>51</v>
      </c>
      <c r="G1152" t="s">
        <v>52</v>
      </c>
      <c r="J1152" s="12">
        <v>43850</v>
      </c>
      <c r="K1152" s="13">
        <v>0.36960648148148145</v>
      </c>
      <c r="L1152" s="14">
        <v>43850</v>
      </c>
      <c r="M1152" s="15">
        <v>0.36960648148148145</v>
      </c>
      <c r="N1152" s="12">
        <v>43850</v>
      </c>
      <c r="O1152" s="13">
        <v>0.42298611111111112</v>
      </c>
      <c r="P1152" s="16">
        <v>43851.429895833331</v>
      </c>
      <c r="Q1152" s="11" t="s">
        <v>37</v>
      </c>
      <c r="R1152" s="11" t="s">
        <v>2492</v>
      </c>
      <c r="S1152" s="11" t="s">
        <v>39</v>
      </c>
      <c r="T1152" s="11" t="s">
        <v>133</v>
      </c>
      <c r="U1152" s="11" t="s">
        <v>37</v>
      </c>
      <c r="V1152" s="17">
        <v>0</v>
      </c>
      <c r="W1152" s="11" t="s">
        <v>37</v>
      </c>
      <c r="Y1152" s="17" t="str">
        <f>TablaIncidentes[[#This Row],[Tiempo Total Gestión]]</f>
        <v>01:13</v>
      </c>
      <c r="Z1152" s="11">
        <f t="shared" si="119"/>
        <v>1</v>
      </c>
      <c r="AA1152" s="11">
        <f t="shared" si="120"/>
        <v>13</v>
      </c>
      <c r="AB1152" s="11">
        <f>IF(TablaIncidentes[[#This Row],[Prioridad*]]="Baja",(Z1152-24)*60+AA1152,IF(TablaIncidentes[[#This Row],[Prioridad*]]="Media",(Z1152-4)*60+AA1152,IF(TablaIncidentes[[#This Row],[Prioridad*]]="Alta",(Z1152-2)*60+AA1152)))</f>
        <v>-47</v>
      </c>
      <c r="AD1152" s="17" t="str">
        <f>TablaIncidentes[[#This Row],[Tiempo Creación (HH:mm)]]</f>
        <v>00:00</v>
      </c>
      <c r="AE1152" s="11">
        <f t="shared" si="121"/>
        <v>0</v>
      </c>
      <c r="AF1152" s="11">
        <f t="shared" si="122"/>
        <v>0</v>
      </c>
      <c r="AG1152" s="11">
        <f>IF(TablaIncidentes[[#This Row],[Prioridad*]]="Baja",((AE1152*60)+AF1152)-30,IF(TablaIncidentes[[#This Row],[Prioridad*]]="Media",((AE1152*60)+AF1152)-15,IF(TablaIncidentes[[#This Row],[Prioridad*]]="Alta",((AE1152*60)+AF1152)-10)))</f>
        <v>-10</v>
      </c>
      <c r="AI1152" s="17">
        <f>TablaIncidentes[[#This Row],[Tiempo Avance Incidente]]</f>
        <v>0</v>
      </c>
      <c r="AJ1152" s="11">
        <f t="shared" si="123"/>
        <v>0</v>
      </c>
      <c r="AK1152" s="11">
        <f t="shared" si="124"/>
        <v>0</v>
      </c>
      <c r="AL1152">
        <f>IF(TablaIncidentes[[#This Row],[Prioridad*]]="Baja",((AJ1152*60)+AK1152)-720,IF(TablaIncidentes[[#This Row],[Prioridad*]]="Media",((AJ1152*60)+AK1152)-120,IF(TablaIncidentes[[#This Row],[Prioridad*]]="Alta",((AJ1152*60)+AK1152)-60)))</f>
        <v>-60</v>
      </c>
      <c r="AN1152" t="str">
        <f t="shared" si="125"/>
        <v>lunes</v>
      </c>
    </row>
    <row r="1153" spans="1:40" x14ac:dyDescent="0.25">
      <c r="A1153" s="10" t="s">
        <v>2493</v>
      </c>
      <c r="B1153" t="s">
        <v>195</v>
      </c>
      <c r="C1153" t="s">
        <v>161</v>
      </c>
      <c r="D1153" s="11" t="s">
        <v>110</v>
      </c>
      <c r="E1153" t="s">
        <v>34</v>
      </c>
      <c r="F1153" t="s">
        <v>124</v>
      </c>
      <c r="G1153" t="s">
        <v>180</v>
      </c>
      <c r="J1153" s="12">
        <v>43850</v>
      </c>
      <c r="K1153" s="13">
        <v>0.39702546296296298</v>
      </c>
      <c r="L1153" s="14">
        <v>43850</v>
      </c>
      <c r="M1153" s="15">
        <v>0.39789351851851856</v>
      </c>
      <c r="N1153" s="12">
        <v>43850</v>
      </c>
      <c r="O1153" s="13">
        <v>0.48400462962962965</v>
      </c>
      <c r="P1153" s="16">
        <v>43851.511087962965</v>
      </c>
      <c r="Q1153" s="11" t="s">
        <v>37</v>
      </c>
      <c r="R1153" s="11" t="s">
        <v>69</v>
      </c>
      <c r="S1153" s="11" t="s">
        <v>59</v>
      </c>
      <c r="T1153" s="11" t="s">
        <v>40</v>
      </c>
      <c r="U1153" s="11" t="s">
        <v>37</v>
      </c>
      <c r="V1153" s="17">
        <v>8.4490740846376866E-4</v>
      </c>
      <c r="W1153" s="11" t="s">
        <v>37</v>
      </c>
      <c r="Y1153" s="17" t="str">
        <f>TablaIncidentes[[#This Row],[Tiempo Total Gestión]]</f>
        <v>00:05</v>
      </c>
      <c r="Z1153" s="11">
        <f t="shared" si="119"/>
        <v>0</v>
      </c>
      <c r="AA1153" s="11">
        <f t="shared" si="120"/>
        <v>5</v>
      </c>
      <c r="AB1153" s="11">
        <f>IF(TablaIncidentes[[#This Row],[Prioridad*]]="Baja",(Z1153-24)*60+AA1153,IF(TablaIncidentes[[#This Row],[Prioridad*]]="Media",(Z1153-4)*60+AA1153,IF(TablaIncidentes[[#This Row],[Prioridad*]]="Alta",(Z1153-2)*60+AA1153)))</f>
        <v>-235</v>
      </c>
      <c r="AD1153" s="17" t="str">
        <f>TablaIncidentes[[#This Row],[Tiempo Creación (HH:mm)]]</f>
        <v>00:01</v>
      </c>
      <c r="AE1153" s="11">
        <f t="shared" si="121"/>
        <v>0</v>
      </c>
      <c r="AF1153" s="11">
        <f t="shared" si="122"/>
        <v>1</v>
      </c>
      <c r="AG1153" s="11">
        <f>IF(TablaIncidentes[[#This Row],[Prioridad*]]="Baja",((AE1153*60)+AF1153)-30,IF(TablaIncidentes[[#This Row],[Prioridad*]]="Media",((AE1153*60)+AF1153)-15,IF(TablaIncidentes[[#This Row],[Prioridad*]]="Alta",((AE1153*60)+AF1153)-10)))</f>
        <v>-14</v>
      </c>
      <c r="AI1153" s="17">
        <f>TablaIncidentes[[#This Row],[Tiempo Avance Incidente]]</f>
        <v>8.4490740846376866E-4</v>
      </c>
      <c r="AJ1153" s="11">
        <f t="shared" si="123"/>
        <v>0</v>
      </c>
      <c r="AK1153" s="11">
        <f t="shared" si="124"/>
        <v>1</v>
      </c>
      <c r="AL1153">
        <f>IF(TablaIncidentes[[#This Row],[Prioridad*]]="Baja",((AJ1153*60)+AK1153)-720,IF(TablaIncidentes[[#This Row],[Prioridad*]]="Media",((AJ1153*60)+AK1153)-120,IF(TablaIncidentes[[#This Row],[Prioridad*]]="Alta",((AJ1153*60)+AK1153)-60)))</f>
        <v>-119</v>
      </c>
      <c r="AN1153" t="str">
        <f t="shared" si="125"/>
        <v>lunes</v>
      </c>
    </row>
    <row r="1154" spans="1:40" x14ac:dyDescent="0.25">
      <c r="A1154" s="10" t="s">
        <v>2494</v>
      </c>
      <c r="B1154" t="s">
        <v>2495</v>
      </c>
      <c r="C1154" t="s">
        <v>462</v>
      </c>
      <c r="D1154" s="11" t="s">
        <v>33</v>
      </c>
      <c r="E1154" t="s">
        <v>34</v>
      </c>
      <c r="F1154" t="s">
        <v>111</v>
      </c>
      <c r="G1154" t="s">
        <v>374</v>
      </c>
      <c r="J1154" s="12">
        <v>43850</v>
      </c>
      <c r="K1154" s="13">
        <v>0.40436342592592589</v>
      </c>
      <c r="L1154" s="14">
        <v>43850</v>
      </c>
      <c r="M1154" s="15">
        <v>0.40629629629629632</v>
      </c>
      <c r="N1154" s="12">
        <v>43850</v>
      </c>
      <c r="O1154" s="13">
        <v>0.40898148148148145</v>
      </c>
      <c r="P1154" s="16">
        <v>43851.429895833331</v>
      </c>
      <c r="Q1154" s="11" t="s">
        <v>37</v>
      </c>
      <c r="R1154" s="11" t="s">
        <v>241</v>
      </c>
      <c r="S1154" s="11" t="s">
        <v>59</v>
      </c>
      <c r="T1154" s="11" t="s">
        <v>48</v>
      </c>
      <c r="U1154" s="11" t="s">
        <v>37</v>
      </c>
      <c r="V1154" s="17">
        <v>0</v>
      </c>
      <c r="W1154" s="11" t="s">
        <v>37</v>
      </c>
      <c r="Y1154" s="17" t="str">
        <f>TablaIncidentes[[#This Row],[Tiempo Total Gestión]]</f>
        <v>00:06</v>
      </c>
      <c r="Z1154" s="11">
        <f t="shared" ref="Z1154:Z1217" si="126">HOUR(Y1154)</f>
        <v>0</v>
      </c>
      <c r="AA1154" s="11">
        <f t="shared" ref="AA1154:AA1217" si="127">MINUTE(Y1154)</f>
        <v>6</v>
      </c>
      <c r="AB1154" s="11">
        <f>IF(TablaIncidentes[[#This Row],[Prioridad*]]="Baja",(Z1154-24)*60+AA1154,IF(TablaIncidentes[[#This Row],[Prioridad*]]="Media",(Z1154-4)*60+AA1154,IF(TablaIncidentes[[#This Row],[Prioridad*]]="Alta",(Z1154-2)*60+AA1154)))</f>
        <v>-114</v>
      </c>
      <c r="AD1154" s="17" t="str">
        <f>TablaIncidentes[[#This Row],[Tiempo Creación (HH:mm)]]</f>
        <v>00:02</v>
      </c>
      <c r="AE1154" s="11">
        <f t="shared" si="121"/>
        <v>0</v>
      </c>
      <c r="AF1154" s="11">
        <f t="shared" si="122"/>
        <v>2</v>
      </c>
      <c r="AG1154" s="11">
        <f>IF(TablaIncidentes[[#This Row],[Prioridad*]]="Baja",((AE1154*60)+AF1154)-30,IF(TablaIncidentes[[#This Row],[Prioridad*]]="Media",((AE1154*60)+AF1154)-15,IF(TablaIncidentes[[#This Row],[Prioridad*]]="Alta",((AE1154*60)+AF1154)-10)))</f>
        <v>-8</v>
      </c>
      <c r="AI1154" s="17">
        <f>TablaIncidentes[[#This Row],[Tiempo Avance Incidente]]</f>
        <v>0</v>
      </c>
      <c r="AJ1154" s="11">
        <f t="shared" si="123"/>
        <v>0</v>
      </c>
      <c r="AK1154" s="11">
        <f t="shared" si="124"/>
        <v>0</v>
      </c>
      <c r="AL1154">
        <f>IF(TablaIncidentes[[#This Row],[Prioridad*]]="Baja",((AJ1154*60)+AK1154)-720,IF(TablaIncidentes[[#This Row],[Prioridad*]]="Media",((AJ1154*60)+AK1154)-120,IF(TablaIncidentes[[#This Row],[Prioridad*]]="Alta",((AJ1154*60)+AK1154)-60)))</f>
        <v>-60</v>
      </c>
      <c r="AN1154" t="str">
        <f t="shared" si="125"/>
        <v>lunes</v>
      </c>
    </row>
    <row r="1155" spans="1:40" x14ac:dyDescent="0.25">
      <c r="A1155" s="10" t="s">
        <v>2496</v>
      </c>
      <c r="B1155" t="s">
        <v>2208</v>
      </c>
      <c r="C1155" t="s">
        <v>32</v>
      </c>
      <c r="D1155" s="11" t="s">
        <v>33</v>
      </c>
      <c r="E1155" t="s">
        <v>34</v>
      </c>
      <c r="F1155" t="s">
        <v>35</v>
      </c>
      <c r="G1155" t="s">
        <v>36</v>
      </c>
      <c r="J1155" s="12">
        <v>43850</v>
      </c>
      <c r="K1155" s="13">
        <v>0.41572916666666665</v>
      </c>
      <c r="L1155" s="14">
        <v>43850</v>
      </c>
      <c r="M1155" s="15">
        <v>0.41572916666666665</v>
      </c>
      <c r="N1155" s="12">
        <v>43850</v>
      </c>
      <c r="O1155" s="13">
        <v>0.45502314814814815</v>
      </c>
      <c r="P1155" s="16">
        <v>43851.511087962965</v>
      </c>
      <c r="Q1155" s="11" t="s">
        <v>37</v>
      </c>
      <c r="R1155" s="11" t="s">
        <v>171</v>
      </c>
      <c r="S1155" s="11" t="s">
        <v>39</v>
      </c>
      <c r="T1155" s="11" t="s">
        <v>133</v>
      </c>
      <c r="U1155" s="11" t="s">
        <v>37</v>
      </c>
      <c r="V1155" s="17">
        <v>0</v>
      </c>
      <c r="W1155" s="11" t="s">
        <v>37</v>
      </c>
      <c r="Y1155" s="17" t="str">
        <f>TablaIncidentes[[#This Row],[Tiempo Total Gestión]]</f>
        <v>00:55</v>
      </c>
      <c r="Z1155" s="11">
        <f t="shared" si="126"/>
        <v>0</v>
      </c>
      <c r="AA1155" s="11">
        <f t="shared" si="127"/>
        <v>55</v>
      </c>
      <c r="AB1155" s="11">
        <f>IF(TablaIncidentes[[#This Row],[Prioridad*]]="Baja",(Z1155-24)*60+AA1155,IF(TablaIncidentes[[#This Row],[Prioridad*]]="Media",(Z1155-4)*60+AA1155,IF(TablaIncidentes[[#This Row],[Prioridad*]]="Alta",(Z1155-2)*60+AA1155)))</f>
        <v>-65</v>
      </c>
      <c r="AD1155" s="17" t="str">
        <f>TablaIncidentes[[#This Row],[Tiempo Creación (HH:mm)]]</f>
        <v>00:00</v>
      </c>
      <c r="AE1155" s="11">
        <f t="shared" ref="AE1155:AE1218" si="128">HOUR(AD1155)</f>
        <v>0</v>
      </c>
      <c r="AF1155" s="11">
        <f t="shared" ref="AF1155:AF1218" si="129">MINUTE(AD1155)</f>
        <v>0</v>
      </c>
      <c r="AG1155" s="11">
        <f>IF(TablaIncidentes[[#This Row],[Prioridad*]]="Baja",((AE1155*60)+AF1155)-30,IF(TablaIncidentes[[#This Row],[Prioridad*]]="Media",((AE1155*60)+AF1155)-15,IF(TablaIncidentes[[#This Row],[Prioridad*]]="Alta",((AE1155*60)+AF1155)-10)))</f>
        <v>-10</v>
      </c>
      <c r="AI1155" s="17">
        <f>TablaIncidentes[[#This Row],[Tiempo Avance Incidente]]</f>
        <v>0</v>
      </c>
      <c r="AJ1155" s="11">
        <f t="shared" ref="AJ1155:AJ1218" si="130">HOUR(AI1155)</f>
        <v>0</v>
      </c>
      <c r="AK1155" s="11">
        <f t="shared" ref="AK1155:AK1218" si="131">MINUTE(AI1155)</f>
        <v>0</v>
      </c>
      <c r="AL1155">
        <f>IF(TablaIncidentes[[#This Row],[Prioridad*]]="Baja",((AJ1155*60)+AK1155)-720,IF(TablaIncidentes[[#This Row],[Prioridad*]]="Media",((AJ1155*60)+AK1155)-120,IF(TablaIncidentes[[#This Row],[Prioridad*]]="Alta",((AJ1155*60)+AK1155)-60)))</f>
        <v>-60</v>
      </c>
      <c r="AN1155" t="str">
        <f t="shared" ref="AN1155:AN1218" si="132">TEXT(J1155,"dddd")</f>
        <v>lunes</v>
      </c>
    </row>
    <row r="1156" spans="1:40" x14ac:dyDescent="0.25">
      <c r="A1156" s="20" t="s">
        <v>2497</v>
      </c>
      <c r="B1156" t="s">
        <v>1167</v>
      </c>
      <c r="C1156" t="s">
        <v>32</v>
      </c>
      <c r="D1156" s="11" t="s">
        <v>33</v>
      </c>
      <c r="E1156" t="s">
        <v>34</v>
      </c>
      <c r="F1156" t="s">
        <v>51</v>
      </c>
      <c r="G1156" t="s">
        <v>364</v>
      </c>
      <c r="J1156" s="12">
        <v>43850</v>
      </c>
      <c r="K1156" s="13">
        <v>0.4233912037037037</v>
      </c>
      <c r="L1156" s="14">
        <v>43850</v>
      </c>
      <c r="M1156" s="15">
        <v>0.4233912037037037</v>
      </c>
      <c r="N1156" s="12">
        <v>43850</v>
      </c>
      <c r="O1156" s="13">
        <v>0.51718750000000002</v>
      </c>
      <c r="P1156" s="16">
        <v>43851.584988425922</v>
      </c>
      <c r="Q1156" s="11" t="s">
        <v>101</v>
      </c>
      <c r="R1156" s="11" t="s">
        <v>963</v>
      </c>
      <c r="S1156" s="11" t="s">
        <v>39</v>
      </c>
      <c r="T1156" s="11" t="s">
        <v>133</v>
      </c>
      <c r="U1156" s="11" t="s">
        <v>37</v>
      </c>
      <c r="V1156" s="17">
        <v>0</v>
      </c>
      <c r="W1156" s="11" t="s">
        <v>37</v>
      </c>
      <c r="Y1156" s="17" t="str">
        <f>TablaIncidentes[[#This Row],[Tiempo Total Gestión]]</f>
        <v>02:15</v>
      </c>
      <c r="Z1156" s="11">
        <f t="shared" si="126"/>
        <v>2</v>
      </c>
      <c r="AA1156" s="11">
        <f t="shared" si="127"/>
        <v>15</v>
      </c>
      <c r="AB1156" s="11">
        <f>IF(TablaIncidentes[[#This Row],[Prioridad*]]="Baja",(Z1156-24)*60+AA1156,IF(TablaIncidentes[[#This Row],[Prioridad*]]="Media",(Z1156-4)*60+AA1156,IF(TablaIncidentes[[#This Row],[Prioridad*]]="Alta",(Z1156-2)*60+AA1156)))</f>
        <v>15</v>
      </c>
      <c r="AD1156" s="17" t="str">
        <f>TablaIncidentes[[#This Row],[Tiempo Creación (HH:mm)]]</f>
        <v>00:00</v>
      </c>
      <c r="AE1156" s="11">
        <f t="shared" si="128"/>
        <v>0</v>
      </c>
      <c r="AF1156" s="11">
        <f t="shared" si="129"/>
        <v>0</v>
      </c>
      <c r="AG1156" s="11">
        <f>IF(TablaIncidentes[[#This Row],[Prioridad*]]="Baja",((AE1156*60)+AF1156)-30,IF(TablaIncidentes[[#This Row],[Prioridad*]]="Media",((AE1156*60)+AF1156)-15,IF(TablaIncidentes[[#This Row],[Prioridad*]]="Alta",((AE1156*60)+AF1156)-10)))</f>
        <v>-10</v>
      </c>
      <c r="AI1156" s="17">
        <f>TablaIncidentes[[#This Row],[Tiempo Avance Incidente]]</f>
        <v>0</v>
      </c>
      <c r="AJ1156" s="11">
        <f t="shared" si="130"/>
        <v>0</v>
      </c>
      <c r="AK1156" s="11">
        <f t="shared" si="131"/>
        <v>0</v>
      </c>
      <c r="AL1156">
        <f>IF(TablaIncidentes[[#This Row],[Prioridad*]]="Baja",((AJ1156*60)+AK1156)-720,IF(TablaIncidentes[[#This Row],[Prioridad*]]="Media",((AJ1156*60)+AK1156)-120,IF(TablaIncidentes[[#This Row],[Prioridad*]]="Alta",((AJ1156*60)+AK1156)-60)))</f>
        <v>-60</v>
      </c>
      <c r="AN1156" t="str">
        <f t="shared" si="132"/>
        <v>lunes</v>
      </c>
    </row>
    <row r="1157" spans="1:40" x14ac:dyDescent="0.25">
      <c r="A1157" s="20" t="s">
        <v>2498</v>
      </c>
      <c r="B1157" t="s">
        <v>2499</v>
      </c>
      <c r="C1157" t="s">
        <v>32</v>
      </c>
      <c r="D1157" s="11" t="s">
        <v>33</v>
      </c>
      <c r="E1157" t="s">
        <v>34</v>
      </c>
      <c r="F1157" t="s">
        <v>51</v>
      </c>
      <c r="G1157" t="s">
        <v>75</v>
      </c>
      <c r="J1157" s="12">
        <v>43850</v>
      </c>
      <c r="K1157" s="13">
        <v>0.34886574074074073</v>
      </c>
      <c r="L1157" s="14">
        <v>43850</v>
      </c>
      <c r="M1157" s="15">
        <v>0.34886574074074073</v>
      </c>
      <c r="N1157" s="12">
        <v>43850</v>
      </c>
      <c r="O1157" s="13">
        <v>0.63924768518518515</v>
      </c>
      <c r="P1157" s="16">
        <v>43851.70108796296</v>
      </c>
      <c r="Q1157" s="11" t="s">
        <v>101</v>
      </c>
      <c r="R1157" s="11" t="s">
        <v>2500</v>
      </c>
      <c r="S1157" s="11" t="s">
        <v>39</v>
      </c>
      <c r="T1157" s="11" t="s">
        <v>133</v>
      </c>
      <c r="U1157" s="11" t="s">
        <v>37</v>
      </c>
      <c r="V1157" s="17">
        <v>0</v>
      </c>
      <c r="W1157" s="11" t="s">
        <v>37</v>
      </c>
      <c r="Y1157" s="17" t="str">
        <f>TablaIncidentes[[#This Row],[Tiempo Total Gestión]]</f>
        <v>06:58</v>
      </c>
      <c r="Z1157" s="11">
        <f t="shared" si="126"/>
        <v>6</v>
      </c>
      <c r="AA1157" s="11">
        <f t="shared" si="127"/>
        <v>58</v>
      </c>
      <c r="AB1157" s="11">
        <f>IF(TablaIncidentes[[#This Row],[Prioridad*]]="Baja",(Z1157-24)*60+AA1157,IF(TablaIncidentes[[#This Row],[Prioridad*]]="Media",(Z1157-4)*60+AA1157,IF(TablaIncidentes[[#This Row],[Prioridad*]]="Alta",(Z1157-2)*60+AA1157)))</f>
        <v>298</v>
      </c>
      <c r="AD1157" s="17" t="str">
        <f>TablaIncidentes[[#This Row],[Tiempo Creación (HH:mm)]]</f>
        <v>00:00</v>
      </c>
      <c r="AE1157" s="11">
        <f t="shared" si="128"/>
        <v>0</v>
      </c>
      <c r="AF1157" s="11">
        <f t="shared" si="129"/>
        <v>0</v>
      </c>
      <c r="AG1157" s="11">
        <f>IF(TablaIncidentes[[#This Row],[Prioridad*]]="Baja",((AE1157*60)+AF1157)-30,IF(TablaIncidentes[[#This Row],[Prioridad*]]="Media",((AE1157*60)+AF1157)-15,IF(TablaIncidentes[[#This Row],[Prioridad*]]="Alta",((AE1157*60)+AF1157)-10)))</f>
        <v>-10</v>
      </c>
      <c r="AI1157" s="17">
        <f>TablaIncidentes[[#This Row],[Tiempo Avance Incidente]]</f>
        <v>0</v>
      </c>
      <c r="AJ1157" s="11">
        <f t="shared" si="130"/>
        <v>0</v>
      </c>
      <c r="AK1157" s="11">
        <f t="shared" si="131"/>
        <v>0</v>
      </c>
      <c r="AL1157">
        <f>IF(TablaIncidentes[[#This Row],[Prioridad*]]="Baja",((AJ1157*60)+AK1157)-720,IF(TablaIncidentes[[#This Row],[Prioridad*]]="Media",((AJ1157*60)+AK1157)-120,IF(TablaIncidentes[[#This Row],[Prioridad*]]="Alta",((AJ1157*60)+AK1157)-60)))</f>
        <v>-60</v>
      </c>
      <c r="AN1157" t="str">
        <f t="shared" si="132"/>
        <v>lunes</v>
      </c>
    </row>
    <row r="1158" spans="1:40" x14ac:dyDescent="0.25">
      <c r="A1158" s="20" t="s">
        <v>2501</v>
      </c>
      <c r="B1158" t="s">
        <v>2502</v>
      </c>
      <c r="C1158" t="s">
        <v>32</v>
      </c>
      <c r="D1158" s="11" t="s">
        <v>33</v>
      </c>
      <c r="E1158" t="s">
        <v>34</v>
      </c>
      <c r="F1158" t="s">
        <v>51</v>
      </c>
      <c r="G1158" t="s">
        <v>2097</v>
      </c>
      <c r="J1158" s="12">
        <v>43850</v>
      </c>
      <c r="K1158" s="13">
        <v>0.34887731481481482</v>
      </c>
      <c r="L1158" s="14">
        <v>43850</v>
      </c>
      <c r="M1158" s="15">
        <v>0.34887731481481482</v>
      </c>
      <c r="N1158" s="12">
        <v>43850</v>
      </c>
      <c r="O1158" s="13">
        <v>0.97539351851851841</v>
      </c>
      <c r="P1158" s="16">
        <v>43852.019687499997</v>
      </c>
      <c r="Q1158" s="11" t="s">
        <v>101</v>
      </c>
      <c r="R1158" s="11" t="s">
        <v>2503</v>
      </c>
      <c r="S1158" s="11" t="s">
        <v>39</v>
      </c>
      <c r="T1158" s="11" t="s">
        <v>133</v>
      </c>
      <c r="U1158" s="11" t="s">
        <v>37</v>
      </c>
      <c r="V1158" s="17">
        <v>0</v>
      </c>
      <c r="W1158" s="11" t="s">
        <v>37</v>
      </c>
      <c r="Y1158" s="17" t="str">
        <f>TablaIncidentes[[#This Row],[Tiempo Total Gestión]]</f>
        <v>14:08</v>
      </c>
      <c r="Z1158" s="11">
        <f t="shared" si="126"/>
        <v>14</v>
      </c>
      <c r="AA1158" s="11">
        <f t="shared" si="127"/>
        <v>8</v>
      </c>
      <c r="AB1158" s="11">
        <f>IF(TablaIncidentes[[#This Row],[Prioridad*]]="Baja",(Z1158-24)*60+AA1158,IF(TablaIncidentes[[#This Row],[Prioridad*]]="Media",(Z1158-4)*60+AA1158,IF(TablaIncidentes[[#This Row],[Prioridad*]]="Alta",(Z1158-2)*60+AA1158)))</f>
        <v>728</v>
      </c>
      <c r="AD1158" s="17" t="str">
        <f>TablaIncidentes[[#This Row],[Tiempo Creación (HH:mm)]]</f>
        <v>00:00</v>
      </c>
      <c r="AE1158" s="11">
        <f t="shared" si="128"/>
        <v>0</v>
      </c>
      <c r="AF1158" s="11">
        <f t="shared" si="129"/>
        <v>0</v>
      </c>
      <c r="AG1158" s="11">
        <f>IF(TablaIncidentes[[#This Row],[Prioridad*]]="Baja",((AE1158*60)+AF1158)-30,IF(TablaIncidentes[[#This Row],[Prioridad*]]="Media",((AE1158*60)+AF1158)-15,IF(TablaIncidentes[[#This Row],[Prioridad*]]="Alta",((AE1158*60)+AF1158)-10)))</f>
        <v>-10</v>
      </c>
      <c r="AI1158" s="17">
        <f>TablaIncidentes[[#This Row],[Tiempo Avance Incidente]]</f>
        <v>0</v>
      </c>
      <c r="AJ1158" s="11">
        <f t="shared" si="130"/>
        <v>0</v>
      </c>
      <c r="AK1158" s="11">
        <f t="shared" si="131"/>
        <v>0</v>
      </c>
      <c r="AL1158">
        <f>IF(TablaIncidentes[[#This Row],[Prioridad*]]="Baja",((AJ1158*60)+AK1158)-720,IF(TablaIncidentes[[#This Row],[Prioridad*]]="Media",((AJ1158*60)+AK1158)-120,IF(TablaIncidentes[[#This Row],[Prioridad*]]="Alta",((AJ1158*60)+AK1158)-60)))</f>
        <v>-60</v>
      </c>
      <c r="AN1158" t="str">
        <f t="shared" si="132"/>
        <v>lunes</v>
      </c>
    </row>
    <row r="1159" spans="1:40" x14ac:dyDescent="0.25">
      <c r="A1159" s="20" t="s">
        <v>2504</v>
      </c>
      <c r="B1159" t="s">
        <v>1147</v>
      </c>
      <c r="C1159" t="s">
        <v>32</v>
      </c>
      <c r="D1159" s="11" t="s">
        <v>33</v>
      </c>
      <c r="E1159" t="s">
        <v>34</v>
      </c>
      <c r="F1159" t="s">
        <v>51</v>
      </c>
      <c r="G1159" t="s">
        <v>75</v>
      </c>
      <c r="J1159" s="12">
        <v>43850</v>
      </c>
      <c r="K1159" s="13">
        <v>0.34887731481481482</v>
      </c>
      <c r="L1159" s="14">
        <v>43850</v>
      </c>
      <c r="M1159" s="15">
        <v>0.34887731481481482</v>
      </c>
      <c r="N1159" s="12">
        <v>43850</v>
      </c>
      <c r="O1159" s="13">
        <v>0.66018518518518521</v>
      </c>
      <c r="P1159" s="16">
        <v>43851.70108796296</v>
      </c>
      <c r="Q1159" s="11" t="s">
        <v>101</v>
      </c>
      <c r="R1159" s="11" t="s">
        <v>2505</v>
      </c>
      <c r="S1159" s="11" t="s">
        <v>39</v>
      </c>
      <c r="T1159" s="11" t="s">
        <v>133</v>
      </c>
      <c r="U1159" s="11" t="s">
        <v>37</v>
      </c>
      <c r="V1159" s="17">
        <v>0</v>
      </c>
      <c r="W1159" s="11" t="s">
        <v>37</v>
      </c>
      <c r="Y1159" s="17" t="str">
        <f>TablaIncidentes[[#This Row],[Tiempo Total Gestión]]</f>
        <v>07:28</v>
      </c>
      <c r="Z1159" s="11">
        <f t="shared" si="126"/>
        <v>7</v>
      </c>
      <c r="AA1159" s="11">
        <f t="shared" si="127"/>
        <v>28</v>
      </c>
      <c r="AB1159" s="11">
        <f>IF(TablaIncidentes[[#This Row],[Prioridad*]]="Baja",(Z1159-24)*60+AA1159,IF(TablaIncidentes[[#This Row],[Prioridad*]]="Media",(Z1159-4)*60+AA1159,IF(TablaIncidentes[[#This Row],[Prioridad*]]="Alta",(Z1159-2)*60+AA1159)))</f>
        <v>328</v>
      </c>
      <c r="AD1159" s="17" t="str">
        <f>TablaIncidentes[[#This Row],[Tiempo Creación (HH:mm)]]</f>
        <v>00:00</v>
      </c>
      <c r="AE1159" s="11">
        <f t="shared" si="128"/>
        <v>0</v>
      </c>
      <c r="AF1159" s="11">
        <f t="shared" si="129"/>
        <v>0</v>
      </c>
      <c r="AG1159" s="11">
        <f>IF(TablaIncidentes[[#This Row],[Prioridad*]]="Baja",((AE1159*60)+AF1159)-30,IF(TablaIncidentes[[#This Row],[Prioridad*]]="Media",((AE1159*60)+AF1159)-15,IF(TablaIncidentes[[#This Row],[Prioridad*]]="Alta",((AE1159*60)+AF1159)-10)))</f>
        <v>-10</v>
      </c>
      <c r="AI1159" s="17">
        <f>TablaIncidentes[[#This Row],[Tiempo Avance Incidente]]</f>
        <v>0</v>
      </c>
      <c r="AJ1159" s="11">
        <f t="shared" si="130"/>
        <v>0</v>
      </c>
      <c r="AK1159" s="11">
        <f t="shared" si="131"/>
        <v>0</v>
      </c>
      <c r="AL1159">
        <f>IF(TablaIncidentes[[#This Row],[Prioridad*]]="Baja",((AJ1159*60)+AK1159)-720,IF(TablaIncidentes[[#This Row],[Prioridad*]]="Media",((AJ1159*60)+AK1159)-120,IF(TablaIncidentes[[#This Row],[Prioridad*]]="Alta",((AJ1159*60)+AK1159)-60)))</f>
        <v>-60</v>
      </c>
      <c r="AN1159" t="str">
        <f t="shared" si="132"/>
        <v>lunes</v>
      </c>
    </row>
    <row r="1160" spans="1:40" x14ac:dyDescent="0.25">
      <c r="A1160" s="20" t="s">
        <v>2506</v>
      </c>
      <c r="B1160" t="s">
        <v>1533</v>
      </c>
      <c r="C1160" t="s">
        <v>32</v>
      </c>
      <c r="D1160" s="11" t="s">
        <v>33</v>
      </c>
      <c r="E1160" t="s">
        <v>34</v>
      </c>
      <c r="F1160" t="s">
        <v>51</v>
      </c>
      <c r="G1160" t="s">
        <v>75</v>
      </c>
      <c r="J1160" s="12">
        <v>43850</v>
      </c>
      <c r="K1160" s="13">
        <v>0.34940972222222227</v>
      </c>
      <c r="L1160" s="14">
        <v>43850</v>
      </c>
      <c r="M1160" s="15">
        <v>0.34940972222222227</v>
      </c>
      <c r="N1160" s="12">
        <v>43850</v>
      </c>
      <c r="O1160" s="13">
        <v>0.66446759259259258</v>
      </c>
      <c r="P1160" s="16">
        <v>43851.70108796296</v>
      </c>
      <c r="Q1160" s="11" t="s">
        <v>101</v>
      </c>
      <c r="R1160" s="11" t="s">
        <v>2507</v>
      </c>
      <c r="S1160" s="11" t="s">
        <v>39</v>
      </c>
      <c r="T1160" s="11" t="s">
        <v>133</v>
      </c>
      <c r="U1160" s="11" t="s">
        <v>37</v>
      </c>
      <c r="V1160" s="17">
        <v>0</v>
      </c>
      <c r="W1160" s="11" t="s">
        <v>37</v>
      </c>
      <c r="Y1160" s="17" t="str">
        <f>TablaIncidentes[[#This Row],[Tiempo Total Gestión]]</f>
        <v>07:33</v>
      </c>
      <c r="Z1160" s="11">
        <f t="shared" si="126"/>
        <v>7</v>
      </c>
      <c r="AA1160" s="11">
        <f t="shared" si="127"/>
        <v>33</v>
      </c>
      <c r="AB1160" s="11">
        <f>IF(TablaIncidentes[[#This Row],[Prioridad*]]="Baja",(Z1160-24)*60+AA1160,IF(TablaIncidentes[[#This Row],[Prioridad*]]="Media",(Z1160-4)*60+AA1160,IF(TablaIncidentes[[#This Row],[Prioridad*]]="Alta",(Z1160-2)*60+AA1160)))</f>
        <v>333</v>
      </c>
      <c r="AD1160" s="17" t="str">
        <f>TablaIncidentes[[#This Row],[Tiempo Creación (HH:mm)]]</f>
        <v>00:00</v>
      </c>
      <c r="AE1160" s="11">
        <f t="shared" si="128"/>
        <v>0</v>
      </c>
      <c r="AF1160" s="11">
        <f t="shared" si="129"/>
        <v>0</v>
      </c>
      <c r="AG1160" s="11">
        <f>IF(TablaIncidentes[[#This Row],[Prioridad*]]="Baja",((AE1160*60)+AF1160)-30,IF(TablaIncidentes[[#This Row],[Prioridad*]]="Media",((AE1160*60)+AF1160)-15,IF(TablaIncidentes[[#This Row],[Prioridad*]]="Alta",((AE1160*60)+AF1160)-10)))</f>
        <v>-10</v>
      </c>
      <c r="AI1160" s="17">
        <f>TablaIncidentes[[#This Row],[Tiempo Avance Incidente]]</f>
        <v>0</v>
      </c>
      <c r="AJ1160" s="11">
        <f t="shared" si="130"/>
        <v>0</v>
      </c>
      <c r="AK1160" s="11">
        <f t="shared" si="131"/>
        <v>0</v>
      </c>
      <c r="AL1160">
        <f>IF(TablaIncidentes[[#This Row],[Prioridad*]]="Baja",((AJ1160*60)+AK1160)-720,IF(TablaIncidentes[[#This Row],[Prioridad*]]="Media",((AJ1160*60)+AK1160)-120,IF(TablaIncidentes[[#This Row],[Prioridad*]]="Alta",((AJ1160*60)+AK1160)-60)))</f>
        <v>-60</v>
      </c>
      <c r="AN1160" t="str">
        <f t="shared" si="132"/>
        <v>lunes</v>
      </c>
    </row>
    <row r="1161" spans="1:40" x14ac:dyDescent="0.25">
      <c r="A1161" s="20" t="s">
        <v>2508</v>
      </c>
      <c r="B1161" t="s">
        <v>1331</v>
      </c>
      <c r="C1161" t="s">
        <v>32</v>
      </c>
      <c r="D1161" s="11" t="s">
        <v>33</v>
      </c>
      <c r="E1161" t="s">
        <v>34</v>
      </c>
      <c r="F1161" t="s">
        <v>51</v>
      </c>
      <c r="G1161" t="s">
        <v>75</v>
      </c>
      <c r="J1161" s="12">
        <v>43850</v>
      </c>
      <c r="K1161" s="13">
        <v>0.34940972222222227</v>
      </c>
      <c r="L1161" s="14">
        <v>43850</v>
      </c>
      <c r="M1161" s="15">
        <v>0.34940972222222227</v>
      </c>
      <c r="N1161" s="12">
        <v>43850</v>
      </c>
      <c r="O1161" s="13">
        <v>0.66658564814814814</v>
      </c>
      <c r="P1161" s="16">
        <v>43851.70108796296</v>
      </c>
      <c r="Q1161" s="11" t="s">
        <v>101</v>
      </c>
      <c r="R1161" s="11" t="s">
        <v>2509</v>
      </c>
      <c r="S1161" s="11" t="s">
        <v>39</v>
      </c>
      <c r="T1161" s="11" t="s">
        <v>133</v>
      </c>
      <c r="U1161" s="11" t="s">
        <v>37</v>
      </c>
      <c r="V1161" s="17">
        <v>0</v>
      </c>
      <c r="W1161" s="11" t="s">
        <v>37</v>
      </c>
      <c r="Y1161" s="17" t="str">
        <f>TablaIncidentes[[#This Row],[Tiempo Total Gestión]]</f>
        <v>07:36</v>
      </c>
      <c r="Z1161" s="11">
        <f t="shared" si="126"/>
        <v>7</v>
      </c>
      <c r="AA1161" s="11">
        <f t="shared" si="127"/>
        <v>36</v>
      </c>
      <c r="AB1161" s="11">
        <f>IF(TablaIncidentes[[#This Row],[Prioridad*]]="Baja",(Z1161-24)*60+AA1161,IF(TablaIncidentes[[#This Row],[Prioridad*]]="Media",(Z1161-4)*60+AA1161,IF(TablaIncidentes[[#This Row],[Prioridad*]]="Alta",(Z1161-2)*60+AA1161)))</f>
        <v>336</v>
      </c>
      <c r="AD1161" s="17" t="str">
        <f>TablaIncidentes[[#This Row],[Tiempo Creación (HH:mm)]]</f>
        <v>00:00</v>
      </c>
      <c r="AE1161" s="11">
        <f t="shared" si="128"/>
        <v>0</v>
      </c>
      <c r="AF1161" s="11">
        <f t="shared" si="129"/>
        <v>0</v>
      </c>
      <c r="AG1161" s="11">
        <f>IF(TablaIncidentes[[#This Row],[Prioridad*]]="Baja",((AE1161*60)+AF1161)-30,IF(TablaIncidentes[[#This Row],[Prioridad*]]="Media",((AE1161*60)+AF1161)-15,IF(TablaIncidentes[[#This Row],[Prioridad*]]="Alta",((AE1161*60)+AF1161)-10)))</f>
        <v>-10</v>
      </c>
      <c r="AI1161" s="17">
        <f>TablaIncidentes[[#This Row],[Tiempo Avance Incidente]]</f>
        <v>0</v>
      </c>
      <c r="AJ1161" s="11">
        <f t="shared" si="130"/>
        <v>0</v>
      </c>
      <c r="AK1161" s="11">
        <f t="shared" si="131"/>
        <v>0</v>
      </c>
      <c r="AL1161">
        <f>IF(TablaIncidentes[[#This Row],[Prioridad*]]="Baja",((AJ1161*60)+AK1161)-720,IF(TablaIncidentes[[#This Row],[Prioridad*]]="Media",((AJ1161*60)+AK1161)-120,IF(TablaIncidentes[[#This Row],[Prioridad*]]="Alta",((AJ1161*60)+AK1161)-60)))</f>
        <v>-60</v>
      </c>
      <c r="AN1161" t="str">
        <f t="shared" si="132"/>
        <v>lunes</v>
      </c>
    </row>
    <row r="1162" spans="1:40" x14ac:dyDescent="0.25">
      <c r="A1162" s="20" t="s">
        <v>2510</v>
      </c>
      <c r="B1162" t="s">
        <v>1112</v>
      </c>
      <c r="C1162" t="s">
        <v>32</v>
      </c>
      <c r="D1162" s="11" t="s">
        <v>33</v>
      </c>
      <c r="E1162" t="s">
        <v>34</v>
      </c>
      <c r="F1162" t="s">
        <v>35</v>
      </c>
      <c r="G1162" t="s">
        <v>311</v>
      </c>
      <c r="J1162" s="12">
        <v>43850</v>
      </c>
      <c r="K1162" s="13">
        <v>0.34940972222222227</v>
      </c>
      <c r="L1162" s="14">
        <v>43850</v>
      </c>
      <c r="M1162" s="15">
        <v>0.34940972222222227</v>
      </c>
      <c r="N1162" s="12">
        <v>43850</v>
      </c>
      <c r="O1162" s="13">
        <v>0.74312500000000004</v>
      </c>
      <c r="P1162" s="16">
        <v>43851.776261574072</v>
      </c>
      <c r="Q1162" s="11" t="s">
        <v>101</v>
      </c>
      <c r="R1162" s="11" t="s">
        <v>2128</v>
      </c>
      <c r="S1162" s="11" t="s">
        <v>39</v>
      </c>
      <c r="T1162" s="11" t="s">
        <v>133</v>
      </c>
      <c r="U1162" s="11" t="s">
        <v>37</v>
      </c>
      <c r="V1162" s="17">
        <v>0</v>
      </c>
      <c r="W1162" s="11" t="s">
        <v>37</v>
      </c>
      <c r="Y1162" s="17" t="str">
        <f>TablaIncidentes[[#This Row],[Tiempo Total Gestión]]</f>
        <v>02:53</v>
      </c>
      <c r="Z1162" s="11">
        <f t="shared" si="126"/>
        <v>2</v>
      </c>
      <c r="AA1162" s="11">
        <f t="shared" si="127"/>
        <v>53</v>
      </c>
      <c r="AB1162" s="11">
        <f>IF(TablaIncidentes[[#This Row],[Prioridad*]]="Baja",(Z1162-24)*60+AA1162,IF(TablaIncidentes[[#This Row],[Prioridad*]]="Media",(Z1162-4)*60+AA1162,IF(TablaIncidentes[[#This Row],[Prioridad*]]="Alta",(Z1162-2)*60+AA1162)))</f>
        <v>53</v>
      </c>
      <c r="AD1162" s="17" t="str">
        <f>TablaIncidentes[[#This Row],[Tiempo Creación (HH:mm)]]</f>
        <v>00:00</v>
      </c>
      <c r="AE1162" s="11">
        <f t="shared" si="128"/>
        <v>0</v>
      </c>
      <c r="AF1162" s="11">
        <f t="shared" si="129"/>
        <v>0</v>
      </c>
      <c r="AG1162" s="11">
        <f>IF(TablaIncidentes[[#This Row],[Prioridad*]]="Baja",((AE1162*60)+AF1162)-30,IF(TablaIncidentes[[#This Row],[Prioridad*]]="Media",((AE1162*60)+AF1162)-15,IF(TablaIncidentes[[#This Row],[Prioridad*]]="Alta",((AE1162*60)+AF1162)-10)))</f>
        <v>-10</v>
      </c>
      <c r="AI1162" s="17">
        <f>TablaIncidentes[[#This Row],[Tiempo Avance Incidente]]</f>
        <v>0</v>
      </c>
      <c r="AJ1162" s="11">
        <f t="shared" si="130"/>
        <v>0</v>
      </c>
      <c r="AK1162" s="11">
        <f t="shared" si="131"/>
        <v>0</v>
      </c>
      <c r="AL1162">
        <f>IF(TablaIncidentes[[#This Row],[Prioridad*]]="Baja",((AJ1162*60)+AK1162)-720,IF(TablaIncidentes[[#This Row],[Prioridad*]]="Media",((AJ1162*60)+AK1162)-120,IF(TablaIncidentes[[#This Row],[Prioridad*]]="Alta",((AJ1162*60)+AK1162)-60)))</f>
        <v>-60</v>
      </c>
      <c r="AN1162" t="str">
        <f t="shared" si="132"/>
        <v>lunes</v>
      </c>
    </row>
    <row r="1163" spans="1:40" x14ac:dyDescent="0.25">
      <c r="A1163" s="20" t="s">
        <v>2511</v>
      </c>
      <c r="B1163" t="s">
        <v>1948</v>
      </c>
      <c r="C1163" t="s">
        <v>32</v>
      </c>
      <c r="D1163" s="11" t="s">
        <v>33</v>
      </c>
      <c r="E1163" t="s">
        <v>34</v>
      </c>
      <c r="F1163" t="s">
        <v>51</v>
      </c>
      <c r="G1163" t="s">
        <v>364</v>
      </c>
      <c r="J1163" s="12">
        <v>43850</v>
      </c>
      <c r="K1163" s="13">
        <v>0.34940972222222227</v>
      </c>
      <c r="L1163" s="14">
        <v>43850</v>
      </c>
      <c r="M1163" s="15">
        <v>0.34940972222222227</v>
      </c>
      <c r="N1163" s="12">
        <v>43850</v>
      </c>
      <c r="O1163" s="13">
        <v>0.51834490740740746</v>
      </c>
      <c r="P1163" s="16">
        <v>43851.584988425922</v>
      </c>
      <c r="Q1163" s="11" t="s">
        <v>101</v>
      </c>
      <c r="R1163" s="11" t="s">
        <v>1078</v>
      </c>
      <c r="S1163" s="11" t="s">
        <v>39</v>
      </c>
      <c r="T1163" s="11" t="s">
        <v>133</v>
      </c>
      <c r="U1163" s="11" t="s">
        <v>37</v>
      </c>
      <c r="V1163" s="17">
        <v>0</v>
      </c>
      <c r="W1163" s="11" t="s">
        <v>37</v>
      </c>
      <c r="Y1163" s="17" t="str">
        <f>TablaIncidentes[[#This Row],[Tiempo Total Gestión]]</f>
        <v>04:03</v>
      </c>
      <c r="Z1163" s="11">
        <f t="shared" si="126"/>
        <v>4</v>
      </c>
      <c r="AA1163" s="11">
        <f t="shared" si="127"/>
        <v>3</v>
      </c>
      <c r="AB1163" s="11">
        <f>IF(TablaIncidentes[[#This Row],[Prioridad*]]="Baja",(Z1163-24)*60+AA1163,IF(TablaIncidentes[[#This Row],[Prioridad*]]="Media",(Z1163-4)*60+AA1163,IF(TablaIncidentes[[#This Row],[Prioridad*]]="Alta",(Z1163-2)*60+AA1163)))</f>
        <v>123</v>
      </c>
      <c r="AD1163" s="17" t="str">
        <f>TablaIncidentes[[#This Row],[Tiempo Creación (HH:mm)]]</f>
        <v>00:00</v>
      </c>
      <c r="AE1163" s="11">
        <f t="shared" si="128"/>
        <v>0</v>
      </c>
      <c r="AF1163" s="11">
        <f t="shared" si="129"/>
        <v>0</v>
      </c>
      <c r="AG1163" s="11">
        <f>IF(TablaIncidentes[[#This Row],[Prioridad*]]="Baja",((AE1163*60)+AF1163)-30,IF(TablaIncidentes[[#This Row],[Prioridad*]]="Media",((AE1163*60)+AF1163)-15,IF(TablaIncidentes[[#This Row],[Prioridad*]]="Alta",((AE1163*60)+AF1163)-10)))</f>
        <v>-10</v>
      </c>
      <c r="AI1163" s="17">
        <f>TablaIncidentes[[#This Row],[Tiempo Avance Incidente]]</f>
        <v>0</v>
      </c>
      <c r="AJ1163" s="11">
        <f t="shared" si="130"/>
        <v>0</v>
      </c>
      <c r="AK1163" s="11">
        <f t="shared" si="131"/>
        <v>0</v>
      </c>
      <c r="AL1163">
        <f>IF(TablaIncidentes[[#This Row],[Prioridad*]]="Baja",((AJ1163*60)+AK1163)-720,IF(TablaIncidentes[[#This Row],[Prioridad*]]="Media",((AJ1163*60)+AK1163)-120,IF(TablaIncidentes[[#This Row],[Prioridad*]]="Alta",((AJ1163*60)+AK1163)-60)))</f>
        <v>-60</v>
      </c>
      <c r="AN1163" t="str">
        <f t="shared" si="132"/>
        <v>lunes</v>
      </c>
    </row>
    <row r="1164" spans="1:40" x14ac:dyDescent="0.25">
      <c r="A1164" s="20" t="s">
        <v>2512</v>
      </c>
      <c r="B1164" t="s">
        <v>831</v>
      </c>
      <c r="C1164" t="s">
        <v>32</v>
      </c>
      <c r="D1164" s="11" t="s">
        <v>33</v>
      </c>
      <c r="E1164" t="s">
        <v>34</v>
      </c>
      <c r="F1164" t="s">
        <v>51</v>
      </c>
      <c r="G1164" t="s">
        <v>364</v>
      </c>
      <c r="J1164" s="12">
        <v>43850</v>
      </c>
      <c r="K1164" s="13">
        <v>0.34940972222222227</v>
      </c>
      <c r="L1164" s="14">
        <v>43850</v>
      </c>
      <c r="M1164" s="15">
        <v>0.34940972222222227</v>
      </c>
      <c r="N1164" s="12">
        <v>43850</v>
      </c>
      <c r="O1164" s="13">
        <v>0.53219907407407407</v>
      </c>
      <c r="P1164" s="16">
        <v>43851.584988425922</v>
      </c>
      <c r="Q1164" s="11" t="s">
        <v>101</v>
      </c>
      <c r="R1164" s="11" t="s">
        <v>1620</v>
      </c>
      <c r="S1164" s="11" t="s">
        <v>39</v>
      </c>
      <c r="T1164" s="11" t="s">
        <v>133</v>
      </c>
      <c r="U1164" s="11" t="s">
        <v>37</v>
      </c>
      <c r="V1164" s="17">
        <v>0</v>
      </c>
      <c r="W1164" s="11" t="s">
        <v>37</v>
      </c>
      <c r="Y1164" s="17" t="str">
        <f>TablaIncidentes[[#This Row],[Tiempo Total Gestión]]</f>
        <v>04:23</v>
      </c>
      <c r="Z1164" s="11">
        <f t="shared" si="126"/>
        <v>4</v>
      </c>
      <c r="AA1164" s="11">
        <f t="shared" si="127"/>
        <v>23</v>
      </c>
      <c r="AB1164" s="11">
        <f>IF(TablaIncidentes[[#This Row],[Prioridad*]]="Baja",(Z1164-24)*60+AA1164,IF(TablaIncidentes[[#This Row],[Prioridad*]]="Media",(Z1164-4)*60+AA1164,IF(TablaIncidentes[[#This Row],[Prioridad*]]="Alta",(Z1164-2)*60+AA1164)))</f>
        <v>143</v>
      </c>
      <c r="AD1164" s="17" t="str">
        <f>TablaIncidentes[[#This Row],[Tiempo Creación (HH:mm)]]</f>
        <v>00:00</v>
      </c>
      <c r="AE1164" s="11">
        <f t="shared" si="128"/>
        <v>0</v>
      </c>
      <c r="AF1164" s="11">
        <f t="shared" si="129"/>
        <v>0</v>
      </c>
      <c r="AG1164" s="11">
        <f>IF(TablaIncidentes[[#This Row],[Prioridad*]]="Baja",((AE1164*60)+AF1164)-30,IF(TablaIncidentes[[#This Row],[Prioridad*]]="Media",((AE1164*60)+AF1164)-15,IF(TablaIncidentes[[#This Row],[Prioridad*]]="Alta",((AE1164*60)+AF1164)-10)))</f>
        <v>-10</v>
      </c>
      <c r="AI1164" s="17">
        <f>TablaIncidentes[[#This Row],[Tiempo Avance Incidente]]</f>
        <v>0</v>
      </c>
      <c r="AJ1164" s="11">
        <f t="shared" si="130"/>
        <v>0</v>
      </c>
      <c r="AK1164" s="11">
        <f t="shared" si="131"/>
        <v>0</v>
      </c>
      <c r="AL1164">
        <f>IF(TablaIncidentes[[#This Row],[Prioridad*]]="Baja",((AJ1164*60)+AK1164)-720,IF(TablaIncidentes[[#This Row],[Prioridad*]]="Media",((AJ1164*60)+AK1164)-120,IF(TablaIncidentes[[#This Row],[Prioridad*]]="Alta",((AJ1164*60)+AK1164)-60)))</f>
        <v>-60</v>
      </c>
      <c r="AN1164" t="str">
        <f t="shared" si="132"/>
        <v>lunes</v>
      </c>
    </row>
    <row r="1165" spans="1:40" x14ac:dyDescent="0.25">
      <c r="A1165" s="20" t="s">
        <v>2513</v>
      </c>
      <c r="B1165" t="s">
        <v>943</v>
      </c>
      <c r="C1165" t="s">
        <v>32</v>
      </c>
      <c r="D1165" s="11" t="s">
        <v>33</v>
      </c>
      <c r="E1165" t="s">
        <v>34</v>
      </c>
      <c r="F1165" t="s">
        <v>51</v>
      </c>
      <c r="G1165" t="s">
        <v>364</v>
      </c>
      <c r="J1165" s="12">
        <v>43850</v>
      </c>
      <c r="K1165" s="13">
        <v>0.34940972222222227</v>
      </c>
      <c r="L1165" s="14">
        <v>43850</v>
      </c>
      <c r="M1165" s="15">
        <v>0.34940972222222227</v>
      </c>
      <c r="N1165" s="12">
        <v>43850</v>
      </c>
      <c r="O1165" s="13">
        <v>0.60611111111111116</v>
      </c>
      <c r="P1165" s="16">
        <v>43851.70108796296</v>
      </c>
      <c r="Q1165" s="11" t="s">
        <v>101</v>
      </c>
      <c r="R1165" s="11" t="s">
        <v>2006</v>
      </c>
      <c r="S1165" s="11" t="s">
        <v>39</v>
      </c>
      <c r="T1165" s="11" t="s">
        <v>133</v>
      </c>
      <c r="U1165" s="11" t="s">
        <v>37</v>
      </c>
      <c r="V1165" s="17">
        <v>0</v>
      </c>
      <c r="W1165" s="11" t="s">
        <v>37</v>
      </c>
      <c r="Y1165" s="17" t="str">
        <f>TablaIncidentes[[#This Row],[Tiempo Total Gestión]]</f>
        <v>04:25</v>
      </c>
      <c r="Z1165" s="11">
        <f t="shared" si="126"/>
        <v>4</v>
      </c>
      <c r="AA1165" s="11">
        <f t="shared" si="127"/>
        <v>25</v>
      </c>
      <c r="AB1165" s="11">
        <f>IF(TablaIncidentes[[#This Row],[Prioridad*]]="Baja",(Z1165-24)*60+AA1165,IF(TablaIncidentes[[#This Row],[Prioridad*]]="Media",(Z1165-4)*60+AA1165,IF(TablaIncidentes[[#This Row],[Prioridad*]]="Alta",(Z1165-2)*60+AA1165)))</f>
        <v>145</v>
      </c>
      <c r="AD1165" s="17" t="str">
        <f>TablaIncidentes[[#This Row],[Tiempo Creación (HH:mm)]]</f>
        <v>00:00</v>
      </c>
      <c r="AE1165" s="11">
        <f t="shared" si="128"/>
        <v>0</v>
      </c>
      <c r="AF1165" s="11">
        <f t="shared" si="129"/>
        <v>0</v>
      </c>
      <c r="AG1165" s="11">
        <f>IF(TablaIncidentes[[#This Row],[Prioridad*]]="Baja",((AE1165*60)+AF1165)-30,IF(TablaIncidentes[[#This Row],[Prioridad*]]="Media",((AE1165*60)+AF1165)-15,IF(TablaIncidentes[[#This Row],[Prioridad*]]="Alta",((AE1165*60)+AF1165)-10)))</f>
        <v>-10</v>
      </c>
      <c r="AI1165" s="17">
        <f>TablaIncidentes[[#This Row],[Tiempo Avance Incidente]]</f>
        <v>0</v>
      </c>
      <c r="AJ1165" s="11">
        <f t="shared" si="130"/>
        <v>0</v>
      </c>
      <c r="AK1165" s="11">
        <f t="shared" si="131"/>
        <v>0</v>
      </c>
      <c r="AL1165">
        <f>IF(TablaIncidentes[[#This Row],[Prioridad*]]="Baja",((AJ1165*60)+AK1165)-720,IF(TablaIncidentes[[#This Row],[Prioridad*]]="Media",((AJ1165*60)+AK1165)-120,IF(TablaIncidentes[[#This Row],[Prioridad*]]="Alta",((AJ1165*60)+AK1165)-60)))</f>
        <v>-60</v>
      </c>
      <c r="AN1165" t="str">
        <f t="shared" si="132"/>
        <v>lunes</v>
      </c>
    </row>
    <row r="1166" spans="1:40" x14ac:dyDescent="0.25">
      <c r="A1166" s="10" t="s">
        <v>2514</v>
      </c>
      <c r="B1166" t="s">
        <v>2515</v>
      </c>
      <c r="C1166" t="s">
        <v>123</v>
      </c>
      <c r="D1166" s="11" t="s">
        <v>110</v>
      </c>
      <c r="E1166" t="s">
        <v>34</v>
      </c>
      <c r="F1166" t="s">
        <v>124</v>
      </c>
      <c r="G1166" t="s">
        <v>104</v>
      </c>
      <c r="J1166" s="12">
        <v>43850</v>
      </c>
      <c r="K1166" s="13">
        <v>0.35234953703703703</v>
      </c>
      <c r="L1166" s="14">
        <v>43850</v>
      </c>
      <c r="M1166" s="15">
        <v>0.35346064814814815</v>
      </c>
      <c r="N1166" s="12">
        <v>43850</v>
      </c>
      <c r="O1166" s="13">
        <v>0.37818287037037041</v>
      </c>
      <c r="P1166" s="16">
        <v>43851.429895833331</v>
      </c>
      <c r="Q1166" s="11" t="s">
        <v>37</v>
      </c>
      <c r="R1166" s="11" t="s">
        <v>823</v>
      </c>
      <c r="S1166" s="11" t="s">
        <v>59</v>
      </c>
      <c r="T1166" s="11" t="s">
        <v>40</v>
      </c>
      <c r="U1166" s="11" t="s">
        <v>37</v>
      </c>
      <c r="V1166" s="17">
        <v>1.0879629626288079E-3</v>
      </c>
      <c r="W1166" s="11" t="s">
        <v>37</v>
      </c>
      <c r="Y1166" s="17" t="str">
        <f>TablaIncidentes[[#This Row],[Tiempo Total Gestión]]</f>
        <v>00:37</v>
      </c>
      <c r="Z1166" s="11">
        <f t="shared" si="126"/>
        <v>0</v>
      </c>
      <c r="AA1166" s="11">
        <f t="shared" si="127"/>
        <v>37</v>
      </c>
      <c r="AB1166" s="11">
        <f>IF(TablaIncidentes[[#This Row],[Prioridad*]]="Baja",(Z1166-24)*60+AA1166,IF(TablaIncidentes[[#This Row],[Prioridad*]]="Media",(Z1166-4)*60+AA1166,IF(TablaIncidentes[[#This Row],[Prioridad*]]="Alta",(Z1166-2)*60+AA1166)))</f>
        <v>-203</v>
      </c>
      <c r="AD1166" s="17" t="str">
        <f>TablaIncidentes[[#This Row],[Tiempo Creación (HH:mm)]]</f>
        <v>00:01</v>
      </c>
      <c r="AE1166" s="11">
        <f t="shared" si="128"/>
        <v>0</v>
      </c>
      <c r="AF1166" s="11">
        <f t="shared" si="129"/>
        <v>1</v>
      </c>
      <c r="AG1166" s="11">
        <f>IF(TablaIncidentes[[#This Row],[Prioridad*]]="Baja",((AE1166*60)+AF1166)-30,IF(TablaIncidentes[[#This Row],[Prioridad*]]="Media",((AE1166*60)+AF1166)-15,IF(TablaIncidentes[[#This Row],[Prioridad*]]="Alta",((AE1166*60)+AF1166)-10)))</f>
        <v>-14</v>
      </c>
      <c r="AI1166" s="17">
        <f>TablaIncidentes[[#This Row],[Tiempo Avance Incidente]]</f>
        <v>1.0879629626288079E-3</v>
      </c>
      <c r="AJ1166" s="11">
        <f t="shared" si="130"/>
        <v>0</v>
      </c>
      <c r="AK1166" s="11">
        <f t="shared" si="131"/>
        <v>1</v>
      </c>
      <c r="AL1166">
        <f>IF(TablaIncidentes[[#This Row],[Prioridad*]]="Baja",((AJ1166*60)+AK1166)-720,IF(TablaIncidentes[[#This Row],[Prioridad*]]="Media",((AJ1166*60)+AK1166)-120,IF(TablaIncidentes[[#This Row],[Prioridad*]]="Alta",((AJ1166*60)+AK1166)-60)))</f>
        <v>-119</v>
      </c>
      <c r="AN1166" t="str">
        <f t="shared" si="132"/>
        <v>lunes</v>
      </c>
    </row>
    <row r="1167" spans="1:40" x14ac:dyDescent="0.25">
      <c r="A1167" s="10" t="s">
        <v>2516</v>
      </c>
      <c r="B1167" t="s">
        <v>2517</v>
      </c>
      <c r="C1167" t="s">
        <v>32</v>
      </c>
      <c r="D1167" s="11" t="s">
        <v>33</v>
      </c>
      <c r="E1167" t="s">
        <v>34</v>
      </c>
      <c r="F1167" t="s">
        <v>51</v>
      </c>
      <c r="G1167" t="s">
        <v>62</v>
      </c>
      <c r="J1167" s="12">
        <v>43850</v>
      </c>
      <c r="K1167" s="13">
        <v>0.37315972222222221</v>
      </c>
      <c r="L1167" s="14">
        <v>43850</v>
      </c>
      <c r="M1167" s="15">
        <v>0.3752199074074074</v>
      </c>
      <c r="N1167" s="12">
        <v>43850</v>
      </c>
      <c r="O1167" s="13">
        <v>0.38663194444444443</v>
      </c>
      <c r="P1167" s="16">
        <v>43851.429895833331</v>
      </c>
      <c r="Q1167" s="11" t="s">
        <v>37</v>
      </c>
      <c r="R1167" s="11" t="s">
        <v>48</v>
      </c>
      <c r="S1167" s="11" t="s">
        <v>39</v>
      </c>
      <c r="T1167" s="11" t="s">
        <v>48</v>
      </c>
      <c r="U1167" s="11" t="s">
        <v>37</v>
      </c>
      <c r="V1167" s="17">
        <v>2.3263888870133087E-3</v>
      </c>
      <c r="W1167" s="11" t="s">
        <v>37</v>
      </c>
      <c r="Y1167" s="17" t="str">
        <f>TablaIncidentes[[#This Row],[Tiempo Total Gestión]]</f>
        <v>00:02</v>
      </c>
      <c r="Z1167" s="11">
        <f t="shared" si="126"/>
        <v>0</v>
      </c>
      <c r="AA1167" s="11">
        <f t="shared" si="127"/>
        <v>2</v>
      </c>
      <c r="AB1167" s="11">
        <f>IF(TablaIncidentes[[#This Row],[Prioridad*]]="Baja",(Z1167-24)*60+AA1167,IF(TablaIncidentes[[#This Row],[Prioridad*]]="Media",(Z1167-4)*60+AA1167,IF(TablaIncidentes[[#This Row],[Prioridad*]]="Alta",(Z1167-2)*60+AA1167)))</f>
        <v>-118</v>
      </c>
      <c r="AD1167" s="17" t="str">
        <f>TablaIncidentes[[#This Row],[Tiempo Creación (HH:mm)]]</f>
        <v>00:02</v>
      </c>
      <c r="AE1167" s="11">
        <f t="shared" si="128"/>
        <v>0</v>
      </c>
      <c r="AF1167" s="11">
        <f t="shared" si="129"/>
        <v>2</v>
      </c>
      <c r="AG1167" s="11">
        <f>IF(TablaIncidentes[[#This Row],[Prioridad*]]="Baja",((AE1167*60)+AF1167)-30,IF(TablaIncidentes[[#This Row],[Prioridad*]]="Media",((AE1167*60)+AF1167)-15,IF(TablaIncidentes[[#This Row],[Prioridad*]]="Alta",((AE1167*60)+AF1167)-10)))</f>
        <v>-8</v>
      </c>
      <c r="AI1167" s="17">
        <f>TablaIncidentes[[#This Row],[Tiempo Avance Incidente]]</f>
        <v>2.3263888870133087E-3</v>
      </c>
      <c r="AJ1167" s="11">
        <f t="shared" si="130"/>
        <v>0</v>
      </c>
      <c r="AK1167" s="11">
        <f t="shared" si="131"/>
        <v>3</v>
      </c>
      <c r="AL1167">
        <f>IF(TablaIncidentes[[#This Row],[Prioridad*]]="Baja",((AJ1167*60)+AK1167)-720,IF(TablaIncidentes[[#This Row],[Prioridad*]]="Media",((AJ1167*60)+AK1167)-120,IF(TablaIncidentes[[#This Row],[Prioridad*]]="Alta",((AJ1167*60)+AK1167)-60)))</f>
        <v>-57</v>
      </c>
      <c r="AN1167" t="str">
        <f t="shared" si="132"/>
        <v>lunes</v>
      </c>
    </row>
    <row r="1168" spans="1:40" x14ac:dyDescent="0.25">
      <c r="A1168" s="10" t="s">
        <v>2518</v>
      </c>
      <c r="B1168" t="s">
        <v>2519</v>
      </c>
      <c r="C1168" t="s">
        <v>32</v>
      </c>
      <c r="D1168" s="11" t="s">
        <v>33</v>
      </c>
      <c r="E1168" t="s">
        <v>34</v>
      </c>
      <c r="F1168" t="s">
        <v>51</v>
      </c>
      <c r="G1168" t="s">
        <v>2097</v>
      </c>
      <c r="J1168" s="12">
        <v>43850</v>
      </c>
      <c r="K1168" s="13">
        <v>0.377962962962963</v>
      </c>
      <c r="L1168" s="14">
        <v>43850</v>
      </c>
      <c r="M1168" s="15">
        <v>0.377962962962963</v>
      </c>
      <c r="N1168" s="12">
        <v>43850</v>
      </c>
      <c r="O1168" s="13">
        <v>0.9864814814814814</v>
      </c>
      <c r="P1168" s="16">
        <v>43852.019687499997</v>
      </c>
      <c r="Q1168" s="11" t="s">
        <v>37</v>
      </c>
      <c r="R1168" s="11" t="s">
        <v>341</v>
      </c>
      <c r="S1168" s="11" t="s">
        <v>39</v>
      </c>
      <c r="T1168" s="11" t="s">
        <v>133</v>
      </c>
      <c r="U1168" s="11" t="s">
        <v>37</v>
      </c>
      <c r="V1168" s="17">
        <v>0</v>
      </c>
      <c r="W1168" s="11" t="s">
        <v>37</v>
      </c>
      <c r="Y1168" s="17" t="str">
        <f>TablaIncidentes[[#This Row],[Tiempo Total Gestión]]</f>
        <v>00:39</v>
      </c>
      <c r="Z1168" s="11">
        <f t="shared" si="126"/>
        <v>0</v>
      </c>
      <c r="AA1168" s="11">
        <f t="shared" si="127"/>
        <v>39</v>
      </c>
      <c r="AB1168" s="11">
        <f>IF(TablaIncidentes[[#This Row],[Prioridad*]]="Baja",(Z1168-24)*60+AA1168,IF(TablaIncidentes[[#This Row],[Prioridad*]]="Media",(Z1168-4)*60+AA1168,IF(TablaIncidentes[[#This Row],[Prioridad*]]="Alta",(Z1168-2)*60+AA1168)))</f>
        <v>-81</v>
      </c>
      <c r="AD1168" s="17" t="str">
        <f>TablaIncidentes[[#This Row],[Tiempo Creación (HH:mm)]]</f>
        <v>00:00</v>
      </c>
      <c r="AE1168" s="11">
        <f t="shared" si="128"/>
        <v>0</v>
      </c>
      <c r="AF1168" s="11">
        <f t="shared" si="129"/>
        <v>0</v>
      </c>
      <c r="AG1168" s="11">
        <f>IF(TablaIncidentes[[#This Row],[Prioridad*]]="Baja",((AE1168*60)+AF1168)-30,IF(TablaIncidentes[[#This Row],[Prioridad*]]="Media",((AE1168*60)+AF1168)-15,IF(TablaIncidentes[[#This Row],[Prioridad*]]="Alta",((AE1168*60)+AF1168)-10)))</f>
        <v>-10</v>
      </c>
      <c r="AI1168" s="17">
        <f>TablaIncidentes[[#This Row],[Tiempo Avance Incidente]]</f>
        <v>0</v>
      </c>
      <c r="AJ1168" s="11">
        <f t="shared" si="130"/>
        <v>0</v>
      </c>
      <c r="AK1168" s="11">
        <f t="shared" si="131"/>
        <v>0</v>
      </c>
      <c r="AL1168">
        <f>IF(TablaIncidentes[[#This Row],[Prioridad*]]="Baja",((AJ1168*60)+AK1168)-720,IF(TablaIncidentes[[#This Row],[Prioridad*]]="Media",((AJ1168*60)+AK1168)-120,IF(TablaIncidentes[[#This Row],[Prioridad*]]="Alta",((AJ1168*60)+AK1168)-60)))</f>
        <v>-60</v>
      </c>
      <c r="AN1168" t="str">
        <f t="shared" si="132"/>
        <v>lunes</v>
      </c>
    </row>
    <row r="1169" spans="1:40" x14ac:dyDescent="0.25">
      <c r="A1169" s="10" t="s">
        <v>2520</v>
      </c>
      <c r="B1169" t="s">
        <v>2521</v>
      </c>
      <c r="C1169" t="s">
        <v>239</v>
      </c>
      <c r="D1169" s="11" t="s">
        <v>33</v>
      </c>
      <c r="E1169" t="s">
        <v>34</v>
      </c>
      <c r="F1169" t="s">
        <v>111</v>
      </c>
      <c r="G1169" t="s">
        <v>374</v>
      </c>
      <c r="J1169" s="12">
        <v>43850</v>
      </c>
      <c r="K1169" s="13">
        <v>0.37990740740740742</v>
      </c>
      <c r="L1169" s="14">
        <v>43850</v>
      </c>
      <c r="M1169" s="15">
        <v>0.38468750000000002</v>
      </c>
      <c r="N1169" s="12">
        <v>43850</v>
      </c>
      <c r="O1169" s="13">
        <v>0.40305555555555556</v>
      </c>
      <c r="P1169" s="16">
        <v>43851.429895833331</v>
      </c>
      <c r="Q1169" s="11" t="s">
        <v>37</v>
      </c>
      <c r="R1169" s="11" t="s">
        <v>166</v>
      </c>
      <c r="S1169" s="11" t="s">
        <v>59</v>
      </c>
      <c r="T1169" s="11" t="s">
        <v>241</v>
      </c>
      <c r="U1169" s="11" t="s">
        <v>37</v>
      </c>
      <c r="V1169" s="17">
        <v>4.28240741166519E-3</v>
      </c>
      <c r="W1169" s="11" t="s">
        <v>37</v>
      </c>
      <c r="Y1169" s="17" t="str">
        <f>TablaIncidentes[[#This Row],[Tiempo Total Gestión]]</f>
        <v>00:33</v>
      </c>
      <c r="Z1169" s="11">
        <f t="shared" si="126"/>
        <v>0</v>
      </c>
      <c r="AA1169" s="11">
        <f t="shared" si="127"/>
        <v>33</v>
      </c>
      <c r="AB1169" s="11">
        <f>IF(TablaIncidentes[[#This Row],[Prioridad*]]="Baja",(Z1169-24)*60+AA1169,IF(TablaIncidentes[[#This Row],[Prioridad*]]="Media",(Z1169-4)*60+AA1169,IF(TablaIncidentes[[#This Row],[Prioridad*]]="Alta",(Z1169-2)*60+AA1169)))</f>
        <v>-87</v>
      </c>
      <c r="AD1169" s="17" t="str">
        <f>TablaIncidentes[[#This Row],[Tiempo Creación (HH:mm)]]</f>
        <v>00:06</v>
      </c>
      <c r="AE1169" s="11">
        <f t="shared" si="128"/>
        <v>0</v>
      </c>
      <c r="AF1169" s="11">
        <f t="shared" si="129"/>
        <v>6</v>
      </c>
      <c r="AG1169" s="11">
        <f>IF(TablaIncidentes[[#This Row],[Prioridad*]]="Baja",((AE1169*60)+AF1169)-30,IF(TablaIncidentes[[#This Row],[Prioridad*]]="Media",((AE1169*60)+AF1169)-15,IF(TablaIncidentes[[#This Row],[Prioridad*]]="Alta",((AE1169*60)+AF1169)-10)))</f>
        <v>-4</v>
      </c>
      <c r="AI1169" s="17">
        <f>TablaIncidentes[[#This Row],[Tiempo Avance Incidente]]</f>
        <v>4.28240741166519E-3</v>
      </c>
      <c r="AJ1169" s="11">
        <f t="shared" si="130"/>
        <v>0</v>
      </c>
      <c r="AK1169" s="11">
        <f t="shared" si="131"/>
        <v>6</v>
      </c>
      <c r="AL1169">
        <f>IF(TablaIncidentes[[#This Row],[Prioridad*]]="Baja",((AJ1169*60)+AK1169)-720,IF(TablaIncidentes[[#This Row],[Prioridad*]]="Media",((AJ1169*60)+AK1169)-120,IF(TablaIncidentes[[#This Row],[Prioridad*]]="Alta",((AJ1169*60)+AK1169)-60)))</f>
        <v>-54</v>
      </c>
      <c r="AN1169" t="str">
        <f t="shared" si="132"/>
        <v>lunes</v>
      </c>
    </row>
    <row r="1170" spans="1:40" x14ac:dyDescent="0.25">
      <c r="A1170" s="10" t="s">
        <v>2522</v>
      </c>
      <c r="B1170" t="s">
        <v>2523</v>
      </c>
      <c r="C1170" t="s">
        <v>161</v>
      </c>
      <c r="D1170" s="11" t="s">
        <v>110</v>
      </c>
      <c r="E1170" t="s">
        <v>34</v>
      </c>
      <c r="F1170" t="s">
        <v>124</v>
      </c>
      <c r="G1170" t="s">
        <v>104</v>
      </c>
      <c r="J1170" s="12">
        <v>43850</v>
      </c>
      <c r="K1170" s="13">
        <v>0.38541666666666669</v>
      </c>
      <c r="L1170" s="14">
        <v>43850</v>
      </c>
      <c r="M1170" s="15">
        <v>0.38545138888888886</v>
      </c>
      <c r="N1170" s="12">
        <v>43850</v>
      </c>
      <c r="O1170" s="13">
        <v>0.44232638888888887</v>
      </c>
      <c r="P1170" s="16">
        <v>43851.511087962965</v>
      </c>
      <c r="Q1170" s="11" t="s">
        <v>37</v>
      </c>
      <c r="R1170" s="11" t="s">
        <v>1886</v>
      </c>
      <c r="S1170" s="11" t="s">
        <v>59</v>
      </c>
      <c r="T1170" s="11" t="s">
        <v>133</v>
      </c>
      <c r="U1170" s="11" t="s">
        <v>37</v>
      </c>
      <c r="V1170" s="17">
        <v>0</v>
      </c>
      <c r="W1170" s="11" t="s">
        <v>37</v>
      </c>
      <c r="Y1170" s="17" t="str">
        <f>TablaIncidentes[[#This Row],[Tiempo Total Gestión]]</f>
        <v>01:21</v>
      </c>
      <c r="Z1170" s="11">
        <f t="shared" si="126"/>
        <v>1</v>
      </c>
      <c r="AA1170" s="11">
        <f t="shared" si="127"/>
        <v>21</v>
      </c>
      <c r="AB1170" s="11">
        <f>IF(TablaIncidentes[[#This Row],[Prioridad*]]="Baja",(Z1170-24)*60+AA1170,IF(TablaIncidentes[[#This Row],[Prioridad*]]="Media",(Z1170-4)*60+AA1170,IF(TablaIncidentes[[#This Row],[Prioridad*]]="Alta",(Z1170-2)*60+AA1170)))</f>
        <v>-159</v>
      </c>
      <c r="AD1170" s="17" t="str">
        <f>TablaIncidentes[[#This Row],[Tiempo Creación (HH:mm)]]</f>
        <v>00:00</v>
      </c>
      <c r="AE1170" s="11">
        <f t="shared" si="128"/>
        <v>0</v>
      </c>
      <c r="AF1170" s="11">
        <f t="shared" si="129"/>
        <v>0</v>
      </c>
      <c r="AG1170" s="11">
        <f>IF(TablaIncidentes[[#This Row],[Prioridad*]]="Baja",((AE1170*60)+AF1170)-30,IF(TablaIncidentes[[#This Row],[Prioridad*]]="Media",((AE1170*60)+AF1170)-15,IF(TablaIncidentes[[#This Row],[Prioridad*]]="Alta",((AE1170*60)+AF1170)-10)))</f>
        <v>-15</v>
      </c>
      <c r="AI1170" s="17">
        <f>TablaIncidentes[[#This Row],[Tiempo Avance Incidente]]</f>
        <v>0</v>
      </c>
      <c r="AJ1170" s="11">
        <f t="shared" si="130"/>
        <v>0</v>
      </c>
      <c r="AK1170" s="11">
        <f t="shared" si="131"/>
        <v>0</v>
      </c>
      <c r="AL1170">
        <f>IF(TablaIncidentes[[#This Row],[Prioridad*]]="Baja",((AJ1170*60)+AK1170)-720,IF(TablaIncidentes[[#This Row],[Prioridad*]]="Media",((AJ1170*60)+AK1170)-120,IF(TablaIncidentes[[#This Row],[Prioridad*]]="Alta",((AJ1170*60)+AK1170)-60)))</f>
        <v>-120</v>
      </c>
      <c r="AN1170" t="str">
        <f t="shared" si="132"/>
        <v>lunes</v>
      </c>
    </row>
    <row r="1171" spans="1:40" x14ac:dyDescent="0.25">
      <c r="A1171" s="10" t="s">
        <v>2524</v>
      </c>
      <c r="B1171" t="s">
        <v>2525</v>
      </c>
      <c r="C1171" t="s">
        <v>32</v>
      </c>
      <c r="D1171" s="11" t="s">
        <v>33</v>
      </c>
      <c r="E1171" t="s">
        <v>34</v>
      </c>
      <c r="F1171" t="s">
        <v>51</v>
      </c>
      <c r="G1171" t="s">
        <v>62</v>
      </c>
      <c r="J1171" s="12">
        <v>43850</v>
      </c>
      <c r="K1171" s="13">
        <v>0.38160879629629635</v>
      </c>
      <c r="L1171" s="14">
        <v>43850</v>
      </c>
      <c r="M1171" s="15">
        <v>0.38160879629629635</v>
      </c>
      <c r="N1171" s="12">
        <v>43850</v>
      </c>
      <c r="O1171" s="13">
        <v>0.40584490740740736</v>
      </c>
      <c r="P1171" s="16">
        <v>43851.429895833331</v>
      </c>
      <c r="Q1171" s="11" t="s">
        <v>37</v>
      </c>
      <c r="R1171" s="11" t="s">
        <v>606</v>
      </c>
      <c r="S1171" s="11" t="s">
        <v>39</v>
      </c>
      <c r="T1171" s="11" t="s">
        <v>133</v>
      </c>
      <c r="U1171" s="11" t="s">
        <v>37</v>
      </c>
      <c r="V1171" s="17">
        <v>0</v>
      </c>
      <c r="W1171" s="11" t="s">
        <v>37</v>
      </c>
      <c r="Y1171" s="17" t="str">
        <f>TablaIncidentes[[#This Row],[Tiempo Total Gestión]]</f>
        <v>00:28</v>
      </c>
      <c r="Z1171" s="11">
        <f t="shared" si="126"/>
        <v>0</v>
      </c>
      <c r="AA1171" s="11">
        <f t="shared" si="127"/>
        <v>28</v>
      </c>
      <c r="AB1171" s="11">
        <f>IF(TablaIncidentes[[#This Row],[Prioridad*]]="Baja",(Z1171-24)*60+AA1171,IF(TablaIncidentes[[#This Row],[Prioridad*]]="Media",(Z1171-4)*60+AA1171,IF(TablaIncidentes[[#This Row],[Prioridad*]]="Alta",(Z1171-2)*60+AA1171)))</f>
        <v>-92</v>
      </c>
      <c r="AD1171" s="17" t="str">
        <f>TablaIncidentes[[#This Row],[Tiempo Creación (HH:mm)]]</f>
        <v>00:00</v>
      </c>
      <c r="AE1171" s="11">
        <f t="shared" si="128"/>
        <v>0</v>
      </c>
      <c r="AF1171" s="11">
        <f t="shared" si="129"/>
        <v>0</v>
      </c>
      <c r="AG1171" s="11">
        <f>IF(TablaIncidentes[[#This Row],[Prioridad*]]="Baja",((AE1171*60)+AF1171)-30,IF(TablaIncidentes[[#This Row],[Prioridad*]]="Media",((AE1171*60)+AF1171)-15,IF(TablaIncidentes[[#This Row],[Prioridad*]]="Alta",((AE1171*60)+AF1171)-10)))</f>
        <v>-10</v>
      </c>
      <c r="AI1171" s="17">
        <f>TablaIncidentes[[#This Row],[Tiempo Avance Incidente]]</f>
        <v>0</v>
      </c>
      <c r="AJ1171" s="11">
        <f t="shared" si="130"/>
        <v>0</v>
      </c>
      <c r="AK1171" s="11">
        <f t="shared" si="131"/>
        <v>0</v>
      </c>
      <c r="AL1171">
        <f>IF(TablaIncidentes[[#This Row],[Prioridad*]]="Baja",((AJ1171*60)+AK1171)-720,IF(TablaIncidentes[[#This Row],[Prioridad*]]="Media",((AJ1171*60)+AK1171)-120,IF(TablaIncidentes[[#This Row],[Prioridad*]]="Alta",((AJ1171*60)+AK1171)-60)))</f>
        <v>-60</v>
      </c>
      <c r="AN1171" t="str">
        <f t="shared" si="132"/>
        <v>lunes</v>
      </c>
    </row>
    <row r="1172" spans="1:40" x14ac:dyDescent="0.25">
      <c r="A1172" s="10" t="s">
        <v>2526</v>
      </c>
      <c r="B1172" t="s">
        <v>2527</v>
      </c>
      <c r="C1172" t="s">
        <v>161</v>
      </c>
      <c r="D1172" s="11" t="s">
        <v>150</v>
      </c>
      <c r="E1172" t="s">
        <v>34</v>
      </c>
      <c r="F1172" t="s">
        <v>124</v>
      </c>
      <c r="G1172" t="s">
        <v>180</v>
      </c>
      <c r="J1172" s="12">
        <v>43850</v>
      </c>
      <c r="K1172" s="13">
        <v>0.3885763888888889</v>
      </c>
      <c r="L1172" s="14">
        <v>43850</v>
      </c>
      <c r="M1172" s="15">
        <v>0.39158564814814811</v>
      </c>
      <c r="N1172" s="12">
        <v>43850</v>
      </c>
      <c r="O1172" s="13">
        <v>0.48025462962962967</v>
      </c>
      <c r="P1172" s="16">
        <v>43851.511087962965</v>
      </c>
      <c r="Q1172" s="11" t="s">
        <v>37</v>
      </c>
      <c r="R1172" s="11" t="s">
        <v>590</v>
      </c>
      <c r="S1172" s="11" t="s">
        <v>59</v>
      </c>
      <c r="T1172" s="11" t="s">
        <v>327</v>
      </c>
      <c r="U1172" s="11" t="s">
        <v>37</v>
      </c>
      <c r="V1172" s="17">
        <v>2.5694444411783479E-3</v>
      </c>
      <c r="W1172" s="11" t="s">
        <v>37</v>
      </c>
      <c r="Y1172" s="17" t="str">
        <f>TablaIncidentes[[#This Row],[Tiempo Total Gestión]]</f>
        <v>00:26</v>
      </c>
      <c r="Z1172" s="11">
        <f t="shared" si="126"/>
        <v>0</v>
      </c>
      <c r="AA1172" s="11">
        <f t="shared" si="127"/>
        <v>26</v>
      </c>
      <c r="AB1172" s="11">
        <f>IF(TablaIncidentes[[#This Row],[Prioridad*]]="Baja",(Z1172-24)*60+AA1172,IF(TablaIncidentes[[#This Row],[Prioridad*]]="Media",(Z1172-4)*60+AA1172,IF(TablaIncidentes[[#This Row],[Prioridad*]]="Alta",(Z1172-2)*60+AA1172)))</f>
        <v>-1414</v>
      </c>
      <c r="AD1172" s="17" t="str">
        <f>TablaIncidentes[[#This Row],[Tiempo Creación (HH:mm)]]</f>
        <v>00:04</v>
      </c>
      <c r="AE1172" s="11">
        <f t="shared" si="128"/>
        <v>0</v>
      </c>
      <c r="AF1172" s="11">
        <f t="shared" si="129"/>
        <v>4</v>
      </c>
      <c r="AG1172" s="11">
        <f>IF(TablaIncidentes[[#This Row],[Prioridad*]]="Baja",((AE1172*60)+AF1172)-30,IF(TablaIncidentes[[#This Row],[Prioridad*]]="Media",((AE1172*60)+AF1172)-15,IF(TablaIncidentes[[#This Row],[Prioridad*]]="Alta",((AE1172*60)+AF1172)-10)))</f>
        <v>-26</v>
      </c>
      <c r="AI1172" s="17">
        <f>TablaIncidentes[[#This Row],[Tiempo Avance Incidente]]</f>
        <v>2.5694444411783479E-3</v>
      </c>
      <c r="AJ1172" s="11">
        <f t="shared" si="130"/>
        <v>0</v>
      </c>
      <c r="AK1172" s="11">
        <f t="shared" si="131"/>
        <v>3</v>
      </c>
      <c r="AL1172">
        <f>IF(TablaIncidentes[[#This Row],[Prioridad*]]="Baja",((AJ1172*60)+AK1172)-720,IF(TablaIncidentes[[#This Row],[Prioridad*]]="Media",((AJ1172*60)+AK1172)-120,IF(TablaIncidentes[[#This Row],[Prioridad*]]="Alta",((AJ1172*60)+AK1172)-60)))</f>
        <v>-717</v>
      </c>
      <c r="AN1172" t="str">
        <f t="shared" si="132"/>
        <v>lunes</v>
      </c>
    </row>
    <row r="1173" spans="1:40" x14ac:dyDescent="0.25">
      <c r="A1173" s="20" t="s">
        <v>2528</v>
      </c>
      <c r="B1173" t="s">
        <v>1316</v>
      </c>
      <c r="C1173" t="s">
        <v>32</v>
      </c>
      <c r="D1173" s="11" t="s">
        <v>33</v>
      </c>
      <c r="E1173" t="s">
        <v>34</v>
      </c>
      <c r="F1173" t="s">
        <v>35</v>
      </c>
      <c r="G1173" t="s">
        <v>36</v>
      </c>
      <c r="J1173" s="12">
        <v>43850</v>
      </c>
      <c r="K1173" s="13">
        <v>0.39206018518518521</v>
      </c>
      <c r="L1173" s="14">
        <v>43850</v>
      </c>
      <c r="M1173" s="15">
        <v>0.39206018518518521</v>
      </c>
      <c r="N1173" s="12">
        <v>43850</v>
      </c>
      <c r="O1173" s="13">
        <v>0.74016203703703709</v>
      </c>
      <c r="P1173" s="16">
        <v>43851.776261574072</v>
      </c>
      <c r="Q1173" s="11" t="s">
        <v>101</v>
      </c>
      <c r="R1173" s="11" t="s">
        <v>975</v>
      </c>
      <c r="S1173" s="11" t="s">
        <v>39</v>
      </c>
      <c r="T1173" s="11" t="s">
        <v>133</v>
      </c>
      <c r="U1173" s="11" t="s">
        <v>37</v>
      </c>
      <c r="V1173" s="17">
        <v>0</v>
      </c>
      <c r="W1173" s="11" t="s">
        <v>37</v>
      </c>
      <c r="Y1173" s="17" t="str">
        <f>TablaIncidentes[[#This Row],[Tiempo Total Gestión]]</f>
        <v>02:22</v>
      </c>
      <c r="Z1173" s="11">
        <f t="shared" si="126"/>
        <v>2</v>
      </c>
      <c r="AA1173" s="11">
        <f t="shared" si="127"/>
        <v>22</v>
      </c>
      <c r="AB1173" s="11">
        <f>IF(TablaIncidentes[[#This Row],[Prioridad*]]="Baja",(Z1173-24)*60+AA1173,IF(TablaIncidentes[[#This Row],[Prioridad*]]="Media",(Z1173-4)*60+AA1173,IF(TablaIncidentes[[#This Row],[Prioridad*]]="Alta",(Z1173-2)*60+AA1173)))</f>
        <v>22</v>
      </c>
      <c r="AD1173" s="17" t="str">
        <f>TablaIncidentes[[#This Row],[Tiempo Creación (HH:mm)]]</f>
        <v>00:00</v>
      </c>
      <c r="AE1173" s="11">
        <f t="shared" si="128"/>
        <v>0</v>
      </c>
      <c r="AF1173" s="11">
        <f t="shared" si="129"/>
        <v>0</v>
      </c>
      <c r="AG1173" s="11">
        <f>IF(TablaIncidentes[[#This Row],[Prioridad*]]="Baja",((AE1173*60)+AF1173)-30,IF(TablaIncidentes[[#This Row],[Prioridad*]]="Media",((AE1173*60)+AF1173)-15,IF(TablaIncidentes[[#This Row],[Prioridad*]]="Alta",((AE1173*60)+AF1173)-10)))</f>
        <v>-10</v>
      </c>
      <c r="AI1173" s="17">
        <f>TablaIncidentes[[#This Row],[Tiempo Avance Incidente]]</f>
        <v>0</v>
      </c>
      <c r="AJ1173" s="11">
        <f t="shared" si="130"/>
        <v>0</v>
      </c>
      <c r="AK1173" s="11">
        <f t="shared" si="131"/>
        <v>0</v>
      </c>
      <c r="AL1173">
        <f>IF(TablaIncidentes[[#This Row],[Prioridad*]]="Baja",((AJ1173*60)+AK1173)-720,IF(TablaIncidentes[[#This Row],[Prioridad*]]="Media",((AJ1173*60)+AK1173)-120,IF(TablaIncidentes[[#This Row],[Prioridad*]]="Alta",((AJ1173*60)+AK1173)-60)))</f>
        <v>-60</v>
      </c>
      <c r="AN1173" t="str">
        <f t="shared" si="132"/>
        <v>lunes</v>
      </c>
    </row>
    <row r="1174" spans="1:40" x14ac:dyDescent="0.25">
      <c r="A1174" s="10" t="s">
        <v>2529</v>
      </c>
      <c r="B1174" t="s">
        <v>2530</v>
      </c>
      <c r="C1174" t="s">
        <v>32</v>
      </c>
      <c r="D1174" s="11" t="s">
        <v>33</v>
      </c>
      <c r="E1174" t="s">
        <v>34</v>
      </c>
      <c r="F1174" t="s">
        <v>35</v>
      </c>
      <c r="G1174" t="s">
        <v>43</v>
      </c>
      <c r="J1174" s="12">
        <v>43850</v>
      </c>
      <c r="K1174" s="13">
        <v>0.40182870370370366</v>
      </c>
      <c r="L1174" s="14">
        <v>43850</v>
      </c>
      <c r="M1174" s="15">
        <v>0.40182870370370366</v>
      </c>
      <c r="N1174" s="12">
        <v>43850</v>
      </c>
      <c r="O1174" s="13">
        <v>0.73325231481481479</v>
      </c>
      <c r="P1174" s="16">
        <v>43851.776261574072</v>
      </c>
      <c r="Q1174" s="11" t="s">
        <v>37</v>
      </c>
      <c r="R1174" s="11" t="s">
        <v>2531</v>
      </c>
      <c r="S1174" s="11" t="s">
        <v>39</v>
      </c>
      <c r="T1174" s="11" t="s">
        <v>133</v>
      </c>
      <c r="U1174" s="11" t="s">
        <v>37</v>
      </c>
      <c r="V1174" s="17">
        <v>0</v>
      </c>
      <c r="W1174" s="11" t="s">
        <v>37</v>
      </c>
      <c r="Y1174" s="17" t="str">
        <f>TablaIncidentes[[#This Row],[Tiempo Total Gestión]]</f>
        <v>01:33</v>
      </c>
      <c r="Z1174" s="11">
        <f t="shared" si="126"/>
        <v>1</v>
      </c>
      <c r="AA1174" s="11">
        <f t="shared" si="127"/>
        <v>33</v>
      </c>
      <c r="AB1174" s="11">
        <f>IF(TablaIncidentes[[#This Row],[Prioridad*]]="Baja",(Z1174-24)*60+AA1174,IF(TablaIncidentes[[#This Row],[Prioridad*]]="Media",(Z1174-4)*60+AA1174,IF(TablaIncidentes[[#This Row],[Prioridad*]]="Alta",(Z1174-2)*60+AA1174)))</f>
        <v>-27</v>
      </c>
      <c r="AD1174" s="17" t="str">
        <f>TablaIncidentes[[#This Row],[Tiempo Creación (HH:mm)]]</f>
        <v>00:00</v>
      </c>
      <c r="AE1174" s="11">
        <f t="shared" si="128"/>
        <v>0</v>
      </c>
      <c r="AF1174" s="11">
        <f t="shared" si="129"/>
        <v>0</v>
      </c>
      <c r="AG1174" s="11">
        <f>IF(TablaIncidentes[[#This Row],[Prioridad*]]="Baja",((AE1174*60)+AF1174)-30,IF(TablaIncidentes[[#This Row],[Prioridad*]]="Media",((AE1174*60)+AF1174)-15,IF(TablaIncidentes[[#This Row],[Prioridad*]]="Alta",((AE1174*60)+AF1174)-10)))</f>
        <v>-10</v>
      </c>
      <c r="AI1174" s="17">
        <f>TablaIncidentes[[#This Row],[Tiempo Avance Incidente]]</f>
        <v>0</v>
      </c>
      <c r="AJ1174" s="11">
        <f t="shared" si="130"/>
        <v>0</v>
      </c>
      <c r="AK1174" s="11">
        <f t="shared" si="131"/>
        <v>0</v>
      </c>
      <c r="AL1174">
        <f>IF(TablaIncidentes[[#This Row],[Prioridad*]]="Baja",((AJ1174*60)+AK1174)-720,IF(TablaIncidentes[[#This Row],[Prioridad*]]="Media",((AJ1174*60)+AK1174)-120,IF(TablaIncidentes[[#This Row],[Prioridad*]]="Alta",((AJ1174*60)+AK1174)-60)))</f>
        <v>-60</v>
      </c>
      <c r="AN1174" t="str">
        <f t="shared" si="132"/>
        <v>lunes</v>
      </c>
    </row>
    <row r="1175" spans="1:40" x14ac:dyDescent="0.25">
      <c r="A1175" s="20" t="s">
        <v>2532</v>
      </c>
      <c r="B1175" t="s">
        <v>1944</v>
      </c>
      <c r="C1175" t="s">
        <v>32</v>
      </c>
      <c r="D1175" s="11" t="s">
        <v>33</v>
      </c>
      <c r="E1175" t="s">
        <v>34</v>
      </c>
      <c r="F1175" t="s">
        <v>51</v>
      </c>
      <c r="G1175" t="s">
        <v>2097</v>
      </c>
      <c r="J1175" s="12">
        <v>43850</v>
      </c>
      <c r="K1175" s="13">
        <v>0.40946759259259258</v>
      </c>
      <c r="L1175" s="14">
        <v>43850</v>
      </c>
      <c r="M1175" s="15">
        <v>0.40946759259259258</v>
      </c>
      <c r="N1175" s="12">
        <v>43850</v>
      </c>
      <c r="O1175" s="13">
        <v>0.97160879629629626</v>
      </c>
      <c r="P1175" s="16">
        <v>43852.019687499997</v>
      </c>
      <c r="Q1175" s="11" t="s">
        <v>101</v>
      </c>
      <c r="R1175" s="11" t="s">
        <v>2533</v>
      </c>
      <c r="S1175" s="11" t="s">
        <v>39</v>
      </c>
      <c r="T1175" s="11" t="s">
        <v>133</v>
      </c>
      <c r="U1175" s="11" t="s">
        <v>37</v>
      </c>
      <c r="V1175" s="17">
        <v>0</v>
      </c>
      <c r="W1175" s="11" t="s">
        <v>37</v>
      </c>
      <c r="Y1175" s="17" t="str">
        <f>TablaIncidentes[[#This Row],[Tiempo Total Gestión]]</f>
        <v>06:44</v>
      </c>
      <c r="Z1175" s="11">
        <f t="shared" si="126"/>
        <v>6</v>
      </c>
      <c r="AA1175" s="11">
        <f t="shared" si="127"/>
        <v>44</v>
      </c>
      <c r="AB1175" s="11">
        <f>IF(TablaIncidentes[[#This Row],[Prioridad*]]="Baja",(Z1175-24)*60+AA1175,IF(TablaIncidentes[[#This Row],[Prioridad*]]="Media",(Z1175-4)*60+AA1175,IF(TablaIncidentes[[#This Row],[Prioridad*]]="Alta",(Z1175-2)*60+AA1175)))</f>
        <v>284</v>
      </c>
      <c r="AD1175" s="17" t="str">
        <f>TablaIncidentes[[#This Row],[Tiempo Creación (HH:mm)]]</f>
        <v>00:00</v>
      </c>
      <c r="AE1175" s="11">
        <f t="shared" si="128"/>
        <v>0</v>
      </c>
      <c r="AF1175" s="11">
        <f t="shared" si="129"/>
        <v>0</v>
      </c>
      <c r="AG1175" s="11">
        <f>IF(TablaIncidentes[[#This Row],[Prioridad*]]="Baja",((AE1175*60)+AF1175)-30,IF(TablaIncidentes[[#This Row],[Prioridad*]]="Media",((AE1175*60)+AF1175)-15,IF(TablaIncidentes[[#This Row],[Prioridad*]]="Alta",((AE1175*60)+AF1175)-10)))</f>
        <v>-10</v>
      </c>
      <c r="AI1175" s="17">
        <f>TablaIncidentes[[#This Row],[Tiempo Avance Incidente]]</f>
        <v>0</v>
      </c>
      <c r="AJ1175" s="11">
        <f t="shared" si="130"/>
        <v>0</v>
      </c>
      <c r="AK1175" s="11">
        <f t="shared" si="131"/>
        <v>0</v>
      </c>
      <c r="AL1175">
        <f>IF(TablaIncidentes[[#This Row],[Prioridad*]]="Baja",((AJ1175*60)+AK1175)-720,IF(TablaIncidentes[[#This Row],[Prioridad*]]="Media",((AJ1175*60)+AK1175)-120,IF(TablaIncidentes[[#This Row],[Prioridad*]]="Alta",((AJ1175*60)+AK1175)-60)))</f>
        <v>-60</v>
      </c>
      <c r="AN1175" t="str">
        <f t="shared" si="132"/>
        <v>lunes</v>
      </c>
    </row>
    <row r="1176" spans="1:40" x14ac:dyDescent="0.25">
      <c r="A1176" s="10" t="s">
        <v>2534</v>
      </c>
      <c r="B1176" t="s">
        <v>956</v>
      </c>
      <c r="C1176" t="s">
        <v>32</v>
      </c>
      <c r="D1176" s="11" t="s">
        <v>33</v>
      </c>
      <c r="E1176" t="s">
        <v>34</v>
      </c>
      <c r="F1176" t="s">
        <v>51</v>
      </c>
      <c r="G1176" t="s">
        <v>151</v>
      </c>
      <c r="J1176" s="12">
        <v>43850</v>
      </c>
      <c r="K1176" s="13">
        <v>0.40390046296296295</v>
      </c>
      <c r="L1176" s="14">
        <v>43850</v>
      </c>
      <c r="M1176" s="15">
        <v>0.40390046296296295</v>
      </c>
      <c r="N1176" s="12">
        <v>43852</v>
      </c>
      <c r="O1176" s="13">
        <v>0.68532407407407403</v>
      </c>
      <c r="P1176" s="16">
        <v>43853.757777777777</v>
      </c>
      <c r="Q1176" s="11" t="s">
        <v>37</v>
      </c>
      <c r="R1176" s="11" t="s">
        <v>58</v>
      </c>
      <c r="S1176" s="11" t="s">
        <v>39</v>
      </c>
      <c r="T1176" s="11" t="s">
        <v>133</v>
      </c>
      <c r="U1176" s="11" t="s">
        <v>37</v>
      </c>
      <c r="V1176" s="17">
        <v>0</v>
      </c>
      <c r="W1176" s="11" t="s">
        <v>37</v>
      </c>
      <c r="Y1176" s="17" t="str">
        <f>TablaIncidentes[[#This Row],[Tiempo Total Gestión]]</f>
        <v>00:13</v>
      </c>
      <c r="Z1176" s="11">
        <f t="shared" si="126"/>
        <v>0</v>
      </c>
      <c r="AA1176" s="11">
        <f t="shared" si="127"/>
        <v>13</v>
      </c>
      <c r="AB1176" s="11">
        <f>IF(TablaIncidentes[[#This Row],[Prioridad*]]="Baja",(Z1176-24)*60+AA1176,IF(TablaIncidentes[[#This Row],[Prioridad*]]="Media",(Z1176-4)*60+AA1176,IF(TablaIncidentes[[#This Row],[Prioridad*]]="Alta",(Z1176-2)*60+AA1176)))</f>
        <v>-107</v>
      </c>
      <c r="AD1176" s="17" t="str">
        <f>TablaIncidentes[[#This Row],[Tiempo Creación (HH:mm)]]</f>
        <v>00:00</v>
      </c>
      <c r="AE1176" s="11">
        <f t="shared" si="128"/>
        <v>0</v>
      </c>
      <c r="AF1176" s="11">
        <f t="shared" si="129"/>
        <v>0</v>
      </c>
      <c r="AG1176" s="11">
        <f>IF(TablaIncidentes[[#This Row],[Prioridad*]]="Baja",((AE1176*60)+AF1176)-30,IF(TablaIncidentes[[#This Row],[Prioridad*]]="Media",((AE1176*60)+AF1176)-15,IF(TablaIncidentes[[#This Row],[Prioridad*]]="Alta",((AE1176*60)+AF1176)-10)))</f>
        <v>-10</v>
      </c>
      <c r="AI1176" s="17">
        <f>TablaIncidentes[[#This Row],[Tiempo Avance Incidente]]</f>
        <v>0</v>
      </c>
      <c r="AJ1176" s="11">
        <f t="shared" si="130"/>
        <v>0</v>
      </c>
      <c r="AK1176" s="11">
        <f t="shared" si="131"/>
        <v>0</v>
      </c>
      <c r="AL1176">
        <f>IF(TablaIncidentes[[#This Row],[Prioridad*]]="Baja",((AJ1176*60)+AK1176)-720,IF(TablaIncidentes[[#This Row],[Prioridad*]]="Media",((AJ1176*60)+AK1176)-120,IF(TablaIncidentes[[#This Row],[Prioridad*]]="Alta",((AJ1176*60)+AK1176)-60)))</f>
        <v>-60</v>
      </c>
      <c r="AN1176" t="str">
        <f t="shared" si="132"/>
        <v>lunes</v>
      </c>
    </row>
    <row r="1177" spans="1:40" x14ac:dyDescent="0.25">
      <c r="A1177" s="20" t="s">
        <v>2535</v>
      </c>
      <c r="B1177" t="s">
        <v>1478</v>
      </c>
      <c r="C1177" t="s">
        <v>32</v>
      </c>
      <c r="D1177" s="11" t="s">
        <v>33</v>
      </c>
      <c r="E1177" t="s">
        <v>34</v>
      </c>
      <c r="F1177" t="s">
        <v>51</v>
      </c>
      <c r="G1177" t="s">
        <v>52</v>
      </c>
      <c r="J1177" s="12">
        <v>43850</v>
      </c>
      <c r="K1177" s="13">
        <v>0.43035879629629631</v>
      </c>
      <c r="L1177" s="14">
        <v>43850</v>
      </c>
      <c r="M1177" s="15">
        <v>0.43035879629629631</v>
      </c>
      <c r="N1177" s="12">
        <v>43851</v>
      </c>
      <c r="O1177" s="13">
        <v>0.44677083333333334</v>
      </c>
      <c r="P1177" s="16">
        <v>43852.506261574075</v>
      </c>
      <c r="Q1177" s="11" t="s">
        <v>101</v>
      </c>
      <c r="R1177" s="11" t="s">
        <v>2533</v>
      </c>
      <c r="S1177" s="11" t="s">
        <v>39</v>
      </c>
      <c r="T1177" s="11" t="s">
        <v>133</v>
      </c>
      <c r="U1177" s="11" t="s">
        <v>37</v>
      </c>
      <c r="V1177" s="17">
        <v>0</v>
      </c>
      <c r="W1177" s="11" t="s">
        <v>37</v>
      </c>
      <c r="Y1177" s="17" t="str">
        <f>TablaIncidentes[[#This Row],[Tiempo Total Gestión]]</f>
        <v>06:44</v>
      </c>
      <c r="Z1177" s="11">
        <f t="shared" si="126"/>
        <v>6</v>
      </c>
      <c r="AA1177" s="11">
        <f t="shared" si="127"/>
        <v>44</v>
      </c>
      <c r="AB1177" s="11">
        <f>IF(TablaIncidentes[[#This Row],[Prioridad*]]="Baja",(Z1177-24)*60+AA1177,IF(TablaIncidentes[[#This Row],[Prioridad*]]="Media",(Z1177-4)*60+AA1177,IF(TablaIncidentes[[#This Row],[Prioridad*]]="Alta",(Z1177-2)*60+AA1177)))</f>
        <v>284</v>
      </c>
      <c r="AD1177" s="17" t="str">
        <f>TablaIncidentes[[#This Row],[Tiempo Creación (HH:mm)]]</f>
        <v>00:00</v>
      </c>
      <c r="AE1177" s="11">
        <f t="shared" si="128"/>
        <v>0</v>
      </c>
      <c r="AF1177" s="11">
        <f t="shared" si="129"/>
        <v>0</v>
      </c>
      <c r="AG1177" s="11">
        <f>IF(TablaIncidentes[[#This Row],[Prioridad*]]="Baja",((AE1177*60)+AF1177)-30,IF(TablaIncidentes[[#This Row],[Prioridad*]]="Media",((AE1177*60)+AF1177)-15,IF(TablaIncidentes[[#This Row],[Prioridad*]]="Alta",((AE1177*60)+AF1177)-10)))</f>
        <v>-10</v>
      </c>
      <c r="AI1177" s="17">
        <f>TablaIncidentes[[#This Row],[Tiempo Avance Incidente]]</f>
        <v>0</v>
      </c>
      <c r="AJ1177" s="11">
        <f t="shared" si="130"/>
        <v>0</v>
      </c>
      <c r="AK1177" s="11">
        <f t="shared" si="131"/>
        <v>0</v>
      </c>
      <c r="AL1177">
        <f>IF(TablaIncidentes[[#This Row],[Prioridad*]]="Baja",((AJ1177*60)+AK1177)-720,IF(TablaIncidentes[[#This Row],[Prioridad*]]="Media",((AJ1177*60)+AK1177)-120,IF(TablaIncidentes[[#This Row],[Prioridad*]]="Alta",((AJ1177*60)+AK1177)-60)))</f>
        <v>-60</v>
      </c>
      <c r="AN1177" t="str">
        <f t="shared" si="132"/>
        <v>lunes</v>
      </c>
    </row>
    <row r="1178" spans="1:40" x14ac:dyDescent="0.25">
      <c r="A1178" s="20" t="s">
        <v>2536</v>
      </c>
      <c r="B1178" t="s">
        <v>1196</v>
      </c>
      <c r="C1178" t="s">
        <v>32</v>
      </c>
      <c r="D1178" s="11" t="s">
        <v>33</v>
      </c>
      <c r="E1178" t="s">
        <v>34</v>
      </c>
      <c r="F1178" t="s">
        <v>51</v>
      </c>
      <c r="G1178" t="s">
        <v>52</v>
      </c>
      <c r="J1178" s="12">
        <v>43850</v>
      </c>
      <c r="K1178" s="13">
        <v>0.4352199074074074</v>
      </c>
      <c r="L1178" s="14">
        <v>43850</v>
      </c>
      <c r="M1178" s="15">
        <v>0.4352199074074074</v>
      </c>
      <c r="N1178" s="12">
        <v>43851</v>
      </c>
      <c r="O1178" s="13">
        <v>0.4594212962962963</v>
      </c>
      <c r="P1178" s="16">
        <v>43852.506261574075</v>
      </c>
      <c r="Q1178" s="11" t="s">
        <v>101</v>
      </c>
      <c r="R1178" s="11" t="s">
        <v>2537</v>
      </c>
      <c r="S1178" s="11" t="s">
        <v>39</v>
      </c>
      <c r="T1178" s="11" t="s">
        <v>133</v>
      </c>
      <c r="U1178" s="11" t="s">
        <v>37</v>
      </c>
      <c r="V1178" s="17">
        <v>0</v>
      </c>
      <c r="W1178" s="11" t="s">
        <v>37</v>
      </c>
      <c r="Y1178" s="17" t="str">
        <f>TablaIncidentes[[#This Row],[Tiempo Total Gestión]]</f>
        <v>12:10</v>
      </c>
      <c r="Z1178" s="11">
        <f t="shared" si="126"/>
        <v>12</v>
      </c>
      <c r="AA1178" s="11">
        <f t="shared" si="127"/>
        <v>10</v>
      </c>
      <c r="AB1178" s="11">
        <f>IF(TablaIncidentes[[#This Row],[Prioridad*]]="Baja",(Z1178-24)*60+AA1178,IF(TablaIncidentes[[#This Row],[Prioridad*]]="Media",(Z1178-4)*60+AA1178,IF(TablaIncidentes[[#This Row],[Prioridad*]]="Alta",(Z1178-2)*60+AA1178)))</f>
        <v>610</v>
      </c>
      <c r="AD1178" s="17" t="str">
        <f>TablaIncidentes[[#This Row],[Tiempo Creación (HH:mm)]]</f>
        <v>00:00</v>
      </c>
      <c r="AE1178" s="11">
        <f t="shared" si="128"/>
        <v>0</v>
      </c>
      <c r="AF1178" s="11">
        <f t="shared" si="129"/>
        <v>0</v>
      </c>
      <c r="AG1178" s="11">
        <f>IF(TablaIncidentes[[#This Row],[Prioridad*]]="Baja",((AE1178*60)+AF1178)-30,IF(TablaIncidentes[[#This Row],[Prioridad*]]="Media",((AE1178*60)+AF1178)-15,IF(TablaIncidentes[[#This Row],[Prioridad*]]="Alta",((AE1178*60)+AF1178)-10)))</f>
        <v>-10</v>
      </c>
      <c r="AI1178" s="17">
        <f>TablaIncidentes[[#This Row],[Tiempo Avance Incidente]]</f>
        <v>0</v>
      </c>
      <c r="AJ1178" s="11">
        <f t="shared" si="130"/>
        <v>0</v>
      </c>
      <c r="AK1178" s="11">
        <f t="shared" si="131"/>
        <v>0</v>
      </c>
      <c r="AL1178">
        <f>IF(TablaIncidentes[[#This Row],[Prioridad*]]="Baja",((AJ1178*60)+AK1178)-720,IF(TablaIncidentes[[#This Row],[Prioridad*]]="Media",((AJ1178*60)+AK1178)-120,IF(TablaIncidentes[[#This Row],[Prioridad*]]="Alta",((AJ1178*60)+AK1178)-60)))</f>
        <v>-60</v>
      </c>
      <c r="AN1178" t="str">
        <f t="shared" si="132"/>
        <v>lunes</v>
      </c>
    </row>
    <row r="1179" spans="1:40" x14ac:dyDescent="0.25">
      <c r="A1179" s="10" t="s">
        <v>2538</v>
      </c>
      <c r="B1179" t="s">
        <v>2539</v>
      </c>
      <c r="C1179" t="s">
        <v>395</v>
      </c>
      <c r="D1179" s="11" t="s">
        <v>150</v>
      </c>
      <c r="E1179" t="s">
        <v>34</v>
      </c>
      <c r="F1179" t="s">
        <v>124</v>
      </c>
      <c r="G1179" t="s">
        <v>104</v>
      </c>
      <c r="J1179" s="12">
        <v>43850</v>
      </c>
      <c r="K1179" s="13">
        <v>0.43769675925925927</v>
      </c>
      <c r="L1179" s="14">
        <v>43850</v>
      </c>
      <c r="M1179" s="15">
        <v>0.4415972222222222</v>
      </c>
      <c r="N1179" s="12">
        <v>43850</v>
      </c>
      <c r="O1179" s="13">
        <v>0.46459490740740739</v>
      </c>
      <c r="P1179" s="16">
        <v>43851.511087962965</v>
      </c>
      <c r="Q1179" s="11" t="s">
        <v>37</v>
      </c>
      <c r="R1179" s="11" t="s">
        <v>825</v>
      </c>
      <c r="S1179" s="11" t="s">
        <v>59</v>
      </c>
      <c r="T1179" s="11" t="s">
        <v>69</v>
      </c>
      <c r="U1179" s="11" t="s">
        <v>37</v>
      </c>
      <c r="V1179" s="17">
        <v>3.425925926421769E-3</v>
      </c>
      <c r="W1179" s="11" t="s">
        <v>37</v>
      </c>
      <c r="Y1179" s="17" t="str">
        <f>TablaIncidentes[[#This Row],[Tiempo Total Gestión]]</f>
        <v>00:38</v>
      </c>
      <c r="Z1179" s="11">
        <f t="shared" si="126"/>
        <v>0</v>
      </c>
      <c r="AA1179" s="11">
        <f t="shared" si="127"/>
        <v>38</v>
      </c>
      <c r="AB1179" s="11">
        <f>IF(TablaIncidentes[[#This Row],[Prioridad*]]="Baja",(Z1179-24)*60+AA1179,IF(TablaIncidentes[[#This Row],[Prioridad*]]="Media",(Z1179-4)*60+AA1179,IF(TablaIncidentes[[#This Row],[Prioridad*]]="Alta",(Z1179-2)*60+AA1179)))</f>
        <v>-1402</v>
      </c>
      <c r="AD1179" s="17" t="str">
        <f>TablaIncidentes[[#This Row],[Tiempo Creación (HH:mm)]]</f>
        <v>00:05</v>
      </c>
      <c r="AE1179" s="11">
        <f t="shared" si="128"/>
        <v>0</v>
      </c>
      <c r="AF1179" s="11">
        <f t="shared" si="129"/>
        <v>5</v>
      </c>
      <c r="AG1179" s="11">
        <f>IF(TablaIncidentes[[#This Row],[Prioridad*]]="Baja",((AE1179*60)+AF1179)-30,IF(TablaIncidentes[[#This Row],[Prioridad*]]="Media",((AE1179*60)+AF1179)-15,IF(TablaIncidentes[[#This Row],[Prioridad*]]="Alta",((AE1179*60)+AF1179)-10)))</f>
        <v>-25</v>
      </c>
      <c r="AI1179" s="17">
        <f>TablaIncidentes[[#This Row],[Tiempo Avance Incidente]]</f>
        <v>3.425925926421769E-3</v>
      </c>
      <c r="AJ1179" s="11">
        <f t="shared" si="130"/>
        <v>0</v>
      </c>
      <c r="AK1179" s="11">
        <f t="shared" si="131"/>
        <v>4</v>
      </c>
      <c r="AL1179">
        <f>IF(TablaIncidentes[[#This Row],[Prioridad*]]="Baja",((AJ1179*60)+AK1179)-720,IF(TablaIncidentes[[#This Row],[Prioridad*]]="Media",((AJ1179*60)+AK1179)-120,IF(TablaIncidentes[[#This Row],[Prioridad*]]="Alta",((AJ1179*60)+AK1179)-60)))</f>
        <v>-716</v>
      </c>
      <c r="AN1179" t="str">
        <f t="shared" si="132"/>
        <v>lunes</v>
      </c>
    </row>
    <row r="1180" spans="1:40" x14ac:dyDescent="0.25">
      <c r="A1180" s="10" t="s">
        <v>2540</v>
      </c>
      <c r="B1180" t="s">
        <v>992</v>
      </c>
      <c r="C1180" t="s">
        <v>32</v>
      </c>
      <c r="D1180" s="11" t="s">
        <v>33</v>
      </c>
      <c r="E1180" t="s">
        <v>34</v>
      </c>
      <c r="F1180" t="s">
        <v>51</v>
      </c>
      <c r="G1180" t="s">
        <v>364</v>
      </c>
      <c r="J1180" s="12">
        <v>43850</v>
      </c>
      <c r="K1180" s="13">
        <v>0.46303240740740742</v>
      </c>
      <c r="L1180" s="14">
        <v>43850</v>
      </c>
      <c r="M1180" s="15">
        <v>0.46303240740740742</v>
      </c>
      <c r="N1180" s="12">
        <v>43850</v>
      </c>
      <c r="O1180" s="13">
        <v>0.66297453703703701</v>
      </c>
      <c r="P1180" s="16">
        <v>43851.70108796296</v>
      </c>
      <c r="Q1180" s="11" t="s">
        <v>37</v>
      </c>
      <c r="R1180" s="11" t="s">
        <v>58</v>
      </c>
      <c r="S1180" s="11" t="s">
        <v>39</v>
      </c>
      <c r="T1180" s="11" t="s">
        <v>133</v>
      </c>
      <c r="U1180" s="11" t="s">
        <v>37</v>
      </c>
      <c r="V1180" s="17">
        <v>0</v>
      </c>
      <c r="W1180" s="11" t="s">
        <v>37</v>
      </c>
      <c r="Y1180" s="17" t="str">
        <f>TablaIncidentes[[#This Row],[Tiempo Total Gestión]]</f>
        <v>00:13</v>
      </c>
      <c r="Z1180" s="11">
        <f t="shared" si="126"/>
        <v>0</v>
      </c>
      <c r="AA1180" s="11">
        <f t="shared" si="127"/>
        <v>13</v>
      </c>
      <c r="AB1180" s="11">
        <f>IF(TablaIncidentes[[#This Row],[Prioridad*]]="Baja",(Z1180-24)*60+AA1180,IF(TablaIncidentes[[#This Row],[Prioridad*]]="Media",(Z1180-4)*60+AA1180,IF(TablaIncidentes[[#This Row],[Prioridad*]]="Alta",(Z1180-2)*60+AA1180)))</f>
        <v>-107</v>
      </c>
      <c r="AD1180" s="17" t="str">
        <f>TablaIncidentes[[#This Row],[Tiempo Creación (HH:mm)]]</f>
        <v>00:00</v>
      </c>
      <c r="AE1180" s="11">
        <f t="shared" si="128"/>
        <v>0</v>
      </c>
      <c r="AF1180" s="11">
        <f t="shared" si="129"/>
        <v>0</v>
      </c>
      <c r="AG1180" s="11">
        <f>IF(TablaIncidentes[[#This Row],[Prioridad*]]="Baja",((AE1180*60)+AF1180)-30,IF(TablaIncidentes[[#This Row],[Prioridad*]]="Media",((AE1180*60)+AF1180)-15,IF(TablaIncidentes[[#This Row],[Prioridad*]]="Alta",((AE1180*60)+AF1180)-10)))</f>
        <v>-10</v>
      </c>
      <c r="AI1180" s="17">
        <f>TablaIncidentes[[#This Row],[Tiempo Avance Incidente]]</f>
        <v>0</v>
      </c>
      <c r="AJ1180" s="11">
        <f t="shared" si="130"/>
        <v>0</v>
      </c>
      <c r="AK1180" s="11">
        <f t="shared" si="131"/>
        <v>0</v>
      </c>
      <c r="AL1180">
        <f>IF(TablaIncidentes[[#This Row],[Prioridad*]]="Baja",((AJ1180*60)+AK1180)-720,IF(TablaIncidentes[[#This Row],[Prioridad*]]="Media",((AJ1180*60)+AK1180)-120,IF(TablaIncidentes[[#This Row],[Prioridad*]]="Alta",((AJ1180*60)+AK1180)-60)))</f>
        <v>-60</v>
      </c>
      <c r="AN1180" t="str">
        <f t="shared" si="132"/>
        <v>lunes</v>
      </c>
    </row>
    <row r="1181" spans="1:40" x14ac:dyDescent="0.25">
      <c r="A1181" s="20" t="s">
        <v>2541</v>
      </c>
      <c r="B1181" t="s">
        <v>1048</v>
      </c>
      <c r="C1181" t="s">
        <v>32</v>
      </c>
      <c r="D1181" s="11" t="s">
        <v>33</v>
      </c>
      <c r="E1181" t="s">
        <v>34</v>
      </c>
      <c r="F1181" t="s">
        <v>51</v>
      </c>
      <c r="G1181" t="s">
        <v>75</v>
      </c>
      <c r="J1181" s="12">
        <v>43850</v>
      </c>
      <c r="K1181" s="13">
        <v>0.46372685185185186</v>
      </c>
      <c r="L1181" s="14">
        <v>43850</v>
      </c>
      <c r="M1181" s="15">
        <v>0.46372685185185186</v>
      </c>
      <c r="N1181" s="12">
        <v>43850</v>
      </c>
      <c r="O1181" s="13">
        <v>0.70203703703703713</v>
      </c>
      <c r="P1181" s="16">
        <v>43851.776261574072</v>
      </c>
      <c r="Q1181" s="11" t="s">
        <v>101</v>
      </c>
      <c r="R1181" s="11" t="s">
        <v>2542</v>
      </c>
      <c r="S1181" s="11" t="s">
        <v>39</v>
      </c>
      <c r="T1181" s="11" t="s">
        <v>133</v>
      </c>
      <c r="U1181" s="11" t="s">
        <v>37</v>
      </c>
      <c r="V1181" s="17">
        <v>0</v>
      </c>
      <c r="W1181" s="11" t="s">
        <v>37</v>
      </c>
      <c r="Y1181" s="17" t="str">
        <f>TablaIncidentes[[#This Row],[Tiempo Total Gestión]]</f>
        <v>05:43</v>
      </c>
      <c r="Z1181" s="11">
        <f t="shared" si="126"/>
        <v>5</v>
      </c>
      <c r="AA1181" s="11">
        <f t="shared" si="127"/>
        <v>43</v>
      </c>
      <c r="AB1181" s="11">
        <f>IF(TablaIncidentes[[#This Row],[Prioridad*]]="Baja",(Z1181-24)*60+AA1181,IF(TablaIncidentes[[#This Row],[Prioridad*]]="Media",(Z1181-4)*60+AA1181,IF(TablaIncidentes[[#This Row],[Prioridad*]]="Alta",(Z1181-2)*60+AA1181)))</f>
        <v>223</v>
      </c>
      <c r="AD1181" s="17" t="str">
        <f>TablaIncidentes[[#This Row],[Tiempo Creación (HH:mm)]]</f>
        <v>00:00</v>
      </c>
      <c r="AE1181" s="11">
        <f t="shared" si="128"/>
        <v>0</v>
      </c>
      <c r="AF1181" s="11">
        <f t="shared" si="129"/>
        <v>0</v>
      </c>
      <c r="AG1181" s="11">
        <f>IF(TablaIncidentes[[#This Row],[Prioridad*]]="Baja",((AE1181*60)+AF1181)-30,IF(TablaIncidentes[[#This Row],[Prioridad*]]="Media",((AE1181*60)+AF1181)-15,IF(TablaIncidentes[[#This Row],[Prioridad*]]="Alta",((AE1181*60)+AF1181)-10)))</f>
        <v>-10</v>
      </c>
      <c r="AI1181" s="17">
        <f>TablaIncidentes[[#This Row],[Tiempo Avance Incidente]]</f>
        <v>0</v>
      </c>
      <c r="AJ1181" s="11">
        <f t="shared" si="130"/>
        <v>0</v>
      </c>
      <c r="AK1181" s="11">
        <f t="shared" si="131"/>
        <v>0</v>
      </c>
      <c r="AL1181">
        <f>IF(TablaIncidentes[[#This Row],[Prioridad*]]="Baja",((AJ1181*60)+AK1181)-720,IF(TablaIncidentes[[#This Row],[Prioridad*]]="Media",((AJ1181*60)+AK1181)-120,IF(TablaIncidentes[[#This Row],[Prioridad*]]="Alta",((AJ1181*60)+AK1181)-60)))</f>
        <v>-60</v>
      </c>
      <c r="AN1181" t="str">
        <f t="shared" si="132"/>
        <v>lunes</v>
      </c>
    </row>
    <row r="1182" spans="1:40" x14ac:dyDescent="0.25">
      <c r="A1182" s="20" t="s">
        <v>2543</v>
      </c>
      <c r="B1182" t="s">
        <v>2544</v>
      </c>
      <c r="C1182" t="s">
        <v>32</v>
      </c>
      <c r="D1182" s="11" t="s">
        <v>33</v>
      </c>
      <c r="E1182" t="s">
        <v>34</v>
      </c>
      <c r="F1182" t="s">
        <v>51</v>
      </c>
      <c r="G1182" t="s">
        <v>52</v>
      </c>
      <c r="J1182" s="12">
        <v>43850</v>
      </c>
      <c r="K1182" s="13">
        <v>0.41712962962962963</v>
      </c>
      <c r="L1182" s="14">
        <v>43850</v>
      </c>
      <c r="M1182" s="15">
        <v>0.41712962962962963</v>
      </c>
      <c r="N1182" s="12">
        <v>43851</v>
      </c>
      <c r="O1182" s="13">
        <v>0.4710185185185185</v>
      </c>
      <c r="P1182" s="16">
        <v>43852.506261574075</v>
      </c>
      <c r="Q1182" s="11" t="s">
        <v>101</v>
      </c>
      <c r="R1182" s="11" t="s">
        <v>2545</v>
      </c>
      <c r="S1182" s="11" t="s">
        <v>39</v>
      </c>
      <c r="T1182" s="11" t="s">
        <v>133</v>
      </c>
      <c r="U1182" s="11" t="s">
        <v>37</v>
      </c>
      <c r="V1182" s="17">
        <v>0</v>
      </c>
      <c r="W1182" s="11" t="s">
        <v>37</v>
      </c>
      <c r="Y1182" s="17" t="str">
        <f>TablaIncidentes[[#This Row],[Tiempo Total Gestión]]</f>
        <v>04:59</v>
      </c>
      <c r="Z1182" s="11">
        <f t="shared" si="126"/>
        <v>4</v>
      </c>
      <c r="AA1182" s="11">
        <f t="shared" si="127"/>
        <v>59</v>
      </c>
      <c r="AB1182" s="11">
        <f>IF(TablaIncidentes[[#This Row],[Prioridad*]]="Baja",(Z1182-24)*60+AA1182,IF(TablaIncidentes[[#This Row],[Prioridad*]]="Media",(Z1182-4)*60+AA1182,IF(TablaIncidentes[[#This Row],[Prioridad*]]="Alta",(Z1182-2)*60+AA1182)))</f>
        <v>179</v>
      </c>
      <c r="AD1182" s="17" t="str">
        <f>TablaIncidentes[[#This Row],[Tiempo Creación (HH:mm)]]</f>
        <v>00:00</v>
      </c>
      <c r="AE1182" s="11">
        <f t="shared" si="128"/>
        <v>0</v>
      </c>
      <c r="AF1182" s="11">
        <f t="shared" si="129"/>
        <v>0</v>
      </c>
      <c r="AG1182" s="11">
        <f>IF(TablaIncidentes[[#This Row],[Prioridad*]]="Baja",((AE1182*60)+AF1182)-30,IF(TablaIncidentes[[#This Row],[Prioridad*]]="Media",((AE1182*60)+AF1182)-15,IF(TablaIncidentes[[#This Row],[Prioridad*]]="Alta",((AE1182*60)+AF1182)-10)))</f>
        <v>-10</v>
      </c>
      <c r="AI1182" s="17">
        <f>TablaIncidentes[[#This Row],[Tiempo Avance Incidente]]</f>
        <v>0</v>
      </c>
      <c r="AJ1182" s="11">
        <f t="shared" si="130"/>
        <v>0</v>
      </c>
      <c r="AK1182" s="11">
        <f t="shared" si="131"/>
        <v>0</v>
      </c>
      <c r="AL1182">
        <f>IF(TablaIncidentes[[#This Row],[Prioridad*]]="Baja",((AJ1182*60)+AK1182)-720,IF(TablaIncidentes[[#This Row],[Prioridad*]]="Media",((AJ1182*60)+AK1182)-120,IF(TablaIncidentes[[#This Row],[Prioridad*]]="Alta",((AJ1182*60)+AK1182)-60)))</f>
        <v>-60</v>
      </c>
      <c r="AN1182" t="str">
        <f t="shared" si="132"/>
        <v>lunes</v>
      </c>
    </row>
    <row r="1183" spans="1:40" x14ac:dyDescent="0.25">
      <c r="A1183" s="10" t="s">
        <v>2546</v>
      </c>
      <c r="B1183" t="s">
        <v>2547</v>
      </c>
      <c r="C1183" t="s">
        <v>32</v>
      </c>
      <c r="D1183" s="11" t="s">
        <v>33</v>
      </c>
      <c r="E1183" t="s">
        <v>34</v>
      </c>
      <c r="F1183" t="s">
        <v>51</v>
      </c>
      <c r="G1183" t="s">
        <v>75</v>
      </c>
      <c r="J1183" s="12">
        <v>43850</v>
      </c>
      <c r="K1183" s="13">
        <v>0.42895833333333333</v>
      </c>
      <c r="L1183" s="14">
        <v>43850</v>
      </c>
      <c r="M1183" s="15">
        <v>0.42895833333333333</v>
      </c>
      <c r="N1183" s="12">
        <v>43850</v>
      </c>
      <c r="O1183" s="13">
        <v>0.43672453703703701</v>
      </c>
      <c r="P1183" s="16">
        <v>43851.511087962965</v>
      </c>
      <c r="Q1183" s="11" t="s">
        <v>37</v>
      </c>
      <c r="R1183" s="11" t="s">
        <v>186</v>
      </c>
      <c r="S1183" s="11" t="s">
        <v>39</v>
      </c>
      <c r="T1183" s="11" t="s">
        <v>133</v>
      </c>
      <c r="U1183" s="11" t="s">
        <v>37</v>
      </c>
      <c r="V1183" s="17">
        <v>0</v>
      </c>
      <c r="W1183" s="11" t="s">
        <v>37</v>
      </c>
      <c r="Y1183" s="17" t="str">
        <f>TablaIncidentes[[#This Row],[Tiempo Total Gestión]]</f>
        <v>00:11</v>
      </c>
      <c r="Z1183" s="11">
        <f t="shared" si="126"/>
        <v>0</v>
      </c>
      <c r="AA1183" s="11">
        <f t="shared" si="127"/>
        <v>11</v>
      </c>
      <c r="AB1183" s="11">
        <f>IF(TablaIncidentes[[#This Row],[Prioridad*]]="Baja",(Z1183-24)*60+AA1183,IF(TablaIncidentes[[#This Row],[Prioridad*]]="Media",(Z1183-4)*60+AA1183,IF(TablaIncidentes[[#This Row],[Prioridad*]]="Alta",(Z1183-2)*60+AA1183)))</f>
        <v>-109</v>
      </c>
      <c r="AD1183" s="17" t="str">
        <f>TablaIncidentes[[#This Row],[Tiempo Creación (HH:mm)]]</f>
        <v>00:00</v>
      </c>
      <c r="AE1183" s="11">
        <f t="shared" si="128"/>
        <v>0</v>
      </c>
      <c r="AF1183" s="11">
        <f t="shared" si="129"/>
        <v>0</v>
      </c>
      <c r="AG1183" s="11">
        <f>IF(TablaIncidentes[[#This Row],[Prioridad*]]="Baja",((AE1183*60)+AF1183)-30,IF(TablaIncidentes[[#This Row],[Prioridad*]]="Media",((AE1183*60)+AF1183)-15,IF(TablaIncidentes[[#This Row],[Prioridad*]]="Alta",((AE1183*60)+AF1183)-10)))</f>
        <v>-10</v>
      </c>
      <c r="AI1183" s="17">
        <f>TablaIncidentes[[#This Row],[Tiempo Avance Incidente]]</f>
        <v>0</v>
      </c>
      <c r="AJ1183" s="11">
        <f t="shared" si="130"/>
        <v>0</v>
      </c>
      <c r="AK1183" s="11">
        <f t="shared" si="131"/>
        <v>0</v>
      </c>
      <c r="AL1183">
        <f>IF(TablaIncidentes[[#This Row],[Prioridad*]]="Baja",((AJ1183*60)+AK1183)-720,IF(TablaIncidentes[[#This Row],[Prioridad*]]="Media",((AJ1183*60)+AK1183)-120,IF(TablaIncidentes[[#This Row],[Prioridad*]]="Alta",((AJ1183*60)+AK1183)-60)))</f>
        <v>-60</v>
      </c>
      <c r="AN1183" t="str">
        <f t="shared" si="132"/>
        <v>lunes</v>
      </c>
    </row>
    <row r="1184" spans="1:40" x14ac:dyDescent="0.25">
      <c r="A1184" s="20" t="s">
        <v>2548</v>
      </c>
      <c r="B1184" t="s">
        <v>1599</v>
      </c>
      <c r="C1184" t="s">
        <v>32</v>
      </c>
      <c r="D1184" s="11" t="s">
        <v>33</v>
      </c>
      <c r="E1184" t="s">
        <v>34</v>
      </c>
      <c r="F1184" t="s">
        <v>51</v>
      </c>
      <c r="G1184" t="s">
        <v>52</v>
      </c>
      <c r="J1184" s="12">
        <v>43850</v>
      </c>
      <c r="K1184" s="13">
        <v>0.42966435185185187</v>
      </c>
      <c r="L1184" s="14">
        <v>43850</v>
      </c>
      <c r="M1184" s="15">
        <v>0.42966435185185187</v>
      </c>
      <c r="N1184" s="12">
        <v>43851</v>
      </c>
      <c r="O1184" s="13">
        <v>0.4802777777777778</v>
      </c>
      <c r="P1184" s="16">
        <v>43852.506261574075</v>
      </c>
      <c r="Q1184" s="11" t="s">
        <v>101</v>
      </c>
      <c r="R1184" s="11" t="s">
        <v>2549</v>
      </c>
      <c r="S1184" s="11" t="s">
        <v>39</v>
      </c>
      <c r="T1184" s="11" t="s">
        <v>133</v>
      </c>
      <c r="U1184" s="11" t="s">
        <v>37</v>
      </c>
      <c r="V1184" s="17">
        <v>0</v>
      </c>
      <c r="W1184" s="11" t="s">
        <v>37</v>
      </c>
      <c r="Y1184" s="17" t="str">
        <f>TablaIncidentes[[#This Row],[Tiempo Total Gestión]]</f>
        <v>04:52</v>
      </c>
      <c r="Z1184" s="11">
        <f t="shared" si="126"/>
        <v>4</v>
      </c>
      <c r="AA1184" s="11">
        <f t="shared" si="127"/>
        <v>52</v>
      </c>
      <c r="AB1184" s="11">
        <f>IF(TablaIncidentes[[#This Row],[Prioridad*]]="Baja",(Z1184-24)*60+AA1184,IF(TablaIncidentes[[#This Row],[Prioridad*]]="Media",(Z1184-4)*60+AA1184,IF(TablaIncidentes[[#This Row],[Prioridad*]]="Alta",(Z1184-2)*60+AA1184)))</f>
        <v>172</v>
      </c>
      <c r="AD1184" s="17" t="str">
        <f>TablaIncidentes[[#This Row],[Tiempo Creación (HH:mm)]]</f>
        <v>00:00</v>
      </c>
      <c r="AE1184" s="11">
        <f t="shared" si="128"/>
        <v>0</v>
      </c>
      <c r="AF1184" s="11">
        <f t="shared" si="129"/>
        <v>0</v>
      </c>
      <c r="AG1184" s="11">
        <f>IF(TablaIncidentes[[#This Row],[Prioridad*]]="Baja",((AE1184*60)+AF1184)-30,IF(TablaIncidentes[[#This Row],[Prioridad*]]="Media",((AE1184*60)+AF1184)-15,IF(TablaIncidentes[[#This Row],[Prioridad*]]="Alta",((AE1184*60)+AF1184)-10)))</f>
        <v>-10</v>
      </c>
      <c r="AI1184" s="17">
        <f>TablaIncidentes[[#This Row],[Tiempo Avance Incidente]]</f>
        <v>0</v>
      </c>
      <c r="AJ1184" s="11">
        <f t="shared" si="130"/>
        <v>0</v>
      </c>
      <c r="AK1184" s="11">
        <f t="shared" si="131"/>
        <v>0</v>
      </c>
      <c r="AL1184">
        <f>IF(TablaIncidentes[[#This Row],[Prioridad*]]="Baja",((AJ1184*60)+AK1184)-720,IF(TablaIncidentes[[#This Row],[Prioridad*]]="Media",((AJ1184*60)+AK1184)-120,IF(TablaIncidentes[[#This Row],[Prioridad*]]="Alta",((AJ1184*60)+AK1184)-60)))</f>
        <v>-60</v>
      </c>
      <c r="AN1184" t="str">
        <f t="shared" si="132"/>
        <v>lunes</v>
      </c>
    </row>
    <row r="1185" spans="1:40" x14ac:dyDescent="0.25">
      <c r="A1185" s="20" t="s">
        <v>2550</v>
      </c>
      <c r="B1185" t="s">
        <v>2252</v>
      </c>
      <c r="C1185" t="s">
        <v>32</v>
      </c>
      <c r="D1185" s="11" t="s">
        <v>33</v>
      </c>
      <c r="E1185" t="s">
        <v>34</v>
      </c>
      <c r="F1185" t="s">
        <v>51</v>
      </c>
      <c r="G1185" t="s">
        <v>151</v>
      </c>
      <c r="J1185" s="12">
        <v>43850</v>
      </c>
      <c r="K1185" s="13">
        <v>0.44843749999999999</v>
      </c>
      <c r="L1185" s="14">
        <v>43850</v>
      </c>
      <c r="M1185" s="15">
        <v>0.44843749999999999</v>
      </c>
      <c r="N1185" s="12">
        <v>43852</v>
      </c>
      <c r="O1185" s="13">
        <v>0.72940972222222233</v>
      </c>
      <c r="P1185" s="16">
        <v>43853.757777777777</v>
      </c>
      <c r="Q1185" s="11" t="s">
        <v>101</v>
      </c>
      <c r="R1185" s="11" t="s">
        <v>2551</v>
      </c>
      <c r="S1185" s="11" t="s">
        <v>39</v>
      </c>
      <c r="T1185" s="11" t="s">
        <v>133</v>
      </c>
      <c r="U1185" s="11" t="s">
        <v>37</v>
      </c>
      <c r="V1185" s="17">
        <v>0</v>
      </c>
      <c r="W1185" s="11" t="s">
        <v>37</v>
      </c>
      <c r="Y1185" s="17" t="str">
        <f>TablaIncidentes[[#This Row],[Tiempo Total Gestión]]</f>
        <v>09:05</v>
      </c>
      <c r="Z1185" s="11">
        <f t="shared" si="126"/>
        <v>9</v>
      </c>
      <c r="AA1185" s="11">
        <f t="shared" si="127"/>
        <v>5</v>
      </c>
      <c r="AB1185" s="11">
        <f>IF(TablaIncidentes[[#This Row],[Prioridad*]]="Baja",(Z1185-24)*60+AA1185,IF(TablaIncidentes[[#This Row],[Prioridad*]]="Media",(Z1185-4)*60+AA1185,IF(TablaIncidentes[[#This Row],[Prioridad*]]="Alta",(Z1185-2)*60+AA1185)))</f>
        <v>425</v>
      </c>
      <c r="AD1185" s="17" t="str">
        <f>TablaIncidentes[[#This Row],[Tiempo Creación (HH:mm)]]</f>
        <v>00:00</v>
      </c>
      <c r="AE1185" s="11">
        <f t="shared" si="128"/>
        <v>0</v>
      </c>
      <c r="AF1185" s="11">
        <f t="shared" si="129"/>
        <v>0</v>
      </c>
      <c r="AG1185" s="11">
        <f>IF(TablaIncidentes[[#This Row],[Prioridad*]]="Baja",((AE1185*60)+AF1185)-30,IF(TablaIncidentes[[#This Row],[Prioridad*]]="Media",((AE1185*60)+AF1185)-15,IF(TablaIncidentes[[#This Row],[Prioridad*]]="Alta",((AE1185*60)+AF1185)-10)))</f>
        <v>-10</v>
      </c>
      <c r="AI1185" s="17">
        <f>TablaIncidentes[[#This Row],[Tiempo Avance Incidente]]</f>
        <v>0</v>
      </c>
      <c r="AJ1185" s="11">
        <f t="shared" si="130"/>
        <v>0</v>
      </c>
      <c r="AK1185" s="11">
        <f t="shared" si="131"/>
        <v>0</v>
      </c>
      <c r="AL1185">
        <f>IF(TablaIncidentes[[#This Row],[Prioridad*]]="Baja",((AJ1185*60)+AK1185)-720,IF(TablaIncidentes[[#This Row],[Prioridad*]]="Media",((AJ1185*60)+AK1185)-120,IF(TablaIncidentes[[#This Row],[Prioridad*]]="Alta",((AJ1185*60)+AK1185)-60)))</f>
        <v>-60</v>
      </c>
      <c r="AN1185" t="str">
        <f t="shared" si="132"/>
        <v>lunes</v>
      </c>
    </row>
    <row r="1186" spans="1:40" x14ac:dyDescent="0.25">
      <c r="A1186" s="10" t="s">
        <v>2552</v>
      </c>
      <c r="B1186" t="s">
        <v>1670</v>
      </c>
      <c r="C1186" t="s">
        <v>32</v>
      </c>
      <c r="D1186" s="11" t="s">
        <v>33</v>
      </c>
      <c r="E1186" t="s">
        <v>34</v>
      </c>
      <c r="F1186" t="s">
        <v>51</v>
      </c>
      <c r="G1186" t="s">
        <v>364</v>
      </c>
      <c r="J1186" s="12">
        <v>43850</v>
      </c>
      <c r="K1186" s="13">
        <v>0.50337962962962968</v>
      </c>
      <c r="L1186" s="14">
        <v>43850</v>
      </c>
      <c r="M1186" s="15">
        <v>0.50337962962962968</v>
      </c>
      <c r="N1186" s="12">
        <v>43850</v>
      </c>
      <c r="O1186" s="13">
        <v>0.6656481481481481</v>
      </c>
      <c r="P1186" s="16">
        <v>43851.70108796296</v>
      </c>
      <c r="Q1186" s="11" t="s">
        <v>37</v>
      </c>
      <c r="R1186" s="11" t="s">
        <v>48</v>
      </c>
      <c r="S1186" s="11" t="s">
        <v>39</v>
      </c>
      <c r="T1186" s="11" t="s">
        <v>133</v>
      </c>
      <c r="U1186" s="11" t="s">
        <v>37</v>
      </c>
      <c r="V1186" s="17">
        <v>0</v>
      </c>
      <c r="W1186" s="11" t="s">
        <v>37</v>
      </c>
      <c r="Y1186" s="17" t="str">
        <f>TablaIncidentes[[#This Row],[Tiempo Total Gestión]]</f>
        <v>00:02</v>
      </c>
      <c r="Z1186" s="11">
        <f t="shared" si="126"/>
        <v>0</v>
      </c>
      <c r="AA1186" s="11">
        <f t="shared" si="127"/>
        <v>2</v>
      </c>
      <c r="AB1186" s="11">
        <f>IF(TablaIncidentes[[#This Row],[Prioridad*]]="Baja",(Z1186-24)*60+AA1186,IF(TablaIncidentes[[#This Row],[Prioridad*]]="Media",(Z1186-4)*60+AA1186,IF(TablaIncidentes[[#This Row],[Prioridad*]]="Alta",(Z1186-2)*60+AA1186)))</f>
        <v>-118</v>
      </c>
      <c r="AD1186" s="17" t="str">
        <f>TablaIncidentes[[#This Row],[Tiempo Creación (HH:mm)]]</f>
        <v>00:00</v>
      </c>
      <c r="AE1186" s="11">
        <f t="shared" si="128"/>
        <v>0</v>
      </c>
      <c r="AF1186" s="11">
        <f t="shared" si="129"/>
        <v>0</v>
      </c>
      <c r="AG1186" s="11">
        <f>IF(TablaIncidentes[[#This Row],[Prioridad*]]="Baja",((AE1186*60)+AF1186)-30,IF(TablaIncidentes[[#This Row],[Prioridad*]]="Media",((AE1186*60)+AF1186)-15,IF(TablaIncidentes[[#This Row],[Prioridad*]]="Alta",((AE1186*60)+AF1186)-10)))</f>
        <v>-10</v>
      </c>
      <c r="AI1186" s="17">
        <f>TablaIncidentes[[#This Row],[Tiempo Avance Incidente]]</f>
        <v>0</v>
      </c>
      <c r="AJ1186" s="11">
        <f t="shared" si="130"/>
        <v>0</v>
      </c>
      <c r="AK1186" s="11">
        <f t="shared" si="131"/>
        <v>0</v>
      </c>
      <c r="AL1186">
        <f>IF(TablaIncidentes[[#This Row],[Prioridad*]]="Baja",((AJ1186*60)+AK1186)-720,IF(TablaIncidentes[[#This Row],[Prioridad*]]="Media",((AJ1186*60)+AK1186)-120,IF(TablaIncidentes[[#This Row],[Prioridad*]]="Alta",((AJ1186*60)+AK1186)-60)))</f>
        <v>-60</v>
      </c>
      <c r="AN1186" t="str">
        <f t="shared" si="132"/>
        <v>lunes</v>
      </c>
    </row>
    <row r="1187" spans="1:40" x14ac:dyDescent="0.25">
      <c r="A1187" s="10" t="s">
        <v>2553</v>
      </c>
      <c r="B1187" t="s">
        <v>1201</v>
      </c>
      <c r="C1187" t="s">
        <v>32</v>
      </c>
      <c r="D1187" s="11" t="s">
        <v>33</v>
      </c>
      <c r="E1187" t="s">
        <v>34</v>
      </c>
      <c r="F1187" t="s">
        <v>51</v>
      </c>
      <c r="G1187" t="s">
        <v>364</v>
      </c>
      <c r="J1187" s="12">
        <v>43850</v>
      </c>
      <c r="K1187" s="13">
        <v>0.52634259259259253</v>
      </c>
      <c r="L1187" s="14">
        <v>43850</v>
      </c>
      <c r="M1187" s="15">
        <v>0.52634259259259253</v>
      </c>
      <c r="N1187" s="12">
        <v>43850</v>
      </c>
      <c r="O1187" s="13">
        <v>0.67766203703703709</v>
      </c>
      <c r="P1187" s="16">
        <v>43851.70108796296</v>
      </c>
      <c r="Q1187" s="11" t="s">
        <v>37</v>
      </c>
      <c r="R1187" s="11" t="s">
        <v>241</v>
      </c>
      <c r="S1187" s="11" t="s">
        <v>39</v>
      </c>
      <c r="T1187" s="11" t="s">
        <v>133</v>
      </c>
      <c r="U1187" s="11" t="s">
        <v>37</v>
      </c>
      <c r="V1187" s="17">
        <v>0</v>
      </c>
      <c r="W1187" s="11" t="s">
        <v>37</v>
      </c>
      <c r="Y1187" s="17" t="str">
        <f>TablaIncidentes[[#This Row],[Tiempo Total Gestión]]</f>
        <v>00:06</v>
      </c>
      <c r="Z1187" s="11">
        <f t="shared" si="126"/>
        <v>0</v>
      </c>
      <c r="AA1187" s="11">
        <f t="shared" si="127"/>
        <v>6</v>
      </c>
      <c r="AB1187" s="11">
        <f>IF(TablaIncidentes[[#This Row],[Prioridad*]]="Baja",(Z1187-24)*60+AA1187,IF(TablaIncidentes[[#This Row],[Prioridad*]]="Media",(Z1187-4)*60+AA1187,IF(TablaIncidentes[[#This Row],[Prioridad*]]="Alta",(Z1187-2)*60+AA1187)))</f>
        <v>-114</v>
      </c>
      <c r="AD1187" s="17" t="str">
        <f>TablaIncidentes[[#This Row],[Tiempo Creación (HH:mm)]]</f>
        <v>00:00</v>
      </c>
      <c r="AE1187" s="11">
        <f t="shared" si="128"/>
        <v>0</v>
      </c>
      <c r="AF1187" s="11">
        <f t="shared" si="129"/>
        <v>0</v>
      </c>
      <c r="AG1187" s="11">
        <f>IF(TablaIncidentes[[#This Row],[Prioridad*]]="Baja",((AE1187*60)+AF1187)-30,IF(TablaIncidentes[[#This Row],[Prioridad*]]="Media",((AE1187*60)+AF1187)-15,IF(TablaIncidentes[[#This Row],[Prioridad*]]="Alta",((AE1187*60)+AF1187)-10)))</f>
        <v>-10</v>
      </c>
      <c r="AI1187" s="17">
        <f>TablaIncidentes[[#This Row],[Tiempo Avance Incidente]]</f>
        <v>0</v>
      </c>
      <c r="AJ1187" s="11">
        <f t="shared" si="130"/>
        <v>0</v>
      </c>
      <c r="AK1187" s="11">
        <f t="shared" si="131"/>
        <v>0</v>
      </c>
      <c r="AL1187">
        <f>IF(TablaIncidentes[[#This Row],[Prioridad*]]="Baja",((AJ1187*60)+AK1187)-720,IF(TablaIncidentes[[#This Row],[Prioridad*]]="Media",((AJ1187*60)+AK1187)-120,IF(TablaIncidentes[[#This Row],[Prioridad*]]="Alta",((AJ1187*60)+AK1187)-60)))</f>
        <v>-60</v>
      </c>
      <c r="AN1187" t="str">
        <f t="shared" si="132"/>
        <v>lunes</v>
      </c>
    </row>
    <row r="1188" spans="1:40" x14ac:dyDescent="0.25">
      <c r="A1188" s="10" t="s">
        <v>2554</v>
      </c>
      <c r="B1188" t="s">
        <v>2466</v>
      </c>
      <c r="C1188" t="s">
        <v>32</v>
      </c>
      <c r="D1188" s="11" t="s">
        <v>33</v>
      </c>
      <c r="E1188" t="s">
        <v>34</v>
      </c>
      <c r="F1188" t="s">
        <v>51</v>
      </c>
      <c r="G1188" t="s">
        <v>364</v>
      </c>
      <c r="J1188" s="12">
        <v>43850</v>
      </c>
      <c r="K1188" s="13">
        <v>0.5284375</v>
      </c>
      <c r="L1188" s="14">
        <v>43850</v>
      </c>
      <c r="M1188" s="15">
        <v>0.5284375</v>
      </c>
      <c r="N1188" s="12">
        <v>43850</v>
      </c>
      <c r="O1188" s="13">
        <v>0.67957175925925928</v>
      </c>
      <c r="P1188" s="16">
        <v>43851.70108796296</v>
      </c>
      <c r="Q1188" s="11" t="s">
        <v>37</v>
      </c>
      <c r="R1188" s="11" t="s">
        <v>327</v>
      </c>
      <c r="S1188" s="11" t="s">
        <v>39</v>
      </c>
      <c r="T1188" s="11" t="s">
        <v>133</v>
      </c>
      <c r="U1188" s="11" t="s">
        <v>37</v>
      </c>
      <c r="V1188" s="17">
        <v>0</v>
      </c>
      <c r="W1188" s="11" t="s">
        <v>37</v>
      </c>
      <c r="Y1188" s="17" t="str">
        <f>TablaIncidentes[[#This Row],[Tiempo Total Gestión]]</f>
        <v>00:04</v>
      </c>
      <c r="Z1188" s="11">
        <f t="shared" si="126"/>
        <v>0</v>
      </c>
      <c r="AA1188" s="11">
        <f t="shared" si="127"/>
        <v>4</v>
      </c>
      <c r="AB1188" s="11">
        <f>IF(TablaIncidentes[[#This Row],[Prioridad*]]="Baja",(Z1188-24)*60+AA1188,IF(TablaIncidentes[[#This Row],[Prioridad*]]="Media",(Z1188-4)*60+AA1188,IF(TablaIncidentes[[#This Row],[Prioridad*]]="Alta",(Z1188-2)*60+AA1188)))</f>
        <v>-116</v>
      </c>
      <c r="AD1188" s="17" t="str">
        <f>TablaIncidentes[[#This Row],[Tiempo Creación (HH:mm)]]</f>
        <v>00:00</v>
      </c>
      <c r="AE1188" s="11">
        <f t="shared" si="128"/>
        <v>0</v>
      </c>
      <c r="AF1188" s="11">
        <f t="shared" si="129"/>
        <v>0</v>
      </c>
      <c r="AG1188" s="11">
        <f>IF(TablaIncidentes[[#This Row],[Prioridad*]]="Baja",((AE1188*60)+AF1188)-30,IF(TablaIncidentes[[#This Row],[Prioridad*]]="Media",((AE1188*60)+AF1188)-15,IF(TablaIncidentes[[#This Row],[Prioridad*]]="Alta",((AE1188*60)+AF1188)-10)))</f>
        <v>-10</v>
      </c>
      <c r="AI1188" s="17">
        <f>TablaIncidentes[[#This Row],[Tiempo Avance Incidente]]</f>
        <v>0</v>
      </c>
      <c r="AJ1188" s="11">
        <f t="shared" si="130"/>
        <v>0</v>
      </c>
      <c r="AK1188" s="11">
        <f t="shared" si="131"/>
        <v>0</v>
      </c>
      <c r="AL1188">
        <f>IF(TablaIncidentes[[#This Row],[Prioridad*]]="Baja",((AJ1188*60)+AK1188)-720,IF(TablaIncidentes[[#This Row],[Prioridad*]]="Media",((AJ1188*60)+AK1188)-120,IF(TablaIncidentes[[#This Row],[Prioridad*]]="Alta",((AJ1188*60)+AK1188)-60)))</f>
        <v>-60</v>
      </c>
      <c r="AN1188" t="str">
        <f t="shared" si="132"/>
        <v>lunes</v>
      </c>
    </row>
    <row r="1189" spans="1:40" x14ac:dyDescent="0.25">
      <c r="A1189" s="20" t="s">
        <v>2555</v>
      </c>
      <c r="B1189" t="s">
        <v>2556</v>
      </c>
      <c r="C1189" t="s">
        <v>32</v>
      </c>
      <c r="D1189" s="11" t="s">
        <v>33</v>
      </c>
      <c r="E1189" t="s">
        <v>34</v>
      </c>
      <c r="F1189" t="s">
        <v>51</v>
      </c>
      <c r="G1189" t="s">
        <v>364</v>
      </c>
      <c r="J1189" s="12">
        <v>43850</v>
      </c>
      <c r="K1189" s="13">
        <v>0.53539351851851846</v>
      </c>
      <c r="L1189" s="14">
        <v>43850</v>
      </c>
      <c r="M1189" s="15">
        <v>0.53539351851851846</v>
      </c>
      <c r="N1189" s="12">
        <v>43850</v>
      </c>
      <c r="O1189" s="13">
        <v>0.68128472222222225</v>
      </c>
      <c r="P1189" s="16">
        <v>43851.70108796296</v>
      </c>
      <c r="Q1189" s="11" t="s">
        <v>101</v>
      </c>
      <c r="R1189" s="11" t="s">
        <v>966</v>
      </c>
      <c r="S1189" s="11" t="s">
        <v>39</v>
      </c>
      <c r="T1189" s="11" t="s">
        <v>133</v>
      </c>
      <c r="U1189" s="11" t="s">
        <v>37</v>
      </c>
      <c r="V1189" s="17">
        <v>0</v>
      </c>
      <c r="W1189" s="11" t="s">
        <v>37</v>
      </c>
      <c r="Y1189" s="17" t="str">
        <f>TablaIncidentes[[#This Row],[Tiempo Total Gestión]]</f>
        <v>03:30</v>
      </c>
      <c r="Z1189" s="11">
        <f t="shared" si="126"/>
        <v>3</v>
      </c>
      <c r="AA1189" s="11">
        <f t="shared" si="127"/>
        <v>30</v>
      </c>
      <c r="AB1189" s="11">
        <f>IF(TablaIncidentes[[#This Row],[Prioridad*]]="Baja",(Z1189-24)*60+AA1189,IF(TablaIncidentes[[#This Row],[Prioridad*]]="Media",(Z1189-4)*60+AA1189,IF(TablaIncidentes[[#This Row],[Prioridad*]]="Alta",(Z1189-2)*60+AA1189)))</f>
        <v>90</v>
      </c>
      <c r="AD1189" s="17" t="str">
        <f>TablaIncidentes[[#This Row],[Tiempo Creación (HH:mm)]]</f>
        <v>00:00</v>
      </c>
      <c r="AE1189" s="11">
        <f t="shared" si="128"/>
        <v>0</v>
      </c>
      <c r="AF1189" s="11">
        <f t="shared" si="129"/>
        <v>0</v>
      </c>
      <c r="AG1189" s="11">
        <f>IF(TablaIncidentes[[#This Row],[Prioridad*]]="Baja",((AE1189*60)+AF1189)-30,IF(TablaIncidentes[[#This Row],[Prioridad*]]="Media",((AE1189*60)+AF1189)-15,IF(TablaIncidentes[[#This Row],[Prioridad*]]="Alta",((AE1189*60)+AF1189)-10)))</f>
        <v>-10</v>
      </c>
      <c r="AI1189" s="17">
        <f>TablaIncidentes[[#This Row],[Tiempo Avance Incidente]]</f>
        <v>0</v>
      </c>
      <c r="AJ1189" s="11">
        <f t="shared" si="130"/>
        <v>0</v>
      </c>
      <c r="AK1189" s="11">
        <f t="shared" si="131"/>
        <v>0</v>
      </c>
      <c r="AL1189">
        <f>IF(TablaIncidentes[[#This Row],[Prioridad*]]="Baja",((AJ1189*60)+AK1189)-720,IF(TablaIncidentes[[#This Row],[Prioridad*]]="Media",((AJ1189*60)+AK1189)-120,IF(TablaIncidentes[[#This Row],[Prioridad*]]="Alta",((AJ1189*60)+AK1189)-60)))</f>
        <v>-60</v>
      </c>
      <c r="AN1189" t="str">
        <f t="shared" si="132"/>
        <v>lunes</v>
      </c>
    </row>
    <row r="1190" spans="1:40" x14ac:dyDescent="0.25">
      <c r="A1190" s="20" t="s">
        <v>2557</v>
      </c>
      <c r="B1190" t="s">
        <v>965</v>
      </c>
      <c r="C1190" t="s">
        <v>32</v>
      </c>
      <c r="D1190" s="11" t="s">
        <v>33</v>
      </c>
      <c r="E1190" t="s">
        <v>34</v>
      </c>
      <c r="F1190" t="s">
        <v>51</v>
      </c>
      <c r="G1190" t="s">
        <v>364</v>
      </c>
      <c r="J1190" s="12">
        <v>43850</v>
      </c>
      <c r="K1190" s="13">
        <v>0.53609953703703705</v>
      </c>
      <c r="L1190" s="14">
        <v>43850</v>
      </c>
      <c r="M1190" s="15">
        <v>0.53609953703703705</v>
      </c>
      <c r="N1190" s="12">
        <v>43850</v>
      </c>
      <c r="O1190" s="13">
        <v>0.68259259259259253</v>
      </c>
      <c r="P1190" s="16">
        <v>43851.70108796296</v>
      </c>
      <c r="Q1190" s="11" t="s">
        <v>101</v>
      </c>
      <c r="R1190" s="11" t="s">
        <v>966</v>
      </c>
      <c r="S1190" s="11" t="s">
        <v>39</v>
      </c>
      <c r="T1190" s="11" t="s">
        <v>133</v>
      </c>
      <c r="U1190" s="11" t="s">
        <v>37</v>
      </c>
      <c r="V1190" s="17">
        <v>0</v>
      </c>
      <c r="W1190" s="11" t="s">
        <v>37</v>
      </c>
      <c r="Y1190" s="17" t="str">
        <f>TablaIncidentes[[#This Row],[Tiempo Total Gestión]]</f>
        <v>03:30</v>
      </c>
      <c r="Z1190" s="11">
        <f t="shared" si="126"/>
        <v>3</v>
      </c>
      <c r="AA1190" s="11">
        <f t="shared" si="127"/>
        <v>30</v>
      </c>
      <c r="AB1190" s="11">
        <f>IF(TablaIncidentes[[#This Row],[Prioridad*]]="Baja",(Z1190-24)*60+AA1190,IF(TablaIncidentes[[#This Row],[Prioridad*]]="Media",(Z1190-4)*60+AA1190,IF(TablaIncidentes[[#This Row],[Prioridad*]]="Alta",(Z1190-2)*60+AA1190)))</f>
        <v>90</v>
      </c>
      <c r="AD1190" s="17" t="str">
        <f>TablaIncidentes[[#This Row],[Tiempo Creación (HH:mm)]]</f>
        <v>00:00</v>
      </c>
      <c r="AE1190" s="11">
        <f t="shared" si="128"/>
        <v>0</v>
      </c>
      <c r="AF1190" s="11">
        <f t="shared" si="129"/>
        <v>0</v>
      </c>
      <c r="AG1190" s="11">
        <f>IF(TablaIncidentes[[#This Row],[Prioridad*]]="Baja",((AE1190*60)+AF1190)-30,IF(TablaIncidentes[[#This Row],[Prioridad*]]="Media",((AE1190*60)+AF1190)-15,IF(TablaIncidentes[[#This Row],[Prioridad*]]="Alta",((AE1190*60)+AF1190)-10)))</f>
        <v>-10</v>
      </c>
      <c r="AI1190" s="17">
        <f>TablaIncidentes[[#This Row],[Tiempo Avance Incidente]]</f>
        <v>0</v>
      </c>
      <c r="AJ1190" s="11">
        <f t="shared" si="130"/>
        <v>0</v>
      </c>
      <c r="AK1190" s="11">
        <f t="shared" si="131"/>
        <v>0</v>
      </c>
      <c r="AL1190">
        <f>IF(TablaIncidentes[[#This Row],[Prioridad*]]="Baja",((AJ1190*60)+AK1190)-720,IF(TablaIncidentes[[#This Row],[Prioridad*]]="Media",((AJ1190*60)+AK1190)-120,IF(TablaIncidentes[[#This Row],[Prioridad*]]="Alta",((AJ1190*60)+AK1190)-60)))</f>
        <v>-60</v>
      </c>
      <c r="AN1190" t="str">
        <f t="shared" si="132"/>
        <v>lunes</v>
      </c>
    </row>
    <row r="1191" spans="1:40" x14ac:dyDescent="0.25">
      <c r="A1191" s="20" t="s">
        <v>2558</v>
      </c>
      <c r="B1191" t="s">
        <v>827</v>
      </c>
      <c r="C1191" t="s">
        <v>32</v>
      </c>
      <c r="D1191" s="11" t="s">
        <v>33</v>
      </c>
      <c r="E1191" t="s">
        <v>34</v>
      </c>
      <c r="F1191" t="s">
        <v>51</v>
      </c>
      <c r="G1191" t="s">
        <v>364</v>
      </c>
      <c r="J1191" s="12">
        <v>43850</v>
      </c>
      <c r="K1191" s="13">
        <v>0.53609953703703705</v>
      </c>
      <c r="L1191" s="14">
        <v>43850</v>
      </c>
      <c r="M1191" s="15">
        <v>0.53609953703703705</v>
      </c>
      <c r="N1191" s="12">
        <v>43850</v>
      </c>
      <c r="O1191" s="13">
        <v>0.68420138888888893</v>
      </c>
      <c r="P1191" s="16">
        <v>43851.70108796296</v>
      </c>
      <c r="Q1191" s="11" t="s">
        <v>101</v>
      </c>
      <c r="R1191" s="11" t="s">
        <v>960</v>
      </c>
      <c r="S1191" s="11" t="s">
        <v>39</v>
      </c>
      <c r="T1191" s="11" t="s">
        <v>133</v>
      </c>
      <c r="U1191" s="11" t="s">
        <v>37</v>
      </c>
      <c r="V1191" s="17">
        <v>0</v>
      </c>
      <c r="W1191" s="11" t="s">
        <v>37</v>
      </c>
      <c r="Y1191" s="17" t="str">
        <f>TablaIncidentes[[#This Row],[Tiempo Total Gestión]]</f>
        <v>03:33</v>
      </c>
      <c r="Z1191" s="11">
        <f t="shared" si="126"/>
        <v>3</v>
      </c>
      <c r="AA1191" s="11">
        <f t="shared" si="127"/>
        <v>33</v>
      </c>
      <c r="AB1191" s="11">
        <f>IF(TablaIncidentes[[#This Row],[Prioridad*]]="Baja",(Z1191-24)*60+AA1191,IF(TablaIncidentes[[#This Row],[Prioridad*]]="Media",(Z1191-4)*60+AA1191,IF(TablaIncidentes[[#This Row],[Prioridad*]]="Alta",(Z1191-2)*60+AA1191)))</f>
        <v>93</v>
      </c>
      <c r="AD1191" s="17" t="str">
        <f>TablaIncidentes[[#This Row],[Tiempo Creación (HH:mm)]]</f>
        <v>00:00</v>
      </c>
      <c r="AE1191" s="11">
        <f t="shared" si="128"/>
        <v>0</v>
      </c>
      <c r="AF1191" s="11">
        <f t="shared" si="129"/>
        <v>0</v>
      </c>
      <c r="AG1191" s="11">
        <f>IF(TablaIncidentes[[#This Row],[Prioridad*]]="Baja",((AE1191*60)+AF1191)-30,IF(TablaIncidentes[[#This Row],[Prioridad*]]="Media",((AE1191*60)+AF1191)-15,IF(TablaIncidentes[[#This Row],[Prioridad*]]="Alta",((AE1191*60)+AF1191)-10)))</f>
        <v>-10</v>
      </c>
      <c r="AI1191" s="17">
        <f>TablaIncidentes[[#This Row],[Tiempo Avance Incidente]]</f>
        <v>0</v>
      </c>
      <c r="AJ1191" s="11">
        <f t="shared" si="130"/>
        <v>0</v>
      </c>
      <c r="AK1191" s="11">
        <f t="shared" si="131"/>
        <v>0</v>
      </c>
      <c r="AL1191">
        <f>IF(TablaIncidentes[[#This Row],[Prioridad*]]="Baja",((AJ1191*60)+AK1191)-720,IF(TablaIncidentes[[#This Row],[Prioridad*]]="Media",((AJ1191*60)+AK1191)-120,IF(TablaIncidentes[[#This Row],[Prioridad*]]="Alta",((AJ1191*60)+AK1191)-60)))</f>
        <v>-60</v>
      </c>
      <c r="AN1191" t="str">
        <f t="shared" si="132"/>
        <v>lunes</v>
      </c>
    </row>
    <row r="1192" spans="1:40" x14ac:dyDescent="0.25">
      <c r="A1192" s="20" t="s">
        <v>2559</v>
      </c>
      <c r="B1192" t="s">
        <v>1933</v>
      </c>
      <c r="C1192" t="s">
        <v>32</v>
      </c>
      <c r="D1192" s="11" t="s">
        <v>33</v>
      </c>
      <c r="E1192" t="s">
        <v>34</v>
      </c>
      <c r="F1192" t="s">
        <v>51</v>
      </c>
      <c r="G1192" t="s">
        <v>62</v>
      </c>
      <c r="J1192" s="12">
        <v>43850</v>
      </c>
      <c r="K1192" s="13">
        <v>0.48667824074074079</v>
      </c>
      <c r="L1192" s="14">
        <v>43850</v>
      </c>
      <c r="M1192" s="15">
        <v>0.48667824074074079</v>
      </c>
      <c r="N1192" s="12">
        <v>43850</v>
      </c>
      <c r="O1192" s="13">
        <v>0.66576388888888893</v>
      </c>
      <c r="P1192" s="16">
        <v>43851.70108796296</v>
      </c>
      <c r="Q1192" s="11" t="s">
        <v>101</v>
      </c>
      <c r="R1192" s="11" t="s">
        <v>2057</v>
      </c>
      <c r="S1192" s="11" t="s">
        <v>39</v>
      </c>
      <c r="T1192" s="11" t="s">
        <v>133</v>
      </c>
      <c r="U1192" s="11" t="s">
        <v>37</v>
      </c>
      <c r="V1192" s="17">
        <v>0</v>
      </c>
      <c r="W1192" s="11" t="s">
        <v>37</v>
      </c>
      <c r="Y1192" s="17" t="str">
        <f>TablaIncidentes[[#This Row],[Tiempo Total Gestión]]</f>
        <v>04:08</v>
      </c>
      <c r="Z1192" s="11">
        <f t="shared" si="126"/>
        <v>4</v>
      </c>
      <c r="AA1192" s="11">
        <f t="shared" si="127"/>
        <v>8</v>
      </c>
      <c r="AB1192" s="11">
        <f>IF(TablaIncidentes[[#This Row],[Prioridad*]]="Baja",(Z1192-24)*60+AA1192,IF(TablaIncidentes[[#This Row],[Prioridad*]]="Media",(Z1192-4)*60+AA1192,IF(TablaIncidentes[[#This Row],[Prioridad*]]="Alta",(Z1192-2)*60+AA1192)))</f>
        <v>128</v>
      </c>
      <c r="AD1192" s="17" t="str">
        <f>TablaIncidentes[[#This Row],[Tiempo Creación (HH:mm)]]</f>
        <v>00:00</v>
      </c>
      <c r="AE1192" s="11">
        <f t="shared" si="128"/>
        <v>0</v>
      </c>
      <c r="AF1192" s="11">
        <f t="shared" si="129"/>
        <v>0</v>
      </c>
      <c r="AG1192" s="11">
        <f>IF(TablaIncidentes[[#This Row],[Prioridad*]]="Baja",((AE1192*60)+AF1192)-30,IF(TablaIncidentes[[#This Row],[Prioridad*]]="Media",((AE1192*60)+AF1192)-15,IF(TablaIncidentes[[#This Row],[Prioridad*]]="Alta",((AE1192*60)+AF1192)-10)))</f>
        <v>-10</v>
      </c>
      <c r="AI1192" s="17">
        <f>TablaIncidentes[[#This Row],[Tiempo Avance Incidente]]</f>
        <v>0</v>
      </c>
      <c r="AJ1192" s="11">
        <f t="shared" si="130"/>
        <v>0</v>
      </c>
      <c r="AK1192" s="11">
        <f t="shared" si="131"/>
        <v>0</v>
      </c>
      <c r="AL1192">
        <f>IF(TablaIncidentes[[#This Row],[Prioridad*]]="Baja",((AJ1192*60)+AK1192)-720,IF(TablaIncidentes[[#This Row],[Prioridad*]]="Media",((AJ1192*60)+AK1192)-120,IF(TablaIncidentes[[#This Row],[Prioridad*]]="Alta",((AJ1192*60)+AK1192)-60)))</f>
        <v>-60</v>
      </c>
      <c r="AN1192" t="str">
        <f t="shared" si="132"/>
        <v>lunes</v>
      </c>
    </row>
    <row r="1193" spans="1:40" x14ac:dyDescent="0.25">
      <c r="A1193" s="10" t="s">
        <v>2560</v>
      </c>
      <c r="B1193" t="s">
        <v>2561</v>
      </c>
      <c r="C1193" t="s">
        <v>32</v>
      </c>
      <c r="D1193" s="11" t="s">
        <v>33</v>
      </c>
      <c r="E1193" t="s">
        <v>34</v>
      </c>
      <c r="F1193" t="s">
        <v>51</v>
      </c>
      <c r="G1193" t="s">
        <v>364</v>
      </c>
      <c r="J1193" s="12">
        <v>43850</v>
      </c>
      <c r="K1193" s="13">
        <v>0.50825231481481481</v>
      </c>
      <c r="L1193" s="14">
        <v>43850</v>
      </c>
      <c r="M1193" s="15">
        <v>0.50825231481481481</v>
      </c>
      <c r="N1193" s="12">
        <v>43850</v>
      </c>
      <c r="O1193" s="13">
        <v>0.68692129629629628</v>
      </c>
      <c r="P1193" s="16">
        <v>43851.70108796296</v>
      </c>
      <c r="Q1193" s="11" t="s">
        <v>37</v>
      </c>
      <c r="R1193" s="11" t="s">
        <v>48</v>
      </c>
      <c r="S1193" s="11" t="s">
        <v>39</v>
      </c>
      <c r="T1193" s="11" t="s">
        <v>133</v>
      </c>
      <c r="U1193" s="11" t="s">
        <v>37</v>
      </c>
      <c r="V1193" s="17">
        <v>0</v>
      </c>
      <c r="W1193" s="11" t="s">
        <v>37</v>
      </c>
      <c r="Y1193" s="17" t="str">
        <f>TablaIncidentes[[#This Row],[Tiempo Total Gestión]]</f>
        <v>00:02</v>
      </c>
      <c r="Z1193" s="11">
        <f t="shared" si="126"/>
        <v>0</v>
      </c>
      <c r="AA1193" s="11">
        <f t="shared" si="127"/>
        <v>2</v>
      </c>
      <c r="AB1193" s="11">
        <f>IF(TablaIncidentes[[#This Row],[Prioridad*]]="Baja",(Z1193-24)*60+AA1193,IF(TablaIncidentes[[#This Row],[Prioridad*]]="Media",(Z1193-4)*60+AA1193,IF(TablaIncidentes[[#This Row],[Prioridad*]]="Alta",(Z1193-2)*60+AA1193)))</f>
        <v>-118</v>
      </c>
      <c r="AD1193" s="17" t="str">
        <f>TablaIncidentes[[#This Row],[Tiempo Creación (HH:mm)]]</f>
        <v>00:00</v>
      </c>
      <c r="AE1193" s="11">
        <f t="shared" si="128"/>
        <v>0</v>
      </c>
      <c r="AF1193" s="11">
        <f t="shared" si="129"/>
        <v>0</v>
      </c>
      <c r="AG1193" s="11">
        <f>IF(TablaIncidentes[[#This Row],[Prioridad*]]="Baja",((AE1193*60)+AF1193)-30,IF(TablaIncidentes[[#This Row],[Prioridad*]]="Media",((AE1193*60)+AF1193)-15,IF(TablaIncidentes[[#This Row],[Prioridad*]]="Alta",((AE1193*60)+AF1193)-10)))</f>
        <v>-10</v>
      </c>
      <c r="AI1193" s="17">
        <f>TablaIncidentes[[#This Row],[Tiempo Avance Incidente]]</f>
        <v>0</v>
      </c>
      <c r="AJ1193" s="11">
        <f t="shared" si="130"/>
        <v>0</v>
      </c>
      <c r="AK1193" s="11">
        <f t="shared" si="131"/>
        <v>0</v>
      </c>
      <c r="AL1193">
        <f>IF(TablaIncidentes[[#This Row],[Prioridad*]]="Baja",((AJ1193*60)+AK1193)-720,IF(TablaIncidentes[[#This Row],[Prioridad*]]="Media",((AJ1193*60)+AK1193)-120,IF(TablaIncidentes[[#This Row],[Prioridad*]]="Alta",((AJ1193*60)+AK1193)-60)))</f>
        <v>-60</v>
      </c>
      <c r="AN1193" t="str">
        <f t="shared" si="132"/>
        <v>lunes</v>
      </c>
    </row>
    <row r="1194" spans="1:40" x14ac:dyDescent="0.25">
      <c r="A1194" s="10" t="s">
        <v>2562</v>
      </c>
      <c r="B1194" t="s">
        <v>2563</v>
      </c>
      <c r="C1194" t="s">
        <v>32</v>
      </c>
      <c r="D1194" s="11" t="s">
        <v>33</v>
      </c>
      <c r="E1194" t="s">
        <v>34</v>
      </c>
      <c r="F1194" t="s">
        <v>51</v>
      </c>
      <c r="G1194" t="s">
        <v>364</v>
      </c>
      <c r="J1194" s="12">
        <v>43850</v>
      </c>
      <c r="K1194" s="13">
        <v>0.51521990740740742</v>
      </c>
      <c r="L1194" s="14">
        <v>43850</v>
      </c>
      <c r="M1194" s="15">
        <v>0.51521990740740742</v>
      </c>
      <c r="N1194" s="12">
        <v>43850</v>
      </c>
      <c r="O1194" s="13">
        <v>0.7163425925925927</v>
      </c>
      <c r="P1194" s="16">
        <v>43851.776261574072</v>
      </c>
      <c r="Q1194" s="11" t="s">
        <v>37</v>
      </c>
      <c r="R1194" s="11" t="s">
        <v>721</v>
      </c>
      <c r="S1194" s="11" t="s">
        <v>39</v>
      </c>
      <c r="T1194" s="11" t="s">
        <v>133</v>
      </c>
      <c r="U1194" s="11" t="s">
        <v>37</v>
      </c>
      <c r="V1194" s="17">
        <v>0</v>
      </c>
      <c r="W1194" s="11" t="s">
        <v>37</v>
      </c>
      <c r="Y1194" s="17" t="str">
        <f>TablaIncidentes[[#This Row],[Tiempo Total Gestión]]</f>
        <v>00:07</v>
      </c>
      <c r="Z1194" s="11">
        <f t="shared" si="126"/>
        <v>0</v>
      </c>
      <c r="AA1194" s="11">
        <f t="shared" si="127"/>
        <v>7</v>
      </c>
      <c r="AB1194" s="11">
        <f>IF(TablaIncidentes[[#This Row],[Prioridad*]]="Baja",(Z1194-24)*60+AA1194,IF(TablaIncidentes[[#This Row],[Prioridad*]]="Media",(Z1194-4)*60+AA1194,IF(TablaIncidentes[[#This Row],[Prioridad*]]="Alta",(Z1194-2)*60+AA1194)))</f>
        <v>-113</v>
      </c>
      <c r="AD1194" s="17" t="str">
        <f>TablaIncidentes[[#This Row],[Tiempo Creación (HH:mm)]]</f>
        <v>00:00</v>
      </c>
      <c r="AE1194" s="11">
        <f t="shared" si="128"/>
        <v>0</v>
      </c>
      <c r="AF1194" s="11">
        <f t="shared" si="129"/>
        <v>0</v>
      </c>
      <c r="AG1194" s="11">
        <f>IF(TablaIncidentes[[#This Row],[Prioridad*]]="Baja",((AE1194*60)+AF1194)-30,IF(TablaIncidentes[[#This Row],[Prioridad*]]="Media",((AE1194*60)+AF1194)-15,IF(TablaIncidentes[[#This Row],[Prioridad*]]="Alta",((AE1194*60)+AF1194)-10)))</f>
        <v>-10</v>
      </c>
      <c r="AI1194" s="17">
        <f>TablaIncidentes[[#This Row],[Tiempo Avance Incidente]]</f>
        <v>0</v>
      </c>
      <c r="AJ1194" s="11">
        <f t="shared" si="130"/>
        <v>0</v>
      </c>
      <c r="AK1194" s="11">
        <f t="shared" si="131"/>
        <v>0</v>
      </c>
      <c r="AL1194">
        <f>IF(TablaIncidentes[[#This Row],[Prioridad*]]="Baja",((AJ1194*60)+AK1194)-720,IF(TablaIncidentes[[#This Row],[Prioridad*]]="Media",((AJ1194*60)+AK1194)-120,IF(TablaIncidentes[[#This Row],[Prioridad*]]="Alta",((AJ1194*60)+AK1194)-60)))</f>
        <v>-60</v>
      </c>
      <c r="AN1194" t="str">
        <f t="shared" si="132"/>
        <v>lunes</v>
      </c>
    </row>
    <row r="1195" spans="1:40" x14ac:dyDescent="0.25">
      <c r="A1195" s="10" t="s">
        <v>2564</v>
      </c>
      <c r="B1195" t="s">
        <v>1510</v>
      </c>
      <c r="C1195" t="s">
        <v>32</v>
      </c>
      <c r="D1195" s="11" t="s">
        <v>33</v>
      </c>
      <c r="E1195" t="s">
        <v>34</v>
      </c>
      <c r="F1195" t="s">
        <v>51</v>
      </c>
      <c r="G1195" t="s">
        <v>364</v>
      </c>
      <c r="J1195" s="12">
        <v>43850</v>
      </c>
      <c r="K1195" s="13">
        <v>0.51938657407407407</v>
      </c>
      <c r="L1195" s="14">
        <v>43850</v>
      </c>
      <c r="M1195" s="15">
        <v>0.51938657407407407</v>
      </c>
      <c r="N1195" s="12">
        <v>43850</v>
      </c>
      <c r="O1195" s="13">
        <v>0.71834490740740742</v>
      </c>
      <c r="P1195" s="16">
        <v>43851.776261574072</v>
      </c>
      <c r="Q1195" s="11" t="s">
        <v>37</v>
      </c>
      <c r="R1195" s="11" t="s">
        <v>40</v>
      </c>
      <c r="S1195" s="11" t="s">
        <v>39</v>
      </c>
      <c r="T1195" s="11" t="s">
        <v>133</v>
      </c>
      <c r="U1195" s="11" t="s">
        <v>37</v>
      </c>
      <c r="V1195" s="17">
        <v>0</v>
      </c>
      <c r="W1195" s="11" t="s">
        <v>37</v>
      </c>
      <c r="Y1195" s="17" t="str">
        <f>TablaIncidentes[[#This Row],[Tiempo Total Gestión]]</f>
        <v>00:01</v>
      </c>
      <c r="Z1195" s="11">
        <f t="shared" si="126"/>
        <v>0</v>
      </c>
      <c r="AA1195" s="11">
        <f t="shared" si="127"/>
        <v>1</v>
      </c>
      <c r="AB1195" s="11">
        <f>IF(TablaIncidentes[[#This Row],[Prioridad*]]="Baja",(Z1195-24)*60+AA1195,IF(TablaIncidentes[[#This Row],[Prioridad*]]="Media",(Z1195-4)*60+AA1195,IF(TablaIncidentes[[#This Row],[Prioridad*]]="Alta",(Z1195-2)*60+AA1195)))</f>
        <v>-119</v>
      </c>
      <c r="AD1195" s="17" t="str">
        <f>TablaIncidentes[[#This Row],[Tiempo Creación (HH:mm)]]</f>
        <v>00:00</v>
      </c>
      <c r="AE1195" s="11">
        <f t="shared" si="128"/>
        <v>0</v>
      </c>
      <c r="AF1195" s="11">
        <f t="shared" si="129"/>
        <v>0</v>
      </c>
      <c r="AG1195" s="11">
        <f>IF(TablaIncidentes[[#This Row],[Prioridad*]]="Baja",((AE1195*60)+AF1195)-30,IF(TablaIncidentes[[#This Row],[Prioridad*]]="Media",((AE1195*60)+AF1195)-15,IF(TablaIncidentes[[#This Row],[Prioridad*]]="Alta",((AE1195*60)+AF1195)-10)))</f>
        <v>-10</v>
      </c>
      <c r="AI1195" s="17">
        <f>TablaIncidentes[[#This Row],[Tiempo Avance Incidente]]</f>
        <v>0</v>
      </c>
      <c r="AJ1195" s="11">
        <f t="shared" si="130"/>
        <v>0</v>
      </c>
      <c r="AK1195" s="11">
        <f t="shared" si="131"/>
        <v>0</v>
      </c>
      <c r="AL1195">
        <f>IF(TablaIncidentes[[#This Row],[Prioridad*]]="Baja",((AJ1195*60)+AK1195)-720,IF(TablaIncidentes[[#This Row],[Prioridad*]]="Media",((AJ1195*60)+AK1195)-120,IF(TablaIncidentes[[#This Row],[Prioridad*]]="Alta",((AJ1195*60)+AK1195)-60)))</f>
        <v>-60</v>
      </c>
      <c r="AN1195" t="str">
        <f t="shared" si="132"/>
        <v>lunes</v>
      </c>
    </row>
    <row r="1196" spans="1:40" x14ac:dyDescent="0.25">
      <c r="A1196" s="20" t="s">
        <v>2565</v>
      </c>
      <c r="B1196" t="s">
        <v>2566</v>
      </c>
      <c r="C1196" t="s">
        <v>32</v>
      </c>
      <c r="D1196" s="11" t="s">
        <v>33</v>
      </c>
      <c r="E1196" t="s">
        <v>34</v>
      </c>
      <c r="F1196" t="s">
        <v>51</v>
      </c>
      <c r="G1196" t="s">
        <v>364</v>
      </c>
      <c r="J1196" s="12">
        <v>43850</v>
      </c>
      <c r="K1196" s="13">
        <v>0.53539351851851846</v>
      </c>
      <c r="L1196" s="14">
        <v>43850</v>
      </c>
      <c r="M1196" s="15">
        <v>0.53539351851851846</v>
      </c>
      <c r="N1196" s="12">
        <v>43850</v>
      </c>
      <c r="O1196" s="13">
        <v>0.69097222222222221</v>
      </c>
      <c r="P1196" s="16">
        <v>43851.70108796296</v>
      </c>
      <c r="Q1196" s="11" t="s">
        <v>101</v>
      </c>
      <c r="R1196" s="11" t="s">
        <v>2460</v>
      </c>
      <c r="S1196" s="11" t="s">
        <v>39</v>
      </c>
      <c r="T1196" s="11" t="s">
        <v>133</v>
      </c>
      <c r="U1196" s="11" t="s">
        <v>37</v>
      </c>
      <c r="V1196" s="17">
        <v>0</v>
      </c>
      <c r="W1196" s="11" t="s">
        <v>37</v>
      </c>
      <c r="Y1196" s="17" t="str">
        <f>TablaIncidentes[[#This Row],[Tiempo Total Gestión]]</f>
        <v>03:44</v>
      </c>
      <c r="Z1196" s="11">
        <f t="shared" si="126"/>
        <v>3</v>
      </c>
      <c r="AA1196" s="11">
        <f t="shared" si="127"/>
        <v>44</v>
      </c>
      <c r="AB1196" s="11">
        <f>IF(TablaIncidentes[[#This Row],[Prioridad*]]="Baja",(Z1196-24)*60+AA1196,IF(TablaIncidentes[[#This Row],[Prioridad*]]="Media",(Z1196-4)*60+AA1196,IF(TablaIncidentes[[#This Row],[Prioridad*]]="Alta",(Z1196-2)*60+AA1196)))</f>
        <v>104</v>
      </c>
      <c r="AD1196" s="17" t="str">
        <f>TablaIncidentes[[#This Row],[Tiempo Creación (HH:mm)]]</f>
        <v>00:00</v>
      </c>
      <c r="AE1196" s="11">
        <f t="shared" si="128"/>
        <v>0</v>
      </c>
      <c r="AF1196" s="11">
        <f t="shared" si="129"/>
        <v>0</v>
      </c>
      <c r="AG1196" s="11">
        <f>IF(TablaIncidentes[[#This Row],[Prioridad*]]="Baja",((AE1196*60)+AF1196)-30,IF(TablaIncidentes[[#This Row],[Prioridad*]]="Media",((AE1196*60)+AF1196)-15,IF(TablaIncidentes[[#This Row],[Prioridad*]]="Alta",((AE1196*60)+AF1196)-10)))</f>
        <v>-10</v>
      </c>
      <c r="AI1196" s="17">
        <f>TablaIncidentes[[#This Row],[Tiempo Avance Incidente]]</f>
        <v>0</v>
      </c>
      <c r="AJ1196" s="11">
        <f t="shared" si="130"/>
        <v>0</v>
      </c>
      <c r="AK1196" s="11">
        <f t="shared" si="131"/>
        <v>0</v>
      </c>
      <c r="AL1196">
        <f>IF(TablaIncidentes[[#This Row],[Prioridad*]]="Baja",((AJ1196*60)+AK1196)-720,IF(TablaIncidentes[[#This Row],[Prioridad*]]="Media",((AJ1196*60)+AK1196)-120,IF(TablaIncidentes[[#This Row],[Prioridad*]]="Alta",((AJ1196*60)+AK1196)-60)))</f>
        <v>-60</v>
      </c>
      <c r="AN1196" t="str">
        <f t="shared" si="132"/>
        <v>lunes</v>
      </c>
    </row>
    <row r="1197" spans="1:40" x14ac:dyDescent="0.25">
      <c r="A1197" s="20" t="s">
        <v>2567</v>
      </c>
      <c r="B1197" t="s">
        <v>2568</v>
      </c>
      <c r="C1197" t="s">
        <v>32</v>
      </c>
      <c r="D1197" s="11" t="s">
        <v>33</v>
      </c>
      <c r="E1197" t="s">
        <v>34</v>
      </c>
      <c r="F1197" t="s">
        <v>51</v>
      </c>
      <c r="G1197" t="s">
        <v>364</v>
      </c>
      <c r="J1197" s="12">
        <v>43850</v>
      </c>
      <c r="K1197" s="13">
        <v>0.53609953703703705</v>
      </c>
      <c r="L1197" s="14">
        <v>43850</v>
      </c>
      <c r="M1197" s="15">
        <v>0.53609953703703705</v>
      </c>
      <c r="N1197" s="12">
        <v>43850</v>
      </c>
      <c r="O1197" s="13">
        <v>0.69271990740740741</v>
      </c>
      <c r="P1197" s="16">
        <v>43851.70108796296</v>
      </c>
      <c r="Q1197" s="11" t="s">
        <v>101</v>
      </c>
      <c r="R1197" s="11" t="s">
        <v>2569</v>
      </c>
      <c r="S1197" s="11" t="s">
        <v>39</v>
      </c>
      <c r="T1197" s="11" t="s">
        <v>133</v>
      </c>
      <c r="U1197" s="11" t="s">
        <v>37</v>
      </c>
      <c r="V1197" s="17">
        <v>0</v>
      </c>
      <c r="W1197" s="11" t="s">
        <v>37</v>
      </c>
      <c r="Y1197" s="17" t="str">
        <f>TablaIncidentes[[#This Row],[Tiempo Total Gestión]]</f>
        <v>03:45</v>
      </c>
      <c r="Z1197" s="11">
        <f t="shared" si="126"/>
        <v>3</v>
      </c>
      <c r="AA1197" s="11">
        <f t="shared" si="127"/>
        <v>45</v>
      </c>
      <c r="AB1197" s="11">
        <f>IF(TablaIncidentes[[#This Row],[Prioridad*]]="Baja",(Z1197-24)*60+AA1197,IF(TablaIncidentes[[#This Row],[Prioridad*]]="Media",(Z1197-4)*60+AA1197,IF(TablaIncidentes[[#This Row],[Prioridad*]]="Alta",(Z1197-2)*60+AA1197)))</f>
        <v>105</v>
      </c>
      <c r="AD1197" s="17" t="str">
        <f>TablaIncidentes[[#This Row],[Tiempo Creación (HH:mm)]]</f>
        <v>00:00</v>
      </c>
      <c r="AE1197" s="11">
        <f t="shared" si="128"/>
        <v>0</v>
      </c>
      <c r="AF1197" s="11">
        <f t="shared" si="129"/>
        <v>0</v>
      </c>
      <c r="AG1197" s="11">
        <f>IF(TablaIncidentes[[#This Row],[Prioridad*]]="Baja",((AE1197*60)+AF1197)-30,IF(TablaIncidentes[[#This Row],[Prioridad*]]="Media",((AE1197*60)+AF1197)-15,IF(TablaIncidentes[[#This Row],[Prioridad*]]="Alta",((AE1197*60)+AF1197)-10)))</f>
        <v>-10</v>
      </c>
      <c r="AI1197" s="17">
        <f>TablaIncidentes[[#This Row],[Tiempo Avance Incidente]]</f>
        <v>0</v>
      </c>
      <c r="AJ1197" s="11">
        <f t="shared" si="130"/>
        <v>0</v>
      </c>
      <c r="AK1197" s="11">
        <f t="shared" si="131"/>
        <v>0</v>
      </c>
      <c r="AL1197">
        <f>IF(TablaIncidentes[[#This Row],[Prioridad*]]="Baja",((AJ1197*60)+AK1197)-720,IF(TablaIncidentes[[#This Row],[Prioridad*]]="Media",((AJ1197*60)+AK1197)-120,IF(TablaIncidentes[[#This Row],[Prioridad*]]="Alta",((AJ1197*60)+AK1197)-60)))</f>
        <v>-60</v>
      </c>
      <c r="AN1197" t="str">
        <f t="shared" si="132"/>
        <v>lunes</v>
      </c>
    </row>
    <row r="1198" spans="1:40" x14ac:dyDescent="0.25">
      <c r="A1198" s="20" t="s">
        <v>2570</v>
      </c>
      <c r="B1198" t="s">
        <v>2571</v>
      </c>
      <c r="C1198" t="s">
        <v>32</v>
      </c>
      <c r="D1198" s="11" t="s">
        <v>33</v>
      </c>
      <c r="E1198" t="s">
        <v>34</v>
      </c>
      <c r="F1198" t="s">
        <v>51</v>
      </c>
      <c r="G1198" t="s">
        <v>364</v>
      </c>
      <c r="J1198" s="12">
        <v>43850</v>
      </c>
      <c r="K1198" s="13">
        <v>0.54097222222222219</v>
      </c>
      <c r="L1198" s="14">
        <v>43850</v>
      </c>
      <c r="M1198" s="15">
        <v>0.54097222222222219</v>
      </c>
      <c r="N1198" s="12">
        <v>43850</v>
      </c>
      <c r="O1198" s="13">
        <v>0.69431712962962966</v>
      </c>
      <c r="P1198" s="16">
        <v>43851.70108796296</v>
      </c>
      <c r="Q1198" s="11" t="s">
        <v>101</v>
      </c>
      <c r="R1198" s="11" t="s">
        <v>2370</v>
      </c>
      <c r="S1198" s="11" t="s">
        <v>39</v>
      </c>
      <c r="T1198" s="11" t="s">
        <v>133</v>
      </c>
      <c r="U1198" s="11" t="s">
        <v>37</v>
      </c>
      <c r="V1198" s="17">
        <v>0</v>
      </c>
      <c r="W1198" s="11" t="s">
        <v>37</v>
      </c>
      <c r="Y1198" s="17" t="str">
        <f>TablaIncidentes[[#This Row],[Tiempo Total Gestión]]</f>
        <v>03:40</v>
      </c>
      <c r="Z1198" s="11">
        <f t="shared" si="126"/>
        <v>3</v>
      </c>
      <c r="AA1198" s="11">
        <f t="shared" si="127"/>
        <v>40</v>
      </c>
      <c r="AB1198" s="11">
        <f>IF(TablaIncidentes[[#This Row],[Prioridad*]]="Baja",(Z1198-24)*60+AA1198,IF(TablaIncidentes[[#This Row],[Prioridad*]]="Media",(Z1198-4)*60+AA1198,IF(TablaIncidentes[[#This Row],[Prioridad*]]="Alta",(Z1198-2)*60+AA1198)))</f>
        <v>100</v>
      </c>
      <c r="AD1198" s="17" t="str">
        <f>TablaIncidentes[[#This Row],[Tiempo Creación (HH:mm)]]</f>
        <v>00:00</v>
      </c>
      <c r="AE1198" s="11">
        <f t="shared" si="128"/>
        <v>0</v>
      </c>
      <c r="AF1198" s="11">
        <f t="shared" si="129"/>
        <v>0</v>
      </c>
      <c r="AG1198" s="11">
        <f>IF(TablaIncidentes[[#This Row],[Prioridad*]]="Baja",((AE1198*60)+AF1198)-30,IF(TablaIncidentes[[#This Row],[Prioridad*]]="Media",((AE1198*60)+AF1198)-15,IF(TablaIncidentes[[#This Row],[Prioridad*]]="Alta",((AE1198*60)+AF1198)-10)))</f>
        <v>-10</v>
      </c>
      <c r="AI1198" s="17">
        <f>TablaIncidentes[[#This Row],[Tiempo Avance Incidente]]</f>
        <v>0</v>
      </c>
      <c r="AJ1198" s="11">
        <f t="shared" si="130"/>
        <v>0</v>
      </c>
      <c r="AK1198" s="11">
        <f t="shared" si="131"/>
        <v>0</v>
      </c>
      <c r="AL1198">
        <f>IF(TablaIncidentes[[#This Row],[Prioridad*]]="Baja",((AJ1198*60)+AK1198)-720,IF(TablaIncidentes[[#This Row],[Prioridad*]]="Media",((AJ1198*60)+AK1198)-120,IF(TablaIncidentes[[#This Row],[Prioridad*]]="Alta",((AJ1198*60)+AK1198)-60)))</f>
        <v>-60</v>
      </c>
      <c r="AN1198" t="str">
        <f t="shared" si="132"/>
        <v>lunes</v>
      </c>
    </row>
    <row r="1199" spans="1:40" x14ac:dyDescent="0.25">
      <c r="A1199" s="10" t="s">
        <v>2572</v>
      </c>
      <c r="B1199" t="s">
        <v>572</v>
      </c>
      <c r="C1199" t="s">
        <v>161</v>
      </c>
      <c r="D1199" s="11" t="s">
        <v>110</v>
      </c>
      <c r="E1199" t="s">
        <v>34</v>
      </c>
      <c r="F1199" t="s">
        <v>124</v>
      </c>
      <c r="G1199" t="s">
        <v>104</v>
      </c>
      <c r="J1199" s="12">
        <v>43850</v>
      </c>
      <c r="K1199" s="13">
        <v>0.48699074074074072</v>
      </c>
      <c r="L1199" s="14">
        <v>43850</v>
      </c>
      <c r="M1199" s="15">
        <v>0.48784722222222227</v>
      </c>
      <c r="N1199" s="12">
        <v>43850</v>
      </c>
      <c r="O1199" s="13">
        <v>0.58646990740740745</v>
      </c>
      <c r="P1199" s="16">
        <v>43851.70108796296</v>
      </c>
      <c r="Q1199" s="11" t="s">
        <v>37</v>
      </c>
      <c r="R1199" s="11" t="s">
        <v>2573</v>
      </c>
      <c r="S1199" s="11" t="s">
        <v>59</v>
      </c>
      <c r="T1199" s="11" t="s">
        <v>40</v>
      </c>
      <c r="U1199" s="11" t="s">
        <v>37</v>
      </c>
      <c r="V1199" s="17">
        <v>8.3333333168411627E-4</v>
      </c>
      <c r="W1199" s="11" t="s">
        <v>37</v>
      </c>
      <c r="Y1199" s="17" t="str">
        <f>TablaIncidentes[[#This Row],[Tiempo Total Gestión]]</f>
        <v>01:08</v>
      </c>
      <c r="Z1199" s="11">
        <f t="shared" si="126"/>
        <v>1</v>
      </c>
      <c r="AA1199" s="11">
        <f t="shared" si="127"/>
        <v>8</v>
      </c>
      <c r="AB1199" s="11">
        <f>IF(TablaIncidentes[[#This Row],[Prioridad*]]="Baja",(Z1199-24)*60+AA1199,IF(TablaIncidentes[[#This Row],[Prioridad*]]="Media",(Z1199-4)*60+AA1199,IF(TablaIncidentes[[#This Row],[Prioridad*]]="Alta",(Z1199-2)*60+AA1199)))</f>
        <v>-172</v>
      </c>
      <c r="AD1199" s="17" t="str">
        <f>TablaIncidentes[[#This Row],[Tiempo Creación (HH:mm)]]</f>
        <v>00:01</v>
      </c>
      <c r="AE1199" s="11">
        <f t="shared" si="128"/>
        <v>0</v>
      </c>
      <c r="AF1199" s="11">
        <f t="shared" si="129"/>
        <v>1</v>
      </c>
      <c r="AG1199" s="11">
        <f>IF(TablaIncidentes[[#This Row],[Prioridad*]]="Baja",((AE1199*60)+AF1199)-30,IF(TablaIncidentes[[#This Row],[Prioridad*]]="Media",((AE1199*60)+AF1199)-15,IF(TablaIncidentes[[#This Row],[Prioridad*]]="Alta",((AE1199*60)+AF1199)-10)))</f>
        <v>-14</v>
      </c>
      <c r="AI1199" s="17">
        <f>TablaIncidentes[[#This Row],[Tiempo Avance Incidente]]</f>
        <v>8.3333333168411627E-4</v>
      </c>
      <c r="AJ1199" s="11">
        <f t="shared" si="130"/>
        <v>0</v>
      </c>
      <c r="AK1199" s="11">
        <f t="shared" si="131"/>
        <v>1</v>
      </c>
      <c r="AL1199">
        <f>IF(TablaIncidentes[[#This Row],[Prioridad*]]="Baja",((AJ1199*60)+AK1199)-720,IF(TablaIncidentes[[#This Row],[Prioridad*]]="Media",((AJ1199*60)+AK1199)-120,IF(TablaIncidentes[[#This Row],[Prioridad*]]="Alta",((AJ1199*60)+AK1199)-60)))</f>
        <v>-119</v>
      </c>
      <c r="AN1199" t="str">
        <f t="shared" si="132"/>
        <v>lunes</v>
      </c>
    </row>
    <row r="1200" spans="1:40" x14ac:dyDescent="0.25">
      <c r="A1200" s="20" t="s">
        <v>2574</v>
      </c>
      <c r="B1200" t="s">
        <v>2167</v>
      </c>
      <c r="C1200" t="s">
        <v>32</v>
      </c>
      <c r="D1200" s="11" t="s">
        <v>33</v>
      </c>
      <c r="E1200" t="s">
        <v>34</v>
      </c>
      <c r="F1200" t="s">
        <v>51</v>
      </c>
      <c r="G1200" t="s">
        <v>52</v>
      </c>
      <c r="J1200" s="12">
        <v>43850</v>
      </c>
      <c r="K1200" s="13">
        <v>0.50337962962962968</v>
      </c>
      <c r="L1200" s="14">
        <v>43850</v>
      </c>
      <c r="M1200" s="15">
        <v>0.50337962962962968</v>
      </c>
      <c r="N1200" s="12">
        <v>43851</v>
      </c>
      <c r="O1200" s="13">
        <v>0.49307870370370371</v>
      </c>
      <c r="P1200" s="16">
        <v>43852.506261574075</v>
      </c>
      <c r="Q1200" s="11" t="s">
        <v>101</v>
      </c>
      <c r="R1200" s="11" t="s">
        <v>2057</v>
      </c>
      <c r="S1200" s="11" t="s">
        <v>39</v>
      </c>
      <c r="T1200" s="11" t="s">
        <v>133</v>
      </c>
      <c r="U1200" s="11" t="s">
        <v>37</v>
      </c>
      <c r="V1200" s="17">
        <v>0</v>
      </c>
      <c r="W1200" s="11" t="s">
        <v>37</v>
      </c>
      <c r="Y1200" s="17" t="str">
        <f>TablaIncidentes[[#This Row],[Tiempo Total Gestión]]</f>
        <v>04:08</v>
      </c>
      <c r="Z1200" s="11">
        <f t="shared" si="126"/>
        <v>4</v>
      </c>
      <c r="AA1200" s="11">
        <f t="shared" si="127"/>
        <v>8</v>
      </c>
      <c r="AB1200" s="11">
        <f>IF(TablaIncidentes[[#This Row],[Prioridad*]]="Baja",(Z1200-24)*60+AA1200,IF(TablaIncidentes[[#This Row],[Prioridad*]]="Media",(Z1200-4)*60+AA1200,IF(TablaIncidentes[[#This Row],[Prioridad*]]="Alta",(Z1200-2)*60+AA1200)))</f>
        <v>128</v>
      </c>
      <c r="AD1200" s="17" t="str">
        <f>TablaIncidentes[[#This Row],[Tiempo Creación (HH:mm)]]</f>
        <v>00:00</v>
      </c>
      <c r="AE1200" s="11">
        <f t="shared" si="128"/>
        <v>0</v>
      </c>
      <c r="AF1200" s="11">
        <f t="shared" si="129"/>
        <v>0</v>
      </c>
      <c r="AG1200" s="11">
        <f>IF(TablaIncidentes[[#This Row],[Prioridad*]]="Baja",((AE1200*60)+AF1200)-30,IF(TablaIncidentes[[#This Row],[Prioridad*]]="Media",((AE1200*60)+AF1200)-15,IF(TablaIncidentes[[#This Row],[Prioridad*]]="Alta",((AE1200*60)+AF1200)-10)))</f>
        <v>-10</v>
      </c>
      <c r="AI1200" s="17">
        <f>TablaIncidentes[[#This Row],[Tiempo Avance Incidente]]</f>
        <v>0</v>
      </c>
      <c r="AJ1200" s="11">
        <f t="shared" si="130"/>
        <v>0</v>
      </c>
      <c r="AK1200" s="11">
        <f t="shared" si="131"/>
        <v>0</v>
      </c>
      <c r="AL1200">
        <f>IF(TablaIncidentes[[#This Row],[Prioridad*]]="Baja",((AJ1200*60)+AK1200)-720,IF(TablaIncidentes[[#This Row],[Prioridad*]]="Media",((AJ1200*60)+AK1200)-120,IF(TablaIncidentes[[#This Row],[Prioridad*]]="Alta",((AJ1200*60)+AK1200)-60)))</f>
        <v>-60</v>
      </c>
      <c r="AN1200" t="str">
        <f t="shared" si="132"/>
        <v>lunes</v>
      </c>
    </row>
    <row r="1201" spans="1:40" x14ac:dyDescent="0.25">
      <c r="A1201" s="10" t="s">
        <v>2575</v>
      </c>
      <c r="B1201" t="s">
        <v>848</v>
      </c>
      <c r="C1201" t="s">
        <v>32</v>
      </c>
      <c r="D1201" s="11" t="s">
        <v>33</v>
      </c>
      <c r="E1201" t="s">
        <v>34</v>
      </c>
      <c r="F1201" t="s">
        <v>35</v>
      </c>
      <c r="G1201" t="s">
        <v>43</v>
      </c>
      <c r="J1201" s="12">
        <v>43850</v>
      </c>
      <c r="K1201" s="13">
        <v>0.50754629629629633</v>
      </c>
      <c r="L1201" s="14">
        <v>43850</v>
      </c>
      <c r="M1201" s="15">
        <v>0.50754629629629633</v>
      </c>
      <c r="N1201" s="12">
        <v>43850</v>
      </c>
      <c r="O1201" s="13">
        <v>0.75385416666666671</v>
      </c>
      <c r="P1201" s="16">
        <v>43851.776261574072</v>
      </c>
      <c r="Q1201" s="11" t="s">
        <v>37</v>
      </c>
      <c r="R1201" s="11" t="s">
        <v>2492</v>
      </c>
      <c r="S1201" s="11" t="s">
        <v>39</v>
      </c>
      <c r="T1201" s="11" t="s">
        <v>133</v>
      </c>
      <c r="U1201" s="11" t="s">
        <v>37</v>
      </c>
      <c r="V1201" s="17">
        <v>0</v>
      </c>
      <c r="W1201" s="11" t="s">
        <v>37</v>
      </c>
      <c r="Y1201" s="17" t="str">
        <f>TablaIncidentes[[#This Row],[Tiempo Total Gestión]]</f>
        <v>01:13</v>
      </c>
      <c r="Z1201" s="11">
        <f t="shared" si="126"/>
        <v>1</v>
      </c>
      <c r="AA1201" s="11">
        <f t="shared" si="127"/>
        <v>13</v>
      </c>
      <c r="AB1201" s="11">
        <f>IF(TablaIncidentes[[#This Row],[Prioridad*]]="Baja",(Z1201-24)*60+AA1201,IF(TablaIncidentes[[#This Row],[Prioridad*]]="Media",(Z1201-4)*60+AA1201,IF(TablaIncidentes[[#This Row],[Prioridad*]]="Alta",(Z1201-2)*60+AA1201)))</f>
        <v>-47</v>
      </c>
      <c r="AD1201" s="17" t="str">
        <f>TablaIncidentes[[#This Row],[Tiempo Creación (HH:mm)]]</f>
        <v>00:00</v>
      </c>
      <c r="AE1201" s="11">
        <f t="shared" si="128"/>
        <v>0</v>
      </c>
      <c r="AF1201" s="11">
        <f t="shared" si="129"/>
        <v>0</v>
      </c>
      <c r="AG1201" s="11">
        <f>IF(TablaIncidentes[[#This Row],[Prioridad*]]="Baja",((AE1201*60)+AF1201)-30,IF(TablaIncidentes[[#This Row],[Prioridad*]]="Media",((AE1201*60)+AF1201)-15,IF(TablaIncidentes[[#This Row],[Prioridad*]]="Alta",((AE1201*60)+AF1201)-10)))</f>
        <v>-10</v>
      </c>
      <c r="AI1201" s="17">
        <f>TablaIncidentes[[#This Row],[Tiempo Avance Incidente]]</f>
        <v>0</v>
      </c>
      <c r="AJ1201" s="11">
        <f t="shared" si="130"/>
        <v>0</v>
      </c>
      <c r="AK1201" s="11">
        <f t="shared" si="131"/>
        <v>0</v>
      </c>
      <c r="AL1201">
        <f>IF(TablaIncidentes[[#This Row],[Prioridad*]]="Baja",((AJ1201*60)+AK1201)-720,IF(TablaIncidentes[[#This Row],[Prioridad*]]="Media",((AJ1201*60)+AK1201)-120,IF(TablaIncidentes[[#This Row],[Prioridad*]]="Alta",((AJ1201*60)+AK1201)-60)))</f>
        <v>-60</v>
      </c>
      <c r="AN1201" t="str">
        <f t="shared" si="132"/>
        <v>lunes</v>
      </c>
    </row>
    <row r="1202" spans="1:40" x14ac:dyDescent="0.25">
      <c r="A1202" s="10" t="s">
        <v>2576</v>
      </c>
      <c r="B1202" t="s">
        <v>1194</v>
      </c>
      <c r="C1202" t="s">
        <v>32</v>
      </c>
      <c r="D1202" s="11" t="s">
        <v>33</v>
      </c>
      <c r="E1202" t="s">
        <v>34</v>
      </c>
      <c r="F1202" t="s">
        <v>51</v>
      </c>
      <c r="G1202" t="s">
        <v>364</v>
      </c>
      <c r="J1202" s="12">
        <v>43850</v>
      </c>
      <c r="K1202" s="13">
        <v>0.51312499999999994</v>
      </c>
      <c r="L1202" s="14">
        <v>43850</v>
      </c>
      <c r="M1202" s="15">
        <v>0.51312499999999994</v>
      </c>
      <c r="N1202" s="12">
        <v>43850</v>
      </c>
      <c r="O1202" s="13">
        <v>0.69567129629629632</v>
      </c>
      <c r="P1202" s="16">
        <v>43851.70108796296</v>
      </c>
      <c r="Q1202" s="11" t="s">
        <v>37</v>
      </c>
      <c r="R1202" s="11" t="s">
        <v>48</v>
      </c>
      <c r="S1202" s="11" t="s">
        <v>39</v>
      </c>
      <c r="T1202" s="11" t="s">
        <v>133</v>
      </c>
      <c r="U1202" s="11" t="s">
        <v>37</v>
      </c>
      <c r="V1202" s="17">
        <v>0</v>
      </c>
      <c r="W1202" s="11" t="s">
        <v>37</v>
      </c>
      <c r="Y1202" s="17" t="str">
        <f>TablaIncidentes[[#This Row],[Tiempo Total Gestión]]</f>
        <v>00:02</v>
      </c>
      <c r="Z1202" s="11">
        <f t="shared" si="126"/>
        <v>0</v>
      </c>
      <c r="AA1202" s="11">
        <f t="shared" si="127"/>
        <v>2</v>
      </c>
      <c r="AB1202" s="11">
        <f>IF(TablaIncidentes[[#This Row],[Prioridad*]]="Baja",(Z1202-24)*60+AA1202,IF(TablaIncidentes[[#This Row],[Prioridad*]]="Media",(Z1202-4)*60+AA1202,IF(TablaIncidentes[[#This Row],[Prioridad*]]="Alta",(Z1202-2)*60+AA1202)))</f>
        <v>-118</v>
      </c>
      <c r="AD1202" s="17" t="str">
        <f>TablaIncidentes[[#This Row],[Tiempo Creación (HH:mm)]]</f>
        <v>00:00</v>
      </c>
      <c r="AE1202" s="11">
        <f t="shared" si="128"/>
        <v>0</v>
      </c>
      <c r="AF1202" s="11">
        <f t="shared" si="129"/>
        <v>0</v>
      </c>
      <c r="AG1202" s="11">
        <f>IF(TablaIncidentes[[#This Row],[Prioridad*]]="Baja",((AE1202*60)+AF1202)-30,IF(TablaIncidentes[[#This Row],[Prioridad*]]="Media",((AE1202*60)+AF1202)-15,IF(TablaIncidentes[[#This Row],[Prioridad*]]="Alta",((AE1202*60)+AF1202)-10)))</f>
        <v>-10</v>
      </c>
      <c r="AI1202" s="17">
        <f>TablaIncidentes[[#This Row],[Tiempo Avance Incidente]]</f>
        <v>0</v>
      </c>
      <c r="AJ1202" s="11">
        <f t="shared" si="130"/>
        <v>0</v>
      </c>
      <c r="AK1202" s="11">
        <f t="shared" si="131"/>
        <v>0</v>
      </c>
      <c r="AL1202">
        <f>IF(TablaIncidentes[[#This Row],[Prioridad*]]="Baja",((AJ1202*60)+AK1202)-720,IF(TablaIncidentes[[#This Row],[Prioridad*]]="Media",((AJ1202*60)+AK1202)-120,IF(TablaIncidentes[[#This Row],[Prioridad*]]="Alta",((AJ1202*60)+AK1202)-60)))</f>
        <v>-60</v>
      </c>
      <c r="AN1202" t="str">
        <f t="shared" si="132"/>
        <v>lunes</v>
      </c>
    </row>
    <row r="1203" spans="1:40" x14ac:dyDescent="0.25">
      <c r="A1203" s="10" t="s">
        <v>2577</v>
      </c>
      <c r="B1203" t="s">
        <v>2578</v>
      </c>
      <c r="C1203" t="s">
        <v>32</v>
      </c>
      <c r="D1203" s="11" t="s">
        <v>33</v>
      </c>
      <c r="E1203" t="s">
        <v>34</v>
      </c>
      <c r="F1203" t="s">
        <v>51</v>
      </c>
      <c r="G1203" t="s">
        <v>364</v>
      </c>
      <c r="J1203" s="12">
        <v>43850</v>
      </c>
      <c r="K1203" s="13">
        <v>0.51730324074074074</v>
      </c>
      <c r="L1203" s="14">
        <v>43850</v>
      </c>
      <c r="M1203" s="15">
        <v>0.51730324074074074</v>
      </c>
      <c r="N1203" s="12">
        <v>43850</v>
      </c>
      <c r="O1203" s="13">
        <v>0.70209490740740732</v>
      </c>
      <c r="P1203" s="16">
        <v>43851.776261574072</v>
      </c>
      <c r="Q1203" s="11" t="s">
        <v>37</v>
      </c>
      <c r="R1203" s="11" t="s">
        <v>116</v>
      </c>
      <c r="S1203" s="11" t="s">
        <v>39</v>
      </c>
      <c r="T1203" s="11" t="s">
        <v>133</v>
      </c>
      <c r="U1203" s="11" t="s">
        <v>37</v>
      </c>
      <c r="V1203" s="17">
        <v>0</v>
      </c>
      <c r="W1203" s="11" t="s">
        <v>37</v>
      </c>
      <c r="Y1203" s="17" t="str">
        <f>TablaIncidentes[[#This Row],[Tiempo Total Gestión]]</f>
        <v>00:03</v>
      </c>
      <c r="Z1203" s="11">
        <f t="shared" si="126"/>
        <v>0</v>
      </c>
      <c r="AA1203" s="11">
        <f t="shared" si="127"/>
        <v>3</v>
      </c>
      <c r="AB1203" s="11">
        <f>IF(TablaIncidentes[[#This Row],[Prioridad*]]="Baja",(Z1203-24)*60+AA1203,IF(TablaIncidentes[[#This Row],[Prioridad*]]="Media",(Z1203-4)*60+AA1203,IF(TablaIncidentes[[#This Row],[Prioridad*]]="Alta",(Z1203-2)*60+AA1203)))</f>
        <v>-117</v>
      </c>
      <c r="AD1203" s="17" t="str">
        <f>TablaIncidentes[[#This Row],[Tiempo Creación (HH:mm)]]</f>
        <v>00:00</v>
      </c>
      <c r="AE1203" s="11">
        <f t="shared" si="128"/>
        <v>0</v>
      </c>
      <c r="AF1203" s="11">
        <f t="shared" si="129"/>
        <v>0</v>
      </c>
      <c r="AG1203" s="11">
        <f>IF(TablaIncidentes[[#This Row],[Prioridad*]]="Baja",((AE1203*60)+AF1203)-30,IF(TablaIncidentes[[#This Row],[Prioridad*]]="Media",((AE1203*60)+AF1203)-15,IF(TablaIncidentes[[#This Row],[Prioridad*]]="Alta",((AE1203*60)+AF1203)-10)))</f>
        <v>-10</v>
      </c>
      <c r="AI1203" s="17">
        <f>TablaIncidentes[[#This Row],[Tiempo Avance Incidente]]</f>
        <v>0</v>
      </c>
      <c r="AJ1203" s="11">
        <f t="shared" si="130"/>
        <v>0</v>
      </c>
      <c r="AK1203" s="11">
        <f t="shared" si="131"/>
        <v>0</v>
      </c>
      <c r="AL1203">
        <f>IF(TablaIncidentes[[#This Row],[Prioridad*]]="Baja",((AJ1203*60)+AK1203)-720,IF(TablaIncidentes[[#This Row],[Prioridad*]]="Media",((AJ1203*60)+AK1203)-120,IF(TablaIncidentes[[#This Row],[Prioridad*]]="Alta",((AJ1203*60)+AK1203)-60)))</f>
        <v>-60</v>
      </c>
      <c r="AN1203" t="str">
        <f t="shared" si="132"/>
        <v>lunes</v>
      </c>
    </row>
    <row r="1204" spans="1:40" x14ac:dyDescent="0.25">
      <c r="A1204" s="10" t="s">
        <v>2579</v>
      </c>
      <c r="B1204" t="s">
        <v>1487</v>
      </c>
      <c r="C1204" t="s">
        <v>32</v>
      </c>
      <c r="D1204" s="11" t="s">
        <v>33</v>
      </c>
      <c r="E1204" t="s">
        <v>34</v>
      </c>
      <c r="F1204" t="s">
        <v>51</v>
      </c>
      <c r="G1204" t="s">
        <v>2097</v>
      </c>
      <c r="J1204" s="12">
        <v>43850</v>
      </c>
      <c r="K1204" s="13">
        <v>0.51730324074074074</v>
      </c>
      <c r="L1204" s="14">
        <v>43850</v>
      </c>
      <c r="M1204" s="15">
        <v>0.51730324074074074</v>
      </c>
      <c r="N1204" s="12">
        <v>43850</v>
      </c>
      <c r="O1204" s="13">
        <v>0.98179398148148145</v>
      </c>
      <c r="P1204" s="16">
        <v>43852.019687499997</v>
      </c>
      <c r="Q1204" s="11" t="s">
        <v>37</v>
      </c>
      <c r="R1204" s="11" t="s">
        <v>69</v>
      </c>
      <c r="S1204" s="11" t="s">
        <v>39</v>
      </c>
      <c r="T1204" s="11" t="s">
        <v>133</v>
      </c>
      <c r="U1204" s="11" t="s">
        <v>37</v>
      </c>
      <c r="V1204" s="17">
        <v>0</v>
      </c>
      <c r="W1204" s="11" t="s">
        <v>37</v>
      </c>
      <c r="Y1204" s="17" t="str">
        <f>TablaIncidentes[[#This Row],[Tiempo Total Gestión]]</f>
        <v>00:05</v>
      </c>
      <c r="Z1204" s="11">
        <f t="shared" si="126"/>
        <v>0</v>
      </c>
      <c r="AA1204" s="11">
        <f t="shared" si="127"/>
        <v>5</v>
      </c>
      <c r="AB1204" s="11">
        <f>IF(TablaIncidentes[[#This Row],[Prioridad*]]="Baja",(Z1204-24)*60+AA1204,IF(TablaIncidentes[[#This Row],[Prioridad*]]="Media",(Z1204-4)*60+AA1204,IF(TablaIncidentes[[#This Row],[Prioridad*]]="Alta",(Z1204-2)*60+AA1204)))</f>
        <v>-115</v>
      </c>
      <c r="AD1204" s="17" t="str">
        <f>TablaIncidentes[[#This Row],[Tiempo Creación (HH:mm)]]</f>
        <v>00:00</v>
      </c>
      <c r="AE1204" s="11">
        <f t="shared" si="128"/>
        <v>0</v>
      </c>
      <c r="AF1204" s="11">
        <f t="shared" si="129"/>
        <v>0</v>
      </c>
      <c r="AG1204" s="11">
        <f>IF(TablaIncidentes[[#This Row],[Prioridad*]]="Baja",((AE1204*60)+AF1204)-30,IF(TablaIncidentes[[#This Row],[Prioridad*]]="Media",((AE1204*60)+AF1204)-15,IF(TablaIncidentes[[#This Row],[Prioridad*]]="Alta",((AE1204*60)+AF1204)-10)))</f>
        <v>-10</v>
      </c>
      <c r="AI1204" s="17">
        <f>TablaIncidentes[[#This Row],[Tiempo Avance Incidente]]</f>
        <v>0</v>
      </c>
      <c r="AJ1204" s="11">
        <f t="shared" si="130"/>
        <v>0</v>
      </c>
      <c r="AK1204" s="11">
        <f t="shared" si="131"/>
        <v>0</v>
      </c>
      <c r="AL1204">
        <f>IF(TablaIncidentes[[#This Row],[Prioridad*]]="Baja",((AJ1204*60)+AK1204)-720,IF(TablaIncidentes[[#This Row],[Prioridad*]]="Media",((AJ1204*60)+AK1204)-120,IF(TablaIncidentes[[#This Row],[Prioridad*]]="Alta",((AJ1204*60)+AK1204)-60)))</f>
        <v>-60</v>
      </c>
      <c r="AN1204" t="str">
        <f t="shared" si="132"/>
        <v>lunes</v>
      </c>
    </row>
    <row r="1205" spans="1:40" x14ac:dyDescent="0.25">
      <c r="A1205" s="10" t="s">
        <v>2580</v>
      </c>
      <c r="B1205" t="s">
        <v>1325</v>
      </c>
      <c r="C1205" t="s">
        <v>32</v>
      </c>
      <c r="D1205" s="11" t="s">
        <v>33</v>
      </c>
      <c r="E1205" t="s">
        <v>34</v>
      </c>
      <c r="F1205" t="s">
        <v>51</v>
      </c>
      <c r="G1205" t="s">
        <v>2097</v>
      </c>
      <c r="J1205" s="12">
        <v>43850</v>
      </c>
      <c r="K1205" s="13">
        <v>0.51869212962962963</v>
      </c>
      <c r="L1205" s="14">
        <v>43850</v>
      </c>
      <c r="M1205" s="15">
        <v>0.51869212962962963</v>
      </c>
      <c r="N1205" s="12">
        <v>43850</v>
      </c>
      <c r="O1205" s="13">
        <v>0.98422453703703694</v>
      </c>
      <c r="P1205" s="16">
        <v>43852.019687499997</v>
      </c>
      <c r="Q1205" s="11" t="s">
        <v>37</v>
      </c>
      <c r="R1205" s="11" t="s">
        <v>116</v>
      </c>
      <c r="S1205" s="11" t="s">
        <v>39</v>
      </c>
      <c r="T1205" s="11" t="s">
        <v>133</v>
      </c>
      <c r="U1205" s="11" t="s">
        <v>37</v>
      </c>
      <c r="V1205" s="17">
        <v>0</v>
      </c>
      <c r="W1205" s="11" t="s">
        <v>37</v>
      </c>
      <c r="Y1205" s="17" t="str">
        <f>TablaIncidentes[[#This Row],[Tiempo Total Gestión]]</f>
        <v>00:03</v>
      </c>
      <c r="Z1205" s="11">
        <f t="shared" si="126"/>
        <v>0</v>
      </c>
      <c r="AA1205" s="11">
        <f t="shared" si="127"/>
        <v>3</v>
      </c>
      <c r="AB1205" s="11">
        <f>IF(TablaIncidentes[[#This Row],[Prioridad*]]="Baja",(Z1205-24)*60+AA1205,IF(TablaIncidentes[[#This Row],[Prioridad*]]="Media",(Z1205-4)*60+AA1205,IF(TablaIncidentes[[#This Row],[Prioridad*]]="Alta",(Z1205-2)*60+AA1205)))</f>
        <v>-117</v>
      </c>
      <c r="AD1205" s="17" t="str">
        <f>TablaIncidentes[[#This Row],[Tiempo Creación (HH:mm)]]</f>
        <v>00:00</v>
      </c>
      <c r="AE1205" s="11">
        <f t="shared" si="128"/>
        <v>0</v>
      </c>
      <c r="AF1205" s="11">
        <f t="shared" si="129"/>
        <v>0</v>
      </c>
      <c r="AG1205" s="11">
        <f>IF(TablaIncidentes[[#This Row],[Prioridad*]]="Baja",((AE1205*60)+AF1205)-30,IF(TablaIncidentes[[#This Row],[Prioridad*]]="Media",((AE1205*60)+AF1205)-15,IF(TablaIncidentes[[#This Row],[Prioridad*]]="Alta",((AE1205*60)+AF1205)-10)))</f>
        <v>-10</v>
      </c>
      <c r="AI1205" s="17">
        <f>TablaIncidentes[[#This Row],[Tiempo Avance Incidente]]</f>
        <v>0</v>
      </c>
      <c r="AJ1205" s="11">
        <f t="shared" si="130"/>
        <v>0</v>
      </c>
      <c r="AK1205" s="11">
        <f t="shared" si="131"/>
        <v>0</v>
      </c>
      <c r="AL1205">
        <f>IF(TablaIncidentes[[#This Row],[Prioridad*]]="Baja",((AJ1205*60)+AK1205)-720,IF(TablaIncidentes[[#This Row],[Prioridad*]]="Media",((AJ1205*60)+AK1205)-120,IF(TablaIncidentes[[#This Row],[Prioridad*]]="Alta",((AJ1205*60)+AK1205)-60)))</f>
        <v>-60</v>
      </c>
      <c r="AN1205" t="str">
        <f t="shared" si="132"/>
        <v>lunes</v>
      </c>
    </row>
    <row r="1206" spans="1:40" x14ac:dyDescent="0.25">
      <c r="A1206" s="20" t="s">
        <v>2581</v>
      </c>
      <c r="B1206" t="s">
        <v>1214</v>
      </c>
      <c r="C1206" t="s">
        <v>32</v>
      </c>
      <c r="D1206" s="11" t="s">
        <v>33</v>
      </c>
      <c r="E1206" t="s">
        <v>34</v>
      </c>
      <c r="F1206" t="s">
        <v>51</v>
      </c>
      <c r="G1206" t="s">
        <v>364</v>
      </c>
      <c r="J1206" s="12">
        <v>43850</v>
      </c>
      <c r="K1206" s="13">
        <v>0.5395833333333333</v>
      </c>
      <c r="L1206" s="14">
        <v>43850</v>
      </c>
      <c r="M1206" s="15">
        <v>0.5395833333333333</v>
      </c>
      <c r="N1206" s="12">
        <v>43850</v>
      </c>
      <c r="O1206" s="13">
        <v>0.70445601851851858</v>
      </c>
      <c r="P1206" s="16">
        <v>43851.776261574072</v>
      </c>
      <c r="Q1206" s="11" t="s">
        <v>101</v>
      </c>
      <c r="R1206" s="11" t="s">
        <v>2256</v>
      </c>
      <c r="S1206" s="11" t="s">
        <v>39</v>
      </c>
      <c r="T1206" s="11" t="s">
        <v>133</v>
      </c>
      <c r="U1206" s="11" t="s">
        <v>37</v>
      </c>
      <c r="V1206" s="17">
        <v>0</v>
      </c>
      <c r="W1206" s="11" t="s">
        <v>37</v>
      </c>
      <c r="Y1206" s="17" t="str">
        <f>TablaIncidentes[[#This Row],[Tiempo Total Gestión]]</f>
        <v>03:57</v>
      </c>
      <c r="Z1206" s="11">
        <f t="shared" si="126"/>
        <v>3</v>
      </c>
      <c r="AA1206" s="11">
        <f t="shared" si="127"/>
        <v>57</v>
      </c>
      <c r="AB1206" s="11">
        <f>IF(TablaIncidentes[[#This Row],[Prioridad*]]="Baja",(Z1206-24)*60+AA1206,IF(TablaIncidentes[[#This Row],[Prioridad*]]="Media",(Z1206-4)*60+AA1206,IF(TablaIncidentes[[#This Row],[Prioridad*]]="Alta",(Z1206-2)*60+AA1206)))</f>
        <v>117</v>
      </c>
      <c r="AD1206" s="17" t="str">
        <f>TablaIncidentes[[#This Row],[Tiempo Creación (HH:mm)]]</f>
        <v>00:00</v>
      </c>
      <c r="AE1206" s="11">
        <f t="shared" si="128"/>
        <v>0</v>
      </c>
      <c r="AF1206" s="11">
        <f t="shared" si="129"/>
        <v>0</v>
      </c>
      <c r="AG1206" s="11">
        <f>IF(TablaIncidentes[[#This Row],[Prioridad*]]="Baja",((AE1206*60)+AF1206)-30,IF(TablaIncidentes[[#This Row],[Prioridad*]]="Media",((AE1206*60)+AF1206)-15,IF(TablaIncidentes[[#This Row],[Prioridad*]]="Alta",((AE1206*60)+AF1206)-10)))</f>
        <v>-10</v>
      </c>
      <c r="AI1206" s="17">
        <f>TablaIncidentes[[#This Row],[Tiempo Avance Incidente]]</f>
        <v>0</v>
      </c>
      <c r="AJ1206" s="11">
        <f t="shared" si="130"/>
        <v>0</v>
      </c>
      <c r="AK1206" s="11">
        <f t="shared" si="131"/>
        <v>0</v>
      </c>
      <c r="AL1206">
        <f>IF(TablaIncidentes[[#This Row],[Prioridad*]]="Baja",((AJ1206*60)+AK1206)-720,IF(TablaIncidentes[[#This Row],[Prioridad*]]="Media",((AJ1206*60)+AK1206)-120,IF(TablaIncidentes[[#This Row],[Prioridad*]]="Alta",((AJ1206*60)+AK1206)-60)))</f>
        <v>-60</v>
      </c>
      <c r="AN1206" t="str">
        <f t="shared" si="132"/>
        <v>lunes</v>
      </c>
    </row>
    <row r="1207" spans="1:40" x14ac:dyDescent="0.25">
      <c r="A1207" s="20" t="s">
        <v>2582</v>
      </c>
      <c r="B1207" t="s">
        <v>817</v>
      </c>
      <c r="C1207" t="s">
        <v>32</v>
      </c>
      <c r="D1207" s="11" t="s">
        <v>33</v>
      </c>
      <c r="E1207" t="s">
        <v>34</v>
      </c>
      <c r="F1207" t="s">
        <v>51</v>
      </c>
      <c r="G1207" t="s">
        <v>75</v>
      </c>
      <c r="J1207" s="12">
        <v>43850</v>
      </c>
      <c r="K1207" s="13">
        <v>0.56393518518518515</v>
      </c>
      <c r="L1207" s="14">
        <v>43850</v>
      </c>
      <c r="M1207" s="15">
        <v>0.56393518518518515</v>
      </c>
      <c r="N1207" s="12">
        <v>43850</v>
      </c>
      <c r="O1207" s="13">
        <v>0.70582175925925927</v>
      </c>
      <c r="P1207" s="16">
        <v>43851.776261574072</v>
      </c>
      <c r="Q1207" s="11" t="s">
        <v>101</v>
      </c>
      <c r="R1207" s="11" t="s">
        <v>951</v>
      </c>
      <c r="S1207" s="11" t="s">
        <v>39</v>
      </c>
      <c r="T1207" s="11" t="s">
        <v>133</v>
      </c>
      <c r="U1207" s="11" t="s">
        <v>37</v>
      </c>
      <c r="V1207" s="17">
        <v>0</v>
      </c>
      <c r="W1207" s="11" t="s">
        <v>37</v>
      </c>
      <c r="Y1207" s="17" t="str">
        <f>TablaIncidentes[[#This Row],[Tiempo Total Gestión]]</f>
        <v>03:24</v>
      </c>
      <c r="Z1207" s="11">
        <f t="shared" si="126"/>
        <v>3</v>
      </c>
      <c r="AA1207" s="11">
        <f t="shared" si="127"/>
        <v>24</v>
      </c>
      <c r="AB1207" s="11">
        <f>IF(TablaIncidentes[[#This Row],[Prioridad*]]="Baja",(Z1207-24)*60+AA1207,IF(TablaIncidentes[[#This Row],[Prioridad*]]="Media",(Z1207-4)*60+AA1207,IF(TablaIncidentes[[#This Row],[Prioridad*]]="Alta",(Z1207-2)*60+AA1207)))</f>
        <v>84</v>
      </c>
      <c r="AD1207" s="17" t="str">
        <f>TablaIncidentes[[#This Row],[Tiempo Creación (HH:mm)]]</f>
        <v>00:00</v>
      </c>
      <c r="AE1207" s="11">
        <f t="shared" si="128"/>
        <v>0</v>
      </c>
      <c r="AF1207" s="11">
        <f t="shared" si="129"/>
        <v>0</v>
      </c>
      <c r="AG1207" s="11">
        <f>IF(TablaIncidentes[[#This Row],[Prioridad*]]="Baja",((AE1207*60)+AF1207)-30,IF(TablaIncidentes[[#This Row],[Prioridad*]]="Media",((AE1207*60)+AF1207)-15,IF(TablaIncidentes[[#This Row],[Prioridad*]]="Alta",((AE1207*60)+AF1207)-10)))</f>
        <v>-10</v>
      </c>
      <c r="AI1207" s="17">
        <f>TablaIncidentes[[#This Row],[Tiempo Avance Incidente]]</f>
        <v>0</v>
      </c>
      <c r="AJ1207" s="11">
        <f t="shared" si="130"/>
        <v>0</v>
      </c>
      <c r="AK1207" s="11">
        <f t="shared" si="131"/>
        <v>0</v>
      </c>
      <c r="AL1207">
        <f>IF(TablaIncidentes[[#This Row],[Prioridad*]]="Baja",((AJ1207*60)+AK1207)-720,IF(TablaIncidentes[[#This Row],[Prioridad*]]="Media",((AJ1207*60)+AK1207)-120,IF(TablaIncidentes[[#This Row],[Prioridad*]]="Alta",((AJ1207*60)+AK1207)-60)))</f>
        <v>-60</v>
      </c>
      <c r="AN1207" t="str">
        <f t="shared" si="132"/>
        <v>lunes</v>
      </c>
    </row>
    <row r="1208" spans="1:40" x14ac:dyDescent="0.25">
      <c r="A1208" s="20" t="s">
        <v>2583</v>
      </c>
      <c r="B1208" t="s">
        <v>1673</v>
      </c>
      <c r="C1208" t="s">
        <v>32</v>
      </c>
      <c r="D1208" s="11" t="s">
        <v>33</v>
      </c>
      <c r="E1208" t="s">
        <v>34</v>
      </c>
      <c r="F1208" t="s">
        <v>51</v>
      </c>
      <c r="G1208" t="s">
        <v>62</v>
      </c>
      <c r="J1208" s="12">
        <v>43850</v>
      </c>
      <c r="K1208" s="13">
        <v>0.54100694444444442</v>
      </c>
      <c r="L1208" s="14">
        <v>43850</v>
      </c>
      <c r="M1208" s="15">
        <v>0.54100694444444442</v>
      </c>
      <c r="N1208" s="12">
        <v>43851</v>
      </c>
      <c r="O1208" s="13">
        <v>0.36577546296296298</v>
      </c>
      <c r="P1208" s="16">
        <v>43852.418877314813</v>
      </c>
      <c r="Q1208" s="11" t="s">
        <v>101</v>
      </c>
      <c r="R1208" s="11" t="s">
        <v>2292</v>
      </c>
      <c r="S1208" s="11" t="s">
        <v>39</v>
      </c>
      <c r="T1208" s="11" t="s">
        <v>133</v>
      </c>
      <c r="U1208" s="11" t="s">
        <v>37</v>
      </c>
      <c r="V1208" s="17">
        <v>0</v>
      </c>
      <c r="W1208" s="11" t="s">
        <v>37</v>
      </c>
      <c r="Y1208" s="17" t="str">
        <f>TablaIncidentes[[#This Row],[Tiempo Total Gestión]]</f>
        <v>04:22</v>
      </c>
      <c r="Z1208" s="11">
        <f t="shared" si="126"/>
        <v>4</v>
      </c>
      <c r="AA1208" s="11">
        <f t="shared" si="127"/>
        <v>22</v>
      </c>
      <c r="AB1208" s="11">
        <f>IF(TablaIncidentes[[#This Row],[Prioridad*]]="Baja",(Z1208-24)*60+AA1208,IF(TablaIncidentes[[#This Row],[Prioridad*]]="Media",(Z1208-4)*60+AA1208,IF(TablaIncidentes[[#This Row],[Prioridad*]]="Alta",(Z1208-2)*60+AA1208)))</f>
        <v>142</v>
      </c>
      <c r="AD1208" s="17" t="str">
        <f>TablaIncidentes[[#This Row],[Tiempo Creación (HH:mm)]]</f>
        <v>00:00</v>
      </c>
      <c r="AE1208" s="11">
        <f t="shared" si="128"/>
        <v>0</v>
      </c>
      <c r="AF1208" s="11">
        <f t="shared" si="129"/>
        <v>0</v>
      </c>
      <c r="AG1208" s="11">
        <f>IF(TablaIncidentes[[#This Row],[Prioridad*]]="Baja",((AE1208*60)+AF1208)-30,IF(TablaIncidentes[[#This Row],[Prioridad*]]="Media",((AE1208*60)+AF1208)-15,IF(TablaIncidentes[[#This Row],[Prioridad*]]="Alta",((AE1208*60)+AF1208)-10)))</f>
        <v>-10</v>
      </c>
      <c r="AI1208" s="17">
        <f>TablaIncidentes[[#This Row],[Tiempo Avance Incidente]]</f>
        <v>0</v>
      </c>
      <c r="AJ1208" s="11">
        <f t="shared" si="130"/>
        <v>0</v>
      </c>
      <c r="AK1208" s="11">
        <f t="shared" si="131"/>
        <v>0</v>
      </c>
      <c r="AL1208">
        <f>IF(TablaIncidentes[[#This Row],[Prioridad*]]="Baja",((AJ1208*60)+AK1208)-720,IF(TablaIncidentes[[#This Row],[Prioridad*]]="Media",((AJ1208*60)+AK1208)-120,IF(TablaIncidentes[[#This Row],[Prioridad*]]="Alta",((AJ1208*60)+AK1208)-60)))</f>
        <v>-60</v>
      </c>
      <c r="AN1208" t="str">
        <f t="shared" si="132"/>
        <v>lunes</v>
      </c>
    </row>
    <row r="1209" spans="1:40" x14ac:dyDescent="0.25">
      <c r="A1209" s="20" t="s">
        <v>2584</v>
      </c>
      <c r="B1209" t="s">
        <v>1027</v>
      </c>
      <c r="C1209" t="s">
        <v>32</v>
      </c>
      <c r="D1209" s="11" t="s">
        <v>33</v>
      </c>
      <c r="E1209" t="s">
        <v>34</v>
      </c>
      <c r="F1209" t="s">
        <v>51</v>
      </c>
      <c r="G1209" t="s">
        <v>52</v>
      </c>
      <c r="J1209" s="12">
        <v>43850</v>
      </c>
      <c r="K1209" s="13">
        <v>0.54166666666666663</v>
      </c>
      <c r="L1209" s="14">
        <v>43850</v>
      </c>
      <c r="M1209" s="15">
        <v>0.54166666666666663</v>
      </c>
      <c r="N1209" s="12">
        <v>43851</v>
      </c>
      <c r="O1209" s="13">
        <v>0.49880787037037039</v>
      </c>
      <c r="P1209" s="16">
        <v>43852.506261574075</v>
      </c>
      <c r="Q1209" s="11" t="s">
        <v>101</v>
      </c>
      <c r="R1209" s="11" t="s">
        <v>2507</v>
      </c>
      <c r="S1209" s="11" t="s">
        <v>39</v>
      </c>
      <c r="T1209" s="11" t="s">
        <v>133</v>
      </c>
      <c r="U1209" s="11" t="s">
        <v>37</v>
      </c>
      <c r="V1209" s="17">
        <v>0</v>
      </c>
      <c r="W1209" s="11" t="s">
        <v>37</v>
      </c>
      <c r="Y1209" s="17" t="str">
        <f>TablaIncidentes[[#This Row],[Tiempo Total Gestión]]</f>
        <v>07:33</v>
      </c>
      <c r="Z1209" s="11">
        <f t="shared" si="126"/>
        <v>7</v>
      </c>
      <c r="AA1209" s="11">
        <f t="shared" si="127"/>
        <v>33</v>
      </c>
      <c r="AB1209" s="11">
        <f>IF(TablaIncidentes[[#This Row],[Prioridad*]]="Baja",(Z1209-24)*60+AA1209,IF(TablaIncidentes[[#This Row],[Prioridad*]]="Media",(Z1209-4)*60+AA1209,IF(TablaIncidentes[[#This Row],[Prioridad*]]="Alta",(Z1209-2)*60+AA1209)))</f>
        <v>333</v>
      </c>
      <c r="AD1209" s="17" t="str">
        <f>TablaIncidentes[[#This Row],[Tiempo Creación (HH:mm)]]</f>
        <v>00:00</v>
      </c>
      <c r="AE1209" s="11">
        <f t="shared" si="128"/>
        <v>0</v>
      </c>
      <c r="AF1209" s="11">
        <f t="shared" si="129"/>
        <v>0</v>
      </c>
      <c r="AG1209" s="11">
        <f>IF(TablaIncidentes[[#This Row],[Prioridad*]]="Baja",((AE1209*60)+AF1209)-30,IF(TablaIncidentes[[#This Row],[Prioridad*]]="Media",((AE1209*60)+AF1209)-15,IF(TablaIncidentes[[#This Row],[Prioridad*]]="Alta",((AE1209*60)+AF1209)-10)))</f>
        <v>-10</v>
      </c>
      <c r="AI1209" s="17">
        <f>TablaIncidentes[[#This Row],[Tiempo Avance Incidente]]</f>
        <v>0</v>
      </c>
      <c r="AJ1209" s="11">
        <f t="shared" si="130"/>
        <v>0</v>
      </c>
      <c r="AK1209" s="11">
        <f t="shared" si="131"/>
        <v>0</v>
      </c>
      <c r="AL1209">
        <f>IF(TablaIncidentes[[#This Row],[Prioridad*]]="Baja",((AJ1209*60)+AK1209)-720,IF(TablaIncidentes[[#This Row],[Prioridad*]]="Media",((AJ1209*60)+AK1209)-120,IF(TablaIncidentes[[#This Row],[Prioridad*]]="Alta",((AJ1209*60)+AK1209)-60)))</f>
        <v>-60</v>
      </c>
      <c r="AN1209" t="str">
        <f t="shared" si="132"/>
        <v>lunes</v>
      </c>
    </row>
    <row r="1210" spans="1:40" x14ac:dyDescent="0.25">
      <c r="A1210" s="10" t="s">
        <v>2585</v>
      </c>
      <c r="B1210" t="s">
        <v>2586</v>
      </c>
      <c r="C1210" t="s">
        <v>32</v>
      </c>
      <c r="D1210" s="11" t="s">
        <v>110</v>
      </c>
      <c r="E1210" t="s">
        <v>34</v>
      </c>
      <c r="F1210" t="s">
        <v>111</v>
      </c>
      <c r="G1210" t="s">
        <v>125</v>
      </c>
      <c r="J1210" s="12">
        <v>43850</v>
      </c>
      <c r="K1210" s="13">
        <v>0.59401620370370367</v>
      </c>
      <c r="L1210" s="14">
        <v>43850</v>
      </c>
      <c r="M1210" s="15">
        <v>0.59504629629629624</v>
      </c>
      <c r="N1210" s="12">
        <v>43850</v>
      </c>
      <c r="O1210" s="13">
        <v>0.59696759259259258</v>
      </c>
      <c r="P1210" s="16">
        <v>43851.70108796296</v>
      </c>
      <c r="Q1210" s="11" t="s">
        <v>37</v>
      </c>
      <c r="R1210" s="11" t="s">
        <v>327</v>
      </c>
      <c r="S1210" s="11" t="s">
        <v>59</v>
      </c>
      <c r="T1210" s="11" t="s">
        <v>40</v>
      </c>
      <c r="U1210" s="11" t="s">
        <v>37</v>
      </c>
      <c r="V1210" s="17">
        <v>1.3194444472901523E-3</v>
      </c>
      <c r="W1210" s="11" t="s">
        <v>37</v>
      </c>
      <c r="Y1210" s="17" t="str">
        <f>TablaIncidentes[[#This Row],[Tiempo Total Gestión]]</f>
        <v>00:04</v>
      </c>
      <c r="Z1210" s="11">
        <f t="shared" si="126"/>
        <v>0</v>
      </c>
      <c r="AA1210" s="11">
        <f t="shared" si="127"/>
        <v>4</v>
      </c>
      <c r="AB1210" s="11">
        <f>IF(TablaIncidentes[[#This Row],[Prioridad*]]="Baja",(Z1210-24)*60+AA1210,IF(TablaIncidentes[[#This Row],[Prioridad*]]="Media",(Z1210-4)*60+AA1210,IF(TablaIncidentes[[#This Row],[Prioridad*]]="Alta",(Z1210-2)*60+AA1210)))</f>
        <v>-236</v>
      </c>
      <c r="AD1210" s="17" t="str">
        <f>TablaIncidentes[[#This Row],[Tiempo Creación (HH:mm)]]</f>
        <v>00:01</v>
      </c>
      <c r="AE1210" s="11">
        <f t="shared" si="128"/>
        <v>0</v>
      </c>
      <c r="AF1210" s="11">
        <f t="shared" si="129"/>
        <v>1</v>
      </c>
      <c r="AG1210" s="11">
        <f>IF(TablaIncidentes[[#This Row],[Prioridad*]]="Baja",((AE1210*60)+AF1210)-30,IF(TablaIncidentes[[#This Row],[Prioridad*]]="Media",((AE1210*60)+AF1210)-15,IF(TablaIncidentes[[#This Row],[Prioridad*]]="Alta",((AE1210*60)+AF1210)-10)))</f>
        <v>-14</v>
      </c>
      <c r="AI1210" s="17">
        <f>TablaIncidentes[[#This Row],[Tiempo Avance Incidente]]</f>
        <v>1.3194444472901523E-3</v>
      </c>
      <c r="AJ1210" s="11">
        <f t="shared" si="130"/>
        <v>0</v>
      </c>
      <c r="AK1210" s="11">
        <f t="shared" si="131"/>
        <v>1</v>
      </c>
      <c r="AL1210">
        <f>IF(TablaIncidentes[[#This Row],[Prioridad*]]="Baja",((AJ1210*60)+AK1210)-720,IF(TablaIncidentes[[#This Row],[Prioridad*]]="Media",((AJ1210*60)+AK1210)-120,IF(TablaIncidentes[[#This Row],[Prioridad*]]="Alta",((AJ1210*60)+AK1210)-60)))</f>
        <v>-119</v>
      </c>
      <c r="AN1210" t="str">
        <f t="shared" si="132"/>
        <v>lunes</v>
      </c>
    </row>
    <row r="1211" spans="1:40" x14ac:dyDescent="0.25">
      <c r="A1211" s="20" t="s">
        <v>2587</v>
      </c>
      <c r="B1211" t="s">
        <v>1994</v>
      </c>
      <c r="C1211" t="s">
        <v>32</v>
      </c>
      <c r="D1211" s="11" t="s">
        <v>33</v>
      </c>
      <c r="E1211" t="s">
        <v>34</v>
      </c>
      <c r="F1211" t="s">
        <v>51</v>
      </c>
      <c r="G1211" t="s">
        <v>364</v>
      </c>
      <c r="J1211" s="12">
        <v>43850</v>
      </c>
      <c r="K1211" s="13">
        <v>0.6133333333333334</v>
      </c>
      <c r="L1211" s="14">
        <v>43850</v>
      </c>
      <c r="M1211" s="15">
        <v>0.6133333333333334</v>
      </c>
      <c r="N1211" s="12">
        <v>43850</v>
      </c>
      <c r="O1211" s="13">
        <v>0.70671296296296304</v>
      </c>
      <c r="P1211" s="16">
        <v>43851.776261574072</v>
      </c>
      <c r="Q1211" s="11" t="s">
        <v>101</v>
      </c>
      <c r="R1211" s="11" t="s">
        <v>1141</v>
      </c>
      <c r="S1211" s="11" t="s">
        <v>39</v>
      </c>
      <c r="T1211" s="11" t="s">
        <v>133</v>
      </c>
      <c r="U1211" s="11" t="s">
        <v>37</v>
      </c>
      <c r="V1211" s="17">
        <v>0</v>
      </c>
      <c r="W1211" s="11" t="s">
        <v>37</v>
      </c>
      <c r="Y1211" s="17" t="str">
        <f>TablaIncidentes[[#This Row],[Tiempo Total Gestión]]</f>
        <v>02:14</v>
      </c>
      <c r="Z1211" s="11">
        <f t="shared" si="126"/>
        <v>2</v>
      </c>
      <c r="AA1211" s="11">
        <f t="shared" si="127"/>
        <v>14</v>
      </c>
      <c r="AB1211" s="11">
        <f>IF(TablaIncidentes[[#This Row],[Prioridad*]]="Baja",(Z1211-24)*60+AA1211,IF(TablaIncidentes[[#This Row],[Prioridad*]]="Media",(Z1211-4)*60+AA1211,IF(TablaIncidentes[[#This Row],[Prioridad*]]="Alta",(Z1211-2)*60+AA1211)))</f>
        <v>14</v>
      </c>
      <c r="AD1211" s="17" t="str">
        <f>TablaIncidentes[[#This Row],[Tiempo Creación (HH:mm)]]</f>
        <v>00:00</v>
      </c>
      <c r="AE1211" s="11">
        <f t="shared" si="128"/>
        <v>0</v>
      </c>
      <c r="AF1211" s="11">
        <f t="shared" si="129"/>
        <v>0</v>
      </c>
      <c r="AG1211" s="11">
        <f>IF(TablaIncidentes[[#This Row],[Prioridad*]]="Baja",((AE1211*60)+AF1211)-30,IF(TablaIncidentes[[#This Row],[Prioridad*]]="Media",((AE1211*60)+AF1211)-15,IF(TablaIncidentes[[#This Row],[Prioridad*]]="Alta",((AE1211*60)+AF1211)-10)))</f>
        <v>-10</v>
      </c>
      <c r="AI1211" s="17">
        <f>TablaIncidentes[[#This Row],[Tiempo Avance Incidente]]</f>
        <v>0</v>
      </c>
      <c r="AJ1211" s="11">
        <f t="shared" si="130"/>
        <v>0</v>
      </c>
      <c r="AK1211" s="11">
        <f t="shared" si="131"/>
        <v>0</v>
      </c>
      <c r="AL1211">
        <f>IF(TablaIncidentes[[#This Row],[Prioridad*]]="Baja",((AJ1211*60)+AK1211)-720,IF(TablaIncidentes[[#This Row],[Prioridad*]]="Media",((AJ1211*60)+AK1211)-120,IF(TablaIncidentes[[#This Row],[Prioridad*]]="Alta",((AJ1211*60)+AK1211)-60)))</f>
        <v>-60</v>
      </c>
      <c r="AN1211" t="str">
        <f t="shared" si="132"/>
        <v>lunes</v>
      </c>
    </row>
    <row r="1212" spans="1:40" x14ac:dyDescent="0.25">
      <c r="A1212" s="20" t="s">
        <v>2588</v>
      </c>
      <c r="B1212" t="s">
        <v>2589</v>
      </c>
      <c r="C1212" t="s">
        <v>32</v>
      </c>
      <c r="D1212" s="11" t="s">
        <v>33</v>
      </c>
      <c r="E1212" t="s">
        <v>34</v>
      </c>
      <c r="F1212" t="s">
        <v>51</v>
      </c>
      <c r="G1212" t="s">
        <v>75</v>
      </c>
      <c r="J1212" s="12">
        <v>43850</v>
      </c>
      <c r="K1212" s="13">
        <v>0.62798611111111113</v>
      </c>
      <c r="L1212" s="14">
        <v>43850</v>
      </c>
      <c r="M1212" s="15">
        <v>0.62798611111111113</v>
      </c>
      <c r="N1212" s="12">
        <v>43850</v>
      </c>
      <c r="O1212" s="13">
        <v>0.75780092592592585</v>
      </c>
      <c r="P1212" s="16">
        <v>43851.776261574072</v>
      </c>
      <c r="Q1212" s="11" t="s">
        <v>101</v>
      </c>
      <c r="R1212" s="11" t="s">
        <v>2302</v>
      </c>
      <c r="S1212" s="11" t="s">
        <v>39</v>
      </c>
      <c r="T1212" s="11" t="s">
        <v>133</v>
      </c>
      <c r="U1212" s="11" t="s">
        <v>37</v>
      </c>
      <c r="V1212" s="17">
        <v>0</v>
      </c>
      <c r="W1212" s="11" t="s">
        <v>37</v>
      </c>
      <c r="Y1212" s="17" t="str">
        <f>TablaIncidentes[[#This Row],[Tiempo Total Gestión]]</f>
        <v>03:06</v>
      </c>
      <c r="Z1212" s="11">
        <f t="shared" si="126"/>
        <v>3</v>
      </c>
      <c r="AA1212" s="11">
        <f t="shared" si="127"/>
        <v>6</v>
      </c>
      <c r="AB1212" s="11">
        <f>IF(TablaIncidentes[[#This Row],[Prioridad*]]="Baja",(Z1212-24)*60+AA1212,IF(TablaIncidentes[[#This Row],[Prioridad*]]="Media",(Z1212-4)*60+AA1212,IF(TablaIncidentes[[#This Row],[Prioridad*]]="Alta",(Z1212-2)*60+AA1212)))</f>
        <v>66</v>
      </c>
      <c r="AD1212" s="17" t="str">
        <f>TablaIncidentes[[#This Row],[Tiempo Creación (HH:mm)]]</f>
        <v>00:00</v>
      </c>
      <c r="AE1212" s="11">
        <f t="shared" si="128"/>
        <v>0</v>
      </c>
      <c r="AF1212" s="11">
        <f t="shared" si="129"/>
        <v>0</v>
      </c>
      <c r="AG1212" s="11">
        <f>IF(TablaIncidentes[[#This Row],[Prioridad*]]="Baja",((AE1212*60)+AF1212)-30,IF(TablaIncidentes[[#This Row],[Prioridad*]]="Media",((AE1212*60)+AF1212)-15,IF(TablaIncidentes[[#This Row],[Prioridad*]]="Alta",((AE1212*60)+AF1212)-10)))</f>
        <v>-10</v>
      </c>
      <c r="AI1212" s="17">
        <f>TablaIncidentes[[#This Row],[Tiempo Avance Incidente]]</f>
        <v>0</v>
      </c>
      <c r="AJ1212" s="11">
        <f t="shared" si="130"/>
        <v>0</v>
      </c>
      <c r="AK1212" s="11">
        <f t="shared" si="131"/>
        <v>0</v>
      </c>
      <c r="AL1212">
        <f>IF(TablaIncidentes[[#This Row],[Prioridad*]]="Baja",((AJ1212*60)+AK1212)-720,IF(TablaIncidentes[[#This Row],[Prioridad*]]="Media",((AJ1212*60)+AK1212)-120,IF(TablaIncidentes[[#This Row],[Prioridad*]]="Alta",((AJ1212*60)+AK1212)-60)))</f>
        <v>-60</v>
      </c>
      <c r="AN1212" t="str">
        <f t="shared" si="132"/>
        <v>lunes</v>
      </c>
    </row>
    <row r="1213" spans="1:40" x14ac:dyDescent="0.25">
      <c r="A1213" s="10" t="s">
        <v>2590</v>
      </c>
      <c r="B1213" t="s">
        <v>2591</v>
      </c>
      <c r="C1213" t="s">
        <v>123</v>
      </c>
      <c r="D1213" s="11" t="s">
        <v>110</v>
      </c>
      <c r="E1213" t="s">
        <v>34</v>
      </c>
      <c r="F1213" t="s">
        <v>124</v>
      </c>
      <c r="G1213" t="s">
        <v>104</v>
      </c>
      <c r="J1213" s="12">
        <v>43850</v>
      </c>
      <c r="K1213" s="13">
        <v>0.65813657407407411</v>
      </c>
      <c r="L1213" s="14">
        <v>43850</v>
      </c>
      <c r="M1213" s="15">
        <v>0.65866898148148145</v>
      </c>
      <c r="N1213" s="12">
        <v>43850</v>
      </c>
      <c r="O1213" s="13">
        <v>0.68109953703703707</v>
      </c>
      <c r="P1213" s="16">
        <v>43851.70108796296</v>
      </c>
      <c r="Q1213" s="11" t="s">
        <v>37</v>
      </c>
      <c r="R1213" s="11" t="s">
        <v>166</v>
      </c>
      <c r="S1213" s="11" t="s">
        <v>59</v>
      </c>
      <c r="T1213" s="11" t="s">
        <v>133</v>
      </c>
      <c r="U1213" s="11" t="s">
        <v>37</v>
      </c>
      <c r="V1213" s="17">
        <v>5.2083333866903558E-4</v>
      </c>
      <c r="W1213" s="11" t="s">
        <v>37</v>
      </c>
      <c r="Y1213" s="17" t="str">
        <f>TablaIncidentes[[#This Row],[Tiempo Total Gestión]]</f>
        <v>00:33</v>
      </c>
      <c r="Z1213" s="11">
        <f t="shared" si="126"/>
        <v>0</v>
      </c>
      <c r="AA1213" s="11">
        <f t="shared" si="127"/>
        <v>33</v>
      </c>
      <c r="AB1213" s="11">
        <f>IF(TablaIncidentes[[#This Row],[Prioridad*]]="Baja",(Z1213-24)*60+AA1213,IF(TablaIncidentes[[#This Row],[Prioridad*]]="Media",(Z1213-4)*60+AA1213,IF(TablaIncidentes[[#This Row],[Prioridad*]]="Alta",(Z1213-2)*60+AA1213)))</f>
        <v>-207</v>
      </c>
      <c r="AD1213" s="17" t="str">
        <f>TablaIncidentes[[#This Row],[Tiempo Creación (HH:mm)]]</f>
        <v>00:00</v>
      </c>
      <c r="AE1213" s="11">
        <f t="shared" si="128"/>
        <v>0</v>
      </c>
      <c r="AF1213" s="11">
        <f t="shared" si="129"/>
        <v>0</v>
      </c>
      <c r="AG1213" s="11">
        <f>IF(TablaIncidentes[[#This Row],[Prioridad*]]="Baja",((AE1213*60)+AF1213)-30,IF(TablaIncidentes[[#This Row],[Prioridad*]]="Media",((AE1213*60)+AF1213)-15,IF(TablaIncidentes[[#This Row],[Prioridad*]]="Alta",((AE1213*60)+AF1213)-10)))</f>
        <v>-15</v>
      </c>
      <c r="AI1213" s="17">
        <f>TablaIncidentes[[#This Row],[Tiempo Avance Incidente]]</f>
        <v>5.2083333866903558E-4</v>
      </c>
      <c r="AJ1213" s="11">
        <f t="shared" si="130"/>
        <v>0</v>
      </c>
      <c r="AK1213" s="11">
        <f t="shared" si="131"/>
        <v>0</v>
      </c>
      <c r="AL1213">
        <f>IF(TablaIncidentes[[#This Row],[Prioridad*]]="Baja",((AJ1213*60)+AK1213)-720,IF(TablaIncidentes[[#This Row],[Prioridad*]]="Media",((AJ1213*60)+AK1213)-120,IF(TablaIncidentes[[#This Row],[Prioridad*]]="Alta",((AJ1213*60)+AK1213)-60)))</f>
        <v>-120</v>
      </c>
      <c r="AN1213" t="str">
        <f t="shared" si="132"/>
        <v>lunes</v>
      </c>
    </row>
    <row r="1214" spans="1:40" x14ac:dyDescent="0.25">
      <c r="A1214" s="20" t="s">
        <v>2592</v>
      </c>
      <c r="B1214" t="s">
        <v>2593</v>
      </c>
      <c r="C1214" t="s">
        <v>32</v>
      </c>
      <c r="D1214" s="11" t="s">
        <v>33</v>
      </c>
      <c r="E1214" t="s">
        <v>34</v>
      </c>
      <c r="F1214" t="s">
        <v>51</v>
      </c>
      <c r="G1214" t="s">
        <v>52</v>
      </c>
      <c r="J1214" s="12">
        <v>43850</v>
      </c>
      <c r="K1214" s="13">
        <v>0.57019675925925928</v>
      </c>
      <c r="L1214" s="14">
        <v>43850</v>
      </c>
      <c r="M1214" s="15">
        <v>0.57019675925925928</v>
      </c>
      <c r="N1214" s="12">
        <v>43851</v>
      </c>
      <c r="O1214" s="13">
        <v>0.58738425925925919</v>
      </c>
      <c r="P1214" s="16">
        <v>43852.701203703706</v>
      </c>
      <c r="Q1214" s="11" t="s">
        <v>101</v>
      </c>
      <c r="R1214" s="11" t="s">
        <v>2594</v>
      </c>
      <c r="S1214" s="11" t="s">
        <v>39</v>
      </c>
      <c r="T1214" s="11" t="s">
        <v>133</v>
      </c>
      <c r="U1214" s="11" t="s">
        <v>37</v>
      </c>
      <c r="V1214" s="17">
        <v>0</v>
      </c>
      <c r="W1214" s="11" t="s">
        <v>37</v>
      </c>
      <c r="Y1214" s="17" t="str">
        <f>TablaIncidentes[[#This Row],[Tiempo Total Gestión]]</f>
        <v>02:42</v>
      </c>
      <c r="Z1214" s="11">
        <f t="shared" si="126"/>
        <v>2</v>
      </c>
      <c r="AA1214" s="11">
        <f t="shared" si="127"/>
        <v>42</v>
      </c>
      <c r="AB1214" s="11">
        <f>IF(TablaIncidentes[[#This Row],[Prioridad*]]="Baja",(Z1214-24)*60+AA1214,IF(TablaIncidentes[[#This Row],[Prioridad*]]="Media",(Z1214-4)*60+AA1214,IF(TablaIncidentes[[#This Row],[Prioridad*]]="Alta",(Z1214-2)*60+AA1214)))</f>
        <v>42</v>
      </c>
      <c r="AD1214" s="17" t="str">
        <f>TablaIncidentes[[#This Row],[Tiempo Creación (HH:mm)]]</f>
        <v>00:00</v>
      </c>
      <c r="AE1214" s="11">
        <f t="shared" si="128"/>
        <v>0</v>
      </c>
      <c r="AF1214" s="11">
        <f t="shared" si="129"/>
        <v>0</v>
      </c>
      <c r="AG1214" s="11">
        <f>IF(TablaIncidentes[[#This Row],[Prioridad*]]="Baja",((AE1214*60)+AF1214)-30,IF(TablaIncidentes[[#This Row],[Prioridad*]]="Media",((AE1214*60)+AF1214)-15,IF(TablaIncidentes[[#This Row],[Prioridad*]]="Alta",((AE1214*60)+AF1214)-10)))</f>
        <v>-10</v>
      </c>
      <c r="AI1214" s="17">
        <f>TablaIncidentes[[#This Row],[Tiempo Avance Incidente]]</f>
        <v>0</v>
      </c>
      <c r="AJ1214" s="11">
        <f t="shared" si="130"/>
        <v>0</v>
      </c>
      <c r="AK1214" s="11">
        <f t="shared" si="131"/>
        <v>0</v>
      </c>
      <c r="AL1214">
        <f>IF(TablaIncidentes[[#This Row],[Prioridad*]]="Baja",((AJ1214*60)+AK1214)-720,IF(TablaIncidentes[[#This Row],[Prioridad*]]="Media",((AJ1214*60)+AK1214)-120,IF(TablaIncidentes[[#This Row],[Prioridad*]]="Alta",((AJ1214*60)+AK1214)-60)))</f>
        <v>-60</v>
      </c>
      <c r="AN1214" t="str">
        <f t="shared" si="132"/>
        <v>lunes</v>
      </c>
    </row>
    <row r="1215" spans="1:40" x14ac:dyDescent="0.25">
      <c r="A1215" s="10" t="s">
        <v>2595</v>
      </c>
      <c r="B1215" t="s">
        <v>2596</v>
      </c>
      <c r="C1215" t="s">
        <v>161</v>
      </c>
      <c r="D1215" s="11" t="s">
        <v>110</v>
      </c>
      <c r="E1215" t="s">
        <v>34</v>
      </c>
      <c r="F1215" t="s">
        <v>124</v>
      </c>
      <c r="G1215" t="s">
        <v>104</v>
      </c>
      <c r="J1215" s="12">
        <v>43850</v>
      </c>
      <c r="K1215" s="13">
        <v>0.57627314814814812</v>
      </c>
      <c r="L1215" s="14">
        <v>43850</v>
      </c>
      <c r="M1215" s="15">
        <v>0.5786458333333333</v>
      </c>
      <c r="N1215" s="12">
        <v>43850</v>
      </c>
      <c r="O1215" s="13">
        <v>0.59872685185185182</v>
      </c>
      <c r="P1215" s="16">
        <v>43851.70108796296</v>
      </c>
      <c r="Q1215" s="11" t="s">
        <v>37</v>
      </c>
      <c r="R1215" s="11" t="s">
        <v>504</v>
      </c>
      <c r="S1215" s="11" t="s">
        <v>59</v>
      </c>
      <c r="T1215" s="11" t="s">
        <v>116</v>
      </c>
      <c r="U1215" s="11" t="s">
        <v>37</v>
      </c>
      <c r="V1215" s="17">
        <v>2.3495370405726135E-3</v>
      </c>
      <c r="W1215" s="11" t="s">
        <v>37</v>
      </c>
      <c r="Y1215" s="17" t="str">
        <f>TablaIncidentes[[#This Row],[Tiempo Total Gestión]]</f>
        <v>00:32</v>
      </c>
      <c r="Z1215" s="11">
        <f t="shared" si="126"/>
        <v>0</v>
      </c>
      <c r="AA1215" s="11">
        <f t="shared" si="127"/>
        <v>32</v>
      </c>
      <c r="AB1215" s="11">
        <f>IF(TablaIncidentes[[#This Row],[Prioridad*]]="Baja",(Z1215-24)*60+AA1215,IF(TablaIncidentes[[#This Row],[Prioridad*]]="Media",(Z1215-4)*60+AA1215,IF(TablaIncidentes[[#This Row],[Prioridad*]]="Alta",(Z1215-2)*60+AA1215)))</f>
        <v>-208</v>
      </c>
      <c r="AD1215" s="17" t="str">
        <f>TablaIncidentes[[#This Row],[Tiempo Creación (HH:mm)]]</f>
        <v>00:03</v>
      </c>
      <c r="AE1215" s="11">
        <f t="shared" si="128"/>
        <v>0</v>
      </c>
      <c r="AF1215" s="11">
        <f t="shared" si="129"/>
        <v>3</v>
      </c>
      <c r="AG1215" s="11">
        <f>IF(TablaIncidentes[[#This Row],[Prioridad*]]="Baja",((AE1215*60)+AF1215)-30,IF(TablaIncidentes[[#This Row],[Prioridad*]]="Media",((AE1215*60)+AF1215)-15,IF(TablaIncidentes[[#This Row],[Prioridad*]]="Alta",((AE1215*60)+AF1215)-10)))</f>
        <v>-12</v>
      </c>
      <c r="AI1215" s="17">
        <f>TablaIncidentes[[#This Row],[Tiempo Avance Incidente]]</f>
        <v>2.3495370405726135E-3</v>
      </c>
      <c r="AJ1215" s="11">
        <f t="shared" si="130"/>
        <v>0</v>
      </c>
      <c r="AK1215" s="11">
        <f t="shared" si="131"/>
        <v>3</v>
      </c>
      <c r="AL1215">
        <f>IF(TablaIncidentes[[#This Row],[Prioridad*]]="Baja",((AJ1215*60)+AK1215)-720,IF(TablaIncidentes[[#This Row],[Prioridad*]]="Media",((AJ1215*60)+AK1215)-120,IF(TablaIncidentes[[#This Row],[Prioridad*]]="Alta",((AJ1215*60)+AK1215)-60)))</f>
        <v>-117</v>
      </c>
      <c r="AN1215" t="str">
        <f t="shared" si="132"/>
        <v>lunes</v>
      </c>
    </row>
    <row r="1216" spans="1:40" x14ac:dyDescent="0.25">
      <c r="A1216" s="20" t="s">
        <v>2597</v>
      </c>
      <c r="B1216" t="s">
        <v>1847</v>
      </c>
      <c r="C1216" t="s">
        <v>32</v>
      </c>
      <c r="D1216" s="11" t="s">
        <v>33</v>
      </c>
      <c r="E1216" t="s">
        <v>34</v>
      </c>
      <c r="F1216" t="s">
        <v>51</v>
      </c>
      <c r="G1216" t="s">
        <v>75</v>
      </c>
      <c r="J1216" s="12">
        <v>43850</v>
      </c>
      <c r="K1216" s="13">
        <v>0.58619212962962963</v>
      </c>
      <c r="L1216" s="14">
        <v>43850</v>
      </c>
      <c r="M1216" s="15">
        <v>0.58619212962962963</v>
      </c>
      <c r="N1216" s="12">
        <v>43850</v>
      </c>
      <c r="O1216" s="13">
        <v>0.71550925925925923</v>
      </c>
      <c r="P1216" s="16">
        <v>43851.776261574072</v>
      </c>
      <c r="Q1216" s="11" t="s">
        <v>101</v>
      </c>
      <c r="R1216" s="11" t="s">
        <v>2302</v>
      </c>
      <c r="S1216" s="11" t="s">
        <v>39</v>
      </c>
      <c r="T1216" s="11" t="s">
        <v>133</v>
      </c>
      <c r="U1216" s="11" t="s">
        <v>37</v>
      </c>
      <c r="V1216" s="17">
        <v>0</v>
      </c>
      <c r="W1216" s="11" t="s">
        <v>37</v>
      </c>
      <c r="Y1216" s="17" t="str">
        <f>TablaIncidentes[[#This Row],[Tiempo Total Gestión]]</f>
        <v>03:06</v>
      </c>
      <c r="Z1216" s="11">
        <f t="shared" si="126"/>
        <v>3</v>
      </c>
      <c r="AA1216" s="11">
        <f t="shared" si="127"/>
        <v>6</v>
      </c>
      <c r="AB1216" s="11">
        <f>IF(TablaIncidentes[[#This Row],[Prioridad*]]="Baja",(Z1216-24)*60+AA1216,IF(TablaIncidentes[[#This Row],[Prioridad*]]="Media",(Z1216-4)*60+AA1216,IF(TablaIncidentes[[#This Row],[Prioridad*]]="Alta",(Z1216-2)*60+AA1216)))</f>
        <v>66</v>
      </c>
      <c r="AD1216" s="17" t="str">
        <f>TablaIncidentes[[#This Row],[Tiempo Creación (HH:mm)]]</f>
        <v>00:00</v>
      </c>
      <c r="AE1216" s="11">
        <f t="shared" si="128"/>
        <v>0</v>
      </c>
      <c r="AF1216" s="11">
        <f t="shared" si="129"/>
        <v>0</v>
      </c>
      <c r="AG1216" s="11">
        <f>IF(TablaIncidentes[[#This Row],[Prioridad*]]="Baja",((AE1216*60)+AF1216)-30,IF(TablaIncidentes[[#This Row],[Prioridad*]]="Media",((AE1216*60)+AF1216)-15,IF(TablaIncidentes[[#This Row],[Prioridad*]]="Alta",((AE1216*60)+AF1216)-10)))</f>
        <v>-10</v>
      </c>
      <c r="AI1216" s="17">
        <f>TablaIncidentes[[#This Row],[Tiempo Avance Incidente]]</f>
        <v>0</v>
      </c>
      <c r="AJ1216" s="11">
        <f t="shared" si="130"/>
        <v>0</v>
      </c>
      <c r="AK1216" s="11">
        <f t="shared" si="131"/>
        <v>0</v>
      </c>
      <c r="AL1216">
        <f>IF(TablaIncidentes[[#This Row],[Prioridad*]]="Baja",((AJ1216*60)+AK1216)-720,IF(TablaIncidentes[[#This Row],[Prioridad*]]="Media",((AJ1216*60)+AK1216)-120,IF(TablaIncidentes[[#This Row],[Prioridad*]]="Alta",((AJ1216*60)+AK1216)-60)))</f>
        <v>-60</v>
      </c>
      <c r="AN1216" t="str">
        <f t="shared" si="132"/>
        <v>lunes</v>
      </c>
    </row>
    <row r="1217" spans="1:40" x14ac:dyDescent="0.25">
      <c r="A1217" s="10" t="s">
        <v>2598</v>
      </c>
      <c r="B1217" t="s">
        <v>2599</v>
      </c>
      <c r="C1217" t="s">
        <v>161</v>
      </c>
      <c r="D1217" s="11" t="s">
        <v>110</v>
      </c>
      <c r="E1217" t="s">
        <v>34</v>
      </c>
      <c r="F1217" t="s">
        <v>124</v>
      </c>
      <c r="G1217" t="s">
        <v>104</v>
      </c>
      <c r="J1217" s="12">
        <v>43850</v>
      </c>
      <c r="K1217" s="13">
        <v>0.61743055555555559</v>
      </c>
      <c r="L1217" s="14">
        <v>43850</v>
      </c>
      <c r="M1217" s="15">
        <v>0.61873842592592598</v>
      </c>
      <c r="N1217" s="12">
        <v>43850</v>
      </c>
      <c r="O1217" s="13">
        <v>0.65956018518518522</v>
      </c>
      <c r="P1217" s="16">
        <v>43851.70108796296</v>
      </c>
      <c r="Q1217" s="11" t="s">
        <v>37</v>
      </c>
      <c r="R1217" s="11" t="s">
        <v>456</v>
      </c>
      <c r="S1217" s="11" t="s">
        <v>59</v>
      </c>
      <c r="T1217" s="11" t="s">
        <v>40</v>
      </c>
      <c r="U1217" s="11" t="s">
        <v>37</v>
      </c>
      <c r="V1217" s="17">
        <v>1.2847222242271528E-3</v>
      </c>
      <c r="W1217" s="11" t="s">
        <v>37</v>
      </c>
      <c r="Y1217" s="17" t="str">
        <f>TablaIncidentes[[#This Row],[Tiempo Total Gestión]]</f>
        <v>01:00</v>
      </c>
      <c r="Z1217" s="11">
        <f t="shared" si="126"/>
        <v>1</v>
      </c>
      <c r="AA1217" s="11">
        <f t="shared" si="127"/>
        <v>0</v>
      </c>
      <c r="AB1217" s="11">
        <f>IF(TablaIncidentes[[#This Row],[Prioridad*]]="Baja",(Z1217-24)*60+AA1217,IF(TablaIncidentes[[#This Row],[Prioridad*]]="Media",(Z1217-4)*60+AA1217,IF(TablaIncidentes[[#This Row],[Prioridad*]]="Alta",(Z1217-2)*60+AA1217)))</f>
        <v>-180</v>
      </c>
      <c r="AD1217" s="17" t="str">
        <f>TablaIncidentes[[#This Row],[Tiempo Creación (HH:mm)]]</f>
        <v>00:01</v>
      </c>
      <c r="AE1217" s="11">
        <f t="shared" si="128"/>
        <v>0</v>
      </c>
      <c r="AF1217" s="11">
        <f t="shared" si="129"/>
        <v>1</v>
      </c>
      <c r="AG1217" s="11">
        <f>IF(TablaIncidentes[[#This Row],[Prioridad*]]="Baja",((AE1217*60)+AF1217)-30,IF(TablaIncidentes[[#This Row],[Prioridad*]]="Media",((AE1217*60)+AF1217)-15,IF(TablaIncidentes[[#This Row],[Prioridad*]]="Alta",((AE1217*60)+AF1217)-10)))</f>
        <v>-14</v>
      </c>
      <c r="AI1217" s="17">
        <f>TablaIncidentes[[#This Row],[Tiempo Avance Incidente]]</f>
        <v>1.2847222242271528E-3</v>
      </c>
      <c r="AJ1217" s="11">
        <f t="shared" si="130"/>
        <v>0</v>
      </c>
      <c r="AK1217" s="11">
        <f t="shared" si="131"/>
        <v>1</v>
      </c>
      <c r="AL1217">
        <f>IF(TablaIncidentes[[#This Row],[Prioridad*]]="Baja",((AJ1217*60)+AK1217)-720,IF(TablaIncidentes[[#This Row],[Prioridad*]]="Media",((AJ1217*60)+AK1217)-120,IF(TablaIncidentes[[#This Row],[Prioridad*]]="Alta",((AJ1217*60)+AK1217)-60)))</f>
        <v>-119</v>
      </c>
      <c r="AN1217" t="str">
        <f t="shared" si="132"/>
        <v>lunes</v>
      </c>
    </row>
    <row r="1218" spans="1:40" x14ac:dyDescent="0.25">
      <c r="A1218" s="20" t="s">
        <v>2600</v>
      </c>
      <c r="B1218" t="s">
        <v>2366</v>
      </c>
      <c r="C1218" t="s">
        <v>32</v>
      </c>
      <c r="D1218" s="11" t="s">
        <v>33</v>
      </c>
      <c r="E1218" t="s">
        <v>34</v>
      </c>
      <c r="F1218" t="s">
        <v>51</v>
      </c>
      <c r="G1218" t="s">
        <v>52</v>
      </c>
      <c r="J1218" s="12">
        <v>43850</v>
      </c>
      <c r="K1218" s="13">
        <v>0.61959490740740741</v>
      </c>
      <c r="L1218" s="14">
        <v>43850</v>
      </c>
      <c r="M1218" s="15">
        <v>0.61959490740740741</v>
      </c>
      <c r="N1218" s="12">
        <v>43851</v>
      </c>
      <c r="O1218" s="13">
        <v>0.59157407407407414</v>
      </c>
      <c r="P1218" s="16">
        <v>43852.701203703706</v>
      </c>
      <c r="Q1218" s="11" t="s">
        <v>101</v>
      </c>
      <c r="R1218" s="11" t="s">
        <v>2601</v>
      </c>
      <c r="S1218" s="11" t="s">
        <v>39</v>
      </c>
      <c r="T1218" s="11" t="s">
        <v>133</v>
      </c>
      <c r="U1218" s="11" t="s">
        <v>37</v>
      </c>
      <c r="V1218" s="17">
        <v>0</v>
      </c>
      <c r="W1218" s="11" t="s">
        <v>37</v>
      </c>
      <c r="Y1218" s="17" t="str">
        <f>TablaIncidentes[[#This Row],[Tiempo Total Gestión]]</f>
        <v>07:50</v>
      </c>
      <c r="Z1218" s="11">
        <f t="shared" ref="Z1218:Z1281" si="133">HOUR(Y1218)</f>
        <v>7</v>
      </c>
      <c r="AA1218" s="11">
        <f t="shared" ref="AA1218:AA1281" si="134">MINUTE(Y1218)</f>
        <v>50</v>
      </c>
      <c r="AB1218" s="11">
        <f>IF(TablaIncidentes[[#This Row],[Prioridad*]]="Baja",(Z1218-24)*60+AA1218,IF(TablaIncidentes[[#This Row],[Prioridad*]]="Media",(Z1218-4)*60+AA1218,IF(TablaIncidentes[[#This Row],[Prioridad*]]="Alta",(Z1218-2)*60+AA1218)))</f>
        <v>350</v>
      </c>
      <c r="AD1218" s="17" t="str">
        <f>TablaIncidentes[[#This Row],[Tiempo Creación (HH:mm)]]</f>
        <v>00:00</v>
      </c>
      <c r="AE1218" s="11">
        <f t="shared" si="128"/>
        <v>0</v>
      </c>
      <c r="AF1218" s="11">
        <f t="shared" si="129"/>
        <v>0</v>
      </c>
      <c r="AG1218" s="11">
        <f>IF(TablaIncidentes[[#This Row],[Prioridad*]]="Baja",((AE1218*60)+AF1218)-30,IF(TablaIncidentes[[#This Row],[Prioridad*]]="Media",((AE1218*60)+AF1218)-15,IF(TablaIncidentes[[#This Row],[Prioridad*]]="Alta",((AE1218*60)+AF1218)-10)))</f>
        <v>-10</v>
      </c>
      <c r="AI1218" s="17">
        <f>TablaIncidentes[[#This Row],[Tiempo Avance Incidente]]</f>
        <v>0</v>
      </c>
      <c r="AJ1218" s="11">
        <f t="shared" si="130"/>
        <v>0</v>
      </c>
      <c r="AK1218" s="11">
        <f t="shared" si="131"/>
        <v>0</v>
      </c>
      <c r="AL1218">
        <f>IF(TablaIncidentes[[#This Row],[Prioridad*]]="Baja",((AJ1218*60)+AK1218)-720,IF(TablaIncidentes[[#This Row],[Prioridad*]]="Media",((AJ1218*60)+AK1218)-120,IF(TablaIncidentes[[#This Row],[Prioridad*]]="Alta",((AJ1218*60)+AK1218)-60)))</f>
        <v>-60</v>
      </c>
      <c r="AN1218" t="str">
        <f t="shared" si="132"/>
        <v>lunes</v>
      </c>
    </row>
    <row r="1219" spans="1:40" x14ac:dyDescent="0.25">
      <c r="A1219" s="10" t="s">
        <v>2602</v>
      </c>
      <c r="B1219" t="s">
        <v>974</v>
      </c>
      <c r="C1219" t="s">
        <v>32</v>
      </c>
      <c r="D1219" s="11" t="s">
        <v>33</v>
      </c>
      <c r="E1219" t="s">
        <v>34</v>
      </c>
      <c r="F1219" t="s">
        <v>51</v>
      </c>
      <c r="G1219" t="s">
        <v>62</v>
      </c>
      <c r="J1219" s="12">
        <v>43850</v>
      </c>
      <c r="K1219" s="13">
        <v>0.62028935185185186</v>
      </c>
      <c r="L1219" s="14">
        <v>43850</v>
      </c>
      <c r="M1219" s="15">
        <v>0.62028935185185186</v>
      </c>
      <c r="N1219" s="12">
        <v>43850</v>
      </c>
      <c r="O1219" s="13">
        <v>0.65729166666666672</v>
      </c>
      <c r="P1219" s="16">
        <v>43851.70108796296</v>
      </c>
      <c r="Q1219" s="11" t="s">
        <v>37</v>
      </c>
      <c r="R1219" s="11" t="s">
        <v>2603</v>
      </c>
      <c r="S1219" s="11" t="s">
        <v>39</v>
      </c>
      <c r="T1219" s="11" t="s">
        <v>133</v>
      </c>
      <c r="U1219" s="11" t="s">
        <v>37</v>
      </c>
      <c r="V1219" s="17">
        <v>0</v>
      </c>
      <c r="W1219" s="11" t="s">
        <v>37</v>
      </c>
      <c r="Y1219" s="17" t="str">
        <f>TablaIncidentes[[#This Row],[Tiempo Total Gestión]]</f>
        <v>00:48</v>
      </c>
      <c r="Z1219" s="11">
        <f t="shared" si="133"/>
        <v>0</v>
      </c>
      <c r="AA1219" s="11">
        <f t="shared" si="134"/>
        <v>48</v>
      </c>
      <c r="AB1219" s="11">
        <f>IF(TablaIncidentes[[#This Row],[Prioridad*]]="Baja",(Z1219-24)*60+AA1219,IF(TablaIncidentes[[#This Row],[Prioridad*]]="Media",(Z1219-4)*60+AA1219,IF(TablaIncidentes[[#This Row],[Prioridad*]]="Alta",(Z1219-2)*60+AA1219)))</f>
        <v>-72</v>
      </c>
      <c r="AD1219" s="17" t="str">
        <f>TablaIncidentes[[#This Row],[Tiempo Creación (HH:mm)]]</f>
        <v>00:00</v>
      </c>
      <c r="AE1219" s="11">
        <f t="shared" ref="AE1219:AE1282" si="135">HOUR(AD1219)</f>
        <v>0</v>
      </c>
      <c r="AF1219" s="11">
        <f t="shared" ref="AF1219:AF1282" si="136">MINUTE(AD1219)</f>
        <v>0</v>
      </c>
      <c r="AG1219" s="11">
        <f>IF(TablaIncidentes[[#This Row],[Prioridad*]]="Baja",((AE1219*60)+AF1219)-30,IF(TablaIncidentes[[#This Row],[Prioridad*]]="Media",((AE1219*60)+AF1219)-15,IF(TablaIncidentes[[#This Row],[Prioridad*]]="Alta",((AE1219*60)+AF1219)-10)))</f>
        <v>-10</v>
      </c>
      <c r="AI1219" s="17">
        <f>TablaIncidentes[[#This Row],[Tiempo Avance Incidente]]</f>
        <v>0</v>
      </c>
      <c r="AJ1219" s="11">
        <f t="shared" ref="AJ1219:AJ1282" si="137">HOUR(AI1219)</f>
        <v>0</v>
      </c>
      <c r="AK1219" s="11">
        <f t="shared" ref="AK1219:AK1282" si="138">MINUTE(AI1219)</f>
        <v>0</v>
      </c>
      <c r="AL1219">
        <f>IF(TablaIncidentes[[#This Row],[Prioridad*]]="Baja",((AJ1219*60)+AK1219)-720,IF(TablaIncidentes[[#This Row],[Prioridad*]]="Media",((AJ1219*60)+AK1219)-120,IF(TablaIncidentes[[#This Row],[Prioridad*]]="Alta",((AJ1219*60)+AK1219)-60)))</f>
        <v>-60</v>
      </c>
      <c r="AN1219" t="str">
        <f t="shared" ref="AN1219:AN1282" si="139">TEXT(J1219,"dddd")</f>
        <v>lunes</v>
      </c>
    </row>
    <row r="1220" spans="1:40" x14ac:dyDescent="0.25">
      <c r="A1220" s="20" t="s">
        <v>2604</v>
      </c>
      <c r="B1220" t="s">
        <v>1631</v>
      </c>
      <c r="C1220" t="s">
        <v>32</v>
      </c>
      <c r="D1220" s="11" t="s">
        <v>33</v>
      </c>
      <c r="E1220" t="s">
        <v>34</v>
      </c>
      <c r="F1220" t="s">
        <v>51</v>
      </c>
      <c r="G1220" t="s">
        <v>364</v>
      </c>
      <c r="J1220" s="12">
        <v>43850</v>
      </c>
      <c r="K1220" s="13">
        <v>0.6209837962962963</v>
      </c>
      <c r="L1220" s="14">
        <v>43850</v>
      </c>
      <c r="M1220" s="15">
        <v>0.6209837962962963</v>
      </c>
      <c r="N1220" s="12">
        <v>43850</v>
      </c>
      <c r="O1220" s="13">
        <v>0.70982638888888883</v>
      </c>
      <c r="P1220" s="16">
        <v>43851.776261574072</v>
      </c>
      <c r="Q1220" s="11" t="s">
        <v>101</v>
      </c>
      <c r="R1220" s="11" t="s">
        <v>832</v>
      </c>
      <c r="S1220" s="11" t="s">
        <v>39</v>
      </c>
      <c r="T1220" s="11" t="s">
        <v>133</v>
      </c>
      <c r="U1220" s="11" t="s">
        <v>37</v>
      </c>
      <c r="V1220" s="17">
        <v>0</v>
      </c>
      <c r="W1220" s="11" t="s">
        <v>37</v>
      </c>
      <c r="Y1220" s="17" t="str">
        <f>TablaIncidentes[[#This Row],[Tiempo Total Gestión]]</f>
        <v>02:07</v>
      </c>
      <c r="Z1220" s="11">
        <f t="shared" si="133"/>
        <v>2</v>
      </c>
      <c r="AA1220" s="11">
        <f t="shared" si="134"/>
        <v>7</v>
      </c>
      <c r="AB1220" s="11">
        <f>IF(TablaIncidentes[[#This Row],[Prioridad*]]="Baja",(Z1220-24)*60+AA1220,IF(TablaIncidentes[[#This Row],[Prioridad*]]="Media",(Z1220-4)*60+AA1220,IF(TablaIncidentes[[#This Row],[Prioridad*]]="Alta",(Z1220-2)*60+AA1220)))</f>
        <v>7</v>
      </c>
      <c r="AD1220" s="17" t="str">
        <f>TablaIncidentes[[#This Row],[Tiempo Creación (HH:mm)]]</f>
        <v>00:00</v>
      </c>
      <c r="AE1220" s="11">
        <f t="shared" si="135"/>
        <v>0</v>
      </c>
      <c r="AF1220" s="11">
        <f t="shared" si="136"/>
        <v>0</v>
      </c>
      <c r="AG1220" s="11">
        <f>IF(TablaIncidentes[[#This Row],[Prioridad*]]="Baja",((AE1220*60)+AF1220)-30,IF(TablaIncidentes[[#This Row],[Prioridad*]]="Media",((AE1220*60)+AF1220)-15,IF(TablaIncidentes[[#This Row],[Prioridad*]]="Alta",((AE1220*60)+AF1220)-10)))</f>
        <v>-10</v>
      </c>
      <c r="AI1220" s="17">
        <f>TablaIncidentes[[#This Row],[Tiempo Avance Incidente]]</f>
        <v>0</v>
      </c>
      <c r="AJ1220" s="11">
        <f t="shared" si="137"/>
        <v>0</v>
      </c>
      <c r="AK1220" s="11">
        <f t="shared" si="138"/>
        <v>0</v>
      </c>
      <c r="AL1220">
        <f>IF(TablaIncidentes[[#This Row],[Prioridad*]]="Baja",((AJ1220*60)+AK1220)-720,IF(TablaIncidentes[[#This Row],[Prioridad*]]="Media",((AJ1220*60)+AK1220)-120,IF(TablaIncidentes[[#This Row],[Prioridad*]]="Alta",((AJ1220*60)+AK1220)-60)))</f>
        <v>-60</v>
      </c>
      <c r="AN1220" t="str">
        <f t="shared" si="139"/>
        <v>lunes</v>
      </c>
    </row>
    <row r="1221" spans="1:40" x14ac:dyDescent="0.25">
      <c r="A1221" s="10" t="s">
        <v>2605</v>
      </c>
      <c r="B1221" t="s">
        <v>2606</v>
      </c>
      <c r="C1221" t="s">
        <v>32</v>
      </c>
      <c r="D1221" s="11" t="s">
        <v>33</v>
      </c>
      <c r="E1221" t="s">
        <v>34</v>
      </c>
      <c r="F1221" t="s">
        <v>51</v>
      </c>
      <c r="G1221" t="s">
        <v>62</v>
      </c>
      <c r="J1221" s="12">
        <v>43850</v>
      </c>
      <c r="K1221" s="13">
        <v>0.63142361111111112</v>
      </c>
      <c r="L1221" s="14">
        <v>43850</v>
      </c>
      <c r="M1221" s="15">
        <v>0.63142361111111112</v>
      </c>
      <c r="N1221" s="12">
        <v>43850</v>
      </c>
      <c r="O1221" s="13">
        <v>0.69269675925925922</v>
      </c>
      <c r="P1221" s="16">
        <v>43851.70108796296</v>
      </c>
      <c r="Q1221" s="11" t="s">
        <v>37</v>
      </c>
      <c r="R1221" s="11" t="s">
        <v>593</v>
      </c>
      <c r="S1221" s="11" t="s">
        <v>39</v>
      </c>
      <c r="T1221" s="11" t="s">
        <v>133</v>
      </c>
      <c r="U1221" s="11" t="s">
        <v>37</v>
      </c>
      <c r="V1221" s="17">
        <v>0</v>
      </c>
      <c r="W1221" s="11" t="s">
        <v>37</v>
      </c>
      <c r="Y1221" s="17" t="str">
        <f>TablaIncidentes[[#This Row],[Tiempo Total Gestión]]</f>
        <v>01:24</v>
      </c>
      <c r="Z1221" s="11">
        <f t="shared" si="133"/>
        <v>1</v>
      </c>
      <c r="AA1221" s="11">
        <f t="shared" si="134"/>
        <v>24</v>
      </c>
      <c r="AB1221" s="11">
        <f>IF(TablaIncidentes[[#This Row],[Prioridad*]]="Baja",(Z1221-24)*60+AA1221,IF(TablaIncidentes[[#This Row],[Prioridad*]]="Media",(Z1221-4)*60+AA1221,IF(TablaIncidentes[[#This Row],[Prioridad*]]="Alta",(Z1221-2)*60+AA1221)))</f>
        <v>-36</v>
      </c>
      <c r="AD1221" s="17" t="str">
        <f>TablaIncidentes[[#This Row],[Tiempo Creación (HH:mm)]]</f>
        <v>00:00</v>
      </c>
      <c r="AE1221" s="11">
        <f t="shared" si="135"/>
        <v>0</v>
      </c>
      <c r="AF1221" s="11">
        <f t="shared" si="136"/>
        <v>0</v>
      </c>
      <c r="AG1221" s="11">
        <f>IF(TablaIncidentes[[#This Row],[Prioridad*]]="Baja",((AE1221*60)+AF1221)-30,IF(TablaIncidentes[[#This Row],[Prioridad*]]="Media",((AE1221*60)+AF1221)-15,IF(TablaIncidentes[[#This Row],[Prioridad*]]="Alta",((AE1221*60)+AF1221)-10)))</f>
        <v>-10</v>
      </c>
      <c r="AI1221" s="17">
        <f>TablaIncidentes[[#This Row],[Tiempo Avance Incidente]]</f>
        <v>0</v>
      </c>
      <c r="AJ1221" s="11">
        <f t="shared" si="137"/>
        <v>0</v>
      </c>
      <c r="AK1221" s="11">
        <f t="shared" si="138"/>
        <v>0</v>
      </c>
      <c r="AL1221">
        <f>IF(TablaIncidentes[[#This Row],[Prioridad*]]="Baja",((AJ1221*60)+AK1221)-720,IF(TablaIncidentes[[#This Row],[Prioridad*]]="Media",((AJ1221*60)+AK1221)-120,IF(TablaIncidentes[[#This Row],[Prioridad*]]="Alta",((AJ1221*60)+AK1221)-60)))</f>
        <v>-60</v>
      </c>
      <c r="AN1221" t="str">
        <f t="shared" si="139"/>
        <v>lunes</v>
      </c>
    </row>
    <row r="1222" spans="1:40" x14ac:dyDescent="0.25">
      <c r="A1222" s="10" t="s">
        <v>2607</v>
      </c>
      <c r="B1222" t="s">
        <v>572</v>
      </c>
      <c r="C1222" t="s">
        <v>161</v>
      </c>
      <c r="D1222" s="11" t="s">
        <v>110</v>
      </c>
      <c r="E1222" t="s">
        <v>34</v>
      </c>
      <c r="F1222" t="s">
        <v>111</v>
      </c>
      <c r="G1222" t="s">
        <v>374</v>
      </c>
      <c r="J1222" s="12">
        <v>43850</v>
      </c>
      <c r="K1222" s="13">
        <v>0.63579861111111113</v>
      </c>
      <c r="L1222" s="14">
        <v>43850</v>
      </c>
      <c r="M1222" s="15">
        <v>0.63915509259259262</v>
      </c>
      <c r="N1222" s="12">
        <v>43850</v>
      </c>
      <c r="O1222" s="13">
        <v>0.6419907407407407</v>
      </c>
      <c r="P1222" s="16">
        <v>43851.70108796296</v>
      </c>
      <c r="Q1222" s="11" t="s">
        <v>37</v>
      </c>
      <c r="R1222" s="11" t="s">
        <v>44</v>
      </c>
      <c r="S1222" s="11" t="s">
        <v>59</v>
      </c>
      <c r="T1222" s="11" t="s">
        <v>327</v>
      </c>
      <c r="U1222" s="11" t="s">
        <v>37</v>
      </c>
      <c r="V1222" s="17">
        <v>0</v>
      </c>
      <c r="W1222" s="11" t="s">
        <v>37</v>
      </c>
      <c r="Y1222" s="17" t="str">
        <f>TablaIncidentes[[#This Row],[Tiempo Total Gestión]]</f>
        <v>00:08</v>
      </c>
      <c r="Z1222" s="11">
        <f t="shared" si="133"/>
        <v>0</v>
      </c>
      <c r="AA1222" s="11">
        <f t="shared" si="134"/>
        <v>8</v>
      </c>
      <c r="AB1222" s="11">
        <f>IF(TablaIncidentes[[#This Row],[Prioridad*]]="Baja",(Z1222-24)*60+AA1222,IF(TablaIncidentes[[#This Row],[Prioridad*]]="Media",(Z1222-4)*60+AA1222,IF(TablaIncidentes[[#This Row],[Prioridad*]]="Alta",(Z1222-2)*60+AA1222)))</f>
        <v>-232</v>
      </c>
      <c r="AD1222" s="17" t="str">
        <f>TablaIncidentes[[#This Row],[Tiempo Creación (HH:mm)]]</f>
        <v>00:04</v>
      </c>
      <c r="AE1222" s="11">
        <f t="shared" si="135"/>
        <v>0</v>
      </c>
      <c r="AF1222" s="11">
        <f t="shared" si="136"/>
        <v>4</v>
      </c>
      <c r="AG1222" s="11">
        <f>IF(TablaIncidentes[[#This Row],[Prioridad*]]="Baja",((AE1222*60)+AF1222)-30,IF(TablaIncidentes[[#This Row],[Prioridad*]]="Media",((AE1222*60)+AF1222)-15,IF(TablaIncidentes[[#This Row],[Prioridad*]]="Alta",((AE1222*60)+AF1222)-10)))</f>
        <v>-11</v>
      </c>
      <c r="AI1222" s="17">
        <f>TablaIncidentes[[#This Row],[Tiempo Avance Incidente]]</f>
        <v>0</v>
      </c>
      <c r="AJ1222" s="11">
        <f t="shared" si="137"/>
        <v>0</v>
      </c>
      <c r="AK1222" s="11">
        <f t="shared" si="138"/>
        <v>0</v>
      </c>
      <c r="AL1222">
        <f>IF(TablaIncidentes[[#This Row],[Prioridad*]]="Baja",((AJ1222*60)+AK1222)-720,IF(TablaIncidentes[[#This Row],[Prioridad*]]="Media",((AJ1222*60)+AK1222)-120,IF(TablaIncidentes[[#This Row],[Prioridad*]]="Alta",((AJ1222*60)+AK1222)-60)))</f>
        <v>-120</v>
      </c>
      <c r="AN1222" t="str">
        <f t="shared" si="139"/>
        <v>lunes</v>
      </c>
    </row>
    <row r="1223" spans="1:40" x14ac:dyDescent="0.25">
      <c r="A1223" s="20" t="s">
        <v>2608</v>
      </c>
      <c r="B1223" t="s">
        <v>2609</v>
      </c>
      <c r="C1223" t="s">
        <v>32</v>
      </c>
      <c r="D1223" s="11" t="s">
        <v>33</v>
      </c>
      <c r="E1223" t="s">
        <v>34</v>
      </c>
      <c r="F1223" t="s">
        <v>51</v>
      </c>
      <c r="G1223" t="s">
        <v>62</v>
      </c>
      <c r="J1223" s="12">
        <v>43850</v>
      </c>
      <c r="K1223" s="13">
        <v>0.59732638888888889</v>
      </c>
      <c r="L1223" s="14">
        <v>43850</v>
      </c>
      <c r="M1223" s="15">
        <v>0.59732638888888889</v>
      </c>
      <c r="N1223" s="12">
        <v>43850</v>
      </c>
      <c r="O1223" s="13">
        <v>0.69990740740740742</v>
      </c>
      <c r="P1223" s="16">
        <v>43851.70108796296</v>
      </c>
      <c r="Q1223" s="11" t="s">
        <v>101</v>
      </c>
      <c r="R1223" s="11" t="s">
        <v>1868</v>
      </c>
      <c r="S1223" s="11" t="s">
        <v>39</v>
      </c>
      <c r="T1223" s="11" t="s">
        <v>133</v>
      </c>
      <c r="U1223" s="11" t="s">
        <v>37</v>
      </c>
      <c r="V1223" s="17">
        <v>0</v>
      </c>
      <c r="W1223" s="11" t="s">
        <v>37</v>
      </c>
      <c r="Y1223" s="17" t="str">
        <f>TablaIncidentes[[#This Row],[Tiempo Total Gestión]]</f>
        <v>02:27</v>
      </c>
      <c r="Z1223" s="11">
        <f t="shared" si="133"/>
        <v>2</v>
      </c>
      <c r="AA1223" s="11">
        <f t="shared" si="134"/>
        <v>27</v>
      </c>
      <c r="AB1223" s="11">
        <f>IF(TablaIncidentes[[#This Row],[Prioridad*]]="Baja",(Z1223-24)*60+AA1223,IF(TablaIncidentes[[#This Row],[Prioridad*]]="Media",(Z1223-4)*60+AA1223,IF(TablaIncidentes[[#This Row],[Prioridad*]]="Alta",(Z1223-2)*60+AA1223)))</f>
        <v>27</v>
      </c>
      <c r="AD1223" s="17" t="str">
        <f>TablaIncidentes[[#This Row],[Tiempo Creación (HH:mm)]]</f>
        <v>00:00</v>
      </c>
      <c r="AE1223" s="11">
        <f t="shared" si="135"/>
        <v>0</v>
      </c>
      <c r="AF1223" s="11">
        <f t="shared" si="136"/>
        <v>0</v>
      </c>
      <c r="AG1223" s="11">
        <f>IF(TablaIncidentes[[#This Row],[Prioridad*]]="Baja",((AE1223*60)+AF1223)-30,IF(TablaIncidentes[[#This Row],[Prioridad*]]="Media",((AE1223*60)+AF1223)-15,IF(TablaIncidentes[[#This Row],[Prioridad*]]="Alta",((AE1223*60)+AF1223)-10)))</f>
        <v>-10</v>
      </c>
      <c r="AI1223" s="17">
        <f>TablaIncidentes[[#This Row],[Tiempo Avance Incidente]]</f>
        <v>0</v>
      </c>
      <c r="AJ1223" s="11">
        <f t="shared" si="137"/>
        <v>0</v>
      </c>
      <c r="AK1223" s="11">
        <f t="shared" si="138"/>
        <v>0</v>
      </c>
      <c r="AL1223">
        <f>IF(TablaIncidentes[[#This Row],[Prioridad*]]="Baja",((AJ1223*60)+AK1223)-720,IF(TablaIncidentes[[#This Row],[Prioridad*]]="Media",((AJ1223*60)+AK1223)-120,IF(TablaIncidentes[[#This Row],[Prioridad*]]="Alta",((AJ1223*60)+AK1223)-60)))</f>
        <v>-60</v>
      </c>
      <c r="AN1223" t="str">
        <f t="shared" si="139"/>
        <v>lunes</v>
      </c>
    </row>
    <row r="1224" spans="1:40" x14ac:dyDescent="0.25">
      <c r="A1224" s="10" t="s">
        <v>2610</v>
      </c>
      <c r="B1224" t="s">
        <v>2611</v>
      </c>
      <c r="C1224" t="s">
        <v>32</v>
      </c>
      <c r="D1224" s="11" t="s">
        <v>33</v>
      </c>
      <c r="E1224" t="s">
        <v>34</v>
      </c>
      <c r="F1224" t="s">
        <v>51</v>
      </c>
      <c r="G1224" t="s">
        <v>62</v>
      </c>
      <c r="J1224" s="12">
        <v>43850</v>
      </c>
      <c r="K1224" s="13">
        <v>0.65736111111111117</v>
      </c>
      <c r="L1224" s="14">
        <v>43850</v>
      </c>
      <c r="M1224" s="15">
        <v>0.65736111111111117</v>
      </c>
      <c r="N1224" s="12">
        <v>43851</v>
      </c>
      <c r="O1224" s="13">
        <v>0.37662037037037038</v>
      </c>
      <c r="P1224" s="16">
        <v>43852.418877314813</v>
      </c>
      <c r="Q1224" s="11" t="s">
        <v>37</v>
      </c>
      <c r="R1224" s="11" t="s">
        <v>1825</v>
      </c>
      <c r="S1224" s="11" t="s">
        <v>39</v>
      </c>
      <c r="T1224" s="11" t="s">
        <v>133</v>
      </c>
      <c r="U1224" s="11" t="s">
        <v>37</v>
      </c>
      <c r="V1224" s="17">
        <v>0</v>
      </c>
      <c r="W1224" s="11" t="s">
        <v>37</v>
      </c>
      <c r="Y1224" s="17" t="str">
        <f>TablaIncidentes[[#This Row],[Tiempo Total Gestión]]</f>
        <v>01:47</v>
      </c>
      <c r="Z1224" s="11">
        <f t="shared" si="133"/>
        <v>1</v>
      </c>
      <c r="AA1224" s="11">
        <f t="shared" si="134"/>
        <v>47</v>
      </c>
      <c r="AB1224" s="11">
        <f>IF(TablaIncidentes[[#This Row],[Prioridad*]]="Baja",(Z1224-24)*60+AA1224,IF(TablaIncidentes[[#This Row],[Prioridad*]]="Media",(Z1224-4)*60+AA1224,IF(TablaIncidentes[[#This Row],[Prioridad*]]="Alta",(Z1224-2)*60+AA1224)))</f>
        <v>-13</v>
      </c>
      <c r="AD1224" s="17" t="str">
        <f>TablaIncidentes[[#This Row],[Tiempo Creación (HH:mm)]]</f>
        <v>00:00</v>
      </c>
      <c r="AE1224" s="11">
        <f t="shared" si="135"/>
        <v>0</v>
      </c>
      <c r="AF1224" s="11">
        <f t="shared" si="136"/>
        <v>0</v>
      </c>
      <c r="AG1224" s="11">
        <f>IF(TablaIncidentes[[#This Row],[Prioridad*]]="Baja",((AE1224*60)+AF1224)-30,IF(TablaIncidentes[[#This Row],[Prioridad*]]="Media",((AE1224*60)+AF1224)-15,IF(TablaIncidentes[[#This Row],[Prioridad*]]="Alta",((AE1224*60)+AF1224)-10)))</f>
        <v>-10</v>
      </c>
      <c r="AI1224" s="17">
        <f>TablaIncidentes[[#This Row],[Tiempo Avance Incidente]]</f>
        <v>0</v>
      </c>
      <c r="AJ1224" s="11">
        <f t="shared" si="137"/>
        <v>0</v>
      </c>
      <c r="AK1224" s="11">
        <f t="shared" si="138"/>
        <v>0</v>
      </c>
      <c r="AL1224">
        <f>IF(TablaIncidentes[[#This Row],[Prioridad*]]="Baja",((AJ1224*60)+AK1224)-720,IF(TablaIncidentes[[#This Row],[Prioridad*]]="Media",((AJ1224*60)+AK1224)-120,IF(TablaIncidentes[[#This Row],[Prioridad*]]="Alta",((AJ1224*60)+AK1224)-60)))</f>
        <v>-60</v>
      </c>
      <c r="AN1224" t="str">
        <f t="shared" si="139"/>
        <v>lunes</v>
      </c>
    </row>
    <row r="1225" spans="1:40" x14ac:dyDescent="0.25">
      <c r="A1225" s="10" t="s">
        <v>2612</v>
      </c>
      <c r="B1225" t="s">
        <v>2613</v>
      </c>
      <c r="C1225" t="s">
        <v>32</v>
      </c>
      <c r="D1225" s="11" t="s">
        <v>33</v>
      </c>
      <c r="E1225" t="s">
        <v>34</v>
      </c>
      <c r="F1225" t="s">
        <v>35</v>
      </c>
      <c r="G1225" t="s">
        <v>311</v>
      </c>
      <c r="J1225" s="12">
        <v>43850</v>
      </c>
      <c r="K1225" s="13">
        <v>0.6630787037037037</v>
      </c>
      <c r="L1225" s="14">
        <v>43850</v>
      </c>
      <c r="M1225" s="15">
        <v>0.66590277777777784</v>
      </c>
      <c r="N1225" s="12">
        <v>43851</v>
      </c>
      <c r="O1225" s="13">
        <v>0.68469907407407404</v>
      </c>
      <c r="P1225" s="16">
        <v>43852.701203703706</v>
      </c>
      <c r="Q1225" s="11" t="s">
        <v>37</v>
      </c>
      <c r="R1225" s="11" t="s">
        <v>47</v>
      </c>
      <c r="S1225" s="11" t="s">
        <v>59</v>
      </c>
      <c r="T1225" s="11" t="s">
        <v>327</v>
      </c>
      <c r="U1225" s="11" t="s">
        <v>37</v>
      </c>
      <c r="V1225" s="17">
        <v>8.6805555474711582E-4</v>
      </c>
      <c r="W1225" s="11" t="s">
        <v>37</v>
      </c>
      <c r="Y1225" s="17" t="str">
        <f>TablaIncidentes[[#This Row],[Tiempo Total Gestión]]</f>
        <v>00:47</v>
      </c>
      <c r="Z1225" s="11">
        <f t="shared" si="133"/>
        <v>0</v>
      </c>
      <c r="AA1225" s="11">
        <f t="shared" si="134"/>
        <v>47</v>
      </c>
      <c r="AB1225" s="11">
        <f>IF(TablaIncidentes[[#This Row],[Prioridad*]]="Baja",(Z1225-24)*60+AA1225,IF(TablaIncidentes[[#This Row],[Prioridad*]]="Media",(Z1225-4)*60+AA1225,IF(TablaIncidentes[[#This Row],[Prioridad*]]="Alta",(Z1225-2)*60+AA1225)))</f>
        <v>-73</v>
      </c>
      <c r="AD1225" s="17" t="str">
        <f>TablaIncidentes[[#This Row],[Tiempo Creación (HH:mm)]]</f>
        <v>00:04</v>
      </c>
      <c r="AE1225" s="11">
        <f t="shared" si="135"/>
        <v>0</v>
      </c>
      <c r="AF1225" s="11">
        <f t="shared" si="136"/>
        <v>4</v>
      </c>
      <c r="AG1225" s="11">
        <f>IF(TablaIncidentes[[#This Row],[Prioridad*]]="Baja",((AE1225*60)+AF1225)-30,IF(TablaIncidentes[[#This Row],[Prioridad*]]="Media",((AE1225*60)+AF1225)-15,IF(TablaIncidentes[[#This Row],[Prioridad*]]="Alta",((AE1225*60)+AF1225)-10)))</f>
        <v>-6</v>
      </c>
      <c r="AI1225" s="17">
        <f>TablaIncidentes[[#This Row],[Tiempo Avance Incidente]]</f>
        <v>8.6805555474711582E-4</v>
      </c>
      <c r="AJ1225" s="11">
        <f t="shared" si="137"/>
        <v>0</v>
      </c>
      <c r="AK1225" s="11">
        <f t="shared" si="138"/>
        <v>1</v>
      </c>
      <c r="AL1225">
        <f>IF(TablaIncidentes[[#This Row],[Prioridad*]]="Baja",((AJ1225*60)+AK1225)-720,IF(TablaIncidentes[[#This Row],[Prioridad*]]="Media",((AJ1225*60)+AK1225)-120,IF(TablaIncidentes[[#This Row],[Prioridad*]]="Alta",((AJ1225*60)+AK1225)-60)))</f>
        <v>-59</v>
      </c>
      <c r="AN1225" t="str">
        <f t="shared" si="139"/>
        <v>lunes</v>
      </c>
    </row>
    <row r="1226" spans="1:40" x14ac:dyDescent="0.25">
      <c r="A1226" s="20" t="s">
        <v>2614</v>
      </c>
      <c r="B1226" t="s">
        <v>2331</v>
      </c>
      <c r="C1226" t="s">
        <v>32</v>
      </c>
      <c r="D1226" s="11" t="s">
        <v>33</v>
      </c>
      <c r="E1226" t="s">
        <v>34</v>
      </c>
      <c r="F1226" t="s">
        <v>51</v>
      </c>
      <c r="G1226" t="s">
        <v>75</v>
      </c>
      <c r="J1226" s="12">
        <v>43850</v>
      </c>
      <c r="K1226" s="13">
        <v>0.66432870370370367</v>
      </c>
      <c r="L1226" s="14">
        <v>43850</v>
      </c>
      <c r="M1226" s="15">
        <v>0.66432870370370367</v>
      </c>
      <c r="N1226" s="12">
        <v>43850</v>
      </c>
      <c r="O1226" s="13">
        <v>0.7543981481481481</v>
      </c>
      <c r="P1226" s="16">
        <v>43851.776261574072</v>
      </c>
      <c r="Q1226" s="11" t="s">
        <v>101</v>
      </c>
      <c r="R1226" s="11" t="s">
        <v>728</v>
      </c>
      <c r="S1226" s="11" t="s">
        <v>39</v>
      </c>
      <c r="T1226" s="11" t="s">
        <v>133</v>
      </c>
      <c r="U1226" s="11" t="s">
        <v>37</v>
      </c>
      <c r="V1226" s="17">
        <v>0</v>
      </c>
      <c r="W1226" s="11" t="s">
        <v>37</v>
      </c>
      <c r="Y1226" s="17" t="str">
        <f>TablaIncidentes[[#This Row],[Tiempo Total Gestión]]</f>
        <v>02:09</v>
      </c>
      <c r="Z1226" s="11">
        <f t="shared" si="133"/>
        <v>2</v>
      </c>
      <c r="AA1226" s="11">
        <f t="shared" si="134"/>
        <v>9</v>
      </c>
      <c r="AB1226" s="11">
        <f>IF(TablaIncidentes[[#This Row],[Prioridad*]]="Baja",(Z1226-24)*60+AA1226,IF(TablaIncidentes[[#This Row],[Prioridad*]]="Media",(Z1226-4)*60+AA1226,IF(TablaIncidentes[[#This Row],[Prioridad*]]="Alta",(Z1226-2)*60+AA1226)))</f>
        <v>9</v>
      </c>
      <c r="AD1226" s="17" t="str">
        <f>TablaIncidentes[[#This Row],[Tiempo Creación (HH:mm)]]</f>
        <v>00:00</v>
      </c>
      <c r="AE1226" s="11">
        <f t="shared" si="135"/>
        <v>0</v>
      </c>
      <c r="AF1226" s="11">
        <f t="shared" si="136"/>
        <v>0</v>
      </c>
      <c r="AG1226" s="11">
        <f>IF(TablaIncidentes[[#This Row],[Prioridad*]]="Baja",((AE1226*60)+AF1226)-30,IF(TablaIncidentes[[#This Row],[Prioridad*]]="Media",((AE1226*60)+AF1226)-15,IF(TablaIncidentes[[#This Row],[Prioridad*]]="Alta",((AE1226*60)+AF1226)-10)))</f>
        <v>-10</v>
      </c>
      <c r="AI1226" s="17">
        <f>TablaIncidentes[[#This Row],[Tiempo Avance Incidente]]</f>
        <v>0</v>
      </c>
      <c r="AJ1226" s="11">
        <f t="shared" si="137"/>
        <v>0</v>
      </c>
      <c r="AK1226" s="11">
        <f t="shared" si="138"/>
        <v>0</v>
      </c>
      <c r="AL1226">
        <f>IF(TablaIncidentes[[#This Row],[Prioridad*]]="Baja",((AJ1226*60)+AK1226)-720,IF(TablaIncidentes[[#This Row],[Prioridad*]]="Media",((AJ1226*60)+AK1226)-120,IF(TablaIncidentes[[#This Row],[Prioridad*]]="Alta",((AJ1226*60)+AK1226)-60)))</f>
        <v>-60</v>
      </c>
      <c r="AN1226" t="str">
        <f t="shared" si="139"/>
        <v>lunes</v>
      </c>
    </row>
    <row r="1227" spans="1:40" x14ac:dyDescent="0.25">
      <c r="A1227" s="10" t="s">
        <v>2615</v>
      </c>
      <c r="B1227" t="s">
        <v>1100</v>
      </c>
      <c r="C1227" t="s">
        <v>32</v>
      </c>
      <c r="D1227" s="11" t="s">
        <v>33</v>
      </c>
      <c r="E1227" t="s">
        <v>34</v>
      </c>
      <c r="F1227" t="s">
        <v>51</v>
      </c>
      <c r="G1227" t="s">
        <v>52</v>
      </c>
      <c r="J1227" s="12">
        <v>43850</v>
      </c>
      <c r="K1227" s="13">
        <v>0.6810532407407407</v>
      </c>
      <c r="L1227" s="14">
        <v>43850</v>
      </c>
      <c r="M1227" s="15">
        <v>0.6810532407407407</v>
      </c>
      <c r="N1227" s="12">
        <v>43851</v>
      </c>
      <c r="O1227" s="13">
        <v>0.59482638888888884</v>
      </c>
      <c r="P1227" s="16">
        <v>43852.701203703706</v>
      </c>
      <c r="Q1227" s="11" t="s">
        <v>37</v>
      </c>
      <c r="R1227" s="11" t="s">
        <v>166</v>
      </c>
      <c r="S1227" s="11" t="s">
        <v>39</v>
      </c>
      <c r="T1227" s="11" t="s">
        <v>133</v>
      </c>
      <c r="U1227" s="11" t="s">
        <v>37</v>
      </c>
      <c r="V1227" s="17">
        <v>0</v>
      </c>
      <c r="W1227" s="11" t="s">
        <v>37</v>
      </c>
      <c r="Y1227" s="17" t="str">
        <f>TablaIncidentes[[#This Row],[Tiempo Total Gestión]]</f>
        <v>00:33</v>
      </c>
      <c r="Z1227" s="11">
        <f t="shared" si="133"/>
        <v>0</v>
      </c>
      <c r="AA1227" s="11">
        <f t="shared" si="134"/>
        <v>33</v>
      </c>
      <c r="AB1227" s="11">
        <f>IF(TablaIncidentes[[#This Row],[Prioridad*]]="Baja",(Z1227-24)*60+AA1227,IF(TablaIncidentes[[#This Row],[Prioridad*]]="Media",(Z1227-4)*60+AA1227,IF(TablaIncidentes[[#This Row],[Prioridad*]]="Alta",(Z1227-2)*60+AA1227)))</f>
        <v>-87</v>
      </c>
      <c r="AD1227" s="17" t="str">
        <f>TablaIncidentes[[#This Row],[Tiempo Creación (HH:mm)]]</f>
        <v>00:00</v>
      </c>
      <c r="AE1227" s="11">
        <f t="shared" si="135"/>
        <v>0</v>
      </c>
      <c r="AF1227" s="11">
        <f t="shared" si="136"/>
        <v>0</v>
      </c>
      <c r="AG1227" s="11">
        <f>IF(TablaIncidentes[[#This Row],[Prioridad*]]="Baja",((AE1227*60)+AF1227)-30,IF(TablaIncidentes[[#This Row],[Prioridad*]]="Media",((AE1227*60)+AF1227)-15,IF(TablaIncidentes[[#This Row],[Prioridad*]]="Alta",((AE1227*60)+AF1227)-10)))</f>
        <v>-10</v>
      </c>
      <c r="AI1227" s="17">
        <f>TablaIncidentes[[#This Row],[Tiempo Avance Incidente]]</f>
        <v>0</v>
      </c>
      <c r="AJ1227" s="11">
        <f t="shared" si="137"/>
        <v>0</v>
      </c>
      <c r="AK1227" s="11">
        <f t="shared" si="138"/>
        <v>0</v>
      </c>
      <c r="AL1227">
        <f>IF(TablaIncidentes[[#This Row],[Prioridad*]]="Baja",((AJ1227*60)+AK1227)-720,IF(TablaIncidentes[[#This Row],[Prioridad*]]="Media",((AJ1227*60)+AK1227)-120,IF(TablaIncidentes[[#This Row],[Prioridad*]]="Alta",((AJ1227*60)+AK1227)-60)))</f>
        <v>-60</v>
      </c>
      <c r="AN1227" t="str">
        <f t="shared" si="139"/>
        <v>lunes</v>
      </c>
    </row>
    <row r="1228" spans="1:40" x14ac:dyDescent="0.25">
      <c r="A1228" s="10" t="s">
        <v>2616</v>
      </c>
      <c r="B1228" t="s">
        <v>1015</v>
      </c>
      <c r="C1228" t="s">
        <v>32</v>
      </c>
      <c r="D1228" s="11" t="s">
        <v>33</v>
      </c>
      <c r="E1228" t="s">
        <v>34</v>
      </c>
      <c r="F1228" t="s">
        <v>51</v>
      </c>
      <c r="G1228" t="s">
        <v>75</v>
      </c>
      <c r="J1228" s="12">
        <v>43850</v>
      </c>
      <c r="K1228" s="13">
        <v>0.68256944444444445</v>
      </c>
      <c r="L1228" s="14">
        <v>43850</v>
      </c>
      <c r="M1228" s="15">
        <v>0.68256944444444445</v>
      </c>
      <c r="N1228" s="12">
        <v>43851</v>
      </c>
      <c r="O1228" s="13">
        <v>0.3810763888888889</v>
      </c>
      <c r="P1228" s="16">
        <v>43852.418877314813</v>
      </c>
      <c r="Q1228" s="11" t="s">
        <v>37</v>
      </c>
      <c r="R1228" s="11" t="s">
        <v>493</v>
      </c>
      <c r="S1228" s="11" t="s">
        <v>39</v>
      </c>
      <c r="T1228" s="11" t="s">
        <v>133</v>
      </c>
      <c r="U1228" s="11" t="s">
        <v>37</v>
      </c>
      <c r="V1228" s="17">
        <v>0</v>
      </c>
      <c r="W1228" s="11" t="s">
        <v>37</v>
      </c>
      <c r="Y1228" s="17" t="str">
        <f>TablaIncidentes[[#This Row],[Tiempo Total Gestión]]</f>
        <v>01:38</v>
      </c>
      <c r="Z1228" s="11">
        <f t="shared" si="133"/>
        <v>1</v>
      </c>
      <c r="AA1228" s="11">
        <f t="shared" si="134"/>
        <v>38</v>
      </c>
      <c r="AB1228" s="11">
        <f>IF(TablaIncidentes[[#This Row],[Prioridad*]]="Baja",(Z1228-24)*60+AA1228,IF(TablaIncidentes[[#This Row],[Prioridad*]]="Media",(Z1228-4)*60+AA1228,IF(TablaIncidentes[[#This Row],[Prioridad*]]="Alta",(Z1228-2)*60+AA1228)))</f>
        <v>-22</v>
      </c>
      <c r="AD1228" s="17" t="str">
        <f>TablaIncidentes[[#This Row],[Tiempo Creación (HH:mm)]]</f>
        <v>00:00</v>
      </c>
      <c r="AE1228" s="11">
        <f t="shared" si="135"/>
        <v>0</v>
      </c>
      <c r="AF1228" s="11">
        <f t="shared" si="136"/>
        <v>0</v>
      </c>
      <c r="AG1228" s="11">
        <f>IF(TablaIncidentes[[#This Row],[Prioridad*]]="Baja",((AE1228*60)+AF1228)-30,IF(TablaIncidentes[[#This Row],[Prioridad*]]="Media",((AE1228*60)+AF1228)-15,IF(TablaIncidentes[[#This Row],[Prioridad*]]="Alta",((AE1228*60)+AF1228)-10)))</f>
        <v>-10</v>
      </c>
      <c r="AI1228" s="17">
        <f>TablaIncidentes[[#This Row],[Tiempo Avance Incidente]]</f>
        <v>0</v>
      </c>
      <c r="AJ1228" s="11">
        <f t="shared" si="137"/>
        <v>0</v>
      </c>
      <c r="AK1228" s="11">
        <f t="shared" si="138"/>
        <v>0</v>
      </c>
      <c r="AL1228">
        <f>IF(TablaIncidentes[[#This Row],[Prioridad*]]="Baja",((AJ1228*60)+AK1228)-720,IF(TablaIncidentes[[#This Row],[Prioridad*]]="Media",((AJ1228*60)+AK1228)-120,IF(TablaIncidentes[[#This Row],[Prioridad*]]="Alta",((AJ1228*60)+AK1228)-60)))</f>
        <v>-60</v>
      </c>
      <c r="AN1228" t="str">
        <f t="shared" si="139"/>
        <v>lunes</v>
      </c>
    </row>
    <row r="1229" spans="1:40" x14ac:dyDescent="0.25">
      <c r="A1229" s="10" t="s">
        <v>2617</v>
      </c>
      <c r="B1229" t="s">
        <v>2618</v>
      </c>
      <c r="C1229" t="s">
        <v>32</v>
      </c>
      <c r="D1229" s="11" t="s">
        <v>33</v>
      </c>
      <c r="E1229" t="s">
        <v>34</v>
      </c>
      <c r="F1229" t="s">
        <v>51</v>
      </c>
      <c r="G1229" t="s">
        <v>52</v>
      </c>
      <c r="J1229" s="12">
        <v>43850</v>
      </c>
      <c r="K1229" s="13">
        <v>0.68315972222222221</v>
      </c>
      <c r="L1229" s="14">
        <v>43850</v>
      </c>
      <c r="M1229" s="15">
        <v>0.68315972222222221</v>
      </c>
      <c r="N1229" s="12">
        <v>43851</v>
      </c>
      <c r="O1229" s="13">
        <v>0.60667824074074073</v>
      </c>
      <c r="P1229" s="16">
        <v>43852.701203703706</v>
      </c>
      <c r="Q1229" s="11" t="s">
        <v>37</v>
      </c>
      <c r="R1229" s="11" t="s">
        <v>716</v>
      </c>
      <c r="S1229" s="11" t="s">
        <v>39</v>
      </c>
      <c r="T1229" s="11" t="s">
        <v>133</v>
      </c>
      <c r="U1229" s="11" t="s">
        <v>37</v>
      </c>
      <c r="V1229" s="17">
        <v>0</v>
      </c>
      <c r="W1229" s="11" t="s">
        <v>37</v>
      </c>
      <c r="Y1229" s="17" t="str">
        <f>TablaIncidentes[[#This Row],[Tiempo Total Gestión]]</f>
        <v>00:43</v>
      </c>
      <c r="Z1229" s="11">
        <f t="shared" si="133"/>
        <v>0</v>
      </c>
      <c r="AA1229" s="11">
        <f t="shared" si="134"/>
        <v>43</v>
      </c>
      <c r="AB1229" s="11">
        <f>IF(TablaIncidentes[[#This Row],[Prioridad*]]="Baja",(Z1229-24)*60+AA1229,IF(TablaIncidentes[[#This Row],[Prioridad*]]="Media",(Z1229-4)*60+AA1229,IF(TablaIncidentes[[#This Row],[Prioridad*]]="Alta",(Z1229-2)*60+AA1229)))</f>
        <v>-77</v>
      </c>
      <c r="AD1229" s="17" t="str">
        <f>TablaIncidentes[[#This Row],[Tiempo Creación (HH:mm)]]</f>
        <v>00:00</v>
      </c>
      <c r="AE1229" s="11">
        <f t="shared" si="135"/>
        <v>0</v>
      </c>
      <c r="AF1229" s="11">
        <f t="shared" si="136"/>
        <v>0</v>
      </c>
      <c r="AG1229" s="11">
        <f>IF(TablaIncidentes[[#This Row],[Prioridad*]]="Baja",((AE1229*60)+AF1229)-30,IF(TablaIncidentes[[#This Row],[Prioridad*]]="Media",((AE1229*60)+AF1229)-15,IF(TablaIncidentes[[#This Row],[Prioridad*]]="Alta",((AE1229*60)+AF1229)-10)))</f>
        <v>-10</v>
      </c>
      <c r="AI1229" s="17">
        <f>TablaIncidentes[[#This Row],[Tiempo Avance Incidente]]</f>
        <v>0</v>
      </c>
      <c r="AJ1229" s="11">
        <f t="shared" si="137"/>
        <v>0</v>
      </c>
      <c r="AK1229" s="11">
        <f t="shared" si="138"/>
        <v>0</v>
      </c>
      <c r="AL1229">
        <f>IF(TablaIncidentes[[#This Row],[Prioridad*]]="Baja",((AJ1229*60)+AK1229)-720,IF(TablaIncidentes[[#This Row],[Prioridad*]]="Media",((AJ1229*60)+AK1229)-120,IF(TablaIncidentes[[#This Row],[Prioridad*]]="Alta",((AJ1229*60)+AK1229)-60)))</f>
        <v>-60</v>
      </c>
      <c r="AN1229" t="str">
        <f t="shared" si="139"/>
        <v>lunes</v>
      </c>
    </row>
    <row r="1230" spans="1:40" x14ac:dyDescent="0.25">
      <c r="A1230" s="10" t="s">
        <v>2619</v>
      </c>
      <c r="B1230" t="s">
        <v>2620</v>
      </c>
      <c r="C1230" t="s">
        <v>32</v>
      </c>
      <c r="D1230" s="11" t="s">
        <v>33</v>
      </c>
      <c r="E1230" t="s">
        <v>34</v>
      </c>
      <c r="F1230" t="s">
        <v>51</v>
      </c>
      <c r="G1230" t="s">
        <v>75</v>
      </c>
      <c r="J1230" s="12">
        <v>43850</v>
      </c>
      <c r="K1230" s="13">
        <v>0.68385416666666676</v>
      </c>
      <c r="L1230" s="14">
        <v>43850</v>
      </c>
      <c r="M1230" s="15">
        <v>0.68385416666666676</v>
      </c>
      <c r="N1230" s="12">
        <v>43851</v>
      </c>
      <c r="O1230" s="13">
        <v>0.38693287037037033</v>
      </c>
      <c r="P1230" s="16">
        <v>43852.418877314813</v>
      </c>
      <c r="Q1230" s="11" t="s">
        <v>37</v>
      </c>
      <c r="R1230" s="11" t="s">
        <v>954</v>
      </c>
      <c r="S1230" s="11" t="s">
        <v>39</v>
      </c>
      <c r="T1230" s="11" t="s">
        <v>133</v>
      </c>
      <c r="U1230" s="11" t="s">
        <v>37</v>
      </c>
      <c r="V1230" s="17">
        <v>0</v>
      </c>
      <c r="W1230" s="11" t="s">
        <v>37</v>
      </c>
      <c r="Y1230" s="17" t="str">
        <f>TablaIncidentes[[#This Row],[Tiempo Total Gestión]]</f>
        <v>01:31</v>
      </c>
      <c r="Z1230" s="11">
        <f t="shared" si="133"/>
        <v>1</v>
      </c>
      <c r="AA1230" s="11">
        <f t="shared" si="134"/>
        <v>31</v>
      </c>
      <c r="AB1230" s="11">
        <f>IF(TablaIncidentes[[#This Row],[Prioridad*]]="Baja",(Z1230-24)*60+AA1230,IF(TablaIncidentes[[#This Row],[Prioridad*]]="Media",(Z1230-4)*60+AA1230,IF(TablaIncidentes[[#This Row],[Prioridad*]]="Alta",(Z1230-2)*60+AA1230)))</f>
        <v>-29</v>
      </c>
      <c r="AD1230" s="17" t="str">
        <f>TablaIncidentes[[#This Row],[Tiempo Creación (HH:mm)]]</f>
        <v>00:00</v>
      </c>
      <c r="AE1230" s="11">
        <f t="shared" si="135"/>
        <v>0</v>
      </c>
      <c r="AF1230" s="11">
        <f t="shared" si="136"/>
        <v>0</v>
      </c>
      <c r="AG1230" s="11">
        <f>IF(TablaIncidentes[[#This Row],[Prioridad*]]="Baja",((AE1230*60)+AF1230)-30,IF(TablaIncidentes[[#This Row],[Prioridad*]]="Media",((AE1230*60)+AF1230)-15,IF(TablaIncidentes[[#This Row],[Prioridad*]]="Alta",((AE1230*60)+AF1230)-10)))</f>
        <v>-10</v>
      </c>
      <c r="AI1230" s="17">
        <f>TablaIncidentes[[#This Row],[Tiempo Avance Incidente]]</f>
        <v>0</v>
      </c>
      <c r="AJ1230" s="11">
        <f t="shared" si="137"/>
        <v>0</v>
      </c>
      <c r="AK1230" s="11">
        <f t="shared" si="138"/>
        <v>0</v>
      </c>
      <c r="AL1230">
        <f>IF(TablaIncidentes[[#This Row],[Prioridad*]]="Baja",((AJ1230*60)+AK1230)-720,IF(TablaIncidentes[[#This Row],[Prioridad*]]="Media",((AJ1230*60)+AK1230)-120,IF(TablaIncidentes[[#This Row],[Prioridad*]]="Alta",((AJ1230*60)+AK1230)-60)))</f>
        <v>-60</v>
      </c>
      <c r="AN1230" t="str">
        <f t="shared" si="139"/>
        <v>lunes</v>
      </c>
    </row>
    <row r="1231" spans="1:40" x14ac:dyDescent="0.25">
      <c r="A1231" s="10" t="s">
        <v>2621</v>
      </c>
      <c r="B1231" t="s">
        <v>1335</v>
      </c>
      <c r="C1231" t="s">
        <v>32</v>
      </c>
      <c r="D1231" s="11" t="s">
        <v>33</v>
      </c>
      <c r="E1231" t="s">
        <v>34</v>
      </c>
      <c r="F1231" t="s">
        <v>51</v>
      </c>
      <c r="G1231" t="s">
        <v>52</v>
      </c>
      <c r="J1231" s="12">
        <v>43850</v>
      </c>
      <c r="K1231" s="13">
        <v>0.68607638888888889</v>
      </c>
      <c r="L1231" s="14">
        <v>43850</v>
      </c>
      <c r="M1231" s="15">
        <v>0.68607638888888889</v>
      </c>
      <c r="N1231" s="12">
        <v>43851</v>
      </c>
      <c r="O1231" s="13">
        <v>0.62055555555555553</v>
      </c>
      <c r="P1231" s="16">
        <v>43852.701203703706</v>
      </c>
      <c r="Q1231" s="11" t="s">
        <v>37</v>
      </c>
      <c r="R1231" s="11" t="s">
        <v>234</v>
      </c>
      <c r="S1231" s="11" t="s">
        <v>39</v>
      </c>
      <c r="T1231" s="11" t="s">
        <v>133</v>
      </c>
      <c r="U1231" s="11" t="s">
        <v>37</v>
      </c>
      <c r="V1231" s="17">
        <v>0</v>
      </c>
      <c r="W1231" s="11" t="s">
        <v>37</v>
      </c>
      <c r="Y1231" s="17" t="str">
        <f>TablaIncidentes[[#This Row],[Tiempo Total Gestión]]</f>
        <v>01:11</v>
      </c>
      <c r="Z1231" s="11">
        <f t="shared" si="133"/>
        <v>1</v>
      </c>
      <c r="AA1231" s="11">
        <f t="shared" si="134"/>
        <v>11</v>
      </c>
      <c r="AB1231" s="11">
        <f>IF(TablaIncidentes[[#This Row],[Prioridad*]]="Baja",(Z1231-24)*60+AA1231,IF(TablaIncidentes[[#This Row],[Prioridad*]]="Media",(Z1231-4)*60+AA1231,IF(TablaIncidentes[[#This Row],[Prioridad*]]="Alta",(Z1231-2)*60+AA1231)))</f>
        <v>-49</v>
      </c>
      <c r="AD1231" s="17" t="str">
        <f>TablaIncidentes[[#This Row],[Tiempo Creación (HH:mm)]]</f>
        <v>00:00</v>
      </c>
      <c r="AE1231" s="11">
        <f t="shared" si="135"/>
        <v>0</v>
      </c>
      <c r="AF1231" s="11">
        <f t="shared" si="136"/>
        <v>0</v>
      </c>
      <c r="AG1231" s="11">
        <f>IF(TablaIncidentes[[#This Row],[Prioridad*]]="Baja",((AE1231*60)+AF1231)-30,IF(TablaIncidentes[[#This Row],[Prioridad*]]="Media",((AE1231*60)+AF1231)-15,IF(TablaIncidentes[[#This Row],[Prioridad*]]="Alta",((AE1231*60)+AF1231)-10)))</f>
        <v>-10</v>
      </c>
      <c r="AI1231" s="17">
        <f>TablaIncidentes[[#This Row],[Tiempo Avance Incidente]]</f>
        <v>0</v>
      </c>
      <c r="AJ1231" s="11">
        <f t="shared" si="137"/>
        <v>0</v>
      </c>
      <c r="AK1231" s="11">
        <f t="shared" si="138"/>
        <v>0</v>
      </c>
      <c r="AL1231">
        <f>IF(TablaIncidentes[[#This Row],[Prioridad*]]="Baja",((AJ1231*60)+AK1231)-720,IF(TablaIncidentes[[#This Row],[Prioridad*]]="Media",((AJ1231*60)+AK1231)-120,IF(TablaIncidentes[[#This Row],[Prioridad*]]="Alta",((AJ1231*60)+AK1231)-60)))</f>
        <v>-60</v>
      </c>
      <c r="AN1231" t="str">
        <f t="shared" si="139"/>
        <v>lunes</v>
      </c>
    </row>
    <row r="1232" spans="1:40" x14ac:dyDescent="0.25">
      <c r="A1232" s="10" t="s">
        <v>2622</v>
      </c>
      <c r="B1232" t="s">
        <v>1086</v>
      </c>
      <c r="C1232" t="s">
        <v>32</v>
      </c>
      <c r="D1232" s="11" t="s">
        <v>33</v>
      </c>
      <c r="E1232" t="s">
        <v>34</v>
      </c>
      <c r="F1232" t="s">
        <v>51</v>
      </c>
      <c r="G1232" t="s">
        <v>75</v>
      </c>
      <c r="J1232" s="12">
        <v>43850</v>
      </c>
      <c r="K1232" s="13">
        <v>0.68607638888888889</v>
      </c>
      <c r="L1232" s="14">
        <v>43850</v>
      </c>
      <c r="M1232" s="15">
        <v>0.68607638888888889</v>
      </c>
      <c r="N1232" s="12">
        <v>43851</v>
      </c>
      <c r="O1232" s="13">
        <v>0.38424768518518521</v>
      </c>
      <c r="P1232" s="16">
        <v>43852.418877314813</v>
      </c>
      <c r="Q1232" s="11" t="s">
        <v>37</v>
      </c>
      <c r="R1232" s="11" t="s">
        <v>954</v>
      </c>
      <c r="S1232" s="11" t="s">
        <v>39</v>
      </c>
      <c r="T1232" s="11" t="s">
        <v>133</v>
      </c>
      <c r="U1232" s="11" t="s">
        <v>37</v>
      </c>
      <c r="V1232" s="17">
        <v>0</v>
      </c>
      <c r="W1232" s="11" t="s">
        <v>37</v>
      </c>
      <c r="Y1232" s="17" t="str">
        <f>TablaIncidentes[[#This Row],[Tiempo Total Gestión]]</f>
        <v>01:31</v>
      </c>
      <c r="Z1232" s="11">
        <f t="shared" si="133"/>
        <v>1</v>
      </c>
      <c r="AA1232" s="11">
        <f t="shared" si="134"/>
        <v>31</v>
      </c>
      <c r="AB1232" s="11">
        <f>IF(TablaIncidentes[[#This Row],[Prioridad*]]="Baja",(Z1232-24)*60+AA1232,IF(TablaIncidentes[[#This Row],[Prioridad*]]="Media",(Z1232-4)*60+AA1232,IF(TablaIncidentes[[#This Row],[Prioridad*]]="Alta",(Z1232-2)*60+AA1232)))</f>
        <v>-29</v>
      </c>
      <c r="AD1232" s="17" t="str">
        <f>TablaIncidentes[[#This Row],[Tiempo Creación (HH:mm)]]</f>
        <v>00:00</v>
      </c>
      <c r="AE1232" s="11">
        <f t="shared" si="135"/>
        <v>0</v>
      </c>
      <c r="AF1232" s="11">
        <f t="shared" si="136"/>
        <v>0</v>
      </c>
      <c r="AG1232" s="11">
        <f>IF(TablaIncidentes[[#This Row],[Prioridad*]]="Baja",((AE1232*60)+AF1232)-30,IF(TablaIncidentes[[#This Row],[Prioridad*]]="Media",((AE1232*60)+AF1232)-15,IF(TablaIncidentes[[#This Row],[Prioridad*]]="Alta",((AE1232*60)+AF1232)-10)))</f>
        <v>-10</v>
      </c>
      <c r="AI1232" s="17">
        <f>TablaIncidentes[[#This Row],[Tiempo Avance Incidente]]</f>
        <v>0</v>
      </c>
      <c r="AJ1232" s="11">
        <f t="shared" si="137"/>
        <v>0</v>
      </c>
      <c r="AK1232" s="11">
        <f t="shared" si="138"/>
        <v>0</v>
      </c>
      <c r="AL1232">
        <f>IF(TablaIncidentes[[#This Row],[Prioridad*]]="Baja",((AJ1232*60)+AK1232)-720,IF(TablaIncidentes[[#This Row],[Prioridad*]]="Media",((AJ1232*60)+AK1232)-120,IF(TablaIncidentes[[#This Row],[Prioridad*]]="Alta",((AJ1232*60)+AK1232)-60)))</f>
        <v>-60</v>
      </c>
      <c r="AN1232" t="str">
        <f t="shared" si="139"/>
        <v>lunes</v>
      </c>
    </row>
    <row r="1233" spans="1:40" x14ac:dyDescent="0.25">
      <c r="A1233" s="10" t="s">
        <v>2623</v>
      </c>
      <c r="B1233" t="s">
        <v>2624</v>
      </c>
      <c r="C1233" t="s">
        <v>32</v>
      </c>
      <c r="D1233" s="11" t="s">
        <v>33</v>
      </c>
      <c r="E1233" t="s">
        <v>34</v>
      </c>
      <c r="F1233" t="s">
        <v>51</v>
      </c>
      <c r="G1233" t="s">
        <v>62</v>
      </c>
      <c r="J1233" s="12">
        <v>43850</v>
      </c>
      <c r="K1233" s="13">
        <v>0.6699652777777777</v>
      </c>
      <c r="L1233" s="14">
        <v>43850</v>
      </c>
      <c r="M1233" s="15">
        <v>0.6699652777777777</v>
      </c>
      <c r="N1233" s="12">
        <v>43850</v>
      </c>
      <c r="O1233" s="13">
        <v>0.72567129629629623</v>
      </c>
      <c r="P1233" s="16">
        <v>43851.776261574072</v>
      </c>
      <c r="Q1233" s="11" t="s">
        <v>37</v>
      </c>
      <c r="R1233" s="11" t="s">
        <v>2625</v>
      </c>
      <c r="S1233" s="11" t="s">
        <v>39</v>
      </c>
      <c r="T1233" s="11" t="s">
        <v>133</v>
      </c>
      <c r="U1233" s="11" t="s">
        <v>37</v>
      </c>
      <c r="V1233" s="17">
        <v>0</v>
      </c>
      <c r="W1233" s="11" t="s">
        <v>37</v>
      </c>
      <c r="Y1233" s="17" t="str">
        <f>TablaIncidentes[[#This Row],[Tiempo Total Gestión]]</f>
        <v>01:12</v>
      </c>
      <c r="Z1233" s="11">
        <f t="shared" si="133"/>
        <v>1</v>
      </c>
      <c r="AA1233" s="11">
        <f t="shared" si="134"/>
        <v>12</v>
      </c>
      <c r="AB1233" s="11">
        <f>IF(TablaIncidentes[[#This Row],[Prioridad*]]="Baja",(Z1233-24)*60+AA1233,IF(TablaIncidentes[[#This Row],[Prioridad*]]="Media",(Z1233-4)*60+AA1233,IF(TablaIncidentes[[#This Row],[Prioridad*]]="Alta",(Z1233-2)*60+AA1233)))</f>
        <v>-48</v>
      </c>
      <c r="AD1233" s="17" t="str">
        <f>TablaIncidentes[[#This Row],[Tiempo Creación (HH:mm)]]</f>
        <v>00:00</v>
      </c>
      <c r="AE1233" s="11">
        <f t="shared" si="135"/>
        <v>0</v>
      </c>
      <c r="AF1233" s="11">
        <f t="shared" si="136"/>
        <v>0</v>
      </c>
      <c r="AG1233" s="11">
        <f>IF(TablaIncidentes[[#This Row],[Prioridad*]]="Baja",((AE1233*60)+AF1233)-30,IF(TablaIncidentes[[#This Row],[Prioridad*]]="Media",((AE1233*60)+AF1233)-15,IF(TablaIncidentes[[#This Row],[Prioridad*]]="Alta",((AE1233*60)+AF1233)-10)))</f>
        <v>-10</v>
      </c>
      <c r="AI1233" s="17">
        <f>TablaIncidentes[[#This Row],[Tiempo Avance Incidente]]</f>
        <v>0</v>
      </c>
      <c r="AJ1233" s="11">
        <f t="shared" si="137"/>
        <v>0</v>
      </c>
      <c r="AK1233" s="11">
        <f t="shared" si="138"/>
        <v>0</v>
      </c>
      <c r="AL1233">
        <f>IF(TablaIncidentes[[#This Row],[Prioridad*]]="Baja",((AJ1233*60)+AK1233)-720,IF(TablaIncidentes[[#This Row],[Prioridad*]]="Media",((AJ1233*60)+AK1233)-120,IF(TablaIncidentes[[#This Row],[Prioridad*]]="Alta",((AJ1233*60)+AK1233)-60)))</f>
        <v>-60</v>
      </c>
      <c r="AN1233" t="str">
        <f t="shared" si="139"/>
        <v>lunes</v>
      </c>
    </row>
    <row r="1234" spans="1:40" x14ac:dyDescent="0.25">
      <c r="A1234" s="10" t="s">
        <v>2626</v>
      </c>
      <c r="B1234" t="s">
        <v>1769</v>
      </c>
      <c r="C1234" t="s">
        <v>32</v>
      </c>
      <c r="D1234" s="11" t="s">
        <v>33</v>
      </c>
      <c r="E1234" t="s">
        <v>34</v>
      </c>
      <c r="F1234" t="s">
        <v>51</v>
      </c>
      <c r="G1234" t="s">
        <v>62</v>
      </c>
      <c r="J1234" s="12">
        <v>43850</v>
      </c>
      <c r="K1234" s="13">
        <v>0.68175925925925929</v>
      </c>
      <c r="L1234" s="14">
        <v>43850</v>
      </c>
      <c r="M1234" s="15">
        <v>0.68175925925925929</v>
      </c>
      <c r="N1234" s="12">
        <v>43851</v>
      </c>
      <c r="O1234" s="13">
        <v>0.36185185185185187</v>
      </c>
      <c r="P1234" s="16">
        <v>43852.418877314813</v>
      </c>
      <c r="Q1234" s="11" t="s">
        <v>37</v>
      </c>
      <c r="R1234" s="11" t="s">
        <v>2627</v>
      </c>
      <c r="S1234" s="11" t="s">
        <v>39</v>
      </c>
      <c r="T1234" s="11" t="s">
        <v>133</v>
      </c>
      <c r="U1234" s="11" t="s">
        <v>37</v>
      </c>
      <c r="V1234" s="17">
        <v>0</v>
      </c>
      <c r="W1234" s="11" t="s">
        <v>37</v>
      </c>
      <c r="Y1234" s="17" t="str">
        <f>TablaIncidentes[[#This Row],[Tiempo Total Gestión]]</f>
        <v>00:58</v>
      </c>
      <c r="Z1234" s="11">
        <f t="shared" si="133"/>
        <v>0</v>
      </c>
      <c r="AA1234" s="11">
        <f t="shared" si="134"/>
        <v>58</v>
      </c>
      <c r="AB1234" s="11">
        <f>IF(TablaIncidentes[[#This Row],[Prioridad*]]="Baja",(Z1234-24)*60+AA1234,IF(TablaIncidentes[[#This Row],[Prioridad*]]="Media",(Z1234-4)*60+AA1234,IF(TablaIncidentes[[#This Row],[Prioridad*]]="Alta",(Z1234-2)*60+AA1234)))</f>
        <v>-62</v>
      </c>
      <c r="AD1234" s="17" t="str">
        <f>TablaIncidentes[[#This Row],[Tiempo Creación (HH:mm)]]</f>
        <v>00:00</v>
      </c>
      <c r="AE1234" s="11">
        <f t="shared" si="135"/>
        <v>0</v>
      </c>
      <c r="AF1234" s="11">
        <f t="shared" si="136"/>
        <v>0</v>
      </c>
      <c r="AG1234" s="11">
        <f>IF(TablaIncidentes[[#This Row],[Prioridad*]]="Baja",((AE1234*60)+AF1234)-30,IF(TablaIncidentes[[#This Row],[Prioridad*]]="Media",((AE1234*60)+AF1234)-15,IF(TablaIncidentes[[#This Row],[Prioridad*]]="Alta",((AE1234*60)+AF1234)-10)))</f>
        <v>-10</v>
      </c>
      <c r="AI1234" s="17">
        <f>TablaIncidentes[[#This Row],[Tiempo Avance Incidente]]</f>
        <v>0</v>
      </c>
      <c r="AJ1234" s="11">
        <f t="shared" si="137"/>
        <v>0</v>
      </c>
      <c r="AK1234" s="11">
        <f t="shared" si="138"/>
        <v>0</v>
      </c>
      <c r="AL1234">
        <f>IF(TablaIncidentes[[#This Row],[Prioridad*]]="Baja",((AJ1234*60)+AK1234)-720,IF(TablaIncidentes[[#This Row],[Prioridad*]]="Media",((AJ1234*60)+AK1234)-120,IF(TablaIncidentes[[#This Row],[Prioridad*]]="Alta",((AJ1234*60)+AK1234)-60)))</f>
        <v>-60</v>
      </c>
      <c r="AN1234" t="str">
        <f t="shared" si="139"/>
        <v>lunes</v>
      </c>
    </row>
    <row r="1235" spans="1:40" x14ac:dyDescent="0.25">
      <c r="A1235" s="10" t="s">
        <v>2628</v>
      </c>
      <c r="B1235" t="s">
        <v>2521</v>
      </c>
      <c r="C1235" t="s">
        <v>239</v>
      </c>
      <c r="D1235" s="11" t="s">
        <v>110</v>
      </c>
      <c r="E1235" t="s">
        <v>34</v>
      </c>
      <c r="F1235" t="s">
        <v>111</v>
      </c>
      <c r="G1235" t="s">
        <v>374</v>
      </c>
      <c r="J1235" s="12">
        <v>43850</v>
      </c>
      <c r="K1235" s="13">
        <v>0.67253472222222221</v>
      </c>
      <c r="L1235" s="14">
        <v>43850</v>
      </c>
      <c r="M1235" s="15">
        <v>0.67402777777777778</v>
      </c>
      <c r="N1235" s="12">
        <v>43850</v>
      </c>
      <c r="O1235" s="13">
        <v>0.69400462962962972</v>
      </c>
      <c r="P1235" s="16">
        <v>43851.70108796296</v>
      </c>
      <c r="Q1235" s="11" t="s">
        <v>37</v>
      </c>
      <c r="R1235" s="11" t="s">
        <v>292</v>
      </c>
      <c r="S1235" s="11" t="s">
        <v>59</v>
      </c>
      <c r="T1235" s="11" t="s">
        <v>48</v>
      </c>
      <c r="U1235" s="11" t="s">
        <v>37</v>
      </c>
      <c r="V1235" s="17">
        <v>0</v>
      </c>
      <c r="W1235" s="11" t="s">
        <v>37</v>
      </c>
      <c r="Y1235" s="17" t="str">
        <f>TablaIncidentes[[#This Row],[Tiempo Total Gestión]]</f>
        <v>00:30</v>
      </c>
      <c r="Z1235" s="11">
        <f t="shared" si="133"/>
        <v>0</v>
      </c>
      <c r="AA1235" s="11">
        <f t="shared" si="134"/>
        <v>30</v>
      </c>
      <c r="AB1235" s="11">
        <f>IF(TablaIncidentes[[#This Row],[Prioridad*]]="Baja",(Z1235-24)*60+AA1235,IF(TablaIncidentes[[#This Row],[Prioridad*]]="Media",(Z1235-4)*60+AA1235,IF(TablaIncidentes[[#This Row],[Prioridad*]]="Alta",(Z1235-2)*60+AA1235)))</f>
        <v>-210</v>
      </c>
      <c r="AD1235" s="17" t="str">
        <f>TablaIncidentes[[#This Row],[Tiempo Creación (HH:mm)]]</f>
        <v>00:02</v>
      </c>
      <c r="AE1235" s="11">
        <f t="shared" si="135"/>
        <v>0</v>
      </c>
      <c r="AF1235" s="11">
        <f t="shared" si="136"/>
        <v>2</v>
      </c>
      <c r="AG1235" s="11">
        <f>IF(TablaIncidentes[[#This Row],[Prioridad*]]="Baja",((AE1235*60)+AF1235)-30,IF(TablaIncidentes[[#This Row],[Prioridad*]]="Media",((AE1235*60)+AF1235)-15,IF(TablaIncidentes[[#This Row],[Prioridad*]]="Alta",((AE1235*60)+AF1235)-10)))</f>
        <v>-13</v>
      </c>
      <c r="AI1235" s="17">
        <f>TablaIncidentes[[#This Row],[Tiempo Avance Incidente]]</f>
        <v>0</v>
      </c>
      <c r="AJ1235" s="11">
        <f t="shared" si="137"/>
        <v>0</v>
      </c>
      <c r="AK1235" s="11">
        <f t="shared" si="138"/>
        <v>0</v>
      </c>
      <c r="AL1235">
        <f>IF(TablaIncidentes[[#This Row],[Prioridad*]]="Baja",((AJ1235*60)+AK1235)-720,IF(TablaIncidentes[[#This Row],[Prioridad*]]="Media",((AJ1235*60)+AK1235)-120,IF(TablaIncidentes[[#This Row],[Prioridad*]]="Alta",((AJ1235*60)+AK1235)-60)))</f>
        <v>-120</v>
      </c>
      <c r="AN1235" t="str">
        <f t="shared" si="139"/>
        <v>lunes</v>
      </c>
    </row>
    <row r="1236" spans="1:40" x14ac:dyDescent="0.25">
      <c r="A1236" s="10" t="s">
        <v>2629</v>
      </c>
      <c r="B1236" t="s">
        <v>1446</v>
      </c>
      <c r="C1236" t="s">
        <v>32</v>
      </c>
      <c r="D1236" s="11" t="s">
        <v>33</v>
      </c>
      <c r="E1236" t="s">
        <v>34</v>
      </c>
      <c r="F1236" t="s">
        <v>51</v>
      </c>
      <c r="G1236" t="s">
        <v>75</v>
      </c>
      <c r="J1236" s="12">
        <v>43850</v>
      </c>
      <c r="K1236" s="13">
        <v>0.67547453703703697</v>
      </c>
      <c r="L1236" s="14">
        <v>43850</v>
      </c>
      <c r="M1236" s="15">
        <v>0.67547453703703697</v>
      </c>
      <c r="N1236" s="12">
        <v>43851</v>
      </c>
      <c r="O1236" s="13">
        <v>0.37804398148148149</v>
      </c>
      <c r="P1236" s="16">
        <v>43852.418877314813</v>
      </c>
      <c r="Q1236" s="11" t="s">
        <v>37</v>
      </c>
      <c r="R1236" s="11" t="s">
        <v>954</v>
      </c>
      <c r="S1236" s="11" t="s">
        <v>39</v>
      </c>
      <c r="T1236" s="11" t="s">
        <v>133</v>
      </c>
      <c r="U1236" s="11" t="s">
        <v>37</v>
      </c>
      <c r="V1236" s="17">
        <v>0</v>
      </c>
      <c r="W1236" s="11" t="s">
        <v>37</v>
      </c>
      <c r="Y1236" s="17" t="str">
        <f>TablaIncidentes[[#This Row],[Tiempo Total Gestión]]</f>
        <v>01:31</v>
      </c>
      <c r="Z1236" s="11">
        <f t="shared" si="133"/>
        <v>1</v>
      </c>
      <c r="AA1236" s="11">
        <f t="shared" si="134"/>
        <v>31</v>
      </c>
      <c r="AB1236" s="11">
        <f>IF(TablaIncidentes[[#This Row],[Prioridad*]]="Baja",(Z1236-24)*60+AA1236,IF(TablaIncidentes[[#This Row],[Prioridad*]]="Media",(Z1236-4)*60+AA1236,IF(TablaIncidentes[[#This Row],[Prioridad*]]="Alta",(Z1236-2)*60+AA1236)))</f>
        <v>-29</v>
      </c>
      <c r="AD1236" s="17" t="str">
        <f>TablaIncidentes[[#This Row],[Tiempo Creación (HH:mm)]]</f>
        <v>00:00</v>
      </c>
      <c r="AE1236" s="11">
        <f t="shared" si="135"/>
        <v>0</v>
      </c>
      <c r="AF1236" s="11">
        <f t="shared" si="136"/>
        <v>0</v>
      </c>
      <c r="AG1236" s="11">
        <f>IF(TablaIncidentes[[#This Row],[Prioridad*]]="Baja",((AE1236*60)+AF1236)-30,IF(TablaIncidentes[[#This Row],[Prioridad*]]="Media",((AE1236*60)+AF1236)-15,IF(TablaIncidentes[[#This Row],[Prioridad*]]="Alta",((AE1236*60)+AF1236)-10)))</f>
        <v>-10</v>
      </c>
      <c r="AI1236" s="17">
        <f>TablaIncidentes[[#This Row],[Tiempo Avance Incidente]]</f>
        <v>0</v>
      </c>
      <c r="AJ1236" s="11">
        <f t="shared" si="137"/>
        <v>0</v>
      </c>
      <c r="AK1236" s="11">
        <f t="shared" si="138"/>
        <v>0</v>
      </c>
      <c r="AL1236">
        <f>IF(TablaIncidentes[[#This Row],[Prioridad*]]="Baja",((AJ1236*60)+AK1236)-720,IF(TablaIncidentes[[#This Row],[Prioridad*]]="Media",((AJ1236*60)+AK1236)-120,IF(TablaIncidentes[[#This Row],[Prioridad*]]="Alta",((AJ1236*60)+AK1236)-60)))</f>
        <v>-60</v>
      </c>
      <c r="AN1236" t="str">
        <f t="shared" si="139"/>
        <v>lunes</v>
      </c>
    </row>
    <row r="1237" spans="1:40" x14ac:dyDescent="0.25">
      <c r="A1237" s="10" t="s">
        <v>2630</v>
      </c>
      <c r="B1237" t="s">
        <v>2631</v>
      </c>
      <c r="C1237" t="s">
        <v>161</v>
      </c>
      <c r="D1237" s="11" t="s">
        <v>150</v>
      </c>
      <c r="E1237" t="s">
        <v>34</v>
      </c>
      <c r="F1237" t="s">
        <v>111</v>
      </c>
      <c r="G1237" t="s">
        <v>279</v>
      </c>
      <c r="J1237" s="12">
        <v>43850</v>
      </c>
      <c r="K1237" s="13">
        <v>0.67768518518518517</v>
      </c>
      <c r="L1237" s="14">
        <v>43850</v>
      </c>
      <c r="M1237" s="15">
        <v>0.70201388888888883</v>
      </c>
      <c r="N1237" s="12">
        <v>43850</v>
      </c>
      <c r="O1237" s="13">
        <v>0.70305555555555566</v>
      </c>
      <c r="P1237" s="16">
        <v>43851.776261574072</v>
      </c>
      <c r="Q1237" s="11" t="s">
        <v>37</v>
      </c>
      <c r="R1237" s="11" t="s">
        <v>185</v>
      </c>
      <c r="S1237" s="11" t="s">
        <v>59</v>
      </c>
      <c r="T1237" s="11" t="s">
        <v>2027</v>
      </c>
      <c r="U1237" s="11" t="s">
        <v>101</v>
      </c>
      <c r="V1237" s="17">
        <v>2.4328703708306421E-2</v>
      </c>
      <c r="W1237" s="11" t="s">
        <v>37</v>
      </c>
      <c r="Y1237" s="17" t="str">
        <f>TablaIncidentes[[#This Row],[Tiempo Total Gestión]]</f>
        <v>00:36</v>
      </c>
      <c r="Z1237" s="11">
        <f t="shared" si="133"/>
        <v>0</v>
      </c>
      <c r="AA1237" s="11">
        <f t="shared" si="134"/>
        <v>36</v>
      </c>
      <c r="AB1237" s="11">
        <f>IF(TablaIncidentes[[#This Row],[Prioridad*]]="Baja",(Z1237-24)*60+AA1237,IF(TablaIncidentes[[#This Row],[Prioridad*]]="Media",(Z1237-4)*60+AA1237,IF(TablaIncidentes[[#This Row],[Prioridad*]]="Alta",(Z1237-2)*60+AA1237)))</f>
        <v>-1404</v>
      </c>
      <c r="AD1237" s="17" t="str">
        <f>TablaIncidentes[[#This Row],[Tiempo Creación (HH:mm)]]</f>
        <v>00:35</v>
      </c>
      <c r="AE1237" s="11">
        <f t="shared" si="135"/>
        <v>0</v>
      </c>
      <c r="AF1237" s="11">
        <f t="shared" si="136"/>
        <v>35</v>
      </c>
      <c r="AG1237" s="11">
        <f>IF(TablaIncidentes[[#This Row],[Prioridad*]]="Baja",((AE1237*60)+AF1237)-30,IF(TablaIncidentes[[#This Row],[Prioridad*]]="Media",((AE1237*60)+AF1237)-15,IF(TablaIncidentes[[#This Row],[Prioridad*]]="Alta",((AE1237*60)+AF1237)-10)))</f>
        <v>5</v>
      </c>
      <c r="AI1237" s="17">
        <f>TablaIncidentes[[#This Row],[Tiempo Avance Incidente]]</f>
        <v>2.4328703708306421E-2</v>
      </c>
      <c r="AJ1237" s="11">
        <f t="shared" si="137"/>
        <v>0</v>
      </c>
      <c r="AK1237" s="11">
        <f t="shared" si="138"/>
        <v>35</v>
      </c>
      <c r="AL1237">
        <f>IF(TablaIncidentes[[#This Row],[Prioridad*]]="Baja",((AJ1237*60)+AK1237)-720,IF(TablaIncidentes[[#This Row],[Prioridad*]]="Media",((AJ1237*60)+AK1237)-120,IF(TablaIncidentes[[#This Row],[Prioridad*]]="Alta",((AJ1237*60)+AK1237)-60)))</f>
        <v>-685</v>
      </c>
      <c r="AN1237" t="str">
        <f t="shared" si="139"/>
        <v>lunes</v>
      </c>
    </row>
    <row r="1238" spans="1:40" x14ac:dyDescent="0.25">
      <c r="A1238" s="10" t="s">
        <v>2632</v>
      </c>
      <c r="B1238" t="s">
        <v>1342</v>
      </c>
      <c r="C1238" t="s">
        <v>32</v>
      </c>
      <c r="D1238" s="11" t="s">
        <v>33</v>
      </c>
      <c r="E1238" t="s">
        <v>34</v>
      </c>
      <c r="F1238" t="s">
        <v>51</v>
      </c>
      <c r="G1238" t="s">
        <v>361</v>
      </c>
      <c r="J1238" s="12">
        <v>43850</v>
      </c>
      <c r="K1238" s="13">
        <v>0.67756944444444445</v>
      </c>
      <c r="L1238" s="14">
        <v>43850</v>
      </c>
      <c r="M1238" s="15">
        <v>0.67756944444444445</v>
      </c>
      <c r="N1238" s="12">
        <v>43851</v>
      </c>
      <c r="O1238" s="13">
        <v>0.37214120370370374</v>
      </c>
      <c r="P1238" s="16">
        <v>43852.418877314813</v>
      </c>
      <c r="Q1238" s="11" t="s">
        <v>37</v>
      </c>
      <c r="R1238" s="11" t="s">
        <v>312</v>
      </c>
      <c r="S1238" s="11" t="s">
        <v>39</v>
      </c>
      <c r="T1238" s="11" t="s">
        <v>133</v>
      </c>
      <c r="U1238" s="11" t="s">
        <v>37</v>
      </c>
      <c r="V1238" s="17">
        <v>0</v>
      </c>
      <c r="W1238" s="11" t="s">
        <v>37</v>
      </c>
      <c r="Y1238" s="17" t="str">
        <f>TablaIncidentes[[#This Row],[Tiempo Total Gestión]]</f>
        <v>01:51</v>
      </c>
      <c r="Z1238" s="11">
        <f t="shared" si="133"/>
        <v>1</v>
      </c>
      <c r="AA1238" s="11">
        <f t="shared" si="134"/>
        <v>51</v>
      </c>
      <c r="AB1238" s="11">
        <f>IF(TablaIncidentes[[#This Row],[Prioridad*]]="Baja",(Z1238-24)*60+AA1238,IF(TablaIncidentes[[#This Row],[Prioridad*]]="Media",(Z1238-4)*60+AA1238,IF(TablaIncidentes[[#This Row],[Prioridad*]]="Alta",(Z1238-2)*60+AA1238)))</f>
        <v>-9</v>
      </c>
      <c r="AD1238" s="17" t="str">
        <f>TablaIncidentes[[#This Row],[Tiempo Creación (HH:mm)]]</f>
        <v>00:00</v>
      </c>
      <c r="AE1238" s="11">
        <f t="shared" si="135"/>
        <v>0</v>
      </c>
      <c r="AF1238" s="11">
        <f t="shared" si="136"/>
        <v>0</v>
      </c>
      <c r="AG1238" s="11">
        <f>IF(TablaIncidentes[[#This Row],[Prioridad*]]="Baja",((AE1238*60)+AF1238)-30,IF(TablaIncidentes[[#This Row],[Prioridad*]]="Media",((AE1238*60)+AF1238)-15,IF(TablaIncidentes[[#This Row],[Prioridad*]]="Alta",((AE1238*60)+AF1238)-10)))</f>
        <v>-10</v>
      </c>
      <c r="AI1238" s="17">
        <f>TablaIncidentes[[#This Row],[Tiempo Avance Incidente]]</f>
        <v>0</v>
      </c>
      <c r="AJ1238" s="11">
        <f t="shared" si="137"/>
        <v>0</v>
      </c>
      <c r="AK1238" s="11">
        <f t="shared" si="138"/>
        <v>0</v>
      </c>
      <c r="AL1238">
        <f>IF(TablaIncidentes[[#This Row],[Prioridad*]]="Baja",((AJ1238*60)+AK1238)-720,IF(TablaIncidentes[[#This Row],[Prioridad*]]="Media",((AJ1238*60)+AK1238)-120,IF(TablaIncidentes[[#This Row],[Prioridad*]]="Alta",((AJ1238*60)+AK1238)-60)))</f>
        <v>-60</v>
      </c>
      <c r="AN1238" t="str">
        <f t="shared" si="139"/>
        <v>lunes</v>
      </c>
    </row>
    <row r="1239" spans="1:40" x14ac:dyDescent="0.25">
      <c r="A1239" s="10" t="s">
        <v>2633</v>
      </c>
      <c r="B1239" t="s">
        <v>2634</v>
      </c>
      <c r="C1239" t="s">
        <v>32</v>
      </c>
      <c r="D1239" s="11" t="s">
        <v>33</v>
      </c>
      <c r="E1239" t="s">
        <v>34</v>
      </c>
      <c r="F1239" t="s">
        <v>51</v>
      </c>
      <c r="G1239" t="s">
        <v>364</v>
      </c>
      <c r="J1239" s="12">
        <v>43850</v>
      </c>
      <c r="K1239" s="13">
        <v>0.68746527777777777</v>
      </c>
      <c r="L1239" s="14">
        <v>43850</v>
      </c>
      <c r="M1239" s="15">
        <v>0.68746527777777777</v>
      </c>
      <c r="N1239" s="12">
        <v>43850</v>
      </c>
      <c r="O1239" s="13">
        <v>0.71322916666666669</v>
      </c>
      <c r="P1239" s="16">
        <v>43851.776261574072</v>
      </c>
      <c r="Q1239" s="11" t="s">
        <v>37</v>
      </c>
      <c r="R1239" s="11" t="s">
        <v>823</v>
      </c>
      <c r="S1239" s="11" t="s">
        <v>39</v>
      </c>
      <c r="T1239" s="11" t="s">
        <v>133</v>
      </c>
      <c r="U1239" s="11" t="s">
        <v>37</v>
      </c>
      <c r="V1239" s="17">
        <v>0</v>
      </c>
      <c r="W1239" s="11" t="s">
        <v>37</v>
      </c>
      <c r="Y1239" s="17" t="str">
        <f>TablaIncidentes[[#This Row],[Tiempo Total Gestión]]</f>
        <v>00:37</v>
      </c>
      <c r="Z1239" s="11">
        <f t="shared" si="133"/>
        <v>0</v>
      </c>
      <c r="AA1239" s="11">
        <f t="shared" si="134"/>
        <v>37</v>
      </c>
      <c r="AB1239" s="11">
        <f>IF(TablaIncidentes[[#This Row],[Prioridad*]]="Baja",(Z1239-24)*60+AA1239,IF(TablaIncidentes[[#This Row],[Prioridad*]]="Media",(Z1239-4)*60+AA1239,IF(TablaIncidentes[[#This Row],[Prioridad*]]="Alta",(Z1239-2)*60+AA1239)))</f>
        <v>-83</v>
      </c>
      <c r="AD1239" s="17" t="str">
        <f>TablaIncidentes[[#This Row],[Tiempo Creación (HH:mm)]]</f>
        <v>00:00</v>
      </c>
      <c r="AE1239" s="11">
        <f t="shared" si="135"/>
        <v>0</v>
      </c>
      <c r="AF1239" s="11">
        <f t="shared" si="136"/>
        <v>0</v>
      </c>
      <c r="AG1239" s="11">
        <f>IF(TablaIncidentes[[#This Row],[Prioridad*]]="Baja",((AE1239*60)+AF1239)-30,IF(TablaIncidentes[[#This Row],[Prioridad*]]="Media",((AE1239*60)+AF1239)-15,IF(TablaIncidentes[[#This Row],[Prioridad*]]="Alta",((AE1239*60)+AF1239)-10)))</f>
        <v>-10</v>
      </c>
      <c r="AI1239" s="17">
        <f>TablaIncidentes[[#This Row],[Tiempo Avance Incidente]]</f>
        <v>0</v>
      </c>
      <c r="AJ1239" s="11">
        <f t="shared" si="137"/>
        <v>0</v>
      </c>
      <c r="AK1239" s="11">
        <f t="shared" si="138"/>
        <v>0</v>
      </c>
      <c r="AL1239">
        <f>IF(TablaIncidentes[[#This Row],[Prioridad*]]="Baja",((AJ1239*60)+AK1239)-720,IF(TablaIncidentes[[#This Row],[Prioridad*]]="Media",((AJ1239*60)+AK1239)-120,IF(TablaIncidentes[[#This Row],[Prioridad*]]="Alta",((AJ1239*60)+AK1239)-60)))</f>
        <v>-60</v>
      </c>
      <c r="AN1239" t="str">
        <f t="shared" si="139"/>
        <v>lunes</v>
      </c>
    </row>
    <row r="1240" spans="1:40" x14ac:dyDescent="0.25">
      <c r="A1240" s="10" t="s">
        <v>2635</v>
      </c>
      <c r="B1240" t="s">
        <v>1444</v>
      </c>
      <c r="C1240" t="s">
        <v>32</v>
      </c>
      <c r="D1240" s="11" t="s">
        <v>33</v>
      </c>
      <c r="E1240" t="s">
        <v>34</v>
      </c>
      <c r="F1240" t="s">
        <v>51</v>
      </c>
      <c r="G1240" t="s">
        <v>52</v>
      </c>
      <c r="J1240" s="12">
        <v>43850</v>
      </c>
      <c r="K1240" s="13">
        <v>0.76750000000000007</v>
      </c>
      <c r="L1240" s="14">
        <v>43850</v>
      </c>
      <c r="M1240" s="15">
        <v>0.76750000000000007</v>
      </c>
      <c r="N1240" s="12">
        <v>43851</v>
      </c>
      <c r="O1240" s="13">
        <v>0.61549768518518522</v>
      </c>
      <c r="P1240" s="16">
        <v>43852.701203703706</v>
      </c>
      <c r="Q1240" s="11" t="s">
        <v>37</v>
      </c>
      <c r="R1240" s="11" t="s">
        <v>2636</v>
      </c>
      <c r="S1240" s="11" t="s">
        <v>39</v>
      </c>
      <c r="T1240" s="11" t="s">
        <v>133</v>
      </c>
      <c r="U1240" s="11" t="s">
        <v>37</v>
      </c>
      <c r="V1240" s="17">
        <v>0</v>
      </c>
      <c r="W1240" s="11" t="s">
        <v>37</v>
      </c>
      <c r="Y1240" s="17" t="str">
        <f>TablaIncidentes[[#This Row],[Tiempo Total Gestión]]</f>
        <v>00:40</v>
      </c>
      <c r="Z1240" s="11">
        <f t="shared" si="133"/>
        <v>0</v>
      </c>
      <c r="AA1240" s="11">
        <f t="shared" si="134"/>
        <v>40</v>
      </c>
      <c r="AB1240" s="11">
        <f>IF(TablaIncidentes[[#This Row],[Prioridad*]]="Baja",(Z1240-24)*60+AA1240,IF(TablaIncidentes[[#This Row],[Prioridad*]]="Media",(Z1240-4)*60+AA1240,IF(TablaIncidentes[[#This Row],[Prioridad*]]="Alta",(Z1240-2)*60+AA1240)))</f>
        <v>-80</v>
      </c>
      <c r="AD1240" s="17" t="str">
        <f>TablaIncidentes[[#This Row],[Tiempo Creación (HH:mm)]]</f>
        <v>00:00</v>
      </c>
      <c r="AE1240" s="11">
        <f t="shared" si="135"/>
        <v>0</v>
      </c>
      <c r="AF1240" s="11">
        <f t="shared" si="136"/>
        <v>0</v>
      </c>
      <c r="AG1240" s="11">
        <f>IF(TablaIncidentes[[#This Row],[Prioridad*]]="Baja",((AE1240*60)+AF1240)-30,IF(TablaIncidentes[[#This Row],[Prioridad*]]="Media",((AE1240*60)+AF1240)-15,IF(TablaIncidentes[[#This Row],[Prioridad*]]="Alta",((AE1240*60)+AF1240)-10)))</f>
        <v>-10</v>
      </c>
      <c r="AI1240" s="17">
        <f>TablaIncidentes[[#This Row],[Tiempo Avance Incidente]]</f>
        <v>0</v>
      </c>
      <c r="AJ1240" s="11">
        <f t="shared" si="137"/>
        <v>0</v>
      </c>
      <c r="AK1240" s="11">
        <f t="shared" si="138"/>
        <v>0</v>
      </c>
      <c r="AL1240">
        <f>IF(TablaIncidentes[[#This Row],[Prioridad*]]="Baja",((AJ1240*60)+AK1240)-720,IF(TablaIncidentes[[#This Row],[Prioridad*]]="Media",((AJ1240*60)+AK1240)-120,IF(TablaIncidentes[[#This Row],[Prioridad*]]="Alta",((AJ1240*60)+AK1240)-60)))</f>
        <v>-60</v>
      </c>
      <c r="AN1240" t="str">
        <f t="shared" si="139"/>
        <v>lunes</v>
      </c>
    </row>
    <row r="1241" spans="1:40" x14ac:dyDescent="0.25">
      <c r="A1241" s="10" t="s">
        <v>2637</v>
      </c>
      <c r="B1241" t="s">
        <v>2638</v>
      </c>
      <c r="C1241" t="s">
        <v>395</v>
      </c>
      <c r="D1241" s="11" t="s">
        <v>150</v>
      </c>
      <c r="E1241" t="s">
        <v>34</v>
      </c>
      <c r="F1241" t="s">
        <v>111</v>
      </c>
      <c r="G1241" t="s">
        <v>279</v>
      </c>
      <c r="J1241" s="12">
        <v>43851</v>
      </c>
      <c r="K1241" s="13">
        <v>0.36320601851851847</v>
      </c>
      <c r="L1241" s="14">
        <v>43851</v>
      </c>
      <c r="M1241" s="15">
        <v>0.36523148148148149</v>
      </c>
      <c r="N1241" s="12">
        <v>43851</v>
      </c>
      <c r="O1241" s="13">
        <v>0.40346064814814814</v>
      </c>
      <c r="P1241" s="16">
        <v>43852.418877314813</v>
      </c>
      <c r="Q1241" s="11" t="s">
        <v>37</v>
      </c>
      <c r="R1241" s="11" t="s">
        <v>474</v>
      </c>
      <c r="S1241" s="11" t="s">
        <v>59</v>
      </c>
      <c r="T1241" s="11" t="s">
        <v>48</v>
      </c>
      <c r="U1241" s="11" t="s">
        <v>37</v>
      </c>
      <c r="V1241" s="17">
        <v>2.3958333331393078E-3</v>
      </c>
      <c r="W1241" s="11" t="s">
        <v>37</v>
      </c>
      <c r="Y1241" s="17" t="str">
        <f>TablaIncidentes[[#This Row],[Tiempo Total Gestión]]</f>
        <v>00:57</v>
      </c>
      <c r="Z1241" s="11">
        <f t="shared" si="133"/>
        <v>0</v>
      </c>
      <c r="AA1241" s="11">
        <f t="shared" si="134"/>
        <v>57</v>
      </c>
      <c r="AB1241" s="11">
        <f>IF(TablaIncidentes[[#This Row],[Prioridad*]]="Baja",(Z1241-24)*60+AA1241,IF(TablaIncidentes[[#This Row],[Prioridad*]]="Media",(Z1241-4)*60+AA1241,IF(TablaIncidentes[[#This Row],[Prioridad*]]="Alta",(Z1241-2)*60+AA1241)))</f>
        <v>-1383</v>
      </c>
      <c r="AD1241" s="17" t="str">
        <f>TablaIncidentes[[#This Row],[Tiempo Creación (HH:mm)]]</f>
        <v>00:02</v>
      </c>
      <c r="AE1241" s="11">
        <f t="shared" si="135"/>
        <v>0</v>
      </c>
      <c r="AF1241" s="11">
        <f t="shared" si="136"/>
        <v>2</v>
      </c>
      <c r="AG1241" s="11">
        <f>IF(TablaIncidentes[[#This Row],[Prioridad*]]="Baja",((AE1241*60)+AF1241)-30,IF(TablaIncidentes[[#This Row],[Prioridad*]]="Media",((AE1241*60)+AF1241)-15,IF(TablaIncidentes[[#This Row],[Prioridad*]]="Alta",((AE1241*60)+AF1241)-10)))</f>
        <v>-28</v>
      </c>
      <c r="AI1241" s="17">
        <f>TablaIncidentes[[#This Row],[Tiempo Avance Incidente]]</f>
        <v>2.3958333331393078E-3</v>
      </c>
      <c r="AJ1241" s="11">
        <f t="shared" si="137"/>
        <v>0</v>
      </c>
      <c r="AK1241" s="11">
        <f t="shared" si="138"/>
        <v>3</v>
      </c>
      <c r="AL1241">
        <f>IF(TablaIncidentes[[#This Row],[Prioridad*]]="Baja",((AJ1241*60)+AK1241)-720,IF(TablaIncidentes[[#This Row],[Prioridad*]]="Media",((AJ1241*60)+AK1241)-120,IF(TablaIncidentes[[#This Row],[Prioridad*]]="Alta",((AJ1241*60)+AK1241)-60)))</f>
        <v>-717</v>
      </c>
      <c r="AN1241" t="str">
        <f t="shared" si="139"/>
        <v>martes</v>
      </c>
    </row>
    <row r="1242" spans="1:40" x14ac:dyDescent="0.25">
      <c r="A1242" s="10" t="s">
        <v>2639</v>
      </c>
      <c r="B1242" t="s">
        <v>2640</v>
      </c>
      <c r="C1242" t="s">
        <v>32</v>
      </c>
      <c r="D1242" s="11" t="s">
        <v>33</v>
      </c>
      <c r="E1242" t="s">
        <v>34</v>
      </c>
      <c r="F1242" t="s">
        <v>51</v>
      </c>
      <c r="G1242" t="s">
        <v>52</v>
      </c>
      <c r="J1242" s="12">
        <v>43851</v>
      </c>
      <c r="K1242" s="13">
        <v>0.36846064814814811</v>
      </c>
      <c r="L1242" s="14">
        <v>43851</v>
      </c>
      <c r="M1242" s="15">
        <v>0.36846064814814811</v>
      </c>
      <c r="N1242" s="12">
        <v>43851</v>
      </c>
      <c r="O1242" s="13">
        <v>0.63817129629629632</v>
      </c>
      <c r="P1242" s="16">
        <v>43852.701203703706</v>
      </c>
      <c r="Q1242" s="11" t="s">
        <v>37</v>
      </c>
      <c r="R1242" s="11" t="s">
        <v>474</v>
      </c>
      <c r="S1242" s="11" t="s">
        <v>39</v>
      </c>
      <c r="T1242" s="11" t="s">
        <v>133</v>
      </c>
      <c r="U1242" s="11" t="s">
        <v>37</v>
      </c>
      <c r="V1242" s="17">
        <v>0</v>
      </c>
      <c r="W1242" s="11" t="s">
        <v>37</v>
      </c>
      <c r="Y1242" s="17" t="str">
        <f>TablaIncidentes[[#This Row],[Tiempo Total Gestión]]</f>
        <v>00:57</v>
      </c>
      <c r="Z1242" s="11">
        <f t="shared" si="133"/>
        <v>0</v>
      </c>
      <c r="AA1242" s="11">
        <f t="shared" si="134"/>
        <v>57</v>
      </c>
      <c r="AB1242" s="11">
        <f>IF(TablaIncidentes[[#This Row],[Prioridad*]]="Baja",(Z1242-24)*60+AA1242,IF(TablaIncidentes[[#This Row],[Prioridad*]]="Media",(Z1242-4)*60+AA1242,IF(TablaIncidentes[[#This Row],[Prioridad*]]="Alta",(Z1242-2)*60+AA1242)))</f>
        <v>-63</v>
      </c>
      <c r="AD1242" s="17" t="str">
        <f>TablaIncidentes[[#This Row],[Tiempo Creación (HH:mm)]]</f>
        <v>00:00</v>
      </c>
      <c r="AE1242" s="11">
        <f t="shared" si="135"/>
        <v>0</v>
      </c>
      <c r="AF1242" s="11">
        <f t="shared" si="136"/>
        <v>0</v>
      </c>
      <c r="AG1242" s="11">
        <f>IF(TablaIncidentes[[#This Row],[Prioridad*]]="Baja",((AE1242*60)+AF1242)-30,IF(TablaIncidentes[[#This Row],[Prioridad*]]="Media",((AE1242*60)+AF1242)-15,IF(TablaIncidentes[[#This Row],[Prioridad*]]="Alta",((AE1242*60)+AF1242)-10)))</f>
        <v>-10</v>
      </c>
      <c r="AI1242" s="17">
        <f>TablaIncidentes[[#This Row],[Tiempo Avance Incidente]]</f>
        <v>0</v>
      </c>
      <c r="AJ1242" s="11">
        <f t="shared" si="137"/>
        <v>0</v>
      </c>
      <c r="AK1242" s="11">
        <f t="shared" si="138"/>
        <v>0</v>
      </c>
      <c r="AL1242">
        <f>IF(TablaIncidentes[[#This Row],[Prioridad*]]="Baja",((AJ1242*60)+AK1242)-720,IF(TablaIncidentes[[#This Row],[Prioridad*]]="Media",((AJ1242*60)+AK1242)-120,IF(TablaIncidentes[[#This Row],[Prioridad*]]="Alta",((AJ1242*60)+AK1242)-60)))</f>
        <v>-60</v>
      </c>
      <c r="AN1242" t="str">
        <f t="shared" si="139"/>
        <v>martes</v>
      </c>
    </row>
    <row r="1243" spans="1:40" x14ac:dyDescent="0.25">
      <c r="A1243" s="10" t="s">
        <v>2641</v>
      </c>
      <c r="B1243" t="s">
        <v>1217</v>
      </c>
      <c r="C1243" t="s">
        <v>32</v>
      </c>
      <c r="D1243" s="11" t="s">
        <v>33</v>
      </c>
      <c r="E1243" t="s">
        <v>34</v>
      </c>
      <c r="F1243" t="s">
        <v>51</v>
      </c>
      <c r="G1243" t="s">
        <v>52</v>
      </c>
      <c r="J1243" s="12">
        <v>43851</v>
      </c>
      <c r="K1243" s="13">
        <v>0.36846064814814811</v>
      </c>
      <c r="L1243" s="14">
        <v>43851</v>
      </c>
      <c r="M1243" s="15">
        <v>0.36846064814814811</v>
      </c>
      <c r="N1243" s="12">
        <v>43851</v>
      </c>
      <c r="O1243" s="13">
        <v>0.65582175925925923</v>
      </c>
      <c r="P1243" s="16">
        <v>43852.701203703706</v>
      </c>
      <c r="Q1243" s="11" t="s">
        <v>37</v>
      </c>
      <c r="R1243" s="11" t="s">
        <v>330</v>
      </c>
      <c r="S1243" s="11" t="s">
        <v>39</v>
      </c>
      <c r="T1243" s="11" t="s">
        <v>133</v>
      </c>
      <c r="U1243" s="11" t="s">
        <v>37</v>
      </c>
      <c r="V1243" s="17">
        <v>0</v>
      </c>
      <c r="W1243" s="11" t="s">
        <v>37</v>
      </c>
      <c r="Y1243" s="17" t="str">
        <f>TablaIncidentes[[#This Row],[Tiempo Total Gestión]]</f>
        <v>00:27</v>
      </c>
      <c r="Z1243" s="11">
        <f t="shared" si="133"/>
        <v>0</v>
      </c>
      <c r="AA1243" s="11">
        <f t="shared" si="134"/>
        <v>27</v>
      </c>
      <c r="AB1243" s="11">
        <f>IF(TablaIncidentes[[#This Row],[Prioridad*]]="Baja",(Z1243-24)*60+AA1243,IF(TablaIncidentes[[#This Row],[Prioridad*]]="Media",(Z1243-4)*60+AA1243,IF(TablaIncidentes[[#This Row],[Prioridad*]]="Alta",(Z1243-2)*60+AA1243)))</f>
        <v>-93</v>
      </c>
      <c r="AD1243" s="17" t="str">
        <f>TablaIncidentes[[#This Row],[Tiempo Creación (HH:mm)]]</f>
        <v>00:00</v>
      </c>
      <c r="AE1243" s="11">
        <f t="shared" si="135"/>
        <v>0</v>
      </c>
      <c r="AF1243" s="11">
        <f t="shared" si="136"/>
        <v>0</v>
      </c>
      <c r="AG1243" s="11">
        <f>IF(TablaIncidentes[[#This Row],[Prioridad*]]="Baja",((AE1243*60)+AF1243)-30,IF(TablaIncidentes[[#This Row],[Prioridad*]]="Media",((AE1243*60)+AF1243)-15,IF(TablaIncidentes[[#This Row],[Prioridad*]]="Alta",((AE1243*60)+AF1243)-10)))</f>
        <v>-10</v>
      </c>
      <c r="AI1243" s="17">
        <f>TablaIncidentes[[#This Row],[Tiempo Avance Incidente]]</f>
        <v>0</v>
      </c>
      <c r="AJ1243" s="11">
        <f t="shared" si="137"/>
        <v>0</v>
      </c>
      <c r="AK1243" s="11">
        <f t="shared" si="138"/>
        <v>0</v>
      </c>
      <c r="AL1243">
        <f>IF(TablaIncidentes[[#This Row],[Prioridad*]]="Baja",((AJ1243*60)+AK1243)-720,IF(TablaIncidentes[[#This Row],[Prioridad*]]="Media",((AJ1243*60)+AK1243)-120,IF(TablaIncidentes[[#This Row],[Prioridad*]]="Alta",((AJ1243*60)+AK1243)-60)))</f>
        <v>-60</v>
      </c>
      <c r="AN1243" t="str">
        <f t="shared" si="139"/>
        <v>martes</v>
      </c>
    </row>
    <row r="1244" spans="1:40" x14ac:dyDescent="0.25">
      <c r="A1244" s="10" t="s">
        <v>2642</v>
      </c>
      <c r="B1244" t="s">
        <v>1613</v>
      </c>
      <c r="C1244" t="s">
        <v>32</v>
      </c>
      <c r="D1244" s="11" t="s">
        <v>33</v>
      </c>
      <c r="E1244" t="s">
        <v>34</v>
      </c>
      <c r="F1244" t="s">
        <v>51</v>
      </c>
      <c r="G1244" t="s">
        <v>75</v>
      </c>
      <c r="J1244" s="12">
        <v>43851</v>
      </c>
      <c r="K1244" s="13">
        <v>0.36917824074074074</v>
      </c>
      <c r="L1244" s="14">
        <v>43851</v>
      </c>
      <c r="M1244" s="15">
        <v>0.36917824074074074</v>
      </c>
      <c r="N1244" s="12">
        <v>43851</v>
      </c>
      <c r="O1244" s="13">
        <v>0.40289351851851851</v>
      </c>
      <c r="P1244" s="16">
        <v>43852.418877314813</v>
      </c>
      <c r="Q1244" s="11" t="s">
        <v>37</v>
      </c>
      <c r="R1244" s="11" t="s">
        <v>2603</v>
      </c>
      <c r="S1244" s="11" t="s">
        <v>39</v>
      </c>
      <c r="T1244" s="11" t="s">
        <v>133</v>
      </c>
      <c r="U1244" s="11" t="s">
        <v>37</v>
      </c>
      <c r="V1244" s="17">
        <v>0</v>
      </c>
      <c r="W1244" s="11" t="s">
        <v>37</v>
      </c>
      <c r="Y1244" s="17" t="str">
        <f>TablaIncidentes[[#This Row],[Tiempo Total Gestión]]</f>
        <v>00:48</v>
      </c>
      <c r="Z1244" s="11">
        <f t="shared" si="133"/>
        <v>0</v>
      </c>
      <c r="AA1244" s="11">
        <f t="shared" si="134"/>
        <v>48</v>
      </c>
      <c r="AB1244" s="11">
        <f>IF(TablaIncidentes[[#This Row],[Prioridad*]]="Baja",(Z1244-24)*60+AA1244,IF(TablaIncidentes[[#This Row],[Prioridad*]]="Media",(Z1244-4)*60+AA1244,IF(TablaIncidentes[[#This Row],[Prioridad*]]="Alta",(Z1244-2)*60+AA1244)))</f>
        <v>-72</v>
      </c>
      <c r="AD1244" s="17" t="str">
        <f>TablaIncidentes[[#This Row],[Tiempo Creación (HH:mm)]]</f>
        <v>00:00</v>
      </c>
      <c r="AE1244" s="11">
        <f t="shared" si="135"/>
        <v>0</v>
      </c>
      <c r="AF1244" s="11">
        <f t="shared" si="136"/>
        <v>0</v>
      </c>
      <c r="AG1244" s="11">
        <f>IF(TablaIncidentes[[#This Row],[Prioridad*]]="Baja",((AE1244*60)+AF1244)-30,IF(TablaIncidentes[[#This Row],[Prioridad*]]="Media",((AE1244*60)+AF1244)-15,IF(TablaIncidentes[[#This Row],[Prioridad*]]="Alta",((AE1244*60)+AF1244)-10)))</f>
        <v>-10</v>
      </c>
      <c r="AI1244" s="17">
        <f>TablaIncidentes[[#This Row],[Tiempo Avance Incidente]]</f>
        <v>0</v>
      </c>
      <c r="AJ1244" s="11">
        <f t="shared" si="137"/>
        <v>0</v>
      </c>
      <c r="AK1244" s="11">
        <f t="shared" si="138"/>
        <v>0</v>
      </c>
      <c r="AL1244">
        <f>IF(TablaIncidentes[[#This Row],[Prioridad*]]="Baja",((AJ1244*60)+AK1244)-720,IF(TablaIncidentes[[#This Row],[Prioridad*]]="Media",((AJ1244*60)+AK1244)-120,IF(TablaIncidentes[[#This Row],[Prioridad*]]="Alta",((AJ1244*60)+AK1244)-60)))</f>
        <v>-60</v>
      </c>
      <c r="AN1244" t="str">
        <f t="shared" si="139"/>
        <v>martes</v>
      </c>
    </row>
    <row r="1245" spans="1:40" x14ac:dyDescent="0.25">
      <c r="A1245" s="20" t="s">
        <v>2643</v>
      </c>
      <c r="B1245" t="s">
        <v>2294</v>
      </c>
      <c r="C1245" t="s">
        <v>32</v>
      </c>
      <c r="D1245" s="11" t="s">
        <v>33</v>
      </c>
      <c r="E1245" t="s">
        <v>34</v>
      </c>
      <c r="F1245" t="s">
        <v>51</v>
      </c>
      <c r="G1245" t="s">
        <v>52</v>
      </c>
      <c r="J1245" s="12">
        <v>43851</v>
      </c>
      <c r="K1245" s="13">
        <v>0.36917824074074074</v>
      </c>
      <c r="L1245" s="14">
        <v>43851</v>
      </c>
      <c r="M1245" s="15">
        <v>0.36917824074074074</v>
      </c>
      <c r="N1245" s="12">
        <v>43851</v>
      </c>
      <c r="O1245" s="13">
        <v>0.6734606481481481</v>
      </c>
      <c r="P1245" s="16">
        <v>43852.701203703706</v>
      </c>
      <c r="Q1245" s="11" t="s">
        <v>101</v>
      </c>
      <c r="R1245" s="11" t="s">
        <v>2644</v>
      </c>
      <c r="S1245" s="11" t="s">
        <v>39</v>
      </c>
      <c r="T1245" s="11" t="s">
        <v>133</v>
      </c>
      <c r="U1245" s="11" t="s">
        <v>37</v>
      </c>
      <c r="V1245" s="17">
        <v>0</v>
      </c>
      <c r="W1245" s="11" t="s">
        <v>37</v>
      </c>
      <c r="Y1245" s="17" t="str">
        <f>TablaIncidentes[[#This Row],[Tiempo Total Gestión]]</f>
        <v>07:18</v>
      </c>
      <c r="Z1245" s="11">
        <f t="shared" si="133"/>
        <v>7</v>
      </c>
      <c r="AA1245" s="11">
        <f t="shared" si="134"/>
        <v>18</v>
      </c>
      <c r="AB1245" s="11">
        <f>IF(TablaIncidentes[[#This Row],[Prioridad*]]="Baja",(Z1245-24)*60+AA1245,IF(TablaIncidentes[[#This Row],[Prioridad*]]="Media",(Z1245-4)*60+AA1245,IF(TablaIncidentes[[#This Row],[Prioridad*]]="Alta",(Z1245-2)*60+AA1245)))</f>
        <v>318</v>
      </c>
      <c r="AD1245" s="17" t="str">
        <f>TablaIncidentes[[#This Row],[Tiempo Creación (HH:mm)]]</f>
        <v>00:00</v>
      </c>
      <c r="AE1245" s="11">
        <f t="shared" si="135"/>
        <v>0</v>
      </c>
      <c r="AF1245" s="11">
        <f t="shared" si="136"/>
        <v>0</v>
      </c>
      <c r="AG1245" s="11">
        <f>IF(TablaIncidentes[[#This Row],[Prioridad*]]="Baja",((AE1245*60)+AF1245)-30,IF(TablaIncidentes[[#This Row],[Prioridad*]]="Media",((AE1245*60)+AF1245)-15,IF(TablaIncidentes[[#This Row],[Prioridad*]]="Alta",((AE1245*60)+AF1245)-10)))</f>
        <v>-10</v>
      </c>
      <c r="AI1245" s="17">
        <f>TablaIncidentes[[#This Row],[Tiempo Avance Incidente]]</f>
        <v>0</v>
      </c>
      <c r="AJ1245" s="11">
        <f t="shared" si="137"/>
        <v>0</v>
      </c>
      <c r="AK1245" s="11">
        <f t="shared" si="138"/>
        <v>0</v>
      </c>
      <c r="AL1245">
        <f>IF(TablaIncidentes[[#This Row],[Prioridad*]]="Baja",((AJ1245*60)+AK1245)-720,IF(TablaIncidentes[[#This Row],[Prioridad*]]="Media",((AJ1245*60)+AK1245)-120,IF(TablaIncidentes[[#This Row],[Prioridad*]]="Alta",((AJ1245*60)+AK1245)-60)))</f>
        <v>-60</v>
      </c>
      <c r="AN1245" t="str">
        <f t="shared" si="139"/>
        <v>martes</v>
      </c>
    </row>
    <row r="1246" spans="1:40" x14ac:dyDescent="0.25">
      <c r="A1246" s="20" t="s">
        <v>2645</v>
      </c>
      <c r="B1246" t="s">
        <v>1857</v>
      </c>
      <c r="C1246" t="s">
        <v>32</v>
      </c>
      <c r="D1246" s="11" t="s">
        <v>33</v>
      </c>
      <c r="E1246" t="s">
        <v>34</v>
      </c>
      <c r="F1246" t="s">
        <v>51</v>
      </c>
      <c r="G1246" t="s">
        <v>52</v>
      </c>
      <c r="J1246" s="12">
        <v>43851</v>
      </c>
      <c r="K1246" s="13">
        <v>0.36920138888888893</v>
      </c>
      <c r="L1246" s="14">
        <v>43851</v>
      </c>
      <c r="M1246" s="15">
        <v>0.36920138888888893</v>
      </c>
      <c r="N1246" s="12">
        <v>43851</v>
      </c>
      <c r="O1246" s="13">
        <v>0.69670138888888899</v>
      </c>
      <c r="P1246" s="16">
        <v>43852.701203703706</v>
      </c>
      <c r="Q1246" s="11" t="s">
        <v>101</v>
      </c>
      <c r="R1246" s="11" t="s">
        <v>2646</v>
      </c>
      <c r="S1246" s="11" t="s">
        <v>39</v>
      </c>
      <c r="T1246" s="11" t="s">
        <v>133</v>
      </c>
      <c r="U1246" s="11" t="s">
        <v>37</v>
      </c>
      <c r="V1246" s="17">
        <v>0</v>
      </c>
      <c r="W1246" s="11" t="s">
        <v>37</v>
      </c>
      <c r="Y1246" s="17" t="str">
        <f>TablaIncidentes[[#This Row],[Tiempo Total Gestión]]</f>
        <v>07:51</v>
      </c>
      <c r="Z1246" s="11">
        <f t="shared" si="133"/>
        <v>7</v>
      </c>
      <c r="AA1246" s="11">
        <f t="shared" si="134"/>
        <v>51</v>
      </c>
      <c r="AB1246" s="11">
        <f>IF(TablaIncidentes[[#This Row],[Prioridad*]]="Baja",(Z1246-24)*60+AA1246,IF(TablaIncidentes[[#This Row],[Prioridad*]]="Media",(Z1246-4)*60+AA1246,IF(TablaIncidentes[[#This Row],[Prioridad*]]="Alta",(Z1246-2)*60+AA1246)))</f>
        <v>351</v>
      </c>
      <c r="AD1246" s="17" t="str">
        <f>TablaIncidentes[[#This Row],[Tiempo Creación (HH:mm)]]</f>
        <v>00:00</v>
      </c>
      <c r="AE1246" s="11">
        <f t="shared" si="135"/>
        <v>0</v>
      </c>
      <c r="AF1246" s="11">
        <f t="shared" si="136"/>
        <v>0</v>
      </c>
      <c r="AG1246" s="11">
        <f>IF(TablaIncidentes[[#This Row],[Prioridad*]]="Baja",((AE1246*60)+AF1246)-30,IF(TablaIncidentes[[#This Row],[Prioridad*]]="Media",((AE1246*60)+AF1246)-15,IF(TablaIncidentes[[#This Row],[Prioridad*]]="Alta",((AE1246*60)+AF1246)-10)))</f>
        <v>-10</v>
      </c>
      <c r="AI1246" s="17">
        <f>TablaIncidentes[[#This Row],[Tiempo Avance Incidente]]</f>
        <v>0</v>
      </c>
      <c r="AJ1246" s="11">
        <f t="shared" si="137"/>
        <v>0</v>
      </c>
      <c r="AK1246" s="11">
        <f t="shared" si="138"/>
        <v>0</v>
      </c>
      <c r="AL1246">
        <f>IF(TablaIncidentes[[#This Row],[Prioridad*]]="Baja",((AJ1246*60)+AK1246)-720,IF(TablaIncidentes[[#This Row],[Prioridad*]]="Media",((AJ1246*60)+AK1246)-120,IF(TablaIncidentes[[#This Row],[Prioridad*]]="Alta",((AJ1246*60)+AK1246)-60)))</f>
        <v>-60</v>
      </c>
      <c r="AN1246" t="str">
        <f t="shared" si="139"/>
        <v>martes</v>
      </c>
    </row>
    <row r="1247" spans="1:40" x14ac:dyDescent="0.25">
      <c r="A1247" s="10" t="s">
        <v>2647</v>
      </c>
      <c r="B1247" t="s">
        <v>2648</v>
      </c>
      <c r="C1247" t="s">
        <v>32</v>
      </c>
      <c r="D1247" s="11" t="s">
        <v>33</v>
      </c>
      <c r="E1247" t="s">
        <v>34</v>
      </c>
      <c r="F1247" t="s">
        <v>51</v>
      </c>
      <c r="G1247" t="s">
        <v>52</v>
      </c>
      <c r="J1247" s="12">
        <v>43851</v>
      </c>
      <c r="K1247" s="13">
        <v>0.36920138888888893</v>
      </c>
      <c r="L1247" s="14">
        <v>43851</v>
      </c>
      <c r="M1247" s="15">
        <v>0.36920138888888893</v>
      </c>
      <c r="N1247" s="12">
        <v>43851</v>
      </c>
      <c r="O1247" s="13">
        <v>0.70624999999999993</v>
      </c>
      <c r="P1247" s="16">
        <v>43852.773344907408</v>
      </c>
      <c r="Q1247" s="11" t="s">
        <v>37</v>
      </c>
      <c r="R1247" s="11" t="s">
        <v>876</v>
      </c>
      <c r="S1247" s="11" t="s">
        <v>39</v>
      </c>
      <c r="T1247" s="11" t="s">
        <v>133</v>
      </c>
      <c r="U1247" s="11" t="s">
        <v>37</v>
      </c>
      <c r="V1247" s="17">
        <v>0</v>
      </c>
      <c r="W1247" s="11" t="s">
        <v>37</v>
      </c>
      <c r="Y1247" s="17" t="str">
        <f>TablaIncidentes[[#This Row],[Tiempo Total Gestión]]</f>
        <v>01:15</v>
      </c>
      <c r="Z1247" s="11">
        <f t="shared" si="133"/>
        <v>1</v>
      </c>
      <c r="AA1247" s="11">
        <f t="shared" si="134"/>
        <v>15</v>
      </c>
      <c r="AB1247" s="11">
        <f>IF(TablaIncidentes[[#This Row],[Prioridad*]]="Baja",(Z1247-24)*60+AA1247,IF(TablaIncidentes[[#This Row],[Prioridad*]]="Media",(Z1247-4)*60+AA1247,IF(TablaIncidentes[[#This Row],[Prioridad*]]="Alta",(Z1247-2)*60+AA1247)))</f>
        <v>-45</v>
      </c>
      <c r="AD1247" s="17" t="str">
        <f>TablaIncidentes[[#This Row],[Tiempo Creación (HH:mm)]]</f>
        <v>00:00</v>
      </c>
      <c r="AE1247" s="11">
        <f t="shared" si="135"/>
        <v>0</v>
      </c>
      <c r="AF1247" s="11">
        <f t="shared" si="136"/>
        <v>0</v>
      </c>
      <c r="AG1247" s="11">
        <f>IF(TablaIncidentes[[#This Row],[Prioridad*]]="Baja",((AE1247*60)+AF1247)-30,IF(TablaIncidentes[[#This Row],[Prioridad*]]="Media",((AE1247*60)+AF1247)-15,IF(TablaIncidentes[[#This Row],[Prioridad*]]="Alta",((AE1247*60)+AF1247)-10)))</f>
        <v>-10</v>
      </c>
      <c r="AI1247" s="17">
        <f>TablaIncidentes[[#This Row],[Tiempo Avance Incidente]]</f>
        <v>0</v>
      </c>
      <c r="AJ1247" s="11">
        <f t="shared" si="137"/>
        <v>0</v>
      </c>
      <c r="AK1247" s="11">
        <f t="shared" si="138"/>
        <v>0</v>
      </c>
      <c r="AL1247">
        <f>IF(TablaIncidentes[[#This Row],[Prioridad*]]="Baja",((AJ1247*60)+AK1247)-720,IF(TablaIncidentes[[#This Row],[Prioridad*]]="Media",((AJ1247*60)+AK1247)-120,IF(TablaIncidentes[[#This Row],[Prioridad*]]="Alta",((AJ1247*60)+AK1247)-60)))</f>
        <v>-60</v>
      </c>
      <c r="AN1247" t="str">
        <f t="shared" si="139"/>
        <v>martes</v>
      </c>
    </row>
    <row r="1248" spans="1:40" x14ac:dyDescent="0.25">
      <c r="A1248" s="10" t="s">
        <v>2649</v>
      </c>
      <c r="B1248" t="s">
        <v>1094</v>
      </c>
      <c r="C1248" t="s">
        <v>32</v>
      </c>
      <c r="D1248" s="11" t="s">
        <v>33</v>
      </c>
      <c r="E1248" t="s">
        <v>34</v>
      </c>
      <c r="F1248" t="s">
        <v>51</v>
      </c>
      <c r="G1248" t="s">
        <v>52</v>
      </c>
      <c r="J1248" s="12">
        <v>43851</v>
      </c>
      <c r="K1248" s="13">
        <v>0.36920138888888893</v>
      </c>
      <c r="L1248" s="14">
        <v>43851</v>
      </c>
      <c r="M1248" s="15">
        <v>0.36920138888888893</v>
      </c>
      <c r="N1248" s="12">
        <v>43851</v>
      </c>
      <c r="O1248" s="13">
        <v>0.71052083333333327</v>
      </c>
      <c r="P1248" s="16">
        <v>43852.773344907408</v>
      </c>
      <c r="Q1248" s="11" t="s">
        <v>37</v>
      </c>
      <c r="R1248" s="11" t="s">
        <v>377</v>
      </c>
      <c r="S1248" s="11" t="s">
        <v>39</v>
      </c>
      <c r="T1248" s="11" t="s">
        <v>133</v>
      </c>
      <c r="U1248" s="11" t="s">
        <v>37</v>
      </c>
      <c r="V1248" s="17">
        <v>0</v>
      </c>
      <c r="W1248" s="11" t="s">
        <v>37</v>
      </c>
      <c r="Y1248" s="17" t="str">
        <f>TablaIncidentes[[#This Row],[Tiempo Total Gestión]]</f>
        <v>00:42</v>
      </c>
      <c r="Z1248" s="11">
        <f t="shared" si="133"/>
        <v>0</v>
      </c>
      <c r="AA1248" s="11">
        <f t="shared" si="134"/>
        <v>42</v>
      </c>
      <c r="AB1248" s="11">
        <f>IF(TablaIncidentes[[#This Row],[Prioridad*]]="Baja",(Z1248-24)*60+AA1248,IF(TablaIncidentes[[#This Row],[Prioridad*]]="Media",(Z1248-4)*60+AA1248,IF(TablaIncidentes[[#This Row],[Prioridad*]]="Alta",(Z1248-2)*60+AA1248)))</f>
        <v>-78</v>
      </c>
      <c r="AD1248" s="17" t="str">
        <f>TablaIncidentes[[#This Row],[Tiempo Creación (HH:mm)]]</f>
        <v>00:00</v>
      </c>
      <c r="AE1248" s="11">
        <f t="shared" si="135"/>
        <v>0</v>
      </c>
      <c r="AF1248" s="11">
        <f t="shared" si="136"/>
        <v>0</v>
      </c>
      <c r="AG1248" s="11">
        <f>IF(TablaIncidentes[[#This Row],[Prioridad*]]="Baja",((AE1248*60)+AF1248)-30,IF(TablaIncidentes[[#This Row],[Prioridad*]]="Media",((AE1248*60)+AF1248)-15,IF(TablaIncidentes[[#This Row],[Prioridad*]]="Alta",((AE1248*60)+AF1248)-10)))</f>
        <v>-10</v>
      </c>
      <c r="AI1248" s="17">
        <f>TablaIncidentes[[#This Row],[Tiempo Avance Incidente]]</f>
        <v>0</v>
      </c>
      <c r="AJ1248" s="11">
        <f t="shared" si="137"/>
        <v>0</v>
      </c>
      <c r="AK1248" s="11">
        <f t="shared" si="138"/>
        <v>0</v>
      </c>
      <c r="AL1248">
        <f>IF(TablaIncidentes[[#This Row],[Prioridad*]]="Baja",((AJ1248*60)+AK1248)-720,IF(TablaIncidentes[[#This Row],[Prioridad*]]="Media",((AJ1248*60)+AK1248)-120,IF(TablaIncidentes[[#This Row],[Prioridad*]]="Alta",((AJ1248*60)+AK1248)-60)))</f>
        <v>-60</v>
      </c>
      <c r="AN1248" t="str">
        <f t="shared" si="139"/>
        <v>martes</v>
      </c>
    </row>
    <row r="1249" spans="1:40" x14ac:dyDescent="0.25">
      <c r="A1249" s="10" t="s">
        <v>2650</v>
      </c>
      <c r="B1249" t="s">
        <v>1533</v>
      </c>
      <c r="C1249" t="s">
        <v>32</v>
      </c>
      <c r="D1249" s="11" t="s">
        <v>33</v>
      </c>
      <c r="E1249" t="s">
        <v>34</v>
      </c>
      <c r="F1249" t="s">
        <v>51</v>
      </c>
      <c r="G1249" t="s">
        <v>62</v>
      </c>
      <c r="J1249" s="12">
        <v>43851</v>
      </c>
      <c r="K1249" s="13">
        <v>0.36990740740740741</v>
      </c>
      <c r="L1249" s="14">
        <v>43851</v>
      </c>
      <c r="M1249" s="15">
        <v>0.36990740740740741</v>
      </c>
      <c r="N1249" s="12">
        <v>43851</v>
      </c>
      <c r="O1249" s="13">
        <v>0.42957175925925922</v>
      </c>
      <c r="P1249" s="16">
        <v>43852.506261574075</v>
      </c>
      <c r="Q1249" s="11" t="s">
        <v>37</v>
      </c>
      <c r="R1249" s="11" t="s">
        <v>820</v>
      </c>
      <c r="S1249" s="11" t="s">
        <v>39</v>
      </c>
      <c r="T1249" s="11" t="s">
        <v>133</v>
      </c>
      <c r="U1249" s="11" t="s">
        <v>37</v>
      </c>
      <c r="V1249" s="17">
        <v>0</v>
      </c>
      <c r="W1249" s="11" t="s">
        <v>37</v>
      </c>
      <c r="Y1249" s="17" t="str">
        <f>TablaIncidentes[[#This Row],[Tiempo Total Gestión]]</f>
        <v>01:25</v>
      </c>
      <c r="Z1249" s="11">
        <f t="shared" si="133"/>
        <v>1</v>
      </c>
      <c r="AA1249" s="11">
        <f t="shared" si="134"/>
        <v>25</v>
      </c>
      <c r="AB1249" s="11">
        <f>IF(TablaIncidentes[[#This Row],[Prioridad*]]="Baja",(Z1249-24)*60+AA1249,IF(TablaIncidentes[[#This Row],[Prioridad*]]="Media",(Z1249-4)*60+AA1249,IF(TablaIncidentes[[#This Row],[Prioridad*]]="Alta",(Z1249-2)*60+AA1249)))</f>
        <v>-35</v>
      </c>
      <c r="AD1249" s="17" t="str">
        <f>TablaIncidentes[[#This Row],[Tiempo Creación (HH:mm)]]</f>
        <v>00:00</v>
      </c>
      <c r="AE1249" s="11">
        <f t="shared" si="135"/>
        <v>0</v>
      </c>
      <c r="AF1249" s="11">
        <f t="shared" si="136"/>
        <v>0</v>
      </c>
      <c r="AG1249" s="11">
        <f>IF(TablaIncidentes[[#This Row],[Prioridad*]]="Baja",((AE1249*60)+AF1249)-30,IF(TablaIncidentes[[#This Row],[Prioridad*]]="Media",((AE1249*60)+AF1249)-15,IF(TablaIncidentes[[#This Row],[Prioridad*]]="Alta",((AE1249*60)+AF1249)-10)))</f>
        <v>-10</v>
      </c>
      <c r="AI1249" s="17">
        <f>TablaIncidentes[[#This Row],[Tiempo Avance Incidente]]</f>
        <v>0</v>
      </c>
      <c r="AJ1249" s="11">
        <f t="shared" si="137"/>
        <v>0</v>
      </c>
      <c r="AK1249" s="11">
        <f t="shared" si="138"/>
        <v>0</v>
      </c>
      <c r="AL1249">
        <f>IF(TablaIncidentes[[#This Row],[Prioridad*]]="Baja",((AJ1249*60)+AK1249)-720,IF(TablaIncidentes[[#This Row],[Prioridad*]]="Media",((AJ1249*60)+AK1249)-120,IF(TablaIncidentes[[#This Row],[Prioridad*]]="Alta",((AJ1249*60)+AK1249)-60)))</f>
        <v>-60</v>
      </c>
      <c r="AN1249" t="str">
        <f t="shared" si="139"/>
        <v>martes</v>
      </c>
    </row>
    <row r="1250" spans="1:40" x14ac:dyDescent="0.25">
      <c r="A1250" s="20" t="s">
        <v>2651</v>
      </c>
      <c r="B1250" t="s">
        <v>1281</v>
      </c>
      <c r="C1250" t="s">
        <v>32</v>
      </c>
      <c r="D1250" s="11" t="s">
        <v>33</v>
      </c>
      <c r="E1250" t="s">
        <v>34</v>
      </c>
      <c r="F1250" t="s">
        <v>51</v>
      </c>
      <c r="G1250" t="s">
        <v>75</v>
      </c>
      <c r="J1250" s="12">
        <v>43851</v>
      </c>
      <c r="K1250" s="13">
        <v>0.36990740740740741</v>
      </c>
      <c r="L1250" s="14">
        <v>43851</v>
      </c>
      <c r="M1250" s="15">
        <v>0.36990740740740741</v>
      </c>
      <c r="N1250" s="12">
        <v>43851</v>
      </c>
      <c r="O1250" s="13">
        <v>0.45756944444444447</v>
      </c>
      <c r="P1250" s="16">
        <v>43852.506261574075</v>
      </c>
      <c r="Q1250" s="11" t="s">
        <v>101</v>
      </c>
      <c r="R1250" s="11" t="s">
        <v>2093</v>
      </c>
      <c r="S1250" s="11" t="s">
        <v>39</v>
      </c>
      <c r="T1250" s="11" t="s">
        <v>133</v>
      </c>
      <c r="U1250" s="11" t="s">
        <v>37</v>
      </c>
      <c r="V1250" s="17">
        <v>0</v>
      </c>
      <c r="W1250" s="11" t="s">
        <v>37</v>
      </c>
      <c r="Y1250" s="17" t="str">
        <f>TablaIncidentes[[#This Row],[Tiempo Total Gestión]]</f>
        <v>02:06</v>
      </c>
      <c r="Z1250" s="11">
        <f t="shared" si="133"/>
        <v>2</v>
      </c>
      <c r="AA1250" s="11">
        <f t="shared" si="134"/>
        <v>6</v>
      </c>
      <c r="AB1250" s="11">
        <f>IF(TablaIncidentes[[#This Row],[Prioridad*]]="Baja",(Z1250-24)*60+AA1250,IF(TablaIncidentes[[#This Row],[Prioridad*]]="Media",(Z1250-4)*60+AA1250,IF(TablaIncidentes[[#This Row],[Prioridad*]]="Alta",(Z1250-2)*60+AA1250)))</f>
        <v>6</v>
      </c>
      <c r="AD1250" s="17" t="str">
        <f>TablaIncidentes[[#This Row],[Tiempo Creación (HH:mm)]]</f>
        <v>00:00</v>
      </c>
      <c r="AE1250" s="11">
        <f t="shared" si="135"/>
        <v>0</v>
      </c>
      <c r="AF1250" s="11">
        <f t="shared" si="136"/>
        <v>0</v>
      </c>
      <c r="AG1250" s="11">
        <f>IF(TablaIncidentes[[#This Row],[Prioridad*]]="Baja",((AE1250*60)+AF1250)-30,IF(TablaIncidentes[[#This Row],[Prioridad*]]="Media",((AE1250*60)+AF1250)-15,IF(TablaIncidentes[[#This Row],[Prioridad*]]="Alta",((AE1250*60)+AF1250)-10)))</f>
        <v>-10</v>
      </c>
      <c r="AI1250" s="17">
        <f>TablaIncidentes[[#This Row],[Tiempo Avance Incidente]]</f>
        <v>0</v>
      </c>
      <c r="AJ1250" s="11">
        <f t="shared" si="137"/>
        <v>0</v>
      </c>
      <c r="AK1250" s="11">
        <f t="shared" si="138"/>
        <v>0</v>
      </c>
      <c r="AL1250">
        <f>IF(TablaIncidentes[[#This Row],[Prioridad*]]="Baja",((AJ1250*60)+AK1250)-720,IF(TablaIncidentes[[#This Row],[Prioridad*]]="Media",((AJ1250*60)+AK1250)-120,IF(TablaIncidentes[[#This Row],[Prioridad*]]="Alta",((AJ1250*60)+AK1250)-60)))</f>
        <v>-60</v>
      </c>
      <c r="AN1250" t="str">
        <f t="shared" si="139"/>
        <v>martes</v>
      </c>
    </row>
    <row r="1251" spans="1:40" x14ac:dyDescent="0.25">
      <c r="A1251" s="20" t="s">
        <v>2652</v>
      </c>
      <c r="B1251" t="s">
        <v>1256</v>
      </c>
      <c r="C1251" t="s">
        <v>32</v>
      </c>
      <c r="D1251" s="11" t="s">
        <v>33</v>
      </c>
      <c r="E1251" t="s">
        <v>34</v>
      </c>
      <c r="F1251" t="s">
        <v>35</v>
      </c>
      <c r="G1251" t="s">
        <v>43</v>
      </c>
      <c r="J1251" s="12">
        <v>43851</v>
      </c>
      <c r="K1251" s="13">
        <v>0.36990740740740741</v>
      </c>
      <c r="L1251" s="14">
        <v>43851</v>
      </c>
      <c r="M1251" s="15">
        <v>0.36990740740740741</v>
      </c>
      <c r="N1251" s="12">
        <v>43858</v>
      </c>
      <c r="O1251" s="13">
        <v>0.38089120370370372</v>
      </c>
      <c r="P1251" s="16">
        <v>43859.434849537036</v>
      </c>
      <c r="Q1251" s="11" t="s">
        <v>101</v>
      </c>
      <c r="R1251" s="11" t="s">
        <v>2653</v>
      </c>
      <c r="S1251" s="11" t="s">
        <v>39</v>
      </c>
      <c r="T1251" s="11" t="s">
        <v>133</v>
      </c>
      <c r="U1251" s="11" t="s">
        <v>37</v>
      </c>
      <c r="V1251" s="17">
        <v>0</v>
      </c>
      <c r="W1251" s="11" t="s">
        <v>37</v>
      </c>
      <c r="Y1251" s="17" t="str">
        <f>TablaIncidentes[[#This Row],[Tiempo Total Gestión]]</f>
        <v>143:27</v>
      </c>
      <c r="Z1251" s="11">
        <f t="shared" si="133"/>
        <v>23</v>
      </c>
      <c r="AA1251" s="11">
        <f t="shared" si="134"/>
        <v>27</v>
      </c>
      <c r="AB1251" s="11">
        <f>IF(TablaIncidentes[[#This Row],[Prioridad*]]="Baja",(Z1251-24)*60+AA1251,IF(TablaIncidentes[[#This Row],[Prioridad*]]="Media",(Z1251-4)*60+AA1251,IF(TablaIncidentes[[#This Row],[Prioridad*]]="Alta",(Z1251-2)*60+AA1251)))</f>
        <v>1287</v>
      </c>
      <c r="AD1251" s="17" t="str">
        <f>TablaIncidentes[[#This Row],[Tiempo Creación (HH:mm)]]</f>
        <v>00:00</v>
      </c>
      <c r="AE1251" s="11">
        <f t="shared" si="135"/>
        <v>0</v>
      </c>
      <c r="AF1251" s="11">
        <f t="shared" si="136"/>
        <v>0</v>
      </c>
      <c r="AG1251" s="11">
        <f>IF(TablaIncidentes[[#This Row],[Prioridad*]]="Baja",((AE1251*60)+AF1251)-30,IF(TablaIncidentes[[#This Row],[Prioridad*]]="Media",((AE1251*60)+AF1251)-15,IF(TablaIncidentes[[#This Row],[Prioridad*]]="Alta",((AE1251*60)+AF1251)-10)))</f>
        <v>-10</v>
      </c>
      <c r="AI1251" s="17">
        <f>TablaIncidentes[[#This Row],[Tiempo Avance Incidente]]</f>
        <v>0</v>
      </c>
      <c r="AJ1251" s="11">
        <f t="shared" si="137"/>
        <v>0</v>
      </c>
      <c r="AK1251" s="11">
        <f t="shared" si="138"/>
        <v>0</v>
      </c>
      <c r="AL1251">
        <f>IF(TablaIncidentes[[#This Row],[Prioridad*]]="Baja",((AJ1251*60)+AK1251)-720,IF(TablaIncidentes[[#This Row],[Prioridad*]]="Media",((AJ1251*60)+AK1251)-120,IF(TablaIncidentes[[#This Row],[Prioridad*]]="Alta",((AJ1251*60)+AK1251)-60)))</f>
        <v>-60</v>
      </c>
      <c r="AN1251" t="str">
        <f t="shared" si="139"/>
        <v>martes</v>
      </c>
    </row>
    <row r="1252" spans="1:40" x14ac:dyDescent="0.25">
      <c r="A1252" s="10" t="s">
        <v>2654</v>
      </c>
      <c r="B1252" t="s">
        <v>1223</v>
      </c>
      <c r="C1252" t="s">
        <v>32</v>
      </c>
      <c r="D1252" s="11" t="s">
        <v>33</v>
      </c>
      <c r="E1252" t="s">
        <v>34</v>
      </c>
      <c r="F1252" t="s">
        <v>51</v>
      </c>
      <c r="G1252" t="s">
        <v>165</v>
      </c>
      <c r="J1252" s="12">
        <v>43851</v>
      </c>
      <c r="K1252" s="13">
        <v>0.36991898148148145</v>
      </c>
      <c r="L1252" s="14">
        <v>43851</v>
      </c>
      <c r="M1252" s="15">
        <v>0.36991898148148145</v>
      </c>
      <c r="N1252" s="12">
        <v>43851</v>
      </c>
      <c r="O1252" s="13">
        <v>0.43471064814814814</v>
      </c>
      <c r="P1252" s="16">
        <v>43852.506261574075</v>
      </c>
      <c r="Q1252" s="11" t="s">
        <v>37</v>
      </c>
      <c r="R1252" s="11" t="s">
        <v>2531</v>
      </c>
      <c r="S1252" s="11" t="s">
        <v>39</v>
      </c>
      <c r="T1252" s="11" t="s">
        <v>133</v>
      </c>
      <c r="U1252" s="11" t="s">
        <v>37</v>
      </c>
      <c r="V1252" s="17">
        <v>0</v>
      </c>
      <c r="W1252" s="11" t="s">
        <v>37</v>
      </c>
      <c r="Y1252" s="17" t="str">
        <f>TablaIncidentes[[#This Row],[Tiempo Total Gestión]]</f>
        <v>01:33</v>
      </c>
      <c r="Z1252" s="11">
        <f t="shared" si="133"/>
        <v>1</v>
      </c>
      <c r="AA1252" s="11">
        <f t="shared" si="134"/>
        <v>33</v>
      </c>
      <c r="AB1252" s="11">
        <f>IF(TablaIncidentes[[#This Row],[Prioridad*]]="Baja",(Z1252-24)*60+AA1252,IF(TablaIncidentes[[#This Row],[Prioridad*]]="Media",(Z1252-4)*60+AA1252,IF(TablaIncidentes[[#This Row],[Prioridad*]]="Alta",(Z1252-2)*60+AA1252)))</f>
        <v>-27</v>
      </c>
      <c r="AD1252" s="17" t="str">
        <f>TablaIncidentes[[#This Row],[Tiempo Creación (HH:mm)]]</f>
        <v>00:00</v>
      </c>
      <c r="AE1252" s="11">
        <f t="shared" si="135"/>
        <v>0</v>
      </c>
      <c r="AF1252" s="11">
        <f t="shared" si="136"/>
        <v>0</v>
      </c>
      <c r="AG1252" s="11">
        <f>IF(TablaIncidentes[[#This Row],[Prioridad*]]="Baja",((AE1252*60)+AF1252)-30,IF(TablaIncidentes[[#This Row],[Prioridad*]]="Media",((AE1252*60)+AF1252)-15,IF(TablaIncidentes[[#This Row],[Prioridad*]]="Alta",((AE1252*60)+AF1252)-10)))</f>
        <v>-10</v>
      </c>
      <c r="AI1252" s="17">
        <f>TablaIncidentes[[#This Row],[Tiempo Avance Incidente]]</f>
        <v>0</v>
      </c>
      <c r="AJ1252" s="11">
        <f t="shared" si="137"/>
        <v>0</v>
      </c>
      <c r="AK1252" s="11">
        <f t="shared" si="138"/>
        <v>0</v>
      </c>
      <c r="AL1252">
        <f>IF(TablaIncidentes[[#This Row],[Prioridad*]]="Baja",((AJ1252*60)+AK1252)-720,IF(TablaIncidentes[[#This Row],[Prioridad*]]="Media",((AJ1252*60)+AK1252)-120,IF(TablaIncidentes[[#This Row],[Prioridad*]]="Alta",((AJ1252*60)+AK1252)-60)))</f>
        <v>-60</v>
      </c>
      <c r="AN1252" t="str">
        <f t="shared" si="139"/>
        <v>martes</v>
      </c>
    </row>
    <row r="1253" spans="1:40" x14ac:dyDescent="0.25">
      <c r="A1253" s="20" t="s">
        <v>2655</v>
      </c>
      <c r="B1253" t="s">
        <v>831</v>
      </c>
      <c r="C1253" t="s">
        <v>32</v>
      </c>
      <c r="D1253" s="11" t="s">
        <v>33</v>
      </c>
      <c r="E1253" t="s">
        <v>34</v>
      </c>
      <c r="F1253" t="s">
        <v>51</v>
      </c>
      <c r="G1253" t="s">
        <v>52</v>
      </c>
      <c r="J1253" s="12">
        <v>43851</v>
      </c>
      <c r="K1253" s="13">
        <v>0.36991898148148145</v>
      </c>
      <c r="L1253" s="14">
        <v>43851</v>
      </c>
      <c r="M1253" s="15">
        <v>0.36991898148148145</v>
      </c>
      <c r="N1253" s="12">
        <v>43852</v>
      </c>
      <c r="O1253" s="13">
        <v>0.37309027777777781</v>
      </c>
      <c r="P1253" s="16">
        <v>43853.452499999999</v>
      </c>
      <c r="Q1253" s="11" t="s">
        <v>101</v>
      </c>
      <c r="R1253" s="11" t="s">
        <v>2656</v>
      </c>
      <c r="S1253" s="11" t="s">
        <v>39</v>
      </c>
      <c r="T1253" s="11" t="s">
        <v>133</v>
      </c>
      <c r="U1253" s="11" t="s">
        <v>37</v>
      </c>
      <c r="V1253" s="17">
        <v>0</v>
      </c>
      <c r="W1253" s="11" t="s">
        <v>37</v>
      </c>
      <c r="Y1253" s="17" t="str">
        <f>TablaIncidentes[[#This Row],[Tiempo Total Gestión]]</f>
        <v>24:04</v>
      </c>
      <c r="Z1253" s="11">
        <f t="shared" si="133"/>
        <v>0</v>
      </c>
      <c r="AA1253" s="11">
        <f t="shared" si="134"/>
        <v>4</v>
      </c>
      <c r="AB1253" s="11">
        <f>IF(TablaIncidentes[[#This Row],[Prioridad*]]="Baja",(Z1253-24)*60+AA1253,IF(TablaIncidentes[[#This Row],[Prioridad*]]="Media",(Z1253-4)*60+AA1253,IF(TablaIncidentes[[#This Row],[Prioridad*]]="Alta",(Z1253-2)*60+AA1253)))</f>
        <v>-116</v>
      </c>
      <c r="AD1253" s="17" t="str">
        <f>TablaIncidentes[[#This Row],[Tiempo Creación (HH:mm)]]</f>
        <v>00:00</v>
      </c>
      <c r="AE1253" s="11">
        <f t="shared" si="135"/>
        <v>0</v>
      </c>
      <c r="AF1253" s="11">
        <f t="shared" si="136"/>
        <v>0</v>
      </c>
      <c r="AG1253" s="11">
        <f>IF(TablaIncidentes[[#This Row],[Prioridad*]]="Baja",((AE1253*60)+AF1253)-30,IF(TablaIncidentes[[#This Row],[Prioridad*]]="Media",((AE1253*60)+AF1253)-15,IF(TablaIncidentes[[#This Row],[Prioridad*]]="Alta",((AE1253*60)+AF1253)-10)))</f>
        <v>-10</v>
      </c>
      <c r="AI1253" s="17">
        <f>TablaIncidentes[[#This Row],[Tiempo Avance Incidente]]</f>
        <v>0</v>
      </c>
      <c r="AJ1253" s="11">
        <f t="shared" si="137"/>
        <v>0</v>
      </c>
      <c r="AK1253" s="11">
        <f t="shared" si="138"/>
        <v>0</v>
      </c>
      <c r="AL1253">
        <f>IF(TablaIncidentes[[#This Row],[Prioridad*]]="Baja",((AJ1253*60)+AK1253)-720,IF(TablaIncidentes[[#This Row],[Prioridad*]]="Media",((AJ1253*60)+AK1253)-120,IF(TablaIncidentes[[#This Row],[Prioridad*]]="Alta",((AJ1253*60)+AK1253)-60)))</f>
        <v>-60</v>
      </c>
      <c r="AN1253" t="str">
        <f t="shared" si="139"/>
        <v>martes</v>
      </c>
    </row>
    <row r="1254" spans="1:40" x14ac:dyDescent="0.25">
      <c r="A1254" s="10" t="s">
        <v>2657</v>
      </c>
      <c r="B1254" t="s">
        <v>1426</v>
      </c>
      <c r="C1254" t="s">
        <v>32</v>
      </c>
      <c r="D1254" s="11" t="s">
        <v>33</v>
      </c>
      <c r="E1254" t="s">
        <v>34</v>
      </c>
      <c r="F1254" t="s">
        <v>51</v>
      </c>
      <c r="G1254" t="s">
        <v>52</v>
      </c>
      <c r="J1254" s="12">
        <v>43851</v>
      </c>
      <c r="K1254" s="13">
        <v>0.36991898148148145</v>
      </c>
      <c r="L1254" s="14">
        <v>43851</v>
      </c>
      <c r="M1254" s="15">
        <v>0.36991898148148145</v>
      </c>
      <c r="N1254" s="12">
        <v>43852</v>
      </c>
      <c r="O1254" s="13">
        <v>0.37898148148148153</v>
      </c>
      <c r="P1254" s="16">
        <v>43853.452499999999</v>
      </c>
      <c r="Q1254" s="11" t="s">
        <v>37</v>
      </c>
      <c r="R1254" s="11" t="s">
        <v>415</v>
      </c>
      <c r="S1254" s="11" t="s">
        <v>39</v>
      </c>
      <c r="T1254" s="11" t="s">
        <v>133</v>
      </c>
      <c r="U1254" s="11" t="s">
        <v>37</v>
      </c>
      <c r="V1254" s="17">
        <v>0</v>
      </c>
      <c r="W1254" s="11" t="s">
        <v>37</v>
      </c>
      <c r="Y1254" s="17" t="str">
        <f>TablaIncidentes[[#This Row],[Tiempo Total Gestión]]</f>
        <v>00:52</v>
      </c>
      <c r="Z1254" s="11">
        <f t="shared" si="133"/>
        <v>0</v>
      </c>
      <c r="AA1254" s="11">
        <f t="shared" si="134"/>
        <v>52</v>
      </c>
      <c r="AB1254" s="11">
        <f>IF(TablaIncidentes[[#This Row],[Prioridad*]]="Baja",(Z1254-24)*60+AA1254,IF(TablaIncidentes[[#This Row],[Prioridad*]]="Media",(Z1254-4)*60+AA1254,IF(TablaIncidentes[[#This Row],[Prioridad*]]="Alta",(Z1254-2)*60+AA1254)))</f>
        <v>-68</v>
      </c>
      <c r="AD1254" s="17" t="str">
        <f>TablaIncidentes[[#This Row],[Tiempo Creación (HH:mm)]]</f>
        <v>00:00</v>
      </c>
      <c r="AE1254" s="11">
        <f t="shared" si="135"/>
        <v>0</v>
      </c>
      <c r="AF1254" s="11">
        <f t="shared" si="136"/>
        <v>0</v>
      </c>
      <c r="AG1254" s="11">
        <f>IF(TablaIncidentes[[#This Row],[Prioridad*]]="Baja",((AE1254*60)+AF1254)-30,IF(TablaIncidentes[[#This Row],[Prioridad*]]="Media",((AE1254*60)+AF1254)-15,IF(TablaIncidentes[[#This Row],[Prioridad*]]="Alta",((AE1254*60)+AF1254)-10)))</f>
        <v>-10</v>
      </c>
      <c r="AI1254" s="17">
        <f>TablaIncidentes[[#This Row],[Tiempo Avance Incidente]]</f>
        <v>0</v>
      </c>
      <c r="AJ1254" s="11">
        <f t="shared" si="137"/>
        <v>0</v>
      </c>
      <c r="AK1254" s="11">
        <f t="shared" si="138"/>
        <v>0</v>
      </c>
      <c r="AL1254">
        <f>IF(TablaIncidentes[[#This Row],[Prioridad*]]="Baja",((AJ1254*60)+AK1254)-720,IF(TablaIncidentes[[#This Row],[Prioridad*]]="Media",((AJ1254*60)+AK1254)-120,IF(TablaIncidentes[[#This Row],[Prioridad*]]="Alta",((AJ1254*60)+AK1254)-60)))</f>
        <v>-60</v>
      </c>
      <c r="AN1254" t="str">
        <f t="shared" si="139"/>
        <v>martes</v>
      </c>
    </row>
    <row r="1255" spans="1:40" x14ac:dyDescent="0.25">
      <c r="A1255" s="10" t="s">
        <v>2658</v>
      </c>
      <c r="B1255" t="s">
        <v>1587</v>
      </c>
      <c r="C1255" t="s">
        <v>32</v>
      </c>
      <c r="D1255" s="11" t="s">
        <v>33</v>
      </c>
      <c r="E1255" t="s">
        <v>34</v>
      </c>
      <c r="F1255" t="s">
        <v>51</v>
      </c>
      <c r="G1255" t="s">
        <v>52</v>
      </c>
      <c r="J1255" s="12">
        <v>43851</v>
      </c>
      <c r="K1255" s="13">
        <v>0.36918981481481478</v>
      </c>
      <c r="L1255" s="14">
        <v>43851</v>
      </c>
      <c r="M1255" s="15">
        <v>0.36918981481481478</v>
      </c>
      <c r="N1255" s="12">
        <v>43852</v>
      </c>
      <c r="O1255" s="13">
        <v>0.39657407407407402</v>
      </c>
      <c r="P1255" s="16">
        <v>43853.452499999999</v>
      </c>
      <c r="Q1255" s="11" t="s">
        <v>37</v>
      </c>
      <c r="R1255" s="11" t="s">
        <v>2659</v>
      </c>
      <c r="S1255" s="11" t="s">
        <v>39</v>
      </c>
      <c r="T1255" s="11" t="s">
        <v>133</v>
      </c>
      <c r="U1255" s="11" t="s">
        <v>37</v>
      </c>
      <c r="V1255" s="17">
        <v>0</v>
      </c>
      <c r="W1255" s="11" t="s">
        <v>37</v>
      </c>
      <c r="Y1255" s="17" t="str">
        <f>TablaIncidentes[[#This Row],[Tiempo Total Gestión]]</f>
        <v>01:04</v>
      </c>
      <c r="Z1255" s="11">
        <f t="shared" si="133"/>
        <v>1</v>
      </c>
      <c r="AA1255" s="11">
        <f t="shared" si="134"/>
        <v>4</v>
      </c>
      <c r="AB1255" s="11">
        <f>IF(TablaIncidentes[[#This Row],[Prioridad*]]="Baja",(Z1255-24)*60+AA1255,IF(TablaIncidentes[[#This Row],[Prioridad*]]="Media",(Z1255-4)*60+AA1255,IF(TablaIncidentes[[#This Row],[Prioridad*]]="Alta",(Z1255-2)*60+AA1255)))</f>
        <v>-56</v>
      </c>
      <c r="AD1255" s="17" t="str">
        <f>TablaIncidentes[[#This Row],[Tiempo Creación (HH:mm)]]</f>
        <v>00:00</v>
      </c>
      <c r="AE1255" s="11">
        <f t="shared" si="135"/>
        <v>0</v>
      </c>
      <c r="AF1255" s="11">
        <f t="shared" si="136"/>
        <v>0</v>
      </c>
      <c r="AG1255" s="11">
        <f>IF(TablaIncidentes[[#This Row],[Prioridad*]]="Baja",((AE1255*60)+AF1255)-30,IF(TablaIncidentes[[#This Row],[Prioridad*]]="Media",((AE1255*60)+AF1255)-15,IF(TablaIncidentes[[#This Row],[Prioridad*]]="Alta",((AE1255*60)+AF1255)-10)))</f>
        <v>-10</v>
      </c>
      <c r="AI1255" s="17">
        <f>TablaIncidentes[[#This Row],[Tiempo Avance Incidente]]</f>
        <v>0</v>
      </c>
      <c r="AJ1255" s="11">
        <f t="shared" si="137"/>
        <v>0</v>
      </c>
      <c r="AK1255" s="11">
        <f t="shared" si="138"/>
        <v>0</v>
      </c>
      <c r="AL1255">
        <f>IF(TablaIncidentes[[#This Row],[Prioridad*]]="Baja",((AJ1255*60)+AK1255)-720,IF(TablaIncidentes[[#This Row],[Prioridad*]]="Media",((AJ1255*60)+AK1255)-120,IF(TablaIncidentes[[#This Row],[Prioridad*]]="Alta",((AJ1255*60)+AK1255)-60)))</f>
        <v>-60</v>
      </c>
      <c r="AN1255" t="str">
        <f t="shared" si="139"/>
        <v>martes</v>
      </c>
    </row>
    <row r="1256" spans="1:40" x14ac:dyDescent="0.25">
      <c r="A1256" s="20" t="s">
        <v>2660</v>
      </c>
      <c r="B1256" t="s">
        <v>1316</v>
      </c>
      <c r="C1256" t="s">
        <v>32</v>
      </c>
      <c r="D1256" s="11" t="s">
        <v>33</v>
      </c>
      <c r="E1256" t="s">
        <v>34</v>
      </c>
      <c r="F1256" t="s">
        <v>51</v>
      </c>
      <c r="G1256" t="s">
        <v>62</v>
      </c>
      <c r="J1256" s="12">
        <v>43851</v>
      </c>
      <c r="K1256" s="13">
        <v>0.36918981481481478</v>
      </c>
      <c r="L1256" s="14">
        <v>43851</v>
      </c>
      <c r="M1256" s="15">
        <v>0.36918981481481478</v>
      </c>
      <c r="N1256" s="12">
        <v>43851</v>
      </c>
      <c r="O1256" s="13">
        <v>0.46601851851851855</v>
      </c>
      <c r="P1256" s="16">
        <v>43852.506261574075</v>
      </c>
      <c r="Q1256" s="11" t="s">
        <v>101</v>
      </c>
      <c r="R1256" s="11" t="s">
        <v>568</v>
      </c>
      <c r="S1256" s="11" t="s">
        <v>39</v>
      </c>
      <c r="T1256" s="11" t="s">
        <v>133</v>
      </c>
      <c r="U1256" s="11" t="s">
        <v>37</v>
      </c>
      <c r="V1256" s="17">
        <v>0</v>
      </c>
      <c r="W1256" s="11" t="s">
        <v>37</v>
      </c>
      <c r="Y1256" s="17" t="str">
        <f>TablaIncidentes[[#This Row],[Tiempo Total Gestión]]</f>
        <v>02:12</v>
      </c>
      <c r="Z1256" s="11">
        <f t="shared" si="133"/>
        <v>2</v>
      </c>
      <c r="AA1256" s="11">
        <f t="shared" si="134"/>
        <v>12</v>
      </c>
      <c r="AB1256" s="11">
        <f>IF(TablaIncidentes[[#This Row],[Prioridad*]]="Baja",(Z1256-24)*60+AA1256,IF(TablaIncidentes[[#This Row],[Prioridad*]]="Media",(Z1256-4)*60+AA1256,IF(TablaIncidentes[[#This Row],[Prioridad*]]="Alta",(Z1256-2)*60+AA1256)))</f>
        <v>12</v>
      </c>
      <c r="AD1256" s="17" t="str">
        <f>TablaIncidentes[[#This Row],[Tiempo Creación (HH:mm)]]</f>
        <v>00:00</v>
      </c>
      <c r="AE1256" s="11">
        <f t="shared" si="135"/>
        <v>0</v>
      </c>
      <c r="AF1256" s="11">
        <f t="shared" si="136"/>
        <v>0</v>
      </c>
      <c r="AG1256" s="11">
        <f>IF(TablaIncidentes[[#This Row],[Prioridad*]]="Baja",((AE1256*60)+AF1256)-30,IF(TablaIncidentes[[#This Row],[Prioridad*]]="Media",((AE1256*60)+AF1256)-15,IF(TablaIncidentes[[#This Row],[Prioridad*]]="Alta",((AE1256*60)+AF1256)-10)))</f>
        <v>-10</v>
      </c>
      <c r="AI1256" s="17">
        <f>TablaIncidentes[[#This Row],[Tiempo Avance Incidente]]</f>
        <v>0</v>
      </c>
      <c r="AJ1256" s="11">
        <f t="shared" si="137"/>
        <v>0</v>
      </c>
      <c r="AK1256" s="11">
        <f t="shared" si="138"/>
        <v>0</v>
      </c>
      <c r="AL1256">
        <f>IF(TablaIncidentes[[#This Row],[Prioridad*]]="Baja",((AJ1256*60)+AK1256)-720,IF(TablaIncidentes[[#This Row],[Prioridad*]]="Media",((AJ1256*60)+AK1256)-120,IF(TablaIncidentes[[#This Row],[Prioridad*]]="Alta",((AJ1256*60)+AK1256)-60)))</f>
        <v>-60</v>
      </c>
      <c r="AN1256" t="str">
        <f t="shared" si="139"/>
        <v>martes</v>
      </c>
    </row>
    <row r="1257" spans="1:40" x14ac:dyDescent="0.25">
      <c r="A1257" s="10" t="s">
        <v>2661</v>
      </c>
      <c r="B1257" t="s">
        <v>1056</v>
      </c>
      <c r="C1257" t="s">
        <v>32</v>
      </c>
      <c r="D1257" s="11" t="s">
        <v>33</v>
      </c>
      <c r="E1257" t="s">
        <v>34</v>
      </c>
      <c r="F1257" t="s">
        <v>51</v>
      </c>
      <c r="G1257" t="s">
        <v>52</v>
      </c>
      <c r="J1257" s="12">
        <v>43851</v>
      </c>
      <c r="K1257" s="13">
        <v>0.36920138888888893</v>
      </c>
      <c r="L1257" s="14">
        <v>43851</v>
      </c>
      <c r="M1257" s="15">
        <v>0.36920138888888893</v>
      </c>
      <c r="N1257" s="12">
        <v>43852</v>
      </c>
      <c r="O1257" s="13">
        <v>0.40422453703703703</v>
      </c>
      <c r="P1257" s="16">
        <v>43853.452499999999</v>
      </c>
      <c r="Q1257" s="11" t="s">
        <v>37</v>
      </c>
      <c r="R1257" s="11" t="s">
        <v>2662</v>
      </c>
      <c r="S1257" s="11" t="s">
        <v>39</v>
      </c>
      <c r="T1257" s="11" t="s">
        <v>133</v>
      </c>
      <c r="U1257" s="11" t="s">
        <v>37</v>
      </c>
      <c r="V1257" s="17">
        <v>0</v>
      </c>
      <c r="W1257" s="11" t="s">
        <v>37</v>
      </c>
      <c r="Y1257" s="17" t="str">
        <f>TablaIncidentes[[#This Row],[Tiempo Total Gestión]]</f>
        <v>01:20</v>
      </c>
      <c r="Z1257" s="11">
        <f t="shared" si="133"/>
        <v>1</v>
      </c>
      <c r="AA1257" s="11">
        <f t="shared" si="134"/>
        <v>20</v>
      </c>
      <c r="AB1257" s="11">
        <f>IF(TablaIncidentes[[#This Row],[Prioridad*]]="Baja",(Z1257-24)*60+AA1257,IF(TablaIncidentes[[#This Row],[Prioridad*]]="Media",(Z1257-4)*60+AA1257,IF(TablaIncidentes[[#This Row],[Prioridad*]]="Alta",(Z1257-2)*60+AA1257)))</f>
        <v>-40</v>
      </c>
      <c r="AD1257" s="17" t="str">
        <f>TablaIncidentes[[#This Row],[Tiempo Creación (HH:mm)]]</f>
        <v>00:00</v>
      </c>
      <c r="AE1257" s="11">
        <f t="shared" si="135"/>
        <v>0</v>
      </c>
      <c r="AF1257" s="11">
        <f t="shared" si="136"/>
        <v>0</v>
      </c>
      <c r="AG1257" s="11">
        <f>IF(TablaIncidentes[[#This Row],[Prioridad*]]="Baja",((AE1257*60)+AF1257)-30,IF(TablaIncidentes[[#This Row],[Prioridad*]]="Media",((AE1257*60)+AF1257)-15,IF(TablaIncidentes[[#This Row],[Prioridad*]]="Alta",((AE1257*60)+AF1257)-10)))</f>
        <v>-10</v>
      </c>
      <c r="AI1257" s="17">
        <f>TablaIncidentes[[#This Row],[Tiempo Avance Incidente]]</f>
        <v>0</v>
      </c>
      <c r="AJ1257" s="11">
        <f t="shared" si="137"/>
        <v>0</v>
      </c>
      <c r="AK1257" s="11">
        <f t="shared" si="138"/>
        <v>0</v>
      </c>
      <c r="AL1257">
        <f>IF(TablaIncidentes[[#This Row],[Prioridad*]]="Baja",((AJ1257*60)+AK1257)-720,IF(TablaIncidentes[[#This Row],[Prioridad*]]="Media",((AJ1257*60)+AK1257)-120,IF(TablaIncidentes[[#This Row],[Prioridad*]]="Alta",((AJ1257*60)+AK1257)-60)))</f>
        <v>-60</v>
      </c>
      <c r="AN1257" t="str">
        <f t="shared" si="139"/>
        <v>martes</v>
      </c>
    </row>
    <row r="1258" spans="1:40" x14ac:dyDescent="0.25">
      <c r="A1258" s="20" t="s">
        <v>2663</v>
      </c>
      <c r="B1258" t="s">
        <v>1037</v>
      </c>
      <c r="C1258" t="s">
        <v>32</v>
      </c>
      <c r="D1258" s="11" t="s">
        <v>33</v>
      </c>
      <c r="E1258" t="s">
        <v>34</v>
      </c>
      <c r="F1258" t="s">
        <v>51</v>
      </c>
      <c r="G1258" t="s">
        <v>75</v>
      </c>
      <c r="J1258" s="12">
        <v>43851</v>
      </c>
      <c r="K1258" s="13">
        <v>0.36920138888888893</v>
      </c>
      <c r="L1258" s="14">
        <v>43851</v>
      </c>
      <c r="M1258" s="15">
        <v>0.36920138888888893</v>
      </c>
      <c r="N1258" s="12">
        <v>43851</v>
      </c>
      <c r="O1258" s="13">
        <v>0.4535763888888889</v>
      </c>
      <c r="P1258" s="16">
        <v>43852.506261574075</v>
      </c>
      <c r="Q1258" s="11" t="s">
        <v>101</v>
      </c>
      <c r="R1258" s="11" t="s">
        <v>486</v>
      </c>
      <c r="S1258" s="11" t="s">
        <v>39</v>
      </c>
      <c r="T1258" s="11" t="s">
        <v>133</v>
      </c>
      <c r="U1258" s="11" t="s">
        <v>37</v>
      </c>
      <c r="V1258" s="17">
        <v>0</v>
      </c>
      <c r="W1258" s="11" t="s">
        <v>37</v>
      </c>
      <c r="Y1258" s="17" t="str">
        <f>TablaIncidentes[[#This Row],[Tiempo Total Gestión]]</f>
        <v>02:01</v>
      </c>
      <c r="Z1258" s="11">
        <f t="shared" si="133"/>
        <v>2</v>
      </c>
      <c r="AA1258" s="11">
        <f t="shared" si="134"/>
        <v>1</v>
      </c>
      <c r="AB1258" s="11">
        <f>IF(TablaIncidentes[[#This Row],[Prioridad*]]="Baja",(Z1258-24)*60+AA1258,IF(TablaIncidentes[[#This Row],[Prioridad*]]="Media",(Z1258-4)*60+AA1258,IF(TablaIncidentes[[#This Row],[Prioridad*]]="Alta",(Z1258-2)*60+AA1258)))</f>
        <v>1</v>
      </c>
      <c r="AD1258" s="17" t="str">
        <f>TablaIncidentes[[#This Row],[Tiempo Creación (HH:mm)]]</f>
        <v>00:00</v>
      </c>
      <c r="AE1258" s="11">
        <f t="shared" si="135"/>
        <v>0</v>
      </c>
      <c r="AF1258" s="11">
        <f t="shared" si="136"/>
        <v>0</v>
      </c>
      <c r="AG1258" s="11">
        <f>IF(TablaIncidentes[[#This Row],[Prioridad*]]="Baja",((AE1258*60)+AF1258)-30,IF(TablaIncidentes[[#This Row],[Prioridad*]]="Media",((AE1258*60)+AF1258)-15,IF(TablaIncidentes[[#This Row],[Prioridad*]]="Alta",((AE1258*60)+AF1258)-10)))</f>
        <v>-10</v>
      </c>
      <c r="AI1258" s="17">
        <f>TablaIncidentes[[#This Row],[Tiempo Avance Incidente]]</f>
        <v>0</v>
      </c>
      <c r="AJ1258" s="11">
        <f t="shared" si="137"/>
        <v>0</v>
      </c>
      <c r="AK1258" s="11">
        <f t="shared" si="138"/>
        <v>0</v>
      </c>
      <c r="AL1258">
        <f>IF(TablaIncidentes[[#This Row],[Prioridad*]]="Baja",((AJ1258*60)+AK1258)-720,IF(TablaIncidentes[[#This Row],[Prioridad*]]="Media",((AJ1258*60)+AK1258)-120,IF(TablaIncidentes[[#This Row],[Prioridad*]]="Alta",((AJ1258*60)+AK1258)-60)))</f>
        <v>-60</v>
      </c>
      <c r="AN1258" t="str">
        <f t="shared" si="139"/>
        <v>martes</v>
      </c>
    </row>
    <row r="1259" spans="1:40" x14ac:dyDescent="0.25">
      <c r="A1259" s="10" t="s">
        <v>2664</v>
      </c>
      <c r="B1259" t="s">
        <v>2665</v>
      </c>
      <c r="C1259" t="s">
        <v>32</v>
      </c>
      <c r="D1259" s="11" t="s">
        <v>33</v>
      </c>
      <c r="E1259" t="s">
        <v>34</v>
      </c>
      <c r="F1259" t="s">
        <v>51</v>
      </c>
      <c r="G1259" t="s">
        <v>361</v>
      </c>
      <c r="J1259" s="12">
        <v>43851</v>
      </c>
      <c r="K1259" s="13">
        <v>0.36990740740740741</v>
      </c>
      <c r="L1259" s="14">
        <v>43851</v>
      </c>
      <c r="M1259" s="15">
        <v>0.36990740740740741</v>
      </c>
      <c r="N1259" s="12">
        <v>43851</v>
      </c>
      <c r="O1259" s="13">
        <v>0.43156250000000002</v>
      </c>
      <c r="P1259" s="16">
        <v>43852.506261574075</v>
      </c>
      <c r="Q1259" s="11" t="s">
        <v>37</v>
      </c>
      <c r="R1259" s="11" t="s">
        <v>350</v>
      </c>
      <c r="S1259" s="11" t="s">
        <v>39</v>
      </c>
      <c r="T1259" s="11" t="s">
        <v>133</v>
      </c>
      <c r="U1259" s="11" t="s">
        <v>37</v>
      </c>
      <c r="V1259" s="17">
        <v>0</v>
      </c>
      <c r="W1259" s="11" t="s">
        <v>37</v>
      </c>
      <c r="Y1259" s="17" t="str">
        <f>TablaIncidentes[[#This Row],[Tiempo Total Gestión]]</f>
        <v>01:28</v>
      </c>
      <c r="Z1259" s="11">
        <f t="shared" si="133"/>
        <v>1</v>
      </c>
      <c r="AA1259" s="11">
        <f t="shared" si="134"/>
        <v>28</v>
      </c>
      <c r="AB1259" s="11">
        <f>IF(TablaIncidentes[[#This Row],[Prioridad*]]="Baja",(Z1259-24)*60+AA1259,IF(TablaIncidentes[[#This Row],[Prioridad*]]="Media",(Z1259-4)*60+AA1259,IF(TablaIncidentes[[#This Row],[Prioridad*]]="Alta",(Z1259-2)*60+AA1259)))</f>
        <v>-32</v>
      </c>
      <c r="AD1259" s="17" t="str">
        <f>TablaIncidentes[[#This Row],[Tiempo Creación (HH:mm)]]</f>
        <v>00:00</v>
      </c>
      <c r="AE1259" s="11">
        <f t="shared" si="135"/>
        <v>0</v>
      </c>
      <c r="AF1259" s="11">
        <f t="shared" si="136"/>
        <v>0</v>
      </c>
      <c r="AG1259" s="11">
        <f>IF(TablaIncidentes[[#This Row],[Prioridad*]]="Baja",((AE1259*60)+AF1259)-30,IF(TablaIncidentes[[#This Row],[Prioridad*]]="Media",((AE1259*60)+AF1259)-15,IF(TablaIncidentes[[#This Row],[Prioridad*]]="Alta",((AE1259*60)+AF1259)-10)))</f>
        <v>-10</v>
      </c>
      <c r="AI1259" s="17">
        <f>TablaIncidentes[[#This Row],[Tiempo Avance Incidente]]</f>
        <v>0</v>
      </c>
      <c r="AJ1259" s="11">
        <f t="shared" si="137"/>
        <v>0</v>
      </c>
      <c r="AK1259" s="11">
        <f t="shared" si="138"/>
        <v>0</v>
      </c>
      <c r="AL1259">
        <f>IF(TablaIncidentes[[#This Row],[Prioridad*]]="Baja",((AJ1259*60)+AK1259)-720,IF(TablaIncidentes[[#This Row],[Prioridad*]]="Media",((AJ1259*60)+AK1259)-120,IF(TablaIncidentes[[#This Row],[Prioridad*]]="Alta",((AJ1259*60)+AK1259)-60)))</f>
        <v>-60</v>
      </c>
      <c r="AN1259" t="str">
        <f t="shared" si="139"/>
        <v>martes</v>
      </c>
    </row>
    <row r="1260" spans="1:40" x14ac:dyDescent="0.25">
      <c r="A1260" s="10" t="s">
        <v>2666</v>
      </c>
      <c r="B1260" t="s">
        <v>2667</v>
      </c>
      <c r="C1260" t="s">
        <v>32</v>
      </c>
      <c r="D1260" s="11" t="s">
        <v>33</v>
      </c>
      <c r="E1260" t="s">
        <v>34</v>
      </c>
      <c r="F1260" t="s">
        <v>51</v>
      </c>
      <c r="G1260" t="s">
        <v>2097</v>
      </c>
      <c r="J1260" s="12">
        <v>43851</v>
      </c>
      <c r="K1260" s="13">
        <v>0.36991898148148145</v>
      </c>
      <c r="L1260" s="14">
        <v>43851</v>
      </c>
      <c r="M1260" s="15">
        <v>0.36991898148148145</v>
      </c>
      <c r="N1260" s="12">
        <v>43852</v>
      </c>
      <c r="O1260" s="13">
        <v>6.238425925925925E-3</v>
      </c>
      <c r="P1260" s="16">
        <v>43853.10701388889</v>
      </c>
      <c r="Q1260" s="11" t="s">
        <v>37</v>
      </c>
      <c r="R1260" s="11" t="s">
        <v>65</v>
      </c>
      <c r="S1260" s="11" t="s">
        <v>39</v>
      </c>
      <c r="T1260" s="11" t="s">
        <v>133</v>
      </c>
      <c r="U1260" s="11" t="s">
        <v>37</v>
      </c>
      <c r="V1260" s="17">
        <v>0</v>
      </c>
      <c r="W1260" s="11" t="s">
        <v>37</v>
      </c>
      <c r="Y1260" s="17" t="str">
        <f>TablaIncidentes[[#This Row],[Tiempo Total Gestión]]</f>
        <v>01:46</v>
      </c>
      <c r="Z1260" s="11">
        <f t="shared" si="133"/>
        <v>1</v>
      </c>
      <c r="AA1260" s="11">
        <f t="shared" si="134"/>
        <v>46</v>
      </c>
      <c r="AB1260" s="11">
        <f>IF(TablaIncidentes[[#This Row],[Prioridad*]]="Baja",(Z1260-24)*60+AA1260,IF(TablaIncidentes[[#This Row],[Prioridad*]]="Media",(Z1260-4)*60+AA1260,IF(TablaIncidentes[[#This Row],[Prioridad*]]="Alta",(Z1260-2)*60+AA1260)))</f>
        <v>-14</v>
      </c>
      <c r="AD1260" s="17" t="str">
        <f>TablaIncidentes[[#This Row],[Tiempo Creación (HH:mm)]]</f>
        <v>00:00</v>
      </c>
      <c r="AE1260" s="11">
        <f t="shared" si="135"/>
        <v>0</v>
      </c>
      <c r="AF1260" s="11">
        <f t="shared" si="136"/>
        <v>0</v>
      </c>
      <c r="AG1260" s="11">
        <f>IF(TablaIncidentes[[#This Row],[Prioridad*]]="Baja",((AE1260*60)+AF1260)-30,IF(TablaIncidentes[[#This Row],[Prioridad*]]="Media",((AE1260*60)+AF1260)-15,IF(TablaIncidentes[[#This Row],[Prioridad*]]="Alta",((AE1260*60)+AF1260)-10)))</f>
        <v>-10</v>
      </c>
      <c r="AI1260" s="17">
        <f>TablaIncidentes[[#This Row],[Tiempo Avance Incidente]]</f>
        <v>0</v>
      </c>
      <c r="AJ1260" s="11">
        <f t="shared" si="137"/>
        <v>0</v>
      </c>
      <c r="AK1260" s="11">
        <f t="shared" si="138"/>
        <v>0</v>
      </c>
      <c r="AL1260">
        <f>IF(TablaIncidentes[[#This Row],[Prioridad*]]="Baja",((AJ1260*60)+AK1260)-720,IF(TablaIncidentes[[#This Row],[Prioridad*]]="Media",((AJ1260*60)+AK1260)-120,IF(TablaIncidentes[[#This Row],[Prioridad*]]="Alta",((AJ1260*60)+AK1260)-60)))</f>
        <v>-60</v>
      </c>
      <c r="AN1260" t="str">
        <f t="shared" si="139"/>
        <v>martes</v>
      </c>
    </row>
    <row r="1261" spans="1:40" x14ac:dyDescent="0.25">
      <c r="A1261" s="20" t="s">
        <v>2668</v>
      </c>
      <c r="B1261" t="s">
        <v>2669</v>
      </c>
      <c r="C1261" t="s">
        <v>32</v>
      </c>
      <c r="D1261" s="11" t="s">
        <v>33</v>
      </c>
      <c r="E1261" t="s">
        <v>34</v>
      </c>
      <c r="F1261" t="s">
        <v>51</v>
      </c>
      <c r="G1261" t="s">
        <v>62</v>
      </c>
      <c r="J1261" s="12">
        <v>43851</v>
      </c>
      <c r="K1261" s="13">
        <v>0.36991898148148145</v>
      </c>
      <c r="L1261" s="14">
        <v>43851</v>
      </c>
      <c r="M1261" s="15">
        <v>0.36991898148148145</v>
      </c>
      <c r="N1261" s="12">
        <v>43851</v>
      </c>
      <c r="O1261" s="13">
        <v>0.48333333333333334</v>
      </c>
      <c r="P1261" s="16">
        <v>43852.506261574075</v>
      </c>
      <c r="Q1261" s="11" t="s">
        <v>101</v>
      </c>
      <c r="R1261" s="11" t="s">
        <v>866</v>
      </c>
      <c r="S1261" s="11" t="s">
        <v>39</v>
      </c>
      <c r="T1261" s="11" t="s">
        <v>133</v>
      </c>
      <c r="U1261" s="11" t="s">
        <v>37</v>
      </c>
      <c r="V1261" s="17">
        <v>0</v>
      </c>
      <c r="W1261" s="11" t="s">
        <v>37</v>
      </c>
      <c r="Y1261" s="17" t="str">
        <f>TablaIncidentes[[#This Row],[Tiempo Total Gestión]]</f>
        <v>02:31</v>
      </c>
      <c r="Z1261" s="11">
        <f t="shared" si="133"/>
        <v>2</v>
      </c>
      <c r="AA1261" s="11">
        <f t="shared" si="134"/>
        <v>31</v>
      </c>
      <c r="AB1261" s="11">
        <f>IF(TablaIncidentes[[#This Row],[Prioridad*]]="Baja",(Z1261-24)*60+AA1261,IF(TablaIncidentes[[#This Row],[Prioridad*]]="Media",(Z1261-4)*60+AA1261,IF(TablaIncidentes[[#This Row],[Prioridad*]]="Alta",(Z1261-2)*60+AA1261)))</f>
        <v>31</v>
      </c>
      <c r="AD1261" s="17" t="str">
        <f>TablaIncidentes[[#This Row],[Tiempo Creación (HH:mm)]]</f>
        <v>00:00</v>
      </c>
      <c r="AE1261" s="11">
        <f t="shared" si="135"/>
        <v>0</v>
      </c>
      <c r="AF1261" s="11">
        <f t="shared" si="136"/>
        <v>0</v>
      </c>
      <c r="AG1261" s="11">
        <f>IF(TablaIncidentes[[#This Row],[Prioridad*]]="Baja",((AE1261*60)+AF1261)-30,IF(TablaIncidentes[[#This Row],[Prioridad*]]="Media",((AE1261*60)+AF1261)-15,IF(TablaIncidentes[[#This Row],[Prioridad*]]="Alta",((AE1261*60)+AF1261)-10)))</f>
        <v>-10</v>
      </c>
      <c r="AI1261" s="17">
        <f>TablaIncidentes[[#This Row],[Tiempo Avance Incidente]]</f>
        <v>0</v>
      </c>
      <c r="AJ1261" s="11">
        <f t="shared" si="137"/>
        <v>0</v>
      </c>
      <c r="AK1261" s="11">
        <f t="shared" si="138"/>
        <v>0</v>
      </c>
      <c r="AL1261">
        <f>IF(TablaIncidentes[[#This Row],[Prioridad*]]="Baja",((AJ1261*60)+AK1261)-720,IF(TablaIncidentes[[#This Row],[Prioridad*]]="Media",((AJ1261*60)+AK1261)-120,IF(TablaIncidentes[[#This Row],[Prioridad*]]="Alta",((AJ1261*60)+AK1261)-60)))</f>
        <v>-60</v>
      </c>
      <c r="AN1261" t="str">
        <f t="shared" si="139"/>
        <v>martes</v>
      </c>
    </row>
    <row r="1262" spans="1:40" x14ac:dyDescent="0.25">
      <c r="A1262" s="10" t="s">
        <v>2670</v>
      </c>
      <c r="B1262" t="s">
        <v>1097</v>
      </c>
      <c r="C1262" t="s">
        <v>32</v>
      </c>
      <c r="D1262" s="11" t="s">
        <v>33</v>
      </c>
      <c r="E1262" t="s">
        <v>34</v>
      </c>
      <c r="F1262" t="s">
        <v>51</v>
      </c>
      <c r="G1262" t="s">
        <v>361</v>
      </c>
      <c r="J1262" s="12">
        <v>43851</v>
      </c>
      <c r="K1262" s="13">
        <v>0.36991898148148145</v>
      </c>
      <c r="L1262" s="14">
        <v>43851</v>
      </c>
      <c r="M1262" s="15">
        <v>0.36991898148148145</v>
      </c>
      <c r="N1262" s="12">
        <v>43851</v>
      </c>
      <c r="O1262" s="13">
        <v>0.44726851851851851</v>
      </c>
      <c r="P1262" s="16">
        <v>43852.506261574075</v>
      </c>
      <c r="Q1262" s="11" t="s">
        <v>37</v>
      </c>
      <c r="R1262" s="11" t="s">
        <v>312</v>
      </c>
      <c r="S1262" s="11" t="s">
        <v>39</v>
      </c>
      <c r="T1262" s="11" t="s">
        <v>133</v>
      </c>
      <c r="U1262" s="11" t="s">
        <v>37</v>
      </c>
      <c r="V1262" s="17">
        <v>0</v>
      </c>
      <c r="W1262" s="11" t="s">
        <v>37</v>
      </c>
      <c r="Y1262" s="17" t="str">
        <f>TablaIncidentes[[#This Row],[Tiempo Total Gestión]]</f>
        <v>01:51</v>
      </c>
      <c r="Z1262" s="11">
        <f t="shared" si="133"/>
        <v>1</v>
      </c>
      <c r="AA1262" s="11">
        <f t="shared" si="134"/>
        <v>51</v>
      </c>
      <c r="AB1262" s="11">
        <f>IF(TablaIncidentes[[#This Row],[Prioridad*]]="Baja",(Z1262-24)*60+AA1262,IF(TablaIncidentes[[#This Row],[Prioridad*]]="Media",(Z1262-4)*60+AA1262,IF(TablaIncidentes[[#This Row],[Prioridad*]]="Alta",(Z1262-2)*60+AA1262)))</f>
        <v>-9</v>
      </c>
      <c r="AD1262" s="17" t="str">
        <f>TablaIncidentes[[#This Row],[Tiempo Creación (HH:mm)]]</f>
        <v>00:00</v>
      </c>
      <c r="AE1262" s="11">
        <f t="shared" si="135"/>
        <v>0</v>
      </c>
      <c r="AF1262" s="11">
        <f t="shared" si="136"/>
        <v>0</v>
      </c>
      <c r="AG1262" s="11">
        <f>IF(TablaIncidentes[[#This Row],[Prioridad*]]="Baja",((AE1262*60)+AF1262)-30,IF(TablaIncidentes[[#This Row],[Prioridad*]]="Media",((AE1262*60)+AF1262)-15,IF(TablaIncidentes[[#This Row],[Prioridad*]]="Alta",((AE1262*60)+AF1262)-10)))</f>
        <v>-10</v>
      </c>
      <c r="AI1262" s="17">
        <f>TablaIncidentes[[#This Row],[Tiempo Avance Incidente]]</f>
        <v>0</v>
      </c>
      <c r="AJ1262" s="11">
        <f t="shared" si="137"/>
        <v>0</v>
      </c>
      <c r="AK1262" s="11">
        <f t="shared" si="138"/>
        <v>0</v>
      </c>
      <c r="AL1262">
        <f>IF(TablaIncidentes[[#This Row],[Prioridad*]]="Baja",((AJ1262*60)+AK1262)-720,IF(TablaIncidentes[[#This Row],[Prioridad*]]="Media",((AJ1262*60)+AK1262)-120,IF(TablaIncidentes[[#This Row],[Prioridad*]]="Alta",((AJ1262*60)+AK1262)-60)))</f>
        <v>-60</v>
      </c>
      <c r="AN1262" t="str">
        <f t="shared" si="139"/>
        <v>martes</v>
      </c>
    </row>
    <row r="1263" spans="1:40" x14ac:dyDescent="0.25">
      <c r="A1263" s="20" t="s">
        <v>2671</v>
      </c>
      <c r="B1263" t="s">
        <v>2052</v>
      </c>
      <c r="C1263" t="s">
        <v>32</v>
      </c>
      <c r="D1263" s="11" t="s">
        <v>33</v>
      </c>
      <c r="E1263" t="s">
        <v>34</v>
      </c>
      <c r="F1263" t="s">
        <v>51</v>
      </c>
      <c r="G1263" t="s">
        <v>361</v>
      </c>
      <c r="J1263" s="12">
        <v>43851</v>
      </c>
      <c r="K1263" s="13">
        <v>0.37895833333333334</v>
      </c>
      <c r="L1263" s="14">
        <v>43851</v>
      </c>
      <c r="M1263" s="15">
        <v>0.37895833333333334</v>
      </c>
      <c r="N1263" s="12">
        <v>43851</v>
      </c>
      <c r="O1263" s="13">
        <v>0.46557870370370374</v>
      </c>
      <c r="P1263" s="16">
        <v>43852.506261574075</v>
      </c>
      <c r="Q1263" s="11" t="s">
        <v>101</v>
      </c>
      <c r="R1263" s="11" t="s">
        <v>741</v>
      </c>
      <c r="S1263" s="11" t="s">
        <v>39</v>
      </c>
      <c r="T1263" s="11" t="s">
        <v>133</v>
      </c>
      <c r="U1263" s="11" t="s">
        <v>37</v>
      </c>
      <c r="V1263" s="17">
        <v>0</v>
      </c>
      <c r="W1263" s="11" t="s">
        <v>37</v>
      </c>
      <c r="Y1263" s="17" t="str">
        <f>TablaIncidentes[[#This Row],[Tiempo Total Gestión]]</f>
        <v>02:04</v>
      </c>
      <c r="Z1263" s="11">
        <f t="shared" si="133"/>
        <v>2</v>
      </c>
      <c r="AA1263" s="11">
        <f t="shared" si="134"/>
        <v>4</v>
      </c>
      <c r="AB1263" s="11">
        <f>IF(TablaIncidentes[[#This Row],[Prioridad*]]="Baja",(Z1263-24)*60+AA1263,IF(TablaIncidentes[[#This Row],[Prioridad*]]="Media",(Z1263-4)*60+AA1263,IF(TablaIncidentes[[#This Row],[Prioridad*]]="Alta",(Z1263-2)*60+AA1263)))</f>
        <v>4</v>
      </c>
      <c r="AD1263" s="17" t="str">
        <f>TablaIncidentes[[#This Row],[Tiempo Creación (HH:mm)]]</f>
        <v>00:00</v>
      </c>
      <c r="AE1263" s="11">
        <f t="shared" si="135"/>
        <v>0</v>
      </c>
      <c r="AF1263" s="11">
        <f t="shared" si="136"/>
        <v>0</v>
      </c>
      <c r="AG1263" s="11">
        <f>IF(TablaIncidentes[[#This Row],[Prioridad*]]="Baja",((AE1263*60)+AF1263)-30,IF(TablaIncidentes[[#This Row],[Prioridad*]]="Media",((AE1263*60)+AF1263)-15,IF(TablaIncidentes[[#This Row],[Prioridad*]]="Alta",((AE1263*60)+AF1263)-10)))</f>
        <v>-10</v>
      </c>
      <c r="AI1263" s="17">
        <f>TablaIncidentes[[#This Row],[Tiempo Avance Incidente]]</f>
        <v>0</v>
      </c>
      <c r="AJ1263" s="11">
        <f t="shared" si="137"/>
        <v>0</v>
      </c>
      <c r="AK1263" s="11">
        <f t="shared" si="138"/>
        <v>0</v>
      </c>
      <c r="AL1263">
        <f>IF(TablaIncidentes[[#This Row],[Prioridad*]]="Baja",((AJ1263*60)+AK1263)-720,IF(TablaIncidentes[[#This Row],[Prioridad*]]="Media",((AJ1263*60)+AK1263)-120,IF(TablaIncidentes[[#This Row],[Prioridad*]]="Alta",((AJ1263*60)+AK1263)-60)))</f>
        <v>-60</v>
      </c>
      <c r="AN1263" t="str">
        <f t="shared" si="139"/>
        <v>martes</v>
      </c>
    </row>
    <row r="1264" spans="1:40" x14ac:dyDescent="0.25">
      <c r="A1264" s="20" t="s">
        <v>2672</v>
      </c>
      <c r="B1264" t="s">
        <v>2673</v>
      </c>
      <c r="C1264" t="s">
        <v>32</v>
      </c>
      <c r="D1264" s="11" t="s">
        <v>33</v>
      </c>
      <c r="E1264" t="s">
        <v>34</v>
      </c>
      <c r="F1264" t="s">
        <v>51</v>
      </c>
      <c r="G1264" t="s">
        <v>75</v>
      </c>
      <c r="J1264" s="12">
        <v>43851</v>
      </c>
      <c r="K1264" s="13">
        <v>0.39297453703703705</v>
      </c>
      <c r="L1264" s="14">
        <v>43851</v>
      </c>
      <c r="M1264" s="15">
        <v>0.39297453703703705</v>
      </c>
      <c r="N1264" s="12">
        <v>43851</v>
      </c>
      <c r="O1264" s="13">
        <v>0.5040162037037037</v>
      </c>
      <c r="P1264" s="16">
        <v>43852.506261574075</v>
      </c>
      <c r="Q1264" s="11" t="s">
        <v>101</v>
      </c>
      <c r="R1264" s="11" t="s">
        <v>1013</v>
      </c>
      <c r="S1264" s="11" t="s">
        <v>39</v>
      </c>
      <c r="T1264" s="11" t="s">
        <v>133</v>
      </c>
      <c r="U1264" s="11" t="s">
        <v>37</v>
      </c>
      <c r="V1264" s="17">
        <v>0</v>
      </c>
      <c r="W1264" s="11" t="s">
        <v>37</v>
      </c>
      <c r="Y1264" s="17" t="str">
        <f>TablaIncidentes[[#This Row],[Tiempo Total Gestión]]</f>
        <v>02:39</v>
      </c>
      <c r="Z1264" s="11">
        <f t="shared" si="133"/>
        <v>2</v>
      </c>
      <c r="AA1264" s="11">
        <f t="shared" si="134"/>
        <v>39</v>
      </c>
      <c r="AB1264" s="11">
        <f>IF(TablaIncidentes[[#This Row],[Prioridad*]]="Baja",(Z1264-24)*60+AA1264,IF(TablaIncidentes[[#This Row],[Prioridad*]]="Media",(Z1264-4)*60+AA1264,IF(TablaIncidentes[[#This Row],[Prioridad*]]="Alta",(Z1264-2)*60+AA1264)))</f>
        <v>39</v>
      </c>
      <c r="AD1264" s="17" t="str">
        <f>TablaIncidentes[[#This Row],[Tiempo Creación (HH:mm)]]</f>
        <v>00:00</v>
      </c>
      <c r="AE1264" s="11">
        <f t="shared" si="135"/>
        <v>0</v>
      </c>
      <c r="AF1264" s="11">
        <f t="shared" si="136"/>
        <v>0</v>
      </c>
      <c r="AG1264" s="11">
        <f>IF(TablaIncidentes[[#This Row],[Prioridad*]]="Baja",((AE1264*60)+AF1264)-30,IF(TablaIncidentes[[#This Row],[Prioridad*]]="Media",((AE1264*60)+AF1264)-15,IF(TablaIncidentes[[#This Row],[Prioridad*]]="Alta",((AE1264*60)+AF1264)-10)))</f>
        <v>-10</v>
      </c>
      <c r="AI1264" s="17">
        <f>TablaIncidentes[[#This Row],[Tiempo Avance Incidente]]</f>
        <v>0</v>
      </c>
      <c r="AJ1264" s="11">
        <f t="shared" si="137"/>
        <v>0</v>
      </c>
      <c r="AK1264" s="11">
        <f t="shared" si="138"/>
        <v>0</v>
      </c>
      <c r="AL1264">
        <f>IF(TablaIncidentes[[#This Row],[Prioridad*]]="Baja",((AJ1264*60)+AK1264)-720,IF(TablaIncidentes[[#This Row],[Prioridad*]]="Media",((AJ1264*60)+AK1264)-120,IF(TablaIncidentes[[#This Row],[Prioridad*]]="Alta",((AJ1264*60)+AK1264)-60)))</f>
        <v>-60</v>
      </c>
      <c r="AN1264" t="str">
        <f t="shared" si="139"/>
        <v>martes</v>
      </c>
    </row>
    <row r="1265" spans="1:40" x14ac:dyDescent="0.25">
      <c r="A1265" s="10" t="s">
        <v>2674</v>
      </c>
      <c r="B1265" t="s">
        <v>2675</v>
      </c>
      <c r="C1265" t="s">
        <v>32</v>
      </c>
      <c r="D1265" s="11" t="s">
        <v>33</v>
      </c>
      <c r="E1265" t="s">
        <v>34</v>
      </c>
      <c r="F1265" t="s">
        <v>51</v>
      </c>
      <c r="G1265" t="s">
        <v>361</v>
      </c>
      <c r="J1265" s="12">
        <v>43851</v>
      </c>
      <c r="K1265" s="13">
        <v>0.39366898148148149</v>
      </c>
      <c r="L1265" s="14">
        <v>43851</v>
      </c>
      <c r="M1265" s="15">
        <v>0.39366898148148149</v>
      </c>
      <c r="N1265" s="12">
        <v>43851</v>
      </c>
      <c r="O1265" s="13">
        <v>0.4745138888888889</v>
      </c>
      <c r="P1265" s="16">
        <v>43852.506261574075</v>
      </c>
      <c r="Q1265" s="11" t="s">
        <v>37</v>
      </c>
      <c r="R1265" s="11" t="s">
        <v>1823</v>
      </c>
      <c r="S1265" s="11" t="s">
        <v>39</v>
      </c>
      <c r="T1265" s="11" t="s">
        <v>133</v>
      </c>
      <c r="U1265" s="11" t="s">
        <v>37</v>
      </c>
      <c r="V1265" s="17">
        <v>0</v>
      </c>
      <c r="W1265" s="11" t="s">
        <v>37</v>
      </c>
      <c r="Y1265" s="17" t="str">
        <f>TablaIncidentes[[#This Row],[Tiempo Total Gestión]]</f>
        <v>01:56</v>
      </c>
      <c r="Z1265" s="11">
        <f t="shared" si="133"/>
        <v>1</v>
      </c>
      <c r="AA1265" s="11">
        <f t="shared" si="134"/>
        <v>56</v>
      </c>
      <c r="AB1265" s="11">
        <f>IF(TablaIncidentes[[#This Row],[Prioridad*]]="Baja",(Z1265-24)*60+AA1265,IF(TablaIncidentes[[#This Row],[Prioridad*]]="Media",(Z1265-4)*60+AA1265,IF(TablaIncidentes[[#This Row],[Prioridad*]]="Alta",(Z1265-2)*60+AA1265)))</f>
        <v>-4</v>
      </c>
      <c r="AD1265" s="17" t="str">
        <f>TablaIncidentes[[#This Row],[Tiempo Creación (HH:mm)]]</f>
        <v>00:00</v>
      </c>
      <c r="AE1265" s="11">
        <f t="shared" si="135"/>
        <v>0</v>
      </c>
      <c r="AF1265" s="11">
        <f t="shared" si="136"/>
        <v>0</v>
      </c>
      <c r="AG1265" s="11">
        <f>IF(TablaIncidentes[[#This Row],[Prioridad*]]="Baja",((AE1265*60)+AF1265)-30,IF(TablaIncidentes[[#This Row],[Prioridad*]]="Media",((AE1265*60)+AF1265)-15,IF(TablaIncidentes[[#This Row],[Prioridad*]]="Alta",((AE1265*60)+AF1265)-10)))</f>
        <v>-10</v>
      </c>
      <c r="AI1265" s="17">
        <f>TablaIncidentes[[#This Row],[Tiempo Avance Incidente]]</f>
        <v>0</v>
      </c>
      <c r="AJ1265" s="11">
        <f t="shared" si="137"/>
        <v>0</v>
      </c>
      <c r="AK1265" s="11">
        <f t="shared" si="138"/>
        <v>0</v>
      </c>
      <c r="AL1265">
        <f>IF(TablaIncidentes[[#This Row],[Prioridad*]]="Baja",((AJ1265*60)+AK1265)-720,IF(TablaIncidentes[[#This Row],[Prioridad*]]="Media",((AJ1265*60)+AK1265)-120,IF(TablaIncidentes[[#This Row],[Prioridad*]]="Alta",((AJ1265*60)+AK1265)-60)))</f>
        <v>-60</v>
      </c>
      <c r="AN1265" t="str">
        <f t="shared" si="139"/>
        <v>martes</v>
      </c>
    </row>
    <row r="1266" spans="1:40" x14ac:dyDescent="0.25">
      <c r="A1266" s="22" t="s">
        <v>2676</v>
      </c>
      <c r="B1266" t="s">
        <v>402</v>
      </c>
      <c r="C1266" t="s">
        <v>123</v>
      </c>
      <c r="D1266" s="11" t="s">
        <v>33</v>
      </c>
      <c r="E1266" t="s">
        <v>34</v>
      </c>
      <c r="F1266" t="s">
        <v>124</v>
      </c>
      <c r="G1266" t="s">
        <v>364</v>
      </c>
      <c r="J1266" s="12">
        <v>43851</v>
      </c>
      <c r="K1266" s="13">
        <v>0.40393518518518517</v>
      </c>
      <c r="L1266" s="14">
        <v>43851</v>
      </c>
      <c r="M1266" s="15">
        <v>0.40675925925925926</v>
      </c>
      <c r="N1266" s="12">
        <v>43851</v>
      </c>
      <c r="O1266" s="13">
        <v>0.50084490740740739</v>
      </c>
      <c r="P1266" s="16">
        <v>43852.506261574075</v>
      </c>
      <c r="Q1266" s="11" t="s">
        <v>101</v>
      </c>
      <c r="R1266" s="11" t="s">
        <v>2073</v>
      </c>
      <c r="S1266" s="11" t="s">
        <v>59</v>
      </c>
      <c r="T1266" s="11" t="s">
        <v>327</v>
      </c>
      <c r="U1266" s="11" t="s">
        <v>37</v>
      </c>
      <c r="V1266" s="17">
        <v>2.9513888948713429E-3</v>
      </c>
      <c r="W1266" s="11" t="s">
        <v>37</v>
      </c>
      <c r="Y1266" s="17" t="str">
        <f>TablaIncidentes[[#This Row],[Tiempo Total Gestión]]</f>
        <v>02:19</v>
      </c>
      <c r="Z1266" s="11">
        <f t="shared" si="133"/>
        <v>2</v>
      </c>
      <c r="AA1266" s="11">
        <f t="shared" si="134"/>
        <v>19</v>
      </c>
      <c r="AB1266" s="11">
        <f>IF(TablaIncidentes[[#This Row],[Prioridad*]]="Baja",(Z1266-24)*60+AA1266,IF(TablaIncidentes[[#This Row],[Prioridad*]]="Media",(Z1266-4)*60+AA1266,IF(TablaIncidentes[[#This Row],[Prioridad*]]="Alta",(Z1266-2)*60+AA1266)))</f>
        <v>19</v>
      </c>
      <c r="AD1266" s="17" t="str">
        <f>TablaIncidentes[[#This Row],[Tiempo Creación (HH:mm)]]</f>
        <v>00:04</v>
      </c>
      <c r="AE1266" s="11">
        <f t="shared" si="135"/>
        <v>0</v>
      </c>
      <c r="AF1266" s="11">
        <f t="shared" si="136"/>
        <v>4</v>
      </c>
      <c r="AG1266" s="11">
        <f>IF(TablaIncidentes[[#This Row],[Prioridad*]]="Baja",((AE1266*60)+AF1266)-30,IF(TablaIncidentes[[#This Row],[Prioridad*]]="Media",((AE1266*60)+AF1266)-15,IF(TablaIncidentes[[#This Row],[Prioridad*]]="Alta",((AE1266*60)+AF1266)-10)))</f>
        <v>-6</v>
      </c>
      <c r="AI1266" s="17">
        <f>TablaIncidentes[[#This Row],[Tiempo Avance Incidente]]</f>
        <v>2.9513888948713429E-3</v>
      </c>
      <c r="AJ1266" s="11">
        <f t="shared" si="137"/>
        <v>0</v>
      </c>
      <c r="AK1266" s="11">
        <f t="shared" si="138"/>
        <v>4</v>
      </c>
      <c r="AL1266">
        <f>IF(TablaIncidentes[[#This Row],[Prioridad*]]="Baja",((AJ1266*60)+AK1266)-720,IF(TablaIncidentes[[#This Row],[Prioridad*]]="Media",((AJ1266*60)+AK1266)-120,IF(TablaIncidentes[[#This Row],[Prioridad*]]="Alta",((AJ1266*60)+AK1266)-60)))</f>
        <v>-56</v>
      </c>
      <c r="AN1266" t="str">
        <f t="shared" si="139"/>
        <v>martes</v>
      </c>
    </row>
    <row r="1267" spans="1:40" x14ac:dyDescent="0.25">
      <c r="A1267" s="10" t="s">
        <v>2677</v>
      </c>
      <c r="B1267" t="s">
        <v>1147</v>
      </c>
      <c r="C1267" t="s">
        <v>32</v>
      </c>
      <c r="D1267" s="11" t="s">
        <v>33</v>
      </c>
      <c r="E1267" t="s">
        <v>34</v>
      </c>
      <c r="F1267" t="s">
        <v>51</v>
      </c>
      <c r="G1267" t="s">
        <v>52</v>
      </c>
      <c r="J1267" s="12">
        <v>43851</v>
      </c>
      <c r="K1267" s="13">
        <v>0.40747685185185184</v>
      </c>
      <c r="L1267" s="14">
        <v>43851</v>
      </c>
      <c r="M1267" s="15">
        <v>0.40747685185185184</v>
      </c>
      <c r="N1267" s="12">
        <v>43852</v>
      </c>
      <c r="O1267" s="13">
        <v>0.41090277777777778</v>
      </c>
      <c r="P1267" s="16">
        <v>43853.452499999999</v>
      </c>
      <c r="Q1267" s="11" t="s">
        <v>37</v>
      </c>
      <c r="R1267" s="11" t="s">
        <v>1855</v>
      </c>
      <c r="S1267" s="11" t="s">
        <v>39</v>
      </c>
      <c r="T1267" s="11" t="s">
        <v>133</v>
      </c>
      <c r="U1267" s="11" t="s">
        <v>37</v>
      </c>
      <c r="V1267" s="17">
        <v>0</v>
      </c>
      <c r="W1267" s="11" t="s">
        <v>37</v>
      </c>
      <c r="Y1267" s="17" t="str">
        <f>TablaIncidentes[[#This Row],[Tiempo Total Gestión]]</f>
        <v>01:57</v>
      </c>
      <c r="Z1267" s="11">
        <f t="shared" si="133"/>
        <v>1</v>
      </c>
      <c r="AA1267" s="11">
        <f t="shared" si="134"/>
        <v>57</v>
      </c>
      <c r="AB1267" s="11">
        <f>IF(TablaIncidentes[[#This Row],[Prioridad*]]="Baja",(Z1267-24)*60+AA1267,IF(TablaIncidentes[[#This Row],[Prioridad*]]="Media",(Z1267-4)*60+AA1267,IF(TablaIncidentes[[#This Row],[Prioridad*]]="Alta",(Z1267-2)*60+AA1267)))</f>
        <v>-3</v>
      </c>
      <c r="AD1267" s="17" t="str">
        <f>TablaIncidentes[[#This Row],[Tiempo Creación (HH:mm)]]</f>
        <v>00:00</v>
      </c>
      <c r="AE1267" s="11">
        <f t="shared" si="135"/>
        <v>0</v>
      </c>
      <c r="AF1267" s="11">
        <f t="shared" si="136"/>
        <v>0</v>
      </c>
      <c r="AG1267" s="11">
        <f>IF(TablaIncidentes[[#This Row],[Prioridad*]]="Baja",((AE1267*60)+AF1267)-30,IF(TablaIncidentes[[#This Row],[Prioridad*]]="Media",((AE1267*60)+AF1267)-15,IF(TablaIncidentes[[#This Row],[Prioridad*]]="Alta",((AE1267*60)+AF1267)-10)))</f>
        <v>-10</v>
      </c>
      <c r="AI1267" s="17">
        <f>TablaIncidentes[[#This Row],[Tiempo Avance Incidente]]</f>
        <v>0</v>
      </c>
      <c r="AJ1267" s="11">
        <f t="shared" si="137"/>
        <v>0</v>
      </c>
      <c r="AK1267" s="11">
        <f t="shared" si="138"/>
        <v>0</v>
      </c>
      <c r="AL1267">
        <f>IF(TablaIncidentes[[#This Row],[Prioridad*]]="Baja",((AJ1267*60)+AK1267)-720,IF(TablaIncidentes[[#This Row],[Prioridad*]]="Media",((AJ1267*60)+AK1267)-120,IF(TablaIncidentes[[#This Row],[Prioridad*]]="Alta",((AJ1267*60)+AK1267)-60)))</f>
        <v>-60</v>
      </c>
      <c r="AN1267" t="str">
        <f t="shared" si="139"/>
        <v>martes</v>
      </c>
    </row>
    <row r="1268" spans="1:40" x14ac:dyDescent="0.25">
      <c r="A1268" s="10" t="s">
        <v>2678</v>
      </c>
      <c r="B1268" t="s">
        <v>2495</v>
      </c>
      <c r="C1268" t="s">
        <v>462</v>
      </c>
      <c r="D1268" s="11" t="s">
        <v>110</v>
      </c>
      <c r="E1268" t="s">
        <v>34</v>
      </c>
      <c r="F1268" t="s">
        <v>111</v>
      </c>
      <c r="G1268" t="s">
        <v>374</v>
      </c>
      <c r="J1268" s="12">
        <v>43851</v>
      </c>
      <c r="K1268" s="13">
        <v>0.41700231481481481</v>
      </c>
      <c r="L1268" s="14">
        <v>43851</v>
      </c>
      <c r="M1268" s="15">
        <v>0.41859953703703701</v>
      </c>
      <c r="N1268" s="12">
        <v>43851</v>
      </c>
      <c r="O1268" s="13">
        <v>0.42261574074074071</v>
      </c>
      <c r="P1268" s="16">
        <v>43852.506261574075</v>
      </c>
      <c r="Q1268" s="11" t="s">
        <v>37</v>
      </c>
      <c r="R1268" s="11" t="s">
        <v>44</v>
      </c>
      <c r="S1268" s="11" t="s">
        <v>59</v>
      </c>
      <c r="T1268" s="11" t="s">
        <v>48</v>
      </c>
      <c r="U1268" s="11" t="s">
        <v>37</v>
      </c>
      <c r="V1268" s="17">
        <v>0</v>
      </c>
      <c r="W1268" s="11" t="s">
        <v>37</v>
      </c>
      <c r="Y1268" s="17" t="str">
        <f>TablaIncidentes[[#This Row],[Tiempo Total Gestión]]</f>
        <v>00:08</v>
      </c>
      <c r="Z1268" s="11">
        <f t="shared" si="133"/>
        <v>0</v>
      </c>
      <c r="AA1268" s="11">
        <f t="shared" si="134"/>
        <v>8</v>
      </c>
      <c r="AB1268" s="11">
        <f>IF(TablaIncidentes[[#This Row],[Prioridad*]]="Baja",(Z1268-24)*60+AA1268,IF(TablaIncidentes[[#This Row],[Prioridad*]]="Media",(Z1268-4)*60+AA1268,IF(TablaIncidentes[[#This Row],[Prioridad*]]="Alta",(Z1268-2)*60+AA1268)))</f>
        <v>-232</v>
      </c>
      <c r="AD1268" s="17" t="str">
        <f>TablaIncidentes[[#This Row],[Tiempo Creación (HH:mm)]]</f>
        <v>00:02</v>
      </c>
      <c r="AE1268" s="11">
        <f t="shared" si="135"/>
        <v>0</v>
      </c>
      <c r="AF1268" s="11">
        <f t="shared" si="136"/>
        <v>2</v>
      </c>
      <c r="AG1268" s="11">
        <f>IF(TablaIncidentes[[#This Row],[Prioridad*]]="Baja",((AE1268*60)+AF1268)-30,IF(TablaIncidentes[[#This Row],[Prioridad*]]="Media",((AE1268*60)+AF1268)-15,IF(TablaIncidentes[[#This Row],[Prioridad*]]="Alta",((AE1268*60)+AF1268)-10)))</f>
        <v>-13</v>
      </c>
      <c r="AI1268" s="17">
        <f>TablaIncidentes[[#This Row],[Tiempo Avance Incidente]]</f>
        <v>0</v>
      </c>
      <c r="AJ1268" s="11">
        <f t="shared" si="137"/>
        <v>0</v>
      </c>
      <c r="AK1268" s="11">
        <f t="shared" si="138"/>
        <v>0</v>
      </c>
      <c r="AL1268">
        <f>IF(TablaIncidentes[[#This Row],[Prioridad*]]="Baja",((AJ1268*60)+AK1268)-720,IF(TablaIncidentes[[#This Row],[Prioridad*]]="Media",((AJ1268*60)+AK1268)-120,IF(TablaIncidentes[[#This Row],[Prioridad*]]="Alta",((AJ1268*60)+AK1268)-60)))</f>
        <v>-120</v>
      </c>
      <c r="AN1268" t="str">
        <f t="shared" si="139"/>
        <v>martes</v>
      </c>
    </row>
    <row r="1269" spans="1:40" x14ac:dyDescent="0.25">
      <c r="A1269" s="20" t="s">
        <v>2679</v>
      </c>
      <c r="B1269" t="s">
        <v>2245</v>
      </c>
      <c r="C1269" t="s">
        <v>32</v>
      </c>
      <c r="D1269" s="11" t="s">
        <v>33</v>
      </c>
      <c r="E1269" t="s">
        <v>34</v>
      </c>
      <c r="F1269" t="s">
        <v>51</v>
      </c>
      <c r="G1269" t="s">
        <v>361</v>
      </c>
      <c r="J1269" s="12">
        <v>43851</v>
      </c>
      <c r="K1269" s="13">
        <v>0.36918981481481478</v>
      </c>
      <c r="L1269" s="14">
        <v>43851</v>
      </c>
      <c r="M1269" s="15">
        <v>0.36918981481481478</v>
      </c>
      <c r="N1269" s="12">
        <v>43851</v>
      </c>
      <c r="O1269" s="13">
        <v>0.49122685185185189</v>
      </c>
      <c r="P1269" s="16">
        <v>43852.506261574075</v>
      </c>
      <c r="Q1269" s="11" t="s">
        <v>101</v>
      </c>
      <c r="R1269" s="11" t="s">
        <v>2680</v>
      </c>
      <c r="S1269" s="11" t="s">
        <v>39</v>
      </c>
      <c r="T1269" s="11" t="s">
        <v>133</v>
      </c>
      <c r="U1269" s="11" t="s">
        <v>37</v>
      </c>
      <c r="V1269" s="17">
        <v>0</v>
      </c>
      <c r="W1269" s="11" t="s">
        <v>37</v>
      </c>
      <c r="Y1269" s="17" t="str">
        <f>TablaIncidentes[[#This Row],[Tiempo Total Gestión]]</f>
        <v>02:55</v>
      </c>
      <c r="Z1269" s="11">
        <f t="shared" si="133"/>
        <v>2</v>
      </c>
      <c r="AA1269" s="11">
        <f t="shared" si="134"/>
        <v>55</v>
      </c>
      <c r="AB1269" s="11">
        <f>IF(TablaIncidentes[[#This Row],[Prioridad*]]="Baja",(Z1269-24)*60+AA1269,IF(TablaIncidentes[[#This Row],[Prioridad*]]="Media",(Z1269-4)*60+AA1269,IF(TablaIncidentes[[#This Row],[Prioridad*]]="Alta",(Z1269-2)*60+AA1269)))</f>
        <v>55</v>
      </c>
      <c r="AD1269" s="17" t="str">
        <f>TablaIncidentes[[#This Row],[Tiempo Creación (HH:mm)]]</f>
        <v>00:00</v>
      </c>
      <c r="AE1269" s="11">
        <f t="shared" si="135"/>
        <v>0</v>
      </c>
      <c r="AF1269" s="11">
        <f t="shared" si="136"/>
        <v>0</v>
      </c>
      <c r="AG1269" s="11">
        <f>IF(TablaIncidentes[[#This Row],[Prioridad*]]="Baja",((AE1269*60)+AF1269)-30,IF(TablaIncidentes[[#This Row],[Prioridad*]]="Media",((AE1269*60)+AF1269)-15,IF(TablaIncidentes[[#This Row],[Prioridad*]]="Alta",((AE1269*60)+AF1269)-10)))</f>
        <v>-10</v>
      </c>
      <c r="AI1269" s="17">
        <f>TablaIncidentes[[#This Row],[Tiempo Avance Incidente]]</f>
        <v>0</v>
      </c>
      <c r="AJ1269" s="11">
        <f t="shared" si="137"/>
        <v>0</v>
      </c>
      <c r="AK1269" s="11">
        <f t="shared" si="138"/>
        <v>0</v>
      </c>
      <c r="AL1269">
        <f>IF(TablaIncidentes[[#This Row],[Prioridad*]]="Baja",((AJ1269*60)+AK1269)-720,IF(TablaIncidentes[[#This Row],[Prioridad*]]="Media",((AJ1269*60)+AK1269)-120,IF(TablaIncidentes[[#This Row],[Prioridad*]]="Alta",((AJ1269*60)+AK1269)-60)))</f>
        <v>-60</v>
      </c>
      <c r="AN1269" t="str">
        <f t="shared" si="139"/>
        <v>martes</v>
      </c>
    </row>
    <row r="1270" spans="1:40" x14ac:dyDescent="0.25">
      <c r="A1270" s="20" t="s">
        <v>2681</v>
      </c>
      <c r="B1270" t="s">
        <v>2008</v>
      </c>
      <c r="C1270" t="s">
        <v>32</v>
      </c>
      <c r="D1270" s="11" t="s">
        <v>33</v>
      </c>
      <c r="E1270" t="s">
        <v>34</v>
      </c>
      <c r="F1270" t="s">
        <v>51</v>
      </c>
      <c r="G1270" t="s">
        <v>52</v>
      </c>
      <c r="J1270" s="12">
        <v>43851</v>
      </c>
      <c r="K1270" s="13">
        <v>0.36920138888888893</v>
      </c>
      <c r="L1270" s="14">
        <v>43851</v>
      </c>
      <c r="M1270" s="15">
        <v>0.36920138888888893</v>
      </c>
      <c r="N1270" s="12">
        <v>43852</v>
      </c>
      <c r="O1270" s="13">
        <v>0.41574074074074074</v>
      </c>
      <c r="P1270" s="16">
        <v>43853.452499999999</v>
      </c>
      <c r="Q1270" s="11" t="s">
        <v>101</v>
      </c>
      <c r="R1270" s="11" t="s">
        <v>2128</v>
      </c>
      <c r="S1270" s="11" t="s">
        <v>39</v>
      </c>
      <c r="T1270" s="11" t="s">
        <v>133</v>
      </c>
      <c r="U1270" s="11" t="s">
        <v>37</v>
      </c>
      <c r="V1270" s="17">
        <v>0</v>
      </c>
      <c r="W1270" s="11" t="s">
        <v>37</v>
      </c>
      <c r="Y1270" s="17" t="str">
        <f>TablaIncidentes[[#This Row],[Tiempo Total Gestión]]</f>
        <v>02:53</v>
      </c>
      <c r="Z1270" s="11">
        <f t="shared" si="133"/>
        <v>2</v>
      </c>
      <c r="AA1270" s="11">
        <f t="shared" si="134"/>
        <v>53</v>
      </c>
      <c r="AB1270" s="11">
        <f>IF(TablaIncidentes[[#This Row],[Prioridad*]]="Baja",(Z1270-24)*60+AA1270,IF(TablaIncidentes[[#This Row],[Prioridad*]]="Media",(Z1270-4)*60+AA1270,IF(TablaIncidentes[[#This Row],[Prioridad*]]="Alta",(Z1270-2)*60+AA1270)))</f>
        <v>53</v>
      </c>
      <c r="AD1270" s="17" t="str">
        <f>TablaIncidentes[[#This Row],[Tiempo Creación (HH:mm)]]</f>
        <v>00:00</v>
      </c>
      <c r="AE1270" s="11">
        <f t="shared" si="135"/>
        <v>0</v>
      </c>
      <c r="AF1270" s="11">
        <f t="shared" si="136"/>
        <v>0</v>
      </c>
      <c r="AG1270" s="11">
        <f>IF(TablaIncidentes[[#This Row],[Prioridad*]]="Baja",((AE1270*60)+AF1270)-30,IF(TablaIncidentes[[#This Row],[Prioridad*]]="Media",((AE1270*60)+AF1270)-15,IF(TablaIncidentes[[#This Row],[Prioridad*]]="Alta",((AE1270*60)+AF1270)-10)))</f>
        <v>-10</v>
      </c>
      <c r="AI1270" s="17">
        <f>TablaIncidentes[[#This Row],[Tiempo Avance Incidente]]</f>
        <v>0</v>
      </c>
      <c r="AJ1270" s="11">
        <f t="shared" si="137"/>
        <v>0</v>
      </c>
      <c r="AK1270" s="11">
        <f t="shared" si="138"/>
        <v>0</v>
      </c>
      <c r="AL1270">
        <f>IF(TablaIncidentes[[#This Row],[Prioridad*]]="Baja",((AJ1270*60)+AK1270)-720,IF(TablaIncidentes[[#This Row],[Prioridad*]]="Media",((AJ1270*60)+AK1270)-120,IF(TablaIncidentes[[#This Row],[Prioridad*]]="Alta",((AJ1270*60)+AK1270)-60)))</f>
        <v>-60</v>
      </c>
      <c r="AN1270" t="str">
        <f t="shared" si="139"/>
        <v>martes</v>
      </c>
    </row>
    <row r="1271" spans="1:40" x14ac:dyDescent="0.25">
      <c r="A1271" s="20" t="s">
        <v>2682</v>
      </c>
      <c r="B1271" t="s">
        <v>2410</v>
      </c>
      <c r="C1271" t="s">
        <v>32</v>
      </c>
      <c r="D1271" s="11" t="s">
        <v>33</v>
      </c>
      <c r="E1271" t="s">
        <v>34</v>
      </c>
      <c r="F1271" t="s">
        <v>51</v>
      </c>
      <c r="G1271" t="s">
        <v>52</v>
      </c>
      <c r="J1271" s="12">
        <v>43851</v>
      </c>
      <c r="K1271" s="13">
        <v>0.3699305555555556</v>
      </c>
      <c r="L1271" s="14">
        <v>43851</v>
      </c>
      <c r="M1271" s="15">
        <v>0.3699305555555556</v>
      </c>
      <c r="N1271" s="12">
        <v>43853</v>
      </c>
      <c r="O1271" s="13">
        <v>0.48909722222222224</v>
      </c>
      <c r="P1271" s="16">
        <v>43854.51152777778</v>
      </c>
      <c r="Q1271" s="11" t="s">
        <v>101</v>
      </c>
      <c r="R1271" s="11" t="s">
        <v>1949</v>
      </c>
      <c r="S1271" s="11" t="s">
        <v>39</v>
      </c>
      <c r="T1271" s="11" t="s">
        <v>133</v>
      </c>
      <c r="U1271" s="11" t="s">
        <v>37</v>
      </c>
      <c r="V1271" s="17">
        <v>0</v>
      </c>
      <c r="W1271" s="11" t="s">
        <v>37</v>
      </c>
      <c r="Y1271" s="17" t="str">
        <f>TablaIncidentes[[#This Row],[Tiempo Total Gestión]]</f>
        <v>03:08</v>
      </c>
      <c r="Z1271" s="11">
        <f t="shared" si="133"/>
        <v>3</v>
      </c>
      <c r="AA1271" s="11">
        <f t="shared" si="134"/>
        <v>8</v>
      </c>
      <c r="AB1271" s="11">
        <f>IF(TablaIncidentes[[#This Row],[Prioridad*]]="Baja",(Z1271-24)*60+AA1271,IF(TablaIncidentes[[#This Row],[Prioridad*]]="Media",(Z1271-4)*60+AA1271,IF(TablaIncidentes[[#This Row],[Prioridad*]]="Alta",(Z1271-2)*60+AA1271)))</f>
        <v>68</v>
      </c>
      <c r="AD1271" s="17" t="str">
        <f>TablaIncidentes[[#This Row],[Tiempo Creación (HH:mm)]]</f>
        <v>00:00</v>
      </c>
      <c r="AE1271" s="11">
        <f t="shared" si="135"/>
        <v>0</v>
      </c>
      <c r="AF1271" s="11">
        <f t="shared" si="136"/>
        <v>0</v>
      </c>
      <c r="AG1271" s="11">
        <f>IF(TablaIncidentes[[#This Row],[Prioridad*]]="Baja",((AE1271*60)+AF1271)-30,IF(TablaIncidentes[[#This Row],[Prioridad*]]="Media",((AE1271*60)+AF1271)-15,IF(TablaIncidentes[[#This Row],[Prioridad*]]="Alta",((AE1271*60)+AF1271)-10)))</f>
        <v>-10</v>
      </c>
      <c r="AI1271" s="17">
        <f>TablaIncidentes[[#This Row],[Tiempo Avance Incidente]]</f>
        <v>0</v>
      </c>
      <c r="AJ1271" s="11">
        <f t="shared" si="137"/>
        <v>0</v>
      </c>
      <c r="AK1271" s="11">
        <f t="shared" si="138"/>
        <v>0</v>
      </c>
      <c r="AL1271">
        <f>IF(TablaIncidentes[[#This Row],[Prioridad*]]="Baja",((AJ1271*60)+AK1271)-720,IF(TablaIncidentes[[#This Row],[Prioridad*]]="Media",((AJ1271*60)+AK1271)-120,IF(TablaIncidentes[[#This Row],[Prioridad*]]="Alta",((AJ1271*60)+AK1271)-60)))</f>
        <v>-60</v>
      </c>
      <c r="AN1271" t="str">
        <f t="shared" si="139"/>
        <v>martes</v>
      </c>
    </row>
    <row r="1272" spans="1:40" x14ac:dyDescent="0.25">
      <c r="A1272" s="20" t="s">
        <v>2683</v>
      </c>
      <c r="B1272" t="s">
        <v>1387</v>
      </c>
      <c r="C1272" t="s">
        <v>32</v>
      </c>
      <c r="D1272" s="11" t="s">
        <v>33</v>
      </c>
      <c r="E1272" t="s">
        <v>34</v>
      </c>
      <c r="F1272" t="s">
        <v>51</v>
      </c>
      <c r="G1272" t="s">
        <v>62</v>
      </c>
      <c r="J1272" s="12">
        <v>43851</v>
      </c>
      <c r="K1272" s="13">
        <v>0.3699305555555556</v>
      </c>
      <c r="L1272" s="14">
        <v>43851</v>
      </c>
      <c r="M1272" s="15">
        <v>0.3699305555555556</v>
      </c>
      <c r="N1272" s="12">
        <v>43851</v>
      </c>
      <c r="O1272" s="13">
        <v>0.50202546296296291</v>
      </c>
      <c r="P1272" s="16">
        <v>43852.506261574075</v>
      </c>
      <c r="Q1272" s="11" t="s">
        <v>101</v>
      </c>
      <c r="R1272" s="11" t="s">
        <v>2113</v>
      </c>
      <c r="S1272" s="11" t="s">
        <v>39</v>
      </c>
      <c r="T1272" s="11" t="s">
        <v>133</v>
      </c>
      <c r="U1272" s="11" t="s">
        <v>37</v>
      </c>
      <c r="V1272" s="17">
        <v>0</v>
      </c>
      <c r="W1272" s="11" t="s">
        <v>37</v>
      </c>
      <c r="Y1272" s="17" t="str">
        <f>TablaIncidentes[[#This Row],[Tiempo Total Gestión]]</f>
        <v>03:02</v>
      </c>
      <c r="Z1272" s="11">
        <f t="shared" si="133"/>
        <v>3</v>
      </c>
      <c r="AA1272" s="11">
        <f t="shared" si="134"/>
        <v>2</v>
      </c>
      <c r="AB1272" s="11">
        <f>IF(TablaIncidentes[[#This Row],[Prioridad*]]="Baja",(Z1272-24)*60+AA1272,IF(TablaIncidentes[[#This Row],[Prioridad*]]="Media",(Z1272-4)*60+AA1272,IF(TablaIncidentes[[#This Row],[Prioridad*]]="Alta",(Z1272-2)*60+AA1272)))</f>
        <v>62</v>
      </c>
      <c r="AD1272" s="17" t="str">
        <f>TablaIncidentes[[#This Row],[Tiempo Creación (HH:mm)]]</f>
        <v>00:00</v>
      </c>
      <c r="AE1272" s="11">
        <f t="shared" si="135"/>
        <v>0</v>
      </c>
      <c r="AF1272" s="11">
        <f t="shared" si="136"/>
        <v>0</v>
      </c>
      <c r="AG1272" s="11">
        <f>IF(TablaIncidentes[[#This Row],[Prioridad*]]="Baja",((AE1272*60)+AF1272)-30,IF(TablaIncidentes[[#This Row],[Prioridad*]]="Media",((AE1272*60)+AF1272)-15,IF(TablaIncidentes[[#This Row],[Prioridad*]]="Alta",((AE1272*60)+AF1272)-10)))</f>
        <v>-10</v>
      </c>
      <c r="AI1272" s="17">
        <f>TablaIncidentes[[#This Row],[Tiempo Avance Incidente]]</f>
        <v>0</v>
      </c>
      <c r="AJ1272" s="11">
        <f t="shared" si="137"/>
        <v>0</v>
      </c>
      <c r="AK1272" s="11">
        <f t="shared" si="138"/>
        <v>0</v>
      </c>
      <c r="AL1272">
        <f>IF(TablaIncidentes[[#This Row],[Prioridad*]]="Baja",((AJ1272*60)+AK1272)-720,IF(TablaIncidentes[[#This Row],[Prioridad*]]="Media",((AJ1272*60)+AK1272)-120,IF(TablaIncidentes[[#This Row],[Prioridad*]]="Alta",((AJ1272*60)+AK1272)-60)))</f>
        <v>-60</v>
      </c>
      <c r="AN1272" t="str">
        <f t="shared" si="139"/>
        <v>martes</v>
      </c>
    </row>
    <row r="1273" spans="1:40" x14ac:dyDescent="0.25">
      <c r="A1273" s="20" t="s">
        <v>2684</v>
      </c>
      <c r="B1273" t="s">
        <v>962</v>
      </c>
      <c r="C1273" t="s">
        <v>32</v>
      </c>
      <c r="D1273" s="11" t="s">
        <v>33</v>
      </c>
      <c r="E1273" t="s">
        <v>34</v>
      </c>
      <c r="F1273" t="s">
        <v>51</v>
      </c>
      <c r="G1273" t="s">
        <v>2097</v>
      </c>
      <c r="J1273" s="12">
        <v>43851</v>
      </c>
      <c r="K1273" s="13">
        <v>0.3699305555555556</v>
      </c>
      <c r="L1273" s="14">
        <v>43851</v>
      </c>
      <c r="M1273" s="15">
        <v>0.3699305555555556</v>
      </c>
      <c r="N1273" s="12">
        <v>43851</v>
      </c>
      <c r="O1273" s="13">
        <v>0.97331018518518519</v>
      </c>
      <c r="P1273" s="16">
        <v>43853.006006944444</v>
      </c>
      <c r="Q1273" s="11" t="s">
        <v>101</v>
      </c>
      <c r="R1273" s="11" t="s">
        <v>2685</v>
      </c>
      <c r="S1273" s="11" t="s">
        <v>39</v>
      </c>
      <c r="T1273" s="11" t="s">
        <v>133</v>
      </c>
      <c r="U1273" s="11" t="s">
        <v>37</v>
      </c>
      <c r="V1273" s="17">
        <v>0</v>
      </c>
      <c r="W1273" s="11" t="s">
        <v>37</v>
      </c>
      <c r="Y1273" s="17" t="str">
        <f>TablaIncidentes[[#This Row],[Tiempo Total Gestión]]</f>
        <v>03:25</v>
      </c>
      <c r="Z1273" s="11">
        <f t="shared" si="133"/>
        <v>3</v>
      </c>
      <c r="AA1273" s="11">
        <f t="shared" si="134"/>
        <v>25</v>
      </c>
      <c r="AB1273" s="11">
        <f>IF(TablaIncidentes[[#This Row],[Prioridad*]]="Baja",(Z1273-24)*60+AA1273,IF(TablaIncidentes[[#This Row],[Prioridad*]]="Media",(Z1273-4)*60+AA1273,IF(TablaIncidentes[[#This Row],[Prioridad*]]="Alta",(Z1273-2)*60+AA1273)))</f>
        <v>85</v>
      </c>
      <c r="AD1273" s="17" t="str">
        <f>TablaIncidentes[[#This Row],[Tiempo Creación (HH:mm)]]</f>
        <v>00:00</v>
      </c>
      <c r="AE1273" s="11">
        <f t="shared" si="135"/>
        <v>0</v>
      </c>
      <c r="AF1273" s="11">
        <f t="shared" si="136"/>
        <v>0</v>
      </c>
      <c r="AG1273" s="11">
        <f>IF(TablaIncidentes[[#This Row],[Prioridad*]]="Baja",((AE1273*60)+AF1273)-30,IF(TablaIncidentes[[#This Row],[Prioridad*]]="Media",((AE1273*60)+AF1273)-15,IF(TablaIncidentes[[#This Row],[Prioridad*]]="Alta",((AE1273*60)+AF1273)-10)))</f>
        <v>-10</v>
      </c>
      <c r="AI1273" s="17">
        <f>TablaIncidentes[[#This Row],[Tiempo Avance Incidente]]</f>
        <v>0</v>
      </c>
      <c r="AJ1273" s="11">
        <f t="shared" si="137"/>
        <v>0</v>
      </c>
      <c r="AK1273" s="11">
        <f t="shared" si="138"/>
        <v>0</v>
      </c>
      <c r="AL1273">
        <f>IF(TablaIncidentes[[#This Row],[Prioridad*]]="Baja",((AJ1273*60)+AK1273)-720,IF(TablaIncidentes[[#This Row],[Prioridad*]]="Media",((AJ1273*60)+AK1273)-120,IF(TablaIncidentes[[#This Row],[Prioridad*]]="Alta",((AJ1273*60)+AK1273)-60)))</f>
        <v>-60</v>
      </c>
      <c r="AN1273" t="str">
        <f t="shared" si="139"/>
        <v>martes</v>
      </c>
    </row>
    <row r="1274" spans="1:40" x14ac:dyDescent="0.25">
      <c r="A1274" s="20" t="s">
        <v>2686</v>
      </c>
      <c r="B1274" t="s">
        <v>1040</v>
      </c>
      <c r="C1274" t="s">
        <v>32</v>
      </c>
      <c r="D1274" s="11" t="s">
        <v>33</v>
      </c>
      <c r="E1274" t="s">
        <v>34</v>
      </c>
      <c r="F1274" t="s">
        <v>51</v>
      </c>
      <c r="G1274" t="s">
        <v>75</v>
      </c>
      <c r="J1274" s="12">
        <v>43851</v>
      </c>
      <c r="K1274" s="13">
        <v>0.3699305555555556</v>
      </c>
      <c r="L1274" s="14">
        <v>43851</v>
      </c>
      <c r="M1274" s="15">
        <v>0.3699305555555556</v>
      </c>
      <c r="N1274" s="12">
        <v>43851</v>
      </c>
      <c r="O1274" s="13">
        <v>0.49128472222222225</v>
      </c>
      <c r="P1274" s="16">
        <v>43852.506261574075</v>
      </c>
      <c r="Q1274" s="11" t="s">
        <v>101</v>
      </c>
      <c r="R1274" s="11" t="s">
        <v>2687</v>
      </c>
      <c r="S1274" s="11" t="s">
        <v>39</v>
      </c>
      <c r="T1274" s="11" t="s">
        <v>133</v>
      </c>
      <c r="U1274" s="11" t="s">
        <v>37</v>
      </c>
      <c r="V1274" s="17">
        <v>0</v>
      </c>
      <c r="W1274" s="11" t="s">
        <v>37</v>
      </c>
      <c r="Y1274" s="17" t="str">
        <f>TablaIncidentes[[#This Row],[Tiempo Total Gestión]]</f>
        <v>02:54</v>
      </c>
      <c r="Z1274" s="11">
        <f t="shared" si="133"/>
        <v>2</v>
      </c>
      <c r="AA1274" s="11">
        <f t="shared" si="134"/>
        <v>54</v>
      </c>
      <c r="AB1274" s="11">
        <f>IF(TablaIncidentes[[#This Row],[Prioridad*]]="Baja",(Z1274-24)*60+AA1274,IF(TablaIncidentes[[#This Row],[Prioridad*]]="Media",(Z1274-4)*60+AA1274,IF(TablaIncidentes[[#This Row],[Prioridad*]]="Alta",(Z1274-2)*60+AA1274)))</f>
        <v>54</v>
      </c>
      <c r="AD1274" s="17" t="str">
        <f>TablaIncidentes[[#This Row],[Tiempo Creación (HH:mm)]]</f>
        <v>00:00</v>
      </c>
      <c r="AE1274" s="11">
        <f t="shared" si="135"/>
        <v>0</v>
      </c>
      <c r="AF1274" s="11">
        <f t="shared" si="136"/>
        <v>0</v>
      </c>
      <c r="AG1274" s="11">
        <f>IF(TablaIncidentes[[#This Row],[Prioridad*]]="Baja",((AE1274*60)+AF1274)-30,IF(TablaIncidentes[[#This Row],[Prioridad*]]="Media",((AE1274*60)+AF1274)-15,IF(TablaIncidentes[[#This Row],[Prioridad*]]="Alta",((AE1274*60)+AF1274)-10)))</f>
        <v>-10</v>
      </c>
      <c r="AI1274" s="17">
        <f>TablaIncidentes[[#This Row],[Tiempo Avance Incidente]]</f>
        <v>0</v>
      </c>
      <c r="AJ1274" s="11">
        <f t="shared" si="137"/>
        <v>0</v>
      </c>
      <c r="AK1274" s="11">
        <f t="shared" si="138"/>
        <v>0</v>
      </c>
      <c r="AL1274">
        <f>IF(TablaIncidentes[[#This Row],[Prioridad*]]="Baja",((AJ1274*60)+AK1274)-720,IF(TablaIncidentes[[#This Row],[Prioridad*]]="Media",((AJ1274*60)+AK1274)-120,IF(TablaIncidentes[[#This Row],[Prioridad*]]="Alta",((AJ1274*60)+AK1274)-60)))</f>
        <v>-60</v>
      </c>
      <c r="AN1274" t="str">
        <f t="shared" si="139"/>
        <v>martes</v>
      </c>
    </row>
    <row r="1275" spans="1:40" x14ac:dyDescent="0.25">
      <c r="A1275" s="20" t="s">
        <v>2688</v>
      </c>
      <c r="B1275" t="s">
        <v>2689</v>
      </c>
      <c r="C1275" t="s">
        <v>32</v>
      </c>
      <c r="D1275" s="11" t="s">
        <v>33</v>
      </c>
      <c r="E1275" t="s">
        <v>34</v>
      </c>
      <c r="F1275" t="s">
        <v>51</v>
      </c>
      <c r="G1275" t="s">
        <v>52</v>
      </c>
      <c r="J1275" s="12">
        <v>43851</v>
      </c>
      <c r="K1275" s="13">
        <v>0.37268518518518517</v>
      </c>
      <c r="L1275" s="14">
        <v>43851</v>
      </c>
      <c r="M1275" s="15">
        <v>0.37268518518518517</v>
      </c>
      <c r="N1275" s="12">
        <v>43852</v>
      </c>
      <c r="O1275" s="13">
        <v>0.4642592592592592</v>
      </c>
      <c r="P1275" s="16">
        <v>43853.50203703704</v>
      </c>
      <c r="Q1275" s="11" t="s">
        <v>101</v>
      </c>
      <c r="R1275" s="11" t="s">
        <v>2690</v>
      </c>
      <c r="S1275" s="11" t="s">
        <v>39</v>
      </c>
      <c r="T1275" s="11" t="s">
        <v>133</v>
      </c>
      <c r="U1275" s="11" t="s">
        <v>37</v>
      </c>
      <c r="V1275" s="17">
        <v>0</v>
      </c>
      <c r="W1275" s="11" t="s">
        <v>37</v>
      </c>
      <c r="Y1275" s="17" t="str">
        <f>TablaIncidentes[[#This Row],[Tiempo Total Gestión]]</f>
        <v>26:11</v>
      </c>
      <c r="Z1275" s="11">
        <f t="shared" si="133"/>
        <v>2</v>
      </c>
      <c r="AA1275" s="11">
        <f t="shared" si="134"/>
        <v>11</v>
      </c>
      <c r="AB1275" s="11">
        <f>IF(TablaIncidentes[[#This Row],[Prioridad*]]="Baja",(Z1275-24)*60+AA1275,IF(TablaIncidentes[[#This Row],[Prioridad*]]="Media",(Z1275-4)*60+AA1275,IF(TablaIncidentes[[#This Row],[Prioridad*]]="Alta",(Z1275-2)*60+AA1275)))</f>
        <v>11</v>
      </c>
      <c r="AD1275" s="17" t="str">
        <f>TablaIncidentes[[#This Row],[Tiempo Creación (HH:mm)]]</f>
        <v>00:00</v>
      </c>
      <c r="AE1275" s="11">
        <f t="shared" si="135"/>
        <v>0</v>
      </c>
      <c r="AF1275" s="11">
        <f t="shared" si="136"/>
        <v>0</v>
      </c>
      <c r="AG1275" s="11">
        <f>IF(TablaIncidentes[[#This Row],[Prioridad*]]="Baja",((AE1275*60)+AF1275)-30,IF(TablaIncidentes[[#This Row],[Prioridad*]]="Media",((AE1275*60)+AF1275)-15,IF(TablaIncidentes[[#This Row],[Prioridad*]]="Alta",((AE1275*60)+AF1275)-10)))</f>
        <v>-10</v>
      </c>
      <c r="AI1275" s="17">
        <f>TablaIncidentes[[#This Row],[Tiempo Avance Incidente]]</f>
        <v>0</v>
      </c>
      <c r="AJ1275" s="11">
        <f t="shared" si="137"/>
        <v>0</v>
      </c>
      <c r="AK1275" s="11">
        <f t="shared" si="138"/>
        <v>0</v>
      </c>
      <c r="AL1275">
        <f>IF(TablaIncidentes[[#This Row],[Prioridad*]]="Baja",((AJ1275*60)+AK1275)-720,IF(TablaIncidentes[[#This Row],[Prioridad*]]="Media",((AJ1275*60)+AK1275)-120,IF(TablaIncidentes[[#This Row],[Prioridad*]]="Alta",((AJ1275*60)+AK1275)-60)))</f>
        <v>-60</v>
      </c>
      <c r="AN1275" t="str">
        <f t="shared" si="139"/>
        <v>martes</v>
      </c>
    </row>
    <row r="1276" spans="1:40" x14ac:dyDescent="0.25">
      <c r="A1276" s="10" t="s">
        <v>2691</v>
      </c>
      <c r="B1276" t="s">
        <v>2692</v>
      </c>
      <c r="C1276" t="s">
        <v>123</v>
      </c>
      <c r="D1276" s="11" t="s">
        <v>150</v>
      </c>
      <c r="E1276" t="s">
        <v>34</v>
      </c>
      <c r="F1276" t="s">
        <v>124</v>
      </c>
      <c r="G1276" t="s">
        <v>364</v>
      </c>
      <c r="J1276" s="12">
        <v>43851</v>
      </c>
      <c r="K1276" s="13">
        <v>0.3831134259259259</v>
      </c>
      <c r="L1276" s="14">
        <v>43851</v>
      </c>
      <c r="M1276" s="15">
        <v>0.38381944444444444</v>
      </c>
      <c r="N1276" s="12">
        <v>43851</v>
      </c>
      <c r="O1276" s="13">
        <v>0.40804398148148152</v>
      </c>
      <c r="P1276" s="16">
        <v>43852.418877314813</v>
      </c>
      <c r="Q1276" s="11" t="s">
        <v>37</v>
      </c>
      <c r="R1276" s="11" t="s">
        <v>2027</v>
      </c>
      <c r="S1276" s="11" t="s">
        <v>91</v>
      </c>
      <c r="T1276" s="11" t="s">
        <v>40</v>
      </c>
      <c r="U1276" s="11" t="s">
        <v>37</v>
      </c>
      <c r="V1276" s="17">
        <v>8.4490740846376866E-4</v>
      </c>
      <c r="W1276" s="11" t="s">
        <v>37</v>
      </c>
      <c r="Y1276" s="17" t="str">
        <f>TablaIncidentes[[#This Row],[Tiempo Total Gestión]]</f>
        <v>00:35</v>
      </c>
      <c r="Z1276" s="11">
        <f t="shared" si="133"/>
        <v>0</v>
      </c>
      <c r="AA1276" s="11">
        <f t="shared" si="134"/>
        <v>35</v>
      </c>
      <c r="AB1276" s="11">
        <f>IF(TablaIncidentes[[#This Row],[Prioridad*]]="Baja",(Z1276-24)*60+AA1276,IF(TablaIncidentes[[#This Row],[Prioridad*]]="Media",(Z1276-4)*60+AA1276,IF(TablaIncidentes[[#This Row],[Prioridad*]]="Alta",(Z1276-2)*60+AA1276)))</f>
        <v>-1405</v>
      </c>
      <c r="AD1276" s="17" t="str">
        <f>TablaIncidentes[[#This Row],[Tiempo Creación (HH:mm)]]</f>
        <v>00:01</v>
      </c>
      <c r="AE1276" s="11">
        <f t="shared" si="135"/>
        <v>0</v>
      </c>
      <c r="AF1276" s="11">
        <f t="shared" si="136"/>
        <v>1</v>
      </c>
      <c r="AG1276" s="11">
        <f>IF(TablaIncidentes[[#This Row],[Prioridad*]]="Baja",((AE1276*60)+AF1276)-30,IF(TablaIncidentes[[#This Row],[Prioridad*]]="Media",((AE1276*60)+AF1276)-15,IF(TablaIncidentes[[#This Row],[Prioridad*]]="Alta",((AE1276*60)+AF1276)-10)))</f>
        <v>-29</v>
      </c>
      <c r="AI1276" s="17">
        <f>TablaIncidentes[[#This Row],[Tiempo Avance Incidente]]</f>
        <v>8.4490740846376866E-4</v>
      </c>
      <c r="AJ1276" s="11">
        <f t="shared" si="137"/>
        <v>0</v>
      </c>
      <c r="AK1276" s="11">
        <f t="shared" si="138"/>
        <v>1</v>
      </c>
      <c r="AL1276">
        <f>IF(TablaIncidentes[[#This Row],[Prioridad*]]="Baja",((AJ1276*60)+AK1276)-720,IF(TablaIncidentes[[#This Row],[Prioridad*]]="Media",((AJ1276*60)+AK1276)-120,IF(TablaIncidentes[[#This Row],[Prioridad*]]="Alta",((AJ1276*60)+AK1276)-60)))</f>
        <v>-719</v>
      </c>
      <c r="AN1276" t="str">
        <f t="shared" si="139"/>
        <v>martes</v>
      </c>
    </row>
    <row r="1277" spans="1:40" x14ac:dyDescent="0.25">
      <c r="A1277" s="20" t="s">
        <v>2693</v>
      </c>
      <c r="B1277" t="s">
        <v>2291</v>
      </c>
      <c r="C1277" t="s">
        <v>32</v>
      </c>
      <c r="D1277" s="11" t="s">
        <v>33</v>
      </c>
      <c r="E1277" t="s">
        <v>34</v>
      </c>
      <c r="F1277" t="s">
        <v>51</v>
      </c>
      <c r="G1277" t="s">
        <v>62</v>
      </c>
      <c r="J1277" s="12">
        <v>43851</v>
      </c>
      <c r="K1277" s="13">
        <v>0.38319444444444445</v>
      </c>
      <c r="L1277" s="14">
        <v>43851</v>
      </c>
      <c r="M1277" s="15">
        <v>0.38319444444444445</v>
      </c>
      <c r="N1277" s="12">
        <v>43851</v>
      </c>
      <c r="O1277" s="13">
        <v>0.52642361111111113</v>
      </c>
      <c r="P1277" s="16">
        <v>43852.58625</v>
      </c>
      <c r="Q1277" s="11" t="s">
        <v>101</v>
      </c>
      <c r="R1277" s="11" t="s">
        <v>2400</v>
      </c>
      <c r="S1277" s="11" t="s">
        <v>39</v>
      </c>
      <c r="T1277" s="11" t="s">
        <v>133</v>
      </c>
      <c r="U1277" s="11" t="s">
        <v>37</v>
      </c>
      <c r="V1277" s="17">
        <v>0</v>
      </c>
      <c r="W1277" s="11" t="s">
        <v>37</v>
      </c>
      <c r="Y1277" s="17" t="str">
        <f>TablaIncidentes[[#This Row],[Tiempo Total Gestión]]</f>
        <v>03:21</v>
      </c>
      <c r="Z1277" s="11">
        <f t="shared" si="133"/>
        <v>3</v>
      </c>
      <c r="AA1277" s="11">
        <f t="shared" si="134"/>
        <v>21</v>
      </c>
      <c r="AB1277" s="11">
        <f>IF(TablaIncidentes[[#This Row],[Prioridad*]]="Baja",(Z1277-24)*60+AA1277,IF(TablaIncidentes[[#This Row],[Prioridad*]]="Media",(Z1277-4)*60+AA1277,IF(TablaIncidentes[[#This Row],[Prioridad*]]="Alta",(Z1277-2)*60+AA1277)))</f>
        <v>81</v>
      </c>
      <c r="AD1277" s="17" t="str">
        <f>TablaIncidentes[[#This Row],[Tiempo Creación (HH:mm)]]</f>
        <v>00:00</v>
      </c>
      <c r="AE1277" s="11">
        <f t="shared" si="135"/>
        <v>0</v>
      </c>
      <c r="AF1277" s="11">
        <f t="shared" si="136"/>
        <v>0</v>
      </c>
      <c r="AG1277" s="11">
        <f>IF(TablaIncidentes[[#This Row],[Prioridad*]]="Baja",((AE1277*60)+AF1277)-30,IF(TablaIncidentes[[#This Row],[Prioridad*]]="Media",((AE1277*60)+AF1277)-15,IF(TablaIncidentes[[#This Row],[Prioridad*]]="Alta",((AE1277*60)+AF1277)-10)))</f>
        <v>-10</v>
      </c>
      <c r="AI1277" s="17">
        <f>TablaIncidentes[[#This Row],[Tiempo Avance Incidente]]</f>
        <v>0</v>
      </c>
      <c r="AJ1277" s="11">
        <f t="shared" si="137"/>
        <v>0</v>
      </c>
      <c r="AK1277" s="11">
        <f t="shared" si="138"/>
        <v>0</v>
      </c>
      <c r="AL1277">
        <f>IF(TablaIncidentes[[#This Row],[Prioridad*]]="Baja",((AJ1277*60)+AK1277)-720,IF(TablaIncidentes[[#This Row],[Prioridad*]]="Media",((AJ1277*60)+AK1277)-120,IF(TablaIncidentes[[#This Row],[Prioridad*]]="Alta",((AJ1277*60)+AK1277)-60)))</f>
        <v>-60</v>
      </c>
      <c r="AN1277" t="str">
        <f t="shared" si="139"/>
        <v>martes</v>
      </c>
    </row>
    <row r="1278" spans="1:40" x14ac:dyDescent="0.25">
      <c r="A1278" s="20" t="s">
        <v>2694</v>
      </c>
      <c r="B1278" t="s">
        <v>2695</v>
      </c>
      <c r="C1278" t="s">
        <v>32</v>
      </c>
      <c r="D1278" s="11" t="s">
        <v>33</v>
      </c>
      <c r="E1278" t="s">
        <v>34</v>
      </c>
      <c r="F1278" t="s">
        <v>51</v>
      </c>
      <c r="G1278" t="s">
        <v>62</v>
      </c>
      <c r="J1278" s="12">
        <v>43851</v>
      </c>
      <c r="K1278" s="13">
        <v>0.39366898148148149</v>
      </c>
      <c r="L1278" s="14">
        <v>43851</v>
      </c>
      <c r="M1278" s="15">
        <v>0.39366898148148149</v>
      </c>
      <c r="N1278" s="12">
        <v>43851</v>
      </c>
      <c r="O1278" s="13">
        <v>0.53487268518518516</v>
      </c>
      <c r="P1278" s="16">
        <v>43852.58625</v>
      </c>
      <c r="Q1278" s="11" t="s">
        <v>101</v>
      </c>
      <c r="R1278" s="11" t="s">
        <v>1028</v>
      </c>
      <c r="S1278" s="11" t="s">
        <v>39</v>
      </c>
      <c r="T1278" s="11" t="s">
        <v>133</v>
      </c>
      <c r="U1278" s="11" t="s">
        <v>37</v>
      </c>
      <c r="V1278" s="17">
        <v>0</v>
      </c>
      <c r="W1278" s="11" t="s">
        <v>37</v>
      </c>
      <c r="Y1278" s="17" t="str">
        <f>TablaIncidentes[[#This Row],[Tiempo Total Gestión]]</f>
        <v>03:17</v>
      </c>
      <c r="Z1278" s="11">
        <f t="shared" si="133"/>
        <v>3</v>
      </c>
      <c r="AA1278" s="11">
        <f t="shared" si="134"/>
        <v>17</v>
      </c>
      <c r="AB1278" s="11">
        <f>IF(TablaIncidentes[[#This Row],[Prioridad*]]="Baja",(Z1278-24)*60+AA1278,IF(TablaIncidentes[[#This Row],[Prioridad*]]="Media",(Z1278-4)*60+AA1278,IF(TablaIncidentes[[#This Row],[Prioridad*]]="Alta",(Z1278-2)*60+AA1278)))</f>
        <v>77</v>
      </c>
      <c r="AD1278" s="17" t="str">
        <f>TablaIncidentes[[#This Row],[Tiempo Creación (HH:mm)]]</f>
        <v>00:00</v>
      </c>
      <c r="AE1278" s="11">
        <f t="shared" si="135"/>
        <v>0</v>
      </c>
      <c r="AF1278" s="11">
        <f t="shared" si="136"/>
        <v>0</v>
      </c>
      <c r="AG1278" s="11">
        <f>IF(TablaIncidentes[[#This Row],[Prioridad*]]="Baja",((AE1278*60)+AF1278)-30,IF(TablaIncidentes[[#This Row],[Prioridad*]]="Media",((AE1278*60)+AF1278)-15,IF(TablaIncidentes[[#This Row],[Prioridad*]]="Alta",((AE1278*60)+AF1278)-10)))</f>
        <v>-10</v>
      </c>
      <c r="AI1278" s="17">
        <f>TablaIncidentes[[#This Row],[Tiempo Avance Incidente]]</f>
        <v>0</v>
      </c>
      <c r="AJ1278" s="11">
        <f t="shared" si="137"/>
        <v>0</v>
      </c>
      <c r="AK1278" s="11">
        <f t="shared" si="138"/>
        <v>0</v>
      </c>
      <c r="AL1278">
        <f>IF(TablaIncidentes[[#This Row],[Prioridad*]]="Baja",((AJ1278*60)+AK1278)-720,IF(TablaIncidentes[[#This Row],[Prioridad*]]="Media",((AJ1278*60)+AK1278)-120,IF(TablaIncidentes[[#This Row],[Prioridad*]]="Alta",((AJ1278*60)+AK1278)-60)))</f>
        <v>-60</v>
      </c>
      <c r="AN1278" t="str">
        <f t="shared" si="139"/>
        <v>martes</v>
      </c>
    </row>
    <row r="1279" spans="1:40" x14ac:dyDescent="0.25">
      <c r="A1279" s="20" t="s">
        <v>2696</v>
      </c>
      <c r="B1279" t="s">
        <v>2697</v>
      </c>
      <c r="C1279" t="s">
        <v>32</v>
      </c>
      <c r="D1279" s="11" t="s">
        <v>33</v>
      </c>
      <c r="E1279" t="s">
        <v>34</v>
      </c>
      <c r="F1279" t="s">
        <v>51</v>
      </c>
      <c r="G1279" t="s">
        <v>52</v>
      </c>
      <c r="J1279" s="12">
        <v>43851</v>
      </c>
      <c r="K1279" s="13">
        <v>0.40064814814814814</v>
      </c>
      <c r="L1279" s="14">
        <v>43851</v>
      </c>
      <c r="M1279" s="15">
        <v>0.40064814814814814</v>
      </c>
      <c r="N1279" s="12">
        <v>43852</v>
      </c>
      <c r="O1279" s="13">
        <v>0.47666666666666663</v>
      </c>
      <c r="P1279" s="16">
        <v>43853.50203703704</v>
      </c>
      <c r="Q1279" s="11" t="s">
        <v>101</v>
      </c>
      <c r="R1279" s="11" t="s">
        <v>2698</v>
      </c>
      <c r="S1279" s="11" t="s">
        <v>39</v>
      </c>
      <c r="T1279" s="11" t="s">
        <v>133</v>
      </c>
      <c r="U1279" s="11" t="s">
        <v>37</v>
      </c>
      <c r="V1279" s="17">
        <v>0</v>
      </c>
      <c r="W1279" s="11" t="s">
        <v>37</v>
      </c>
      <c r="Y1279" s="17" t="str">
        <f>TablaIncidentes[[#This Row],[Tiempo Total Gestión]]</f>
        <v>25:49</v>
      </c>
      <c r="Z1279" s="11">
        <f t="shared" si="133"/>
        <v>1</v>
      </c>
      <c r="AA1279" s="11">
        <f t="shared" si="134"/>
        <v>49</v>
      </c>
      <c r="AB1279" s="11">
        <f>IF(TablaIncidentes[[#This Row],[Prioridad*]]="Baja",(Z1279-24)*60+AA1279,IF(TablaIncidentes[[#This Row],[Prioridad*]]="Media",(Z1279-4)*60+AA1279,IF(TablaIncidentes[[#This Row],[Prioridad*]]="Alta",(Z1279-2)*60+AA1279)))</f>
        <v>-11</v>
      </c>
      <c r="AD1279" s="17" t="str">
        <f>TablaIncidentes[[#This Row],[Tiempo Creación (HH:mm)]]</f>
        <v>00:00</v>
      </c>
      <c r="AE1279" s="11">
        <f t="shared" si="135"/>
        <v>0</v>
      </c>
      <c r="AF1279" s="11">
        <f t="shared" si="136"/>
        <v>0</v>
      </c>
      <c r="AG1279" s="11">
        <f>IF(TablaIncidentes[[#This Row],[Prioridad*]]="Baja",((AE1279*60)+AF1279)-30,IF(TablaIncidentes[[#This Row],[Prioridad*]]="Media",((AE1279*60)+AF1279)-15,IF(TablaIncidentes[[#This Row],[Prioridad*]]="Alta",((AE1279*60)+AF1279)-10)))</f>
        <v>-10</v>
      </c>
      <c r="AI1279" s="17">
        <f>TablaIncidentes[[#This Row],[Tiempo Avance Incidente]]</f>
        <v>0</v>
      </c>
      <c r="AJ1279" s="11">
        <f t="shared" si="137"/>
        <v>0</v>
      </c>
      <c r="AK1279" s="11">
        <f t="shared" si="138"/>
        <v>0</v>
      </c>
      <c r="AL1279">
        <f>IF(TablaIncidentes[[#This Row],[Prioridad*]]="Baja",((AJ1279*60)+AK1279)-720,IF(TablaIncidentes[[#This Row],[Prioridad*]]="Media",((AJ1279*60)+AK1279)-120,IF(TablaIncidentes[[#This Row],[Prioridad*]]="Alta",((AJ1279*60)+AK1279)-60)))</f>
        <v>-60</v>
      </c>
      <c r="AN1279" t="str">
        <f t="shared" si="139"/>
        <v>martes</v>
      </c>
    </row>
    <row r="1280" spans="1:40" x14ac:dyDescent="0.25">
      <c r="A1280" s="20" t="s">
        <v>2699</v>
      </c>
      <c r="B1280" t="s">
        <v>2700</v>
      </c>
      <c r="C1280" t="s">
        <v>32</v>
      </c>
      <c r="D1280" s="11" t="s">
        <v>33</v>
      </c>
      <c r="E1280" t="s">
        <v>34</v>
      </c>
      <c r="F1280" t="s">
        <v>51</v>
      </c>
      <c r="G1280" t="s">
        <v>62</v>
      </c>
      <c r="J1280" s="12">
        <v>43851</v>
      </c>
      <c r="K1280" s="13">
        <v>0.41515046296296299</v>
      </c>
      <c r="L1280" s="14">
        <v>43851</v>
      </c>
      <c r="M1280" s="15">
        <v>0.41515046296296299</v>
      </c>
      <c r="N1280" s="12">
        <v>43851</v>
      </c>
      <c r="O1280" s="13">
        <v>0.54476851851851849</v>
      </c>
      <c r="P1280" s="16">
        <v>43852.58625</v>
      </c>
      <c r="Q1280" s="11" t="s">
        <v>101</v>
      </c>
      <c r="R1280" s="11" t="s">
        <v>2193</v>
      </c>
      <c r="S1280" s="11" t="s">
        <v>39</v>
      </c>
      <c r="T1280" s="11" t="s">
        <v>133</v>
      </c>
      <c r="U1280" s="11" t="s">
        <v>37</v>
      </c>
      <c r="V1280" s="17">
        <v>0</v>
      </c>
      <c r="W1280" s="11" t="s">
        <v>37</v>
      </c>
      <c r="Y1280" s="17" t="str">
        <f>TablaIncidentes[[#This Row],[Tiempo Total Gestión]]</f>
        <v>03:00</v>
      </c>
      <c r="Z1280" s="11">
        <f t="shared" si="133"/>
        <v>3</v>
      </c>
      <c r="AA1280" s="11">
        <f t="shared" si="134"/>
        <v>0</v>
      </c>
      <c r="AB1280" s="11">
        <f>IF(TablaIncidentes[[#This Row],[Prioridad*]]="Baja",(Z1280-24)*60+AA1280,IF(TablaIncidentes[[#This Row],[Prioridad*]]="Media",(Z1280-4)*60+AA1280,IF(TablaIncidentes[[#This Row],[Prioridad*]]="Alta",(Z1280-2)*60+AA1280)))</f>
        <v>60</v>
      </c>
      <c r="AD1280" s="17" t="str">
        <f>TablaIncidentes[[#This Row],[Tiempo Creación (HH:mm)]]</f>
        <v>00:00</v>
      </c>
      <c r="AE1280" s="11">
        <f t="shared" si="135"/>
        <v>0</v>
      </c>
      <c r="AF1280" s="11">
        <f t="shared" si="136"/>
        <v>0</v>
      </c>
      <c r="AG1280" s="11">
        <f>IF(TablaIncidentes[[#This Row],[Prioridad*]]="Baja",((AE1280*60)+AF1280)-30,IF(TablaIncidentes[[#This Row],[Prioridad*]]="Media",((AE1280*60)+AF1280)-15,IF(TablaIncidentes[[#This Row],[Prioridad*]]="Alta",((AE1280*60)+AF1280)-10)))</f>
        <v>-10</v>
      </c>
      <c r="AI1280" s="17">
        <f>TablaIncidentes[[#This Row],[Tiempo Avance Incidente]]</f>
        <v>0</v>
      </c>
      <c r="AJ1280" s="11">
        <f t="shared" si="137"/>
        <v>0</v>
      </c>
      <c r="AK1280" s="11">
        <f t="shared" si="138"/>
        <v>0</v>
      </c>
      <c r="AL1280">
        <f>IF(TablaIncidentes[[#This Row],[Prioridad*]]="Baja",((AJ1280*60)+AK1280)-720,IF(TablaIncidentes[[#This Row],[Prioridad*]]="Media",((AJ1280*60)+AK1280)-120,IF(TablaIncidentes[[#This Row],[Prioridad*]]="Alta",((AJ1280*60)+AK1280)-60)))</f>
        <v>-60</v>
      </c>
      <c r="AN1280" t="str">
        <f t="shared" si="139"/>
        <v>martes</v>
      </c>
    </row>
    <row r="1281" spans="1:40" x14ac:dyDescent="0.25">
      <c r="A1281" s="10" t="s">
        <v>2701</v>
      </c>
      <c r="B1281" t="s">
        <v>2702</v>
      </c>
      <c r="C1281" t="s">
        <v>462</v>
      </c>
      <c r="D1281" s="11" t="s">
        <v>150</v>
      </c>
      <c r="E1281" t="s">
        <v>34</v>
      </c>
      <c r="F1281" t="s">
        <v>111</v>
      </c>
      <c r="G1281" t="s">
        <v>279</v>
      </c>
      <c r="J1281" s="12">
        <v>43851</v>
      </c>
      <c r="K1281" s="13">
        <v>0.41567129629629629</v>
      </c>
      <c r="L1281" s="14">
        <v>43851</v>
      </c>
      <c r="M1281" s="15">
        <v>0.41760416666666672</v>
      </c>
      <c r="N1281" s="12">
        <v>43851</v>
      </c>
      <c r="O1281" s="13">
        <v>0.41873842592592592</v>
      </c>
      <c r="P1281" s="16">
        <v>43852.418877314813</v>
      </c>
      <c r="Q1281" s="11" t="s">
        <v>37</v>
      </c>
      <c r="R1281" s="11" t="s">
        <v>327</v>
      </c>
      <c r="S1281" s="11" t="s">
        <v>59</v>
      </c>
      <c r="T1281" s="11" t="s">
        <v>48</v>
      </c>
      <c r="U1281" s="11" t="s">
        <v>37</v>
      </c>
      <c r="V1281" s="17">
        <v>1.9212963015888818E-3</v>
      </c>
      <c r="W1281" s="11" t="s">
        <v>37</v>
      </c>
      <c r="Y1281" s="17" t="str">
        <f>TablaIncidentes[[#This Row],[Tiempo Total Gestión]]</f>
        <v>00:04</v>
      </c>
      <c r="Z1281" s="11">
        <f t="shared" si="133"/>
        <v>0</v>
      </c>
      <c r="AA1281" s="11">
        <f t="shared" si="134"/>
        <v>4</v>
      </c>
      <c r="AB1281" s="11">
        <f>IF(TablaIncidentes[[#This Row],[Prioridad*]]="Baja",(Z1281-24)*60+AA1281,IF(TablaIncidentes[[#This Row],[Prioridad*]]="Media",(Z1281-4)*60+AA1281,IF(TablaIncidentes[[#This Row],[Prioridad*]]="Alta",(Z1281-2)*60+AA1281)))</f>
        <v>-1436</v>
      </c>
      <c r="AD1281" s="17" t="str">
        <f>TablaIncidentes[[#This Row],[Tiempo Creación (HH:mm)]]</f>
        <v>00:02</v>
      </c>
      <c r="AE1281" s="11">
        <f t="shared" si="135"/>
        <v>0</v>
      </c>
      <c r="AF1281" s="11">
        <f t="shared" si="136"/>
        <v>2</v>
      </c>
      <c r="AG1281" s="11">
        <f>IF(TablaIncidentes[[#This Row],[Prioridad*]]="Baja",((AE1281*60)+AF1281)-30,IF(TablaIncidentes[[#This Row],[Prioridad*]]="Media",((AE1281*60)+AF1281)-15,IF(TablaIncidentes[[#This Row],[Prioridad*]]="Alta",((AE1281*60)+AF1281)-10)))</f>
        <v>-28</v>
      </c>
      <c r="AI1281" s="17">
        <f>TablaIncidentes[[#This Row],[Tiempo Avance Incidente]]</f>
        <v>1.9212963015888818E-3</v>
      </c>
      <c r="AJ1281" s="11">
        <f t="shared" si="137"/>
        <v>0</v>
      </c>
      <c r="AK1281" s="11">
        <f t="shared" si="138"/>
        <v>2</v>
      </c>
      <c r="AL1281">
        <f>IF(TablaIncidentes[[#This Row],[Prioridad*]]="Baja",((AJ1281*60)+AK1281)-720,IF(TablaIncidentes[[#This Row],[Prioridad*]]="Media",((AJ1281*60)+AK1281)-120,IF(TablaIncidentes[[#This Row],[Prioridad*]]="Alta",((AJ1281*60)+AK1281)-60)))</f>
        <v>-718</v>
      </c>
      <c r="AN1281" t="str">
        <f t="shared" si="139"/>
        <v>martes</v>
      </c>
    </row>
    <row r="1282" spans="1:40" x14ac:dyDescent="0.25">
      <c r="A1282" s="10" t="s">
        <v>2703</v>
      </c>
      <c r="B1282" t="s">
        <v>2704</v>
      </c>
      <c r="C1282" t="s">
        <v>462</v>
      </c>
      <c r="D1282" s="11" t="s">
        <v>110</v>
      </c>
      <c r="E1282" t="s">
        <v>34</v>
      </c>
      <c r="F1282" t="s">
        <v>124</v>
      </c>
      <c r="G1282" t="s">
        <v>180</v>
      </c>
      <c r="J1282" s="12">
        <v>43851</v>
      </c>
      <c r="K1282" s="13">
        <v>0.41665509259259265</v>
      </c>
      <c r="L1282" s="14">
        <v>43851</v>
      </c>
      <c r="M1282" s="15">
        <v>0.41879629629629633</v>
      </c>
      <c r="N1282" s="12">
        <v>43851</v>
      </c>
      <c r="O1282" s="13">
        <v>0.52611111111111108</v>
      </c>
      <c r="P1282" s="16">
        <v>43852.58625</v>
      </c>
      <c r="Q1282" s="11" t="s">
        <v>37</v>
      </c>
      <c r="R1282" s="11" t="s">
        <v>2705</v>
      </c>
      <c r="S1282" s="11" t="s">
        <v>59</v>
      </c>
      <c r="T1282" s="11" t="s">
        <v>116</v>
      </c>
      <c r="U1282" s="11" t="s">
        <v>37</v>
      </c>
      <c r="V1282" s="17">
        <v>2.4421296257060021E-3</v>
      </c>
      <c r="W1282" s="11" t="s">
        <v>37</v>
      </c>
      <c r="Y1282" s="17" t="str">
        <f>TablaIncidentes[[#This Row],[Tiempo Total Gestión]]</f>
        <v>01:39</v>
      </c>
      <c r="Z1282" s="11">
        <f t="shared" ref="Z1282:Z1345" si="140">HOUR(Y1282)</f>
        <v>1</v>
      </c>
      <c r="AA1282" s="11">
        <f t="shared" ref="AA1282:AA1345" si="141">MINUTE(Y1282)</f>
        <v>39</v>
      </c>
      <c r="AB1282" s="11">
        <f>IF(TablaIncidentes[[#This Row],[Prioridad*]]="Baja",(Z1282-24)*60+AA1282,IF(TablaIncidentes[[#This Row],[Prioridad*]]="Media",(Z1282-4)*60+AA1282,IF(TablaIncidentes[[#This Row],[Prioridad*]]="Alta",(Z1282-2)*60+AA1282)))</f>
        <v>-141</v>
      </c>
      <c r="AD1282" s="17" t="str">
        <f>TablaIncidentes[[#This Row],[Tiempo Creación (HH:mm)]]</f>
        <v>00:03</v>
      </c>
      <c r="AE1282" s="11">
        <f t="shared" si="135"/>
        <v>0</v>
      </c>
      <c r="AF1282" s="11">
        <f t="shared" si="136"/>
        <v>3</v>
      </c>
      <c r="AG1282" s="11">
        <f>IF(TablaIncidentes[[#This Row],[Prioridad*]]="Baja",((AE1282*60)+AF1282)-30,IF(TablaIncidentes[[#This Row],[Prioridad*]]="Media",((AE1282*60)+AF1282)-15,IF(TablaIncidentes[[#This Row],[Prioridad*]]="Alta",((AE1282*60)+AF1282)-10)))</f>
        <v>-12</v>
      </c>
      <c r="AI1282" s="17">
        <f>TablaIncidentes[[#This Row],[Tiempo Avance Incidente]]</f>
        <v>2.4421296257060021E-3</v>
      </c>
      <c r="AJ1282" s="11">
        <f t="shared" si="137"/>
        <v>0</v>
      </c>
      <c r="AK1282" s="11">
        <f t="shared" si="138"/>
        <v>3</v>
      </c>
      <c r="AL1282">
        <f>IF(TablaIncidentes[[#This Row],[Prioridad*]]="Baja",((AJ1282*60)+AK1282)-720,IF(TablaIncidentes[[#This Row],[Prioridad*]]="Media",((AJ1282*60)+AK1282)-120,IF(TablaIncidentes[[#This Row],[Prioridad*]]="Alta",((AJ1282*60)+AK1282)-60)))</f>
        <v>-117</v>
      </c>
      <c r="AN1282" t="str">
        <f t="shared" si="139"/>
        <v>martes</v>
      </c>
    </row>
    <row r="1283" spans="1:40" x14ac:dyDescent="0.25">
      <c r="A1283" s="20" t="s">
        <v>2706</v>
      </c>
      <c r="B1283" t="s">
        <v>2707</v>
      </c>
      <c r="C1283" t="s">
        <v>32</v>
      </c>
      <c r="D1283" s="11" t="s">
        <v>33</v>
      </c>
      <c r="E1283" t="s">
        <v>34</v>
      </c>
      <c r="F1283" t="s">
        <v>51</v>
      </c>
      <c r="G1283" t="s">
        <v>75</v>
      </c>
      <c r="J1283" s="12">
        <v>43851</v>
      </c>
      <c r="K1283" s="13">
        <v>0.43949074074074074</v>
      </c>
      <c r="L1283" s="14">
        <v>43851</v>
      </c>
      <c r="M1283" s="15">
        <v>0.43949074074074074</v>
      </c>
      <c r="N1283" s="12">
        <v>43851</v>
      </c>
      <c r="O1283" s="13">
        <v>0.52351851851851849</v>
      </c>
      <c r="P1283" s="16">
        <v>43852.58625</v>
      </c>
      <c r="Q1283" s="11" t="s">
        <v>101</v>
      </c>
      <c r="R1283" s="11" t="s">
        <v>486</v>
      </c>
      <c r="S1283" s="11" t="s">
        <v>39</v>
      </c>
      <c r="T1283" s="11" t="s">
        <v>133</v>
      </c>
      <c r="U1283" s="11" t="s">
        <v>37</v>
      </c>
      <c r="V1283" s="17">
        <v>0</v>
      </c>
      <c r="W1283" s="11" t="s">
        <v>37</v>
      </c>
      <c r="Y1283" s="17" t="str">
        <f>TablaIncidentes[[#This Row],[Tiempo Total Gestión]]</f>
        <v>02:01</v>
      </c>
      <c r="Z1283" s="11">
        <f t="shared" si="140"/>
        <v>2</v>
      </c>
      <c r="AA1283" s="11">
        <f t="shared" si="141"/>
        <v>1</v>
      </c>
      <c r="AB1283" s="11">
        <f>IF(TablaIncidentes[[#This Row],[Prioridad*]]="Baja",(Z1283-24)*60+AA1283,IF(TablaIncidentes[[#This Row],[Prioridad*]]="Media",(Z1283-4)*60+AA1283,IF(TablaIncidentes[[#This Row],[Prioridad*]]="Alta",(Z1283-2)*60+AA1283)))</f>
        <v>1</v>
      </c>
      <c r="AD1283" s="17" t="str">
        <f>TablaIncidentes[[#This Row],[Tiempo Creación (HH:mm)]]</f>
        <v>00:00</v>
      </c>
      <c r="AE1283" s="11">
        <f t="shared" ref="AE1283:AE1346" si="142">HOUR(AD1283)</f>
        <v>0</v>
      </c>
      <c r="AF1283" s="11">
        <f t="shared" ref="AF1283:AF1346" si="143">MINUTE(AD1283)</f>
        <v>0</v>
      </c>
      <c r="AG1283" s="11">
        <f>IF(TablaIncidentes[[#This Row],[Prioridad*]]="Baja",((AE1283*60)+AF1283)-30,IF(TablaIncidentes[[#This Row],[Prioridad*]]="Media",((AE1283*60)+AF1283)-15,IF(TablaIncidentes[[#This Row],[Prioridad*]]="Alta",((AE1283*60)+AF1283)-10)))</f>
        <v>-10</v>
      </c>
      <c r="AI1283" s="17">
        <f>TablaIncidentes[[#This Row],[Tiempo Avance Incidente]]</f>
        <v>0</v>
      </c>
      <c r="AJ1283" s="11">
        <f t="shared" ref="AJ1283:AJ1346" si="144">HOUR(AI1283)</f>
        <v>0</v>
      </c>
      <c r="AK1283" s="11">
        <f t="shared" ref="AK1283:AK1346" si="145">MINUTE(AI1283)</f>
        <v>0</v>
      </c>
      <c r="AL1283">
        <f>IF(TablaIncidentes[[#This Row],[Prioridad*]]="Baja",((AJ1283*60)+AK1283)-720,IF(TablaIncidentes[[#This Row],[Prioridad*]]="Media",((AJ1283*60)+AK1283)-120,IF(TablaIncidentes[[#This Row],[Prioridad*]]="Alta",((AJ1283*60)+AK1283)-60)))</f>
        <v>-60</v>
      </c>
      <c r="AN1283" t="str">
        <f t="shared" ref="AN1283:AN1346" si="146">TEXT(J1283,"dddd")</f>
        <v>martes</v>
      </c>
    </row>
    <row r="1284" spans="1:40" x14ac:dyDescent="0.25">
      <c r="A1284" s="10" t="s">
        <v>2708</v>
      </c>
      <c r="B1284" t="s">
        <v>2709</v>
      </c>
      <c r="C1284" t="s">
        <v>161</v>
      </c>
      <c r="D1284" s="11" t="s">
        <v>110</v>
      </c>
      <c r="E1284" t="s">
        <v>34</v>
      </c>
      <c r="F1284" t="s">
        <v>124</v>
      </c>
      <c r="G1284" t="s">
        <v>364</v>
      </c>
      <c r="J1284" s="12">
        <v>43851</v>
      </c>
      <c r="K1284" s="13">
        <v>0.41260416666666666</v>
      </c>
      <c r="L1284" s="14">
        <v>43851</v>
      </c>
      <c r="M1284" s="15">
        <v>0.41431712962962958</v>
      </c>
      <c r="N1284" s="12">
        <v>43851</v>
      </c>
      <c r="O1284" s="13">
        <v>0.45667824074074076</v>
      </c>
      <c r="P1284" s="16">
        <v>43852.506261574075</v>
      </c>
      <c r="Q1284" s="11" t="s">
        <v>37</v>
      </c>
      <c r="R1284" s="11" t="s">
        <v>193</v>
      </c>
      <c r="S1284" s="11" t="s">
        <v>59</v>
      </c>
      <c r="T1284" s="11" t="s">
        <v>48</v>
      </c>
      <c r="U1284" s="11" t="s">
        <v>37</v>
      </c>
      <c r="V1284" s="17">
        <v>1.7013888864312321E-3</v>
      </c>
      <c r="W1284" s="11" t="s">
        <v>37</v>
      </c>
      <c r="Y1284" s="17" t="str">
        <f>TablaIncidentes[[#This Row],[Tiempo Total Gestión]]</f>
        <v>01:03</v>
      </c>
      <c r="Z1284" s="11">
        <f t="shared" si="140"/>
        <v>1</v>
      </c>
      <c r="AA1284" s="11">
        <f t="shared" si="141"/>
        <v>3</v>
      </c>
      <c r="AB1284" s="11">
        <f>IF(TablaIncidentes[[#This Row],[Prioridad*]]="Baja",(Z1284-24)*60+AA1284,IF(TablaIncidentes[[#This Row],[Prioridad*]]="Media",(Z1284-4)*60+AA1284,IF(TablaIncidentes[[#This Row],[Prioridad*]]="Alta",(Z1284-2)*60+AA1284)))</f>
        <v>-177</v>
      </c>
      <c r="AD1284" s="17" t="str">
        <f>TablaIncidentes[[#This Row],[Tiempo Creación (HH:mm)]]</f>
        <v>00:02</v>
      </c>
      <c r="AE1284" s="11">
        <f t="shared" si="142"/>
        <v>0</v>
      </c>
      <c r="AF1284" s="11">
        <f t="shared" si="143"/>
        <v>2</v>
      </c>
      <c r="AG1284" s="11">
        <f>IF(TablaIncidentes[[#This Row],[Prioridad*]]="Baja",((AE1284*60)+AF1284)-30,IF(TablaIncidentes[[#This Row],[Prioridad*]]="Media",((AE1284*60)+AF1284)-15,IF(TablaIncidentes[[#This Row],[Prioridad*]]="Alta",((AE1284*60)+AF1284)-10)))</f>
        <v>-13</v>
      </c>
      <c r="AI1284" s="17">
        <f>TablaIncidentes[[#This Row],[Tiempo Avance Incidente]]</f>
        <v>1.7013888864312321E-3</v>
      </c>
      <c r="AJ1284" s="11">
        <f t="shared" si="144"/>
        <v>0</v>
      </c>
      <c r="AK1284" s="11">
        <f t="shared" si="145"/>
        <v>2</v>
      </c>
      <c r="AL1284">
        <f>IF(TablaIncidentes[[#This Row],[Prioridad*]]="Baja",((AJ1284*60)+AK1284)-720,IF(TablaIncidentes[[#This Row],[Prioridad*]]="Media",((AJ1284*60)+AK1284)-120,IF(TablaIncidentes[[#This Row],[Prioridad*]]="Alta",((AJ1284*60)+AK1284)-60)))</f>
        <v>-118</v>
      </c>
      <c r="AN1284" t="str">
        <f t="shared" si="146"/>
        <v>martes</v>
      </c>
    </row>
    <row r="1285" spans="1:40" x14ac:dyDescent="0.25">
      <c r="A1285" s="10" t="s">
        <v>2710</v>
      </c>
      <c r="B1285" t="s">
        <v>2711</v>
      </c>
      <c r="C1285" t="s">
        <v>161</v>
      </c>
      <c r="D1285" s="11" t="s">
        <v>110</v>
      </c>
      <c r="E1285" t="s">
        <v>34</v>
      </c>
      <c r="F1285" t="s">
        <v>124</v>
      </c>
      <c r="G1285" t="s">
        <v>364</v>
      </c>
      <c r="J1285" s="12">
        <v>43851</v>
      </c>
      <c r="K1285" s="13">
        <v>0.42401620370370369</v>
      </c>
      <c r="L1285" s="14">
        <v>43851</v>
      </c>
      <c r="M1285" s="15">
        <v>0.4247569444444444</v>
      </c>
      <c r="N1285" s="12">
        <v>43851</v>
      </c>
      <c r="O1285" s="13">
        <v>0.54425925925925933</v>
      </c>
      <c r="P1285" s="16">
        <v>43852.58625</v>
      </c>
      <c r="Q1285" s="11" t="s">
        <v>37</v>
      </c>
      <c r="R1285" s="11" t="s">
        <v>1970</v>
      </c>
      <c r="S1285" s="11" t="s">
        <v>59</v>
      </c>
      <c r="T1285" s="11" t="s">
        <v>40</v>
      </c>
      <c r="U1285" s="11" t="s">
        <v>37</v>
      </c>
      <c r="V1285" s="17">
        <v>8.217592621804215E-4</v>
      </c>
      <c r="W1285" s="11" t="s">
        <v>37</v>
      </c>
      <c r="Y1285" s="17" t="str">
        <f>TablaIncidentes[[#This Row],[Tiempo Total Gestión]]</f>
        <v>02:18</v>
      </c>
      <c r="Z1285" s="11">
        <f t="shared" si="140"/>
        <v>2</v>
      </c>
      <c r="AA1285" s="11">
        <f t="shared" si="141"/>
        <v>18</v>
      </c>
      <c r="AB1285" s="11">
        <f>IF(TablaIncidentes[[#This Row],[Prioridad*]]="Baja",(Z1285-24)*60+AA1285,IF(TablaIncidentes[[#This Row],[Prioridad*]]="Media",(Z1285-4)*60+AA1285,IF(TablaIncidentes[[#This Row],[Prioridad*]]="Alta",(Z1285-2)*60+AA1285)))</f>
        <v>-102</v>
      </c>
      <c r="AD1285" s="17" t="str">
        <f>TablaIncidentes[[#This Row],[Tiempo Creación (HH:mm)]]</f>
        <v>00:01</v>
      </c>
      <c r="AE1285" s="11">
        <f t="shared" si="142"/>
        <v>0</v>
      </c>
      <c r="AF1285" s="11">
        <f t="shared" si="143"/>
        <v>1</v>
      </c>
      <c r="AG1285" s="11">
        <f>IF(TablaIncidentes[[#This Row],[Prioridad*]]="Baja",((AE1285*60)+AF1285)-30,IF(TablaIncidentes[[#This Row],[Prioridad*]]="Media",((AE1285*60)+AF1285)-15,IF(TablaIncidentes[[#This Row],[Prioridad*]]="Alta",((AE1285*60)+AF1285)-10)))</f>
        <v>-14</v>
      </c>
      <c r="AI1285" s="17">
        <f>TablaIncidentes[[#This Row],[Tiempo Avance Incidente]]</f>
        <v>8.217592621804215E-4</v>
      </c>
      <c r="AJ1285" s="11">
        <f t="shared" si="144"/>
        <v>0</v>
      </c>
      <c r="AK1285" s="11">
        <f t="shared" si="145"/>
        <v>1</v>
      </c>
      <c r="AL1285">
        <f>IF(TablaIncidentes[[#This Row],[Prioridad*]]="Baja",((AJ1285*60)+AK1285)-720,IF(TablaIncidentes[[#This Row],[Prioridad*]]="Media",((AJ1285*60)+AK1285)-120,IF(TablaIncidentes[[#This Row],[Prioridad*]]="Alta",((AJ1285*60)+AK1285)-60)))</f>
        <v>-119</v>
      </c>
      <c r="AN1285" t="str">
        <f t="shared" si="146"/>
        <v>martes</v>
      </c>
    </row>
    <row r="1286" spans="1:40" x14ac:dyDescent="0.25">
      <c r="A1286" s="10" t="s">
        <v>2712</v>
      </c>
      <c r="B1286" t="s">
        <v>2713</v>
      </c>
      <c r="C1286" t="s">
        <v>462</v>
      </c>
      <c r="D1286" s="11" t="s">
        <v>150</v>
      </c>
      <c r="E1286" t="s">
        <v>34</v>
      </c>
      <c r="F1286" t="s">
        <v>111</v>
      </c>
      <c r="G1286" t="s">
        <v>279</v>
      </c>
      <c r="J1286" s="12">
        <v>43851</v>
      </c>
      <c r="K1286" s="13">
        <v>0.43555555555555553</v>
      </c>
      <c r="L1286" s="14">
        <v>43851</v>
      </c>
      <c r="M1286" s="15">
        <v>0.43775462962962958</v>
      </c>
      <c r="N1286" s="12">
        <v>43851</v>
      </c>
      <c r="O1286" s="13">
        <v>0.43907407407407412</v>
      </c>
      <c r="P1286" s="16">
        <v>43852.506261574075</v>
      </c>
      <c r="Q1286" s="11" t="s">
        <v>37</v>
      </c>
      <c r="R1286" s="11" t="s">
        <v>69</v>
      </c>
      <c r="S1286" s="11" t="s">
        <v>59</v>
      </c>
      <c r="T1286" s="11" t="s">
        <v>116</v>
      </c>
      <c r="U1286" s="11" t="s">
        <v>37</v>
      </c>
      <c r="V1286" s="17">
        <v>2.1412037094705738E-3</v>
      </c>
      <c r="W1286" s="11" t="s">
        <v>37</v>
      </c>
      <c r="Y1286" s="17" t="str">
        <f>TablaIncidentes[[#This Row],[Tiempo Total Gestión]]</f>
        <v>00:05</v>
      </c>
      <c r="Z1286" s="11">
        <f t="shared" si="140"/>
        <v>0</v>
      </c>
      <c r="AA1286" s="11">
        <f t="shared" si="141"/>
        <v>5</v>
      </c>
      <c r="AB1286" s="11">
        <f>IF(TablaIncidentes[[#This Row],[Prioridad*]]="Baja",(Z1286-24)*60+AA1286,IF(TablaIncidentes[[#This Row],[Prioridad*]]="Media",(Z1286-4)*60+AA1286,IF(TablaIncidentes[[#This Row],[Prioridad*]]="Alta",(Z1286-2)*60+AA1286)))</f>
        <v>-1435</v>
      </c>
      <c r="AD1286" s="17" t="str">
        <f>TablaIncidentes[[#This Row],[Tiempo Creación (HH:mm)]]</f>
        <v>00:03</v>
      </c>
      <c r="AE1286" s="11">
        <f t="shared" si="142"/>
        <v>0</v>
      </c>
      <c r="AF1286" s="11">
        <f t="shared" si="143"/>
        <v>3</v>
      </c>
      <c r="AG1286" s="11">
        <f>IF(TablaIncidentes[[#This Row],[Prioridad*]]="Baja",((AE1286*60)+AF1286)-30,IF(TablaIncidentes[[#This Row],[Prioridad*]]="Media",((AE1286*60)+AF1286)-15,IF(TablaIncidentes[[#This Row],[Prioridad*]]="Alta",((AE1286*60)+AF1286)-10)))</f>
        <v>-27</v>
      </c>
      <c r="AI1286" s="17">
        <f>TablaIncidentes[[#This Row],[Tiempo Avance Incidente]]</f>
        <v>2.1412037094705738E-3</v>
      </c>
      <c r="AJ1286" s="11">
        <f t="shared" si="144"/>
        <v>0</v>
      </c>
      <c r="AK1286" s="11">
        <f t="shared" si="145"/>
        <v>3</v>
      </c>
      <c r="AL1286">
        <f>IF(TablaIncidentes[[#This Row],[Prioridad*]]="Baja",((AJ1286*60)+AK1286)-720,IF(TablaIncidentes[[#This Row],[Prioridad*]]="Media",((AJ1286*60)+AK1286)-120,IF(TablaIncidentes[[#This Row],[Prioridad*]]="Alta",((AJ1286*60)+AK1286)-60)))</f>
        <v>-717</v>
      </c>
      <c r="AN1286" t="str">
        <f t="shared" si="146"/>
        <v>martes</v>
      </c>
    </row>
    <row r="1287" spans="1:40" x14ac:dyDescent="0.25">
      <c r="A1287" s="10" t="s">
        <v>2714</v>
      </c>
      <c r="B1287" t="s">
        <v>2715</v>
      </c>
      <c r="C1287" t="s">
        <v>32</v>
      </c>
      <c r="D1287" s="11" t="s">
        <v>33</v>
      </c>
      <c r="E1287" t="s">
        <v>34</v>
      </c>
      <c r="F1287" t="s">
        <v>35</v>
      </c>
      <c r="G1287" t="s">
        <v>2716</v>
      </c>
      <c r="J1287" s="12">
        <v>43851</v>
      </c>
      <c r="K1287" s="13">
        <v>0.44715277777777779</v>
      </c>
      <c r="L1287" s="14">
        <v>43851</v>
      </c>
      <c r="M1287" s="15">
        <v>0.44715277777777779</v>
      </c>
      <c r="N1287" s="12">
        <v>43852</v>
      </c>
      <c r="O1287" s="13">
        <v>0.44931712962962966</v>
      </c>
      <c r="P1287" s="16">
        <v>43853.452499999999</v>
      </c>
      <c r="Q1287" s="11" t="s">
        <v>37</v>
      </c>
      <c r="R1287" s="11" t="s">
        <v>1886</v>
      </c>
      <c r="S1287" s="11" t="s">
        <v>39</v>
      </c>
      <c r="T1287" s="11" t="s">
        <v>133</v>
      </c>
      <c r="U1287" s="11" t="s">
        <v>37</v>
      </c>
      <c r="V1287" s="17">
        <v>0</v>
      </c>
      <c r="W1287" s="11" t="s">
        <v>37</v>
      </c>
      <c r="Y1287" s="17" t="str">
        <f>TablaIncidentes[[#This Row],[Tiempo Total Gestión]]</f>
        <v>01:21</v>
      </c>
      <c r="Z1287" s="11">
        <f t="shared" si="140"/>
        <v>1</v>
      </c>
      <c r="AA1287" s="11">
        <f t="shared" si="141"/>
        <v>21</v>
      </c>
      <c r="AB1287" s="11">
        <f>IF(TablaIncidentes[[#This Row],[Prioridad*]]="Baja",(Z1287-24)*60+AA1287,IF(TablaIncidentes[[#This Row],[Prioridad*]]="Media",(Z1287-4)*60+AA1287,IF(TablaIncidentes[[#This Row],[Prioridad*]]="Alta",(Z1287-2)*60+AA1287)))</f>
        <v>-39</v>
      </c>
      <c r="AD1287" s="17" t="str">
        <f>TablaIncidentes[[#This Row],[Tiempo Creación (HH:mm)]]</f>
        <v>00:00</v>
      </c>
      <c r="AE1287" s="11">
        <f t="shared" si="142"/>
        <v>0</v>
      </c>
      <c r="AF1287" s="11">
        <f t="shared" si="143"/>
        <v>0</v>
      </c>
      <c r="AG1287" s="11">
        <f>IF(TablaIncidentes[[#This Row],[Prioridad*]]="Baja",((AE1287*60)+AF1287)-30,IF(TablaIncidentes[[#This Row],[Prioridad*]]="Media",((AE1287*60)+AF1287)-15,IF(TablaIncidentes[[#This Row],[Prioridad*]]="Alta",((AE1287*60)+AF1287)-10)))</f>
        <v>-10</v>
      </c>
      <c r="AI1287" s="17">
        <f>TablaIncidentes[[#This Row],[Tiempo Avance Incidente]]</f>
        <v>0</v>
      </c>
      <c r="AJ1287" s="11">
        <f t="shared" si="144"/>
        <v>0</v>
      </c>
      <c r="AK1287" s="11">
        <f t="shared" si="145"/>
        <v>0</v>
      </c>
      <c r="AL1287">
        <f>IF(TablaIncidentes[[#This Row],[Prioridad*]]="Baja",((AJ1287*60)+AK1287)-720,IF(TablaIncidentes[[#This Row],[Prioridad*]]="Media",((AJ1287*60)+AK1287)-120,IF(TablaIncidentes[[#This Row],[Prioridad*]]="Alta",((AJ1287*60)+AK1287)-60)))</f>
        <v>-60</v>
      </c>
      <c r="AN1287" t="str">
        <f t="shared" si="146"/>
        <v>martes</v>
      </c>
    </row>
    <row r="1288" spans="1:40" x14ac:dyDescent="0.25">
      <c r="A1288" s="20" t="s">
        <v>2717</v>
      </c>
      <c r="B1288" t="s">
        <v>2260</v>
      </c>
      <c r="C1288" t="s">
        <v>32</v>
      </c>
      <c r="D1288" s="11" t="s">
        <v>33</v>
      </c>
      <c r="E1288" t="s">
        <v>34</v>
      </c>
      <c r="F1288" t="s">
        <v>51</v>
      </c>
      <c r="G1288" t="s">
        <v>361</v>
      </c>
      <c r="J1288" s="12">
        <v>43851</v>
      </c>
      <c r="K1288" s="13">
        <v>0.45131944444444444</v>
      </c>
      <c r="L1288" s="14">
        <v>43851</v>
      </c>
      <c r="M1288" s="15">
        <v>0.45131944444444444</v>
      </c>
      <c r="N1288" s="12">
        <v>43851</v>
      </c>
      <c r="O1288" s="13">
        <v>0.56846064814814812</v>
      </c>
      <c r="P1288" s="16">
        <v>43852.58625</v>
      </c>
      <c r="Q1288" s="11" t="s">
        <v>101</v>
      </c>
      <c r="R1288" s="11" t="s">
        <v>2718</v>
      </c>
      <c r="S1288" s="11" t="s">
        <v>39</v>
      </c>
      <c r="T1288" s="11" t="s">
        <v>133</v>
      </c>
      <c r="U1288" s="11" t="s">
        <v>37</v>
      </c>
      <c r="V1288" s="17">
        <v>0</v>
      </c>
      <c r="W1288" s="11" t="s">
        <v>37</v>
      </c>
      <c r="Y1288" s="17" t="str">
        <f>TablaIncidentes[[#This Row],[Tiempo Total Gestión]]</f>
        <v>02:48</v>
      </c>
      <c r="Z1288" s="11">
        <f t="shared" si="140"/>
        <v>2</v>
      </c>
      <c r="AA1288" s="11">
        <f t="shared" si="141"/>
        <v>48</v>
      </c>
      <c r="AB1288" s="11">
        <f>IF(TablaIncidentes[[#This Row],[Prioridad*]]="Baja",(Z1288-24)*60+AA1288,IF(TablaIncidentes[[#This Row],[Prioridad*]]="Media",(Z1288-4)*60+AA1288,IF(TablaIncidentes[[#This Row],[Prioridad*]]="Alta",(Z1288-2)*60+AA1288)))</f>
        <v>48</v>
      </c>
      <c r="AD1288" s="17" t="str">
        <f>TablaIncidentes[[#This Row],[Tiempo Creación (HH:mm)]]</f>
        <v>00:00</v>
      </c>
      <c r="AE1288" s="11">
        <f t="shared" si="142"/>
        <v>0</v>
      </c>
      <c r="AF1288" s="11">
        <f t="shared" si="143"/>
        <v>0</v>
      </c>
      <c r="AG1288" s="11">
        <f>IF(TablaIncidentes[[#This Row],[Prioridad*]]="Baja",((AE1288*60)+AF1288)-30,IF(TablaIncidentes[[#This Row],[Prioridad*]]="Media",((AE1288*60)+AF1288)-15,IF(TablaIncidentes[[#This Row],[Prioridad*]]="Alta",((AE1288*60)+AF1288)-10)))</f>
        <v>-10</v>
      </c>
      <c r="AI1288" s="17">
        <f>TablaIncidentes[[#This Row],[Tiempo Avance Incidente]]</f>
        <v>0</v>
      </c>
      <c r="AJ1288" s="11">
        <f t="shared" si="144"/>
        <v>0</v>
      </c>
      <c r="AK1288" s="11">
        <f t="shared" si="145"/>
        <v>0</v>
      </c>
      <c r="AL1288">
        <f>IF(TablaIncidentes[[#This Row],[Prioridad*]]="Baja",((AJ1288*60)+AK1288)-720,IF(TablaIncidentes[[#This Row],[Prioridad*]]="Media",((AJ1288*60)+AK1288)-120,IF(TablaIncidentes[[#This Row],[Prioridad*]]="Alta",((AJ1288*60)+AK1288)-60)))</f>
        <v>-60</v>
      </c>
      <c r="AN1288" t="str">
        <f t="shared" si="146"/>
        <v>martes</v>
      </c>
    </row>
    <row r="1289" spans="1:40" x14ac:dyDescent="0.25">
      <c r="A1289" s="20" t="s">
        <v>2719</v>
      </c>
      <c r="B1289" t="s">
        <v>2720</v>
      </c>
      <c r="C1289" t="s">
        <v>32</v>
      </c>
      <c r="D1289" s="11" t="s">
        <v>33</v>
      </c>
      <c r="E1289" t="s">
        <v>34</v>
      </c>
      <c r="F1289" t="s">
        <v>51</v>
      </c>
      <c r="G1289" t="s">
        <v>62</v>
      </c>
      <c r="J1289" s="12">
        <v>43851</v>
      </c>
      <c r="K1289" s="13">
        <v>0.45341435185185186</v>
      </c>
      <c r="L1289" s="14">
        <v>43851</v>
      </c>
      <c r="M1289" s="15">
        <v>0.45341435185185186</v>
      </c>
      <c r="N1289" s="12">
        <v>43851</v>
      </c>
      <c r="O1289" s="13">
        <v>0.60795138888888889</v>
      </c>
      <c r="P1289" s="16">
        <v>43852.701203703706</v>
      </c>
      <c r="Q1289" s="11" t="s">
        <v>101</v>
      </c>
      <c r="R1289" s="11" t="s">
        <v>2405</v>
      </c>
      <c r="S1289" s="11" t="s">
        <v>39</v>
      </c>
      <c r="T1289" s="11" t="s">
        <v>133</v>
      </c>
      <c r="U1289" s="11" t="s">
        <v>37</v>
      </c>
      <c r="V1289" s="17">
        <v>0</v>
      </c>
      <c r="W1289" s="11" t="s">
        <v>37</v>
      </c>
      <c r="Y1289" s="17" t="str">
        <f>TablaIncidentes[[#This Row],[Tiempo Total Gestión]]</f>
        <v>03:42</v>
      </c>
      <c r="Z1289" s="11">
        <f t="shared" si="140"/>
        <v>3</v>
      </c>
      <c r="AA1289" s="11">
        <f t="shared" si="141"/>
        <v>42</v>
      </c>
      <c r="AB1289" s="11">
        <f>IF(TablaIncidentes[[#This Row],[Prioridad*]]="Baja",(Z1289-24)*60+AA1289,IF(TablaIncidentes[[#This Row],[Prioridad*]]="Media",(Z1289-4)*60+AA1289,IF(TablaIncidentes[[#This Row],[Prioridad*]]="Alta",(Z1289-2)*60+AA1289)))</f>
        <v>102</v>
      </c>
      <c r="AD1289" s="17" t="str">
        <f>TablaIncidentes[[#This Row],[Tiempo Creación (HH:mm)]]</f>
        <v>00:00</v>
      </c>
      <c r="AE1289" s="11">
        <f t="shared" si="142"/>
        <v>0</v>
      </c>
      <c r="AF1289" s="11">
        <f t="shared" si="143"/>
        <v>0</v>
      </c>
      <c r="AG1289" s="11">
        <f>IF(TablaIncidentes[[#This Row],[Prioridad*]]="Baja",((AE1289*60)+AF1289)-30,IF(TablaIncidentes[[#This Row],[Prioridad*]]="Media",((AE1289*60)+AF1289)-15,IF(TablaIncidentes[[#This Row],[Prioridad*]]="Alta",((AE1289*60)+AF1289)-10)))</f>
        <v>-10</v>
      </c>
      <c r="AI1289" s="17">
        <f>TablaIncidentes[[#This Row],[Tiempo Avance Incidente]]</f>
        <v>0</v>
      </c>
      <c r="AJ1289" s="11">
        <f t="shared" si="144"/>
        <v>0</v>
      </c>
      <c r="AK1289" s="11">
        <f t="shared" si="145"/>
        <v>0</v>
      </c>
      <c r="AL1289">
        <f>IF(TablaIncidentes[[#This Row],[Prioridad*]]="Baja",((AJ1289*60)+AK1289)-720,IF(TablaIncidentes[[#This Row],[Prioridad*]]="Media",((AJ1289*60)+AK1289)-120,IF(TablaIncidentes[[#This Row],[Prioridad*]]="Alta",((AJ1289*60)+AK1289)-60)))</f>
        <v>-60</v>
      </c>
      <c r="AN1289" t="str">
        <f t="shared" si="146"/>
        <v>martes</v>
      </c>
    </row>
    <row r="1290" spans="1:40" x14ac:dyDescent="0.25">
      <c r="A1290" s="20" t="s">
        <v>2721</v>
      </c>
      <c r="B1290" t="s">
        <v>2611</v>
      </c>
      <c r="C1290" t="s">
        <v>32</v>
      </c>
      <c r="D1290" s="11" t="s">
        <v>33</v>
      </c>
      <c r="E1290" t="s">
        <v>34</v>
      </c>
      <c r="F1290" t="s">
        <v>51</v>
      </c>
      <c r="G1290" t="s">
        <v>361</v>
      </c>
      <c r="J1290" s="12">
        <v>43851</v>
      </c>
      <c r="K1290" s="13">
        <v>0.44228009259259254</v>
      </c>
      <c r="L1290" s="14">
        <v>43851</v>
      </c>
      <c r="M1290" s="15">
        <v>0.44228009259259254</v>
      </c>
      <c r="N1290" s="12">
        <v>43851</v>
      </c>
      <c r="O1290" s="13">
        <v>0.54539351851851847</v>
      </c>
      <c r="P1290" s="16">
        <v>43852.58625</v>
      </c>
      <c r="Q1290" s="11" t="s">
        <v>101</v>
      </c>
      <c r="R1290" s="11" t="s">
        <v>695</v>
      </c>
      <c r="S1290" s="11" t="s">
        <v>39</v>
      </c>
      <c r="T1290" s="11" t="s">
        <v>133</v>
      </c>
      <c r="U1290" s="11" t="s">
        <v>37</v>
      </c>
      <c r="V1290" s="17">
        <v>0</v>
      </c>
      <c r="W1290" s="11" t="s">
        <v>37</v>
      </c>
      <c r="Y1290" s="17" t="str">
        <f>TablaIncidentes[[#This Row],[Tiempo Total Gestión]]</f>
        <v>02:28</v>
      </c>
      <c r="Z1290" s="11">
        <f t="shared" si="140"/>
        <v>2</v>
      </c>
      <c r="AA1290" s="11">
        <f t="shared" si="141"/>
        <v>28</v>
      </c>
      <c r="AB1290" s="11">
        <f>IF(TablaIncidentes[[#This Row],[Prioridad*]]="Baja",(Z1290-24)*60+AA1290,IF(TablaIncidentes[[#This Row],[Prioridad*]]="Media",(Z1290-4)*60+AA1290,IF(TablaIncidentes[[#This Row],[Prioridad*]]="Alta",(Z1290-2)*60+AA1290)))</f>
        <v>28</v>
      </c>
      <c r="AD1290" s="17" t="str">
        <f>TablaIncidentes[[#This Row],[Tiempo Creación (HH:mm)]]</f>
        <v>00:00</v>
      </c>
      <c r="AE1290" s="11">
        <f t="shared" si="142"/>
        <v>0</v>
      </c>
      <c r="AF1290" s="11">
        <f t="shared" si="143"/>
        <v>0</v>
      </c>
      <c r="AG1290" s="11">
        <f>IF(TablaIncidentes[[#This Row],[Prioridad*]]="Baja",((AE1290*60)+AF1290)-30,IF(TablaIncidentes[[#This Row],[Prioridad*]]="Media",((AE1290*60)+AF1290)-15,IF(TablaIncidentes[[#This Row],[Prioridad*]]="Alta",((AE1290*60)+AF1290)-10)))</f>
        <v>-10</v>
      </c>
      <c r="AI1290" s="17">
        <f>TablaIncidentes[[#This Row],[Tiempo Avance Incidente]]</f>
        <v>0</v>
      </c>
      <c r="AJ1290" s="11">
        <f t="shared" si="144"/>
        <v>0</v>
      </c>
      <c r="AK1290" s="11">
        <f t="shared" si="145"/>
        <v>0</v>
      </c>
      <c r="AL1290">
        <f>IF(TablaIncidentes[[#This Row],[Prioridad*]]="Baja",((AJ1290*60)+AK1290)-720,IF(TablaIncidentes[[#This Row],[Prioridad*]]="Media",((AJ1290*60)+AK1290)-120,IF(TablaIncidentes[[#This Row],[Prioridad*]]="Alta",((AJ1290*60)+AK1290)-60)))</f>
        <v>-60</v>
      </c>
      <c r="AN1290" t="str">
        <f t="shared" si="146"/>
        <v>martes</v>
      </c>
    </row>
    <row r="1291" spans="1:40" x14ac:dyDescent="0.25">
      <c r="A1291" s="10" t="s">
        <v>2722</v>
      </c>
      <c r="B1291" t="s">
        <v>2723</v>
      </c>
      <c r="C1291" t="s">
        <v>161</v>
      </c>
      <c r="D1291" s="11" t="s">
        <v>110</v>
      </c>
      <c r="E1291" t="s">
        <v>34</v>
      </c>
      <c r="F1291" t="s">
        <v>124</v>
      </c>
      <c r="G1291" t="s">
        <v>364</v>
      </c>
      <c r="J1291" s="12">
        <v>43851</v>
      </c>
      <c r="K1291" s="13">
        <v>0.46391203703703704</v>
      </c>
      <c r="L1291" s="14">
        <v>43851</v>
      </c>
      <c r="M1291" s="15">
        <v>0.46467592592592594</v>
      </c>
      <c r="N1291" s="12">
        <v>43852</v>
      </c>
      <c r="O1291" s="13">
        <v>0.36712962962962964</v>
      </c>
      <c r="P1291" s="16">
        <v>43853.452499999999</v>
      </c>
      <c r="Q1291" s="11" t="s">
        <v>37</v>
      </c>
      <c r="R1291" s="11" t="s">
        <v>627</v>
      </c>
      <c r="S1291" s="11" t="s">
        <v>59</v>
      </c>
      <c r="T1291" s="11" t="s">
        <v>40</v>
      </c>
      <c r="U1291" s="11" t="s">
        <v>37</v>
      </c>
      <c r="V1291" s="17">
        <v>7.2916666977107525E-4</v>
      </c>
      <c r="W1291" s="11" t="s">
        <v>37</v>
      </c>
      <c r="Y1291" s="17" t="str">
        <f>TablaIncidentes[[#This Row],[Tiempo Total Gestión]]</f>
        <v>01:23</v>
      </c>
      <c r="Z1291" s="11">
        <f t="shared" si="140"/>
        <v>1</v>
      </c>
      <c r="AA1291" s="11">
        <f t="shared" si="141"/>
        <v>23</v>
      </c>
      <c r="AB1291" s="11">
        <f>IF(TablaIncidentes[[#This Row],[Prioridad*]]="Baja",(Z1291-24)*60+AA1291,IF(TablaIncidentes[[#This Row],[Prioridad*]]="Media",(Z1291-4)*60+AA1291,IF(TablaIncidentes[[#This Row],[Prioridad*]]="Alta",(Z1291-2)*60+AA1291)))</f>
        <v>-157</v>
      </c>
      <c r="AD1291" s="17" t="str">
        <f>TablaIncidentes[[#This Row],[Tiempo Creación (HH:mm)]]</f>
        <v>00:01</v>
      </c>
      <c r="AE1291" s="11">
        <f t="shared" si="142"/>
        <v>0</v>
      </c>
      <c r="AF1291" s="11">
        <f t="shared" si="143"/>
        <v>1</v>
      </c>
      <c r="AG1291" s="11">
        <f>IF(TablaIncidentes[[#This Row],[Prioridad*]]="Baja",((AE1291*60)+AF1291)-30,IF(TablaIncidentes[[#This Row],[Prioridad*]]="Media",((AE1291*60)+AF1291)-15,IF(TablaIncidentes[[#This Row],[Prioridad*]]="Alta",((AE1291*60)+AF1291)-10)))</f>
        <v>-14</v>
      </c>
      <c r="AI1291" s="17">
        <f>TablaIncidentes[[#This Row],[Tiempo Avance Incidente]]</f>
        <v>7.2916666977107525E-4</v>
      </c>
      <c r="AJ1291" s="11">
        <f t="shared" si="144"/>
        <v>0</v>
      </c>
      <c r="AK1291" s="11">
        <f t="shared" si="145"/>
        <v>1</v>
      </c>
      <c r="AL1291">
        <f>IF(TablaIncidentes[[#This Row],[Prioridad*]]="Baja",((AJ1291*60)+AK1291)-720,IF(TablaIncidentes[[#This Row],[Prioridad*]]="Media",((AJ1291*60)+AK1291)-120,IF(TablaIncidentes[[#This Row],[Prioridad*]]="Alta",((AJ1291*60)+AK1291)-60)))</f>
        <v>-119</v>
      </c>
      <c r="AN1291" t="str">
        <f t="shared" si="146"/>
        <v>martes</v>
      </c>
    </row>
    <row r="1292" spans="1:40" x14ac:dyDescent="0.25">
      <c r="A1292" s="10" t="s">
        <v>2724</v>
      </c>
      <c r="B1292" t="s">
        <v>1654</v>
      </c>
      <c r="C1292" t="s">
        <v>32</v>
      </c>
      <c r="D1292" s="11" t="s">
        <v>33</v>
      </c>
      <c r="E1292" t="s">
        <v>34</v>
      </c>
      <c r="F1292" t="s">
        <v>51</v>
      </c>
      <c r="G1292" t="s">
        <v>75</v>
      </c>
      <c r="J1292" s="12">
        <v>43851</v>
      </c>
      <c r="K1292" s="13">
        <v>0.46592592592592591</v>
      </c>
      <c r="L1292" s="14">
        <v>43851</v>
      </c>
      <c r="M1292" s="15">
        <v>0.46592592592592591</v>
      </c>
      <c r="N1292" s="12">
        <v>43851</v>
      </c>
      <c r="O1292" s="13">
        <v>0.52844907407407404</v>
      </c>
      <c r="P1292" s="16">
        <v>43852.58625</v>
      </c>
      <c r="Q1292" s="11" t="s">
        <v>37</v>
      </c>
      <c r="R1292" s="11" t="s">
        <v>1233</v>
      </c>
      <c r="S1292" s="11" t="s">
        <v>39</v>
      </c>
      <c r="T1292" s="11" t="s">
        <v>133</v>
      </c>
      <c r="U1292" s="11" t="s">
        <v>37</v>
      </c>
      <c r="V1292" s="17">
        <v>0</v>
      </c>
      <c r="W1292" s="11" t="s">
        <v>37</v>
      </c>
      <c r="Y1292" s="17" t="str">
        <f>TablaIncidentes[[#This Row],[Tiempo Total Gestión]]</f>
        <v>01:30</v>
      </c>
      <c r="Z1292" s="11">
        <f t="shared" si="140"/>
        <v>1</v>
      </c>
      <c r="AA1292" s="11">
        <f t="shared" si="141"/>
        <v>30</v>
      </c>
      <c r="AB1292" s="11">
        <f>IF(TablaIncidentes[[#This Row],[Prioridad*]]="Baja",(Z1292-24)*60+AA1292,IF(TablaIncidentes[[#This Row],[Prioridad*]]="Media",(Z1292-4)*60+AA1292,IF(TablaIncidentes[[#This Row],[Prioridad*]]="Alta",(Z1292-2)*60+AA1292)))</f>
        <v>-30</v>
      </c>
      <c r="AD1292" s="17" t="str">
        <f>TablaIncidentes[[#This Row],[Tiempo Creación (HH:mm)]]</f>
        <v>00:00</v>
      </c>
      <c r="AE1292" s="11">
        <f t="shared" si="142"/>
        <v>0</v>
      </c>
      <c r="AF1292" s="11">
        <f t="shared" si="143"/>
        <v>0</v>
      </c>
      <c r="AG1292" s="11">
        <f>IF(TablaIncidentes[[#This Row],[Prioridad*]]="Baja",((AE1292*60)+AF1292)-30,IF(TablaIncidentes[[#This Row],[Prioridad*]]="Media",((AE1292*60)+AF1292)-15,IF(TablaIncidentes[[#This Row],[Prioridad*]]="Alta",((AE1292*60)+AF1292)-10)))</f>
        <v>-10</v>
      </c>
      <c r="AI1292" s="17">
        <f>TablaIncidentes[[#This Row],[Tiempo Avance Incidente]]</f>
        <v>0</v>
      </c>
      <c r="AJ1292" s="11">
        <f t="shared" si="144"/>
        <v>0</v>
      </c>
      <c r="AK1292" s="11">
        <f t="shared" si="145"/>
        <v>0</v>
      </c>
      <c r="AL1292">
        <f>IF(TablaIncidentes[[#This Row],[Prioridad*]]="Baja",((AJ1292*60)+AK1292)-720,IF(TablaIncidentes[[#This Row],[Prioridad*]]="Media",((AJ1292*60)+AK1292)-120,IF(TablaIncidentes[[#This Row],[Prioridad*]]="Alta",((AJ1292*60)+AK1292)-60)))</f>
        <v>-60</v>
      </c>
      <c r="AN1292" t="str">
        <f t="shared" si="146"/>
        <v>martes</v>
      </c>
    </row>
    <row r="1293" spans="1:40" x14ac:dyDescent="0.25">
      <c r="A1293" s="20" t="s">
        <v>2725</v>
      </c>
      <c r="B1293" t="s">
        <v>2726</v>
      </c>
      <c r="C1293" t="s">
        <v>32</v>
      </c>
      <c r="D1293" s="11" t="s">
        <v>33</v>
      </c>
      <c r="E1293" t="s">
        <v>34</v>
      </c>
      <c r="F1293" t="s">
        <v>51</v>
      </c>
      <c r="G1293" t="s">
        <v>62</v>
      </c>
      <c r="J1293" s="12">
        <v>43851</v>
      </c>
      <c r="K1293" s="13">
        <v>0.46871527777777783</v>
      </c>
      <c r="L1293" s="14">
        <v>43851</v>
      </c>
      <c r="M1293" s="15">
        <v>0.46871527777777783</v>
      </c>
      <c r="N1293" s="12">
        <v>43851</v>
      </c>
      <c r="O1293" s="13">
        <v>0.61728009259259264</v>
      </c>
      <c r="P1293" s="16">
        <v>43852.701203703706</v>
      </c>
      <c r="Q1293" s="11" t="s">
        <v>101</v>
      </c>
      <c r="R1293" s="11" t="s">
        <v>1060</v>
      </c>
      <c r="S1293" s="11" t="s">
        <v>39</v>
      </c>
      <c r="T1293" s="11" t="s">
        <v>133</v>
      </c>
      <c r="U1293" s="11" t="s">
        <v>37</v>
      </c>
      <c r="V1293" s="17">
        <v>0</v>
      </c>
      <c r="W1293" s="11" t="s">
        <v>37</v>
      </c>
      <c r="Y1293" s="17" t="str">
        <f>TablaIncidentes[[#This Row],[Tiempo Total Gestión]]</f>
        <v>03:27</v>
      </c>
      <c r="Z1293" s="11">
        <f t="shared" si="140"/>
        <v>3</v>
      </c>
      <c r="AA1293" s="11">
        <f t="shared" si="141"/>
        <v>27</v>
      </c>
      <c r="AB1293" s="11">
        <f>IF(TablaIncidentes[[#This Row],[Prioridad*]]="Baja",(Z1293-24)*60+AA1293,IF(TablaIncidentes[[#This Row],[Prioridad*]]="Media",(Z1293-4)*60+AA1293,IF(TablaIncidentes[[#This Row],[Prioridad*]]="Alta",(Z1293-2)*60+AA1293)))</f>
        <v>87</v>
      </c>
      <c r="AD1293" s="17" t="str">
        <f>TablaIncidentes[[#This Row],[Tiempo Creación (HH:mm)]]</f>
        <v>00:00</v>
      </c>
      <c r="AE1293" s="11">
        <f t="shared" si="142"/>
        <v>0</v>
      </c>
      <c r="AF1293" s="11">
        <f t="shared" si="143"/>
        <v>0</v>
      </c>
      <c r="AG1293" s="11">
        <f>IF(TablaIncidentes[[#This Row],[Prioridad*]]="Baja",((AE1293*60)+AF1293)-30,IF(TablaIncidentes[[#This Row],[Prioridad*]]="Media",((AE1293*60)+AF1293)-15,IF(TablaIncidentes[[#This Row],[Prioridad*]]="Alta",((AE1293*60)+AF1293)-10)))</f>
        <v>-10</v>
      </c>
      <c r="AI1293" s="17">
        <f>TablaIncidentes[[#This Row],[Tiempo Avance Incidente]]</f>
        <v>0</v>
      </c>
      <c r="AJ1293" s="11">
        <f t="shared" si="144"/>
        <v>0</v>
      </c>
      <c r="AK1293" s="11">
        <f t="shared" si="145"/>
        <v>0</v>
      </c>
      <c r="AL1293">
        <f>IF(TablaIncidentes[[#This Row],[Prioridad*]]="Baja",((AJ1293*60)+AK1293)-720,IF(TablaIncidentes[[#This Row],[Prioridad*]]="Media",((AJ1293*60)+AK1293)-120,IF(TablaIncidentes[[#This Row],[Prioridad*]]="Alta",((AJ1293*60)+AK1293)-60)))</f>
        <v>-60</v>
      </c>
      <c r="AN1293" t="str">
        <f t="shared" si="146"/>
        <v>martes</v>
      </c>
    </row>
    <row r="1294" spans="1:40" x14ac:dyDescent="0.25">
      <c r="A1294" s="10" t="s">
        <v>2727</v>
      </c>
      <c r="B1294" t="s">
        <v>2728</v>
      </c>
      <c r="C1294" t="s">
        <v>32</v>
      </c>
      <c r="D1294" s="11" t="s">
        <v>33</v>
      </c>
      <c r="E1294" t="s">
        <v>34</v>
      </c>
      <c r="F1294" t="s">
        <v>51</v>
      </c>
      <c r="G1294" t="s">
        <v>361</v>
      </c>
      <c r="J1294" s="12">
        <v>43851</v>
      </c>
      <c r="K1294" s="13">
        <v>0.47636574074074073</v>
      </c>
      <c r="L1294" s="14">
        <v>43851</v>
      </c>
      <c r="M1294" s="15">
        <v>0.47636574074074073</v>
      </c>
      <c r="N1294" s="12">
        <v>43851</v>
      </c>
      <c r="O1294" s="13">
        <v>0.55123842592592587</v>
      </c>
      <c r="P1294" s="16">
        <v>43852.58625</v>
      </c>
      <c r="Q1294" s="11" t="s">
        <v>37</v>
      </c>
      <c r="R1294" s="11" t="s">
        <v>1825</v>
      </c>
      <c r="S1294" s="11" t="s">
        <v>39</v>
      </c>
      <c r="T1294" s="11" t="s">
        <v>133</v>
      </c>
      <c r="U1294" s="11" t="s">
        <v>37</v>
      </c>
      <c r="V1294" s="17">
        <v>0</v>
      </c>
      <c r="W1294" s="11" t="s">
        <v>37</v>
      </c>
      <c r="Y1294" s="17" t="str">
        <f>TablaIncidentes[[#This Row],[Tiempo Total Gestión]]</f>
        <v>01:47</v>
      </c>
      <c r="Z1294" s="11">
        <f t="shared" si="140"/>
        <v>1</v>
      </c>
      <c r="AA1294" s="11">
        <f t="shared" si="141"/>
        <v>47</v>
      </c>
      <c r="AB1294" s="11">
        <f>IF(TablaIncidentes[[#This Row],[Prioridad*]]="Baja",(Z1294-24)*60+AA1294,IF(TablaIncidentes[[#This Row],[Prioridad*]]="Media",(Z1294-4)*60+AA1294,IF(TablaIncidentes[[#This Row],[Prioridad*]]="Alta",(Z1294-2)*60+AA1294)))</f>
        <v>-13</v>
      </c>
      <c r="AD1294" s="17" t="str">
        <f>TablaIncidentes[[#This Row],[Tiempo Creación (HH:mm)]]</f>
        <v>00:00</v>
      </c>
      <c r="AE1294" s="11">
        <f t="shared" si="142"/>
        <v>0</v>
      </c>
      <c r="AF1294" s="11">
        <f t="shared" si="143"/>
        <v>0</v>
      </c>
      <c r="AG1294" s="11">
        <f>IF(TablaIncidentes[[#This Row],[Prioridad*]]="Baja",((AE1294*60)+AF1294)-30,IF(TablaIncidentes[[#This Row],[Prioridad*]]="Media",((AE1294*60)+AF1294)-15,IF(TablaIncidentes[[#This Row],[Prioridad*]]="Alta",((AE1294*60)+AF1294)-10)))</f>
        <v>-10</v>
      </c>
      <c r="AI1294" s="17">
        <f>TablaIncidentes[[#This Row],[Tiempo Avance Incidente]]</f>
        <v>0</v>
      </c>
      <c r="AJ1294" s="11">
        <f t="shared" si="144"/>
        <v>0</v>
      </c>
      <c r="AK1294" s="11">
        <f t="shared" si="145"/>
        <v>0</v>
      </c>
      <c r="AL1294">
        <f>IF(TablaIncidentes[[#This Row],[Prioridad*]]="Baja",((AJ1294*60)+AK1294)-720,IF(TablaIncidentes[[#This Row],[Prioridad*]]="Media",((AJ1294*60)+AK1294)-120,IF(TablaIncidentes[[#This Row],[Prioridad*]]="Alta",((AJ1294*60)+AK1294)-60)))</f>
        <v>-60</v>
      </c>
      <c r="AN1294" t="str">
        <f t="shared" si="146"/>
        <v>martes</v>
      </c>
    </row>
    <row r="1295" spans="1:40" x14ac:dyDescent="0.25">
      <c r="A1295" s="20" t="s">
        <v>2729</v>
      </c>
      <c r="B1295" t="s">
        <v>1201</v>
      </c>
      <c r="C1295" t="s">
        <v>32</v>
      </c>
      <c r="D1295" s="11" t="s">
        <v>33</v>
      </c>
      <c r="E1295" t="s">
        <v>34</v>
      </c>
      <c r="F1295" t="s">
        <v>51</v>
      </c>
      <c r="G1295" t="s">
        <v>75</v>
      </c>
      <c r="J1295" s="12">
        <v>43851</v>
      </c>
      <c r="K1295" s="13">
        <v>0.50487268518518513</v>
      </c>
      <c r="L1295" s="14">
        <v>43851</v>
      </c>
      <c r="M1295" s="15">
        <v>0.50487268518518513</v>
      </c>
      <c r="N1295" s="12">
        <v>43857</v>
      </c>
      <c r="O1295" s="13">
        <v>0.40942129629629626</v>
      </c>
      <c r="P1295" s="16">
        <v>43858.433877314812</v>
      </c>
      <c r="Q1295" s="11" t="s">
        <v>101</v>
      </c>
      <c r="R1295" s="11" t="s">
        <v>2209</v>
      </c>
      <c r="S1295" s="11" t="s">
        <v>39</v>
      </c>
      <c r="T1295" s="11" t="s">
        <v>133</v>
      </c>
      <c r="U1295" s="11" t="s">
        <v>37</v>
      </c>
      <c r="V1295" s="17">
        <v>0</v>
      </c>
      <c r="W1295" s="11" t="s">
        <v>37</v>
      </c>
      <c r="Y1295" s="17" t="str">
        <f>TablaIncidentes[[#This Row],[Tiempo Total Gestión]]</f>
        <v>03:07</v>
      </c>
      <c r="Z1295" s="11">
        <f t="shared" si="140"/>
        <v>3</v>
      </c>
      <c r="AA1295" s="11">
        <f t="shared" si="141"/>
        <v>7</v>
      </c>
      <c r="AB1295" s="11">
        <f>IF(TablaIncidentes[[#This Row],[Prioridad*]]="Baja",(Z1295-24)*60+AA1295,IF(TablaIncidentes[[#This Row],[Prioridad*]]="Media",(Z1295-4)*60+AA1295,IF(TablaIncidentes[[#This Row],[Prioridad*]]="Alta",(Z1295-2)*60+AA1295)))</f>
        <v>67</v>
      </c>
      <c r="AD1295" s="17" t="str">
        <f>TablaIncidentes[[#This Row],[Tiempo Creación (HH:mm)]]</f>
        <v>00:00</v>
      </c>
      <c r="AE1295" s="11">
        <f t="shared" si="142"/>
        <v>0</v>
      </c>
      <c r="AF1295" s="11">
        <f t="shared" si="143"/>
        <v>0</v>
      </c>
      <c r="AG1295" s="11">
        <f>IF(TablaIncidentes[[#This Row],[Prioridad*]]="Baja",((AE1295*60)+AF1295)-30,IF(TablaIncidentes[[#This Row],[Prioridad*]]="Media",((AE1295*60)+AF1295)-15,IF(TablaIncidentes[[#This Row],[Prioridad*]]="Alta",((AE1295*60)+AF1295)-10)))</f>
        <v>-10</v>
      </c>
      <c r="AI1295" s="17">
        <f>TablaIncidentes[[#This Row],[Tiempo Avance Incidente]]</f>
        <v>0</v>
      </c>
      <c r="AJ1295" s="11">
        <f t="shared" si="144"/>
        <v>0</v>
      </c>
      <c r="AK1295" s="11">
        <f t="shared" si="145"/>
        <v>0</v>
      </c>
      <c r="AL1295">
        <f>IF(TablaIncidentes[[#This Row],[Prioridad*]]="Baja",((AJ1295*60)+AK1295)-720,IF(TablaIncidentes[[#This Row],[Prioridad*]]="Media",((AJ1295*60)+AK1295)-120,IF(TablaIncidentes[[#This Row],[Prioridad*]]="Alta",((AJ1295*60)+AK1295)-60)))</f>
        <v>-60</v>
      </c>
      <c r="AN1295" t="str">
        <f t="shared" si="146"/>
        <v>martes</v>
      </c>
    </row>
    <row r="1296" spans="1:40" x14ac:dyDescent="0.25">
      <c r="A1296" s="20" t="s">
        <v>2730</v>
      </c>
      <c r="B1296" t="s">
        <v>2731</v>
      </c>
      <c r="C1296" t="s">
        <v>32</v>
      </c>
      <c r="D1296" s="11" t="s">
        <v>33</v>
      </c>
      <c r="E1296" t="s">
        <v>34</v>
      </c>
      <c r="F1296" t="s">
        <v>51</v>
      </c>
      <c r="G1296" t="s">
        <v>75</v>
      </c>
      <c r="J1296" s="12">
        <v>43851</v>
      </c>
      <c r="K1296" s="13">
        <v>0.50910879629629624</v>
      </c>
      <c r="L1296" s="14">
        <v>43851</v>
      </c>
      <c r="M1296" s="15">
        <v>0.50910879629629624</v>
      </c>
      <c r="N1296" s="12">
        <v>43851</v>
      </c>
      <c r="O1296" s="13">
        <v>0.63188657407407411</v>
      </c>
      <c r="P1296" s="16">
        <v>43852.701203703706</v>
      </c>
      <c r="Q1296" s="11" t="s">
        <v>101</v>
      </c>
      <c r="R1296" s="11" t="s">
        <v>470</v>
      </c>
      <c r="S1296" s="11" t="s">
        <v>39</v>
      </c>
      <c r="T1296" s="11" t="s">
        <v>133</v>
      </c>
      <c r="U1296" s="11" t="s">
        <v>37</v>
      </c>
      <c r="V1296" s="17">
        <v>0</v>
      </c>
      <c r="W1296" s="11" t="s">
        <v>37</v>
      </c>
      <c r="Y1296" s="17" t="str">
        <f>TablaIncidentes[[#This Row],[Tiempo Total Gestión]]</f>
        <v>02:56</v>
      </c>
      <c r="Z1296" s="11">
        <f t="shared" si="140"/>
        <v>2</v>
      </c>
      <c r="AA1296" s="11">
        <f t="shared" si="141"/>
        <v>56</v>
      </c>
      <c r="AB1296" s="11">
        <f>IF(TablaIncidentes[[#This Row],[Prioridad*]]="Baja",(Z1296-24)*60+AA1296,IF(TablaIncidentes[[#This Row],[Prioridad*]]="Media",(Z1296-4)*60+AA1296,IF(TablaIncidentes[[#This Row],[Prioridad*]]="Alta",(Z1296-2)*60+AA1296)))</f>
        <v>56</v>
      </c>
      <c r="AD1296" s="17" t="str">
        <f>TablaIncidentes[[#This Row],[Tiempo Creación (HH:mm)]]</f>
        <v>00:00</v>
      </c>
      <c r="AE1296" s="11">
        <f t="shared" si="142"/>
        <v>0</v>
      </c>
      <c r="AF1296" s="11">
        <f t="shared" si="143"/>
        <v>0</v>
      </c>
      <c r="AG1296" s="11">
        <f>IF(TablaIncidentes[[#This Row],[Prioridad*]]="Baja",((AE1296*60)+AF1296)-30,IF(TablaIncidentes[[#This Row],[Prioridad*]]="Media",((AE1296*60)+AF1296)-15,IF(TablaIncidentes[[#This Row],[Prioridad*]]="Alta",((AE1296*60)+AF1296)-10)))</f>
        <v>-10</v>
      </c>
      <c r="AI1296" s="17">
        <f>TablaIncidentes[[#This Row],[Tiempo Avance Incidente]]</f>
        <v>0</v>
      </c>
      <c r="AJ1296" s="11">
        <f t="shared" si="144"/>
        <v>0</v>
      </c>
      <c r="AK1296" s="11">
        <f t="shared" si="145"/>
        <v>0</v>
      </c>
      <c r="AL1296">
        <f>IF(TablaIncidentes[[#This Row],[Prioridad*]]="Baja",((AJ1296*60)+AK1296)-720,IF(TablaIncidentes[[#This Row],[Prioridad*]]="Media",((AJ1296*60)+AK1296)-120,IF(TablaIncidentes[[#This Row],[Prioridad*]]="Alta",((AJ1296*60)+AK1296)-60)))</f>
        <v>-60</v>
      </c>
      <c r="AN1296" t="str">
        <f t="shared" si="146"/>
        <v>martes</v>
      </c>
    </row>
    <row r="1297" spans="1:40" x14ac:dyDescent="0.25">
      <c r="A1297" s="20" t="s">
        <v>2732</v>
      </c>
      <c r="B1297" t="s">
        <v>2733</v>
      </c>
      <c r="C1297" t="s">
        <v>32</v>
      </c>
      <c r="D1297" s="11" t="s">
        <v>33</v>
      </c>
      <c r="E1297" t="s">
        <v>34</v>
      </c>
      <c r="F1297" t="s">
        <v>51</v>
      </c>
      <c r="G1297" t="s">
        <v>2097</v>
      </c>
      <c r="J1297" s="12">
        <v>43851</v>
      </c>
      <c r="K1297" s="13">
        <v>0.51043981481481482</v>
      </c>
      <c r="L1297" s="14">
        <v>43851</v>
      </c>
      <c r="M1297" s="15">
        <v>0.51043981481481482</v>
      </c>
      <c r="N1297" s="12">
        <v>43851</v>
      </c>
      <c r="O1297" s="13">
        <v>0.9752777777777778</v>
      </c>
      <c r="P1297" s="16">
        <v>43853.006006944444</v>
      </c>
      <c r="Q1297" s="11" t="s">
        <v>101</v>
      </c>
      <c r="R1297" s="11" t="s">
        <v>2113</v>
      </c>
      <c r="S1297" s="11" t="s">
        <v>39</v>
      </c>
      <c r="T1297" s="11" t="s">
        <v>133</v>
      </c>
      <c r="U1297" s="11" t="s">
        <v>37</v>
      </c>
      <c r="V1297" s="17">
        <v>0</v>
      </c>
      <c r="W1297" s="11" t="s">
        <v>37</v>
      </c>
      <c r="Y1297" s="17" t="str">
        <f>TablaIncidentes[[#This Row],[Tiempo Total Gestión]]</f>
        <v>03:02</v>
      </c>
      <c r="Z1297" s="11">
        <f t="shared" si="140"/>
        <v>3</v>
      </c>
      <c r="AA1297" s="11">
        <f t="shared" si="141"/>
        <v>2</v>
      </c>
      <c r="AB1297" s="11">
        <f>IF(TablaIncidentes[[#This Row],[Prioridad*]]="Baja",(Z1297-24)*60+AA1297,IF(TablaIncidentes[[#This Row],[Prioridad*]]="Media",(Z1297-4)*60+AA1297,IF(TablaIncidentes[[#This Row],[Prioridad*]]="Alta",(Z1297-2)*60+AA1297)))</f>
        <v>62</v>
      </c>
      <c r="AD1297" s="17" t="str">
        <f>TablaIncidentes[[#This Row],[Tiempo Creación (HH:mm)]]</f>
        <v>00:00</v>
      </c>
      <c r="AE1297" s="11">
        <f t="shared" si="142"/>
        <v>0</v>
      </c>
      <c r="AF1297" s="11">
        <f t="shared" si="143"/>
        <v>0</v>
      </c>
      <c r="AG1297" s="11">
        <f>IF(TablaIncidentes[[#This Row],[Prioridad*]]="Baja",((AE1297*60)+AF1297)-30,IF(TablaIncidentes[[#This Row],[Prioridad*]]="Media",((AE1297*60)+AF1297)-15,IF(TablaIncidentes[[#This Row],[Prioridad*]]="Alta",((AE1297*60)+AF1297)-10)))</f>
        <v>-10</v>
      </c>
      <c r="AI1297" s="17">
        <f>TablaIncidentes[[#This Row],[Tiempo Avance Incidente]]</f>
        <v>0</v>
      </c>
      <c r="AJ1297" s="11">
        <f t="shared" si="144"/>
        <v>0</v>
      </c>
      <c r="AK1297" s="11">
        <f t="shared" si="145"/>
        <v>0</v>
      </c>
      <c r="AL1297">
        <f>IF(TablaIncidentes[[#This Row],[Prioridad*]]="Baja",((AJ1297*60)+AK1297)-720,IF(TablaIncidentes[[#This Row],[Prioridad*]]="Media",((AJ1297*60)+AK1297)-120,IF(TablaIncidentes[[#This Row],[Prioridad*]]="Alta",((AJ1297*60)+AK1297)-60)))</f>
        <v>-60</v>
      </c>
      <c r="AN1297" t="str">
        <f t="shared" si="146"/>
        <v>martes</v>
      </c>
    </row>
    <row r="1298" spans="1:40" x14ac:dyDescent="0.25">
      <c r="A1298" s="20" t="s">
        <v>2734</v>
      </c>
      <c r="B1298" t="s">
        <v>2735</v>
      </c>
      <c r="C1298" t="s">
        <v>32</v>
      </c>
      <c r="D1298" s="11" t="s">
        <v>33</v>
      </c>
      <c r="E1298" t="s">
        <v>34</v>
      </c>
      <c r="F1298" t="s">
        <v>51</v>
      </c>
      <c r="G1298" t="s">
        <v>52</v>
      </c>
      <c r="J1298" s="12">
        <v>43851</v>
      </c>
      <c r="K1298" s="13">
        <v>0.51670138888888884</v>
      </c>
      <c r="L1298" s="14">
        <v>43851</v>
      </c>
      <c r="M1298" s="15">
        <v>0.51670138888888884</v>
      </c>
      <c r="N1298" s="12">
        <v>43852</v>
      </c>
      <c r="O1298" s="13">
        <v>0.49366898148148147</v>
      </c>
      <c r="P1298" s="16">
        <v>43853.50203703704</v>
      </c>
      <c r="Q1298" s="11" t="s">
        <v>101</v>
      </c>
      <c r="R1298" s="11" t="s">
        <v>2397</v>
      </c>
      <c r="S1298" s="11" t="s">
        <v>39</v>
      </c>
      <c r="T1298" s="11" t="s">
        <v>133</v>
      </c>
      <c r="U1298" s="11" t="s">
        <v>37</v>
      </c>
      <c r="V1298" s="17">
        <v>0</v>
      </c>
      <c r="W1298" s="11" t="s">
        <v>37</v>
      </c>
      <c r="Y1298" s="17" t="str">
        <f>TablaIncidentes[[#This Row],[Tiempo Total Gestión]]</f>
        <v>03:14</v>
      </c>
      <c r="Z1298" s="11">
        <f t="shared" si="140"/>
        <v>3</v>
      </c>
      <c r="AA1298" s="11">
        <f t="shared" si="141"/>
        <v>14</v>
      </c>
      <c r="AB1298" s="11">
        <f>IF(TablaIncidentes[[#This Row],[Prioridad*]]="Baja",(Z1298-24)*60+AA1298,IF(TablaIncidentes[[#This Row],[Prioridad*]]="Media",(Z1298-4)*60+AA1298,IF(TablaIncidentes[[#This Row],[Prioridad*]]="Alta",(Z1298-2)*60+AA1298)))</f>
        <v>74</v>
      </c>
      <c r="AD1298" s="17" t="str">
        <f>TablaIncidentes[[#This Row],[Tiempo Creación (HH:mm)]]</f>
        <v>00:00</v>
      </c>
      <c r="AE1298" s="11">
        <f t="shared" si="142"/>
        <v>0</v>
      </c>
      <c r="AF1298" s="11">
        <f t="shared" si="143"/>
        <v>0</v>
      </c>
      <c r="AG1298" s="11">
        <f>IF(TablaIncidentes[[#This Row],[Prioridad*]]="Baja",((AE1298*60)+AF1298)-30,IF(TablaIncidentes[[#This Row],[Prioridad*]]="Media",((AE1298*60)+AF1298)-15,IF(TablaIncidentes[[#This Row],[Prioridad*]]="Alta",((AE1298*60)+AF1298)-10)))</f>
        <v>-10</v>
      </c>
      <c r="AI1298" s="17">
        <f>TablaIncidentes[[#This Row],[Tiempo Avance Incidente]]</f>
        <v>0</v>
      </c>
      <c r="AJ1298" s="11">
        <f t="shared" si="144"/>
        <v>0</v>
      </c>
      <c r="AK1298" s="11">
        <f t="shared" si="145"/>
        <v>0</v>
      </c>
      <c r="AL1298">
        <f>IF(TablaIncidentes[[#This Row],[Prioridad*]]="Baja",((AJ1298*60)+AK1298)-720,IF(TablaIncidentes[[#This Row],[Prioridad*]]="Media",((AJ1298*60)+AK1298)-120,IF(TablaIncidentes[[#This Row],[Prioridad*]]="Alta",((AJ1298*60)+AK1298)-60)))</f>
        <v>-60</v>
      </c>
      <c r="AN1298" t="str">
        <f t="shared" si="146"/>
        <v>martes</v>
      </c>
    </row>
    <row r="1299" spans="1:40" x14ac:dyDescent="0.25">
      <c r="A1299" s="20" t="s">
        <v>2736</v>
      </c>
      <c r="B1299" t="s">
        <v>1206</v>
      </c>
      <c r="C1299" t="s">
        <v>32</v>
      </c>
      <c r="D1299" s="11" t="s">
        <v>33</v>
      </c>
      <c r="E1299" t="s">
        <v>34</v>
      </c>
      <c r="F1299" t="s">
        <v>51</v>
      </c>
      <c r="G1299" t="s">
        <v>62</v>
      </c>
      <c r="J1299" s="12">
        <v>43851</v>
      </c>
      <c r="K1299" s="13">
        <v>0.51670138888888884</v>
      </c>
      <c r="L1299" s="14">
        <v>43851</v>
      </c>
      <c r="M1299" s="15">
        <v>0.51670138888888884</v>
      </c>
      <c r="N1299" s="12">
        <v>43851</v>
      </c>
      <c r="O1299" s="13">
        <v>0.66469907407407403</v>
      </c>
      <c r="P1299" s="16">
        <v>43852.701203703706</v>
      </c>
      <c r="Q1299" s="11" t="s">
        <v>101</v>
      </c>
      <c r="R1299" s="11" t="s">
        <v>1060</v>
      </c>
      <c r="S1299" s="11" t="s">
        <v>39</v>
      </c>
      <c r="T1299" s="11" t="s">
        <v>133</v>
      </c>
      <c r="U1299" s="11" t="s">
        <v>37</v>
      </c>
      <c r="V1299" s="17">
        <v>0</v>
      </c>
      <c r="W1299" s="11" t="s">
        <v>37</v>
      </c>
      <c r="Y1299" s="17" t="str">
        <f>TablaIncidentes[[#This Row],[Tiempo Total Gestión]]</f>
        <v>03:27</v>
      </c>
      <c r="Z1299" s="11">
        <f t="shared" si="140"/>
        <v>3</v>
      </c>
      <c r="AA1299" s="11">
        <f t="shared" si="141"/>
        <v>27</v>
      </c>
      <c r="AB1299" s="11">
        <f>IF(TablaIncidentes[[#This Row],[Prioridad*]]="Baja",(Z1299-24)*60+AA1299,IF(TablaIncidentes[[#This Row],[Prioridad*]]="Media",(Z1299-4)*60+AA1299,IF(TablaIncidentes[[#This Row],[Prioridad*]]="Alta",(Z1299-2)*60+AA1299)))</f>
        <v>87</v>
      </c>
      <c r="AD1299" s="17" t="str">
        <f>TablaIncidentes[[#This Row],[Tiempo Creación (HH:mm)]]</f>
        <v>00:00</v>
      </c>
      <c r="AE1299" s="11">
        <f t="shared" si="142"/>
        <v>0</v>
      </c>
      <c r="AF1299" s="11">
        <f t="shared" si="143"/>
        <v>0</v>
      </c>
      <c r="AG1299" s="11">
        <f>IF(TablaIncidentes[[#This Row],[Prioridad*]]="Baja",((AE1299*60)+AF1299)-30,IF(TablaIncidentes[[#This Row],[Prioridad*]]="Media",((AE1299*60)+AF1299)-15,IF(TablaIncidentes[[#This Row],[Prioridad*]]="Alta",((AE1299*60)+AF1299)-10)))</f>
        <v>-10</v>
      </c>
      <c r="AI1299" s="17">
        <f>TablaIncidentes[[#This Row],[Tiempo Avance Incidente]]</f>
        <v>0</v>
      </c>
      <c r="AJ1299" s="11">
        <f t="shared" si="144"/>
        <v>0</v>
      </c>
      <c r="AK1299" s="11">
        <f t="shared" si="145"/>
        <v>0</v>
      </c>
      <c r="AL1299">
        <f>IF(TablaIncidentes[[#This Row],[Prioridad*]]="Baja",((AJ1299*60)+AK1299)-720,IF(TablaIncidentes[[#This Row],[Prioridad*]]="Media",((AJ1299*60)+AK1299)-120,IF(TablaIncidentes[[#This Row],[Prioridad*]]="Alta",((AJ1299*60)+AK1299)-60)))</f>
        <v>-60</v>
      </c>
      <c r="AN1299" t="str">
        <f t="shared" si="146"/>
        <v>martes</v>
      </c>
    </row>
    <row r="1300" spans="1:40" x14ac:dyDescent="0.25">
      <c r="A1300" s="20" t="s">
        <v>2737</v>
      </c>
      <c r="B1300" t="s">
        <v>2738</v>
      </c>
      <c r="C1300" t="s">
        <v>32</v>
      </c>
      <c r="D1300" s="11" t="s">
        <v>33</v>
      </c>
      <c r="E1300" t="s">
        <v>34</v>
      </c>
      <c r="F1300" t="s">
        <v>51</v>
      </c>
      <c r="G1300" t="s">
        <v>2097</v>
      </c>
      <c r="J1300" s="12">
        <v>43851</v>
      </c>
      <c r="K1300" s="13">
        <v>0.51878472222222227</v>
      </c>
      <c r="L1300" s="14">
        <v>43851</v>
      </c>
      <c r="M1300" s="15">
        <v>0.51878472222222227</v>
      </c>
      <c r="N1300" s="12">
        <v>43851</v>
      </c>
      <c r="O1300" s="13">
        <v>0.99505787037037041</v>
      </c>
      <c r="P1300" s="16">
        <v>43853.006006944444</v>
      </c>
      <c r="Q1300" s="11" t="s">
        <v>101</v>
      </c>
      <c r="R1300" s="11" t="s">
        <v>2739</v>
      </c>
      <c r="S1300" s="11" t="s">
        <v>39</v>
      </c>
      <c r="T1300" s="11" t="s">
        <v>133</v>
      </c>
      <c r="U1300" s="11" t="s">
        <v>37</v>
      </c>
      <c r="V1300" s="17">
        <v>0</v>
      </c>
      <c r="W1300" s="11" t="s">
        <v>37</v>
      </c>
      <c r="Y1300" s="17" t="str">
        <f>TablaIncidentes[[#This Row],[Tiempo Total Gestión]]</f>
        <v>07:00</v>
      </c>
      <c r="Z1300" s="11">
        <f t="shared" si="140"/>
        <v>7</v>
      </c>
      <c r="AA1300" s="11">
        <f t="shared" si="141"/>
        <v>0</v>
      </c>
      <c r="AB1300" s="11">
        <f>IF(TablaIncidentes[[#This Row],[Prioridad*]]="Baja",(Z1300-24)*60+AA1300,IF(TablaIncidentes[[#This Row],[Prioridad*]]="Media",(Z1300-4)*60+AA1300,IF(TablaIncidentes[[#This Row],[Prioridad*]]="Alta",(Z1300-2)*60+AA1300)))</f>
        <v>300</v>
      </c>
      <c r="AD1300" s="17" t="str">
        <f>TablaIncidentes[[#This Row],[Tiempo Creación (HH:mm)]]</f>
        <v>00:00</v>
      </c>
      <c r="AE1300" s="11">
        <f t="shared" si="142"/>
        <v>0</v>
      </c>
      <c r="AF1300" s="11">
        <f t="shared" si="143"/>
        <v>0</v>
      </c>
      <c r="AG1300" s="11">
        <f>IF(TablaIncidentes[[#This Row],[Prioridad*]]="Baja",((AE1300*60)+AF1300)-30,IF(TablaIncidentes[[#This Row],[Prioridad*]]="Media",((AE1300*60)+AF1300)-15,IF(TablaIncidentes[[#This Row],[Prioridad*]]="Alta",((AE1300*60)+AF1300)-10)))</f>
        <v>-10</v>
      </c>
      <c r="AI1300" s="17">
        <f>TablaIncidentes[[#This Row],[Tiempo Avance Incidente]]</f>
        <v>0</v>
      </c>
      <c r="AJ1300" s="11">
        <f t="shared" si="144"/>
        <v>0</v>
      </c>
      <c r="AK1300" s="11">
        <f t="shared" si="145"/>
        <v>0</v>
      </c>
      <c r="AL1300">
        <f>IF(TablaIncidentes[[#This Row],[Prioridad*]]="Baja",((AJ1300*60)+AK1300)-720,IF(TablaIncidentes[[#This Row],[Prioridad*]]="Media",((AJ1300*60)+AK1300)-120,IF(TablaIncidentes[[#This Row],[Prioridad*]]="Alta",((AJ1300*60)+AK1300)-60)))</f>
        <v>-60</v>
      </c>
      <c r="AN1300" t="str">
        <f t="shared" si="146"/>
        <v>martes</v>
      </c>
    </row>
    <row r="1301" spans="1:40" x14ac:dyDescent="0.25">
      <c r="A1301" s="20" t="s">
        <v>2740</v>
      </c>
      <c r="B1301" t="s">
        <v>2741</v>
      </c>
      <c r="C1301" t="s">
        <v>32</v>
      </c>
      <c r="D1301" s="11" t="s">
        <v>33</v>
      </c>
      <c r="E1301" t="s">
        <v>34</v>
      </c>
      <c r="F1301" t="s">
        <v>51</v>
      </c>
      <c r="G1301" t="s">
        <v>52</v>
      </c>
      <c r="J1301" s="12">
        <v>43851</v>
      </c>
      <c r="K1301" s="13">
        <v>0.51949074074074075</v>
      </c>
      <c r="L1301" s="14">
        <v>43851</v>
      </c>
      <c r="M1301" s="15">
        <v>0.51949074074074075</v>
      </c>
      <c r="N1301" s="12">
        <v>43852</v>
      </c>
      <c r="O1301" s="13">
        <v>0.41569444444444442</v>
      </c>
      <c r="P1301" s="16">
        <v>43853.452499999999</v>
      </c>
      <c r="Q1301" s="11" t="s">
        <v>101</v>
      </c>
      <c r="R1301" s="11" t="s">
        <v>2742</v>
      </c>
      <c r="S1301" s="11" t="s">
        <v>39</v>
      </c>
      <c r="T1301" s="11" t="s">
        <v>133</v>
      </c>
      <c r="U1301" s="11" t="s">
        <v>37</v>
      </c>
      <c r="V1301" s="17">
        <v>0</v>
      </c>
      <c r="W1301" s="11" t="s">
        <v>37</v>
      </c>
      <c r="Y1301" s="17" t="str">
        <f>TablaIncidentes[[#This Row],[Tiempo Total Gestión]]</f>
        <v>21:07</v>
      </c>
      <c r="Z1301" s="11">
        <f t="shared" si="140"/>
        <v>21</v>
      </c>
      <c r="AA1301" s="11">
        <f t="shared" si="141"/>
        <v>7</v>
      </c>
      <c r="AB1301" s="11">
        <f>IF(TablaIncidentes[[#This Row],[Prioridad*]]="Baja",(Z1301-24)*60+AA1301,IF(TablaIncidentes[[#This Row],[Prioridad*]]="Media",(Z1301-4)*60+AA1301,IF(TablaIncidentes[[#This Row],[Prioridad*]]="Alta",(Z1301-2)*60+AA1301)))</f>
        <v>1147</v>
      </c>
      <c r="AD1301" s="17" t="str">
        <f>TablaIncidentes[[#This Row],[Tiempo Creación (HH:mm)]]</f>
        <v>00:00</v>
      </c>
      <c r="AE1301" s="11">
        <f t="shared" si="142"/>
        <v>0</v>
      </c>
      <c r="AF1301" s="11">
        <f t="shared" si="143"/>
        <v>0</v>
      </c>
      <c r="AG1301" s="11">
        <f>IF(TablaIncidentes[[#This Row],[Prioridad*]]="Baja",((AE1301*60)+AF1301)-30,IF(TablaIncidentes[[#This Row],[Prioridad*]]="Media",((AE1301*60)+AF1301)-15,IF(TablaIncidentes[[#This Row],[Prioridad*]]="Alta",((AE1301*60)+AF1301)-10)))</f>
        <v>-10</v>
      </c>
      <c r="AI1301" s="17">
        <f>TablaIncidentes[[#This Row],[Tiempo Avance Incidente]]</f>
        <v>0</v>
      </c>
      <c r="AJ1301" s="11">
        <f t="shared" si="144"/>
        <v>0</v>
      </c>
      <c r="AK1301" s="11">
        <f t="shared" si="145"/>
        <v>0</v>
      </c>
      <c r="AL1301">
        <f>IF(TablaIncidentes[[#This Row],[Prioridad*]]="Baja",((AJ1301*60)+AK1301)-720,IF(TablaIncidentes[[#This Row],[Prioridad*]]="Media",((AJ1301*60)+AK1301)-120,IF(TablaIncidentes[[#This Row],[Prioridad*]]="Alta",((AJ1301*60)+AK1301)-60)))</f>
        <v>-60</v>
      </c>
      <c r="AN1301" t="str">
        <f t="shared" si="146"/>
        <v>martes</v>
      </c>
    </row>
    <row r="1302" spans="1:40" x14ac:dyDescent="0.25">
      <c r="A1302" s="20" t="s">
        <v>2743</v>
      </c>
      <c r="B1302" t="s">
        <v>1214</v>
      </c>
      <c r="C1302" t="s">
        <v>32</v>
      </c>
      <c r="D1302" s="11" t="s">
        <v>33</v>
      </c>
      <c r="E1302" t="s">
        <v>34</v>
      </c>
      <c r="F1302" t="s">
        <v>51</v>
      </c>
      <c r="G1302" t="s">
        <v>151</v>
      </c>
      <c r="J1302" s="12">
        <v>43851</v>
      </c>
      <c r="K1302" s="13">
        <v>0.51949074074074075</v>
      </c>
      <c r="L1302" s="14">
        <v>43851</v>
      </c>
      <c r="M1302" s="15">
        <v>0.51949074074074075</v>
      </c>
      <c r="N1302" s="12">
        <v>43852</v>
      </c>
      <c r="O1302" s="13">
        <v>0.43212962962962959</v>
      </c>
      <c r="P1302" s="16">
        <v>43853.452499999999</v>
      </c>
      <c r="Q1302" s="11" t="s">
        <v>101</v>
      </c>
      <c r="R1302" s="11" t="s">
        <v>2154</v>
      </c>
      <c r="S1302" s="11" t="s">
        <v>39</v>
      </c>
      <c r="T1302" s="11" t="s">
        <v>133</v>
      </c>
      <c r="U1302" s="11" t="s">
        <v>37</v>
      </c>
      <c r="V1302" s="17">
        <v>0</v>
      </c>
      <c r="W1302" s="11" t="s">
        <v>37</v>
      </c>
      <c r="Y1302" s="17" t="str">
        <f>TablaIncidentes[[#This Row],[Tiempo Total Gestión]]</f>
        <v>06:53</v>
      </c>
      <c r="Z1302" s="11">
        <f t="shared" si="140"/>
        <v>6</v>
      </c>
      <c r="AA1302" s="11">
        <f t="shared" si="141"/>
        <v>53</v>
      </c>
      <c r="AB1302" s="11">
        <f>IF(TablaIncidentes[[#This Row],[Prioridad*]]="Baja",(Z1302-24)*60+AA1302,IF(TablaIncidentes[[#This Row],[Prioridad*]]="Media",(Z1302-4)*60+AA1302,IF(TablaIncidentes[[#This Row],[Prioridad*]]="Alta",(Z1302-2)*60+AA1302)))</f>
        <v>293</v>
      </c>
      <c r="AD1302" s="17" t="str">
        <f>TablaIncidentes[[#This Row],[Tiempo Creación (HH:mm)]]</f>
        <v>00:00</v>
      </c>
      <c r="AE1302" s="11">
        <f t="shared" si="142"/>
        <v>0</v>
      </c>
      <c r="AF1302" s="11">
        <f t="shared" si="143"/>
        <v>0</v>
      </c>
      <c r="AG1302" s="11">
        <f>IF(TablaIncidentes[[#This Row],[Prioridad*]]="Baja",((AE1302*60)+AF1302)-30,IF(TablaIncidentes[[#This Row],[Prioridad*]]="Media",((AE1302*60)+AF1302)-15,IF(TablaIncidentes[[#This Row],[Prioridad*]]="Alta",((AE1302*60)+AF1302)-10)))</f>
        <v>-10</v>
      </c>
      <c r="AI1302" s="17">
        <f>TablaIncidentes[[#This Row],[Tiempo Avance Incidente]]</f>
        <v>0</v>
      </c>
      <c r="AJ1302" s="11">
        <f t="shared" si="144"/>
        <v>0</v>
      </c>
      <c r="AK1302" s="11">
        <f t="shared" si="145"/>
        <v>0</v>
      </c>
      <c r="AL1302">
        <f>IF(TablaIncidentes[[#This Row],[Prioridad*]]="Baja",((AJ1302*60)+AK1302)-720,IF(TablaIncidentes[[#This Row],[Prioridad*]]="Media",((AJ1302*60)+AK1302)-120,IF(TablaIncidentes[[#This Row],[Prioridad*]]="Alta",((AJ1302*60)+AK1302)-60)))</f>
        <v>-60</v>
      </c>
      <c r="AN1302" t="str">
        <f t="shared" si="146"/>
        <v>martes</v>
      </c>
    </row>
    <row r="1303" spans="1:40" x14ac:dyDescent="0.25">
      <c r="A1303" s="20" t="s">
        <v>2744</v>
      </c>
      <c r="B1303" t="s">
        <v>2561</v>
      </c>
      <c r="C1303" t="s">
        <v>32</v>
      </c>
      <c r="D1303" s="11" t="s">
        <v>33</v>
      </c>
      <c r="E1303" t="s">
        <v>34</v>
      </c>
      <c r="F1303" t="s">
        <v>51</v>
      </c>
      <c r="G1303" t="s">
        <v>2097</v>
      </c>
      <c r="J1303" s="12">
        <v>43851</v>
      </c>
      <c r="K1303" s="13">
        <v>0.52087962962962964</v>
      </c>
      <c r="L1303" s="14">
        <v>43851</v>
      </c>
      <c r="M1303" s="15">
        <v>0.52087962962962964</v>
      </c>
      <c r="N1303" s="12">
        <v>43851</v>
      </c>
      <c r="O1303" s="13">
        <v>0.99898148148148147</v>
      </c>
      <c r="P1303" s="16">
        <v>43853.006006944444</v>
      </c>
      <c r="Q1303" s="11" t="s">
        <v>101</v>
      </c>
      <c r="R1303" s="11" t="s">
        <v>2745</v>
      </c>
      <c r="S1303" s="11" t="s">
        <v>39</v>
      </c>
      <c r="T1303" s="11" t="s">
        <v>133</v>
      </c>
      <c r="U1303" s="11" t="s">
        <v>37</v>
      </c>
      <c r="V1303" s="17">
        <v>0</v>
      </c>
      <c r="W1303" s="11" t="s">
        <v>37</v>
      </c>
      <c r="Y1303" s="17" t="str">
        <f>TablaIncidentes[[#This Row],[Tiempo Total Gestión]]</f>
        <v>06:52</v>
      </c>
      <c r="Z1303" s="11">
        <f t="shared" si="140"/>
        <v>6</v>
      </c>
      <c r="AA1303" s="11">
        <f t="shared" si="141"/>
        <v>52</v>
      </c>
      <c r="AB1303" s="11">
        <f>IF(TablaIncidentes[[#This Row],[Prioridad*]]="Baja",(Z1303-24)*60+AA1303,IF(TablaIncidentes[[#This Row],[Prioridad*]]="Media",(Z1303-4)*60+AA1303,IF(TablaIncidentes[[#This Row],[Prioridad*]]="Alta",(Z1303-2)*60+AA1303)))</f>
        <v>292</v>
      </c>
      <c r="AD1303" s="17" t="str">
        <f>TablaIncidentes[[#This Row],[Tiempo Creación (HH:mm)]]</f>
        <v>00:00</v>
      </c>
      <c r="AE1303" s="11">
        <f t="shared" si="142"/>
        <v>0</v>
      </c>
      <c r="AF1303" s="11">
        <f t="shared" si="143"/>
        <v>0</v>
      </c>
      <c r="AG1303" s="11">
        <f>IF(TablaIncidentes[[#This Row],[Prioridad*]]="Baja",((AE1303*60)+AF1303)-30,IF(TablaIncidentes[[#This Row],[Prioridad*]]="Media",((AE1303*60)+AF1303)-15,IF(TablaIncidentes[[#This Row],[Prioridad*]]="Alta",((AE1303*60)+AF1303)-10)))</f>
        <v>-10</v>
      </c>
      <c r="AI1303" s="17">
        <f>TablaIncidentes[[#This Row],[Tiempo Avance Incidente]]</f>
        <v>0</v>
      </c>
      <c r="AJ1303" s="11">
        <f t="shared" si="144"/>
        <v>0</v>
      </c>
      <c r="AK1303" s="11">
        <f t="shared" si="145"/>
        <v>0</v>
      </c>
      <c r="AL1303">
        <f>IF(TablaIncidentes[[#This Row],[Prioridad*]]="Baja",((AJ1303*60)+AK1303)-720,IF(TablaIncidentes[[#This Row],[Prioridad*]]="Media",((AJ1303*60)+AK1303)-120,IF(TablaIncidentes[[#This Row],[Prioridad*]]="Alta",((AJ1303*60)+AK1303)-60)))</f>
        <v>-60</v>
      </c>
      <c r="AN1303" t="str">
        <f t="shared" si="146"/>
        <v>martes</v>
      </c>
    </row>
    <row r="1304" spans="1:40" x14ac:dyDescent="0.25">
      <c r="A1304" s="20" t="s">
        <v>2746</v>
      </c>
      <c r="B1304" t="s">
        <v>1027</v>
      </c>
      <c r="C1304" t="s">
        <v>32</v>
      </c>
      <c r="D1304" s="11" t="s">
        <v>33</v>
      </c>
      <c r="E1304" t="s">
        <v>34</v>
      </c>
      <c r="F1304" t="s">
        <v>51</v>
      </c>
      <c r="G1304" t="s">
        <v>75</v>
      </c>
      <c r="J1304" s="12">
        <v>43851</v>
      </c>
      <c r="K1304" s="13">
        <v>0.52157407407407408</v>
      </c>
      <c r="L1304" s="14">
        <v>43851</v>
      </c>
      <c r="M1304" s="15">
        <v>0.52157407407407408</v>
      </c>
      <c r="N1304" s="12">
        <v>43852</v>
      </c>
      <c r="O1304" s="13">
        <v>0.40055555555555555</v>
      </c>
      <c r="P1304" s="16">
        <v>43853.452499999999</v>
      </c>
      <c r="Q1304" s="11" t="s">
        <v>101</v>
      </c>
      <c r="R1304" s="11" t="s">
        <v>2747</v>
      </c>
      <c r="S1304" s="11" t="s">
        <v>39</v>
      </c>
      <c r="T1304" s="11" t="s">
        <v>133</v>
      </c>
      <c r="U1304" s="11" t="s">
        <v>37</v>
      </c>
      <c r="V1304" s="17">
        <v>0</v>
      </c>
      <c r="W1304" s="11" t="s">
        <v>37</v>
      </c>
      <c r="Y1304" s="17" t="str">
        <f>TablaIncidentes[[#This Row],[Tiempo Total Gestión]]</f>
        <v>06:45</v>
      </c>
      <c r="Z1304" s="11">
        <f t="shared" si="140"/>
        <v>6</v>
      </c>
      <c r="AA1304" s="11">
        <f t="shared" si="141"/>
        <v>45</v>
      </c>
      <c r="AB1304" s="11">
        <f>IF(TablaIncidentes[[#This Row],[Prioridad*]]="Baja",(Z1304-24)*60+AA1304,IF(TablaIncidentes[[#This Row],[Prioridad*]]="Media",(Z1304-4)*60+AA1304,IF(TablaIncidentes[[#This Row],[Prioridad*]]="Alta",(Z1304-2)*60+AA1304)))</f>
        <v>285</v>
      </c>
      <c r="AD1304" s="17" t="str">
        <f>TablaIncidentes[[#This Row],[Tiempo Creación (HH:mm)]]</f>
        <v>00:00</v>
      </c>
      <c r="AE1304" s="11">
        <f t="shared" si="142"/>
        <v>0</v>
      </c>
      <c r="AF1304" s="11">
        <f t="shared" si="143"/>
        <v>0</v>
      </c>
      <c r="AG1304" s="11">
        <f>IF(TablaIncidentes[[#This Row],[Prioridad*]]="Baja",((AE1304*60)+AF1304)-30,IF(TablaIncidentes[[#This Row],[Prioridad*]]="Media",((AE1304*60)+AF1304)-15,IF(TablaIncidentes[[#This Row],[Prioridad*]]="Alta",((AE1304*60)+AF1304)-10)))</f>
        <v>-10</v>
      </c>
      <c r="AI1304" s="17">
        <f>TablaIncidentes[[#This Row],[Tiempo Avance Incidente]]</f>
        <v>0</v>
      </c>
      <c r="AJ1304" s="11">
        <f t="shared" si="144"/>
        <v>0</v>
      </c>
      <c r="AK1304" s="11">
        <f t="shared" si="145"/>
        <v>0</v>
      </c>
      <c r="AL1304">
        <f>IF(TablaIncidentes[[#This Row],[Prioridad*]]="Baja",((AJ1304*60)+AK1304)-720,IF(TablaIncidentes[[#This Row],[Prioridad*]]="Media",((AJ1304*60)+AK1304)-120,IF(TablaIncidentes[[#This Row],[Prioridad*]]="Alta",((AJ1304*60)+AK1304)-60)))</f>
        <v>-60</v>
      </c>
      <c r="AN1304" t="str">
        <f t="shared" si="146"/>
        <v>martes</v>
      </c>
    </row>
    <row r="1305" spans="1:40" x14ac:dyDescent="0.25">
      <c r="A1305" s="20" t="s">
        <v>2748</v>
      </c>
      <c r="B1305" t="s">
        <v>985</v>
      </c>
      <c r="C1305" t="s">
        <v>32</v>
      </c>
      <c r="D1305" s="11" t="s">
        <v>33</v>
      </c>
      <c r="E1305" t="s">
        <v>34</v>
      </c>
      <c r="F1305" t="s">
        <v>51</v>
      </c>
      <c r="G1305" t="s">
        <v>151</v>
      </c>
      <c r="J1305" s="12">
        <v>43851</v>
      </c>
      <c r="K1305" s="13">
        <v>0.44581018518518517</v>
      </c>
      <c r="L1305" s="14">
        <v>43851</v>
      </c>
      <c r="M1305" s="15">
        <v>0.44581018518518517</v>
      </c>
      <c r="N1305" s="12">
        <v>43852</v>
      </c>
      <c r="O1305" s="13">
        <v>0.72363425925925917</v>
      </c>
      <c r="P1305" s="16">
        <v>43853.757777777777</v>
      </c>
      <c r="Q1305" s="11" t="s">
        <v>101</v>
      </c>
      <c r="R1305" s="11" t="s">
        <v>2749</v>
      </c>
      <c r="S1305" s="11" t="s">
        <v>39</v>
      </c>
      <c r="T1305" s="11" t="s">
        <v>133</v>
      </c>
      <c r="U1305" s="11" t="s">
        <v>37</v>
      </c>
      <c r="V1305" s="17">
        <v>0</v>
      </c>
      <c r="W1305" s="11" t="s">
        <v>37</v>
      </c>
      <c r="Y1305" s="17" t="str">
        <f>TablaIncidentes[[#This Row],[Tiempo Total Gestión]]</f>
        <v>21:45</v>
      </c>
      <c r="Z1305" s="11">
        <f t="shared" si="140"/>
        <v>21</v>
      </c>
      <c r="AA1305" s="11">
        <f t="shared" si="141"/>
        <v>45</v>
      </c>
      <c r="AB1305" s="11">
        <f>IF(TablaIncidentes[[#This Row],[Prioridad*]]="Baja",(Z1305-24)*60+AA1305,IF(TablaIncidentes[[#This Row],[Prioridad*]]="Media",(Z1305-4)*60+AA1305,IF(TablaIncidentes[[#This Row],[Prioridad*]]="Alta",(Z1305-2)*60+AA1305)))</f>
        <v>1185</v>
      </c>
      <c r="AD1305" s="17" t="str">
        <f>TablaIncidentes[[#This Row],[Tiempo Creación (HH:mm)]]</f>
        <v>00:00</v>
      </c>
      <c r="AE1305" s="11">
        <f t="shared" si="142"/>
        <v>0</v>
      </c>
      <c r="AF1305" s="11">
        <f t="shared" si="143"/>
        <v>0</v>
      </c>
      <c r="AG1305" s="11">
        <f>IF(TablaIncidentes[[#This Row],[Prioridad*]]="Baja",((AE1305*60)+AF1305)-30,IF(TablaIncidentes[[#This Row],[Prioridad*]]="Media",((AE1305*60)+AF1305)-15,IF(TablaIncidentes[[#This Row],[Prioridad*]]="Alta",((AE1305*60)+AF1305)-10)))</f>
        <v>-10</v>
      </c>
      <c r="AI1305" s="17">
        <f>TablaIncidentes[[#This Row],[Tiempo Avance Incidente]]</f>
        <v>0</v>
      </c>
      <c r="AJ1305" s="11">
        <f t="shared" si="144"/>
        <v>0</v>
      </c>
      <c r="AK1305" s="11">
        <f t="shared" si="145"/>
        <v>0</v>
      </c>
      <c r="AL1305">
        <f>IF(TablaIncidentes[[#This Row],[Prioridad*]]="Baja",((AJ1305*60)+AK1305)-720,IF(TablaIncidentes[[#This Row],[Prioridad*]]="Media",((AJ1305*60)+AK1305)-120,IF(TablaIncidentes[[#This Row],[Prioridad*]]="Alta",((AJ1305*60)+AK1305)-60)))</f>
        <v>-60</v>
      </c>
      <c r="AN1305" t="str">
        <f t="shared" si="146"/>
        <v>martes</v>
      </c>
    </row>
    <row r="1306" spans="1:40" x14ac:dyDescent="0.25">
      <c r="A1306" s="10" t="s">
        <v>2750</v>
      </c>
      <c r="B1306" t="s">
        <v>1546</v>
      </c>
      <c r="C1306" t="s">
        <v>32</v>
      </c>
      <c r="D1306" s="11" t="s">
        <v>33</v>
      </c>
      <c r="E1306" t="s">
        <v>34</v>
      </c>
      <c r="F1306" t="s">
        <v>51</v>
      </c>
      <c r="G1306" t="s">
        <v>75</v>
      </c>
      <c r="J1306" s="12">
        <v>43851</v>
      </c>
      <c r="K1306" s="13">
        <v>0.46940972222222221</v>
      </c>
      <c r="L1306" s="14">
        <v>43851</v>
      </c>
      <c r="M1306" s="15">
        <v>0.46940972222222221</v>
      </c>
      <c r="N1306" s="12">
        <v>43851</v>
      </c>
      <c r="O1306" s="13">
        <v>0.53392361111111108</v>
      </c>
      <c r="P1306" s="16">
        <v>43852.58625</v>
      </c>
      <c r="Q1306" s="11" t="s">
        <v>37</v>
      </c>
      <c r="R1306" s="11" t="s">
        <v>839</v>
      </c>
      <c r="S1306" s="11" t="s">
        <v>39</v>
      </c>
      <c r="T1306" s="11" t="s">
        <v>133</v>
      </c>
      <c r="U1306" s="11" t="s">
        <v>37</v>
      </c>
      <c r="V1306" s="17">
        <v>0</v>
      </c>
      <c r="W1306" s="11" t="s">
        <v>37</v>
      </c>
      <c r="Y1306" s="17" t="str">
        <f>TablaIncidentes[[#This Row],[Tiempo Total Gestión]]</f>
        <v>01:32</v>
      </c>
      <c r="Z1306" s="11">
        <f t="shared" si="140"/>
        <v>1</v>
      </c>
      <c r="AA1306" s="11">
        <f t="shared" si="141"/>
        <v>32</v>
      </c>
      <c r="AB1306" s="11">
        <f>IF(TablaIncidentes[[#This Row],[Prioridad*]]="Baja",(Z1306-24)*60+AA1306,IF(TablaIncidentes[[#This Row],[Prioridad*]]="Media",(Z1306-4)*60+AA1306,IF(TablaIncidentes[[#This Row],[Prioridad*]]="Alta",(Z1306-2)*60+AA1306)))</f>
        <v>-28</v>
      </c>
      <c r="AD1306" s="17" t="str">
        <f>TablaIncidentes[[#This Row],[Tiempo Creación (HH:mm)]]</f>
        <v>00:00</v>
      </c>
      <c r="AE1306" s="11">
        <f t="shared" si="142"/>
        <v>0</v>
      </c>
      <c r="AF1306" s="11">
        <f t="shared" si="143"/>
        <v>0</v>
      </c>
      <c r="AG1306" s="11">
        <f>IF(TablaIncidentes[[#This Row],[Prioridad*]]="Baja",((AE1306*60)+AF1306)-30,IF(TablaIncidentes[[#This Row],[Prioridad*]]="Media",((AE1306*60)+AF1306)-15,IF(TablaIncidentes[[#This Row],[Prioridad*]]="Alta",((AE1306*60)+AF1306)-10)))</f>
        <v>-10</v>
      </c>
      <c r="AI1306" s="17">
        <f>TablaIncidentes[[#This Row],[Tiempo Avance Incidente]]</f>
        <v>0</v>
      </c>
      <c r="AJ1306" s="11">
        <f t="shared" si="144"/>
        <v>0</v>
      </c>
      <c r="AK1306" s="11">
        <f t="shared" si="145"/>
        <v>0</v>
      </c>
      <c r="AL1306">
        <f>IF(TablaIncidentes[[#This Row],[Prioridad*]]="Baja",((AJ1306*60)+AK1306)-720,IF(TablaIncidentes[[#This Row],[Prioridad*]]="Media",((AJ1306*60)+AK1306)-120,IF(TablaIncidentes[[#This Row],[Prioridad*]]="Alta",((AJ1306*60)+AK1306)-60)))</f>
        <v>-60</v>
      </c>
      <c r="AN1306" t="str">
        <f t="shared" si="146"/>
        <v>martes</v>
      </c>
    </row>
    <row r="1307" spans="1:40" x14ac:dyDescent="0.25">
      <c r="A1307" s="20" t="s">
        <v>2751</v>
      </c>
      <c r="B1307" t="s">
        <v>2634</v>
      </c>
      <c r="C1307" t="s">
        <v>32</v>
      </c>
      <c r="D1307" s="11" t="s">
        <v>33</v>
      </c>
      <c r="E1307" t="s">
        <v>34</v>
      </c>
      <c r="F1307" t="s">
        <v>51</v>
      </c>
      <c r="G1307" t="s">
        <v>2097</v>
      </c>
      <c r="J1307" s="12">
        <v>43851</v>
      </c>
      <c r="K1307" s="13">
        <v>0.48053240740740738</v>
      </c>
      <c r="L1307" s="14">
        <v>43851</v>
      </c>
      <c r="M1307" s="15">
        <v>0.48053240740740738</v>
      </c>
      <c r="N1307" s="12">
        <v>43852</v>
      </c>
      <c r="O1307" s="13">
        <v>4.8449074074074082E-2</v>
      </c>
      <c r="P1307" s="16">
        <v>43853.10701388889</v>
      </c>
      <c r="Q1307" s="11" t="s">
        <v>101</v>
      </c>
      <c r="R1307" s="11" t="s">
        <v>2752</v>
      </c>
      <c r="S1307" s="11" t="s">
        <v>39</v>
      </c>
      <c r="T1307" s="11" t="s">
        <v>133</v>
      </c>
      <c r="U1307" s="11" t="s">
        <v>37</v>
      </c>
      <c r="V1307" s="17">
        <v>0</v>
      </c>
      <c r="W1307" s="11" t="s">
        <v>37</v>
      </c>
      <c r="Y1307" s="17" t="str">
        <f>TablaIncidentes[[#This Row],[Tiempo Total Gestión]]</f>
        <v>08:17</v>
      </c>
      <c r="Z1307" s="11">
        <f t="shared" si="140"/>
        <v>8</v>
      </c>
      <c r="AA1307" s="11">
        <f t="shared" si="141"/>
        <v>17</v>
      </c>
      <c r="AB1307" s="11">
        <f>IF(TablaIncidentes[[#This Row],[Prioridad*]]="Baja",(Z1307-24)*60+AA1307,IF(TablaIncidentes[[#This Row],[Prioridad*]]="Media",(Z1307-4)*60+AA1307,IF(TablaIncidentes[[#This Row],[Prioridad*]]="Alta",(Z1307-2)*60+AA1307)))</f>
        <v>377</v>
      </c>
      <c r="AD1307" s="17" t="str">
        <f>TablaIncidentes[[#This Row],[Tiempo Creación (HH:mm)]]</f>
        <v>00:00</v>
      </c>
      <c r="AE1307" s="11">
        <f t="shared" si="142"/>
        <v>0</v>
      </c>
      <c r="AF1307" s="11">
        <f t="shared" si="143"/>
        <v>0</v>
      </c>
      <c r="AG1307" s="11">
        <f>IF(TablaIncidentes[[#This Row],[Prioridad*]]="Baja",((AE1307*60)+AF1307)-30,IF(TablaIncidentes[[#This Row],[Prioridad*]]="Media",((AE1307*60)+AF1307)-15,IF(TablaIncidentes[[#This Row],[Prioridad*]]="Alta",((AE1307*60)+AF1307)-10)))</f>
        <v>-10</v>
      </c>
      <c r="AI1307" s="17">
        <f>TablaIncidentes[[#This Row],[Tiempo Avance Incidente]]</f>
        <v>0</v>
      </c>
      <c r="AJ1307" s="11">
        <f t="shared" si="144"/>
        <v>0</v>
      </c>
      <c r="AK1307" s="11">
        <f t="shared" si="145"/>
        <v>0</v>
      </c>
      <c r="AL1307">
        <f>IF(TablaIncidentes[[#This Row],[Prioridad*]]="Baja",((AJ1307*60)+AK1307)-720,IF(TablaIncidentes[[#This Row],[Prioridad*]]="Media",((AJ1307*60)+AK1307)-120,IF(TablaIncidentes[[#This Row],[Prioridad*]]="Alta",((AJ1307*60)+AK1307)-60)))</f>
        <v>-60</v>
      </c>
      <c r="AN1307" t="str">
        <f t="shared" si="146"/>
        <v>martes</v>
      </c>
    </row>
    <row r="1308" spans="1:40" x14ac:dyDescent="0.25">
      <c r="A1308" s="10" t="s">
        <v>2753</v>
      </c>
      <c r="B1308" t="s">
        <v>2754</v>
      </c>
      <c r="C1308" t="s">
        <v>109</v>
      </c>
      <c r="D1308" s="11" t="s">
        <v>150</v>
      </c>
      <c r="E1308" t="s">
        <v>34</v>
      </c>
      <c r="F1308" t="s">
        <v>111</v>
      </c>
      <c r="G1308" t="s">
        <v>1507</v>
      </c>
      <c r="J1308" s="12">
        <v>43851</v>
      </c>
      <c r="K1308" s="13">
        <v>0.49148148148148146</v>
      </c>
      <c r="L1308" s="14">
        <v>43851</v>
      </c>
      <c r="M1308" s="15">
        <v>0.4929398148148148</v>
      </c>
      <c r="N1308" s="12">
        <v>43851</v>
      </c>
      <c r="O1308" s="13">
        <v>0.69050925925925932</v>
      </c>
      <c r="P1308" s="16">
        <v>43852.701203703706</v>
      </c>
      <c r="Q1308" s="11" t="s">
        <v>37</v>
      </c>
      <c r="R1308" s="11" t="s">
        <v>1400</v>
      </c>
      <c r="S1308" s="11" t="s">
        <v>91</v>
      </c>
      <c r="T1308" s="11" t="s">
        <v>48</v>
      </c>
      <c r="U1308" s="11" t="s">
        <v>37</v>
      </c>
      <c r="V1308" s="17">
        <v>1.6550925938645378E-3</v>
      </c>
      <c r="W1308" s="11" t="s">
        <v>37</v>
      </c>
      <c r="Y1308" s="17" t="str">
        <f>TablaIncidentes[[#This Row],[Tiempo Total Gestión]]</f>
        <v>02:13</v>
      </c>
      <c r="Z1308" s="11">
        <f t="shared" si="140"/>
        <v>2</v>
      </c>
      <c r="AA1308" s="11">
        <f t="shared" si="141"/>
        <v>13</v>
      </c>
      <c r="AB1308" s="11">
        <f>IF(TablaIncidentes[[#This Row],[Prioridad*]]="Baja",(Z1308-24)*60+AA1308,IF(TablaIncidentes[[#This Row],[Prioridad*]]="Media",(Z1308-4)*60+AA1308,IF(TablaIncidentes[[#This Row],[Prioridad*]]="Alta",(Z1308-2)*60+AA1308)))</f>
        <v>-1307</v>
      </c>
      <c r="AD1308" s="17" t="str">
        <f>TablaIncidentes[[#This Row],[Tiempo Creación (HH:mm)]]</f>
        <v>00:02</v>
      </c>
      <c r="AE1308" s="11">
        <f t="shared" si="142"/>
        <v>0</v>
      </c>
      <c r="AF1308" s="11">
        <f t="shared" si="143"/>
        <v>2</v>
      </c>
      <c r="AG1308" s="11">
        <f>IF(TablaIncidentes[[#This Row],[Prioridad*]]="Baja",((AE1308*60)+AF1308)-30,IF(TablaIncidentes[[#This Row],[Prioridad*]]="Media",((AE1308*60)+AF1308)-15,IF(TablaIncidentes[[#This Row],[Prioridad*]]="Alta",((AE1308*60)+AF1308)-10)))</f>
        <v>-28</v>
      </c>
      <c r="AI1308" s="17">
        <f>TablaIncidentes[[#This Row],[Tiempo Avance Incidente]]</f>
        <v>1.6550925938645378E-3</v>
      </c>
      <c r="AJ1308" s="11">
        <f t="shared" si="144"/>
        <v>0</v>
      </c>
      <c r="AK1308" s="11">
        <f t="shared" si="145"/>
        <v>2</v>
      </c>
      <c r="AL1308">
        <f>IF(TablaIncidentes[[#This Row],[Prioridad*]]="Baja",((AJ1308*60)+AK1308)-720,IF(TablaIncidentes[[#This Row],[Prioridad*]]="Media",((AJ1308*60)+AK1308)-120,IF(TablaIncidentes[[#This Row],[Prioridad*]]="Alta",((AJ1308*60)+AK1308)-60)))</f>
        <v>-718</v>
      </c>
      <c r="AN1308" t="str">
        <f t="shared" si="146"/>
        <v>martes</v>
      </c>
    </row>
    <row r="1309" spans="1:40" x14ac:dyDescent="0.25">
      <c r="A1309" s="10" t="s">
        <v>2755</v>
      </c>
      <c r="B1309" t="s">
        <v>1138</v>
      </c>
      <c r="C1309" t="s">
        <v>32</v>
      </c>
      <c r="D1309" s="11" t="s">
        <v>33</v>
      </c>
      <c r="E1309" t="s">
        <v>34</v>
      </c>
      <c r="F1309" t="s">
        <v>51</v>
      </c>
      <c r="G1309" t="s">
        <v>2097</v>
      </c>
      <c r="J1309" s="12">
        <v>43851</v>
      </c>
      <c r="K1309" s="13">
        <v>0.49444444444444446</v>
      </c>
      <c r="L1309" s="14">
        <v>43851</v>
      </c>
      <c r="M1309" s="15">
        <v>0.49444444444444446</v>
      </c>
      <c r="N1309" s="12">
        <v>43851</v>
      </c>
      <c r="O1309" s="13">
        <v>0.97050925925925924</v>
      </c>
      <c r="P1309" s="16">
        <v>43853.006006944444</v>
      </c>
      <c r="Q1309" s="11" t="s">
        <v>37</v>
      </c>
      <c r="R1309" s="11" t="s">
        <v>2159</v>
      </c>
      <c r="S1309" s="11" t="s">
        <v>39</v>
      </c>
      <c r="T1309" s="11" t="s">
        <v>133</v>
      </c>
      <c r="U1309" s="11" t="s">
        <v>37</v>
      </c>
      <c r="V1309" s="17">
        <v>0</v>
      </c>
      <c r="W1309" s="11" t="s">
        <v>37</v>
      </c>
      <c r="Y1309" s="17" t="str">
        <f>TablaIncidentes[[#This Row],[Tiempo Total Gestión]]</f>
        <v>01:59</v>
      </c>
      <c r="Z1309" s="11">
        <f t="shared" si="140"/>
        <v>1</v>
      </c>
      <c r="AA1309" s="11">
        <f t="shared" si="141"/>
        <v>59</v>
      </c>
      <c r="AB1309" s="11">
        <f>IF(TablaIncidentes[[#This Row],[Prioridad*]]="Baja",(Z1309-24)*60+AA1309,IF(TablaIncidentes[[#This Row],[Prioridad*]]="Media",(Z1309-4)*60+AA1309,IF(TablaIncidentes[[#This Row],[Prioridad*]]="Alta",(Z1309-2)*60+AA1309)))</f>
        <v>-1</v>
      </c>
      <c r="AD1309" s="17" t="str">
        <f>TablaIncidentes[[#This Row],[Tiempo Creación (HH:mm)]]</f>
        <v>00:00</v>
      </c>
      <c r="AE1309" s="11">
        <f t="shared" si="142"/>
        <v>0</v>
      </c>
      <c r="AF1309" s="11">
        <f t="shared" si="143"/>
        <v>0</v>
      </c>
      <c r="AG1309" s="11">
        <f>IF(TablaIncidentes[[#This Row],[Prioridad*]]="Baja",((AE1309*60)+AF1309)-30,IF(TablaIncidentes[[#This Row],[Prioridad*]]="Media",((AE1309*60)+AF1309)-15,IF(TablaIncidentes[[#This Row],[Prioridad*]]="Alta",((AE1309*60)+AF1309)-10)))</f>
        <v>-10</v>
      </c>
      <c r="AI1309" s="17">
        <f>TablaIncidentes[[#This Row],[Tiempo Avance Incidente]]</f>
        <v>0</v>
      </c>
      <c r="AJ1309" s="11">
        <f t="shared" si="144"/>
        <v>0</v>
      </c>
      <c r="AK1309" s="11">
        <f t="shared" si="145"/>
        <v>0</v>
      </c>
      <c r="AL1309">
        <f>IF(TablaIncidentes[[#This Row],[Prioridad*]]="Baja",((AJ1309*60)+AK1309)-720,IF(TablaIncidentes[[#This Row],[Prioridad*]]="Media",((AJ1309*60)+AK1309)-120,IF(TablaIncidentes[[#This Row],[Prioridad*]]="Alta",((AJ1309*60)+AK1309)-60)))</f>
        <v>-60</v>
      </c>
      <c r="AN1309" t="str">
        <f t="shared" si="146"/>
        <v>martes</v>
      </c>
    </row>
    <row r="1310" spans="1:40" x14ac:dyDescent="0.25">
      <c r="A1310" s="20" t="s">
        <v>2756</v>
      </c>
      <c r="B1310" t="s">
        <v>2757</v>
      </c>
      <c r="C1310" t="s">
        <v>32</v>
      </c>
      <c r="D1310" s="11" t="s">
        <v>33</v>
      </c>
      <c r="E1310" t="s">
        <v>34</v>
      </c>
      <c r="F1310" t="s">
        <v>51</v>
      </c>
      <c r="G1310" t="s">
        <v>52</v>
      </c>
      <c r="J1310" s="12">
        <v>43851</v>
      </c>
      <c r="K1310" s="13">
        <v>0.51670138888888884</v>
      </c>
      <c r="L1310" s="14">
        <v>43851</v>
      </c>
      <c r="M1310" s="15">
        <v>0.51670138888888884</v>
      </c>
      <c r="N1310" s="12">
        <v>43852</v>
      </c>
      <c r="O1310" s="13">
        <v>0.52214120370370376</v>
      </c>
      <c r="P1310" s="16">
        <v>43853.631041666667</v>
      </c>
      <c r="Q1310" s="11" t="s">
        <v>101</v>
      </c>
      <c r="R1310" s="11" t="s">
        <v>1919</v>
      </c>
      <c r="S1310" s="11" t="s">
        <v>39</v>
      </c>
      <c r="T1310" s="11" t="s">
        <v>133</v>
      </c>
      <c r="U1310" s="11" t="s">
        <v>37</v>
      </c>
      <c r="V1310" s="17">
        <v>0</v>
      </c>
      <c r="W1310" s="11" t="s">
        <v>37</v>
      </c>
      <c r="Y1310" s="17" t="str">
        <f>TablaIncidentes[[#This Row],[Tiempo Total Gestión]]</f>
        <v>04:10</v>
      </c>
      <c r="Z1310" s="11">
        <f t="shared" si="140"/>
        <v>4</v>
      </c>
      <c r="AA1310" s="11">
        <f t="shared" si="141"/>
        <v>10</v>
      </c>
      <c r="AB1310" s="11">
        <f>IF(TablaIncidentes[[#This Row],[Prioridad*]]="Baja",(Z1310-24)*60+AA1310,IF(TablaIncidentes[[#This Row],[Prioridad*]]="Media",(Z1310-4)*60+AA1310,IF(TablaIncidentes[[#This Row],[Prioridad*]]="Alta",(Z1310-2)*60+AA1310)))</f>
        <v>130</v>
      </c>
      <c r="AD1310" s="17" t="str">
        <f>TablaIncidentes[[#This Row],[Tiempo Creación (HH:mm)]]</f>
        <v>00:00</v>
      </c>
      <c r="AE1310" s="11">
        <f t="shared" si="142"/>
        <v>0</v>
      </c>
      <c r="AF1310" s="11">
        <f t="shared" si="143"/>
        <v>0</v>
      </c>
      <c r="AG1310" s="11">
        <f>IF(TablaIncidentes[[#This Row],[Prioridad*]]="Baja",((AE1310*60)+AF1310)-30,IF(TablaIncidentes[[#This Row],[Prioridad*]]="Media",((AE1310*60)+AF1310)-15,IF(TablaIncidentes[[#This Row],[Prioridad*]]="Alta",((AE1310*60)+AF1310)-10)))</f>
        <v>-10</v>
      </c>
      <c r="AI1310" s="17">
        <f>TablaIncidentes[[#This Row],[Tiempo Avance Incidente]]</f>
        <v>0</v>
      </c>
      <c r="AJ1310" s="11">
        <f t="shared" si="144"/>
        <v>0</v>
      </c>
      <c r="AK1310" s="11">
        <f t="shared" si="145"/>
        <v>0</v>
      </c>
      <c r="AL1310">
        <f>IF(TablaIncidentes[[#This Row],[Prioridad*]]="Baja",((AJ1310*60)+AK1310)-720,IF(TablaIncidentes[[#This Row],[Prioridad*]]="Media",((AJ1310*60)+AK1310)-120,IF(TablaIncidentes[[#This Row],[Prioridad*]]="Alta",((AJ1310*60)+AK1310)-60)))</f>
        <v>-60</v>
      </c>
      <c r="AN1310" t="str">
        <f t="shared" si="146"/>
        <v>martes</v>
      </c>
    </row>
    <row r="1311" spans="1:40" x14ac:dyDescent="0.25">
      <c r="A1311" s="20" t="s">
        <v>2758</v>
      </c>
      <c r="B1311" t="s">
        <v>2759</v>
      </c>
      <c r="C1311" t="s">
        <v>32</v>
      </c>
      <c r="D1311" s="11" t="s">
        <v>33</v>
      </c>
      <c r="E1311" t="s">
        <v>34</v>
      </c>
      <c r="F1311" t="s">
        <v>35</v>
      </c>
      <c r="G1311" t="s">
        <v>311</v>
      </c>
      <c r="J1311" s="12">
        <v>43851</v>
      </c>
      <c r="K1311" s="13">
        <v>0.51739583333333339</v>
      </c>
      <c r="L1311" s="14">
        <v>43851</v>
      </c>
      <c r="M1311" s="15">
        <v>0.51739583333333339</v>
      </c>
      <c r="N1311" s="12">
        <v>43852</v>
      </c>
      <c r="O1311" s="13">
        <v>0.38263888888888892</v>
      </c>
      <c r="P1311" s="16">
        <v>43853.452499999999</v>
      </c>
      <c r="Q1311" s="11" t="s">
        <v>101</v>
      </c>
      <c r="R1311" s="11" t="s">
        <v>2760</v>
      </c>
      <c r="S1311" s="11" t="s">
        <v>39</v>
      </c>
      <c r="T1311" s="11" t="s">
        <v>133</v>
      </c>
      <c r="U1311" s="11" t="s">
        <v>37</v>
      </c>
      <c r="V1311" s="17">
        <v>0</v>
      </c>
      <c r="W1311" s="11" t="s">
        <v>37</v>
      </c>
      <c r="Y1311" s="17" t="str">
        <f>TablaIncidentes[[#This Row],[Tiempo Total Gestión]]</f>
        <v>20:45</v>
      </c>
      <c r="Z1311" s="11">
        <f t="shared" si="140"/>
        <v>20</v>
      </c>
      <c r="AA1311" s="11">
        <f t="shared" si="141"/>
        <v>45</v>
      </c>
      <c r="AB1311" s="11">
        <f>IF(TablaIncidentes[[#This Row],[Prioridad*]]="Baja",(Z1311-24)*60+AA1311,IF(TablaIncidentes[[#This Row],[Prioridad*]]="Media",(Z1311-4)*60+AA1311,IF(TablaIncidentes[[#This Row],[Prioridad*]]="Alta",(Z1311-2)*60+AA1311)))</f>
        <v>1125</v>
      </c>
      <c r="AD1311" s="17" t="str">
        <f>TablaIncidentes[[#This Row],[Tiempo Creación (HH:mm)]]</f>
        <v>00:00</v>
      </c>
      <c r="AE1311" s="11">
        <f t="shared" si="142"/>
        <v>0</v>
      </c>
      <c r="AF1311" s="11">
        <f t="shared" si="143"/>
        <v>0</v>
      </c>
      <c r="AG1311" s="11">
        <f>IF(TablaIncidentes[[#This Row],[Prioridad*]]="Baja",((AE1311*60)+AF1311)-30,IF(TablaIncidentes[[#This Row],[Prioridad*]]="Media",((AE1311*60)+AF1311)-15,IF(TablaIncidentes[[#This Row],[Prioridad*]]="Alta",((AE1311*60)+AF1311)-10)))</f>
        <v>-10</v>
      </c>
      <c r="AI1311" s="17">
        <f>TablaIncidentes[[#This Row],[Tiempo Avance Incidente]]</f>
        <v>0</v>
      </c>
      <c r="AJ1311" s="11">
        <f t="shared" si="144"/>
        <v>0</v>
      </c>
      <c r="AK1311" s="11">
        <f t="shared" si="145"/>
        <v>0</v>
      </c>
      <c r="AL1311">
        <f>IF(TablaIncidentes[[#This Row],[Prioridad*]]="Baja",((AJ1311*60)+AK1311)-720,IF(TablaIncidentes[[#This Row],[Prioridad*]]="Media",((AJ1311*60)+AK1311)-120,IF(TablaIncidentes[[#This Row],[Prioridad*]]="Alta",((AJ1311*60)+AK1311)-60)))</f>
        <v>-60</v>
      </c>
      <c r="AN1311" t="str">
        <f t="shared" si="146"/>
        <v>martes</v>
      </c>
    </row>
    <row r="1312" spans="1:40" x14ac:dyDescent="0.25">
      <c r="A1312" s="20" t="s">
        <v>2761</v>
      </c>
      <c r="B1312" t="s">
        <v>1470</v>
      </c>
      <c r="C1312" t="s">
        <v>32</v>
      </c>
      <c r="D1312" s="11" t="s">
        <v>33</v>
      </c>
      <c r="E1312" t="s">
        <v>34</v>
      </c>
      <c r="F1312" t="s">
        <v>51</v>
      </c>
      <c r="G1312" t="s">
        <v>2097</v>
      </c>
      <c r="J1312" s="12">
        <v>43851</v>
      </c>
      <c r="K1312" s="13">
        <v>0.51809027777777772</v>
      </c>
      <c r="L1312" s="14">
        <v>43851</v>
      </c>
      <c r="M1312" s="15">
        <v>0.51809027777777772</v>
      </c>
      <c r="N1312" s="12">
        <v>43851</v>
      </c>
      <c r="O1312" s="13">
        <v>0.97770833333333329</v>
      </c>
      <c r="P1312" s="16">
        <v>43853.006006944444</v>
      </c>
      <c r="Q1312" s="11" t="s">
        <v>101</v>
      </c>
      <c r="R1312" s="11" t="s">
        <v>2762</v>
      </c>
      <c r="S1312" s="11" t="s">
        <v>39</v>
      </c>
      <c r="T1312" s="11" t="s">
        <v>133</v>
      </c>
      <c r="U1312" s="11" t="s">
        <v>37</v>
      </c>
      <c r="V1312" s="17">
        <v>0</v>
      </c>
      <c r="W1312" s="11" t="s">
        <v>37</v>
      </c>
      <c r="Y1312" s="17" t="str">
        <f>TablaIncidentes[[#This Row],[Tiempo Total Gestión]]</f>
        <v>06:47</v>
      </c>
      <c r="Z1312" s="11">
        <f t="shared" si="140"/>
        <v>6</v>
      </c>
      <c r="AA1312" s="11">
        <f t="shared" si="141"/>
        <v>47</v>
      </c>
      <c r="AB1312" s="11">
        <f>IF(TablaIncidentes[[#This Row],[Prioridad*]]="Baja",(Z1312-24)*60+AA1312,IF(TablaIncidentes[[#This Row],[Prioridad*]]="Media",(Z1312-4)*60+AA1312,IF(TablaIncidentes[[#This Row],[Prioridad*]]="Alta",(Z1312-2)*60+AA1312)))</f>
        <v>287</v>
      </c>
      <c r="AD1312" s="17" t="str">
        <f>TablaIncidentes[[#This Row],[Tiempo Creación (HH:mm)]]</f>
        <v>00:00</v>
      </c>
      <c r="AE1312" s="11">
        <f t="shared" si="142"/>
        <v>0</v>
      </c>
      <c r="AF1312" s="11">
        <f t="shared" si="143"/>
        <v>0</v>
      </c>
      <c r="AG1312" s="11">
        <f>IF(TablaIncidentes[[#This Row],[Prioridad*]]="Baja",((AE1312*60)+AF1312)-30,IF(TablaIncidentes[[#This Row],[Prioridad*]]="Media",((AE1312*60)+AF1312)-15,IF(TablaIncidentes[[#This Row],[Prioridad*]]="Alta",((AE1312*60)+AF1312)-10)))</f>
        <v>-10</v>
      </c>
      <c r="AI1312" s="17">
        <f>TablaIncidentes[[#This Row],[Tiempo Avance Incidente]]</f>
        <v>0</v>
      </c>
      <c r="AJ1312" s="11">
        <f t="shared" si="144"/>
        <v>0</v>
      </c>
      <c r="AK1312" s="11">
        <f t="shared" si="145"/>
        <v>0</v>
      </c>
      <c r="AL1312">
        <f>IF(TablaIncidentes[[#This Row],[Prioridad*]]="Baja",((AJ1312*60)+AK1312)-720,IF(TablaIncidentes[[#This Row],[Prioridad*]]="Media",((AJ1312*60)+AK1312)-120,IF(TablaIncidentes[[#This Row],[Prioridad*]]="Alta",((AJ1312*60)+AK1312)-60)))</f>
        <v>-60</v>
      </c>
      <c r="AN1312" t="str">
        <f t="shared" si="146"/>
        <v>martes</v>
      </c>
    </row>
    <row r="1313" spans="1:40" x14ac:dyDescent="0.25">
      <c r="A1313" s="10" t="s">
        <v>2763</v>
      </c>
      <c r="B1313" t="s">
        <v>2764</v>
      </c>
      <c r="C1313" t="s">
        <v>871</v>
      </c>
      <c r="D1313" s="11" t="s">
        <v>110</v>
      </c>
      <c r="E1313" t="s">
        <v>34</v>
      </c>
      <c r="F1313" t="s">
        <v>111</v>
      </c>
      <c r="G1313" t="s">
        <v>374</v>
      </c>
      <c r="J1313" s="12">
        <v>43851</v>
      </c>
      <c r="K1313" s="13">
        <v>0.46593749999999995</v>
      </c>
      <c r="L1313" s="14">
        <v>43851</v>
      </c>
      <c r="M1313" s="15">
        <v>0.46797453703703701</v>
      </c>
      <c r="N1313" s="12">
        <v>43851</v>
      </c>
      <c r="O1313" s="13">
        <v>0.46923611111111113</v>
      </c>
      <c r="P1313" s="16">
        <v>43852.506261574075</v>
      </c>
      <c r="Q1313" s="11" t="s">
        <v>37</v>
      </c>
      <c r="R1313" s="11" t="s">
        <v>327</v>
      </c>
      <c r="S1313" s="11" t="s">
        <v>59</v>
      </c>
      <c r="T1313" s="11" t="s">
        <v>48</v>
      </c>
      <c r="U1313" s="11" t="s">
        <v>37</v>
      </c>
      <c r="V1313" s="17">
        <v>0</v>
      </c>
      <c r="W1313" s="11" t="s">
        <v>37</v>
      </c>
      <c r="Y1313" s="17" t="str">
        <f>TablaIncidentes[[#This Row],[Tiempo Total Gestión]]</f>
        <v>00:04</v>
      </c>
      <c r="Z1313" s="11">
        <f t="shared" si="140"/>
        <v>0</v>
      </c>
      <c r="AA1313" s="11">
        <f t="shared" si="141"/>
        <v>4</v>
      </c>
      <c r="AB1313" s="11">
        <f>IF(TablaIncidentes[[#This Row],[Prioridad*]]="Baja",(Z1313-24)*60+AA1313,IF(TablaIncidentes[[#This Row],[Prioridad*]]="Media",(Z1313-4)*60+AA1313,IF(TablaIncidentes[[#This Row],[Prioridad*]]="Alta",(Z1313-2)*60+AA1313)))</f>
        <v>-236</v>
      </c>
      <c r="AD1313" s="17" t="str">
        <f>TablaIncidentes[[#This Row],[Tiempo Creación (HH:mm)]]</f>
        <v>00:02</v>
      </c>
      <c r="AE1313" s="11">
        <f t="shared" si="142"/>
        <v>0</v>
      </c>
      <c r="AF1313" s="11">
        <f t="shared" si="143"/>
        <v>2</v>
      </c>
      <c r="AG1313" s="11">
        <f>IF(TablaIncidentes[[#This Row],[Prioridad*]]="Baja",((AE1313*60)+AF1313)-30,IF(TablaIncidentes[[#This Row],[Prioridad*]]="Media",((AE1313*60)+AF1313)-15,IF(TablaIncidentes[[#This Row],[Prioridad*]]="Alta",((AE1313*60)+AF1313)-10)))</f>
        <v>-13</v>
      </c>
      <c r="AI1313" s="17">
        <f>TablaIncidentes[[#This Row],[Tiempo Avance Incidente]]</f>
        <v>0</v>
      </c>
      <c r="AJ1313" s="11">
        <f t="shared" si="144"/>
        <v>0</v>
      </c>
      <c r="AK1313" s="11">
        <f t="shared" si="145"/>
        <v>0</v>
      </c>
      <c r="AL1313">
        <f>IF(TablaIncidentes[[#This Row],[Prioridad*]]="Baja",((AJ1313*60)+AK1313)-720,IF(TablaIncidentes[[#This Row],[Prioridad*]]="Media",((AJ1313*60)+AK1313)-120,IF(TablaIncidentes[[#This Row],[Prioridad*]]="Alta",((AJ1313*60)+AK1313)-60)))</f>
        <v>-120</v>
      </c>
      <c r="AN1313" t="str">
        <f t="shared" si="146"/>
        <v>martes</v>
      </c>
    </row>
    <row r="1314" spans="1:40" x14ac:dyDescent="0.25">
      <c r="A1314" s="20" t="s">
        <v>2765</v>
      </c>
      <c r="B1314" t="s">
        <v>2766</v>
      </c>
      <c r="C1314" t="s">
        <v>32</v>
      </c>
      <c r="D1314" s="11" t="s">
        <v>33</v>
      </c>
      <c r="E1314" t="s">
        <v>34</v>
      </c>
      <c r="F1314" t="s">
        <v>51</v>
      </c>
      <c r="G1314" t="s">
        <v>361</v>
      </c>
      <c r="J1314" s="12">
        <v>43851</v>
      </c>
      <c r="K1314" s="13">
        <v>0.46592592592592591</v>
      </c>
      <c r="L1314" s="14">
        <v>43851</v>
      </c>
      <c r="M1314" s="15">
        <v>0.46592592592592591</v>
      </c>
      <c r="N1314" s="12">
        <v>43851</v>
      </c>
      <c r="O1314" s="13">
        <v>0.55819444444444444</v>
      </c>
      <c r="P1314" s="16">
        <v>43852.58625</v>
      </c>
      <c r="Q1314" s="11" t="s">
        <v>101</v>
      </c>
      <c r="R1314" s="11" t="s">
        <v>568</v>
      </c>
      <c r="S1314" s="11" t="s">
        <v>39</v>
      </c>
      <c r="T1314" s="11" t="s">
        <v>133</v>
      </c>
      <c r="U1314" s="11" t="s">
        <v>37</v>
      </c>
      <c r="V1314" s="17">
        <v>0</v>
      </c>
      <c r="W1314" s="11" t="s">
        <v>37</v>
      </c>
      <c r="Y1314" s="17" t="str">
        <f>TablaIncidentes[[#This Row],[Tiempo Total Gestión]]</f>
        <v>02:12</v>
      </c>
      <c r="Z1314" s="11">
        <f t="shared" si="140"/>
        <v>2</v>
      </c>
      <c r="AA1314" s="11">
        <f t="shared" si="141"/>
        <v>12</v>
      </c>
      <c r="AB1314" s="11">
        <f>IF(TablaIncidentes[[#This Row],[Prioridad*]]="Baja",(Z1314-24)*60+AA1314,IF(TablaIncidentes[[#This Row],[Prioridad*]]="Media",(Z1314-4)*60+AA1314,IF(TablaIncidentes[[#This Row],[Prioridad*]]="Alta",(Z1314-2)*60+AA1314)))</f>
        <v>12</v>
      </c>
      <c r="AD1314" s="17" t="str">
        <f>TablaIncidentes[[#This Row],[Tiempo Creación (HH:mm)]]</f>
        <v>00:00</v>
      </c>
      <c r="AE1314" s="11">
        <f t="shared" si="142"/>
        <v>0</v>
      </c>
      <c r="AF1314" s="11">
        <f t="shared" si="143"/>
        <v>0</v>
      </c>
      <c r="AG1314" s="11">
        <f>IF(TablaIncidentes[[#This Row],[Prioridad*]]="Baja",((AE1314*60)+AF1314)-30,IF(TablaIncidentes[[#This Row],[Prioridad*]]="Media",((AE1314*60)+AF1314)-15,IF(TablaIncidentes[[#This Row],[Prioridad*]]="Alta",((AE1314*60)+AF1314)-10)))</f>
        <v>-10</v>
      </c>
      <c r="AI1314" s="17">
        <f>TablaIncidentes[[#This Row],[Tiempo Avance Incidente]]</f>
        <v>0</v>
      </c>
      <c r="AJ1314" s="11">
        <f t="shared" si="144"/>
        <v>0</v>
      </c>
      <c r="AK1314" s="11">
        <f t="shared" si="145"/>
        <v>0</v>
      </c>
      <c r="AL1314">
        <f>IF(TablaIncidentes[[#This Row],[Prioridad*]]="Baja",((AJ1314*60)+AK1314)-720,IF(TablaIncidentes[[#This Row],[Prioridad*]]="Media",((AJ1314*60)+AK1314)-120,IF(TablaIncidentes[[#This Row],[Prioridad*]]="Alta",((AJ1314*60)+AK1314)-60)))</f>
        <v>-60</v>
      </c>
      <c r="AN1314" t="str">
        <f t="shared" si="146"/>
        <v>martes</v>
      </c>
    </row>
    <row r="1315" spans="1:40" x14ac:dyDescent="0.25">
      <c r="A1315" s="10" t="s">
        <v>2767</v>
      </c>
      <c r="B1315" t="s">
        <v>2768</v>
      </c>
      <c r="C1315" t="s">
        <v>161</v>
      </c>
      <c r="D1315" s="11" t="s">
        <v>110</v>
      </c>
      <c r="E1315" t="s">
        <v>34</v>
      </c>
      <c r="F1315" t="s">
        <v>124</v>
      </c>
      <c r="G1315" t="s">
        <v>364</v>
      </c>
      <c r="J1315" s="12">
        <v>43851</v>
      </c>
      <c r="K1315" s="13">
        <v>0.49601851851851847</v>
      </c>
      <c r="L1315" s="14">
        <v>43851</v>
      </c>
      <c r="M1315" s="15">
        <v>0.4965162037037037</v>
      </c>
      <c r="N1315" s="12">
        <v>43852</v>
      </c>
      <c r="O1315" s="13">
        <v>0.36851851851851852</v>
      </c>
      <c r="P1315" s="16">
        <v>43853.452499999999</v>
      </c>
      <c r="Q1315" s="11" t="s">
        <v>37</v>
      </c>
      <c r="R1315" s="11" t="s">
        <v>2027</v>
      </c>
      <c r="S1315" s="11" t="s">
        <v>59</v>
      </c>
      <c r="T1315" s="11" t="s">
        <v>133</v>
      </c>
      <c r="U1315" s="11" t="s">
        <v>37</v>
      </c>
      <c r="V1315" s="17">
        <v>0</v>
      </c>
      <c r="W1315" s="11" t="s">
        <v>37</v>
      </c>
      <c r="Y1315" s="17" t="str">
        <f>TablaIncidentes[[#This Row],[Tiempo Total Gestión]]</f>
        <v>00:35</v>
      </c>
      <c r="Z1315" s="11">
        <f t="shared" si="140"/>
        <v>0</v>
      </c>
      <c r="AA1315" s="11">
        <f t="shared" si="141"/>
        <v>35</v>
      </c>
      <c r="AB1315" s="11">
        <f>IF(TablaIncidentes[[#This Row],[Prioridad*]]="Baja",(Z1315-24)*60+AA1315,IF(TablaIncidentes[[#This Row],[Prioridad*]]="Media",(Z1315-4)*60+AA1315,IF(TablaIncidentes[[#This Row],[Prioridad*]]="Alta",(Z1315-2)*60+AA1315)))</f>
        <v>-205</v>
      </c>
      <c r="AD1315" s="17" t="str">
        <f>TablaIncidentes[[#This Row],[Tiempo Creación (HH:mm)]]</f>
        <v>00:00</v>
      </c>
      <c r="AE1315" s="11">
        <f t="shared" si="142"/>
        <v>0</v>
      </c>
      <c r="AF1315" s="11">
        <f t="shared" si="143"/>
        <v>0</v>
      </c>
      <c r="AG1315" s="11">
        <f>IF(TablaIncidentes[[#This Row],[Prioridad*]]="Baja",((AE1315*60)+AF1315)-30,IF(TablaIncidentes[[#This Row],[Prioridad*]]="Media",((AE1315*60)+AF1315)-15,IF(TablaIncidentes[[#This Row],[Prioridad*]]="Alta",((AE1315*60)+AF1315)-10)))</f>
        <v>-15</v>
      </c>
      <c r="AI1315" s="17">
        <f>TablaIncidentes[[#This Row],[Tiempo Avance Incidente]]</f>
        <v>0</v>
      </c>
      <c r="AJ1315" s="11">
        <f t="shared" si="144"/>
        <v>0</v>
      </c>
      <c r="AK1315" s="11">
        <f t="shared" si="145"/>
        <v>0</v>
      </c>
      <c r="AL1315">
        <f>IF(TablaIncidentes[[#This Row],[Prioridad*]]="Baja",((AJ1315*60)+AK1315)-720,IF(TablaIncidentes[[#This Row],[Prioridad*]]="Media",((AJ1315*60)+AK1315)-120,IF(TablaIncidentes[[#This Row],[Prioridad*]]="Alta",((AJ1315*60)+AK1315)-60)))</f>
        <v>-120</v>
      </c>
      <c r="AN1315" t="str">
        <f t="shared" si="146"/>
        <v>martes</v>
      </c>
    </row>
    <row r="1316" spans="1:40" x14ac:dyDescent="0.25">
      <c r="A1316" s="20" t="s">
        <v>2769</v>
      </c>
      <c r="B1316" t="s">
        <v>2770</v>
      </c>
      <c r="C1316" t="s">
        <v>32</v>
      </c>
      <c r="D1316" s="11" t="s">
        <v>33</v>
      </c>
      <c r="E1316" t="s">
        <v>34</v>
      </c>
      <c r="F1316" t="s">
        <v>51</v>
      </c>
      <c r="G1316" t="s">
        <v>75</v>
      </c>
      <c r="J1316" s="12">
        <v>43851</v>
      </c>
      <c r="K1316" s="13">
        <v>0.49374999999999997</v>
      </c>
      <c r="L1316" s="14">
        <v>43851</v>
      </c>
      <c r="M1316" s="15">
        <v>0.49374999999999997</v>
      </c>
      <c r="N1316" s="12">
        <v>43851</v>
      </c>
      <c r="O1316" s="13">
        <v>0.6080902777777778</v>
      </c>
      <c r="P1316" s="16">
        <v>43852.701203703706</v>
      </c>
      <c r="Q1316" s="11" t="s">
        <v>101</v>
      </c>
      <c r="R1316" s="11" t="s">
        <v>939</v>
      </c>
      <c r="S1316" s="11" t="s">
        <v>39</v>
      </c>
      <c r="T1316" s="11" t="s">
        <v>133</v>
      </c>
      <c r="U1316" s="11" t="s">
        <v>37</v>
      </c>
      <c r="V1316" s="17">
        <v>0</v>
      </c>
      <c r="W1316" s="11" t="s">
        <v>37</v>
      </c>
      <c r="Y1316" s="17" t="str">
        <f>TablaIncidentes[[#This Row],[Tiempo Total Gestión]]</f>
        <v>02:44</v>
      </c>
      <c r="Z1316" s="11">
        <f t="shared" si="140"/>
        <v>2</v>
      </c>
      <c r="AA1316" s="11">
        <f t="shared" si="141"/>
        <v>44</v>
      </c>
      <c r="AB1316" s="11">
        <f>IF(TablaIncidentes[[#This Row],[Prioridad*]]="Baja",(Z1316-24)*60+AA1316,IF(TablaIncidentes[[#This Row],[Prioridad*]]="Media",(Z1316-4)*60+AA1316,IF(TablaIncidentes[[#This Row],[Prioridad*]]="Alta",(Z1316-2)*60+AA1316)))</f>
        <v>44</v>
      </c>
      <c r="AD1316" s="17" t="str">
        <f>TablaIncidentes[[#This Row],[Tiempo Creación (HH:mm)]]</f>
        <v>00:00</v>
      </c>
      <c r="AE1316" s="11">
        <f t="shared" si="142"/>
        <v>0</v>
      </c>
      <c r="AF1316" s="11">
        <f t="shared" si="143"/>
        <v>0</v>
      </c>
      <c r="AG1316" s="11">
        <f>IF(TablaIncidentes[[#This Row],[Prioridad*]]="Baja",((AE1316*60)+AF1316)-30,IF(TablaIncidentes[[#This Row],[Prioridad*]]="Media",((AE1316*60)+AF1316)-15,IF(TablaIncidentes[[#This Row],[Prioridad*]]="Alta",((AE1316*60)+AF1316)-10)))</f>
        <v>-10</v>
      </c>
      <c r="AI1316" s="17">
        <f>TablaIncidentes[[#This Row],[Tiempo Avance Incidente]]</f>
        <v>0</v>
      </c>
      <c r="AJ1316" s="11">
        <f t="shared" si="144"/>
        <v>0</v>
      </c>
      <c r="AK1316" s="11">
        <f t="shared" si="145"/>
        <v>0</v>
      </c>
      <c r="AL1316">
        <f>IF(TablaIncidentes[[#This Row],[Prioridad*]]="Baja",((AJ1316*60)+AK1316)-720,IF(TablaIncidentes[[#This Row],[Prioridad*]]="Media",((AJ1316*60)+AK1316)-120,IF(TablaIncidentes[[#This Row],[Prioridad*]]="Alta",((AJ1316*60)+AK1316)-60)))</f>
        <v>-60</v>
      </c>
      <c r="AN1316" t="str">
        <f t="shared" si="146"/>
        <v>martes</v>
      </c>
    </row>
    <row r="1317" spans="1:40" x14ac:dyDescent="0.25">
      <c r="A1317" s="20" t="s">
        <v>2771</v>
      </c>
      <c r="B1317" t="s">
        <v>2772</v>
      </c>
      <c r="C1317" t="s">
        <v>32</v>
      </c>
      <c r="D1317" s="11" t="s">
        <v>33</v>
      </c>
      <c r="E1317" t="s">
        <v>34</v>
      </c>
      <c r="F1317" t="s">
        <v>51</v>
      </c>
      <c r="G1317" t="s">
        <v>75</v>
      </c>
      <c r="J1317" s="12">
        <v>43851</v>
      </c>
      <c r="K1317" s="13">
        <v>0.51391203703703703</v>
      </c>
      <c r="L1317" s="14">
        <v>43851</v>
      </c>
      <c r="M1317" s="15">
        <v>0.51391203703703703</v>
      </c>
      <c r="N1317" s="12">
        <v>43851</v>
      </c>
      <c r="O1317" s="13">
        <v>0.6422106481481481</v>
      </c>
      <c r="P1317" s="16">
        <v>43852.701203703706</v>
      </c>
      <c r="Q1317" s="11" t="s">
        <v>101</v>
      </c>
      <c r="R1317" s="11" t="s">
        <v>2300</v>
      </c>
      <c r="S1317" s="11" t="s">
        <v>39</v>
      </c>
      <c r="T1317" s="11" t="s">
        <v>133</v>
      </c>
      <c r="U1317" s="11" t="s">
        <v>37</v>
      </c>
      <c r="V1317" s="17">
        <v>0</v>
      </c>
      <c r="W1317" s="11" t="s">
        <v>37</v>
      </c>
      <c r="Y1317" s="17" t="str">
        <f>TablaIncidentes[[#This Row],[Tiempo Total Gestión]]</f>
        <v>03:04</v>
      </c>
      <c r="Z1317" s="11">
        <f t="shared" si="140"/>
        <v>3</v>
      </c>
      <c r="AA1317" s="11">
        <f t="shared" si="141"/>
        <v>4</v>
      </c>
      <c r="AB1317" s="11">
        <f>IF(TablaIncidentes[[#This Row],[Prioridad*]]="Baja",(Z1317-24)*60+AA1317,IF(TablaIncidentes[[#This Row],[Prioridad*]]="Media",(Z1317-4)*60+AA1317,IF(TablaIncidentes[[#This Row],[Prioridad*]]="Alta",(Z1317-2)*60+AA1317)))</f>
        <v>64</v>
      </c>
      <c r="AD1317" s="17" t="str">
        <f>TablaIncidentes[[#This Row],[Tiempo Creación (HH:mm)]]</f>
        <v>00:00</v>
      </c>
      <c r="AE1317" s="11">
        <f t="shared" si="142"/>
        <v>0</v>
      </c>
      <c r="AF1317" s="11">
        <f t="shared" si="143"/>
        <v>0</v>
      </c>
      <c r="AG1317" s="11">
        <f>IF(TablaIncidentes[[#This Row],[Prioridad*]]="Baja",((AE1317*60)+AF1317)-30,IF(TablaIncidentes[[#This Row],[Prioridad*]]="Media",((AE1317*60)+AF1317)-15,IF(TablaIncidentes[[#This Row],[Prioridad*]]="Alta",((AE1317*60)+AF1317)-10)))</f>
        <v>-10</v>
      </c>
      <c r="AI1317" s="17">
        <f>TablaIncidentes[[#This Row],[Tiempo Avance Incidente]]</f>
        <v>0</v>
      </c>
      <c r="AJ1317" s="11">
        <f t="shared" si="144"/>
        <v>0</v>
      </c>
      <c r="AK1317" s="11">
        <f t="shared" si="145"/>
        <v>0</v>
      </c>
      <c r="AL1317">
        <f>IF(TablaIncidentes[[#This Row],[Prioridad*]]="Baja",((AJ1317*60)+AK1317)-720,IF(TablaIncidentes[[#This Row],[Prioridad*]]="Media",((AJ1317*60)+AK1317)-120,IF(TablaIncidentes[[#This Row],[Prioridad*]]="Alta",((AJ1317*60)+AK1317)-60)))</f>
        <v>-60</v>
      </c>
      <c r="AN1317" t="str">
        <f t="shared" si="146"/>
        <v>martes</v>
      </c>
    </row>
    <row r="1318" spans="1:40" x14ac:dyDescent="0.25">
      <c r="A1318" s="20" t="s">
        <v>2773</v>
      </c>
      <c r="B1318" t="s">
        <v>2774</v>
      </c>
      <c r="C1318" t="s">
        <v>32</v>
      </c>
      <c r="D1318" s="11" t="s">
        <v>33</v>
      </c>
      <c r="E1318" t="s">
        <v>34</v>
      </c>
      <c r="F1318" t="s">
        <v>51</v>
      </c>
      <c r="G1318" t="s">
        <v>75</v>
      </c>
      <c r="J1318" s="12">
        <v>43851</v>
      </c>
      <c r="K1318" s="13">
        <v>0.51670138888888884</v>
      </c>
      <c r="L1318" s="14">
        <v>43851</v>
      </c>
      <c r="M1318" s="15">
        <v>0.51670138888888884</v>
      </c>
      <c r="N1318" s="12">
        <v>43851</v>
      </c>
      <c r="O1318" s="13">
        <v>0.65815972222222219</v>
      </c>
      <c r="P1318" s="16">
        <v>43852.701203703706</v>
      </c>
      <c r="Q1318" s="11" t="s">
        <v>101</v>
      </c>
      <c r="R1318" s="11" t="s">
        <v>2119</v>
      </c>
      <c r="S1318" s="11" t="s">
        <v>39</v>
      </c>
      <c r="T1318" s="11" t="s">
        <v>133</v>
      </c>
      <c r="U1318" s="11" t="s">
        <v>37</v>
      </c>
      <c r="V1318" s="17">
        <v>0</v>
      </c>
      <c r="W1318" s="11" t="s">
        <v>37</v>
      </c>
      <c r="Y1318" s="17" t="str">
        <f>TablaIncidentes[[#This Row],[Tiempo Total Gestión]]</f>
        <v>03:23</v>
      </c>
      <c r="Z1318" s="11">
        <f t="shared" si="140"/>
        <v>3</v>
      </c>
      <c r="AA1318" s="11">
        <f t="shared" si="141"/>
        <v>23</v>
      </c>
      <c r="AB1318" s="11">
        <f>IF(TablaIncidentes[[#This Row],[Prioridad*]]="Baja",(Z1318-24)*60+AA1318,IF(TablaIncidentes[[#This Row],[Prioridad*]]="Media",(Z1318-4)*60+AA1318,IF(TablaIncidentes[[#This Row],[Prioridad*]]="Alta",(Z1318-2)*60+AA1318)))</f>
        <v>83</v>
      </c>
      <c r="AD1318" s="17" t="str">
        <f>TablaIncidentes[[#This Row],[Tiempo Creación (HH:mm)]]</f>
        <v>00:00</v>
      </c>
      <c r="AE1318" s="11">
        <f t="shared" si="142"/>
        <v>0</v>
      </c>
      <c r="AF1318" s="11">
        <f t="shared" si="143"/>
        <v>0</v>
      </c>
      <c r="AG1318" s="11">
        <f>IF(TablaIncidentes[[#This Row],[Prioridad*]]="Baja",((AE1318*60)+AF1318)-30,IF(TablaIncidentes[[#This Row],[Prioridad*]]="Media",((AE1318*60)+AF1318)-15,IF(TablaIncidentes[[#This Row],[Prioridad*]]="Alta",((AE1318*60)+AF1318)-10)))</f>
        <v>-10</v>
      </c>
      <c r="AI1318" s="17">
        <f>TablaIncidentes[[#This Row],[Tiempo Avance Incidente]]</f>
        <v>0</v>
      </c>
      <c r="AJ1318" s="11">
        <f t="shared" si="144"/>
        <v>0</v>
      </c>
      <c r="AK1318" s="11">
        <f t="shared" si="145"/>
        <v>0</v>
      </c>
      <c r="AL1318">
        <f>IF(TablaIncidentes[[#This Row],[Prioridad*]]="Baja",((AJ1318*60)+AK1318)-720,IF(TablaIncidentes[[#This Row],[Prioridad*]]="Media",((AJ1318*60)+AK1318)-120,IF(TablaIncidentes[[#This Row],[Prioridad*]]="Alta",((AJ1318*60)+AK1318)-60)))</f>
        <v>-60</v>
      </c>
      <c r="AN1318" t="str">
        <f t="shared" si="146"/>
        <v>martes</v>
      </c>
    </row>
    <row r="1319" spans="1:40" x14ac:dyDescent="0.25">
      <c r="A1319" s="20" t="s">
        <v>2775</v>
      </c>
      <c r="B1319" t="s">
        <v>2776</v>
      </c>
      <c r="C1319" t="s">
        <v>32</v>
      </c>
      <c r="D1319" s="11" t="s">
        <v>33</v>
      </c>
      <c r="E1319" t="s">
        <v>34</v>
      </c>
      <c r="F1319" t="s">
        <v>51</v>
      </c>
      <c r="G1319" t="s">
        <v>151</v>
      </c>
      <c r="J1319" s="12">
        <v>43851</v>
      </c>
      <c r="K1319" s="13">
        <v>0.52228009259259256</v>
      </c>
      <c r="L1319" s="14">
        <v>43851</v>
      </c>
      <c r="M1319" s="15">
        <v>0.52228009259259256</v>
      </c>
      <c r="N1319" s="12">
        <v>43852</v>
      </c>
      <c r="O1319" s="13">
        <v>0.42315972222222226</v>
      </c>
      <c r="P1319" s="16">
        <v>43853.452499999999</v>
      </c>
      <c r="Q1319" s="11" t="s">
        <v>101</v>
      </c>
      <c r="R1319" s="11" t="s">
        <v>2383</v>
      </c>
      <c r="S1319" s="11" t="s">
        <v>39</v>
      </c>
      <c r="T1319" s="11" t="s">
        <v>133</v>
      </c>
      <c r="U1319" s="11" t="s">
        <v>37</v>
      </c>
      <c r="V1319" s="17">
        <v>0</v>
      </c>
      <c r="W1319" s="11" t="s">
        <v>37</v>
      </c>
      <c r="Y1319" s="17" t="str">
        <f>TablaIncidentes[[#This Row],[Tiempo Total Gestión]]</f>
        <v>06:36</v>
      </c>
      <c r="Z1319" s="11">
        <f t="shared" si="140"/>
        <v>6</v>
      </c>
      <c r="AA1319" s="11">
        <f t="shared" si="141"/>
        <v>36</v>
      </c>
      <c r="AB1319" s="11">
        <f>IF(TablaIncidentes[[#This Row],[Prioridad*]]="Baja",(Z1319-24)*60+AA1319,IF(TablaIncidentes[[#This Row],[Prioridad*]]="Media",(Z1319-4)*60+AA1319,IF(TablaIncidentes[[#This Row],[Prioridad*]]="Alta",(Z1319-2)*60+AA1319)))</f>
        <v>276</v>
      </c>
      <c r="AD1319" s="17" t="str">
        <f>TablaIncidentes[[#This Row],[Tiempo Creación (HH:mm)]]</f>
        <v>00:00</v>
      </c>
      <c r="AE1319" s="11">
        <f t="shared" si="142"/>
        <v>0</v>
      </c>
      <c r="AF1319" s="11">
        <f t="shared" si="143"/>
        <v>0</v>
      </c>
      <c r="AG1319" s="11">
        <f>IF(TablaIncidentes[[#This Row],[Prioridad*]]="Baja",((AE1319*60)+AF1319)-30,IF(TablaIncidentes[[#This Row],[Prioridad*]]="Media",((AE1319*60)+AF1319)-15,IF(TablaIncidentes[[#This Row],[Prioridad*]]="Alta",((AE1319*60)+AF1319)-10)))</f>
        <v>-10</v>
      </c>
      <c r="AI1319" s="17">
        <f>TablaIncidentes[[#This Row],[Tiempo Avance Incidente]]</f>
        <v>0</v>
      </c>
      <c r="AJ1319" s="11">
        <f t="shared" si="144"/>
        <v>0</v>
      </c>
      <c r="AK1319" s="11">
        <f t="shared" si="145"/>
        <v>0</v>
      </c>
      <c r="AL1319">
        <f>IF(TablaIncidentes[[#This Row],[Prioridad*]]="Baja",((AJ1319*60)+AK1319)-720,IF(TablaIncidentes[[#This Row],[Prioridad*]]="Media",((AJ1319*60)+AK1319)-120,IF(TablaIncidentes[[#This Row],[Prioridad*]]="Alta",((AJ1319*60)+AK1319)-60)))</f>
        <v>-60</v>
      </c>
      <c r="AN1319" t="str">
        <f t="shared" si="146"/>
        <v>martes</v>
      </c>
    </row>
    <row r="1320" spans="1:40" x14ac:dyDescent="0.25">
      <c r="A1320" s="20" t="s">
        <v>2777</v>
      </c>
      <c r="B1320" t="s">
        <v>943</v>
      </c>
      <c r="C1320" t="s">
        <v>32</v>
      </c>
      <c r="D1320" s="11" t="s">
        <v>33</v>
      </c>
      <c r="E1320" t="s">
        <v>34</v>
      </c>
      <c r="F1320" t="s">
        <v>51</v>
      </c>
      <c r="G1320" t="s">
        <v>75</v>
      </c>
      <c r="J1320" s="12">
        <v>43851</v>
      </c>
      <c r="K1320" s="13">
        <v>0.52505787037037044</v>
      </c>
      <c r="L1320" s="14">
        <v>43851</v>
      </c>
      <c r="M1320" s="15">
        <v>0.52505787037037044</v>
      </c>
      <c r="N1320" s="12">
        <v>43852</v>
      </c>
      <c r="O1320" s="13">
        <v>0.4069444444444445</v>
      </c>
      <c r="P1320" s="16">
        <v>43853.452499999999</v>
      </c>
      <c r="Q1320" s="11" t="s">
        <v>101</v>
      </c>
      <c r="R1320" s="11" t="s">
        <v>1591</v>
      </c>
      <c r="S1320" s="11" t="s">
        <v>39</v>
      </c>
      <c r="T1320" s="11" t="s">
        <v>133</v>
      </c>
      <c r="U1320" s="11" t="s">
        <v>37</v>
      </c>
      <c r="V1320" s="17">
        <v>0</v>
      </c>
      <c r="W1320" s="11" t="s">
        <v>37</v>
      </c>
      <c r="Y1320" s="17" t="str">
        <f>TablaIncidentes[[#This Row],[Tiempo Total Gestión]]</f>
        <v>06:28</v>
      </c>
      <c r="Z1320" s="11">
        <f t="shared" si="140"/>
        <v>6</v>
      </c>
      <c r="AA1320" s="11">
        <f t="shared" si="141"/>
        <v>28</v>
      </c>
      <c r="AB1320" s="11">
        <f>IF(TablaIncidentes[[#This Row],[Prioridad*]]="Baja",(Z1320-24)*60+AA1320,IF(TablaIncidentes[[#This Row],[Prioridad*]]="Media",(Z1320-4)*60+AA1320,IF(TablaIncidentes[[#This Row],[Prioridad*]]="Alta",(Z1320-2)*60+AA1320)))</f>
        <v>268</v>
      </c>
      <c r="AD1320" s="17" t="str">
        <f>TablaIncidentes[[#This Row],[Tiempo Creación (HH:mm)]]</f>
        <v>00:00</v>
      </c>
      <c r="AE1320" s="11">
        <f t="shared" si="142"/>
        <v>0</v>
      </c>
      <c r="AF1320" s="11">
        <f t="shared" si="143"/>
        <v>0</v>
      </c>
      <c r="AG1320" s="11">
        <f>IF(TablaIncidentes[[#This Row],[Prioridad*]]="Baja",((AE1320*60)+AF1320)-30,IF(TablaIncidentes[[#This Row],[Prioridad*]]="Media",((AE1320*60)+AF1320)-15,IF(TablaIncidentes[[#This Row],[Prioridad*]]="Alta",((AE1320*60)+AF1320)-10)))</f>
        <v>-10</v>
      </c>
      <c r="AI1320" s="17">
        <f>TablaIncidentes[[#This Row],[Tiempo Avance Incidente]]</f>
        <v>0</v>
      </c>
      <c r="AJ1320" s="11">
        <f t="shared" si="144"/>
        <v>0</v>
      </c>
      <c r="AK1320" s="11">
        <f t="shared" si="145"/>
        <v>0</v>
      </c>
      <c r="AL1320">
        <f>IF(TablaIncidentes[[#This Row],[Prioridad*]]="Baja",((AJ1320*60)+AK1320)-720,IF(TablaIncidentes[[#This Row],[Prioridad*]]="Media",((AJ1320*60)+AK1320)-120,IF(TablaIncidentes[[#This Row],[Prioridad*]]="Alta",((AJ1320*60)+AK1320)-60)))</f>
        <v>-60</v>
      </c>
      <c r="AN1320" t="str">
        <f t="shared" si="146"/>
        <v>martes</v>
      </c>
    </row>
    <row r="1321" spans="1:40" x14ac:dyDescent="0.25">
      <c r="A1321" s="20" t="s">
        <v>2778</v>
      </c>
      <c r="B1321" t="s">
        <v>1196</v>
      </c>
      <c r="C1321" t="s">
        <v>32</v>
      </c>
      <c r="D1321" s="11" t="s">
        <v>33</v>
      </c>
      <c r="E1321" t="s">
        <v>34</v>
      </c>
      <c r="F1321" t="s">
        <v>51</v>
      </c>
      <c r="G1321" t="s">
        <v>75</v>
      </c>
      <c r="J1321" s="12">
        <v>43851</v>
      </c>
      <c r="K1321" s="13">
        <v>0.52018518518518519</v>
      </c>
      <c r="L1321" s="14">
        <v>43851</v>
      </c>
      <c r="M1321" s="15">
        <v>0.52018518518518519</v>
      </c>
      <c r="N1321" s="12">
        <v>43852</v>
      </c>
      <c r="O1321" s="13">
        <v>0.39508101851851851</v>
      </c>
      <c r="P1321" s="16">
        <v>43853.452499999999</v>
      </c>
      <c r="Q1321" s="11" t="s">
        <v>101</v>
      </c>
      <c r="R1321" s="11" t="s">
        <v>2779</v>
      </c>
      <c r="S1321" s="11" t="s">
        <v>39</v>
      </c>
      <c r="T1321" s="11" t="s">
        <v>133</v>
      </c>
      <c r="U1321" s="11" t="s">
        <v>37</v>
      </c>
      <c r="V1321" s="17">
        <v>0</v>
      </c>
      <c r="W1321" s="11" t="s">
        <v>37</v>
      </c>
      <c r="Y1321" s="17" t="str">
        <f>TablaIncidentes[[#This Row],[Tiempo Total Gestión]]</f>
        <v>06:32</v>
      </c>
      <c r="Z1321" s="11">
        <f t="shared" si="140"/>
        <v>6</v>
      </c>
      <c r="AA1321" s="11">
        <f t="shared" si="141"/>
        <v>32</v>
      </c>
      <c r="AB1321" s="11">
        <f>IF(TablaIncidentes[[#This Row],[Prioridad*]]="Baja",(Z1321-24)*60+AA1321,IF(TablaIncidentes[[#This Row],[Prioridad*]]="Media",(Z1321-4)*60+AA1321,IF(TablaIncidentes[[#This Row],[Prioridad*]]="Alta",(Z1321-2)*60+AA1321)))</f>
        <v>272</v>
      </c>
      <c r="AD1321" s="17" t="str">
        <f>TablaIncidentes[[#This Row],[Tiempo Creación (HH:mm)]]</f>
        <v>00:00</v>
      </c>
      <c r="AE1321" s="11">
        <f t="shared" si="142"/>
        <v>0</v>
      </c>
      <c r="AF1321" s="11">
        <f t="shared" si="143"/>
        <v>0</v>
      </c>
      <c r="AG1321" s="11">
        <f>IF(TablaIncidentes[[#This Row],[Prioridad*]]="Baja",((AE1321*60)+AF1321)-30,IF(TablaIncidentes[[#This Row],[Prioridad*]]="Media",((AE1321*60)+AF1321)-15,IF(TablaIncidentes[[#This Row],[Prioridad*]]="Alta",((AE1321*60)+AF1321)-10)))</f>
        <v>-10</v>
      </c>
      <c r="AI1321" s="17">
        <f>TablaIncidentes[[#This Row],[Tiempo Avance Incidente]]</f>
        <v>0</v>
      </c>
      <c r="AJ1321" s="11">
        <f t="shared" si="144"/>
        <v>0</v>
      </c>
      <c r="AK1321" s="11">
        <f t="shared" si="145"/>
        <v>0</v>
      </c>
      <c r="AL1321">
        <f>IF(TablaIncidentes[[#This Row],[Prioridad*]]="Baja",((AJ1321*60)+AK1321)-720,IF(TablaIncidentes[[#This Row],[Prioridad*]]="Media",((AJ1321*60)+AK1321)-120,IF(TablaIncidentes[[#This Row],[Prioridad*]]="Alta",((AJ1321*60)+AK1321)-60)))</f>
        <v>-60</v>
      </c>
      <c r="AN1321" t="str">
        <f t="shared" si="146"/>
        <v>martes</v>
      </c>
    </row>
    <row r="1322" spans="1:40" x14ac:dyDescent="0.25">
      <c r="A1322" s="20" t="s">
        <v>2780</v>
      </c>
      <c r="B1322" t="s">
        <v>928</v>
      </c>
      <c r="C1322" t="s">
        <v>32</v>
      </c>
      <c r="D1322" s="11" t="s">
        <v>33</v>
      </c>
      <c r="E1322" t="s">
        <v>34</v>
      </c>
      <c r="F1322" t="s">
        <v>51</v>
      </c>
      <c r="G1322" t="s">
        <v>62</v>
      </c>
      <c r="J1322" s="12">
        <v>43851</v>
      </c>
      <c r="K1322" s="13">
        <v>0.52854166666666669</v>
      </c>
      <c r="L1322" s="14">
        <v>43851</v>
      </c>
      <c r="M1322" s="15">
        <v>0.52854166666666669</v>
      </c>
      <c r="N1322" s="12">
        <v>43852</v>
      </c>
      <c r="O1322" s="13">
        <v>0.36655092592592592</v>
      </c>
      <c r="P1322" s="16">
        <v>43853.452499999999</v>
      </c>
      <c r="Q1322" s="11" t="s">
        <v>101</v>
      </c>
      <c r="R1322" s="11" t="s">
        <v>2781</v>
      </c>
      <c r="S1322" s="11" t="s">
        <v>39</v>
      </c>
      <c r="T1322" s="11" t="s">
        <v>133</v>
      </c>
      <c r="U1322" s="11" t="s">
        <v>37</v>
      </c>
      <c r="V1322" s="17">
        <v>0</v>
      </c>
      <c r="W1322" s="11" t="s">
        <v>37</v>
      </c>
      <c r="Y1322" s="17" t="str">
        <f>TablaIncidentes[[#This Row],[Tiempo Total Gestión]]</f>
        <v>19:57</v>
      </c>
      <c r="Z1322" s="11">
        <f t="shared" si="140"/>
        <v>19</v>
      </c>
      <c r="AA1322" s="11">
        <f t="shared" si="141"/>
        <v>57</v>
      </c>
      <c r="AB1322" s="11">
        <f>IF(TablaIncidentes[[#This Row],[Prioridad*]]="Baja",(Z1322-24)*60+AA1322,IF(TablaIncidentes[[#This Row],[Prioridad*]]="Media",(Z1322-4)*60+AA1322,IF(TablaIncidentes[[#This Row],[Prioridad*]]="Alta",(Z1322-2)*60+AA1322)))</f>
        <v>1077</v>
      </c>
      <c r="AD1322" s="17" t="str">
        <f>TablaIncidentes[[#This Row],[Tiempo Creación (HH:mm)]]</f>
        <v>00:00</v>
      </c>
      <c r="AE1322" s="11">
        <f t="shared" si="142"/>
        <v>0</v>
      </c>
      <c r="AF1322" s="11">
        <f t="shared" si="143"/>
        <v>0</v>
      </c>
      <c r="AG1322" s="11">
        <f>IF(TablaIncidentes[[#This Row],[Prioridad*]]="Baja",((AE1322*60)+AF1322)-30,IF(TablaIncidentes[[#This Row],[Prioridad*]]="Media",((AE1322*60)+AF1322)-15,IF(TablaIncidentes[[#This Row],[Prioridad*]]="Alta",((AE1322*60)+AF1322)-10)))</f>
        <v>-10</v>
      </c>
      <c r="AI1322" s="17">
        <f>TablaIncidentes[[#This Row],[Tiempo Avance Incidente]]</f>
        <v>0</v>
      </c>
      <c r="AJ1322" s="11">
        <f t="shared" si="144"/>
        <v>0</v>
      </c>
      <c r="AK1322" s="11">
        <f t="shared" si="145"/>
        <v>0</v>
      </c>
      <c r="AL1322">
        <f>IF(TablaIncidentes[[#This Row],[Prioridad*]]="Baja",((AJ1322*60)+AK1322)-720,IF(TablaIncidentes[[#This Row],[Prioridad*]]="Media",((AJ1322*60)+AK1322)-120,IF(TablaIncidentes[[#This Row],[Prioridad*]]="Alta",((AJ1322*60)+AK1322)-60)))</f>
        <v>-60</v>
      </c>
      <c r="AN1322" t="str">
        <f t="shared" si="146"/>
        <v>martes</v>
      </c>
    </row>
    <row r="1323" spans="1:40" x14ac:dyDescent="0.25">
      <c r="A1323" s="10" t="s">
        <v>2782</v>
      </c>
      <c r="B1323" t="s">
        <v>2611</v>
      </c>
      <c r="C1323" t="s">
        <v>32</v>
      </c>
      <c r="D1323" s="11" t="s">
        <v>33</v>
      </c>
      <c r="E1323" t="s">
        <v>34</v>
      </c>
      <c r="F1323" t="s">
        <v>51</v>
      </c>
      <c r="G1323" t="s">
        <v>52</v>
      </c>
      <c r="J1323" s="12">
        <v>43851</v>
      </c>
      <c r="K1323" s="13">
        <v>0.61896990740740743</v>
      </c>
      <c r="L1323" s="14">
        <v>43851</v>
      </c>
      <c r="M1323" s="15">
        <v>0.61896990740740743</v>
      </c>
      <c r="N1323" s="12">
        <v>43852</v>
      </c>
      <c r="O1323" s="13">
        <v>0.52627314814814818</v>
      </c>
      <c r="P1323" s="16">
        <v>43853.631041666667</v>
      </c>
      <c r="Q1323" s="11" t="s">
        <v>37</v>
      </c>
      <c r="R1323" s="11" t="s">
        <v>606</v>
      </c>
      <c r="S1323" s="11" t="s">
        <v>39</v>
      </c>
      <c r="T1323" s="11" t="s">
        <v>133</v>
      </c>
      <c r="U1323" s="11" t="s">
        <v>37</v>
      </c>
      <c r="V1323" s="17">
        <v>0</v>
      </c>
      <c r="W1323" s="11" t="s">
        <v>37</v>
      </c>
      <c r="Y1323" s="17" t="str">
        <f>TablaIncidentes[[#This Row],[Tiempo Total Gestión]]</f>
        <v>00:28</v>
      </c>
      <c r="Z1323" s="11">
        <f t="shared" si="140"/>
        <v>0</v>
      </c>
      <c r="AA1323" s="11">
        <f t="shared" si="141"/>
        <v>28</v>
      </c>
      <c r="AB1323" s="11">
        <f>IF(TablaIncidentes[[#This Row],[Prioridad*]]="Baja",(Z1323-24)*60+AA1323,IF(TablaIncidentes[[#This Row],[Prioridad*]]="Media",(Z1323-4)*60+AA1323,IF(TablaIncidentes[[#This Row],[Prioridad*]]="Alta",(Z1323-2)*60+AA1323)))</f>
        <v>-92</v>
      </c>
      <c r="AD1323" s="17" t="str">
        <f>TablaIncidentes[[#This Row],[Tiempo Creación (HH:mm)]]</f>
        <v>00:00</v>
      </c>
      <c r="AE1323" s="11">
        <f t="shared" si="142"/>
        <v>0</v>
      </c>
      <c r="AF1323" s="11">
        <f t="shared" si="143"/>
        <v>0</v>
      </c>
      <c r="AG1323" s="11">
        <f>IF(TablaIncidentes[[#This Row],[Prioridad*]]="Baja",((AE1323*60)+AF1323)-30,IF(TablaIncidentes[[#This Row],[Prioridad*]]="Media",((AE1323*60)+AF1323)-15,IF(TablaIncidentes[[#This Row],[Prioridad*]]="Alta",((AE1323*60)+AF1323)-10)))</f>
        <v>-10</v>
      </c>
      <c r="AI1323" s="17">
        <f>TablaIncidentes[[#This Row],[Tiempo Avance Incidente]]</f>
        <v>0</v>
      </c>
      <c r="AJ1323" s="11">
        <f t="shared" si="144"/>
        <v>0</v>
      </c>
      <c r="AK1323" s="11">
        <f t="shared" si="145"/>
        <v>0</v>
      </c>
      <c r="AL1323">
        <f>IF(TablaIncidentes[[#This Row],[Prioridad*]]="Baja",((AJ1323*60)+AK1323)-720,IF(TablaIncidentes[[#This Row],[Prioridad*]]="Media",((AJ1323*60)+AK1323)-120,IF(TablaIncidentes[[#This Row],[Prioridad*]]="Alta",((AJ1323*60)+AK1323)-60)))</f>
        <v>-60</v>
      </c>
      <c r="AN1323" t="str">
        <f t="shared" si="146"/>
        <v>martes</v>
      </c>
    </row>
    <row r="1324" spans="1:40" x14ac:dyDescent="0.25">
      <c r="A1324" s="20" t="s">
        <v>2783</v>
      </c>
      <c r="B1324" t="s">
        <v>1972</v>
      </c>
      <c r="C1324" t="s">
        <v>32</v>
      </c>
      <c r="D1324" s="11" t="s">
        <v>33</v>
      </c>
      <c r="E1324" t="s">
        <v>34</v>
      </c>
      <c r="F1324" t="s">
        <v>51</v>
      </c>
      <c r="G1324" t="s">
        <v>2097</v>
      </c>
      <c r="J1324" s="12">
        <v>43851</v>
      </c>
      <c r="K1324" s="13">
        <v>0.62105324074074075</v>
      </c>
      <c r="L1324" s="14">
        <v>43851</v>
      </c>
      <c r="M1324" s="15">
        <v>0.62105324074074075</v>
      </c>
      <c r="N1324" s="12">
        <v>43852</v>
      </c>
      <c r="O1324" s="13">
        <v>1.5277777777777779E-3</v>
      </c>
      <c r="P1324" s="16">
        <v>43853.006006944444</v>
      </c>
      <c r="Q1324" s="11" t="s">
        <v>101</v>
      </c>
      <c r="R1324" s="11" t="s">
        <v>1104</v>
      </c>
      <c r="S1324" s="11" t="s">
        <v>39</v>
      </c>
      <c r="T1324" s="11" t="s">
        <v>133</v>
      </c>
      <c r="U1324" s="11" t="s">
        <v>37</v>
      </c>
      <c r="V1324" s="17">
        <v>0</v>
      </c>
      <c r="W1324" s="11" t="s">
        <v>37</v>
      </c>
      <c r="Y1324" s="17" t="str">
        <f>TablaIncidentes[[#This Row],[Tiempo Total Gestión]]</f>
        <v>04:06</v>
      </c>
      <c r="Z1324" s="11">
        <f t="shared" si="140"/>
        <v>4</v>
      </c>
      <c r="AA1324" s="11">
        <f t="shared" si="141"/>
        <v>6</v>
      </c>
      <c r="AB1324" s="11">
        <f>IF(TablaIncidentes[[#This Row],[Prioridad*]]="Baja",(Z1324-24)*60+AA1324,IF(TablaIncidentes[[#This Row],[Prioridad*]]="Media",(Z1324-4)*60+AA1324,IF(TablaIncidentes[[#This Row],[Prioridad*]]="Alta",(Z1324-2)*60+AA1324)))</f>
        <v>126</v>
      </c>
      <c r="AD1324" s="17" t="str">
        <f>TablaIncidentes[[#This Row],[Tiempo Creación (HH:mm)]]</f>
        <v>00:00</v>
      </c>
      <c r="AE1324" s="11">
        <f t="shared" si="142"/>
        <v>0</v>
      </c>
      <c r="AF1324" s="11">
        <f t="shared" si="143"/>
        <v>0</v>
      </c>
      <c r="AG1324" s="11">
        <f>IF(TablaIncidentes[[#This Row],[Prioridad*]]="Baja",((AE1324*60)+AF1324)-30,IF(TablaIncidentes[[#This Row],[Prioridad*]]="Media",((AE1324*60)+AF1324)-15,IF(TablaIncidentes[[#This Row],[Prioridad*]]="Alta",((AE1324*60)+AF1324)-10)))</f>
        <v>-10</v>
      </c>
      <c r="AI1324" s="17">
        <f>TablaIncidentes[[#This Row],[Tiempo Avance Incidente]]</f>
        <v>0</v>
      </c>
      <c r="AJ1324" s="11">
        <f t="shared" si="144"/>
        <v>0</v>
      </c>
      <c r="AK1324" s="11">
        <f t="shared" si="145"/>
        <v>0</v>
      </c>
      <c r="AL1324">
        <f>IF(TablaIncidentes[[#This Row],[Prioridad*]]="Baja",((AJ1324*60)+AK1324)-720,IF(TablaIncidentes[[#This Row],[Prioridad*]]="Media",((AJ1324*60)+AK1324)-120,IF(TablaIncidentes[[#This Row],[Prioridad*]]="Alta",((AJ1324*60)+AK1324)-60)))</f>
        <v>-60</v>
      </c>
      <c r="AN1324" t="str">
        <f t="shared" si="146"/>
        <v>martes</v>
      </c>
    </row>
    <row r="1325" spans="1:40" x14ac:dyDescent="0.25">
      <c r="A1325" s="10" t="s">
        <v>2784</v>
      </c>
      <c r="B1325" t="s">
        <v>2785</v>
      </c>
      <c r="C1325" t="s">
        <v>32</v>
      </c>
      <c r="D1325" s="11" t="s">
        <v>33</v>
      </c>
      <c r="E1325" t="s">
        <v>34</v>
      </c>
      <c r="F1325" t="s">
        <v>51</v>
      </c>
      <c r="G1325" t="s">
        <v>361</v>
      </c>
      <c r="J1325" s="12">
        <v>43851</v>
      </c>
      <c r="K1325" s="13">
        <v>0.60853009259259261</v>
      </c>
      <c r="L1325" s="14">
        <v>43851</v>
      </c>
      <c r="M1325" s="15">
        <v>0.60853009259259261</v>
      </c>
      <c r="N1325" s="12">
        <v>43851</v>
      </c>
      <c r="O1325" s="13">
        <v>0.63141203703703697</v>
      </c>
      <c r="P1325" s="16">
        <v>43852.701203703706</v>
      </c>
      <c r="Q1325" s="11" t="s">
        <v>37</v>
      </c>
      <c r="R1325" s="11" t="s">
        <v>504</v>
      </c>
      <c r="S1325" s="11" t="s">
        <v>39</v>
      </c>
      <c r="T1325" s="11" t="s">
        <v>133</v>
      </c>
      <c r="U1325" s="11" t="s">
        <v>37</v>
      </c>
      <c r="V1325" s="17">
        <v>0</v>
      </c>
      <c r="W1325" s="11" t="s">
        <v>37</v>
      </c>
      <c r="Y1325" s="17" t="str">
        <f>TablaIncidentes[[#This Row],[Tiempo Total Gestión]]</f>
        <v>00:32</v>
      </c>
      <c r="Z1325" s="11">
        <f t="shared" si="140"/>
        <v>0</v>
      </c>
      <c r="AA1325" s="11">
        <f t="shared" si="141"/>
        <v>32</v>
      </c>
      <c r="AB1325" s="11">
        <f>IF(TablaIncidentes[[#This Row],[Prioridad*]]="Baja",(Z1325-24)*60+AA1325,IF(TablaIncidentes[[#This Row],[Prioridad*]]="Media",(Z1325-4)*60+AA1325,IF(TablaIncidentes[[#This Row],[Prioridad*]]="Alta",(Z1325-2)*60+AA1325)))</f>
        <v>-88</v>
      </c>
      <c r="AD1325" s="17" t="str">
        <f>TablaIncidentes[[#This Row],[Tiempo Creación (HH:mm)]]</f>
        <v>00:00</v>
      </c>
      <c r="AE1325" s="11">
        <f t="shared" si="142"/>
        <v>0</v>
      </c>
      <c r="AF1325" s="11">
        <f t="shared" si="143"/>
        <v>0</v>
      </c>
      <c r="AG1325" s="11">
        <f>IF(TablaIncidentes[[#This Row],[Prioridad*]]="Baja",((AE1325*60)+AF1325)-30,IF(TablaIncidentes[[#This Row],[Prioridad*]]="Media",((AE1325*60)+AF1325)-15,IF(TablaIncidentes[[#This Row],[Prioridad*]]="Alta",((AE1325*60)+AF1325)-10)))</f>
        <v>-10</v>
      </c>
      <c r="AI1325" s="17">
        <f>TablaIncidentes[[#This Row],[Tiempo Avance Incidente]]</f>
        <v>0</v>
      </c>
      <c r="AJ1325" s="11">
        <f t="shared" si="144"/>
        <v>0</v>
      </c>
      <c r="AK1325" s="11">
        <f t="shared" si="145"/>
        <v>0</v>
      </c>
      <c r="AL1325">
        <f>IF(TablaIncidentes[[#This Row],[Prioridad*]]="Baja",((AJ1325*60)+AK1325)-720,IF(TablaIncidentes[[#This Row],[Prioridad*]]="Media",((AJ1325*60)+AK1325)-120,IF(TablaIncidentes[[#This Row],[Prioridad*]]="Alta",((AJ1325*60)+AK1325)-60)))</f>
        <v>-60</v>
      </c>
      <c r="AN1325" t="str">
        <f t="shared" si="146"/>
        <v>martes</v>
      </c>
    </row>
    <row r="1326" spans="1:40" x14ac:dyDescent="0.25">
      <c r="A1326" s="20" t="s">
        <v>2786</v>
      </c>
      <c r="B1326" t="s">
        <v>2568</v>
      </c>
      <c r="C1326" t="s">
        <v>32</v>
      </c>
      <c r="D1326" s="11" t="s">
        <v>33</v>
      </c>
      <c r="E1326" t="s">
        <v>34</v>
      </c>
      <c r="F1326" t="s">
        <v>51</v>
      </c>
      <c r="G1326" t="s">
        <v>52</v>
      </c>
      <c r="J1326" s="12">
        <v>43851</v>
      </c>
      <c r="K1326" s="13">
        <v>0.61548611111111107</v>
      </c>
      <c r="L1326" s="14">
        <v>43851</v>
      </c>
      <c r="M1326" s="15">
        <v>0.61548611111111107</v>
      </c>
      <c r="N1326" s="12">
        <v>43852</v>
      </c>
      <c r="O1326" s="13">
        <v>0.52939814814814812</v>
      </c>
      <c r="P1326" s="16">
        <v>43853.631041666667</v>
      </c>
      <c r="Q1326" s="11" t="s">
        <v>101</v>
      </c>
      <c r="R1326" s="11" t="s">
        <v>2787</v>
      </c>
      <c r="S1326" s="11" t="s">
        <v>39</v>
      </c>
      <c r="T1326" s="11" t="s">
        <v>133</v>
      </c>
      <c r="U1326" s="11" t="s">
        <v>37</v>
      </c>
      <c r="V1326" s="17">
        <v>0</v>
      </c>
      <c r="W1326" s="11" t="s">
        <v>37</v>
      </c>
      <c r="Y1326" s="17" t="str">
        <f>TablaIncidentes[[#This Row],[Tiempo Total Gestión]]</f>
        <v>21:50</v>
      </c>
      <c r="Z1326" s="11">
        <f t="shared" si="140"/>
        <v>21</v>
      </c>
      <c r="AA1326" s="11">
        <f t="shared" si="141"/>
        <v>50</v>
      </c>
      <c r="AB1326" s="11">
        <f>IF(TablaIncidentes[[#This Row],[Prioridad*]]="Baja",(Z1326-24)*60+AA1326,IF(TablaIncidentes[[#This Row],[Prioridad*]]="Media",(Z1326-4)*60+AA1326,IF(TablaIncidentes[[#This Row],[Prioridad*]]="Alta",(Z1326-2)*60+AA1326)))</f>
        <v>1190</v>
      </c>
      <c r="AD1326" s="17" t="str">
        <f>TablaIncidentes[[#This Row],[Tiempo Creación (HH:mm)]]</f>
        <v>00:00</v>
      </c>
      <c r="AE1326" s="11">
        <f t="shared" si="142"/>
        <v>0</v>
      </c>
      <c r="AF1326" s="11">
        <f t="shared" si="143"/>
        <v>0</v>
      </c>
      <c r="AG1326" s="11">
        <f>IF(TablaIncidentes[[#This Row],[Prioridad*]]="Baja",((AE1326*60)+AF1326)-30,IF(TablaIncidentes[[#This Row],[Prioridad*]]="Media",((AE1326*60)+AF1326)-15,IF(TablaIncidentes[[#This Row],[Prioridad*]]="Alta",((AE1326*60)+AF1326)-10)))</f>
        <v>-10</v>
      </c>
      <c r="AI1326" s="17">
        <f>TablaIncidentes[[#This Row],[Tiempo Avance Incidente]]</f>
        <v>0</v>
      </c>
      <c r="AJ1326" s="11">
        <f t="shared" si="144"/>
        <v>0</v>
      </c>
      <c r="AK1326" s="11">
        <f t="shared" si="145"/>
        <v>0</v>
      </c>
      <c r="AL1326">
        <f>IF(TablaIncidentes[[#This Row],[Prioridad*]]="Baja",((AJ1326*60)+AK1326)-720,IF(TablaIncidentes[[#This Row],[Prioridad*]]="Media",((AJ1326*60)+AK1326)-120,IF(TablaIncidentes[[#This Row],[Prioridad*]]="Alta",((AJ1326*60)+AK1326)-60)))</f>
        <v>-60</v>
      </c>
      <c r="AN1326" t="str">
        <f t="shared" si="146"/>
        <v>martes</v>
      </c>
    </row>
    <row r="1327" spans="1:40" x14ac:dyDescent="0.25">
      <c r="A1327" s="20" t="s">
        <v>2788</v>
      </c>
      <c r="B1327" t="s">
        <v>1659</v>
      </c>
      <c r="C1327" t="s">
        <v>32</v>
      </c>
      <c r="D1327" s="11" t="s">
        <v>33</v>
      </c>
      <c r="E1327" t="s">
        <v>34</v>
      </c>
      <c r="F1327" t="s">
        <v>51</v>
      </c>
      <c r="G1327" t="s">
        <v>2097</v>
      </c>
      <c r="J1327" s="12">
        <v>43851</v>
      </c>
      <c r="K1327" s="13">
        <v>0.63219907407407405</v>
      </c>
      <c r="L1327" s="14">
        <v>43851</v>
      </c>
      <c r="M1327" s="15">
        <v>0.63219907407407405</v>
      </c>
      <c r="N1327" s="12">
        <v>43852</v>
      </c>
      <c r="O1327" s="13">
        <v>3.1828703703703702E-3</v>
      </c>
      <c r="P1327" s="16">
        <v>43853.006006944444</v>
      </c>
      <c r="Q1327" s="11" t="s">
        <v>101</v>
      </c>
      <c r="R1327" s="11" t="s">
        <v>2460</v>
      </c>
      <c r="S1327" s="11" t="s">
        <v>39</v>
      </c>
      <c r="T1327" s="11" t="s">
        <v>133</v>
      </c>
      <c r="U1327" s="11" t="s">
        <v>37</v>
      </c>
      <c r="V1327" s="17">
        <v>0</v>
      </c>
      <c r="W1327" s="11" t="s">
        <v>37</v>
      </c>
      <c r="Y1327" s="17" t="str">
        <f>TablaIncidentes[[#This Row],[Tiempo Total Gestión]]</f>
        <v>03:44</v>
      </c>
      <c r="Z1327" s="11">
        <f t="shared" si="140"/>
        <v>3</v>
      </c>
      <c r="AA1327" s="11">
        <f t="shared" si="141"/>
        <v>44</v>
      </c>
      <c r="AB1327" s="11">
        <f>IF(TablaIncidentes[[#This Row],[Prioridad*]]="Baja",(Z1327-24)*60+AA1327,IF(TablaIncidentes[[#This Row],[Prioridad*]]="Media",(Z1327-4)*60+AA1327,IF(TablaIncidentes[[#This Row],[Prioridad*]]="Alta",(Z1327-2)*60+AA1327)))</f>
        <v>104</v>
      </c>
      <c r="AD1327" s="17" t="str">
        <f>TablaIncidentes[[#This Row],[Tiempo Creación (HH:mm)]]</f>
        <v>00:00</v>
      </c>
      <c r="AE1327" s="11">
        <f t="shared" si="142"/>
        <v>0</v>
      </c>
      <c r="AF1327" s="11">
        <f t="shared" si="143"/>
        <v>0</v>
      </c>
      <c r="AG1327" s="11">
        <f>IF(TablaIncidentes[[#This Row],[Prioridad*]]="Baja",((AE1327*60)+AF1327)-30,IF(TablaIncidentes[[#This Row],[Prioridad*]]="Media",((AE1327*60)+AF1327)-15,IF(TablaIncidentes[[#This Row],[Prioridad*]]="Alta",((AE1327*60)+AF1327)-10)))</f>
        <v>-10</v>
      </c>
      <c r="AI1327" s="17">
        <f>TablaIncidentes[[#This Row],[Tiempo Avance Incidente]]</f>
        <v>0</v>
      </c>
      <c r="AJ1327" s="11">
        <f t="shared" si="144"/>
        <v>0</v>
      </c>
      <c r="AK1327" s="11">
        <f t="shared" si="145"/>
        <v>0</v>
      </c>
      <c r="AL1327">
        <f>IF(TablaIncidentes[[#This Row],[Prioridad*]]="Baja",((AJ1327*60)+AK1327)-720,IF(TablaIncidentes[[#This Row],[Prioridad*]]="Media",((AJ1327*60)+AK1327)-120,IF(TablaIncidentes[[#This Row],[Prioridad*]]="Alta",((AJ1327*60)+AK1327)-60)))</f>
        <v>-60</v>
      </c>
      <c r="AN1327" t="str">
        <f t="shared" si="146"/>
        <v>martes</v>
      </c>
    </row>
    <row r="1328" spans="1:40" x14ac:dyDescent="0.25">
      <c r="A1328" s="10" t="s">
        <v>2789</v>
      </c>
      <c r="B1328" t="s">
        <v>2790</v>
      </c>
      <c r="C1328" t="s">
        <v>32</v>
      </c>
      <c r="D1328" s="11" t="s">
        <v>33</v>
      </c>
      <c r="E1328" t="s">
        <v>34</v>
      </c>
      <c r="F1328" t="s">
        <v>51</v>
      </c>
      <c r="G1328" t="s">
        <v>52</v>
      </c>
      <c r="J1328" s="12">
        <v>43851</v>
      </c>
      <c r="K1328" s="13">
        <v>0.648900462962963</v>
      </c>
      <c r="L1328" s="14">
        <v>43851</v>
      </c>
      <c r="M1328" s="15">
        <v>0.648900462962963</v>
      </c>
      <c r="N1328" s="12">
        <v>43852</v>
      </c>
      <c r="O1328" s="13">
        <v>0.55363425925925924</v>
      </c>
      <c r="P1328" s="16">
        <v>43853.631041666667</v>
      </c>
      <c r="Q1328" s="11" t="s">
        <v>37</v>
      </c>
      <c r="R1328" s="11" t="s">
        <v>1886</v>
      </c>
      <c r="S1328" s="11" t="s">
        <v>39</v>
      </c>
      <c r="T1328" s="11" t="s">
        <v>133</v>
      </c>
      <c r="U1328" s="11" t="s">
        <v>37</v>
      </c>
      <c r="V1328" s="17">
        <v>0</v>
      </c>
      <c r="W1328" s="11" t="s">
        <v>37</v>
      </c>
      <c r="Y1328" s="17" t="str">
        <f>TablaIncidentes[[#This Row],[Tiempo Total Gestión]]</f>
        <v>01:21</v>
      </c>
      <c r="Z1328" s="11">
        <f t="shared" si="140"/>
        <v>1</v>
      </c>
      <c r="AA1328" s="11">
        <f t="shared" si="141"/>
        <v>21</v>
      </c>
      <c r="AB1328" s="11">
        <f>IF(TablaIncidentes[[#This Row],[Prioridad*]]="Baja",(Z1328-24)*60+AA1328,IF(TablaIncidentes[[#This Row],[Prioridad*]]="Media",(Z1328-4)*60+AA1328,IF(TablaIncidentes[[#This Row],[Prioridad*]]="Alta",(Z1328-2)*60+AA1328)))</f>
        <v>-39</v>
      </c>
      <c r="AD1328" s="17" t="str">
        <f>TablaIncidentes[[#This Row],[Tiempo Creación (HH:mm)]]</f>
        <v>00:00</v>
      </c>
      <c r="AE1328" s="11">
        <f t="shared" si="142"/>
        <v>0</v>
      </c>
      <c r="AF1328" s="11">
        <f t="shared" si="143"/>
        <v>0</v>
      </c>
      <c r="AG1328" s="11">
        <f>IF(TablaIncidentes[[#This Row],[Prioridad*]]="Baja",((AE1328*60)+AF1328)-30,IF(TablaIncidentes[[#This Row],[Prioridad*]]="Media",((AE1328*60)+AF1328)-15,IF(TablaIncidentes[[#This Row],[Prioridad*]]="Alta",((AE1328*60)+AF1328)-10)))</f>
        <v>-10</v>
      </c>
      <c r="AI1328" s="17">
        <f>TablaIncidentes[[#This Row],[Tiempo Avance Incidente]]</f>
        <v>0</v>
      </c>
      <c r="AJ1328" s="11">
        <f t="shared" si="144"/>
        <v>0</v>
      </c>
      <c r="AK1328" s="11">
        <f t="shared" si="145"/>
        <v>0</v>
      </c>
      <c r="AL1328">
        <f>IF(TablaIncidentes[[#This Row],[Prioridad*]]="Baja",((AJ1328*60)+AK1328)-720,IF(TablaIncidentes[[#This Row],[Prioridad*]]="Media",((AJ1328*60)+AK1328)-120,IF(TablaIncidentes[[#This Row],[Prioridad*]]="Alta",((AJ1328*60)+AK1328)-60)))</f>
        <v>-60</v>
      </c>
      <c r="AN1328" t="str">
        <f t="shared" si="146"/>
        <v>martes</v>
      </c>
    </row>
    <row r="1329" spans="1:40" x14ac:dyDescent="0.25">
      <c r="A1329" s="20" t="s">
        <v>2791</v>
      </c>
      <c r="B1329" t="s">
        <v>2792</v>
      </c>
      <c r="C1329" t="s">
        <v>32</v>
      </c>
      <c r="D1329" s="11" t="s">
        <v>33</v>
      </c>
      <c r="E1329" t="s">
        <v>34</v>
      </c>
      <c r="F1329" t="s">
        <v>51</v>
      </c>
      <c r="G1329" t="s">
        <v>75</v>
      </c>
      <c r="J1329" s="12">
        <v>43851</v>
      </c>
      <c r="K1329" s="13">
        <v>0.61479166666666674</v>
      </c>
      <c r="L1329" s="14">
        <v>43851</v>
      </c>
      <c r="M1329" s="15">
        <v>0.61479166666666674</v>
      </c>
      <c r="N1329" s="12">
        <v>43852</v>
      </c>
      <c r="O1329" s="13">
        <v>0.41045138888888894</v>
      </c>
      <c r="P1329" s="16">
        <v>43853.452499999999</v>
      </c>
      <c r="Q1329" s="11" t="s">
        <v>101</v>
      </c>
      <c r="R1329" s="11" t="s">
        <v>1909</v>
      </c>
      <c r="S1329" s="11" t="s">
        <v>39</v>
      </c>
      <c r="T1329" s="11" t="s">
        <v>133</v>
      </c>
      <c r="U1329" s="11" t="s">
        <v>37</v>
      </c>
      <c r="V1329" s="17">
        <v>0</v>
      </c>
      <c r="W1329" s="11" t="s">
        <v>37</v>
      </c>
      <c r="Y1329" s="17" t="str">
        <f>TablaIncidentes[[#This Row],[Tiempo Total Gestión]]</f>
        <v>04:04</v>
      </c>
      <c r="Z1329" s="11">
        <f t="shared" si="140"/>
        <v>4</v>
      </c>
      <c r="AA1329" s="11">
        <f t="shared" si="141"/>
        <v>4</v>
      </c>
      <c r="AB1329" s="11">
        <f>IF(TablaIncidentes[[#This Row],[Prioridad*]]="Baja",(Z1329-24)*60+AA1329,IF(TablaIncidentes[[#This Row],[Prioridad*]]="Media",(Z1329-4)*60+AA1329,IF(TablaIncidentes[[#This Row],[Prioridad*]]="Alta",(Z1329-2)*60+AA1329)))</f>
        <v>124</v>
      </c>
      <c r="AD1329" s="17" t="str">
        <f>TablaIncidentes[[#This Row],[Tiempo Creación (HH:mm)]]</f>
        <v>00:00</v>
      </c>
      <c r="AE1329" s="11">
        <f t="shared" si="142"/>
        <v>0</v>
      </c>
      <c r="AF1329" s="11">
        <f t="shared" si="143"/>
        <v>0</v>
      </c>
      <c r="AG1329" s="11">
        <f>IF(TablaIncidentes[[#This Row],[Prioridad*]]="Baja",((AE1329*60)+AF1329)-30,IF(TablaIncidentes[[#This Row],[Prioridad*]]="Media",((AE1329*60)+AF1329)-15,IF(TablaIncidentes[[#This Row],[Prioridad*]]="Alta",((AE1329*60)+AF1329)-10)))</f>
        <v>-10</v>
      </c>
      <c r="AI1329" s="17">
        <f>TablaIncidentes[[#This Row],[Tiempo Avance Incidente]]</f>
        <v>0</v>
      </c>
      <c r="AJ1329" s="11">
        <f t="shared" si="144"/>
        <v>0</v>
      </c>
      <c r="AK1329" s="11">
        <f t="shared" si="145"/>
        <v>0</v>
      </c>
      <c r="AL1329">
        <f>IF(TablaIncidentes[[#This Row],[Prioridad*]]="Baja",((AJ1329*60)+AK1329)-720,IF(TablaIncidentes[[#This Row],[Prioridad*]]="Media",((AJ1329*60)+AK1329)-120,IF(TablaIncidentes[[#This Row],[Prioridad*]]="Alta",((AJ1329*60)+AK1329)-60)))</f>
        <v>-60</v>
      </c>
      <c r="AN1329" t="str">
        <f t="shared" si="146"/>
        <v>martes</v>
      </c>
    </row>
    <row r="1330" spans="1:40" x14ac:dyDescent="0.25">
      <c r="A1330" s="10" t="s">
        <v>2793</v>
      </c>
      <c r="B1330" t="s">
        <v>2794</v>
      </c>
      <c r="C1330" t="s">
        <v>395</v>
      </c>
      <c r="D1330" s="11" t="s">
        <v>150</v>
      </c>
      <c r="E1330" t="s">
        <v>34</v>
      </c>
      <c r="F1330" t="s">
        <v>111</v>
      </c>
      <c r="G1330" t="s">
        <v>279</v>
      </c>
      <c r="J1330" s="12">
        <v>43851</v>
      </c>
      <c r="K1330" s="13">
        <v>0.62869212962962961</v>
      </c>
      <c r="L1330" s="14">
        <v>43851</v>
      </c>
      <c r="M1330" s="15">
        <v>0.63015046296296295</v>
      </c>
      <c r="N1330" s="12">
        <v>43851</v>
      </c>
      <c r="O1330" s="13">
        <v>0.63134259259259262</v>
      </c>
      <c r="P1330" s="16">
        <v>43852.701203703706</v>
      </c>
      <c r="Q1330" s="11" t="s">
        <v>37</v>
      </c>
      <c r="R1330" s="11" t="s">
        <v>116</v>
      </c>
      <c r="S1330" s="11" t="s">
        <v>91</v>
      </c>
      <c r="T1330" s="11" t="s">
        <v>48</v>
      </c>
      <c r="U1330" s="11" t="s">
        <v>37</v>
      </c>
      <c r="V1330" s="17">
        <v>1.7013888937071897E-3</v>
      </c>
      <c r="W1330" s="11" t="s">
        <v>37</v>
      </c>
      <c r="Y1330" s="17" t="str">
        <f>TablaIncidentes[[#This Row],[Tiempo Total Gestión]]</f>
        <v>00:03</v>
      </c>
      <c r="Z1330" s="11">
        <f t="shared" si="140"/>
        <v>0</v>
      </c>
      <c r="AA1330" s="11">
        <f t="shared" si="141"/>
        <v>3</v>
      </c>
      <c r="AB1330" s="11">
        <f>IF(TablaIncidentes[[#This Row],[Prioridad*]]="Baja",(Z1330-24)*60+AA1330,IF(TablaIncidentes[[#This Row],[Prioridad*]]="Media",(Z1330-4)*60+AA1330,IF(TablaIncidentes[[#This Row],[Prioridad*]]="Alta",(Z1330-2)*60+AA1330)))</f>
        <v>-1437</v>
      </c>
      <c r="AD1330" s="17" t="str">
        <f>TablaIncidentes[[#This Row],[Tiempo Creación (HH:mm)]]</f>
        <v>00:02</v>
      </c>
      <c r="AE1330" s="11">
        <f t="shared" si="142"/>
        <v>0</v>
      </c>
      <c r="AF1330" s="11">
        <f t="shared" si="143"/>
        <v>2</v>
      </c>
      <c r="AG1330" s="11">
        <f>IF(TablaIncidentes[[#This Row],[Prioridad*]]="Baja",((AE1330*60)+AF1330)-30,IF(TablaIncidentes[[#This Row],[Prioridad*]]="Media",((AE1330*60)+AF1330)-15,IF(TablaIncidentes[[#This Row],[Prioridad*]]="Alta",((AE1330*60)+AF1330)-10)))</f>
        <v>-28</v>
      </c>
      <c r="AI1330" s="17">
        <f>TablaIncidentes[[#This Row],[Tiempo Avance Incidente]]</f>
        <v>1.7013888937071897E-3</v>
      </c>
      <c r="AJ1330" s="11">
        <f t="shared" si="144"/>
        <v>0</v>
      </c>
      <c r="AK1330" s="11">
        <f t="shared" si="145"/>
        <v>2</v>
      </c>
      <c r="AL1330">
        <f>IF(TablaIncidentes[[#This Row],[Prioridad*]]="Baja",((AJ1330*60)+AK1330)-720,IF(TablaIncidentes[[#This Row],[Prioridad*]]="Media",((AJ1330*60)+AK1330)-120,IF(TablaIncidentes[[#This Row],[Prioridad*]]="Alta",((AJ1330*60)+AK1330)-60)))</f>
        <v>-718</v>
      </c>
      <c r="AN1330" t="str">
        <f t="shared" si="146"/>
        <v>martes</v>
      </c>
    </row>
    <row r="1331" spans="1:40" x14ac:dyDescent="0.25">
      <c r="A1331" s="10" t="s">
        <v>2795</v>
      </c>
      <c r="B1331" t="s">
        <v>2566</v>
      </c>
      <c r="C1331" t="s">
        <v>32</v>
      </c>
      <c r="D1331" s="11" t="s">
        <v>33</v>
      </c>
      <c r="E1331" t="s">
        <v>34</v>
      </c>
      <c r="F1331" t="s">
        <v>51</v>
      </c>
      <c r="G1331" t="s">
        <v>52</v>
      </c>
      <c r="J1331" s="12">
        <v>43851</v>
      </c>
      <c r="K1331" s="13">
        <v>0.63846064814814818</v>
      </c>
      <c r="L1331" s="14">
        <v>43851</v>
      </c>
      <c r="M1331" s="15">
        <v>0.63846064814814818</v>
      </c>
      <c r="N1331" s="12">
        <v>43852</v>
      </c>
      <c r="O1331" s="13">
        <v>0.5960185185185185</v>
      </c>
      <c r="P1331" s="16">
        <v>43853.631041666667</v>
      </c>
      <c r="Q1331" s="11" t="s">
        <v>37</v>
      </c>
      <c r="R1331" s="11" t="s">
        <v>606</v>
      </c>
      <c r="S1331" s="11" t="s">
        <v>39</v>
      </c>
      <c r="T1331" s="11" t="s">
        <v>133</v>
      </c>
      <c r="U1331" s="11" t="s">
        <v>37</v>
      </c>
      <c r="V1331" s="17">
        <v>0</v>
      </c>
      <c r="W1331" s="11" t="s">
        <v>37</v>
      </c>
      <c r="Y1331" s="17" t="str">
        <f>TablaIncidentes[[#This Row],[Tiempo Total Gestión]]</f>
        <v>00:28</v>
      </c>
      <c r="Z1331" s="11">
        <f t="shared" si="140"/>
        <v>0</v>
      </c>
      <c r="AA1331" s="11">
        <f t="shared" si="141"/>
        <v>28</v>
      </c>
      <c r="AB1331" s="11">
        <f>IF(TablaIncidentes[[#This Row],[Prioridad*]]="Baja",(Z1331-24)*60+AA1331,IF(TablaIncidentes[[#This Row],[Prioridad*]]="Media",(Z1331-4)*60+AA1331,IF(TablaIncidentes[[#This Row],[Prioridad*]]="Alta",(Z1331-2)*60+AA1331)))</f>
        <v>-92</v>
      </c>
      <c r="AD1331" s="17" t="str">
        <f>TablaIncidentes[[#This Row],[Tiempo Creación (HH:mm)]]</f>
        <v>00:00</v>
      </c>
      <c r="AE1331" s="11">
        <f t="shared" si="142"/>
        <v>0</v>
      </c>
      <c r="AF1331" s="11">
        <f t="shared" si="143"/>
        <v>0</v>
      </c>
      <c r="AG1331" s="11">
        <f>IF(TablaIncidentes[[#This Row],[Prioridad*]]="Baja",((AE1331*60)+AF1331)-30,IF(TablaIncidentes[[#This Row],[Prioridad*]]="Media",((AE1331*60)+AF1331)-15,IF(TablaIncidentes[[#This Row],[Prioridad*]]="Alta",((AE1331*60)+AF1331)-10)))</f>
        <v>-10</v>
      </c>
      <c r="AI1331" s="17">
        <f>TablaIncidentes[[#This Row],[Tiempo Avance Incidente]]</f>
        <v>0</v>
      </c>
      <c r="AJ1331" s="11">
        <f t="shared" si="144"/>
        <v>0</v>
      </c>
      <c r="AK1331" s="11">
        <f t="shared" si="145"/>
        <v>0</v>
      </c>
      <c r="AL1331">
        <f>IF(TablaIncidentes[[#This Row],[Prioridad*]]="Baja",((AJ1331*60)+AK1331)-720,IF(TablaIncidentes[[#This Row],[Prioridad*]]="Media",((AJ1331*60)+AK1331)-120,IF(TablaIncidentes[[#This Row],[Prioridad*]]="Alta",((AJ1331*60)+AK1331)-60)))</f>
        <v>-60</v>
      </c>
      <c r="AN1331" t="str">
        <f t="shared" si="146"/>
        <v>martes</v>
      </c>
    </row>
    <row r="1332" spans="1:40" x14ac:dyDescent="0.25">
      <c r="A1332" s="20" t="s">
        <v>2796</v>
      </c>
      <c r="B1332" t="s">
        <v>1354</v>
      </c>
      <c r="C1332" t="s">
        <v>32</v>
      </c>
      <c r="D1332" s="11" t="s">
        <v>33</v>
      </c>
      <c r="E1332" t="s">
        <v>34</v>
      </c>
      <c r="F1332" t="s">
        <v>51</v>
      </c>
      <c r="G1332" t="s">
        <v>75</v>
      </c>
      <c r="J1332" s="12">
        <v>43851</v>
      </c>
      <c r="K1332" s="13">
        <v>0.64611111111111108</v>
      </c>
      <c r="L1332" s="14">
        <v>43851</v>
      </c>
      <c r="M1332" s="15">
        <v>0.64611111111111108</v>
      </c>
      <c r="N1332" s="12">
        <v>43852</v>
      </c>
      <c r="O1332" s="13">
        <v>0.41604166666666664</v>
      </c>
      <c r="P1332" s="16">
        <v>43853.452499999999</v>
      </c>
      <c r="Q1332" s="11" t="s">
        <v>101</v>
      </c>
      <c r="R1332" s="11" t="s">
        <v>2302</v>
      </c>
      <c r="S1332" s="11" t="s">
        <v>39</v>
      </c>
      <c r="T1332" s="11" t="s">
        <v>133</v>
      </c>
      <c r="U1332" s="11" t="s">
        <v>37</v>
      </c>
      <c r="V1332" s="17">
        <v>0</v>
      </c>
      <c r="W1332" s="11" t="s">
        <v>37</v>
      </c>
      <c r="Y1332" s="17" t="str">
        <f>TablaIncidentes[[#This Row],[Tiempo Total Gestión]]</f>
        <v>03:06</v>
      </c>
      <c r="Z1332" s="11">
        <f t="shared" si="140"/>
        <v>3</v>
      </c>
      <c r="AA1332" s="11">
        <f t="shared" si="141"/>
        <v>6</v>
      </c>
      <c r="AB1332" s="11">
        <f>IF(TablaIncidentes[[#This Row],[Prioridad*]]="Baja",(Z1332-24)*60+AA1332,IF(TablaIncidentes[[#This Row],[Prioridad*]]="Media",(Z1332-4)*60+AA1332,IF(TablaIncidentes[[#This Row],[Prioridad*]]="Alta",(Z1332-2)*60+AA1332)))</f>
        <v>66</v>
      </c>
      <c r="AD1332" s="17" t="str">
        <f>TablaIncidentes[[#This Row],[Tiempo Creación (HH:mm)]]</f>
        <v>00:00</v>
      </c>
      <c r="AE1332" s="11">
        <f t="shared" si="142"/>
        <v>0</v>
      </c>
      <c r="AF1332" s="11">
        <f t="shared" si="143"/>
        <v>0</v>
      </c>
      <c r="AG1332" s="11">
        <f>IF(TablaIncidentes[[#This Row],[Prioridad*]]="Baja",((AE1332*60)+AF1332)-30,IF(TablaIncidentes[[#This Row],[Prioridad*]]="Media",((AE1332*60)+AF1332)-15,IF(TablaIncidentes[[#This Row],[Prioridad*]]="Alta",((AE1332*60)+AF1332)-10)))</f>
        <v>-10</v>
      </c>
      <c r="AI1332" s="17">
        <f>TablaIncidentes[[#This Row],[Tiempo Avance Incidente]]</f>
        <v>0</v>
      </c>
      <c r="AJ1332" s="11">
        <f t="shared" si="144"/>
        <v>0</v>
      </c>
      <c r="AK1332" s="11">
        <f t="shared" si="145"/>
        <v>0</v>
      </c>
      <c r="AL1332">
        <f>IF(TablaIncidentes[[#This Row],[Prioridad*]]="Baja",((AJ1332*60)+AK1332)-720,IF(TablaIncidentes[[#This Row],[Prioridad*]]="Media",((AJ1332*60)+AK1332)-120,IF(TablaIncidentes[[#This Row],[Prioridad*]]="Alta",((AJ1332*60)+AK1332)-60)))</f>
        <v>-60</v>
      </c>
      <c r="AN1332" t="str">
        <f t="shared" si="146"/>
        <v>martes</v>
      </c>
    </row>
    <row r="1333" spans="1:40" x14ac:dyDescent="0.25">
      <c r="A1333" s="20" t="s">
        <v>2797</v>
      </c>
      <c r="B1333" t="s">
        <v>1159</v>
      </c>
      <c r="C1333" t="s">
        <v>32</v>
      </c>
      <c r="D1333" s="11" t="s">
        <v>33</v>
      </c>
      <c r="E1333" t="s">
        <v>34</v>
      </c>
      <c r="F1333" t="s">
        <v>51</v>
      </c>
      <c r="G1333" t="s">
        <v>2097</v>
      </c>
      <c r="J1333" s="12">
        <v>43851</v>
      </c>
      <c r="K1333" s="13">
        <v>0.65863425925925922</v>
      </c>
      <c r="L1333" s="14">
        <v>43851</v>
      </c>
      <c r="M1333" s="15">
        <v>0.65863425925925922</v>
      </c>
      <c r="N1333" s="12">
        <v>43852</v>
      </c>
      <c r="O1333" s="13">
        <v>8.5069444444444437E-3</v>
      </c>
      <c r="P1333" s="16">
        <v>43853.10701388889</v>
      </c>
      <c r="Q1333" s="11" t="s">
        <v>101</v>
      </c>
      <c r="R1333" s="11" t="s">
        <v>1992</v>
      </c>
      <c r="S1333" s="11" t="s">
        <v>39</v>
      </c>
      <c r="T1333" s="11" t="s">
        <v>133</v>
      </c>
      <c r="U1333" s="11" t="s">
        <v>37</v>
      </c>
      <c r="V1333" s="17">
        <v>0</v>
      </c>
      <c r="W1333" s="11" t="s">
        <v>37</v>
      </c>
      <c r="Y1333" s="17" t="str">
        <f>TablaIncidentes[[#This Row],[Tiempo Total Gestión]]</f>
        <v>02:46</v>
      </c>
      <c r="Z1333" s="11">
        <f t="shared" si="140"/>
        <v>2</v>
      </c>
      <c r="AA1333" s="11">
        <f t="shared" si="141"/>
        <v>46</v>
      </c>
      <c r="AB1333" s="11">
        <f>IF(TablaIncidentes[[#This Row],[Prioridad*]]="Baja",(Z1333-24)*60+AA1333,IF(TablaIncidentes[[#This Row],[Prioridad*]]="Media",(Z1333-4)*60+AA1333,IF(TablaIncidentes[[#This Row],[Prioridad*]]="Alta",(Z1333-2)*60+AA1333)))</f>
        <v>46</v>
      </c>
      <c r="AD1333" s="17" t="str">
        <f>TablaIncidentes[[#This Row],[Tiempo Creación (HH:mm)]]</f>
        <v>00:00</v>
      </c>
      <c r="AE1333" s="11">
        <f t="shared" si="142"/>
        <v>0</v>
      </c>
      <c r="AF1333" s="11">
        <f t="shared" si="143"/>
        <v>0</v>
      </c>
      <c r="AG1333" s="11">
        <f>IF(TablaIncidentes[[#This Row],[Prioridad*]]="Baja",((AE1333*60)+AF1333)-30,IF(TablaIncidentes[[#This Row],[Prioridad*]]="Media",((AE1333*60)+AF1333)-15,IF(TablaIncidentes[[#This Row],[Prioridad*]]="Alta",((AE1333*60)+AF1333)-10)))</f>
        <v>-10</v>
      </c>
      <c r="AI1333" s="17">
        <f>TablaIncidentes[[#This Row],[Tiempo Avance Incidente]]</f>
        <v>0</v>
      </c>
      <c r="AJ1333" s="11">
        <f t="shared" si="144"/>
        <v>0</v>
      </c>
      <c r="AK1333" s="11">
        <f t="shared" si="145"/>
        <v>0</v>
      </c>
      <c r="AL1333">
        <f>IF(TablaIncidentes[[#This Row],[Prioridad*]]="Baja",((AJ1333*60)+AK1333)-720,IF(TablaIncidentes[[#This Row],[Prioridad*]]="Media",((AJ1333*60)+AK1333)-120,IF(TablaIncidentes[[#This Row],[Prioridad*]]="Alta",((AJ1333*60)+AK1333)-60)))</f>
        <v>-60</v>
      </c>
      <c r="AN1333" t="str">
        <f t="shared" si="146"/>
        <v>martes</v>
      </c>
    </row>
    <row r="1334" spans="1:40" x14ac:dyDescent="0.25">
      <c r="A1334" s="10" t="s">
        <v>2798</v>
      </c>
      <c r="B1334" t="s">
        <v>1613</v>
      </c>
      <c r="C1334" t="s">
        <v>32</v>
      </c>
      <c r="D1334" s="11" t="s">
        <v>33</v>
      </c>
      <c r="E1334" t="s">
        <v>34</v>
      </c>
      <c r="F1334" t="s">
        <v>51</v>
      </c>
      <c r="G1334" t="s">
        <v>2097</v>
      </c>
      <c r="J1334" s="12">
        <v>43851</v>
      </c>
      <c r="K1334" s="13">
        <v>0.66420138888888891</v>
      </c>
      <c r="L1334" s="14">
        <v>43851</v>
      </c>
      <c r="M1334" s="15">
        <v>0.66420138888888891</v>
      </c>
      <c r="N1334" s="12">
        <v>43852</v>
      </c>
      <c r="O1334" s="13">
        <v>1.6643518518518519E-2</v>
      </c>
      <c r="P1334" s="16">
        <v>43853.10701388889</v>
      </c>
      <c r="Q1334" s="11" t="s">
        <v>37</v>
      </c>
      <c r="R1334" s="11" t="s">
        <v>617</v>
      </c>
      <c r="S1334" s="11" t="s">
        <v>39</v>
      </c>
      <c r="T1334" s="11" t="s">
        <v>133</v>
      </c>
      <c r="U1334" s="11" t="s">
        <v>37</v>
      </c>
      <c r="V1334" s="17">
        <v>0</v>
      </c>
      <c r="W1334" s="11" t="s">
        <v>37</v>
      </c>
      <c r="Y1334" s="17" t="str">
        <f>TablaIncidentes[[#This Row],[Tiempo Total Gestión]]</f>
        <v>00:31</v>
      </c>
      <c r="Z1334" s="11">
        <f t="shared" si="140"/>
        <v>0</v>
      </c>
      <c r="AA1334" s="11">
        <f t="shared" si="141"/>
        <v>31</v>
      </c>
      <c r="AB1334" s="11">
        <f>IF(TablaIncidentes[[#This Row],[Prioridad*]]="Baja",(Z1334-24)*60+AA1334,IF(TablaIncidentes[[#This Row],[Prioridad*]]="Media",(Z1334-4)*60+AA1334,IF(TablaIncidentes[[#This Row],[Prioridad*]]="Alta",(Z1334-2)*60+AA1334)))</f>
        <v>-89</v>
      </c>
      <c r="AD1334" s="17" t="str">
        <f>TablaIncidentes[[#This Row],[Tiempo Creación (HH:mm)]]</f>
        <v>00:00</v>
      </c>
      <c r="AE1334" s="11">
        <f t="shared" si="142"/>
        <v>0</v>
      </c>
      <c r="AF1334" s="11">
        <f t="shared" si="143"/>
        <v>0</v>
      </c>
      <c r="AG1334" s="11">
        <f>IF(TablaIncidentes[[#This Row],[Prioridad*]]="Baja",((AE1334*60)+AF1334)-30,IF(TablaIncidentes[[#This Row],[Prioridad*]]="Media",((AE1334*60)+AF1334)-15,IF(TablaIncidentes[[#This Row],[Prioridad*]]="Alta",((AE1334*60)+AF1334)-10)))</f>
        <v>-10</v>
      </c>
      <c r="AI1334" s="17">
        <f>TablaIncidentes[[#This Row],[Tiempo Avance Incidente]]</f>
        <v>0</v>
      </c>
      <c r="AJ1334" s="11">
        <f t="shared" si="144"/>
        <v>0</v>
      </c>
      <c r="AK1334" s="11">
        <f t="shared" si="145"/>
        <v>0</v>
      </c>
      <c r="AL1334">
        <f>IF(TablaIncidentes[[#This Row],[Prioridad*]]="Baja",((AJ1334*60)+AK1334)-720,IF(TablaIncidentes[[#This Row],[Prioridad*]]="Media",((AJ1334*60)+AK1334)-120,IF(TablaIncidentes[[#This Row],[Prioridad*]]="Alta",((AJ1334*60)+AK1334)-60)))</f>
        <v>-60</v>
      </c>
      <c r="AN1334" t="str">
        <f t="shared" si="146"/>
        <v>martes</v>
      </c>
    </row>
    <row r="1335" spans="1:40" x14ac:dyDescent="0.25">
      <c r="A1335" s="20" t="s">
        <v>2799</v>
      </c>
      <c r="B1335" t="s">
        <v>2800</v>
      </c>
      <c r="C1335" t="s">
        <v>32</v>
      </c>
      <c r="D1335" s="11" t="s">
        <v>33</v>
      </c>
      <c r="E1335" t="s">
        <v>34</v>
      </c>
      <c r="F1335" t="s">
        <v>51</v>
      </c>
      <c r="G1335" t="s">
        <v>75</v>
      </c>
      <c r="J1335" s="12">
        <v>43851</v>
      </c>
      <c r="K1335" s="13">
        <v>0.68230324074074078</v>
      </c>
      <c r="L1335" s="14">
        <v>43851</v>
      </c>
      <c r="M1335" s="15">
        <v>0.68230324074074078</v>
      </c>
      <c r="N1335" s="12">
        <v>43852</v>
      </c>
      <c r="O1335" s="13">
        <v>0.4231712962962963</v>
      </c>
      <c r="P1335" s="16">
        <v>43853.452499999999</v>
      </c>
      <c r="Q1335" s="11" t="s">
        <v>101</v>
      </c>
      <c r="R1335" s="11" t="s">
        <v>1057</v>
      </c>
      <c r="S1335" s="11" t="s">
        <v>39</v>
      </c>
      <c r="T1335" s="11" t="s">
        <v>133</v>
      </c>
      <c r="U1335" s="11" t="s">
        <v>37</v>
      </c>
      <c r="V1335" s="17">
        <v>0</v>
      </c>
      <c r="W1335" s="11" t="s">
        <v>37</v>
      </c>
      <c r="Y1335" s="17" t="str">
        <f>TablaIncidentes[[#This Row],[Tiempo Total Gestión]]</f>
        <v>02:08</v>
      </c>
      <c r="Z1335" s="11">
        <f t="shared" si="140"/>
        <v>2</v>
      </c>
      <c r="AA1335" s="11">
        <f t="shared" si="141"/>
        <v>8</v>
      </c>
      <c r="AB1335" s="11">
        <f>IF(TablaIncidentes[[#This Row],[Prioridad*]]="Baja",(Z1335-24)*60+AA1335,IF(TablaIncidentes[[#This Row],[Prioridad*]]="Media",(Z1335-4)*60+AA1335,IF(TablaIncidentes[[#This Row],[Prioridad*]]="Alta",(Z1335-2)*60+AA1335)))</f>
        <v>8</v>
      </c>
      <c r="AD1335" s="17" t="str">
        <f>TablaIncidentes[[#This Row],[Tiempo Creación (HH:mm)]]</f>
        <v>00:00</v>
      </c>
      <c r="AE1335" s="11">
        <f t="shared" si="142"/>
        <v>0</v>
      </c>
      <c r="AF1335" s="11">
        <f t="shared" si="143"/>
        <v>0</v>
      </c>
      <c r="AG1335" s="11">
        <f>IF(TablaIncidentes[[#This Row],[Prioridad*]]="Baja",((AE1335*60)+AF1335)-30,IF(TablaIncidentes[[#This Row],[Prioridad*]]="Media",((AE1335*60)+AF1335)-15,IF(TablaIncidentes[[#This Row],[Prioridad*]]="Alta",((AE1335*60)+AF1335)-10)))</f>
        <v>-10</v>
      </c>
      <c r="AI1335" s="17">
        <f>TablaIncidentes[[#This Row],[Tiempo Avance Incidente]]</f>
        <v>0</v>
      </c>
      <c r="AJ1335" s="11">
        <f t="shared" si="144"/>
        <v>0</v>
      </c>
      <c r="AK1335" s="11">
        <f t="shared" si="145"/>
        <v>0</v>
      </c>
      <c r="AL1335">
        <f>IF(TablaIncidentes[[#This Row],[Prioridad*]]="Baja",((AJ1335*60)+AK1335)-720,IF(TablaIncidentes[[#This Row],[Prioridad*]]="Media",((AJ1335*60)+AK1335)-120,IF(TablaIncidentes[[#This Row],[Prioridad*]]="Alta",((AJ1335*60)+AK1335)-60)))</f>
        <v>-60</v>
      </c>
      <c r="AN1335" t="str">
        <f t="shared" si="146"/>
        <v>martes</v>
      </c>
    </row>
    <row r="1336" spans="1:40" x14ac:dyDescent="0.25">
      <c r="A1336" s="20" t="s">
        <v>2801</v>
      </c>
      <c r="B1336" t="s">
        <v>2802</v>
      </c>
      <c r="C1336" t="s">
        <v>32</v>
      </c>
      <c r="D1336" s="11" t="s">
        <v>33</v>
      </c>
      <c r="E1336" t="s">
        <v>34</v>
      </c>
      <c r="F1336" t="s">
        <v>51</v>
      </c>
      <c r="G1336" t="s">
        <v>151</v>
      </c>
      <c r="J1336" s="12">
        <v>43851</v>
      </c>
      <c r="K1336" s="13">
        <v>0.68300925925925926</v>
      </c>
      <c r="L1336" s="14">
        <v>43851</v>
      </c>
      <c r="M1336" s="15">
        <v>0.68300925925925926</v>
      </c>
      <c r="N1336" s="12">
        <v>43852</v>
      </c>
      <c r="O1336" s="13">
        <v>0.40888888888888886</v>
      </c>
      <c r="P1336" s="16">
        <v>43853.452499999999</v>
      </c>
      <c r="Q1336" s="11" t="s">
        <v>101</v>
      </c>
      <c r="R1336" s="11" t="s">
        <v>1016</v>
      </c>
      <c r="S1336" s="11" t="s">
        <v>39</v>
      </c>
      <c r="T1336" s="11" t="s">
        <v>133</v>
      </c>
      <c r="U1336" s="11" t="s">
        <v>37</v>
      </c>
      <c r="V1336" s="17">
        <v>0</v>
      </c>
      <c r="W1336" s="11" t="s">
        <v>37</v>
      </c>
      <c r="Y1336" s="17" t="str">
        <f>TablaIncidentes[[#This Row],[Tiempo Total Gestión]]</f>
        <v>02:02</v>
      </c>
      <c r="Z1336" s="11">
        <f t="shared" si="140"/>
        <v>2</v>
      </c>
      <c r="AA1336" s="11">
        <f t="shared" si="141"/>
        <v>2</v>
      </c>
      <c r="AB1336" s="11">
        <f>IF(TablaIncidentes[[#This Row],[Prioridad*]]="Baja",(Z1336-24)*60+AA1336,IF(TablaIncidentes[[#This Row],[Prioridad*]]="Media",(Z1336-4)*60+AA1336,IF(TablaIncidentes[[#This Row],[Prioridad*]]="Alta",(Z1336-2)*60+AA1336)))</f>
        <v>2</v>
      </c>
      <c r="AD1336" s="17" t="str">
        <f>TablaIncidentes[[#This Row],[Tiempo Creación (HH:mm)]]</f>
        <v>00:00</v>
      </c>
      <c r="AE1336" s="11">
        <f t="shared" si="142"/>
        <v>0</v>
      </c>
      <c r="AF1336" s="11">
        <f t="shared" si="143"/>
        <v>0</v>
      </c>
      <c r="AG1336" s="11">
        <f>IF(TablaIncidentes[[#This Row],[Prioridad*]]="Baja",((AE1336*60)+AF1336)-30,IF(TablaIncidentes[[#This Row],[Prioridad*]]="Media",((AE1336*60)+AF1336)-15,IF(TablaIncidentes[[#This Row],[Prioridad*]]="Alta",((AE1336*60)+AF1336)-10)))</f>
        <v>-10</v>
      </c>
      <c r="AI1336" s="17">
        <f>TablaIncidentes[[#This Row],[Tiempo Avance Incidente]]</f>
        <v>0</v>
      </c>
      <c r="AJ1336" s="11">
        <f t="shared" si="144"/>
        <v>0</v>
      </c>
      <c r="AK1336" s="11">
        <f t="shared" si="145"/>
        <v>0</v>
      </c>
      <c r="AL1336">
        <f>IF(TablaIncidentes[[#This Row],[Prioridad*]]="Baja",((AJ1336*60)+AK1336)-720,IF(TablaIncidentes[[#This Row],[Prioridad*]]="Media",((AJ1336*60)+AK1336)-120,IF(TablaIncidentes[[#This Row],[Prioridad*]]="Alta",((AJ1336*60)+AK1336)-60)))</f>
        <v>-60</v>
      </c>
      <c r="AN1336" t="str">
        <f t="shared" si="146"/>
        <v>martes</v>
      </c>
    </row>
    <row r="1337" spans="1:40" x14ac:dyDescent="0.25">
      <c r="A1337" s="10" t="s">
        <v>2803</v>
      </c>
      <c r="B1337" t="s">
        <v>1769</v>
      </c>
      <c r="C1337" t="s">
        <v>32</v>
      </c>
      <c r="D1337" s="11" t="s">
        <v>33</v>
      </c>
      <c r="E1337" t="s">
        <v>34</v>
      </c>
      <c r="F1337" t="s">
        <v>51</v>
      </c>
      <c r="G1337" t="s">
        <v>151</v>
      </c>
      <c r="J1337" s="12">
        <v>43851</v>
      </c>
      <c r="K1337" s="13">
        <v>0.68787037037037047</v>
      </c>
      <c r="L1337" s="14">
        <v>43851</v>
      </c>
      <c r="M1337" s="15">
        <v>0.68787037037037047</v>
      </c>
      <c r="N1337" s="12">
        <v>43852</v>
      </c>
      <c r="O1337" s="13">
        <v>0.36675925925925923</v>
      </c>
      <c r="P1337" s="16">
        <v>43853.452499999999</v>
      </c>
      <c r="Q1337" s="11" t="s">
        <v>37</v>
      </c>
      <c r="R1337" s="11" t="s">
        <v>408</v>
      </c>
      <c r="S1337" s="11" t="s">
        <v>39</v>
      </c>
      <c r="T1337" s="11" t="s">
        <v>133</v>
      </c>
      <c r="U1337" s="11" t="s">
        <v>37</v>
      </c>
      <c r="V1337" s="17">
        <v>0</v>
      </c>
      <c r="W1337" s="11" t="s">
        <v>37</v>
      </c>
      <c r="Y1337" s="17" t="str">
        <f>TablaIncidentes[[#This Row],[Tiempo Total Gestión]]</f>
        <v>01:35</v>
      </c>
      <c r="Z1337" s="11">
        <f t="shared" si="140"/>
        <v>1</v>
      </c>
      <c r="AA1337" s="11">
        <f t="shared" si="141"/>
        <v>35</v>
      </c>
      <c r="AB1337" s="11">
        <f>IF(TablaIncidentes[[#This Row],[Prioridad*]]="Baja",(Z1337-24)*60+AA1337,IF(TablaIncidentes[[#This Row],[Prioridad*]]="Media",(Z1337-4)*60+AA1337,IF(TablaIncidentes[[#This Row],[Prioridad*]]="Alta",(Z1337-2)*60+AA1337)))</f>
        <v>-25</v>
      </c>
      <c r="AD1337" s="17" t="str">
        <f>TablaIncidentes[[#This Row],[Tiempo Creación (HH:mm)]]</f>
        <v>00:00</v>
      </c>
      <c r="AE1337" s="11">
        <f t="shared" si="142"/>
        <v>0</v>
      </c>
      <c r="AF1337" s="11">
        <f t="shared" si="143"/>
        <v>0</v>
      </c>
      <c r="AG1337" s="11">
        <f>IF(TablaIncidentes[[#This Row],[Prioridad*]]="Baja",((AE1337*60)+AF1337)-30,IF(TablaIncidentes[[#This Row],[Prioridad*]]="Media",((AE1337*60)+AF1337)-15,IF(TablaIncidentes[[#This Row],[Prioridad*]]="Alta",((AE1337*60)+AF1337)-10)))</f>
        <v>-10</v>
      </c>
      <c r="AI1337" s="17">
        <f>TablaIncidentes[[#This Row],[Tiempo Avance Incidente]]</f>
        <v>0</v>
      </c>
      <c r="AJ1337" s="11">
        <f t="shared" si="144"/>
        <v>0</v>
      </c>
      <c r="AK1337" s="11">
        <f t="shared" si="145"/>
        <v>0</v>
      </c>
      <c r="AL1337">
        <f>IF(TablaIncidentes[[#This Row],[Prioridad*]]="Baja",((AJ1337*60)+AK1337)-720,IF(TablaIncidentes[[#This Row],[Prioridad*]]="Media",((AJ1337*60)+AK1337)-120,IF(TablaIncidentes[[#This Row],[Prioridad*]]="Alta",((AJ1337*60)+AK1337)-60)))</f>
        <v>-60</v>
      </c>
      <c r="AN1337" t="str">
        <f t="shared" si="146"/>
        <v>martes</v>
      </c>
    </row>
    <row r="1338" spans="1:40" x14ac:dyDescent="0.25">
      <c r="A1338" s="20" t="s">
        <v>2804</v>
      </c>
      <c r="B1338" t="s">
        <v>2805</v>
      </c>
      <c r="C1338" t="s">
        <v>32</v>
      </c>
      <c r="D1338" s="11" t="s">
        <v>33</v>
      </c>
      <c r="E1338" t="s">
        <v>34</v>
      </c>
      <c r="F1338" t="s">
        <v>51</v>
      </c>
      <c r="G1338" t="s">
        <v>2097</v>
      </c>
      <c r="J1338" s="12">
        <v>43851</v>
      </c>
      <c r="K1338" s="13">
        <v>0.65934027777777782</v>
      </c>
      <c r="L1338" s="14">
        <v>43851</v>
      </c>
      <c r="M1338" s="15">
        <v>0.65934027777777782</v>
      </c>
      <c r="N1338" s="12">
        <v>43852</v>
      </c>
      <c r="O1338" s="13">
        <v>1.064814814814815E-2</v>
      </c>
      <c r="P1338" s="16">
        <v>43853.10701388889</v>
      </c>
      <c r="Q1338" s="11" t="s">
        <v>101</v>
      </c>
      <c r="R1338" s="11" t="s">
        <v>766</v>
      </c>
      <c r="S1338" s="11" t="s">
        <v>39</v>
      </c>
      <c r="T1338" s="11" t="s">
        <v>133</v>
      </c>
      <c r="U1338" s="11" t="s">
        <v>37</v>
      </c>
      <c r="V1338" s="17">
        <v>0</v>
      </c>
      <c r="W1338" s="11" t="s">
        <v>37</v>
      </c>
      <c r="Y1338" s="17" t="str">
        <f>TablaIncidentes[[#This Row],[Tiempo Total Gestión]]</f>
        <v>02:36</v>
      </c>
      <c r="Z1338" s="11">
        <f t="shared" si="140"/>
        <v>2</v>
      </c>
      <c r="AA1338" s="11">
        <f t="shared" si="141"/>
        <v>36</v>
      </c>
      <c r="AB1338" s="11">
        <f>IF(TablaIncidentes[[#This Row],[Prioridad*]]="Baja",(Z1338-24)*60+AA1338,IF(TablaIncidentes[[#This Row],[Prioridad*]]="Media",(Z1338-4)*60+AA1338,IF(TablaIncidentes[[#This Row],[Prioridad*]]="Alta",(Z1338-2)*60+AA1338)))</f>
        <v>36</v>
      </c>
      <c r="AD1338" s="17" t="str">
        <f>TablaIncidentes[[#This Row],[Tiempo Creación (HH:mm)]]</f>
        <v>00:00</v>
      </c>
      <c r="AE1338" s="11">
        <f t="shared" si="142"/>
        <v>0</v>
      </c>
      <c r="AF1338" s="11">
        <f t="shared" si="143"/>
        <v>0</v>
      </c>
      <c r="AG1338" s="11">
        <f>IF(TablaIncidentes[[#This Row],[Prioridad*]]="Baja",((AE1338*60)+AF1338)-30,IF(TablaIncidentes[[#This Row],[Prioridad*]]="Media",((AE1338*60)+AF1338)-15,IF(TablaIncidentes[[#This Row],[Prioridad*]]="Alta",((AE1338*60)+AF1338)-10)))</f>
        <v>-10</v>
      </c>
      <c r="AI1338" s="17">
        <f>TablaIncidentes[[#This Row],[Tiempo Avance Incidente]]</f>
        <v>0</v>
      </c>
      <c r="AJ1338" s="11">
        <f t="shared" si="144"/>
        <v>0</v>
      </c>
      <c r="AK1338" s="11">
        <f t="shared" si="145"/>
        <v>0</v>
      </c>
      <c r="AL1338">
        <f>IF(TablaIncidentes[[#This Row],[Prioridad*]]="Baja",((AJ1338*60)+AK1338)-720,IF(TablaIncidentes[[#This Row],[Prioridad*]]="Media",((AJ1338*60)+AK1338)-120,IF(TablaIncidentes[[#This Row],[Prioridad*]]="Alta",((AJ1338*60)+AK1338)-60)))</f>
        <v>-60</v>
      </c>
      <c r="AN1338" t="str">
        <f t="shared" si="146"/>
        <v>martes</v>
      </c>
    </row>
    <row r="1339" spans="1:40" x14ac:dyDescent="0.25">
      <c r="A1339" s="20" t="s">
        <v>2806</v>
      </c>
      <c r="B1339" t="s">
        <v>2807</v>
      </c>
      <c r="C1339" t="s">
        <v>32</v>
      </c>
      <c r="D1339" s="11" t="s">
        <v>33</v>
      </c>
      <c r="E1339" t="s">
        <v>34</v>
      </c>
      <c r="F1339" t="s">
        <v>51</v>
      </c>
      <c r="G1339" t="s">
        <v>2097</v>
      </c>
      <c r="J1339" s="12">
        <v>43851</v>
      </c>
      <c r="K1339" s="13">
        <v>0.66350694444444447</v>
      </c>
      <c r="L1339" s="14">
        <v>43851</v>
      </c>
      <c r="M1339" s="15">
        <v>0.66350694444444447</v>
      </c>
      <c r="N1339" s="12">
        <v>43852</v>
      </c>
      <c r="O1339" s="13">
        <v>1.4560185185185183E-2</v>
      </c>
      <c r="P1339" s="16">
        <v>43853.10701388889</v>
      </c>
      <c r="Q1339" s="11" t="s">
        <v>101</v>
      </c>
      <c r="R1339" s="11" t="s">
        <v>2311</v>
      </c>
      <c r="S1339" s="11" t="s">
        <v>39</v>
      </c>
      <c r="T1339" s="11" t="s">
        <v>133</v>
      </c>
      <c r="U1339" s="11" t="s">
        <v>37</v>
      </c>
      <c r="V1339" s="17">
        <v>0</v>
      </c>
      <c r="W1339" s="11" t="s">
        <v>37</v>
      </c>
      <c r="Y1339" s="17" t="str">
        <f>TablaIncidentes[[#This Row],[Tiempo Total Gestión]]</f>
        <v>02:26</v>
      </c>
      <c r="Z1339" s="11">
        <f t="shared" si="140"/>
        <v>2</v>
      </c>
      <c r="AA1339" s="11">
        <f t="shared" si="141"/>
        <v>26</v>
      </c>
      <c r="AB1339" s="11">
        <f>IF(TablaIncidentes[[#This Row],[Prioridad*]]="Baja",(Z1339-24)*60+AA1339,IF(TablaIncidentes[[#This Row],[Prioridad*]]="Media",(Z1339-4)*60+AA1339,IF(TablaIncidentes[[#This Row],[Prioridad*]]="Alta",(Z1339-2)*60+AA1339)))</f>
        <v>26</v>
      </c>
      <c r="AD1339" s="17" t="str">
        <f>TablaIncidentes[[#This Row],[Tiempo Creación (HH:mm)]]</f>
        <v>00:00</v>
      </c>
      <c r="AE1339" s="11">
        <f t="shared" si="142"/>
        <v>0</v>
      </c>
      <c r="AF1339" s="11">
        <f t="shared" si="143"/>
        <v>0</v>
      </c>
      <c r="AG1339" s="11">
        <f>IF(TablaIncidentes[[#This Row],[Prioridad*]]="Baja",((AE1339*60)+AF1339)-30,IF(TablaIncidentes[[#This Row],[Prioridad*]]="Media",((AE1339*60)+AF1339)-15,IF(TablaIncidentes[[#This Row],[Prioridad*]]="Alta",((AE1339*60)+AF1339)-10)))</f>
        <v>-10</v>
      </c>
      <c r="AI1339" s="17">
        <f>TablaIncidentes[[#This Row],[Tiempo Avance Incidente]]</f>
        <v>0</v>
      </c>
      <c r="AJ1339" s="11">
        <f t="shared" si="144"/>
        <v>0</v>
      </c>
      <c r="AK1339" s="11">
        <f t="shared" si="145"/>
        <v>0</v>
      </c>
      <c r="AL1339">
        <f>IF(TablaIncidentes[[#This Row],[Prioridad*]]="Baja",((AJ1339*60)+AK1339)-720,IF(TablaIncidentes[[#This Row],[Prioridad*]]="Media",((AJ1339*60)+AK1339)-120,IF(TablaIncidentes[[#This Row],[Prioridad*]]="Alta",((AJ1339*60)+AK1339)-60)))</f>
        <v>-60</v>
      </c>
      <c r="AN1339" t="str">
        <f t="shared" si="146"/>
        <v>martes</v>
      </c>
    </row>
    <row r="1340" spans="1:40" x14ac:dyDescent="0.25">
      <c r="A1340" s="20" t="s">
        <v>2808</v>
      </c>
      <c r="B1340" t="s">
        <v>2809</v>
      </c>
      <c r="C1340" t="s">
        <v>32</v>
      </c>
      <c r="D1340" s="11" t="s">
        <v>33</v>
      </c>
      <c r="E1340" t="s">
        <v>34</v>
      </c>
      <c r="F1340" t="s">
        <v>51</v>
      </c>
      <c r="G1340" t="s">
        <v>75</v>
      </c>
      <c r="J1340" s="12">
        <v>43851</v>
      </c>
      <c r="K1340" s="13">
        <v>0.67325231481481485</v>
      </c>
      <c r="L1340" s="14">
        <v>43851</v>
      </c>
      <c r="M1340" s="15">
        <v>0.67325231481481485</v>
      </c>
      <c r="N1340" s="12">
        <v>43852</v>
      </c>
      <c r="O1340" s="13">
        <v>0.41988425925925926</v>
      </c>
      <c r="P1340" s="16">
        <v>43853.452499999999</v>
      </c>
      <c r="Q1340" s="11" t="s">
        <v>101</v>
      </c>
      <c r="R1340" s="11" t="s">
        <v>741</v>
      </c>
      <c r="S1340" s="11" t="s">
        <v>39</v>
      </c>
      <c r="T1340" s="11" t="s">
        <v>133</v>
      </c>
      <c r="U1340" s="11" t="s">
        <v>37</v>
      </c>
      <c r="V1340" s="17">
        <v>0</v>
      </c>
      <c r="W1340" s="11" t="s">
        <v>37</v>
      </c>
      <c r="Y1340" s="17" t="str">
        <f>TablaIncidentes[[#This Row],[Tiempo Total Gestión]]</f>
        <v>02:04</v>
      </c>
      <c r="Z1340" s="11">
        <f t="shared" si="140"/>
        <v>2</v>
      </c>
      <c r="AA1340" s="11">
        <f t="shared" si="141"/>
        <v>4</v>
      </c>
      <c r="AB1340" s="11">
        <f>IF(TablaIncidentes[[#This Row],[Prioridad*]]="Baja",(Z1340-24)*60+AA1340,IF(TablaIncidentes[[#This Row],[Prioridad*]]="Media",(Z1340-4)*60+AA1340,IF(TablaIncidentes[[#This Row],[Prioridad*]]="Alta",(Z1340-2)*60+AA1340)))</f>
        <v>4</v>
      </c>
      <c r="AD1340" s="17" t="str">
        <f>TablaIncidentes[[#This Row],[Tiempo Creación (HH:mm)]]</f>
        <v>00:00</v>
      </c>
      <c r="AE1340" s="11">
        <f t="shared" si="142"/>
        <v>0</v>
      </c>
      <c r="AF1340" s="11">
        <f t="shared" si="143"/>
        <v>0</v>
      </c>
      <c r="AG1340" s="11">
        <f>IF(TablaIncidentes[[#This Row],[Prioridad*]]="Baja",((AE1340*60)+AF1340)-30,IF(TablaIncidentes[[#This Row],[Prioridad*]]="Media",((AE1340*60)+AF1340)-15,IF(TablaIncidentes[[#This Row],[Prioridad*]]="Alta",((AE1340*60)+AF1340)-10)))</f>
        <v>-10</v>
      </c>
      <c r="AI1340" s="17">
        <f>TablaIncidentes[[#This Row],[Tiempo Avance Incidente]]</f>
        <v>0</v>
      </c>
      <c r="AJ1340" s="11">
        <f t="shared" si="144"/>
        <v>0</v>
      </c>
      <c r="AK1340" s="11">
        <f t="shared" si="145"/>
        <v>0</v>
      </c>
      <c r="AL1340">
        <f>IF(TablaIncidentes[[#This Row],[Prioridad*]]="Baja",((AJ1340*60)+AK1340)-720,IF(TablaIncidentes[[#This Row],[Prioridad*]]="Media",((AJ1340*60)+AK1340)-120,IF(TablaIncidentes[[#This Row],[Prioridad*]]="Alta",((AJ1340*60)+AK1340)-60)))</f>
        <v>-60</v>
      </c>
      <c r="AN1340" t="str">
        <f t="shared" si="146"/>
        <v>martes</v>
      </c>
    </row>
    <row r="1341" spans="1:40" x14ac:dyDescent="0.25">
      <c r="A1341" s="10" t="s">
        <v>2810</v>
      </c>
      <c r="B1341" t="s">
        <v>2811</v>
      </c>
      <c r="C1341" t="s">
        <v>32</v>
      </c>
      <c r="D1341" s="11" t="s">
        <v>33</v>
      </c>
      <c r="E1341" t="s">
        <v>34</v>
      </c>
      <c r="F1341" t="s">
        <v>51</v>
      </c>
      <c r="G1341" t="s">
        <v>151</v>
      </c>
      <c r="J1341" s="12">
        <v>43851</v>
      </c>
      <c r="K1341" s="13">
        <v>0.67673611111111109</v>
      </c>
      <c r="L1341" s="14">
        <v>43851</v>
      </c>
      <c r="M1341" s="15">
        <v>0.67673611111111109</v>
      </c>
      <c r="N1341" s="12">
        <v>43852</v>
      </c>
      <c r="O1341" s="13">
        <v>0.39697916666666666</v>
      </c>
      <c r="P1341" s="16">
        <v>43853.452499999999</v>
      </c>
      <c r="Q1341" s="11" t="s">
        <v>37</v>
      </c>
      <c r="R1341" s="11" t="s">
        <v>549</v>
      </c>
      <c r="S1341" s="11" t="s">
        <v>39</v>
      </c>
      <c r="T1341" s="11" t="s">
        <v>133</v>
      </c>
      <c r="U1341" s="11" t="s">
        <v>37</v>
      </c>
      <c r="V1341" s="17">
        <v>0</v>
      </c>
      <c r="W1341" s="11" t="s">
        <v>37</v>
      </c>
      <c r="Y1341" s="17" t="str">
        <f>TablaIncidentes[[#This Row],[Tiempo Total Gestión]]</f>
        <v>01:16</v>
      </c>
      <c r="Z1341" s="11">
        <f t="shared" si="140"/>
        <v>1</v>
      </c>
      <c r="AA1341" s="11">
        <f t="shared" si="141"/>
        <v>16</v>
      </c>
      <c r="AB1341" s="11">
        <f>IF(TablaIncidentes[[#This Row],[Prioridad*]]="Baja",(Z1341-24)*60+AA1341,IF(TablaIncidentes[[#This Row],[Prioridad*]]="Media",(Z1341-4)*60+AA1341,IF(TablaIncidentes[[#This Row],[Prioridad*]]="Alta",(Z1341-2)*60+AA1341)))</f>
        <v>-44</v>
      </c>
      <c r="AD1341" s="17" t="str">
        <f>TablaIncidentes[[#This Row],[Tiempo Creación (HH:mm)]]</f>
        <v>00:00</v>
      </c>
      <c r="AE1341" s="11">
        <f t="shared" si="142"/>
        <v>0</v>
      </c>
      <c r="AF1341" s="11">
        <f t="shared" si="143"/>
        <v>0</v>
      </c>
      <c r="AG1341" s="11">
        <f>IF(TablaIncidentes[[#This Row],[Prioridad*]]="Baja",((AE1341*60)+AF1341)-30,IF(TablaIncidentes[[#This Row],[Prioridad*]]="Media",((AE1341*60)+AF1341)-15,IF(TablaIncidentes[[#This Row],[Prioridad*]]="Alta",((AE1341*60)+AF1341)-10)))</f>
        <v>-10</v>
      </c>
      <c r="AI1341" s="17">
        <f>TablaIncidentes[[#This Row],[Tiempo Avance Incidente]]</f>
        <v>0</v>
      </c>
      <c r="AJ1341" s="11">
        <f t="shared" si="144"/>
        <v>0</v>
      </c>
      <c r="AK1341" s="11">
        <f t="shared" si="145"/>
        <v>0</v>
      </c>
      <c r="AL1341">
        <f>IF(TablaIncidentes[[#This Row],[Prioridad*]]="Baja",((AJ1341*60)+AK1341)-720,IF(TablaIncidentes[[#This Row],[Prioridad*]]="Media",((AJ1341*60)+AK1341)-120,IF(TablaIncidentes[[#This Row],[Prioridad*]]="Alta",((AJ1341*60)+AK1341)-60)))</f>
        <v>-60</v>
      </c>
      <c r="AN1341" t="str">
        <f t="shared" si="146"/>
        <v>martes</v>
      </c>
    </row>
    <row r="1342" spans="1:40" x14ac:dyDescent="0.25">
      <c r="A1342" s="10" t="s">
        <v>2812</v>
      </c>
      <c r="B1342" t="s">
        <v>2813</v>
      </c>
      <c r="C1342" t="s">
        <v>871</v>
      </c>
      <c r="D1342" s="11" t="s">
        <v>110</v>
      </c>
      <c r="E1342" t="s">
        <v>34</v>
      </c>
      <c r="F1342" t="s">
        <v>111</v>
      </c>
      <c r="G1342" t="s">
        <v>1507</v>
      </c>
      <c r="J1342" s="12">
        <v>43851</v>
      </c>
      <c r="K1342" s="13">
        <v>0.67790509259259257</v>
      </c>
      <c r="L1342" s="14">
        <v>43851</v>
      </c>
      <c r="M1342" s="15">
        <v>0.68038194444444444</v>
      </c>
      <c r="N1342" s="12">
        <v>43852</v>
      </c>
      <c r="O1342" s="13">
        <v>0.62556712962962957</v>
      </c>
      <c r="P1342" s="16">
        <v>43853.631041666667</v>
      </c>
      <c r="Q1342" s="11" t="s">
        <v>37</v>
      </c>
      <c r="R1342" s="11" t="s">
        <v>69</v>
      </c>
      <c r="S1342" s="11" t="s">
        <v>59</v>
      </c>
      <c r="T1342" s="11" t="s">
        <v>116</v>
      </c>
      <c r="U1342" s="11" t="s">
        <v>37</v>
      </c>
      <c r="V1342" s="17">
        <v>2.2337962946039625E-3</v>
      </c>
      <c r="W1342" s="11" t="s">
        <v>37</v>
      </c>
      <c r="Y1342" s="17" t="str">
        <f>TablaIncidentes[[#This Row],[Tiempo Total Gestión]]</f>
        <v>00:05</v>
      </c>
      <c r="Z1342" s="11">
        <f t="shared" si="140"/>
        <v>0</v>
      </c>
      <c r="AA1342" s="11">
        <f t="shared" si="141"/>
        <v>5</v>
      </c>
      <c r="AB1342" s="11">
        <f>IF(TablaIncidentes[[#This Row],[Prioridad*]]="Baja",(Z1342-24)*60+AA1342,IF(TablaIncidentes[[#This Row],[Prioridad*]]="Media",(Z1342-4)*60+AA1342,IF(TablaIncidentes[[#This Row],[Prioridad*]]="Alta",(Z1342-2)*60+AA1342)))</f>
        <v>-235</v>
      </c>
      <c r="AD1342" s="17" t="str">
        <f>TablaIncidentes[[#This Row],[Tiempo Creación (HH:mm)]]</f>
        <v>00:03</v>
      </c>
      <c r="AE1342" s="11">
        <f t="shared" si="142"/>
        <v>0</v>
      </c>
      <c r="AF1342" s="11">
        <f t="shared" si="143"/>
        <v>3</v>
      </c>
      <c r="AG1342" s="11">
        <f>IF(TablaIncidentes[[#This Row],[Prioridad*]]="Baja",((AE1342*60)+AF1342)-30,IF(TablaIncidentes[[#This Row],[Prioridad*]]="Media",((AE1342*60)+AF1342)-15,IF(TablaIncidentes[[#This Row],[Prioridad*]]="Alta",((AE1342*60)+AF1342)-10)))</f>
        <v>-12</v>
      </c>
      <c r="AI1342" s="17">
        <f>TablaIncidentes[[#This Row],[Tiempo Avance Incidente]]</f>
        <v>2.2337962946039625E-3</v>
      </c>
      <c r="AJ1342" s="11">
        <f t="shared" si="144"/>
        <v>0</v>
      </c>
      <c r="AK1342" s="11">
        <f t="shared" si="145"/>
        <v>3</v>
      </c>
      <c r="AL1342">
        <f>IF(TablaIncidentes[[#This Row],[Prioridad*]]="Baja",((AJ1342*60)+AK1342)-720,IF(TablaIncidentes[[#This Row],[Prioridad*]]="Media",((AJ1342*60)+AK1342)-120,IF(TablaIncidentes[[#This Row],[Prioridad*]]="Alta",((AJ1342*60)+AK1342)-60)))</f>
        <v>-117</v>
      </c>
      <c r="AN1342" t="str">
        <f t="shared" si="146"/>
        <v>martes</v>
      </c>
    </row>
    <row r="1343" spans="1:40" x14ac:dyDescent="0.25">
      <c r="A1343" s="10" t="s">
        <v>2814</v>
      </c>
      <c r="B1343" t="s">
        <v>1192</v>
      </c>
      <c r="C1343" t="s">
        <v>32</v>
      </c>
      <c r="D1343" s="11" t="s">
        <v>33</v>
      </c>
      <c r="E1343" t="s">
        <v>34</v>
      </c>
      <c r="F1343" t="s">
        <v>51</v>
      </c>
      <c r="G1343" t="s">
        <v>62</v>
      </c>
      <c r="J1343" s="12">
        <v>43851</v>
      </c>
      <c r="K1343" s="13">
        <v>0.68787037037037047</v>
      </c>
      <c r="L1343" s="14">
        <v>43851</v>
      </c>
      <c r="M1343" s="15">
        <v>0.68787037037037047</v>
      </c>
      <c r="N1343" s="12">
        <v>43852</v>
      </c>
      <c r="O1343" s="13">
        <v>0.37043981481481486</v>
      </c>
      <c r="P1343" s="16">
        <v>43853.452499999999</v>
      </c>
      <c r="Q1343" s="11" t="s">
        <v>37</v>
      </c>
      <c r="R1343" s="11" t="s">
        <v>474</v>
      </c>
      <c r="S1343" s="11" t="s">
        <v>39</v>
      </c>
      <c r="T1343" s="11" t="s">
        <v>133</v>
      </c>
      <c r="U1343" s="11" t="s">
        <v>37</v>
      </c>
      <c r="V1343" s="17">
        <v>0</v>
      </c>
      <c r="W1343" s="11" t="s">
        <v>37</v>
      </c>
      <c r="Y1343" s="17" t="str">
        <f>TablaIncidentes[[#This Row],[Tiempo Total Gestión]]</f>
        <v>00:57</v>
      </c>
      <c r="Z1343" s="11">
        <f t="shared" si="140"/>
        <v>0</v>
      </c>
      <c r="AA1343" s="11">
        <f t="shared" si="141"/>
        <v>57</v>
      </c>
      <c r="AB1343" s="11">
        <f>IF(TablaIncidentes[[#This Row],[Prioridad*]]="Baja",(Z1343-24)*60+AA1343,IF(TablaIncidentes[[#This Row],[Prioridad*]]="Media",(Z1343-4)*60+AA1343,IF(TablaIncidentes[[#This Row],[Prioridad*]]="Alta",(Z1343-2)*60+AA1343)))</f>
        <v>-63</v>
      </c>
      <c r="AD1343" s="17" t="str">
        <f>TablaIncidentes[[#This Row],[Tiempo Creación (HH:mm)]]</f>
        <v>00:00</v>
      </c>
      <c r="AE1343" s="11">
        <f t="shared" si="142"/>
        <v>0</v>
      </c>
      <c r="AF1343" s="11">
        <f t="shared" si="143"/>
        <v>0</v>
      </c>
      <c r="AG1343" s="11">
        <f>IF(TablaIncidentes[[#This Row],[Prioridad*]]="Baja",((AE1343*60)+AF1343)-30,IF(TablaIncidentes[[#This Row],[Prioridad*]]="Media",((AE1343*60)+AF1343)-15,IF(TablaIncidentes[[#This Row],[Prioridad*]]="Alta",((AE1343*60)+AF1343)-10)))</f>
        <v>-10</v>
      </c>
      <c r="AI1343" s="17">
        <f>TablaIncidentes[[#This Row],[Tiempo Avance Incidente]]</f>
        <v>0</v>
      </c>
      <c r="AJ1343" s="11">
        <f t="shared" si="144"/>
        <v>0</v>
      </c>
      <c r="AK1343" s="11">
        <f t="shared" si="145"/>
        <v>0</v>
      </c>
      <c r="AL1343">
        <f>IF(TablaIncidentes[[#This Row],[Prioridad*]]="Baja",((AJ1343*60)+AK1343)-720,IF(TablaIncidentes[[#This Row],[Prioridad*]]="Media",((AJ1343*60)+AK1343)-120,IF(TablaIncidentes[[#This Row],[Prioridad*]]="Alta",((AJ1343*60)+AK1343)-60)))</f>
        <v>-60</v>
      </c>
      <c r="AN1343" t="str">
        <f t="shared" si="146"/>
        <v>martes</v>
      </c>
    </row>
    <row r="1344" spans="1:40" x14ac:dyDescent="0.25">
      <c r="A1344" s="10" t="s">
        <v>2815</v>
      </c>
      <c r="B1344" t="s">
        <v>2816</v>
      </c>
      <c r="C1344" t="s">
        <v>32</v>
      </c>
      <c r="D1344" s="11" t="s">
        <v>33</v>
      </c>
      <c r="E1344" t="s">
        <v>34</v>
      </c>
      <c r="F1344" t="s">
        <v>51</v>
      </c>
      <c r="G1344" t="s">
        <v>151</v>
      </c>
      <c r="J1344" s="12">
        <v>43851</v>
      </c>
      <c r="K1344" s="13">
        <v>0.69135416666666671</v>
      </c>
      <c r="L1344" s="14">
        <v>43851</v>
      </c>
      <c r="M1344" s="15">
        <v>0.69135416666666671</v>
      </c>
      <c r="N1344" s="12">
        <v>43852</v>
      </c>
      <c r="O1344" s="13">
        <v>0.3841087962962963</v>
      </c>
      <c r="P1344" s="16">
        <v>43853.452499999999</v>
      </c>
      <c r="Q1344" s="11" t="s">
        <v>37</v>
      </c>
      <c r="R1344" s="11" t="s">
        <v>47</v>
      </c>
      <c r="S1344" s="11" t="s">
        <v>39</v>
      </c>
      <c r="T1344" s="11" t="s">
        <v>133</v>
      </c>
      <c r="U1344" s="11" t="s">
        <v>37</v>
      </c>
      <c r="V1344" s="17">
        <v>0</v>
      </c>
      <c r="W1344" s="11" t="s">
        <v>37</v>
      </c>
      <c r="Y1344" s="17" t="str">
        <f>TablaIncidentes[[#This Row],[Tiempo Total Gestión]]</f>
        <v>00:47</v>
      </c>
      <c r="Z1344" s="11">
        <f t="shared" si="140"/>
        <v>0</v>
      </c>
      <c r="AA1344" s="11">
        <f t="shared" si="141"/>
        <v>47</v>
      </c>
      <c r="AB1344" s="11">
        <f>IF(TablaIncidentes[[#This Row],[Prioridad*]]="Baja",(Z1344-24)*60+AA1344,IF(TablaIncidentes[[#This Row],[Prioridad*]]="Media",(Z1344-4)*60+AA1344,IF(TablaIncidentes[[#This Row],[Prioridad*]]="Alta",(Z1344-2)*60+AA1344)))</f>
        <v>-73</v>
      </c>
      <c r="AD1344" s="17" t="str">
        <f>TablaIncidentes[[#This Row],[Tiempo Creación (HH:mm)]]</f>
        <v>00:00</v>
      </c>
      <c r="AE1344" s="11">
        <f t="shared" si="142"/>
        <v>0</v>
      </c>
      <c r="AF1344" s="11">
        <f t="shared" si="143"/>
        <v>0</v>
      </c>
      <c r="AG1344" s="11">
        <f>IF(TablaIncidentes[[#This Row],[Prioridad*]]="Baja",((AE1344*60)+AF1344)-30,IF(TablaIncidentes[[#This Row],[Prioridad*]]="Media",((AE1344*60)+AF1344)-15,IF(TablaIncidentes[[#This Row],[Prioridad*]]="Alta",((AE1344*60)+AF1344)-10)))</f>
        <v>-10</v>
      </c>
      <c r="AI1344" s="17">
        <f>TablaIncidentes[[#This Row],[Tiempo Avance Incidente]]</f>
        <v>0</v>
      </c>
      <c r="AJ1344" s="11">
        <f t="shared" si="144"/>
        <v>0</v>
      </c>
      <c r="AK1344" s="11">
        <f t="shared" si="145"/>
        <v>0</v>
      </c>
      <c r="AL1344">
        <f>IF(TablaIncidentes[[#This Row],[Prioridad*]]="Baja",((AJ1344*60)+AK1344)-720,IF(TablaIncidentes[[#This Row],[Prioridad*]]="Media",((AJ1344*60)+AK1344)-120,IF(TablaIncidentes[[#This Row],[Prioridad*]]="Alta",((AJ1344*60)+AK1344)-60)))</f>
        <v>-60</v>
      </c>
      <c r="AN1344" t="str">
        <f t="shared" si="146"/>
        <v>martes</v>
      </c>
    </row>
    <row r="1345" spans="1:40" x14ac:dyDescent="0.25">
      <c r="A1345" s="10" t="s">
        <v>2817</v>
      </c>
      <c r="B1345" t="s">
        <v>2818</v>
      </c>
      <c r="C1345" t="s">
        <v>32</v>
      </c>
      <c r="D1345" s="11" t="s">
        <v>33</v>
      </c>
      <c r="E1345" t="s">
        <v>34</v>
      </c>
      <c r="F1345" t="s">
        <v>51</v>
      </c>
      <c r="G1345" t="s">
        <v>2097</v>
      </c>
      <c r="J1345" s="12">
        <v>43851</v>
      </c>
      <c r="K1345" s="13">
        <v>0.69135416666666671</v>
      </c>
      <c r="L1345" s="14">
        <v>43851</v>
      </c>
      <c r="M1345" s="15">
        <v>0.69135416666666671</v>
      </c>
      <c r="N1345" s="12">
        <v>43852</v>
      </c>
      <c r="O1345" s="13">
        <v>2.2326388888888885E-2</v>
      </c>
      <c r="P1345" s="16">
        <v>43853.10701388889</v>
      </c>
      <c r="Q1345" s="11" t="s">
        <v>37</v>
      </c>
      <c r="R1345" s="11" t="s">
        <v>84</v>
      </c>
      <c r="S1345" s="11" t="s">
        <v>39</v>
      </c>
      <c r="T1345" s="11" t="s">
        <v>133</v>
      </c>
      <c r="U1345" s="11" t="s">
        <v>37</v>
      </c>
      <c r="V1345" s="17">
        <v>0</v>
      </c>
      <c r="W1345" s="11" t="s">
        <v>37</v>
      </c>
      <c r="Y1345" s="17" t="str">
        <f>TablaIncidentes[[#This Row],[Tiempo Total Gestión]]</f>
        <v>00:14</v>
      </c>
      <c r="Z1345" s="11">
        <f t="shared" si="140"/>
        <v>0</v>
      </c>
      <c r="AA1345" s="11">
        <f t="shared" si="141"/>
        <v>14</v>
      </c>
      <c r="AB1345" s="11">
        <f>IF(TablaIncidentes[[#This Row],[Prioridad*]]="Baja",(Z1345-24)*60+AA1345,IF(TablaIncidentes[[#This Row],[Prioridad*]]="Media",(Z1345-4)*60+AA1345,IF(TablaIncidentes[[#This Row],[Prioridad*]]="Alta",(Z1345-2)*60+AA1345)))</f>
        <v>-106</v>
      </c>
      <c r="AD1345" s="17" t="str">
        <f>TablaIncidentes[[#This Row],[Tiempo Creación (HH:mm)]]</f>
        <v>00:00</v>
      </c>
      <c r="AE1345" s="11">
        <f t="shared" si="142"/>
        <v>0</v>
      </c>
      <c r="AF1345" s="11">
        <f t="shared" si="143"/>
        <v>0</v>
      </c>
      <c r="AG1345" s="11">
        <f>IF(TablaIncidentes[[#This Row],[Prioridad*]]="Baja",((AE1345*60)+AF1345)-30,IF(TablaIncidentes[[#This Row],[Prioridad*]]="Media",((AE1345*60)+AF1345)-15,IF(TablaIncidentes[[#This Row],[Prioridad*]]="Alta",((AE1345*60)+AF1345)-10)))</f>
        <v>-10</v>
      </c>
      <c r="AI1345" s="17">
        <f>TablaIncidentes[[#This Row],[Tiempo Avance Incidente]]</f>
        <v>0</v>
      </c>
      <c r="AJ1345" s="11">
        <f t="shared" si="144"/>
        <v>0</v>
      </c>
      <c r="AK1345" s="11">
        <f t="shared" si="145"/>
        <v>0</v>
      </c>
      <c r="AL1345">
        <f>IF(TablaIncidentes[[#This Row],[Prioridad*]]="Baja",((AJ1345*60)+AK1345)-720,IF(TablaIncidentes[[#This Row],[Prioridad*]]="Media",((AJ1345*60)+AK1345)-120,IF(TablaIncidentes[[#This Row],[Prioridad*]]="Alta",((AJ1345*60)+AK1345)-60)))</f>
        <v>-60</v>
      </c>
      <c r="AN1345" t="str">
        <f t="shared" si="146"/>
        <v>martes</v>
      </c>
    </row>
    <row r="1346" spans="1:40" x14ac:dyDescent="0.25">
      <c r="A1346" s="20" t="s">
        <v>2819</v>
      </c>
      <c r="B1346" t="s">
        <v>1091</v>
      </c>
      <c r="C1346" t="s">
        <v>32</v>
      </c>
      <c r="D1346" s="11" t="s">
        <v>33</v>
      </c>
      <c r="E1346" t="s">
        <v>34</v>
      </c>
      <c r="F1346" t="s">
        <v>111</v>
      </c>
      <c r="G1346" t="s">
        <v>151</v>
      </c>
      <c r="J1346" s="12">
        <v>43851</v>
      </c>
      <c r="K1346" s="13">
        <v>0.65098379629629632</v>
      </c>
      <c r="L1346" s="14">
        <v>43851</v>
      </c>
      <c r="M1346" s="15">
        <v>0.65098379629629632</v>
      </c>
      <c r="N1346" s="12">
        <v>43852</v>
      </c>
      <c r="O1346" s="13">
        <v>0.71488425925925936</v>
      </c>
      <c r="P1346" s="16">
        <v>43853.757777777777</v>
      </c>
      <c r="Q1346" s="11" t="s">
        <v>101</v>
      </c>
      <c r="R1346" s="11" t="s">
        <v>2820</v>
      </c>
      <c r="S1346" s="11" t="s">
        <v>39</v>
      </c>
      <c r="T1346" s="11" t="s">
        <v>133</v>
      </c>
      <c r="U1346" s="11" t="s">
        <v>37</v>
      </c>
      <c r="V1346" s="17">
        <v>0</v>
      </c>
      <c r="W1346" s="11" t="s">
        <v>37</v>
      </c>
      <c r="Y1346" s="17" t="str">
        <f>TablaIncidentes[[#This Row],[Tiempo Total Gestión]]</f>
        <v>05:01</v>
      </c>
      <c r="Z1346" s="11">
        <f t="shared" ref="Z1346:Z1409" si="147">HOUR(Y1346)</f>
        <v>5</v>
      </c>
      <c r="AA1346" s="11">
        <f t="shared" ref="AA1346:AA1409" si="148">MINUTE(Y1346)</f>
        <v>1</v>
      </c>
      <c r="AB1346" s="11">
        <f>IF(TablaIncidentes[[#This Row],[Prioridad*]]="Baja",(Z1346-24)*60+AA1346,IF(TablaIncidentes[[#This Row],[Prioridad*]]="Media",(Z1346-4)*60+AA1346,IF(TablaIncidentes[[#This Row],[Prioridad*]]="Alta",(Z1346-2)*60+AA1346)))</f>
        <v>181</v>
      </c>
      <c r="AD1346" s="17" t="str">
        <f>TablaIncidentes[[#This Row],[Tiempo Creación (HH:mm)]]</f>
        <v>00:00</v>
      </c>
      <c r="AE1346" s="11">
        <f t="shared" si="142"/>
        <v>0</v>
      </c>
      <c r="AF1346" s="11">
        <f t="shared" si="143"/>
        <v>0</v>
      </c>
      <c r="AG1346" s="11">
        <f>IF(TablaIncidentes[[#This Row],[Prioridad*]]="Baja",((AE1346*60)+AF1346)-30,IF(TablaIncidentes[[#This Row],[Prioridad*]]="Media",((AE1346*60)+AF1346)-15,IF(TablaIncidentes[[#This Row],[Prioridad*]]="Alta",((AE1346*60)+AF1346)-10)))</f>
        <v>-10</v>
      </c>
      <c r="AI1346" s="17">
        <f>TablaIncidentes[[#This Row],[Tiempo Avance Incidente]]</f>
        <v>0</v>
      </c>
      <c r="AJ1346" s="11">
        <f t="shared" si="144"/>
        <v>0</v>
      </c>
      <c r="AK1346" s="11">
        <f t="shared" si="145"/>
        <v>0</v>
      </c>
      <c r="AL1346">
        <f>IF(TablaIncidentes[[#This Row],[Prioridad*]]="Baja",((AJ1346*60)+AK1346)-720,IF(TablaIncidentes[[#This Row],[Prioridad*]]="Media",((AJ1346*60)+AK1346)-120,IF(TablaIncidentes[[#This Row],[Prioridad*]]="Alta",((AJ1346*60)+AK1346)-60)))</f>
        <v>-60</v>
      </c>
      <c r="AN1346" t="str">
        <f t="shared" si="146"/>
        <v>martes</v>
      </c>
    </row>
    <row r="1347" spans="1:40" x14ac:dyDescent="0.25">
      <c r="A1347" s="10" t="s">
        <v>2821</v>
      </c>
      <c r="B1347" t="s">
        <v>1290</v>
      </c>
      <c r="C1347" t="s">
        <v>32</v>
      </c>
      <c r="D1347" s="11" t="s">
        <v>33</v>
      </c>
      <c r="E1347" t="s">
        <v>34</v>
      </c>
      <c r="F1347" t="s">
        <v>51</v>
      </c>
      <c r="G1347" t="s">
        <v>52</v>
      </c>
      <c r="J1347" s="12">
        <v>43851</v>
      </c>
      <c r="K1347" s="13">
        <v>0.65098379629629632</v>
      </c>
      <c r="L1347" s="14">
        <v>43851</v>
      </c>
      <c r="M1347" s="15">
        <v>0.65098379629629632</v>
      </c>
      <c r="N1347" s="12">
        <v>43852</v>
      </c>
      <c r="O1347" s="13">
        <v>0.60094907407407405</v>
      </c>
      <c r="P1347" s="16">
        <v>43853.631041666667</v>
      </c>
      <c r="Q1347" s="11" t="s">
        <v>37</v>
      </c>
      <c r="R1347" s="11" t="s">
        <v>431</v>
      </c>
      <c r="S1347" s="11" t="s">
        <v>39</v>
      </c>
      <c r="T1347" s="11" t="s">
        <v>133</v>
      </c>
      <c r="U1347" s="11" t="s">
        <v>37</v>
      </c>
      <c r="V1347" s="17">
        <v>0</v>
      </c>
      <c r="W1347" s="11" t="s">
        <v>37</v>
      </c>
      <c r="Y1347" s="17" t="str">
        <f>TablaIncidentes[[#This Row],[Tiempo Total Gestión]]</f>
        <v>00:29</v>
      </c>
      <c r="Z1347" s="11">
        <f t="shared" si="147"/>
        <v>0</v>
      </c>
      <c r="AA1347" s="11">
        <f t="shared" si="148"/>
        <v>29</v>
      </c>
      <c r="AB1347" s="11">
        <f>IF(TablaIncidentes[[#This Row],[Prioridad*]]="Baja",(Z1347-24)*60+AA1347,IF(TablaIncidentes[[#This Row],[Prioridad*]]="Media",(Z1347-4)*60+AA1347,IF(TablaIncidentes[[#This Row],[Prioridad*]]="Alta",(Z1347-2)*60+AA1347)))</f>
        <v>-91</v>
      </c>
      <c r="AD1347" s="17" t="str">
        <f>TablaIncidentes[[#This Row],[Tiempo Creación (HH:mm)]]</f>
        <v>00:00</v>
      </c>
      <c r="AE1347" s="11">
        <f t="shared" ref="AE1347:AE1410" si="149">HOUR(AD1347)</f>
        <v>0</v>
      </c>
      <c r="AF1347" s="11">
        <f t="shared" ref="AF1347:AF1410" si="150">MINUTE(AD1347)</f>
        <v>0</v>
      </c>
      <c r="AG1347" s="11">
        <f>IF(TablaIncidentes[[#This Row],[Prioridad*]]="Baja",((AE1347*60)+AF1347)-30,IF(TablaIncidentes[[#This Row],[Prioridad*]]="Media",((AE1347*60)+AF1347)-15,IF(TablaIncidentes[[#This Row],[Prioridad*]]="Alta",((AE1347*60)+AF1347)-10)))</f>
        <v>-10</v>
      </c>
      <c r="AI1347" s="17">
        <f>TablaIncidentes[[#This Row],[Tiempo Avance Incidente]]</f>
        <v>0</v>
      </c>
      <c r="AJ1347" s="11">
        <f t="shared" ref="AJ1347:AJ1410" si="151">HOUR(AI1347)</f>
        <v>0</v>
      </c>
      <c r="AK1347" s="11">
        <f t="shared" ref="AK1347:AK1410" si="152">MINUTE(AI1347)</f>
        <v>0</v>
      </c>
      <c r="AL1347">
        <f>IF(TablaIncidentes[[#This Row],[Prioridad*]]="Baja",((AJ1347*60)+AK1347)-720,IF(TablaIncidentes[[#This Row],[Prioridad*]]="Media",((AJ1347*60)+AK1347)-120,IF(TablaIncidentes[[#This Row],[Prioridad*]]="Alta",((AJ1347*60)+AK1347)-60)))</f>
        <v>-60</v>
      </c>
      <c r="AN1347" t="str">
        <f t="shared" ref="AN1347:AN1410" si="153">TEXT(J1347,"dddd")</f>
        <v>martes</v>
      </c>
    </row>
    <row r="1348" spans="1:40" x14ac:dyDescent="0.25">
      <c r="A1348" s="10" t="s">
        <v>2822</v>
      </c>
      <c r="B1348" t="s">
        <v>1490</v>
      </c>
      <c r="C1348" t="s">
        <v>32</v>
      </c>
      <c r="D1348" s="11" t="s">
        <v>33</v>
      </c>
      <c r="E1348" t="s">
        <v>34</v>
      </c>
      <c r="F1348" t="s">
        <v>51</v>
      </c>
      <c r="G1348" t="s">
        <v>52</v>
      </c>
      <c r="J1348" s="12">
        <v>43851</v>
      </c>
      <c r="K1348" s="13">
        <v>0.66281250000000003</v>
      </c>
      <c r="L1348" s="14">
        <v>43851</v>
      </c>
      <c r="M1348" s="15">
        <v>0.66281250000000003</v>
      </c>
      <c r="N1348" s="12">
        <v>43852</v>
      </c>
      <c r="O1348" s="13">
        <v>0.60704861111111108</v>
      </c>
      <c r="P1348" s="16">
        <v>43853.631041666667</v>
      </c>
      <c r="Q1348" s="11" t="s">
        <v>37</v>
      </c>
      <c r="R1348" s="11" t="s">
        <v>491</v>
      </c>
      <c r="S1348" s="11" t="s">
        <v>39</v>
      </c>
      <c r="T1348" s="11" t="s">
        <v>133</v>
      </c>
      <c r="U1348" s="11" t="s">
        <v>37</v>
      </c>
      <c r="V1348" s="17">
        <v>0</v>
      </c>
      <c r="W1348" s="11" t="s">
        <v>37</v>
      </c>
      <c r="Y1348" s="17" t="str">
        <f>TablaIncidentes[[#This Row],[Tiempo Total Gestión]]</f>
        <v>00:22</v>
      </c>
      <c r="Z1348" s="11">
        <f t="shared" si="147"/>
        <v>0</v>
      </c>
      <c r="AA1348" s="11">
        <f t="shared" si="148"/>
        <v>22</v>
      </c>
      <c r="AB1348" s="11">
        <f>IF(TablaIncidentes[[#This Row],[Prioridad*]]="Baja",(Z1348-24)*60+AA1348,IF(TablaIncidentes[[#This Row],[Prioridad*]]="Media",(Z1348-4)*60+AA1348,IF(TablaIncidentes[[#This Row],[Prioridad*]]="Alta",(Z1348-2)*60+AA1348)))</f>
        <v>-98</v>
      </c>
      <c r="AD1348" s="17" t="str">
        <f>TablaIncidentes[[#This Row],[Tiempo Creación (HH:mm)]]</f>
        <v>00:00</v>
      </c>
      <c r="AE1348" s="11">
        <f t="shared" si="149"/>
        <v>0</v>
      </c>
      <c r="AF1348" s="11">
        <f t="shared" si="150"/>
        <v>0</v>
      </c>
      <c r="AG1348" s="11">
        <f>IF(TablaIncidentes[[#This Row],[Prioridad*]]="Baja",((AE1348*60)+AF1348)-30,IF(TablaIncidentes[[#This Row],[Prioridad*]]="Media",((AE1348*60)+AF1348)-15,IF(TablaIncidentes[[#This Row],[Prioridad*]]="Alta",((AE1348*60)+AF1348)-10)))</f>
        <v>-10</v>
      </c>
      <c r="AI1348" s="17">
        <f>TablaIncidentes[[#This Row],[Tiempo Avance Incidente]]</f>
        <v>0</v>
      </c>
      <c r="AJ1348" s="11">
        <f t="shared" si="151"/>
        <v>0</v>
      </c>
      <c r="AK1348" s="11">
        <f t="shared" si="152"/>
        <v>0</v>
      </c>
      <c r="AL1348">
        <f>IF(TablaIncidentes[[#This Row],[Prioridad*]]="Baja",((AJ1348*60)+AK1348)-720,IF(TablaIncidentes[[#This Row],[Prioridad*]]="Media",((AJ1348*60)+AK1348)-120,IF(TablaIncidentes[[#This Row],[Prioridad*]]="Alta",((AJ1348*60)+AK1348)-60)))</f>
        <v>-60</v>
      </c>
      <c r="AN1348" t="str">
        <f t="shared" si="153"/>
        <v>martes</v>
      </c>
    </row>
    <row r="1349" spans="1:40" x14ac:dyDescent="0.25">
      <c r="A1349" s="20" t="s">
        <v>2823</v>
      </c>
      <c r="B1349" t="s">
        <v>2824</v>
      </c>
      <c r="C1349" t="s">
        <v>32</v>
      </c>
      <c r="D1349" s="11" t="s">
        <v>33</v>
      </c>
      <c r="E1349" t="s">
        <v>34</v>
      </c>
      <c r="F1349" t="s">
        <v>51</v>
      </c>
      <c r="G1349" t="s">
        <v>2097</v>
      </c>
      <c r="J1349" s="12">
        <v>43851</v>
      </c>
      <c r="K1349" s="13">
        <v>0.66350694444444447</v>
      </c>
      <c r="L1349" s="14">
        <v>43851</v>
      </c>
      <c r="M1349" s="15">
        <v>0.66350694444444447</v>
      </c>
      <c r="N1349" s="12">
        <v>43852</v>
      </c>
      <c r="O1349" s="13">
        <v>1.2175925925925929E-2</v>
      </c>
      <c r="P1349" s="16">
        <v>43853.10701388889</v>
      </c>
      <c r="Q1349" s="11" t="s">
        <v>101</v>
      </c>
      <c r="R1349" s="11" t="s">
        <v>1889</v>
      </c>
      <c r="S1349" s="11" t="s">
        <v>39</v>
      </c>
      <c r="T1349" s="11" t="s">
        <v>133</v>
      </c>
      <c r="U1349" s="11" t="s">
        <v>37</v>
      </c>
      <c r="V1349" s="17">
        <v>0</v>
      </c>
      <c r="W1349" s="11" t="s">
        <v>37</v>
      </c>
      <c r="Y1349" s="17" t="str">
        <f>TablaIncidentes[[#This Row],[Tiempo Total Gestión]]</f>
        <v>02:17</v>
      </c>
      <c r="Z1349" s="11">
        <f t="shared" si="147"/>
        <v>2</v>
      </c>
      <c r="AA1349" s="11">
        <f t="shared" si="148"/>
        <v>17</v>
      </c>
      <c r="AB1349" s="11">
        <f>IF(TablaIncidentes[[#This Row],[Prioridad*]]="Baja",(Z1349-24)*60+AA1349,IF(TablaIncidentes[[#This Row],[Prioridad*]]="Media",(Z1349-4)*60+AA1349,IF(TablaIncidentes[[#This Row],[Prioridad*]]="Alta",(Z1349-2)*60+AA1349)))</f>
        <v>17</v>
      </c>
      <c r="AD1349" s="17" t="str">
        <f>TablaIncidentes[[#This Row],[Tiempo Creación (HH:mm)]]</f>
        <v>00:00</v>
      </c>
      <c r="AE1349" s="11">
        <f t="shared" si="149"/>
        <v>0</v>
      </c>
      <c r="AF1349" s="11">
        <f t="shared" si="150"/>
        <v>0</v>
      </c>
      <c r="AG1349" s="11">
        <f>IF(TablaIncidentes[[#This Row],[Prioridad*]]="Baja",((AE1349*60)+AF1349)-30,IF(TablaIncidentes[[#This Row],[Prioridad*]]="Media",((AE1349*60)+AF1349)-15,IF(TablaIncidentes[[#This Row],[Prioridad*]]="Alta",((AE1349*60)+AF1349)-10)))</f>
        <v>-10</v>
      </c>
      <c r="AI1349" s="17">
        <f>TablaIncidentes[[#This Row],[Tiempo Avance Incidente]]</f>
        <v>0</v>
      </c>
      <c r="AJ1349" s="11">
        <f t="shared" si="151"/>
        <v>0</v>
      </c>
      <c r="AK1349" s="11">
        <f t="shared" si="152"/>
        <v>0</v>
      </c>
      <c r="AL1349">
        <f>IF(TablaIncidentes[[#This Row],[Prioridad*]]="Baja",((AJ1349*60)+AK1349)-720,IF(TablaIncidentes[[#This Row],[Prioridad*]]="Media",((AJ1349*60)+AK1349)-120,IF(TablaIncidentes[[#This Row],[Prioridad*]]="Alta",((AJ1349*60)+AK1349)-60)))</f>
        <v>-60</v>
      </c>
      <c r="AN1349" t="str">
        <f t="shared" si="153"/>
        <v>martes</v>
      </c>
    </row>
    <row r="1350" spans="1:40" x14ac:dyDescent="0.25">
      <c r="A1350" s="10" t="s">
        <v>2825</v>
      </c>
      <c r="B1350" t="s">
        <v>2316</v>
      </c>
      <c r="C1350" t="s">
        <v>32</v>
      </c>
      <c r="D1350" s="11" t="s">
        <v>33</v>
      </c>
      <c r="E1350" t="s">
        <v>34</v>
      </c>
      <c r="F1350" t="s">
        <v>51</v>
      </c>
      <c r="G1350" t="s">
        <v>151</v>
      </c>
      <c r="J1350" s="12">
        <v>43851</v>
      </c>
      <c r="K1350" s="13">
        <v>0.68160879629629623</v>
      </c>
      <c r="L1350" s="14">
        <v>43851</v>
      </c>
      <c r="M1350" s="15">
        <v>0.68160879629629623</v>
      </c>
      <c r="N1350" s="12">
        <v>43852</v>
      </c>
      <c r="O1350" s="13">
        <v>0.36849537037037039</v>
      </c>
      <c r="P1350" s="16">
        <v>43853.452499999999</v>
      </c>
      <c r="Q1350" s="11" t="s">
        <v>37</v>
      </c>
      <c r="R1350" s="11" t="s">
        <v>2705</v>
      </c>
      <c r="S1350" s="11" t="s">
        <v>39</v>
      </c>
      <c r="T1350" s="11" t="s">
        <v>133</v>
      </c>
      <c r="U1350" s="11" t="s">
        <v>37</v>
      </c>
      <c r="V1350" s="17">
        <v>0</v>
      </c>
      <c r="W1350" s="11" t="s">
        <v>37</v>
      </c>
      <c r="Y1350" s="17" t="str">
        <f>TablaIncidentes[[#This Row],[Tiempo Total Gestión]]</f>
        <v>01:39</v>
      </c>
      <c r="Z1350" s="11">
        <f t="shared" si="147"/>
        <v>1</v>
      </c>
      <c r="AA1350" s="11">
        <f t="shared" si="148"/>
        <v>39</v>
      </c>
      <c r="AB1350" s="11">
        <f>IF(TablaIncidentes[[#This Row],[Prioridad*]]="Baja",(Z1350-24)*60+AA1350,IF(TablaIncidentes[[#This Row],[Prioridad*]]="Media",(Z1350-4)*60+AA1350,IF(TablaIncidentes[[#This Row],[Prioridad*]]="Alta",(Z1350-2)*60+AA1350)))</f>
        <v>-21</v>
      </c>
      <c r="AD1350" s="17" t="str">
        <f>TablaIncidentes[[#This Row],[Tiempo Creación (HH:mm)]]</f>
        <v>00:00</v>
      </c>
      <c r="AE1350" s="11">
        <f t="shared" si="149"/>
        <v>0</v>
      </c>
      <c r="AF1350" s="11">
        <f t="shared" si="150"/>
        <v>0</v>
      </c>
      <c r="AG1350" s="11">
        <f>IF(TablaIncidentes[[#This Row],[Prioridad*]]="Baja",((AE1350*60)+AF1350)-30,IF(TablaIncidentes[[#This Row],[Prioridad*]]="Media",((AE1350*60)+AF1350)-15,IF(TablaIncidentes[[#This Row],[Prioridad*]]="Alta",((AE1350*60)+AF1350)-10)))</f>
        <v>-10</v>
      </c>
      <c r="AI1350" s="17">
        <f>TablaIncidentes[[#This Row],[Tiempo Avance Incidente]]</f>
        <v>0</v>
      </c>
      <c r="AJ1350" s="11">
        <f t="shared" si="151"/>
        <v>0</v>
      </c>
      <c r="AK1350" s="11">
        <f t="shared" si="152"/>
        <v>0</v>
      </c>
      <c r="AL1350">
        <f>IF(TablaIncidentes[[#This Row],[Prioridad*]]="Baja",((AJ1350*60)+AK1350)-720,IF(TablaIncidentes[[#This Row],[Prioridad*]]="Media",((AJ1350*60)+AK1350)-120,IF(TablaIncidentes[[#This Row],[Prioridad*]]="Alta",((AJ1350*60)+AK1350)-60)))</f>
        <v>-60</v>
      </c>
      <c r="AN1350" t="str">
        <f t="shared" si="153"/>
        <v>martes</v>
      </c>
    </row>
    <row r="1351" spans="1:40" x14ac:dyDescent="0.25">
      <c r="A1351" s="10" t="s">
        <v>2826</v>
      </c>
      <c r="B1351" t="s">
        <v>1446</v>
      </c>
      <c r="C1351" t="s">
        <v>32</v>
      </c>
      <c r="D1351" s="11" t="s">
        <v>33</v>
      </c>
      <c r="E1351" t="s">
        <v>34</v>
      </c>
      <c r="F1351" t="s">
        <v>51</v>
      </c>
      <c r="G1351" t="s">
        <v>151</v>
      </c>
      <c r="J1351" s="12">
        <v>43851</v>
      </c>
      <c r="K1351" s="13">
        <v>0.68160879629629623</v>
      </c>
      <c r="L1351" s="14">
        <v>43851</v>
      </c>
      <c r="M1351" s="15">
        <v>0.68160879629629623</v>
      </c>
      <c r="N1351" s="12">
        <v>43852</v>
      </c>
      <c r="O1351" s="13">
        <v>0.37078703703703703</v>
      </c>
      <c r="P1351" s="16">
        <v>43853.452499999999</v>
      </c>
      <c r="Q1351" s="11" t="s">
        <v>37</v>
      </c>
      <c r="R1351" s="11" t="s">
        <v>883</v>
      </c>
      <c r="S1351" s="11" t="s">
        <v>39</v>
      </c>
      <c r="T1351" s="11" t="s">
        <v>133</v>
      </c>
      <c r="U1351" s="11" t="s">
        <v>37</v>
      </c>
      <c r="V1351" s="17">
        <v>0</v>
      </c>
      <c r="W1351" s="11" t="s">
        <v>37</v>
      </c>
      <c r="Y1351" s="17" t="str">
        <f>TablaIncidentes[[#This Row],[Tiempo Total Gestión]]</f>
        <v>01:48</v>
      </c>
      <c r="Z1351" s="11">
        <f t="shared" si="147"/>
        <v>1</v>
      </c>
      <c r="AA1351" s="11">
        <f t="shared" si="148"/>
        <v>48</v>
      </c>
      <c r="AB1351" s="11">
        <f>IF(TablaIncidentes[[#This Row],[Prioridad*]]="Baja",(Z1351-24)*60+AA1351,IF(TablaIncidentes[[#This Row],[Prioridad*]]="Media",(Z1351-4)*60+AA1351,IF(TablaIncidentes[[#This Row],[Prioridad*]]="Alta",(Z1351-2)*60+AA1351)))</f>
        <v>-12</v>
      </c>
      <c r="AD1351" s="17" t="str">
        <f>TablaIncidentes[[#This Row],[Tiempo Creación (HH:mm)]]</f>
        <v>00:00</v>
      </c>
      <c r="AE1351" s="11">
        <f t="shared" si="149"/>
        <v>0</v>
      </c>
      <c r="AF1351" s="11">
        <f t="shared" si="150"/>
        <v>0</v>
      </c>
      <c r="AG1351" s="11">
        <f>IF(TablaIncidentes[[#This Row],[Prioridad*]]="Baja",((AE1351*60)+AF1351)-30,IF(TablaIncidentes[[#This Row],[Prioridad*]]="Media",((AE1351*60)+AF1351)-15,IF(TablaIncidentes[[#This Row],[Prioridad*]]="Alta",((AE1351*60)+AF1351)-10)))</f>
        <v>-10</v>
      </c>
      <c r="AI1351" s="17">
        <f>TablaIncidentes[[#This Row],[Tiempo Avance Incidente]]</f>
        <v>0</v>
      </c>
      <c r="AJ1351" s="11">
        <f t="shared" si="151"/>
        <v>0</v>
      </c>
      <c r="AK1351" s="11">
        <f t="shared" si="152"/>
        <v>0</v>
      </c>
      <c r="AL1351">
        <f>IF(TablaIncidentes[[#This Row],[Prioridad*]]="Baja",((AJ1351*60)+AK1351)-720,IF(TablaIncidentes[[#This Row],[Prioridad*]]="Media",((AJ1351*60)+AK1351)-120,IF(TablaIncidentes[[#This Row],[Prioridad*]]="Alta",((AJ1351*60)+AK1351)-60)))</f>
        <v>-60</v>
      </c>
      <c r="AN1351" t="str">
        <f t="shared" si="153"/>
        <v>martes</v>
      </c>
    </row>
    <row r="1352" spans="1:40" x14ac:dyDescent="0.25">
      <c r="A1352" s="10" t="s">
        <v>2827</v>
      </c>
      <c r="B1352" t="s">
        <v>2291</v>
      </c>
      <c r="C1352" t="s">
        <v>32</v>
      </c>
      <c r="D1352" s="11" t="s">
        <v>33</v>
      </c>
      <c r="E1352" t="s">
        <v>34</v>
      </c>
      <c r="F1352" t="s">
        <v>51</v>
      </c>
      <c r="G1352" t="s">
        <v>75</v>
      </c>
      <c r="J1352" s="12">
        <v>43851</v>
      </c>
      <c r="K1352" s="13">
        <v>0.68652777777777774</v>
      </c>
      <c r="L1352" s="14">
        <v>43851</v>
      </c>
      <c r="M1352" s="15">
        <v>0.68652777777777774</v>
      </c>
      <c r="N1352" s="12">
        <v>43852</v>
      </c>
      <c r="O1352" s="13">
        <v>0.42974537037037036</v>
      </c>
      <c r="P1352" s="16">
        <v>43853.452499999999</v>
      </c>
      <c r="Q1352" s="11" t="s">
        <v>37</v>
      </c>
      <c r="R1352" s="11" t="s">
        <v>1010</v>
      </c>
      <c r="S1352" s="11" t="s">
        <v>39</v>
      </c>
      <c r="T1352" s="11" t="s">
        <v>133</v>
      </c>
      <c r="U1352" s="11" t="s">
        <v>37</v>
      </c>
      <c r="V1352" s="17">
        <v>0</v>
      </c>
      <c r="W1352" s="11" t="s">
        <v>37</v>
      </c>
      <c r="Y1352" s="17" t="str">
        <f>TablaIncidentes[[#This Row],[Tiempo Total Gestión]]</f>
        <v>01:18</v>
      </c>
      <c r="Z1352" s="11">
        <f t="shared" si="147"/>
        <v>1</v>
      </c>
      <c r="AA1352" s="11">
        <f t="shared" si="148"/>
        <v>18</v>
      </c>
      <c r="AB1352" s="11">
        <f>IF(TablaIncidentes[[#This Row],[Prioridad*]]="Baja",(Z1352-24)*60+AA1352,IF(TablaIncidentes[[#This Row],[Prioridad*]]="Media",(Z1352-4)*60+AA1352,IF(TablaIncidentes[[#This Row],[Prioridad*]]="Alta",(Z1352-2)*60+AA1352)))</f>
        <v>-42</v>
      </c>
      <c r="AD1352" s="17" t="str">
        <f>TablaIncidentes[[#This Row],[Tiempo Creación (HH:mm)]]</f>
        <v>00:00</v>
      </c>
      <c r="AE1352" s="11">
        <f t="shared" si="149"/>
        <v>0</v>
      </c>
      <c r="AF1352" s="11">
        <f t="shared" si="150"/>
        <v>0</v>
      </c>
      <c r="AG1352" s="11">
        <f>IF(TablaIncidentes[[#This Row],[Prioridad*]]="Baja",((AE1352*60)+AF1352)-30,IF(TablaIncidentes[[#This Row],[Prioridad*]]="Media",((AE1352*60)+AF1352)-15,IF(TablaIncidentes[[#This Row],[Prioridad*]]="Alta",((AE1352*60)+AF1352)-10)))</f>
        <v>-10</v>
      </c>
      <c r="AI1352" s="17">
        <f>TablaIncidentes[[#This Row],[Tiempo Avance Incidente]]</f>
        <v>0</v>
      </c>
      <c r="AJ1352" s="11">
        <f t="shared" si="151"/>
        <v>0</v>
      </c>
      <c r="AK1352" s="11">
        <f t="shared" si="152"/>
        <v>0</v>
      </c>
      <c r="AL1352">
        <f>IF(TablaIncidentes[[#This Row],[Prioridad*]]="Baja",((AJ1352*60)+AK1352)-720,IF(TablaIncidentes[[#This Row],[Prioridad*]]="Media",((AJ1352*60)+AK1352)-120,IF(TablaIncidentes[[#This Row],[Prioridad*]]="Alta",((AJ1352*60)+AK1352)-60)))</f>
        <v>-60</v>
      </c>
      <c r="AN1352" t="str">
        <f t="shared" si="153"/>
        <v>martes</v>
      </c>
    </row>
    <row r="1353" spans="1:40" x14ac:dyDescent="0.25">
      <c r="A1353" s="10" t="s">
        <v>2828</v>
      </c>
      <c r="B1353" t="s">
        <v>2829</v>
      </c>
      <c r="C1353" t="s">
        <v>32</v>
      </c>
      <c r="D1353" s="11" t="s">
        <v>33</v>
      </c>
      <c r="E1353" t="s">
        <v>34</v>
      </c>
      <c r="F1353" t="s">
        <v>51</v>
      </c>
      <c r="G1353" t="s">
        <v>75</v>
      </c>
      <c r="J1353" s="12">
        <v>43851</v>
      </c>
      <c r="K1353" s="13">
        <v>0.68927083333333339</v>
      </c>
      <c r="L1353" s="14">
        <v>43851</v>
      </c>
      <c r="M1353" s="15">
        <v>0.68927083333333339</v>
      </c>
      <c r="N1353" s="12">
        <v>43852</v>
      </c>
      <c r="O1353" s="13">
        <v>0.4325694444444444</v>
      </c>
      <c r="P1353" s="16">
        <v>43853.452499999999</v>
      </c>
      <c r="Q1353" s="11" t="s">
        <v>37</v>
      </c>
      <c r="R1353" s="11" t="s">
        <v>2573</v>
      </c>
      <c r="S1353" s="11" t="s">
        <v>39</v>
      </c>
      <c r="T1353" s="11" t="s">
        <v>133</v>
      </c>
      <c r="U1353" s="11" t="s">
        <v>37</v>
      </c>
      <c r="V1353" s="17">
        <v>0</v>
      </c>
      <c r="W1353" s="11" t="s">
        <v>37</v>
      </c>
      <c r="Y1353" s="17" t="str">
        <f>TablaIncidentes[[#This Row],[Tiempo Total Gestión]]</f>
        <v>01:08</v>
      </c>
      <c r="Z1353" s="11">
        <f t="shared" si="147"/>
        <v>1</v>
      </c>
      <c r="AA1353" s="11">
        <f t="shared" si="148"/>
        <v>8</v>
      </c>
      <c r="AB1353" s="11">
        <f>IF(TablaIncidentes[[#This Row],[Prioridad*]]="Baja",(Z1353-24)*60+AA1353,IF(TablaIncidentes[[#This Row],[Prioridad*]]="Media",(Z1353-4)*60+AA1353,IF(TablaIncidentes[[#This Row],[Prioridad*]]="Alta",(Z1353-2)*60+AA1353)))</f>
        <v>-52</v>
      </c>
      <c r="AD1353" s="17" t="str">
        <f>TablaIncidentes[[#This Row],[Tiempo Creación (HH:mm)]]</f>
        <v>00:00</v>
      </c>
      <c r="AE1353" s="11">
        <f t="shared" si="149"/>
        <v>0</v>
      </c>
      <c r="AF1353" s="11">
        <f t="shared" si="150"/>
        <v>0</v>
      </c>
      <c r="AG1353" s="11">
        <f>IF(TablaIncidentes[[#This Row],[Prioridad*]]="Baja",((AE1353*60)+AF1353)-30,IF(TablaIncidentes[[#This Row],[Prioridad*]]="Media",((AE1353*60)+AF1353)-15,IF(TablaIncidentes[[#This Row],[Prioridad*]]="Alta",((AE1353*60)+AF1353)-10)))</f>
        <v>-10</v>
      </c>
      <c r="AI1353" s="17">
        <f>TablaIncidentes[[#This Row],[Tiempo Avance Incidente]]</f>
        <v>0</v>
      </c>
      <c r="AJ1353" s="11">
        <f t="shared" si="151"/>
        <v>0</v>
      </c>
      <c r="AK1353" s="11">
        <f t="shared" si="152"/>
        <v>0</v>
      </c>
      <c r="AL1353">
        <f>IF(TablaIncidentes[[#This Row],[Prioridad*]]="Baja",((AJ1353*60)+AK1353)-720,IF(TablaIncidentes[[#This Row],[Prioridad*]]="Media",((AJ1353*60)+AK1353)-120,IF(TablaIncidentes[[#This Row],[Prioridad*]]="Alta",((AJ1353*60)+AK1353)-60)))</f>
        <v>-60</v>
      </c>
      <c r="AN1353" t="str">
        <f t="shared" si="153"/>
        <v>martes</v>
      </c>
    </row>
    <row r="1354" spans="1:40" x14ac:dyDescent="0.25">
      <c r="A1354" s="10" t="s">
        <v>2830</v>
      </c>
      <c r="B1354" t="s">
        <v>1444</v>
      </c>
      <c r="C1354" t="s">
        <v>32</v>
      </c>
      <c r="D1354" s="11" t="s">
        <v>33</v>
      </c>
      <c r="E1354" t="s">
        <v>34</v>
      </c>
      <c r="F1354" t="s">
        <v>51</v>
      </c>
      <c r="G1354" t="s">
        <v>151</v>
      </c>
      <c r="J1354" s="12">
        <v>43851</v>
      </c>
      <c r="K1354" s="13">
        <v>0.77478009259259262</v>
      </c>
      <c r="L1354" s="14">
        <v>43851</v>
      </c>
      <c r="M1354" s="15">
        <v>0.77478009259259262</v>
      </c>
      <c r="N1354" s="12">
        <v>43853</v>
      </c>
      <c r="O1354" s="13">
        <v>0.74579861111111112</v>
      </c>
      <c r="P1354" s="16">
        <v>43854.769224537034</v>
      </c>
      <c r="Q1354" s="11" t="s">
        <v>37</v>
      </c>
      <c r="R1354" s="11" t="s">
        <v>241</v>
      </c>
      <c r="S1354" s="11" t="s">
        <v>39</v>
      </c>
      <c r="T1354" s="11" t="s">
        <v>133</v>
      </c>
      <c r="U1354" s="11" t="s">
        <v>37</v>
      </c>
      <c r="V1354" s="17">
        <v>0</v>
      </c>
      <c r="W1354" s="11" t="s">
        <v>37</v>
      </c>
      <c r="Y1354" s="17" t="str">
        <f>TablaIncidentes[[#This Row],[Tiempo Total Gestión]]</f>
        <v>00:06</v>
      </c>
      <c r="Z1354" s="11">
        <f t="shared" si="147"/>
        <v>0</v>
      </c>
      <c r="AA1354" s="11">
        <f t="shared" si="148"/>
        <v>6</v>
      </c>
      <c r="AB1354" s="11">
        <f>IF(TablaIncidentes[[#This Row],[Prioridad*]]="Baja",(Z1354-24)*60+AA1354,IF(TablaIncidentes[[#This Row],[Prioridad*]]="Media",(Z1354-4)*60+AA1354,IF(TablaIncidentes[[#This Row],[Prioridad*]]="Alta",(Z1354-2)*60+AA1354)))</f>
        <v>-114</v>
      </c>
      <c r="AD1354" s="17" t="str">
        <f>TablaIncidentes[[#This Row],[Tiempo Creación (HH:mm)]]</f>
        <v>00:00</v>
      </c>
      <c r="AE1354" s="11">
        <f t="shared" si="149"/>
        <v>0</v>
      </c>
      <c r="AF1354" s="11">
        <f t="shared" si="150"/>
        <v>0</v>
      </c>
      <c r="AG1354" s="11">
        <f>IF(TablaIncidentes[[#This Row],[Prioridad*]]="Baja",((AE1354*60)+AF1354)-30,IF(TablaIncidentes[[#This Row],[Prioridad*]]="Media",((AE1354*60)+AF1354)-15,IF(TablaIncidentes[[#This Row],[Prioridad*]]="Alta",((AE1354*60)+AF1354)-10)))</f>
        <v>-10</v>
      </c>
      <c r="AI1354" s="17">
        <f>TablaIncidentes[[#This Row],[Tiempo Avance Incidente]]</f>
        <v>0</v>
      </c>
      <c r="AJ1354" s="11">
        <f t="shared" si="151"/>
        <v>0</v>
      </c>
      <c r="AK1354" s="11">
        <f t="shared" si="152"/>
        <v>0</v>
      </c>
      <c r="AL1354">
        <f>IF(TablaIncidentes[[#This Row],[Prioridad*]]="Baja",((AJ1354*60)+AK1354)-720,IF(TablaIncidentes[[#This Row],[Prioridad*]]="Media",((AJ1354*60)+AK1354)-120,IF(TablaIncidentes[[#This Row],[Prioridad*]]="Alta",((AJ1354*60)+AK1354)-60)))</f>
        <v>-60</v>
      </c>
      <c r="AN1354" t="str">
        <f t="shared" si="153"/>
        <v>martes</v>
      </c>
    </row>
    <row r="1355" spans="1:40" x14ac:dyDescent="0.25">
      <c r="A1355" s="10" t="s">
        <v>2831</v>
      </c>
      <c r="B1355" t="s">
        <v>2832</v>
      </c>
      <c r="C1355" t="s">
        <v>32</v>
      </c>
      <c r="D1355" s="11" t="s">
        <v>33</v>
      </c>
      <c r="E1355" t="s">
        <v>34</v>
      </c>
      <c r="F1355" t="s">
        <v>51</v>
      </c>
      <c r="G1355" t="s">
        <v>2097</v>
      </c>
      <c r="J1355" s="12">
        <v>43851</v>
      </c>
      <c r="K1355" s="13">
        <v>0.97430555555555554</v>
      </c>
      <c r="L1355" s="14">
        <v>43851</v>
      </c>
      <c r="M1355" s="15">
        <v>0.97430555555555554</v>
      </c>
      <c r="N1355" s="12">
        <v>43852</v>
      </c>
      <c r="O1355" s="13">
        <v>0.36266203703703703</v>
      </c>
      <c r="P1355" s="16">
        <v>43853.452499999999</v>
      </c>
      <c r="Q1355" s="11" t="s">
        <v>37</v>
      </c>
      <c r="R1355" s="11" t="s">
        <v>353</v>
      </c>
      <c r="S1355" s="11" t="s">
        <v>39</v>
      </c>
      <c r="T1355" s="11" t="s">
        <v>133</v>
      </c>
      <c r="U1355" s="11" t="s">
        <v>37</v>
      </c>
      <c r="V1355" s="17">
        <v>0</v>
      </c>
      <c r="W1355" s="11" t="s">
        <v>37</v>
      </c>
      <c r="Y1355" s="17" t="str">
        <f>TablaIncidentes[[#This Row],[Tiempo Total Gestión]]</f>
        <v>00:23</v>
      </c>
      <c r="Z1355" s="11">
        <f t="shared" si="147"/>
        <v>0</v>
      </c>
      <c r="AA1355" s="11">
        <f t="shared" si="148"/>
        <v>23</v>
      </c>
      <c r="AB1355" s="11">
        <f>IF(TablaIncidentes[[#This Row],[Prioridad*]]="Baja",(Z1355-24)*60+AA1355,IF(TablaIncidentes[[#This Row],[Prioridad*]]="Media",(Z1355-4)*60+AA1355,IF(TablaIncidentes[[#This Row],[Prioridad*]]="Alta",(Z1355-2)*60+AA1355)))</f>
        <v>-97</v>
      </c>
      <c r="AD1355" s="17" t="str">
        <f>TablaIncidentes[[#This Row],[Tiempo Creación (HH:mm)]]</f>
        <v>00:00</v>
      </c>
      <c r="AE1355" s="11">
        <f t="shared" si="149"/>
        <v>0</v>
      </c>
      <c r="AF1355" s="11">
        <f t="shared" si="150"/>
        <v>0</v>
      </c>
      <c r="AG1355" s="11">
        <f>IF(TablaIncidentes[[#This Row],[Prioridad*]]="Baja",((AE1355*60)+AF1355)-30,IF(TablaIncidentes[[#This Row],[Prioridad*]]="Media",((AE1355*60)+AF1355)-15,IF(TablaIncidentes[[#This Row],[Prioridad*]]="Alta",((AE1355*60)+AF1355)-10)))</f>
        <v>-10</v>
      </c>
      <c r="AI1355" s="17">
        <f>TablaIncidentes[[#This Row],[Tiempo Avance Incidente]]</f>
        <v>0</v>
      </c>
      <c r="AJ1355" s="11">
        <f t="shared" si="151"/>
        <v>0</v>
      </c>
      <c r="AK1355" s="11">
        <f t="shared" si="152"/>
        <v>0</v>
      </c>
      <c r="AL1355">
        <f>IF(TablaIncidentes[[#This Row],[Prioridad*]]="Baja",((AJ1355*60)+AK1355)-720,IF(TablaIncidentes[[#This Row],[Prioridad*]]="Media",((AJ1355*60)+AK1355)-120,IF(TablaIncidentes[[#This Row],[Prioridad*]]="Alta",((AJ1355*60)+AK1355)-60)))</f>
        <v>-60</v>
      </c>
      <c r="AN1355" t="str">
        <f t="shared" si="153"/>
        <v>martes</v>
      </c>
    </row>
    <row r="1356" spans="1:40" x14ac:dyDescent="0.25">
      <c r="A1356" s="10" t="s">
        <v>2833</v>
      </c>
      <c r="B1356" t="s">
        <v>572</v>
      </c>
      <c r="C1356" t="s">
        <v>161</v>
      </c>
      <c r="D1356" s="11" t="s">
        <v>110</v>
      </c>
      <c r="E1356" t="s">
        <v>34</v>
      </c>
      <c r="F1356" t="s">
        <v>124</v>
      </c>
      <c r="G1356" t="s">
        <v>364</v>
      </c>
      <c r="J1356" s="12">
        <v>43852</v>
      </c>
      <c r="K1356" s="13">
        <v>0.3520138888888889</v>
      </c>
      <c r="L1356" s="14">
        <v>43852</v>
      </c>
      <c r="M1356" s="15">
        <v>0.35339120370370369</v>
      </c>
      <c r="N1356" s="12">
        <v>43852</v>
      </c>
      <c r="O1356" s="13">
        <v>0.36524305555555553</v>
      </c>
      <c r="P1356" s="16">
        <v>43853.452499999999</v>
      </c>
      <c r="Q1356" s="11" t="s">
        <v>37</v>
      </c>
      <c r="R1356" s="11" t="s">
        <v>713</v>
      </c>
      <c r="S1356" s="11" t="s">
        <v>59</v>
      </c>
      <c r="T1356" s="11" t="s">
        <v>40</v>
      </c>
      <c r="U1356" s="11" t="s">
        <v>37</v>
      </c>
      <c r="V1356" s="17">
        <v>1.3541666703531519E-3</v>
      </c>
      <c r="W1356" s="11" t="s">
        <v>37</v>
      </c>
      <c r="Y1356" s="17" t="str">
        <f>TablaIncidentes[[#This Row],[Tiempo Total Gestión]]</f>
        <v>00:19</v>
      </c>
      <c r="Z1356" s="11">
        <f t="shared" si="147"/>
        <v>0</v>
      </c>
      <c r="AA1356" s="11">
        <f t="shared" si="148"/>
        <v>19</v>
      </c>
      <c r="AB1356" s="11">
        <f>IF(TablaIncidentes[[#This Row],[Prioridad*]]="Baja",(Z1356-24)*60+AA1356,IF(TablaIncidentes[[#This Row],[Prioridad*]]="Media",(Z1356-4)*60+AA1356,IF(TablaIncidentes[[#This Row],[Prioridad*]]="Alta",(Z1356-2)*60+AA1356)))</f>
        <v>-221</v>
      </c>
      <c r="AD1356" s="17" t="str">
        <f>TablaIncidentes[[#This Row],[Tiempo Creación (HH:mm)]]</f>
        <v>00:01</v>
      </c>
      <c r="AE1356" s="11">
        <f t="shared" si="149"/>
        <v>0</v>
      </c>
      <c r="AF1356" s="11">
        <f t="shared" si="150"/>
        <v>1</v>
      </c>
      <c r="AG1356" s="11">
        <f>IF(TablaIncidentes[[#This Row],[Prioridad*]]="Baja",((AE1356*60)+AF1356)-30,IF(TablaIncidentes[[#This Row],[Prioridad*]]="Media",((AE1356*60)+AF1356)-15,IF(TablaIncidentes[[#This Row],[Prioridad*]]="Alta",((AE1356*60)+AF1356)-10)))</f>
        <v>-14</v>
      </c>
      <c r="AI1356" s="17">
        <f>TablaIncidentes[[#This Row],[Tiempo Avance Incidente]]</f>
        <v>1.3541666703531519E-3</v>
      </c>
      <c r="AJ1356" s="11">
        <f t="shared" si="151"/>
        <v>0</v>
      </c>
      <c r="AK1356" s="11">
        <f t="shared" si="152"/>
        <v>1</v>
      </c>
      <c r="AL1356">
        <f>IF(TablaIncidentes[[#This Row],[Prioridad*]]="Baja",((AJ1356*60)+AK1356)-720,IF(TablaIncidentes[[#This Row],[Prioridad*]]="Media",((AJ1356*60)+AK1356)-120,IF(TablaIncidentes[[#This Row],[Prioridad*]]="Alta",((AJ1356*60)+AK1356)-60)))</f>
        <v>-119</v>
      </c>
      <c r="AN1356" t="str">
        <f t="shared" si="153"/>
        <v>miércoles</v>
      </c>
    </row>
    <row r="1357" spans="1:40" x14ac:dyDescent="0.25">
      <c r="A1357" s="20" t="s">
        <v>2834</v>
      </c>
      <c r="B1357" t="s">
        <v>1331</v>
      </c>
      <c r="C1357" t="s">
        <v>32</v>
      </c>
      <c r="D1357" s="11" t="s">
        <v>33</v>
      </c>
      <c r="E1357" t="s">
        <v>34</v>
      </c>
      <c r="F1357" t="s">
        <v>51</v>
      </c>
      <c r="G1357" t="s">
        <v>62</v>
      </c>
      <c r="J1357" s="12">
        <v>43852</v>
      </c>
      <c r="K1357" s="13">
        <v>0.36885416666666665</v>
      </c>
      <c r="L1357" s="14">
        <v>43852</v>
      </c>
      <c r="M1357" s="15">
        <v>0.36885416666666665</v>
      </c>
      <c r="N1357" s="12">
        <v>43852</v>
      </c>
      <c r="O1357" s="13">
        <v>0.46277777777777779</v>
      </c>
      <c r="P1357" s="16">
        <v>43853.50203703704</v>
      </c>
      <c r="Q1357" s="11" t="s">
        <v>101</v>
      </c>
      <c r="R1357" s="11" t="s">
        <v>1553</v>
      </c>
      <c r="S1357" s="11" t="s">
        <v>39</v>
      </c>
      <c r="T1357" s="11" t="s">
        <v>133</v>
      </c>
      <c r="U1357" s="11" t="s">
        <v>37</v>
      </c>
      <c r="V1357" s="17">
        <v>0</v>
      </c>
      <c r="W1357" s="11" t="s">
        <v>37</v>
      </c>
      <c r="Y1357" s="17" t="str">
        <f>TablaIncidentes[[#This Row],[Tiempo Total Gestión]]</f>
        <v>02:00</v>
      </c>
      <c r="Z1357" s="11">
        <f t="shared" si="147"/>
        <v>2</v>
      </c>
      <c r="AA1357" s="11">
        <f t="shared" si="148"/>
        <v>0</v>
      </c>
      <c r="AB1357" s="11">
        <f>IF(TablaIncidentes[[#This Row],[Prioridad*]]="Baja",(Z1357-24)*60+AA1357,IF(TablaIncidentes[[#This Row],[Prioridad*]]="Media",(Z1357-4)*60+AA1357,IF(TablaIncidentes[[#This Row],[Prioridad*]]="Alta",(Z1357-2)*60+AA1357)))</f>
        <v>0</v>
      </c>
      <c r="AD1357" s="17" t="str">
        <f>TablaIncidentes[[#This Row],[Tiempo Creación (HH:mm)]]</f>
        <v>00:00</v>
      </c>
      <c r="AE1357" s="11">
        <f t="shared" si="149"/>
        <v>0</v>
      </c>
      <c r="AF1357" s="11">
        <f t="shared" si="150"/>
        <v>0</v>
      </c>
      <c r="AG1357" s="11">
        <f>IF(TablaIncidentes[[#This Row],[Prioridad*]]="Baja",((AE1357*60)+AF1357)-30,IF(TablaIncidentes[[#This Row],[Prioridad*]]="Media",((AE1357*60)+AF1357)-15,IF(TablaIncidentes[[#This Row],[Prioridad*]]="Alta",((AE1357*60)+AF1357)-10)))</f>
        <v>-10</v>
      </c>
      <c r="AI1357" s="17">
        <f>TablaIncidentes[[#This Row],[Tiempo Avance Incidente]]</f>
        <v>0</v>
      </c>
      <c r="AJ1357" s="11">
        <f t="shared" si="151"/>
        <v>0</v>
      </c>
      <c r="AK1357" s="11">
        <f t="shared" si="152"/>
        <v>0</v>
      </c>
      <c r="AL1357">
        <f>IF(TablaIncidentes[[#This Row],[Prioridad*]]="Baja",((AJ1357*60)+AK1357)-720,IF(TablaIncidentes[[#This Row],[Prioridad*]]="Media",((AJ1357*60)+AK1357)-120,IF(TablaIncidentes[[#This Row],[Prioridad*]]="Alta",((AJ1357*60)+AK1357)-60)))</f>
        <v>-60</v>
      </c>
      <c r="AN1357" t="str">
        <f t="shared" si="153"/>
        <v>miércoles</v>
      </c>
    </row>
    <row r="1358" spans="1:40" x14ac:dyDescent="0.25">
      <c r="A1358" s="10" t="s">
        <v>2835</v>
      </c>
      <c r="B1358" t="s">
        <v>2245</v>
      </c>
      <c r="C1358" t="s">
        <v>32</v>
      </c>
      <c r="D1358" s="11" t="s">
        <v>33</v>
      </c>
      <c r="E1358" t="s">
        <v>34</v>
      </c>
      <c r="F1358" t="s">
        <v>51</v>
      </c>
      <c r="G1358" t="s">
        <v>361</v>
      </c>
      <c r="J1358" s="12">
        <v>43852</v>
      </c>
      <c r="K1358" s="13">
        <v>0.36885416666666665</v>
      </c>
      <c r="L1358" s="14">
        <v>43852</v>
      </c>
      <c r="M1358" s="15">
        <v>0.36885416666666665</v>
      </c>
      <c r="N1358" s="12">
        <v>43852</v>
      </c>
      <c r="O1358" s="13">
        <v>0.37877314814814816</v>
      </c>
      <c r="P1358" s="16">
        <v>43853.452499999999</v>
      </c>
      <c r="Q1358" s="11" t="s">
        <v>37</v>
      </c>
      <c r="R1358" s="11" t="s">
        <v>84</v>
      </c>
      <c r="S1358" s="11" t="s">
        <v>39</v>
      </c>
      <c r="T1358" s="11" t="s">
        <v>133</v>
      </c>
      <c r="U1358" s="11" t="s">
        <v>37</v>
      </c>
      <c r="V1358" s="17">
        <v>0</v>
      </c>
      <c r="W1358" s="11" t="s">
        <v>37</v>
      </c>
      <c r="Y1358" s="17" t="str">
        <f>TablaIncidentes[[#This Row],[Tiempo Total Gestión]]</f>
        <v>00:14</v>
      </c>
      <c r="Z1358" s="11">
        <f t="shared" si="147"/>
        <v>0</v>
      </c>
      <c r="AA1358" s="11">
        <f t="shared" si="148"/>
        <v>14</v>
      </c>
      <c r="AB1358" s="11">
        <f>IF(TablaIncidentes[[#This Row],[Prioridad*]]="Baja",(Z1358-24)*60+AA1358,IF(TablaIncidentes[[#This Row],[Prioridad*]]="Media",(Z1358-4)*60+AA1358,IF(TablaIncidentes[[#This Row],[Prioridad*]]="Alta",(Z1358-2)*60+AA1358)))</f>
        <v>-106</v>
      </c>
      <c r="AD1358" s="17" t="str">
        <f>TablaIncidentes[[#This Row],[Tiempo Creación (HH:mm)]]</f>
        <v>00:00</v>
      </c>
      <c r="AE1358" s="11">
        <f t="shared" si="149"/>
        <v>0</v>
      </c>
      <c r="AF1358" s="11">
        <f t="shared" si="150"/>
        <v>0</v>
      </c>
      <c r="AG1358" s="11">
        <f>IF(TablaIncidentes[[#This Row],[Prioridad*]]="Baja",((AE1358*60)+AF1358)-30,IF(TablaIncidentes[[#This Row],[Prioridad*]]="Media",((AE1358*60)+AF1358)-15,IF(TablaIncidentes[[#This Row],[Prioridad*]]="Alta",((AE1358*60)+AF1358)-10)))</f>
        <v>-10</v>
      </c>
      <c r="AI1358" s="17">
        <f>TablaIncidentes[[#This Row],[Tiempo Avance Incidente]]</f>
        <v>0</v>
      </c>
      <c r="AJ1358" s="11">
        <f t="shared" si="151"/>
        <v>0</v>
      </c>
      <c r="AK1358" s="11">
        <f t="shared" si="152"/>
        <v>0</v>
      </c>
      <c r="AL1358">
        <f>IF(TablaIncidentes[[#This Row],[Prioridad*]]="Baja",((AJ1358*60)+AK1358)-720,IF(TablaIncidentes[[#This Row],[Prioridad*]]="Media",((AJ1358*60)+AK1358)-120,IF(TablaIncidentes[[#This Row],[Prioridad*]]="Alta",((AJ1358*60)+AK1358)-60)))</f>
        <v>-60</v>
      </c>
      <c r="AN1358" t="str">
        <f t="shared" si="153"/>
        <v>miércoles</v>
      </c>
    </row>
    <row r="1359" spans="1:40" x14ac:dyDescent="0.25">
      <c r="A1359" s="10" t="s">
        <v>2836</v>
      </c>
      <c r="B1359" t="s">
        <v>1397</v>
      </c>
      <c r="C1359" t="s">
        <v>32</v>
      </c>
      <c r="D1359" s="11" t="s">
        <v>33</v>
      </c>
      <c r="E1359" t="s">
        <v>34</v>
      </c>
      <c r="F1359" t="s">
        <v>51</v>
      </c>
      <c r="G1359" t="s">
        <v>75</v>
      </c>
      <c r="J1359" s="12">
        <v>43852</v>
      </c>
      <c r="K1359" s="13">
        <v>0.36886574074074074</v>
      </c>
      <c r="L1359" s="14">
        <v>43852</v>
      </c>
      <c r="M1359" s="15">
        <v>0.36886574074074074</v>
      </c>
      <c r="N1359" s="12">
        <v>43852</v>
      </c>
      <c r="O1359" s="13">
        <v>0.43909722222222225</v>
      </c>
      <c r="P1359" s="16">
        <v>43853.452499999999</v>
      </c>
      <c r="Q1359" s="11" t="s">
        <v>37</v>
      </c>
      <c r="R1359" s="11" t="s">
        <v>1319</v>
      </c>
      <c r="S1359" s="11" t="s">
        <v>39</v>
      </c>
      <c r="T1359" s="11" t="s">
        <v>133</v>
      </c>
      <c r="U1359" s="11" t="s">
        <v>37</v>
      </c>
      <c r="V1359" s="17">
        <v>0</v>
      </c>
      <c r="W1359" s="11" t="s">
        <v>37</v>
      </c>
      <c r="Y1359" s="17" t="str">
        <f>TablaIncidentes[[#This Row],[Tiempo Total Gestión]]</f>
        <v>01:41</v>
      </c>
      <c r="Z1359" s="11">
        <f t="shared" si="147"/>
        <v>1</v>
      </c>
      <c r="AA1359" s="11">
        <f t="shared" si="148"/>
        <v>41</v>
      </c>
      <c r="AB1359" s="11">
        <f>IF(TablaIncidentes[[#This Row],[Prioridad*]]="Baja",(Z1359-24)*60+AA1359,IF(TablaIncidentes[[#This Row],[Prioridad*]]="Media",(Z1359-4)*60+AA1359,IF(TablaIncidentes[[#This Row],[Prioridad*]]="Alta",(Z1359-2)*60+AA1359)))</f>
        <v>-19</v>
      </c>
      <c r="AD1359" s="17" t="str">
        <f>TablaIncidentes[[#This Row],[Tiempo Creación (HH:mm)]]</f>
        <v>00:00</v>
      </c>
      <c r="AE1359" s="11">
        <f t="shared" si="149"/>
        <v>0</v>
      </c>
      <c r="AF1359" s="11">
        <f t="shared" si="150"/>
        <v>0</v>
      </c>
      <c r="AG1359" s="11">
        <f>IF(TablaIncidentes[[#This Row],[Prioridad*]]="Baja",((AE1359*60)+AF1359)-30,IF(TablaIncidentes[[#This Row],[Prioridad*]]="Media",((AE1359*60)+AF1359)-15,IF(TablaIncidentes[[#This Row],[Prioridad*]]="Alta",((AE1359*60)+AF1359)-10)))</f>
        <v>-10</v>
      </c>
      <c r="AI1359" s="17">
        <f>TablaIncidentes[[#This Row],[Tiempo Avance Incidente]]</f>
        <v>0</v>
      </c>
      <c r="AJ1359" s="11">
        <f t="shared" si="151"/>
        <v>0</v>
      </c>
      <c r="AK1359" s="11">
        <f t="shared" si="152"/>
        <v>0</v>
      </c>
      <c r="AL1359">
        <f>IF(TablaIncidentes[[#This Row],[Prioridad*]]="Baja",((AJ1359*60)+AK1359)-720,IF(TablaIncidentes[[#This Row],[Prioridad*]]="Media",((AJ1359*60)+AK1359)-120,IF(TablaIncidentes[[#This Row],[Prioridad*]]="Alta",((AJ1359*60)+AK1359)-60)))</f>
        <v>-60</v>
      </c>
      <c r="AN1359" t="str">
        <f t="shared" si="153"/>
        <v>miércoles</v>
      </c>
    </row>
    <row r="1360" spans="1:40" x14ac:dyDescent="0.25">
      <c r="A1360" s="20" t="s">
        <v>2837</v>
      </c>
      <c r="B1360" t="s">
        <v>2838</v>
      </c>
      <c r="C1360" t="s">
        <v>32</v>
      </c>
      <c r="D1360" s="11" t="s">
        <v>33</v>
      </c>
      <c r="E1360" t="s">
        <v>34</v>
      </c>
      <c r="F1360" t="s">
        <v>51</v>
      </c>
      <c r="G1360" t="s">
        <v>2097</v>
      </c>
      <c r="J1360" s="12">
        <v>43852</v>
      </c>
      <c r="K1360" s="13">
        <v>0.36886574074074074</v>
      </c>
      <c r="L1360" s="14">
        <v>43852</v>
      </c>
      <c r="M1360" s="15">
        <v>0.36886574074074074</v>
      </c>
      <c r="N1360" s="12">
        <v>43852</v>
      </c>
      <c r="O1360" s="13">
        <v>0.98478009259259258</v>
      </c>
      <c r="P1360" s="16">
        <v>43854.020185185182</v>
      </c>
      <c r="Q1360" s="11" t="s">
        <v>101</v>
      </c>
      <c r="R1360" s="11" t="s">
        <v>1549</v>
      </c>
      <c r="S1360" s="11" t="s">
        <v>39</v>
      </c>
      <c r="T1360" s="11" t="s">
        <v>133</v>
      </c>
      <c r="U1360" s="11" t="s">
        <v>37</v>
      </c>
      <c r="V1360" s="17">
        <v>0</v>
      </c>
      <c r="W1360" s="11" t="s">
        <v>37</v>
      </c>
      <c r="Y1360" s="17" t="str">
        <f>TablaIncidentes[[#This Row],[Tiempo Total Gestión]]</f>
        <v>02:29</v>
      </c>
      <c r="Z1360" s="11">
        <f t="shared" si="147"/>
        <v>2</v>
      </c>
      <c r="AA1360" s="11">
        <f t="shared" si="148"/>
        <v>29</v>
      </c>
      <c r="AB1360" s="11">
        <f>IF(TablaIncidentes[[#This Row],[Prioridad*]]="Baja",(Z1360-24)*60+AA1360,IF(TablaIncidentes[[#This Row],[Prioridad*]]="Media",(Z1360-4)*60+AA1360,IF(TablaIncidentes[[#This Row],[Prioridad*]]="Alta",(Z1360-2)*60+AA1360)))</f>
        <v>29</v>
      </c>
      <c r="AD1360" s="17" t="str">
        <f>TablaIncidentes[[#This Row],[Tiempo Creación (HH:mm)]]</f>
        <v>00:00</v>
      </c>
      <c r="AE1360" s="11">
        <f t="shared" si="149"/>
        <v>0</v>
      </c>
      <c r="AF1360" s="11">
        <f t="shared" si="150"/>
        <v>0</v>
      </c>
      <c r="AG1360" s="11">
        <f>IF(TablaIncidentes[[#This Row],[Prioridad*]]="Baja",((AE1360*60)+AF1360)-30,IF(TablaIncidentes[[#This Row],[Prioridad*]]="Media",((AE1360*60)+AF1360)-15,IF(TablaIncidentes[[#This Row],[Prioridad*]]="Alta",((AE1360*60)+AF1360)-10)))</f>
        <v>-10</v>
      </c>
      <c r="AI1360" s="17">
        <f>TablaIncidentes[[#This Row],[Tiempo Avance Incidente]]</f>
        <v>0</v>
      </c>
      <c r="AJ1360" s="11">
        <f t="shared" si="151"/>
        <v>0</v>
      </c>
      <c r="AK1360" s="11">
        <f t="shared" si="152"/>
        <v>0</v>
      </c>
      <c r="AL1360">
        <f>IF(TablaIncidentes[[#This Row],[Prioridad*]]="Baja",((AJ1360*60)+AK1360)-720,IF(TablaIncidentes[[#This Row],[Prioridad*]]="Media",((AJ1360*60)+AK1360)-120,IF(TablaIncidentes[[#This Row],[Prioridad*]]="Alta",((AJ1360*60)+AK1360)-60)))</f>
        <v>-60</v>
      </c>
      <c r="AN1360" t="str">
        <f t="shared" si="153"/>
        <v>miércoles</v>
      </c>
    </row>
    <row r="1361" spans="1:40" x14ac:dyDescent="0.25">
      <c r="A1361" s="20" t="s">
        <v>2839</v>
      </c>
      <c r="B1361" t="s">
        <v>2840</v>
      </c>
      <c r="C1361" t="s">
        <v>32</v>
      </c>
      <c r="D1361" s="11" t="s">
        <v>33</v>
      </c>
      <c r="E1361" t="s">
        <v>34</v>
      </c>
      <c r="F1361" t="s">
        <v>51</v>
      </c>
      <c r="G1361" t="s">
        <v>62</v>
      </c>
      <c r="J1361" s="12">
        <v>43852</v>
      </c>
      <c r="K1361" s="13">
        <v>0.36959490740740741</v>
      </c>
      <c r="L1361" s="14">
        <v>43852</v>
      </c>
      <c r="M1361" s="15">
        <v>0.36959490740740741</v>
      </c>
      <c r="N1361" s="12">
        <v>43852</v>
      </c>
      <c r="O1361" s="13">
        <v>0.49228009259259259</v>
      </c>
      <c r="P1361" s="16">
        <v>43853.50203703704</v>
      </c>
      <c r="Q1361" s="11" t="s">
        <v>101</v>
      </c>
      <c r="R1361" s="11" t="s">
        <v>2718</v>
      </c>
      <c r="S1361" s="11" t="s">
        <v>39</v>
      </c>
      <c r="T1361" s="11" t="s">
        <v>133</v>
      </c>
      <c r="U1361" s="11" t="s">
        <v>37</v>
      </c>
      <c r="V1361" s="17">
        <v>0</v>
      </c>
      <c r="W1361" s="11" t="s">
        <v>37</v>
      </c>
      <c r="Y1361" s="17" t="str">
        <f>TablaIncidentes[[#This Row],[Tiempo Total Gestión]]</f>
        <v>02:48</v>
      </c>
      <c r="Z1361" s="11">
        <f t="shared" si="147"/>
        <v>2</v>
      </c>
      <c r="AA1361" s="11">
        <f t="shared" si="148"/>
        <v>48</v>
      </c>
      <c r="AB1361" s="11">
        <f>IF(TablaIncidentes[[#This Row],[Prioridad*]]="Baja",(Z1361-24)*60+AA1361,IF(TablaIncidentes[[#This Row],[Prioridad*]]="Media",(Z1361-4)*60+AA1361,IF(TablaIncidentes[[#This Row],[Prioridad*]]="Alta",(Z1361-2)*60+AA1361)))</f>
        <v>48</v>
      </c>
      <c r="AD1361" s="17" t="str">
        <f>TablaIncidentes[[#This Row],[Tiempo Creación (HH:mm)]]</f>
        <v>00:00</v>
      </c>
      <c r="AE1361" s="11">
        <f t="shared" si="149"/>
        <v>0</v>
      </c>
      <c r="AF1361" s="11">
        <f t="shared" si="150"/>
        <v>0</v>
      </c>
      <c r="AG1361" s="11">
        <f>IF(TablaIncidentes[[#This Row],[Prioridad*]]="Baja",((AE1361*60)+AF1361)-30,IF(TablaIncidentes[[#This Row],[Prioridad*]]="Media",((AE1361*60)+AF1361)-15,IF(TablaIncidentes[[#This Row],[Prioridad*]]="Alta",((AE1361*60)+AF1361)-10)))</f>
        <v>-10</v>
      </c>
      <c r="AI1361" s="17">
        <f>TablaIncidentes[[#This Row],[Tiempo Avance Incidente]]</f>
        <v>0</v>
      </c>
      <c r="AJ1361" s="11">
        <f t="shared" si="151"/>
        <v>0</v>
      </c>
      <c r="AK1361" s="11">
        <f t="shared" si="152"/>
        <v>0</v>
      </c>
      <c r="AL1361">
        <f>IF(TablaIncidentes[[#This Row],[Prioridad*]]="Baja",((AJ1361*60)+AK1361)-720,IF(TablaIncidentes[[#This Row],[Prioridad*]]="Media",((AJ1361*60)+AK1361)-120,IF(TablaIncidentes[[#This Row],[Prioridad*]]="Alta",((AJ1361*60)+AK1361)-60)))</f>
        <v>-60</v>
      </c>
      <c r="AN1361" t="str">
        <f t="shared" si="153"/>
        <v>miércoles</v>
      </c>
    </row>
    <row r="1362" spans="1:40" x14ac:dyDescent="0.25">
      <c r="A1362" s="10" t="s">
        <v>2841</v>
      </c>
      <c r="B1362" t="s">
        <v>1616</v>
      </c>
      <c r="C1362" t="s">
        <v>32</v>
      </c>
      <c r="D1362" s="11" t="s">
        <v>33</v>
      </c>
      <c r="E1362" t="s">
        <v>34</v>
      </c>
      <c r="F1362" t="s">
        <v>51</v>
      </c>
      <c r="G1362" t="s">
        <v>361</v>
      </c>
      <c r="J1362" s="12">
        <v>43852</v>
      </c>
      <c r="K1362" s="13">
        <v>0.36959490740740741</v>
      </c>
      <c r="L1362" s="14">
        <v>43852</v>
      </c>
      <c r="M1362" s="15">
        <v>0.36959490740740741</v>
      </c>
      <c r="N1362" s="12">
        <v>43852</v>
      </c>
      <c r="O1362" s="13">
        <v>0.38424768518518521</v>
      </c>
      <c r="P1362" s="16">
        <v>43853.452499999999</v>
      </c>
      <c r="Q1362" s="11" t="s">
        <v>37</v>
      </c>
      <c r="R1362" s="11" t="s">
        <v>38</v>
      </c>
      <c r="S1362" s="11" t="s">
        <v>39</v>
      </c>
      <c r="T1362" s="11" t="s">
        <v>133</v>
      </c>
      <c r="U1362" s="11" t="s">
        <v>37</v>
      </c>
      <c r="V1362" s="17">
        <v>0</v>
      </c>
      <c r="W1362" s="11" t="s">
        <v>37</v>
      </c>
      <c r="Y1362" s="17" t="str">
        <f>TablaIncidentes[[#This Row],[Tiempo Total Gestión]]</f>
        <v>00:21</v>
      </c>
      <c r="Z1362" s="11">
        <f t="shared" si="147"/>
        <v>0</v>
      </c>
      <c r="AA1362" s="11">
        <f t="shared" si="148"/>
        <v>21</v>
      </c>
      <c r="AB1362" s="11">
        <f>IF(TablaIncidentes[[#This Row],[Prioridad*]]="Baja",(Z1362-24)*60+AA1362,IF(TablaIncidentes[[#This Row],[Prioridad*]]="Media",(Z1362-4)*60+AA1362,IF(TablaIncidentes[[#This Row],[Prioridad*]]="Alta",(Z1362-2)*60+AA1362)))</f>
        <v>-99</v>
      </c>
      <c r="AD1362" s="17" t="str">
        <f>TablaIncidentes[[#This Row],[Tiempo Creación (HH:mm)]]</f>
        <v>00:00</v>
      </c>
      <c r="AE1362" s="11">
        <f t="shared" si="149"/>
        <v>0</v>
      </c>
      <c r="AF1362" s="11">
        <f t="shared" si="150"/>
        <v>0</v>
      </c>
      <c r="AG1362" s="11">
        <f>IF(TablaIncidentes[[#This Row],[Prioridad*]]="Baja",((AE1362*60)+AF1362)-30,IF(TablaIncidentes[[#This Row],[Prioridad*]]="Media",((AE1362*60)+AF1362)-15,IF(TablaIncidentes[[#This Row],[Prioridad*]]="Alta",((AE1362*60)+AF1362)-10)))</f>
        <v>-10</v>
      </c>
      <c r="AI1362" s="17">
        <f>TablaIncidentes[[#This Row],[Tiempo Avance Incidente]]</f>
        <v>0</v>
      </c>
      <c r="AJ1362" s="11">
        <f t="shared" si="151"/>
        <v>0</v>
      </c>
      <c r="AK1362" s="11">
        <f t="shared" si="152"/>
        <v>0</v>
      </c>
      <c r="AL1362">
        <f>IF(TablaIncidentes[[#This Row],[Prioridad*]]="Baja",((AJ1362*60)+AK1362)-720,IF(TablaIncidentes[[#This Row],[Prioridad*]]="Media",((AJ1362*60)+AK1362)-120,IF(TablaIncidentes[[#This Row],[Prioridad*]]="Alta",((AJ1362*60)+AK1362)-60)))</f>
        <v>-60</v>
      </c>
      <c r="AN1362" t="str">
        <f t="shared" si="153"/>
        <v>miércoles</v>
      </c>
    </row>
    <row r="1363" spans="1:40" x14ac:dyDescent="0.25">
      <c r="A1363" s="20" t="s">
        <v>2842</v>
      </c>
      <c r="B1363" t="s">
        <v>2843</v>
      </c>
      <c r="C1363" t="s">
        <v>32</v>
      </c>
      <c r="D1363" s="11" t="s">
        <v>33</v>
      </c>
      <c r="E1363" t="s">
        <v>34</v>
      </c>
      <c r="F1363" t="s">
        <v>51</v>
      </c>
      <c r="G1363" t="s">
        <v>52</v>
      </c>
      <c r="J1363" s="12">
        <v>43852</v>
      </c>
      <c r="K1363" s="13">
        <v>0.36960648148148145</v>
      </c>
      <c r="L1363" s="14">
        <v>43852</v>
      </c>
      <c r="M1363" s="15">
        <v>0.36960648148148145</v>
      </c>
      <c r="N1363" s="12">
        <v>43854</v>
      </c>
      <c r="O1363" s="13">
        <v>0.40039351851851851</v>
      </c>
      <c r="P1363" s="16">
        <v>43855.440555555557</v>
      </c>
      <c r="Q1363" s="11" t="s">
        <v>101</v>
      </c>
      <c r="R1363" s="11" t="s">
        <v>2121</v>
      </c>
      <c r="S1363" s="11" t="s">
        <v>39</v>
      </c>
      <c r="T1363" s="11" t="s">
        <v>133</v>
      </c>
      <c r="U1363" s="11" t="s">
        <v>37</v>
      </c>
      <c r="V1363" s="17">
        <v>0</v>
      </c>
      <c r="W1363" s="11" t="s">
        <v>37</v>
      </c>
      <c r="Y1363" s="17" t="str">
        <f>TablaIncidentes[[#This Row],[Tiempo Total Gestión]]</f>
        <v>02:40</v>
      </c>
      <c r="Z1363" s="11">
        <f t="shared" si="147"/>
        <v>2</v>
      </c>
      <c r="AA1363" s="11">
        <f t="shared" si="148"/>
        <v>40</v>
      </c>
      <c r="AB1363" s="11">
        <f>IF(TablaIncidentes[[#This Row],[Prioridad*]]="Baja",(Z1363-24)*60+AA1363,IF(TablaIncidentes[[#This Row],[Prioridad*]]="Media",(Z1363-4)*60+AA1363,IF(TablaIncidentes[[#This Row],[Prioridad*]]="Alta",(Z1363-2)*60+AA1363)))</f>
        <v>40</v>
      </c>
      <c r="AD1363" s="17" t="str">
        <f>TablaIncidentes[[#This Row],[Tiempo Creación (HH:mm)]]</f>
        <v>00:00</v>
      </c>
      <c r="AE1363" s="11">
        <f t="shared" si="149"/>
        <v>0</v>
      </c>
      <c r="AF1363" s="11">
        <f t="shared" si="150"/>
        <v>0</v>
      </c>
      <c r="AG1363" s="11">
        <f>IF(TablaIncidentes[[#This Row],[Prioridad*]]="Baja",((AE1363*60)+AF1363)-30,IF(TablaIncidentes[[#This Row],[Prioridad*]]="Media",((AE1363*60)+AF1363)-15,IF(TablaIncidentes[[#This Row],[Prioridad*]]="Alta",((AE1363*60)+AF1363)-10)))</f>
        <v>-10</v>
      </c>
      <c r="AI1363" s="17">
        <f>TablaIncidentes[[#This Row],[Tiempo Avance Incidente]]</f>
        <v>0</v>
      </c>
      <c r="AJ1363" s="11">
        <f t="shared" si="151"/>
        <v>0</v>
      </c>
      <c r="AK1363" s="11">
        <f t="shared" si="152"/>
        <v>0</v>
      </c>
      <c r="AL1363">
        <f>IF(TablaIncidentes[[#This Row],[Prioridad*]]="Baja",((AJ1363*60)+AK1363)-720,IF(TablaIncidentes[[#This Row],[Prioridad*]]="Media",((AJ1363*60)+AK1363)-120,IF(TablaIncidentes[[#This Row],[Prioridad*]]="Alta",((AJ1363*60)+AK1363)-60)))</f>
        <v>-60</v>
      </c>
      <c r="AN1363" t="str">
        <f t="shared" si="153"/>
        <v>miércoles</v>
      </c>
    </row>
    <row r="1364" spans="1:40" x14ac:dyDescent="0.25">
      <c r="A1364" s="10" t="s">
        <v>2844</v>
      </c>
      <c r="B1364" t="s">
        <v>1094</v>
      </c>
      <c r="C1364" t="s">
        <v>32</v>
      </c>
      <c r="D1364" s="11" t="s">
        <v>33</v>
      </c>
      <c r="E1364" t="s">
        <v>34</v>
      </c>
      <c r="F1364" t="s">
        <v>35</v>
      </c>
      <c r="G1364" t="s">
        <v>36</v>
      </c>
      <c r="J1364" s="12">
        <v>43852</v>
      </c>
      <c r="K1364" s="13">
        <v>0.36961805555555555</v>
      </c>
      <c r="L1364" s="14">
        <v>43852</v>
      </c>
      <c r="M1364" s="15">
        <v>0.36961805555555555</v>
      </c>
      <c r="N1364" s="12">
        <v>43853</v>
      </c>
      <c r="O1364" s="13">
        <v>0.38572916666666668</v>
      </c>
      <c r="P1364" s="16">
        <v>43854.427685185183</v>
      </c>
      <c r="Q1364" s="11" t="s">
        <v>37</v>
      </c>
      <c r="R1364" s="11" t="s">
        <v>456</v>
      </c>
      <c r="S1364" s="11" t="s">
        <v>39</v>
      </c>
      <c r="T1364" s="11" t="s">
        <v>133</v>
      </c>
      <c r="U1364" s="11" t="s">
        <v>37</v>
      </c>
      <c r="V1364" s="17">
        <v>0</v>
      </c>
      <c r="W1364" s="11" t="s">
        <v>37</v>
      </c>
      <c r="Y1364" s="17" t="str">
        <f>TablaIncidentes[[#This Row],[Tiempo Total Gestión]]</f>
        <v>01:00</v>
      </c>
      <c r="Z1364" s="11">
        <f t="shared" si="147"/>
        <v>1</v>
      </c>
      <c r="AA1364" s="11">
        <f t="shared" si="148"/>
        <v>0</v>
      </c>
      <c r="AB1364" s="11">
        <f>IF(TablaIncidentes[[#This Row],[Prioridad*]]="Baja",(Z1364-24)*60+AA1364,IF(TablaIncidentes[[#This Row],[Prioridad*]]="Media",(Z1364-4)*60+AA1364,IF(TablaIncidentes[[#This Row],[Prioridad*]]="Alta",(Z1364-2)*60+AA1364)))</f>
        <v>-60</v>
      </c>
      <c r="AD1364" s="17" t="str">
        <f>TablaIncidentes[[#This Row],[Tiempo Creación (HH:mm)]]</f>
        <v>00:00</v>
      </c>
      <c r="AE1364" s="11">
        <f t="shared" si="149"/>
        <v>0</v>
      </c>
      <c r="AF1364" s="11">
        <f t="shared" si="150"/>
        <v>0</v>
      </c>
      <c r="AG1364" s="11">
        <f>IF(TablaIncidentes[[#This Row],[Prioridad*]]="Baja",((AE1364*60)+AF1364)-30,IF(TablaIncidentes[[#This Row],[Prioridad*]]="Media",((AE1364*60)+AF1364)-15,IF(TablaIncidentes[[#This Row],[Prioridad*]]="Alta",((AE1364*60)+AF1364)-10)))</f>
        <v>-10</v>
      </c>
      <c r="AI1364" s="17">
        <f>TablaIncidentes[[#This Row],[Tiempo Avance Incidente]]</f>
        <v>0</v>
      </c>
      <c r="AJ1364" s="11">
        <f t="shared" si="151"/>
        <v>0</v>
      </c>
      <c r="AK1364" s="11">
        <f t="shared" si="152"/>
        <v>0</v>
      </c>
      <c r="AL1364">
        <f>IF(TablaIncidentes[[#This Row],[Prioridad*]]="Baja",((AJ1364*60)+AK1364)-720,IF(TablaIncidentes[[#This Row],[Prioridad*]]="Media",((AJ1364*60)+AK1364)-120,IF(TablaIncidentes[[#This Row],[Prioridad*]]="Alta",((AJ1364*60)+AK1364)-60)))</f>
        <v>-60</v>
      </c>
      <c r="AN1364" t="str">
        <f t="shared" si="153"/>
        <v>miércoles</v>
      </c>
    </row>
    <row r="1365" spans="1:40" x14ac:dyDescent="0.25">
      <c r="A1365" s="20" t="s">
        <v>2845</v>
      </c>
      <c r="B1365" t="s">
        <v>2846</v>
      </c>
      <c r="C1365" t="s">
        <v>32</v>
      </c>
      <c r="D1365" s="11" t="s">
        <v>33</v>
      </c>
      <c r="E1365" t="s">
        <v>34</v>
      </c>
      <c r="F1365" t="s">
        <v>51</v>
      </c>
      <c r="G1365" t="s">
        <v>75</v>
      </c>
      <c r="J1365" s="12">
        <v>43852</v>
      </c>
      <c r="K1365" s="13">
        <v>0.36961805555555555</v>
      </c>
      <c r="L1365" s="14">
        <v>43852</v>
      </c>
      <c r="M1365" s="15">
        <v>0.36961805555555555</v>
      </c>
      <c r="N1365" s="12">
        <v>43852</v>
      </c>
      <c r="O1365" s="13">
        <v>0.4697453703703704</v>
      </c>
      <c r="P1365" s="16">
        <v>43853.50203703704</v>
      </c>
      <c r="Q1365" s="11" t="s">
        <v>101</v>
      </c>
      <c r="R1365" s="11" t="s">
        <v>1829</v>
      </c>
      <c r="S1365" s="11" t="s">
        <v>39</v>
      </c>
      <c r="T1365" s="11" t="s">
        <v>133</v>
      </c>
      <c r="U1365" s="11" t="s">
        <v>37</v>
      </c>
      <c r="V1365" s="17">
        <v>0</v>
      </c>
      <c r="W1365" s="11" t="s">
        <v>37</v>
      </c>
      <c r="Y1365" s="17" t="str">
        <f>TablaIncidentes[[#This Row],[Tiempo Total Gestión]]</f>
        <v>02:24</v>
      </c>
      <c r="Z1365" s="11">
        <f t="shared" si="147"/>
        <v>2</v>
      </c>
      <c r="AA1365" s="11">
        <f t="shared" si="148"/>
        <v>24</v>
      </c>
      <c r="AB1365" s="11">
        <f>IF(TablaIncidentes[[#This Row],[Prioridad*]]="Baja",(Z1365-24)*60+AA1365,IF(TablaIncidentes[[#This Row],[Prioridad*]]="Media",(Z1365-4)*60+AA1365,IF(TablaIncidentes[[#This Row],[Prioridad*]]="Alta",(Z1365-2)*60+AA1365)))</f>
        <v>24</v>
      </c>
      <c r="AD1365" s="17" t="str">
        <f>TablaIncidentes[[#This Row],[Tiempo Creación (HH:mm)]]</f>
        <v>00:00</v>
      </c>
      <c r="AE1365" s="11">
        <f t="shared" si="149"/>
        <v>0</v>
      </c>
      <c r="AF1365" s="11">
        <f t="shared" si="150"/>
        <v>0</v>
      </c>
      <c r="AG1365" s="11">
        <f>IF(TablaIncidentes[[#This Row],[Prioridad*]]="Baja",((AE1365*60)+AF1365)-30,IF(TablaIncidentes[[#This Row],[Prioridad*]]="Media",((AE1365*60)+AF1365)-15,IF(TablaIncidentes[[#This Row],[Prioridad*]]="Alta",((AE1365*60)+AF1365)-10)))</f>
        <v>-10</v>
      </c>
      <c r="AI1365" s="17">
        <f>TablaIncidentes[[#This Row],[Tiempo Avance Incidente]]</f>
        <v>0</v>
      </c>
      <c r="AJ1365" s="11">
        <f t="shared" si="151"/>
        <v>0</v>
      </c>
      <c r="AK1365" s="11">
        <f t="shared" si="152"/>
        <v>0</v>
      </c>
      <c r="AL1365">
        <f>IF(TablaIncidentes[[#This Row],[Prioridad*]]="Baja",((AJ1365*60)+AK1365)-720,IF(TablaIncidentes[[#This Row],[Prioridad*]]="Media",((AJ1365*60)+AK1365)-120,IF(TablaIncidentes[[#This Row],[Prioridad*]]="Alta",((AJ1365*60)+AK1365)-60)))</f>
        <v>-60</v>
      </c>
      <c r="AN1365" t="str">
        <f t="shared" si="153"/>
        <v>miércoles</v>
      </c>
    </row>
    <row r="1366" spans="1:40" x14ac:dyDescent="0.25">
      <c r="A1366" s="20" t="s">
        <v>2847</v>
      </c>
      <c r="B1366" t="s">
        <v>1503</v>
      </c>
      <c r="C1366" t="s">
        <v>32</v>
      </c>
      <c r="D1366" s="11" t="s">
        <v>33</v>
      </c>
      <c r="E1366" t="s">
        <v>34</v>
      </c>
      <c r="F1366" t="s">
        <v>51</v>
      </c>
      <c r="G1366" t="s">
        <v>62</v>
      </c>
      <c r="J1366" s="12">
        <v>43852</v>
      </c>
      <c r="K1366" s="13">
        <v>0.36962962962962959</v>
      </c>
      <c r="L1366" s="14">
        <v>43852</v>
      </c>
      <c r="M1366" s="15">
        <v>0.36962962962962959</v>
      </c>
      <c r="N1366" s="12">
        <v>43852</v>
      </c>
      <c r="O1366" s="13">
        <v>0.50368055555555558</v>
      </c>
      <c r="P1366" s="16">
        <v>43853.631041666667</v>
      </c>
      <c r="Q1366" s="11" t="s">
        <v>101</v>
      </c>
      <c r="R1366" s="11" t="s">
        <v>2193</v>
      </c>
      <c r="S1366" s="11" t="s">
        <v>39</v>
      </c>
      <c r="T1366" s="11" t="s">
        <v>133</v>
      </c>
      <c r="U1366" s="11" t="s">
        <v>37</v>
      </c>
      <c r="V1366" s="17">
        <v>0</v>
      </c>
      <c r="W1366" s="11" t="s">
        <v>37</v>
      </c>
      <c r="Y1366" s="17" t="str">
        <f>TablaIncidentes[[#This Row],[Tiempo Total Gestión]]</f>
        <v>03:00</v>
      </c>
      <c r="Z1366" s="11">
        <f t="shared" si="147"/>
        <v>3</v>
      </c>
      <c r="AA1366" s="11">
        <f t="shared" si="148"/>
        <v>0</v>
      </c>
      <c r="AB1366" s="11">
        <f>IF(TablaIncidentes[[#This Row],[Prioridad*]]="Baja",(Z1366-24)*60+AA1366,IF(TablaIncidentes[[#This Row],[Prioridad*]]="Media",(Z1366-4)*60+AA1366,IF(TablaIncidentes[[#This Row],[Prioridad*]]="Alta",(Z1366-2)*60+AA1366)))</f>
        <v>60</v>
      </c>
      <c r="AD1366" s="17" t="str">
        <f>TablaIncidentes[[#This Row],[Tiempo Creación (HH:mm)]]</f>
        <v>00:00</v>
      </c>
      <c r="AE1366" s="11">
        <f t="shared" si="149"/>
        <v>0</v>
      </c>
      <c r="AF1366" s="11">
        <f t="shared" si="150"/>
        <v>0</v>
      </c>
      <c r="AG1366" s="11">
        <f>IF(TablaIncidentes[[#This Row],[Prioridad*]]="Baja",((AE1366*60)+AF1366)-30,IF(TablaIncidentes[[#This Row],[Prioridad*]]="Media",((AE1366*60)+AF1366)-15,IF(TablaIncidentes[[#This Row],[Prioridad*]]="Alta",((AE1366*60)+AF1366)-10)))</f>
        <v>-10</v>
      </c>
      <c r="AI1366" s="17">
        <f>TablaIncidentes[[#This Row],[Tiempo Avance Incidente]]</f>
        <v>0</v>
      </c>
      <c r="AJ1366" s="11">
        <f t="shared" si="151"/>
        <v>0</v>
      </c>
      <c r="AK1366" s="11">
        <f t="shared" si="152"/>
        <v>0</v>
      </c>
      <c r="AL1366">
        <f>IF(TablaIncidentes[[#This Row],[Prioridad*]]="Baja",((AJ1366*60)+AK1366)-720,IF(TablaIncidentes[[#This Row],[Prioridad*]]="Media",((AJ1366*60)+AK1366)-120,IF(TablaIncidentes[[#This Row],[Prioridad*]]="Alta",((AJ1366*60)+AK1366)-60)))</f>
        <v>-60</v>
      </c>
      <c r="AN1366" t="str">
        <f t="shared" si="153"/>
        <v>miércoles</v>
      </c>
    </row>
    <row r="1367" spans="1:40" x14ac:dyDescent="0.25">
      <c r="A1367" s="20" t="s">
        <v>2848</v>
      </c>
      <c r="B1367" t="s">
        <v>2849</v>
      </c>
      <c r="C1367" t="s">
        <v>32</v>
      </c>
      <c r="D1367" s="11" t="s">
        <v>33</v>
      </c>
      <c r="E1367" t="s">
        <v>34</v>
      </c>
      <c r="F1367" t="s">
        <v>51</v>
      </c>
      <c r="G1367" t="s">
        <v>52</v>
      </c>
      <c r="J1367" s="12">
        <v>43852</v>
      </c>
      <c r="K1367" s="13">
        <v>0.36962962962962959</v>
      </c>
      <c r="L1367" s="14">
        <v>43852</v>
      </c>
      <c r="M1367" s="15">
        <v>0.36962962962962959</v>
      </c>
      <c r="N1367" s="12">
        <v>43853</v>
      </c>
      <c r="O1367" s="13">
        <v>0.44898148148148148</v>
      </c>
      <c r="P1367" s="16">
        <v>43854.51152777778</v>
      </c>
      <c r="Q1367" s="11" t="s">
        <v>101</v>
      </c>
      <c r="R1367" s="11" t="s">
        <v>2850</v>
      </c>
      <c r="S1367" s="11" t="s">
        <v>39</v>
      </c>
      <c r="T1367" s="11" t="s">
        <v>133</v>
      </c>
      <c r="U1367" s="11" t="s">
        <v>37</v>
      </c>
      <c r="V1367" s="17">
        <v>0</v>
      </c>
      <c r="W1367" s="11" t="s">
        <v>37</v>
      </c>
      <c r="Y1367" s="17" t="str">
        <f>TablaIncidentes[[#This Row],[Tiempo Total Gestión]]</f>
        <v>25:01</v>
      </c>
      <c r="Z1367" s="11">
        <f t="shared" si="147"/>
        <v>1</v>
      </c>
      <c r="AA1367" s="11">
        <f t="shared" si="148"/>
        <v>1</v>
      </c>
      <c r="AB1367" s="11">
        <f>IF(TablaIncidentes[[#This Row],[Prioridad*]]="Baja",(Z1367-24)*60+AA1367,IF(TablaIncidentes[[#This Row],[Prioridad*]]="Media",(Z1367-4)*60+AA1367,IF(TablaIncidentes[[#This Row],[Prioridad*]]="Alta",(Z1367-2)*60+AA1367)))</f>
        <v>-59</v>
      </c>
      <c r="AD1367" s="17" t="str">
        <f>TablaIncidentes[[#This Row],[Tiempo Creación (HH:mm)]]</f>
        <v>00:00</v>
      </c>
      <c r="AE1367" s="11">
        <f t="shared" si="149"/>
        <v>0</v>
      </c>
      <c r="AF1367" s="11">
        <f t="shared" si="150"/>
        <v>0</v>
      </c>
      <c r="AG1367" s="11">
        <f>IF(TablaIncidentes[[#This Row],[Prioridad*]]="Baja",((AE1367*60)+AF1367)-30,IF(TablaIncidentes[[#This Row],[Prioridad*]]="Media",((AE1367*60)+AF1367)-15,IF(TablaIncidentes[[#This Row],[Prioridad*]]="Alta",((AE1367*60)+AF1367)-10)))</f>
        <v>-10</v>
      </c>
      <c r="AI1367" s="17">
        <f>TablaIncidentes[[#This Row],[Tiempo Avance Incidente]]</f>
        <v>0</v>
      </c>
      <c r="AJ1367" s="11">
        <f t="shared" si="151"/>
        <v>0</v>
      </c>
      <c r="AK1367" s="11">
        <f t="shared" si="152"/>
        <v>0</v>
      </c>
      <c r="AL1367">
        <f>IF(TablaIncidentes[[#This Row],[Prioridad*]]="Baja",((AJ1367*60)+AK1367)-720,IF(TablaIncidentes[[#This Row],[Prioridad*]]="Media",((AJ1367*60)+AK1367)-120,IF(TablaIncidentes[[#This Row],[Prioridad*]]="Alta",((AJ1367*60)+AK1367)-60)))</f>
        <v>-60</v>
      </c>
      <c r="AN1367" t="str">
        <f t="shared" si="153"/>
        <v>miércoles</v>
      </c>
    </row>
    <row r="1368" spans="1:40" x14ac:dyDescent="0.25">
      <c r="A1368" s="20" t="s">
        <v>2851</v>
      </c>
      <c r="B1368" t="s">
        <v>2852</v>
      </c>
      <c r="C1368" t="s">
        <v>32</v>
      </c>
      <c r="D1368" s="11" t="s">
        <v>33</v>
      </c>
      <c r="E1368" t="s">
        <v>34</v>
      </c>
      <c r="F1368" t="s">
        <v>35</v>
      </c>
      <c r="G1368" t="s">
        <v>36</v>
      </c>
      <c r="J1368" s="12">
        <v>43852</v>
      </c>
      <c r="K1368" s="13">
        <v>0.38215277777777779</v>
      </c>
      <c r="L1368" s="14">
        <v>43852</v>
      </c>
      <c r="M1368" s="15">
        <v>0.38215277777777779</v>
      </c>
      <c r="N1368" s="12">
        <v>43858</v>
      </c>
      <c r="O1368" s="13">
        <v>0.62883101851851853</v>
      </c>
      <c r="P1368" s="16">
        <v>43859.679583333331</v>
      </c>
      <c r="Q1368" s="11" t="s">
        <v>101</v>
      </c>
      <c r="R1368" s="11" t="s">
        <v>2853</v>
      </c>
      <c r="S1368" s="11" t="s">
        <v>39</v>
      </c>
      <c r="T1368" s="11" t="s">
        <v>133</v>
      </c>
      <c r="U1368" s="11" t="s">
        <v>37</v>
      </c>
      <c r="V1368" s="17">
        <v>0</v>
      </c>
      <c r="W1368" s="11" t="s">
        <v>37</v>
      </c>
      <c r="Y1368" s="17" t="str">
        <f>TablaIncidentes[[#This Row],[Tiempo Total Gestión]]</f>
        <v>109:59</v>
      </c>
      <c r="Z1368" s="11">
        <f t="shared" si="147"/>
        <v>13</v>
      </c>
      <c r="AA1368" s="11">
        <f t="shared" si="148"/>
        <v>59</v>
      </c>
      <c r="AB1368" s="11">
        <f>IF(TablaIncidentes[[#This Row],[Prioridad*]]="Baja",(Z1368-24)*60+AA1368,IF(TablaIncidentes[[#This Row],[Prioridad*]]="Media",(Z1368-4)*60+AA1368,IF(TablaIncidentes[[#This Row],[Prioridad*]]="Alta",(Z1368-2)*60+AA1368)))</f>
        <v>719</v>
      </c>
      <c r="AD1368" s="17" t="str">
        <f>TablaIncidentes[[#This Row],[Tiempo Creación (HH:mm)]]</f>
        <v>00:00</v>
      </c>
      <c r="AE1368" s="11">
        <f t="shared" si="149"/>
        <v>0</v>
      </c>
      <c r="AF1368" s="11">
        <f t="shared" si="150"/>
        <v>0</v>
      </c>
      <c r="AG1368" s="11">
        <f>IF(TablaIncidentes[[#This Row],[Prioridad*]]="Baja",((AE1368*60)+AF1368)-30,IF(TablaIncidentes[[#This Row],[Prioridad*]]="Media",((AE1368*60)+AF1368)-15,IF(TablaIncidentes[[#This Row],[Prioridad*]]="Alta",((AE1368*60)+AF1368)-10)))</f>
        <v>-10</v>
      </c>
      <c r="AI1368" s="17">
        <f>TablaIncidentes[[#This Row],[Tiempo Avance Incidente]]</f>
        <v>0</v>
      </c>
      <c r="AJ1368" s="11">
        <f t="shared" si="151"/>
        <v>0</v>
      </c>
      <c r="AK1368" s="11">
        <f t="shared" si="152"/>
        <v>0</v>
      </c>
      <c r="AL1368">
        <f>IF(TablaIncidentes[[#This Row],[Prioridad*]]="Baja",((AJ1368*60)+AK1368)-720,IF(TablaIncidentes[[#This Row],[Prioridad*]]="Media",((AJ1368*60)+AK1368)-120,IF(TablaIncidentes[[#This Row],[Prioridad*]]="Alta",((AJ1368*60)+AK1368)-60)))</f>
        <v>-60</v>
      </c>
      <c r="AN1368" t="str">
        <f t="shared" si="153"/>
        <v>miércoles</v>
      </c>
    </row>
    <row r="1369" spans="1:40" x14ac:dyDescent="0.25">
      <c r="A1369" s="10" t="s">
        <v>2854</v>
      </c>
      <c r="B1369" t="s">
        <v>2855</v>
      </c>
      <c r="C1369" t="s">
        <v>32</v>
      </c>
      <c r="D1369" s="11" t="s">
        <v>33</v>
      </c>
      <c r="E1369" t="s">
        <v>34</v>
      </c>
      <c r="F1369" t="s">
        <v>51</v>
      </c>
      <c r="G1369" t="s">
        <v>361</v>
      </c>
      <c r="J1369" s="12">
        <v>43852</v>
      </c>
      <c r="K1369" s="13">
        <v>0.38216435185185182</v>
      </c>
      <c r="L1369" s="14">
        <v>43852</v>
      </c>
      <c r="M1369" s="15">
        <v>0.38216435185185182</v>
      </c>
      <c r="N1369" s="12">
        <v>43852</v>
      </c>
      <c r="O1369" s="13">
        <v>0.41393518518518518</v>
      </c>
      <c r="P1369" s="16">
        <v>43853.452499999999</v>
      </c>
      <c r="Q1369" s="11" t="s">
        <v>37</v>
      </c>
      <c r="R1369" s="11" t="s">
        <v>2476</v>
      </c>
      <c r="S1369" s="11" t="s">
        <v>39</v>
      </c>
      <c r="T1369" s="11" t="s">
        <v>133</v>
      </c>
      <c r="U1369" s="11" t="s">
        <v>37</v>
      </c>
      <c r="V1369" s="17">
        <v>0</v>
      </c>
      <c r="W1369" s="11" t="s">
        <v>37</v>
      </c>
      <c r="Y1369" s="17" t="str">
        <f>TablaIncidentes[[#This Row],[Tiempo Total Gestión]]</f>
        <v>00:45</v>
      </c>
      <c r="Z1369" s="11">
        <f t="shared" si="147"/>
        <v>0</v>
      </c>
      <c r="AA1369" s="11">
        <f t="shared" si="148"/>
        <v>45</v>
      </c>
      <c r="AB1369" s="11">
        <f>IF(TablaIncidentes[[#This Row],[Prioridad*]]="Baja",(Z1369-24)*60+AA1369,IF(TablaIncidentes[[#This Row],[Prioridad*]]="Media",(Z1369-4)*60+AA1369,IF(TablaIncidentes[[#This Row],[Prioridad*]]="Alta",(Z1369-2)*60+AA1369)))</f>
        <v>-75</v>
      </c>
      <c r="AD1369" s="17" t="str">
        <f>TablaIncidentes[[#This Row],[Tiempo Creación (HH:mm)]]</f>
        <v>00:00</v>
      </c>
      <c r="AE1369" s="11">
        <f t="shared" si="149"/>
        <v>0</v>
      </c>
      <c r="AF1369" s="11">
        <f t="shared" si="150"/>
        <v>0</v>
      </c>
      <c r="AG1369" s="11">
        <f>IF(TablaIncidentes[[#This Row],[Prioridad*]]="Baja",((AE1369*60)+AF1369)-30,IF(TablaIncidentes[[#This Row],[Prioridad*]]="Media",((AE1369*60)+AF1369)-15,IF(TablaIncidentes[[#This Row],[Prioridad*]]="Alta",((AE1369*60)+AF1369)-10)))</f>
        <v>-10</v>
      </c>
      <c r="AI1369" s="17">
        <f>TablaIncidentes[[#This Row],[Tiempo Avance Incidente]]</f>
        <v>0</v>
      </c>
      <c r="AJ1369" s="11">
        <f t="shared" si="151"/>
        <v>0</v>
      </c>
      <c r="AK1369" s="11">
        <f t="shared" si="152"/>
        <v>0</v>
      </c>
      <c r="AL1369">
        <f>IF(TablaIncidentes[[#This Row],[Prioridad*]]="Baja",((AJ1369*60)+AK1369)-720,IF(TablaIncidentes[[#This Row],[Prioridad*]]="Media",((AJ1369*60)+AK1369)-120,IF(TablaIncidentes[[#This Row],[Prioridad*]]="Alta",((AJ1369*60)+AK1369)-60)))</f>
        <v>-60</v>
      </c>
      <c r="AN1369" t="str">
        <f t="shared" si="153"/>
        <v>miércoles</v>
      </c>
    </row>
    <row r="1370" spans="1:40" x14ac:dyDescent="0.25">
      <c r="A1370" s="10" t="s">
        <v>2856</v>
      </c>
      <c r="B1370" t="s">
        <v>2857</v>
      </c>
      <c r="C1370" t="s">
        <v>123</v>
      </c>
      <c r="D1370" s="11" t="s">
        <v>150</v>
      </c>
      <c r="E1370" t="s">
        <v>34</v>
      </c>
      <c r="F1370" t="s">
        <v>124</v>
      </c>
      <c r="G1370" t="s">
        <v>364</v>
      </c>
      <c r="J1370" s="12">
        <v>43852</v>
      </c>
      <c r="K1370" s="13">
        <v>0.36600694444444443</v>
      </c>
      <c r="L1370" s="14">
        <v>43852</v>
      </c>
      <c r="M1370" s="15">
        <v>0.36791666666666667</v>
      </c>
      <c r="N1370" s="12">
        <v>43852</v>
      </c>
      <c r="O1370" s="13">
        <v>0.3822916666666667</v>
      </c>
      <c r="P1370" s="16">
        <v>43853.452499999999</v>
      </c>
      <c r="Q1370" s="11" t="s">
        <v>37</v>
      </c>
      <c r="R1370" s="11" t="s">
        <v>353</v>
      </c>
      <c r="S1370" s="11" t="s">
        <v>91</v>
      </c>
      <c r="T1370" s="11" t="s">
        <v>48</v>
      </c>
      <c r="U1370" s="11" t="s">
        <v>37</v>
      </c>
      <c r="V1370" s="17">
        <v>2.2453703713836148E-3</v>
      </c>
      <c r="W1370" s="11" t="s">
        <v>37</v>
      </c>
      <c r="Y1370" s="17" t="str">
        <f>TablaIncidentes[[#This Row],[Tiempo Total Gestión]]</f>
        <v>00:23</v>
      </c>
      <c r="Z1370" s="11">
        <f t="shared" si="147"/>
        <v>0</v>
      </c>
      <c r="AA1370" s="11">
        <f t="shared" si="148"/>
        <v>23</v>
      </c>
      <c r="AB1370" s="11">
        <f>IF(TablaIncidentes[[#This Row],[Prioridad*]]="Baja",(Z1370-24)*60+AA1370,IF(TablaIncidentes[[#This Row],[Prioridad*]]="Media",(Z1370-4)*60+AA1370,IF(TablaIncidentes[[#This Row],[Prioridad*]]="Alta",(Z1370-2)*60+AA1370)))</f>
        <v>-1417</v>
      </c>
      <c r="AD1370" s="17" t="str">
        <f>TablaIncidentes[[#This Row],[Tiempo Creación (HH:mm)]]</f>
        <v>00:02</v>
      </c>
      <c r="AE1370" s="11">
        <f t="shared" si="149"/>
        <v>0</v>
      </c>
      <c r="AF1370" s="11">
        <f t="shared" si="150"/>
        <v>2</v>
      </c>
      <c r="AG1370" s="11">
        <f>IF(TablaIncidentes[[#This Row],[Prioridad*]]="Baja",((AE1370*60)+AF1370)-30,IF(TablaIncidentes[[#This Row],[Prioridad*]]="Media",((AE1370*60)+AF1370)-15,IF(TablaIncidentes[[#This Row],[Prioridad*]]="Alta",((AE1370*60)+AF1370)-10)))</f>
        <v>-28</v>
      </c>
      <c r="AI1370" s="17">
        <f>TablaIncidentes[[#This Row],[Tiempo Avance Incidente]]</f>
        <v>2.2453703713836148E-3</v>
      </c>
      <c r="AJ1370" s="11">
        <f t="shared" si="151"/>
        <v>0</v>
      </c>
      <c r="AK1370" s="11">
        <f t="shared" si="152"/>
        <v>3</v>
      </c>
      <c r="AL1370">
        <f>IF(TablaIncidentes[[#This Row],[Prioridad*]]="Baja",((AJ1370*60)+AK1370)-720,IF(TablaIncidentes[[#This Row],[Prioridad*]]="Media",((AJ1370*60)+AK1370)-120,IF(TablaIncidentes[[#This Row],[Prioridad*]]="Alta",((AJ1370*60)+AK1370)-60)))</f>
        <v>-717</v>
      </c>
      <c r="AN1370" t="str">
        <f t="shared" si="153"/>
        <v>miércoles</v>
      </c>
    </row>
    <row r="1371" spans="1:40" x14ac:dyDescent="0.25">
      <c r="A1371" s="10" t="s">
        <v>2858</v>
      </c>
      <c r="B1371" t="s">
        <v>2859</v>
      </c>
      <c r="C1371" t="s">
        <v>32</v>
      </c>
      <c r="D1371" s="11" t="s">
        <v>33</v>
      </c>
      <c r="E1371" t="s">
        <v>34</v>
      </c>
      <c r="F1371" t="s">
        <v>51</v>
      </c>
      <c r="G1371" t="s">
        <v>75</v>
      </c>
      <c r="J1371" s="12">
        <v>43852</v>
      </c>
      <c r="K1371" s="13">
        <v>0.36675925925925923</v>
      </c>
      <c r="L1371" s="14">
        <v>43852</v>
      </c>
      <c r="M1371" s="15">
        <v>0.36675925925925923</v>
      </c>
      <c r="N1371" s="12">
        <v>43852</v>
      </c>
      <c r="O1371" s="13">
        <v>0.38322916666666668</v>
      </c>
      <c r="P1371" s="16">
        <v>43853.452499999999</v>
      </c>
      <c r="Q1371" s="11" t="s">
        <v>37</v>
      </c>
      <c r="R1371" s="11" t="s">
        <v>353</v>
      </c>
      <c r="S1371" s="11" t="s">
        <v>39</v>
      </c>
      <c r="T1371" s="11" t="s">
        <v>133</v>
      </c>
      <c r="U1371" s="11" t="s">
        <v>37</v>
      </c>
      <c r="V1371" s="17">
        <v>0</v>
      </c>
      <c r="W1371" s="11" t="s">
        <v>37</v>
      </c>
      <c r="Y1371" s="17" t="str">
        <f>TablaIncidentes[[#This Row],[Tiempo Total Gestión]]</f>
        <v>00:23</v>
      </c>
      <c r="Z1371" s="11">
        <f t="shared" si="147"/>
        <v>0</v>
      </c>
      <c r="AA1371" s="11">
        <f t="shared" si="148"/>
        <v>23</v>
      </c>
      <c r="AB1371" s="11">
        <f>IF(TablaIncidentes[[#This Row],[Prioridad*]]="Baja",(Z1371-24)*60+AA1371,IF(TablaIncidentes[[#This Row],[Prioridad*]]="Media",(Z1371-4)*60+AA1371,IF(TablaIncidentes[[#This Row],[Prioridad*]]="Alta",(Z1371-2)*60+AA1371)))</f>
        <v>-97</v>
      </c>
      <c r="AD1371" s="17" t="str">
        <f>TablaIncidentes[[#This Row],[Tiempo Creación (HH:mm)]]</f>
        <v>00:00</v>
      </c>
      <c r="AE1371" s="11">
        <f t="shared" si="149"/>
        <v>0</v>
      </c>
      <c r="AF1371" s="11">
        <f t="shared" si="150"/>
        <v>0</v>
      </c>
      <c r="AG1371" s="11">
        <f>IF(TablaIncidentes[[#This Row],[Prioridad*]]="Baja",((AE1371*60)+AF1371)-30,IF(TablaIncidentes[[#This Row],[Prioridad*]]="Media",((AE1371*60)+AF1371)-15,IF(TablaIncidentes[[#This Row],[Prioridad*]]="Alta",((AE1371*60)+AF1371)-10)))</f>
        <v>-10</v>
      </c>
      <c r="AI1371" s="17">
        <f>TablaIncidentes[[#This Row],[Tiempo Avance Incidente]]</f>
        <v>0</v>
      </c>
      <c r="AJ1371" s="11">
        <f t="shared" si="151"/>
        <v>0</v>
      </c>
      <c r="AK1371" s="11">
        <f t="shared" si="152"/>
        <v>0</v>
      </c>
      <c r="AL1371">
        <f>IF(TablaIncidentes[[#This Row],[Prioridad*]]="Baja",((AJ1371*60)+AK1371)-720,IF(TablaIncidentes[[#This Row],[Prioridad*]]="Media",((AJ1371*60)+AK1371)-120,IF(TablaIncidentes[[#This Row],[Prioridad*]]="Alta",((AJ1371*60)+AK1371)-60)))</f>
        <v>-60</v>
      </c>
      <c r="AN1371" t="str">
        <f t="shared" si="153"/>
        <v>miércoles</v>
      </c>
    </row>
    <row r="1372" spans="1:40" x14ac:dyDescent="0.25">
      <c r="A1372" s="10" t="s">
        <v>2860</v>
      </c>
      <c r="B1372" t="s">
        <v>2861</v>
      </c>
      <c r="C1372" t="s">
        <v>32</v>
      </c>
      <c r="D1372" s="11" t="s">
        <v>33</v>
      </c>
      <c r="E1372" t="s">
        <v>34</v>
      </c>
      <c r="F1372" t="s">
        <v>51</v>
      </c>
      <c r="G1372" t="s">
        <v>75</v>
      </c>
      <c r="J1372" s="12">
        <v>43852</v>
      </c>
      <c r="K1372" s="13">
        <v>0.36885416666666665</v>
      </c>
      <c r="L1372" s="14">
        <v>43852</v>
      </c>
      <c r="M1372" s="15">
        <v>0.36885416666666665</v>
      </c>
      <c r="N1372" s="12">
        <v>43857</v>
      </c>
      <c r="O1372" s="13">
        <v>0.41054398148148147</v>
      </c>
      <c r="P1372" s="16">
        <v>43858.433877314812</v>
      </c>
      <c r="Q1372" s="11" t="s">
        <v>37</v>
      </c>
      <c r="R1372" s="11" t="s">
        <v>380</v>
      </c>
      <c r="S1372" s="11" t="s">
        <v>39</v>
      </c>
      <c r="T1372" s="11" t="s">
        <v>133</v>
      </c>
      <c r="U1372" s="11" t="s">
        <v>37</v>
      </c>
      <c r="V1372" s="17">
        <v>0</v>
      </c>
      <c r="W1372" s="11" t="s">
        <v>37</v>
      </c>
      <c r="Y1372" s="17" t="str">
        <f>TablaIncidentes[[#This Row],[Tiempo Total Gestión]]</f>
        <v>01:26</v>
      </c>
      <c r="Z1372" s="11">
        <f t="shared" si="147"/>
        <v>1</v>
      </c>
      <c r="AA1372" s="11">
        <f t="shared" si="148"/>
        <v>26</v>
      </c>
      <c r="AB1372" s="11">
        <f>IF(TablaIncidentes[[#This Row],[Prioridad*]]="Baja",(Z1372-24)*60+AA1372,IF(TablaIncidentes[[#This Row],[Prioridad*]]="Media",(Z1372-4)*60+AA1372,IF(TablaIncidentes[[#This Row],[Prioridad*]]="Alta",(Z1372-2)*60+AA1372)))</f>
        <v>-34</v>
      </c>
      <c r="AD1372" s="17" t="str">
        <f>TablaIncidentes[[#This Row],[Tiempo Creación (HH:mm)]]</f>
        <v>00:00</v>
      </c>
      <c r="AE1372" s="11">
        <f t="shared" si="149"/>
        <v>0</v>
      </c>
      <c r="AF1372" s="11">
        <f t="shared" si="150"/>
        <v>0</v>
      </c>
      <c r="AG1372" s="11">
        <f>IF(TablaIncidentes[[#This Row],[Prioridad*]]="Baja",((AE1372*60)+AF1372)-30,IF(TablaIncidentes[[#This Row],[Prioridad*]]="Media",((AE1372*60)+AF1372)-15,IF(TablaIncidentes[[#This Row],[Prioridad*]]="Alta",((AE1372*60)+AF1372)-10)))</f>
        <v>-10</v>
      </c>
      <c r="AI1372" s="17">
        <f>TablaIncidentes[[#This Row],[Tiempo Avance Incidente]]</f>
        <v>0</v>
      </c>
      <c r="AJ1372" s="11">
        <f t="shared" si="151"/>
        <v>0</v>
      </c>
      <c r="AK1372" s="11">
        <f t="shared" si="152"/>
        <v>0</v>
      </c>
      <c r="AL1372">
        <f>IF(TablaIncidentes[[#This Row],[Prioridad*]]="Baja",((AJ1372*60)+AK1372)-720,IF(TablaIncidentes[[#This Row],[Prioridad*]]="Media",((AJ1372*60)+AK1372)-120,IF(TablaIncidentes[[#This Row],[Prioridad*]]="Alta",((AJ1372*60)+AK1372)-60)))</f>
        <v>-60</v>
      </c>
      <c r="AN1372" t="str">
        <f t="shared" si="153"/>
        <v>miércoles</v>
      </c>
    </row>
    <row r="1373" spans="1:40" x14ac:dyDescent="0.25">
      <c r="A1373" s="20" t="s">
        <v>2862</v>
      </c>
      <c r="B1373" t="s">
        <v>933</v>
      </c>
      <c r="C1373" t="s">
        <v>32</v>
      </c>
      <c r="D1373" s="11" t="s">
        <v>33</v>
      </c>
      <c r="E1373" t="s">
        <v>34</v>
      </c>
      <c r="F1373" t="s">
        <v>51</v>
      </c>
      <c r="G1373" t="s">
        <v>62</v>
      </c>
      <c r="J1373" s="12">
        <v>43852</v>
      </c>
      <c r="K1373" s="13">
        <v>0.36886574074074074</v>
      </c>
      <c r="L1373" s="14">
        <v>43852</v>
      </c>
      <c r="M1373" s="15">
        <v>0.36886574074074074</v>
      </c>
      <c r="N1373" s="12">
        <v>43852</v>
      </c>
      <c r="O1373" s="13">
        <v>0.5549074074074074</v>
      </c>
      <c r="P1373" s="16">
        <v>43853.631041666667</v>
      </c>
      <c r="Q1373" s="11" t="s">
        <v>101</v>
      </c>
      <c r="R1373" s="11" t="s">
        <v>2863</v>
      </c>
      <c r="S1373" s="11" t="s">
        <v>39</v>
      </c>
      <c r="T1373" s="11" t="s">
        <v>133</v>
      </c>
      <c r="U1373" s="11" t="s">
        <v>37</v>
      </c>
      <c r="V1373" s="17">
        <v>0</v>
      </c>
      <c r="W1373" s="11" t="s">
        <v>37</v>
      </c>
      <c r="Y1373" s="17" t="str">
        <f>TablaIncidentes[[#This Row],[Tiempo Total Gestión]]</f>
        <v>04:20</v>
      </c>
      <c r="Z1373" s="11">
        <f t="shared" si="147"/>
        <v>4</v>
      </c>
      <c r="AA1373" s="11">
        <f t="shared" si="148"/>
        <v>20</v>
      </c>
      <c r="AB1373" s="11">
        <f>IF(TablaIncidentes[[#This Row],[Prioridad*]]="Baja",(Z1373-24)*60+AA1373,IF(TablaIncidentes[[#This Row],[Prioridad*]]="Media",(Z1373-4)*60+AA1373,IF(TablaIncidentes[[#This Row],[Prioridad*]]="Alta",(Z1373-2)*60+AA1373)))</f>
        <v>140</v>
      </c>
      <c r="AD1373" s="17" t="str">
        <f>TablaIncidentes[[#This Row],[Tiempo Creación (HH:mm)]]</f>
        <v>00:00</v>
      </c>
      <c r="AE1373" s="11">
        <f t="shared" si="149"/>
        <v>0</v>
      </c>
      <c r="AF1373" s="11">
        <f t="shared" si="150"/>
        <v>0</v>
      </c>
      <c r="AG1373" s="11">
        <f>IF(TablaIncidentes[[#This Row],[Prioridad*]]="Baja",((AE1373*60)+AF1373)-30,IF(TablaIncidentes[[#This Row],[Prioridad*]]="Media",((AE1373*60)+AF1373)-15,IF(TablaIncidentes[[#This Row],[Prioridad*]]="Alta",((AE1373*60)+AF1373)-10)))</f>
        <v>-10</v>
      </c>
      <c r="AI1373" s="17">
        <f>TablaIncidentes[[#This Row],[Tiempo Avance Incidente]]</f>
        <v>0</v>
      </c>
      <c r="AJ1373" s="11">
        <f t="shared" si="151"/>
        <v>0</v>
      </c>
      <c r="AK1373" s="11">
        <f t="shared" si="152"/>
        <v>0</v>
      </c>
      <c r="AL1373">
        <f>IF(TablaIncidentes[[#This Row],[Prioridad*]]="Baja",((AJ1373*60)+AK1373)-720,IF(TablaIncidentes[[#This Row],[Prioridad*]]="Media",((AJ1373*60)+AK1373)-120,IF(TablaIncidentes[[#This Row],[Prioridad*]]="Alta",((AJ1373*60)+AK1373)-60)))</f>
        <v>-60</v>
      </c>
      <c r="AN1373" t="str">
        <f t="shared" si="153"/>
        <v>miércoles</v>
      </c>
    </row>
    <row r="1374" spans="1:40" x14ac:dyDescent="0.25">
      <c r="A1374" s="20" t="s">
        <v>2864</v>
      </c>
      <c r="B1374" t="s">
        <v>2865</v>
      </c>
      <c r="C1374" t="s">
        <v>32</v>
      </c>
      <c r="D1374" s="11" t="s">
        <v>33</v>
      </c>
      <c r="E1374" t="s">
        <v>34</v>
      </c>
      <c r="F1374" t="s">
        <v>35</v>
      </c>
      <c r="G1374" t="s">
        <v>43</v>
      </c>
      <c r="J1374" s="12">
        <v>43852</v>
      </c>
      <c r="K1374" s="13">
        <v>0.36886574074074074</v>
      </c>
      <c r="L1374" s="14">
        <v>43852</v>
      </c>
      <c r="M1374" s="15">
        <v>0.36886574074074074</v>
      </c>
      <c r="N1374" s="12">
        <v>43858</v>
      </c>
      <c r="O1374" s="13">
        <v>0.49907407407407406</v>
      </c>
      <c r="P1374" s="16">
        <v>43859.515972222223</v>
      </c>
      <c r="Q1374" s="11" t="s">
        <v>101</v>
      </c>
      <c r="R1374" s="11" t="s">
        <v>2866</v>
      </c>
      <c r="S1374" s="11" t="s">
        <v>39</v>
      </c>
      <c r="T1374" s="11" t="s">
        <v>133</v>
      </c>
      <c r="U1374" s="11" t="s">
        <v>37</v>
      </c>
      <c r="V1374" s="17">
        <v>0</v>
      </c>
      <c r="W1374" s="11" t="s">
        <v>37</v>
      </c>
      <c r="Y1374" s="17" t="str">
        <f>TablaIncidentes[[#This Row],[Tiempo Total Gestión]]</f>
        <v>27:54</v>
      </c>
      <c r="Z1374" s="11">
        <f t="shared" si="147"/>
        <v>3</v>
      </c>
      <c r="AA1374" s="11">
        <f t="shared" si="148"/>
        <v>54</v>
      </c>
      <c r="AB1374" s="11">
        <f>IF(TablaIncidentes[[#This Row],[Prioridad*]]="Baja",(Z1374-24)*60+AA1374,IF(TablaIncidentes[[#This Row],[Prioridad*]]="Media",(Z1374-4)*60+AA1374,IF(TablaIncidentes[[#This Row],[Prioridad*]]="Alta",(Z1374-2)*60+AA1374)))</f>
        <v>114</v>
      </c>
      <c r="AD1374" s="17" t="str">
        <f>TablaIncidentes[[#This Row],[Tiempo Creación (HH:mm)]]</f>
        <v>00:00</v>
      </c>
      <c r="AE1374" s="11">
        <f t="shared" si="149"/>
        <v>0</v>
      </c>
      <c r="AF1374" s="11">
        <f t="shared" si="150"/>
        <v>0</v>
      </c>
      <c r="AG1374" s="11">
        <f>IF(TablaIncidentes[[#This Row],[Prioridad*]]="Baja",((AE1374*60)+AF1374)-30,IF(TablaIncidentes[[#This Row],[Prioridad*]]="Media",((AE1374*60)+AF1374)-15,IF(TablaIncidentes[[#This Row],[Prioridad*]]="Alta",((AE1374*60)+AF1374)-10)))</f>
        <v>-10</v>
      </c>
      <c r="AI1374" s="17">
        <f>TablaIncidentes[[#This Row],[Tiempo Avance Incidente]]</f>
        <v>0</v>
      </c>
      <c r="AJ1374" s="11">
        <f t="shared" si="151"/>
        <v>0</v>
      </c>
      <c r="AK1374" s="11">
        <f t="shared" si="152"/>
        <v>0</v>
      </c>
      <c r="AL1374">
        <f>IF(TablaIncidentes[[#This Row],[Prioridad*]]="Baja",((AJ1374*60)+AK1374)-720,IF(TablaIncidentes[[#This Row],[Prioridad*]]="Media",((AJ1374*60)+AK1374)-120,IF(TablaIncidentes[[#This Row],[Prioridad*]]="Alta",((AJ1374*60)+AK1374)-60)))</f>
        <v>-60</v>
      </c>
      <c r="AN1374" t="str">
        <f t="shared" si="153"/>
        <v>miércoles</v>
      </c>
    </row>
    <row r="1375" spans="1:40" x14ac:dyDescent="0.25">
      <c r="A1375" s="10" t="s">
        <v>2867</v>
      </c>
      <c r="B1375" t="s">
        <v>1599</v>
      </c>
      <c r="C1375" t="s">
        <v>32</v>
      </c>
      <c r="D1375" s="11" t="s">
        <v>33</v>
      </c>
      <c r="E1375" t="s">
        <v>34</v>
      </c>
      <c r="F1375" t="s">
        <v>51</v>
      </c>
      <c r="G1375" t="s">
        <v>2097</v>
      </c>
      <c r="J1375" s="12">
        <v>43852</v>
      </c>
      <c r="K1375" s="13">
        <v>0.36886574074074074</v>
      </c>
      <c r="L1375" s="14">
        <v>43852</v>
      </c>
      <c r="M1375" s="15">
        <v>0.36886574074074074</v>
      </c>
      <c r="N1375" s="12">
        <v>43852</v>
      </c>
      <c r="O1375" s="13">
        <v>0.9747337962962962</v>
      </c>
      <c r="P1375" s="16">
        <v>43854.020185185182</v>
      </c>
      <c r="Q1375" s="11" t="s">
        <v>37</v>
      </c>
      <c r="R1375" s="11" t="s">
        <v>1825</v>
      </c>
      <c r="S1375" s="11" t="s">
        <v>39</v>
      </c>
      <c r="T1375" s="11" t="s">
        <v>133</v>
      </c>
      <c r="U1375" s="11" t="s">
        <v>37</v>
      </c>
      <c r="V1375" s="17">
        <v>0</v>
      </c>
      <c r="W1375" s="11" t="s">
        <v>37</v>
      </c>
      <c r="Y1375" s="17" t="str">
        <f>TablaIncidentes[[#This Row],[Tiempo Total Gestión]]</f>
        <v>01:47</v>
      </c>
      <c r="Z1375" s="11">
        <f t="shared" si="147"/>
        <v>1</v>
      </c>
      <c r="AA1375" s="11">
        <f t="shared" si="148"/>
        <v>47</v>
      </c>
      <c r="AB1375" s="11">
        <f>IF(TablaIncidentes[[#This Row],[Prioridad*]]="Baja",(Z1375-24)*60+AA1375,IF(TablaIncidentes[[#This Row],[Prioridad*]]="Media",(Z1375-4)*60+AA1375,IF(TablaIncidentes[[#This Row],[Prioridad*]]="Alta",(Z1375-2)*60+AA1375)))</f>
        <v>-13</v>
      </c>
      <c r="AD1375" s="17" t="str">
        <f>TablaIncidentes[[#This Row],[Tiempo Creación (HH:mm)]]</f>
        <v>00:00</v>
      </c>
      <c r="AE1375" s="11">
        <f t="shared" si="149"/>
        <v>0</v>
      </c>
      <c r="AF1375" s="11">
        <f t="shared" si="150"/>
        <v>0</v>
      </c>
      <c r="AG1375" s="11">
        <f>IF(TablaIncidentes[[#This Row],[Prioridad*]]="Baja",((AE1375*60)+AF1375)-30,IF(TablaIncidentes[[#This Row],[Prioridad*]]="Media",((AE1375*60)+AF1375)-15,IF(TablaIncidentes[[#This Row],[Prioridad*]]="Alta",((AE1375*60)+AF1375)-10)))</f>
        <v>-10</v>
      </c>
      <c r="AI1375" s="17">
        <f>TablaIncidentes[[#This Row],[Tiempo Avance Incidente]]</f>
        <v>0</v>
      </c>
      <c r="AJ1375" s="11">
        <f t="shared" si="151"/>
        <v>0</v>
      </c>
      <c r="AK1375" s="11">
        <f t="shared" si="152"/>
        <v>0</v>
      </c>
      <c r="AL1375">
        <f>IF(TablaIncidentes[[#This Row],[Prioridad*]]="Baja",((AJ1375*60)+AK1375)-720,IF(TablaIncidentes[[#This Row],[Prioridad*]]="Media",((AJ1375*60)+AK1375)-120,IF(TablaIncidentes[[#This Row],[Prioridad*]]="Alta",((AJ1375*60)+AK1375)-60)))</f>
        <v>-60</v>
      </c>
      <c r="AN1375" t="str">
        <f t="shared" si="153"/>
        <v>miércoles</v>
      </c>
    </row>
    <row r="1376" spans="1:40" x14ac:dyDescent="0.25">
      <c r="A1376" s="20" t="s">
        <v>2868</v>
      </c>
      <c r="B1376" t="s">
        <v>935</v>
      </c>
      <c r="C1376" t="s">
        <v>32</v>
      </c>
      <c r="D1376" s="11" t="s">
        <v>33</v>
      </c>
      <c r="E1376" t="s">
        <v>34</v>
      </c>
      <c r="F1376" t="s">
        <v>51</v>
      </c>
      <c r="G1376" t="s">
        <v>62</v>
      </c>
      <c r="J1376" s="12">
        <v>43852</v>
      </c>
      <c r="K1376" s="13">
        <v>0.36960648148148145</v>
      </c>
      <c r="L1376" s="14">
        <v>43852</v>
      </c>
      <c r="M1376" s="15">
        <v>0.36960648148148145</v>
      </c>
      <c r="N1376" s="12">
        <v>43852</v>
      </c>
      <c r="O1376" s="13">
        <v>0.57261574074074073</v>
      </c>
      <c r="P1376" s="16">
        <v>43853.631041666667</v>
      </c>
      <c r="Q1376" s="11" t="s">
        <v>101</v>
      </c>
      <c r="R1376" s="11" t="s">
        <v>2273</v>
      </c>
      <c r="S1376" s="11" t="s">
        <v>39</v>
      </c>
      <c r="T1376" s="11" t="s">
        <v>133</v>
      </c>
      <c r="U1376" s="11" t="s">
        <v>37</v>
      </c>
      <c r="V1376" s="17">
        <v>0</v>
      </c>
      <c r="W1376" s="11" t="s">
        <v>37</v>
      </c>
      <c r="Y1376" s="17" t="str">
        <f>TablaIncidentes[[#This Row],[Tiempo Total Gestión]]</f>
        <v>04:46</v>
      </c>
      <c r="Z1376" s="11">
        <f t="shared" si="147"/>
        <v>4</v>
      </c>
      <c r="AA1376" s="11">
        <f t="shared" si="148"/>
        <v>46</v>
      </c>
      <c r="AB1376" s="11">
        <f>IF(TablaIncidentes[[#This Row],[Prioridad*]]="Baja",(Z1376-24)*60+AA1376,IF(TablaIncidentes[[#This Row],[Prioridad*]]="Media",(Z1376-4)*60+AA1376,IF(TablaIncidentes[[#This Row],[Prioridad*]]="Alta",(Z1376-2)*60+AA1376)))</f>
        <v>166</v>
      </c>
      <c r="AD1376" s="17" t="str">
        <f>TablaIncidentes[[#This Row],[Tiempo Creación (HH:mm)]]</f>
        <v>00:00</v>
      </c>
      <c r="AE1376" s="11">
        <f t="shared" si="149"/>
        <v>0</v>
      </c>
      <c r="AF1376" s="11">
        <f t="shared" si="150"/>
        <v>0</v>
      </c>
      <c r="AG1376" s="11">
        <f>IF(TablaIncidentes[[#This Row],[Prioridad*]]="Baja",((AE1376*60)+AF1376)-30,IF(TablaIncidentes[[#This Row],[Prioridad*]]="Media",((AE1376*60)+AF1376)-15,IF(TablaIncidentes[[#This Row],[Prioridad*]]="Alta",((AE1376*60)+AF1376)-10)))</f>
        <v>-10</v>
      </c>
      <c r="AI1376" s="17">
        <f>TablaIncidentes[[#This Row],[Tiempo Avance Incidente]]</f>
        <v>0</v>
      </c>
      <c r="AJ1376" s="11">
        <f t="shared" si="151"/>
        <v>0</v>
      </c>
      <c r="AK1376" s="11">
        <f t="shared" si="152"/>
        <v>0</v>
      </c>
      <c r="AL1376">
        <f>IF(TablaIncidentes[[#This Row],[Prioridad*]]="Baja",((AJ1376*60)+AK1376)-720,IF(TablaIncidentes[[#This Row],[Prioridad*]]="Media",((AJ1376*60)+AK1376)-120,IF(TablaIncidentes[[#This Row],[Prioridad*]]="Alta",((AJ1376*60)+AK1376)-60)))</f>
        <v>-60</v>
      </c>
      <c r="AN1376" t="str">
        <f t="shared" si="153"/>
        <v>miércoles</v>
      </c>
    </row>
    <row r="1377" spans="1:40" x14ac:dyDescent="0.25">
      <c r="A1377" s="20" t="s">
        <v>2869</v>
      </c>
      <c r="B1377" t="s">
        <v>2870</v>
      </c>
      <c r="C1377" t="s">
        <v>32</v>
      </c>
      <c r="D1377" s="11" t="s">
        <v>33</v>
      </c>
      <c r="E1377" t="s">
        <v>34</v>
      </c>
      <c r="F1377" t="s">
        <v>51</v>
      </c>
      <c r="G1377" t="s">
        <v>52</v>
      </c>
      <c r="J1377" s="12">
        <v>43852</v>
      </c>
      <c r="K1377" s="13">
        <v>0.36961805555555555</v>
      </c>
      <c r="L1377" s="14">
        <v>43852</v>
      </c>
      <c r="M1377" s="15">
        <v>0.36961805555555555</v>
      </c>
      <c r="N1377" s="12">
        <v>43857</v>
      </c>
      <c r="O1377" s="13">
        <v>0.71474537037037045</v>
      </c>
      <c r="P1377" s="16">
        <v>43858.754016203704</v>
      </c>
      <c r="Q1377" s="11" t="s">
        <v>101</v>
      </c>
      <c r="R1377" s="11" t="s">
        <v>2871</v>
      </c>
      <c r="S1377" s="11" t="s">
        <v>39</v>
      </c>
      <c r="T1377" s="11" t="s">
        <v>133</v>
      </c>
      <c r="U1377" s="11" t="s">
        <v>37</v>
      </c>
      <c r="V1377" s="17">
        <v>0</v>
      </c>
      <c r="W1377" s="11" t="s">
        <v>37</v>
      </c>
      <c r="Y1377" s="17" t="str">
        <f>TablaIncidentes[[#This Row],[Tiempo Total Gestión]]</f>
        <v>128:16</v>
      </c>
      <c r="Z1377" s="11">
        <f t="shared" si="147"/>
        <v>8</v>
      </c>
      <c r="AA1377" s="11">
        <f t="shared" si="148"/>
        <v>16</v>
      </c>
      <c r="AB1377" s="11">
        <f>IF(TablaIncidentes[[#This Row],[Prioridad*]]="Baja",(Z1377-24)*60+AA1377,IF(TablaIncidentes[[#This Row],[Prioridad*]]="Media",(Z1377-4)*60+AA1377,IF(TablaIncidentes[[#This Row],[Prioridad*]]="Alta",(Z1377-2)*60+AA1377)))</f>
        <v>376</v>
      </c>
      <c r="AD1377" s="17" t="str">
        <f>TablaIncidentes[[#This Row],[Tiempo Creación (HH:mm)]]</f>
        <v>00:00</v>
      </c>
      <c r="AE1377" s="11">
        <f t="shared" si="149"/>
        <v>0</v>
      </c>
      <c r="AF1377" s="11">
        <f t="shared" si="150"/>
        <v>0</v>
      </c>
      <c r="AG1377" s="11">
        <f>IF(TablaIncidentes[[#This Row],[Prioridad*]]="Baja",((AE1377*60)+AF1377)-30,IF(TablaIncidentes[[#This Row],[Prioridad*]]="Media",((AE1377*60)+AF1377)-15,IF(TablaIncidentes[[#This Row],[Prioridad*]]="Alta",((AE1377*60)+AF1377)-10)))</f>
        <v>-10</v>
      </c>
      <c r="AI1377" s="17">
        <f>TablaIncidentes[[#This Row],[Tiempo Avance Incidente]]</f>
        <v>0</v>
      </c>
      <c r="AJ1377" s="11">
        <f t="shared" si="151"/>
        <v>0</v>
      </c>
      <c r="AK1377" s="11">
        <f t="shared" si="152"/>
        <v>0</v>
      </c>
      <c r="AL1377">
        <f>IF(TablaIncidentes[[#This Row],[Prioridad*]]="Baja",((AJ1377*60)+AK1377)-720,IF(TablaIncidentes[[#This Row],[Prioridad*]]="Media",((AJ1377*60)+AK1377)-120,IF(TablaIncidentes[[#This Row],[Prioridad*]]="Alta",((AJ1377*60)+AK1377)-60)))</f>
        <v>-60</v>
      </c>
      <c r="AN1377" t="str">
        <f t="shared" si="153"/>
        <v>miércoles</v>
      </c>
    </row>
    <row r="1378" spans="1:40" x14ac:dyDescent="0.25">
      <c r="A1378" s="20" t="s">
        <v>2872</v>
      </c>
      <c r="B1378" t="s">
        <v>2873</v>
      </c>
      <c r="C1378" t="s">
        <v>32</v>
      </c>
      <c r="D1378" s="11" t="s">
        <v>33</v>
      </c>
      <c r="E1378" t="s">
        <v>34</v>
      </c>
      <c r="F1378" t="s">
        <v>51</v>
      </c>
      <c r="G1378" t="s">
        <v>151</v>
      </c>
      <c r="J1378" s="12">
        <v>43852</v>
      </c>
      <c r="K1378" s="13">
        <v>0.36964120370370374</v>
      </c>
      <c r="L1378" s="14">
        <v>43852</v>
      </c>
      <c r="M1378" s="15">
        <v>0.36964120370370374</v>
      </c>
      <c r="N1378" s="12">
        <v>43852</v>
      </c>
      <c r="O1378" s="13">
        <v>0.73363425925925929</v>
      </c>
      <c r="P1378" s="16">
        <v>43853.757777777777</v>
      </c>
      <c r="Q1378" s="11" t="s">
        <v>101</v>
      </c>
      <c r="R1378" s="11" t="s">
        <v>2874</v>
      </c>
      <c r="S1378" s="11" t="s">
        <v>39</v>
      </c>
      <c r="T1378" s="11" t="s">
        <v>133</v>
      </c>
      <c r="U1378" s="11" t="s">
        <v>37</v>
      </c>
      <c r="V1378" s="17">
        <v>0</v>
      </c>
      <c r="W1378" s="11" t="s">
        <v>37</v>
      </c>
      <c r="Y1378" s="17" t="str">
        <f>TablaIncidentes[[#This Row],[Tiempo Total Gestión]]</f>
        <v>08:44</v>
      </c>
      <c r="Z1378" s="11">
        <f t="shared" si="147"/>
        <v>8</v>
      </c>
      <c r="AA1378" s="11">
        <f t="shared" si="148"/>
        <v>44</v>
      </c>
      <c r="AB1378" s="11">
        <f>IF(TablaIncidentes[[#This Row],[Prioridad*]]="Baja",(Z1378-24)*60+AA1378,IF(TablaIncidentes[[#This Row],[Prioridad*]]="Media",(Z1378-4)*60+AA1378,IF(TablaIncidentes[[#This Row],[Prioridad*]]="Alta",(Z1378-2)*60+AA1378)))</f>
        <v>404</v>
      </c>
      <c r="AD1378" s="17" t="str">
        <f>TablaIncidentes[[#This Row],[Tiempo Creación (HH:mm)]]</f>
        <v>00:00</v>
      </c>
      <c r="AE1378" s="11">
        <f t="shared" si="149"/>
        <v>0</v>
      </c>
      <c r="AF1378" s="11">
        <f t="shared" si="150"/>
        <v>0</v>
      </c>
      <c r="AG1378" s="11">
        <f>IF(TablaIncidentes[[#This Row],[Prioridad*]]="Baja",((AE1378*60)+AF1378)-30,IF(TablaIncidentes[[#This Row],[Prioridad*]]="Media",((AE1378*60)+AF1378)-15,IF(TablaIncidentes[[#This Row],[Prioridad*]]="Alta",((AE1378*60)+AF1378)-10)))</f>
        <v>-10</v>
      </c>
      <c r="AI1378" s="17">
        <f>TablaIncidentes[[#This Row],[Tiempo Avance Incidente]]</f>
        <v>0</v>
      </c>
      <c r="AJ1378" s="11">
        <f t="shared" si="151"/>
        <v>0</v>
      </c>
      <c r="AK1378" s="11">
        <f t="shared" si="152"/>
        <v>0</v>
      </c>
      <c r="AL1378">
        <f>IF(TablaIncidentes[[#This Row],[Prioridad*]]="Baja",((AJ1378*60)+AK1378)-720,IF(TablaIncidentes[[#This Row],[Prioridad*]]="Media",((AJ1378*60)+AK1378)-120,IF(TablaIncidentes[[#This Row],[Prioridad*]]="Alta",((AJ1378*60)+AK1378)-60)))</f>
        <v>-60</v>
      </c>
      <c r="AN1378" t="str">
        <f t="shared" si="153"/>
        <v>miércoles</v>
      </c>
    </row>
    <row r="1379" spans="1:40" x14ac:dyDescent="0.25">
      <c r="A1379" s="10" t="s">
        <v>2875</v>
      </c>
      <c r="B1379" t="s">
        <v>2876</v>
      </c>
      <c r="C1379" t="s">
        <v>32</v>
      </c>
      <c r="D1379" s="11" t="s">
        <v>33</v>
      </c>
      <c r="E1379" t="s">
        <v>34</v>
      </c>
      <c r="F1379" t="s">
        <v>35</v>
      </c>
      <c r="G1379" t="s">
        <v>36</v>
      </c>
      <c r="J1379" s="12">
        <v>43852</v>
      </c>
      <c r="K1379" s="13">
        <v>0.36962962962962959</v>
      </c>
      <c r="L1379" s="14">
        <v>43852</v>
      </c>
      <c r="M1379" s="15">
        <v>0.36962962962962959</v>
      </c>
      <c r="N1379" s="12">
        <v>43853</v>
      </c>
      <c r="O1379" s="13">
        <v>0.41008101851851847</v>
      </c>
      <c r="P1379" s="16">
        <v>43854.427685185183</v>
      </c>
      <c r="Q1379" s="11" t="s">
        <v>37</v>
      </c>
      <c r="R1379" s="11" t="s">
        <v>593</v>
      </c>
      <c r="S1379" s="11" t="s">
        <v>39</v>
      </c>
      <c r="T1379" s="11" t="s">
        <v>133</v>
      </c>
      <c r="U1379" s="11" t="s">
        <v>37</v>
      </c>
      <c r="V1379" s="17">
        <v>0</v>
      </c>
      <c r="W1379" s="11" t="s">
        <v>37</v>
      </c>
      <c r="Y1379" s="17" t="str">
        <f>TablaIncidentes[[#This Row],[Tiempo Total Gestión]]</f>
        <v>01:24</v>
      </c>
      <c r="Z1379" s="11">
        <f t="shared" si="147"/>
        <v>1</v>
      </c>
      <c r="AA1379" s="11">
        <f t="shared" si="148"/>
        <v>24</v>
      </c>
      <c r="AB1379" s="11">
        <f>IF(TablaIncidentes[[#This Row],[Prioridad*]]="Baja",(Z1379-24)*60+AA1379,IF(TablaIncidentes[[#This Row],[Prioridad*]]="Media",(Z1379-4)*60+AA1379,IF(TablaIncidentes[[#This Row],[Prioridad*]]="Alta",(Z1379-2)*60+AA1379)))</f>
        <v>-36</v>
      </c>
      <c r="AD1379" s="17" t="str">
        <f>TablaIncidentes[[#This Row],[Tiempo Creación (HH:mm)]]</f>
        <v>00:00</v>
      </c>
      <c r="AE1379" s="11">
        <f t="shared" si="149"/>
        <v>0</v>
      </c>
      <c r="AF1379" s="11">
        <f t="shared" si="150"/>
        <v>0</v>
      </c>
      <c r="AG1379" s="11">
        <f>IF(TablaIncidentes[[#This Row],[Prioridad*]]="Baja",((AE1379*60)+AF1379)-30,IF(TablaIncidentes[[#This Row],[Prioridad*]]="Media",((AE1379*60)+AF1379)-15,IF(TablaIncidentes[[#This Row],[Prioridad*]]="Alta",((AE1379*60)+AF1379)-10)))</f>
        <v>-10</v>
      </c>
      <c r="AI1379" s="17">
        <f>TablaIncidentes[[#This Row],[Tiempo Avance Incidente]]</f>
        <v>0</v>
      </c>
      <c r="AJ1379" s="11">
        <f t="shared" si="151"/>
        <v>0</v>
      </c>
      <c r="AK1379" s="11">
        <f t="shared" si="152"/>
        <v>0</v>
      </c>
      <c r="AL1379">
        <f>IF(TablaIncidentes[[#This Row],[Prioridad*]]="Baja",((AJ1379*60)+AK1379)-720,IF(TablaIncidentes[[#This Row],[Prioridad*]]="Media",((AJ1379*60)+AK1379)-120,IF(TablaIncidentes[[#This Row],[Prioridad*]]="Alta",((AJ1379*60)+AK1379)-60)))</f>
        <v>-60</v>
      </c>
      <c r="AN1379" t="str">
        <f t="shared" si="153"/>
        <v>miércoles</v>
      </c>
    </row>
    <row r="1380" spans="1:40" x14ac:dyDescent="0.25">
      <c r="A1380" s="20" t="s">
        <v>2877</v>
      </c>
      <c r="B1380" t="s">
        <v>2878</v>
      </c>
      <c r="C1380" t="s">
        <v>32</v>
      </c>
      <c r="D1380" s="11" t="s">
        <v>33</v>
      </c>
      <c r="E1380" t="s">
        <v>34</v>
      </c>
      <c r="F1380" t="s">
        <v>51</v>
      </c>
      <c r="G1380" t="s">
        <v>151</v>
      </c>
      <c r="J1380" s="12">
        <v>43852</v>
      </c>
      <c r="K1380" s="13">
        <v>0.36964120370370374</v>
      </c>
      <c r="L1380" s="14">
        <v>43852</v>
      </c>
      <c r="M1380" s="15">
        <v>0.36964120370370374</v>
      </c>
      <c r="N1380" s="12">
        <v>43852</v>
      </c>
      <c r="O1380" s="13">
        <v>0.67505787037037035</v>
      </c>
      <c r="P1380" s="16">
        <v>43853.681469907409</v>
      </c>
      <c r="Q1380" s="11" t="s">
        <v>101</v>
      </c>
      <c r="R1380" s="11" t="s">
        <v>1019</v>
      </c>
      <c r="S1380" s="11" t="s">
        <v>39</v>
      </c>
      <c r="T1380" s="11" t="s">
        <v>133</v>
      </c>
      <c r="U1380" s="11" t="s">
        <v>37</v>
      </c>
      <c r="V1380" s="17">
        <v>0</v>
      </c>
      <c r="W1380" s="11" t="s">
        <v>37</v>
      </c>
      <c r="Y1380" s="17" t="str">
        <f>TablaIncidentes[[#This Row],[Tiempo Total Gestión]]</f>
        <v>07:19</v>
      </c>
      <c r="Z1380" s="11">
        <f t="shared" si="147"/>
        <v>7</v>
      </c>
      <c r="AA1380" s="11">
        <f t="shared" si="148"/>
        <v>19</v>
      </c>
      <c r="AB1380" s="11">
        <f>IF(TablaIncidentes[[#This Row],[Prioridad*]]="Baja",(Z1380-24)*60+AA1380,IF(TablaIncidentes[[#This Row],[Prioridad*]]="Media",(Z1380-4)*60+AA1380,IF(TablaIncidentes[[#This Row],[Prioridad*]]="Alta",(Z1380-2)*60+AA1380)))</f>
        <v>319</v>
      </c>
      <c r="AD1380" s="17" t="str">
        <f>TablaIncidentes[[#This Row],[Tiempo Creación (HH:mm)]]</f>
        <v>00:00</v>
      </c>
      <c r="AE1380" s="11">
        <f t="shared" si="149"/>
        <v>0</v>
      </c>
      <c r="AF1380" s="11">
        <f t="shared" si="150"/>
        <v>0</v>
      </c>
      <c r="AG1380" s="11">
        <f>IF(TablaIncidentes[[#This Row],[Prioridad*]]="Baja",((AE1380*60)+AF1380)-30,IF(TablaIncidentes[[#This Row],[Prioridad*]]="Media",((AE1380*60)+AF1380)-15,IF(TablaIncidentes[[#This Row],[Prioridad*]]="Alta",((AE1380*60)+AF1380)-10)))</f>
        <v>-10</v>
      </c>
      <c r="AI1380" s="17">
        <f>TablaIncidentes[[#This Row],[Tiempo Avance Incidente]]</f>
        <v>0</v>
      </c>
      <c r="AJ1380" s="11">
        <f t="shared" si="151"/>
        <v>0</v>
      </c>
      <c r="AK1380" s="11">
        <f t="shared" si="152"/>
        <v>0</v>
      </c>
      <c r="AL1380">
        <f>IF(TablaIncidentes[[#This Row],[Prioridad*]]="Baja",((AJ1380*60)+AK1380)-720,IF(TablaIncidentes[[#This Row],[Prioridad*]]="Media",((AJ1380*60)+AK1380)-120,IF(TablaIncidentes[[#This Row],[Prioridad*]]="Alta",((AJ1380*60)+AK1380)-60)))</f>
        <v>-60</v>
      </c>
      <c r="AN1380" t="str">
        <f t="shared" si="153"/>
        <v>miércoles</v>
      </c>
    </row>
    <row r="1381" spans="1:40" x14ac:dyDescent="0.25">
      <c r="A1381" s="20" t="s">
        <v>2879</v>
      </c>
      <c r="B1381" t="s">
        <v>1487</v>
      </c>
      <c r="C1381" t="s">
        <v>32</v>
      </c>
      <c r="D1381" s="11" t="s">
        <v>33</v>
      </c>
      <c r="E1381" t="s">
        <v>34</v>
      </c>
      <c r="F1381" t="s">
        <v>51</v>
      </c>
      <c r="G1381" t="s">
        <v>52</v>
      </c>
      <c r="J1381" s="12">
        <v>43852</v>
      </c>
      <c r="K1381" s="13">
        <v>0.39408564814814812</v>
      </c>
      <c r="L1381" s="14">
        <v>43852</v>
      </c>
      <c r="M1381" s="15">
        <v>0.39408564814814812</v>
      </c>
      <c r="N1381" s="12">
        <v>43853</v>
      </c>
      <c r="O1381" s="13">
        <v>0.62174768518518519</v>
      </c>
      <c r="P1381" s="16">
        <v>43854.699016203704</v>
      </c>
      <c r="Q1381" s="11" t="s">
        <v>101</v>
      </c>
      <c r="R1381" s="11" t="s">
        <v>2036</v>
      </c>
      <c r="S1381" s="11" t="s">
        <v>39</v>
      </c>
      <c r="T1381" s="11" t="s">
        <v>133</v>
      </c>
      <c r="U1381" s="11" t="s">
        <v>37</v>
      </c>
      <c r="V1381" s="17">
        <v>0</v>
      </c>
      <c r="W1381" s="11" t="s">
        <v>37</v>
      </c>
      <c r="Y1381" s="17" t="str">
        <f>TablaIncidentes[[#This Row],[Tiempo Total Gestión]]</f>
        <v>04:43</v>
      </c>
      <c r="Z1381" s="11">
        <f t="shared" si="147"/>
        <v>4</v>
      </c>
      <c r="AA1381" s="11">
        <f t="shared" si="148"/>
        <v>43</v>
      </c>
      <c r="AB1381" s="11">
        <f>IF(TablaIncidentes[[#This Row],[Prioridad*]]="Baja",(Z1381-24)*60+AA1381,IF(TablaIncidentes[[#This Row],[Prioridad*]]="Media",(Z1381-4)*60+AA1381,IF(TablaIncidentes[[#This Row],[Prioridad*]]="Alta",(Z1381-2)*60+AA1381)))</f>
        <v>163</v>
      </c>
      <c r="AD1381" s="17" t="str">
        <f>TablaIncidentes[[#This Row],[Tiempo Creación (HH:mm)]]</f>
        <v>00:00</v>
      </c>
      <c r="AE1381" s="11">
        <f t="shared" si="149"/>
        <v>0</v>
      </c>
      <c r="AF1381" s="11">
        <f t="shared" si="150"/>
        <v>0</v>
      </c>
      <c r="AG1381" s="11">
        <f>IF(TablaIncidentes[[#This Row],[Prioridad*]]="Baja",((AE1381*60)+AF1381)-30,IF(TablaIncidentes[[#This Row],[Prioridad*]]="Media",((AE1381*60)+AF1381)-15,IF(TablaIncidentes[[#This Row],[Prioridad*]]="Alta",((AE1381*60)+AF1381)-10)))</f>
        <v>-10</v>
      </c>
      <c r="AI1381" s="17">
        <f>TablaIncidentes[[#This Row],[Tiempo Avance Incidente]]</f>
        <v>0</v>
      </c>
      <c r="AJ1381" s="11">
        <f t="shared" si="151"/>
        <v>0</v>
      </c>
      <c r="AK1381" s="11">
        <f t="shared" si="152"/>
        <v>0</v>
      </c>
      <c r="AL1381">
        <f>IF(TablaIncidentes[[#This Row],[Prioridad*]]="Baja",((AJ1381*60)+AK1381)-720,IF(TablaIncidentes[[#This Row],[Prioridad*]]="Media",((AJ1381*60)+AK1381)-120,IF(TablaIncidentes[[#This Row],[Prioridad*]]="Alta",((AJ1381*60)+AK1381)-60)))</f>
        <v>-60</v>
      </c>
      <c r="AN1381" t="str">
        <f t="shared" si="153"/>
        <v>miércoles</v>
      </c>
    </row>
    <row r="1382" spans="1:40" x14ac:dyDescent="0.25">
      <c r="A1382" s="22" t="s">
        <v>2880</v>
      </c>
      <c r="B1382" t="s">
        <v>519</v>
      </c>
      <c r="C1382" t="s">
        <v>161</v>
      </c>
      <c r="D1382" s="11" t="s">
        <v>110</v>
      </c>
      <c r="E1382" t="s">
        <v>34</v>
      </c>
      <c r="F1382" t="s">
        <v>124</v>
      </c>
      <c r="G1382" t="s">
        <v>104</v>
      </c>
      <c r="J1382" s="12">
        <v>43852</v>
      </c>
      <c r="K1382" s="13">
        <v>0.39767361111111116</v>
      </c>
      <c r="L1382" s="14">
        <v>43852</v>
      </c>
      <c r="M1382" s="15">
        <v>0.39947916666666666</v>
      </c>
      <c r="N1382" s="12">
        <v>43852</v>
      </c>
      <c r="O1382" s="13">
        <v>0.67653935185185177</v>
      </c>
      <c r="P1382" s="16">
        <v>43853.681469907409</v>
      </c>
      <c r="Q1382" s="11" t="s">
        <v>101</v>
      </c>
      <c r="R1382" s="11" t="s">
        <v>2175</v>
      </c>
      <c r="S1382" s="11" t="s">
        <v>59</v>
      </c>
      <c r="T1382" s="11" t="s">
        <v>48</v>
      </c>
      <c r="U1382" s="11" t="s">
        <v>37</v>
      </c>
      <c r="V1382" s="17">
        <v>1.3888888497604057E-4</v>
      </c>
      <c r="W1382" s="11" t="s">
        <v>37</v>
      </c>
      <c r="Y1382" s="17" t="str">
        <f>TablaIncidentes[[#This Row],[Tiempo Total Gestión]]</f>
        <v>06:41</v>
      </c>
      <c r="Z1382" s="11">
        <f t="shared" si="147"/>
        <v>6</v>
      </c>
      <c r="AA1382" s="11">
        <f t="shared" si="148"/>
        <v>41</v>
      </c>
      <c r="AB1382" s="11">
        <f>IF(TablaIncidentes[[#This Row],[Prioridad*]]="Baja",(Z1382-24)*60+AA1382,IF(TablaIncidentes[[#This Row],[Prioridad*]]="Media",(Z1382-4)*60+AA1382,IF(TablaIncidentes[[#This Row],[Prioridad*]]="Alta",(Z1382-2)*60+AA1382)))</f>
        <v>161</v>
      </c>
      <c r="AD1382" s="17" t="str">
        <f>TablaIncidentes[[#This Row],[Tiempo Creación (HH:mm)]]</f>
        <v>00:02</v>
      </c>
      <c r="AE1382" s="11">
        <f t="shared" si="149"/>
        <v>0</v>
      </c>
      <c r="AF1382" s="11">
        <f t="shared" si="150"/>
        <v>2</v>
      </c>
      <c r="AG1382" s="11">
        <f>IF(TablaIncidentes[[#This Row],[Prioridad*]]="Baja",((AE1382*60)+AF1382)-30,IF(TablaIncidentes[[#This Row],[Prioridad*]]="Media",((AE1382*60)+AF1382)-15,IF(TablaIncidentes[[#This Row],[Prioridad*]]="Alta",((AE1382*60)+AF1382)-10)))</f>
        <v>-13</v>
      </c>
      <c r="AI1382" s="17">
        <f>TablaIncidentes[[#This Row],[Tiempo Avance Incidente]]</f>
        <v>1.3888888497604057E-4</v>
      </c>
      <c r="AJ1382" s="11">
        <f t="shared" si="151"/>
        <v>0</v>
      </c>
      <c r="AK1382" s="11">
        <f t="shared" si="152"/>
        <v>0</v>
      </c>
      <c r="AL1382">
        <f>IF(TablaIncidentes[[#This Row],[Prioridad*]]="Baja",((AJ1382*60)+AK1382)-720,IF(TablaIncidentes[[#This Row],[Prioridad*]]="Media",((AJ1382*60)+AK1382)-120,IF(TablaIncidentes[[#This Row],[Prioridad*]]="Alta",((AJ1382*60)+AK1382)-60)))</f>
        <v>-120</v>
      </c>
      <c r="AN1382" t="str">
        <f t="shared" si="153"/>
        <v>miércoles</v>
      </c>
    </row>
    <row r="1383" spans="1:40" x14ac:dyDescent="0.25">
      <c r="A1383" s="10" t="s">
        <v>2881</v>
      </c>
      <c r="B1383" t="s">
        <v>1217</v>
      </c>
      <c r="C1383" t="s">
        <v>32</v>
      </c>
      <c r="D1383" s="11" t="s">
        <v>33</v>
      </c>
      <c r="E1383" t="s">
        <v>34</v>
      </c>
      <c r="F1383" t="s">
        <v>51</v>
      </c>
      <c r="G1383" t="s">
        <v>151</v>
      </c>
      <c r="J1383" s="12">
        <v>43852</v>
      </c>
      <c r="K1383" s="13">
        <v>0.39753472222222225</v>
      </c>
      <c r="L1383" s="14">
        <v>43852</v>
      </c>
      <c r="M1383" s="15">
        <v>0.39753472222222225</v>
      </c>
      <c r="N1383" s="12">
        <v>43852</v>
      </c>
      <c r="O1383" s="13">
        <v>0.6959143518518518</v>
      </c>
      <c r="P1383" s="16">
        <v>43853.757777777777</v>
      </c>
      <c r="Q1383" s="11" t="s">
        <v>37</v>
      </c>
      <c r="R1383" s="11" t="s">
        <v>344</v>
      </c>
      <c r="S1383" s="11" t="s">
        <v>39</v>
      </c>
      <c r="T1383" s="11" t="s">
        <v>133</v>
      </c>
      <c r="U1383" s="11" t="s">
        <v>37</v>
      </c>
      <c r="V1383" s="17">
        <v>0</v>
      </c>
      <c r="W1383" s="11" t="s">
        <v>37</v>
      </c>
      <c r="Y1383" s="17" t="str">
        <f>TablaIncidentes[[#This Row],[Tiempo Total Gestión]]</f>
        <v>01:17</v>
      </c>
      <c r="Z1383" s="11">
        <f t="shared" si="147"/>
        <v>1</v>
      </c>
      <c r="AA1383" s="11">
        <f t="shared" si="148"/>
        <v>17</v>
      </c>
      <c r="AB1383" s="11">
        <f>IF(TablaIncidentes[[#This Row],[Prioridad*]]="Baja",(Z1383-24)*60+AA1383,IF(TablaIncidentes[[#This Row],[Prioridad*]]="Media",(Z1383-4)*60+AA1383,IF(TablaIncidentes[[#This Row],[Prioridad*]]="Alta",(Z1383-2)*60+AA1383)))</f>
        <v>-43</v>
      </c>
      <c r="AD1383" s="17" t="str">
        <f>TablaIncidentes[[#This Row],[Tiempo Creación (HH:mm)]]</f>
        <v>00:00</v>
      </c>
      <c r="AE1383" s="11">
        <f t="shared" si="149"/>
        <v>0</v>
      </c>
      <c r="AF1383" s="11">
        <f t="shared" si="150"/>
        <v>0</v>
      </c>
      <c r="AG1383" s="11">
        <f>IF(TablaIncidentes[[#This Row],[Prioridad*]]="Baja",((AE1383*60)+AF1383)-30,IF(TablaIncidentes[[#This Row],[Prioridad*]]="Media",((AE1383*60)+AF1383)-15,IF(TablaIncidentes[[#This Row],[Prioridad*]]="Alta",((AE1383*60)+AF1383)-10)))</f>
        <v>-10</v>
      </c>
      <c r="AI1383" s="17">
        <f>TablaIncidentes[[#This Row],[Tiempo Avance Incidente]]</f>
        <v>0</v>
      </c>
      <c r="AJ1383" s="11">
        <f t="shared" si="151"/>
        <v>0</v>
      </c>
      <c r="AK1383" s="11">
        <f t="shared" si="152"/>
        <v>0</v>
      </c>
      <c r="AL1383">
        <f>IF(TablaIncidentes[[#This Row],[Prioridad*]]="Baja",((AJ1383*60)+AK1383)-720,IF(TablaIncidentes[[#This Row],[Prioridad*]]="Media",((AJ1383*60)+AK1383)-120,IF(TablaIncidentes[[#This Row],[Prioridad*]]="Alta",((AJ1383*60)+AK1383)-60)))</f>
        <v>-60</v>
      </c>
      <c r="AN1383" t="str">
        <f t="shared" si="153"/>
        <v>miércoles</v>
      </c>
    </row>
    <row r="1384" spans="1:40" x14ac:dyDescent="0.25">
      <c r="A1384" s="20" t="s">
        <v>2882</v>
      </c>
      <c r="B1384" t="s">
        <v>1368</v>
      </c>
      <c r="C1384" t="s">
        <v>32</v>
      </c>
      <c r="D1384" s="11" t="s">
        <v>33</v>
      </c>
      <c r="E1384" t="s">
        <v>34</v>
      </c>
      <c r="F1384" t="s">
        <v>51</v>
      </c>
      <c r="G1384" t="s">
        <v>62</v>
      </c>
      <c r="J1384" s="12">
        <v>43852</v>
      </c>
      <c r="K1384" s="13">
        <v>0.36885416666666665</v>
      </c>
      <c r="L1384" s="14">
        <v>43852</v>
      </c>
      <c r="M1384" s="15">
        <v>0.36885416666666665</v>
      </c>
      <c r="N1384" s="12">
        <v>43852</v>
      </c>
      <c r="O1384" s="13">
        <v>0.61201388888888886</v>
      </c>
      <c r="P1384" s="16">
        <v>43853.631041666667</v>
      </c>
      <c r="Q1384" s="11" t="s">
        <v>101</v>
      </c>
      <c r="R1384" s="11" t="s">
        <v>1635</v>
      </c>
      <c r="S1384" s="11" t="s">
        <v>39</v>
      </c>
      <c r="T1384" s="11" t="s">
        <v>133</v>
      </c>
      <c r="U1384" s="11" t="s">
        <v>37</v>
      </c>
      <c r="V1384" s="17">
        <v>0</v>
      </c>
      <c r="W1384" s="11" t="s">
        <v>37</v>
      </c>
      <c r="Y1384" s="17" t="str">
        <f>TablaIncidentes[[#This Row],[Tiempo Total Gestión]]</f>
        <v>05:45</v>
      </c>
      <c r="Z1384" s="11">
        <f t="shared" si="147"/>
        <v>5</v>
      </c>
      <c r="AA1384" s="11">
        <f t="shared" si="148"/>
        <v>45</v>
      </c>
      <c r="AB1384" s="11">
        <f>IF(TablaIncidentes[[#This Row],[Prioridad*]]="Baja",(Z1384-24)*60+AA1384,IF(TablaIncidentes[[#This Row],[Prioridad*]]="Media",(Z1384-4)*60+AA1384,IF(TablaIncidentes[[#This Row],[Prioridad*]]="Alta",(Z1384-2)*60+AA1384)))</f>
        <v>225</v>
      </c>
      <c r="AD1384" s="17" t="str">
        <f>TablaIncidentes[[#This Row],[Tiempo Creación (HH:mm)]]</f>
        <v>00:00</v>
      </c>
      <c r="AE1384" s="11">
        <f t="shared" si="149"/>
        <v>0</v>
      </c>
      <c r="AF1384" s="11">
        <f t="shared" si="150"/>
        <v>0</v>
      </c>
      <c r="AG1384" s="11">
        <f>IF(TablaIncidentes[[#This Row],[Prioridad*]]="Baja",((AE1384*60)+AF1384)-30,IF(TablaIncidentes[[#This Row],[Prioridad*]]="Media",((AE1384*60)+AF1384)-15,IF(TablaIncidentes[[#This Row],[Prioridad*]]="Alta",((AE1384*60)+AF1384)-10)))</f>
        <v>-10</v>
      </c>
      <c r="AI1384" s="17">
        <f>TablaIncidentes[[#This Row],[Tiempo Avance Incidente]]</f>
        <v>0</v>
      </c>
      <c r="AJ1384" s="11">
        <f t="shared" si="151"/>
        <v>0</v>
      </c>
      <c r="AK1384" s="11">
        <f t="shared" si="152"/>
        <v>0</v>
      </c>
      <c r="AL1384">
        <f>IF(TablaIncidentes[[#This Row],[Prioridad*]]="Baja",((AJ1384*60)+AK1384)-720,IF(TablaIncidentes[[#This Row],[Prioridad*]]="Media",((AJ1384*60)+AK1384)-120,IF(TablaIncidentes[[#This Row],[Prioridad*]]="Alta",((AJ1384*60)+AK1384)-60)))</f>
        <v>-60</v>
      </c>
      <c r="AN1384" t="str">
        <f t="shared" si="153"/>
        <v>miércoles</v>
      </c>
    </row>
    <row r="1385" spans="1:40" x14ac:dyDescent="0.25">
      <c r="A1385" s="20" t="s">
        <v>2883</v>
      </c>
      <c r="B1385" t="s">
        <v>2884</v>
      </c>
      <c r="C1385" t="s">
        <v>32</v>
      </c>
      <c r="D1385" s="11" t="s">
        <v>33</v>
      </c>
      <c r="E1385" t="s">
        <v>34</v>
      </c>
      <c r="F1385" t="s">
        <v>51</v>
      </c>
      <c r="G1385" t="s">
        <v>75</v>
      </c>
      <c r="J1385" s="12">
        <v>43852</v>
      </c>
      <c r="K1385" s="13">
        <v>0.36886574074074074</v>
      </c>
      <c r="L1385" s="14">
        <v>43852</v>
      </c>
      <c r="M1385" s="15">
        <v>0.36886574074074074</v>
      </c>
      <c r="N1385" s="12">
        <v>43857</v>
      </c>
      <c r="O1385" s="13">
        <v>0.38601851851851854</v>
      </c>
      <c r="P1385" s="16">
        <v>43858.433877314812</v>
      </c>
      <c r="Q1385" s="11" t="s">
        <v>101</v>
      </c>
      <c r="R1385" s="11" t="s">
        <v>2885</v>
      </c>
      <c r="S1385" s="11" t="s">
        <v>39</v>
      </c>
      <c r="T1385" s="11" t="s">
        <v>133</v>
      </c>
      <c r="U1385" s="11" t="s">
        <v>37</v>
      </c>
      <c r="V1385" s="17">
        <v>0</v>
      </c>
      <c r="W1385" s="11" t="s">
        <v>37</v>
      </c>
      <c r="Y1385" s="17" t="str">
        <f>TablaIncidentes[[#This Row],[Tiempo Total Gestión]]</f>
        <v>120:24</v>
      </c>
      <c r="Z1385" s="11">
        <f t="shared" si="147"/>
        <v>0</v>
      </c>
      <c r="AA1385" s="11">
        <f t="shared" si="148"/>
        <v>24</v>
      </c>
      <c r="AB1385" s="11">
        <f>IF(TablaIncidentes[[#This Row],[Prioridad*]]="Baja",(Z1385-24)*60+AA1385,IF(TablaIncidentes[[#This Row],[Prioridad*]]="Media",(Z1385-4)*60+AA1385,IF(TablaIncidentes[[#This Row],[Prioridad*]]="Alta",(Z1385-2)*60+AA1385)))</f>
        <v>-96</v>
      </c>
      <c r="AD1385" s="17" t="str">
        <f>TablaIncidentes[[#This Row],[Tiempo Creación (HH:mm)]]</f>
        <v>00:00</v>
      </c>
      <c r="AE1385" s="11">
        <f t="shared" si="149"/>
        <v>0</v>
      </c>
      <c r="AF1385" s="11">
        <f t="shared" si="150"/>
        <v>0</v>
      </c>
      <c r="AG1385" s="11">
        <f>IF(TablaIncidentes[[#This Row],[Prioridad*]]="Baja",((AE1385*60)+AF1385)-30,IF(TablaIncidentes[[#This Row],[Prioridad*]]="Media",((AE1385*60)+AF1385)-15,IF(TablaIncidentes[[#This Row],[Prioridad*]]="Alta",((AE1385*60)+AF1385)-10)))</f>
        <v>-10</v>
      </c>
      <c r="AI1385" s="17">
        <f>TablaIncidentes[[#This Row],[Tiempo Avance Incidente]]</f>
        <v>0</v>
      </c>
      <c r="AJ1385" s="11">
        <f t="shared" si="151"/>
        <v>0</v>
      </c>
      <c r="AK1385" s="11">
        <f t="shared" si="152"/>
        <v>0</v>
      </c>
      <c r="AL1385">
        <f>IF(TablaIncidentes[[#This Row],[Prioridad*]]="Baja",((AJ1385*60)+AK1385)-720,IF(TablaIncidentes[[#This Row],[Prioridad*]]="Media",((AJ1385*60)+AK1385)-120,IF(TablaIncidentes[[#This Row],[Prioridad*]]="Alta",((AJ1385*60)+AK1385)-60)))</f>
        <v>-60</v>
      </c>
      <c r="AN1385" t="str">
        <f t="shared" si="153"/>
        <v>miércoles</v>
      </c>
    </row>
    <row r="1386" spans="1:40" x14ac:dyDescent="0.25">
      <c r="A1386" s="20" t="s">
        <v>2886</v>
      </c>
      <c r="B1386" t="s">
        <v>2887</v>
      </c>
      <c r="C1386" t="s">
        <v>32</v>
      </c>
      <c r="D1386" s="11" t="s">
        <v>33</v>
      </c>
      <c r="E1386" t="s">
        <v>34</v>
      </c>
      <c r="F1386" t="s">
        <v>51</v>
      </c>
      <c r="G1386" t="s">
        <v>52</v>
      </c>
      <c r="J1386" s="12">
        <v>43852</v>
      </c>
      <c r="K1386" s="13">
        <v>0.36961805555555555</v>
      </c>
      <c r="L1386" s="14">
        <v>43852</v>
      </c>
      <c r="M1386" s="15">
        <v>0.36961805555555555</v>
      </c>
      <c r="N1386" s="12">
        <v>43853</v>
      </c>
      <c r="O1386" s="13">
        <v>0.44898148148148148</v>
      </c>
      <c r="P1386" s="16">
        <v>43854.51152777778</v>
      </c>
      <c r="Q1386" s="11" t="s">
        <v>101</v>
      </c>
      <c r="R1386" s="11" t="s">
        <v>2888</v>
      </c>
      <c r="S1386" s="11" t="s">
        <v>39</v>
      </c>
      <c r="T1386" s="11" t="s">
        <v>133</v>
      </c>
      <c r="U1386" s="11" t="s">
        <v>37</v>
      </c>
      <c r="V1386" s="17">
        <v>0</v>
      </c>
      <c r="W1386" s="11" t="s">
        <v>37</v>
      </c>
      <c r="Y1386" s="17" t="str">
        <f>TablaIncidentes[[#This Row],[Tiempo Total Gestión]]</f>
        <v>25:54</v>
      </c>
      <c r="Z1386" s="11">
        <f t="shared" si="147"/>
        <v>1</v>
      </c>
      <c r="AA1386" s="11">
        <f t="shared" si="148"/>
        <v>54</v>
      </c>
      <c r="AB1386" s="11">
        <f>IF(TablaIncidentes[[#This Row],[Prioridad*]]="Baja",(Z1386-24)*60+AA1386,IF(TablaIncidentes[[#This Row],[Prioridad*]]="Media",(Z1386-4)*60+AA1386,IF(TablaIncidentes[[#This Row],[Prioridad*]]="Alta",(Z1386-2)*60+AA1386)))</f>
        <v>-6</v>
      </c>
      <c r="AD1386" s="17" t="str">
        <f>TablaIncidentes[[#This Row],[Tiempo Creación (HH:mm)]]</f>
        <v>00:00</v>
      </c>
      <c r="AE1386" s="11">
        <f t="shared" si="149"/>
        <v>0</v>
      </c>
      <c r="AF1386" s="11">
        <f t="shared" si="150"/>
        <v>0</v>
      </c>
      <c r="AG1386" s="11">
        <f>IF(TablaIncidentes[[#This Row],[Prioridad*]]="Baja",((AE1386*60)+AF1386)-30,IF(TablaIncidentes[[#This Row],[Prioridad*]]="Media",((AE1386*60)+AF1386)-15,IF(TablaIncidentes[[#This Row],[Prioridad*]]="Alta",((AE1386*60)+AF1386)-10)))</f>
        <v>-10</v>
      </c>
      <c r="AI1386" s="17">
        <f>TablaIncidentes[[#This Row],[Tiempo Avance Incidente]]</f>
        <v>0</v>
      </c>
      <c r="AJ1386" s="11">
        <f t="shared" si="151"/>
        <v>0</v>
      </c>
      <c r="AK1386" s="11">
        <f t="shared" si="152"/>
        <v>0</v>
      </c>
      <c r="AL1386">
        <f>IF(TablaIncidentes[[#This Row],[Prioridad*]]="Baja",((AJ1386*60)+AK1386)-720,IF(TablaIncidentes[[#This Row],[Prioridad*]]="Media",((AJ1386*60)+AK1386)-120,IF(TablaIncidentes[[#This Row],[Prioridad*]]="Alta",((AJ1386*60)+AK1386)-60)))</f>
        <v>-60</v>
      </c>
      <c r="AN1386" t="str">
        <f t="shared" si="153"/>
        <v>miércoles</v>
      </c>
    </row>
    <row r="1387" spans="1:40" x14ac:dyDescent="0.25">
      <c r="A1387" s="20" t="s">
        <v>2889</v>
      </c>
      <c r="B1387" t="s">
        <v>2890</v>
      </c>
      <c r="C1387" t="s">
        <v>32</v>
      </c>
      <c r="D1387" s="11" t="s">
        <v>33</v>
      </c>
      <c r="E1387" t="s">
        <v>34</v>
      </c>
      <c r="F1387" t="s">
        <v>51</v>
      </c>
      <c r="G1387" t="s">
        <v>52</v>
      </c>
      <c r="J1387" s="12">
        <v>43852</v>
      </c>
      <c r="K1387" s="13">
        <v>0.36962962962962959</v>
      </c>
      <c r="L1387" s="14">
        <v>43852</v>
      </c>
      <c r="M1387" s="15">
        <v>0.36962962962962959</v>
      </c>
      <c r="N1387" s="12">
        <v>43853</v>
      </c>
      <c r="O1387" s="13">
        <v>0.44898148148148148</v>
      </c>
      <c r="P1387" s="16">
        <v>43854.51152777778</v>
      </c>
      <c r="Q1387" s="11" t="s">
        <v>101</v>
      </c>
      <c r="R1387" s="11" t="s">
        <v>2888</v>
      </c>
      <c r="S1387" s="11" t="s">
        <v>39</v>
      </c>
      <c r="T1387" s="11" t="s">
        <v>133</v>
      </c>
      <c r="U1387" s="11" t="s">
        <v>37</v>
      </c>
      <c r="V1387" s="17">
        <v>0</v>
      </c>
      <c r="W1387" s="11" t="s">
        <v>37</v>
      </c>
      <c r="Y1387" s="17" t="str">
        <f>TablaIncidentes[[#This Row],[Tiempo Total Gestión]]</f>
        <v>25:54</v>
      </c>
      <c r="Z1387" s="11">
        <f t="shared" si="147"/>
        <v>1</v>
      </c>
      <c r="AA1387" s="11">
        <f t="shared" si="148"/>
        <v>54</v>
      </c>
      <c r="AB1387" s="11">
        <f>IF(TablaIncidentes[[#This Row],[Prioridad*]]="Baja",(Z1387-24)*60+AA1387,IF(TablaIncidentes[[#This Row],[Prioridad*]]="Media",(Z1387-4)*60+AA1387,IF(TablaIncidentes[[#This Row],[Prioridad*]]="Alta",(Z1387-2)*60+AA1387)))</f>
        <v>-6</v>
      </c>
      <c r="AD1387" s="17" t="str">
        <f>TablaIncidentes[[#This Row],[Tiempo Creación (HH:mm)]]</f>
        <v>00:00</v>
      </c>
      <c r="AE1387" s="11">
        <f t="shared" si="149"/>
        <v>0</v>
      </c>
      <c r="AF1387" s="11">
        <f t="shared" si="150"/>
        <v>0</v>
      </c>
      <c r="AG1387" s="11">
        <f>IF(TablaIncidentes[[#This Row],[Prioridad*]]="Baja",((AE1387*60)+AF1387)-30,IF(TablaIncidentes[[#This Row],[Prioridad*]]="Media",((AE1387*60)+AF1387)-15,IF(TablaIncidentes[[#This Row],[Prioridad*]]="Alta",((AE1387*60)+AF1387)-10)))</f>
        <v>-10</v>
      </c>
      <c r="AI1387" s="17">
        <f>TablaIncidentes[[#This Row],[Tiempo Avance Incidente]]</f>
        <v>0</v>
      </c>
      <c r="AJ1387" s="11">
        <f t="shared" si="151"/>
        <v>0</v>
      </c>
      <c r="AK1387" s="11">
        <f t="shared" si="152"/>
        <v>0</v>
      </c>
      <c r="AL1387">
        <f>IF(TablaIncidentes[[#This Row],[Prioridad*]]="Baja",((AJ1387*60)+AK1387)-720,IF(TablaIncidentes[[#This Row],[Prioridad*]]="Media",((AJ1387*60)+AK1387)-120,IF(TablaIncidentes[[#This Row],[Prioridad*]]="Alta",((AJ1387*60)+AK1387)-60)))</f>
        <v>-60</v>
      </c>
      <c r="AN1387" t="str">
        <f t="shared" si="153"/>
        <v>miércoles</v>
      </c>
    </row>
    <row r="1388" spans="1:40" x14ac:dyDescent="0.25">
      <c r="A1388" s="20" t="s">
        <v>2891</v>
      </c>
      <c r="B1388" t="s">
        <v>2247</v>
      </c>
      <c r="C1388" t="s">
        <v>32</v>
      </c>
      <c r="D1388" s="11" t="s">
        <v>33</v>
      </c>
      <c r="E1388" t="s">
        <v>34</v>
      </c>
      <c r="F1388" t="s">
        <v>35</v>
      </c>
      <c r="G1388" t="s">
        <v>2716</v>
      </c>
      <c r="J1388" s="12">
        <v>43852</v>
      </c>
      <c r="K1388" s="13">
        <v>0.36962962962962959</v>
      </c>
      <c r="L1388" s="14">
        <v>43852</v>
      </c>
      <c r="M1388" s="15">
        <v>0.36962962962962959</v>
      </c>
      <c r="N1388" s="12">
        <v>43852</v>
      </c>
      <c r="O1388" s="13">
        <v>0.73929398148148151</v>
      </c>
      <c r="P1388" s="16">
        <v>43853.757777777777</v>
      </c>
      <c r="Q1388" s="11" t="s">
        <v>101</v>
      </c>
      <c r="R1388" s="11" t="s">
        <v>2200</v>
      </c>
      <c r="S1388" s="11" t="s">
        <v>39</v>
      </c>
      <c r="T1388" s="11" t="s">
        <v>133</v>
      </c>
      <c r="U1388" s="11" t="s">
        <v>37</v>
      </c>
      <c r="V1388" s="17">
        <v>0</v>
      </c>
      <c r="W1388" s="11" t="s">
        <v>37</v>
      </c>
      <c r="Y1388" s="17" t="str">
        <f>TablaIncidentes[[#This Row],[Tiempo Total Gestión]]</f>
        <v>05:10</v>
      </c>
      <c r="Z1388" s="11">
        <f t="shared" si="147"/>
        <v>5</v>
      </c>
      <c r="AA1388" s="11">
        <f t="shared" si="148"/>
        <v>10</v>
      </c>
      <c r="AB1388" s="11">
        <f>IF(TablaIncidentes[[#This Row],[Prioridad*]]="Baja",(Z1388-24)*60+AA1388,IF(TablaIncidentes[[#This Row],[Prioridad*]]="Media",(Z1388-4)*60+AA1388,IF(TablaIncidentes[[#This Row],[Prioridad*]]="Alta",(Z1388-2)*60+AA1388)))</f>
        <v>190</v>
      </c>
      <c r="AD1388" s="17" t="str">
        <f>TablaIncidentes[[#This Row],[Tiempo Creación (HH:mm)]]</f>
        <v>00:00</v>
      </c>
      <c r="AE1388" s="11">
        <f t="shared" si="149"/>
        <v>0</v>
      </c>
      <c r="AF1388" s="11">
        <f t="shared" si="150"/>
        <v>0</v>
      </c>
      <c r="AG1388" s="11">
        <f>IF(TablaIncidentes[[#This Row],[Prioridad*]]="Baja",((AE1388*60)+AF1388)-30,IF(TablaIncidentes[[#This Row],[Prioridad*]]="Media",((AE1388*60)+AF1388)-15,IF(TablaIncidentes[[#This Row],[Prioridad*]]="Alta",((AE1388*60)+AF1388)-10)))</f>
        <v>-10</v>
      </c>
      <c r="AI1388" s="17">
        <f>TablaIncidentes[[#This Row],[Tiempo Avance Incidente]]</f>
        <v>0</v>
      </c>
      <c r="AJ1388" s="11">
        <f t="shared" si="151"/>
        <v>0</v>
      </c>
      <c r="AK1388" s="11">
        <f t="shared" si="152"/>
        <v>0</v>
      </c>
      <c r="AL1388">
        <f>IF(TablaIncidentes[[#This Row],[Prioridad*]]="Baja",((AJ1388*60)+AK1388)-720,IF(TablaIncidentes[[#This Row],[Prioridad*]]="Media",((AJ1388*60)+AK1388)-120,IF(TablaIncidentes[[#This Row],[Prioridad*]]="Alta",((AJ1388*60)+AK1388)-60)))</f>
        <v>-60</v>
      </c>
      <c r="AN1388" t="str">
        <f t="shared" si="153"/>
        <v>miércoles</v>
      </c>
    </row>
    <row r="1389" spans="1:40" x14ac:dyDescent="0.25">
      <c r="A1389" s="20" t="s">
        <v>2892</v>
      </c>
      <c r="B1389" t="s">
        <v>2893</v>
      </c>
      <c r="C1389" t="s">
        <v>32</v>
      </c>
      <c r="D1389" s="11" t="s">
        <v>33</v>
      </c>
      <c r="E1389" t="s">
        <v>34</v>
      </c>
      <c r="F1389" t="s">
        <v>51</v>
      </c>
      <c r="G1389" t="s">
        <v>52</v>
      </c>
      <c r="J1389" s="12">
        <v>43852</v>
      </c>
      <c r="K1389" s="13">
        <v>0.36962962962962959</v>
      </c>
      <c r="L1389" s="14">
        <v>43852</v>
      </c>
      <c r="M1389" s="15">
        <v>0.36962962962962959</v>
      </c>
      <c r="N1389" s="12">
        <v>43854</v>
      </c>
      <c r="O1389" s="13">
        <v>0.4522106481481481</v>
      </c>
      <c r="P1389" s="16">
        <v>43855.505219907405</v>
      </c>
      <c r="Q1389" s="11" t="s">
        <v>101</v>
      </c>
      <c r="R1389" s="11" t="s">
        <v>1970</v>
      </c>
      <c r="S1389" s="11" t="s">
        <v>39</v>
      </c>
      <c r="T1389" s="11" t="s">
        <v>133</v>
      </c>
      <c r="U1389" s="11" t="s">
        <v>37</v>
      </c>
      <c r="V1389" s="17">
        <v>0</v>
      </c>
      <c r="W1389" s="11" t="s">
        <v>37</v>
      </c>
      <c r="Y1389" s="17" t="str">
        <f>TablaIncidentes[[#This Row],[Tiempo Total Gestión]]</f>
        <v>02:18</v>
      </c>
      <c r="Z1389" s="11">
        <f t="shared" si="147"/>
        <v>2</v>
      </c>
      <c r="AA1389" s="11">
        <f t="shared" si="148"/>
        <v>18</v>
      </c>
      <c r="AB1389" s="11">
        <f>IF(TablaIncidentes[[#This Row],[Prioridad*]]="Baja",(Z1389-24)*60+AA1389,IF(TablaIncidentes[[#This Row],[Prioridad*]]="Media",(Z1389-4)*60+AA1389,IF(TablaIncidentes[[#This Row],[Prioridad*]]="Alta",(Z1389-2)*60+AA1389)))</f>
        <v>18</v>
      </c>
      <c r="AD1389" s="17" t="str">
        <f>TablaIncidentes[[#This Row],[Tiempo Creación (HH:mm)]]</f>
        <v>00:00</v>
      </c>
      <c r="AE1389" s="11">
        <f t="shared" si="149"/>
        <v>0</v>
      </c>
      <c r="AF1389" s="11">
        <f t="shared" si="150"/>
        <v>0</v>
      </c>
      <c r="AG1389" s="11">
        <f>IF(TablaIncidentes[[#This Row],[Prioridad*]]="Baja",((AE1389*60)+AF1389)-30,IF(TablaIncidentes[[#This Row],[Prioridad*]]="Media",((AE1389*60)+AF1389)-15,IF(TablaIncidentes[[#This Row],[Prioridad*]]="Alta",((AE1389*60)+AF1389)-10)))</f>
        <v>-10</v>
      </c>
      <c r="AI1389" s="17">
        <f>TablaIncidentes[[#This Row],[Tiempo Avance Incidente]]</f>
        <v>0</v>
      </c>
      <c r="AJ1389" s="11">
        <f t="shared" si="151"/>
        <v>0</v>
      </c>
      <c r="AK1389" s="11">
        <f t="shared" si="152"/>
        <v>0</v>
      </c>
      <c r="AL1389">
        <f>IF(TablaIncidentes[[#This Row],[Prioridad*]]="Baja",((AJ1389*60)+AK1389)-720,IF(TablaIncidentes[[#This Row],[Prioridad*]]="Media",((AJ1389*60)+AK1389)-120,IF(TablaIncidentes[[#This Row],[Prioridad*]]="Alta",((AJ1389*60)+AK1389)-60)))</f>
        <v>-60</v>
      </c>
      <c r="AN1389" t="str">
        <f t="shared" si="153"/>
        <v>miércoles</v>
      </c>
    </row>
    <row r="1390" spans="1:40" x14ac:dyDescent="0.25">
      <c r="A1390" s="20" t="s">
        <v>2894</v>
      </c>
      <c r="B1390" t="s">
        <v>2895</v>
      </c>
      <c r="C1390" t="s">
        <v>32</v>
      </c>
      <c r="D1390" s="11" t="s">
        <v>33</v>
      </c>
      <c r="E1390" t="s">
        <v>34</v>
      </c>
      <c r="F1390" t="s">
        <v>51</v>
      </c>
      <c r="G1390" t="s">
        <v>75</v>
      </c>
      <c r="J1390" s="12">
        <v>43852</v>
      </c>
      <c r="K1390" s="13">
        <v>0.36964120370370374</v>
      </c>
      <c r="L1390" s="14">
        <v>43852</v>
      </c>
      <c r="M1390" s="15">
        <v>0.36964120370370374</v>
      </c>
      <c r="N1390" s="12">
        <v>43857</v>
      </c>
      <c r="O1390" s="13">
        <v>0.42834490740740744</v>
      </c>
      <c r="P1390" s="16">
        <v>43858.433877314812</v>
      </c>
      <c r="Q1390" s="11" t="s">
        <v>101</v>
      </c>
      <c r="R1390" s="11" t="s">
        <v>2896</v>
      </c>
      <c r="S1390" s="11" t="s">
        <v>39</v>
      </c>
      <c r="T1390" s="11" t="s">
        <v>133</v>
      </c>
      <c r="U1390" s="11" t="s">
        <v>37</v>
      </c>
      <c r="V1390" s="17">
        <v>0</v>
      </c>
      <c r="W1390" s="11" t="s">
        <v>37</v>
      </c>
      <c r="Y1390" s="17" t="str">
        <f>TablaIncidentes[[#This Row],[Tiempo Total Gestión]]</f>
        <v>121:24</v>
      </c>
      <c r="Z1390" s="11">
        <f t="shared" si="147"/>
        <v>1</v>
      </c>
      <c r="AA1390" s="11">
        <f t="shared" si="148"/>
        <v>24</v>
      </c>
      <c r="AB1390" s="11">
        <f>IF(TablaIncidentes[[#This Row],[Prioridad*]]="Baja",(Z1390-24)*60+AA1390,IF(TablaIncidentes[[#This Row],[Prioridad*]]="Media",(Z1390-4)*60+AA1390,IF(TablaIncidentes[[#This Row],[Prioridad*]]="Alta",(Z1390-2)*60+AA1390)))</f>
        <v>-36</v>
      </c>
      <c r="AD1390" s="17" t="str">
        <f>TablaIncidentes[[#This Row],[Tiempo Creación (HH:mm)]]</f>
        <v>00:00</v>
      </c>
      <c r="AE1390" s="11">
        <f t="shared" si="149"/>
        <v>0</v>
      </c>
      <c r="AF1390" s="11">
        <f t="shared" si="150"/>
        <v>0</v>
      </c>
      <c r="AG1390" s="11">
        <f>IF(TablaIncidentes[[#This Row],[Prioridad*]]="Baja",((AE1390*60)+AF1390)-30,IF(TablaIncidentes[[#This Row],[Prioridad*]]="Media",((AE1390*60)+AF1390)-15,IF(TablaIncidentes[[#This Row],[Prioridad*]]="Alta",((AE1390*60)+AF1390)-10)))</f>
        <v>-10</v>
      </c>
      <c r="AI1390" s="17">
        <f>TablaIncidentes[[#This Row],[Tiempo Avance Incidente]]</f>
        <v>0</v>
      </c>
      <c r="AJ1390" s="11">
        <f t="shared" si="151"/>
        <v>0</v>
      </c>
      <c r="AK1390" s="11">
        <f t="shared" si="152"/>
        <v>0</v>
      </c>
      <c r="AL1390">
        <f>IF(TablaIncidentes[[#This Row],[Prioridad*]]="Baja",((AJ1390*60)+AK1390)-720,IF(TablaIncidentes[[#This Row],[Prioridad*]]="Media",((AJ1390*60)+AK1390)-120,IF(TablaIncidentes[[#This Row],[Prioridad*]]="Alta",((AJ1390*60)+AK1390)-60)))</f>
        <v>-60</v>
      </c>
      <c r="AN1390" t="str">
        <f t="shared" si="153"/>
        <v>miércoles</v>
      </c>
    </row>
    <row r="1391" spans="1:40" x14ac:dyDescent="0.25">
      <c r="A1391" s="10" t="s">
        <v>2897</v>
      </c>
      <c r="B1391" t="s">
        <v>806</v>
      </c>
      <c r="C1391" t="s">
        <v>123</v>
      </c>
      <c r="D1391" s="11" t="s">
        <v>110</v>
      </c>
      <c r="E1391" t="s">
        <v>34</v>
      </c>
      <c r="F1391" t="s">
        <v>124</v>
      </c>
      <c r="G1391" t="s">
        <v>104</v>
      </c>
      <c r="J1391" s="12">
        <v>43852</v>
      </c>
      <c r="K1391" s="13">
        <v>0.38505787037037037</v>
      </c>
      <c r="L1391" s="14">
        <v>43852</v>
      </c>
      <c r="M1391" s="15">
        <v>0.38715277777777773</v>
      </c>
      <c r="N1391" s="12">
        <v>43852</v>
      </c>
      <c r="O1391" s="13">
        <v>0.42896990740740737</v>
      </c>
      <c r="P1391" s="16">
        <v>43853.452499999999</v>
      </c>
      <c r="Q1391" s="11" t="s">
        <v>37</v>
      </c>
      <c r="R1391" s="11" t="s">
        <v>193</v>
      </c>
      <c r="S1391" s="11" t="s">
        <v>59</v>
      </c>
      <c r="T1391" s="11" t="s">
        <v>116</v>
      </c>
      <c r="U1391" s="11" t="s">
        <v>37</v>
      </c>
      <c r="V1391" s="17">
        <v>1.7592592557775788E-3</v>
      </c>
      <c r="W1391" s="11" t="s">
        <v>37</v>
      </c>
      <c r="Y1391" s="17" t="str">
        <f>TablaIncidentes[[#This Row],[Tiempo Total Gestión]]</f>
        <v>01:03</v>
      </c>
      <c r="Z1391" s="11">
        <f t="shared" si="147"/>
        <v>1</v>
      </c>
      <c r="AA1391" s="11">
        <f t="shared" si="148"/>
        <v>3</v>
      </c>
      <c r="AB1391" s="11">
        <f>IF(TablaIncidentes[[#This Row],[Prioridad*]]="Baja",(Z1391-24)*60+AA1391,IF(TablaIncidentes[[#This Row],[Prioridad*]]="Media",(Z1391-4)*60+AA1391,IF(TablaIncidentes[[#This Row],[Prioridad*]]="Alta",(Z1391-2)*60+AA1391)))</f>
        <v>-177</v>
      </c>
      <c r="AD1391" s="17" t="str">
        <f>TablaIncidentes[[#This Row],[Tiempo Creación (HH:mm)]]</f>
        <v>00:03</v>
      </c>
      <c r="AE1391" s="11">
        <f t="shared" si="149"/>
        <v>0</v>
      </c>
      <c r="AF1391" s="11">
        <f t="shared" si="150"/>
        <v>3</v>
      </c>
      <c r="AG1391" s="11">
        <f>IF(TablaIncidentes[[#This Row],[Prioridad*]]="Baja",((AE1391*60)+AF1391)-30,IF(TablaIncidentes[[#This Row],[Prioridad*]]="Media",((AE1391*60)+AF1391)-15,IF(TablaIncidentes[[#This Row],[Prioridad*]]="Alta",((AE1391*60)+AF1391)-10)))</f>
        <v>-12</v>
      </c>
      <c r="AI1391" s="17">
        <f>TablaIncidentes[[#This Row],[Tiempo Avance Incidente]]</f>
        <v>1.7592592557775788E-3</v>
      </c>
      <c r="AJ1391" s="11">
        <f t="shared" si="151"/>
        <v>0</v>
      </c>
      <c r="AK1391" s="11">
        <f t="shared" si="152"/>
        <v>2</v>
      </c>
      <c r="AL1391">
        <f>IF(TablaIncidentes[[#This Row],[Prioridad*]]="Baja",((AJ1391*60)+AK1391)-720,IF(TablaIncidentes[[#This Row],[Prioridad*]]="Media",((AJ1391*60)+AK1391)-120,IF(TablaIncidentes[[#This Row],[Prioridad*]]="Alta",((AJ1391*60)+AK1391)-60)))</f>
        <v>-118</v>
      </c>
      <c r="AN1391" t="str">
        <f t="shared" si="153"/>
        <v>miércoles</v>
      </c>
    </row>
    <row r="1392" spans="1:40" x14ac:dyDescent="0.25">
      <c r="A1392" s="10" t="s">
        <v>2898</v>
      </c>
      <c r="B1392" t="s">
        <v>2899</v>
      </c>
      <c r="C1392" t="s">
        <v>161</v>
      </c>
      <c r="D1392" s="11" t="s">
        <v>110</v>
      </c>
      <c r="E1392" t="s">
        <v>34</v>
      </c>
      <c r="F1392" t="s">
        <v>124</v>
      </c>
      <c r="G1392" t="s">
        <v>364</v>
      </c>
      <c r="J1392" s="12">
        <v>43852</v>
      </c>
      <c r="K1392" s="13">
        <v>0.39295138888888892</v>
      </c>
      <c r="L1392" s="14">
        <v>43852</v>
      </c>
      <c r="M1392" s="15">
        <v>0.39366898148148149</v>
      </c>
      <c r="N1392" s="12">
        <v>43852</v>
      </c>
      <c r="O1392" s="13">
        <v>0.42778935185185185</v>
      </c>
      <c r="P1392" s="16">
        <v>43853.452499999999</v>
      </c>
      <c r="Q1392" s="11" t="s">
        <v>37</v>
      </c>
      <c r="R1392" s="11" t="s">
        <v>1929</v>
      </c>
      <c r="S1392" s="11" t="s">
        <v>59</v>
      </c>
      <c r="T1392" s="11" t="s">
        <v>40</v>
      </c>
      <c r="U1392" s="11" t="s">
        <v>37</v>
      </c>
      <c r="V1392" s="17">
        <v>0</v>
      </c>
      <c r="W1392" s="11" t="s">
        <v>37</v>
      </c>
      <c r="Y1392" s="17" t="str">
        <f>TablaIncidentes[[#This Row],[Tiempo Total Gestión]]</f>
        <v>00:50</v>
      </c>
      <c r="Z1392" s="11">
        <f t="shared" si="147"/>
        <v>0</v>
      </c>
      <c r="AA1392" s="11">
        <f t="shared" si="148"/>
        <v>50</v>
      </c>
      <c r="AB1392" s="11">
        <f>IF(TablaIncidentes[[#This Row],[Prioridad*]]="Baja",(Z1392-24)*60+AA1392,IF(TablaIncidentes[[#This Row],[Prioridad*]]="Media",(Z1392-4)*60+AA1392,IF(TablaIncidentes[[#This Row],[Prioridad*]]="Alta",(Z1392-2)*60+AA1392)))</f>
        <v>-190</v>
      </c>
      <c r="AD1392" s="17" t="str">
        <f>TablaIncidentes[[#This Row],[Tiempo Creación (HH:mm)]]</f>
        <v>00:01</v>
      </c>
      <c r="AE1392" s="11">
        <f t="shared" si="149"/>
        <v>0</v>
      </c>
      <c r="AF1392" s="11">
        <f t="shared" si="150"/>
        <v>1</v>
      </c>
      <c r="AG1392" s="11">
        <f>IF(TablaIncidentes[[#This Row],[Prioridad*]]="Baja",((AE1392*60)+AF1392)-30,IF(TablaIncidentes[[#This Row],[Prioridad*]]="Media",((AE1392*60)+AF1392)-15,IF(TablaIncidentes[[#This Row],[Prioridad*]]="Alta",((AE1392*60)+AF1392)-10)))</f>
        <v>-14</v>
      </c>
      <c r="AI1392" s="17">
        <f>TablaIncidentes[[#This Row],[Tiempo Avance Incidente]]</f>
        <v>0</v>
      </c>
      <c r="AJ1392" s="11">
        <f t="shared" si="151"/>
        <v>0</v>
      </c>
      <c r="AK1392" s="11">
        <f t="shared" si="152"/>
        <v>0</v>
      </c>
      <c r="AL1392">
        <f>IF(TablaIncidentes[[#This Row],[Prioridad*]]="Baja",((AJ1392*60)+AK1392)-720,IF(TablaIncidentes[[#This Row],[Prioridad*]]="Media",((AJ1392*60)+AK1392)-120,IF(TablaIncidentes[[#This Row],[Prioridad*]]="Alta",((AJ1392*60)+AK1392)-60)))</f>
        <v>-120</v>
      </c>
      <c r="AN1392" t="str">
        <f t="shared" si="153"/>
        <v>miércoles</v>
      </c>
    </row>
    <row r="1393" spans="1:40" x14ac:dyDescent="0.25">
      <c r="A1393" s="20" t="s">
        <v>2900</v>
      </c>
      <c r="B1393" t="s">
        <v>1577</v>
      </c>
      <c r="C1393" t="s">
        <v>32</v>
      </c>
      <c r="D1393" s="11" t="s">
        <v>33</v>
      </c>
      <c r="E1393" t="s">
        <v>34</v>
      </c>
      <c r="F1393" t="s">
        <v>51</v>
      </c>
      <c r="G1393" t="s">
        <v>75</v>
      </c>
      <c r="J1393" s="12">
        <v>43852</v>
      </c>
      <c r="K1393" s="13">
        <v>0.40453703703703708</v>
      </c>
      <c r="L1393" s="14">
        <v>43852</v>
      </c>
      <c r="M1393" s="15">
        <v>0.40453703703703708</v>
      </c>
      <c r="N1393" s="12">
        <v>43852</v>
      </c>
      <c r="O1393" s="13">
        <v>0.56482638888888892</v>
      </c>
      <c r="P1393" s="16">
        <v>43853.631041666667</v>
      </c>
      <c r="Q1393" s="11" t="s">
        <v>101</v>
      </c>
      <c r="R1393" s="11" t="s">
        <v>2467</v>
      </c>
      <c r="S1393" s="11" t="s">
        <v>39</v>
      </c>
      <c r="T1393" s="11" t="s">
        <v>133</v>
      </c>
      <c r="U1393" s="11" t="s">
        <v>37</v>
      </c>
      <c r="V1393" s="17">
        <v>0</v>
      </c>
      <c r="W1393" s="11" t="s">
        <v>37</v>
      </c>
      <c r="Y1393" s="17" t="str">
        <f>TablaIncidentes[[#This Row],[Tiempo Total Gestión]]</f>
        <v>03:50</v>
      </c>
      <c r="Z1393" s="11">
        <f t="shared" si="147"/>
        <v>3</v>
      </c>
      <c r="AA1393" s="11">
        <f t="shared" si="148"/>
        <v>50</v>
      </c>
      <c r="AB1393" s="11">
        <f>IF(TablaIncidentes[[#This Row],[Prioridad*]]="Baja",(Z1393-24)*60+AA1393,IF(TablaIncidentes[[#This Row],[Prioridad*]]="Media",(Z1393-4)*60+AA1393,IF(TablaIncidentes[[#This Row],[Prioridad*]]="Alta",(Z1393-2)*60+AA1393)))</f>
        <v>110</v>
      </c>
      <c r="AD1393" s="17" t="str">
        <f>TablaIncidentes[[#This Row],[Tiempo Creación (HH:mm)]]</f>
        <v>00:00</v>
      </c>
      <c r="AE1393" s="11">
        <f t="shared" si="149"/>
        <v>0</v>
      </c>
      <c r="AF1393" s="11">
        <f t="shared" si="150"/>
        <v>0</v>
      </c>
      <c r="AG1393" s="11">
        <f>IF(TablaIncidentes[[#This Row],[Prioridad*]]="Baja",((AE1393*60)+AF1393)-30,IF(TablaIncidentes[[#This Row],[Prioridad*]]="Media",((AE1393*60)+AF1393)-15,IF(TablaIncidentes[[#This Row],[Prioridad*]]="Alta",((AE1393*60)+AF1393)-10)))</f>
        <v>-10</v>
      </c>
      <c r="AI1393" s="17">
        <f>TablaIncidentes[[#This Row],[Tiempo Avance Incidente]]</f>
        <v>0</v>
      </c>
      <c r="AJ1393" s="11">
        <f t="shared" si="151"/>
        <v>0</v>
      </c>
      <c r="AK1393" s="11">
        <f t="shared" si="152"/>
        <v>0</v>
      </c>
      <c r="AL1393">
        <f>IF(TablaIncidentes[[#This Row],[Prioridad*]]="Baja",((AJ1393*60)+AK1393)-720,IF(TablaIncidentes[[#This Row],[Prioridad*]]="Media",((AJ1393*60)+AK1393)-120,IF(TablaIncidentes[[#This Row],[Prioridad*]]="Alta",((AJ1393*60)+AK1393)-60)))</f>
        <v>-60</v>
      </c>
      <c r="AN1393" t="str">
        <f t="shared" si="153"/>
        <v>miércoles</v>
      </c>
    </row>
    <row r="1394" spans="1:40" x14ac:dyDescent="0.25">
      <c r="A1394" s="10" t="s">
        <v>2901</v>
      </c>
      <c r="B1394" t="s">
        <v>2902</v>
      </c>
      <c r="C1394" t="s">
        <v>395</v>
      </c>
      <c r="D1394" s="11" t="s">
        <v>110</v>
      </c>
      <c r="E1394" t="s">
        <v>34</v>
      </c>
      <c r="F1394" t="s">
        <v>124</v>
      </c>
      <c r="G1394" t="s">
        <v>364</v>
      </c>
      <c r="J1394" s="12">
        <v>43852</v>
      </c>
      <c r="K1394" s="13">
        <v>0.41150462962962964</v>
      </c>
      <c r="L1394" s="14">
        <v>43852</v>
      </c>
      <c r="M1394" s="15">
        <v>0.41234953703703708</v>
      </c>
      <c r="N1394" s="12">
        <v>43852</v>
      </c>
      <c r="O1394" s="13">
        <v>0.42949074074074073</v>
      </c>
      <c r="P1394" s="16">
        <v>43853.452499999999</v>
      </c>
      <c r="Q1394" s="11" t="s">
        <v>37</v>
      </c>
      <c r="R1394" s="11" t="s">
        <v>2903</v>
      </c>
      <c r="S1394" s="11" t="s">
        <v>59</v>
      </c>
      <c r="T1394" s="11" t="s">
        <v>40</v>
      </c>
      <c r="U1394" s="11" t="s">
        <v>37</v>
      </c>
      <c r="V1394" s="17">
        <v>8.3333333168411627E-4</v>
      </c>
      <c r="W1394" s="11" t="s">
        <v>37</v>
      </c>
      <c r="Y1394" s="17" t="str">
        <f>TablaIncidentes[[#This Row],[Tiempo Total Gestión]]</f>
        <v>00:25</v>
      </c>
      <c r="Z1394" s="11">
        <f t="shared" si="147"/>
        <v>0</v>
      </c>
      <c r="AA1394" s="11">
        <f t="shared" si="148"/>
        <v>25</v>
      </c>
      <c r="AB1394" s="11">
        <f>IF(TablaIncidentes[[#This Row],[Prioridad*]]="Baja",(Z1394-24)*60+AA1394,IF(TablaIncidentes[[#This Row],[Prioridad*]]="Media",(Z1394-4)*60+AA1394,IF(TablaIncidentes[[#This Row],[Prioridad*]]="Alta",(Z1394-2)*60+AA1394)))</f>
        <v>-215</v>
      </c>
      <c r="AD1394" s="17" t="str">
        <f>TablaIncidentes[[#This Row],[Tiempo Creación (HH:mm)]]</f>
        <v>00:01</v>
      </c>
      <c r="AE1394" s="11">
        <f t="shared" si="149"/>
        <v>0</v>
      </c>
      <c r="AF1394" s="11">
        <f t="shared" si="150"/>
        <v>1</v>
      </c>
      <c r="AG1394" s="11">
        <f>IF(TablaIncidentes[[#This Row],[Prioridad*]]="Baja",((AE1394*60)+AF1394)-30,IF(TablaIncidentes[[#This Row],[Prioridad*]]="Media",((AE1394*60)+AF1394)-15,IF(TablaIncidentes[[#This Row],[Prioridad*]]="Alta",((AE1394*60)+AF1394)-10)))</f>
        <v>-14</v>
      </c>
      <c r="AI1394" s="17">
        <f>TablaIncidentes[[#This Row],[Tiempo Avance Incidente]]</f>
        <v>8.3333333168411627E-4</v>
      </c>
      <c r="AJ1394" s="11">
        <f t="shared" si="151"/>
        <v>0</v>
      </c>
      <c r="AK1394" s="11">
        <f t="shared" si="152"/>
        <v>1</v>
      </c>
      <c r="AL1394">
        <f>IF(TablaIncidentes[[#This Row],[Prioridad*]]="Baja",((AJ1394*60)+AK1394)-720,IF(TablaIncidentes[[#This Row],[Prioridad*]]="Media",((AJ1394*60)+AK1394)-120,IF(TablaIncidentes[[#This Row],[Prioridad*]]="Alta",((AJ1394*60)+AK1394)-60)))</f>
        <v>-119</v>
      </c>
      <c r="AN1394" t="str">
        <f t="shared" si="153"/>
        <v>miércoles</v>
      </c>
    </row>
    <row r="1395" spans="1:40" x14ac:dyDescent="0.25">
      <c r="A1395" s="10" t="s">
        <v>2904</v>
      </c>
      <c r="B1395" t="s">
        <v>2905</v>
      </c>
      <c r="C1395" t="s">
        <v>161</v>
      </c>
      <c r="D1395" s="11" t="s">
        <v>150</v>
      </c>
      <c r="E1395" t="s">
        <v>34</v>
      </c>
      <c r="F1395" t="s">
        <v>111</v>
      </c>
      <c r="G1395" t="s">
        <v>279</v>
      </c>
      <c r="J1395" s="12">
        <v>43852</v>
      </c>
      <c r="K1395" s="13">
        <v>0.41812500000000002</v>
      </c>
      <c r="L1395" s="14">
        <v>43852</v>
      </c>
      <c r="M1395" s="15">
        <v>0.42768518518518522</v>
      </c>
      <c r="N1395" s="12">
        <v>43852</v>
      </c>
      <c r="O1395" s="13">
        <v>0.42951388888888892</v>
      </c>
      <c r="P1395" s="16">
        <v>43853.452499999999</v>
      </c>
      <c r="Q1395" s="11" t="s">
        <v>37</v>
      </c>
      <c r="R1395" s="11" t="s">
        <v>356</v>
      </c>
      <c r="S1395" s="11" t="s">
        <v>59</v>
      </c>
      <c r="T1395" s="11" t="s">
        <v>58</v>
      </c>
      <c r="U1395" s="11" t="s">
        <v>37</v>
      </c>
      <c r="V1395" s="17">
        <v>9.3518518551718444E-3</v>
      </c>
      <c r="W1395" s="11" t="s">
        <v>37</v>
      </c>
      <c r="Y1395" s="17" t="str">
        <f>TablaIncidentes[[#This Row],[Tiempo Total Gestión]]</f>
        <v>00:16</v>
      </c>
      <c r="Z1395" s="11">
        <f t="shared" si="147"/>
        <v>0</v>
      </c>
      <c r="AA1395" s="11">
        <f t="shared" si="148"/>
        <v>16</v>
      </c>
      <c r="AB1395" s="11">
        <f>IF(TablaIncidentes[[#This Row],[Prioridad*]]="Baja",(Z1395-24)*60+AA1395,IF(TablaIncidentes[[#This Row],[Prioridad*]]="Media",(Z1395-4)*60+AA1395,IF(TablaIncidentes[[#This Row],[Prioridad*]]="Alta",(Z1395-2)*60+AA1395)))</f>
        <v>-1424</v>
      </c>
      <c r="AD1395" s="17" t="str">
        <f>TablaIncidentes[[#This Row],[Tiempo Creación (HH:mm)]]</f>
        <v>00:13</v>
      </c>
      <c r="AE1395" s="11">
        <f t="shared" si="149"/>
        <v>0</v>
      </c>
      <c r="AF1395" s="11">
        <f t="shared" si="150"/>
        <v>13</v>
      </c>
      <c r="AG1395" s="11">
        <f>IF(TablaIncidentes[[#This Row],[Prioridad*]]="Baja",((AE1395*60)+AF1395)-30,IF(TablaIncidentes[[#This Row],[Prioridad*]]="Media",((AE1395*60)+AF1395)-15,IF(TablaIncidentes[[#This Row],[Prioridad*]]="Alta",((AE1395*60)+AF1395)-10)))</f>
        <v>-17</v>
      </c>
      <c r="AI1395" s="17">
        <f>TablaIncidentes[[#This Row],[Tiempo Avance Incidente]]</f>
        <v>9.3518518551718444E-3</v>
      </c>
      <c r="AJ1395" s="11">
        <f t="shared" si="151"/>
        <v>0</v>
      </c>
      <c r="AK1395" s="11">
        <f t="shared" si="152"/>
        <v>13</v>
      </c>
      <c r="AL1395">
        <f>IF(TablaIncidentes[[#This Row],[Prioridad*]]="Baja",((AJ1395*60)+AK1395)-720,IF(TablaIncidentes[[#This Row],[Prioridad*]]="Media",((AJ1395*60)+AK1395)-120,IF(TablaIncidentes[[#This Row],[Prioridad*]]="Alta",((AJ1395*60)+AK1395)-60)))</f>
        <v>-707</v>
      </c>
      <c r="AN1395" t="str">
        <f t="shared" si="153"/>
        <v>miércoles</v>
      </c>
    </row>
    <row r="1396" spans="1:40" x14ac:dyDescent="0.25">
      <c r="A1396" s="20" t="s">
        <v>2906</v>
      </c>
      <c r="B1396" t="s">
        <v>1325</v>
      </c>
      <c r="C1396" t="s">
        <v>32</v>
      </c>
      <c r="D1396" s="11" t="s">
        <v>33</v>
      </c>
      <c r="E1396" t="s">
        <v>34</v>
      </c>
      <c r="F1396" t="s">
        <v>51</v>
      </c>
      <c r="G1396" t="s">
        <v>62</v>
      </c>
      <c r="J1396" s="12">
        <v>43852</v>
      </c>
      <c r="K1396" s="13">
        <v>0.41987268518518522</v>
      </c>
      <c r="L1396" s="14">
        <v>43852</v>
      </c>
      <c r="M1396" s="15">
        <v>0.41987268518518522</v>
      </c>
      <c r="N1396" s="12">
        <v>43852</v>
      </c>
      <c r="O1396" s="13">
        <v>0.65031249999999996</v>
      </c>
      <c r="P1396" s="16">
        <v>43853.681469907409</v>
      </c>
      <c r="Q1396" s="11" t="s">
        <v>101</v>
      </c>
      <c r="R1396" s="11" t="s">
        <v>2907</v>
      </c>
      <c r="S1396" s="11" t="s">
        <v>39</v>
      </c>
      <c r="T1396" s="11" t="s">
        <v>133</v>
      </c>
      <c r="U1396" s="11" t="s">
        <v>37</v>
      </c>
      <c r="V1396" s="17">
        <v>0</v>
      </c>
      <c r="W1396" s="11" t="s">
        <v>37</v>
      </c>
      <c r="Y1396" s="17" t="str">
        <f>TablaIncidentes[[#This Row],[Tiempo Total Gestión]]</f>
        <v>05:25</v>
      </c>
      <c r="Z1396" s="11">
        <f t="shared" si="147"/>
        <v>5</v>
      </c>
      <c r="AA1396" s="11">
        <f t="shared" si="148"/>
        <v>25</v>
      </c>
      <c r="AB1396" s="11">
        <f>IF(TablaIncidentes[[#This Row],[Prioridad*]]="Baja",(Z1396-24)*60+AA1396,IF(TablaIncidentes[[#This Row],[Prioridad*]]="Media",(Z1396-4)*60+AA1396,IF(TablaIncidentes[[#This Row],[Prioridad*]]="Alta",(Z1396-2)*60+AA1396)))</f>
        <v>205</v>
      </c>
      <c r="AD1396" s="17" t="str">
        <f>TablaIncidentes[[#This Row],[Tiempo Creación (HH:mm)]]</f>
        <v>00:00</v>
      </c>
      <c r="AE1396" s="11">
        <f t="shared" si="149"/>
        <v>0</v>
      </c>
      <c r="AF1396" s="11">
        <f t="shared" si="150"/>
        <v>0</v>
      </c>
      <c r="AG1396" s="11">
        <f>IF(TablaIncidentes[[#This Row],[Prioridad*]]="Baja",((AE1396*60)+AF1396)-30,IF(TablaIncidentes[[#This Row],[Prioridad*]]="Media",((AE1396*60)+AF1396)-15,IF(TablaIncidentes[[#This Row],[Prioridad*]]="Alta",((AE1396*60)+AF1396)-10)))</f>
        <v>-10</v>
      </c>
      <c r="AI1396" s="17">
        <f>TablaIncidentes[[#This Row],[Tiempo Avance Incidente]]</f>
        <v>0</v>
      </c>
      <c r="AJ1396" s="11">
        <f t="shared" si="151"/>
        <v>0</v>
      </c>
      <c r="AK1396" s="11">
        <f t="shared" si="152"/>
        <v>0</v>
      </c>
      <c r="AL1396">
        <f>IF(TablaIncidentes[[#This Row],[Prioridad*]]="Baja",((AJ1396*60)+AK1396)-720,IF(TablaIncidentes[[#This Row],[Prioridad*]]="Media",((AJ1396*60)+AK1396)-120,IF(TablaIncidentes[[#This Row],[Prioridad*]]="Alta",((AJ1396*60)+AK1396)-60)))</f>
        <v>-60</v>
      </c>
      <c r="AN1396" t="str">
        <f t="shared" si="153"/>
        <v>miércoles</v>
      </c>
    </row>
    <row r="1397" spans="1:40" x14ac:dyDescent="0.25">
      <c r="A1397" s="10" t="s">
        <v>2908</v>
      </c>
      <c r="B1397" t="s">
        <v>2909</v>
      </c>
      <c r="C1397" t="s">
        <v>32</v>
      </c>
      <c r="D1397" s="11" t="s">
        <v>33</v>
      </c>
      <c r="E1397" t="s">
        <v>34</v>
      </c>
      <c r="F1397" t="s">
        <v>51</v>
      </c>
      <c r="G1397" t="s">
        <v>2097</v>
      </c>
      <c r="J1397" s="12">
        <v>43852</v>
      </c>
      <c r="K1397" s="13">
        <v>0.42267361111111112</v>
      </c>
      <c r="L1397" s="14">
        <v>43852</v>
      </c>
      <c r="M1397" s="15">
        <v>0.42267361111111112</v>
      </c>
      <c r="N1397" s="12">
        <v>43852</v>
      </c>
      <c r="O1397" s="13">
        <v>0.97878472222222224</v>
      </c>
      <c r="P1397" s="16">
        <v>43854.020185185182</v>
      </c>
      <c r="Q1397" s="11" t="s">
        <v>37</v>
      </c>
      <c r="R1397" s="11" t="s">
        <v>1886</v>
      </c>
      <c r="S1397" s="11" t="s">
        <v>39</v>
      </c>
      <c r="T1397" s="11" t="s">
        <v>133</v>
      </c>
      <c r="U1397" s="11" t="s">
        <v>37</v>
      </c>
      <c r="V1397" s="17">
        <v>0</v>
      </c>
      <c r="W1397" s="11" t="s">
        <v>37</v>
      </c>
      <c r="Y1397" s="17" t="str">
        <f>TablaIncidentes[[#This Row],[Tiempo Total Gestión]]</f>
        <v>01:21</v>
      </c>
      <c r="Z1397" s="11">
        <f t="shared" si="147"/>
        <v>1</v>
      </c>
      <c r="AA1397" s="11">
        <f t="shared" si="148"/>
        <v>21</v>
      </c>
      <c r="AB1397" s="11">
        <f>IF(TablaIncidentes[[#This Row],[Prioridad*]]="Baja",(Z1397-24)*60+AA1397,IF(TablaIncidentes[[#This Row],[Prioridad*]]="Media",(Z1397-4)*60+AA1397,IF(TablaIncidentes[[#This Row],[Prioridad*]]="Alta",(Z1397-2)*60+AA1397)))</f>
        <v>-39</v>
      </c>
      <c r="AD1397" s="17" t="str">
        <f>TablaIncidentes[[#This Row],[Tiempo Creación (HH:mm)]]</f>
        <v>00:00</v>
      </c>
      <c r="AE1397" s="11">
        <f t="shared" si="149"/>
        <v>0</v>
      </c>
      <c r="AF1397" s="11">
        <f t="shared" si="150"/>
        <v>0</v>
      </c>
      <c r="AG1397" s="11">
        <f>IF(TablaIncidentes[[#This Row],[Prioridad*]]="Baja",((AE1397*60)+AF1397)-30,IF(TablaIncidentes[[#This Row],[Prioridad*]]="Media",((AE1397*60)+AF1397)-15,IF(TablaIncidentes[[#This Row],[Prioridad*]]="Alta",((AE1397*60)+AF1397)-10)))</f>
        <v>-10</v>
      </c>
      <c r="AI1397" s="17">
        <f>TablaIncidentes[[#This Row],[Tiempo Avance Incidente]]</f>
        <v>0</v>
      </c>
      <c r="AJ1397" s="11">
        <f t="shared" si="151"/>
        <v>0</v>
      </c>
      <c r="AK1397" s="11">
        <f t="shared" si="152"/>
        <v>0</v>
      </c>
      <c r="AL1397">
        <f>IF(TablaIncidentes[[#This Row],[Prioridad*]]="Baja",((AJ1397*60)+AK1397)-720,IF(TablaIncidentes[[#This Row],[Prioridad*]]="Media",((AJ1397*60)+AK1397)-120,IF(TablaIncidentes[[#This Row],[Prioridad*]]="Alta",((AJ1397*60)+AK1397)-60)))</f>
        <v>-60</v>
      </c>
      <c r="AN1397" t="str">
        <f t="shared" si="153"/>
        <v>miércoles</v>
      </c>
    </row>
    <row r="1398" spans="1:40" x14ac:dyDescent="0.25">
      <c r="A1398" s="20" t="s">
        <v>2910</v>
      </c>
      <c r="B1398" t="s">
        <v>2911</v>
      </c>
      <c r="C1398" t="s">
        <v>32</v>
      </c>
      <c r="D1398" s="11" t="s">
        <v>33</v>
      </c>
      <c r="E1398" t="s">
        <v>34</v>
      </c>
      <c r="F1398" t="s">
        <v>51</v>
      </c>
      <c r="G1398" t="s">
        <v>75</v>
      </c>
      <c r="J1398" s="12">
        <v>43852</v>
      </c>
      <c r="K1398" s="13">
        <v>0.42407407407407405</v>
      </c>
      <c r="L1398" s="14">
        <v>43852</v>
      </c>
      <c r="M1398" s="15">
        <v>0.42407407407407405</v>
      </c>
      <c r="N1398" s="12">
        <v>43852</v>
      </c>
      <c r="O1398" s="13">
        <v>0.58519675925925929</v>
      </c>
      <c r="P1398" s="16">
        <v>43853.631041666667</v>
      </c>
      <c r="Q1398" s="11" t="s">
        <v>101</v>
      </c>
      <c r="R1398" s="11" t="s">
        <v>986</v>
      </c>
      <c r="S1398" s="11" t="s">
        <v>39</v>
      </c>
      <c r="T1398" s="11" t="s">
        <v>133</v>
      </c>
      <c r="U1398" s="11" t="s">
        <v>37</v>
      </c>
      <c r="V1398" s="17">
        <v>0</v>
      </c>
      <c r="W1398" s="11" t="s">
        <v>37</v>
      </c>
      <c r="Y1398" s="17" t="str">
        <f>TablaIncidentes[[#This Row],[Tiempo Total Gestión]]</f>
        <v>03:52</v>
      </c>
      <c r="Z1398" s="11">
        <f t="shared" si="147"/>
        <v>3</v>
      </c>
      <c r="AA1398" s="11">
        <f t="shared" si="148"/>
        <v>52</v>
      </c>
      <c r="AB1398" s="11">
        <f>IF(TablaIncidentes[[#This Row],[Prioridad*]]="Baja",(Z1398-24)*60+AA1398,IF(TablaIncidentes[[#This Row],[Prioridad*]]="Media",(Z1398-4)*60+AA1398,IF(TablaIncidentes[[#This Row],[Prioridad*]]="Alta",(Z1398-2)*60+AA1398)))</f>
        <v>112</v>
      </c>
      <c r="AD1398" s="17" t="str">
        <f>TablaIncidentes[[#This Row],[Tiempo Creación (HH:mm)]]</f>
        <v>00:00</v>
      </c>
      <c r="AE1398" s="11">
        <f t="shared" si="149"/>
        <v>0</v>
      </c>
      <c r="AF1398" s="11">
        <f t="shared" si="150"/>
        <v>0</v>
      </c>
      <c r="AG1398" s="11">
        <f>IF(TablaIncidentes[[#This Row],[Prioridad*]]="Baja",((AE1398*60)+AF1398)-30,IF(TablaIncidentes[[#This Row],[Prioridad*]]="Media",((AE1398*60)+AF1398)-15,IF(TablaIncidentes[[#This Row],[Prioridad*]]="Alta",((AE1398*60)+AF1398)-10)))</f>
        <v>-10</v>
      </c>
      <c r="AI1398" s="17">
        <f>TablaIncidentes[[#This Row],[Tiempo Avance Incidente]]</f>
        <v>0</v>
      </c>
      <c r="AJ1398" s="11">
        <f t="shared" si="151"/>
        <v>0</v>
      </c>
      <c r="AK1398" s="11">
        <f t="shared" si="152"/>
        <v>0</v>
      </c>
      <c r="AL1398">
        <f>IF(TablaIncidentes[[#This Row],[Prioridad*]]="Baja",((AJ1398*60)+AK1398)-720,IF(TablaIncidentes[[#This Row],[Prioridad*]]="Media",((AJ1398*60)+AK1398)-120,IF(TablaIncidentes[[#This Row],[Prioridad*]]="Alta",((AJ1398*60)+AK1398)-60)))</f>
        <v>-60</v>
      </c>
      <c r="AN1398" t="str">
        <f t="shared" si="153"/>
        <v>miércoles</v>
      </c>
    </row>
    <row r="1399" spans="1:40" x14ac:dyDescent="0.25">
      <c r="A1399" s="10" t="s">
        <v>2912</v>
      </c>
      <c r="B1399" t="s">
        <v>2913</v>
      </c>
      <c r="C1399" t="s">
        <v>395</v>
      </c>
      <c r="D1399" s="11" t="s">
        <v>110</v>
      </c>
      <c r="E1399" t="s">
        <v>34</v>
      </c>
      <c r="F1399" t="s">
        <v>124</v>
      </c>
      <c r="G1399" t="s">
        <v>104</v>
      </c>
      <c r="J1399" s="12">
        <v>43852</v>
      </c>
      <c r="K1399" s="13">
        <v>0.42762731481481481</v>
      </c>
      <c r="L1399" s="14">
        <v>43852</v>
      </c>
      <c r="M1399" s="15">
        <v>0.43114583333333334</v>
      </c>
      <c r="N1399" s="12">
        <v>43852</v>
      </c>
      <c r="O1399" s="13">
        <v>0.48371527777777779</v>
      </c>
      <c r="P1399" s="16">
        <v>43853.50203703704</v>
      </c>
      <c r="Q1399" s="11" t="s">
        <v>37</v>
      </c>
      <c r="R1399" s="11" t="s">
        <v>2662</v>
      </c>
      <c r="S1399" s="11" t="s">
        <v>59</v>
      </c>
      <c r="T1399" s="11" t="s">
        <v>69</v>
      </c>
      <c r="U1399" s="11" t="s">
        <v>37</v>
      </c>
      <c r="V1399" s="17">
        <v>3.7731481497758068E-3</v>
      </c>
      <c r="W1399" s="11" t="s">
        <v>37</v>
      </c>
      <c r="Y1399" s="17" t="str">
        <f>TablaIncidentes[[#This Row],[Tiempo Total Gestión]]</f>
        <v>01:20</v>
      </c>
      <c r="Z1399" s="11">
        <f t="shared" si="147"/>
        <v>1</v>
      </c>
      <c r="AA1399" s="11">
        <f t="shared" si="148"/>
        <v>20</v>
      </c>
      <c r="AB1399" s="11">
        <f>IF(TablaIncidentes[[#This Row],[Prioridad*]]="Baja",(Z1399-24)*60+AA1399,IF(TablaIncidentes[[#This Row],[Prioridad*]]="Media",(Z1399-4)*60+AA1399,IF(TablaIncidentes[[#This Row],[Prioridad*]]="Alta",(Z1399-2)*60+AA1399)))</f>
        <v>-160</v>
      </c>
      <c r="AD1399" s="17" t="str">
        <f>TablaIncidentes[[#This Row],[Tiempo Creación (HH:mm)]]</f>
        <v>00:05</v>
      </c>
      <c r="AE1399" s="11">
        <f t="shared" si="149"/>
        <v>0</v>
      </c>
      <c r="AF1399" s="11">
        <f t="shared" si="150"/>
        <v>5</v>
      </c>
      <c r="AG1399" s="11">
        <f>IF(TablaIncidentes[[#This Row],[Prioridad*]]="Baja",((AE1399*60)+AF1399)-30,IF(TablaIncidentes[[#This Row],[Prioridad*]]="Media",((AE1399*60)+AF1399)-15,IF(TablaIncidentes[[#This Row],[Prioridad*]]="Alta",((AE1399*60)+AF1399)-10)))</f>
        <v>-10</v>
      </c>
      <c r="AI1399" s="17">
        <f>TablaIncidentes[[#This Row],[Tiempo Avance Incidente]]</f>
        <v>3.7731481497758068E-3</v>
      </c>
      <c r="AJ1399" s="11">
        <f t="shared" si="151"/>
        <v>0</v>
      </c>
      <c r="AK1399" s="11">
        <f t="shared" si="152"/>
        <v>5</v>
      </c>
      <c r="AL1399">
        <f>IF(TablaIncidentes[[#This Row],[Prioridad*]]="Baja",((AJ1399*60)+AK1399)-720,IF(TablaIncidentes[[#This Row],[Prioridad*]]="Media",((AJ1399*60)+AK1399)-120,IF(TablaIncidentes[[#This Row],[Prioridad*]]="Alta",((AJ1399*60)+AK1399)-60)))</f>
        <v>-115</v>
      </c>
      <c r="AN1399" t="str">
        <f t="shared" si="153"/>
        <v>miércoles</v>
      </c>
    </row>
    <row r="1400" spans="1:40" x14ac:dyDescent="0.25">
      <c r="A1400" s="20" t="s">
        <v>2914</v>
      </c>
      <c r="B1400" t="s">
        <v>2915</v>
      </c>
      <c r="C1400" t="s">
        <v>32</v>
      </c>
      <c r="D1400" s="11" t="s">
        <v>33</v>
      </c>
      <c r="E1400" t="s">
        <v>34</v>
      </c>
      <c r="F1400" t="s">
        <v>51</v>
      </c>
      <c r="G1400" t="s">
        <v>62</v>
      </c>
      <c r="J1400" s="12">
        <v>43852</v>
      </c>
      <c r="K1400" s="13">
        <v>0.43940972222222219</v>
      </c>
      <c r="L1400" s="14">
        <v>43852</v>
      </c>
      <c r="M1400" s="15">
        <v>0.43940972222222219</v>
      </c>
      <c r="N1400" s="12">
        <v>43852</v>
      </c>
      <c r="O1400" s="13">
        <v>0.65736111111111117</v>
      </c>
      <c r="P1400" s="16">
        <v>43853.681469907409</v>
      </c>
      <c r="Q1400" s="11" t="s">
        <v>101</v>
      </c>
      <c r="R1400" s="11" t="s">
        <v>1689</v>
      </c>
      <c r="S1400" s="11" t="s">
        <v>39</v>
      </c>
      <c r="T1400" s="11" t="s">
        <v>133</v>
      </c>
      <c r="U1400" s="11" t="s">
        <v>37</v>
      </c>
      <c r="V1400" s="17">
        <v>0</v>
      </c>
      <c r="W1400" s="11" t="s">
        <v>37</v>
      </c>
      <c r="Y1400" s="17" t="str">
        <f>TablaIncidentes[[#This Row],[Tiempo Total Gestión]]</f>
        <v>05:07</v>
      </c>
      <c r="Z1400" s="11">
        <f t="shared" si="147"/>
        <v>5</v>
      </c>
      <c r="AA1400" s="11">
        <f t="shared" si="148"/>
        <v>7</v>
      </c>
      <c r="AB1400" s="11">
        <f>IF(TablaIncidentes[[#This Row],[Prioridad*]]="Baja",(Z1400-24)*60+AA1400,IF(TablaIncidentes[[#This Row],[Prioridad*]]="Media",(Z1400-4)*60+AA1400,IF(TablaIncidentes[[#This Row],[Prioridad*]]="Alta",(Z1400-2)*60+AA1400)))</f>
        <v>187</v>
      </c>
      <c r="AD1400" s="17" t="str">
        <f>TablaIncidentes[[#This Row],[Tiempo Creación (HH:mm)]]</f>
        <v>00:00</v>
      </c>
      <c r="AE1400" s="11">
        <f t="shared" si="149"/>
        <v>0</v>
      </c>
      <c r="AF1400" s="11">
        <f t="shared" si="150"/>
        <v>0</v>
      </c>
      <c r="AG1400" s="11">
        <f>IF(TablaIncidentes[[#This Row],[Prioridad*]]="Baja",((AE1400*60)+AF1400)-30,IF(TablaIncidentes[[#This Row],[Prioridad*]]="Media",((AE1400*60)+AF1400)-15,IF(TablaIncidentes[[#This Row],[Prioridad*]]="Alta",((AE1400*60)+AF1400)-10)))</f>
        <v>-10</v>
      </c>
      <c r="AI1400" s="17">
        <f>TablaIncidentes[[#This Row],[Tiempo Avance Incidente]]</f>
        <v>0</v>
      </c>
      <c r="AJ1400" s="11">
        <f t="shared" si="151"/>
        <v>0</v>
      </c>
      <c r="AK1400" s="11">
        <f t="shared" si="152"/>
        <v>0</v>
      </c>
      <c r="AL1400">
        <f>IF(TablaIncidentes[[#This Row],[Prioridad*]]="Baja",((AJ1400*60)+AK1400)-720,IF(TablaIncidentes[[#This Row],[Prioridad*]]="Media",((AJ1400*60)+AK1400)-120,IF(TablaIncidentes[[#This Row],[Prioridad*]]="Alta",((AJ1400*60)+AK1400)-60)))</f>
        <v>-60</v>
      </c>
      <c r="AN1400" t="str">
        <f t="shared" si="153"/>
        <v>miércoles</v>
      </c>
    </row>
    <row r="1401" spans="1:40" x14ac:dyDescent="0.25">
      <c r="A1401" s="20" t="s">
        <v>2916</v>
      </c>
      <c r="B1401" t="s">
        <v>1250</v>
      </c>
      <c r="C1401" t="s">
        <v>32</v>
      </c>
      <c r="D1401" s="11" t="s">
        <v>33</v>
      </c>
      <c r="E1401" t="s">
        <v>34</v>
      </c>
      <c r="F1401" t="s">
        <v>51</v>
      </c>
      <c r="G1401" t="s">
        <v>62</v>
      </c>
      <c r="J1401" s="12">
        <v>43852</v>
      </c>
      <c r="K1401" s="13">
        <v>0.44570601851851849</v>
      </c>
      <c r="L1401" s="14">
        <v>43852</v>
      </c>
      <c r="M1401" s="15">
        <v>0.44570601851851849</v>
      </c>
      <c r="N1401" s="12">
        <v>43852</v>
      </c>
      <c r="O1401" s="13">
        <v>0.67035879629629624</v>
      </c>
      <c r="P1401" s="16">
        <v>43853.681469907409</v>
      </c>
      <c r="Q1401" s="11" t="s">
        <v>101</v>
      </c>
      <c r="R1401" s="11" t="s">
        <v>2917</v>
      </c>
      <c r="S1401" s="11" t="s">
        <v>39</v>
      </c>
      <c r="T1401" s="11" t="s">
        <v>133</v>
      </c>
      <c r="U1401" s="11" t="s">
        <v>37</v>
      </c>
      <c r="V1401" s="17">
        <v>0</v>
      </c>
      <c r="W1401" s="11" t="s">
        <v>37</v>
      </c>
      <c r="Y1401" s="17" t="str">
        <f>TablaIncidentes[[#This Row],[Tiempo Total Gestión]]</f>
        <v>05:21</v>
      </c>
      <c r="Z1401" s="11">
        <f t="shared" si="147"/>
        <v>5</v>
      </c>
      <c r="AA1401" s="11">
        <f t="shared" si="148"/>
        <v>21</v>
      </c>
      <c r="AB1401" s="11">
        <f>IF(TablaIncidentes[[#This Row],[Prioridad*]]="Baja",(Z1401-24)*60+AA1401,IF(TablaIncidentes[[#This Row],[Prioridad*]]="Media",(Z1401-4)*60+AA1401,IF(TablaIncidentes[[#This Row],[Prioridad*]]="Alta",(Z1401-2)*60+AA1401)))</f>
        <v>201</v>
      </c>
      <c r="AD1401" s="17" t="str">
        <f>TablaIncidentes[[#This Row],[Tiempo Creación (HH:mm)]]</f>
        <v>00:00</v>
      </c>
      <c r="AE1401" s="11">
        <f t="shared" si="149"/>
        <v>0</v>
      </c>
      <c r="AF1401" s="11">
        <f t="shared" si="150"/>
        <v>0</v>
      </c>
      <c r="AG1401" s="11">
        <f>IF(TablaIncidentes[[#This Row],[Prioridad*]]="Baja",((AE1401*60)+AF1401)-30,IF(TablaIncidentes[[#This Row],[Prioridad*]]="Media",((AE1401*60)+AF1401)-15,IF(TablaIncidentes[[#This Row],[Prioridad*]]="Alta",((AE1401*60)+AF1401)-10)))</f>
        <v>-10</v>
      </c>
      <c r="AI1401" s="17">
        <f>TablaIncidentes[[#This Row],[Tiempo Avance Incidente]]</f>
        <v>0</v>
      </c>
      <c r="AJ1401" s="11">
        <f t="shared" si="151"/>
        <v>0</v>
      </c>
      <c r="AK1401" s="11">
        <f t="shared" si="152"/>
        <v>0</v>
      </c>
      <c r="AL1401">
        <f>IF(TablaIncidentes[[#This Row],[Prioridad*]]="Baja",((AJ1401*60)+AK1401)-720,IF(TablaIncidentes[[#This Row],[Prioridad*]]="Media",((AJ1401*60)+AK1401)-120,IF(TablaIncidentes[[#This Row],[Prioridad*]]="Alta",((AJ1401*60)+AK1401)-60)))</f>
        <v>-60</v>
      </c>
      <c r="AN1401" t="str">
        <f t="shared" si="153"/>
        <v>miércoles</v>
      </c>
    </row>
    <row r="1402" spans="1:40" x14ac:dyDescent="0.25">
      <c r="A1402" s="20" t="s">
        <v>2918</v>
      </c>
      <c r="B1402" t="s">
        <v>2919</v>
      </c>
      <c r="C1402" t="s">
        <v>32</v>
      </c>
      <c r="D1402" s="11" t="s">
        <v>33</v>
      </c>
      <c r="E1402" t="s">
        <v>34</v>
      </c>
      <c r="F1402" t="s">
        <v>51</v>
      </c>
      <c r="G1402" t="s">
        <v>75</v>
      </c>
      <c r="J1402" s="12">
        <v>43852</v>
      </c>
      <c r="K1402" s="13">
        <v>0.47153935185185186</v>
      </c>
      <c r="L1402" s="14">
        <v>43852</v>
      </c>
      <c r="M1402" s="15">
        <v>0.47153935185185186</v>
      </c>
      <c r="N1402" s="12">
        <v>43852</v>
      </c>
      <c r="O1402" s="13">
        <v>0.6755902777777778</v>
      </c>
      <c r="P1402" s="16">
        <v>43853.681469907409</v>
      </c>
      <c r="Q1402" s="11" t="s">
        <v>101</v>
      </c>
      <c r="R1402" s="11" t="s">
        <v>2055</v>
      </c>
      <c r="S1402" s="11" t="s">
        <v>39</v>
      </c>
      <c r="T1402" s="11" t="s">
        <v>133</v>
      </c>
      <c r="U1402" s="11" t="s">
        <v>37</v>
      </c>
      <c r="V1402" s="17">
        <v>0</v>
      </c>
      <c r="W1402" s="11" t="s">
        <v>37</v>
      </c>
      <c r="Y1402" s="17" t="str">
        <f>TablaIncidentes[[#This Row],[Tiempo Total Gestión]]</f>
        <v>04:53</v>
      </c>
      <c r="Z1402" s="11">
        <f t="shared" si="147"/>
        <v>4</v>
      </c>
      <c r="AA1402" s="11">
        <f t="shared" si="148"/>
        <v>53</v>
      </c>
      <c r="AB1402" s="11">
        <f>IF(TablaIncidentes[[#This Row],[Prioridad*]]="Baja",(Z1402-24)*60+AA1402,IF(TablaIncidentes[[#This Row],[Prioridad*]]="Media",(Z1402-4)*60+AA1402,IF(TablaIncidentes[[#This Row],[Prioridad*]]="Alta",(Z1402-2)*60+AA1402)))</f>
        <v>173</v>
      </c>
      <c r="AD1402" s="17" t="str">
        <f>TablaIncidentes[[#This Row],[Tiempo Creación (HH:mm)]]</f>
        <v>00:00</v>
      </c>
      <c r="AE1402" s="11">
        <f t="shared" si="149"/>
        <v>0</v>
      </c>
      <c r="AF1402" s="11">
        <f t="shared" si="150"/>
        <v>0</v>
      </c>
      <c r="AG1402" s="11">
        <f>IF(TablaIncidentes[[#This Row],[Prioridad*]]="Baja",((AE1402*60)+AF1402)-30,IF(TablaIncidentes[[#This Row],[Prioridad*]]="Media",((AE1402*60)+AF1402)-15,IF(TablaIncidentes[[#This Row],[Prioridad*]]="Alta",((AE1402*60)+AF1402)-10)))</f>
        <v>-10</v>
      </c>
      <c r="AI1402" s="17">
        <f>TablaIncidentes[[#This Row],[Tiempo Avance Incidente]]</f>
        <v>0</v>
      </c>
      <c r="AJ1402" s="11">
        <f t="shared" si="151"/>
        <v>0</v>
      </c>
      <c r="AK1402" s="11">
        <f t="shared" si="152"/>
        <v>0</v>
      </c>
      <c r="AL1402">
        <f>IF(TablaIncidentes[[#This Row],[Prioridad*]]="Baja",((AJ1402*60)+AK1402)-720,IF(TablaIncidentes[[#This Row],[Prioridad*]]="Media",((AJ1402*60)+AK1402)-120,IF(TablaIncidentes[[#This Row],[Prioridad*]]="Alta",((AJ1402*60)+AK1402)-60)))</f>
        <v>-60</v>
      </c>
      <c r="AN1402" t="str">
        <f t="shared" si="153"/>
        <v>miércoles</v>
      </c>
    </row>
    <row r="1403" spans="1:40" x14ac:dyDescent="0.25">
      <c r="A1403" s="20" t="s">
        <v>2920</v>
      </c>
      <c r="B1403" t="s">
        <v>2921</v>
      </c>
      <c r="C1403" t="s">
        <v>32</v>
      </c>
      <c r="D1403" s="11" t="s">
        <v>33</v>
      </c>
      <c r="E1403" t="s">
        <v>34</v>
      </c>
      <c r="F1403" t="s">
        <v>51</v>
      </c>
      <c r="G1403" t="s">
        <v>62</v>
      </c>
      <c r="J1403" s="12">
        <v>43852</v>
      </c>
      <c r="K1403" s="13">
        <v>0.43103009259259256</v>
      </c>
      <c r="L1403" s="14">
        <v>43852</v>
      </c>
      <c r="M1403" s="15">
        <v>0.43103009259259256</v>
      </c>
      <c r="N1403" s="12">
        <v>43852</v>
      </c>
      <c r="O1403" s="13">
        <v>0.68103009259259262</v>
      </c>
      <c r="P1403" s="16">
        <v>43853.681469907409</v>
      </c>
      <c r="Q1403" s="11" t="s">
        <v>101</v>
      </c>
      <c r="R1403" s="11" t="s">
        <v>2922</v>
      </c>
      <c r="S1403" s="11" t="s">
        <v>39</v>
      </c>
      <c r="T1403" s="11" t="s">
        <v>133</v>
      </c>
      <c r="U1403" s="11" t="s">
        <v>37</v>
      </c>
      <c r="V1403" s="17">
        <v>0</v>
      </c>
      <c r="W1403" s="11" t="s">
        <v>37</v>
      </c>
      <c r="Y1403" s="17" t="str">
        <f>TablaIncidentes[[#This Row],[Tiempo Total Gestión]]</f>
        <v>05:56</v>
      </c>
      <c r="Z1403" s="11">
        <f t="shared" si="147"/>
        <v>5</v>
      </c>
      <c r="AA1403" s="11">
        <f t="shared" si="148"/>
        <v>56</v>
      </c>
      <c r="AB1403" s="11">
        <f>IF(TablaIncidentes[[#This Row],[Prioridad*]]="Baja",(Z1403-24)*60+AA1403,IF(TablaIncidentes[[#This Row],[Prioridad*]]="Media",(Z1403-4)*60+AA1403,IF(TablaIncidentes[[#This Row],[Prioridad*]]="Alta",(Z1403-2)*60+AA1403)))</f>
        <v>236</v>
      </c>
      <c r="AD1403" s="17" t="str">
        <f>TablaIncidentes[[#This Row],[Tiempo Creación (HH:mm)]]</f>
        <v>00:00</v>
      </c>
      <c r="AE1403" s="11">
        <f t="shared" si="149"/>
        <v>0</v>
      </c>
      <c r="AF1403" s="11">
        <f t="shared" si="150"/>
        <v>0</v>
      </c>
      <c r="AG1403" s="11">
        <f>IF(TablaIncidentes[[#This Row],[Prioridad*]]="Baja",((AE1403*60)+AF1403)-30,IF(TablaIncidentes[[#This Row],[Prioridad*]]="Media",((AE1403*60)+AF1403)-15,IF(TablaIncidentes[[#This Row],[Prioridad*]]="Alta",((AE1403*60)+AF1403)-10)))</f>
        <v>-10</v>
      </c>
      <c r="AI1403" s="17">
        <f>TablaIncidentes[[#This Row],[Tiempo Avance Incidente]]</f>
        <v>0</v>
      </c>
      <c r="AJ1403" s="11">
        <f t="shared" si="151"/>
        <v>0</v>
      </c>
      <c r="AK1403" s="11">
        <f t="shared" si="152"/>
        <v>0</v>
      </c>
      <c r="AL1403">
        <f>IF(TablaIncidentes[[#This Row],[Prioridad*]]="Baja",((AJ1403*60)+AK1403)-720,IF(TablaIncidentes[[#This Row],[Prioridad*]]="Media",((AJ1403*60)+AK1403)-120,IF(TablaIncidentes[[#This Row],[Prioridad*]]="Alta",((AJ1403*60)+AK1403)-60)))</f>
        <v>-60</v>
      </c>
      <c r="AN1403" t="str">
        <f t="shared" si="153"/>
        <v>miércoles</v>
      </c>
    </row>
    <row r="1404" spans="1:40" x14ac:dyDescent="0.25">
      <c r="A1404" s="20" t="s">
        <v>2923</v>
      </c>
      <c r="B1404" t="s">
        <v>2924</v>
      </c>
      <c r="C1404" t="s">
        <v>32</v>
      </c>
      <c r="D1404" s="11" t="s">
        <v>33</v>
      </c>
      <c r="E1404" t="s">
        <v>34</v>
      </c>
      <c r="F1404" t="s">
        <v>51</v>
      </c>
      <c r="G1404" t="s">
        <v>62</v>
      </c>
      <c r="J1404" s="12">
        <v>43852</v>
      </c>
      <c r="K1404" s="13">
        <v>0.45339120370370373</v>
      </c>
      <c r="L1404" s="14">
        <v>43852</v>
      </c>
      <c r="M1404" s="15">
        <v>0.45339120370370373</v>
      </c>
      <c r="N1404" s="12">
        <v>43852</v>
      </c>
      <c r="O1404" s="13">
        <v>0.68846064814814811</v>
      </c>
      <c r="P1404" s="16">
        <v>43853.757777777777</v>
      </c>
      <c r="Q1404" s="11" t="s">
        <v>101</v>
      </c>
      <c r="R1404" s="11" t="s">
        <v>2417</v>
      </c>
      <c r="S1404" s="11" t="s">
        <v>39</v>
      </c>
      <c r="T1404" s="11" t="s">
        <v>133</v>
      </c>
      <c r="U1404" s="11" t="s">
        <v>37</v>
      </c>
      <c r="V1404" s="17">
        <v>0</v>
      </c>
      <c r="W1404" s="11" t="s">
        <v>37</v>
      </c>
      <c r="Y1404" s="17" t="str">
        <f>TablaIncidentes[[#This Row],[Tiempo Total Gestión]]</f>
        <v>05:32</v>
      </c>
      <c r="Z1404" s="11">
        <f t="shared" si="147"/>
        <v>5</v>
      </c>
      <c r="AA1404" s="11">
        <f t="shared" si="148"/>
        <v>32</v>
      </c>
      <c r="AB1404" s="11">
        <f>IF(TablaIncidentes[[#This Row],[Prioridad*]]="Baja",(Z1404-24)*60+AA1404,IF(TablaIncidentes[[#This Row],[Prioridad*]]="Media",(Z1404-4)*60+AA1404,IF(TablaIncidentes[[#This Row],[Prioridad*]]="Alta",(Z1404-2)*60+AA1404)))</f>
        <v>212</v>
      </c>
      <c r="AD1404" s="17" t="str">
        <f>TablaIncidentes[[#This Row],[Tiempo Creación (HH:mm)]]</f>
        <v>00:00</v>
      </c>
      <c r="AE1404" s="11">
        <f t="shared" si="149"/>
        <v>0</v>
      </c>
      <c r="AF1404" s="11">
        <f t="shared" si="150"/>
        <v>0</v>
      </c>
      <c r="AG1404" s="11">
        <f>IF(TablaIncidentes[[#This Row],[Prioridad*]]="Baja",((AE1404*60)+AF1404)-30,IF(TablaIncidentes[[#This Row],[Prioridad*]]="Media",((AE1404*60)+AF1404)-15,IF(TablaIncidentes[[#This Row],[Prioridad*]]="Alta",((AE1404*60)+AF1404)-10)))</f>
        <v>-10</v>
      </c>
      <c r="AI1404" s="17">
        <f>TablaIncidentes[[#This Row],[Tiempo Avance Incidente]]</f>
        <v>0</v>
      </c>
      <c r="AJ1404" s="11">
        <f t="shared" si="151"/>
        <v>0</v>
      </c>
      <c r="AK1404" s="11">
        <f t="shared" si="152"/>
        <v>0</v>
      </c>
      <c r="AL1404">
        <f>IF(TablaIncidentes[[#This Row],[Prioridad*]]="Baja",((AJ1404*60)+AK1404)-720,IF(TablaIncidentes[[#This Row],[Prioridad*]]="Media",((AJ1404*60)+AK1404)-120,IF(TablaIncidentes[[#This Row],[Prioridad*]]="Alta",((AJ1404*60)+AK1404)-60)))</f>
        <v>-60</v>
      </c>
      <c r="AN1404" t="str">
        <f t="shared" si="153"/>
        <v>miércoles</v>
      </c>
    </row>
    <row r="1405" spans="1:40" x14ac:dyDescent="0.25">
      <c r="A1405" s="20" t="s">
        <v>2925</v>
      </c>
      <c r="B1405" t="s">
        <v>2926</v>
      </c>
      <c r="C1405" t="s">
        <v>32</v>
      </c>
      <c r="D1405" s="11" t="s">
        <v>33</v>
      </c>
      <c r="E1405" t="s">
        <v>34</v>
      </c>
      <c r="F1405" t="s">
        <v>51</v>
      </c>
      <c r="G1405" t="s">
        <v>62</v>
      </c>
      <c r="J1405" s="12">
        <v>43852</v>
      </c>
      <c r="K1405" s="13">
        <v>0.49420138888888893</v>
      </c>
      <c r="L1405" s="14">
        <v>43852</v>
      </c>
      <c r="M1405" s="15">
        <v>0.49420138888888893</v>
      </c>
      <c r="N1405" s="12">
        <v>43852</v>
      </c>
      <c r="O1405" s="13">
        <v>0.71425925925925926</v>
      </c>
      <c r="P1405" s="16">
        <v>43853.757777777777</v>
      </c>
      <c r="Q1405" s="11" t="s">
        <v>101</v>
      </c>
      <c r="R1405" s="11" t="s">
        <v>2927</v>
      </c>
      <c r="S1405" s="11" t="s">
        <v>39</v>
      </c>
      <c r="T1405" s="11" t="s">
        <v>133</v>
      </c>
      <c r="U1405" s="11" t="s">
        <v>37</v>
      </c>
      <c r="V1405" s="17">
        <v>0</v>
      </c>
      <c r="W1405" s="11" t="s">
        <v>37</v>
      </c>
      <c r="Y1405" s="17" t="str">
        <f>TablaIncidentes[[#This Row],[Tiempo Total Gestión]]</f>
        <v>05:12</v>
      </c>
      <c r="Z1405" s="11">
        <f t="shared" si="147"/>
        <v>5</v>
      </c>
      <c r="AA1405" s="11">
        <f t="shared" si="148"/>
        <v>12</v>
      </c>
      <c r="AB1405" s="11">
        <f>IF(TablaIncidentes[[#This Row],[Prioridad*]]="Baja",(Z1405-24)*60+AA1405,IF(TablaIncidentes[[#This Row],[Prioridad*]]="Media",(Z1405-4)*60+AA1405,IF(TablaIncidentes[[#This Row],[Prioridad*]]="Alta",(Z1405-2)*60+AA1405)))</f>
        <v>192</v>
      </c>
      <c r="AD1405" s="17" t="str">
        <f>TablaIncidentes[[#This Row],[Tiempo Creación (HH:mm)]]</f>
        <v>00:00</v>
      </c>
      <c r="AE1405" s="11">
        <f t="shared" si="149"/>
        <v>0</v>
      </c>
      <c r="AF1405" s="11">
        <f t="shared" si="150"/>
        <v>0</v>
      </c>
      <c r="AG1405" s="11">
        <f>IF(TablaIncidentes[[#This Row],[Prioridad*]]="Baja",((AE1405*60)+AF1405)-30,IF(TablaIncidentes[[#This Row],[Prioridad*]]="Media",((AE1405*60)+AF1405)-15,IF(TablaIncidentes[[#This Row],[Prioridad*]]="Alta",((AE1405*60)+AF1405)-10)))</f>
        <v>-10</v>
      </c>
      <c r="AI1405" s="17">
        <f>TablaIncidentes[[#This Row],[Tiempo Avance Incidente]]</f>
        <v>0</v>
      </c>
      <c r="AJ1405" s="11">
        <f t="shared" si="151"/>
        <v>0</v>
      </c>
      <c r="AK1405" s="11">
        <f t="shared" si="152"/>
        <v>0</v>
      </c>
      <c r="AL1405">
        <f>IF(TablaIncidentes[[#This Row],[Prioridad*]]="Baja",((AJ1405*60)+AK1405)-720,IF(TablaIncidentes[[#This Row],[Prioridad*]]="Media",((AJ1405*60)+AK1405)-120,IF(TablaIncidentes[[#This Row],[Prioridad*]]="Alta",((AJ1405*60)+AK1405)-60)))</f>
        <v>-60</v>
      </c>
      <c r="AN1405" t="str">
        <f t="shared" si="153"/>
        <v>miércoles</v>
      </c>
    </row>
    <row r="1406" spans="1:40" x14ac:dyDescent="0.25">
      <c r="A1406" s="10" t="s">
        <v>2928</v>
      </c>
      <c r="B1406" t="s">
        <v>2929</v>
      </c>
      <c r="C1406" t="s">
        <v>395</v>
      </c>
      <c r="D1406" s="11" t="s">
        <v>150</v>
      </c>
      <c r="E1406" t="s">
        <v>34</v>
      </c>
      <c r="F1406" t="s">
        <v>111</v>
      </c>
      <c r="G1406" t="s">
        <v>279</v>
      </c>
      <c r="J1406" s="12">
        <v>43852</v>
      </c>
      <c r="K1406" s="13">
        <v>0.43010416666666668</v>
      </c>
      <c r="L1406" s="14">
        <v>43852</v>
      </c>
      <c r="M1406" s="15">
        <v>0.43209490740740741</v>
      </c>
      <c r="N1406" s="12">
        <v>43852</v>
      </c>
      <c r="O1406" s="13">
        <v>0.43903935185185183</v>
      </c>
      <c r="P1406" s="16">
        <v>43853.452499999999</v>
      </c>
      <c r="Q1406" s="11" t="s">
        <v>37</v>
      </c>
      <c r="R1406" s="11" t="s">
        <v>100</v>
      </c>
      <c r="S1406" s="11" t="s">
        <v>59</v>
      </c>
      <c r="T1406" s="11" t="s">
        <v>48</v>
      </c>
      <c r="U1406" s="11" t="s">
        <v>37</v>
      </c>
      <c r="V1406" s="17">
        <v>2.1874999947613105E-3</v>
      </c>
      <c r="W1406" s="11" t="s">
        <v>37</v>
      </c>
      <c r="Y1406" s="17" t="str">
        <f>TablaIncidentes[[#This Row],[Tiempo Total Gestión]]</f>
        <v>00:12</v>
      </c>
      <c r="Z1406" s="11">
        <f t="shared" si="147"/>
        <v>0</v>
      </c>
      <c r="AA1406" s="11">
        <f t="shared" si="148"/>
        <v>12</v>
      </c>
      <c r="AB1406" s="11">
        <f>IF(TablaIncidentes[[#This Row],[Prioridad*]]="Baja",(Z1406-24)*60+AA1406,IF(TablaIncidentes[[#This Row],[Prioridad*]]="Media",(Z1406-4)*60+AA1406,IF(TablaIncidentes[[#This Row],[Prioridad*]]="Alta",(Z1406-2)*60+AA1406)))</f>
        <v>-1428</v>
      </c>
      <c r="AD1406" s="17" t="str">
        <f>TablaIncidentes[[#This Row],[Tiempo Creación (HH:mm)]]</f>
        <v>00:02</v>
      </c>
      <c r="AE1406" s="11">
        <f t="shared" si="149"/>
        <v>0</v>
      </c>
      <c r="AF1406" s="11">
        <f t="shared" si="150"/>
        <v>2</v>
      </c>
      <c r="AG1406" s="11">
        <f>IF(TablaIncidentes[[#This Row],[Prioridad*]]="Baja",((AE1406*60)+AF1406)-30,IF(TablaIncidentes[[#This Row],[Prioridad*]]="Media",((AE1406*60)+AF1406)-15,IF(TablaIncidentes[[#This Row],[Prioridad*]]="Alta",((AE1406*60)+AF1406)-10)))</f>
        <v>-28</v>
      </c>
      <c r="AI1406" s="17">
        <f>TablaIncidentes[[#This Row],[Tiempo Avance Incidente]]</f>
        <v>2.1874999947613105E-3</v>
      </c>
      <c r="AJ1406" s="11">
        <f t="shared" si="151"/>
        <v>0</v>
      </c>
      <c r="AK1406" s="11">
        <f t="shared" si="152"/>
        <v>3</v>
      </c>
      <c r="AL1406">
        <f>IF(TablaIncidentes[[#This Row],[Prioridad*]]="Baja",((AJ1406*60)+AK1406)-720,IF(TablaIncidentes[[#This Row],[Prioridad*]]="Media",((AJ1406*60)+AK1406)-120,IF(TablaIncidentes[[#This Row],[Prioridad*]]="Alta",((AJ1406*60)+AK1406)-60)))</f>
        <v>-717</v>
      </c>
      <c r="AN1406" t="str">
        <f t="shared" si="153"/>
        <v>miércoles</v>
      </c>
    </row>
    <row r="1407" spans="1:40" x14ac:dyDescent="0.25">
      <c r="A1407" s="10" t="s">
        <v>2930</v>
      </c>
      <c r="B1407" t="s">
        <v>1252</v>
      </c>
      <c r="C1407" t="s">
        <v>32</v>
      </c>
      <c r="D1407" s="11" t="s">
        <v>33</v>
      </c>
      <c r="E1407" t="s">
        <v>34</v>
      </c>
      <c r="F1407" t="s">
        <v>51</v>
      </c>
      <c r="G1407" t="s">
        <v>361</v>
      </c>
      <c r="J1407" s="12">
        <v>43852</v>
      </c>
      <c r="K1407" s="13">
        <v>0.43660879629629629</v>
      </c>
      <c r="L1407" s="14">
        <v>43852</v>
      </c>
      <c r="M1407" s="15">
        <v>0.43660879629629629</v>
      </c>
      <c r="N1407" s="12">
        <v>43852</v>
      </c>
      <c r="O1407" s="13">
        <v>0.48483796296296294</v>
      </c>
      <c r="P1407" s="16">
        <v>43853.50203703704</v>
      </c>
      <c r="Q1407" s="11" t="s">
        <v>37</v>
      </c>
      <c r="R1407" s="11" t="s">
        <v>1751</v>
      </c>
      <c r="S1407" s="11" t="s">
        <v>39</v>
      </c>
      <c r="T1407" s="11" t="s">
        <v>133</v>
      </c>
      <c r="U1407" s="11" t="s">
        <v>37</v>
      </c>
      <c r="V1407" s="17">
        <v>0</v>
      </c>
      <c r="W1407" s="11" t="s">
        <v>37</v>
      </c>
      <c r="Y1407" s="17" t="str">
        <f>TablaIncidentes[[#This Row],[Tiempo Total Gestión]]</f>
        <v>01:09</v>
      </c>
      <c r="Z1407" s="11">
        <f t="shared" si="147"/>
        <v>1</v>
      </c>
      <c r="AA1407" s="11">
        <f t="shared" si="148"/>
        <v>9</v>
      </c>
      <c r="AB1407" s="11">
        <f>IF(TablaIncidentes[[#This Row],[Prioridad*]]="Baja",(Z1407-24)*60+AA1407,IF(TablaIncidentes[[#This Row],[Prioridad*]]="Media",(Z1407-4)*60+AA1407,IF(TablaIncidentes[[#This Row],[Prioridad*]]="Alta",(Z1407-2)*60+AA1407)))</f>
        <v>-51</v>
      </c>
      <c r="AD1407" s="17" t="str">
        <f>TablaIncidentes[[#This Row],[Tiempo Creación (HH:mm)]]</f>
        <v>00:00</v>
      </c>
      <c r="AE1407" s="11">
        <f t="shared" si="149"/>
        <v>0</v>
      </c>
      <c r="AF1407" s="11">
        <f t="shared" si="150"/>
        <v>0</v>
      </c>
      <c r="AG1407" s="11">
        <f>IF(TablaIncidentes[[#This Row],[Prioridad*]]="Baja",((AE1407*60)+AF1407)-30,IF(TablaIncidentes[[#This Row],[Prioridad*]]="Media",((AE1407*60)+AF1407)-15,IF(TablaIncidentes[[#This Row],[Prioridad*]]="Alta",((AE1407*60)+AF1407)-10)))</f>
        <v>-10</v>
      </c>
      <c r="AI1407" s="17">
        <f>TablaIncidentes[[#This Row],[Tiempo Avance Incidente]]</f>
        <v>0</v>
      </c>
      <c r="AJ1407" s="11">
        <f t="shared" si="151"/>
        <v>0</v>
      </c>
      <c r="AK1407" s="11">
        <f t="shared" si="152"/>
        <v>0</v>
      </c>
      <c r="AL1407">
        <f>IF(TablaIncidentes[[#This Row],[Prioridad*]]="Baja",((AJ1407*60)+AK1407)-720,IF(TablaIncidentes[[#This Row],[Prioridad*]]="Media",((AJ1407*60)+AK1407)-120,IF(TablaIncidentes[[#This Row],[Prioridad*]]="Alta",((AJ1407*60)+AK1407)-60)))</f>
        <v>-60</v>
      </c>
      <c r="AN1407" t="str">
        <f t="shared" si="153"/>
        <v>miércoles</v>
      </c>
    </row>
    <row r="1408" spans="1:40" x14ac:dyDescent="0.25">
      <c r="A1408" s="20" t="s">
        <v>2931</v>
      </c>
      <c r="B1408" t="s">
        <v>2932</v>
      </c>
      <c r="C1408" t="s">
        <v>32</v>
      </c>
      <c r="D1408" s="11" t="s">
        <v>33</v>
      </c>
      <c r="E1408" t="s">
        <v>34</v>
      </c>
      <c r="F1408" t="s">
        <v>51</v>
      </c>
      <c r="G1408" t="s">
        <v>75</v>
      </c>
      <c r="J1408" s="12">
        <v>43852</v>
      </c>
      <c r="K1408" s="13">
        <v>0.43731481481481477</v>
      </c>
      <c r="L1408" s="14">
        <v>43852</v>
      </c>
      <c r="M1408" s="15">
        <v>0.43731481481481477</v>
      </c>
      <c r="N1408" s="12">
        <v>43852</v>
      </c>
      <c r="O1408" s="13">
        <v>0.64508101851851851</v>
      </c>
      <c r="P1408" s="16">
        <v>43853.681469907409</v>
      </c>
      <c r="Q1408" s="11" t="s">
        <v>101</v>
      </c>
      <c r="R1408" s="11" t="s">
        <v>2545</v>
      </c>
      <c r="S1408" s="11" t="s">
        <v>39</v>
      </c>
      <c r="T1408" s="11" t="s">
        <v>133</v>
      </c>
      <c r="U1408" s="11" t="s">
        <v>37</v>
      </c>
      <c r="V1408" s="17">
        <v>0</v>
      </c>
      <c r="W1408" s="11" t="s">
        <v>37</v>
      </c>
      <c r="Y1408" s="17" t="str">
        <f>TablaIncidentes[[#This Row],[Tiempo Total Gestión]]</f>
        <v>04:59</v>
      </c>
      <c r="Z1408" s="11">
        <f t="shared" si="147"/>
        <v>4</v>
      </c>
      <c r="AA1408" s="11">
        <f t="shared" si="148"/>
        <v>59</v>
      </c>
      <c r="AB1408" s="11">
        <f>IF(TablaIncidentes[[#This Row],[Prioridad*]]="Baja",(Z1408-24)*60+AA1408,IF(TablaIncidentes[[#This Row],[Prioridad*]]="Media",(Z1408-4)*60+AA1408,IF(TablaIncidentes[[#This Row],[Prioridad*]]="Alta",(Z1408-2)*60+AA1408)))</f>
        <v>179</v>
      </c>
      <c r="AD1408" s="17" t="str">
        <f>TablaIncidentes[[#This Row],[Tiempo Creación (HH:mm)]]</f>
        <v>00:00</v>
      </c>
      <c r="AE1408" s="11">
        <f t="shared" si="149"/>
        <v>0</v>
      </c>
      <c r="AF1408" s="11">
        <f t="shared" si="150"/>
        <v>0</v>
      </c>
      <c r="AG1408" s="11">
        <f>IF(TablaIncidentes[[#This Row],[Prioridad*]]="Baja",((AE1408*60)+AF1408)-30,IF(TablaIncidentes[[#This Row],[Prioridad*]]="Media",((AE1408*60)+AF1408)-15,IF(TablaIncidentes[[#This Row],[Prioridad*]]="Alta",((AE1408*60)+AF1408)-10)))</f>
        <v>-10</v>
      </c>
      <c r="AI1408" s="17">
        <f>TablaIncidentes[[#This Row],[Tiempo Avance Incidente]]</f>
        <v>0</v>
      </c>
      <c r="AJ1408" s="11">
        <f t="shared" si="151"/>
        <v>0</v>
      </c>
      <c r="AK1408" s="11">
        <f t="shared" si="152"/>
        <v>0</v>
      </c>
      <c r="AL1408">
        <f>IF(TablaIncidentes[[#This Row],[Prioridad*]]="Baja",((AJ1408*60)+AK1408)-720,IF(TablaIncidentes[[#This Row],[Prioridad*]]="Media",((AJ1408*60)+AK1408)-120,IF(TablaIncidentes[[#This Row],[Prioridad*]]="Alta",((AJ1408*60)+AK1408)-60)))</f>
        <v>-60</v>
      </c>
      <c r="AN1408" t="str">
        <f t="shared" si="153"/>
        <v>miércoles</v>
      </c>
    </row>
    <row r="1409" spans="1:40" x14ac:dyDescent="0.25">
      <c r="A1409" s="20" t="s">
        <v>2933</v>
      </c>
      <c r="B1409" t="s">
        <v>2934</v>
      </c>
      <c r="C1409" t="s">
        <v>32</v>
      </c>
      <c r="D1409" s="11" t="s">
        <v>33</v>
      </c>
      <c r="E1409" t="s">
        <v>34</v>
      </c>
      <c r="F1409" t="s">
        <v>35</v>
      </c>
      <c r="G1409" t="s">
        <v>36</v>
      </c>
      <c r="J1409" s="12">
        <v>43852</v>
      </c>
      <c r="K1409" s="13">
        <v>0.44149305555555557</v>
      </c>
      <c r="L1409" s="14">
        <v>43852</v>
      </c>
      <c r="M1409" s="15">
        <v>0.44149305555555557</v>
      </c>
      <c r="N1409" s="12">
        <v>43853</v>
      </c>
      <c r="O1409" s="13">
        <v>0.40591435185185182</v>
      </c>
      <c r="P1409" s="16">
        <v>43854.427685185183</v>
      </c>
      <c r="Q1409" s="11" t="s">
        <v>101</v>
      </c>
      <c r="R1409" s="11" t="s">
        <v>986</v>
      </c>
      <c r="S1409" s="11" t="s">
        <v>39</v>
      </c>
      <c r="T1409" s="11" t="s">
        <v>133</v>
      </c>
      <c r="U1409" s="11" t="s">
        <v>37</v>
      </c>
      <c r="V1409" s="17">
        <v>0</v>
      </c>
      <c r="W1409" s="11" t="s">
        <v>37</v>
      </c>
      <c r="Y1409" s="17" t="str">
        <f>TablaIncidentes[[#This Row],[Tiempo Total Gestión]]</f>
        <v>03:52</v>
      </c>
      <c r="Z1409" s="11">
        <f t="shared" si="147"/>
        <v>3</v>
      </c>
      <c r="AA1409" s="11">
        <f t="shared" si="148"/>
        <v>52</v>
      </c>
      <c r="AB1409" s="11">
        <f>IF(TablaIncidentes[[#This Row],[Prioridad*]]="Baja",(Z1409-24)*60+AA1409,IF(TablaIncidentes[[#This Row],[Prioridad*]]="Media",(Z1409-4)*60+AA1409,IF(TablaIncidentes[[#This Row],[Prioridad*]]="Alta",(Z1409-2)*60+AA1409)))</f>
        <v>112</v>
      </c>
      <c r="AD1409" s="17" t="str">
        <f>TablaIncidentes[[#This Row],[Tiempo Creación (HH:mm)]]</f>
        <v>00:00</v>
      </c>
      <c r="AE1409" s="11">
        <f t="shared" si="149"/>
        <v>0</v>
      </c>
      <c r="AF1409" s="11">
        <f t="shared" si="150"/>
        <v>0</v>
      </c>
      <c r="AG1409" s="11">
        <f>IF(TablaIncidentes[[#This Row],[Prioridad*]]="Baja",((AE1409*60)+AF1409)-30,IF(TablaIncidentes[[#This Row],[Prioridad*]]="Media",((AE1409*60)+AF1409)-15,IF(TablaIncidentes[[#This Row],[Prioridad*]]="Alta",((AE1409*60)+AF1409)-10)))</f>
        <v>-10</v>
      </c>
      <c r="AI1409" s="17">
        <f>TablaIncidentes[[#This Row],[Tiempo Avance Incidente]]</f>
        <v>0</v>
      </c>
      <c r="AJ1409" s="11">
        <f t="shared" si="151"/>
        <v>0</v>
      </c>
      <c r="AK1409" s="11">
        <f t="shared" si="152"/>
        <v>0</v>
      </c>
      <c r="AL1409">
        <f>IF(TablaIncidentes[[#This Row],[Prioridad*]]="Baja",((AJ1409*60)+AK1409)-720,IF(TablaIncidentes[[#This Row],[Prioridad*]]="Media",((AJ1409*60)+AK1409)-120,IF(TablaIncidentes[[#This Row],[Prioridad*]]="Alta",((AJ1409*60)+AK1409)-60)))</f>
        <v>-60</v>
      </c>
      <c r="AN1409" t="str">
        <f t="shared" si="153"/>
        <v>miércoles</v>
      </c>
    </row>
    <row r="1410" spans="1:40" x14ac:dyDescent="0.25">
      <c r="A1410" s="20" t="s">
        <v>2935</v>
      </c>
      <c r="B1410" t="s">
        <v>1307</v>
      </c>
      <c r="C1410" t="s">
        <v>32</v>
      </c>
      <c r="D1410" s="11" t="s">
        <v>33</v>
      </c>
      <c r="E1410" t="s">
        <v>34</v>
      </c>
      <c r="F1410" t="s">
        <v>51</v>
      </c>
      <c r="G1410" t="s">
        <v>75</v>
      </c>
      <c r="J1410" s="12">
        <v>43852</v>
      </c>
      <c r="K1410" s="13">
        <v>0.44218750000000001</v>
      </c>
      <c r="L1410" s="14">
        <v>43852</v>
      </c>
      <c r="M1410" s="15">
        <v>0.44218750000000001</v>
      </c>
      <c r="N1410" s="12">
        <v>43852</v>
      </c>
      <c r="O1410" s="13">
        <v>0.65063657407407405</v>
      </c>
      <c r="P1410" s="16">
        <v>43853.681469907409</v>
      </c>
      <c r="Q1410" s="11" t="s">
        <v>101</v>
      </c>
      <c r="R1410" s="11" t="s">
        <v>1671</v>
      </c>
      <c r="S1410" s="11" t="s">
        <v>39</v>
      </c>
      <c r="T1410" s="11" t="s">
        <v>133</v>
      </c>
      <c r="U1410" s="11" t="s">
        <v>37</v>
      </c>
      <c r="V1410" s="17">
        <v>0</v>
      </c>
      <c r="W1410" s="11" t="s">
        <v>37</v>
      </c>
      <c r="Y1410" s="17" t="str">
        <f>TablaIncidentes[[#This Row],[Tiempo Total Gestión]]</f>
        <v>05:00</v>
      </c>
      <c r="Z1410" s="11">
        <f t="shared" ref="Z1410:Z1473" si="154">HOUR(Y1410)</f>
        <v>5</v>
      </c>
      <c r="AA1410" s="11">
        <f t="shared" ref="AA1410:AA1473" si="155">MINUTE(Y1410)</f>
        <v>0</v>
      </c>
      <c r="AB1410" s="11">
        <f>IF(TablaIncidentes[[#This Row],[Prioridad*]]="Baja",(Z1410-24)*60+AA1410,IF(TablaIncidentes[[#This Row],[Prioridad*]]="Media",(Z1410-4)*60+AA1410,IF(TablaIncidentes[[#This Row],[Prioridad*]]="Alta",(Z1410-2)*60+AA1410)))</f>
        <v>180</v>
      </c>
      <c r="AD1410" s="17" t="str">
        <f>TablaIncidentes[[#This Row],[Tiempo Creación (HH:mm)]]</f>
        <v>00:00</v>
      </c>
      <c r="AE1410" s="11">
        <f t="shared" si="149"/>
        <v>0</v>
      </c>
      <c r="AF1410" s="11">
        <f t="shared" si="150"/>
        <v>0</v>
      </c>
      <c r="AG1410" s="11">
        <f>IF(TablaIncidentes[[#This Row],[Prioridad*]]="Baja",((AE1410*60)+AF1410)-30,IF(TablaIncidentes[[#This Row],[Prioridad*]]="Media",((AE1410*60)+AF1410)-15,IF(TablaIncidentes[[#This Row],[Prioridad*]]="Alta",((AE1410*60)+AF1410)-10)))</f>
        <v>-10</v>
      </c>
      <c r="AI1410" s="17">
        <f>TablaIncidentes[[#This Row],[Tiempo Avance Incidente]]</f>
        <v>0</v>
      </c>
      <c r="AJ1410" s="11">
        <f t="shared" si="151"/>
        <v>0</v>
      </c>
      <c r="AK1410" s="11">
        <f t="shared" si="152"/>
        <v>0</v>
      </c>
      <c r="AL1410">
        <f>IF(TablaIncidentes[[#This Row],[Prioridad*]]="Baja",((AJ1410*60)+AK1410)-720,IF(TablaIncidentes[[#This Row],[Prioridad*]]="Media",((AJ1410*60)+AK1410)-120,IF(TablaIncidentes[[#This Row],[Prioridad*]]="Alta",((AJ1410*60)+AK1410)-60)))</f>
        <v>-60</v>
      </c>
      <c r="AN1410" t="str">
        <f t="shared" si="153"/>
        <v>miércoles</v>
      </c>
    </row>
    <row r="1411" spans="1:40" x14ac:dyDescent="0.25">
      <c r="A1411" s="20" t="s">
        <v>2936</v>
      </c>
      <c r="B1411" t="s">
        <v>2937</v>
      </c>
      <c r="C1411" t="s">
        <v>32</v>
      </c>
      <c r="D1411" s="11" t="s">
        <v>33</v>
      </c>
      <c r="E1411" t="s">
        <v>34</v>
      </c>
      <c r="F1411" t="s">
        <v>51</v>
      </c>
      <c r="G1411" t="s">
        <v>62</v>
      </c>
      <c r="J1411" s="12">
        <v>43852</v>
      </c>
      <c r="K1411" s="13">
        <v>0.44428240740740743</v>
      </c>
      <c r="L1411" s="14">
        <v>43852</v>
      </c>
      <c r="M1411" s="15">
        <v>0.44428240740740743</v>
      </c>
      <c r="N1411" s="12">
        <v>43852</v>
      </c>
      <c r="O1411" s="13">
        <v>0.71987268518518521</v>
      </c>
      <c r="P1411" s="16">
        <v>43853.757777777777</v>
      </c>
      <c r="Q1411" s="11" t="s">
        <v>101</v>
      </c>
      <c r="R1411" s="11" t="s">
        <v>2381</v>
      </c>
      <c r="S1411" s="11" t="s">
        <v>39</v>
      </c>
      <c r="T1411" s="11" t="s">
        <v>133</v>
      </c>
      <c r="U1411" s="11" t="s">
        <v>37</v>
      </c>
      <c r="V1411" s="17">
        <v>0</v>
      </c>
      <c r="W1411" s="11" t="s">
        <v>37</v>
      </c>
      <c r="Y1411" s="17" t="str">
        <f>TablaIncidentes[[#This Row],[Tiempo Total Gestión]]</f>
        <v>06:31</v>
      </c>
      <c r="Z1411" s="11">
        <f t="shared" si="154"/>
        <v>6</v>
      </c>
      <c r="AA1411" s="11">
        <f t="shared" si="155"/>
        <v>31</v>
      </c>
      <c r="AB1411" s="11">
        <f>IF(TablaIncidentes[[#This Row],[Prioridad*]]="Baja",(Z1411-24)*60+AA1411,IF(TablaIncidentes[[#This Row],[Prioridad*]]="Media",(Z1411-4)*60+AA1411,IF(TablaIncidentes[[#This Row],[Prioridad*]]="Alta",(Z1411-2)*60+AA1411)))</f>
        <v>271</v>
      </c>
      <c r="AD1411" s="17" t="str">
        <f>TablaIncidentes[[#This Row],[Tiempo Creación (HH:mm)]]</f>
        <v>00:00</v>
      </c>
      <c r="AE1411" s="11">
        <f t="shared" ref="AE1411:AE1474" si="156">HOUR(AD1411)</f>
        <v>0</v>
      </c>
      <c r="AF1411" s="11">
        <f t="shared" ref="AF1411:AF1474" si="157">MINUTE(AD1411)</f>
        <v>0</v>
      </c>
      <c r="AG1411" s="11">
        <f>IF(TablaIncidentes[[#This Row],[Prioridad*]]="Baja",((AE1411*60)+AF1411)-30,IF(TablaIncidentes[[#This Row],[Prioridad*]]="Media",((AE1411*60)+AF1411)-15,IF(TablaIncidentes[[#This Row],[Prioridad*]]="Alta",((AE1411*60)+AF1411)-10)))</f>
        <v>-10</v>
      </c>
      <c r="AI1411" s="17">
        <f>TablaIncidentes[[#This Row],[Tiempo Avance Incidente]]</f>
        <v>0</v>
      </c>
      <c r="AJ1411" s="11">
        <f t="shared" ref="AJ1411:AJ1474" si="158">HOUR(AI1411)</f>
        <v>0</v>
      </c>
      <c r="AK1411" s="11">
        <f t="shared" ref="AK1411:AK1474" si="159">MINUTE(AI1411)</f>
        <v>0</v>
      </c>
      <c r="AL1411">
        <f>IF(TablaIncidentes[[#This Row],[Prioridad*]]="Baja",((AJ1411*60)+AK1411)-720,IF(TablaIncidentes[[#This Row],[Prioridad*]]="Media",((AJ1411*60)+AK1411)-120,IF(TablaIncidentes[[#This Row],[Prioridad*]]="Alta",((AJ1411*60)+AK1411)-60)))</f>
        <v>-60</v>
      </c>
      <c r="AN1411" t="str">
        <f t="shared" ref="AN1411:AN1474" si="160">TEXT(J1411,"dddd")</f>
        <v>miércoles</v>
      </c>
    </row>
    <row r="1412" spans="1:40" x14ac:dyDescent="0.25">
      <c r="A1412" s="10" t="s">
        <v>2938</v>
      </c>
      <c r="B1412" t="s">
        <v>1262</v>
      </c>
      <c r="C1412" t="s">
        <v>32</v>
      </c>
      <c r="D1412" s="11" t="s">
        <v>33</v>
      </c>
      <c r="E1412" t="s">
        <v>34</v>
      </c>
      <c r="F1412" t="s">
        <v>51</v>
      </c>
      <c r="G1412" t="s">
        <v>361</v>
      </c>
      <c r="J1412" s="12">
        <v>43852</v>
      </c>
      <c r="K1412" s="13">
        <v>0.44570601851851849</v>
      </c>
      <c r="L1412" s="14">
        <v>43852</v>
      </c>
      <c r="M1412" s="15">
        <v>0.44570601851851849</v>
      </c>
      <c r="N1412" s="12">
        <v>43852</v>
      </c>
      <c r="O1412" s="13">
        <v>0.49494212962962963</v>
      </c>
      <c r="P1412" s="16">
        <v>43853.50203703704</v>
      </c>
      <c r="Q1412" s="11" t="s">
        <v>37</v>
      </c>
      <c r="R1412" s="11" t="s">
        <v>1007</v>
      </c>
      <c r="S1412" s="11" t="s">
        <v>39</v>
      </c>
      <c r="T1412" s="11" t="s">
        <v>133</v>
      </c>
      <c r="U1412" s="11" t="s">
        <v>37</v>
      </c>
      <c r="V1412" s="17">
        <v>0</v>
      </c>
      <c r="W1412" s="11" t="s">
        <v>37</v>
      </c>
      <c r="Y1412" s="17" t="str">
        <f>TablaIncidentes[[#This Row],[Tiempo Total Gestión]]</f>
        <v>01:10</v>
      </c>
      <c r="Z1412" s="11">
        <f t="shared" si="154"/>
        <v>1</v>
      </c>
      <c r="AA1412" s="11">
        <f t="shared" si="155"/>
        <v>10</v>
      </c>
      <c r="AB1412" s="11">
        <f>IF(TablaIncidentes[[#This Row],[Prioridad*]]="Baja",(Z1412-24)*60+AA1412,IF(TablaIncidentes[[#This Row],[Prioridad*]]="Media",(Z1412-4)*60+AA1412,IF(TablaIncidentes[[#This Row],[Prioridad*]]="Alta",(Z1412-2)*60+AA1412)))</f>
        <v>-50</v>
      </c>
      <c r="AD1412" s="17" t="str">
        <f>TablaIncidentes[[#This Row],[Tiempo Creación (HH:mm)]]</f>
        <v>00:00</v>
      </c>
      <c r="AE1412" s="11">
        <f t="shared" si="156"/>
        <v>0</v>
      </c>
      <c r="AF1412" s="11">
        <f t="shared" si="157"/>
        <v>0</v>
      </c>
      <c r="AG1412" s="11">
        <f>IF(TablaIncidentes[[#This Row],[Prioridad*]]="Baja",((AE1412*60)+AF1412)-30,IF(TablaIncidentes[[#This Row],[Prioridad*]]="Media",((AE1412*60)+AF1412)-15,IF(TablaIncidentes[[#This Row],[Prioridad*]]="Alta",((AE1412*60)+AF1412)-10)))</f>
        <v>-10</v>
      </c>
      <c r="AI1412" s="17">
        <f>TablaIncidentes[[#This Row],[Tiempo Avance Incidente]]</f>
        <v>0</v>
      </c>
      <c r="AJ1412" s="11">
        <f t="shared" si="158"/>
        <v>0</v>
      </c>
      <c r="AK1412" s="11">
        <f t="shared" si="159"/>
        <v>0</v>
      </c>
      <c r="AL1412">
        <f>IF(TablaIncidentes[[#This Row],[Prioridad*]]="Baja",((AJ1412*60)+AK1412)-720,IF(TablaIncidentes[[#This Row],[Prioridad*]]="Media",((AJ1412*60)+AK1412)-120,IF(TablaIncidentes[[#This Row],[Prioridad*]]="Alta",((AJ1412*60)+AK1412)-60)))</f>
        <v>-60</v>
      </c>
      <c r="AN1412" t="str">
        <f t="shared" si="160"/>
        <v>miércoles</v>
      </c>
    </row>
    <row r="1413" spans="1:40" x14ac:dyDescent="0.25">
      <c r="A1413" s="20" t="s">
        <v>2939</v>
      </c>
      <c r="B1413" t="s">
        <v>1543</v>
      </c>
      <c r="C1413" t="s">
        <v>32</v>
      </c>
      <c r="D1413" s="11" t="s">
        <v>33</v>
      </c>
      <c r="E1413" t="s">
        <v>34</v>
      </c>
      <c r="F1413" t="s">
        <v>51</v>
      </c>
      <c r="G1413" t="s">
        <v>75</v>
      </c>
      <c r="J1413" s="12">
        <v>43852</v>
      </c>
      <c r="K1413" s="13">
        <v>0.44570601851851849</v>
      </c>
      <c r="L1413" s="14">
        <v>43852</v>
      </c>
      <c r="M1413" s="15">
        <v>0.44570601851851849</v>
      </c>
      <c r="N1413" s="12">
        <v>43852</v>
      </c>
      <c r="O1413" s="13">
        <v>0.65893518518518512</v>
      </c>
      <c r="P1413" s="16">
        <v>43853.681469907409</v>
      </c>
      <c r="Q1413" s="11" t="s">
        <v>101</v>
      </c>
      <c r="R1413" s="11" t="s">
        <v>1689</v>
      </c>
      <c r="S1413" s="11" t="s">
        <v>39</v>
      </c>
      <c r="T1413" s="11" t="s">
        <v>133</v>
      </c>
      <c r="U1413" s="11" t="s">
        <v>37</v>
      </c>
      <c r="V1413" s="17">
        <v>0</v>
      </c>
      <c r="W1413" s="11" t="s">
        <v>37</v>
      </c>
      <c r="Y1413" s="17" t="str">
        <f>TablaIncidentes[[#This Row],[Tiempo Total Gestión]]</f>
        <v>05:07</v>
      </c>
      <c r="Z1413" s="11">
        <f t="shared" si="154"/>
        <v>5</v>
      </c>
      <c r="AA1413" s="11">
        <f t="shared" si="155"/>
        <v>7</v>
      </c>
      <c r="AB1413" s="11">
        <f>IF(TablaIncidentes[[#This Row],[Prioridad*]]="Baja",(Z1413-24)*60+AA1413,IF(TablaIncidentes[[#This Row],[Prioridad*]]="Media",(Z1413-4)*60+AA1413,IF(TablaIncidentes[[#This Row],[Prioridad*]]="Alta",(Z1413-2)*60+AA1413)))</f>
        <v>187</v>
      </c>
      <c r="AD1413" s="17" t="str">
        <f>TablaIncidentes[[#This Row],[Tiempo Creación (HH:mm)]]</f>
        <v>00:00</v>
      </c>
      <c r="AE1413" s="11">
        <f t="shared" si="156"/>
        <v>0</v>
      </c>
      <c r="AF1413" s="11">
        <f t="shared" si="157"/>
        <v>0</v>
      </c>
      <c r="AG1413" s="11">
        <f>IF(TablaIncidentes[[#This Row],[Prioridad*]]="Baja",((AE1413*60)+AF1413)-30,IF(TablaIncidentes[[#This Row],[Prioridad*]]="Media",((AE1413*60)+AF1413)-15,IF(TablaIncidentes[[#This Row],[Prioridad*]]="Alta",((AE1413*60)+AF1413)-10)))</f>
        <v>-10</v>
      </c>
      <c r="AI1413" s="17">
        <f>TablaIncidentes[[#This Row],[Tiempo Avance Incidente]]</f>
        <v>0</v>
      </c>
      <c r="AJ1413" s="11">
        <f t="shared" si="158"/>
        <v>0</v>
      </c>
      <c r="AK1413" s="11">
        <f t="shared" si="159"/>
        <v>0</v>
      </c>
      <c r="AL1413">
        <f>IF(TablaIncidentes[[#This Row],[Prioridad*]]="Baja",((AJ1413*60)+AK1413)-720,IF(TablaIncidentes[[#This Row],[Prioridad*]]="Media",((AJ1413*60)+AK1413)-120,IF(TablaIncidentes[[#This Row],[Prioridad*]]="Alta",((AJ1413*60)+AK1413)-60)))</f>
        <v>-60</v>
      </c>
      <c r="AN1413" t="str">
        <f t="shared" si="160"/>
        <v>miércoles</v>
      </c>
    </row>
    <row r="1414" spans="1:40" x14ac:dyDescent="0.25">
      <c r="A1414" s="10" t="s">
        <v>2940</v>
      </c>
      <c r="B1414" t="s">
        <v>1266</v>
      </c>
      <c r="C1414" t="s">
        <v>32</v>
      </c>
      <c r="D1414" s="11" t="s">
        <v>33</v>
      </c>
      <c r="E1414" t="s">
        <v>34</v>
      </c>
      <c r="F1414" t="s">
        <v>51</v>
      </c>
      <c r="G1414" t="s">
        <v>361</v>
      </c>
      <c r="J1414" s="12">
        <v>43852</v>
      </c>
      <c r="K1414" s="13">
        <v>0.44640046296296299</v>
      </c>
      <c r="L1414" s="14">
        <v>43852</v>
      </c>
      <c r="M1414" s="15">
        <v>0.44640046296296299</v>
      </c>
      <c r="N1414" s="12">
        <v>43852</v>
      </c>
      <c r="O1414" s="13">
        <v>0.49982638888888892</v>
      </c>
      <c r="P1414" s="16">
        <v>43853.50203703704</v>
      </c>
      <c r="Q1414" s="11" t="s">
        <v>37</v>
      </c>
      <c r="R1414" s="11" t="s">
        <v>549</v>
      </c>
      <c r="S1414" s="11" t="s">
        <v>39</v>
      </c>
      <c r="T1414" s="11" t="s">
        <v>133</v>
      </c>
      <c r="U1414" s="11" t="s">
        <v>37</v>
      </c>
      <c r="V1414" s="17">
        <v>0</v>
      </c>
      <c r="W1414" s="11" t="s">
        <v>37</v>
      </c>
      <c r="Y1414" s="17" t="str">
        <f>TablaIncidentes[[#This Row],[Tiempo Total Gestión]]</f>
        <v>01:16</v>
      </c>
      <c r="Z1414" s="11">
        <f t="shared" si="154"/>
        <v>1</v>
      </c>
      <c r="AA1414" s="11">
        <f t="shared" si="155"/>
        <v>16</v>
      </c>
      <c r="AB1414" s="11">
        <f>IF(TablaIncidentes[[#This Row],[Prioridad*]]="Baja",(Z1414-24)*60+AA1414,IF(TablaIncidentes[[#This Row],[Prioridad*]]="Media",(Z1414-4)*60+AA1414,IF(TablaIncidentes[[#This Row],[Prioridad*]]="Alta",(Z1414-2)*60+AA1414)))</f>
        <v>-44</v>
      </c>
      <c r="AD1414" s="17" t="str">
        <f>TablaIncidentes[[#This Row],[Tiempo Creación (HH:mm)]]</f>
        <v>00:00</v>
      </c>
      <c r="AE1414" s="11">
        <f t="shared" si="156"/>
        <v>0</v>
      </c>
      <c r="AF1414" s="11">
        <f t="shared" si="157"/>
        <v>0</v>
      </c>
      <c r="AG1414" s="11">
        <f>IF(TablaIncidentes[[#This Row],[Prioridad*]]="Baja",((AE1414*60)+AF1414)-30,IF(TablaIncidentes[[#This Row],[Prioridad*]]="Media",((AE1414*60)+AF1414)-15,IF(TablaIncidentes[[#This Row],[Prioridad*]]="Alta",((AE1414*60)+AF1414)-10)))</f>
        <v>-10</v>
      </c>
      <c r="AI1414" s="17">
        <f>TablaIncidentes[[#This Row],[Tiempo Avance Incidente]]</f>
        <v>0</v>
      </c>
      <c r="AJ1414" s="11">
        <f t="shared" si="158"/>
        <v>0</v>
      </c>
      <c r="AK1414" s="11">
        <f t="shared" si="159"/>
        <v>0</v>
      </c>
      <c r="AL1414">
        <f>IF(TablaIncidentes[[#This Row],[Prioridad*]]="Baja",((AJ1414*60)+AK1414)-720,IF(TablaIncidentes[[#This Row],[Prioridad*]]="Media",((AJ1414*60)+AK1414)-120,IF(TablaIncidentes[[#This Row],[Prioridad*]]="Alta",((AJ1414*60)+AK1414)-60)))</f>
        <v>-60</v>
      </c>
      <c r="AN1414" t="str">
        <f t="shared" si="160"/>
        <v>miércoles</v>
      </c>
    </row>
    <row r="1415" spans="1:40" x14ac:dyDescent="0.25">
      <c r="A1415" s="20" t="s">
        <v>2941</v>
      </c>
      <c r="B1415" t="s">
        <v>808</v>
      </c>
      <c r="C1415" t="s">
        <v>32</v>
      </c>
      <c r="D1415" s="11" t="s">
        <v>33</v>
      </c>
      <c r="E1415" t="s">
        <v>34</v>
      </c>
      <c r="F1415" t="s">
        <v>51</v>
      </c>
      <c r="G1415" t="s">
        <v>75</v>
      </c>
      <c r="J1415" s="12">
        <v>43852</v>
      </c>
      <c r="K1415" s="13">
        <v>0.44640046296296299</v>
      </c>
      <c r="L1415" s="14">
        <v>43852</v>
      </c>
      <c r="M1415" s="15">
        <v>0.44640046296296299</v>
      </c>
      <c r="N1415" s="12">
        <v>43852</v>
      </c>
      <c r="O1415" s="13">
        <v>0.66710648148148144</v>
      </c>
      <c r="P1415" s="16">
        <v>43853.681469907409</v>
      </c>
      <c r="Q1415" s="11" t="s">
        <v>101</v>
      </c>
      <c r="R1415" s="11" t="s">
        <v>1978</v>
      </c>
      <c r="S1415" s="11" t="s">
        <v>39</v>
      </c>
      <c r="T1415" s="11" t="s">
        <v>133</v>
      </c>
      <c r="U1415" s="11" t="s">
        <v>37</v>
      </c>
      <c r="V1415" s="17">
        <v>0</v>
      </c>
      <c r="W1415" s="11" t="s">
        <v>37</v>
      </c>
      <c r="Y1415" s="17" t="str">
        <f>TablaIncidentes[[#This Row],[Tiempo Total Gestión]]</f>
        <v>05:17</v>
      </c>
      <c r="Z1415" s="11">
        <f t="shared" si="154"/>
        <v>5</v>
      </c>
      <c r="AA1415" s="11">
        <f t="shared" si="155"/>
        <v>17</v>
      </c>
      <c r="AB1415" s="11">
        <f>IF(TablaIncidentes[[#This Row],[Prioridad*]]="Baja",(Z1415-24)*60+AA1415,IF(TablaIncidentes[[#This Row],[Prioridad*]]="Media",(Z1415-4)*60+AA1415,IF(TablaIncidentes[[#This Row],[Prioridad*]]="Alta",(Z1415-2)*60+AA1415)))</f>
        <v>197</v>
      </c>
      <c r="AD1415" s="17" t="str">
        <f>TablaIncidentes[[#This Row],[Tiempo Creación (HH:mm)]]</f>
        <v>00:00</v>
      </c>
      <c r="AE1415" s="11">
        <f t="shared" si="156"/>
        <v>0</v>
      </c>
      <c r="AF1415" s="11">
        <f t="shared" si="157"/>
        <v>0</v>
      </c>
      <c r="AG1415" s="11">
        <f>IF(TablaIncidentes[[#This Row],[Prioridad*]]="Baja",((AE1415*60)+AF1415)-30,IF(TablaIncidentes[[#This Row],[Prioridad*]]="Media",((AE1415*60)+AF1415)-15,IF(TablaIncidentes[[#This Row],[Prioridad*]]="Alta",((AE1415*60)+AF1415)-10)))</f>
        <v>-10</v>
      </c>
      <c r="AI1415" s="17">
        <f>TablaIncidentes[[#This Row],[Tiempo Avance Incidente]]</f>
        <v>0</v>
      </c>
      <c r="AJ1415" s="11">
        <f t="shared" si="158"/>
        <v>0</v>
      </c>
      <c r="AK1415" s="11">
        <f t="shared" si="159"/>
        <v>0</v>
      </c>
      <c r="AL1415">
        <f>IF(TablaIncidentes[[#This Row],[Prioridad*]]="Baja",((AJ1415*60)+AK1415)-720,IF(TablaIncidentes[[#This Row],[Prioridad*]]="Media",((AJ1415*60)+AK1415)-120,IF(TablaIncidentes[[#This Row],[Prioridad*]]="Alta",((AJ1415*60)+AK1415)-60)))</f>
        <v>-60</v>
      </c>
      <c r="AN1415" t="str">
        <f t="shared" si="160"/>
        <v>miércoles</v>
      </c>
    </row>
    <row r="1416" spans="1:40" x14ac:dyDescent="0.25">
      <c r="A1416" s="10" t="s">
        <v>2942</v>
      </c>
      <c r="B1416" t="s">
        <v>2943</v>
      </c>
      <c r="C1416" t="s">
        <v>123</v>
      </c>
      <c r="D1416" s="11" t="s">
        <v>110</v>
      </c>
      <c r="E1416" t="s">
        <v>34</v>
      </c>
      <c r="F1416" t="s">
        <v>111</v>
      </c>
      <c r="G1416" t="s">
        <v>374</v>
      </c>
      <c r="J1416" s="12">
        <v>43852</v>
      </c>
      <c r="K1416" s="13">
        <v>0.45087962962962963</v>
      </c>
      <c r="L1416" s="14">
        <v>43852</v>
      </c>
      <c r="M1416" s="15">
        <v>0.45407407407407407</v>
      </c>
      <c r="N1416" s="12">
        <v>43852</v>
      </c>
      <c r="O1416" s="13">
        <v>0.46082175925925922</v>
      </c>
      <c r="P1416" s="16">
        <v>43853.50203703704</v>
      </c>
      <c r="Q1416" s="11" t="s">
        <v>37</v>
      </c>
      <c r="R1416" s="11" t="s">
        <v>84</v>
      </c>
      <c r="S1416" s="11" t="s">
        <v>59</v>
      </c>
      <c r="T1416" s="11" t="s">
        <v>327</v>
      </c>
      <c r="U1416" s="11" t="s">
        <v>37</v>
      </c>
      <c r="V1416" s="17">
        <v>0</v>
      </c>
      <c r="W1416" s="11" t="s">
        <v>37</v>
      </c>
      <c r="Y1416" s="17" t="str">
        <f>TablaIncidentes[[#This Row],[Tiempo Total Gestión]]</f>
        <v>00:14</v>
      </c>
      <c r="Z1416" s="11">
        <f t="shared" si="154"/>
        <v>0</v>
      </c>
      <c r="AA1416" s="11">
        <f t="shared" si="155"/>
        <v>14</v>
      </c>
      <c r="AB1416" s="11">
        <f>IF(TablaIncidentes[[#This Row],[Prioridad*]]="Baja",(Z1416-24)*60+AA1416,IF(TablaIncidentes[[#This Row],[Prioridad*]]="Media",(Z1416-4)*60+AA1416,IF(TablaIncidentes[[#This Row],[Prioridad*]]="Alta",(Z1416-2)*60+AA1416)))</f>
        <v>-226</v>
      </c>
      <c r="AD1416" s="17" t="str">
        <f>TablaIncidentes[[#This Row],[Tiempo Creación (HH:mm)]]</f>
        <v>00:04</v>
      </c>
      <c r="AE1416" s="11">
        <f t="shared" si="156"/>
        <v>0</v>
      </c>
      <c r="AF1416" s="11">
        <f t="shared" si="157"/>
        <v>4</v>
      </c>
      <c r="AG1416" s="11">
        <f>IF(TablaIncidentes[[#This Row],[Prioridad*]]="Baja",((AE1416*60)+AF1416)-30,IF(TablaIncidentes[[#This Row],[Prioridad*]]="Media",((AE1416*60)+AF1416)-15,IF(TablaIncidentes[[#This Row],[Prioridad*]]="Alta",((AE1416*60)+AF1416)-10)))</f>
        <v>-11</v>
      </c>
      <c r="AI1416" s="17">
        <f>TablaIncidentes[[#This Row],[Tiempo Avance Incidente]]</f>
        <v>0</v>
      </c>
      <c r="AJ1416" s="11">
        <f t="shared" si="158"/>
        <v>0</v>
      </c>
      <c r="AK1416" s="11">
        <f t="shared" si="159"/>
        <v>0</v>
      </c>
      <c r="AL1416">
        <f>IF(TablaIncidentes[[#This Row],[Prioridad*]]="Baja",((AJ1416*60)+AK1416)-720,IF(TablaIncidentes[[#This Row],[Prioridad*]]="Media",((AJ1416*60)+AK1416)-120,IF(TablaIncidentes[[#This Row],[Prioridad*]]="Alta",((AJ1416*60)+AK1416)-60)))</f>
        <v>-120</v>
      </c>
      <c r="AN1416" t="str">
        <f t="shared" si="160"/>
        <v>miércoles</v>
      </c>
    </row>
    <row r="1417" spans="1:40" x14ac:dyDescent="0.25">
      <c r="A1417" s="10" t="s">
        <v>2944</v>
      </c>
      <c r="B1417" t="s">
        <v>2634</v>
      </c>
      <c r="C1417" t="s">
        <v>32</v>
      </c>
      <c r="D1417" s="11" t="s">
        <v>33</v>
      </c>
      <c r="E1417" t="s">
        <v>34</v>
      </c>
      <c r="F1417" t="s">
        <v>51</v>
      </c>
      <c r="G1417" t="s">
        <v>361</v>
      </c>
      <c r="J1417" s="12">
        <v>43852</v>
      </c>
      <c r="K1417" s="13">
        <v>0.46945601851851854</v>
      </c>
      <c r="L1417" s="14">
        <v>43852</v>
      </c>
      <c r="M1417" s="15">
        <v>0.46945601851851854</v>
      </c>
      <c r="N1417" s="12">
        <v>43852</v>
      </c>
      <c r="O1417" s="13">
        <v>0.53373842592592591</v>
      </c>
      <c r="P1417" s="16">
        <v>43853.631041666667</v>
      </c>
      <c r="Q1417" s="11" t="s">
        <v>37</v>
      </c>
      <c r="R1417" s="11" t="s">
        <v>839</v>
      </c>
      <c r="S1417" s="11" t="s">
        <v>39</v>
      </c>
      <c r="T1417" s="11" t="s">
        <v>133</v>
      </c>
      <c r="U1417" s="11" t="s">
        <v>37</v>
      </c>
      <c r="V1417" s="17">
        <v>0</v>
      </c>
      <c r="W1417" s="11" t="s">
        <v>37</v>
      </c>
      <c r="Y1417" s="17" t="str">
        <f>TablaIncidentes[[#This Row],[Tiempo Total Gestión]]</f>
        <v>01:32</v>
      </c>
      <c r="Z1417" s="11">
        <f t="shared" si="154"/>
        <v>1</v>
      </c>
      <c r="AA1417" s="11">
        <f t="shared" si="155"/>
        <v>32</v>
      </c>
      <c r="AB1417" s="11">
        <f>IF(TablaIncidentes[[#This Row],[Prioridad*]]="Baja",(Z1417-24)*60+AA1417,IF(TablaIncidentes[[#This Row],[Prioridad*]]="Media",(Z1417-4)*60+AA1417,IF(TablaIncidentes[[#This Row],[Prioridad*]]="Alta",(Z1417-2)*60+AA1417)))</f>
        <v>-28</v>
      </c>
      <c r="AD1417" s="17" t="str">
        <f>TablaIncidentes[[#This Row],[Tiempo Creación (HH:mm)]]</f>
        <v>00:00</v>
      </c>
      <c r="AE1417" s="11">
        <f t="shared" si="156"/>
        <v>0</v>
      </c>
      <c r="AF1417" s="11">
        <f t="shared" si="157"/>
        <v>0</v>
      </c>
      <c r="AG1417" s="11">
        <f>IF(TablaIncidentes[[#This Row],[Prioridad*]]="Baja",((AE1417*60)+AF1417)-30,IF(TablaIncidentes[[#This Row],[Prioridad*]]="Media",((AE1417*60)+AF1417)-15,IF(TablaIncidentes[[#This Row],[Prioridad*]]="Alta",((AE1417*60)+AF1417)-10)))</f>
        <v>-10</v>
      </c>
      <c r="AI1417" s="17">
        <f>TablaIncidentes[[#This Row],[Tiempo Avance Incidente]]</f>
        <v>0</v>
      </c>
      <c r="AJ1417" s="11">
        <f t="shared" si="158"/>
        <v>0</v>
      </c>
      <c r="AK1417" s="11">
        <f t="shared" si="159"/>
        <v>0</v>
      </c>
      <c r="AL1417">
        <f>IF(TablaIncidentes[[#This Row],[Prioridad*]]="Baja",((AJ1417*60)+AK1417)-720,IF(TablaIncidentes[[#This Row],[Prioridad*]]="Media",((AJ1417*60)+AK1417)-120,IF(TablaIncidentes[[#This Row],[Prioridad*]]="Alta",((AJ1417*60)+AK1417)-60)))</f>
        <v>-60</v>
      </c>
      <c r="AN1417" t="str">
        <f t="shared" si="160"/>
        <v>miércoles</v>
      </c>
    </row>
    <row r="1418" spans="1:40" x14ac:dyDescent="0.25">
      <c r="A1418" s="20" t="s">
        <v>2945</v>
      </c>
      <c r="B1418" t="s">
        <v>2946</v>
      </c>
      <c r="C1418" t="s">
        <v>32</v>
      </c>
      <c r="D1418" s="11" t="s">
        <v>33</v>
      </c>
      <c r="E1418" t="s">
        <v>34</v>
      </c>
      <c r="F1418" t="s">
        <v>51</v>
      </c>
      <c r="G1418" t="s">
        <v>62</v>
      </c>
      <c r="J1418" s="12">
        <v>43852</v>
      </c>
      <c r="K1418" s="13">
        <v>0.47225694444444444</v>
      </c>
      <c r="L1418" s="14">
        <v>43852</v>
      </c>
      <c r="M1418" s="15">
        <v>0.47225694444444444</v>
      </c>
      <c r="N1418" s="12">
        <v>43852</v>
      </c>
      <c r="O1418" s="13">
        <v>0.72616898148148146</v>
      </c>
      <c r="P1418" s="16">
        <v>43853.757777777777</v>
      </c>
      <c r="Q1418" s="11" t="s">
        <v>101</v>
      </c>
      <c r="R1418" s="11" t="s">
        <v>2947</v>
      </c>
      <c r="S1418" s="11" t="s">
        <v>39</v>
      </c>
      <c r="T1418" s="11" t="s">
        <v>133</v>
      </c>
      <c r="U1418" s="11" t="s">
        <v>37</v>
      </c>
      <c r="V1418" s="17">
        <v>0</v>
      </c>
      <c r="W1418" s="11" t="s">
        <v>37</v>
      </c>
      <c r="Y1418" s="17" t="str">
        <f>TablaIncidentes[[#This Row],[Tiempo Total Gestión]]</f>
        <v>05:59</v>
      </c>
      <c r="Z1418" s="11">
        <f t="shared" si="154"/>
        <v>5</v>
      </c>
      <c r="AA1418" s="11">
        <f t="shared" si="155"/>
        <v>59</v>
      </c>
      <c r="AB1418" s="11">
        <f>IF(TablaIncidentes[[#This Row],[Prioridad*]]="Baja",(Z1418-24)*60+AA1418,IF(TablaIncidentes[[#This Row],[Prioridad*]]="Media",(Z1418-4)*60+AA1418,IF(TablaIncidentes[[#This Row],[Prioridad*]]="Alta",(Z1418-2)*60+AA1418)))</f>
        <v>239</v>
      </c>
      <c r="AD1418" s="17" t="str">
        <f>TablaIncidentes[[#This Row],[Tiempo Creación (HH:mm)]]</f>
        <v>00:00</v>
      </c>
      <c r="AE1418" s="11">
        <f t="shared" si="156"/>
        <v>0</v>
      </c>
      <c r="AF1418" s="11">
        <f t="shared" si="157"/>
        <v>0</v>
      </c>
      <c r="AG1418" s="11">
        <f>IF(TablaIncidentes[[#This Row],[Prioridad*]]="Baja",((AE1418*60)+AF1418)-30,IF(TablaIncidentes[[#This Row],[Prioridad*]]="Media",((AE1418*60)+AF1418)-15,IF(TablaIncidentes[[#This Row],[Prioridad*]]="Alta",((AE1418*60)+AF1418)-10)))</f>
        <v>-10</v>
      </c>
      <c r="AI1418" s="17">
        <f>TablaIncidentes[[#This Row],[Tiempo Avance Incidente]]</f>
        <v>0</v>
      </c>
      <c r="AJ1418" s="11">
        <f t="shared" si="158"/>
        <v>0</v>
      </c>
      <c r="AK1418" s="11">
        <f t="shared" si="159"/>
        <v>0</v>
      </c>
      <c r="AL1418">
        <f>IF(TablaIncidentes[[#This Row],[Prioridad*]]="Baja",((AJ1418*60)+AK1418)-720,IF(TablaIncidentes[[#This Row],[Prioridad*]]="Media",((AJ1418*60)+AK1418)-120,IF(TablaIncidentes[[#This Row],[Prioridad*]]="Alta",((AJ1418*60)+AK1418)-60)))</f>
        <v>-60</v>
      </c>
      <c r="AN1418" t="str">
        <f t="shared" si="160"/>
        <v>miércoles</v>
      </c>
    </row>
    <row r="1419" spans="1:40" x14ac:dyDescent="0.25">
      <c r="A1419" s="10" t="s">
        <v>2948</v>
      </c>
      <c r="B1419" t="s">
        <v>2949</v>
      </c>
      <c r="C1419" t="s">
        <v>161</v>
      </c>
      <c r="D1419" s="11" t="s">
        <v>150</v>
      </c>
      <c r="E1419" t="s">
        <v>34</v>
      </c>
      <c r="F1419" t="s">
        <v>124</v>
      </c>
      <c r="G1419" t="s">
        <v>180</v>
      </c>
      <c r="J1419" s="12">
        <v>43852</v>
      </c>
      <c r="K1419" s="13">
        <v>0.47840277777777779</v>
      </c>
      <c r="L1419" s="14">
        <v>43852</v>
      </c>
      <c r="M1419" s="15">
        <v>0.48186342592592596</v>
      </c>
      <c r="N1419" s="12">
        <v>43852</v>
      </c>
      <c r="O1419" s="13">
        <v>0.64141203703703698</v>
      </c>
      <c r="P1419" s="16">
        <v>43853.681469907409</v>
      </c>
      <c r="Q1419" s="11" t="s">
        <v>37</v>
      </c>
      <c r="R1419" s="11" t="s">
        <v>66</v>
      </c>
      <c r="S1419" s="11" t="s">
        <v>59</v>
      </c>
      <c r="T1419" s="11" t="s">
        <v>327</v>
      </c>
      <c r="U1419" s="11" t="s">
        <v>37</v>
      </c>
      <c r="V1419" s="17">
        <v>3.4027777801384218E-3</v>
      </c>
      <c r="W1419" s="11" t="s">
        <v>37</v>
      </c>
      <c r="Y1419" s="17" t="str">
        <f>TablaIncidentes[[#This Row],[Tiempo Total Gestión]]</f>
        <v>00:09</v>
      </c>
      <c r="Z1419" s="11">
        <f t="shared" si="154"/>
        <v>0</v>
      </c>
      <c r="AA1419" s="11">
        <f t="shared" si="155"/>
        <v>9</v>
      </c>
      <c r="AB1419" s="11">
        <f>IF(TablaIncidentes[[#This Row],[Prioridad*]]="Baja",(Z1419-24)*60+AA1419,IF(TablaIncidentes[[#This Row],[Prioridad*]]="Media",(Z1419-4)*60+AA1419,IF(TablaIncidentes[[#This Row],[Prioridad*]]="Alta",(Z1419-2)*60+AA1419)))</f>
        <v>-1431</v>
      </c>
      <c r="AD1419" s="17" t="str">
        <f>TablaIncidentes[[#This Row],[Tiempo Creación (HH:mm)]]</f>
        <v>00:04</v>
      </c>
      <c r="AE1419" s="11">
        <f t="shared" si="156"/>
        <v>0</v>
      </c>
      <c r="AF1419" s="11">
        <f t="shared" si="157"/>
        <v>4</v>
      </c>
      <c r="AG1419" s="11">
        <f>IF(TablaIncidentes[[#This Row],[Prioridad*]]="Baja",((AE1419*60)+AF1419)-30,IF(TablaIncidentes[[#This Row],[Prioridad*]]="Media",((AE1419*60)+AF1419)-15,IF(TablaIncidentes[[#This Row],[Prioridad*]]="Alta",((AE1419*60)+AF1419)-10)))</f>
        <v>-26</v>
      </c>
      <c r="AI1419" s="17">
        <f>TablaIncidentes[[#This Row],[Tiempo Avance Incidente]]</f>
        <v>3.4027777801384218E-3</v>
      </c>
      <c r="AJ1419" s="11">
        <f t="shared" si="158"/>
        <v>0</v>
      </c>
      <c r="AK1419" s="11">
        <f t="shared" si="159"/>
        <v>4</v>
      </c>
      <c r="AL1419">
        <f>IF(TablaIncidentes[[#This Row],[Prioridad*]]="Baja",((AJ1419*60)+AK1419)-720,IF(TablaIncidentes[[#This Row],[Prioridad*]]="Media",((AJ1419*60)+AK1419)-120,IF(TablaIncidentes[[#This Row],[Prioridad*]]="Alta",((AJ1419*60)+AK1419)-60)))</f>
        <v>-716</v>
      </c>
      <c r="AN1419" t="str">
        <f t="shared" si="160"/>
        <v>miércoles</v>
      </c>
    </row>
    <row r="1420" spans="1:40" x14ac:dyDescent="0.25">
      <c r="A1420" s="10" t="s">
        <v>2950</v>
      </c>
      <c r="B1420" t="s">
        <v>2951</v>
      </c>
      <c r="C1420" t="s">
        <v>462</v>
      </c>
      <c r="D1420" s="11" t="s">
        <v>110</v>
      </c>
      <c r="E1420" t="s">
        <v>34</v>
      </c>
      <c r="F1420" t="s">
        <v>111</v>
      </c>
      <c r="G1420" t="s">
        <v>374</v>
      </c>
      <c r="J1420" s="12">
        <v>43852</v>
      </c>
      <c r="K1420" s="13">
        <v>0.48254629629629631</v>
      </c>
      <c r="L1420" s="14">
        <v>43852</v>
      </c>
      <c r="M1420" s="15">
        <v>0.48501157407407408</v>
      </c>
      <c r="N1420" s="12">
        <v>43852</v>
      </c>
      <c r="O1420" s="13">
        <v>0.48715277777777777</v>
      </c>
      <c r="P1420" s="16">
        <v>43853.50203703704</v>
      </c>
      <c r="Q1420" s="11" t="s">
        <v>37</v>
      </c>
      <c r="R1420" s="11" t="s">
        <v>241</v>
      </c>
      <c r="S1420" s="11" t="s">
        <v>59</v>
      </c>
      <c r="T1420" s="11" t="s">
        <v>116</v>
      </c>
      <c r="U1420" s="11" t="s">
        <v>37</v>
      </c>
      <c r="V1420" s="17">
        <v>0</v>
      </c>
      <c r="W1420" s="11" t="s">
        <v>37</v>
      </c>
      <c r="Y1420" s="17" t="str">
        <f>TablaIncidentes[[#This Row],[Tiempo Total Gestión]]</f>
        <v>00:06</v>
      </c>
      <c r="Z1420" s="11">
        <f t="shared" si="154"/>
        <v>0</v>
      </c>
      <c r="AA1420" s="11">
        <f t="shared" si="155"/>
        <v>6</v>
      </c>
      <c r="AB1420" s="11">
        <f>IF(TablaIncidentes[[#This Row],[Prioridad*]]="Baja",(Z1420-24)*60+AA1420,IF(TablaIncidentes[[#This Row],[Prioridad*]]="Media",(Z1420-4)*60+AA1420,IF(TablaIncidentes[[#This Row],[Prioridad*]]="Alta",(Z1420-2)*60+AA1420)))</f>
        <v>-234</v>
      </c>
      <c r="AD1420" s="17" t="str">
        <f>TablaIncidentes[[#This Row],[Tiempo Creación (HH:mm)]]</f>
        <v>00:03</v>
      </c>
      <c r="AE1420" s="11">
        <f t="shared" si="156"/>
        <v>0</v>
      </c>
      <c r="AF1420" s="11">
        <f t="shared" si="157"/>
        <v>3</v>
      </c>
      <c r="AG1420" s="11">
        <f>IF(TablaIncidentes[[#This Row],[Prioridad*]]="Baja",((AE1420*60)+AF1420)-30,IF(TablaIncidentes[[#This Row],[Prioridad*]]="Media",((AE1420*60)+AF1420)-15,IF(TablaIncidentes[[#This Row],[Prioridad*]]="Alta",((AE1420*60)+AF1420)-10)))</f>
        <v>-12</v>
      </c>
      <c r="AI1420" s="17">
        <f>TablaIncidentes[[#This Row],[Tiempo Avance Incidente]]</f>
        <v>0</v>
      </c>
      <c r="AJ1420" s="11">
        <f t="shared" si="158"/>
        <v>0</v>
      </c>
      <c r="AK1420" s="11">
        <f t="shared" si="159"/>
        <v>0</v>
      </c>
      <c r="AL1420">
        <f>IF(TablaIncidentes[[#This Row],[Prioridad*]]="Baja",((AJ1420*60)+AK1420)-720,IF(TablaIncidentes[[#This Row],[Prioridad*]]="Media",((AJ1420*60)+AK1420)-120,IF(TablaIncidentes[[#This Row],[Prioridad*]]="Alta",((AJ1420*60)+AK1420)-60)))</f>
        <v>-120</v>
      </c>
      <c r="AN1420" t="str">
        <f t="shared" si="160"/>
        <v>miércoles</v>
      </c>
    </row>
    <row r="1421" spans="1:40" x14ac:dyDescent="0.25">
      <c r="A1421" s="20" t="s">
        <v>2952</v>
      </c>
      <c r="B1421" t="s">
        <v>2953</v>
      </c>
      <c r="C1421" t="s">
        <v>32</v>
      </c>
      <c r="D1421" s="11" t="s">
        <v>33</v>
      </c>
      <c r="E1421" t="s">
        <v>34</v>
      </c>
      <c r="F1421" t="s">
        <v>51</v>
      </c>
      <c r="G1421" t="s">
        <v>361</v>
      </c>
      <c r="J1421" s="12">
        <v>43852</v>
      </c>
      <c r="K1421" s="13">
        <v>0.49072916666666666</v>
      </c>
      <c r="L1421" s="14">
        <v>43852</v>
      </c>
      <c r="M1421" s="15">
        <v>0.49072916666666666</v>
      </c>
      <c r="N1421" s="12">
        <v>43852</v>
      </c>
      <c r="O1421" s="13">
        <v>0.60245370370370377</v>
      </c>
      <c r="P1421" s="16">
        <v>43853.631041666667</v>
      </c>
      <c r="Q1421" s="11" t="s">
        <v>101</v>
      </c>
      <c r="R1421" s="11" t="s">
        <v>2121</v>
      </c>
      <c r="S1421" s="11" t="s">
        <v>39</v>
      </c>
      <c r="T1421" s="11" t="s">
        <v>133</v>
      </c>
      <c r="U1421" s="11" t="s">
        <v>37</v>
      </c>
      <c r="V1421" s="17">
        <v>0</v>
      </c>
      <c r="W1421" s="11" t="s">
        <v>37</v>
      </c>
      <c r="Y1421" s="17" t="str">
        <f>TablaIncidentes[[#This Row],[Tiempo Total Gestión]]</f>
        <v>02:40</v>
      </c>
      <c r="Z1421" s="11">
        <f t="shared" si="154"/>
        <v>2</v>
      </c>
      <c r="AA1421" s="11">
        <f t="shared" si="155"/>
        <v>40</v>
      </c>
      <c r="AB1421" s="11">
        <f>IF(TablaIncidentes[[#This Row],[Prioridad*]]="Baja",(Z1421-24)*60+AA1421,IF(TablaIncidentes[[#This Row],[Prioridad*]]="Media",(Z1421-4)*60+AA1421,IF(TablaIncidentes[[#This Row],[Prioridad*]]="Alta",(Z1421-2)*60+AA1421)))</f>
        <v>40</v>
      </c>
      <c r="AD1421" s="17" t="str">
        <f>TablaIncidentes[[#This Row],[Tiempo Creación (HH:mm)]]</f>
        <v>00:00</v>
      </c>
      <c r="AE1421" s="11">
        <f t="shared" si="156"/>
        <v>0</v>
      </c>
      <c r="AF1421" s="11">
        <f t="shared" si="157"/>
        <v>0</v>
      </c>
      <c r="AG1421" s="11">
        <f>IF(TablaIncidentes[[#This Row],[Prioridad*]]="Baja",((AE1421*60)+AF1421)-30,IF(TablaIncidentes[[#This Row],[Prioridad*]]="Media",((AE1421*60)+AF1421)-15,IF(TablaIncidentes[[#This Row],[Prioridad*]]="Alta",((AE1421*60)+AF1421)-10)))</f>
        <v>-10</v>
      </c>
      <c r="AI1421" s="17">
        <f>TablaIncidentes[[#This Row],[Tiempo Avance Incidente]]</f>
        <v>0</v>
      </c>
      <c r="AJ1421" s="11">
        <f t="shared" si="158"/>
        <v>0</v>
      </c>
      <c r="AK1421" s="11">
        <f t="shared" si="159"/>
        <v>0</v>
      </c>
      <c r="AL1421">
        <f>IF(TablaIncidentes[[#This Row],[Prioridad*]]="Baja",((AJ1421*60)+AK1421)-720,IF(TablaIncidentes[[#This Row],[Prioridad*]]="Media",((AJ1421*60)+AK1421)-120,IF(TablaIncidentes[[#This Row],[Prioridad*]]="Alta",((AJ1421*60)+AK1421)-60)))</f>
        <v>-60</v>
      </c>
      <c r="AN1421" t="str">
        <f t="shared" si="160"/>
        <v>miércoles</v>
      </c>
    </row>
    <row r="1422" spans="1:40" x14ac:dyDescent="0.25">
      <c r="A1422" s="20" t="s">
        <v>2954</v>
      </c>
      <c r="B1422" t="s">
        <v>2955</v>
      </c>
      <c r="C1422" t="s">
        <v>32</v>
      </c>
      <c r="D1422" s="11" t="s">
        <v>33</v>
      </c>
      <c r="E1422" t="s">
        <v>34</v>
      </c>
      <c r="F1422" t="s">
        <v>51</v>
      </c>
      <c r="G1422" t="s">
        <v>75</v>
      </c>
      <c r="J1422" s="12">
        <v>43852</v>
      </c>
      <c r="K1422" s="13">
        <v>0.49420138888888893</v>
      </c>
      <c r="L1422" s="14">
        <v>43852</v>
      </c>
      <c r="M1422" s="15">
        <v>0.49420138888888893</v>
      </c>
      <c r="N1422" s="12">
        <v>43852</v>
      </c>
      <c r="O1422" s="13">
        <v>0.68489583333333337</v>
      </c>
      <c r="P1422" s="16">
        <v>43853.757777777777</v>
      </c>
      <c r="Q1422" s="11" t="s">
        <v>101</v>
      </c>
      <c r="R1422" s="11" t="s">
        <v>2956</v>
      </c>
      <c r="S1422" s="11" t="s">
        <v>39</v>
      </c>
      <c r="T1422" s="11" t="s">
        <v>133</v>
      </c>
      <c r="U1422" s="11" t="s">
        <v>37</v>
      </c>
      <c r="V1422" s="17">
        <v>0</v>
      </c>
      <c r="W1422" s="11" t="s">
        <v>37</v>
      </c>
      <c r="Y1422" s="17" t="str">
        <f>TablaIncidentes[[#This Row],[Tiempo Total Gestión]]</f>
        <v>04:34</v>
      </c>
      <c r="Z1422" s="11">
        <f t="shared" si="154"/>
        <v>4</v>
      </c>
      <c r="AA1422" s="11">
        <f t="shared" si="155"/>
        <v>34</v>
      </c>
      <c r="AB1422" s="11">
        <f>IF(TablaIncidentes[[#This Row],[Prioridad*]]="Baja",(Z1422-24)*60+AA1422,IF(TablaIncidentes[[#This Row],[Prioridad*]]="Media",(Z1422-4)*60+AA1422,IF(TablaIncidentes[[#This Row],[Prioridad*]]="Alta",(Z1422-2)*60+AA1422)))</f>
        <v>154</v>
      </c>
      <c r="AD1422" s="17" t="str">
        <f>TablaIncidentes[[#This Row],[Tiempo Creación (HH:mm)]]</f>
        <v>00:00</v>
      </c>
      <c r="AE1422" s="11">
        <f t="shared" si="156"/>
        <v>0</v>
      </c>
      <c r="AF1422" s="11">
        <f t="shared" si="157"/>
        <v>0</v>
      </c>
      <c r="AG1422" s="11">
        <f>IF(TablaIncidentes[[#This Row],[Prioridad*]]="Baja",((AE1422*60)+AF1422)-30,IF(TablaIncidentes[[#This Row],[Prioridad*]]="Media",((AE1422*60)+AF1422)-15,IF(TablaIncidentes[[#This Row],[Prioridad*]]="Alta",((AE1422*60)+AF1422)-10)))</f>
        <v>-10</v>
      </c>
      <c r="AI1422" s="17">
        <f>TablaIncidentes[[#This Row],[Tiempo Avance Incidente]]</f>
        <v>0</v>
      </c>
      <c r="AJ1422" s="11">
        <f t="shared" si="158"/>
        <v>0</v>
      </c>
      <c r="AK1422" s="11">
        <f t="shared" si="159"/>
        <v>0</v>
      </c>
      <c r="AL1422">
        <f>IF(TablaIncidentes[[#This Row],[Prioridad*]]="Baja",((AJ1422*60)+AK1422)-720,IF(TablaIncidentes[[#This Row],[Prioridad*]]="Media",((AJ1422*60)+AK1422)-120,IF(TablaIncidentes[[#This Row],[Prioridad*]]="Alta",((AJ1422*60)+AK1422)-60)))</f>
        <v>-60</v>
      </c>
      <c r="AN1422" t="str">
        <f t="shared" si="160"/>
        <v>miércoles</v>
      </c>
    </row>
    <row r="1423" spans="1:40" x14ac:dyDescent="0.25">
      <c r="A1423" s="10" t="s">
        <v>2957</v>
      </c>
      <c r="B1423" t="s">
        <v>2958</v>
      </c>
      <c r="C1423" t="s">
        <v>32</v>
      </c>
      <c r="D1423" s="11" t="s">
        <v>33</v>
      </c>
      <c r="E1423" t="s">
        <v>34</v>
      </c>
      <c r="F1423" t="s">
        <v>51</v>
      </c>
      <c r="G1423" t="s">
        <v>361</v>
      </c>
      <c r="J1423" s="12">
        <v>43852</v>
      </c>
      <c r="K1423" s="13">
        <v>0.49768518518518517</v>
      </c>
      <c r="L1423" s="14">
        <v>43852</v>
      </c>
      <c r="M1423" s="15">
        <v>0.49768518518518517</v>
      </c>
      <c r="N1423" s="12">
        <v>43852</v>
      </c>
      <c r="O1423" s="13">
        <v>0.54520833333333341</v>
      </c>
      <c r="P1423" s="16">
        <v>43853.631041666667</v>
      </c>
      <c r="Q1423" s="11" t="s">
        <v>37</v>
      </c>
      <c r="R1423" s="11" t="s">
        <v>2573</v>
      </c>
      <c r="S1423" s="11" t="s">
        <v>39</v>
      </c>
      <c r="T1423" s="11" t="s">
        <v>133</v>
      </c>
      <c r="U1423" s="11" t="s">
        <v>37</v>
      </c>
      <c r="V1423" s="17">
        <v>0</v>
      </c>
      <c r="W1423" s="11" t="s">
        <v>37</v>
      </c>
      <c r="Y1423" s="17" t="str">
        <f>TablaIncidentes[[#This Row],[Tiempo Total Gestión]]</f>
        <v>01:08</v>
      </c>
      <c r="Z1423" s="11">
        <f t="shared" si="154"/>
        <v>1</v>
      </c>
      <c r="AA1423" s="11">
        <f t="shared" si="155"/>
        <v>8</v>
      </c>
      <c r="AB1423" s="11">
        <f>IF(TablaIncidentes[[#This Row],[Prioridad*]]="Baja",(Z1423-24)*60+AA1423,IF(TablaIncidentes[[#This Row],[Prioridad*]]="Media",(Z1423-4)*60+AA1423,IF(TablaIncidentes[[#This Row],[Prioridad*]]="Alta",(Z1423-2)*60+AA1423)))</f>
        <v>-52</v>
      </c>
      <c r="AD1423" s="17" t="str">
        <f>TablaIncidentes[[#This Row],[Tiempo Creación (HH:mm)]]</f>
        <v>00:00</v>
      </c>
      <c r="AE1423" s="11">
        <f t="shared" si="156"/>
        <v>0</v>
      </c>
      <c r="AF1423" s="11">
        <f t="shared" si="157"/>
        <v>0</v>
      </c>
      <c r="AG1423" s="11">
        <f>IF(TablaIncidentes[[#This Row],[Prioridad*]]="Baja",((AE1423*60)+AF1423)-30,IF(TablaIncidentes[[#This Row],[Prioridad*]]="Media",((AE1423*60)+AF1423)-15,IF(TablaIncidentes[[#This Row],[Prioridad*]]="Alta",((AE1423*60)+AF1423)-10)))</f>
        <v>-10</v>
      </c>
      <c r="AI1423" s="17">
        <f>TablaIncidentes[[#This Row],[Tiempo Avance Incidente]]</f>
        <v>0</v>
      </c>
      <c r="AJ1423" s="11">
        <f t="shared" si="158"/>
        <v>0</v>
      </c>
      <c r="AK1423" s="11">
        <f t="shared" si="159"/>
        <v>0</v>
      </c>
      <c r="AL1423">
        <f>IF(TablaIncidentes[[#This Row],[Prioridad*]]="Baja",((AJ1423*60)+AK1423)-720,IF(TablaIncidentes[[#This Row],[Prioridad*]]="Media",((AJ1423*60)+AK1423)-120,IF(TablaIncidentes[[#This Row],[Prioridad*]]="Alta",((AJ1423*60)+AK1423)-60)))</f>
        <v>-60</v>
      </c>
      <c r="AN1423" t="str">
        <f t="shared" si="160"/>
        <v>miércoles</v>
      </c>
    </row>
    <row r="1424" spans="1:40" x14ac:dyDescent="0.25">
      <c r="A1424" s="20" t="s">
        <v>2959</v>
      </c>
      <c r="B1424" t="s">
        <v>982</v>
      </c>
      <c r="C1424" t="s">
        <v>32</v>
      </c>
      <c r="D1424" s="11" t="s">
        <v>33</v>
      </c>
      <c r="E1424" t="s">
        <v>34</v>
      </c>
      <c r="F1424" t="s">
        <v>51</v>
      </c>
      <c r="G1424" t="s">
        <v>75</v>
      </c>
      <c r="J1424" s="12">
        <v>43852</v>
      </c>
      <c r="K1424" s="13">
        <v>0.50186342592592592</v>
      </c>
      <c r="L1424" s="14">
        <v>43852</v>
      </c>
      <c r="M1424" s="15">
        <v>0.50186342592592592</v>
      </c>
      <c r="N1424" s="12">
        <v>43852</v>
      </c>
      <c r="O1424" s="13">
        <v>0.7104166666666667</v>
      </c>
      <c r="P1424" s="16">
        <v>43853.757777777777</v>
      </c>
      <c r="Q1424" s="11" t="s">
        <v>101</v>
      </c>
      <c r="R1424" s="11" t="s">
        <v>1671</v>
      </c>
      <c r="S1424" s="11" t="s">
        <v>39</v>
      </c>
      <c r="T1424" s="11" t="s">
        <v>133</v>
      </c>
      <c r="U1424" s="11" t="s">
        <v>37</v>
      </c>
      <c r="V1424" s="17">
        <v>0</v>
      </c>
      <c r="W1424" s="11" t="s">
        <v>37</v>
      </c>
      <c r="Y1424" s="17" t="str">
        <f>TablaIncidentes[[#This Row],[Tiempo Total Gestión]]</f>
        <v>05:00</v>
      </c>
      <c r="Z1424" s="11">
        <f t="shared" si="154"/>
        <v>5</v>
      </c>
      <c r="AA1424" s="11">
        <f t="shared" si="155"/>
        <v>0</v>
      </c>
      <c r="AB1424" s="11">
        <f>IF(TablaIncidentes[[#This Row],[Prioridad*]]="Baja",(Z1424-24)*60+AA1424,IF(TablaIncidentes[[#This Row],[Prioridad*]]="Media",(Z1424-4)*60+AA1424,IF(TablaIncidentes[[#This Row],[Prioridad*]]="Alta",(Z1424-2)*60+AA1424)))</f>
        <v>180</v>
      </c>
      <c r="AD1424" s="17" t="str">
        <f>TablaIncidentes[[#This Row],[Tiempo Creación (HH:mm)]]</f>
        <v>00:00</v>
      </c>
      <c r="AE1424" s="11">
        <f t="shared" si="156"/>
        <v>0</v>
      </c>
      <c r="AF1424" s="11">
        <f t="shared" si="157"/>
        <v>0</v>
      </c>
      <c r="AG1424" s="11">
        <f>IF(TablaIncidentes[[#This Row],[Prioridad*]]="Baja",((AE1424*60)+AF1424)-30,IF(TablaIncidentes[[#This Row],[Prioridad*]]="Media",((AE1424*60)+AF1424)-15,IF(TablaIncidentes[[#This Row],[Prioridad*]]="Alta",((AE1424*60)+AF1424)-10)))</f>
        <v>-10</v>
      </c>
      <c r="AI1424" s="17">
        <f>TablaIncidentes[[#This Row],[Tiempo Avance Incidente]]</f>
        <v>0</v>
      </c>
      <c r="AJ1424" s="11">
        <f t="shared" si="158"/>
        <v>0</v>
      </c>
      <c r="AK1424" s="11">
        <f t="shared" si="159"/>
        <v>0</v>
      </c>
      <c r="AL1424">
        <f>IF(TablaIncidentes[[#This Row],[Prioridad*]]="Baja",((AJ1424*60)+AK1424)-720,IF(TablaIncidentes[[#This Row],[Prioridad*]]="Media",((AJ1424*60)+AK1424)-120,IF(TablaIncidentes[[#This Row],[Prioridad*]]="Alta",((AJ1424*60)+AK1424)-60)))</f>
        <v>-60</v>
      </c>
      <c r="AN1424" t="str">
        <f t="shared" si="160"/>
        <v>miércoles</v>
      </c>
    </row>
    <row r="1425" spans="1:40" x14ac:dyDescent="0.25">
      <c r="A1425" s="20" t="s">
        <v>2960</v>
      </c>
      <c r="B1425" t="s">
        <v>2961</v>
      </c>
      <c r="C1425" t="s">
        <v>32</v>
      </c>
      <c r="D1425" s="11" t="s">
        <v>33</v>
      </c>
      <c r="E1425" t="s">
        <v>34</v>
      </c>
      <c r="F1425" t="s">
        <v>51</v>
      </c>
      <c r="G1425" t="s">
        <v>151</v>
      </c>
      <c r="J1425" s="12">
        <v>43852</v>
      </c>
      <c r="K1425" s="13">
        <v>0.50880787037037034</v>
      </c>
      <c r="L1425" s="14">
        <v>43852</v>
      </c>
      <c r="M1425" s="15">
        <v>0.50880787037037034</v>
      </c>
      <c r="N1425" s="12">
        <v>43852</v>
      </c>
      <c r="O1425" s="13">
        <v>0.68265046296296295</v>
      </c>
      <c r="P1425" s="16">
        <v>43853.757777777777</v>
      </c>
      <c r="Q1425" s="11" t="s">
        <v>101</v>
      </c>
      <c r="R1425" s="11" t="s">
        <v>2209</v>
      </c>
      <c r="S1425" s="11" t="s">
        <v>39</v>
      </c>
      <c r="T1425" s="11" t="s">
        <v>133</v>
      </c>
      <c r="U1425" s="11" t="s">
        <v>37</v>
      </c>
      <c r="V1425" s="17">
        <v>0</v>
      </c>
      <c r="W1425" s="11" t="s">
        <v>37</v>
      </c>
      <c r="Y1425" s="17" t="str">
        <f>TablaIncidentes[[#This Row],[Tiempo Total Gestión]]</f>
        <v>03:07</v>
      </c>
      <c r="Z1425" s="11">
        <f t="shared" si="154"/>
        <v>3</v>
      </c>
      <c r="AA1425" s="11">
        <f t="shared" si="155"/>
        <v>7</v>
      </c>
      <c r="AB1425" s="11">
        <f>IF(TablaIncidentes[[#This Row],[Prioridad*]]="Baja",(Z1425-24)*60+AA1425,IF(TablaIncidentes[[#This Row],[Prioridad*]]="Media",(Z1425-4)*60+AA1425,IF(TablaIncidentes[[#This Row],[Prioridad*]]="Alta",(Z1425-2)*60+AA1425)))</f>
        <v>67</v>
      </c>
      <c r="AD1425" s="17" t="str">
        <f>TablaIncidentes[[#This Row],[Tiempo Creación (HH:mm)]]</f>
        <v>00:00</v>
      </c>
      <c r="AE1425" s="11">
        <f t="shared" si="156"/>
        <v>0</v>
      </c>
      <c r="AF1425" s="11">
        <f t="shared" si="157"/>
        <v>0</v>
      </c>
      <c r="AG1425" s="11">
        <f>IF(TablaIncidentes[[#This Row],[Prioridad*]]="Baja",((AE1425*60)+AF1425)-30,IF(TablaIncidentes[[#This Row],[Prioridad*]]="Media",((AE1425*60)+AF1425)-15,IF(TablaIncidentes[[#This Row],[Prioridad*]]="Alta",((AE1425*60)+AF1425)-10)))</f>
        <v>-10</v>
      </c>
      <c r="AI1425" s="17">
        <f>TablaIncidentes[[#This Row],[Tiempo Avance Incidente]]</f>
        <v>0</v>
      </c>
      <c r="AJ1425" s="11">
        <f t="shared" si="158"/>
        <v>0</v>
      </c>
      <c r="AK1425" s="11">
        <f t="shared" si="159"/>
        <v>0</v>
      </c>
      <c r="AL1425">
        <f>IF(TablaIncidentes[[#This Row],[Prioridad*]]="Baja",((AJ1425*60)+AK1425)-720,IF(TablaIncidentes[[#This Row],[Prioridad*]]="Media",((AJ1425*60)+AK1425)-120,IF(TablaIncidentes[[#This Row],[Prioridad*]]="Alta",((AJ1425*60)+AK1425)-60)))</f>
        <v>-60</v>
      </c>
      <c r="AN1425" t="str">
        <f t="shared" si="160"/>
        <v>miércoles</v>
      </c>
    </row>
    <row r="1426" spans="1:40" x14ac:dyDescent="0.25">
      <c r="A1426" s="10" t="s">
        <v>2962</v>
      </c>
      <c r="B1426" t="s">
        <v>2963</v>
      </c>
      <c r="C1426" t="s">
        <v>161</v>
      </c>
      <c r="D1426" s="11" t="s">
        <v>150</v>
      </c>
      <c r="E1426" t="s">
        <v>34</v>
      </c>
      <c r="F1426" t="s">
        <v>111</v>
      </c>
      <c r="G1426" t="s">
        <v>279</v>
      </c>
      <c r="J1426" s="12">
        <v>43852</v>
      </c>
      <c r="K1426" s="13">
        <v>0.51053240740740746</v>
      </c>
      <c r="L1426" s="14">
        <v>43852</v>
      </c>
      <c r="M1426" s="15">
        <v>0.5128935185185185</v>
      </c>
      <c r="N1426" s="12">
        <v>43852</v>
      </c>
      <c r="O1426" s="13">
        <v>0.51356481481481475</v>
      </c>
      <c r="P1426" s="16">
        <v>43853.631041666667</v>
      </c>
      <c r="Q1426" s="11" t="s">
        <v>37</v>
      </c>
      <c r="R1426" s="11" t="s">
        <v>327</v>
      </c>
      <c r="S1426" s="11" t="s">
        <v>59</v>
      </c>
      <c r="T1426" s="11" t="s">
        <v>116</v>
      </c>
      <c r="U1426" s="11" t="s">
        <v>37</v>
      </c>
      <c r="V1426" s="17">
        <v>2.3379629637929611E-3</v>
      </c>
      <c r="W1426" s="11" t="s">
        <v>37</v>
      </c>
      <c r="Y1426" s="17" t="str">
        <f>TablaIncidentes[[#This Row],[Tiempo Total Gestión]]</f>
        <v>00:04</v>
      </c>
      <c r="Z1426" s="11">
        <f t="shared" si="154"/>
        <v>0</v>
      </c>
      <c r="AA1426" s="11">
        <f t="shared" si="155"/>
        <v>4</v>
      </c>
      <c r="AB1426" s="11">
        <f>IF(TablaIncidentes[[#This Row],[Prioridad*]]="Baja",(Z1426-24)*60+AA1426,IF(TablaIncidentes[[#This Row],[Prioridad*]]="Media",(Z1426-4)*60+AA1426,IF(TablaIncidentes[[#This Row],[Prioridad*]]="Alta",(Z1426-2)*60+AA1426)))</f>
        <v>-1436</v>
      </c>
      <c r="AD1426" s="17" t="str">
        <f>TablaIncidentes[[#This Row],[Tiempo Creación (HH:mm)]]</f>
        <v>00:03</v>
      </c>
      <c r="AE1426" s="11">
        <f t="shared" si="156"/>
        <v>0</v>
      </c>
      <c r="AF1426" s="11">
        <f t="shared" si="157"/>
        <v>3</v>
      </c>
      <c r="AG1426" s="11">
        <f>IF(TablaIncidentes[[#This Row],[Prioridad*]]="Baja",((AE1426*60)+AF1426)-30,IF(TablaIncidentes[[#This Row],[Prioridad*]]="Media",((AE1426*60)+AF1426)-15,IF(TablaIncidentes[[#This Row],[Prioridad*]]="Alta",((AE1426*60)+AF1426)-10)))</f>
        <v>-27</v>
      </c>
      <c r="AI1426" s="17">
        <f>TablaIncidentes[[#This Row],[Tiempo Avance Incidente]]</f>
        <v>2.3379629637929611E-3</v>
      </c>
      <c r="AJ1426" s="11">
        <f t="shared" si="158"/>
        <v>0</v>
      </c>
      <c r="AK1426" s="11">
        <f t="shared" si="159"/>
        <v>3</v>
      </c>
      <c r="AL1426">
        <f>IF(TablaIncidentes[[#This Row],[Prioridad*]]="Baja",((AJ1426*60)+AK1426)-720,IF(TablaIncidentes[[#This Row],[Prioridad*]]="Media",((AJ1426*60)+AK1426)-120,IF(TablaIncidentes[[#This Row],[Prioridad*]]="Alta",((AJ1426*60)+AK1426)-60)))</f>
        <v>-717</v>
      </c>
      <c r="AN1426" t="str">
        <f t="shared" si="160"/>
        <v>miércoles</v>
      </c>
    </row>
    <row r="1427" spans="1:40" x14ac:dyDescent="0.25">
      <c r="A1427" s="10" t="s">
        <v>2964</v>
      </c>
      <c r="B1427" t="s">
        <v>2965</v>
      </c>
      <c r="C1427" t="s">
        <v>32</v>
      </c>
      <c r="D1427" s="11" t="s">
        <v>33</v>
      </c>
      <c r="E1427" t="s">
        <v>34</v>
      </c>
      <c r="F1427" t="s">
        <v>51</v>
      </c>
      <c r="G1427" t="s">
        <v>2097</v>
      </c>
      <c r="J1427" s="12">
        <v>43852</v>
      </c>
      <c r="K1427" s="13">
        <v>0.51089120370370367</v>
      </c>
      <c r="L1427" s="14">
        <v>43852</v>
      </c>
      <c r="M1427" s="15">
        <v>0.51089120370370367</v>
      </c>
      <c r="N1427" s="12">
        <v>43852</v>
      </c>
      <c r="O1427" s="13">
        <v>0.97707175925925915</v>
      </c>
      <c r="P1427" s="16">
        <v>43854.020185185182</v>
      </c>
      <c r="Q1427" s="11" t="s">
        <v>37</v>
      </c>
      <c r="R1427" s="11" t="s">
        <v>2636</v>
      </c>
      <c r="S1427" s="11" t="s">
        <v>39</v>
      </c>
      <c r="T1427" s="11" t="s">
        <v>133</v>
      </c>
      <c r="U1427" s="11" t="s">
        <v>37</v>
      </c>
      <c r="V1427" s="17">
        <v>0</v>
      </c>
      <c r="W1427" s="11" t="s">
        <v>37</v>
      </c>
      <c r="Y1427" s="17" t="str">
        <f>TablaIncidentes[[#This Row],[Tiempo Total Gestión]]</f>
        <v>00:40</v>
      </c>
      <c r="Z1427" s="11">
        <f t="shared" si="154"/>
        <v>0</v>
      </c>
      <c r="AA1427" s="11">
        <f t="shared" si="155"/>
        <v>40</v>
      </c>
      <c r="AB1427" s="11">
        <f>IF(TablaIncidentes[[#This Row],[Prioridad*]]="Baja",(Z1427-24)*60+AA1427,IF(TablaIncidentes[[#This Row],[Prioridad*]]="Media",(Z1427-4)*60+AA1427,IF(TablaIncidentes[[#This Row],[Prioridad*]]="Alta",(Z1427-2)*60+AA1427)))</f>
        <v>-80</v>
      </c>
      <c r="AD1427" s="17" t="str">
        <f>TablaIncidentes[[#This Row],[Tiempo Creación (HH:mm)]]</f>
        <v>00:00</v>
      </c>
      <c r="AE1427" s="11">
        <f t="shared" si="156"/>
        <v>0</v>
      </c>
      <c r="AF1427" s="11">
        <f t="shared" si="157"/>
        <v>0</v>
      </c>
      <c r="AG1427" s="11">
        <f>IF(TablaIncidentes[[#This Row],[Prioridad*]]="Baja",((AE1427*60)+AF1427)-30,IF(TablaIncidentes[[#This Row],[Prioridad*]]="Media",((AE1427*60)+AF1427)-15,IF(TablaIncidentes[[#This Row],[Prioridad*]]="Alta",((AE1427*60)+AF1427)-10)))</f>
        <v>-10</v>
      </c>
      <c r="AI1427" s="17">
        <f>TablaIncidentes[[#This Row],[Tiempo Avance Incidente]]</f>
        <v>0</v>
      </c>
      <c r="AJ1427" s="11">
        <f t="shared" si="158"/>
        <v>0</v>
      </c>
      <c r="AK1427" s="11">
        <f t="shared" si="159"/>
        <v>0</v>
      </c>
      <c r="AL1427">
        <f>IF(TablaIncidentes[[#This Row],[Prioridad*]]="Baja",((AJ1427*60)+AK1427)-720,IF(TablaIncidentes[[#This Row],[Prioridad*]]="Media",((AJ1427*60)+AK1427)-120,IF(TablaIncidentes[[#This Row],[Prioridad*]]="Alta",((AJ1427*60)+AK1427)-60)))</f>
        <v>-60</v>
      </c>
      <c r="AN1427" t="str">
        <f t="shared" si="160"/>
        <v>miércoles</v>
      </c>
    </row>
    <row r="1428" spans="1:40" x14ac:dyDescent="0.25">
      <c r="A1428" s="20" t="s">
        <v>2966</v>
      </c>
      <c r="B1428" t="s">
        <v>2967</v>
      </c>
      <c r="C1428" t="s">
        <v>32</v>
      </c>
      <c r="D1428" s="11" t="s">
        <v>33</v>
      </c>
      <c r="E1428" t="s">
        <v>34</v>
      </c>
      <c r="F1428" t="s">
        <v>51</v>
      </c>
      <c r="G1428" t="s">
        <v>361</v>
      </c>
      <c r="J1428" s="12">
        <v>43852</v>
      </c>
      <c r="K1428" s="13">
        <v>0.51576388888888891</v>
      </c>
      <c r="L1428" s="14">
        <v>43852</v>
      </c>
      <c r="M1428" s="15">
        <v>0.51576388888888891</v>
      </c>
      <c r="N1428" s="12">
        <v>43852</v>
      </c>
      <c r="O1428" s="13">
        <v>0.61305555555555558</v>
      </c>
      <c r="P1428" s="16">
        <v>43853.631041666667</v>
      </c>
      <c r="Q1428" s="11" t="s">
        <v>101</v>
      </c>
      <c r="R1428" s="11" t="s">
        <v>2968</v>
      </c>
      <c r="S1428" s="11" t="s">
        <v>39</v>
      </c>
      <c r="T1428" s="11" t="s">
        <v>133</v>
      </c>
      <c r="U1428" s="11" t="s">
        <v>37</v>
      </c>
      <c r="V1428" s="17">
        <v>0</v>
      </c>
      <c r="W1428" s="11" t="s">
        <v>37</v>
      </c>
      <c r="Y1428" s="17" t="str">
        <f>TablaIncidentes[[#This Row],[Tiempo Total Gestión]]</f>
        <v>02:20</v>
      </c>
      <c r="Z1428" s="11">
        <f t="shared" si="154"/>
        <v>2</v>
      </c>
      <c r="AA1428" s="11">
        <f t="shared" si="155"/>
        <v>20</v>
      </c>
      <c r="AB1428" s="11">
        <f>IF(TablaIncidentes[[#This Row],[Prioridad*]]="Baja",(Z1428-24)*60+AA1428,IF(TablaIncidentes[[#This Row],[Prioridad*]]="Media",(Z1428-4)*60+AA1428,IF(TablaIncidentes[[#This Row],[Prioridad*]]="Alta",(Z1428-2)*60+AA1428)))</f>
        <v>20</v>
      </c>
      <c r="AD1428" s="17" t="str">
        <f>TablaIncidentes[[#This Row],[Tiempo Creación (HH:mm)]]</f>
        <v>00:00</v>
      </c>
      <c r="AE1428" s="11">
        <f t="shared" si="156"/>
        <v>0</v>
      </c>
      <c r="AF1428" s="11">
        <f t="shared" si="157"/>
        <v>0</v>
      </c>
      <c r="AG1428" s="11">
        <f>IF(TablaIncidentes[[#This Row],[Prioridad*]]="Baja",((AE1428*60)+AF1428)-30,IF(TablaIncidentes[[#This Row],[Prioridad*]]="Media",((AE1428*60)+AF1428)-15,IF(TablaIncidentes[[#This Row],[Prioridad*]]="Alta",((AE1428*60)+AF1428)-10)))</f>
        <v>-10</v>
      </c>
      <c r="AI1428" s="17">
        <f>TablaIncidentes[[#This Row],[Tiempo Avance Incidente]]</f>
        <v>0</v>
      </c>
      <c r="AJ1428" s="11">
        <f t="shared" si="158"/>
        <v>0</v>
      </c>
      <c r="AK1428" s="11">
        <f t="shared" si="159"/>
        <v>0</v>
      </c>
      <c r="AL1428">
        <f>IF(TablaIncidentes[[#This Row],[Prioridad*]]="Baja",((AJ1428*60)+AK1428)-720,IF(TablaIncidentes[[#This Row],[Prioridad*]]="Media",((AJ1428*60)+AK1428)-120,IF(TablaIncidentes[[#This Row],[Prioridad*]]="Alta",((AJ1428*60)+AK1428)-60)))</f>
        <v>-60</v>
      </c>
      <c r="AN1428" t="str">
        <f t="shared" si="160"/>
        <v>miércoles</v>
      </c>
    </row>
    <row r="1429" spans="1:40" x14ac:dyDescent="0.25">
      <c r="A1429" s="20" t="s">
        <v>2969</v>
      </c>
      <c r="B1429" t="s">
        <v>2970</v>
      </c>
      <c r="C1429" t="s">
        <v>32</v>
      </c>
      <c r="D1429" s="11" t="s">
        <v>33</v>
      </c>
      <c r="E1429" t="s">
        <v>34</v>
      </c>
      <c r="F1429" t="s">
        <v>51</v>
      </c>
      <c r="G1429" t="s">
        <v>361</v>
      </c>
      <c r="J1429" s="12">
        <v>43852</v>
      </c>
      <c r="K1429" s="13">
        <v>0.51645833333333335</v>
      </c>
      <c r="L1429" s="14">
        <v>43852</v>
      </c>
      <c r="M1429" s="15">
        <v>0.51645833333333335</v>
      </c>
      <c r="N1429" s="12">
        <v>43852</v>
      </c>
      <c r="O1429" s="13">
        <v>0.62378472222222225</v>
      </c>
      <c r="P1429" s="16">
        <v>43853.631041666667</v>
      </c>
      <c r="Q1429" s="11" t="s">
        <v>101</v>
      </c>
      <c r="R1429" s="11" t="s">
        <v>113</v>
      </c>
      <c r="S1429" s="11" t="s">
        <v>39</v>
      </c>
      <c r="T1429" s="11" t="s">
        <v>133</v>
      </c>
      <c r="U1429" s="11" t="s">
        <v>37</v>
      </c>
      <c r="V1429" s="17">
        <v>0</v>
      </c>
      <c r="W1429" s="11" t="s">
        <v>37</v>
      </c>
      <c r="Y1429" s="17" t="str">
        <f>TablaIncidentes[[#This Row],[Tiempo Total Gestión]]</f>
        <v>02:34</v>
      </c>
      <c r="Z1429" s="11">
        <f t="shared" si="154"/>
        <v>2</v>
      </c>
      <c r="AA1429" s="11">
        <f t="shared" si="155"/>
        <v>34</v>
      </c>
      <c r="AB1429" s="11">
        <f>IF(TablaIncidentes[[#This Row],[Prioridad*]]="Baja",(Z1429-24)*60+AA1429,IF(TablaIncidentes[[#This Row],[Prioridad*]]="Media",(Z1429-4)*60+AA1429,IF(TablaIncidentes[[#This Row],[Prioridad*]]="Alta",(Z1429-2)*60+AA1429)))</f>
        <v>34</v>
      </c>
      <c r="AD1429" s="17" t="str">
        <f>TablaIncidentes[[#This Row],[Tiempo Creación (HH:mm)]]</f>
        <v>00:00</v>
      </c>
      <c r="AE1429" s="11">
        <f t="shared" si="156"/>
        <v>0</v>
      </c>
      <c r="AF1429" s="11">
        <f t="shared" si="157"/>
        <v>0</v>
      </c>
      <c r="AG1429" s="11">
        <f>IF(TablaIncidentes[[#This Row],[Prioridad*]]="Baja",((AE1429*60)+AF1429)-30,IF(TablaIncidentes[[#This Row],[Prioridad*]]="Media",((AE1429*60)+AF1429)-15,IF(TablaIncidentes[[#This Row],[Prioridad*]]="Alta",((AE1429*60)+AF1429)-10)))</f>
        <v>-10</v>
      </c>
      <c r="AI1429" s="17">
        <f>TablaIncidentes[[#This Row],[Tiempo Avance Incidente]]</f>
        <v>0</v>
      </c>
      <c r="AJ1429" s="11">
        <f t="shared" si="158"/>
        <v>0</v>
      </c>
      <c r="AK1429" s="11">
        <f t="shared" si="159"/>
        <v>0</v>
      </c>
      <c r="AL1429">
        <f>IF(TablaIncidentes[[#This Row],[Prioridad*]]="Baja",((AJ1429*60)+AK1429)-720,IF(TablaIncidentes[[#This Row],[Prioridad*]]="Media",((AJ1429*60)+AK1429)-120,IF(TablaIncidentes[[#This Row],[Prioridad*]]="Alta",((AJ1429*60)+AK1429)-60)))</f>
        <v>-60</v>
      </c>
      <c r="AN1429" t="str">
        <f t="shared" si="160"/>
        <v>miércoles</v>
      </c>
    </row>
    <row r="1430" spans="1:40" x14ac:dyDescent="0.25">
      <c r="A1430" s="20" t="s">
        <v>2971</v>
      </c>
      <c r="B1430" t="s">
        <v>2972</v>
      </c>
      <c r="C1430" t="s">
        <v>32</v>
      </c>
      <c r="D1430" s="11" t="s">
        <v>33</v>
      </c>
      <c r="E1430" t="s">
        <v>34</v>
      </c>
      <c r="F1430" t="s">
        <v>51</v>
      </c>
      <c r="G1430" t="s">
        <v>361</v>
      </c>
      <c r="J1430" s="12">
        <v>43852</v>
      </c>
      <c r="K1430" s="13">
        <v>0.52063657407407404</v>
      </c>
      <c r="L1430" s="14">
        <v>43852</v>
      </c>
      <c r="M1430" s="15">
        <v>0.52063657407407404</v>
      </c>
      <c r="N1430" s="12">
        <v>43852</v>
      </c>
      <c r="O1430" s="13">
        <v>0.64612268518518523</v>
      </c>
      <c r="P1430" s="16">
        <v>43853.681469907409</v>
      </c>
      <c r="Q1430" s="11" t="s">
        <v>101</v>
      </c>
      <c r="R1430" s="11" t="s">
        <v>2193</v>
      </c>
      <c r="S1430" s="11" t="s">
        <v>39</v>
      </c>
      <c r="T1430" s="11" t="s">
        <v>133</v>
      </c>
      <c r="U1430" s="11" t="s">
        <v>37</v>
      </c>
      <c r="V1430" s="17">
        <v>0</v>
      </c>
      <c r="W1430" s="11" t="s">
        <v>37</v>
      </c>
      <c r="Y1430" s="17" t="str">
        <f>TablaIncidentes[[#This Row],[Tiempo Total Gestión]]</f>
        <v>03:00</v>
      </c>
      <c r="Z1430" s="11">
        <f t="shared" si="154"/>
        <v>3</v>
      </c>
      <c r="AA1430" s="11">
        <f t="shared" si="155"/>
        <v>0</v>
      </c>
      <c r="AB1430" s="11">
        <f>IF(TablaIncidentes[[#This Row],[Prioridad*]]="Baja",(Z1430-24)*60+AA1430,IF(TablaIncidentes[[#This Row],[Prioridad*]]="Media",(Z1430-4)*60+AA1430,IF(TablaIncidentes[[#This Row],[Prioridad*]]="Alta",(Z1430-2)*60+AA1430)))</f>
        <v>60</v>
      </c>
      <c r="AD1430" s="17" t="str">
        <f>TablaIncidentes[[#This Row],[Tiempo Creación (HH:mm)]]</f>
        <v>00:00</v>
      </c>
      <c r="AE1430" s="11">
        <f t="shared" si="156"/>
        <v>0</v>
      </c>
      <c r="AF1430" s="11">
        <f t="shared" si="157"/>
        <v>0</v>
      </c>
      <c r="AG1430" s="11">
        <f>IF(TablaIncidentes[[#This Row],[Prioridad*]]="Baja",((AE1430*60)+AF1430)-30,IF(TablaIncidentes[[#This Row],[Prioridad*]]="Media",((AE1430*60)+AF1430)-15,IF(TablaIncidentes[[#This Row],[Prioridad*]]="Alta",((AE1430*60)+AF1430)-10)))</f>
        <v>-10</v>
      </c>
      <c r="AI1430" s="17">
        <f>TablaIncidentes[[#This Row],[Tiempo Avance Incidente]]</f>
        <v>0</v>
      </c>
      <c r="AJ1430" s="11">
        <f t="shared" si="158"/>
        <v>0</v>
      </c>
      <c r="AK1430" s="11">
        <f t="shared" si="159"/>
        <v>0</v>
      </c>
      <c r="AL1430">
        <f>IF(TablaIncidentes[[#This Row],[Prioridad*]]="Baja",((AJ1430*60)+AK1430)-720,IF(TablaIncidentes[[#This Row],[Prioridad*]]="Media",((AJ1430*60)+AK1430)-120,IF(TablaIncidentes[[#This Row],[Prioridad*]]="Alta",((AJ1430*60)+AK1430)-60)))</f>
        <v>-60</v>
      </c>
      <c r="AN1430" t="str">
        <f t="shared" si="160"/>
        <v>miércoles</v>
      </c>
    </row>
    <row r="1431" spans="1:40" x14ac:dyDescent="0.25">
      <c r="A1431" s="20" t="s">
        <v>2973</v>
      </c>
      <c r="B1431" t="s">
        <v>1206</v>
      </c>
      <c r="C1431" t="s">
        <v>32</v>
      </c>
      <c r="D1431" s="11" t="s">
        <v>33</v>
      </c>
      <c r="E1431" t="s">
        <v>34</v>
      </c>
      <c r="F1431" t="s">
        <v>51</v>
      </c>
      <c r="G1431" t="s">
        <v>361</v>
      </c>
      <c r="J1431" s="12">
        <v>43852</v>
      </c>
      <c r="K1431" s="13">
        <v>0.52689814814814817</v>
      </c>
      <c r="L1431" s="14">
        <v>43852</v>
      </c>
      <c r="M1431" s="15">
        <v>0.52689814814814817</v>
      </c>
      <c r="N1431" s="12">
        <v>43852</v>
      </c>
      <c r="O1431" s="13">
        <v>0.65188657407407413</v>
      </c>
      <c r="P1431" s="16">
        <v>43853.681469907409</v>
      </c>
      <c r="Q1431" s="11" t="s">
        <v>101</v>
      </c>
      <c r="R1431" s="11" t="s">
        <v>2261</v>
      </c>
      <c r="S1431" s="11" t="s">
        <v>39</v>
      </c>
      <c r="T1431" s="11" t="s">
        <v>133</v>
      </c>
      <c r="U1431" s="11" t="s">
        <v>37</v>
      </c>
      <c r="V1431" s="17">
        <v>0</v>
      </c>
      <c r="W1431" s="11" t="s">
        <v>37</v>
      </c>
      <c r="Y1431" s="17" t="str">
        <f>TablaIncidentes[[#This Row],[Tiempo Total Gestión]]</f>
        <v>02:59</v>
      </c>
      <c r="Z1431" s="11">
        <f t="shared" si="154"/>
        <v>2</v>
      </c>
      <c r="AA1431" s="11">
        <f t="shared" si="155"/>
        <v>59</v>
      </c>
      <c r="AB1431" s="11">
        <f>IF(TablaIncidentes[[#This Row],[Prioridad*]]="Baja",(Z1431-24)*60+AA1431,IF(TablaIncidentes[[#This Row],[Prioridad*]]="Media",(Z1431-4)*60+AA1431,IF(TablaIncidentes[[#This Row],[Prioridad*]]="Alta",(Z1431-2)*60+AA1431)))</f>
        <v>59</v>
      </c>
      <c r="AD1431" s="17" t="str">
        <f>TablaIncidentes[[#This Row],[Tiempo Creación (HH:mm)]]</f>
        <v>00:00</v>
      </c>
      <c r="AE1431" s="11">
        <f t="shared" si="156"/>
        <v>0</v>
      </c>
      <c r="AF1431" s="11">
        <f t="shared" si="157"/>
        <v>0</v>
      </c>
      <c r="AG1431" s="11">
        <f>IF(TablaIncidentes[[#This Row],[Prioridad*]]="Baja",((AE1431*60)+AF1431)-30,IF(TablaIncidentes[[#This Row],[Prioridad*]]="Media",((AE1431*60)+AF1431)-15,IF(TablaIncidentes[[#This Row],[Prioridad*]]="Alta",((AE1431*60)+AF1431)-10)))</f>
        <v>-10</v>
      </c>
      <c r="AI1431" s="17">
        <f>TablaIncidentes[[#This Row],[Tiempo Avance Incidente]]</f>
        <v>0</v>
      </c>
      <c r="AJ1431" s="11">
        <f t="shared" si="158"/>
        <v>0</v>
      </c>
      <c r="AK1431" s="11">
        <f t="shared" si="159"/>
        <v>0</v>
      </c>
      <c r="AL1431">
        <f>IF(TablaIncidentes[[#This Row],[Prioridad*]]="Baja",((AJ1431*60)+AK1431)-720,IF(TablaIncidentes[[#This Row],[Prioridad*]]="Media",((AJ1431*60)+AK1431)-120,IF(TablaIncidentes[[#This Row],[Prioridad*]]="Alta",((AJ1431*60)+AK1431)-60)))</f>
        <v>-60</v>
      </c>
      <c r="AN1431" t="str">
        <f t="shared" si="160"/>
        <v>miércoles</v>
      </c>
    </row>
    <row r="1432" spans="1:40" x14ac:dyDescent="0.25">
      <c r="A1432" s="20" t="s">
        <v>2974</v>
      </c>
      <c r="B1432" t="s">
        <v>1027</v>
      </c>
      <c r="C1432" t="s">
        <v>32</v>
      </c>
      <c r="D1432" s="11" t="s">
        <v>33</v>
      </c>
      <c r="E1432" t="s">
        <v>34</v>
      </c>
      <c r="F1432" t="s">
        <v>51</v>
      </c>
      <c r="G1432" t="s">
        <v>361</v>
      </c>
      <c r="J1432" s="12">
        <v>43852</v>
      </c>
      <c r="K1432" s="13">
        <v>0.53732638888888895</v>
      </c>
      <c r="L1432" s="14">
        <v>43852</v>
      </c>
      <c r="M1432" s="15">
        <v>0.53732638888888895</v>
      </c>
      <c r="N1432" s="12">
        <v>43852</v>
      </c>
      <c r="O1432" s="13">
        <v>0.66111111111111109</v>
      </c>
      <c r="P1432" s="16">
        <v>43853.681469907409</v>
      </c>
      <c r="Q1432" s="11" t="s">
        <v>101</v>
      </c>
      <c r="R1432" s="11" t="s">
        <v>983</v>
      </c>
      <c r="S1432" s="11" t="s">
        <v>39</v>
      </c>
      <c r="T1432" s="11" t="s">
        <v>133</v>
      </c>
      <c r="U1432" s="11" t="s">
        <v>37</v>
      </c>
      <c r="V1432" s="17">
        <v>0</v>
      </c>
      <c r="W1432" s="11" t="s">
        <v>37</v>
      </c>
      <c r="Y1432" s="17" t="str">
        <f>TablaIncidentes[[#This Row],[Tiempo Total Gestión]]</f>
        <v>02:58</v>
      </c>
      <c r="Z1432" s="11">
        <f t="shared" si="154"/>
        <v>2</v>
      </c>
      <c r="AA1432" s="11">
        <f t="shared" si="155"/>
        <v>58</v>
      </c>
      <c r="AB1432" s="11">
        <f>IF(TablaIncidentes[[#This Row],[Prioridad*]]="Baja",(Z1432-24)*60+AA1432,IF(TablaIncidentes[[#This Row],[Prioridad*]]="Media",(Z1432-4)*60+AA1432,IF(TablaIncidentes[[#This Row],[Prioridad*]]="Alta",(Z1432-2)*60+AA1432)))</f>
        <v>58</v>
      </c>
      <c r="AD1432" s="17" t="str">
        <f>TablaIncidentes[[#This Row],[Tiempo Creación (HH:mm)]]</f>
        <v>00:00</v>
      </c>
      <c r="AE1432" s="11">
        <f t="shared" si="156"/>
        <v>0</v>
      </c>
      <c r="AF1432" s="11">
        <f t="shared" si="157"/>
        <v>0</v>
      </c>
      <c r="AG1432" s="11">
        <f>IF(TablaIncidentes[[#This Row],[Prioridad*]]="Baja",((AE1432*60)+AF1432)-30,IF(TablaIncidentes[[#This Row],[Prioridad*]]="Media",((AE1432*60)+AF1432)-15,IF(TablaIncidentes[[#This Row],[Prioridad*]]="Alta",((AE1432*60)+AF1432)-10)))</f>
        <v>-10</v>
      </c>
      <c r="AI1432" s="17">
        <f>TablaIncidentes[[#This Row],[Tiempo Avance Incidente]]</f>
        <v>0</v>
      </c>
      <c r="AJ1432" s="11">
        <f t="shared" si="158"/>
        <v>0</v>
      </c>
      <c r="AK1432" s="11">
        <f t="shared" si="159"/>
        <v>0</v>
      </c>
      <c r="AL1432">
        <f>IF(TablaIncidentes[[#This Row],[Prioridad*]]="Baja",((AJ1432*60)+AK1432)-720,IF(TablaIncidentes[[#This Row],[Prioridad*]]="Media",((AJ1432*60)+AK1432)-120,IF(TablaIncidentes[[#This Row],[Prioridad*]]="Alta",((AJ1432*60)+AK1432)-60)))</f>
        <v>-60</v>
      </c>
      <c r="AN1432" t="str">
        <f t="shared" si="160"/>
        <v>miércoles</v>
      </c>
    </row>
    <row r="1433" spans="1:40" x14ac:dyDescent="0.25">
      <c r="A1433" s="20" t="s">
        <v>2975</v>
      </c>
      <c r="B1433" t="s">
        <v>1214</v>
      </c>
      <c r="C1433" t="s">
        <v>32</v>
      </c>
      <c r="D1433" s="11" t="s">
        <v>33</v>
      </c>
      <c r="E1433" t="s">
        <v>34</v>
      </c>
      <c r="F1433" t="s">
        <v>51</v>
      </c>
      <c r="G1433" t="s">
        <v>62</v>
      </c>
      <c r="J1433" s="12">
        <v>43852</v>
      </c>
      <c r="K1433" s="13">
        <v>0.54915509259259265</v>
      </c>
      <c r="L1433" s="14">
        <v>43852</v>
      </c>
      <c r="M1433" s="15">
        <v>0.54915509259259265</v>
      </c>
      <c r="N1433" s="12">
        <v>43852</v>
      </c>
      <c r="O1433" s="13">
        <v>0.73281249999999998</v>
      </c>
      <c r="P1433" s="16">
        <v>43853.757777777777</v>
      </c>
      <c r="Q1433" s="11" t="s">
        <v>101</v>
      </c>
      <c r="R1433" s="11" t="s">
        <v>1617</v>
      </c>
      <c r="S1433" s="11" t="s">
        <v>39</v>
      </c>
      <c r="T1433" s="11" t="s">
        <v>133</v>
      </c>
      <c r="U1433" s="11" t="s">
        <v>37</v>
      </c>
      <c r="V1433" s="17">
        <v>0</v>
      </c>
      <c r="W1433" s="11" t="s">
        <v>37</v>
      </c>
      <c r="Y1433" s="17" t="str">
        <f>TablaIncidentes[[#This Row],[Tiempo Total Gestión]]</f>
        <v>04:18</v>
      </c>
      <c r="Z1433" s="11">
        <f t="shared" si="154"/>
        <v>4</v>
      </c>
      <c r="AA1433" s="11">
        <f t="shared" si="155"/>
        <v>18</v>
      </c>
      <c r="AB1433" s="11">
        <f>IF(TablaIncidentes[[#This Row],[Prioridad*]]="Baja",(Z1433-24)*60+AA1433,IF(TablaIncidentes[[#This Row],[Prioridad*]]="Media",(Z1433-4)*60+AA1433,IF(TablaIncidentes[[#This Row],[Prioridad*]]="Alta",(Z1433-2)*60+AA1433)))</f>
        <v>138</v>
      </c>
      <c r="AD1433" s="17" t="str">
        <f>TablaIncidentes[[#This Row],[Tiempo Creación (HH:mm)]]</f>
        <v>00:00</v>
      </c>
      <c r="AE1433" s="11">
        <f t="shared" si="156"/>
        <v>0</v>
      </c>
      <c r="AF1433" s="11">
        <f t="shared" si="157"/>
        <v>0</v>
      </c>
      <c r="AG1433" s="11">
        <f>IF(TablaIncidentes[[#This Row],[Prioridad*]]="Baja",((AE1433*60)+AF1433)-30,IF(TablaIncidentes[[#This Row],[Prioridad*]]="Media",((AE1433*60)+AF1433)-15,IF(TablaIncidentes[[#This Row],[Prioridad*]]="Alta",((AE1433*60)+AF1433)-10)))</f>
        <v>-10</v>
      </c>
      <c r="AI1433" s="17">
        <f>TablaIncidentes[[#This Row],[Tiempo Avance Incidente]]</f>
        <v>0</v>
      </c>
      <c r="AJ1433" s="11">
        <f t="shared" si="158"/>
        <v>0</v>
      </c>
      <c r="AK1433" s="11">
        <f t="shared" si="159"/>
        <v>0</v>
      </c>
      <c r="AL1433">
        <f>IF(TablaIncidentes[[#This Row],[Prioridad*]]="Baja",((AJ1433*60)+AK1433)-720,IF(TablaIncidentes[[#This Row],[Prioridad*]]="Media",((AJ1433*60)+AK1433)-120,IF(TablaIncidentes[[#This Row],[Prioridad*]]="Alta",((AJ1433*60)+AK1433)-60)))</f>
        <v>-60</v>
      </c>
      <c r="AN1433" t="str">
        <f t="shared" si="160"/>
        <v>miércoles</v>
      </c>
    </row>
    <row r="1434" spans="1:40" x14ac:dyDescent="0.25">
      <c r="A1434" s="20" t="s">
        <v>2976</v>
      </c>
      <c r="B1434" t="s">
        <v>2977</v>
      </c>
      <c r="C1434" t="s">
        <v>32</v>
      </c>
      <c r="D1434" s="11" t="s">
        <v>33</v>
      </c>
      <c r="E1434" t="s">
        <v>34</v>
      </c>
      <c r="F1434" t="s">
        <v>51</v>
      </c>
      <c r="G1434" t="s">
        <v>75</v>
      </c>
      <c r="J1434" s="12">
        <v>43852</v>
      </c>
      <c r="K1434" s="13">
        <v>0.5533217592592593</v>
      </c>
      <c r="L1434" s="14">
        <v>43852</v>
      </c>
      <c r="M1434" s="15">
        <v>0.5533217592592593</v>
      </c>
      <c r="N1434" s="12">
        <v>43852</v>
      </c>
      <c r="O1434" s="13">
        <v>0.71995370370370371</v>
      </c>
      <c r="P1434" s="16">
        <v>43853.757777777777</v>
      </c>
      <c r="Q1434" s="11" t="s">
        <v>101</v>
      </c>
      <c r="R1434" s="11" t="s">
        <v>1081</v>
      </c>
      <c r="S1434" s="11" t="s">
        <v>39</v>
      </c>
      <c r="T1434" s="11" t="s">
        <v>133</v>
      </c>
      <c r="U1434" s="11" t="s">
        <v>37</v>
      </c>
      <c r="V1434" s="17">
        <v>0</v>
      </c>
      <c r="W1434" s="11" t="s">
        <v>37</v>
      </c>
      <c r="Y1434" s="17" t="str">
        <f>TablaIncidentes[[#This Row],[Tiempo Total Gestión]]</f>
        <v>03:59</v>
      </c>
      <c r="Z1434" s="11">
        <f t="shared" si="154"/>
        <v>3</v>
      </c>
      <c r="AA1434" s="11">
        <f t="shared" si="155"/>
        <v>59</v>
      </c>
      <c r="AB1434" s="11">
        <f>IF(TablaIncidentes[[#This Row],[Prioridad*]]="Baja",(Z1434-24)*60+AA1434,IF(TablaIncidentes[[#This Row],[Prioridad*]]="Media",(Z1434-4)*60+AA1434,IF(TablaIncidentes[[#This Row],[Prioridad*]]="Alta",(Z1434-2)*60+AA1434)))</f>
        <v>119</v>
      </c>
      <c r="AD1434" s="17" t="str">
        <f>TablaIncidentes[[#This Row],[Tiempo Creación (HH:mm)]]</f>
        <v>00:00</v>
      </c>
      <c r="AE1434" s="11">
        <f t="shared" si="156"/>
        <v>0</v>
      </c>
      <c r="AF1434" s="11">
        <f t="shared" si="157"/>
        <v>0</v>
      </c>
      <c r="AG1434" s="11">
        <f>IF(TablaIncidentes[[#This Row],[Prioridad*]]="Baja",((AE1434*60)+AF1434)-30,IF(TablaIncidentes[[#This Row],[Prioridad*]]="Media",((AE1434*60)+AF1434)-15,IF(TablaIncidentes[[#This Row],[Prioridad*]]="Alta",((AE1434*60)+AF1434)-10)))</f>
        <v>-10</v>
      </c>
      <c r="AI1434" s="17">
        <f>TablaIncidentes[[#This Row],[Tiempo Avance Incidente]]</f>
        <v>0</v>
      </c>
      <c r="AJ1434" s="11">
        <f t="shared" si="158"/>
        <v>0</v>
      </c>
      <c r="AK1434" s="11">
        <f t="shared" si="159"/>
        <v>0</v>
      </c>
      <c r="AL1434">
        <f>IF(TablaIncidentes[[#This Row],[Prioridad*]]="Baja",((AJ1434*60)+AK1434)-720,IF(TablaIncidentes[[#This Row],[Prioridad*]]="Media",((AJ1434*60)+AK1434)-120,IF(TablaIncidentes[[#This Row],[Prioridad*]]="Alta",((AJ1434*60)+AK1434)-60)))</f>
        <v>-60</v>
      </c>
      <c r="AN1434" t="str">
        <f t="shared" si="160"/>
        <v>miércoles</v>
      </c>
    </row>
    <row r="1435" spans="1:40" x14ac:dyDescent="0.25">
      <c r="A1435" s="20" t="s">
        <v>2978</v>
      </c>
      <c r="B1435" t="s">
        <v>2979</v>
      </c>
      <c r="C1435" t="s">
        <v>32</v>
      </c>
      <c r="D1435" s="11" t="s">
        <v>33</v>
      </c>
      <c r="E1435" t="s">
        <v>34</v>
      </c>
      <c r="F1435" t="s">
        <v>51</v>
      </c>
      <c r="G1435" t="s">
        <v>62</v>
      </c>
      <c r="J1435" s="12">
        <v>43852</v>
      </c>
      <c r="K1435" s="13">
        <v>0.55611111111111111</v>
      </c>
      <c r="L1435" s="14">
        <v>43852</v>
      </c>
      <c r="M1435" s="15">
        <v>0.55611111111111111</v>
      </c>
      <c r="N1435" s="12">
        <v>43852</v>
      </c>
      <c r="O1435" s="13">
        <v>0.73726851851851849</v>
      </c>
      <c r="P1435" s="16">
        <v>43853.757777777777</v>
      </c>
      <c r="Q1435" s="11" t="s">
        <v>101</v>
      </c>
      <c r="R1435" s="11" t="s">
        <v>2032</v>
      </c>
      <c r="S1435" s="11" t="s">
        <v>39</v>
      </c>
      <c r="T1435" s="11" t="s">
        <v>133</v>
      </c>
      <c r="U1435" s="11" t="s">
        <v>37</v>
      </c>
      <c r="V1435" s="17">
        <v>0</v>
      </c>
      <c r="W1435" s="11" t="s">
        <v>37</v>
      </c>
      <c r="Y1435" s="17" t="str">
        <f>TablaIncidentes[[#This Row],[Tiempo Total Gestión]]</f>
        <v>04:16</v>
      </c>
      <c r="Z1435" s="11">
        <f t="shared" si="154"/>
        <v>4</v>
      </c>
      <c r="AA1435" s="11">
        <f t="shared" si="155"/>
        <v>16</v>
      </c>
      <c r="AB1435" s="11">
        <f>IF(TablaIncidentes[[#This Row],[Prioridad*]]="Baja",(Z1435-24)*60+AA1435,IF(TablaIncidentes[[#This Row],[Prioridad*]]="Media",(Z1435-4)*60+AA1435,IF(TablaIncidentes[[#This Row],[Prioridad*]]="Alta",(Z1435-2)*60+AA1435)))</f>
        <v>136</v>
      </c>
      <c r="AD1435" s="17" t="str">
        <f>TablaIncidentes[[#This Row],[Tiempo Creación (HH:mm)]]</f>
        <v>00:00</v>
      </c>
      <c r="AE1435" s="11">
        <f t="shared" si="156"/>
        <v>0</v>
      </c>
      <c r="AF1435" s="11">
        <f t="shared" si="157"/>
        <v>0</v>
      </c>
      <c r="AG1435" s="11">
        <f>IF(TablaIncidentes[[#This Row],[Prioridad*]]="Baja",((AE1435*60)+AF1435)-30,IF(TablaIncidentes[[#This Row],[Prioridad*]]="Media",((AE1435*60)+AF1435)-15,IF(TablaIncidentes[[#This Row],[Prioridad*]]="Alta",((AE1435*60)+AF1435)-10)))</f>
        <v>-10</v>
      </c>
      <c r="AI1435" s="17">
        <f>TablaIncidentes[[#This Row],[Tiempo Avance Incidente]]</f>
        <v>0</v>
      </c>
      <c r="AJ1435" s="11">
        <f t="shared" si="158"/>
        <v>0</v>
      </c>
      <c r="AK1435" s="11">
        <f t="shared" si="159"/>
        <v>0</v>
      </c>
      <c r="AL1435">
        <f>IF(TablaIncidentes[[#This Row],[Prioridad*]]="Baja",((AJ1435*60)+AK1435)-720,IF(TablaIncidentes[[#This Row],[Prioridad*]]="Media",((AJ1435*60)+AK1435)-120,IF(TablaIncidentes[[#This Row],[Prioridad*]]="Alta",((AJ1435*60)+AK1435)-60)))</f>
        <v>-60</v>
      </c>
      <c r="AN1435" t="str">
        <f t="shared" si="160"/>
        <v>miércoles</v>
      </c>
    </row>
    <row r="1436" spans="1:40" x14ac:dyDescent="0.25">
      <c r="A1436" s="20" t="s">
        <v>2980</v>
      </c>
      <c r="B1436" t="s">
        <v>2981</v>
      </c>
      <c r="C1436" t="s">
        <v>32</v>
      </c>
      <c r="D1436" s="11" t="s">
        <v>33</v>
      </c>
      <c r="E1436" t="s">
        <v>34</v>
      </c>
      <c r="F1436" t="s">
        <v>51</v>
      </c>
      <c r="G1436" t="s">
        <v>75</v>
      </c>
      <c r="J1436" s="12">
        <v>43852</v>
      </c>
      <c r="K1436" s="13">
        <v>0.55680555555555555</v>
      </c>
      <c r="L1436" s="14">
        <v>43852</v>
      </c>
      <c r="M1436" s="15">
        <v>0.55680555555555555</v>
      </c>
      <c r="N1436" s="12">
        <v>43852</v>
      </c>
      <c r="O1436" s="13">
        <v>0.72432870370370372</v>
      </c>
      <c r="P1436" s="16">
        <v>43853.757777777777</v>
      </c>
      <c r="Q1436" s="11" t="s">
        <v>101</v>
      </c>
      <c r="R1436" s="11" t="s">
        <v>2982</v>
      </c>
      <c r="S1436" s="11" t="s">
        <v>39</v>
      </c>
      <c r="T1436" s="11" t="s">
        <v>133</v>
      </c>
      <c r="U1436" s="11" t="s">
        <v>37</v>
      </c>
      <c r="V1436" s="17">
        <v>0</v>
      </c>
      <c r="W1436" s="11" t="s">
        <v>37</v>
      </c>
      <c r="Y1436" s="17" t="str">
        <f>TablaIncidentes[[#This Row],[Tiempo Total Gestión]]</f>
        <v>04:01</v>
      </c>
      <c r="Z1436" s="11">
        <f t="shared" si="154"/>
        <v>4</v>
      </c>
      <c r="AA1436" s="11">
        <f t="shared" si="155"/>
        <v>1</v>
      </c>
      <c r="AB1436" s="11">
        <f>IF(TablaIncidentes[[#This Row],[Prioridad*]]="Baja",(Z1436-24)*60+AA1436,IF(TablaIncidentes[[#This Row],[Prioridad*]]="Media",(Z1436-4)*60+AA1436,IF(TablaIncidentes[[#This Row],[Prioridad*]]="Alta",(Z1436-2)*60+AA1436)))</f>
        <v>121</v>
      </c>
      <c r="AD1436" s="17" t="str">
        <f>TablaIncidentes[[#This Row],[Tiempo Creación (HH:mm)]]</f>
        <v>00:00</v>
      </c>
      <c r="AE1436" s="11">
        <f t="shared" si="156"/>
        <v>0</v>
      </c>
      <c r="AF1436" s="11">
        <f t="shared" si="157"/>
        <v>0</v>
      </c>
      <c r="AG1436" s="11">
        <f>IF(TablaIncidentes[[#This Row],[Prioridad*]]="Baja",((AE1436*60)+AF1436)-30,IF(TablaIncidentes[[#This Row],[Prioridad*]]="Media",((AE1436*60)+AF1436)-15,IF(TablaIncidentes[[#This Row],[Prioridad*]]="Alta",((AE1436*60)+AF1436)-10)))</f>
        <v>-10</v>
      </c>
      <c r="AI1436" s="17">
        <f>TablaIncidentes[[#This Row],[Tiempo Avance Incidente]]</f>
        <v>0</v>
      </c>
      <c r="AJ1436" s="11">
        <f t="shared" si="158"/>
        <v>0</v>
      </c>
      <c r="AK1436" s="11">
        <f t="shared" si="159"/>
        <v>0</v>
      </c>
      <c r="AL1436">
        <f>IF(TablaIncidentes[[#This Row],[Prioridad*]]="Baja",((AJ1436*60)+AK1436)-720,IF(TablaIncidentes[[#This Row],[Prioridad*]]="Media",((AJ1436*60)+AK1436)-120,IF(TablaIncidentes[[#This Row],[Prioridad*]]="Alta",((AJ1436*60)+AK1436)-60)))</f>
        <v>-60</v>
      </c>
      <c r="AN1436" t="str">
        <f t="shared" si="160"/>
        <v>miércoles</v>
      </c>
    </row>
    <row r="1437" spans="1:40" x14ac:dyDescent="0.25">
      <c r="A1437" s="20" t="s">
        <v>2983</v>
      </c>
      <c r="B1437" t="s">
        <v>2774</v>
      </c>
      <c r="C1437" t="s">
        <v>32</v>
      </c>
      <c r="D1437" s="11" t="s">
        <v>33</v>
      </c>
      <c r="E1437" t="s">
        <v>34</v>
      </c>
      <c r="F1437" t="s">
        <v>51</v>
      </c>
      <c r="G1437" t="s">
        <v>62</v>
      </c>
      <c r="J1437" s="12">
        <v>43852</v>
      </c>
      <c r="K1437" s="13">
        <v>0.58253472222222225</v>
      </c>
      <c r="L1437" s="14">
        <v>43852</v>
      </c>
      <c r="M1437" s="15">
        <v>0.58253472222222225</v>
      </c>
      <c r="N1437" s="12">
        <v>43852</v>
      </c>
      <c r="O1437" s="13">
        <v>0.74348379629629635</v>
      </c>
      <c r="P1437" s="16">
        <v>43853.757777777777</v>
      </c>
      <c r="Q1437" s="11" t="s">
        <v>101</v>
      </c>
      <c r="R1437" s="11" t="s">
        <v>2284</v>
      </c>
      <c r="S1437" s="11" t="s">
        <v>39</v>
      </c>
      <c r="T1437" s="11" t="s">
        <v>133</v>
      </c>
      <c r="U1437" s="11" t="s">
        <v>37</v>
      </c>
      <c r="V1437" s="17">
        <v>0</v>
      </c>
      <c r="W1437" s="11" t="s">
        <v>37</v>
      </c>
      <c r="Y1437" s="17" t="str">
        <f>TablaIncidentes[[#This Row],[Tiempo Total Gestión]]</f>
        <v>03:46</v>
      </c>
      <c r="Z1437" s="11">
        <f t="shared" si="154"/>
        <v>3</v>
      </c>
      <c r="AA1437" s="11">
        <f t="shared" si="155"/>
        <v>46</v>
      </c>
      <c r="AB1437" s="11">
        <f>IF(TablaIncidentes[[#This Row],[Prioridad*]]="Baja",(Z1437-24)*60+AA1437,IF(TablaIncidentes[[#This Row],[Prioridad*]]="Media",(Z1437-4)*60+AA1437,IF(TablaIncidentes[[#This Row],[Prioridad*]]="Alta",(Z1437-2)*60+AA1437)))</f>
        <v>106</v>
      </c>
      <c r="AD1437" s="17" t="str">
        <f>TablaIncidentes[[#This Row],[Tiempo Creación (HH:mm)]]</f>
        <v>00:00</v>
      </c>
      <c r="AE1437" s="11">
        <f t="shared" si="156"/>
        <v>0</v>
      </c>
      <c r="AF1437" s="11">
        <f t="shared" si="157"/>
        <v>0</v>
      </c>
      <c r="AG1437" s="11">
        <f>IF(TablaIncidentes[[#This Row],[Prioridad*]]="Baja",((AE1437*60)+AF1437)-30,IF(TablaIncidentes[[#This Row],[Prioridad*]]="Media",((AE1437*60)+AF1437)-15,IF(TablaIncidentes[[#This Row],[Prioridad*]]="Alta",((AE1437*60)+AF1437)-10)))</f>
        <v>-10</v>
      </c>
      <c r="AI1437" s="17">
        <f>TablaIncidentes[[#This Row],[Tiempo Avance Incidente]]</f>
        <v>0</v>
      </c>
      <c r="AJ1437" s="11">
        <f t="shared" si="158"/>
        <v>0</v>
      </c>
      <c r="AK1437" s="11">
        <f t="shared" si="159"/>
        <v>0</v>
      </c>
      <c r="AL1437">
        <f>IF(TablaIncidentes[[#This Row],[Prioridad*]]="Baja",((AJ1437*60)+AK1437)-720,IF(TablaIncidentes[[#This Row],[Prioridad*]]="Media",((AJ1437*60)+AK1437)-120,IF(TablaIncidentes[[#This Row],[Prioridad*]]="Alta",((AJ1437*60)+AK1437)-60)))</f>
        <v>-60</v>
      </c>
      <c r="AN1437" t="str">
        <f t="shared" si="160"/>
        <v>miércoles</v>
      </c>
    </row>
    <row r="1438" spans="1:40" x14ac:dyDescent="0.25">
      <c r="A1438" s="20" t="s">
        <v>2984</v>
      </c>
      <c r="B1438" t="s">
        <v>2985</v>
      </c>
      <c r="C1438" t="s">
        <v>32</v>
      </c>
      <c r="D1438" s="11" t="s">
        <v>33</v>
      </c>
      <c r="E1438" t="s">
        <v>34</v>
      </c>
      <c r="F1438" t="s">
        <v>51</v>
      </c>
      <c r="G1438" t="s">
        <v>52</v>
      </c>
      <c r="J1438" s="12">
        <v>43852</v>
      </c>
      <c r="K1438" s="13">
        <v>0.60201388888888896</v>
      </c>
      <c r="L1438" s="14">
        <v>43852</v>
      </c>
      <c r="M1438" s="15">
        <v>0.60201388888888896</v>
      </c>
      <c r="N1438" s="12">
        <v>43854</v>
      </c>
      <c r="O1438" s="13">
        <v>0.38601851851851854</v>
      </c>
      <c r="P1438" s="16">
        <v>43855.440555555557</v>
      </c>
      <c r="Q1438" s="11" t="s">
        <v>101</v>
      </c>
      <c r="R1438" s="11" t="s">
        <v>2986</v>
      </c>
      <c r="S1438" s="11" t="s">
        <v>39</v>
      </c>
      <c r="T1438" s="11" t="s">
        <v>133</v>
      </c>
      <c r="U1438" s="11" t="s">
        <v>37</v>
      </c>
      <c r="V1438" s="17">
        <v>0</v>
      </c>
      <c r="W1438" s="11" t="s">
        <v>37</v>
      </c>
      <c r="Y1438" s="17" t="str">
        <f>TablaIncidentes[[#This Row],[Tiempo Total Gestión]]</f>
        <v>42:48</v>
      </c>
      <c r="Z1438" s="11">
        <f t="shared" si="154"/>
        <v>18</v>
      </c>
      <c r="AA1438" s="11">
        <f t="shared" si="155"/>
        <v>48</v>
      </c>
      <c r="AB1438" s="11">
        <f>IF(TablaIncidentes[[#This Row],[Prioridad*]]="Baja",(Z1438-24)*60+AA1438,IF(TablaIncidentes[[#This Row],[Prioridad*]]="Media",(Z1438-4)*60+AA1438,IF(TablaIncidentes[[#This Row],[Prioridad*]]="Alta",(Z1438-2)*60+AA1438)))</f>
        <v>1008</v>
      </c>
      <c r="AD1438" s="17" t="str">
        <f>TablaIncidentes[[#This Row],[Tiempo Creación (HH:mm)]]</f>
        <v>00:00</v>
      </c>
      <c r="AE1438" s="11">
        <f t="shared" si="156"/>
        <v>0</v>
      </c>
      <c r="AF1438" s="11">
        <f t="shared" si="157"/>
        <v>0</v>
      </c>
      <c r="AG1438" s="11">
        <f>IF(TablaIncidentes[[#This Row],[Prioridad*]]="Baja",((AE1438*60)+AF1438)-30,IF(TablaIncidentes[[#This Row],[Prioridad*]]="Media",((AE1438*60)+AF1438)-15,IF(TablaIncidentes[[#This Row],[Prioridad*]]="Alta",((AE1438*60)+AF1438)-10)))</f>
        <v>-10</v>
      </c>
      <c r="AI1438" s="17">
        <f>TablaIncidentes[[#This Row],[Tiempo Avance Incidente]]</f>
        <v>0</v>
      </c>
      <c r="AJ1438" s="11">
        <f t="shared" si="158"/>
        <v>0</v>
      </c>
      <c r="AK1438" s="11">
        <f t="shared" si="159"/>
        <v>0</v>
      </c>
      <c r="AL1438">
        <f>IF(TablaIncidentes[[#This Row],[Prioridad*]]="Baja",((AJ1438*60)+AK1438)-720,IF(TablaIncidentes[[#This Row],[Prioridad*]]="Media",((AJ1438*60)+AK1438)-120,IF(TablaIncidentes[[#This Row],[Prioridad*]]="Alta",((AJ1438*60)+AK1438)-60)))</f>
        <v>-60</v>
      </c>
      <c r="AN1438" t="str">
        <f t="shared" si="160"/>
        <v>miércoles</v>
      </c>
    </row>
    <row r="1439" spans="1:40" x14ac:dyDescent="0.25">
      <c r="A1439" s="20" t="s">
        <v>2987</v>
      </c>
      <c r="B1439" t="s">
        <v>2988</v>
      </c>
      <c r="C1439" t="s">
        <v>32</v>
      </c>
      <c r="D1439" s="11" t="s">
        <v>33</v>
      </c>
      <c r="E1439" t="s">
        <v>34</v>
      </c>
      <c r="F1439" t="s">
        <v>51</v>
      </c>
      <c r="G1439" t="s">
        <v>52</v>
      </c>
      <c r="J1439" s="12">
        <v>43852</v>
      </c>
      <c r="K1439" s="13">
        <v>0.60201388888888896</v>
      </c>
      <c r="L1439" s="14">
        <v>43852</v>
      </c>
      <c r="M1439" s="15">
        <v>0.60201388888888896</v>
      </c>
      <c r="N1439" s="12">
        <v>43854</v>
      </c>
      <c r="O1439" s="13">
        <v>0.38601851851851854</v>
      </c>
      <c r="P1439" s="16">
        <v>43855.440555555557</v>
      </c>
      <c r="Q1439" s="11" t="s">
        <v>101</v>
      </c>
      <c r="R1439" s="11" t="s">
        <v>2986</v>
      </c>
      <c r="S1439" s="11" t="s">
        <v>39</v>
      </c>
      <c r="T1439" s="11" t="s">
        <v>133</v>
      </c>
      <c r="U1439" s="11" t="s">
        <v>37</v>
      </c>
      <c r="V1439" s="17">
        <v>0</v>
      </c>
      <c r="W1439" s="11" t="s">
        <v>37</v>
      </c>
      <c r="Y1439" s="17" t="str">
        <f>TablaIncidentes[[#This Row],[Tiempo Total Gestión]]</f>
        <v>42:48</v>
      </c>
      <c r="Z1439" s="11">
        <f t="shared" si="154"/>
        <v>18</v>
      </c>
      <c r="AA1439" s="11">
        <f t="shared" si="155"/>
        <v>48</v>
      </c>
      <c r="AB1439" s="11">
        <f>IF(TablaIncidentes[[#This Row],[Prioridad*]]="Baja",(Z1439-24)*60+AA1439,IF(TablaIncidentes[[#This Row],[Prioridad*]]="Media",(Z1439-4)*60+AA1439,IF(TablaIncidentes[[#This Row],[Prioridad*]]="Alta",(Z1439-2)*60+AA1439)))</f>
        <v>1008</v>
      </c>
      <c r="AD1439" s="17" t="str">
        <f>TablaIncidentes[[#This Row],[Tiempo Creación (HH:mm)]]</f>
        <v>00:00</v>
      </c>
      <c r="AE1439" s="11">
        <f t="shared" si="156"/>
        <v>0</v>
      </c>
      <c r="AF1439" s="11">
        <f t="shared" si="157"/>
        <v>0</v>
      </c>
      <c r="AG1439" s="11">
        <f>IF(TablaIncidentes[[#This Row],[Prioridad*]]="Baja",((AE1439*60)+AF1439)-30,IF(TablaIncidentes[[#This Row],[Prioridad*]]="Media",((AE1439*60)+AF1439)-15,IF(TablaIncidentes[[#This Row],[Prioridad*]]="Alta",((AE1439*60)+AF1439)-10)))</f>
        <v>-10</v>
      </c>
      <c r="AI1439" s="17">
        <f>TablaIncidentes[[#This Row],[Tiempo Avance Incidente]]</f>
        <v>0</v>
      </c>
      <c r="AJ1439" s="11">
        <f t="shared" si="158"/>
        <v>0</v>
      </c>
      <c r="AK1439" s="11">
        <f t="shared" si="159"/>
        <v>0</v>
      </c>
      <c r="AL1439">
        <f>IF(TablaIncidentes[[#This Row],[Prioridad*]]="Baja",((AJ1439*60)+AK1439)-720,IF(TablaIncidentes[[#This Row],[Prioridad*]]="Media",((AJ1439*60)+AK1439)-120,IF(TablaIncidentes[[#This Row],[Prioridad*]]="Alta",((AJ1439*60)+AK1439)-60)))</f>
        <v>-60</v>
      </c>
      <c r="AN1439" t="str">
        <f t="shared" si="160"/>
        <v>miércoles</v>
      </c>
    </row>
    <row r="1440" spans="1:40" x14ac:dyDescent="0.25">
      <c r="A1440" s="20" t="s">
        <v>2989</v>
      </c>
      <c r="B1440" t="s">
        <v>2990</v>
      </c>
      <c r="C1440" t="s">
        <v>32</v>
      </c>
      <c r="D1440" s="11" t="s">
        <v>33</v>
      </c>
      <c r="E1440" t="s">
        <v>34</v>
      </c>
      <c r="F1440" t="s">
        <v>35</v>
      </c>
      <c r="G1440" t="s">
        <v>311</v>
      </c>
      <c r="J1440" s="12">
        <v>43852</v>
      </c>
      <c r="K1440" s="13">
        <v>0.60340277777777784</v>
      </c>
      <c r="L1440" s="14">
        <v>43852</v>
      </c>
      <c r="M1440" s="15">
        <v>0.60340277777777784</v>
      </c>
      <c r="N1440" s="12">
        <v>43854</v>
      </c>
      <c r="O1440" s="13">
        <v>0.36564814814814817</v>
      </c>
      <c r="P1440" s="16">
        <v>43855.440555555557</v>
      </c>
      <c r="Q1440" s="11" t="s">
        <v>101</v>
      </c>
      <c r="R1440" s="11" t="s">
        <v>2991</v>
      </c>
      <c r="S1440" s="11" t="s">
        <v>39</v>
      </c>
      <c r="T1440" s="11" t="s">
        <v>133</v>
      </c>
      <c r="U1440" s="11" t="s">
        <v>37</v>
      </c>
      <c r="V1440" s="17">
        <v>0</v>
      </c>
      <c r="W1440" s="11" t="s">
        <v>37</v>
      </c>
      <c r="Y1440" s="17" t="str">
        <f>TablaIncidentes[[#This Row],[Tiempo Total Gestión]]</f>
        <v>41:46</v>
      </c>
      <c r="Z1440" s="11">
        <f t="shared" si="154"/>
        <v>17</v>
      </c>
      <c r="AA1440" s="11">
        <f t="shared" si="155"/>
        <v>46</v>
      </c>
      <c r="AB1440" s="11">
        <f>IF(TablaIncidentes[[#This Row],[Prioridad*]]="Baja",(Z1440-24)*60+AA1440,IF(TablaIncidentes[[#This Row],[Prioridad*]]="Media",(Z1440-4)*60+AA1440,IF(TablaIncidentes[[#This Row],[Prioridad*]]="Alta",(Z1440-2)*60+AA1440)))</f>
        <v>946</v>
      </c>
      <c r="AD1440" s="17" t="str">
        <f>TablaIncidentes[[#This Row],[Tiempo Creación (HH:mm)]]</f>
        <v>00:00</v>
      </c>
      <c r="AE1440" s="11">
        <f t="shared" si="156"/>
        <v>0</v>
      </c>
      <c r="AF1440" s="11">
        <f t="shared" si="157"/>
        <v>0</v>
      </c>
      <c r="AG1440" s="11">
        <f>IF(TablaIncidentes[[#This Row],[Prioridad*]]="Baja",((AE1440*60)+AF1440)-30,IF(TablaIncidentes[[#This Row],[Prioridad*]]="Media",((AE1440*60)+AF1440)-15,IF(TablaIncidentes[[#This Row],[Prioridad*]]="Alta",((AE1440*60)+AF1440)-10)))</f>
        <v>-10</v>
      </c>
      <c r="AI1440" s="17">
        <f>TablaIncidentes[[#This Row],[Tiempo Avance Incidente]]</f>
        <v>0</v>
      </c>
      <c r="AJ1440" s="11">
        <f t="shared" si="158"/>
        <v>0</v>
      </c>
      <c r="AK1440" s="11">
        <f t="shared" si="159"/>
        <v>0</v>
      </c>
      <c r="AL1440">
        <f>IF(TablaIncidentes[[#This Row],[Prioridad*]]="Baja",((AJ1440*60)+AK1440)-720,IF(TablaIncidentes[[#This Row],[Prioridad*]]="Media",((AJ1440*60)+AK1440)-120,IF(TablaIncidentes[[#This Row],[Prioridad*]]="Alta",((AJ1440*60)+AK1440)-60)))</f>
        <v>-60</v>
      </c>
      <c r="AN1440" t="str">
        <f t="shared" si="160"/>
        <v>miércoles</v>
      </c>
    </row>
    <row r="1441" spans="1:40" x14ac:dyDescent="0.25">
      <c r="A1441" s="20" t="s">
        <v>2992</v>
      </c>
      <c r="B1441" t="s">
        <v>2993</v>
      </c>
      <c r="C1441" t="s">
        <v>32</v>
      </c>
      <c r="D1441" s="11" t="s">
        <v>33</v>
      </c>
      <c r="E1441" t="s">
        <v>34</v>
      </c>
      <c r="F1441" t="s">
        <v>51</v>
      </c>
      <c r="G1441" t="s">
        <v>361</v>
      </c>
      <c r="J1441" s="12">
        <v>43852</v>
      </c>
      <c r="K1441" s="13">
        <v>0.5081134259259259</v>
      </c>
      <c r="L1441" s="14">
        <v>43852</v>
      </c>
      <c r="M1441" s="15">
        <v>0.5081134259259259</v>
      </c>
      <c r="N1441" s="12">
        <v>43852</v>
      </c>
      <c r="O1441" s="13">
        <v>0.66682870370370362</v>
      </c>
      <c r="P1441" s="16">
        <v>43853.681469907409</v>
      </c>
      <c r="Q1441" s="11" t="s">
        <v>101</v>
      </c>
      <c r="R1441" s="11" t="s">
        <v>2464</v>
      </c>
      <c r="S1441" s="11" t="s">
        <v>39</v>
      </c>
      <c r="T1441" s="11" t="s">
        <v>133</v>
      </c>
      <c r="U1441" s="11" t="s">
        <v>37</v>
      </c>
      <c r="V1441" s="17">
        <v>0</v>
      </c>
      <c r="W1441" s="11" t="s">
        <v>37</v>
      </c>
      <c r="Y1441" s="17" t="str">
        <f>TablaIncidentes[[#This Row],[Tiempo Total Gestión]]</f>
        <v>03:48</v>
      </c>
      <c r="Z1441" s="11">
        <f t="shared" si="154"/>
        <v>3</v>
      </c>
      <c r="AA1441" s="11">
        <f t="shared" si="155"/>
        <v>48</v>
      </c>
      <c r="AB1441" s="11">
        <f>IF(TablaIncidentes[[#This Row],[Prioridad*]]="Baja",(Z1441-24)*60+AA1441,IF(TablaIncidentes[[#This Row],[Prioridad*]]="Media",(Z1441-4)*60+AA1441,IF(TablaIncidentes[[#This Row],[Prioridad*]]="Alta",(Z1441-2)*60+AA1441)))</f>
        <v>108</v>
      </c>
      <c r="AD1441" s="17" t="str">
        <f>TablaIncidentes[[#This Row],[Tiempo Creación (HH:mm)]]</f>
        <v>00:00</v>
      </c>
      <c r="AE1441" s="11">
        <f t="shared" si="156"/>
        <v>0</v>
      </c>
      <c r="AF1441" s="11">
        <f t="shared" si="157"/>
        <v>0</v>
      </c>
      <c r="AG1441" s="11">
        <f>IF(TablaIncidentes[[#This Row],[Prioridad*]]="Baja",((AE1441*60)+AF1441)-30,IF(TablaIncidentes[[#This Row],[Prioridad*]]="Media",((AE1441*60)+AF1441)-15,IF(TablaIncidentes[[#This Row],[Prioridad*]]="Alta",((AE1441*60)+AF1441)-10)))</f>
        <v>-10</v>
      </c>
      <c r="AI1441" s="17">
        <f>TablaIncidentes[[#This Row],[Tiempo Avance Incidente]]</f>
        <v>0</v>
      </c>
      <c r="AJ1441" s="11">
        <f t="shared" si="158"/>
        <v>0</v>
      </c>
      <c r="AK1441" s="11">
        <f t="shared" si="159"/>
        <v>0</v>
      </c>
      <c r="AL1441">
        <f>IF(TablaIncidentes[[#This Row],[Prioridad*]]="Baja",((AJ1441*60)+AK1441)-720,IF(TablaIncidentes[[#This Row],[Prioridad*]]="Media",((AJ1441*60)+AK1441)-120,IF(TablaIncidentes[[#This Row],[Prioridad*]]="Alta",((AJ1441*60)+AK1441)-60)))</f>
        <v>-60</v>
      </c>
      <c r="AN1441" t="str">
        <f t="shared" si="160"/>
        <v>miércoles</v>
      </c>
    </row>
    <row r="1442" spans="1:40" x14ac:dyDescent="0.25">
      <c r="A1442" s="20" t="s">
        <v>2994</v>
      </c>
      <c r="B1442" t="s">
        <v>1503</v>
      </c>
      <c r="C1442" t="s">
        <v>32</v>
      </c>
      <c r="D1442" s="11" t="s">
        <v>33</v>
      </c>
      <c r="E1442" t="s">
        <v>34</v>
      </c>
      <c r="F1442" t="s">
        <v>51</v>
      </c>
      <c r="G1442" t="s">
        <v>361</v>
      </c>
      <c r="J1442" s="12">
        <v>43852</v>
      </c>
      <c r="K1442" s="13">
        <v>0.51437500000000003</v>
      </c>
      <c r="L1442" s="14">
        <v>43852</v>
      </c>
      <c r="M1442" s="15">
        <v>0.51437500000000003</v>
      </c>
      <c r="N1442" s="12">
        <v>43852</v>
      </c>
      <c r="O1442" s="13">
        <v>0.6724768518518518</v>
      </c>
      <c r="P1442" s="16">
        <v>43853.681469907409</v>
      </c>
      <c r="Q1442" s="11" t="s">
        <v>101</v>
      </c>
      <c r="R1442" s="11" t="s">
        <v>2462</v>
      </c>
      <c r="S1442" s="11" t="s">
        <v>39</v>
      </c>
      <c r="T1442" s="11" t="s">
        <v>133</v>
      </c>
      <c r="U1442" s="11" t="s">
        <v>37</v>
      </c>
      <c r="V1442" s="17">
        <v>0</v>
      </c>
      <c r="W1442" s="11" t="s">
        <v>37</v>
      </c>
      <c r="Y1442" s="17" t="str">
        <f>TablaIncidentes[[#This Row],[Tiempo Total Gestión]]</f>
        <v>03:47</v>
      </c>
      <c r="Z1442" s="11">
        <f t="shared" si="154"/>
        <v>3</v>
      </c>
      <c r="AA1442" s="11">
        <f t="shared" si="155"/>
        <v>47</v>
      </c>
      <c r="AB1442" s="11">
        <f>IF(TablaIncidentes[[#This Row],[Prioridad*]]="Baja",(Z1442-24)*60+AA1442,IF(TablaIncidentes[[#This Row],[Prioridad*]]="Media",(Z1442-4)*60+AA1442,IF(TablaIncidentes[[#This Row],[Prioridad*]]="Alta",(Z1442-2)*60+AA1442)))</f>
        <v>107</v>
      </c>
      <c r="AD1442" s="17" t="str">
        <f>TablaIncidentes[[#This Row],[Tiempo Creación (HH:mm)]]</f>
        <v>00:00</v>
      </c>
      <c r="AE1442" s="11">
        <f t="shared" si="156"/>
        <v>0</v>
      </c>
      <c r="AF1442" s="11">
        <f t="shared" si="157"/>
        <v>0</v>
      </c>
      <c r="AG1442" s="11">
        <f>IF(TablaIncidentes[[#This Row],[Prioridad*]]="Baja",((AE1442*60)+AF1442)-30,IF(TablaIncidentes[[#This Row],[Prioridad*]]="Media",((AE1442*60)+AF1442)-15,IF(TablaIncidentes[[#This Row],[Prioridad*]]="Alta",((AE1442*60)+AF1442)-10)))</f>
        <v>-10</v>
      </c>
      <c r="AI1442" s="17">
        <f>TablaIncidentes[[#This Row],[Tiempo Avance Incidente]]</f>
        <v>0</v>
      </c>
      <c r="AJ1442" s="11">
        <f t="shared" si="158"/>
        <v>0</v>
      </c>
      <c r="AK1442" s="11">
        <f t="shared" si="159"/>
        <v>0</v>
      </c>
      <c r="AL1442">
        <f>IF(TablaIncidentes[[#This Row],[Prioridad*]]="Baja",((AJ1442*60)+AK1442)-720,IF(TablaIncidentes[[#This Row],[Prioridad*]]="Media",((AJ1442*60)+AK1442)-120,IF(TablaIncidentes[[#This Row],[Prioridad*]]="Alta",((AJ1442*60)+AK1442)-60)))</f>
        <v>-60</v>
      </c>
      <c r="AN1442" t="str">
        <f t="shared" si="160"/>
        <v>miércoles</v>
      </c>
    </row>
    <row r="1443" spans="1:40" x14ac:dyDescent="0.25">
      <c r="A1443" s="20" t="s">
        <v>2995</v>
      </c>
      <c r="B1443" t="s">
        <v>1402</v>
      </c>
      <c r="C1443" t="s">
        <v>32</v>
      </c>
      <c r="D1443" s="11" t="s">
        <v>33</v>
      </c>
      <c r="E1443" t="s">
        <v>34</v>
      </c>
      <c r="F1443" t="s">
        <v>51</v>
      </c>
      <c r="G1443" t="s">
        <v>52</v>
      </c>
      <c r="J1443" s="12">
        <v>43852</v>
      </c>
      <c r="K1443" s="13">
        <v>0.51576388888888891</v>
      </c>
      <c r="L1443" s="14">
        <v>43852</v>
      </c>
      <c r="M1443" s="15">
        <v>0.51576388888888891</v>
      </c>
      <c r="N1443" s="12">
        <v>43853</v>
      </c>
      <c r="O1443" s="13">
        <v>0.53224537037037034</v>
      </c>
      <c r="P1443" s="16">
        <v>43854.587256944447</v>
      </c>
      <c r="Q1443" s="11" t="s">
        <v>101</v>
      </c>
      <c r="R1443" s="11" t="s">
        <v>2996</v>
      </c>
      <c r="S1443" s="11" t="s">
        <v>39</v>
      </c>
      <c r="T1443" s="11" t="s">
        <v>133</v>
      </c>
      <c r="U1443" s="11" t="s">
        <v>37</v>
      </c>
      <c r="V1443" s="17">
        <v>0</v>
      </c>
      <c r="W1443" s="11" t="s">
        <v>37</v>
      </c>
      <c r="Y1443" s="17" t="str">
        <f>TablaIncidentes[[#This Row],[Tiempo Total Gestión]]</f>
        <v>05:23</v>
      </c>
      <c r="Z1443" s="11">
        <f t="shared" si="154"/>
        <v>5</v>
      </c>
      <c r="AA1443" s="11">
        <f t="shared" si="155"/>
        <v>23</v>
      </c>
      <c r="AB1443" s="11">
        <f>IF(TablaIncidentes[[#This Row],[Prioridad*]]="Baja",(Z1443-24)*60+AA1443,IF(TablaIncidentes[[#This Row],[Prioridad*]]="Media",(Z1443-4)*60+AA1443,IF(TablaIncidentes[[#This Row],[Prioridad*]]="Alta",(Z1443-2)*60+AA1443)))</f>
        <v>203</v>
      </c>
      <c r="AD1443" s="17" t="str">
        <f>TablaIncidentes[[#This Row],[Tiempo Creación (HH:mm)]]</f>
        <v>00:00</v>
      </c>
      <c r="AE1443" s="11">
        <f t="shared" si="156"/>
        <v>0</v>
      </c>
      <c r="AF1443" s="11">
        <f t="shared" si="157"/>
        <v>0</v>
      </c>
      <c r="AG1443" s="11">
        <f>IF(TablaIncidentes[[#This Row],[Prioridad*]]="Baja",((AE1443*60)+AF1443)-30,IF(TablaIncidentes[[#This Row],[Prioridad*]]="Media",((AE1443*60)+AF1443)-15,IF(TablaIncidentes[[#This Row],[Prioridad*]]="Alta",((AE1443*60)+AF1443)-10)))</f>
        <v>-10</v>
      </c>
      <c r="AI1443" s="17">
        <f>TablaIncidentes[[#This Row],[Tiempo Avance Incidente]]</f>
        <v>0</v>
      </c>
      <c r="AJ1443" s="11">
        <f t="shared" si="158"/>
        <v>0</v>
      </c>
      <c r="AK1443" s="11">
        <f t="shared" si="159"/>
        <v>0</v>
      </c>
      <c r="AL1443">
        <f>IF(TablaIncidentes[[#This Row],[Prioridad*]]="Baja",((AJ1443*60)+AK1443)-720,IF(TablaIncidentes[[#This Row],[Prioridad*]]="Media",((AJ1443*60)+AK1443)-120,IF(TablaIncidentes[[#This Row],[Prioridad*]]="Alta",((AJ1443*60)+AK1443)-60)))</f>
        <v>-60</v>
      </c>
      <c r="AN1443" t="str">
        <f t="shared" si="160"/>
        <v>miércoles</v>
      </c>
    </row>
    <row r="1444" spans="1:40" x14ac:dyDescent="0.25">
      <c r="A1444" s="20" t="s">
        <v>2997</v>
      </c>
      <c r="B1444" t="s">
        <v>1513</v>
      </c>
      <c r="C1444" t="s">
        <v>32</v>
      </c>
      <c r="D1444" s="11" t="s">
        <v>33</v>
      </c>
      <c r="E1444" t="s">
        <v>34</v>
      </c>
      <c r="F1444" t="s">
        <v>51</v>
      </c>
      <c r="G1444" t="s">
        <v>361</v>
      </c>
      <c r="J1444" s="12">
        <v>43852</v>
      </c>
      <c r="K1444" s="13">
        <v>0.51576388888888891</v>
      </c>
      <c r="L1444" s="14">
        <v>43852</v>
      </c>
      <c r="M1444" s="15">
        <v>0.51576388888888891</v>
      </c>
      <c r="N1444" s="12">
        <v>43852</v>
      </c>
      <c r="O1444" s="13">
        <v>0.67863425925925924</v>
      </c>
      <c r="P1444" s="16">
        <v>43853.681469907409</v>
      </c>
      <c r="Q1444" s="11" t="s">
        <v>101</v>
      </c>
      <c r="R1444" s="11" t="s">
        <v>874</v>
      </c>
      <c r="S1444" s="11" t="s">
        <v>39</v>
      </c>
      <c r="T1444" s="11" t="s">
        <v>133</v>
      </c>
      <c r="U1444" s="11" t="s">
        <v>37</v>
      </c>
      <c r="V1444" s="17">
        <v>0</v>
      </c>
      <c r="W1444" s="11" t="s">
        <v>37</v>
      </c>
      <c r="Y1444" s="17" t="str">
        <f>TablaIncidentes[[#This Row],[Tiempo Total Gestión]]</f>
        <v>03:54</v>
      </c>
      <c r="Z1444" s="11">
        <f t="shared" si="154"/>
        <v>3</v>
      </c>
      <c r="AA1444" s="11">
        <f t="shared" si="155"/>
        <v>54</v>
      </c>
      <c r="AB1444" s="11">
        <f>IF(TablaIncidentes[[#This Row],[Prioridad*]]="Baja",(Z1444-24)*60+AA1444,IF(TablaIncidentes[[#This Row],[Prioridad*]]="Media",(Z1444-4)*60+AA1444,IF(TablaIncidentes[[#This Row],[Prioridad*]]="Alta",(Z1444-2)*60+AA1444)))</f>
        <v>114</v>
      </c>
      <c r="AD1444" s="17" t="str">
        <f>TablaIncidentes[[#This Row],[Tiempo Creación (HH:mm)]]</f>
        <v>00:00</v>
      </c>
      <c r="AE1444" s="11">
        <f t="shared" si="156"/>
        <v>0</v>
      </c>
      <c r="AF1444" s="11">
        <f t="shared" si="157"/>
        <v>0</v>
      </c>
      <c r="AG1444" s="11">
        <f>IF(TablaIncidentes[[#This Row],[Prioridad*]]="Baja",((AE1444*60)+AF1444)-30,IF(TablaIncidentes[[#This Row],[Prioridad*]]="Media",((AE1444*60)+AF1444)-15,IF(TablaIncidentes[[#This Row],[Prioridad*]]="Alta",((AE1444*60)+AF1444)-10)))</f>
        <v>-10</v>
      </c>
      <c r="AI1444" s="17">
        <f>TablaIncidentes[[#This Row],[Tiempo Avance Incidente]]</f>
        <v>0</v>
      </c>
      <c r="AJ1444" s="11">
        <f t="shared" si="158"/>
        <v>0</v>
      </c>
      <c r="AK1444" s="11">
        <f t="shared" si="159"/>
        <v>0</v>
      </c>
      <c r="AL1444">
        <f>IF(TablaIncidentes[[#This Row],[Prioridad*]]="Baja",((AJ1444*60)+AK1444)-720,IF(TablaIncidentes[[#This Row],[Prioridad*]]="Media",((AJ1444*60)+AK1444)-120,IF(TablaIncidentes[[#This Row],[Prioridad*]]="Alta",((AJ1444*60)+AK1444)-60)))</f>
        <v>-60</v>
      </c>
      <c r="AN1444" t="str">
        <f t="shared" si="160"/>
        <v>miércoles</v>
      </c>
    </row>
    <row r="1445" spans="1:40" x14ac:dyDescent="0.25">
      <c r="A1445" s="20" t="s">
        <v>2998</v>
      </c>
      <c r="B1445" t="s">
        <v>2999</v>
      </c>
      <c r="C1445" t="s">
        <v>32</v>
      </c>
      <c r="D1445" s="11" t="s">
        <v>33</v>
      </c>
      <c r="E1445" t="s">
        <v>34</v>
      </c>
      <c r="F1445" t="s">
        <v>51</v>
      </c>
      <c r="G1445" t="s">
        <v>361</v>
      </c>
      <c r="J1445" s="12">
        <v>43852</v>
      </c>
      <c r="K1445" s="13">
        <v>0.52550925925925929</v>
      </c>
      <c r="L1445" s="14">
        <v>43852</v>
      </c>
      <c r="M1445" s="15">
        <v>0.52550925925925929</v>
      </c>
      <c r="N1445" s="12">
        <v>43852</v>
      </c>
      <c r="O1445" s="13">
        <v>0.6856712962962962</v>
      </c>
      <c r="P1445" s="16">
        <v>43853.757777777777</v>
      </c>
      <c r="Q1445" s="11" t="s">
        <v>101</v>
      </c>
      <c r="R1445" s="11" t="s">
        <v>2464</v>
      </c>
      <c r="S1445" s="11" t="s">
        <v>39</v>
      </c>
      <c r="T1445" s="11" t="s">
        <v>133</v>
      </c>
      <c r="U1445" s="11" t="s">
        <v>37</v>
      </c>
      <c r="V1445" s="17">
        <v>0</v>
      </c>
      <c r="W1445" s="11" t="s">
        <v>37</v>
      </c>
      <c r="Y1445" s="17" t="str">
        <f>TablaIncidentes[[#This Row],[Tiempo Total Gestión]]</f>
        <v>03:48</v>
      </c>
      <c r="Z1445" s="11">
        <f t="shared" si="154"/>
        <v>3</v>
      </c>
      <c r="AA1445" s="11">
        <f t="shared" si="155"/>
        <v>48</v>
      </c>
      <c r="AB1445" s="11">
        <f>IF(TablaIncidentes[[#This Row],[Prioridad*]]="Baja",(Z1445-24)*60+AA1445,IF(TablaIncidentes[[#This Row],[Prioridad*]]="Media",(Z1445-4)*60+AA1445,IF(TablaIncidentes[[#This Row],[Prioridad*]]="Alta",(Z1445-2)*60+AA1445)))</f>
        <v>108</v>
      </c>
      <c r="AD1445" s="17" t="str">
        <f>TablaIncidentes[[#This Row],[Tiempo Creación (HH:mm)]]</f>
        <v>00:00</v>
      </c>
      <c r="AE1445" s="11">
        <f t="shared" si="156"/>
        <v>0</v>
      </c>
      <c r="AF1445" s="11">
        <f t="shared" si="157"/>
        <v>0</v>
      </c>
      <c r="AG1445" s="11">
        <f>IF(TablaIncidentes[[#This Row],[Prioridad*]]="Baja",((AE1445*60)+AF1445)-30,IF(TablaIncidentes[[#This Row],[Prioridad*]]="Media",((AE1445*60)+AF1445)-15,IF(TablaIncidentes[[#This Row],[Prioridad*]]="Alta",((AE1445*60)+AF1445)-10)))</f>
        <v>-10</v>
      </c>
      <c r="AI1445" s="17">
        <f>TablaIncidentes[[#This Row],[Tiempo Avance Incidente]]</f>
        <v>0</v>
      </c>
      <c r="AJ1445" s="11">
        <f t="shared" si="158"/>
        <v>0</v>
      </c>
      <c r="AK1445" s="11">
        <f t="shared" si="159"/>
        <v>0</v>
      </c>
      <c r="AL1445">
        <f>IF(TablaIncidentes[[#This Row],[Prioridad*]]="Baja",((AJ1445*60)+AK1445)-720,IF(TablaIncidentes[[#This Row],[Prioridad*]]="Media",((AJ1445*60)+AK1445)-120,IF(TablaIncidentes[[#This Row],[Prioridad*]]="Alta",((AJ1445*60)+AK1445)-60)))</f>
        <v>-60</v>
      </c>
      <c r="AN1445" t="str">
        <f t="shared" si="160"/>
        <v>miércoles</v>
      </c>
    </row>
    <row r="1446" spans="1:40" x14ac:dyDescent="0.25">
      <c r="A1446" s="20" t="s">
        <v>3000</v>
      </c>
      <c r="B1446" t="s">
        <v>3001</v>
      </c>
      <c r="C1446" t="s">
        <v>32</v>
      </c>
      <c r="D1446" s="11" t="s">
        <v>33</v>
      </c>
      <c r="E1446" t="s">
        <v>34</v>
      </c>
      <c r="F1446" t="s">
        <v>51</v>
      </c>
      <c r="G1446" t="s">
        <v>361</v>
      </c>
      <c r="J1446" s="12">
        <v>43852</v>
      </c>
      <c r="K1446" s="13">
        <v>0.54358796296296297</v>
      </c>
      <c r="L1446" s="14">
        <v>43852</v>
      </c>
      <c r="M1446" s="15">
        <v>0.54358796296296297</v>
      </c>
      <c r="N1446" s="12">
        <v>43852</v>
      </c>
      <c r="O1446" s="13">
        <v>0.70158564814814817</v>
      </c>
      <c r="P1446" s="16">
        <v>43853.757777777777</v>
      </c>
      <c r="Q1446" s="11" t="s">
        <v>101</v>
      </c>
      <c r="R1446" s="11" t="s">
        <v>2462</v>
      </c>
      <c r="S1446" s="11" t="s">
        <v>39</v>
      </c>
      <c r="T1446" s="11" t="s">
        <v>133</v>
      </c>
      <c r="U1446" s="11" t="s">
        <v>37</v>
      </c>
      <c r="V1446" s="17">
        <v>0</v>
      </c>
      <c r="W1446" s="11" t="s">
        <v>37</v>
      </c>
      <c r="Y1446" s="17" t="str">
        <f>TablaIncidentes[[#This Row],[Tiempo Total Gestión]]</f>
        <v>03:47</v>
      </c>
      <c r="Z1446" s="11">
        <f t="shared" si="154"/>
        <v>3</v>
      </c>
      <c r="AA1446" s="11">
        <f t="shared" si="155"/>
        <v>47</v>
      </c>
      <c r="AB1446" s="11">
        <f>IF(TablaIncidentes[[#This Row],[Prioridad*]]="Baja",(Z1446-24)*60+AA1446,IF(TablaIncidentes[[#This Row],[Prioridad*]]="Media",(Z1446-4)*60+AA1446,IF(TablaIncidentes[[#This Row],[Prioridad*]]="Alta",(Z1446-2)*60+AA1446)))</f>
        <v>107</v>
      </c>
      <c r="AD1446" s="17" t="str">
        <f>TablaIncidentes[[#This Row],[Tiempo Creación (HH:mm)]]</f>
        <v>00:00</v>
      </c>
      <c r="AE1446" s="11">
        <f t="shared" si="156"/>
        <v>0</v>
      </c>
      <c r="AF1446" s="11">
        <f t="shared" si="157"/>
        <v>0</v>
      </c>
      <c r="AG1446" s="11">
        <f>IF(TablaIncidentes[[#This Row],[Prioridad*]]="Baja",((AE1446*60)+AF1446)-30,IF(TablaIncidentes[[#This Row],[Prioridad*]]="Media",((AE1446*60)+AF1446)-15,IF(TablaIncidentes[[#This Row],[Prioridad*]]="Alta",((AE1446*60)+AF1446)-10)))</f>
        <v>-10</v>
      </c>
      <c r="AI1446" s="17">
        <f>TablaIncidentes[[#This Row],[Tiempo Avance Incidente]]</f>
        <v>0</v>
      </c>
      <c r="AJ1446" s="11">
        <f t="shared" si="158"/>
        <v>0</v>
      </c>
      <c r="AK1446" s="11">
        <f t="shared" si="159"/>
        <v>0</v>
      </c>
      <c r="AL1446">
        <f>IF(TablaIncidentes[[#This Row],[Prioridad*]]="Baja",((AJ1446*60)+AK1446)-720,IF(TablaIncidentes[[#This Row],[Prioridad*]]="Media",((AJ1446*60)+AK1446)-120,IF(TablaIncidentes[[#This Row],[Prioridad*]]="Alta",((AJ1446*60)+AK1446)-60)))</f>
        <v>-60</v>
      </c>
      <c r="AN1446" t="str">
        <f t="shared" si="160"/>
        <v>miércoles</v>
      </c>
    </row>
    <row r="1447" spans="1:40" x14ac:dyDescent="0.25">
      <c r="A1447" s="10" t="s">
        <v>3002</v>
      </c>
      <c r="B1447" t="s">
        <v>572</v>
      </c>
      <c r="C1447" t="s">
        <v>161</v>
      </c>
      <c r="D1447" s="11" t="s">
        <v>110</v>
      </c>
      <c r="E1447" t="s">
        <v>34</v>
      </c>
      <c r="F1447" t="s">
        <v>124</v>
      </c>
      <c r="G1447" t="s">
        <v>104</v>
      </c>
      <c r="J1447" s="12">
        <v>43852</v>
      </c>
      <c r="K1447" s="13">
        <v>0.58703703703703702</v>
      </c>
      <c r="L1447" s="14">
        <v>43852</v>
      </c>
      <c r="M1447" s="15">
        <v>0.59037037037037032</v>
      </c>
      <c r="N1447" s="12">
        <v>43852</v>
      </c>
      <c r="O1447" s="13">
        <v>0.61974537037037036</v>
      </c>
      <c r="P1447" s="16">
        <v>43853.631041666667</v>
      </c>
      <c r="Q1447" s="11" t="s">
        <v>37</v>
      </c>
      <c r="R1447" s="11" t="s">
        <v>47</v>
      </c>
      <c r="S1447" s="11" t="s">
        <v>59</v>
      </c>
      <c r="T1447" s="11" t="s">
        <v>327</v>
      </c>
      <c r="U1447" s="11" t="s">
        <v>37</v>
      </c>
      <c r="V1447" s="17">
        <v>3.4143518496421166E-3</v>
      </c>
      <c r="W1447" s="11" t="s">
        <v>37</v>
      </c>
      <c r="Y1447" s="17" t="str">
        <f>TablaIncidentes[[#This Row],[Tiempo Total Gestión]]</f>
        <v>00:47</v>
      </c>
      <c r="Z1447" s="11">
        <f t="shared" si="154"/>
        <v>0</v>
      </c>
      <c r="AA1447" s="11">
        <f t="shared" si="155"/>
        <v>47</v>
      </c>
      <c r="AB1447" s="11">
        <f>IF(TablaIncidentes[[#This Row],[Prioridad*]]="Baja",(Z1447-24)*60+AA1447,IF(TablaIncidentes[[#This Row],[Prioridad*]]="Media",(Z1447-4)*60+AA1447,IF(TablaIncidentes[[#This Row],[Prioridad*]]="Alta",(Z1447-2)*60+AA1447)))</f>
        <v>-193</v>
      </c>
      <c r="AD1447" s="17" t="str">
        <f>TablaIncidentes[[#This Row],[Tiempo Creación (HH:mm)]]</f>
        <v>00:04</v>
      </c>
      <c r="AE1447" s="11">
        <f t="shared" si="156"/>
        <v>0</v>
      </c>
      <c r="AF1447" s="11">
        <f t="shared" si="157"/>
        <v>4</v>
      </c>
      <c r="AG1447" s="11">
        <f>IF(TablaIncidentes[[#This Row],[Prioridad*]]="Baja",((AE1447*60)+AF1447)-30,IF(TablaIncidentes[[#This Row],[Prioridad*]]="Media",((AE1447*60)+AF1447)-15,IF(TablaIncidentes[[#This Row],[Prioridad*]]="Alta",((AE1447*60)+AF1447)-10)))</f>
        <v>-11</v>
      </c>
      <c r="AI1447" s="17">
        <f>TablaIncidentes[[#This Row],[Tiempo Avance Incidente]]</f>
        <v>3.4143518496421166E-3</v>
      </c>
      <c r="AJ1447" s="11">
        <f t="shared" si="158"/>
        <v>0</v>
      </c>
      <c r="AK1447" s="11">
        <f t="shared" si="159"/>
        <v>4</v>
      </c>
      <c r="AL1447">
        <f>IF(TablaIncidentes[[#This Row],[Prioridad*]]="Baja",((AJ1447*60)+AK1447)-720,IF(TablaIncidentes[[#This Row],[Prioridad*]]="Media",((AJ1447*60)+AK1447)-120,IF(TablaIncidentes[[#This Row],[Prioridad*]]="Alta",((AJ1447*60)+AK1447)-60)))</f>
        <v>-116</v>
      </c>
      <c r="AN1447" t="str">
        <f t="shared" si="160"/>
        <v>miércoles</v>
      </c>
    </row>
    <row r="1448" spans="1:40" x14ac:dyDescent="0.25">
      <c r="A1448" s="20" t="s">
        <v>3003</v>
      </c>
      <c r="B1448" t="s">
        <v>3004</v>
      </c>
      <c r="C1448" t="s">
        <v>32</v>
      </c>
      <c r="D1448" s="11" t="s">
        <v>33</v>
      </c>
      <c r="E1448" t="s">
        <v>34</v>
      </c>
      <c r="F1448" t="s">
        <v>51</v>
      </c>
      <c r="G1448" t="s">
        <v>52</v>
      </c>
      <c r="J1448" s="12">
        <v>43852</v>
      </c>
      <c r="K1448" s="13">
        <v>0.60201388888888896</v>
      </c>
      <c r="L1448" s="14">
        <v>43852</v>
      </c>
      <c r="M1448" s="15">
        <v>0.60201388888888896</v>
      </c>
      <c r="N1448" s="12">
        <v>43854</v>
      </c>
      <c r="O1448" s="13">
        <v>0.38601851851851854</v>
      </c>
      <c r="P1448" s="16">
        <v>43855.440555555557</v>
      </c>
      <c r="Q1448" s="11" t="s">
        <v>101</v>
      </c>
      <c r="R1448" s="11" t="s">
        <v>2986</v>
      </c>
      <c r="S1448" s="11" t="s">
        <v>39</v>
      </c>
      <c r="T1448" s="11" t="s">
        <v>133</v>
      </c>
      <c r="U1448" s="11" t="s">
        <v>37</v>
      </c>
      <c r="V1448" s="17">
        <v>0</v>
      </c>
      <c r="W1448" s="11" t="s">
        <v>37</v>
      </c>
      <c r="Y1448" s="17" t="str">
        <f>TablaIncidentes[[#This Row],[Tiempo Total Gestión]]</f>
        <v>42:48</v>
      </c>
      <c r="Z1448" s="11">
        <f t="shared" si="154"/>
        <v>18</v>
      </c>
      <c r="AA1448" s="11">
        <f t="shared" si="155"/>
        <v>48</v>
      </c>
      <c r="AB1448" s="11">
        <f>IF(TablaIncidentes[[#This Row],[Prioridad*]]="Baja",(Z1448-24)*60+AA1448,IF(TablaIncidentes[[#This Row],[Prioridad*]]="Media",(Z1448-4)*60+AA1448,IF(TablaIncidentes[[#This Row],[Prioridad*]]="Alta",(Z1448-2)*60+AA1448)))</f>
        <v>1008</v>
      </c>
      <c r="AD1448" s="17" t="str">
        <f>TablaIncidentes[[#This Row],[Tiempo Creación (HH:mm)]]</f>
        <v>00:00</v>
      </c>
      <c r="AE1448" s="11">
        <f t="shared" si="156"/>
        <v>0</v>
      </c>
      <c r="AF1448" s="11">
        <f t="shared" si="157"/>
        <v>0</v>
      </c>
      <c r="AG1448" s="11">
        <f>IF(TablaIncidentes[[#This Row],[Prioridad*]]="Baja",((AE1448*60)+AF1448)-30,IF(TablaIncidentes[[#This Row],[Prioridad*]]="Media",((AE1448*60)+AF1448)-15,IF(TablaIncidentes[[#This Row],[Prioridad*]]="Alta",((AE1448*60)+AF1448)-10)))</f>
        <v>-10</v>
      </c>
      <c r="AI1448" s="17">
        <f>TablaIncidentes[[#This Row],[Tiempo Avance Incidente]]</f>
        <v>0</v>
      </c>
      <c r="AJ1448" s="11">
        <f t="shared" si="158"/>
        <v>0</v>
      </c>
      <c r="AK1448" s="11">
        <f t="shared" si="159"/>
        <v>0</v>
      </c>
      <c r="AL1448">
        <f>IF(TablaIncidentes[[#This Row],[Prioridad*]]="Baja",((AJ1448*60)+AK1448)-720,IF(TablaIncidentes[[#This Row],[Prioridad*]]="Media",((AJ1448*60)+AK1448)-120,IF(TablaIncidentes[[#This Row],[Prioridad*]]="Alta",((AJ1448*60)+AK1448)-60)))</f>
        <v>-60</v>
      </c>
      <c r="AN1448" t="str">
        <f t="shared" si="160"/>
        <v>miércoles</v>
      </c>
    </row>
    <row r="1449" spans="1:40" x14ac:dyDescent="0.25">
      <c r="A1449" s="20" t="s">
        <v>3005</v>
      </c>
      <c r="B1449" t="s">
        <v>2059</v>
      </c>
      <c r="C1449" t="s">
        <v>32</v>
      </c>
      <c r="D1449" s="11" t="s">
        <v>33</v>
      </c>
      <c r="E1449" t="s">
        <v>34</v>
      </c>
      <c r="F1449" t="s">
        <v>51</v>
      </c>
      <c r="G1449" t="s">
        <v>52</v>
      </c>
      <c r="J1449" s="12">
        <v>43852</v>
      </c>
      <c r="K1449" s="13">
        <v>0.60270833333333329</v>
      </c>
      <c r="L1449" s="14">
        <v>43852</v>
      </c>
      <c r="M1449" s="15">
        <v>0.60270833333333329</v>
      </c>
      <c r="N1449" s="12">
        <v>43854</v>
      </c>
      <c r="O1449" s="13">
        <v>0.38601851851851854</v>
      </c>
      <c r="P1449" s="16">
        <v>43855.440555555557</v>
      </c>
      <c r="Q1449" s="11" t="s">
        <v>101</v>
      </c>
      <c r="R1449" s="11" t="s">
        <v>3006</v>
      </c>
      <c r="S1449" s="11" t="s">
        <v>39</v>
      </c>
      <c r="T1449" s="11" t="s">
        <v>133</v>
      </c>
      <c r="U1449" s="11" t="s">
        <v>37</v>
      </c>
      <c r="V1449" s="17">
        <v>0</v>
      </c>
      <c r="W1449" s="11" t="s">
        <v>37</v>
      </c>
      <c r="Y1449" s="17" t="str">
        <f>TablaIncidentes[[#This Row],[Tiempo Total Gestión]]</f>
        <v>42:47</v>
      </c>
      <c r="Z1449" s="11">
        <f t="shared" si="154"/>
        <v>18</v>
      </c>
      <c r="AA1449" s="11">
        <f t="shared" si="155"/>
        <v>47</v>
      </c>
      <c r="AB1449" s="11">
        <f>IF(TablaIncidentes[[#This Row],[Prioridad*]]="Baja",(Z1449-24)*60+AA1449,IF(TablaIncidentes[[#This Row],[Prioridad*]]="Media",(Z1449-4)*60+AA1449,IF(TablaIncidentes[[#This Row],[Prioridad*]]="Alta",(Z1449-2)*60+AA1449)))</f>
        <v>1007</v>
      </c>
      <c r="AD1449" s="17" t="str">
        <f>TablaIncidentes[[#This Row],[Tiempo Creación (HH:mm)]]</f>
        <v>00:00</v>
      </c>
      <c r="AE1449" s="11">
        <f t="shared" si="156"/>
        <v>0</v>
      </c>
      <c r="AF1449" s="11">
        <f t="shared" si="157"/>
        <v>0</v>
      </c>
      <c r="AG1449" s="11">
        <f>IF(TablaIncidentes[[#This Row],[Prioridad*]]="Baja",((AE1449*60)+AF1449)-30,IF(TablaIncidentes[[#This Row],[Prioridad*]]="Media",((AE1449*60)+AF1449)-15,IF(TablaIncidentes[[#This Row],[Prioridad*]]="Alta",((AE1449*60)+AF1449)-10)))</f>
        <v>-10</v>
      </c>
      <c r="AI1449" s="17">
        <f>TablaIncidentes[[#This Row],[Tiempo Avance Incidente]]</f>
        <v>0</v>
      </c>
      <c r="AJ1449" s="11">
        <f t="shared" si="158"/>
        <v>0</v>
      </c>
      <c r="AK1449" s="11">
        <f t="shared" si="159"/>
        <v>0</v>
      </c>
      <c r="AL1449">
        <f>IF(TablaIncidentes[[#This Row],[Prioridad*]]="Baja",((AJ1449*60)+AK1449)-720,IF(TablaIncidentes[[#This Row],[Prioridad*]]="Media",((AJ1449*60)+AK1449)-120,IF(TablaIncidentes[[#This Row],[Prioridad*]]="Alta",((AJ1449*60)+AK1449)-60)))</f>
        <v>-60</v>
      </c>
      <c r="AN1449" t="str">
        <f t="shared" si="160"/>
        <v>miércoles</v>
      </c>
    </row>
    <row r="1450" spans="1:40" x14ac:dyDescent="0.25">
      <c r="A1450" s="10" t="s">
        <v>3007</v>
      </c>
      <c r="B1450" t="s">
        <v>3008</v>
      </c>
      <c r="C1450" t="s">
        <v>239</v>
      </c>
      <c r="D1450" s="11" t="s">
        <v>110</v>
      </c>
      <c r="E1450" t="s">
        <v>34</v>
      </c>
      <c r="F1450" t="s">
        <v>111</v>
      </c>
      <c r="G1450" t="s">
        <v>165</v>
      </c>
      <c r="J1450" s="12">
        <v>43852</v>
      </c>
      <c r="K1450" s="13">
        <v>0.60405092592592591</v>
      </c>
      <c r="L1450" s="14">
        <v>43852</v>
      </c>
      <c r="M1450" s="15">
        <v>0.61115740740740743</v>
      </c>
      <c r="N1450" s="12">
        <v>43852</v>
      </c>
      <c r="O1450" s="13">
        <v>0.63534722222222217</v>
      </c>
      <c r="P1450" s="16">
        <v>43853.681469907409</v>
      </c>
      <c r="Q1450" s="11" t="s">
        <v>37</v>
      </c>
      <c r="R1450" s="11" t="s">
        <v>2476</v>
      </c>
      <c r="S1450" s="11" t="s">
        <v>59</v>
      </c>
      <c r="T1450" s="11" t="s">
        <v>336</v>
      </c>
      <c r="U1450" s="11" t="s">
        <v>37</v>
      </c>
      <c r="V1450" s="17">
        <v>6.2500000058207661E-4</v>
      </c>
      <c r="W1450" s="11" t="s">
        <v>37</v>
      </c>
      <c r="Y1450" s="17" t="str">
        <f>TablaIncidentes[[#This Row],[Tiempo Total Gestión]]</f>
        <v>00:45</v>
      </c>
      <c r="Z1450" s="11">
        <f t="shared" si="154"/>
        <v>0</v>
      </c>
      <c r="AA1450" s="11">
        <f t="shared" si="155"/>
        <v>45</v>
      </c>
      <c r="AB1450" s="11">
        <f>IF(TablaIncidentes[[#This Row],[Prioridad*]]="Baja",(Z1450-24)*60+AA1450,IF(TablaIncidentes[[#This Row],[Prioridad*]]="Media",(Z1450-4)*60+AA1450,IF(TablaIncidentes[[#This Row],[Prioridad*]]="Alta",(Z1450-2)*60+AA1450)))</f>
        <v>-195</v>
      </c>
      <c r="AD1450" s="17" t="str">
        <f>TablaIncidentes[[#This Row],[Tiempo Creación (HH:mm)]]</f>
        <v>00:10</v>
      </c>
      <c r="AE1450" s="11">
        <f t="shared" si="156"/>
        <v>0</v>
      </c>
      <c r="AF1450" s="11">
        <f t="shared" si="157"/>
        <v>10</v>
      </c>
      <c r="AG1450" s="11">
        <f>IF(TablaIncidentes[[#This Row],[Prioridad*]]="Baja",((AE1450*60)+AF1450)-30,IF(TablaIncidentes[[#This Row],[Prioridad*]]="Media",((AE1450*60)+AF1450)-15,IF(TablaIncidentes[[#This Row],[Prioridad*]]="Alta",((AE1450*60)+AF1450)-10)))</f>
        <v>-5</v>
      </c>
      <c r="AI1450" s="17">
        <f>TablaIncidentes[[#This Row],[Tiempo Avance Incidente]]</f>
        <v>6.2500000058207661E-4</v>
      </c>
      <c r="AJ1450" s="11">
        <f t="shared" si="158"/>
        <v>0</v>
      </c>
      <c r="AK1450" s="11">
        <f t="shared" si="159"/>
        <v>0</v>
      </c>
      <c r="AL1450">
        <f>IF(TablaIncidentes[[#This Row],[Prioridad*]]="Baja",((AJ1450*60)+AK1450)-720,IF(TablaIncidentes[[#This Row],[Prioridad*]]="Media",((AJ1450*60)+AK1450)-120,IF(TablaIncidentes[[#This Row],[Prioridad*]]="Alta",((AJ1450*60)+AK1450)-60)))</f>
        <v>-120</v>
      </c>
      <c r="AN1450" t="str">
        <f t="shared" si="160"/>
        <v>miércoles</v>
      </c>
    </row>
    <row r="1451" spans="1:40" x14ac:dyDescent="0.25">
      <c r="A1451" s="20" t="s">
        <v>3009</v>
      </c>
      <c r="B1451" t="s">
        <v>1056</v>
      </c>
      <c r="C1451" t="s">
        <v>32</v>
      </c>
      <c r="D1451" s="11" t="s">
        <v>33</v>
      </c>
      <c r="E1451" t="s">
        <v>34</v>
      </c>
      <c r="F1451" t="s">
        <v>51</v>
      </c>
      <c r="G1451" t="s">
        <v>52</v>
      </c>
      <c r="J1451" s="12">
        <v>43852</v>
      </c>
      <c r="K1451" s="13">
        <v>0.51645833333333335</v>
      </c>
      <c r="L1451" s="14">
        <v>43852</v>
      </c>
      <c r="M1451" s="15">
        <v>0.51645833333333335</v>
      </c>
      <c r="N1451" s="12">
        <v>43853</v>
      </c>
      <c r="O1451" s="13">
        <v>0.63331018518518511</v>
      </c>
      <c r="P1451" s="16">
        <v>43854.699016203704</v>
      </c>
      <c r="Q1451" s="11" t="s">
        <v>101</v>
      </c>
      <c r="R1451" s="11" t="s">
        <v>3010</v>
      </c>
      <c r="S1451" s="11" t="s">
        <v>39</v>
      </c>
      <c r="T1451" s="11" t="s">
        <v>133</v>
      </c>
      <c r="U1451" s="11" t="s">
        <v>37</v>
      </c>
      <c r="V1451" s="17">
        <v>0</v>
      </c>
      <c r="W1451" s="11" t="s">
        <v>37</v>
      </c>
      <c r="Y1451" s="17" t="str">
        <f>TablaIncidentes[[#This Row],[Tiempo Total Gestión]]</f>
        <v>05:24</v>
      </c>
      <c r="Z1451" s="11">
        <f t="shared" si="154"/>
        <v>5</v>
      </c>
      <c r="AA1451" s="11">
        <f t="shared" si="155"/>
        <v>24</v>
      </c>
      <c r="AB1451" s="11">
        <f>IF(TablaIncidentes[[#This Row],[Prioridad*]]="Baja",(Z1451-24)*60+AA1451,IF(TablaIncidentes[[#This Row],[Prioridad*]]="Media",(Z1451-4)*60+AA1451,IF(TablaIncidentes[[#This Row],[Prioridad*]]="Alta",(Z1451-2)*60+AA1451)))</f>
        <v>204</v>
      </c>
      <c r="AD1451" s="17" t="str">
        <f>TablaIncidentes[[#This Row],[Tiempo Creación (HH:mm)]]</f>
        <v>00:00</v>
      </c>
      <c r="AE1451" s="11">
        <f t="shared" si="156"/>
        <v>0</v>
      </c>
      <c r="AF1451" s="11">
        <f t="shared" si="157"/>
        <v>0</v>
      </c>
      <c r="AG1451" s="11">
        <f>IF(TablaIncidentes[[#This Row],[Prioridad*]]="Baja",((AE1451*60)+AF1451)-30,IF(TablaIncidentes[[#This Row],[Prioridad*]]="Media",((AE1451*60)+AF1451)-15,IF(TablaIncidentes[[#This Row],[Prioridad*]]="Alta",((AE1451*60)+AF1451)-10)))</f>
        <v>-10</v>
      </c>
      <c r="AI1451" s="17">
        <f>TablaIncidentes[[#This Row],[Tiempo Avance Incidente]]</f>
        <v>0</v>
      </c>
      <c r="AJ1451" s="11">
        <f t="shared" si="158"/>
        <v>0</v>
      </c>
      <c r="AK1451" s="11">
        <f t="shared" si="159"/>
        <v>0</v>
      </c>
      <c r="AL1451">
        <f>IF(TablaIncidentes[[#This Row],[Prioridad*]]="Baja",((AJ1451*60)+AK1451)-720,IF(TablaIncidentes[[#This Row],[Prioridad*]]="Media",((AJ1451*60)+AK1451)-120,IF(TablaIncidentes[[#This Row],[Prioridad*]]="Alta",((AJ1451*60)+AK1451)-60)))</f>
        <v>-60</v>
      </c>
      <c r="AN1451" t="str">
        <f t="shared" si="160"/>
        <v>miércoles</v>
      </c>
    </row>
    <row r="1452" spans="1:40" x14ac:dyDescent="0.25">
      <c r="A1452" s="20" t="s">
        <v>3011</v>
      </c>
      <c r="B1452" t="s">
        <v>3012</v>
      </c>
      <c r="C1452" t="s">
        <v>32</v>
      </c>
      <c r="D1452" s="11" t="s">
        <v>33</v>
      </c>
      <c r="E1452" t="s">
        <v>34</v>
      </c>
      <c r="F1452" t="s">
        <v>51</v>
      </c>
      <c r="G1452" t="s">
        <v>361</v>
      </c>
      <c r="J1452" s="12">
        <v>43852</v>
      </c>
      <c r="K1452" s="13">
        <v>0.52064814814814808</v>
      </c>
      <c r="L1452" s="14">
        <v>43852</v>
      </c>
      <c r="M1452" s="15">
        <v>0.52064814814814808</v>
      </c>
      <c r="N1452" s="12">
        <v>43852</v>
      </c>
      <c r="O1452" s="13">
        <v>0.70673611111111112</v>
      </c>
      <c r="P1452" s="16">
        <v>43853.757777777777</v>
      </c>
      <c r="Q1452" s="11" t="s">
        <v>101</v>
      </c>
      <c r="R1452" s="11" t="s">
        <v>3013</v>
      </c>
      <c r="S1452" s="11" t="s">
        <v>39</v>
      </c>
      <c r="T1452" s="11" t="s">
        <v>133</v>
      </c>
      <c r="U1452" s="11" t="s">
        <v>37</v>
      </c>
      <c r="V1452" s="17">
        <v>0</v>
      </c>
      <c r="W1452" s="11" t="s">
        <v>37</v>
      </c>
      <c r="Y1452" s="17" t="str">
        <f>TablaIncidentes[[#This Row],[Tiempo Total Gestión]]</f>
        <v>04:27</v>
      </c>
      <c r="Z1452" s="11">
        <f t="shared" si="154"/>
        <v>4</v>
      </c>
      <c r="AA1452" s="11">
        <f t="shared" si="155"/>
        <v>27</v>
      </c>
      <c r="AB1452" s="11">
        <f>IF(TablaIncidentes[[#This Row],[Prioridad*]]="Baja",(Z1452-24)*60+AA1452,IF(TablaIncidentes[[#This Row],[Prioridad*]]="Media",(Z1452-4)*60+AA1452,IF(TablaIncidentes[[#This Row],[Prioridad*]]="Alta",(Z1452-2)*60+AA1452)))</f>
        <v>147</v>
      </c>
      <c r="AD1452" s="17" t="str">
        <f>TablaIncidentes[[#This Row],[Tiempo Creación (HH:mm)]]</f>
        <v>00:00</v>
      </c>
      <c r="AE1452" s="11">
        <f t="shared" si="156"/>
        <v>0</v>
      </c>
      <c r="AF1452" s="11">
        <f t="shared" si="157"/>
        <v>0</v>
      </c>
      <c r="AG1452" s="11">
        <f>IF(TablaIncidentes[[#This Row],[Prioridad*]]="Baja",((AE1452*60)+AF1452)-30,IF(TablaIncidentes[[#This Row],[Prioridad*]]="Media",((AE1452*60)+AF1452)-15,IF(TablaIncidentes[[#This Row],[Prioridad*]]="Alta",((AE1452*60)+AF1452)-10)))</f>
        <v>-10</v>
      </c>
      <c r="AI1452" s="17">
        <f>TablaIncidentes[[#This Row],[Tiempo Avance Incidente]]</f>
        <v>0</v>
      </c>
      <c r="AJ1452" s="11">
        <f t="shared" si="158"/>
        <v>0</v>
      </c>
      <c r="AK1452" s="11">
        <f t="shared" si="159"/>
        <v>0</v>
      </c>
      <c r="AL1452">
        <f>IF(TablaIncidentes[[#This Row],[Prioridad*]]="Baja",((AJ1452*60)+AK1452)-720,IF(TablaIncidentes[[#This Row],[Prioridad*]]="Media",((AJ1452*60)+AK1452)-120,IF(TablaIncidentes[[#This Row],[Prioridad*]]="Alta",((AJ1452*60)+AK1452)-60)))</f>
        <v>-60</v>
      </c>
      <c r="AN1452" t="str">
        <f t="shared" si="160"/>
        <v>miércoles</v>
      </c>
    </row>
    <row r="1453" spans="1:40" x14ac:dyDescent="0.25">
      <c r="A1453" s="20" t="s">
        <v>3014</v>
      </c>
      <c r="B1453" t="s">
        <v>1196</v>
      </c>
      <c r="C1453" t="s">
        <v>32</v>
      </c>
      <c r="D1453" s="11" t="s">
        <v>33</v>
      </c>
      <c r="E1453" t="s">
        <v>34</v>
      </c>
      <c r="F1453" t="s">
        <v>51</v>
      </c>
      <c r="G1453" t="s">
        <v>361</v>
      </c>
      <c r="J1453" s="12">
        <v>43852</v>
      </c>
      <c r="K1453" s="13">
        <v>0.52064814814814808</v>
      </c>
      <c r="L1453" s="14">
        <v>43852</v>
      </c>
      <c r="M1453" s="15">
        <v>0.52064814814814808</v>
      </c>
      <c r="N1453" s="12">
        <v>43852</v>
      </c>
      <c r="O1453" s="13">
        <v>0.71143518518518523</v>
      </c>
      <c r="P1453" s="16">
        <v>43853.757777777777</v>
      </c>
      <c r="Q1453" s="11" t="s">
        <v>101</v>
      </c>
      <c r="R1453" s="11" t="s">
        <v>2956</v>
      </c>
      <c r="S1453" s="11" t="s">
        <v>39</v>
      </c>
      <c r="T1453" s="11" t="s">
        <v>133</v>
      </c>
      <c r="U1453" s="11" t="s">
        <v>37</v>
      </c>
      <c r="V1453" s="17">
        <v>0</v>
      </c>
      <c r="W1453" s="11" t="s">
        <v>37</v>
      </c>
      <c r="Y1453" s="17" t="str">
        <f>TablaIncidentes[[#This Row],[Tiempo Total Gestión]]</f>
        <v>04:34</v>
      </c>
      <c r="Z1453" s="11">
        <f t="shared" si="154"/>
        <v>4</v>
      </c>
      <c r="AA1453" s="11">
        <f t="shared" si="155"/>
        <v>34</v>
      </c>
      <c r="AB1453" s="11">
        <f>IF(TablaIncidentes[[#This Row],[Prioridad*]]="Baja",(Z1453-24)*60+AA1453,IF(TablaIncidentes[[#This Row],[Prioridad*]]="Media",(Z1453-4)*60+AA1453,IF(TablaIncidentes[[#This Row],[Prioridad*]]="Alta",(Z1453-2)*60+AA1453)))</f>
        <v>154</v>
      </c>
      <c r="AD1453" s="17" t="str">
        <f>TablaIncidentes[[#This Row],[Tiempo Creación (HH:mm)]]</f>
        <v>00:00</v>
      </c>
      <c r="AE1453" s="11">
        <f t="shared" si="156"/>
        <v>0</v>
      </c>
      <c r="AF1453" s="11">
        <f t="shared" si="157"/>
        <v>0</v>
      </c>
      <c r="AG1453" s="11">
        <f>IF(TablaIncidentes[[#This Row],[Prioridad*]]="Baja",((AE1453*60)+AF1453)-30,IF(TablaIncidentes[[#This Row],[Prioridad*]]="Media",((AE1453*60)+AF1453)-15,IF(TablaIncidentes[[#This Row],[Prioridad*]]="Alta",((AE1453*60)+AF1453)-10)))</f>
        <v>-10</v>
      </c>
      <c r="AI1453" s="17">
        <f>TablaIncidentes[[#This Row],[Tiempo Avance Incidente]]</f>
        <v>0</v>
      </c>
      <c r="AJ1453" s="11">
        <f t="shared" si="158"/>
        <v>0</v>
      </c>
      <c r="AK1453" s="11">
        <f t="shared" si="159"/>
        <v>0</v>
      </c>
      <c r="AL1453">
        <f>IF(TablaIncidentes[[#This Row],[Prioridad*]]="Baja",((AJ1453*60)+AK1453)-720,IF(TablaIncidentes[[#This Row],[Prioridad*]]="Media",((AJ1453*60)+AK1453)-120,IF(TablaIncidentes[[#This Row],[Prioridad*]]="Alta",((AJ1453*60)+AK1453)-60)))</f>
        <v>-60</v>
      </c>
      <c r="AN1453" t="str">
        <f t="shared" si="160"/>
        <v>miércoles</v>
      </c>
    </row>
    <row r="1454" spans="1:40" x14ac:dyDescent="0.25">
      <c r="A1454" s="20" t="s">
        <v>3015</v>
      </c>
      <c r="B1454" t="s">
        <v>3016</v>
      </c>
      <c r="C1454" t="s">
        <v>32</v>
      </c>
      <c r="D1454" s="11" t="s">
        <v>33</v>
      </c>
      <c r="E1454" t="s">
        <v>34</v>
      </c>
      <c r="F1454" t="s">
        <v>51</v>
      </c>
      <c r="G1454" t="s">
        <v>361</v>
      </c>
      <c r="J1454" s="12">
        <v>43852</v>
      </c>
      <c r="K1454" s="13">
        <v>0.52550925925925929</v>
      </c>
      <c r="L1454" s="14">
        <v>43852</v>
      </c>
      <c r="M1454" s="15">
        <v>0.52550925925925929</v>
      </c>
      <c r="N1454" s="12">
        <v>43852</v>
      </c>
      <c r="O1454" s="13">
        <v>0.71556712962962965</v>
      </c>
      <c r="P1454" s="16">
        <v>43853.757777777777</v>
      </c>
      <c r="Q1454" s="11" t="s">
        <v>101</v>
      </c>
      <c r="R1454" s="11" t="s">
        <v>2264</v>
      </c>
      <c r="S1454" s="11" t="s">
        <v>39</v>
      </c>
      <c r="T1454" s="11" t="s">
        <v>133</v>
      </c>
      <c r="U1454" s="11" t="s">
        <v>37</v>
      </c>
      <c r="V1454" s="17">
        <v>0</v>
      </c>
      <c r="W1454" s="11" t="s">
        <v>37</v>
      </c>
      <c r="Y1454" s="17" t="str">
        <f>TablaIncidentes[[#This Row],[Tiempo Total Gestión]]</f>
        <v>04:33</v>
      </c>
      <c r="Z1454" s="11">
        <f t="shared" si="154"/>
        <v>4</v>
      </c>
      <c r="AA1454" s="11">
        <f t="shared" si="155"/>
        <v>33</v>
      </c>
      <c r="AB1454" s="11">
        <f>IF(TablaIncidentes[[#This Row],[Prioridad*]]="Baja",(Z1454-24)*60+AA1454,IF(TablaIncidentes[[#This Row],[Prioridad*]]="Media",(Z1454-4)*60+AA1454,IF(TablaIncidentes[[#This Row],[Prioridad*]]="Alta",(Z1454-2)*60+AA1454)))</f>
        <v>153</v>
      </c>
      <c r="AD1454" s="17" t="str">
        <f>TablaIncidentes[[#This Row],[Tiempo Creación (HH:mm)]]</f>
        <v>00:00</v>
      </c>
      <c r="AE1454" s="11">
        <f t="shared" si="156"/>
        <v>0</v>
      </c>
      <c r="AF1454" s="11">
        <f t="shared" si="157"/>
        <v>0</v>
      </c>
      <c r="AG1454" s="11">
        <f>IF(TablaIncidentes[[#This Row],[Prioridad*]]="Baja",((AE1454*60)+AF1454)-30,IF(TablaIncidentes[[#This Row],[Prioridad*]]="Media",((AE1454*60)+AF1454)-15,IF(TablaIncidentes[[#This Row],[Prioridad*]]="Alta",((AE1454*60)+AF1454)-10)))</f>
        <v>-10</v>
      </c>
      <c r="AI1454" s="17">
        <f>TablaIncidentes[[#This Row],[Tiempo Avance Incidente]]</f>
        <v>0</v>
      </c>
      <c r="AJ1454" s="11">
        <f t="shared" si="158"/>
        <v>0</v>
      </c>
      <c r="AK1454" s="11">
        <f t="shared" si="159"/>
        <v>0</v>
      </c>
      <c r="AL1454">
        <f>IF(TablaIncidentes[[#This Row],[Prioridad*]]="Baja",((AJ1454*60)+AK1454)-720,IF(TablaIncidentes[[#This Row],[Prioridad*]]="Media",((AJ1454*60)+AK1454)-120,IF(TablaIncidentes[[#This Row],[Prioridad*]]="Alta",((AJ1454*60)+AK1454)-60)))</f>
        <v>-60</v>
      </c>
      <c r="AN1454" t="str">
        <f t="shared" si="160"/>
        <v>miércoles</v>
      </c>
    </row>
    <row r="1455" spans="1:40" x14ac:dyDescent="0.25">
      <c r="A1455" s="20" t="s">
        <v>3017</v>
      </c>
      <c r="B1455" t="s">
        <v>3018</v>
      </c>
      <c r="C1455" t="s">
        <v>32</v>
      </c>
      <c r="D1455" s="11" t="s">
        <v>33</v>
      </c>
      <c r="E1455" t="s">
        <v>34</v>
      </c>
      <c r="F1455" t="s">
        <v>51</v>
      </c>
      <c r="G1455" t="s">
        <v>2097</v>
      </c>
      <c r="J1455" s="12">
        <v>43852</v>
      </c>
      <c r="K1455" s="13">
        <v>0.52620370370370373</v>
      </c>
      <c r="L1455" s="14">
        <v>43852</v>
      </c>
      <c r="M1455" s="15">
        <v>0.52620370370370373</v>
      </c>
      <c r="N1455" s="12">
        <v>43852</v>
      </c>
      <c r="O1455" s="13">
        <v>0.98089120370370375</v>
      </c>
      <c r="P1455" s="16">
        <v>43854.020185185182</v>
      </c>
      <c r="Q1455" s="11" t="s">
        <v>101</v>
      </c>
      <c r="R1455" s="11" t="s">
        <v>2009</v>
      </c>
      <c r="S1455" s="11" t="s">
        <v>39</v>
      </c>
      <c r="T1455" s="11" t="s">
        <v>133</v>
      </c>
      <c r="U1455" s="11" t="s">
        <v>37</v>
      </c>
      <c r="V1455" s="17">
        <v>0</v>
      </c>
      <c r="W1455" s="11" t="s">
        <v>37</v>
      </c>
      <c r="Y1455" s="17" t="str">
        <f>TablaIncidentes[[#This Row],[Tiempo Total Gestión]]</f>
        <v>05:13</v>
      </c>
      <c r="Z1455" s="11">
        <f t="shared" si="154"/>
        <v>5</v>
      </c>
      <c r="AA1455" s="11">
        <f t="shared" si="155"/>
        <v>13</v>
      </c>
      <c r="AB1455" s="11">
        <f>IF(TablaIncidentes[[#This Row],[Prioridad*]]="Baja",(Z1455-24)*60+AA1455,IF(TablaIncidentes[[#This Row],[Prioridad*]]="Media",(Z1455-4)*60+AA1455,IF(TablaIncidentes[[#This Row],[Prioridad*]]="Alta",(Z1455-2)*60+AA1455)))</f>
        <v>193</v>
      </c>
      <c r="AD1455" s="17" t="str">
        <f>TablaIncidentes[[#This Row],[Tiempo Creación (HH:mm)]]</f>
        <v>00:00</v>
      </c>
      <c r="AE1455" s="11">
        <f t="shared" si="156"/>
        <v>0</v>
      </c>
      <c r="AF1455" s="11">
        <f t="shared" si="157"/>
        <v>0</v>
      </c>
      <c r="AG1455" s="11">
        <f>IF(TablaIncidentes[[#This Row],[Prioridad*]]="Baja",((AE1455*60)+AF1455)-30,IF(TablaIncidentes[[#This Row],[Prioridad*]]="Media",((AE1455*60)+AF1455)-15,IF(TablaIncidentes[[#This Row],[Prioridad*]]="Alta",((AE1455*60)+AF1455)-10)))</f>
        <v>-10</v>
      </c>
      <c r="AI1455" s="17">
        <f>TablaIncidentes[[#This Row],[Tiempo Avance Incidente]]</f>
        <v>0</v>
      </c>
      <c r="AJ1455" s="11">
        <f t="shared" si="158"/>
        <v>0</v>
      </c>
      <c r="AK1455" s="11">
        <f t="shared" si="159"/>
        <v>0</v>
      </c>
      <c r="AL1455">
        <f>IF(TablaIncidentes[[#This Row],[Prioridad*]]="Baja",((AJ1455*60)+AK1455)-720,IF(TablaIncidentes[[#This Row],[Prioridad*]]="Media",((AJ1455*60)+AK1455)-120,IF(TablaIncidentes[[#This Row],[Prioridad*]]="Alta",((AJ1455*60)+AK1455)-60)))</f>
        <v>-60</v>
      </c>
      <c r="AN1455" t="str">
        <f t="shared" si="160"/>
        <v>miércoles</v>
      </c>
    </row>
    <row r="1456" spans="1:40" x14ac:dyDescent="0.25">
      <c r="A1456" s="20" t="s">
        <v>3019</v>
      </c>
      <c r="B1456" t="s">
        <v>943</v>
      </c>
      <c r="C1456" t="s">
        <v>32</v>
      </c>
      <c r="D1456" s="11" t="s">
        <v>33</v>
      </c>
      <c r="E1456" t="s">
        <v>34</v>
      </c>
      <c r="F1456" t="s">
        <v>51</v>
      </c>
      <c r="G1456" t="s">
        <v>361</v>
      </c>
      <c r="J1456" s="12">
        <v>43852</v>
      </c>
      <c r="K1456" s="13">
        <v>0.52620370370370373</v>
      </c>
      <c r="L1456" s="14">
        <v>43852</v>
      </c>
      <c r="M1456" s="15">
        <v>0.52620370370370373</v>
      </c>
      <c r="N1456" s="12">
        <v>43852</v>
      </c>
      <c r="O1456" s="13">
        <v>0.72152777777777777</v>
      </c>
      <c r="P1456" s="16">
        <v>43853.757777777777</v>
      </c>
      <c r="Q1456" s="11" t="s">
        <v>101</v>
      </c>
      <c r="R1456" s="11" t="s">
        <v>2242</v>
      </c>
      <c r="S1456" s="11" t="s">
        <v>39</v>
      </c>
      <c r="T1456" s="11" t="s">
        <v>133</v>
      </c>
      <c r="U1456" s="11" t="s">
        <v>37</v>
      </c>
      <c r="V1456" s="17">
        <v>0</v>
      </c>
      <c r="W1456" s="11" t="s">
        <v>37</v>
      </c>
      <c r="Y1456" s="17" t="str">
        <f>TablaIncidentes[[#This Row],[Tiempo Total Gestión]]</f>
        <v>04:41</v>
      </c>
      <c r="Z1456" s="11">
        <f t="shared" si="154"/>
        <v>4</v>
      </c>
      <c r="AA1456" s="11">
        <f t="shared" si="155"/>
        <v>41</v>
      </c>
      <c r="AB1456" s="11">
        <f>IF(TablaIncidentes[[#This Row],[Prioridad*]]="Baja",(Z1456-24)*60+AA1456,IF(TablaIncidentes[[#This Row],[Prioridad*]]="Media",(Z1456-4)*60+AA1456,IF(TablaIncidentes[[#This Row],[Prioridad*]]="Alta",(Z1456-2)*60+AA1456)))</f>
        <v>161</v>
      </c>
      <c r="AD1456" s="17" t="str">
        <f>TablaIncidentes[[#This Row],[Tiempo Creación (HH:mm)]]</f>
        <v>00:00</v>
      </c>
      <c r="AE1456" s="11">
        <f t="shared" si="156"/>
        <v>0</v>
      </c>
      <c r="AF1456" s="11">
        <f t="shared" si="157"/>
        <v>0</v>
      </c>
      <c r="AG1456" s="11">
        <f>IF(TablaIncidentes[[#This Row],[Prioridad*]]="Baja",((AE1456*60)+AF1456)-30,IF(TablaIncidentes[[#This Row],[Prioridad*]]="Media",((AE1456*60)+AF1456)-15,IF(TablaIncidentes[[#This Row],[Prioridad*]]="Alta",((AE1456*60)+AF1456)-10)))</f>
        <v>-10</v>
      </c>
      <c r="AI1456" s="17">
        <f>TablaIncidentes[[#This Row],[Tiempo Avance Incidente]]</f>
        <v>0</v>
      </c>
      <c r="AJ1456" s="11">
        <f t="shared" si="158"/>
        <v>0</v>
      </c>
      <c r="AK1456" s="11">
        <f t="shared" si="159"/>
        <v>0</v>
      </c>
      <c r="AL1456">
        <f>IF(TablaIncidentes[[#This Row],[Prioridad*]]="Baja",((AJ1456*60)+AK1456)-720,IF(TablaIncidentes[[#This Row],[Prioridad*]]="Media",((AJ1456*60)+AK1456)-120,IF(TablaIncidentes[[#This Row],[Prioridad*]]="Alta",((AJ1456*60)+AK1456)-60)))</f>
        <v>-60</v>
      </c>
      <c r="AN1456" t="str">
        <f t="shared" si="160"/>
        <v>miércoles</v>
      </c>
    </row>
    <row r="1457" spans="1:40" x14ac:dyDescent="0.25">
      <c r="A1457" s="20" t="s">
        <v>3020</v>
      </c>
      <c r="B1457" t="s">
        <v>3021</v>
      </c>
      <c r="C1457" t="s">
        <v>32</v>
      </c>
      <c r="D1457" s="11" t="s">
        <v>33</v>
      </c>
      <c r="E1457" t="s">
        <v>34</v>
      </c>
      <c r="F1457" t="s">
        <v>51</v>
      </c>
      <c r="G1457" t="s">
        <v>361</v>
      </c>
      <c r="J1457" s="12">
        <v>43852</v>
      </c>
      <c r="K1457" s="13">
        <v>0.54428240740740741</v>
      </c>
      <c r="L1457" s="14">
        <v>43852</v>
      </c>
      <c r="M1457" s="15">
        <v>0.54428240740740741</v>
      </c>
      <c r="N1457" s="12">
        <v>43852</v>
      </c>
      <c r="O1457" s="13">
        <v>0.72608796296296296</v>
      </c>
      <c r="P1457" s="16">
        <v>43853.757777777777</v>
      </c>
      <c r="Q1457" s="11" t="s">
        <v>101</v>
      </c>
      <c r="R1457" s="11" t="s">
        <v>3022</v>
      </c>
      <c r="S1457" s="11" t="s">
        <v>39</v>
      </c>
      <c r="T1457" s="11" t="s">
        <v>133</v>
      </c>
      <c r="U1457" s="11" t="s">
        <v>37</v>
      </c>
      <c r="V1457" s="17">
        <v>0</v>
      </c>
      <c r="W1457" s="11" t="s">
        <v>37</v>
      </c>
      <c r="Y1457" s="17" t="str">
        <f>TablaIncidentes[[#This Row],[Tiempo Total Gestión]]</f>
        <v>04:21</v>
      </c>
      <c r="Z1457" s="11">
        <f t="shared" si="154"/>
        <v>4</v>
      </c>
      <c r="AA1457" s="11">
        <f t="shared" si="155"/>
        <v>21</v>
      </c>
      <c r="AB1457" s="11">
        <f>IF(TablaIncidentes[[#This Row],[Prioridad*]]="Baja",(Z1457-24)*60+AA1457,IF(TablaIncidentes[[#This Row],[Prioridad*]]="Media",(Z1457-4)*60+AA1457,IF(TablaIncidentes[[#This Row],[Prioridad*]]="Alta",(Z1457-2)*60+AA1457)))</f>
        <v>141</v>
      </c>
      <c r="AD1457" s="17" t="str">
        <f>TablaIncidentes[[#This Row],[Tiempo Creación (HH:mm)]]</f>
        <v>00:00</v>
      </c>
      <c r="AE1457" s="11">
        <f t="shared" si="156"/>
        <v>0</v>
      </c>
      <c r="AF1457" s="11">
        <f t="shared" si="157"/>
        <v>0</v>
      </c>
      <c r="AG1457" s="11">
        <f>IF(TablaIncidentes[[#This Row],[Prioridad*]]="Baja",((AE1457*60)+AF1457)-30,IF(TablaIncidentes[[#This Row],[Prioridad*]]="Media",((AE1457*60)+AF1457)-15,IF(TablaIncidentes[[#This Row],[Prioridad*]]="Alta",((AE1457*60)+AF1457)-10)))</f>
        <v>-10</v>
      </c>
      <c r="AI1457" s="17">
        <f>TablaIncidentes[[#This Row],[Tiempo Avance Incidente]]</f>
        <v>0</v>
      </c>
      <c r="AJ1457" s="11">
        <f t="shared" si="158"/>
        <v>0</v>
      </c>
      <c r="AK1457" s="11">
        <f t="shared" si="159"/>
        <v>0</v>
      </c>
      <c r="AL1457">
        <f>IF(TablaIncidentes[[#This Row],[Prioridad*]]="Baja",((AJ1457*60)+AK1457)-720,IF(TablaIncidentes[[#This Row],[Prioridad*]]="Media",((AJ1457*60)+AK1457)-120,IF(TablaIncidentes[[#This Row],[Prioridad*]]="Alta",((AJ1457*60)+AK1457)-60)))</f>
        <v>-60</v>
      </c>
      <c r="AN1457" t="str">
        <f t="shared" si="160"/>
        <v>miércoles</v>
      </c>
    </row>
    <row r="1458" spans="1:40" x14ac:dyDescent="0.25">
      <c r="A1458" s="20" t="s">
        <v>3023</v>
      </c>
      <c r="B1458" t="s">
        <v>3024</v>
      </c>
      <c r="C1458" t="s">
        <v>32</v>
      </c>
      <c r="D1458" s="11" t="s">
        <v>33</v>
      </c>
      <c r="E1458" t="s">
        <v>34</v>
      </c>
      <c r="F1458" t="s">
        <v>51</v>
      </c>
      <c r="G1458" t="s">
        <v>52</v>
      </c>
      <c r="J1458" s="12">
        <v>43852</v>
      </c>
      <c r="K1458" s="13">
        <v>0.57559027777777783</v>
      </c>
      <c r="L1458" s="14">
        <v>43852</v>
      </c>
      <c r="M1458" s="15">
        <v>0.57559027777777783</v>
      </c>
      <c r="N1458" s="12">
        <v>43853</v>
      </c>
      <c r="O1458" s="13">
        <v>0.64266203703703706</v>
      </c>
      <c r="P1458" s="16">
        <v>43854.699016203704</v>
      </c>
      <c r="Q1458" s="11" t="s">
        <v>101</v>
      </c>
      <c r="R1458" s="11" t="s">
        <v>2222</v>
      </c>
      <c r="S1458" s="11" t="s">
        <v>39</v>
      </c>
      <c r="T1458" s="11" t="s">
        <v>133</v>
      </c>
      <c r="U1458" s="11" t="s">
        <v>37</v>
      </c>
      <c r="V1458" s="17">
        <v>0</v>
      </c>
      <c r="W1458" s="11" t="s">
        <v>37</v>
      </c>
      <c r="Y1458" s="17" t="str">
        <f>TablaIncidentes[[#This Row],[Tiempo Total Gestión]]</f>
        <v>04:11</v>
      </c>
      <c r="Z1458" s="11">
        <f t="shared" si="154"/>
        <v>4</v>
      </c>
      <c r="AA1458" s="11">
        <f t="shared" si="155"/>
        <v>11</v>
      </c>
      <c r="AB1458" s="11">
        <f>IF(TablaIncidentes[[#This Row],[Prioridad*]]="Baja",(Z1458-24)*60+AA1458,IF(TablaIncidentes[[#This Row],[Prioridad*]]="Media",(Z1458-4)*60+AA1458,IF(TablaIncidentes[[#This Row],[Prioridad*]]="Alta",(Z1458-2)*60+AA1458)))</f>
        <v>131</v>
      </c>
      <c r="AD1458" s="17" t="str">
        <f>TablaIncidentes[[#This Row],[Tiempo Creación (HH:mm)]]</f>
        <v>00:00</v>
      </c>
      <c r="AE1458" s="11">
        <f t="shared" si="156"/>
        <v>0</v>
      </c>
      <c r="AF1458" s="11">
        <f t="shared" si="157"/>
        <v>0</v>
      </c>
      <c r="AG1458" s="11">
        <f>IF(TablaIncidentes[[#This Row],[Prioridad*]]="Baja",((AE1458*60)+AF1458)-30,IF(TablaIncidentes[[#This Row],[Prioridad*]]="Media",((AE1458*60)+AF1458)-15,IF(TablaIncidentes[[#This Row],[Prioridad*]]="Alta",((AE1458*60)+AF1458)-10)))</f>
        <v>-10</v>
      </c>
      <c r="AI1458" s="17">
        <f>TablaIncidentes[[#This Row],[Tiempo Avance Incidente]]</f>
        <v>0</v>
      </c>
      <c r="AJ1458" s="11">
        <f t="shared" si="158"/>
        <v>0</v>
      </c>
      <c r="AK1458" s="11">
        <f t="shared" si="159"/>
        <v>0</v>
      </c>
      <c r="AL1458">
        <f>IF(TablaIncidentes[[#This Row],[Prioridad*]]="Baja",((AJ1458*60)+AK1458)-720,IF(TablaIncidentes[[#This Row],[Prioridad*]]="Media",((AJ1458*60)+AK1458)-120,IF(TablaIncidentes[[#This Row],[Prioridad*]]="Alta",((AJ1458*60)+AK1458)-60)))</f>
        <v>-60</v>
      </c>
      <c r="AN1458" t="str">
        <f t="shared" si="160"/>
        <v>miércoles</v>
      </c>
    </row>
    <row r="1459" spans="1:40" x14ac:dyDescent="0.25">
      <c r="A1459" s="20" t="s">
        <v>3025</v>
      </c>
      <c r="B1459" t="s">
        <v>3026</v>
      </c>
      <c r="C1459" t="s">
        <v>32</v>
      </c>
      <c r="D1459" s="11" t="s">
        <v>33</v>
      </c>
      <c r="E1459" t="s">
        <v>34</v>
      </c>
      <c r="F1459" t="s">
        <v>51</v>
      </c>
      <c r="G1459" t="s">
        <v>75</v>
      </c>
      <c r="J1459" s="12">
        <v>43852</v>
      </c>
      <c r="K1459" s="13">
        <v>0.57628472222222216</v>
      </c>
      <c r="L1459" s="14">
        <v>43852</v>
      </c>
      <c r="M1459" s="15">
        <v>0.57628472222222216</v>
      </c>
      <c r="N1459" s="12">
        <v>43852</v>
      </c>
      <c r="O1459" s="13">
        <v>0.72840277777777773</v>
      </c>
      <c r="P1459" s="16">
        <v>43853.757777777777</v>
      </c>
      <c r="Q1459" s="11" t="s">
        <v>101</v>
      </c>
      <c r="R1459" s="11" t="s">
        <v>2269</v>
      </c>
      <c r="S1459" s="11" t="s">
        <v>39</v>
      </c>
      <c r="T1459" s="11" t="s">
        <v>133</v>
      </c>
      <c r="U1459" s="11" t="s">
        <v>37</v>
      </c>
      <c r="V1459" s="17">
        <v>0</v>
      </c>
      <c r="W1459" s="11" t="s">
        <v>37</v>
      </c>
      <c r="Y1459" s="17" t="str">
        <f>TablaIncidentes[[#This Row],[Tiempo Total Gestión]]</f>
        <v>03:39</v>
      </c>
      <c r="Z1459" s="11">
        <f t="shared" si="154"/>
        <v>3</v>
      </c>
      <c r="AA1459" s="11">
        <f t="shared" si="155"/>
        <v>39</v>
      </c>
      <c r="AB1459" s="11">
        <f>IF(TablaIncidentes[[#This Row],[Prioridad*]]="Baja",(Z1459-24)*60+AA1459,IF(TablaIncidentes[[#This Row],[Prioridad*]]="Media",(Z1459-4)*60+AA1459,IF(TablaIncidentes[[#This Row],[Prioridad*]]="Alta",(Z1459-2)*60+AA1459)))</f>
        <v>99</v>
      </c>
      <c r="AD1459" s="17" t="str">
        <f>TablaIncidentes[[#This Row],[Tiempo Creación (HH:mm)]]</f>
        <v>00:00</v>
      </c>
      <c r="AE1459" s="11">
        <f t="shared" si="156"/>
        <v>0</v>
      </c>
      <c r="AF1459" s="11">
        <f t="shared" si="157"/>
        <v>0</v>
      </c>
      <c r="AG1459" s="11">
        <f>IF(TablaIncidentes[[#This Row],[Prioridad*]]="Baja",((AE1459*60)+AF1459)-30,IF(TablaIncidentes[[#This Row],[Prioridad*]]="Media",((AE1459*60)+AF1459)-15,IF(TablaIncidentes[[#This Row],[Prioridad*]]="Alta",((AE1459*60)+AF1459)-10)))</f>
        <v>-10</v>
      </c>
      <c r="AI1459" s="17">
        <f>TablaIncidentes[[#This Row],[Tiempo Avance Incidente]]</f>
        <v>0</v>
      </c>
      <c r="AJ1459" s="11">
        <f t="shared" si="158"/>
        <v>0</v>
      </c>
      <c r="AK1459" s="11">
        <f t="shared" si="159"/>
        <v>0</v>
      </c>
      <c r="AL1459">
        <f>IF(TablaIncidentes[[#This Row],[Prioridad*]]="Baja",((AJ1459*60)+AK1459)-720,IF(TablaIncidentes[[#This Row],[Prioridad*]]="Media",((AJ1459*60)+AK1459)-120,IF(TablaIncidentes[[#This Row],[Prioridad*]]="Alta",((AJ1459*60)+AK1459)-60)))</f>
        <v>-60</v>
      </c>
      <c r="AN1459" t="str">
        <f t="shared" si="160"/>
        <v>miércoles</v>
      </c>
    </row>
    <row r="1460" spans="1:40" x14ac:dyDescent="0.25">
      <c r="A1460" s="20" t="s">
        <v>3027</v>
      </c>
      <c r="B1460" t="s">
        <v>974</v>
      </c>
      <c r="C1460" t="s">
        <v>32</v>
      </c>
      <c r="D1460" s="11" t="s">
        <v>33</v>
      </c>
      <c r="E1460" t="s">
        <v>34</v>
      </c>
      <c r="F1460" t="s">
        <v>51</v>
      </c>
      <c r="G1460" t="s">
        <v>75</v>
      </c>
      <c r="J1460" s="12">
        <v>43852</v>
      </c>
      <c r="K1460" s="13">
        <v>0.59783564814814816</v>
      </c>
      <c r="L1460" s="14">
        <v>43852</v>
      </c>
      <c r="M1460" s="15">
        <v>0.59783564814814816</v>
      </c>
      <c r="N1460" s="12">
        <v>43852</v>
      </c>
      <c r="O1460" s="13">
        <v>0.73313657407407407</v>
      </c>
      <c r="P1460" s="16">
        <v>43853.757777777777</v>
      </c>
      <c r="Q1460" s="11" t="s">
        <v>101</v>
      </c>
      <c r="R1460" s="11" t="s">
        <v>2397</v>
      </c>
      <c r="S1460" s="11" t="s">
        <v>39</v>
      </c>
      <c r="T1460" s="11" t="s">
        <v>133</v>
      </c>
      <c r="U1460" s="11" t="s">
        <v>37</v>
      </c>
      <c r="V1460" s="17">
        <v>0</v>
      </c>
      <c r="W1460" s="11" t="s">
        <v>37</v>
      </c>
      <c r="Y1460" s="17" t="str">
        <f>TablaIncidentes[[#This Row],[Tiempo Total Gestión]]</f>
        <v>03:14</v>
      </c>
      <c r="Z1460" s="11">
        <f t="shared" si="154"/>
        <v>3</v>
      </c>
      <c r="AA1460" s="11">
        <f t="shared" si="155"/>
        <v>14</v>
      </c>
      <c r="AB1460" s="11">
        <f>IF(TablaIncidentes[[#This Row],[Prioridad*]]="Baja",(Z1460-24)*60+AA1460,IF(TablaIncidentes[[#This Row],[Prioridad*]]="Media",(Z1460-4)*60+AA1460,IF(TablaIncidentes[[#This Row],[Prioridad*]]="Alta",(Z1460-2)*60+AA1460)))</f>
        <v>74</v>
      </c>
      <c r="AD1460" s="17" t="str">
        <f>TablaIncidentes[[#This Row],[Tiempo Creación (HH:mm)]]</f>
        <v>00:00</v>
      </c>
      <c r="AE1460" s="11">
        <f t="shared" si="156"/>
        <v>0</v>
      </c>
      <c r="AF1460" s="11">
        <f t="shared" si="157"/>
        <v>0</v>
      </c>
      <c r="AG1460" s="11">
        <f>IF(TablaIncidentes[[#This Row],[Prioridad*]]="Baja",((AE1460*60)+AF1460)-30,IF(TablaIncidentes[[#This Row],[Prioridad*]]="Media",((AE1460*60)+AF1460)-15,IF(TablaIncidentes[[#This Row],[Prioridad*]]="Alta",((AE1460*60)+AF1460)-10)))</f>
        <v>-10</v>
      </c>
      <c r="AI1460" s="17">
        <f>TablaIncidentes[[#This Row],[Tiempo Avance Incidente]]</f>
        <v>0</v>
      </c>
      <c r="AJ1460" s="11">
        <f t="shared" si="158"/>
        <v>0</v>
      </c>
      <c r="AK1460" s="11">
        <f t="shared" si="159"/>
        <v>0</v>
      </c>
      <c r="AL1460">
        <f>IF(TablaIncidentes[[#This Row],[Prioridad*]]="Baja",((AJ1460*60)+AK1460)-720,IF(TablaIncidentes[[#This Row],[Prioridad*]]="Media",((AJ1460*60)+AK1460)-120,IF(TablaIncidentes[[#This Row],[Prioridad*]]="Alta",((AJ1460*60)+AK1460)-60)))</f>
        <v>-60</v>
      </c>
      <c r="AN1460" t="str">
        <f t="shared" si="160"/>
        <v>miércoles</v>
      </c>
    </row>
    <row r="1461" spans="1:40" x14ac:dyDescent="0.25">
      <c r="A1461" s="20" t="s">
        <v>3028</v>
      </c>
      <c r="B1461" t="s">
        <v>3029</v>
      </c>
      <c r="C1461" t="s">
        <v>32</v>
      </c>
      <c r="D1461" s="11" t="s">
        <v>33</v>
      </c>
      <c r="E1461" t="s">
        <v>34</v>
      </c>
      <c r="F1461" t="s">
        <v>51</v>
      </c>
      <c r="G1461" t="s">
        <v>2097</v>
      </c>
      <c r="J1461" s="12">
        <v>43852</v>
      </c>
      <c r="K1461" s="13">
        <v>0.61662037037037043</v>
      </c>
      <c r="L1461" s="14">
        <v>43852</v>
      </c>
      <c r="M1461" s="15">
        <v>0.61662037037037043</v>
      </c>
      <c r="N1461" s="12">
        <v>43852</v>
      </c>
      <c r="O1461" s="13">
        <v>0.98953703703703699</v>
      </c>
      <c r="P1461" s="16">
        <v>43854.020185185182</v>
      </c>
      <c r="Q1461" s="11" t="s">
        <v>101</v>
      </c>
      <c r="R1461" s="11" t="s">
        <v>481</v>
      </c>
      <c r="S1461" s="11" t="s">
        <v>39</v>
      </c>
      <c r="T1461" s="11" t="s">
        <v>133</v>
      </c>
      <c r="U1461" s="11" t="s">
        <v>37</v>
      </c>
      <c r="V1461" s="17">
        <v>0</v>
      </c>
      <c r="W1461" s="11" t="s">
        <v>37</v>
      </c>
      <c r="Y1461" s="17" t="str">
        <f>TablaIncidentes[[#This Row],[Tiempo Total Gestión]]</f>
        <v>02:57</v>
      </c>
      <c r="Z1461" s="11">
        <f t="shared" si="154"/>
        <v>2</v>
      </c>
      <c r="AA1461" s="11">
        <f t="shared" si="155"/>
        <v>57</v>
      </c>
      <c r="AB1461" s="11">
        <f>IF(TablaIncidentes[[#This Row],[Prioridad*]]="Baja",(Z1461-24)*60+AA1461,IF(TablaIncidentes[[#This Row],[Prioridad*]]="Media",(Z1461-4)*60+AA1461,IF(TablaIncidentes[[#This Row],[Prioridad*]]="Alta",(Z1461-2)*60+AA1461)))</f>
        <v>57</v>
      </c>
      <c r="AD1461" s="17" t="str">
        <f>TablaIncidentes[[#This Row],[Tiempo Creación (HH:mm)]]</f>
        <v>00:00</v>
      </c>
      <c r="AE1461" s="11">
        <f t="shared" si="156"/>
        <v>0</v>
      </c>
      <c r="AF1461" s="11">
        <f t="shared" si="157"/>
        <v>0</v>
      </c>
      <c r="AG1461" s="11">
        <f>IF(TablaIncidentes[[#This Row],[Prioridad*]]="Baja",((AE1461*60)+AF1461)-30,IF(TablaIncidentes[[#This Row],[Prioridad*]]="Media",((AE1461*60)+AF1461)-15,IF(TablaIncidentes[[#This Row],[Prioridad*]]="Alta",((AE1461*60)+AF1461)-10)))</f>
        <v>-10</v>
      </c>
      <c r="AI1461" s="17">
        <f>TablaIncidentes[[#This Row],[Tiempo Avance Incidente]]</f>
        <v>0</v>
      </c>
      <c r="AJ1461" s="11">
        <f t="shared" si="158"/>
        <v>0</v>
      </c>
      <c r="AK1461" s="11">
        <f t="shared" si="159"/>
        <v>0</v>
      </c>
      <c r="AL1461">
        <f>IF(TablaIncidentes[[#This Row],[Prioridad*]]="Baja",((AJ1461*60)+AK1461)-720,IF(TablaIncidentes[[#This Row],[Prioridad*]]="Media",((AJ1461*60)+AK1461)-120,IF(TablaIncidentes[[#This Row],[Prioridad*]]="Alta",((AJ1461*60)+AK1461)-60)))</f>
        <v>-60</v>
      </c>
      <c r="AN1461" t="str">
        <f t="shared" si="160"/>
        <v>miércoles</v>
      </c>
    </row>
    <row r="1462" spans="1:40" x14ac:dyDescent="0.25">
      <c r="A1462" s="20" t="s">
        <v>3030</v>
      </c>
      <c r="B1462" t="s">
        <v>3031</v>
      </c>
      <c r="C1462" t="s">
        <v>32</v>
      </c>
      <c r="D1462" s="11" t="s">
        <v>33</v>
      </c>
      <c r="E1462" t="s">
        <v>34</v>
      </c>
      <c r="F1462" t="s">
        <v>51</v>
      </c>
      <c r="G1462" t="s">
        <v>2097</v>
      </c>
      <c r="J1462" s="12">
        <v>43852</v>
      </c>
      <c r="K1462" s="13">
        <v>0.61871527777777779</v>
      </c>
      <c r="L1462" s="14">
        <v>43852</v>
      </c>
      <c r="M1462" s="15">
        <v>0.61871527777777779</v>
      </c>
      <c r="N1462" s="12">
        <v>43852</v>
      </c>
      <c r="O1462" s="13">
        <v>0.98733796296296295</v>
      </c>
      <c r="P1462" s="16">
        <v>43854.020185185182</v>
      </c>
      <c r="Q1462" s="11" t="s">
        <v>101</v>
      </c>
      <c r="R1462" s="11" t="s">
        <v>1541</v>
      </c>
      <c r="S1462" s="11" t="s">
        <v>39</v>
      </c>
      <c r="T1462" s="11" t="s">
        <v>133</v>
      </c>
      <c r="U1462" s="11" t="s">
        <v>37</v>
      </c>
      <c r="V1462" s="17">
        <v>0</v>
      </c>
      <c r="W1462" s="11" t="s">
        <v>37</v>
      </c>
      <c r="Y1462" s="17" t="str">
        <f>TablaIncidentes[[#This Row],[Tiempo Total Gestión]]</f>
        <v>03:03</v>
      </c>
      <c r="Z1462" s="11">
        <f t="shared" si="154"/>
        <v>3</v>
      </c>
      <c r="AA1462" s="11">
        <f t="shared" si="155"/>
        <v>3</v>
      </c>
      <c r="AB1462" s="11">
        <f>IF(TablaIncidentes[[#This Row],[Prioridad*]]="Baja",(Z1462-24)*60+AA1462,IF(TablaIncidentes[[#This Row],[Prioridad*]]="Media",(Z1462-4)*60+AA1462,IF(TablaIncidentes[[#This Row],[Prioridad*]]="Alta",(Z1462-2)*60+AA1462)))</f>
        <v>63</v>
      </c>
      <c r="AD1462" s="17" t="str">
        <f>TablaIncidentes[[#This Row],[Tiempo Creación (HH:mm)]]</f>
        <v>00:00</v>
      </c>
      <c r="AE1462" s="11">
        <f t="shared" si="156"/>
        <v>0</v>
      </c>
      <c r="AF1462" s="11">
        <f t="shared" si="157"/>
        <v>0</v>
      </c>
      <c r="AG1462" s="11">
        <f>IF(TablaIncidentes[[#This Row],[Prioridad*]]="Baja",((AE1462*60)+AF1462)-30,IF(TablaIncidentes[[#This Row],[Prioridad*]]="Media",((AE1462*60)+AF1462)-15,IF(TablaIncidentes[[#This Row],[Prioridad*]]="Alta",((AE1462*60)+AF1462)-10)))</f>
        <v>-10</v>
      </c>
      <c r="AI1462" s="17">
        <f>TablaIncidentes[[#This Row],[Tiempo Avance Incidente]]</f>
        <v>0</v>
      </c>
      <c r="AJ1462" s="11">
        <f t="shared" si="158"/>
        <v>0</v>
      </c>
      <c r="AK1462" s="11">
        <f t="shared" si="159"/>
        <v>0</v>
      </c>
      <c r="AL1462">
        <f>IF(TablaIncidentes[[#This Row],[Prioridad*]]="Baja",((AJ1462*60)+AK1462)-720,IF(TablaIncidentes[[#This Row],[Prioridad*]]="Media",((AJ1462*60)+AK1462)-120,IF(TablaIncidentes[[#This Row],[Prioridad*]]="Alta",((AJ1462*60)+AK1462)-60)))</f>
        <v>-60</v>
      </c>
      <c r="AN1462" t="str">
        <f t="shared" si="160"/>
        <v>miércoles</v>
      </c>
    </row>
    <row r="1463" spans="1:40" x14ac:dyDescent="0.25">
      <c r="A1463" s="20" t="s">
        <v>3032</v>
      </c>
      <c r="B1463" t="s">
        <v>1376</v>
      </c>
      <c r="C1463" t="s">
        <v>32</v>
      </c>
      <c r="D1463" s="11" t="s">
        <v>33</v>
      </c>
      <c r="E1463" t="s">
        <v>34</v>
      </c>
      <c r="F1463" t="s">
        <v>51</v>
      </c>
      <c r="G1463" t="s">
        <v>62</v>
      </c>
      <c r="J1463" s="12">
        <v>43852</v>
      </c>
      <c r="K1463" s="13">
        <v>0.60758101851851853</v>
      </c>
      <c r="L1463" s="14">
        <v>43852</v>
      </c>
      <c r="M1463" s="15">
        <v>0.60758101851851853</v>
      </c>
      <c r="N1463" s="12">
        <v>43852</v>
      </c>
      <c r="O1463" s="13">
        <v>0.75599537037037035</v>
      </c>
      <c r="P1463" s="16">
        <v>43853.757777777777</v>
      </c>
      <c r="Q1463" s="11" t="s">
        <v>101</v>
      </c>
      <c r="R1463" s="11" t="s">
        <v>2124</v>
      </c>
      <c r="S1463" s="11" t="s">
        <v>39</v>
      </c>
      <c r="T1463" s="11" t="s">
        <v>133</v>
      </c>
      <c r="U1463" s="11" t="s">
        <v>37</v>
      </c>
      <c r="V1463" s="17">
        <v>0</v>
      </c>
      <c r="W1463" s="11" t="s">
        <v>37</v>
      </c>
      <c r="Y1463" s="17" t="str">
        <f>TablaIncidentes[[#This Row],[Tiempo Total Gestión]]</f>
        <v>03:31</v>
      </c>
      <c r="Z1463" s="11">
        <f t="shared" si="154"/>
        <v>3</v>
      </c>
      <c r="AA1463" s="11">
        <f t="shared" si="155"/>
        <v>31</v>
      </c>
      <c r="AB1463" s="11">
        <f>IF(TablaIncidentes[[#This Row],[Prioridad*]]="Baja",(Z1463-24)*60+AA1463,IF(TablaIncidentes[[#This Row],[Prioridad*]]="Media",(Z1463-4)*60+AA1463,IF(TablaIncidentes[[#This Row],[Prioridad*]]="Alta",(Z1463-2)*60+AA1463)))</f>
        <v>91</v>
      </c>
      <c r="AD1463" s="17" t="str">
        <f>TablaIncidentes[[#This Row],[Tiempo Creación (HH:mm)]]</f>
        <v>00:00</v>
      </c>
      <c r="AE1463" s="11">
        <f t="shared" si="156"/>
        <v>0</v>
      </c>
      <c r="AF1463" s="11">
        <f t="shared" si="157"/>
        <v>0</v>
      </c>
      <c r="AG1463" s="11">
        <f>IF(TablaIncidentes[[#This Row],[Prioridad*]]="Baja",((AE1463*60)+AF1463)-30,IF(TablaIncidentes[[#This Row],[Prioridad*]]="Media",((AE1463*60)+AF1463)-15,IF(TablaIncidentes[[#This Row],[Prioridad*]]="Alta",((AE1463*60)+AF1463)-10)))</f>
        <v>-10</v>
      </c>
      <c r="AI1463" s="17">
        <f>TablaIncidentes[[#This Row],[Tiempo Avance Incidente]]</f>
        <v>0</v>
      </c>
      <c r="AJ1463" s="11">
        <f t="shared" si="158"/>
        <v>0</v>
      </c>
      <c r="AK1463" s="11">
        <f t="shared" si="159"/>
        <v>0</v>
      </c>
      <c r="AL1463">
        <f>IF(TablaIncidentes[[#This Row],[Prioridad*]]="Baja",((AJ1463*60)+AK1463)-720,IF(TablaIncidentes[[#This Row],[Prioridad*]]="Media",((AJ1463*60)+AK1463)-120,IF(TablaIncidentes[[#This Row],[Prioridad*]]="Alta",((AJ1463*60)+AK1463)-60)))</f>
        <v>-60</v>
      </c>
      <c r="AN1463" t="str">
        <f t="shared" si="160"/>
        <v>miércoles</v>
      </c>
    </row>
    <row r="1464" spans="1:40" x14ac:dyDescent="0.25">
      <c r="A1464" s="20" t="s">
        <v>3033</v>
      </c>
      <c r="B1464" t="s">
        <v>3034</v>
      </c>
      <c r="C1464" t="s">
        <v>32</v>
      </c>
      <c r="D1464" s="11" t="s">
        <v>33</v>
      </c>
      <c r="E1464" t="s">
        <v>34</v>
      </c>
      <c r="F1464" t="s">
        <v>51</v>
      </c>
      <c r="G1464" t="s">
        <v>52</v>
      </c>
      <c r="J1464" s="12">
        <v>43852</v>
      </c>
      <c r="K1464" s="13">
        <v>0.62706018518518525</v>
      </c>
      <c r="L1464" s="14">
        <v>43852</v>
      </c>
      <c r="M1464" s="15">
        <v>0.62706018518518525</v>
      </c>
      <c r="N1464" s="12">
        <v>43853</v>
      </c>
      <c r="O1464" s="13">
        <v>0.64628472222222222</v>
      </c>
      <c r="P1464" s="16">
        <v>43854.699016203704</v>
      </c>
      <c r="Q1464" s="11" t="s">
        <v>101</v>
      </c>
      <c r="R1464" s="11" t="s">
        <v>2261</v>
      </c>
      <c r="S1464" s="11" t="s">
        <v>39</v>
      </c>
      <c r="T1464" s="11" t="s">
        <v>133</v>
      </c>
      <c r="U1464" s="11" t="s">
        <v>37</v>
      </c>
      <c r="V1464" s="17">
        <v>0</v>
      </c>
      <c r="W1464" s="11" t="s">
        <v>37</v>
      </c>
      <c r="Y1464" s="17" t="str">
        <f>TablaIncidentes[[#This Row],[Tiempo Total Gestión]]</f>
        <v>02:59</v>
      </c>
      <c r="Z1464" s="11">
        <f t="shared" si="154"/>
        <v>2</v>
      </c>
      <c r="AA1464" s="11">
        <f t="shared" si="155"/>
        <v>59</v>
      </c>
      <c r="AB1464" s="11">
        <f>IF(TablaIncidentes[[#This Row],[Prioridad*]]="Baja",(Z1464-24)*60+AA1464,IF(TablaIncidentes[[#This Row],[Prioridad*]]="Media",(Z1464-4)*60+AA1464,IF(TablaIncidentes[[#This Row],[Prioridad*]]="Alta",(Z1464-2)*60+AA1464)))</f>
        <v>59</v>
      </c>
      <c r="AD1464" s="17" t="str">
        <f>TablaIncidentes[[#This Row],[Tiempo Creación (HH:mm)]]</f>
        <v>00:00</v>
      </c>
      <c r="AE1464" s="11">
        <f t="shared" si="156"/>
        <v>0</v>
      </c>
      <c r="AF1464" s="11">
        <f t="shared" si="157"/>
        <v>0</v>
      </c>
      <c r="AG1464" s="11">
        <f>IF(TablaIncidentes[[#This Row],[Prioridad*]]="Baja",((AE1464*60)+AF1464)-30,IF(TablaIncidentes[[#This Row],[Prioridad*]]="Media",((AE1464*60)+AF1464)-15,IF(TablaIncidentes[[#This Row],[Prioridad*]]="Alta",((AE1464*60)+AF1464)-10)))</f>
        <v>-10</v>
      </c>
      <c r="AI1464" s="17">
        <f>TablaIncidentes[[#This Row],[Tiempo Avance Incidente]]</f>
        <v>0</v>
      </c>
      <c r="AJ1464" s="11">
        <f t="shared" si="158"/>
        <v>0</v>
      </c>
      <c r="AK1464" s="11">
        <f t="shared" si="159"/>
        <v>0</v>
      </c>
      <c r="AL1464">
        <f>IF(TablaIncidentes[[#This Row],[Prioridad*]]="Baja",((AJ1464*60)+AK1464)-720,IF(TablaIncidentes[[#This Row],[Prioridad*]]="Media",((AJ1464*60)+AK1464)-120,IF(TablaIncidentes[[#This Row],[Prioridad*]]="Alta",((AJ1464*60)+AK1464)-60)))</f>
        <v>-60</v>
      </c>
      <c r="AN1464" t="str">
        <f t="shared" si="160"/>
        <v>miércoles</v>
      </c>
    </row>
    <row r="1465" spans="1:40" x14ac:dyDescent="0.25">
      <c r="A1465" s="20" t="s">
        <v>3035</v>
      </c>
      <c r="B1465" t="s">
        <v>2776</v>
      </c>
      <c r="C1465" t="s">
        <v>32</v>
      </c>
      <c r="D1465" s="11" t="s">
        <v>33</v>
      </c>
      <c r="E1465" t="s">
        <v>34</v>
      </c>
      <c r="F1465" t="s">
        <v>51</v>
      </c>
      <c r="G1465" t="s">
        <v>62</v>
      </c>
      <c r="J1465" s="12">
        <v>43852</v>
      </c>
      <c r="K1465" s="13">
        <v>0.63262731481481482</v>
      </c>
      <c r="L1465" s="14">
        <v>43852</v>
      </c>
      <c r="M1465" s="15">
        <v>0.63262731481481482</v>
      </c>
      <c r="N1465" s="12">
        <v>43852</v>
      </c>
      <c r="O1465" s="13">
        <v>0.76385416666666661</v>
      </c>
      <c r="P1465" s="16">
        <v>43853.859016203707</v>
      </c>
      <c r="Q1465" s="11" t="s">
        <v>101</v>
      </c>
      <c r="R1465" s="11" t="s">
        <v>2113</v>
      </c>
      <c r="S1465" s="11" t="s">
        <v>39</v>
      </c>
      <c r="T1465" s="11" t="s">
        <v>133</v>
      </c>
      <c r="U1465" s="11" t="s">
        <v>37</v>
      </c>
      <c r="V1465" s="17">
        <v>0</v>
      </c>
      <c r="W1465" s="11" t="s">
        <v>37</v>
      </c>
      <c r="Y1465" s="17" t="str">
        <f>TablaIncidentes[[#This Row],[Tiempo Total Gestión]]</f>
        <v>03:02</v>
      </c>
      <c r="Z1465" s="11">
        <f t="shared" si="154"/>
        <v>3</v>
      </c>
      <c r="AA1465" s="11">
        <f t="shared" si="155"/>
        <v>2</v>
      </c>
      <c r="AB1465" s="11">
        <f>IF(TablaIncidentes[[#This Row],[Prioridad*]]="Baja",(Z1465-24)*60+AA1465,IF(TablaIncidentes[[#This Row],[Prioridad*]]="Media",(Z1465-4)*60+AA1465,IF(TablaIncidentes[[#This Row],[Prioridad*]]="Alta",(Z1465-2)*60+AA1465)))</f>
        <v>62</v>
      </c>
      <c r="AD1465" s="17" t="str">
        <f>TablaIncidentes[[#This Row],[Tiempo Creación (HH:mm)]]</f>
        <v>00:00</v>
      </c>
      <c r="AE1465" s="11">
        <f t="shared" si="156"/>
        <v>0</v>
      </c>
      <c r="AF1465" s="11">
        <f t="shared" si="157"/>
        <v>0</v>
      </c>
      <c r="AG1465" s="11">
        <f>IF(TablaIncidentes[[#This Row],[Prioridad*]]="Baja",((AE1465*60)+AF1465)-30,IF(TablaIncidentes[[#This Row],[Prioridad*]]="Media",((AE1465*60)+AF1465)-15,IF(TablaIncidentes[[#This Row],[Prioridad*]]="Alta",((AE1465*60)+AF1465)-10)))</f>
        <v>-10</v>
      </c>
      <c r="AI1465" s="17">
        <f>TablaIncidentes[[#This Row],[Tiempo Avance Incidente]]</f>
        <v>0</v>
      </c>
      <c r="AJ1465" s="11">
        <f t="shared" si="158"/>
        <v>0</v>
      </c>
      <c r="AK1465" s="11">
        <f t="shared" si="159"/>
        <v>0</v>
      </c>
      <c r="AL1465">
        <f>IF(TablaIncidentes[[#This Row],[Prioridad*]]="Baja",((AJ1465*60)+AK1465)-720,IF(TablaIncidentes[[#This Row],[Prioridad*]]="Media",((AJ1465*60)+AK1465)-120,IF(TablaIncidentes[[#This Row],[Prioridad*]]="Alta",((AJ1465*60)+AK1465)-60)))</f>
        <v>-60</v>
      </c>
      <c r="AN1465" t="str">
        <f t="shared" si="160"/>
        <v>miércoles</v>
      </c>
    </row>
    <row r="1466" spans="1:40" x14ac:dyDescent="0.25">
      <c r="A1466" s="10" t="s">
        <v>3036</v>
      </c>
      <c r="B1466" t="s">
        <v>3037</v>
      </c>
      <c r="C1466" t="s">
        <v>161</v>
      </c>
      <c r="D1466" s="11" t="s">
        <v>150</v>
      </c>
      <c r="E1466" t="s">
        <v>34</v>
      </c>
      <c r="F1466" t="s">
        <v>124</v>
      </c>
      <c r="G1466" t="s">
        <v>364</v>
      </c>
      <c r="J1466" s="12">
        <v>43852</v>
      </c>
      <c r="K1466" s="13">
        <v>0.65108796296296301</v>
      </c>
      <c r="L1466" s="14">
        <v>43852</v>
      </c>
      <c r="M1466" s="15">
        <v>0.65179398148148149</v>
      </c>
      <c r="N1466" s="12">
        <v>43852</v>
      </c>
      <c r="O1466" s="13">
        <v>0.67276620370370377</v>
      </c>
      <c r="P1466" s="16">
        <v>43853.681469907409</v>
      </c>
      <c r="Q1466" s="11" t="s">
        <v>37</v>
      </c>
      <c r="R1466" s="11" t="s">
        <v>617</v>
      </c>
      <c r="S1466" s="11" t="s">
        <v>59</v>
      </c>
      <c r="T1466" s="11" t="s">
        <v>40</v>
      </c>
      <c r="U1466" s="11" t="s">
        <v>37</v>
      </c>
      <c r="V1466" s="17">
        <v>6.3657407008577138E-4</v>
      </c>
      <c r="W1466" s="11" t="s">
        <v>37</v>
      </c>
      <c r="Y1466" s="17" t="str">
        <f>TablaIncidentes[[#This Row],[Tiempo Total Gestión]]</f>
        <v>00:31</v>
      </c>
      <c r="Z1466" s="11">
        <f t="shared" si="154"/>
        <v>0</v>
      </c>
      <c r="AA1466" s="11">
        <f t="shared" si="155"/>
        <v>31</v>
      </c>
      <c r="AB1466" s="11">
        <f>IF(TablaIncidentes[[#This Row],[Prioridad*]]="Baja",(Z1466-24)*60+AA1466,IF(TablaIncidentes[[#This Row],[Prioridad*]]="Media",(Z1466-4)*60+AA1466,IF(TablaIncidentes[[#This Row],[Prioridad*]]="Alta",(Z1466-2)*60+AA1466)))</f>
        <v>-1409</v>
      </c>
      <c r="AD1466" s="17" t="str">
        <f>TablaIncidentes[[#This Row],[Tiempo Creación (HH:mm)]]</f>
        <v>00:01</v>
      </c>
      <c r="AE1466" s="11">
        <f t="shared" si="156"/>
        <v>0</v>
      </c>
      <c r="AF1466" s="11">
        <f t="shared" si="157"/>
        <v>1</v>
      </c>
      <c r="AG1466" s="11">
        <f>IF(TablaIncidentes[[#This Row],[Prioridad*]]="Baja",((AE1466*60)+AF1466)-30,IF(TablaIncidentes[[#This Row],[Prioridad*]]="Media",((AE1466*60)+AF1466)-15,IF(TablaIncidentes[[#This Row],[Prioridad*]]="Alta",((AE1466*60)+AF1466)-10)))</f>
        <v>-29</v>
      </c>
      <c r="AI1466" s="17">
        <f>TablaIncidentes[[#This Row],[Tiempo Avance Incidente]]</f>
        <v>6.3657407008577138E-4</v>
      </c>
      <c r="AJ1466" s="11">
        <f t="shared" si="158"/>
        <v>0</v>
      </c>
      <c r="AK1466" s="11">
        <f t="shared" si="159"/>
        <v>0</v>
      </c>
      <c r="AL1466">
        <f>IF(TablaIncidentes[[#This Row],[Prioridad*]]="Baja",((AJ1466*60)+AK1466)-720,IF(TablaIncidentes[[#This Row],[Prioridad*]]="Media",((AJ1466*60)+AK1466)-120,IF(TablaIncidentes[[#This Row],[Prioridad*]]="Alta",((AJ1466*60)+AK1466)-60)))</f>
        <v>-720</v>
      </c>
      <c r="AN1466" t="str">
        <f t="shared" si="160"/>
        <v>miércoles</v>
      </c>
    </row>
    <row r="1467" spans="1:40" x14ac:dyDescent="0.25">
      <c r="A1467" s="10" t="s">
        <v>3038</v>
      </c>
      <c r="B1467" t="s">
        <v>3039</v>
      </c>
      <c r="C1467" t="s">
        <v>123</v>
      </c>
      <c r="D1467" s="11" t="s">
        <v>150</v>
      </c>
      <c r="E1467" t="s">
        <v>34</v>
      </c>
      <c r="F1467" t="s">
        <v>111</v>
      </c>
      <c r="G1467" t="s">
        <v>279</v>
      </c>
      <c r="J1467" s="12">
        <v>43852</v>
      </c>
      <c r="K1467" s="13">
        <v>0.65918981481481487</v>
      </c>
      <c r="L1467" s="14">
        <v>43852</v>
      </c>
      <c r="M1467" s="15">
        <v>0.66081018518518519</v>
      </c>
      <c r="N1467" s="12">
        <v>43852</v>
      </c>
      <c r="O1467" s="13">
        <v>0.66173611111111108</v>
      </c>
      <c r="P1467" s="16">
        <v>43853.681469907409</v>
      </c>
      <c r="Q1467" s="11" t="s">
        <v>37</v>
      </c>
      <c r="R1467" s="11" t="s">
        <v>116</v>
      </c>
      <c r="S1467" s="11" t="s">
        <v>59</v>
      </c>
      <c r="T1467" s="11" t="s">
        <v>48</v>
      </c>
      <c r="U1467" s="11" t="s">
        <v>37</v>
      </c>
      <c r="V1467" s="17">
        <v>1.5624999941792339E-3</v>
      </c>
      <c r="W1467" s="11" t="s">
        <v>37</v>
      </c>
      <c r="Y1467" s="17" t="str">
        <f>TablaIncidentes[[#This Row],[Tiempo Total Gestión]]</f>
        <v>00:03</v>
      </c>
      <c r="Z1467" s="11">
        <f t="shared" si="154"/>
        <v>0</v>
      </c>
      <c r="AA1467" s="11">
        <f t="shared" si="155"/>
        <v>3</v>
      </c>
      <c r="AB1467" s="11">
        <f>IF(TablaIncidentes[[#This Row],[Prioridad*]]="Baja",(Z1467-24)*60+AA1467,IF(TablaIncidentes[[#This Row],[Prioridad*]]="Media",(Z1467-4)*60+AA1467,IF(TablaIncidentes[[#This Row],[Prioridad*]]="Alta",(Z1467-2)*60+AA1467)))</f>
        <v>-1437</v>
      </c>
      <c r="AD1467" s="17" t="str">
        <f>TablaIncidentes[[#This Row],[Tiempo Creación (HH:mm)]]</f>
        <v>00:02</v>
      </c>
      <c r="AE1467" s="11">
        <f t="shared" si="156"/>
        <v>0</v>
      </c>
      <c r="AF1467" s="11">
        <f t="shared" si="157"/>
        <v>2</v>
      </c>
      <c r="AG1467" s="11">
        <f>IF(TablaIncidentes[[#This Row],[Prioridad*]]="Baja",((AE1467*60)+AF1467)-30,IF(TablaIncidentes[[#This Row],[Prioridad*]]="Media",((AE1467*60)+AF1467)-15,IF(TablaIncidentes[[#This Row],[Prioridad*]]="Alta",((AE1467*60)+AF1467)-10)))</f>
        <v>-28</v>
      </c>
      <c r="AI1467" s="17">
        <f>TablaIncidentes[[#This Row],[Tiempo Avance Incidente]]</f>
        <v>1.5624999941792339E-3</v>
      </c>
      <c r="AJ1467" s="11">
        <f t="shared" si="158"/>
        <v>0</v>
      </c>
      <c r="AK1467" s="11">
        <f t="shared" si="159"/>
        <v>2</v>
      </c>
      <c r="AL1467">
        <f>IF(TablaIncidentes[[#This Row],[Prioridad*]]="Baja",((AJ1467*60)+AK1467)-720,IF(TablaIncidentes[[#This Row],[Prioridad*]]="Media",((AJ1467*60)+AK1467)-120,IF(TablaIncidentes[[#This Row],[Prioridad*]]="Alta",((AJ1467*60)+AK1467)-60)))</f>
        <v>-718</v>
      </c>
      <c r="AN1467" t="str">
        <f t="shared" si="160"/>
        <v>miércoles</v>
      </c>
    </row>
    <row r="1468" spans="1:40" x14ac:dyDescent="0.25">
      <c r="A1468" s="10" t="s">
        <v>3040</v>
      </c>
      <c r="B1468" t="s">
        <v>3041</v>
      </c>
      <c r="C1468" t="s">
        <v>161</v>
      </c>
      <c r="D1468" s="11" t="s">
        <v>110</v>
      </c>
      <c r="E1468" t="s">
        <v>34</v>
      </c>
      <c r="F1468" t="s">
        <v>124</v>
      </c>
      <c r="G1468" t="s">
        <v>364</v>
      </c>
      <c r="J1468" s="12">
        <v>43852</v>
      </c>
      <c r="K1468" s="13">
        <v>0.66795138888888894</v>
      </c>
      <c r="L1468" s="14">
        <v>43852</v>
      </c>
      <c r="M1468" s="15">
        <v>0.66928240740740741</v>
      </c>
      <c r="N1468" s="12">
        <v>43852</v>
      </c>
      <c r="O1468" s="13">
        <v>0.69094907407407413</v>
      </c>
      <c r="P1468" s="16">
        <v>43853.757777777777</v>
      </c>
      <c r="Q1468" s="11" t="s">
        <v>37</v>
      </c>
      <c r="R1468" s="11" t="s">
        <v>166</v>
      </c>
      <c r="S1468" s="11" t="s">
        <v>59</v>
      </c>
      <c r="T1468" s="11" t="s">
        <v>40</v>
      </c>
      <c r="U1468" s="11" t="s">
        <v>37</v>
      </c>
      <c r="V1468" s="17">
        <v>1.2731481474475004E-3</v>
      </c>
      <c r="W1468" s="11" t="s">
        <v>37</v>
      </c>
      <c r="Y1468" s="17" t="str">
        <f>TablaIncidentes[[#This Row],[Tiempo Total Gestión]]</f>
        <v>00:33</v>
      </c>
      <c r="Z1468" s="11">
        <f t="shared" si="154"/>
        <v>0</v>
      </c>
      <c r="AA1468" s="11">
        <f t="shared" si="155"/>
        <v>33</v>
      </c>
      <c r="AB1468" s="11">
        <f>IF(TablaIncidentes[[#This Row],[Prioridad*]]="Baja",(Z1468-24)*60+AA1468,IF(TablaIncidentes[[#This Row],[Prioridad*]]="Media",(Z1468-4)*60+AA1468,IF(TablaIncidentes[[#This Row],[Prioridad*]]="Alta",(Z1468-2)*60+AA1468)))</f>
        <v>-207</v>
      </c>
      <c r="AD1468" s="17" t="str">
        <f>TablaIncidentes[[#This Row],[Tiempo Creación (HH:mm)]]</f>
        <v>00:01</v>
      </c>
      <c r="AE1468" s="11">
        <f t="shared" si="156"/>
        <v>0</v>
      </c>
      <c r="AF1468" s="11">
        <f t="shared" si="157"/>
        <v>1</v>
      </c>
      <c r="AG1468" s="11">
        <f>IF(TablaIncidentes[[#This Row],[Prioridad*]]="Baja",((AE1468*60)+AF1468)-30,IF(TablaIncidentes[[#This Row],[Prioridad*]]="Media",((AE1468*60)+AF1468)-15,IF(TablaIncidentes[[#This Row],[Prioridad*]]="Alta",((AE1468*60)+AF1468)-10)))</f>
        <v>-14</v>
      </c>
      <c r="AI1468" s="17">
        <f>TablaIncidentes[[#This Row],[Tiempo Avance Incidente]]</f>
        <v>1.2731481474475004E-3</v>
      </c>
      <c r="AJ1468" s="11">
        <f t="shared" si="158"/>
        <v>0</v>
      </c>
      <c r="AK1468" s="11">
        <f t="shared" si="159"/>
        <v>1</v>
      </c>
      <c r="AL1468">
        <f>IF(TablaIncidentes[[#This Row],[Prioridad*]]="Baja",((AJ1468*60)+AK1468)-720,IF(TablaIncidentes[[#This Row],[Prioridad*]]="Media",((AJ1468*60)+AK1468)-120,IF(TablaIncidentes[[#This Row],[Prioridad*]]="Alta",((AJ1468*60)+AK1468)-60)))</f>
        <v>-119</v>
      </c>
      <c r="AN1468" t="str">
        <f t="shared" si="160"/>
        <v>miércoles</v>
      </c>
    </row>
    <row r="1469" spans="1:40" x14ac:dyDescent="0.25">
      <c r="A1469" s="10" t="s">
        <v>3042</v>
      </c>
      <c r="B1469" t="s">
        <v>3043</v>
      </c>
      <c r="C1469" t="s">
        <v>32</v>
      </c>
      <c r="D1469" s="11" t="s">
        <v>33</v>
      </c>
      <c r="E1469" t="s">
        <v>34</v>
      </c>
      <c r="F1469" t="s">
        <v>51</v>
      </c>
      <c r="G1469" t="s">
        <v>75</v>
      </c>
      <c r="J1469" s="12">
        <v>43852</v>
      </c>
      <c r="K1469" s="13">
        <v>0.6708912037037037</v>
      </c>
      <c r="L1469" s="14">
        <v>43852</v>
      </c>
      <c r="M1469" s="15">
        <v>0.6708912037037037</v>
      </c>
      <c r="N1469" s="12">
        <v>43853</v>
      </c>
      <c r="O1469" s="13">
        <v>0.41063657407407406</v>
      </c>
      <c r="P1469" s="16">
        <v>43854.427685185183</v>
      </c>
      <c r="Q1469" s="11" t="s">
        <v>37</v>
      </c>
      <c r="R1469" s="11" t="s">
        <v>312</v>
      </c>
      <c r="S1469" s="11" t="s">
        <v>39</v>
      </c>
      <c r="T1469" s="11" t="s">
        <v>133</v>
      </c>
      <c r="U1469" s="11" t="s">
        <v>37</v>
      </c>
      <c r="V1469" s="17">
        <v>0</v>
      </c>
      <c r="W1469" s="11" t="s">
        <v>37</v>
      </c>
      <c r="Y1469" s="17" t="str">
        <f>TablaIncidentes[[#This Row],[Tiempo Total Gestión]]</f>
        <v>01:51</v>
      </c>
      <c r="Z1469" s="11">
        <f t="shared" si="154"/>
        <v>1</v>
      </c>
      <c r="AA1469" s="11">
        <f t="shared" si="155"/>
        <v>51</v>
      </c>
      <c r="AB1469" s="11">
        <f>IF(TablaIncidentes[[#This Row],[Prioridad*]]="Baja",(Z1469-24)*60+AA1469,IF(TablaIncidentes[[#This Row],[Prioridad*]]="Media",(Z1469-4)*60+AA1469,IF(TablaIncidentes[[#This Row],[Prioridad*]]="Alta",(Z1469-2)*60+AA1469)))</f>
        <v>-9</v>
      </c>
      <c r="AD1469" s="17" t="str">
        <f>TablaIncidentes[[#This Row],[Tiempo Creación (HH:mm)]]</f>
        <v>00:00</v>
      </c>
      <c r="AE1469" s="11">
        <f t="shared" si="156"/>
        <v>0</v>
      </c>
      <c r="AF1469" s="11">
        <f t="shared" si="157"/>
        <v>0</v>
      </c>
      <c r="AG1469" s="11">
        <f>IF(TablaIncidentes[[#This Row],[Prioridad*]]="Baja",((AE1469*60)+AF1469)-30,IF(TablaIncidentes[[#This Row],[Prioridad*]]="Media",((AE1469*60)+AF1469)-15,IF(TablaIncidentes[[#This Row],[Prioridad*]]="Alta",((AE1469*60)+AF1469)-10)))</f>
        <v>-10</v>
      </c>
      <c r="AI1469" s="17">
        <f>TablaIncidentes[[#This Row],[Tiempo Avance Incidente]]</f>
        <v>0</v>
      </c>
      <c r="AJ1469" s="11">
        <f t="shared" si="158"/>
        <v>0</v>
      </c>
      <c r="AK1469" s="11">
        <f t="shared" si="159"/>
        <v>0</v>
      </c>
      <c r="AL1469">
        <f>IF(TablaIncidentes[[#This Row],[Prioridad*]]="Baja",((AJ1469*60)+AK1469)-720,IF(TablaIncidentes[[#This Row],[Prioridad*]]="Media",((AJ1469*60)+AK1469)-120,IF(TablaIncidentes[[#This Row],[Prioridad*]]="Alta",((AJ1469*60)+AK1469)-60)))</f>
        <v>-60</v>
      </c>
      <c r="AN1469" t="str">
        <f t="shared" si="160"/>
        <v>miércoles</v>
      </c>
    </row>
    <row r="1470" spans="1:40" x14ac:dyDescent="0.25">
      <c r="A1470" s="10" t="s">
        <v>3044</v>
      </c>
      <c r="B1470" t="s">
        <v>1769</v>
      </c>
      <c r="C1470" t="s">
        <v>32</v>
      </c>
      <c r="D1470" s="11" t="s">
        <v>33</v>
      </c>
      <c r="E1470" t="s">
        <v>34</v>
      </c>
      <c r="F1470" t="s">
        <v>51</v>
      </c>
      <c r="G1470" t="s">
        <v>75</v>
      </c>
      <c r="J1470" s="12">
        <v>43852</v>
      </c>
      <c r="K1470" s="13">
        <v>0.67997685185185175</v>
      </c>
      <c r="L1470" s="14">
        <v>43852</v>
      </c>
      <c r="M1470" s="15">
        <v>0.67997685185185175</v>
      </c>
      <c r="N1470" s="12">
        <v>43853</v>
      </c>
      <c r="O1470" s="13">
        <v>0.42009259259259263</v>
      </c>
      <c r="P1470" s="16">
        <v>43854.427685185183</v>
      </c>
      <c r="Q1470" s="11" t="s">
        <v>37</v>
      </c>
      <c r="R1470" s="11" t="s">
        <v>903</v>
      </c>
      <c r="S1470" s="11" t="s">
        <v>39</v>
      </c>
      <c r="T1470" s="11" t="s">
        <v>133</v>
      </c>
      <c r="U1470" s="11" t="s">
        <v>37</v>
      </c>
      <c r="V1470" s="17">
        <v>0</v>
      </c>
      <c r="W1470" s="11" t="s">
        <v>37</v>
      </c>
      <c r="Y1470" s="17" t="str">
        <f>TablaIncidentes[[#This Row],[Tiempo Total Gestión]]</f>
        <v>01:34</v>
      </c>
      <c r="Z1470" s="11">
        <f t="shared" si="154"/>
        <v>1</v>
      </c>
      <c r="AA1470" s="11">
        <f t="shared" si="155"/>
        <v>34</v>
      </c>
      <c r="AB1470" s="11">
        <f>IF(TablaIncidentes[[#This Row],[Prioridad*]]="Baja",(Z1470-24)*60+AA1470,IF(TablaIncidentes[[#This Row],[Prioridad*]]="Media",(Z1470-4)*60+AA1470,IF(TablaIncidentes[[#This Row],[Prioridad*]]="Alta",(Z1470-2)*60+AA1470)))</f>
        <v>-26</v>
      </c>
      <c r="AD1470" s="17" t="str">
        <f>TablaIncidentes[[#This Row],[Tiempo Creación (HH:mm)]]</f>
        <v>00:00</v>
      </c>
      <c r="AE1470" s="11">
        <f t="shared" si="156"/>
        <v>0</v>
      </c>
      <c r="AF1470" s="11">
        <f t="shared" si="157"/>
        <v>0</v>
      </c>
      <c r="AG1470" s="11">
        <f>IF(TablaIncidentes[[#This Row],[Prioridad*]]="Baja",((AE1470*60)+AF1470)-30,IF(TablaIncidentes[[#This Row],[Prioridad*]]="Media",((AE1470*60)+AF1470)-15,IF(TablaIncidentes[[#This Row],[Prioridad*]]="Alta",((AE1470*60)+AF1470)-10)))</f>
        <v>-10</v>
      </c>
      <c r="AI1470" s="17">
        <f>TablaIncidentes[[#This Row],[Tiempo Avance Incidente]]</f>
        <v>0</v>
      </c>
      <c r="AJ1470" s="11">
        <f t="shared" si="158"/>
        <v>0</v>
      </c>
      <c r="AK1470" s="11">
        <f t="shared" si="159"/>
        <v>0</v>
      </c>
      <c r="AL1470">
        <f>IF(TablaIncidentes[[#This Row],[Prioridad*]]="Baja",((AJ1470*60)+AK1470)-720,IF(TablaIncidentes[[#This Row],[Prioridad*]]="Media",((AJ1470*60)+AK1470)-120,IF(TablaIncidentes[[#This Row],[Prioridad*]]="Alta",((AJ1470*60)+AK1470)-60)))</f>
        <v>-60</v>
      </c>
      <c r="AN1470" t="str">
        <f t="shared" si="160"/>
        <v>miércoles</v>
      </c>
    </row>
    <row r="1471" spans="1:40" x14ac:dyDescent="0.25">
      <c r="A1471" s="20" t="s">
        <v>3045</v>
      </c>
      <c r="B1471" t="s">
        <v>1446</v>
      </c>
      <c r="C1471" t="s">
        <v>32</v>
      </c>
      <c r="D1471" s="11" t="s">
        <v>33</v>
      </c>
      <c r="E1471" t="s">
        <v>34</v>
      </c>
      <c r="F1471" t="s">
        <v>51</v>
      </c>
      <c r="G1471" t="s">
        <v>151</v>
      </c>
      <c r="J1471" s="12">
        <v>43852</v>
      </c>
      <c r="K1471" s="13">
        <v>0.68417824074074074</v>
      </c>
      <c r="L1471" s="14">
        <v>43852</v>
      </c>
      <c r="M1471" s="15">
        <v>0.68417824074074074</v>
      </c>
      <c r="N1471" s="12">
        <v>43853</v>
      </c>
      <c r="O1471" s="13">
        <v>0.36319444444444443</v>
      </c>
      <c r="P1471" s="16">
        <v>43854.427685185183</v>
      </c>
      <c r="Q1471" s="11" t="s">
        <v>101</v>
      </c>
      <c r="R1471" s="11" t="s">
        <v>1553</v>
      </c>
      <c r="S1471" s="11" t="s">
        <v>39</v>
      </c>
      <c r="T1471" s="11" t="s">
        <v>133</v>
      </c>
      <c r="U1471" s="11" t="s">
        <v>37</v>
      </c>
      <c r="V1471" s="17">
        <v>0</v>
      </c>
      <c r="W1471" s="11" t="s">
        <v>37</v>
      </c>
      <c r="Y1471" s="17" t="str">
        <f>TablaIncidentes[[#This Row],[Tiempo Total Gestión]]</f>
        <v>02:00</v>
      </c>
      <c r="Z1471" s="11">
        <f t="shared" si="154"/>
        <v>2</v>
      </c>
      <c r="AA1471" s="11">
        <f t="shared" si="155"/>
        <v>0</v>
      </c>
      <c r="AB1471" s="11">
        <f>IF(TablaIncidentes[[#This Row],[Prioridad*]]="Baja",(Z1471-24)*60+AA1471,IF(TablaIncidentes[[#This Row],[Prioridad*]]="Media",(Z1471-4)*60+AA1471,IF(TablaIncidentes[[#This Row],[Prioridad*]]="Alta",(Z1471-2)*60+AA1471)))</f>
        <v>0</v>
      </c>
      <c r="AD1471" s="17" t="str">
        <f>TablaIncidentes[[#This Row],[Tiempo Creación (HH:mm)]]</f>
        <v>00:00</v>
      </c>
      <c r="AE1471" s="11">
        <f t="shared" si="156"/>
        <v>0</v>
      </c>
      <c r="AF1471" s="11">
        <f t="shared" si="157"/>
        <v>0</v>
      </c>
      <c r="AG1471" s="11">
        <f>IF(TablaIncidentes[[#This Row],[Prioridad*]]="Baja",((AE1471*60)+AF1471)-30,IF(TablaIncidentes[[#This Row],[Prioridad*]]="Media",((AE1471*60)+AF1471)-15,IF(TablaIncidentes[[#This Row],[Prioridad*]]="Alta",((AE1471*60)+AF1471)-10)))</f>
        <v>-10</v>
      </c>
      <c r="AI1471" s="17">
        <f>TablaIncidentes[[#This Row],[Tiempo Avance Incidente]]</f>
        <v>0</v>
      </c>
      <c r="AJ1471" s="11">
        <f t="shared" si="158"/>
        <v>0</v>
      </c>
      <c r="AK1471" s="11">
        <f t="shared" si="159"/>
        <v>0</v>
      </c>
      <c r="AL1471">
        <f>IF(TablaIncidentes[[#This Row],[Prioridad*]]="Baja",((AJ1471*60)+AK1471)-720,IF(TablaIncidentes[[#This Row],[Prioridad*]]="Media",((AJ1471*60)+AK1471)-120,IF(TablaIncidentes[[#This Row],[Prioridad*]]="Alta",((AJ1471*60)+AK1471)-60)))</f>
        <v>-60</v>
      </c>
      <c r="AN1471" t="str">
        <f t="shared" si="160"/>
        <v>miércoles</v>
      </c>
    </row>
    <row r="1472" spans="1:40" x14ac:dyDescent="0.25">
      <c r="A1472" s="10" t="s">
        <v>3046</v>
      </c>
      <c r="B1472" t="s">
        <v>1605</v>
      </c>
      <c r="C1472" t="s">
        <v>32</v>
      </c>
      <c r="D1472" s="11" t="s">
        <v>33</v>
      </c>
      <c r="E1472" t="s">
        <v>34</v>
      </c>
      <c r="F1472" t="s">
        <v>51</v>
      </c>
      <c r="G1472" t="s">
        <v>75</v>
      </c>
      <c r="J1472" s="12">
        <v>43852</v>
      </c>
      <c r="K1472" s="13">
        <v>0.68979166666666669</v>
      </c>
      <c r="L1472" s="14">
        <v>43852</v>
      </c>
      <c r="M1472" s="15">
        <v>0.68979166666666669</v>
      </c>
      <c r="N1472" s="12">
        <v>43853</v>
      </c>
      <c r="O1472" s="13">
        <v>0.42975694444444446</v>
      </c>
      <c r="P1472" s="16">
        <v>43854.51152777778</v>
      </c>
      <c r="Q1472" s="11" t="s">
        <v>37</v>
      </c>
      <c r="R1472" s="11" t="s">
        <v>876</v>
      </c>
      <c r="S1472" s="11" t="s">
        <v>39</v>
      </c>
      <c r="T1472" s="11" t="s">
        <v>133</v>
      </c>
      <c r="U1472" s="11" t="s">
        <v>37</v>
      </c>
      <c r="V1472" s="17">
        <v>0</v>
      </c>
      <c r="W1472" s="11" t="s">
        <v>37</v>
      </c>
      <c r="Y1472" s="17" t="str">
        <f>TablaIncidentes[[#This Row],[Tiempo Total Gestión]]</f>
        <v>01:15</v>
      </c>
      <c r="Z1472" s="11">
        <f t="shared" si="154"/>
        <v>1</v>
      </c>
      <c r="AA1472" s="11">
        <f t="shared" si="155"/>
        <v>15</v>
      </c>
      <c r="AB1472" s="11">
        <f>IF(TablaIncidentes[[#This Row],[Prioridad*]]="Baja",(Z1472-24)*60+AA1472,IF(TablaIncidentes[[#This Row],[Prioridad*]]="Media",(Z1472-4)*60+AA1472,IF(TablaIncidentes[[#This Row],[Prioridad*]]="Alta",(Z1472-2)*60+AA1472)))</f>
        <v>-45</v>
      </c>
      <c r="AD1472" s="17" t="str">
        <f>TablaIncidentes[[#This Row],[Tiempo Creación (HH:mm)]]</f>
        <v>00:00</v>
      </c>
      <c r="AE1472" s="11">
        <f t="shared" si="156"/>
        <v>0</v>
      </c>
      <c r="AF1472" s="11">
        <f t="shared" si="157"/>
        <v>0</v>
      </c>
      <c r="AG1472" s="11">
        <f>IF(TablaIncidentes[[#This Row],[Prioridad*]]="Baja",((AE1472*60)+AF1472)-30,IF(TablaIncidentes[[#This Row],[Prioridad*]]="Media",((AE1472*60)+AF1472)-15,IF(TablaIncidentes[[#This Row],[Prioridad*]]="Alta",((AE1472*60)+AF1472)-10)))</f>
        <v>-10</v>
      </c>
      <c r="AI1472" s="17">
        <f>TablaIncidentes[[#This Row],[Tiempo Avance Incidente]]</f>
        <v>0</v>
      </c>
      <c r="AJ1472" s="11">
        <f t="shared" si="158"/>
        <v>0</v>
      </c>
      <c r="AK1472" s="11">
        <f t="shared" si="159"/>
        <v>0</v>
      </c>
      <c r="AL1472">
        <f>IF(TablaIncidentes[[#This Row],[Prioridad*]]="Baja",((AJ1472*60)+AK1472)-720,IF(TablaIncidentes[[#This Row],[Prioridad*]]="Media",((AJ1472*60)+AK1472)-120,IF(TablaIncidentes[[#This Row],[Prioridad*]]="Alta",((AJ1472*60)+AK1472)-60)))</f>
        <v>-60</v>
      </c>
      <c r="AN1472" t="str">
        <f t="shared" si="160"/>
        <v>miércoles</v>
      </c>
    </row>
    <row r="1473" spans="1:40" x14ac:dyDescent="0.25">
      <c r="A1473" s="20" t="s">
        <v>3047</v>
      </c>
      <c r="B1473" t="s">
        <v>3048</v>
      </c>
      <c r="C1473" t="s">
        <v>32</v>
      </c>
      <c r="D1473" s="11" t="s">
        <v>33</v>
      </c>
      <c r="E1473" t="s">
        <v>34</v>
      </c>
      <c r="F1473" t="s">
        <v>51</v>
      </c>
      <c r="G1473" t="s">
        <v>361</v>
      </c>
      <c r="J1473" s="12">
        <v>43852</v>
      </c>
      <c r="K1473" s="13">
        <v>0.60619212962962965</v>
      </c>
      <c r="L1473" s="14">
        <v>43852</v>
      </c>
      <c r="M1473" s="15">
        <v>0.60619212962962965</v>
      </c>
      <c r="N1473" s="12">
        <v>43853</v>
      </c>
      <c r="O1473" s="13">
        <v>0.35809027777777774</v>
      </c>
      <c r="P1473" s="16">
        <v>43854.427685185183</v>
      </c>
      <c r="Q1473" s="11" t="s">
        <v>101</v>
      </c>
      <c r="R1473" s="11" t="s">
        <v>966</v>
      </c>
      <c r="S1473" s="11" t="s">
        <v>39</v>
      </c>
      <c r="T1473" s="11" t="s">
        <v>133</v>
      </c>
      <c r="U1473" s="11" t="s">
        <v>37</v>
      </c>
      <c r="V1473" s="17">
        <v>0</v>
      </c>
      <c r="W1473" s="11" t="s">
        <v>37</v>
      </c>
      <c r="Y1473" s="17" t="str">
        <f>TablaIncidentes[[#This Row],[Tiempo Total Gestión]]</f>
        <v>03:30</v>
      </c>
      <c r="Z1473" s="11">
        <f t="shared" si="154"/>
        <v>3</v>
      </c>
      <c r="AA1473" s="11">
        <f t="shared" si="155"/>
        <v>30</v>
      </c>
      <c r="AB1473" s="11">
        <f>IF(TablaIncidentes[[#This Row],[Prioridad*]]="Baja",(Z1473-24)*60+AA1473,IF(TablaIncidentes[[#This Row],[Prioridad*]]="Media",(Z1473-4)*60+AA1473,IF(TablaIncidentes[[#This Row],[Prioridad*]]="Alta",(Z1473-2)*60+AA1473)))</f>
        <v>90</v>
      </c>
      <c r="AD1473" s="17" t="str">
        <f>TablaIncidentes[[#This Row],[Tiempo Creación (HH:mm)]]</f>
        <v>00:00</v>
      </c>
      <c r="AE1473" s="11">
        <f t="shared" si="156"/>
        <v>0</v>
      </c>
      <c r="AF1473" s="11">
        <f t="shared" si="157"/>
        <v>0</v>
      </c>
      <c r="AG1473" s="11">
        <f>IF(TablaIncidentes[[#This Row],[Prioridad*]]="Baja",((AE1473*60)+AF1473)-30,IF(TablaIncidentes[[#This Row],[Prioridad*]]="Media",((AE1473*60)+AF1473)-15,IF(TablaIncidentes[[#This Row],[Prioridad*]]="Alta",((AE1473*60)+AF1473)-10)))</f>
        <v>-10</v>
      </c>
      <c r="AI1473" s="17">
        <f>TablaIncidentes[[#This Row],[Tiempo Avance Incidente]]</f>
        <v>0</v>
      </c>
      <c r="AJ1473" s="11">
        <f t="shared" si="158"/>
        <v>0</v>
      </c>
      <c r="AK1473" s="11">
        <f t="shared" si="159"/>
        <v>0</v>
      </c>
      <c r="AL1473">
        <f>IF(TablaIncidentes[[#This Row],[Prioridad*]]="Baja",((AJ1473*60)+AK1473)-720,IF(TablaIncidentes[[#This Row],[Prioridad*]]="Media",((AJ1473*60)+AK1473)-120,IF(TablaIncidentes[[#This Row],[Prioridad*]]="Alta",((AJ1473*60)+AK1473)-60)))</f>
        <v>-60</v>
      </c>
      <c r="AN1473" t="str">
        <f t="shared" si="160"/>
        <v>miércoles</v>
      </c>
    </row>
    <row r="1474" spans="1:40" x14ac:dyDescent="0.25">
      <c r="A1474" s="10" t="s">
        <v>3049</v>
      </c>
      <c r="B1474" t="s">
        <v>3050</v>
      </c>
      <c r="C1474" t="s">
        <v>109</v>
      </c>
      <c r="D1474" s="11" t="s">
        <v>150</v>
      </c>
      <c r="E1474" t="s">
        <v>34</v>
      </c>
      <c r="F1474" t="s">
        <v>111</v>
      </c>
      <c r="G1474" t="s">
        <v>279</v>
      </c>
      <c r="J1474" s="12">
        <v>43852</v>
      </c>
      <c r="K1474" s="13">
        <v>0.61600694444444437</v>
      </c>
      <c r="L1474" s="14">
        <v>43852</v>
      </c>
      <c r="M1474" s="15">
        <v>0.62071759259259263</v>
      </c>
      <c r="N1474" s="12">
        <v>43852</v>
      </c>
      <c r="O1474" s="13">
        <v>0.63005787037037042</v>
      </c>
      <c r="P1474" s="16">
        <v>43853.631041666667</v>
      </c>
      <c r="Q1474" s="11" t="s">
        <v>37</v>
      </c>
      <c r="R1474" s="11" t="s">
        <v>144</v>
      </c>
      <c r="S1474" s="11" t="s">
        <v>59</v>
      </c>
      <c r="T1474" s="11" t="s">
        <v>241</v>
      </c>
      <c r="U1474" s="11" t="s">
        <v>37</v>
      </c>
      <c r="V1474" s="17">
        <v>3.3217592572327703E-3</v>
      </c>
      <c r="W1474" s="11" t="s">
        <v>37</v>
      </c>
      <c r="Y1474" s="17" t="str">
        <f>TablaIncidentes[[#This Row],[Tiempo Total Gestión]]</f>
        <v>00:20</v>
      </c>
      <c r="Z1474" s="11">
        <f t="shared" ref="Z1474:Z1537" si="161">HOUR(Y1474)</f>
        <v>0</v>
      </c>
      <c r="AA1474" s="11">
        <f t="shared" ref="AA1474:AA1537" si="162">MINUTE(Y1474)</f>
        <v>20</v>
      </c>
      <c r="AB1474" s="11">
        <f>IF(TablaIncidentes[[#This Row],[Prioridad*]]="Baja",(Z1474-24)*60+AA1474,IF(TablaIncidentes[[#This Row],[Prioridad*]]="Media",(Z1474-4)*60+AA1474,IF(TablaIncidentes[[#This Row],[Prioridad*]]="Alta",(Z1474-2)*60+AA1474)))</f>
        <v>-1420</v>
      </c>
      <c r="AD1474" s="17" t="str">
        <f>TablaIncidentes[[#This Row],[Tiempo Creación (HH:mm)]]</f>
        <v>00:06</v>
      </c>
      <c r="AE1474" s="11">
        <f t="shared" si="156"/>
        <v>0</v>
      </c>
      <c r="AF1474" s="11">
        <f t="shared" si="157"/>
        <v>6</v>
      </c>
      <c r="AG1474" s="11">
        <f>IF(TablaIncidentes[[#This Row],[Prioridad*]]="Baja",((AE1474*60)+AF1474)-30,IF(TablaIncidentes[[#This Row],[Prioridad*]]="Media",((AE1474*60)+AF1474)-15,IF(TablaIncidentes[[#This Row],[Prioridad*]]="Alta",((AE1474*60)+AF1474)-10)))</f>
        <v>-24</v>
      </c>
      <c r="AI1474" s="17">
        <f>TablaIncidentes[[#This Row],[Tiempo Avance Incidente]]</f>
        <v>3.3217592572327703E-3</v>
      </c>
      <c r="AJ1474" s="11">
        <f t="shared" si="158"/>
        <v>0</v>
      </c>
      <c r="AK1474" s="11">
        <f t="shared" si="159"/>
        <v>4</v>
      </c>
      <c r="AL1474">
        <f>IF(TablaIncidentes[[#This Row],[Prioridad*]]="Baja",((AJ1474*60)+AK1474)-720,IF(TablaIncidentes[[#This Row],[Prioridad*]]="Media",((AJ1474*60)+AK1474)-120,IF(TablaIncidentes[[#This Row],[Prioridad*]]="Alta",((AJ1474*60)+AK1474)-60)))</f>
        <v>-716</v>
      </c>
      <c r="AN1474" t="str">
        <f t="shared" si="160"/>
        <v>miércoles</v>
      </c>
    </row>
    <row r="1475" spans="1:40" x14ac:dyDescent="0.25">
      <c r="A1475" s="20" t="s">
        <v>3051</v>
      </c>
      <c r="B1475" t="s">
        <v>928</v>
      </c>
      <c r="C1475" t="s">
        <v>32</v>
      </c>
      <c r="D1475" s="11" t="s">
        <v>33</v>
      </c>
      <c r="E1475" t="s">
        <v>34</v>
      </c>
      <c r="F1475" t="s">
        <v>51</v>
      </c>
      <c r="G1475" t="s">
        <v>151</v>
      </c>
      <c r="J1475" s="12">
        <v>43852</v>
      </c>
      <c r="K1475" s="13">
        <v>0.62289351851851849</v>
      </c>
      <c r="L1475" s="14">
        <v>43852</v>
      </c>
      <c r="M1475" s="15">
        <v>0.62289351851851849</v>
      </c>
      <c r="N1475" s="12">
        <v>43853</v>
      </c>
      <c r="O1475" s="13">
        <v>0.37146990740740743</v>
      </c>
      <c r="P1475" s="16">
        <v>43854.427685185183</v>
      </c>
      <c r="Q1475" s="11" t="s">
        <v>101</v>
      </c>
      <c r="R1475" s="11" t="s">
        <v>2124</v>
      </c>
      <c r="S1475" s="11" t="s">
        <v>39</v>
      </c>
      <c r="T1475" s="11" t="s">
        <v>133</v>
      </c>
      <c r="U1475" s="11" t="s">
        <v>37</v>
      </c>
      <c r="V1475" s="17">
        <v>0</v>
      </c>
      <c r="W1475" s="11" t="s">
        <v>37</v>
      </c>
      <c r="Y1475" s="17" t="str">
        <f>TablaIncidentes[[#This Row],[Tiempo Total Gestión]]</f>
        <v>03:31</v>
      </c>
      <c r="Z1475" s="11">
        <f t="shared" si="161"/>
        <v>3</v>
      </c>
      <c r="AA1475" s="11">
        <f t="shared" si="162"/>
        <v>31</v>
      </c>
      <c r="AB1475" s="11">
        <f>IF(TablaIncidentes[[#This Row],[Prioridad*]]="Baja",(Z1475-24)*60+AA1475,IF(TablaIncidentes[[#This Row],[Prioridad*]]="Media",(Z1475-4)*60+AA1475,IF(TablaIncidentes[[#This Row],[Prioridad*]]="Alta",(Z1475-2)*60+AA1475)))</f>
        <v>91</v>
      </c>
      <c r="AD1475" s="17" t="str">
        <f>TablaIncidentes[[#This Row],[Tiempo Creación (HH:mm)]]</f>
        <v>00:00</v>
      </c>
      <c r="AE1475" s="11">
        <f t="shared" ref="AE1475:AE1538" si="163">HOUR(AD1475)</f>
        <v>0</v>
      </c>
      <c r="AF1475" s="11">
        <f t="shared" ref="AF1475:AF1538" si="164">MINUTE(AD1475)</f>
        <v>0</v>
      </c>
      <c r="AG1475" s="11">
        <f>IF(TablaIncidentes[[#This Row],[Prioridad*]]="Baja",((AE1475*60)+AF1475)-30,IF(TablaIncidentes[[#This Row],[Prioridad*]]="Media",((AE1475*60)+AF1475)-15,IF(TablaIncidentes[[#This Row],[Prioridad*]]="Alta",((AE1475*60)+AF1475)-10)))</f>
        <v>-10</v>
      </c>
      <c r="AI1475" s="17">
        <f>TablaIncidentes[[#This Row],[Tiempo Avance Incidente]]</f>
        <v>0</v>
      </c>
      <c r="AJ1475" s="11">
        <f t="shared" ref="AJ1475:AJ1538" si="165">HOUR(AI1475)</f>
        <v>0</v>
      </c>
      <c r="AK1475" s="11">
        <f t="shared" ref="AK1475:AK1538" si="166">MINUTE(AI1475)</f>
        <v>0</v>
      </c>
      <c r="AL1475">
        <f>IF(TablaIncidentes[[#This Row],[Prioridad*]]="Baja",((AJ1475*60)+AK1475)-720,IF(TablaIncidentes[[#This Row],[Prioridad*]]="Media",((AJ1475*60)+AK1475)-120,IF(TablaIncidentes[[#This Row],[Prioridad*]]="Alta",((AJ1475*60)+AK1475)-60)))</f>
        <v>-60</v>
      </c>
      <c r="AN1475" t="str">
        <f t="shared" ref="AN1475:AN1538" si="167">TEXT(J1475,"dddd")</f>
        <v>miércoles</v>
      </c>
    </row>
    <row r="1476" spans="1:40" x14ac:dyDescent="0.25">
      <c r="A1476" s="20" t="s">
        <v>3052</v>
      </c>
      <c r="B1476" t="s">
        <v>3053</v>
      </c>
      <c r="C1476" t="s">
        <v>32</v>
      </c>
      <c r="D1476" s="11" t="s">
        <v>33</v>
      </c>
      <c r="E1476" t="s">
        <v>34</v>
      </c>
      <c r="F1476" t="s">
        <v>51</v>
      </c>
      <c r="G1476" t="s">
        <v>75</v>
      </c>
      <c r="J1476" s="12">
        <v>43852</v>
      </c>
      <c r="K1476" s="13">
        <v>0.62428240740740748</v>
      </c>
      <c r="L1476" s="14">
        <v>43852</v>
      </c>
      <c r="M1476" s="15">
        <v>0.62428240740740748</v>
      </c>
      <c r="N1476" s="12">
        <v>43852</v>
      </c>
      <c r="O1476" s="13">
        <v>0.75300925925925932</v>
      </c>
      <c r="P1476" s="16">
        <v>43853.757777777777</v>
      </c>
      <c r="Q1476" s="11" t="s">
        <v>101</v>
      </c>
      <c r="R1476" s="11" t="s">
        <v>2300</v>
      </c>
      <c r="S1476" s="11" t="s">
        <v>39</v>
      </c>
      <c r="T1476" s="11" t="s">
        <v>133</v>
      </c>
      <c r="U1476" s="11" t="s">
        <v>37</v>
      </c>
      <c r="V1476" s="17">
        <v>0</v>
      </c>
      <c r="W1476" s="11" t="s">
        <v>37</v>
      </c>
      <c r="Y1476" s="17" t="str">
        <f>TablaIncidentes[[#This Row],[Tiempo Total Gestión]]</f>
        <v>03:04</v>
      </c>
      <c r="Z1476" s="11">
        <f t="shared" si="161"/>
        <v>3</v>
      </c>
      <c r="AA1476" s="11">
        <f t="shared" si="162"/>
        <v>4</v>
      </c>
      <c r="AB1476" s="11">
        <f>IF(TablaIncidentes[[#This Row],[Prioridad*]]="Baja",(Z1476-24)*60+AA1476,IF(TablaIncidentes[[#This Row],[Prioridad*]]="Media",(Z1476-4)*60+AA1476,IF(TablaIncidentes[[#This Row],[Prioridad*]]="Alta",(Z1476-2)*60+AA1476)))</f>
        <v>64</v>
      </c>
      <c r="AD1476" s="17" t="str">
        <f>TablaIncidentes[[#This Row],[Tiempo Creación (HH:mm)]]</f>
        <v>00:00</v>
      </c>
      <c r="AE1476" s="11">
        <f t="shared" si="163"/>
        <v>0</v>
      </c>
      <c r="AF1476" s="11">
        <f t="shared" si="164"/>
        <v>0</v>
      </c>
      <c r="AG1476" s="11">
        <f>IF(TablaIncidentes[[#This Row],[Prioridad*]]="Baja",((AE1476*60)+AF1476)-30,IF(TablaIncidentes[[#This Row],[Prioridad*]]="Media",((AE1476*60)+AF1476)-15,IF(TablaIncidentes[[#This Row],[Prioridad*]]="Alta",((AE1476*60)+AF1476)-10)))</f>
        <v>-10</v>
      </c>
      <c r="AI1476" s="17">
        <f>TablaIncidentes[[#This Row],[Tiempo Avance Incidente]]</f>
        <v>0</v>
      </c>
      <c r="AJ1476" s="11">
        <f t="shared" si="165"/>
        <v>0</v>
      </c>
      <c r="AK1476" s="11">
        <f t="shared" si="166"/>
        <v>0</v>
      </c>
      <c r="AL1476">
        <f>IF(TablaIncidentes[[#This Row],[Prioridad*]]="Baja",((AJ1476*60)+AK1476)-720,IF(TablaIncidentes[[#This Row],[Prioridad*]]="Media",((AJ1476*60)+AK1476)-120,IF(TablaIncidentes[[#This Row],[Prioridad*]]="Alta",((AJ1476*60)+AK1476)-60)))</f>
        <v>-60</v>
      </c>
      <c r="AN1476" t="str">
        <f t="shared" si="167"/>
        <v>miércoles</v>
      </c>
    </row>
    <row r="1477" spans="1:40" x14ac:dyDescent="0.25">
      <c r="A1477" s="20" t="s">
        <v>3054</v>
      </c>
      <c r="B1477" t="s">
        <v>3055</v>
      </c>
      <c r="C1477" t="s">
        <v>32</v>
      </c>
      <c r="D1477" s="11" t="s">
        <v>33</v>
      </c>
      <c r="E1477" t="s">
        <v>34</v>
      </c>
      <c r="F1477" t="s">
        <v>51</v>
      </c>
      <c r="G1477" t="s">
        <v>75</v>
      </c>
      <c r="J1477" s="12">
        <v>43852</v>
      </c>
      <c r="K1477" s="13">
        <v>0.6396412037037037</v>
      </c>
      <c r="L1477" s="14">
        <v>43852</v>
      </c>
      <c r="M1477" s="15">
        <v>0.6396412037037037</v>
      </c>
      <c r="N1477" s="12">
        <v>43853</v>
      </c>
      <c r="O1477" s="13">
        <v>0.40468750000000003</v>
      </c>
      <c r="P1477" s="16">
        <v>43854.427685185183</v>
      </c>
      <c r="Q1477" s="11" t="s">
        <v>101</v>
      </c>
      <c r="R1477" s="11" t="s">
        <v>1013</v>
      </c>
      <c r="S1477" s="11" t="s">
        <v>39</v>
      </c>
      <c r="T1477" s="11" t="s">
        <v>133</v>
      </c>
      <c r="U1477" s="11" t="s">
        <v>37</v>
      </c>
      <c r="V1477" s="17">
        <v>0</v>
      </c>
      <c r="W1477" s="11" t="s">
        <v>37</v>
      </c>
      <c r="Y1477" s="17" t="str">
        <f>TablaIncidentes[[#This Row],[Tiempo Total Gestión]]</f>
        <v>02:39</v>
      </c>
      <c r="Z1477" s="11">
        <f t="shared" si="161"/>
        <v>2</v>
      </c>
      <c r="AA1477" s="11">
        <f t="shared" si="162"/>
        <v>39</v>
      </c>
      <c r="AB1477" s="11">
        <f>IF(TablaIncidentes[[#This Row],[Prioridad*]]="Baja",(Z1477-24)*60+AA1477,IF(TablaIncidentes[[#This Row],[Prioridad*]]="Media",(Z1477-4)*60+AA1477,IF(TablaIncidentes[[#This Row],[Prioridad*]]="Alta",(Z1477-2)*60+AA1477)))</f>
        <v>39</v>
      </c>
      <c r="AD1477" s="17" t="str">
        <f>TablaIncidentes[[#This Row],[Tiempo Creación (HH:mm)]]</f>
        <v>00:00</v>
      </c>
      <c r="AE1477" s="11">
        <f t="shared" si="163"/>
        <v>0</v>
      </c>
      <c r="AF1477" s="11">
        <f t="shared" si="164"/>
        <v>0</v>
      </c>
      <c r="AG1477" s="11">
        <f>IF(TablaIncidentes[[#This Row],[Prioridad*]]="Baja",((AE1477*60)+AF1477)-30,IF(TablaIncidentes[[#This Row],[Prioridad*]]="Media",((AE1477*60)+AF1477)-15,IF(TablaIncidentes[[#This Row],[Prioridad*]]="Alta",((AE1477*60)+AF1477)-10)))</f>
        <v>-10</v>
      </c>
      <c r="AI1477" s="17">
        <f>TablaIncidentes[[#This Row],[Tiempo Avance Incidente]]</f>
        <v>0</v>
      </c>
      <c r="AJ1477" s="11">
        <f t="shared" si="165"/>
        <v>0</v>
      </c>
      <c r="AK1477" s="11">
        <f t="shared" si="166"/>
        <v>0</v>
      </c>
      <c r="AL1477">
        <f>IF(TablaIncidentes[[#This Row],[Prioridad*]]="Baja",((AJ1477*60)+AK1477)-720,IF(TablaIncidentes[[#This Row],[Prioridad*]]="Media",((AJ1477*60)+AK1477)-120,IF(TablaIncidentes[[#This Row],[Prioridad*]]="Alta",((AJ1477*60)+AK1477)-60)))</f>
        <v>-60</v>
      </c>
      <c r="AN1477" t="str">
        <f t="shared" si="167"/>
        <v>miércoles</v>
      </c>
    </row>
    <row r="1478" spans="1:40" x14ac:dyDescent="0.25">
      <c r="A1478" s="20" t="s">
        <v>3056</v>
      </c>
      <c r="B1478" t="s">
        <v>2470</v>
      </c>
      <c r="C1478" t="s">
        <v>32</v>
      </c>
      <c r="D1478" s="11" t="s">
        <v>33</v>
      </c>
      <c r="E1478" t="s">
        <v>34</v>
      </c>
      <c r="F1478" t="s">
        <v>51</v>
      </c>
      <c r="G1478" t="s">
        <v>151</v>
      </c>
      <c r="J1478" s="12">
        <v>43852</v>
      </c>
      <c r="K1478" s="13">
        <v>0.66322916666666665</v>
      </c>
      <c r="L1478" s="14">
        <v>43852</v>
      </c>
      <c r="M1478" s="15">
        <v>0.66322916666666665</v>
      </c>
      <c r="N1478" s="12">
        <v>43853</v>
      </c>
      <c r="O1478" s="13">
        <v>0.37769675925925927</v>
      </c>
      <c r="P1478" s="16">
        <v>43854.427685185183</v>
      </c>
      <c r="Q1478" s="11" t="s">
        <v>101</v>
      </c>
      <c r="R1478" s="11" t="s">
        <v>766</v>
      </c>
      <c r="S1478" s="11" t="s">
        <v>39</v>
      </c>
      <c r="T1478" s="11" t="s">
        <v>133</v>
      </c>
      <c r="U1478" s="11" t="s">
        <v>37</v>
      </c>
      <c r="V1478" s="17">
        <v>0</v>
      </c>
      <c r="W1478" s="11" t="s">
        <v>37</v>
      </c>
      <c r="Y1478" s="17" t="str">
        <f>TablaIncidentes[[#This Row],[Tiempo Total Gestión]]</f>
        <v>02:36</v>
      </c>
      <c r="Z1478" s="11">
        <f t="shared" si="161"/>
        <v>2</v>
      </c>
      <c r="AA1478" s="11">
        <f t="shared" si="162"/>
        <v>36</v>
      </c>
      <c r="AB1478" s="11">
        <f>IF(TablaIncidentes[[#This Row],[Prioridad*]]="Baja",(Z1478-24)*60+AA1478,IF(TablaIncidentes[[#This Row],[Prioridad*]]="Media",(Z1478-4)*60+AA1478,IF(TablaIncidentes[[#This Row],[Prioridad*]]="Alta",(Z1478-2)*60+AA1478)))</f>
        <v>36</v>
      </c>
      <c r="AD1478" s="17" t="str">
        <f>TablaIncidentes[[#This Row],[Tiempo Creación (HH:mm)]]</f>
        <v>00:00</v>
      </c>
      <c r="AE1478" s="11">
        <f t="shared" si="163"/>
        <v>0</v>
      </c>
      <c r="AF1478" s="11">
        <f t="shared" si="164"/>
        <v>0</v>
      </c>
      <c r="AG1478" s="11">
        <f>IF(TablaIncidentes[[#This Row],[Prioridad*]]="Baja",((AE1478*60)+AF1478)-30,IF(TablaIncidentes[[#This Row],[Prioridad*]]="Media",((AE1478*60)+AF1478)-15,IF(TablaIncidentes[[#This Row],[Prioridad*]]="Alta",((AE1478*60)+AF1478)-10)))</f>
        <v>-10</v>
      </c>
      <c r="AI1478" s="17">
        <f>TablaIncidentes[[#This Row],[Tiempo Avance Incidente]]</f>
        <v>0</v>
      </c>
      <c r="AJ1478" s="11">
        <f t="shared" si="165"/>
        <v>0</v>
      </c>
      <c r="AK1478" s="11">
        <f t="shared" si="166"/>
        <v>0</v>
      </c>
      <c r="AL1478">
        <f>IF(TablaIncidentes[[#This Row],[Prioridad*]]="Baja",((AJ1478*60)+AK1478)-720,IF(TablaIncidentes[[#This Row],[Prioridad*]]="Media",((AJ1478*60)+AK1478)-120,IF(TablaIncidentes[[#This Row],[Prioridad*]]="Alta",((AJ1478*60)+AK1478)-60)))</f>
        <v>-60</v>
      </c>
      <c r="AN1478" t="str">
        <f t="shared" si="167"/>
        <v>miércoles</v>
      </c>
    </row>
    <row r="1479" spans="1:40" x14ac:dyDescent="0.25">
      <c r="A1479" s="10" t="s">
        <v>3057</v>
      </c>
      <c r="B1479" t="s">
        <v>3058</v>
      </c>
      <c r="C1479" t="s">
        <v>32</v>
      </c>
      <c r="D1479" s="11" t="s">
        <v>33</v>
      </c>
      <c r="E1479" t="s">
        <v>34</v>
      </c>
      <c r="F1479" t="s">
        <v>51</v>
      </c>
      <c r="G1479" t="s">
        <v>361</v>
      </c>
      <c r="J1479" s="12">
        <v>43852</v>
      </c>
      <c r="K1479" s="13">
        <v>0.67228009259259258</v>
      </c>
      <c r="L1479" s="14">
        <v>43852</v>
      </c>
      <c r="M1479" s="15">
        <v>0.67228009259259258</v>
      </c>
      <c r="N1479" s="12">
        <v>43853</v>
      </c>
      <c r="O1479" s="13">
        <v>0.34668981481481481</v>
      </c>
      <c r="P1479" s="16">
        <v>43854.34988425926</v>
      </c>
      <c r="Q1479" s="11" t="s">
        <v>37</v>
      </c>
      <c r="R1479" s="11" t="s">
        <v>1823</v>
      </c>
      <c r="S1479" s="11" t="s">
        <v>39</v>
      </c>
      <c r="T1479" s="11" t="s">
        <v>133</v>
      </c>
      <c r="U1479" s="11" t="s">
        <v>37</v>
      </c>
      <c r="V1479" s="17">
        <v>0</v>
      </c>
      <c r="W1479" s="11" t="s">
        <v>37</v>
      </c>
      <c r="Y1479" s="17" t="str">
        <f>TablaIncidentes[[#This Row],[Tiempo Total Gestión]]</f>
        <v>01:56</v>
      </c>
      <c r="Z1479" s="11">
        <f t="shared" si="161"/>
        <v>1</v>
      </c>
      <c r="AA1479" s="11">
        <f t="shared" si="162"/>
        <v>56</v>
      </c>
      <c r="AB1479" s="11">
        <f>IF(TablaIncidentes[[#This Row],[Prioridad*]]="Baja",(Z1479-24)*60+AA1479,IF(TablaIncidentes[[#This Row],[Prioridad*]]="Media",(Z1479-4)*60+AA1479,IF(TablaIncidentes[[#This Row],[Prioridad*]]="Alta",(Z1479-2)*60+AA1479)))</f>
        <v>-4</v>
      </c>
      <c r="AD1479" s="17" t="str">
        <f>TablaIncidentes[[#This Row],[Tiempo Creación (HH:mm)]]</f>
        <v>00:00</v>
      </c>
      <c r="AE1479" s="11">
        <f t="shared" si="163"/>
        <v>0</v>
      </c>
      <c r="AF1479" s="11">
        <f t="shared" si="164"/>
        <v>0</v>
      </c>
      <c r="AG1479" s="11">
        <f>IF(TablaIncidentes[[#This Row],[Prioridad*]]="Baja",((AE1479*60)+AF1479)-30,IF(TablaIncidentes[[#This Row],[Prioridad*]]="Media",((AE1479*60)+AF1479)-15,IF(TablaIncidentes[[#This Row],[Prioridad*]]="Alta",((AE1479*60)+AF1479)-10)))</f>
        <v>-10</v>
      </c>
      <c r="AI1479" s="17">
        <f>TablaIncidentes[[#This Row],[Tiempo Avance Incidente]]</f>
        <v>0</v>
      </c>
      <c r="AJ1479" s="11">
        <f t="shared" si="165"/>
        <v>0</v>
      </c>
      <c r="AK1479" s="11">
        <f t="shared" si="166"/>
        <v>0</v>
      </c>
      <c r="AL1479">
        <f>IF(TablaIncidentes[[#This Row],[Prioridad*]]="Baja",((AJ1479*60)+AK1479)-720,IF(TablaIncidentes[[#This Row],[Prioridad*]]="Media",((AJ1479*60)+AK1479)-120,IF(TablaIncidentes[[#This Row],[Prioridad*]]="Alta",((AJ1479*60)+AK1479)-60)))</f>
        <v>-60</v>
      </c>
      <c r="AN1479" t="str">
        <f t="shared" si="167"/>
        <v>miércoles</v>
      </c>
    </row>
    <row r="1480" spans="1:40" x14ac:dyDescent="0.25">
      <c r="A1480" s="20" t="s">
        <v>3059</v>
      </c>
      <c r="B1480" t="s">
        <v>1503</v>
      </c>
      <c r="C1480" t="s">
        <v>32</v>
      </c>
      <c r="D1480" s="11" t="s">
        <v>33</v>
      </c>
      <c r="E1480" t="s">
        <v>34</v>
      </c>
      <c r="F1480" t="s">
        <v>51</v>
      </c>
      <c r="G1480" t="s">
        <v>151</v>
      </c>
      <c r="J1480" s="12">
        <v>43852</v>
      </c>
      <c r="K1480" s="13">
        <v>0.67716435185185186</v>
      </c>
      <c r="L1480" s="14">
        <v>43852</v>
      </c>
      <c r="M1480" s="15">
        <v>0.67716435185185186</v>
      </c>
      <c r="N1480" s="12">
        <v>43853</v>
      </c>
      <c r="O1480" s="13">
        <v>0.38297453703703704</v>
      </c>
      <c r="P1480" s="16">
        <v>43854.427685185183</v>
      </c>
      <c r="Q1480" s="11" t="s">
        <v>101</v>
      </c>
      <c r="R1480" s="11" t="s">
        <v>1970</v>
      </c>
      <c r="S1480" s="11" t="s">
        <v>39</v>
      </c>
      <c r="T1480" s="11" t="s">
        <v>133</v>
      </c>
      <c r="U1480" s="11" t="s">
        <v>37</v>
      </c>
      <c r="V1480" s="17">
        <v>0</v>
      </c>
      <c r="W1480" s="11" t="s">
        <v>37</v>
      </c>
      <c r="Y1480" s="17" t="str">
        <f>TablaIncidentes[[#This Row],[Tiempo Total Gestión]]</f>
        <v>02:18</v>
      </c>
      <c r="Z1480" s="11">
        <f t="shared" si="161"/>
        <v>2</v>
      </c>
      <c r="AA1480" s="11">
        <f t="shared" si="162"/>
        <v>18</v>
      </c>
      <c r="AB1480" s="11">
        <f>IF(TablaIncidentes[[#This Row],[Prioridad*]]="Baja",(Z1480-24)*60+AA1480,IF(TablaIncidentes[[#This Row],[Prioridad*]]="Media",(Z1480-4)*60+AA1480,IF(TablaIncidentes[[#This Row],[Prioridad*]]="Alta",(Z1480-2)*60+AA1480)))</f>
        <v>18</v>
      </c>
      <c r="AD1480" s="17" t="str">
        <f>TablaIncidentes[[#This Row],[Tiempo Creación (HH:mm)]]</f>
        <v>00:00</v>
      </c>
      <c r="AE1480" s="11">
        <f t="shared" si="163"/>
        <v>0</v>
      </c>
      <c r="AF1480" s="11">
        <f t="shared" si="164"/>
        <v>0</v>
      </c>
      <c r="AG1480" s="11">
        <f>IF(TablaIncidentes[[#This Row],[Prioridad*]]="Baja",((AE1480*60)+AF1480)-30,IF(TablaIncidentes[[#This Row],[Prioridad*]]="Media",((AE1480*60)+AF1480)-15,IF(TablaIncidentes[[#This Row],[Prioridad*]]="Alta",((AE1480*60)+AF1480)-10)))</f>
        <v>-10</v>
      </c>
      <c r="AI1480" s="17">
        <f>TablaIncidentes[[#This Row],[Tiempo Avance Incidente]]</f>
        <v>0</v>
      </c>
      <c r="AJ1480" s="11">
        <f t="shared" si="165"/>
        <v>0</v>
      </c>
      <c r="AK1480" s="11">
        <f t="shared" si="166"/>
        <v>0</v>
      </c>
      <c r="AL1480">
        <f>IF(TablaIncidentes[[#This Row],[Prioridad*]]="Baja",((AJ1480*60)+AK1480)-720,IF(TablaIncidentes[[#This Row],[Prioridad*]]="Media",((AJ1480*60)+AK1480)-120,IF(TablaIncidentes[[#This Row],[Prioridad*]]="Alta",((AJ1480*60)+AK1480)-60)))</f>
        <v>-60</v>
      </c>
      <c r="AN1480" t="str">
        <f t="shared" si="167"/>
        <v>miércoles</v>
      </c>
    </row>
    <row r="1481" spans="1:40" x14ac:dyDescent="0.25">
      <c r="A1481" s="20" t="s">
        <v>3060</v>
      </c>
      <c r="B1481" t="s">
        <v>1560</v>
      </c>
      <c r="C1481" t="s">
        <v>32</v>
      </c>
      <c r="D1481" s="11" t="s">
        <v>33</v>
      </c>
      <c r="E1481" t="s">
        <v>34</v>
      </c>
      <c r="F1481" t="s">
        <v>51</v>
      </c>
      <c r="G1481" t="s">
        <v>52</v>
      </c>
      <c r="J1481" s="12">
        <v>43852</v>
      </c>
      <c r="K1481" s="13">
        <v>0.68696759259259255</v>
      </c>
      <c r="L1481" s="14">
        <v>43852</v>
      </c>
      <c r="M1481" s="15">
        <v>0.68696759259259255</v>
      </c>
      <c r="N1481" s="12">
        <v>43853</v>
      </c>
      <c r="O1481" s="13">
        <v>0.65228009259259256</v>
      </c>
      <c r="P1481" s="16">
        <v>43854.699016203704</v>
      </c>
      <c r="Q1481" s="11" t="s">
        <v>101</v>
      </c>
      <c r="R1481" s="11" t="s">
        <v>2762</v>
      </c>
      <c r="S1481" s="11" t="s">
        <v>39</v>
      </c>
      <c r="T1481" s="11" t="s">
        <v>133</v>
      </c>
      <c r="U1481" s="11" t="s">
        <v>37</v>
      </c>
      <c r="V1481" s="17">
        <v>0</v>
      </c>
      <c r="W1481" s="11" t="s">
        <v>37</v>
      </c>
      <c r="Y1481" s="17" t="str">
        <f>TablaIncidentes[[#This Row],[Tiempo Total Gestión]]</f>
        <v>06:47</v>
      </c>
      <c r="Z1481" s="11">
        <f t="shared" si="161"/>
        <v>6</v>
      </c>
      <c r="AA1481" s="11">
        <f t="shared" si="162"/>
        <v>47</v>
      </c>
      <c r="AB1481" s="11">
        <f>IF(TablaIncidentes[[#This Row],[Prioridad*]]="Baja",(Z1481-24)*60+AA1481,IF(TablaIncidentes[[#This Row],[Prioridad*]]="Media",(Z1481-4)*60+AA1481,IF(TablaIncidentes[[#This Row],[Prioridad*]]="Alta",(Z1481-2)*60+AA1481)))</f>
        <v>287</v>
      </c>
      <c r="AD1481" s="17" t="str">
        <f>TablaIncidentes[[#This Row],[Tiempo Creación (HH:mm)]]</f>
        <v>00:00</v>
      </c>
      <c r="AE1481" s="11">
        <f t="shared" si="163"/>
        <v>0</v>
      </c>
      <c r="AF1481" s="11">
        <f t="shared" si="164"/>
        <v>0</v>
      </c>
      <c r="AG1481" s="11">
        <f>IF(TablaIncidentes[[#This Row],[Prioridad*]]="Baja",((AE1481*60)+AF1481)-30,IF(TablaIncidentes[[#This Row],[Prioridad*]]="Media",((AE1481*60)+AF1481)-15,IF(TablaIncidentes[[#This Row],[Prioridad*]]="Alta",((AE1481*60)+AF1481)-10)))</f>
        <v>-10</v>
      </c>
      <c r="AI1481" s="17">
        <f>TablaIncidentes[[#This Row],[Tiempo Avance Incidente]]</f>
        <v>0</v>
      </c>
      <c r="AJ1481" s="11">
        <f t="shared" si="165"/>
        <v>0</v>
      </c>
      <c r="AK1481" s="11">
        <f t="shared" si="166"/>
        <v>0</v>
      </c>
      <c r="AL1481">
        <f>IF(TablaIncidentes[[#This Row],[Prioridad*]]="Baja",((AJ1481*60)+AK1481)-720,IF(TablaIncidentes[[#This Row],[Prioridad*]]="Media",((AJ1481*60)+AK1481)-120,IF(TablaIncidentes[[#This Row],[Prioridad*]]="Alta",((AJ1481*60)+AK1481)-60)))</f>
        <v>-60</v>
      </c>
      <c r="AN1481" t="str">
        <f t="shared" si="167"/>
        <v>miércoles</v>
      </c>
    </row>
    <row r="1482" spans="1:40" x14ac:dyDescent="0.25">
      <c r="A1482" s="10" t="s">
        <v>3061</v>
      </c>
      <c r="B1482" t="s">
        <v>3062</v>
      </c>
      <c r="C1482" t="s">
        <v>239</v>
      </c>
      <c r="D1482" s="11" t="s">
        <v>110</v>
      </c>
      <c r="E1482" t="s">
        <v>34</v>
      </c>
      <c r="F1482" t="s">
        <v>111</v>
      </c>
      <c r="G1482" t="s">
        <v>374</v>
      </c>
      <c r="J1482" s="12">
        <v>43852</v>
      </c>
      <c r="K1482" s="13">
        <v>0.69809027777777777</v>
      </c>
      <c r="L1482" s="14">
        <v>43852</v>
      </c>
      <c r="M1482" s="15">
        <v>0.69950231481481484</v>
      </c>
      <c r="N1482" s="12">
        <v>43852</v>
      </c>
      <c r="O1482" s="13">
        <v>0.74457175925925922</v>
      </c>
      <c r="P1482" s="16">
        <v>43853.757777777777</v>
      </c>
      <c r="Q1482" s="11" t="s">
        <v>37</v>
      </c>
      <c r="R1482" s="11" t="s">
        <v>791</v>
      </c>
      <c r="S1482" s="11" t="s">
        <v>59</v>
      </c>
      <c r="T1482" s="11" t="s">
        <v>48</v>
      </c>
      <c r="U1482" s="11" t="s">
        <v>37</v>
      </c>
      <c r="V1482" s="17">
        <v>1.4004629629198462E-3</v>
      </c>
      <c r="W1482" s="11" t="s">
        <v>37</v>
      </c>
      <c r="Y1482" s="17" t="str">
        <f>TablaIncidentes[[#This Row],[Tiempo Total Gestión]]</f>
        <v>01:06</v>
      </c>
      <c r="Z1482" s="11">
        <f t="shared" si="161"/>
        <v>1</v>
      </c>
      <c r="AA1482" s="11">
        <f t="shared" si="162"/>
        <v>6</v>
      </c>
      <c r="AB1482" s="11">
        <f>IF(TablaIncidentes[[#This Row],[Prioridad*]]="Baja",(Z1482-24)*60+AA1482,IF(TablaIncidentes[[#This Row],[Prioridad*]]="Media",(Z1482-4)*60+AA1482,IF(TablaIncidentes[[#This Row],[Prioridad*]]="Alta",(Z1482-2)*60+AA1482)))</f>
        <v>-174</v>
      </c>
      <c r="AD1482" s="17" t="str">
        <f>TablaIncidentes[[#This Row],[Tiempo Creación (HH:mm)]]</f>
        <v>00:02</v>
      </c>
      <c r="AE1482" s="11">
        <f t="shared" si="163"/>
        <v>0</v>
      </c>
      <c r="AF1482" s="11">
        <f t="shared" si="164"/>
        <v>2</v>
      </c>
      <c r="AG1482" s="11">
        <f>IF(TablaIncidentes[[#This Row],[Prioridad*]]="Baja",((AE1482*60)+AF1482)-30,IF(TablaIncidentes[[#This Row],[Prioridad*]]="Media",((AE1482*60)+AF1482)-15,IF(TablaIncidentes[[#This Row],[Prioridad*]]="Alta",((AE1482*60)+AF1482)-10)))</f>
        <v>-13</v>
      </c>
      <c r="AI1482" s="17">
        <f>TablaIncidentes[[#This Row],[Tiempo Avance Incidente]]</f>
        <v>1.4004629629198462E-3</v>
      </c>
      <c r="AJ1482" s="11">
        <f t="shared" si="165"/>
        <v>0</v>
      </c>
      <c r="AK1482" s="11">
        <f t="shared" si="166"/>
        <v>2</v>
      </c>
      <c r="AL1482">
        <f>IF(TablaIncidentes[[#This Row],[Prioridad*]]="Baja",((AJ1482*60)+AK1482)-720,IF(TablaIncidentes[[#This Row],[Prioridad*]]="Media",((AJ1482*60)+AK1482)-120,IF(TablaIncidentes[[#This Row],[Prioridad*]]="Alta",((AJ1482*60)+AK1482)-60)))</f>
        <v>-118</v>
      </c>
      <c r="AN1482" t="str">
        <f t="shared" si="167"/>
        <v>miércoles</v>
      </c>
    </row>
    <row r="1483" spans="1:40" x14ac:dyDescent="0.25">
      <c r="A1483" s="10" t="s">
        <v>3063</v>
      </c>
      <c r="B1483" t="s">
        <v>3064</v>
      </c>
      <c r="C1483" t="s">
        <v>462</v>
      </c>
      <c r="D1483" s="11" t="s">
        <v>150</v>
      </c>
      <c r="E1483" t="s">
        <v>34</v>
      </c>
      <c r="F1483" t="s">
        <v>111</v>
      </c>
      <c r="G1483" t="s">
        <v>279</v>
      </c>
      <c r="J1483" s="12">
        <v>43852</v>
      </c>
      <c r="K1483" s="13">
        <v>0.70821759259259265</v>
      </c>
      <c r="L1483" s="14">
        <v>43852</v>
      </c>
      <c r="M1483" s="15">
        <v>0.70993055555555562</v>
      </c>
      <c r="N1483" s="12">
        <v>43852</v>
      </c>
      <c r="O1483" s="13">
        <v>0.71134259259259258</v>
      </c>
      <c r="P1483" s="16">
        <v>43853.757777777777</v>
      </c>
      <c r="Q1483" s="11" t="s">
        <v>37</v>
      </c>
      <c r="R1483" s="11" t="s">
        <v>327</v>
      </c>
      <c r="S1483" s="11" t="s">
        <v>59</v>
      </c>
      <c r="T1483" s="11" t="s">
        <v>48</v>
      </c>
      <c r="U1483" s="11" t="s">
        <v>37</v>
      </c>
      <c r="V1483" s="17">
        <v>2.1064814864075743E-3</v>
      </c>
      <c r="W1483" s="11" t="s">
        <v>37</v>
      </c>
      <c r="Y1483" s="17" t="str">
        <f>TablaIncidentes[[#This Row],[Tiempo Total Gestión]]</f>
        <v>00:04</v>
      </c>
      <c r="Z1483" s="11">
        <f t="shared" si="161"/>
        <v>0</v>
      </c>
      <c r="AA1483" s="11">
        <f t="shared" si="162"/>
        <v>4</v>
      </c>
      <c r="AB1483" s="11">
        <f>IF(TablaIncidentes[[#This Row],[Prioridad*]]="Baja",(Z1483-24)*60+AA1483,IF(TablaIncidentes[[#This Row],[Prioridad*]]="Media",(Z1483-4)*60+AA1483,IF(TablaIncidentes[[#This Row],[Prioridad*]]="Alta",(Z1483-2)*60+AA1483)))</f>
        <v>-1436</v>
      </c>
      <c r="AD1483" s="17" t="str">
        <f>TablaIncidentes[[#This Row],[Tiempo Creación (HH:mm)]]</f>
        <v>00:02</v>
      </c>
      <c r="AE1483" s="11">
        <f t="shared" si="163"/>
        <v>0</v>
      </c>
      <c r="AF1483" s="11">
        <f t="shared" si="164"/>
        <v>2</v>
      </c>
      <c r="AG1483" s="11">
        <f>IF(TablaIncidentes[[#This Row],[Prioridad*]]="Baja",((AE1483*60)+AF1483)-30,IF(TablaIncidentes[[#This Row],[Prioridad*]]="Media",((AE1483*60)+AF1483)-15,IF(TablaIncidentes[[#This Row],[Prioridad*]]="Alta",((AE1483*60)+AF1483)-10)))</f>
        <v>-28</v>
      </c>
      <c r="AI1483" s="17">
        <f>TablaIncidentes[[#This Row],[Tiempo Avance Incidente]]</f>
        <v>2.1064814864075743E-3</v>
      </c>
      <c r="AJ1483" s="11">
        <f t="shared" si="165"/>
        <v>0</v>
      </c>
      <c r="AK1483" s="11">
        <f t="shared" si="166"/>
        <v>3</v>
      </c>
      <c r="AL1483">
        <f>IF(TablaIncidentes[[#This Row],[Prioridad*]]="Baja",((AJ1483*60)+AK1483)-720,IF(TablaIncidentes[[#This Row],[Prioridad*]]="Media",((AJ1483*60)+AK1483)-120,IF(TablaIncidentes[[#This Row],[Prioridad*]]="Alta",((AJ1483*60)+AK1483)-60)))</f>
        <v>-717</v>
      </c>
      <c r="AN1483" t="str">
        <f t="shared" si="167"/>
        <v>miércoles</v>
      </c>
    </row>
    <row r="1484" spans="1:40" x14ac:dyDescent="0.25">
      <c r="A1484" s="20" t="s">
        <v>3065</v>
      </c>
      <c r="B1484" t="s">
        <v>3066</v>
      </c>
      <c r="C1484" t="s">
        <v>32</v>
      </c>
      <c r="D1484" s="11" t="s">
        <v>33</v>
      </c>
      <c r="E1484" t="s">
        <v>34</v>
      </c>
      <c r="F1484" t="s">
        <v>51</v>
      </c>
      <c r="G1484" t="s">
        <v>361</v>
      </c>
      <c r="J1484" s="12">
        <v>43852</v>
      </c>
      <c r="K1484" s="13">
        <v>0.66045138888888888</v>
      </c>
      <c r="L1484" s="14">
        <v>43852</v>
      </c>
      <c r="M1484" s="15">
        <v>0.66045138888888888</v>
      </c>
      <c r="N1484" s="12">
        <v>43853</v>
      </c>
      <c r="O1484" s="13">
        <v>0.34953703703703703</v>
      </c>
      <c r="P1484" s="16">
        <v>43854.34988425926</v>
      </c>
      <c r="Q1484" s="11" t="s">
        <v>101</v>
      </c>
      <c r="R1484" s="11" t="s">
        <v>1889</v>
      </c>
      <c r="S1484" s="11" t="s">
        <v>39</v>
      </c>
      <c r="T1484" s="11" t="s">
        <v>133</v>
      </c>
      <c r="U1484" s="11" t="s">
        <v>37</v>
      </c>
      <c r="V1484" s="17">
        <v>0</v>
      </c>
      <c r="W1484" s="11" t="s">
        <v>37</v>
      </c>
      <c r="Y1484" s="17" t="str">
        <f>TablaIncidentes[[#This Row],[Tiempo Total Gestión]]</f>
        <v>02:17</v>
      </c>
      <c r="Z1484" s="11">
        <f t="shared" si="161"/>
        <v>2</v>
      </c>
      <c r="AA1484" s="11">
        <f t="shared" si="162"/>
        <v>17</v>
      </c>
      <c r="AB1484" s="11">
        <f>IF(TablaIncidentes[[#This Row],[Prioridad*]]="Baja",(Z1484-24)*60+AA1484,IF(TablaIncidentes[[#This Row],[Prioridad*]]="Media",(Z1484-4)*60+AA1484,IF(TablaIncidentes[[#This Row],[Prioridad*]]="Alta",(Z1484-2)*60+AA1484)))</f>
        <v>17</v>
      </c>
      <c r="AD1484" s="17" t="str">
        <f>TablaIncidentes[[#This Row],[Tiempo Creación (HH:mm)]]</f>
        <v>00:00</v>
      </c>
      <c r="AE1484" s="11">
        <f t="shared" si="163"/>
        <v>0</v>
      </c>
      <c r="AF1484" s="11">
        <f t="shared" si="164"/>
        <v>0</v>
      </c>
      <c r="AG1484" s="11">
        <f>IF(TablaIncidentes[[#This Row],[Prioridad*]]="Baja",((AE1484*60)+AF1484)-30,IF(TablaIncidentes[[#This Row],[Prioridad*]]="Media",((AE1484*60)+AF1484)-15,IF(TablaIncidentes[[#This Row],[Prioridad*]]="Alta",((AE1484*60)+AF1484)-10)))</f>
        <v>-10</v>
      </c>
      <c r="AI1484" s="17">
        <f>TablaIncidentes[[#This Row],[Tiempo Avance Incidente]]</f>
        <v>0</v>
      </c>
      <c r="AJ1484" s="11">
        <f t="shared" si="165"/>
        <v>0</v>
      </c>
      <c r="AK1484" s="11">
        <f t="shared" si="166"/>
        <v>0</v>
      </c>
      <c r="AL1484">
        <f>IF(TablaIncidentes[[#This Row],[Prioridad*]]="Baja",((AJ1484*60)+AK1484)-720,IF(TablaIncidentes[[#This Row],[Prioridad*]]="Media",((AJ1484*60)+AK1484)-120,IF(TablaIncidentes[[#This Row],[Prioridad*]]="Alta",((AJ1484*60)+AK1484)-60)))</f>
        <v>-60</v>
      </c>
      <c r="AN1484" t="str">
        <f t="shared" si="167"/>
        <v>miércoles</v>
      </c>
    </row>
    <row r="1485" spans="1:40" x14ac:dyDescent="0.25">
      <c r="A1485" s="10" t="s">
        <v>3067</v>
      </c>
      <c r="B1485" t="s">
        <v>3068</v>
      </c>
      <c r="C1485" t="s">
        <v>395</v>
      </c>
      <c r="D1485" s="11" t="s">
        <v>150</v>
      </c>
      <c r="E1485" t="s">
        <v>34</v>
      </c>
      <c r="F1485" t="s">
        <v>111</v>
      </c>
      <c r="G1485" t="s">
        <v>279</v>
      </c>
      <c r="J1485" s="12">
        <v>43852</v>
      </c>
      <c r="K1485" s="13">
        <v>0.66980324074074071</v>
      </c>
      <c r="L1485" s="14">
        <v>43852</v>
      </c>
      <c r="M1485" s="15">
        <v>0.67318287037037028</v>
      </c>
      <c r="N1485" s="12">
        <v>43852</v>
      </c>
      <c r="O1485" s="13">
        <v>0.67608796296296303</v>
      </c>
      <c r="P1485" s="16">
        <v>43853.681469907409</v>
      </c>
      <c r="Q1485" s="11" t="s">
        <v>37</v>
      </c>
      <c r="R1485" s="11" t="s">
        <v>66</v>
      </c>
      <c r="S1485" s="11" t="s">
        <v>59</v>
      </c>
      <c r="T1485" s="11" t="s">
        <v>327</v>
      </c>
      <c r="U1485" s="11" t="s">
        <v>37</v>
      </c>
      <c r="V1485" s="17">
        <v>3.5995370344608091E-3</v>
      </c>
      <c r="W1485" s="11" t="s">
        <v>37</v>
      </c>
      <c r="Y1485" s="17" t="str">
        <f>TablaIncidentes[[#This Row],[Tiempo Total Gestión]]</f>
        <v>00:09</v>
      </c>
      <c r="Z1485" s="11">
        <f t="shared" si="161"/>
        <v>0</v>
      </c>
      <c r="AA1485" s="11">
        <f t="shared" si="162"/>
        <v>9</v>
      </c>
      <c r="AB1485" s="11">
        <f>IF(TablaIncidentes[[#This Row],[Prioridad*]]="Baja",(Z1485-24)*60+AA1485,IF(TablaIncidentes[[#This Row],[Prioridad*]]="Media",(Z1485-4)*60+AA1485,IF(TablaIncidentes[[#This Row],[Prioridad*]]="Alta",(Z1485-2)*60+AA1485)))</f>
        <v>-1431</v>
      </c>
      <c r="AD1485" s="17" t="str">
        <f>TablaIncidentes[[#This Row],[Tiempo Creación (HH:mm)]]</f>
        <v>00:04</v>
      </c>
      <c r="AE1485" s="11">
        <f t="shared" si="163"/>
        <v>0</v>
      </c>
      <c r="AF1485" s="11">
        <f t="shared" si="164"/>
        <v>4</v>
      </c>
      <c r="AG1485" s="11">
        <f>IF(TablaIncidentes[[#This Row],[Prioridad*]]="Baja",((AE1485*60)+AF1485)-30,IF(TablaIncidentes[[#This Row],[Prioridad*]]="Media",((AE1485*60)+AF1485)-15,IF(TablaIncidentes[[#This Row],[Prioridad*]]="Alta",((AE1485*60)+AF1485)-10)))</f>
        <v>-26</v>
      </c>
      <c r="AI1485" s="17">
        <f>TablaIncidentes[[#This Row],[Tiempo Avance Incidente]]</f>
        <v>3.5995370344608091E-3</v>
      </c>
      <c r="AJ1485" s="11">
        <f t="shared" si="165"/>
        <v>0</v>
      </c>
      <c r="AK1485" s="11">
        <f t="shared" si="166"/>
        <v>5</v>
      </c>
      <c r="AL1485">
        <f>IF(TablaIncidentes[[#This Row],[Prioridad*]]="Baja",((AJ1485*60)+AK1485)-720,IF(TablaIncidentes[[#This Row],[Prioridad*]]="Media",((AJ1485*60)+AK1485)-120,IF(TablaIncidentes[[#This Row],[Prioridad*]]="Alta",((AJ1485*60)+AK1485)-60)))</f>
        <v>-715</v>
      </c>
      <c r="AN1485" t="str">
        <f t="shared" si="167"/>
        <v>miércoles</v>
      </c>
    </row>
    <row r="1486" spans="1:40" x14ac:dyDescent="0.25">
      <c r="A1486" s="20" t="s">
        <v>3069</v>
      </c>
      <c r="B1486" t="s">
        <v>3070</v>
      </c>
      <c r="C1486" t="s">
        <v>32</v>
      </c>
      <c r="D1486" s="11" t="s">
        <v>33</v>
      </c>
      <c r="E1486" t="s">
        <v>34</v>
      </c>
      <c r="F1486" t="s">
        <v>51</v>
      </c>
      <c r="G1486" t="s">
        <v>151</v>
      </c>
      <c r="J1486" s="12">
        <v>43852</v>
      </c>
      <c r="K1486" s="13">
        <v>0.6750694444444445</v>
      </c>
      <c r="L1486" s="14">
        <v>43852</v>
      </c>
      <c r="M1486" s="15">
        <v>0.6750694444444445</v>
      </c>
      <c r="N1486" s="12">
        <v>43853</v>
      </c>
      <c r="O1486" s="13">
        <v>0.38854166666666662</v>
      </c>
      <c r="P1486" s="16">
        <v>43854.427685185183</v>
      </c>
      <c r="Q1486" s="11" t="s">
        <v>101</v>
      </c>
      <c r="R1486" s="11" t="s">
        <v>1829</v>
      </c>
      <c r="S1486" s="11" t="s">
        <v>39</v>
      </c>
      <c r="T1486" s="11" t="s">
        <v>133</v>
      </c>
      <c r="U1486" s="11" t="s">
        <v>37</v>
      </c>
      <c r="V1486" s="17">
        <v>0</v>
      </c>
      <c r="W1486" s="11" t="s">
        <v>37</v>
      </c>
      <c r="Y1486" s="17" t="str">
        <f>TablaIncidentes[[#This Row],[Tiempo Total Gestión]]</f>
        <v>02:24</v>
      </c>
      <c r="Z1486" s="11">
        <f t="shared" si="161"/>
        <v>2</v>
      </c>
      <c r="AA1486" s="11">
        <f t="shared" si="162"/>
        <v>24</v>
      </c>
      <c r="AB1486" s="11">
        <f>IF(TablaIncidentes[[#This Row],[Prioridad*]]="Baja",(Z1486-24)*60+AA1486,IF(TablaIncidentes[[#This Row],[Prioridad*]]="Media",(Z1486-4)*60+AA1486,IF(TablaIncidentes[[#This Row],[Prioridad*]]="Alta",(Z1486-2)*60+AA1486)))</f>
        <v>24</v>
      </c>
      <c r="AD1486" s="17" t="str">
        <f>TablaIncidentes[[#This Row],[Tiempo Creación (HH:mm)]]</f>
        <v>00:00</v>
      </c>
      <c r="AE1486" s="11">
        <f t="shared" si="163"/>
        <v>0</v>
      </c>
      <c r="AF1486" s="11">
        <f t="shared" si="164"/>
        <v>0</v>
      </c>
      <c r="AG1486" s="11">
        <f>IF(TablaIncidentes[[#This Row],[Prioridad*]]="Baja",((AE1486*60)+AF1486)-30,IF(TablaIncidentes[[#This Row],[Prioridad*]]="Media",((AE1486*60)+AF1486)-15,IF(TablaIncidentes[[#This Row],[Prioridad*]]="Alta",((AE1486*60)+AF1486)-10)))</f>
        <v>-10</v>
      </c>
      <c r="AI1486" s="17">
        <f>TablaIncidentes[[#This Row],[Tiempo Avance Incidente]]</f>
        <v>0</v>
      </c>
      <c r="AJ1486" s="11">
        <f t="shared" si="165"/>
        <v>0</v>
      </c>
      <c r="AK1486" s="11">
        <f t="shared" si="166"/>
        <v>0</v>
      </c>
      <c r="AL1486">
        <f>IF(TablaIncidentes[[#This Row],[Prioridad*]]="Baja",((AJ1486*60)+AK1486)-720,IF(TablaIncidentes[[#This Row],[Prioridad*]]="Media",((AJ1486*60)+AK1486)-120,IF(TablaIncidentes[[#This Row],[Prioridad*]]="Alta",((AJ1486*60)+AK1486)-60)))</f>
        <v>-60</v>
      </c>
      <c r="AN1486" t="str">
        <f t="shared" si="167"/>
        <v>miércoles</v>
      </c>
    </row>
    <row r="1487" spans="1:40" x14ac:dyDescent="0.25">
      <c r="A1487" s="10" t="s">
        <v>3071</v>
      </c>
      <c r="B1487" t="s">
        <v>1415</v>
      </c>
      <c r="C1487" t="s">
        <v>32</v>
      </c>
      <c r="D1487" s="11" t="s">
        <v>33</v>
      </c>
      <c r="E1487" t="s">
        <v>34</v>
      </c>
      <c r="F1487" t="s">
        <v>51</v>
      </c>
      <c r="G1487" t="s">
        <v>75</v>
      </c>
      <c r="J1487" s="12">
        <v>43852</v>
      </c>
      <c r="K1487" s="13">
        <v>0.67575231481481479</v>
      </c>
      <c r="L1487" s="14">
        <v>43852</v>
      </c>
      <c r="M1487" s="15">
        <v>0.67575231481481479</v>
      </c>
      <c r="N1487" s="12">
        <v>43853</v>
      </c>
      <c r="O1487" s="13">
        <v>0.4168055555555556</v>
      </c>
      <c r="P1487" s="16">
        <v>43854.427685185183</v>
      </c>
      <c r="Q1487" s="11" t="s">
        <v>37</v>
      </c>
      <c r="R1487" s="11" t="s">
        <v>1319</v>
      </c>
      <c r="S1487" s="11" t="s">
        <v>39</v>
      </c>
      <c r="T1487" s="11" t="s">
        <v>133</v>
      </c>
      <c r="U1487" s="11" t="s">
        <v>37</v>
      </c>
      <c r="V1487" s="17">
        <v>0</v>
      </c>
      <c r="W1487" s="11" t="s">
        <v>37</v>
      </c>
      <c r="Y1487" s="17" t="str">
        <f>TablaIncidentes[[#This Row],[Tiempo Total Gestión]]</f>
        <v>01:41</v>
      </c>
      <c r="Z1487" s="11">
        <f t="shared" si="161"/>
        <v>1</v>
      </c>
      <c r="AA1487" s="11">
        <f t="shared" si="162"/>
        <v>41</v>
      </c>
      <c r="AB1487" s="11">
        <f>IF(TablaIncidentes[[#This Row],[Prioridad*]]="Baja",(Z1487-24)*60+AA1487,IF(TablaIncidentes[[#This Row],[Prioridad*]]="Media",(Z1487-4)*60+AA1487,IF(TablaIncidentes[[#This Row],[Prioridad*]]="Alta",(Z1487-2)*60+AA1487)))</f>
        <v>-19</v>
      </c>
      <c r="AD1487" s="17" t="str">
        <f>TablaIncidentes[[#This Row],[Tiempo Creación (HH:mm)]]</f>
        <v>00:00</v>
      </c>
      <c r="AE1487" s="11">
        <f t="shared" si="163"/>
        <v>0</v>
      </c>
      <c r="AF1487" s="11">
        <f t="shared" si="164"/>
        <v>0</v>
      </c>
      <c r="AG1487" s="11">
        <f>IF(TablaIncidentes[[#This Row],[Prioridad*]]="Baja",((AE1487*60)+AF1487)-30,IF(TablaIncidentes[[#This Row],[Prioridad*]]="Media",((AE1487*60)+AF1487)-15,IF(TablaIncidentes[[#This Row],[Prioridad*]]="Alta",((AE1487*60)+AF1487)-10)))</f>
        <v>-10</v>
      </c>
      <c r="AI1487" s="17">
        <f>TablaIncidentes[[#This Row],[Tiempo Avance Incidente]]</f>
        <v>0</v>
      </c>
      <c r="AJ1487" s="11">
        <f t="shared" si="165"/>
        <v>0</v>
      </c>
      <c r="AK1487" s="11">
        <f t="shared" si="166"/>
        <v>0</v>
      </c>
      <c r="AL1487">
        <f>IF(TablaIncidentes[[#This Row],[Prioridad*]]="Baja",((AJ1487*60)+AK1487)-720,IF(TablaIncidentes[[#This Row],[Prioridad*]]="Media",((AJ1487*60)+AK1487)-120,IF(TablaIncidentes[[#This Row],[Prioridad*]]="Alta",((AJ1487*60)+AK1487)-60)))</f>
        <v>-60</v>
      </c>
      <c r="AN1487" t="str">
        <f t="shared" si="167"/>
        <v>miércoles</v>
      </c>
    </row>
    <row r="1488" spans="1:40" x14ac:dyDescent="0.25">
      <c r="A1488" s="10" t="s">
        <v>3072</v>
      </c>
      <c r="B1488" t="s">
        <v>2167</v>
      </c>
      <c r="C1488" t="s">
        <v>32</v>
      </c>
      <c r="D1488" s="11" t="s">
        <v>33</v>
      </c>
      <c r="E1488" t="s">
        <v>34</v>
      </c>
      <c r="F1488" t="s">
        <v>51</v>
      </c>
      <c r="G1488" t="s">
        <v>361</v>
      </c>
      <c r="J1488" s="12">
        <v>43852</v>
      </c>
      <c r="K1488" s="13">
        <v>0.67575231481481479</v>
      </c>
      <c r="L1488" s="14">
        <v>43852</v>
      </c>
      <c r="M1488" s="15">
        <v>0.67575231481481479</v>
      </c>
      <c r="N1488" s="12">
        <v>43853</v>
      </c>
      <c r="O1488" s="13">
        <v>0.35115740740740736</v>
      </c>
      <c r="P1488" s="16">
        <v>43854.427685185183</v>
      </c>
      <c r="Q1488" s="11" t="s">
        <v>37</v>
      </c>
      <c r="R1488" s="11" t="s">
        <v>199</v>
      </c>
      <c r="S1488" s="11" t="s">
        <v>39</v>
      </c>
      <c r="T1488" s="11" t="s">
        <v>133</v>
      </c>
      <c r="U1488" s="11" t="s">
        <v>37</v>
      </c>
      <c r="V1488" s="17">
        <v>0</v>
      </c>
      <c r="W1488" s="11" t="s">
        <v>37</v>
      </c>
      <c r="Y1488" s="17" t="str">
        <f>TablaIncidentes[[#This Row],[Tiempo Total Gestión]]</f>
        <v>01:54</v>
      </c>
      <c r="Z1488" s="11">
        <f t="shared" si="161"/>
        <v>1</v>
      </c>
      <c r="AA1488" s="11">
        <f t="shared" si="162"/>
        <v>54</v>
      </c>
      <c r="AB1488" s="11">
        <f>IF(TablaIncidentes[[#This Row],[Prioridad*]]="Baja",(Z1488-24)*60+AA1488,IF(TablaIncidentes[[#This Row],[Prioridad*]]="Media",(Z1488-4)*60+AA1488,IF(TablaIncidentes[[#This Row],[Prioridad*]]="Alta",(Z1488-2)*60+AA1488)))</f>
        <v>-6</v>
      </c>
      <c r="AD1488" s="17" t="str">
        <f>TablaIncidentes[[#This Row],[Tiempo Creación (HH:mm)]]</f>
        <v>00:00</v>
      </c>
      <c r="AE1488" s="11">
        <f t="shared" si="163"/>
        <v>0</v>
      </c>
      <c r="AF1488" s="11">
        <f t="shared" si="164"/>
        <v>0</v>
      </c>
      <c r="AG1488" s="11">
        <f>IF(TablaIncidentes[[#This Row],[Prioridad*]]="Baja",((AE1488*60)+AF1488)-30,IF(TablaIncidentes[[#This Row],[Prioridad*]]="Media",((AE1488*60)+AF1488)-15,IF(TablaIncidentes[[#This Row],[Prioridad*]]="Alta",((AE1488*60)+AF1488)-10)))</f>
        <v>-10</v>
      </c>
      <c r="AI1488" s="17">
        <f>TablaIncidentes[[#This Row],[Tiempo Avance Incidente]]</f>
        <v>0</v>
      </c>
      <c r="AJ1488" s="11">
        <f t="shared" si="165"/>
        <v>0</v>
      </c>
      <c r="AK1488" s="11">
        <f t="shared" si="166"/>
        <v>0</v>
      </c>
      <c r="AL1488">
        <f>IF(TablaIncidentes[[#This Row],[Prioridad*]]="Baja",((AJ1488*60)+AK1488)-720,IF(TablaIncidentes[[#This Row],[Prioridad*]]="Media",((AJ1488*60)+AK1488)-120,IF(TablaIncidentes[[#This Row],[Prioridad*]]="Alta",((AJ1488*60)+AK1488)-60)))</f>
        <v>-60</v>
      </c>
      <c r="AN1488" t="str">
        <f t="shared" si="167"/>
        <v>miércoles</v>
      </c>
    </row>
    <row r="1489" spans="1:40" x14ac:dyDescent="0.25">
      <c r="A1489" s="10" t="s">
        <v>3073</v>
      </c>
      <c r="B1489" t="s">
        <v>3074</v>
      </c>
      <c r="C1489" t="s">
        <v>32</v>
      </c>
      <c r="D1489" s="11" t="s">
        <v>33</v>
      </c>
      <c r="E1489" t="s">
        <v>34</v>
      </c>
      <c r="F1489" t="s">
        <v>51</v>
      </c>
      <c r="G1489" t="s">
        <v>361</v>
      </c>
      <c r="J1489" s="12">
        <v>43852</v>
      </c>
      <c r="K1489" s="13">
        <v>0.68277777777777782</v>
      </c>
      <c r="L1489" s="14">
        <v>43852</v>
      </c>
      <c r="M1489" s="15">
        <v>0.68277777777777782</v>
      </c>
      <c r="N1489" s="12">
        <v>43853</v>
      </c>
      <c r="O1489" s="13">
        <v>0.35398148148148145</v>
      </c>
      <c r="P1489" s="16">
        <v>43854.427685185183</v>
      </c>
      <c r="Q1489" s="11" t="s">
        <v>37</v>
      </c>
      <c r="R1489" s="11" t="s">
        <v>65</v>
      </c>
      <c r="S1489" s="11" t="s">
        <v>39</v>
      </c>
      <c r="T1489" s="11" t="s">
        <v>133</v>
      </c>
      <c r="U1489" s="11" t="s">
        <v>37</v>
      </c>
      <c r="V1489" s="17">
        <v>0</v>
      </c>
      <c r="W1489" s="11" t="s">
        <v>37</v>
      </c>
      <c r="Y1489" s="17" t="str">
        <f>TablaIncidentes[[#This Row],[Tiempo Total Gestión]]</f>
        <v>01:46</v>
      </c>
      <c r="Z1489" s="11">
        <f t="shared" si="161"/>
        <v>1</v>
      </c>
      <c r="AA1489" s="11">
        <f t="shared" si="162"/>
        <v>46</v>
      </c>
      <c r="AB1489" s="11">
        <f>IF(TablaIncidentes[[#This Row],[Prioridad*]]="Baja",(Z1489-24)*60+AA1489,IF(TablaIncidentes[[#This Row],[Prioridad*]]="Media",(Z1489-4)*60+AA1489,IF(TablaIncidentes[[#This Row],[Prioridad*]]="Alta",(Z1489-2)*60+AA1489)))</f>
        <v>-14</v>
      </c>
      <c r="AD1489" s="17" t="str">
        <f>TablaIncidentes[[#This Row],[Tiempo Creación (HH:mm)]]</f>
        <v>00:00</v>
      </c>
      <c r="AE1489" s="11">
        <f t="shared" si="163"/>
        <v>0</v>
      </c>
      <c r="AF1489" s="11">
        <f t="shared" si="164"/>
        <v>0</v>
      </c>
      <c r="AG1489" s="11">
        <f>IF(TablaIncidentes[[#This Row],[Prioridad*]]="Baja",((AE1489*60)+AF1489)-30,IF(TablaIncidentes[[#This Row],[Prioridad*]]="Media",((AE1489*60)+AF1489)-15,IF(TablaIncidentes[[#This Row],[Prioridad*]]="Alta",((AE1489*60)+AF1489)-10)))</f>
        <v>-10</v>
      </c>
      <c r="AI1489" s="17">
        <f>TablaIncidentes[[#This Row],[Tiempo Avance Incidente]]</f>
        <v>0</v>
      </c>
      <c r="AJ1489" s="11">
        <f t="shared" si="165"/>
        <v>0</v>
      </c>
      <c r="AK1489" s="11">
        <f t="shared" si="166"/>
        <v>0</v>
      </c>
      <c r="AL1489">
        <f>IF(TablaIncidentes[[#This Row],[Prioridad*]]="Baja",((AJ1489*60)+AK1489)-720,IF(TablaIncidentes[[#This Row],[Prioridad*]]="Media",((AJ1489*60)+AK1489)-120,IF(TablaIncidentes[[#This Row],[Prioridad*]]="Alta",((AJ1489*60)+AK1489)-60)))</f>
        <v>-60</v>
      </c>
      <c r="AN1489" t="str">
        <f t="shared" si="167"/>
        <v>miércoles</v>
      </c>
    </row>
    <row r="1490" spans="1:40" x14ac:dyDescent="0.25">
      <c r="A1490" s="20" t="s">
        <v>3075</v>
      </c>
      <c r="B1490" t="s">
        <v>3076</v>
      </c>
      <c r="C1490" t="s">
        <v>32</v>
      </c>
      <c r="D1490" s="11" t="s">
        <v>33</v>
      </c>
      <c r="E1490" t="s">
        <v>34</v>
      </c>
      <c r="F1490" t="s">
        <v>35</v>
      </c>
      <c r="G1490" t="s">
        <v>36</v>
      </c>
      <c r="J1490" s="12">
        <v>43852</v>
      </c>
      <c r="K1490" s="13">
        <v>0.68837962962962962</v>
      </c>
      <c r="L1490" s="14">
        <v>43852</v>
      </c>
      <c r="M1490" s="15">
        <v>0.68837962962962962</v>
      </c>
      <c r="N1490" s="12">
        <v>43854</v>
      </c>
      <c r="O1490" s="13">
        <v>0.48146990740740742</v>
      </c>
      <c r="P1490" s="16">
        <v>43855.505219907405</v>
      </c>
      <c r="Q1490" s="11" t="s">
        <v>101</v>
      </c>
      <c r="R1490" s="11" t="s">
        <v>568</v>
      </c>
      <c r="S1490" s="11" t="s">
        <v>39</v>
      </c>
      <c r="T1490" s="11" t="s">
        <v>133</v>
      </c>
      <c r="U1490" s="11" t="s">
        <v>37</v>
      </c>
      <c r="V1490" s="17">
        <v>0</v>
      </c>
      <c r="W1490" s="11" t="s">
        <v>37</v>
      </c>
      <c r="Y1490" s="17" t="str">
        <f>TablaIncidentes[[#This Row],[Tiempo Total Gestión]]</f>
        <v>02:12</v>
      </c>
      <c r="Z1490" s="11">
        <f t="shared" si="161"/>
        <v>2</v>
      </c>
      <c r="AA1490" s="11">
        <f t="shared" si="162"/>
        <v>12</v>
      </c>
      <c r="AB1490" s="11">
        <f>IF(TablaIncidentes[[#This Row],[Prioridad*]]="Baja",(Z1490-24)*60+AA1490,IF(TablaIncidentes[[#This Row],[Prioridad*]]="Media",(Z1490-4)*60+AA1490,IF(TablaIncidentes[[#This Row],[Prioridad*]]="Alta",(Z1490-2)*60+AA1490)))</f>
        <v>12</v>
      </c>
      <c r="AD1490" s="17" t="str">
        <f>TablaIncidentes[[#This Row],[Tiempo Creación (HH:mm)]]</f>
        <v>00:00</v>
      </c>
      <c r="AE1490" s="11">
        <f t="shared" si="163"/>
        <v>0</v>
      </c>
      <c r="AF1490" s="11">
        <f t="shared" si="164"/>
        <v>0</v>
      </c>
      <c r="AG1490" s="11">
        <f>IF(TablaIncidentes[[#This Row],[Prioridad*]]="Baja",((AE1490*60)+AF1490)-30,IF(TablaIncidentes[[#This Row],[Prioridad*]]="Media",((AE1490*60)+AF1490)-15,IF(TablaIncidentes[[#This Row],[Prioridad*]]="Alta",((AE1490*60)+AF1490)-10)))</f>
        <v>-10</v>
      </c>
      <c r="AI1490" s="17">
        <f>TablaIncidentes[[#This Row],[Tiempo Avance Incidente]]</f>
        <v>0</v>
      </c>
      <c r="AJ1490" s="11">
        <f t="shared" si="165"/>
        <v>0</v>
      </c>
      <c r="AK1490" s="11">
        <f t="shared" si="166"/>
        <v>0</v>
      </c>
      <c r="AL1490">
        <f>IF(TablaIncidentes[[#This Row],[Prioridad*]]="Baja",((AJ1490*60)+AK1490)-720,IF(TablaIncidentes[[#This Row],[Prioridad*]]="Media",((AJ1490*60)+AK1490)-120,IF(TablaIncidentes[[#This Row],[Prioridad*]]="Alta",((AJ1490*60)+AK1490)-60)))</f>
        <v>-60</v>
      </c>
      <c r="AN1490" t="str">
        <f t="shared" si="167"/>
        <v>miércoles</v>
      </c>
    </row>
    <row r="1491" spans="1:40" x14ac:dyDescent="0.25">
      <c r="A1491" s="20" t="s">
        <v>3077</v>
      </c>
      <c r="B1491" t="s">
        <v>1361</v>
      </c>
      <c r="C1491" t="s">
        <v>32</v>
      </c>
      <c r="D1491" s="11" t="s">
        <v>33</v>
      </c>
      <c r="E1491" t="s">
        <v>34</v>
      </c>
      <c r="F1491" t="s">
        <v>51</v>
      </c>
      <c r="G1491" t="s">
        <v>151</v>
      </c>
      <c r="J1491" s="12">
        <v>43852</v>
      </c>
      <c r="K1491" s="13">
        <v>0.6890856481481481</v>
      </c>
      <c r="L1491" s="14">
        <v>43852</v>
      </c>
      <c r="M1491" s="15">
        <v>0.6890856481481481</v>
      </c>
      <c r="N1491" s="12">
        <v>43853</v>
      </c>
      <c r="O1491" s="13">
        <v>0.39513888888888887</v>
      </c>
      <c r="P1491" s="16">
        <v>43854.427685185183</v>
      </c>
      <c r="Q1491" s="11" t="s">
        <v>101</v>
      </c>
      <c r="R1491" s="11" t="s">
        <v>832</v>
      </c>
      <c r="S1491" s="11" t="s">
        <v>39</v>
      </c>
      <c r="T1491" s="11" t="s">
        <v>133</v>
      </c>
      <c r="U1491" s="11" t="s">
        <v>37</v>
      </c>
      <c r="V1491" s="17">
        <v>0</v>
      </c>
      <c r="W1491" s="11" t="s">
        <v>37</v>
      </c>
      <c r="Y1491" s="17" t="str">
        <f>TablaIncidentes[[#This Row],[Tiempo Total Gestión]]</f>
        <v>02:07</v>
      </c>
      <c r="Z1491" s="11">
        <f t="shared" si="161"/>
        <v>2</v>
      </c>
      <c r="AA1491" s="11">
        <f t="shared" si="162"/>
        <v>7</v>
      </c>
      <c r="AB1491" s="11">
        <f>IF(TablaIncidentes[[#This Row],[Prioridad*]]="Baja",(Z1491-24)*60+AA1491,IF(TablaIncidentes[[#This Row],[Prioridad*]]="Media",(Z1491-4)*60+AA1491,IF(TablaIncidentes[[#This Row],[Prioridad*]]="Alta",(Z1491-2)*60+AA1491)))</f>
        <v>7</v>
      </c>
      <c r="AD1491" s="17" t="str">
        <f>TablaIncidentes[[#This Row],[Tiempo Creación (HH:mm)]]</f>
        <v>00:00</v>
      </c>
      <c r="AE1491" s="11">
        <f t="shared" si="163"/>
        <v>0</v>
      </c>
      <c r="AF1491" s="11">
        <f t="shared" si="164"/>
        <v>0</v>
      </c>
      <c r="AG1491" s="11">
        <f>IF(TablaIncidentes[[#This Row],[Prioridad*]]="Baja",((AE1491*60)+AF1491)-30,IF(TablaIncidentes[[#This Row],[Prioridad*]]="Media",((AE1491*60)+AF1491)-15,IF(TablaIncidentes[[#This Row],[Prioridad*]]="Alta",((AE1491*60)+AF1491)-10)))</f>
        <v>-10</v>
      </c>
      <c r="AI1491" s="17">
        <f>TablaIncidentes[[#This Row],[Tiempo Avance Incidente]]</f>
        <v>0</v>
      </c>
      <c r="AJ1491" s="11">
        <f t="shared" si="165"/>
        <v>0</v>
      </c>
      <c r="AK1491" s="11">
        <f t="shared" si="166"/>
        <v>0</v>
      </c>
      <c r="AL1491">
        <f>IF(TablaIncidentes[[#This Row],[Prioridad*]]="Baja",((AJ1491*60)+AK1491)-720,IF(TablaIncidentes[[#This Row],[Prioridad*]]="Media",((AJ1491*60)+AK1491)-120,IF(TablaIncidentes[[#This Row],[Prioridad*]]="Alta",((AJ1491*60)+AK1491)-60)))</f>
        <v>-60</v>
      </c>
      <c r="AN1491" t="str">
        <f t="shared" si="167"/>
        <v>miércoles</v>
      </c>
    </row>
    <row r="1492" spans="1:40" x14ac:dyDescent="0.25">
      <c r="A1492" s="10" t="s">
        <v>3078</v>
      </c>
      <c r="B1492" t="s">
        <v>3079</v>
      </c>
      <c r="C1492" t="s">
        <v>239</v>
      </c>
      <c r="D1492" s="11" t="s">
        <v>110</v>
      </c>
      <c r="E1492" t="s">
        <v>34</v>
      </c>
      <c r="F1492" t="s">
        <v>111</v>
      </c>
      <c r="G1492" t="s">
        <v>1507</v>
      </c>
      <c r="J1492" s="12">
        <v>43852</v>
      </c>
      <c r="K1492" s="13">
        <v>0.74795138888888879</v>
      </c>
      <c r="L1492" s="14">
        <v>43852</v>
      </c>
      <c r="M1492" s="15">
        <v>0.74976851851851845</v>
      </c>
      <c r="N1492" s="12">
        <v>43852</v>
      </c>
      <c r="O1492" s="13">
        <v>0.75612268518518511</v>
      </c>
      <c r="P1492" s="16">
        <v>43853.757777777777</v>
      </c>
      <c r="Q1492" s="11" t="s">
        <v>37</v>
      </c>
      <c r="R1492" s="11" t="s">
        <v>186</v>
      </c>
      <c r="S1492" s="11" t="s">
        <v>59</v>
      </c>
      <c r="T1492" s="11" t="s">
        <v>48</v>
      </c>
      <c r="U1492" s="11" t="s">
        <v>37</v>
      </c>
      <c r="V1492" s="17">
        <v>1.1689814782585017E-3</v>
      </c>
      <c r="W1492" s="11" t="s">
        <v>37</v>
      </c>
      <c r="Y1492" s="17" t="str">
        <f>TablaIncidentes[[#This Row],[Tiempo Total Gestión]]</f>
        <v>00:11</v>
      </c>
      <c r="Z1492" s="11">
        <f t="shared" si="161"/>
        <v>0</v>
      </c>
      <c r="AA1492" s="11">
        <f t="shared" si="162"/>
        <v>11</v>
      </c>
      <c r="AB1492" s="11">
        <f>IF(TablaIncidentes[[#This Row],[Prioridad*]]="Baja",(Z1492-24)*60+AA1492,IF(TablaIncidentes[[#This Row],[Prioridad*]]="Media",(Z1492-4)*60+AA1492,IF(TablaIncidentes[[#This Row],[Prioridad*]]="Alta",(Z1492-2)*60+AA1492)))</f>
        <v>-229</v>
      </c>
      <c r="AD1492" s="17" t="str">
        <f>TablaIncidentes[[#This Row],[Tiempo Creación (HH:mm)]]</f>
        <v>00:02</v>
      </c>
      <c r="AE1492" s="11">
        <f t="shared" si="163"/>
        <v>0</v>
      </c>
      <c r="AF1492" s="11">
        <f t="shared" si="164"/>
        <v>2</v>
      </c>
      <c r="AG1492" s="11">
        <f>IF(TablaIncidentes[[#This Row],[Prioridad*]]="Baja",((AE1492*60)+AF1492)-30,IF(TablaIncidentes[[#This Row],[Prioridad*]]="Media",((AE1492*60)+AF1492)-15,IF(TablaIncidentes[[#This Row],[Prioridad*]]="Alta",((AE1492*60)+AF1492)-10)))</f>
        <v>-13</v>
      </c>
      <c r="AI1492" s="17">
        <f>TablaIncidentes[[#This Row],[Tiempo Avance Incidente]]</f>
        <v>1.1689814782585017E-3</v>
      </c>
      <c r="AJ1492" s="11">
        <f t="shared" si="165"/>
        <v>0</v>
      </c>
      <c r="AK1492" s="11">
        <f t="shared" si="166"/>
        <v>1</v>
      </c>
      <c r="AL1492">
        <f>IF(TablaIncidentes[[#This Row],[Prioridad*]]="Baja",((AJ1492*60)+AK1492)-720,IF(TablaIncidentes[[#This Row],[Prioridad*]]="Media",((AJ1492*60)+AK1492)-120,IF(TablaIncidentes[[#This Row],[Prioridad*]]="Alta",((AJ1492*60)+AK1492)-60)))</f>
        <v>-119</v>
      </c>
      <c r="AN1492" t="str">
        <f t="shared" si="167"/>
        <v>miércoles</v>
      </c>
    </row>
    <row r="1493" spans="1:40" x14ac:dyDescent="0.25">
      <c r="A1493" s="10" t="s">
        <v>3080</v>
      </c>
      <c r="B1493" t="s">
        <v>3081</v>
      </c>
      <c r="C1493" t="s">
        <v>32</v>
      </c>
      <c r="D1493" s="11" t="s">
        <v>33</v>
      </c>
      <c r="E1493" t="s">
        <v>34</v>
      </c>
      <c r="F1493" t="s">
        <v>51</v>
      </c>
      <c r="G1493" t="s">
        <v>2097</v>
      </c>
      <c r="J1493" s="12">
        <v>43853</v>
      </c>
      <c r="K1493" s="13">
        <v>1.0335648148148148E-2</v>
      </c>
      <c r="L1493" s="14">
        <v>43853</v>
      </c>
      <c r="M1493" s="15">
        <v>1.0335648148148148E-2</v>
      </c>
      <c r="N1493" s="12">
        <v>43854</v>
      </c>
      <c r="O1493" s="13">
        <v>1.689814814814815E-3</v>
      </c>
      <c r="P1493" s="16">
        <v>43855.026678240742</v>
      </c>
      <c r="Q1493" s="11" t="s">
        <v>37</v>
      </c>
      <c r="R1493" s="11" t="s">
        <v>162</v>
      </c>
      <c r="S1493" s="11" t="s">
        <v>39</v>
      </c>
      <c r="T1493" s="11" t="s">
        <v>133</v>
      </c>
      <c r="U1493" s="11" t="s">
        <v>37</v>
      </c>
      <c r="V1493" s="17">
        <v>0</v>
      </c>
      <c r="W1493" s="11" t="s">
        <v>37</v>
      </c>
      <c r="Y1493" s="17" t="str">
        <f>TablaIncidentes[[#This Row],[Tiempo Total Gestión]]</f>
        <v>01:01</v>
      </c>
      <c r="Z1493" s="11">
        <f t="shared" si="161"/>
        <v>1</v>
      </c>
      <c r="AA1493" s="11">
        <f t="shared" si="162"/>
        <v>1</v>
      </c>
      <c r="AB1493" s="11">
        <f>IF(TablaIncidentes[[#This Row],[Prioridad*]]="Baja",(Z1493-24)*60+AA1493,IF(TablaIncidentes[[#This Row],[Prioridad*]]="Media",(Z1493-4)*60+AA1493,IF(TablaIncidentes[[#This Row],[Prioridad*]]="Alta",(Z1493-2)*60+AA1493)))</f>
        <v>-59</v>
      </c>
      <c r="AD1493" s="17" t="str">
        <f>TablaIncidentes[[#This Row],[Tiempo Creación (HH:mm)]]</f>
        <v>00:00</v>
      </c>
      <c r="AE1493" s="11">
        <f t="shared" si="163"/>
        <v>0</v>
      </c>
      <c r="AF1493" s="11">
        <f t="shared" si="164"/>
        <v>0</v>
      </c>
      <c r="AG1493" s="11">
        <f>IF(TablaIncidentes[[#This Row],[Prioridad*]]="Baja",((AE1493*60)+AF1493)-30,IF(TablaIncidentes[[#This Row],[Prioridad*]]="Media",((AE1493*60)+AF1493)-15,IF(TablaIncidentes[[#This Row],[Prioridad*]]="Alta",((AE1493*60)+AF1493)-10)))</f>
        <v>-10</v>
      </c>
      <c r="AI1493" s="17">
        <f>TablaIncidentes[[#This Row],[Tiempo Avance Incidente]]</f>
        <v>0</v>
      </c>
      <c r="AJ1493" s="11">
        <f t="shared" si="165"/>
        <v>0</v>
      </c>
      <c r="AK1493" s="11">
        <f t="shared" si="166"/>
        <v>0</v>
      </c>
      <c r="AL1493">
        <f>IF(TablaIncidentes[[#This Row],[Prioridad*]]="Baja",((AJ1493*60)+AK1493)-720,IF(TablaIncidentes[[#This Row],[Prioridad*]]="Media",((AJ1493*60)+AK1493)-120,IF(TablaIncidentes[[#This Row],[Prioridad*]]="Alta",((AJ1493*60)+AK1493)-60)))</f>
        <v>-60</v>
      </c>
      <c r="AN1493" t="str">
        <f t="shared" si="167"/>
        <v>jueves</v>
      </c>
    </row>
    <row r="1494" spans="1:40" x14ac:dyDescent="0.25">
      <c r="A1494" s="10" t="s">
        <v>3082</v>
      </c>
      <c r="B1494" t="s">
        <v>3083</v>
      </c>
      <c r="C1494" t="s">
        <v>32</v>
      </c>
      <c r="D1494" s="11" t="s">
        <v>33</v>
      </c>
      <c r="E1494" t="s">
        <v>34</v>
      </c>
      <c r="F1494" t="s">
        <v>51</v>
      </c>
      <c r="G1494" t="s">
        <v>52</v>
      </c>
      <c r="J1494" s="12">
        <v>43853</v>
      </c>
      <c r="K1494" s="13">
        <v>0.36928240740740742</v>
      </c>
      <c r="L1494" s="14">
        <v>43853</v>
      </c>
      <c r="M1494" s="15">
        <v>0.36928240740740742</v>
      </c>
      <c r="N1494" s="12">
        <v>43853</v>
      </c>
      <c r="O1494" s="13">
        <v>0.65940972222222227</v>
      </c>
      <c r="P1494" s="16">
        <v>43854.699016203704</v>
      </c>
      <c r="Q1494" s="11" t="s">
        <v>37</v>
      </c>
      <c r="R1494" s="11" t="s">
        <v>2603</v>
      </c>
      <c r="S1494" s="11" t="s">
        <v>39</v>
      </c>
      <c r="T1494" s="11" t="s">
        <v>133</v>
      </c>
      <c r="U1494" s="11" t="s">
        <v>37</v>
      </c>
      <c r="V1494" s="17">
        <v>0</v>
      </c>
      <c r="W1494" s="11" t="s">
        <v>37</v>
      </c>
      <c r="Y1494" s="17" t="str">
        <f>TablaIncidentes[[#This Row],[Tiempo Total Gestión]]</f>
        <v>00:48</v>
      </c>
      <c r="Z1494" s="11">
        <f t="shared" si="161"/>
        <v>0</v>
      </c>
      <c r="AA1494" s="11">
        <f t="shared" si="162"/>
        <v>48</v>
      </c>
      <c r="AB1494" s="11">
        <f>IF(TablaIncidentes[[#This Row],[Prioridad*]]="Baja",(Z1494-24)*60+AA1494,IF(TablaIncidentes[[#This Row],[Prioridad*]]="Media",(Z1494-4)*60+AA1494,IF(TablaIncidentes[[#This Row],[Prioridad*]]="Alta",(Z1494-2)*60+AA1494)))</f>
        <v>-72</v>
      </c>
      <c r="AD1494" s="17" t="str">
        <f>TablaIncidentes[[#This Row],[Tiempo Creación (HH:mm)]]</f>
        <v>00:00</v>
      </c>
      <c r="AE1494" s="11">
        <f t="shared" si="163"/>
        <v>0</v>
      </c>
      <c r="AF1494" s="11">
        <f t="shared" si="164"/>
        <v>0</v>
      </c>
      <c r="AG1494" s="11">
        <f>IF(TablaIncidentes[[#This Row],[Prioridad*]]="Baja",((AE1494*60)+AF1494)-30,IF(TablaIncidentes[[#This Row],[Prioridad*]]="Media",((AE1494*60)+AF1494)-15,IF(TablaIncidentes[[#This Row],[Prioridad*]]="Alta",((AE1494*60)+AF1494)-10)))</f>
        <v>-10</v>
      </c>
      <c r="AI1494" s="17">
        <f>TablaIncidentes[[#This Row],[Tiempo Avance Incidente]]</f>
        <v>0</v>
      </c>
      <c r="AJ1494" s="11">
        <f t="shared" si="165"/>
        <v>0</v>
      </c>
      <c r="AK1494" s="11">
        <f t="shared" si="166"/>
        <v>0</v>
      </c>
      <c r="AL1494">
        <f>IF(TablaIncidentes[[#This Row],[Prioridad*]]="Baja",((AJ1494*60)+AK1494)-720,IF(TablaIncidentes[[#This Row],[Prioridad*]]="Media",((AJ1494*60)+AK1494)-120,IF(TablaIncidentes[[#This Row],[Prioridad*]]="Alta",((AJ1494*60)+AK1494)-60)))</f>
        <v>-60</v>
      </c>
      <c r="AN1494" t="str">
        <f t="shared" si="167"/>
        <v>jueves</v>
      </c>
    </row>
    <row r="1495" spans="1:40" x14ac:dyDescent="0.25">
      <c r="A1495" s="10" t="s">
        <v>3084</v>
      </c>
      <c r="B1495" t="s">
        <v>3085</v>
      </c>
      <c r="C1495" t="s">
        <v>32</v>
      </c>
      <c r="D1495" s="11" t="s">
        <v>33</v>
      </c>
      <c r="E1495" t="s">
        <v>34</v>
      </c>
      <c r="F1495" t="s">
        <v>51</v>
      </c>
      <c r="G1495" t="s">
        <v>52</v>
      </c>
      <c r="J1495" s="12">
        <v>43853</v>
      </c>
      <c r="K1495" s="13">
        <v>0.36928240740740742</v>
      </c>
      <c r="L1495" s="14">
        <v>43853</v>
      </c>
      <c r="M1495" s="15">
        <v>0.36928240740740742</v>
      </c>
      <c r="N1495" s="12">
        <v>43853</v>
      </c>
      <c r="O1495" s="13">
        <v>0.6774768518518518</v>
      </c>
      <c r="P1495" s="16">
        <v>43854.699016203704</v>
      </c>
      <c r="Q1495" s="11" t="s">
        <v>37</v>
      </c>
      <c r="R1495" s="11" t="s">
        <v>554</v>
      </c>
      <c r="S1495" s="11" t="s">
        <v>39</v>
      </c>
      <c r="T1495" s="11" t="s">
        <v>133</v>
      </c>
      <c r="U1495" s="11" t="s">
        <v>37</v>
      </c>
      <c r="V1495" s="17">
        <v>0</v>
      </c>
      <c r="W1495" s="11" t="s">
        <v>37</v>
      </c>
      <c r="Y1495" s="17" t="str">
        <f>TablaIncidentes[[#This Row],[Tiempo Total Gestión]]</f>
        <v>00:53</v>
      </c>
      <c r="Z1495" s="11">
        <f t="shared" si="161"/>
        <v>0</v>
      </c>
      <c r="AA1495" s="11">
        <f t="shared" si="162"/>
        <v>53</v>
      </c>
      <c r="AB1495" s="11">
        <f>IF(TablaIncidentes[[#This Row],[Prioridad*]]="Baja",(Z1495-24)*60+AA1495,IF(TablaIncidentes[[#This Row],[Prioridad*]]="Media",(Z1495-4)*60+AA1495,IF(TablaIncidentes[[#This Row],[Prioridad*]]="Alta",(Z1495-2)*60+AA1495)))</f>
        <v>-67</v>
      </c>
      <c r="AD1495" s="17" t="str">
        <f>TablaIncidentes[[#This Row],[Tiempo Creación (HH:mm)]]</f>
        <v>00:00</v>
      </c>
      <c r="AE1495" s="11">
        <f t="shared" si="163"/>
        <v>0</v>
      </c>
      <c r="AF1495" s="11">
        <f t="shared" si="164"/>
        <v>0</v>
      </c>
      <c r="AG1495" s="11">
        <f>IF(TablaIncidentes[[#This Row],[Prioridad*]]="Baja",((AE1495*60)+AF1495)-30,IF(TablaIncidentes[[#This Row],[Prioridad*]]="Media",((AE1495*60)+AF1495)-15,IF(TablaIncidentes[[#This Row],[Prioridad*]]="Alta",((AE1495*60)+AF1495)-10)))</f>
        <v>-10</v>
      </c>
      <c r="AI1495" s="17">
        <f>TablaIncidentes[[#This Row],[Tiempo Avance Incidente]]</f>
        <v>0</v>
      </c>
      <c r="AJ1495" s="11">
        <f t="shared" si="165"/>
        <v>0</v>
      </c>
      <c r="AK1495" s="11">
        <f t="shared" si="166"/>
        <v>0</v>
      </c>
      <c r="AL1495">
        <f>IF(TablaIncidentes[[#This Row],[Prioridad*]]="Baja",((AJ1495*60)+AK1495)-720,IF(TablaIncidentes[[#This Row],[Prioridad*]]="Media",((AJ1495*60)+AK1495)-120,IF(TablaIncidentes[[#This Row],[Prioridad*]]="Alta",((AJ1495*60)+AK1495)-60)))</f>
        <v>-60</v>
      </c>
      <c r="AN1495" t="str">
        <f t="shared" si="167"/>
        <v>jueves</v>
      </c>
    </row>
    <row r="1496" spans="1:40" x14ac:dyDescent="0.25">
      <c r="A1496" s="10" t="s">
        <v>3086</v>
      </c>
      <c r="B1496" t="s">
        <v>3087</v>
      </c>
      <c r="C1496" t="s">
        <v>32</v>
      </c>
      <c r="D1496" s="11" t="s">
        <v>33</v>
      </c>
      <c r="E1496" t="s">
        <v>34</v>
      </c>
      <c r="F1496" t="s">
        <v>51</v>
      </c>
      <c r="G1496" t="s">
        <v>52</v>
      </c>
      <c r="J1496" s="12">
        <v>43853</v>
      </c>
      <c r="K1496" s="13">
        <v>0.36928240740740742</v>
      </c>
      <c r="L1496" s="14">
        <v>43853</v>
      </c>
      <c r="M1496" s="15">
        <v>0.36928240740740742</v>
      </c>
      <c r="N1496" s="12">
        <v>43853</v>
      </c>
      <c r="O1496" s="13">
        <v>0.68403935185185183</v>
      </c>
      <c r="P1496" s="16">
        <v>43854.699016203704</v>
      </c>
      <c r="Q1496" s="11" t="s">
        <v>37</v>
      </c>
      <c r="R1496" s="11" t="s">
        <v>2659</v>
      </c>
      <c r="S1496" s="11" t="s">
        <v>39</v>
      </c>
      <c r="T1496" s="11" t="s">
        <v>133</v>
      </c>
      <c r="U1496" s="11" t="s">
        <v>37</v>
      </c>
      <c r="V1496" s="17">
        <v>0</v>
      </c>
      <c r="W1496" s="11" t="s">
        <v>37</v>
      </c>
      <c r="Y1496" s="17" t="str">
        <f>TablaIncidentes[[#This Row],[Tiempo Total Gestión]]</f>
        <v>01:04</v>
      </c>
      <c r="Z1496" s="11">
        <f t="shared" si="161"/>
        <v>1</v>
      </c>
      <c r="AA1496" s="11">
        <f t="shared" si="162"/>
        <v>4</v>
      </c>
      <c r="AB1496" s="11">
        <f>IF(TablaIncidentes[[#This Row],[Prioridad*]]="Baja",(Z1496-24)*60+AA1496,IF(TablaIncidentes[[#This Row],[Prioridad*]]="Media",(Z1496-4)*60+AA1496,IF(TablaIncidentes[[#This Row],[Prioridad*]]="Alta",(Z1496-2)*60+AA1496)))</f>
        <v>-56</v>
      </c>
      <c r="AD1496" s="17" t="str">
        <f>TablaIncidentes[[#This Row],[Tiempo Creación (HH:mm)]]</f>
        <v>00:00</v>
      </c>
      <c r="AE1496" s="11">
        <f t="shared" si="163"/>
        <v>0</v>
      </c>
      <c r="AF1496" s="11">
        <f t="shared" si="164"/>
        <v>0</v>
      </c>
      <c r="AG1496" s="11">
        <f>IF(TablaIncidentes[[#This Row],[Prioridad*]]="Baja",((AE1496*60)+AF1496)-30,IF(TablaIncidentes[[#This Row],[Prioridad*]]="Media",((AE1496*60)+AF1496)-15,IF(TablaIncidentes[[#This Row],[Prioridad*]]="Alta",((AE1496*60)+AF1496)-10)))</f>
        <v>-10</v>
      </c>
      <c r="AI1496" s="17">
        <f>TablaIncidentes[[#This Row],[Tiempo Avance Incidente]]</f>
        <v>0</v>
      </c>
      <c r="AJ1496" s="11">
        <f t="shared" si="165"/>
        <v>0</v>
      </c>
      <c r="AK1496" s="11">
        <f t="shared" si="166"/>
        <v>0</v>
      </c>
      <c r="AL1496">
        <f>IF(TablaIncidentes[[#This Row],[Prioridad*]]="Baja",((AJ1496*60)+AK1496)-720,IF(TablaIncidentes[[#This Row],[Prioridad*]]="Media",((AJ1496*60)+AK1496)-120,IF(TablaIncidentes[[#This Row],[Prioridad*]]="Alta",((AJ1496*60)+AK1496)-60)))</f>
        <v>-60</v>
      </c>
      <c r="AN1496" t="str">
        <f t="shared" si="167"/>
        <v>jueves</v>
      </c>
    </row>
    <row r="1497" spans="1:40" x14ac:dyDescent="0.25">
      <c r="A1497" s="10" t="s">
        <v>3088</v>
      </c>
      <c r="B1497" t="s">
        <v>3089</v>
      </c>
      <c r="C1497" t="s">
        <v>123</v>
      </c>
      <c r="D1497" s="11" t="s">
        <v>110</v>
      </c>
      <c r="E1497" t="s">
        <v>34</v>
      </c>
      <c r="F1497" t="s">
        <v>111</v>
      </c>
      <c r="G1497" t="s">
        <v>165</v>
      </c>
      <c r="J1497" s="12">
        <v>43853</v>
      </c>
      <c r="K1497" s="13">
        <v>0.37069444444444444</v>
      </c>
      <c r="L1497" s="14">
        <v>43853</v>
      </c>
      <c r="M1497" s="15">
        <v>0.37160879629629634</v>
      </c>
      <c r="N1497" s="12">
        <v>43853</v>
      </c>
      <c r="O1497" s="13">
        <v>0.47336805555555556</v>
      </c>
      <c r="P1497" s="16">
        <v>43854.51152777778</v>
      </c>
      <c r="Q1497" s="11" t="s">
        <v>37</v>
      </c>
      <c r="R1497" s="11" t="s">
        <v>1141</v>
      </c>
      <c r="S1497" s="11" t="s">
        <v>59</v>
      </c>
      <c r="T1497" s="11" t="s">
        <v>40</v>
      </c>
      <c r="U1497" s="11" t="s">
        <v>37</v>
      </c>
      <c r="V1497" s="17">
        <v>2.0601851865649223E-3</v>
      </c>
      <c r="W1497" s="11" t="s">
        <v>37</v>
      </c>
      <c r="Y1497" s="17" t="str">
        <f>TablaIncidentes[[#This Row],[Tiempo Total Gestión]]</f>
        <v>02:14</v>
      </c>
      <c r="Z1497" s="11">
        <f t="shared" si="161"/>
        <v>2</v>
      </c>
      <c r="AA1497" s="11">
        <f t="shared" si="162"/>
        <v>14</v>
      </c>
      <c r="AB1497" s="11">
        <f>IF(TablaIncidentes[[#This Row],[Prioridad*]]="Baja",(Z1497-24)*60+AA1497,IF(TablaIncidentes[[#This Row],[Prioridad*]]="Media",(Z1497-4)*60+AA1497,IF(TablaIncidentes[[#This Row],[Prioridad*]]="Alta",(Z1497-2)*60+AA1497)))</f>
        <v>-106</v>
      </c>
      <c r="AD1497" s="17" t="str">
        <f>TablaIncidentes[[#This Row],[Tiempo Creación (HH:mm)]]</f>
        <v>00:01</v>
      </c>
      <c r="AE1497" s="11">
        <f t="shared" si="163"/>
        <v>0</v>
      </c>
      <c r="AF1497" s="11">
        <f t="shared" si="164"/>
        <v>1</v>
      </c>
      <c r="AG1497" s="11">
        <f>IF(TablaIncidentes[[#This Row],[Prioridad*]]="Baja",((AE1497*60)+AF1497)-30,IF(TablaIncidentes[[#This Row],[Prioridad*]]="Media",((AE1497*60)+AF1497)-15,IF(TablaIncidentes[[#This Row],[Prioridad*]]="Alta",((AE1497*60)+AF1497)-10)))</f>
        <v>-14</v>
      </c>
      <c r="AI1497" s="17">
        <f>TablaIncidentes[[#This Row],[Tiempo Avance Incidente]]</f>
        <v>2.0601851865649223E-3</v>
      </c>
      <c r="AJ1497" s="11">
        <f t="shared" si="165"/>
        <v>0</v>
      </c>
      <c r="AK1497" s="11">
        <f t="shared" si="166"/>
        <v>2</v>
      </c>
      <c r="AL1497">
        <f>IF(TablaIncidentes[[#This Row],[Prioridad*]]="Baja",((AJ1497*60)+AK1497)-720,IF(TablaIncidentes[[#This Row],[Prioridad*]]="Media",((AJ1497*60)+AK1497)-120,IF(TablaIncidentes[[#This Row],[Prioridad*]]="Alta",((AJ1497*60)+AK1497)-60)))</f>
        <v>-118</v>
      </c>
      <c r="AN1497" t="str">
        <f t="shared" si="167"/>
        <v>jueves</v>
      </c>
    </row>
    <row r="1498" spans="1:40" x14ac:dyDescent="0.25">
      <c r="A1498" s="20" t="s">
        <v>3090</v>
      </c>
      <c r="B1498" t="s">
        <v>3091</v>
      </c>
      <c r="C1498" t="s">
        <v>32</v>
      </c>
      <c r="D1498" s="11" t="s">
        <v>33</v>
      </c>
      <c r="E1498" t="s">
        <v>34</v>
      </c>
      <c r="F1498" t="s">
        <v>51</v>
      </c>
      <c r="G1498" t="s">
        <v>151</v>
      </c>
      <c r="J1498" s="12">
        <v>43853</v>
      </c>
      <c r="K1498" s="13">
        <v>0.36928240740740742</v>
      </c>
      <c r="L1498" s="14">
        <v>43853</v>
      </c>
      <c r="M1498" s="15">
        <v>0.36928240740740742</v>
      </c>
      <c r="N1498" s="12">
        <v>43853</v>
      </c>
      <c r="O1498" s="13">
        <v>0.75339120370370372</v>
      </c>
      <c r="P1498" s="16">
        <v>43854.769224537034</v>
      </c>
      <c r="Q1498" s="11" t="s">
        <v>101</v>
      </c>
      <c r="R1498" s="11" t="s">
        <v>3092</v>
      </c>
      <c r="S1498" s="11" t="s">
        <v>39</v>
      </c>
      <c r="T1498" s="11" t="s">
        <v>133</v>
      </c>
      <c r="U1498" s="11" t="s">
        <v>37</v>
      </c>
      <c r="V1498" s="17">
        <v>0</v>
      </c>
      <c r="W1498" s="11" t="s">
        <v>37</v>
      </c>
      <c r="Y1498" s="17" t="str">
        <f>TablaIncidentes[[#This Row],[Tiempo Total Gestión]]</f>
        <v>09:13</v>
      </c>
      <c r="Z1498" s="11">
        <f t="shared" si="161"/>
        <v>9</v>
      </c>
      <c r="AA1498" s="11">
        <f t="shared" si="162"/>
        <v>13</v>
      </c>
      <c r="AB1498" s="11">
        <f>IF(TablaIncidentes[[#This Row],[Prioridad*]]="Baja",(Z1498-24)*60+AA1498,IF(TablaIncidentes[[#This Row],[Prioridad*]]="Media",(Z1498-4)*60+AA1498,IF(TablaIncidentes[[#This Row],[Prioridad*]]="Alta",(Z1498-2)*60+AA1498)))</f>
        <v>433</v>
      </c>
      <c r="AD1498" s="17" t="str">
        <f>TablaIncidentes[[#This Row],[Tiempo Creación (HH:mm)]]</f>
        <v>00:00</v>
      </c>
      <c r="AE1498" s="11">
        <f t="shared" si="163"/>
        <v>0</v>
      </c>
      <c r="AF1498" s="11">
        <f t="shared" si="164"/>
        <v>0</v>
      </c>
      <c r="AG1498" s="11">
        <f>IF(TablaIncidentes[[#This Row],[Prioridad*]]="Baja",((AE1498*60)+AF1498)-30,IF(TablaIncidentes[[#This Row],[Prioridad*]]="Media",((AE1498*60)+AF1498)-15,IF(TablaIncidentes[[#This Row],[Prioridad*]]="Alta",((AE1498*60)+AF1498)-10)))</f>
        <v>-10</v>
      </c>
      <c r="AI1498" s="17">
        <f>TablaIncidentes[[#This Row],[Tiempo Avance Incidente]]</f>
        <v>0</v>
      </c>
      <c r="AJ1498" s="11">
        <f t="shared" si="165"/>
        <v>0</v>
      </c>
      <c r="AK1498" s="11">
        <f t="shared" si="166"/>
        <v>0</v>
      </c>
      <c r="AL1498">
        <f>IF(TablaIncidentes[[#This Row],[Prioridad*]]="Baja",((AJ1498*60)+AK1498)-720,IF(TablaIncidentes[[#This Row],[Prioridad*]]="Media",((AJ1498*60)+AK1498)-120,IF(TablaIncidentes[[#This Row],[Prioridad*]]="Alta",((AJ1498*60)+AK1498)-60)))</f>
        <v>-60</v>
      </c>
      <c r="AN1498" t="str">
        <f t="shared" si="167"/>
        <v>jueves</v>
      </c>
    </row>
    <row r="1499" spans="1:40" x14ac:dyDescent="0.25">
      <c r="A1499" s="10" t="s">
        <v>3093</v>
      </c>
      <c r="B1499" t="s">
        <v>1159</v>
      </c>
      <c r="C1499" t="s">
        <v>32</v>
      </c>
      <c r="D1499" s="11" t="s">
        <v>33</v>
      </c>
      <c r="E1499" t="s">
        <v>34</v>
      </c>
      <c r="F1499" t="s">
        <v>51</v>
      </c>
      <c r="G1499" t="s">
        <v>361</v>
      </c>
      <c r="J1499" s="12">
        <v>43853</v>
      </c>
      <c r="K1499" s="13">
        <v>0.36928240740740742</v>
      </c>
      <c r="L1499" s="14">
        <v>43853</v>
      </c>
      <c r="M1499" s="15">
        <v>0.36928240740740742</v>
      </c>
      <c r="N1499" s="12">
        <v>43853</v>
      </c>
      <c r="O1499" s="13">
        <v>0.38178240740740743</v>
      </c>
      <c r="P1499" s="16">
        <v>43854.427685185183</v>
      </c>
      <c r="Q1499" s="11" t="s">
        <v>37</v>
      </c>
      <c r="R1499" s="11" t="s">
        <v>55</v>
      </c>
      <c r="S1499" s="11" t="s">
        <v>39</v>
      </c>
      <c r="T1499" s="11" t="s">
        <v>133</v>
      </c>
      <c r="U1499" s="11" t="s">
        <v>37</v>
      </c>
      <c r="V1499" s="17">
        <v>0</v>
      </c>
      <c r="W1499" s="11" t="s">
        <v>37</v>
      </c>
      <c r="Y1499" s="17" t="str">
        <f>TablaIncidentes[[#This Row],[Tiempo Total Gestión]]</f>
        <v>00:18</v>
      </c>
      <c r="Z1499" s="11">
        <f t="shared" si="161"/>
        <v>0</v>
      </c>
      <c r="AA1499" s="11">
        <f t="shared" si="162"/>
        <v>18</v>
      </c>
      <c r="AB1499" s="11">
        <f>IF(TablaIncidentes[[#This Row],[Prioridad*]]="Baja",(Z1499-24)*60+AA1499,IF(TablaIncidentes[[#This Row],[Prioridad*]]="Media",(Z1499-4)*60+AA1499,IF(TablaIncidentes[[#This Row],[Prioridad*]]="Alta",(Z1499-2)*60+AA1499)))</f>
        <v>-102</v>
      </c>
      <c r="AD1499" s="17" t="str">
        <f>TablaIncidentes[[#This Row],[Tiempo Creación (HH:mm)]]</f>
        <v>00:00</v>
      </c>
      <c r="AE1499" s="11">
        <f t="shared" si="163"/>
        <v>0</v>
      </c>
      <c r="AF1499" s="11">
        <f t="shared" si="164"/>
        <v>0</v>
      </c>
      <c r="AG1499" s="11">
        <f>IF(TablaIncidentes[[#This Row],[Prioridad*]]="Baja",((AE1499*60)+AF1499)-30,IF(TablaIncidentes[[#This Row],[Prioridad*]]="Media",((AE1499*60)+AF1499)-15,IF(TablaIncidentes[[#This Row],[Prioridad*]]="Alta",((AE1499*60)+AF1499)-10)))</f>
        <v>-10</v>
      </c>
      <c r="AI1499" s="17">
        <f>TablaIncidentes[[#This Row],[Tiempo Avance Incidente]]</f>
        <v>0</v>
      </c>
      <c r="AJ1499" s="11">
        <f t="shared" si="165"/>
        <v>0</v>
      </c>
      <c r="AK1499" s="11">
        <f t="shared" si="166"/>
        <v>0</v>
      </c>
      <c r="AL1499">
        <f>IF(TablaIncidentes[[#This Row],[Prioridad*]]="Baja",((AJ1499*60)+AK1499)-720,IF(TablaIncidentes[[#This Row],[Prioridad*]]="Media",((AJ1499*60)+AK1499)-120,IF(TablaIncidentes[[#This Row],[Prioridad*]]="Alta",((AJ1499*60)+AK1499)-60)))</f>
        <v>-60</v>
      </c>
      <c r="AN1499" t="str">
        <f t="shared" si="167"/>
        <v>jueves</v>
      </c>
    </row>
    <row r="1500" spans="1:40" x14ac:dyDescent="0.25">
      <c r="A1500" s="20" t="s">
        <v>3094</v>
      </c>
      <c r="B1500" t="s">
        <v>1397</v>
      </c>
      <c r="C1500" t="s">
        <v>32</v>
      </c>
      <c r="D1500" s="11" t="s">
        <v>33</v>
      </c>
      <c r="E1500" t="s">
        <v>34</v>
      </c>
      <c r="F1500" t="s">
        <v>51</v>
      </c>
      <c r="G1500" t="s">
        <v>151</v>
      </c>
      <c r="J1500" s="12">
        <v>43853</v>
      </c>
      <c r="K1500" s="13">
        <v>0.36927083333333338</v>
      </c>
      <c r="L1500" s="14">
        <v>43853</v>
      </c>
      <c r="M1500" s="15">
        <v>0.36927083333333338</v>
      </c>
      <c r="N1500" s="12">
        <v>43853</v>
      </c>
      <c r="O1500" s="13">
        <v>0.74390046296296297</v>
      </c>
      <c r="P1500" s="16">
        <v>43854.769224537034</v>
      </c>
      <c r="Q1500" s="11" t="s">
        <v>101</v>
      </c>
      <c r="R1500" s="11" t="s">
        <v>3095</v>
      </c>
      <c r="S1500" s="11" t="s">
        <v>39</v>
      </c>
      <c r="T1500" s="11" t="s">
        <v>133</v>
      </c>
      <c r="U1500" s="11" t="s">
        <v>37</v>
      </c>
      <c r="V1500" s="17">
        <v>0</v>
      </c>
      <c r="W1500" s="11" t="s">
        <v>37</v>
      </c>
      <c r="Y1500" s="17" t="str">
        <f>TablaIncidentes[[#This Row],[Tiempo Total Gestión]]</f>
        <v>08:59</v>
      </c>
      <c r="Z1500" s="11">
        <f t="shared" si="161"/>
        <v>8</v>
      </c>
      <c r="AA1500" s="11">
        <f t="shared" si="162"/>
        <v>59</v>
      </c>
      <c r="AB1500" s="11">
        <f>IF(TablaIncidentes[[#This Row],[Prioridad*]]="Baja",(Z1500-24)*60+AA1500,IF(TablaIncidentes[[#This Row],[Prioridad*]]="Media",(Z1500-4)*60+AA1500,IF(TablaIncidentes[[#This Row],[Prioridad*]]="Alta",(Z1500-2)*60+AA1500)))</f>
        <v>419</v>
      </c>
      <c r="AD1500" s="17" t="str">
        <f>TablaIncidentes[[#This Row],[Tiempo Creación (HH:mm)]]</f>
        <v>00:00</v>
      </c>
      <c r="AE1500" s="11">
        <f t="shared" si="163"/>
        <v>0</v>
      </c>
      <c r="AF1500" s="11">
        <f t="shared" si="164"/>
        <v>0</v>
      </c>
      <c r="AG1500" s="11">
        <f>IF(TablaIncidentes[[#This Row],[Prioridad*]]="Baja",((AE1500*60)+AF1500)-30,IF(TablaIncidentes[[#This Row],[Prioridad*]]="Media",((AE1500*60)+AF1500)-15,IF(TablaIncidentes[[#This Row],[Prioridad*]]="Alta",((AE1500*60)+AF1500)-10)))</f>
        <v>-10</v>
      </c>
      <c r="AI1500" s="17">
        <f>TablaIncidentes[[#This Row],[Tiempo Avance Incidente]]</f>
        <v>0</v>
      </c>
      <c r="AJ1500" s="11">
        <f t="shared" si="165"/>
        <v>0</v>
      </c>
      <c r="AK1500" s="11">
        <f t="shared" si="166"/>
        <v>0</v>
      </c>
      <c r="AL1500">
        <f>IF(TablaIncidentes[[#This Row],[Prioridad*]]="Baja",((AJ1500*60)+AK1500)-720,IF(TablaIncidentes[[#This Row],[Prioridad*]]="Media",((AJ1500*60)+AK1500)-120,IF(TablaIncidentes[[#This Row],[Prioridad*]]="Alta",((AJ1500*60)+AK1500)-60)))</f>
        <v>-60</v>
      </c>
      <c r="AN1500" t="str">
        <f t="shared" si="167"/>
        <v>jueves</v>
      </c>
    </row>
    <row r="1501" spans="1:40" x14ac:dyDescent="0.25">
      <c r="A1501" s="20" t="s">
        <v>3096</v>
      </c>
      <c r="B1501" t="s">
        <v>3097</v>
      </c>
      <c r="C1501" t="s">
        <v>32</v>
      </c>
      <c r="D1501" s="11" t="s">
        <v>33</v>
      </c>
      <c r="E1501" t="s">
        <v>34</v>
      </c>
      <c r="F1501" t="s">
        <v>51</v>
      </c>
      <c r="G1501" t="s">
        <v>75</v>
      </c>
      <c r="J1501" s="12">
        <v>43853</v>
      </c>
      <c r="K1501" s="13">
        <v>0.36928240740740742</v>
      </c>
      <c r="L1501" s="14">
        <v>43853</v>
      </c>
      <c r="M1501" s="15">
        <v>0.36928240740740742</v>
      </c>
      <c r="N1501" s="12">
        <v>43853</v>
      </c>
      <c r="O1501" s="13">
        <v>0.45377314814814818</v>
      </c>
      <c r="P1501" s="16">
        <v>43854.51152777778</v>
      </c>
      <c r="Q1501" s="11" t="s">
        <v>101</v>
      </c>
      <c r="R1501" s="11" t="s">
        <v>486</v>
      </c>
      <c r="S1501" s="11" t="s">
        <v>39</v>
      </c>
      <c r="T1501" s="11" t="s">
        <v>133</v>
      </c>
      <c r="U1501" s="11" t="s">
        <v>37</v>
      </c>
      <c r="V1501" s="17">
        <v>0</v>
      </c>
      <c r="W1501" s="11" t="s">
        <v>37</v>
      </c>
      <c r="Y1501" s="17" t="str">
        <f>TablaIncidentes[[#This Row],[Tiempo Total Gestión]]</f>
        <v>02:01</v>
      </c>
      <c r="Z1501" s="11">
        <f t="shared" si="161"/>
        <v>2</v>
      </c>
      <c r="AA1501" s="11">
        <f t="shared" si="162"/>
        <v>1</v>
      </c>
      <c r="AB1501" s="11">
        <f>IF(TablaIncidentes[[#This Row],[Prioridad*]]="Baja",(Z1501-24)*60+AA1501,IF(TablaIncidentes[[#This Row],[Prioridad*]]="Media",(Z1501-4)*60+AA1501,IF(TablaIncidentes[[#This Row],[Prioridad*]]="Alta",(Z1501-2)*60+AA1501)))</f>
        <v>1</v>
      </c>
      <c r="AD1501" s="17" t="str">
        <f>TablaIncidentes[[#This Row],[Tiempo Creación (HH:mm)]]</f>
        <v>00:00</v>
      </c>
      <c r="AE1501" s="11">
        <f t="shared" si="163"/>
        <v>0</v>
      </c>
      <c r="AF1501" s="11">
        <f t="shared" si="164"/>
        <v>0</v>
      </c>
      <c r="AG1501" s="11">
        <f>IF(TablaIncidentes[[#This Row],[Prioridad*]]="Baja",((AE1501*60)+AF1501)-30,IF(TablaIncidentes[[#This Row],[Prioridad*]]="Media",((AE1501*60)+AF1501)-15,IF(TablaIncidentes[[#This Row],[Prioridad*]]="Alta",((AE1501*60)+AF1501)-10)))</f>
        <v>-10</v>
      </c>
      <c r="AI1501" s="17">
        <f>TablaIncidentes[[#This Row],[Tiempo Avance Incidente]]</f>
        <v>0</v>
      </c>
      <c r="AJ1501" s="11">
        <f t="shared" si="165"/>
        <v>0</v>
      </c>
      <c r="AK1501" s="11">
        <f t="shared" si="166"/>
        <v>0</v>
      </c>
      <c r="AL1501">
        <f>IF(TablaIncidentes[[#This Row],[Prioridad*]]="Baja",((AJ1501*60)+AK1501)-720,IF(TablaIncidentes[[#This Row],[Prioridad*]]="Media",((AJ1501*60)+AK1501)-120,IF(TablaIncidentes[[#This Row],[Prioridad*]]="Alta",((AJ1501*60)+AK1501)-60)))</f>
        <v>-60</v>
      </c>
      <c r="AN1501" t="str">
        <f t="shared" si="167"/>
        <v>jueves</v>
      </c>
    </row>
    <row r="1502" spans="1:40" x14ac:dyDescent="0.25">
      <c r="A1502" s="10" t="s">
        <v>3098</v>
      </c>
      <c r="B1502" t="s">
        <v>3099</v>
      </c>
      <c r="C1502" t="s">
        <v>32</v>
      </c>
      <c r="D1502" s="11" t="s">
        <v>33</v>
      </c>
      <c r="E1502" t="s">
        <v>34</v>
      </c>
      <c r="F1502" t="s">
        <v>51</v>
      </c>
      <c r="G1502" t="s">
        <v>52</v>
      </c>
      <c r="J1502" s="12">
        <v>43853</v>
      </c>
      <c r="K1502" s="13">
        <v>0.36925925925925923</v>
      </c>
      <c r="L1502" s="14">
        <v>43853</v>
      </c>
      <c r="M1502" s="15">
        <v>0.36925925925925923</v>
      </c>
      <c r="N1502" s="12">
        <v>43854</v>
      </c>
      <c r="O1502" s="13">
        <v>0.41123842592592591</v>
      </c>
      <c r="P1502" s="16">
        <v>43855.440555555557</v>
      </c>
      <c r="Q1502" s="11" t="s">
        <v>37</v>
      </c>
      <c r="R1502" s="11" t="s">
        <v>593</v>
      </c>
      <c r="S1502" s="11" t="s">
        <v>39</v>
      </c>
      <c r="T1502" s="11" t="s">
        <v>133</v>
      </c>
      <c r="U1502" s="11" t="s">
        <v>37</v>
      </c>
      <c r="V1502" s="17">
        <v>0</v>
      </c>
      <c r="W1502" s="11" t="s">
        <v>37</v>
      </c>
      <c r="Y1502" s="17" t="str">
        <f>TablaIncidentes[[#This Row],[Tiempo Total Gestión]]</f>
        <v>01:24</v>
      </c>
      <c r="Z1502" s="11">
        <f t="shared" si="161"/>
        <v>1</v>
      </c>
      <c r="AA1502" s="11">
        <f t="shared" si="162"/>
        <v>24</v>
      </c>
      <c r="AB1502" s="11">
        <f>IF(TablaIncidentes[[#This Row],[Prioridad*]]="Baja",(Z1502-24)*60+AA1502,IF(TablaIncidentes[[#This Row],[Prioridad*]]="Media",(Z1502-4)*60+AA1502,IF(TablaIncidentes[[#This Row],[Prioridad*]]="Alta",(Z1502-2)*60+AA1502)))</f>
        <v>-36</v>
      </c>
      <c r="AD1502" s="17" t="str">
        <f>TablaIncidentes[[#This Row],[Tiempo Creación (HH:mm)]]</f>
        <v>00:00</v>
      </c>
      <c r="AE1502" s="11">
        <f t="shared" si="163"/>
        <v>0</v>
      </c>
      <c r="AF1502" s="11">
        <f t="shared" si="164"/>
        <v>0</v>
      </c>
      <c r="AG1502" s="11">
        <f>IF(TablaIncidentes[[#This Row],[Prioridad*]]="Baja",((AE1502*60)+AF1502)-30,IF(TablaIncidentes[[#This Row],[Prioridad*]]="Media",((AE1502*60)+AF1502)-15,IF(TablaIncidentes[[#This Row],[Prioridad*]]="Alta",((AE1502*60)+AF1502)-10)))</f>
        <v>-10</v>
      </c>
      <c r="AI1502" s="17">
        <f>TablaIncidentes[[#This Row],[Tiempo Avance Incidente]]</f>
        <v>0</v>
      </c>
      <c r="AJ1502" s="11">
        <f t="shared" si="165"/>
        <v>0</v>
      </c>
      <c r="AK1502" s="11">
        <f t="shared" si="166"/>
        <v>0</v>
      </c>
      <c r="AL1502">
        <f>IF(TablaIncidentes[[#This Row],[Prioridad*]]="Baja",((AJ1502*60)+AK1502)-720,IF(TablaIncidentes[[#This Row],[Prioridad*]]="Media",((AJ1502*60)+AK1502)-120,IF(TablaIncidentes[[#This Row],[Prioridad*]]="Alta",((AJ1502*60)+AK1502)-60)))</f>
        <v>-60</v>
      </c>
      <c r="AN1502" t="str">
        <f t="shared" si="167"/>
        <v>jueves</v>
      </c>
    </row>
    <row r="1503" spans="1:40" x14ac:dyDescent="0.25">
      <c r="A1503" s="10" t="s">
        <v>3100</v>
      </c>
      <c r="B1503" t="s">
        <v>3101</v>
      </c>
      <c r="C1503" t="s">
        <v>32</v>
      </c>
      <c r="D1503" s="11" t="s">
        <v>33</v>
      </c>
      <c r="E1503" t="s">
        <v>34</v>
      </c>
      <c r="F1503" t="s">
        <v>51</v>
      </c>
      <c r="G1503" t="s">
        <v>52</v>
      </c>
      <c r="J1503" s="12">
        <v>43853</v>
      </c>
      <c r="K1503" s="13">
        <v>0.36931712962962965</v>
      </c>
      <c r="L1503" s="14">
        <v>43853</v>
      </c>
      <c r="M1503" s="15">
        <v>0.36931712962962965</v>
      </c>
      <c r="N1503" s="12">
        <v>43854</v>
      </c>
      <c r="O1503" s="13">
        <v>0.44831018518518517</v>
      </c>
      <c r="P1503" s="16">
        <v>43855.505219907405</v>
      </c>
      <c r="Q1503" s="11" t="s">
        <v>37</v>
      </c>
      <c r="R1503" s="11" t="s">
        <v>2705</v>
      </c>
      <c r="S1503" s="11" t="s">
        <v>39</v>
      </c>
      <c r="T1503" s="11" t="s">
        <v>133</v>
      </c>
      <c r="U1503" s="11" t="s">
        <v>37</v>
      </c>
      <c r="V1503" s="17">
        <v>0</v>
      </c>
      <c r="W1503" s="11" t="s">
        <v>37</v>
      </c>
      <c r="Y1503" s="17" t="str">
        <f>TablaIncidentes[[#This Row],[Tiempo Total Gestión]]</f>
        <v>01:39</v>
      </c>
      <c r="Z1503" s="11">
        <f t="shared" si="161"/>
        <v>1</v>
      </c>
      <c r="AA1503" s="11">
        <f t="shared" si="162"/>
        <v>39</v>
      </c>
      <c r="AB1503" s="11">
        <f>IF(TablaIncidentes[[#This Row],[Prioridad*]]="Baja",(Z1503-24)*60+AA1503,IF(TablaIncidentes[[#This Row],[Prioridad*]]="Media",(Z1503-4)*60+AA1503,IF(TablaIncidentes[[#This Row],[Prioridad*]]="Alta",(Z1503-2)*60+AA1503)))</f>
        <v>-21</v>
      </c>
      <c r="AD1503" s="17" t="str">
        <f>TablaIncidentes[[#This Row],[Tiempo Creación (HH:mm)]]</f>
        <v>00:00</v>
      </c>
      <c r="AE1503" s="11">
        <f t="shared" si="163"/>
        <v>0</v>
      </c>
      <c r="AF1503" s="11">
        <f t="shared" si="164"/>
        <v>0</v>
      </c>
      <c r="AG1503" s="11">
        <f>IF(TablaIncidentes[[#This Row],[Prioridad*]]="Baja",((AE1503*60)+AF1503)-30,IF(TablaIncidentes[[#This Row],[Prioridad*]]="Media",((AE1503*60)+AF1503)-15,IF(TablaIncidentes[[#This Row],[Prioridad*]]="Alta",((AE1503*60)+AF1503)-10)))</f>
        <v>-10</v>
      </c>
      <c r="AI1503" s="17">
        <f>TablaIncidentes[[#This Row],[Tiempo Avance Incidente]]</f>
        <v>0</v>
      </c>
      <c r="AJ1503" s="11">
        <f t="shared" si="165"/>
        <v>0</v>
      </c>
      <c r="AK1503" s="11">
        <f t="shared" si="166"/>
        <v>0</v>
      </c>
      <c r="AL1503">
        <f>IF(TablaIncidentes[[#This Row],[Prioridad*]]="Baja",((AJ1503*60)+AK1503)-720,IF(TablaIncidentes[[#This Row],[Prioridad*]]="Media",((AJ1503*60)+AK1503)-120,IF(TablaIncidentes[[#This Row],[Prioridad*]]="Alta",((AJ1503*60)+AK1503)-60)))</f>
        <v>-60</v>
      </c>
      <c r="AN1503" t="str">
        <f t="shared" si="167"/>
        <v>jueves</v>
      </c>
    </row>
    <row r="1504" spans="1:40" x14ac:dyDescent="0.25">
      <c r="A1504" s="10" t="s">
        <v>3102</v>
      </c>
      <c r="B1504" t="s">
        <v>3103</v>
      </c>
      <c r="C1504" t="s">
        <v>395</v>
      </c>
      <c r="D1504" s="11" t="s">
        <v>110</v>
      </c>
      <c r="E1504" t="s">
        <v>34</v>
      </c>
      <c r="F1504" t="s">
        <v>111</v>
      </c>
      <c r="G1504" t="s">
        <v>125</v>
      </c>
      <c r="J1504" s="12">
        <v>43853</v>
      </c>
      <c r="K1504" s="13">
        <v>0.36814814814814811</v>
      </c>
      <c r="L1504" s="14">
        <v>43853</v>
      </c>
      <c r="M1504" s="15">
        <v>0.37005787037037036</v>
      </c>
      <c r="N1504" s="12">
        <v>43853</v>
      </c>
      <c r="O1504" s="13">
        <v>0.37214120370370374</v>
      </c>
      <c r="P1504" s="16">
        <v>43854.427685185183</v>
      </c>
      <c r="Q1504" s="11" t="s">
        <v>37</v>
      </c>
      <c r="R1504" s="11" t="s">
        <v>69</v>
      </c>
      <c r="S1504" s="11" t="s">
        <v>59</v>
      </c>
      <c r="T1504" s="11" t="s">
        <v>48</v>
      </c>
      <c r="U1504" s="11" t="s">
        <v>37</v>
      </c>
      <c r="V1504" s="17">
        <v>1.7245370399905369E-3</v>
      </c>
      <c r="W1504" s="11" t="s">
        <v>37</v>
      </c>
      <c r="Y1504" s="17" t="str">
        <f>TablaIncidentes[[#This Row],[Tiempo Total Gestión]]</f>
        <v>00:05</v>
      </c>
      <c r="Z1504" s="11">
        <f t="shared" si="161"/>
        <v>0</v>
      </c>
      <c r="AA1504" s="11">
        <f t="shared" si="162"/>
        <v>5</v>
      </c>
      <c r="AB1504" s="11">
        <f>IF(TablaIncidentes[[#This Row],[Prioridad*]]="Baja",(Z1504-24)*60+AA1504,IF(TablaIncidentes[[#This Row],[Prioridad*]]="Media",(Z1504-4)*60+AA1504,IF(TablaIncidentes[[#This Row],[Prioridad*]]="Alta",(Z1504-2)*60+AA1504)))</f>
        <v>-235</v>
      </c>
      <c r="AD1504" s="17" t="str">
        <f>TablaIncidentes[[#This Row],[Tiempo Creación (HH:mm)]]</f>
        <v>00:02</v>
      </c>
      <c r="AE1504" s="11">
        <f t="shared" si="163"/>
        <v>0</v>
      </c>
      <c r="AF1504" s="11">
        <f t="shared" si="164"/>
        <v>2</v>
      </c>
      <c r="AG1504" s="11">
        <f>IF(TablaIncidentes[[#This Row],[Prioridad*]]="Baja",((AE1504*60)+AF1504)-30,IF(TablaIncidentes[[#This Row],[Prioridad*]]="Media",((AE1504*60)+AF1504)-15,IF(TablaIncidentes[[#This Row],[Prioridad*]]="Alta",((AE1504*60)+AF1504)-10)))</f>
        <v>-13</v>
      </c>
      <c r="AI1504" s="17">
        <f>TablaIncidentes[[#This Row],[Tiempo Avance Incidente]]</f>
        <v>1.7245370399905369E-3</v>
      </c>
      <c r="AJ1504" s="11">
        <f t="shared" si="165"/>
        <v>0</v>
      </c>
      <c r="AK1504" s="11">
        <f t="shared" si="166"/>
        <v>2</v>
      </c>
      <c r="AL1504">
        <f>IF(TablaIncidentes[[#This Row],[Prioridad*]]="Baja",((AJ1504*60)+AK1504)-720,IF(TablaIncidentes[[#This Row],[Prioridad*]]="Media",((AJ1504*60)+AK1504)-120,IF(TablaIncidentes[[#This Row],[Prioridad*]]="Alta",((AJ1504*60)+AK1504)-60)))</f>
        <v>-118</v>
      </c>
      <c r="AN1504" t="str">
        <f t="shared" si="167"/>
        <v>jueves</v>
      </c>
    </row>
    <row r="1505" spans="1:40" x14ac:dyDescent="0.25">
      <c r="A1505" s="10" t="s">
        <v>3104</v>
      </c>
      <c r="B1505" t="s">
        <v>2805</v>
      </c>
      <c r="C1505" t="s">
        <v>32</v>
      </c>
      <c r="D1505" s="11" t="s">
        <v>33</v>
      </c>
      <c r="E1505" t="s">
        <v>34</v>
      </c>
      <c r="F1505" t="s">
        <v>51</v>
      </c>
      <c r="G1505" t="s">
        <v>361</v>
      </c>
      <c r="J1505" s="12">
        <v>43853</v>
      </c>
      <c r="K1505" s="13">
        <v>0.36928240740740742</v>
      </c>
      <c r="L1505" s="14">
        <v>43853</v>
      </c>
      <c r="M1505" s="15">
        <v>0.36928240740740742</v>
      </c>
      <c r="N1505" s="12">
        <v>43853</v>
      </c>
      <c r="O1505" s="13">
        <v>0.38619212962962962</v>
      </c>
      <c r="P1505" s="16">
        <v>43854.427685185183</v>
      </c>
      <c r="Q1505" s="11" t="s">
        <v>37</v>
      </c>
      <c r="R1505" s="11" t="s">
        <v>929</v>
      </c>
      <c r="S1505" s="11" t="s">
        <v>39</v>
      </c>
      <c r="T1505" s="11" t="s">
        <v>133</v>
      </c>
      <c r="U1505" s="11" t="s">
        <v>37</v>
      </c>
      <c r="V1505" s="17">
        <v>0</v>
      </c>
      <c r="W1505" s="11" t="s">
        <v>37</v>
      </c>
      <c r="Y1505" s="17" t="str">
        <f>TablaIncidentes[[#This Row],[Tiempo Total Gestión]]</f>
        <v>00:24</v>
      </c>
      <c r="Z1505" s="11">
        <f t="shared" si="161"/>
        <v>0</v>
      </c>
      <c r="AA1505" s="11">
        <f t="shared" si="162"/>
        <v>24</v>
      </c>
      <c r="AB1505" s="11">
        <f>IF(TablaIncidentes[[#This Row],[Prioridad*]]="Baja",(Z1505-24)*60+AA1505,IF(TablaIncidentes[[#This Row],[Prioridad*]]="Media",(Z1505-4)*60+AA1505,IF(TablaIncidentes[[#This Row],[Prioridad*]]="Alta",(Z1505-2)*60+AA1505)))</f>
        <v>-96</v>
      </c>
      <c r="AD1505" s="17" t="str">
        <f>TablaIncidentes[[#This Row],[Tiempo Creación (HH:mm)]]</f>
        <v>00:00</v>
      </c>
      <c r="AE1505" s="11">
        <f t="shared" si="163"/>
        <v>0</v>
      </c>
      <c r="AF1505" s="11">
        <f t="shared" si="164"/>
        <v>0</v>
      </c>
      <c r="AG1505" s="11">
        <f>IF(TablaIncidentes[[#This Row],[Prioridad*]]="Baja",((AE1505*60)+AF1505)-30,IF(TablaIncidentes[[#This Row],[Prioridad*]]="Media",((AE1505*60)+AF1505)-15,IF(TablaIncidentes[[#This Row],[Prioridad*]]="Alta",((AE1505*60)+AF1505)-10)))</f>
        <v>-10</v>
      </c>
      <c r="AI1505" s="17">
        <f>TablaIncidentes[[#This Row],[Tiempo Avance Incidente]]</f>
        <v>0</v>
      </c>
      <c r="AJ1505" s="11">
        <f t="shared" si="165"/>
        <v>0</v>
      </c>
      <c r="AK1505" s="11">
        <f t="shared" si="166"/>
        <v>0</v>
      </c>
      <c r="AL1505">
        <f>IF(TablaIncidentes[[#This Row],[Prioridad*]]="Baja",((AJ1505*60)+AK1505)-720,IF(TablaIncidentes[[#This Row],[Prioridad*]]="Media",((AJ1505*60)+AK1505)-120,IF(TablaIncidentes[[#This Row],[Prioridad*]]="Alta",((AJ1505*60)+AK1505)-60)))</f>
        <v>-60</v>
      </c>
      <c r="AN1505" t="str">
        <f t="shared" si="167"/>
        <v>jueves</v>
      </c>
    </row>
    <row r="1506" spans="1:40" x14ac:dyDescent="0.25">
      <c r="A1506" s="10" t="s">
        <v>3105</v>
      </c>
      <c r="B1506" t="s">
        <v>854</v>
      </c>
      <c r="C1506" t="s">
        <v>32</v>
      </c>
      <c r="D1506" s="11" t="s">
        <v>33</v>
      </c>
      <c r="E1506" t="s">
        <v>34</v>
      </c>
      <c r="F1506" t="s">
        <v>51</v>
      </c>
      <c r="G1506" t="s">
        <v>62</v>
      </c>
      <c r="J1506" s="12">
        <v>43853</v>
      </c>
      <c r="K1506" s="13">
        <v>0.36928240740740742</v>
      </c>
      <c r="L1506" s="14">
        <v>43853</v>
      </c>
      <c r="M1506" s="15">
        <v>0.36928240740740742</v>
      </c>
      <c r="N1506" s="12">
        <v>43853</v>
      </c>
      <c r="O1506" s="13">
        <v>0.44484953703703706</v>
      </c>
      <c r="P1506" s="16">
        <v>43854.51152777778</v>
      </c>
      <c r="Q1506" s="11" t="s">
        <v>37</v>
      </c>
      <c r="R1506" s="11" t="s">
        <v>2099</v>
      </c>
      <c r="S1506" s="11" t="s">
        <v>39</v>
      </c>
      <c r="T1506" s="11" t="s">
        <v>133</v>
      </c>
      <c r="U1506" s="11" t="s">
        <v>37</v>
      </c>
      <c r="V1506" s="17">
        <v>0</v>
      </c>
      <c r="W1506" s="11" t="s">
        <v>37</v>
      </c>
      <c r="Y1506" s="17" t="str">
        <f>TablaIncidentes[[#This Row],[Tiempo Total Gestión]]</f>
        <v>01:45</v>
      </c>
      <c r="Z1506" s="11">
        <f t="shared" si="161"/>
        <v>1</v>
      </c>
      <c r="AA1506" s="11">
        <f t="shared" si="162"/>
        <v>45</v>
      </c>
      <c r="AB1506" s="11">
        <f>IF(TablaIncidentes[[#This Row],[Prioridad*]]="Baja",(Z1506-24)*60+AA1506,IF(TablaIncidentes[[#This Row],[Prioridad*]]="Media",(Z1506-4)*60+AA1506,IF(TablaIncidentes[[#This Row],[Prioridad*]]="Alta",(Z1506-2)*60+AA1506)))</f>
        <v>-15</v>
      </c>
      <c r="AD1506" s="17" t="str">
        <f>TablaIncidentes[[#This Row],[Tiempo Creación (HH:mm)]]</f>
        <v>00:00</v>
      </c>
      <c r="AE1506" s="11">
        <f t="shared" si="163"/>
        <v>0</v>
      </c>
      <c r="AF1506" s="11">
        <f t="shared" si="164"/>
        <v>0</v>
      </c>
      <c r="AG1506" s="11">
        <f>IF(TablaIncidentes[[#This Row],[Prioridad*]]="Baja",((AE1506*60)+AF1506)-30,IF(TablaIncidentes[[#This Row],[Prioridad*]]="Media",((AE1506*60)+AF1506)-15,IF(TablaIncidentes[[#This Row],[Prioridad*]]="Alta",((AE1506*60)+AF1506)-10)))</f>
        <v>-10</v>
      </c>
      <c r="AI1506" s="17">
        <f>TablaIncidentes[[#This Row],[Tiempo Avance Incidente]]</f>
        <v>0</v>
      </c>
      <c r="AJ1506" s="11">
        <f t="shared" si="165"/>
        <v>0</v>
      </c>
      <c r="AK1506" s="11">
        <f t="shared" si="166"/>
        <v>0</v>
      </c>
      <c r="AL1506">
        <f>IF(TablaIncidentes[[#This Row],[Prioridad*]]="Baja",((AJ1506*60)+AK1506)-720,IF(TablaIncidentes[[#This Row],[Prioridad*]]="Media",((AJ1506*60)+AK1506)-120,IF(TablaIncidentes[[#This Row],[Prioridad*]]="Alta",((AJ1506*60)+AK1506)-60)))</f>
        <v>-60</v>
      </c>
      <c r="AN1506" t="str">
        <f t="shared" si="167"/>
        <v>jueves</v>
      </c>
    </row>
    <row r="1507" spans="1:40" x14ac:dyDescent="0.25">
      <c r="A1507" s="20" t="s">
        <v>3106</v>
      </c>
      <c r="B1507" t="s">
        <v>1027</v>
      </c>
      <c r="C1507" t="s">
        <v>32</v>
      </c>
      <c r="D1507" s="11" t="s">
        <v>33</v>
      </c>
      <c r="E1507" t="s">
        <v>34</v>
      </c>
      <c r="F1507" t="s">
        <v>51</v>
      </c>
      <c r="G1507" t="s">
        <v>75</v>
      </c>
      <c r="J1507" s="12">
        <v>43853</v>
      </c>
      <c r="K1507" s="13">
        <v>0.36928240740740742</v>
      </c>
      <c r="L1507" s="14">
        <v>43853</v>
      </c>
      <c r="M1507" s="15">
        <v>0.36928240740740742</v>
      </c>
      <c r="N1507" s="12">
        <v>43853</v>
      </c>
      <c r="O1507" s="13">
        <v>0.47326388888888887</v>
      </c>
      <c r="P1507" s="16">
        <v>43854.51152777778</v>
      </c>
      <c r="Q1507" s="11" t="s">
        <v>101</v>
      </c>
      <c r="R1507" s="11" t="s">
        <v>1549</v>
      </c>
      <c r="S1507" s="11" t="s">
        <v>39</v>
      </c>
      <c r="T1507" s="11" t="s">
        <v>133</v>
      </c>
      <c r="U1507" s="11" t="s">
        <v>37</v>
      </c>
      <c r="V1507" s="17">
        <v>0</v>
      </c>
      <c r="W1507" s="11" t="s">
        <v>37</v>
      </c>
      <c r="Y1507" s="17" t="str">
        <f>TablaIncidentes[[#This Row],[Tiempo Total Gestión]]</f>
        <v>02:29</v>
      </c>
      <c r="Z1507" s="11">
        <f t="shared" si="161"/>
        <v>2</v>
      </c>
      <c r="AA1507" s="11">
        <f t="shared" si="162"/>
        <v>29</v>
      </c>
      <c r="AB1507" s="11">
        <f>IF(TablaIncidentes[[#This Row],[Prioridad*]]="Baja",(Z1507-24)*60+AA1507,IF(TablaIncidentes[[#This Row],[Prioridad*]]="Media",(Z1507-4)*60+AA1507,IF(TablaIncidentes[[#This Row],[Prioridad*]]="Alta",(Z1507-2)*60+AA1507)))</f>
        <v>29</v>
      </c>
      <c r="AD1507" s="17" t="str">
        <f>TablaIncidentes[[#This Row],[Tiempo Creación (HH:mm)]]</f>
        <v>00:00</v>
      </c>
      <c r="AE1507" s="11">
        <f t="shared" si="163"/>
        <v>0</v>
      </c>
      <c r="AF1507" s="11">
        <f t="shared" si="164"/>
        <v>0</v>
      </c>
      <c r="AG1507" s="11">
        <f>IF(TablaIncidentes[[#This Row],[Prioridad*]]="Baja",((AE1507*60)+AF1507)-30,IF(TablaIncidentes[[#This Row],[Prioridad*]]="Media",((AE1507*60)+AF1507)-15,IF(TablaIncidentes[[#This Row],[Prioridad*]]="Alta",((AE1507*60)+AF1507)-10)))</f>
        <v>-10</v>
      </c>
      <c r="AI1507" s="17">
        <f>TablaIncidentes[[#This Row],[Tiempo Avance Incidente]]</f>
        <v>0</v>
      </c>
      <c r="AJ1507" s="11">
        <f t="shared" si="165"/>
        <v>0</v>
      </c>
      <c r="AK1507" s="11">
        <f t="shared" si="166"/>
        <v>0</v>
      </c>
      <c r="AL1507">
        <f>IF(TablaIncidentes[[#This Row],[Prioridad*]]="Baja",((AJ1507*60)+AK1507)-720,IF(TablaIncidentes[[#This Row],[Prioridad*]]="Media",((AJ1507*60)+AK1507)-120,IF(TablaIncidentes[[#This Row],[Prioridad*]]="Alta",((AJ1507*60)+AK1507)-60)))</f>
        <v>-60</v>
      </c>
      <c r="AN1507" t="str">
        <f t="shared" si="167"/>
        <v>jueves</v>
      </c>
    </row>
    <row r="1508" spans="1:40" x14ac:dyDescent="0.25">
      <c r="A1508" s="10" t="s">
        <v>3107</v>
      </c>
      <c r="B1508" t="s">
        <v>941</v>
      </c>
      <c r="C1508" t="s">
        <v>32</v>
      </c>
      <c r="D1508" s="11" t="s">
        <v>33</v>
      </c>
      <c r="E1508" t="s">
        <v>34</v>
      </c>
      <c r="F1508" t="s">
        <v>51</v>
      </c>
      <c r="G1508" t="s">
        <v>361</v>
      </c>
      <c r="J1508" s="12">
        <v>43853</v>
      </c>
      <c r="K1508" s="13">
        <v>0.36928240740740742</v>
      </c>
      <c r="L1508" s="14">
        <v>43853</v>
      </c>
      <c r="M1508" s="15">
        <v>0.36928240740740742</v>
      </c>
      <c r="N1508" s="12">
        <v>43853</v>
      </c>
      <c r="O1508" s="13">
        <v>0.38991898148148146</v>
      </c>
      <c r="P1508" s="16">
        <v>43854.427685185183</v>
      </c>
      <c r="Q1508" s="11" t="s">
        <v>37</v>
      </c>
      <c r="R1508" s="11" t="s">
        <v>431</v>
      </c>
      <c r="S1508" s="11" t="s">
        <v>39</v>
      </c>
      <c r="T1508" s="11" t="s">
        <v>133</v>
      </c>
      <c r="U1508" s="11" t="s">
        <v>37</v>
      </c>
      <c r="V1508" s="17">
        <v>0</v>
      </c>
      <c r="W1508" s="11" t="s">
        <v>37</v>
      </c>
      <c r="Y1508" s="17" t="str">
        <f>TablaIncidentes[[#This Row],[Tiempo Total Gestión]]</f>
        <v>00:29</v>
      </c>
      <c r="Z1508" s="11">
        <f t="shared" si="161"/>
        <v>0</v>
      </c>
      <c r="AA1508" s="11">
        <f t="shared" si="162"/>
        <v>29</v>
      </c>
      <c r="AB1508" s="11">
        <f>IF(TablaIncidentes[[#This Row],[Prioridad*]]="Baja",(Z1508-24)*60+AA1508,IF(TablaIncidentes[[#This Row],[Prioridad*]]="Media",(Z1508-4)*60+AA1508,IF(TablaIncidentes[[#This Row],[Prioridad*]]="Alta",(Z1508-2)*60+AA1508)))</f>
        <v>-91</v>
      </c>
      <c r="AD1508" s="17" t="str">
        <f>TablaIncidentes[[#This Row],[Tiempo Creación (HH:mm)]]</f>
        <v>00:00</v>
      </c>
      <c r="AE1508" s="11">
        <f t="shared" si="163"/>
        <v>0</v>
      </c>
      <c r="AF1508" s="11">
        <f t="shared" si="164"/>
        <v>0</v>
      </c>
      <c r="AG1508" s="11">
        <f>IF(TablaIncidentes[[#This Row],[Prioridad*]]="Baja",((AE1508*60)+AF1508)-30,IF(TablaIncidentes[[#This Row],[Prioridad*]]="Media",((AE1508*60)+AF1508)-15,IF(TablaIncidentes[[#This Row],[Prioridad*]]="Alta",((AE1508*60)+AF1508)-10)))</f>
        <v>-10</v>
      </c>
      <c r="AI1508" s="17">
        <f>TablaIncidentes[[#This Row],[Tiempo Avance Incidente]]</f>
        <v>0</v>
      </c>
      <c r="AJ1508" s="11">
        <f t="shared" si="165"/>
        <v>0</v>
      </c>
      <c r="AK1508" s="11">
        <f t="shared" si="166"/>
        <v>0</v>
      </c>
      <c r="AL1508">
        <f>IF(TablaIncidentes[[#This Row],[Prioridad*]]="Baja",((AJ1508*60)+AK1508)-720,IF(TablaIncidentes[[#This Row],[Prioridad*]]="Media",((AJ1508*60)+AK1508)-120,IF(TablaIncidentes[[#This Row],[Prioridad*]]="Alta",((AJ1508*60)+AK1508)-60)))</f>
        <v>-60</v>
      </c>
      <c r="AN1508" t="str">
        <f t="shared" si="167"/>
        <v>jueves</v>
      </c>
    </row>
    <row r="1509" spans="1:40" x14ac:dyDescent="0.25">
      <c r="A1509" s="20" t="s">
        <v>3108</v>
      </c>
      <c r="B1509" t="s">
        <v>3109</v>
      </c>
      <c r="C1509" t="s">
        <v>32</v>
      </c>
      <c r="D1509" s="11" t="s">
        <v>33</v>
      </c>
      <c r="E1509" t="s">
        <v>34</v>
      </c>
      <c r="F1509" t="s">
        <v>51</v>
      </c>
      <c r="G1509" t="s">
        <v>62</v>
      </c>
      <c r="J1509" s="12">
        <v>43853</v>
      </c>
      <c r="K1509" s="13">
        <v>0.36928240740740742</v>
      </c>
      <c r="L1509" s="14">
        <v>43853</v>
      </c>
      <c r="M1509" s="15">
        <v>0.36928240740740742</v>
      </c>
      <c r="N1509" s="12">
        <v>43853</v>
      </c>
      <c r="O1509" s="13">
        <v>0.45606481481481481</v>
      </c>
      <c r="P1509" s="16">
        <v>43854.51152777778</v>
      </c>
      <c r="Q1509" s="11" t="s">
        <v>101</v>
      </c>
      <c r="R1509" s="11" t="s">
        <v>1553</v>
      </c>
      <c r="S1509" s="11" t="s">
        <v>39</v>
      </c>
      <c r="T1509" s="11" t="s">
        <v>133</v>
      </c>
      <c r="U1509" s="11" t="s">
        <v>37</v>
      </c>
      <c r="V1509" s="17">
        <v>0</v>
      </c>
      <c r="W1509" s="11" t="s">
        <v>37</v>
      </c>
      <c r="Y1509" s="17" t="str">
        <f>TablaIncidentes[[#This Row],[Tiempo Total Gestión]]</f>
        <v>02:00</v>
      </c>
      <c r="Z1509" s="11">
        <f t="shared" si="161"/>
        <v>2</v>
      </c>
      <c r="AA1509" s="11">
        <f t="shared" si="162"/>
        <v>0</v>
      </c>
      <c r="AB1509" s="11">
        <f>IF(TablaIncidentes[[#This Row],[Prioridad*]]="Baja",(Z1509-24)*60+AA1509,IF(TablaIncidentes[[#This Row],[Prioridad*]]="Media",(Z1509-4)*60+AA1509,IF(TablaIncidentes[[#This Row],[Prioridad*]]="Alta",(Z1509-2)*60+AA1509)))</f>
        <v>0</v>
      </c>
      <c r="AD1509" s="17" t="str">
        <f>TablaIncidentes[[#This Row],[Tiempo Creación (HH:mm)]]</f>
        <v>00:00</v>
      </c>
      <c r="AE1509" s="11">
        <f t="shared" si="163"/>
        <v>0</v>
      </c>
      <c r="AF1509" s="11">
        <f t="shared" si="164"/>
        <v>0</v>
      </c>
      <c r="AG1509" s="11">
        <f>IF(TablaIncidentes[[#This Row],[Prioridad*]]="Baja",((AE1509*60)+AF1509)-30,IF(TablaIncidentes[[#This Row],[Prioridad*]]="Media",((AE1509*60)+AF1509)-15,IF(TablaIncidentes[[#This Row],[Prioridad*]]="Alta",((AE1509*60)+AF1509)-10)))</f>
        <v>-10</v>
      </c>
      <c r="AI1509" s="17">
        <f>TablaIncidentes[[#This Row],[Tiempo Avance Incidente]]</f>
        <v>0</v>
      </c>
      <c r="AJ1509" s="11">
        <f t="shared" si="165"/>
        <v>0</v>
      </c>
      <c r="AK1509" s="11">
        <f t="shared" si="166"/>
        <v>0</v>
      </c>
      <c r="AL1509">
        <f>IF(TablaIncidentes[[#This Row],[Prioridad*]]="Baja",((AJ1509*60)+AK1509)-720,IF(TablaIncidentes[[#This Row],[Prioridad*]]="Media",((AJ1509*60)+AK1509)-120,IF(TablaIncidentes[[#This Row],[Prioridad*]]="Alta",((AJ1509*60)+AK1509)-60)))</f>
        <v>-60</v>
      </c>
      <c r="AN1509" t="str">
        <f t="shared" si="167"/>
        <v>jueves</v>
      </c>
    </row>
    <row r="1510" spans="1:40" x14ac:dyDescent="0.25">
      <c r="A1510" s="20" t="s">
        <v>3110</v>
      </c>
      <c r="B1510" t="s">
        <v>3111</v>
      </c>
      <c r="C1510" t="s">
        <v>32</v>
      </c>
      <c r="D1510" s="11" t="s">
        <v>33</v>
      </c>
      <c r="E1510" t="s">
        <v>34</v>
      </c>
      <c r="F1510" t="s">
        <v>51</v>
      </c>
      <c r="G1510" t="s">
        <v>75</v>
      </c>
      <c r="J1510" s="12">
        <v>43853</v>
      </c>
      <c r="K1510" s="13">
        <v>0.3699305555555556</v>
      </c>
      <c r="L1510" s="14">
        <v>43853</v>
      </c>
      <c r="M1510" s="15">
        <v>0.3699305555555556</v>
      </c>
      <c r="N1510" s="12">
        <v>43853</v>
      </c>
      <c r="O1510" s="13">
        <v>0.48317129629629635</v>
      </c>
      <c r="P1510" s="16">
        <v>43854.51152777778</v>
      </c>
      <c r="Q1510" s="11" t="s">
        <v>101</v>
      </c>
      <c r="R1510" s="11" t="s">
        <v>3112</v>
      </c>
      <c r="S1510" s="11" t="s">
        <v>39</v>
      </c>
      <c r="T1510" s="11" t="s">
        <v>133</v>
      </c>
      <c r="U1510" s="11" t="s">
        <v>37</v>
      </c>
      <c r="V1510" s="17">
        <v>0</v>
      </c>
      <c r="W1510" s="11" t="s">
        <v>37</v>
      </c>
      <c r="Y1510" s="17" t="str">
        <f>TablaIncidentes[[#This Row],[Tiempo Total Gestión]]</f>
        <v>02:43</v>
      </c>
      <c r="Z1510" s="11">
        <f t="shared" si="161"/>
        <v>2</v>
      </c>
      <c r="AA1510" s="11">
        <f t="shared" si="162"/>
        <v>43</v>
      </c>
      <c r="AB1510" s="11">
        <f>IF(TablaIncidentes[[#This Row],[Prioridad*]]="Baja",(Z1510-24)*60+AA1510,IF(TablaIncidentes[[#This Row],[Prioridad*]]="Media",(Z1510-4)*60+AA1510,IF(TablaIncidentes[[#This Row],[Prioridad*]]="Alta",(Z1510-2)*60+AA1510)))</f>
        <v>43</v>
      </c>
      <c r="AD1510" s="17" t="str">
        <f>TablaIncidentes[[#This Row],[Tiempo Creación (HH:mm)]]</f>
        <v>00:00</v>
      </c>
      <c r="AE1510" s="11">
        <f t="shared" si="163"/>
        <v>0</v>
      </c>
      <c r="AF1510" s="11">
        <f t="shared" si="164"/>
        <v>0</v>
      </c>
      <c r="AG1510" s="11">
        <f>IF(TablaIncidentes[[#This Row],[Prioridad*]]="Baja",((AE1510*60)+AF1510)-30,IF(TablaIncidentes[[#This Row],[Prioridad*]]="Media",((AE1510*60)+AF1510)-15,IF(TablaIncidentes[[#This Row],[Prioridad*]]="Alta",((AE1510*60)+AF1510)-10)))</f>
        <v>-10</v>
      </c>
      <c r="AI1510" s="17">
        <f>TablaIncidentes[[#This Row],[Tiempo Avance Incidente]]</f>
        <v>0</v>
      </c>
      <c r="AJ1510" s="11">
        <f t="shared" si="165"/>
        <v>0</v>
      </c>
      <c r="AK1510" s="11">
        <f t="shared" si="166"/>
        <v>0</v>
      </c>
      <c r="AL1510">
        <f>IF(TablaIncidentes[[#This Row],[Prioridad*]]="Baja",((AJ1510*60)+AK1510)-720,IF(TablaIncidentes[[#This Row],[Prioridad*]]="Media",((AJ1510*60)+AK1510)-120,IF(TablaIncidentes[[#This Row],[Prioridad*]]="Alta",((AJ1510*60)+AK1510)-60)))</f>
        <v>-60</v>
      </c>
      <c r="AN1510" t="str">
        <f t="shared" si="167"/>
        <v>jueves</v>
      </c>
    </row>
    <row r="1511" spans="1:40" x14ac:dyDescent="0.25">
      <c r="A1511" s="20" t="s">
        <v>3113</v>
      </c>
      <c r="B1511" t="s">
        <v>3114</v>
      </c>
      <c r="C1511" t="s">
        <v>32</v>
      </c>
      <c r="D1511" s="11" t="s">
        <v>33</v>
      </c>
      <c r="E1511" t="s">
        <v>34</v>
      </c>
      <c r="F1511" t="s">
        <v>51</v>
      </c>
      <c r="G1511" t="s">
        <v>151</v>
      </c>
      <c r="J1511" s="12">
        <v>43853</v>
      </c>
      <c r="K1511" s="13">
        <v>0.36994212962962963</v>
      </c>
      <c r="L1511" s="14">
        <v>43853</v>
      </c>
      <c r="M1511" s="15">
        <v>0.36994212962962963</v>
      </c>
      <c r="N1511" s="12">
        <v>43853</v>
      </c>
      <c r="O1511" s="13">
        <v>0.74894675925925924</v>
      </c>
      <c r="P1511" s="16">
        <v>43854.769224537034</v>
      </c>
      <c r="Q1511" s="11" t="s">
        <v>101</v>
      </c>
      <c r="R1511" s="11" t="s">
        <v>963</v>
      </c>
      <c r="S1511" s="11" t="s">
        <v>39</v>
      </c>
      <c r="T1511" s="11" t="s">
        <v>133</v>
      </c>
      <c r="U1511" s="11" t="s">
        <v>37</v>
      </c>
      <c r="V1511" s="17">
        <v>0</v>
      </c>
      <c r="W1511" s="11" t="s">
        <v>37</v>
      </c>
      <c r="Y1511" s="17" t="str">
        <f>TablaIncidentes[[#This Row],[Tiempo Total Gestión]]</f>
        <v>02:15</v>
      </c>
      <c r="Z1511" s="11">
        <f t="shared" si="161"/>
        <v>2</v>
      </c>
      <c r="AA1511" s="11">
        <f t="shared" si="162"/>
        <v>15</v>
      </c>
      <c r="AB1511" s="11">
        <f>IF(TablaIncidentes[[#This Row],[Prioridad*]]="Baja",(Z1511-24)*60+AA1511,IF(TablaIncidentes[[#This Row],[Prioridad*]]="Media",(Z1511-4)*60+AA1511,IF(TablaIncidentes[[#This Row],[Prioridad*]]="Alta",(Z1511-2)*60+AA1511)))</f>
        <v>15</v>
      </c>
      <c r="AD1511" s="17" t="str">
        <f>TablaIncidentes[[#This Row],[Tiempo Creación (HH:mm)]]</f>
        <v>00:00</v>
      </c>
      <c r="AE1511" s="11">
        <f t="shared" si="163"/>
        <v>0</v>
      </c>
      <c r="AF1511" s="11">
        <f t="shared" si="164"/>
        <v>0</v>
      </c>
      <c r="AG1511" s="11">
        <f>IF(TablaIncidentes[[#This Row],[Prioridad*]]="Baja",((AE1511*60)+AF1511)-30,IF(TablaIncidentes[[#This Row],[Prioridad*]]="Media",((AE1511*60)+AF1511)-15,IF(TablaIncidentes[[#This Row],[Prioridad*]]="Alta",((AE1511*60)+AF1511)-10)))</f>
        <v>-10</v>
      </c>
      <c r="AI1511" s="17">
        <f>TablaIncidentes[[#This Row],[Tiempo Avance Incidente]]</f>
        <v>0</v>
      </c>
      <c r="AJ1511" s="11">
        <f t="shared" si="165"/>
        <v>0</v>
      </c>
      <c r="AK1511" s="11">
        <f t="shared" si="166"/>
        <v>0</v>
      </c>
      <c r="AL1511">
        <f>IF(TablaIncidentes[[#This Row],[Prioridad*]]="Baja",((AJ1511*60)+AK1511)-720,IF(TablaIncidentes[[#This Row],[Prioridad*]]="Media",((AJ1511*60)+AK1511)-120,IF(TablaIncidentes[[#This Row],[Prioridad*]]="Alta",((AJ1511*60)+AK1511)-60)))</f>
        <v>-60</v>
      </c>
      <c r="AN1511" t="str">
        <f t="shared" si="167"/>
        <v>jueves</v>
      </c>
    </row>
    <row r="1512" spans="1:40" x14ac:dyDescent="0.25">
      <c r="A1512" s="10" t="s">
        <v>3115</v>
      </c>
      <c r="B1512" t="s">
        <v>3116</v>
      </c>
      <c r="C1512" t="s">
        <v>32</v>
      </c>
      <c r="D1512" s="11" t="s">
        <v>33</v>
      </c>
      <c r="E1512" t="s">
        <v>34</v>
      </c>
      <c r="F1512" t="s">
        <v>51</v>
      </c>
      <c r="G1512" t="s">
        <v>361</v>
      </c>
      <c r="J1512" s="12">
        <v>43853</v>
      </c>
      <c r="K1512" s="13">
        <v>0.36994212962962963</v>
      </c>
      <c r="L1512" s="14">
        <v>43853</v>
      </c>
      <c r="M1512" s="15">
        <v>0.36994212962962963</v>
      </c>
      <c r="N1512" s="12">
        <v>43853</v>
      </c>
      <c r="O1512" s="13">
        <v>0.39400462962962962</v>
      </c>
      <c r="P1512" s="16">
        <v>43854.427685185183</v>
      </c>
      <c r="Q1512" s="11" t="s">
        <v>37</v>
      </c>
      <c r="R1512" s="11" t="s">
        <v>126</v>
      </c>
      <c r="S1512" s="11" t="s">
        <v>39</v>
      </c>
      <c r="T1512" s="11" t="s">
        <v>133</v>
      </c>
      <c r="U1512" s="11" t="s">
        <v>37</v>
      </c>
      <c r="V1512" s="17">
        <v>0</v>
      </c>
      <c r="W1512" s="11" t="s">
        <v>37</v>
      </c>
      <c r="Y1512" s="17" t="str">
        <f>TablaIncidentes[[#This Row],[Tiempo Total Gestión]]</f>
        <v>00:34</v>
      </c>
      <c r="Z1512" s="11">
        <f t="shared" si="161"/>
        <v>0</v>
      </c>
      <c r="AA1512" s="11">
        <f t="shared" si="162"/>
        <v>34</v>
      </c>
      <c r="AB1512" s="11">
        <f>IF(TablaIncidentes[[#This Row],[Prioridad*]]="Baja",(Z1512-24)*60+AA1512,IF(TablaIncidentes[[#This Row],[Prioridad*]]="Media",(Z1512-4)*60+AA1512,IF(TablaIncidentes[[#This Row],[Prioridad*]]="Alta",(Z1512-2)*60+AA1512)))</f>
        <v>-86</v>
      </c>
      <c r="AD1512" s="17" t="str">
        <f>TablaIncidentes[[#This Row],[Tiempo Creación (HH:mm)]]</f>
        <v>00:00</v>
      </c>
      <c r="AE1512" s="11">
        <f t="shared" si="163"/>
        <v>0</v>
      </c>
      <c r="AF1512" s="11">
        <f t="shared" si="164"/>
        <v>0</v>
      </c>
      <c r="AG1512" s="11">
        <f>IF(TablaIncidentes[[#This Row],[Prioridad*]]="Baja",((AE1512*60)+AF1512)-30,IF(TablaIncidentes[[#This Row],[Prioridad*]]="Media",((AE1512*60)+AF1512)-15,IF(TablaIncidentes[[#This Row],[Prioridad*]]="Alta",((AE1512*60)+AF1512)-10)))</f>
        <v>-10</v>
      </c>
      <c r="AI1512" s="17">
        <f>TablaIncidentes[[#This Row],[Tiempo Avance Incidente]]</f>
        <v>0</v>
      </c>
      <c r="AJ1512" s="11">
        <f t="shared" si="165"/>
        <v>0</v>
      </c>
      <c r="AK1512" s="11">
        <f t="shared" si="166"/>
        <v>0</v>
      </c>
      <c r="AL1512">
        <f>IF(TablaIncidentes[[#This Row],[Prioridad*]]="Baja",((AJ1512*60)+AK1512)-720,IF(TablaIncidentes[[#This Row],[Prioridad*]]="Media",((AJ1512*60)+AK1512)-120,IF(TablaIncidentes[[#This Row],[Prioridad*]]="Alta",((AJ1512*60)+AK1512)-60)))</f>
        <v>-60</v>
      </c>
      <c r="AN1512" t="str">
        <f t="shared" si="167"/>
        <v>jueves</v>
      </c>
    </row>
    <row r="1513" spans="1:40" x14ac:dyDescent="0.25">
      <c r="A1513" s="20" t="s">
        <v>3117</v>
      </c>
      <c r="B1513" t="s">
        <v>3118</v>
      </c>
      <c r="C1513" t="s">
        <v>32</v>
      </c>
      <c r="D1513" s="11" t="s">
        <v>33</v>
      </c>
      <c r="E1513" t="s">
        <v>34</v>
      </c>
      <c r="F1513" t="s">
        <v>51</v>
      </c>
      <c r="G1513" t="s">
        <v>52</v>
      </c>
      <c r="J1513" s="12">
        <v>43853</v>
      </c>
      <c r="K1513" s="13">
        <v>0.36994212962962963</v>
      </c>
      <c r="L1513" s="14">
        <v>43853</v>
      </c>
      <c r="M1513" s="15">
        <v>0.36994212962962963</v>
      </c>
      <c r="N1513" s="12">
        <v>43854</v>
      </c>
      <c r="O1513" s="13">
        <v>0.4581944444444444</v>
      </c>
      <c r="P1513" s="16">
        <v>43855.505219907405</v>
      </c>
      <c r="Q1513" s="11" t="s">
        <v>101</v>
      </c>
      <c r="R1513" s="11" t="s">
        <v>695</v>
      </c>
      <c r="S1513" s="11" t="s">
        <v>39</v>
      </c>
      <c r="T1513" s="11" t="s">
        <v>133</v>
      </c>
      <c r="U1513" s="11" t="s">
        <v>37</v>
      </c>
      <c r="V1513" s="17">
        <v>0</v>
      </c>
      <c r="W1513" s="11" t="s">
        <v>37</v>
      </c>
      <c r="Y1513" s="17" t="str">
        <f>TablaIncidentes[[#This Row],[Tiempo Total Gestión]]</f>
        <v>02:28</v>
      </c>
      <c r="Z1513" s="11">
        <f t="shared" si="161"/>
        <v>2</v>
      </c>
      <c r="AA1513" s="11">
        <f t="shared" si="162"/>
        <v>28</v>
      </c>
      <c r="AB1513" s="11">
        <f>IF(TablaIncidentes[[#This Row],[Prioridad*]]="Baja",(Z1513-24)*60+AA1513,IF(TablaIncidentes[[#This Row],[Prioridad*]]="Media",(Z1513-4)*60+AA1513,IF(TablaIncidentes[[#This Row],[Prioridad*]]="Alta",(Z1513-2)*60+AA1513)))</f>
        <v>28</v>
      </c>
      <c r="AD1513" s="17" t="str">
        <f>TablaIncidentes[[#This Row],[Tiempo Creación (HH:mm)]]</f>
        <v>00:00</v>
      </c>
      <c r="AE1513" s="11">
        <f t="shared" si="163"/>
        <v>0</v>
      </c>
      <c r="AF1513" s="11">
        <f t="shared" si="164"/>
        <v>0</v>
      </c>
      <c r="AG1513" s="11">
        <f>IF(TablaIncidentes[[#This Row],[Prioridad*]]="Baja",((AE1513*60)+AF1513)-30,IF(TablaIncidentes[[#This Row],[Prioridad*]]="Media",((AE1513*60)+AF1513)-15,IF(TablaIncidentes[[#This Row],[Prioridad*]]="Alta",((AE1513*60)+AF1513)-10)))</f>
        <v>-10</v>
      </c>
      <c r="AI1513" s="17">
        <f>TablaIncidentes[[#This Row],[Tiempo Avance Incidente]]</f>
        <v>0</v>
      </c>
      <c r="AJ1513" s="11">
        <f t="shared" si="165"/>
        <v>0</v>
      </c>
      <c r="AK1513" s="11">
        <f t="shared" si="166"/>
        <v>0</v>
      </c>
      <c r="AL1513">
        <f>IF(TablaIncidentes[[#This Row],[Prioridad*]]="Baja",((AJ1513*60)+AK1513)-720,IF(TablaIncidentes[[#This Row],[Prioridad*]]="Media",((AJ1513*60)+AK1513)-120,IF(TablaIncidentes[[#This Row],[Prioridad*]]="Alta",((AJ1513*60)+AK1513)-60)))</f>
        <v>-60</v>
      </c>
      <c r="AN1513" t="str">
        <f t="shared" si="167"/>
        <v>jueves</v>
      </c>
    </row>
    <row r="1514" spans="1:40" x14ac:dyDescent="0.25">
      <c r="A1514" s="20" t="s">
        <v>3119</v>
      </c>
      <c r="B1514" t="s">
        <v>3120</v>
      </c>
      <c r="C1514" t="s">
        <v>32</v>
      </c>
      <c r="D1514" s="11" t="s">
        <v>33</v>
      </c>
      <c r="E1514" t="s">
        <v>34</v>
      </c>
      <c r="F1514" t="s">
        <v>51</v>
      </c>
      <c r="G1514" t="s">
        <v>75</v>
      </c>
      <c r="J1514" s="12">
        <v>43853</v>
      </c>
      <c r="K1514" s="13">
        <v>0.37061342592592594</v>
      </c>
      <c r="L1514" s="14">
        <v>43853</v>
      </c>
      <c r="M1514" s="15">
        <v>0.37061342592592594</v>
      </c>
      <c r="N1514" s="12">
        <v>43853</v>
      </c>
      <c r="O1514" s="13">
        <v>0.62145833333333333</v>
      </c>
      <c r="P1514" s="16">
        <v>43854.699016203704</v>
      </c>
      <c r="Q1514" s="11" t="s">
        <v>101</v>
      </c>
      <c r="R1514" s="11" t="s">
        <v>2432</v>
      </c>
      <c r="S1514" s="11" t="s">
        <v>39</v>
      </c>
      <c r="T1514" s="11" t="s">
        <v>133</v>
      </c>
      <c r="U1514" s="11" t="s">
        <v>37</v>
      </c>
      <c r="V1514" s="17">
        <v>0</v>
      </c>
      <c r="W1514" s="11" t="s">
        <v>37</v>
      </c>
      <c r="Y1514" s="17" t="str">
        <f>TablaIncidentes[[#This Row],[Tiempo Total Gestión]]</f>
        <v>06:01</v>
      </c>
      <c r="Z1514" s="11">
        <f t="shared" si="161"/>
        <v>6</v>
      </c>
      <c r="AA1514" s="11">
        <f t="shared" si="162"/>
        <v>1</v>
      </c>
      <c r="AB1514" s="11">
        <f>IF(TablaIncidentes[[#This Row],[Prioridad*]]="Baja",(Z1514-24)*60+AA1514,IF(TablaIncidentes[[#This Row],[Prioridad*]]="Media",(Z1514-4)*60+AA1514,IF(TablaIncidentes[[#This Row],[Prioridad*]]="Alta",(Z1514-2)*60+AA1514)))</f>
        <v>241</v>
      </c>
      <c r="AD1514" s="17" t="str">
        <f>TablaIncidentes[[#This Row],[Tiempo Creación (HH:mm)]]</f>
        <v>00:00</v>
      </c>
      <c r="AE1514" s="11">
        <f t="shared" si="163"/>
        <v>0</v>
      </c>
      <c r="AF1514" s="11">
        <f t="shared" si="164"/>
        <v>0</v>
      </c>
      <c r="AG1514" s="11">
        <f>IF(TablaIncidentes[[#This Row],[Prioridad*]]="Baja",((AE1514*60)+AF1514)-30,IF(TablaIncidentes[[#This Row],[Prioridad*]]="Media",((AE1514*60)+AF1514)-15,IF(TablaIncidentes[[#This Row],[Prioridad*]]="Alta",((AE1514*60)+AF1514)-10)))</f>
        <v>-10</v>
      </c>
      <c r="AI1514" s="17">
        <f>TablaIncidentes[[#This Row],[Tiempo Avance Incidente]]</f>
        <v>0</v>
      </c>
      <c r="AJ1514" s="11">
        <f t="shared" si="165"/>
        <v>0</v>
      </c>
      <c r="AK1514" s="11">
        <f t="shared" si="166"/>
        <v>0</v>
      </c>
      <c r="AL1514">
        <f>IF(TablaIncidentes[[#This Row],[Prioridad*]]="Baja",((AJ1514*60)+AK1514)-720,IF(TablaIncidentes[[#This Row],[Prioridad*]]="Media",((AJ1514*60)+AK1514)-120,IF(TablaIncidentes[[#This Row],[Prioridad*]]="Alta",((AJ1514*60)+AK1514)-60)))</f>
        <v>-60</v>
      </c>
      <c r="AN1514" t="str">
        <f t="shared" si="167"/>
        <v>jueves</v>
      </c>
    </row>
    <row r="1515" spans="1:40" x14ac:dyDescent="0.25">
      <c r="A1515" s="20" t="s">
        <v>3121</v>
      </c>
      <c r="B1515" t="s">
        <v>1616</v>
      </c>
      <c r="C1515" t="s">
        <v>32</v>
      </c>
      <c r="D1515" s="11" t="s">
        <v>33</v>
      </c>
      <c r="E1515" t="s">
        <v>34</v>
      </c>
      <c r="F1515" t="s">
        <v>51</v>
      </c>
      <c r="G1515" t="s">
        <v>75</v>
      </c>
      <c r="J1515" s="12">
        <v>43853</v>
      </c>
      <c r="K1515" s="13">
        <v>0.36994212962962963</v>
      </c>
      <c r="L1515" s="14">
        <v>43853</v>
      </c>
      <c r="M1515" s="15">
        <v>0.36994212962962963</v>
      </c>
      <c r="N1515" s="12">
        <v>43853</v>
      </c>
      <c r="O1515" s="13">
        <v>0.4901388888888889</v>
      </c>
      <c r="P1515" s="16">
        <v>43854.51152777778</v>
      </c>
      <c r="Q1515" s="11" t="s">
        <v>101</v>
      </c>
      <c r="R1515" s="11" t="s">
        <v>2128</v>
      </c>
      <c r="S1515" s="11" t="s">
        <v>39</v>
      </c>
      <c r="T1515" s="11" t="s">
        <v>133</v>
      </c>
      <c r="U1515" s="11" t="s">
        <v>37</v>
      </c>
      <c r="V1515" s="17">
        <v>0</v>
      </c>
      <c r="W1515" s="11" t="s">
        <v>37</v>
      </c>
      <c r="Y1515" s="17" t="str">
        <f>TablaIncidentes[[#This Row],[Tiempo Total Gestión]]</f>
        <v>02:53</v>
      </c>
      <c r="Z1515" s="11">
        <f t="shared" si="161"/>
        <v>2</v>
      </c>
      <c r="AA1515" s="11">
        <f t="shared" si="162"/>
        <v>53</v>
      </c>
      <c r="AB1515" s="11">
        <f>IF(TablaIncidentes[[#This Row],[Prioridad*]]="Baja",(Z1515-24)*60+AA1515,IF(TablaIncidentes[[#This Row],[Prioridad*]]="Media",(Z1515-4)*60+AA1515,IF(TablaIncidentes[[#This Row],[Prioridad*]]="Alta",(Z1515-2)*60+AA1515)))</f>
        <v>53</v>
      </c>
      <c r="AD1515" s="17" t="str">
        <f>TablaIncidentes[[#This Row],[Tiempo Creación (HH:mm)]]</f>
        <v>00:00</v>
      </c>
      <c r="AE1515" s="11">
        <f t="shared" si="163"/>
        <v>0</v>
      </c>
      <c r="AF1515" s="11">
        <f t="shared" si="164"/>
        <v>0</v>
      </c>
      <c r="AG1515" s="11">
        <f>IF(TablaIncidentes[[#This Row],[Prioridad*]]="Baja",((AE1515*60)+AF1515)-30,IF(TablaIncidentes[[#This Row],[Prioridad*]]="Media",((AE1515*60)+AF1515)-15,IF(TablaIncidentes[[#This Row],[Prioridad*]]="Alta",((AE1515*60)+AF1515)-10)))</f>
        <v>-10</v>
      </c>
      <c r="AI1515" s="17">
        <f>TablaIncidentes[[#This Row],[Tiempo Avance Incidente]]</f>
        <v>0</v>
      </c>
      <c r="AJ1515" s="11">
        <f t="shared" si="165"/>
        <v>0</v>
      </c>
      <c r="AK1515" s="11">
        <f t="shared" si="166"/>
        <v>0</v>
      </c>
      <c r="AL1515">
        <f>IF(TablaIncidentes[[#This Row],[Prioridad*]]="Baja",((AJ1515*60)+AK1515)-720,IF(TablaIncidentes[[#This Row],[Prioridad*]]="Media",((AJ1515*60)+AK1515)-120,IF(TablaIncidentes[[#This Row],[Prioridad*]]="Alta",((AJ1515*60)+AK1515)-60)))</f>
        <v>-60</v>
      </c>
      <c r="AN1515" t="str">
        <f t="shared" si="167"/>
        <v>jueves</v>
      </c>
    </row>
    <row r="1516" spans="1:40" x14ac:dyDescent="0.25">
      <c r="A1516" s="20" t="s">
        <v>3122</v>
      </c>
      <c r="B1516" t="s">
        <v>3123</v>
      </c>
      <c r="C1516" t="s">
        <v>32</v>
      </c>
      <c r="D1516" s="11" t="s">
        <v>33</v>
      </c>
      <c r="E1516" t="s">
        <v>34</v>
      </c>
      <c r="F1516" t="s">
        <v>51</v>
      </c>
      <c r="G1516" t="s">
        <v>52</v>
      </c>
      <c r="J1516" s="12">
        <v>43853</v>
      </c>
      <c r="K1516" s="13">
        <v>0.36994212962962963</v>
      </c>
      <c r="L1516" s="14">
        <v>43853</v>
      </c>
      <c r="M1516" s="15">
        <v>0.36994212962962963</v>
      </c>
      <c r="N1516" s="12">
        <v>43854</v>
      </c>
      <c r="O1516" s="13">
        <v>0.58049768518518519</v>
      </c>
      <c r="P1516" s="16">
        <v>43855.603495370371</v>
      </c>
      <c r="Q1516" s="11" t="s">
        <v>101</v>
      </c>
      <c r="R1516" s="11" t="s">
        <v>1016</v>
      </c>
      <c r="S1516" s="11" t="s">
        <v>39</v>
      </c>
      <c r="T1516" s="11" t="s">
        <v>133</v>
      </c>
      <c r="U1516" s="11" t="s">
        <v>37</v>
      </c>
      <c r="V1516" s="17">
        <v>0</v>
      </c>
      <c r="W1516" s="11" t="s">
        <v>37</v>
      </c>
      <c r="Y1516" s="17" t="str">
        <f>TablaIncidentes[[#This Row],[Tiempo Total Gestión]]</f>
        <v>02:02</v>
      </c>
      <c r="Z1516" s="11">
        <f t="shared" si="161"/>
        <v>2</v>
      </c>
      <c r="AA1516" s="11">
        <f t="shared" si="162"/>
        <v>2</v>
      </c>
      <c r="AB1516" s="11">
        <f>IF(TablaIncidentes[[#This Row],[Prioridad*]]="Baja",(Z1516-24)*60+AA1516,IF(TablaIncidentes[[#This Row],[Prioridad*]]="Media",(Z1516-4)*60+AA1516,IF(TablaIncidentes[[#This Row],[Prioridad*]]="Alta",(Z1516-2)*60+AA1516)))</f>
        <v>2</v>
      </c>
      <c r="AD1516" s="17" t="str">
        <f>TablaIncidentes[[#This Row],[Tiempo Creación (HH:mm)]]</f>
        <v>00:00</v>
      </c>
      <c r="AE1516" s="11">
        <f t="shared" si="163"/>
        <v>0</v>
      </c>
      <c r="AF1516" s="11">
        <f t="shared" si="164"/>
        <v>0</v>
      </c>
      <c r="AG1516" s="11">
        <f>IF(TablaIncidentes[[#This Row],[Prioridad*]]="Baja",((AE1516*60)+AF1516)-30,IF(TablaIncidentes[[#This Row],[Prioridad*]]="Media",((AE1516*60)+AF1516)-15,IF(TablaIncidentes[[#This Row],[Prioridad*]]="Alta",((AE1516*60)+AF1516)-10)))</f>
        <v>-10</v>
      </c>
      <c r="AI1516" s="17">
        <f>TablaIncidentes[[#This Row],[Tiempo Avance Incidente]]</f>
        <v>0</v>
      </c>
      <c r="AJ1516" s="11">
        <f t="shared" si="165"/>
        <v>0</v>
      </c>
      <c r="AK1516" s="11">
        <f t="shared" si="166"/>
        <v>0</v>
      </c>
      <c r="AL1516">
        <f>IF(TablaIncidentes[[#This Row],[Prioridad*]]="Baja",((AJ1516*60)+AK1516)-720,IF(TablaIncidentes[[#This Row],[Prioridad*]]="Media",((AJ1516*60)+AK1516)-120,IF(TablaIncidentes[[#This Row],[Prioridad*]]="Alta",((AJ1516*60)+AK1516)-60)))</f>
        <v>-60</v>
      </c>
      <c r="AN1516" t="str">
        <f t="shared" si="167"/>
        <v>jueves</v>
      </c>
    </row>
    <row r="1517" spans="1:40" x14ac:dyDescent="0.25">
      <c r="A1517" s="20" t="s">
        <v>3124</v>
      </c>
      <c r="B1517" t="s">
        <v>3125</v>
      </c>
      <c r="C1517" t="s">
        <v>32</v>
      </c>
      <c r="D1517" s="11" t="s">
        <v>33</v>
      </c>
      <c r="E1517" t="s">
        <v>34</v>
      </c>
      <c r="F1517" t="s">
        <v>51</v>
      </c>
      <c r="G1517" t="s">
        <v>62</v>
      </c>
      <c r="J1517" s="12">
        <v>43853</v>
      </c>
      <c r="K1517" s="13">
        <v>0.36994212962962963</v>
      </c>
      <c r="L1517" s="14">
        <v>43853</v>
      </c>
      <c r="M1517" s="15">
        <v>0.36994212962962963</v>
      </c>
      <c r="N1517" s="12">
        <v>43853</v>
      </c>
      <c r="O1517" s="13">
        <v>0.4893865740740741</v>
      </c>
      <c r="P1517" s="16">
        <v>43854.51152777778</v>
      </c>
      <c r="Q1517" s="11" t="s">
        <v>101</v>
      </c>
      <c r="R1517" s="11" t="s">
        <v>2718</v>
      </c>
      <c r="S1517" s="11" t="s">
        <v>39</v>
      </c>
      <c r="T1517" s="11" t="s">
        <v>133</v>
      </c>
      <c r="U1517" s="11" t="s">
        <v>37</v>
      </c>
      <c r="V1517" s="17">
        <v>0</v>
      </c>
      <c r="W1517" s="11" t="s">
        <v>37</v>
      </c>
      <c r="Y1517" s="17" t="str">
        <f>TablaIncidentes[[#This Row],[Tiempo Total Gestión]]</f>
        <v>02:48</v>
      </c>
      <c r="Z1517" s="11">
        <f t="shared" si="161"/>
        <v>2</v>
      </c>
      <c r="AA1517" s="11">
        <f t="shared" si="162"/>
        <v>48</v>
      </c>
      <c r="AB1517" s="11">
        <f>IF(TablaIncidentes[[#This Row],[Prioridad*]]="Baja",(Z1517-24)*60+AA1517,IF(TablaIncidentes[[#This Row],[Prioridad*]]="Media",(Z1517-4)*60+AA1517,IF(TablaIncidentes[[#This Row],[Prioridad*]]="Alta",(Z1517-2)*60+AA1517)))</f>
        <v>48</v>
      </c>
      <c r="AD1517" s="17" t="str">
        <f>TablaIncidentes[[#This Row],[Tiempo Creación (HH:mm)]]</f>
        <v>00:00</v>
      </c>
      <c r="AE1517" s="11">
        <f t="shared" si="163"/>
        <v>0</v>
      </c>
      <c r="AF1517" s="11">
        <f t="shared" si="164"/>
        <v>0</v>
      </c>
      <c r="AG1517" s="11">
        <f>IF(TablaIncidentes[[#This Row],[Prioridad*]]="Baja",((AE1517*60)+AF1517)-30,IF(TablaIncidentes[[#This Row],[Prioridad*]]="Media",((AE1517*60)+AF1517)-15,IF(TablaIncidentes[[#This Row],[Prioridad*]]="Alta",((AE1517*60)+AF1517)-10)))</f>
        <v>-10</v>
      </c>
      <c r="AI1517" s="17">
        <f>TablaIncidentes[[#This Row],[Tiempo Avance Incidente]]</f>
        <v>0</v>
      </c>
      <c r="AJ1517" s="11">
        <f t="shared" si="165"/>
        <v>0</v>
      </c>
      <c r="AK1517" s="11">
        <f t="shared" si="166"/>
        <v>0</v>
      </c>
      <c r="AL1517">
        <f>IF(TablaIncidentes[[#This Row],[Prioridad*]]="Baja",((AJ1517*60)+AK1517)-720,IF(TablaIncidentes[[#This Row],[Prioridad*]]="Media",((AJ1517*60)+AK1517)-120,IF(TablaIncidentes[[#This Row],[Prioridad*]]="Alta",((AJ1517*60)+AK1517)-60)))</f>
        <v>-60</v>
      </c>
      <c r="AN1517" t="str">
        <f t="shared" si="167"/>
        <v>jueves</v>
      </c>
    </row>
    <row r="1518" spans="1:40" x14ac:dyDescent="0.25">
      <c r="A1518" s="20" t="s">
        <v>3126</v>
      </c>
      <c r="B1518" t="s">
        <v>3127</v>
      </c>
      <c r="C1518" t="s">
        <v>32</v>
      </c>
      <c r="D1518" s="11" t="s">
        <v>33</v>
      </c>
      <c r="E1518" t="s">
        <v>34</v>
      </c>
      <c r="F1518" t="s">
        <v>51</v>
      </c>
      <c r="G1518" t="s">
        <v>52</v>
      </c>
      <c r="J1518" s="12">
        <v>43853</v>
      </c>
      <c r="K1518" s="13">
        <v>0.36994212962962963</v>
      </c>
      <c r="L1518" s="14">
        <v>43853</v>
      </c>
      <c r="M1518" s="15">
        <v>0.36994212962962963</v>
      </c>
      <c r="N1518" s="12">
        <v>43854</v>
      </c>
      <c r="O1518" s="13">
        <v>0.36403935185185188</v>
      </c>
      <c r="P1518" s="16">
        <v>43855.440555555557</v>
      </c>
      <c r="Q1518" s="11" t="s">
        <v>101</v>
      </c>
      <c r="R1518" s="11" t="s">
        <v>3128</v>
      </c>
      <c r="S1518" s="11" t="s">
        <v>39</v>
      </c>
      <c r="T1518" s="11" t="s">
        <v>133</v>
      </c>
      <c r="U1518" s="11" t="s">
        <v>37</v>
      </c>
      <c r="V1518" s="17">
        <v>0</v>
      </c>
      <c r="W1518" s="11" t="s">
        <v>37</v>
      </c>
      <c r="Y1518" s="17" t="str">
        <f>TablaIncidentes[[#This Row],[Tiempo Total Gestión]]</f>
        <v>15:13</v>
      </c>
      <c r="Z1518" s="11">
        <f t="shared" si="161"/>
        <v>15</v>
      </c>
      <c r="AA1518" s="11">
        <f t="shared" si="162"/>
        <v>13</v>
      </c>
      <c r="AB1518" s="11">
        <f>IF(TablaIncidentes[[#This Row],[Prioridad*]]="Baja",(Z1518-24)*60+AA1518,IF(TablaIncidentes[[#This Row],[Prioridad*]]="Media",(Z1518-4)*60+AA1518,IF(TablaIncidentes[[#This Row],[Prioridad*]]="Alta",(Z1518-2)*60+AA1518)))</f>
        <v>793</v>
      </c>
      <c r="AD1518" s="17" t="str">
        <f>TablaIncidentes[[#This Row],[Tiempo Creación (HH:mm)]]</f>
        <v>00:00</v>
      </c>
      <c r="AE1518" s="11">
        <f t="shared" si="163"/>
        <v>0</v>
      </c>
      <c r="AF1518" s="11">
        <f t="shared" si="164"/>
        <v>0</v>
      </c>
      <c r="AG1518" s="11">
        <f>IF(TablaIncidentes[[#This Row],[Prioridad*]]="Baja",((AE1518*60)+AF1518)-30,IF(TablaIncidentes[[#This Row],[Prioridad*]]="Media",((AE1518*60)+AF1518)-15,IF(TablaIncidentes[[#This Row],[Prioridad*]]="Alta",((AE1518*60)+AF1518)-10)))</f>
        <v>-10</v>
      </c>
      <c r="AI1518" s="17">
        <f>TablaIncidentes[[#This Row],[Tiempo Avance Incidente]]</f>
        <v>0</v>
      </c>
      <c r="AJ1518" s="11">
        <f t="shared" si="165"/>
        <v>0</v>
      </c>
      <c r="AK1518" s="11">
        <f t="shared" si="166"/>
        <v>0</v>
      </c>
      <c r="AL1518">
        <f>IF(TablaIncidentes[[#This Row],[Prioridad*]]="Baja",((AJ1518*60)+AK1518)-720,IF(TablaIncidentes[[#This Row],[Prioridad*]]="Media",((AJ1518*60)+AK1518)-120,IF(TablaIncidentes[[#This Row],[Prioridad*]]="Alta",((AJ1518*60)+AK1518)-60)))</f>
        <v>-60</v>
      </c>
      <c r="AN1518" t="str">
        <f t="shared" si="167"/>
        <v>jueves</v>
      </c>
    </row>
    <row r="1519" spans="1:40" x14ac:dyDescent="0.25">
      <c r="A1519" s="10" t="s">
        <v>3129</v>
      </c>
      <c r="B1519" t="s">
        <v>2878</v>
      </c>
      <c r="C1519" t="s">
        <v>32</v>
      </c>
      <c r="D1519" s="11" t="s">
        <v>33</v>
      </c>
      <c r="E1519" t="s">
        <v>34</v>
      </c>
      <c r="F1519" t="s">
        <v>51</v>
      </c>
      <c r="G1519" t="s">
        <v>361</v>
      </c>
      <c r="J1519" s="12">
        <v>43853</v>
      </c>
      <c r="K1519" s="13">
        <v>0.36995370370370373</v>
      </c>
      <c r="L1519" s="14">
        <v>43853</v>
      </c>
      <c r="M1519" s="15">
        <v>0.36995370370370373</v>
      </c>
      <c r="N1519" s="12">
        <v>43853</v>
      </c>
      <c r="O1519" s="13">
        <v>0.40575231481481483</v>
      </c>
      <c r="P1519" s="16">
        <v>43854.427685185183</v>
      </c>
      <c r="Q1519" s="11" t="s">
        <v>37</v>
      </c>
      <c r="R1519" s="11" t="s">
        <v>72</v>
      </c>
      <c r="S1519" s="11" t="s">
        <v>39</v>
      </c>
      <c r="T1519" s="11" t="s">
        <v>133</v>
      </c>
      <c r="U1519" s="11" t="s">
        <v>37</v>
      </c>
      <c r="V1519" s="17">
        <v>0</v>
      </c>
      <c r="W1519" s="11" t="s">
        <v>37</v>
      </c>
      <c r="Y1519" s="17" t="str">
        <f>TablaIncidentes[[#This Row],[Tiempo Total Gestión]]</f>
        <v>00:51</v>
      </c>
      <c r="Z1519" s="11">
        <f t="shared" si="161"/>
        <v>0</v>
      </c>
      <c r="AA1519" s="11">
        <f t="shared" si="162"/>
        <v>51</v>
      </c>
      <c r="AB1519" s="11">
        <f>IF(TablaIncidentes[[#This Row],[Prioridad*]]="Baja",(Z1519-24)*60+AA1519,IF(TablaIncidentes[[#This Row],[Prioridad*]]="Media",(Z1519-4)*60+AA1519,IF(TablaIncidentes[[#This Row],[Prioridad*]]="Alta",(Z1519-2)*60+AA1519)))</f>
        <v>-69</v>
      </c>
      <c r="AD1519" s="17" t="str">
        <f>TablaIncidentes[[#This Row],[Tiempo Creación (HH:mm)]]</f>
        <v>00:00</v>
      </c>
      <c r="AE1519" s="11">
        <f t="shared" si="163"/>
        <v>0</v>
      </c>
      <c r="AF1519" s="11">
        <f t="shared" si="164"/>
        <v>0</v>
      </c>
      <c r="AG1519" s="11">
        <f>IF(TablaIncidentes[[#This Row],[Prioridad*]]="Baja",((AE1519*60)+AF1519)-30,IF(TablaIncidentes[[#This Row],[Prioridad*]]="Media",((AE1519*60)+AF1519)-15,IF(TablaIncidentes[[#This Row],[Prioridad*]]="Alta",((AE1519*60)+AF1519)-10)))</f>
        <v>-10</v>
      </c>
      <c r="AI1519" s="17">
        <f>TablaIncidentes[[#This Row],[Tiempo Avance Incidente]]</f>
        <v>0</v>
      </c>
      <c r="AJ1519" s="11">
        <f t="shared" si="165"/>
        <v>0</v>
      </c>
      <c r="AK1519" s="11">
        <f t="shared" si="166"/>
        <v>0</v>
      </c>
      <c r="AL1519">
        <f>IF(TablaIncidentes[[#This Row],[Prioridad*]]="Baja",((AJ1519*60)+AK1519)-720,IF(TablaIncidentes[[#This Row],[Prioridad*]]="Media",((AJ1519*60)+AK1519)-120,IF(TablaIncidentes[[#This Row],[Prioridad*]]="Alta",((AJ1519*60)+AK1519)-60)))</f>
        <v>-60</v>
      </c>
      <c r="AN1519" t="str">
        <f t="shared" si="167"/>
        <v>jueves</v>
      </c>
    </row>
    <row r="1520" spans="1:40" x14ac:dyDescent="0.25">
      <c r="A1520" s="20" t="s">
        <v>3130</v>
      </c>
      <c r="B1520" t="s">
        <v>2838</v>
      </c>
      <c r="C1520" t="s">
        <v>32</v>
      </c>
      <c r="D1520" s="11" t="s">
        <v>33</v>
      </c>
      <c r="E1520" t="s">
        <v>34</v>
      </c>
      <c r="F1520" t="s">
        <v>51</v>
      </c>
      <c r="G1520" t="s">
        <v>151</v>
      </c>
      <c r="J1520" s="12">
        <v>43853</v>
      </c>
      <c r="K1520" s="13">
        <v>0.36995370370370373</v>
      </c>
      <c r="L1520" s="14">
        <v>43853</v>
      </c>
      <c r="M1520" s="15">
        <v>0.36995370370370373</v>
      </c>
      <c r="N1520" s="12">
        <v>43853</v>
      </c>
      <c r="O1520" s="13">
        <v>0.75509259259259265</v>
      </c>
      <c r="P1520" s="16">
        <v>43854.769224537034</v>
      </c>
      <c r="Q1520" s="11" t="s">
        <v>101</v>
      </c>
      <c r="R1520" s="11" t="s">
        <v>3131</v>
      </c>
      <c r="S1520" s="11" t="s">
        <v>39</v>
      </c>
      <c r="T1520" s="11" t="s">
        <v>133</v>
      </c>
      <c r="U1520" s="11" t="s">
        <v>37</v>
      </c>
      <c r="V1520" s="17">
        <v>0</v>
      </c>
      <c r="W1520" s="11" t="s">
        <v>37</v>
      </c>
      <c r="Y1520" s="17" t="str">
        <f>TablaIncidentes[[#This Row],[Tiempo Total Gestión]]</f>
        <v>09:14</v>
      </c>
      <c r="Z1520" s="11">
        <f t="shared" si="161"/>
        <v>9</v>
      </c>
      <c r="AA1520" s="11">
        <f t="shared" si="162"/>
        <v>14</v>
      </c>
      <c r="AB1520" s="11">
        <f>IF(TablaIncidentes[[#This Row],[Prioridad*]]="Baja",(Z1520-24)*60+AA1520,IF(TablaIncidentes[[#This Row],[Prioridad*]]="Media",(Z1520-4)*60+AA1520,IF(TablaIncidentes[[#This Row],[Prioridad*]]="Alta",(Z1520-2)*60+AA1520)))</f>
        <v>434</v>
      </c>
      <c r="AD1520" s="17" t="str">
        <f>TablaIncidentes[[#This Row],[Tiempo Creación (HH:mm)]]</f>
        <v>00:00</v>
      </c>
      <c r="AE1520" s="11">
        <f t="shared" si="163"/>
        <v>0</v>
      </c>
      <c r="AF1520" s="11">
        <f t="shared" si="164"/>
        <v>0</v>
      </c>
      <c r="AG1520" s="11">
        <f>IF(TablaIncidentes[[#This Row],[Prioridad*]]="Baja",((AE1520*60)+AF1520)-30,IF(TablaIncidentes[[#This Row],[Prioridad*]]="Media",((AE1520*60)+AF1520)-15,IF(TablaIncidentes[[#This Row],[Prioridad*]]="Alta",((AE1520*60)+AF1520)-10)))</f>
        <v>-10</v>
      </c>
      <c r="AI1520" s="17">
        <f>TablaIncidentes[[#This Row],[Tiempo Avance Incidente]]</f>
        <v>0</v>
      </c>
      <c r="AJ1520" s="11">
        <f t="shared" si="165"/>
        <v>0</v>
      </c>
      <c r="AK1520" s="11">
        <f t="shared" si="166"/>
        <v>0</v>
      </c>
      <c r="AL1520">
        <f>IF(TablaIncidentes[[#This Row],[Prioridad*]]="Baja",((AJ1520*60)+AK1520)-720,IF(TablaIncidentes[[#This Row],[Prioridad*]]="Media",((AJ1520*60)+AK1520)-120,IF(TablaIncidentes[[#This Row],[Prioridad*]]="Alta",((AJ1520*60)+AK1520)-60)))</f>
        <v>-60</v>
      </c>
      <c r="AN1520" t="str">
        <f t="shared" si="167"/>
        <v>jueves</v>
      </c>
    </row>
    <row r="1521" spans="1:40" x14ac:dyDescent="0.25">
      <c r="A1521" s="10" t="s">
        <v>3132</v>
      </c>
      <c r="B1521" t="s">
        <v>3133</v>
      </c>
      <c r="C1521" t="s">
        <v>161</v>
      </c>
      <c r="D1521" s="11" t="s">
        <v>150</v>
      </c>
      <c r="E1521" t="s">
        <v>34</v>
      </c>
      <c r="F1521" t="s">
        <v>111</v>
      </c>
      <c r="G1521" t="s">
        <v>279</v>
      </c>
      <c r="J1521" s="12">
        <v>43853</v>
      </c>
      <c r="K1521" s="13">
        <v>0.3821180555555555</v>
      </c>
      <c r="L1521" s="14">
        <v>43853</v>
      </c>
      <c r="M1521" s="15">
        <v>0.38725694444444447</v>
      </c>
      <c r="N1521" s="12">
        <v>43853</v>
      </c>
      <c r="O1521" s="13">
        <v>0.38806712962962964</v>
      </c>
      <c r="P1521" s="16">
        <v>43854.427685185183</v>
      </c>
      <c r="Q1521" s="11" t="s">
        <v>37</v>
      </c>
      <c r="R1521" s="11" t="s">
        <v>44</v>
      </c>
      <c r="S1521" s="11" t="s">
        <v>59</v>
      </c>
      <c r="T1521" s="11" t="s">
        <v>721</v>
      </c>
      <c r="U1521" s="11" t="s">
        <v>37</v>
      </c>
      <c r="V1521" s="17">
        <v>5.1041666665696539E-3</v>
      </c>
      <c r="W1521" s="11" t="s">
        <v>37</v>
      </c>
      <c r="Y1521" s="17" t="str">
        <f>TablaIncidentes[[#This Row],[Tiempo Total Gestión]]</f>
        <v>00:08</v>
      </c>
      <c r="Z1521" s="11">
        <f t="shared" si="161"/>
        <v>0</v>
      </c>
      <c r="AA1521" s="11">
        <f t="shared" si="162"/>
        <v>8</v>
      </c>
      <c r="AB1521" s="11">
        <f>IF(TablaIncidentes[[#This Row],[Prioridad*]]="Baja",(Z1521-24)*60+AA1521,IF(TablaIncidentes[[#This Row],[Prioridad*]]="Media",(Z1521-4)*60+AA1521,IF(TablaIncidentes[[#This Row],[Prioridad*]]="Alta",(Z1521-2)*60+AA1521)))</f>
        <v>-1432</v>
      </c>
      <c r="AD1521" s="17" t="str">
        <f>TablaIncidentes[[#This Row],[Tiempo Creación (HH:mm)]]</f>
        <v>00:07</v>
      </c>
      <c r="AE1521" s="11">
        <f t="shared" si="163"/>
        <v>0</v>
      </c>
      <c r="AF1521" s="11">
        <f t="shared" si="164"/>
        <v>7</v>
      </c>
      <c r="AG1521" s="11">
        <f>IF(TablaIncidentes[[#This Row],[Prioridad*]]="Baja",((AE1521*60)+AF1521)-30,IF(TablaIncidentes[[#This Row],[Prioridad*]]="Media",((AE1521*60)+AF1521)-15,IF(TablaIncidentes[[#This Row],[Prioridad*]]="Alta",((AE1521*60)+AF1521)-10)))</f>
        <v>-23</v>
      </c>
      <c r="AI1521" s="17">
        <f>TablaIncidentes[[#This Row],[Tiempo Avance Incidente]]</f>
        <v>5.1041666665696539E-3</v>
      </c>
      <c r="AJ1521" s="11">
        <f t="shared" si="165"/>
        <v>0</v>
      </c>
      <c r="AK1521" s="11">
        <f t="shared" si="166"/>
        <v>7</v>
      </c>
      <c r="AL1521">
        <f>IF(TablaIncidentes[[#This Row],[Prioridad*]]="Baja",((AJ1521*60)+AK1521)-720,IF(TablaIncidentes[[#This Row],[Prioridad*]]="Media",((AJ1521*60)+AK1521)-120,IF(TablaIncidentes[[#This Row],[Prioridad*]]="Alta",((AJ1521*60)+AK1521)-60)))</f>
        <v>-713</v>
      </c>
      <c r="AN1521" t="str">
        <f t="shared" si="167"/>
        <v>jueves</v>
      </c>
    </row>
    <row r="1522" spans="1:40" x14ac:dyDescent="0.25">
      <c r="A1522" s="10" t="s">
        <v>3134</v>
      </c>
      <c r="B1522" t="s">
        <v>2800</v>
      </c>
      <c r="C1522" t="s">
        <v>32</v>
      </c>
      <c r="D1522" s="11" t="s">
        <v>33</v>
      </c>
      <c r="E1522" t="s">
        <v>34</v>
      </c>
      <c r="F1522" t="s">
        <v>51</v>
      </c>
      <c r="G1522" t="s">
        <v>52</v>
      </c>
      <c r="J1522" s="12">
        <v>43853</v>
      </c>
      <c r="K1522" s="13">
        <v>0.38806712962962964</v>
      </c>
      <c r="L1522" s="14">
        <v>43853</v>
      </c>
      <c r="M1522" s="15">
        <v>0.38806712962962964</v>
      </c>
      <c r="N1522" s="12">
        <v>43854</v>
      </c>
      <c r="O1522" s="13">
        <v>0.46623842592592596</v>
      </c>
      <c r="P1522" s="16">
        <v>43855.505219907405</v>
      </c>
      <c r="Q1522" s="11" t="s">
        <v>37</v>
      </c>
      <c r="R1522" s="11" t="s">
        <v>1929</v>
      </c>
      <c r="S1522" s="11" t="s">
        <v>39</v>
      </c>
      <c r="T1522" s="11" t="s">
        <v>133</v>
      </c>
      <c r="U1522" s="11" t="s">
        <v>37</v>
      </c>
      <c r="V1522" s="17">
        <v>0</v>
      </c>
      <c r="W1522" s="11" t="s">
        <v>37</v>
      </c>
      <c r="Y1522" s="17" t="str">
        <f>TablaIncidentes[[#This Row],[Tiempo Total Gestión]]</f>
        <v>00:50</v>
      </c>
      <c r="Z1522" s="11">
        <f t="shared" si="161"/>
        <v>0</v>
      </c>
      <c r="AA1522" s="11">
        <f t="shared" si="162"/>
        <v>50</v>
      </c>
      <c r="AB1522" s="11">
        <f>IF(TablaIncidentes[[#This Row],[Prioridad*]]="Baja",(Z1522-24)*60+AA1522,IF(TablaIncidentes[[#This Row],[Prioridad*]]="Media",(Z1522-4)*60+AA1522,IF(TablaIncidentes[[#This Row],[Prioridad*]]="Alta",(Z1522-2)*60+AA1522)))</f>
        <v>-70</v>
      </c>
      <c r="AD1522" s="17" t="str">
        <f>TablaIncidentes[[#This Row],[Tiempo Creación (HH:mm)]]</f>
        <v>00:00</v>
      </c>
      <c r="AE1522" s="11">
        <f t="shared" si="163"/>
        <v>0</v>
      </c>
      <c r="AF1522" s="11">
        <f t="shared" si="164"/>
        <v>0</v>
      </c>
      <c r="AG1522" s="11">
        <f>IF(TablaIncidentes[[#This Row],[Prioridad*]]="Baja",((AE1522*60)+AF1522)-30,IF(TablaIncidentes[[#This Row],[Prioridad*]]="Media",((AE1522*60)+AF1522)-15,IF(TablaIncidentes[[#This Row],[Prioridad*]]="Alta",((AE1522*60)+AF1522)-10)))</f>
        <v>-10</v>
      </c>
      <c r="AI1522" s="17">
        <f>TablaIncidentes[[#This Row],[Tiempo Avance Incidente]]</f>
        <v>0</v>
      </c>
      <c r="AJ1522" s="11">
        <f t="shared" si="165"/>
        <v>0</v>
      </c>
      <c r="AK1522" s="11">
        <f t="shared" si="166"/>
        <v>0</v>
      </c>
      <c r="AL1522">
        <f>IF(TablaIncidentes[[#This Row],[Prioridad*]]="Baja",((AJ1522*60)+AK1522)-720,IF(TablaIncidentes[[#This Row],[Prioridad*]]="Media",((AJ1522*60)+AK1522)-120,IF(TablaIncidentes[[#This Row],[Prioridad*]]="Alta",((AJ1522*60)+AK1522)-60)))</f>
        <v>-60</v>
      </c>
      <c r="AN1522" t="str">
        <f t="shared" si="167"/>
        <v>jueves</v>
      </c>
    </row>
    <row r="1523" spans="1:40" x14ac:dyDescent="0.25">
      <c r="A1523" s="20" t="s">
        <v>3135</v>
      </c>
      <c r="B1523" t="s">
        <v>3136</v>
      </c>
      <c r="C1523" t="s">
        <v>32</v>
      </c>
      <c r="D1523" s="11" t="s">
        <v>33</v>
      </c>
      <c r="E1523" t="s">
        <v>34</v>
      </c>
      <c r="F1523" t="s">
        <v>51</v>
      </c>
      <c r="G1523" t="s">
        <v>62</v>
      </c>
      <c r="J1523" s="12">
        <v>43853</v>
      </c>
      <c r="K1523" s="13">
        <v>0.38877314814814817</v>
      </c>
      <c r="L1523" s="14">
        <v>43853</v>
      </c>
      <c r="M1523" s="15">
        <v>0.38877314814814817</v>
      </c>
      <c r="N1523" s="12">
        <v>43853</v>
      </c>
      <c r="O1523" s="13">
        <v>0.49997685185185187</v>
      </c>
      <c r="P1523" s="16">
        <v>43854.51152777778</v>
      </c>
      <c r="Q1523" s="11" t="s">
        <v>101</v>
      </c>
      <c r="R1523" s="11" t="s">
        <v>766</v>
      </c>
      <c r="S1523" s="11" t="s">
        <v>39</v>
      </c>
      <c r="T1523" s="11" t="s">
        <v>133</v>
      </c>
      <c r="U1523" s="11" t="s">
        <v>37</v>
      </c>
      <c r="V1523" s="17">
        <v>0</v>
      </c>
      <c r="W1523" s="11" t="s">
        <v>37</v>
      </c>
      <c r="Y1523" s="17" t="str">
        <f>TablaIncidentes[[#This Row],[Tiempo Total Gestión]]</f>
        <v>02:36</v>
      </c>
      <c r="Z1523" s="11">
        <f t="shared" si="161"/>
        <v>2</v>
      </c>
      <c r="AA1523" s="11">
        <f t="shared" si="162"/>
        <v>36</v>
      </c>
      <c r="AB1523" s="11">
        <f>IF(TablaIncidentes[[#This Row],[Prioridad*]]="Baja",(Z1523-24)*60+AA1523,IF(TablaIncidentes[[#This Row],[Prioridad*]]="Media",(Z1523-4)*60+AA1523,IF(TablaIncidentes[[#This Row],[Prioridad*]]="Alta",(Z1523-2)*60+AA1523)))</f>
        <v>36</v>
      </c>
      <c r="AD1523" s="17" t="str">
        <f>TablaIncidentes[[#This Row],[Tiempo Creación (HH:mm)]]</f>
        <v>00:00</v>
      </c>
      <c r="AE1523" s="11">
        <f t="shared" si="163"/>
        <v>0</v>
      </c>
      <c r="AF1523" s="11">
        <f t="shared" si="164"/>
        <v>0</v>
      </c>
      <c r="AG1523" s="11">
        <f>IF(TablaIncidentes[[#This Row],[Prioridad*]]="Baja",((AE1523*60)+AF1523)-30,IF(TablaIncidentes[[#This Row],[Prioridad*]]="Media",((AE1523*60)+AF1523)-15,IF(TablaIncidentes[[#This Row],[Prioridad*]]="Alta",((AE1523*60)+AF1523)-10)))</f>
        <v>-10</v>
      </c>
      <c r="AI1523" s="17">
        <f>TablaIncidentes[[#This Row],[Tiempo Avance Incidente]]</f>
        <v>0</v>
      </c>
      <c r="AJ1523" s="11">
        <f t="shared" si="165"/>
        <v>0</v>
      </c>
      <c r="AK1523" s="11">
        <f t="shared" si="166"/>
        <v>0</v>
      </c>
      <c r="AL1523">
        <f>IF(TablaIncidentes[[#This Row],[Prioridad*]]="Baja",((AJ1523*60)+AK1523)-720,IF(TablaIncidentes[[#This Row],[Prioridad*]]="Media",((AJ1523*60)+AK1523)-120,IF(TablaIncidentes[[#This Row],[Prioridad*]]="Alta",((AJ1523*60)+AK1523)-60)))</f>
        <v>-60</v>
      </c>
      <c r="AN1523" t="str">
        <f t="shared" si="167"/>
        <v>jueves</v>
      </c>
    </row>
    <row r="1524" spans="1:40" x14ac:dyDescent="0.25">
      <c r="A1524" s="20" t="s">
        <v>3137</v>
      </c>
      <c r="B1524" t="s">
        <v>1575</v>
      </c>
      <c r="C1524" t="s">
        <v>32</v>
      </c>
      <c r="D1524" s="11" t="s">
        <v>33</v>
      </c>
      <c r="E1524" t="s">
        <v>34</v>
      </c>
      <c r="F1524" t="s">
        <v>51</v>
      </c>
      <c r="G1524" t="s">
        <v>62</v>
      </c>
      <c r="J1524" s="12">
        <v>43853</v>
      </c>
      <c r="K1524" s="13">
        <v>0.42457175925925927</v>
      </c>
      <c r="L1524" s="14">
        <v>43853</v>
      </c>
      <c r="M1524" s="15">
        <v>0.42457175925925927</v>
      </c>
      <c r="N1524" s="12">
        <v>43853</v>
      </c>
      <c r="O1524" s="13">
        <v>0.58391203703703709</v>
      </c>
      <c r="P1524" s="16">
        <v>43854.587256944447</v>
      </c>
      <c r="Q1524" s="11" t="s">
        <v>101</v>
      </c>
      <c r="R1524" s="11" t="s">
        <v>2046</v>
      </c>
      <c r="S1524" s="11" t="s">
        <v>39</v>
      </c>
      <c r="T1524" s="11" t="s">
        <v>133</v>
      </c>
      <c r="U1524" s="11" t="s">
        <v>37</v>
      </c>
      <c r="V1524" s="17">
        <v>0</v>
      </c>
      <c r="W1524" s="11" t="s">
        <v>37</v>
      </c>
      <c r="Y1524" s="17" t="str">
        <f>TablaIncidentes[[#This Row],[Tiempo Total Gestión]]</f>
        <v>03:43</v>
      </c>
      <c r="Z1524" s="11">
        <f t="shared" si="161"/>
        <v>3</v>
      </c>
      <c r="AA1524" s="11">
        <f t="shared" si="162"/>
        <v>43</v>
      </c>
      <c r="AB1524" s="11">
        <f>IF(TablaIncidentes[[#This Row],[Prioridad*]]="Baja",(Z1524-24)*60+AA1524,IF(TablaIncidentes[[#This Row],[Prioridad*]]="Media",(Z1524-4)*60+AA1524,IF(TablaIncidentes[[#This Row],[Prioridad*]]="Alta",(Z1524-2)*60+AA1524)))</f>
        <v>103</v>
      </c>
      <c r="AD1524" s="17" t="str">
        <f>TablaIncidentes[[#This Row],[Tiempo Creación (HH:mm)]]</f>
        <v>00:00</v>
      </c>
      <c r="AE1524" s="11">
        <f t="shared" si="163"/>
        <v>0</v>
      </c>
      <c r="AF1524" s="11">
        <f t="shared" si="164"/>
        <v>0</v>
      </c>
      <c r="AG1524" s="11">
        <f>IF(TablaIncidentes[[#This Row],[Prioridad*]]="Baja",((AE1524*60)+AF1524)-30,IF(TablaIncidentes[[#This Row],[Prioridad*]]="Media",((AE1524*60)+AF1524)-15,IF(TablaIncidentes[[#This Row],[Prioridad*]]="Alta",((AE1524*60)+AF1524)-10)))</f>
        <v>-10</v>
      </c>
      <c r="AI1524" s="17">
        <f>TablaIncidentes[[#This Row],[Tiempo Avance Incidente]]</f>
        <v>0</v>
      </c>
      <c r="AJ1524" s="11">
        <f t="shared" si="165"/>
        <v>0</v>
      </c>
      <c r="AK1524" s="11">
        <f t="shared" si="166"/>
        <v>0</v>
      </c>
      <c r="AL1524">
        <f>IF(TablaIncidentes[[#This Row],[Prioridad*]]="Baja",((AJ1524*60)+AK1524)-720,IF(TablaIncidentes[[#This Row],[Prioridad*]]="Media",((AJ1524*60)+AK1524)-120,IF(TablaIncidentes[[#This Row],[Prioridad*]]="Alta",((AJ1524*60)+AK1524)-60)))</f>
        <v>-60</v>
      </c>
      <c r="AN1524" t="str">
        <f t="shared" si="167"/>
        <v>jueves</v>
      </c>
    </row>
    <row r="1525" spans="1:40" x14ac:dyDescent="0.25">
      <c r="A1525" s="10" t="s">
        <v>3138</v>
      </c>
      <c r="B1525" t="s">
        <v>3139</v>
      </c>
      <c r="C1525" t="s">
        <v>3140</v>
      </c>
      <c r="D1525" s="11" t="s">
        <v>150</v>
      </c>
      <c r="E1525" t="s">
        <v>34</v>
      </c>
      <c r="F1525" t="s">
        <v>111</v>
      </c>
      <c r="G1525" t="s">
        <v>165</v>
      </c>
      <c r="J1525" s="12">
        <v>43853</v>
      </c>
      <c r="K1525" s="13">
        <v>0.42818287037037034</v>
      </c>
      <c r="L1525" s="14">
        <v>43853</v>
      </c>
      <c r="M1525" s="15">
        <v>0.4301388888888889</v>
      </c>
      <c r="N1525" s="12">
        <v>43853</v>
      </c>
      <c r="O1525" s="13">
        <v>0.46342592592592591</v>
      </c>
      <c r="P1525" s="16">
        <v>43854.51152777778</v>
      </c>
      <c r="Q1525" s="11" t="s">
        <v>37</v>
      </c>
      <c r="R1525" s="11" t="s">
        <v>1929</v>
      </c>
      <c r="S1525" s="11" t="s">
        <v>91</v>
      </c>
      <c r="T1525" s="11" t="s">
        <v>48</v>
      </c>
      <c r="U1525" s="11" t="s">
        <v>37</v>
      </c>
      <c r="V1525" s="17">
        <v>8.4490740846376866E-4</v>
      </c>
      <c r="W1525" s="11" t="s">
        <v>37</v>
      </c>
      <c r="Y1525" s="17" t="str">
        <f>TablaIncidentes[[#This Row],[Tiempo Total Gestión]]</f>
        <v>00:50</v>
      </c>
      <c r="Z1525" s="11">
        <f t="shared" si="161"/>
        <v>0</v>
      </c>
      <c r="AA1525" s="11">
        <f t="shared" si="162"/>
        <v>50</v>
      </c>
      <c r="AB1525" s="11">
        <f>IF(TablaIncidentes[[#This Row],[Prioridad*]]="Baja",(Z1525-24)*60+AA1525,IF(TablaIncidentes[[#This Row],[Prioridad*]]="Media",(Z1525-4)*60+AA1525,IF(TablaIncidentes[[#This Row],[Prioridad*]]="Alta",(Z1525-2)*60+AA1525)))</f>
        <v>-1390</v>
      </c>
      <c r="AD1525" s="17" t="str">
        <f>TablaIncidentes[[#This Row],[Tiempo Creación (HH:mm)]]</f>
        <v>00:02</v>
      </c>
      <c r="AE1525" s="11">
        <f t="shared" si="163"/>
        <v>0</v>
      </c>
      <c r="AF1525" s="11">
        <f t="shared" si="164"/>
        <v>2</v>
      </c>
      <c r="AG1525" s="11">
        <f>IF(TablaIncidentes[[#This Row],[Prioridad*]]="Baja",((AE1525*60)+AF1525)-30,IF(TablaIncidentes[[#This Row],[Prioridad*]]="Media",((AE1525*60)+AF1525)-15,IF(TablaIncidentes[[#This Row],[Prioridad*]]="Alta",((AE1525*60)+AF1525)-10)))</f>
        <v>-28</v>
      </c>
      <c r="AI1525" s="17">
        <f>TablaIncidentes[[#This Row],[Tiempo Avance Incidente]]</f>
        <v>8.4490740846376866E-4</v>
      </c>
      <c r="AJ1525" s="11">
        <f t="shared" si="165"/>
        <v>0</v>
      </c>
      <c r="AK1525" s="11">
        <f t="shared" si="166"/>
        <v>1</v>
      </c>
      <c r="AL1525">
        <f>IF(TablaIncidentes[[#This Row],[Prioridad*]]="Baja",((AJ1525*60)+AK1525)-720,IF(TablaIncidentes[[#This Row],[Prioridad*]]="Media",((AJ1525*60)+AK1525)-120,IF(TablaIncidentes[[#This Row],[Prioridad*]]="Alta",((AJ1525*60)+AK1525)-60)))</f>
        <v>-719</v>
      </c>
      <c r="AN1525" t="str">
        <f t="shared" si="167"/>
        <v>jueves</v>
      </c>
    </row>
    <row r="1526" spans="1:40" x14ac:dyDescent="0.25">
      <c r="A1526" s="10" t="s">
        <v>3141</v>
      </c>
      <c r="B1526" t="s">
        <v>3142</v>
      </c>
      <c r="C1526" t="s">
        <v>462</v>
      </c>
      <c r="D1526" s="11" t="s">
        <v>150</v>
      </c>
      <c r="E1526" t="s">
        <v>34</v>
      </c>
      <c r="F1526" t="s">
        <v>111</v>
      </c>
      <c r="G1526" t="s">
        <v>279</v>
      </c>
      <c r="J1526" s="12">
        <v>43853</v>
      </c>
      <c r="K1526" s="13">
        <v>0.39392361111111113</v>
      </c>
      <c r="L1526" s="14">
        <v>43853</v>
      </c>
      <c r="M1526" s="15">
        <v>0.39891203703703698</v>
      </c>
      <c r="N1526" s="12">
        <v>43853</v>
      </c>
      <c r="O1526" s="13">
        <v>0.40061342592592591</v>
      </c>
      <c r="P1526" s="16">
        <v>43854.427685185183</v>
      </c>
      <c r="Q1526" s="11" t="s">
        <v>37</v>
      </c>
      <c r="R1526" s="11" t="s">
        <v>66</v>
      </c>
      <c r="S1526" s="11" t="s">
        <v>59</v>
      </c>
      <c r="T1526" s="11" t="s">
        <v>721</v>
      </c>
      <c r="U1526" s="11" t="s">
        <v>37</v>
      </c>
      <c r="V1526" s="17">
        <v>5.1041666665696539E-3</v>
      </c>
      <c r="W1526" s="11" t="s">
        <v>37</v>
      </c>
      <c r="Y1526" s="17" t="str">
        <f>TablaIncidentes[[#This Row],[Tiempo Total Gestión]]</f>
        <v>00:09</v>
      </c>
      <c r="Z1526" s="11">
        <f t="shared" si="161"/>
        <v>0</v>
      </c>
      <c r="AA1526" s="11">
        <f t="shared" si="162"/>
        <v>9</v>
      </c>
      <c r="AB1526" s="11">
        <f>IF(TablaIncidentes[[#This Row],[Prioridad*]]="Baja",(Z1526-24)*60+AA1526,IF(TablaIncidentes[[#This Row],[Prioridad*]]="Media",(Z1526-4)*60+AA1526,IF(TablaIncidentes[[#This Row],[Prioridad*]]="Alta",(Z1526-2)*60+AA1526)))</f>
        <v>-1431</v>
      </c>
      <c r="AD1526" s="17" t="str">
        <f>TablaIncidentes[[#This Row],[Tiempo Creación (HH:mm)]]</f>
        <v>00:07</v>
      </c>
      <c r="AE1526" s="11">
        <f t="shared" si="163"/>
        <v>0</v>
      </c>
      <c r="AF1526" s="11">
        <f t="shared" si="164"/>
        <v>7</v>
      </c>
      <c r="AG1526" s="11">
        <f>IF(TablaIncidentes[[#This Row],[Prioridad*]]="Baja",((AE1526*60)+AF1526)-30,IF(TablaIncidentes[[#This Row],[Prioridad*]]="Media",((AE1526*60)+AF1526)-15,IF(TablaIncidentes[[#This Row],[Prioridad*]]="Alta",((AE1526*60)+AF1526)-10)))</f>
        <v>-23</v>
      </c>
      <c r="AI1526" s="17">
        <f>TablaIncidentes[[#This Row],[Tiempo Avance Incidente]]</f>
        <v>5.1041666665696539E-3</v>
      </c>
      <c r="AJ1526" s="11">
        <f t="shared" si="165"/>
        <v>0</v>
      </c>
      <c r="AK1526" s="11">
        <f t="shared" si="166"/>
        <v>7</v>
      </c>
      <c r="AL1526">
        <f>IF(TablaIncidentes[[#This Row],[Prioridad*]]="Baja",((AJ1526*60)+AK1526)-720,IF(TablaIncidentes[[#This Row],[Prioridad*]]="Media",((AJ1526*60)+AK1526)-120,IF(TablaIncidentes[[#This Row],[Prioridad*]]="Alta",((AJ1526*60)+AK1526)-60)))</f>
        <v>-713</v>
      </c>
      <c r="AN1526" t="str">
        <f t="shared" si="167"/>
        <v>jueves</v>
      </c>
    </row>
    <row r="1527" spans="1:40" x14ac:dyDescent="0.25">
      <c r="A1527" s="20" t="s">
        <v>3143</v>
      </c>
      <c r="B1527" t="s">
        <v>3144</v>
      </c>
      <c r="C1527" t="s">
        <v>32</v>
      </c>
      <c r="D1527" s="11" t="s">
        <v>33</v>
      </c>
      <c r="E1527" t="s">
        <v>34</v>
      </c>
      <c r="F1527" t="s">
        <v>51</v>
      </c>
      <c r="G1527" t="s">
        <v>75</v>
      </c>
      <c r="J1527" s="12">
        <v>43853</v>
      </c>
      <c r="K1527" s="13">
        <v>0.39504629629629634</v>
      </c>
      <c r="L1527" s="14">
        <v>43853</v>
      </c>
      <c r="M1527" s="15">
        <v>0.39504629629629634</v>
      </c>
      <c r="N1527" s="12">
        <v>43853</v>
      </c>
      <c r="O1527" s="13">
        <v>0.62633101851851858</v>
      </c>
      <c r="P1527" s="16">
        <v>43854.699016203704</v>
      </c>
      <c r="Q1527" s="11" t="s">
        <v>101</v>
      </c>
      <c r="R1527" s="11" t="s">
        <v>2084</v>
      </c>
      <c r="S1527" s="11" t="s">
        <v>39</v>
      </c>
      <c r="T1527" s="11" t="s">
        <v>133</v>
      </c>
      <c r="U1527" s="11" t="s">
        <v>37</v>
      </c>
      <c r="V1527" s="17">
        <v>0</v>
      </c>
      <c r="W1527" s="11" t="s">
        <v>37</v>
      </c>
      <c r="Y1527" s="17" t="str">
        <f>TablaIncidentes[[#This Row],[Tiempo Total Gestión]]</f>
        <v>05:33</v>
      </c>
      <c r="Z1527" s="11">
        <f t="shared" si="161"/>
        <v>5</v>
      </c>
      <c r="AA1527" s="11">
        <f t="shared" si="162"/>
        <v>33</v>
      </c>
      <c r="AB1527" s="11">
        <f>IF(TablaIncidentes[[#This Row],[Prioridad*]]="Baja",(Z1527-24)*60+AA1527,IF(TablaIncidentes[[#This Row],[Prioridad*]]="Media",(Z1527-4)*60+AA1527,IF(TablaIncidentes[[#This Row],[Prioridad*]]="Alta",(Z1527-2)*60+AA1527)))</f>
        <v>213</v>
      </c>
      <c r="AD1527" s="17" t="str">
        <f>TablaIncidentes[[#This Row],[Tiempo Creación (HH:mm)]]</f>
        <v>00:00</v>
      </c>
      <c r="AE1527" s="11">
        <f t="shared" si="163"/>
        <v>0</v>
      </c>
      <c r="AF1527" s="11">
        <f t="shared" si="164"/>
        <v>0</v>
      </c>
      <c r="AG1527" s="11">
        <f>IF(TablaIncidentes[[#This Row],[Prioridad*]]="Baja",((AE1527*60)+AF1527)-30,IF(TablaIncidentes[[#This Row],[Prioridad*]]="Media",((AE1527*60)+AF1527)-15,IF(TablaIncidentes[[#This Row],[Prioridad*]]="Alta",((AE1527*60)+AF1527)-10)))</f>
        <v>-10</v>
      </c>
      <c r="AI1527" s="17">
        <f>TablaIncidentes[[#This Row],[Tiempo Avance Incidente]]</f>
        <v>0</v>
      </c>
      <c r="AJ1527" s="11">
        <f t="shared" si="165"/>
        <v>0</v>
      </c>
      <c r="AK1527" s="11">
        <f t="shared" si="166"/>
        <v>0</v>
      </c>
      <c r="AL1527">
        <f>IF(TablaIncidentes[[#This Row],[Prioridad*]]="Baja",((AJ1527*60)+AK1527)-720,IF(TablaIncidentes[[#This Row],[Prioridad*]]="Media",((AJ1527*60)+AK1527)-120,IF(TablaIncidentes[[#This Row],[Prioridad*]]="Alta",((AJ1527*60)+AK1527)-60)))</f>
        <v>-60</v>
      </c>
      <c r="AN1527" t="str">
        <f t="shared" si="167"/>
        <v>jueves</v>
      </c>
    </row>
    <row r="1528" spans="1:40" x14ac:dyDescent="0.25">
      <c r="A1528" s="10" t="s">
        <v>3145</v>
      </c>
      <c r="B1528" t="s">
        <v>2331</v>
      </c>
      <c r="C1528" t="s">
        <v>32</v>
      </c>
      <c r="D1528" s="11" t="s">
        <v>33</v>
      </c>
      <c r="E1528" t="s">
        <v>34</v>
      </c>
      <c r="F1528" t="s">
        <v>51</v>
      </c>
      <c r="G1528" t="s">
        <v>2097</v>
      </c>
      <c r="J1528" s="12">
        <v>43853</v>
      </c>
      <c r="K1528" s="13">
        <v>0.39575231481481482</v>
      </c>
      <c r="L1528" s="14">
        <v>43853</v>
      </c>
      <c r="M1528" s="15">
        <v>0.39575231481481482</v>
      </c>
      <c r="N1528" s="12">
        <v>43853</v>
      </c>
      <c r="O1528" s="13">
        <v>0.99179398148148146</v>
      </c>
      <c r="P1528" s="16">
        <v>43855.026678240742</v>
      </c>
      <c r="Q1528" s="11" t="s">
        <v>37</v>
      </c>
      <c r="R1528" s="11" t="s">
        <v>2627</v>
      </c>
      <c r="S1528" s="11" t="s">
        <v>39</v>
      </c>
      <c r="T1528" s="11" t="s">
        <v>133</v>
      </c>
      <c r="U1528" s="11" t="s">
        <v>37</v>
      </c>
      <c r="V1528" s="17">
        <v>0</v>
      </c>
      <c r="W1528" s="11" t="s">
        <v>37</v>
      </c>
      <c r="Y1528" s="17" t="str">
        <f>TablaIncidentes[[#This Row],[Tiempo Total Gestión]]</f>
        <v>00:58</v>
      </c>
      <c r="Z1528" s="11">
        <f t="shared" si="161"/>
        <v>0</v>
      </c>
      <c r="AA1528" s="11">
        <f t="shared" si="162"/>
        <v>58</v>
      </c>
      <c r="AB1528" s="11">
        <f>IF(TablaIncidentes[[#This Row],[Prioridad*]]="Baja",(Z1528-24)*60+AA1528,IF(TablaIncidentes[[#This Row],[Prioridad*]]="Media",(Z1528-4)*60+AA1528,IF(TablaIncidentes[[#This Row],[Prioridad*]]="Alta",(Z1528-2)*60+AA1528)))</f>
        <v>-62</v>
      </c>
      <c r="AD1528" s="17" t="str">
        <f>TablaIncidentes[[#This Row],[Tiempo Creación (HH:mm)]]</f>
        <v>00:00</v>
      </c>
      <c r="AE1528" s="11">
        <f t="shared" si="163"/>
        <v>0</v>
      </c>
      <c r="AF1528" s="11">
        <f t="shared" si="164"/>
        <v>0</v>
      </c>
      <c r="AG1528" s="11">
        <f>IF(TablaIncidentes[[#This Row],[Prioridad*]]="Baja",((AE1528*60)+AF1528)-30,IF(TablaIncidentes[[#This Row],[Prioridad*]]="Media",((AE1528*60)+AF1528)-15,IF(TablaIncidentes[[#This Row],[Prioridad*]]="Alta",((AE1528*60)+AF1528)-10)))</f>
        <v>-10</v>
      </c>
      <c r="AI1528" s="17">
        <f>TablaIncidentes[[#This Row],[Tiempo Avance Incidente]]</f>
        <v>0</v>
      </c>
      <c r="AJ1528" s="11">
        <f t="shared" si="165"/>
        <v>0</v>
      </c>
      <c r="AK1528" s="11">
        <f t="shared" si="166"/>
        <v>0</v>
      </c>
      <c r="AL1528">
        <f>IF(TablaIncidentes[[#This Row],[Prioridad*]]="Baja",((AJ1528*60)+AK1528)-720,IF(TablaIncidentes[[#This Row],[Prioridad*]]="Media",((AJ1528*60)+AK1528)-120,IF(TablaIncidentes[[#This Row],[Prioridad*]]="Alta",((AJ1528*60)+AK1528)-60)))</f>
        <v>-60</v>
      </c>
      <c r="AN1528" t="str">
        <f t="shared" si="167"/>
        <v>jueves</v>
      </c>
    </row>
    <row r="1529" spans="1:40" x14ac:dyDescent="0.25">
      <c r="A1529" s="10" t="s">
        <v>3146</v>
      </c>
      <c r="B1529" t="s">
        <v>3147</v>
      </c>
      <c r="C1529" t="s">
        <v>161</v>
      </c>
      <c r="D1529" s="11" t="s">
        <v>110</v>
      </c>
      <c r="E1529" t="s">
        <v>34</v>
      </c>
      <c r="F1529" t="s">
        <v>124</v>
      </c>
      <c r="G1529" t="s">
        <v>180</v>
      </c>
      <c r="J1529" s="12">
        <v>43853</v>
      </c>
      <c r="K1529" s="13">
        <v>0.39630787037037035</v>
      </c>
      <c r="L1529" s="14">
        <v>43853</v>
      </c>
      <c r="M1529" s="15">
        <v>0.39726851851851852</v>
      </c>
      <c r="N1529" s="12">
        <v>43853</v>
      </c>
      <c r="O1529" s="13">
        <v>0.42159722222222223</v>
      </c>
      <c r="P1529" s="16">
        <v>43854.427685185183</v>
      </c>
      <c r="Q1529" s="11" t="s">
        <v>37</v>
      </c>
      <c r="R1529" s="11" t="s">
        <v>185</v>
      </c>
      <c r="S1529" s="11" t="s">
        <v>59</v>
      </c>
      <c r="T1529" s="11" t="s">
        <v>40</v>
      </c>
      <c r="U1529" s="11" t="s">
        <v>37</v>
      </c>
      <c r="V1529" s="17">
        <v>9.6064815443241969E-4</v>
      </c>
      <c r="W1529" s="11" t="s">
        <v>37</v>
      </c>
      <c r="Y1529" s="17" t="str">
        <f>TablaIncidentes[[#This Row],[Tiempo Total Gestión]]</f>
        <v>00:36</v>
      </c>
      <c r="Z1529" s="11">
        <f t="shared" si="161"/>
        <v>0</v>
      </c>
      <c r="AA1529" s="11">
        <f t="shared" si="162"/>
        <v>36</v>
      </c>
      <c r="AB1529" s="11">
        <f>IF(TablaIncidentes[[#This Row],[Prioridad*]]="Baja",(Z1529-24)*60+AA1529,IF(TablaIncidentes[[#This Row],[Prioridad*]]="Media",(Z1529-4)*60+AA1529,IF(TablaIncidentes[[#This Row],[Prioridad*]]="Alta",(Z1529-2)*60+AA1529)))</f>
        <v>-204</v>
      </c>
      <c r="AD1529" s="17" t="str">
        <f>TablaIncidentes[[#This Row],[Tiempo Creación (HH:mm)]]</f>
        <v>00:01</v>
      </c>
      <c r="AE1529" s="11">
        <f t="shared" si="163"/>
        <v>0</v>
      </c>
      <c r="AF1529" s="11">
        <f t="shared" si="164"/>
        <v>1</v>
      </c>
      <c r="AG1529" s="11">
        <f>IF(TablaIncidentes[[#This Row],[Prioridad*]]="Baja",((AE1529*60)+AF1529)-30,IF(TablaIncidentes[[#This Row],[Prioridad*]]="Media",((AE1529*60)+AF1529)-15,IF(TablaIncidentes[[#This Row],[Prioridad*]]="Alta",((AE1529*60)+AF1529)-10)))</f>
        <v>-14</v>
      </c>
      <c r="AI1529" s="17">
        <f>TablaIncidentes[[#This Row],[Tiempo Avance Incidente]]</f>
        <v>9.6064815443241969E-4</v>
      </c>
      <c r="AJ1529" s="11">
        <f t="shared" si="165"/>
        <v>0</v>
      </c>
      <c r="AK1529" s="11">
        <f t="shared" si="166"/>
        <v>1</v>
      </c>
      <c r="AL1529">
        <f>IF(TablaIncidentes[[#This Row],[Prioridad*]]="Baja",((AJ1529*60)+AK1529)-720,IF(TablaIncidentes[[#This Row],[Prioridad*]]="Media",((AJ1529*60)+AK1529)-120,IF(TablaIncidentes[[#This Row],[Prioridad*]]="Alta",((AJ1529*60)+AK1529)-60)))</f>
        <v>-119</v>
      </c>
      <c r="AN1529" t="str">
        <f t="shared" si="167"/>
        <v>jueves</v>
      </c>
    </row>
    <row r="1530" spans="1:40" x14ac:dyDescent="0.25">
      <c r="A1530" s="10" t="s">
        <v>3148</v>
      </c>
      <c r="B1530" t="s">
        <v>3149</v>
      </c>
      <c r="C1530" t="s">
        <v>395</v>
      </c>
      <c r="D1530" s="11" t="s">
        <v>150</v>
      </c>
      <c r="E1530" t="s">
        <v>34</v>
      </c>
      <c r="F1530" t="s">
        <v>111</v>
      </c>
      <c r="G1530" t="s">
        <v>279</v>
      </c>
      <c r="J1530" s="12">
        <v>43853</v>
      </c>
      <c r="K1530" s="13">
        <v>0.40115740740740741</v>
      </c>
      <c r="L1530" s="14">
        <v>43853</v>
      </c>
      <c r="M1530" s="15">
        <v>0.40399305555555554</v>
      </c>
      <c r="N1530" s="12">
        <v>43853</v>
      </c>
      <c r="O1530" s="13">
        <v>0.40892361111111114</v>
      </c>
      <c r="P1530" s="16">
        <v>43854.427685185183</v>
      </c>
      <c r="Q1530" s="11" t="s">
        <v>37</v>
      </c>
      <c r="R1530" s="11" t="s">
        <v>186</v>
      </c>
      <c r="S1530" s="11" t="s">
        <v>59</v>
      </c>
      <c r="T1530" s="11" t="s">
        <v>327</v>
      </c>
      <c r="U1530" s="11" t="s">
        <v>37</v>
      </c>
      <c r="V1530" s="17">
        <v>4.1435185121372342E-3</v>
      </c>
      <c r="W1530" s="11" t="s">
        <v>37</v>
      </c>
      <c r="Y1530" s="17" t="str">
        <f>TablaIncidentes[[#This Row],[Tiempo Total Gestión]]</f>
        <v>00:11</v>
      </c>
      <c r="Z1530" s="11">
        <f t="shared" si="161"/>
        <v>0</v>
      </c>
      <c r="AA1530" s="11">
        <f t="shared" si="162"/>
        <v>11</v>
      </c>
      <c r="AB1530" s="11">
        <f>IF(TablaIncidentes[[#This Row],[Prioridad*]]="Baja",(Z1530-24)*60+AA1530,IF(TablaIncidentes[[#This Row],[Prioridad*]]="Media",(Z1530-4)*60+AA1530,IF(TablaIncidentes[[#This Row],[Prioridad*]]="Alta",(Z1530-2)*60+AA1530)))</f>
        <v>-1429</v>
      </c>
      <c r="AD1530" s="17" t="str">
        <f>TablaIncidentes[[#This Row],[Tiempo Creación (HH:mm)]]</f>
        <v>00:04</v>
      </c>
      <c r="AE1530" s="11">
        <f t="shared" si="163"/>
        <v>0</v>
      </c>
      <c r="AF1530" s="11">
        <f t="shared" si="164"/>
        <v>4</v>
      </c>
      <c r="AG1530" s="11">
        <f>IF(TablaIncidentes[[#This Row],[Prioridad*]]="Baja",((AE1530*60)+AF1530)-30,IF(TablaIncidentes[[#This Row],[Prioridad*]]="Media",((AE1530*60)+AF1530)-15,IF(TablaIncidentes[[#This Row],[Prioridad*]]="Alta",((AE1530*60)+AF1530)-10)))</f>
        <v>-26</v>
      </c>
      <c r="AI1530" s="17">
        <f>TablaIncidentes[[#This Row],[Tiempo Avance Incidente]]</f>
        <v>4.1435185121372342E-3</v>
      </c>
      <c r="AJ1530" s="11">
        <f t="shared" si="165"/>
        <v>0</v>
      </c>
      <c r="AK1530" s="11">
        <f t="shared" si="166"/>
        <v>5</v>
      </c>
      <c r="AL1530">
        <f>IF(TablaIncidentes[[#This Row],[Prioridad*]]="Baja",((AJ1530*60)+AK1530)-720,IF(TablaIncidentes[[#This Row],[Prioridad*]]="Media",((AJ1530*60)+AK1530)-120,IF(TablaIncidentes[[#This Row],[Prioridad*]]="Alta",((AJ1530*60)+AK1530)-60)))</f>
        <v>-715</v>
      </c>
      <c r="AN1530" t="str">
        <f t="shared" si="167"/>
        <v>jueves</v>
      </c>
    </row>
    <row r="1531" spans="1:40" x14ac:dyDescent="0.25">
      <c r="A1531" s="20" t="s">
        <v>3150</v>
      </c>
      <c r="B1531" t="s">
        <v>2167</v>
      </c>
      <c r="C1531" t="s">
        <v>32</v>
      </c>
      <c r="D1531" s="11" t="s">
        <v>33</v>
      </c>
      <c r="E1531" t="s">
        <v>34</v>
      </c>
      <c r="F1531" t="s">
        <v>51</v>
      </c>
      <c r="G1531" t="s">
        <v>62</v>
      </c>
      <c r="J1531" s="12">
        <v>43853</v>
      </c>
      <c r="K1531" s="13">
        <v>0.40413194444444445</v>
      </c>
      <c r="L1531" s="14">
        <v>43853</v>
      </c>
      <c r="M1531" s="15">
        <v>0.40413194444444445</v>
      </c>
      <c r="N1531" s="12">
        <v>43853</v>
      </c>
      <c r="O1531" s="13">
        <v>0.64317129629629632</v>
      </c>
      <c r="P1531" s="16">
        <v>43854.699016203704</v>
      </c>
      <c r="Q1531" s="11" t="s">
        <v>101</v>
      </c>
      <c r="R1531" s="11" t="s">
        <v>2422</v>
      </c>
      <c r="S1531" s="11" t="s">
        <v>39</v>
      </c>
      <c r="T1531" s="11" t="s">
        <v>133</v>
      </c>
      <c r="U1531" s="11" t="s">
        <v>37</v>
      </c>
      <c r="V1531" s="17">
        <v>0</v>
      </c>
      <c r="W1531" s="11" t="s">
        <v>37</v>
      </c>
      <c r="Y1531" s="17" t="str">
        <f>TablaIncidentes[[#This Row],[Tiempo Total Gestión]]</f>
        <v>05:44</v>
      </c>
      <c r="Z1531" s="11">
        <f t="shared" si="161"/>
        <v>5</v>
      </c>
      <c r="AA1531" s="11">
        <f t="shared" si="162"/>
        <v>44</v>
      </c>
      <c r="AB1531" s="11">
        <f>IF(TablaIncidentes[[#This Row],[Prioridad*]]="Baja",(Z1531-24)*60+AA1531,IF(TablaIncidentes[[#This Row],[Prioridad*]]="Media",(Z1531-4)*60+AA1531,IF(TablaIncidentes[[#This Row],[Prioridad*]]="Alta",(Z1531-2)*60+AA1531)))</f>
        <v>224</v>
      </c>
      <c r="AD1531" s="17" t="str">
        <f>TablaIncidentes[[#This Row],[Tiempo Creación (HH:mm)]]</f>
        <v>00:00</v>
      </c>
      <c r="AE1531" s="11">
        <f t="shared" si="163"/>
        <v>0</v>
      </c>
      <c r="AF1531" s="11">
        <f t="shared" si="164"/>
        <v>0</v>
      </c>
      <c r="AG1531" s="11">
        <f>IF(TablaIncidentes[[#This Row],[Prioridad*]]="Baja",((AE1531*60)+AF1531)-30,IF(TablaIncidentes[[#This Row],[Prioridad*]]="Media",((AE1531*60)+AF1531)-15,IF(TablaIncidentes[[#This Row],[Prioridad*]]="Alta",((AE1531*60)+AF1531)-10)))</f>
        <v>-10</v>
      </c>
      <c r="AI1531" s="17">
        <f>TablaIncidentes[[#This Row],[Tiempo Avance Incidente]]</f>
        <v>0</v>
      </c>
      <c r="AJ1531" s="11">
        <f t="shared" si="165"/>
        <v>0</v>
      </c>
      <c r="AK1531" s="11">
        <f t="shared" si="166"/>
        <v>0</v>
      </c>
      <c r="AL1531">
        <f>IF(TablaIncidentes[[#This Row],[Prioridad*]]="Baja",((AJ1531*60)+AK1531)-720,IF(TablaIncidentes[[#This Row],[Prioridad*]]="Media",((AJ1531*60)+AK1531)-120,IF(TablaIncidentes[[#This Row],[Prioridad*]]="Alta",((AJ1531*60)+AK1531)-60)))</f>
        <v>-60</v>
      </c>
      <c r="AN1531" t="str">
        <f t="shared" si="167"/>
        <v>jueves</v>
      </c>
    </row>
    <row r="1532" spans="1:40" x14ac:dyDescent="0.25">
      <c r="A1532" s="20" t="s">
        <v>3151</v>
      </c>
      <c r="B1532" t="s">
        <v>3152</v>
      </c>
      <c r="C1532" t="s">
        <v>32</v>
      </c>
      <c r="D1532" s="11" t="s">
        <v>33</v>
      </c>
      <c r="E1532" t="s">
        <v>34</v>
      </c>
      <c r="F1532" t="s">
        <v>51</v>
      </c>
      <c r="G1532" t="s">
        <v>52</v>
      </c>
      <c r="J1532" s="12">
        <v>43853</v>
      </c>
      <c r="K1532" s="13">
        <v>0.40854166666666664</v>
      </c>
      <c r="L1532" s="14">
        <v>43853</v>
      </c>
      <c r="M1532" s="15">
        <v>0.40854166666666664</v>
      </c>
      <c r="N1532" s="12">
        <v>43854</v>
      </c>
      <c r="O1532" s="13">
        <v>0.58468750000000003</v>
      </c>
      <c r="P1532" s="16">
        <v>43855.603495370371</v>
      </c>
      <c r="Q1532" s="11" t="s">
        <v>101</v>
      </c>
      <c r="R1532" s="11" t="s">
        <v>3153</v>
      </c>
      <c r="S1532" s="11" t="s">
        <v>39</v>
      </c>
      <c r="T1532" s="11" t="s">
        <v>133</v>
      </c>
      <c r="U1532" s="11" t="s">
        <v>37</v>
      </c>
      <c r="V1532" s="17">
        <v>0</v>
      </c>
      <c r="W1532" s="11" t="s">
        <v>37</v>
      </c>
      <c r="Y1532" s="17" t="str">
        <f>TablaIncidentes[[#This Row],[Tiempo Total Gestión]]</f>
        <v>14:21</v>
      </c>
      <c r="Z1532" s="11">
        <f t="shared" si="161"/>
        <v>14</v>
      </c>
      <c r="AA1532" s="11">
        <f t="shared" si="162"/>
        <v>21</v>
      </c>
      <c r="AB1532" s="11">
        <f>IF(TablaIncidentes[[#This Row],[Prioridad*]]="Baja",(Z1532-24)*60+AA1532,IF(TablaIncidentes[[#This Row],[Prioridad*]]="Media",(Z1532-4)*60+AA1532,IF(TablaIncidentes[[#This Row],[Prioridad*]]="Alta",(Z1532-2)*60+AA1532)))</f>
        <v>741</v>
      </c>
      <c r="AD1532" s="17" t="str">
        <f>TablaIncidentes[[#This Row],[Tiempo Creación (HH:mm)]]</f>
        <v>00:00</v>
      </c>
      <c r="AE1532" s="11">
        <f t="shared" si="163"/>
        <v>0</v>
      </c>
      <c r="AF1532" s="11">
        <f t="shared" si="164"/>
        <v>0</v>
      </c>
      <c r="AG1532" s="11">
        <f>IF(TablaIncidentes[[#This Row],[Prioridad*]]="Baja",((AE1532*60)+AF1532)-30,IF(TablaIncidentes[[#This Row],[Prioridad*]]="Media",((AE1532*60)+AF1532)-15,IF(TablaIncidentes[[#This Row],[Prioridad*]]="Alta",((AE1532*60)+AF1532)-10)))</f>
        <v>-10</v>
      </c>
      <c r="AI1532" s="17">
        <f>TablaIncidentes[[#This Row],[Tiempo Avance Incidente]]</f>
        <v>0</v>
      </c>
      <c r="AJ1532" s="11">
        <f t="shared" si="165"/>
        <v>0</v>
      </c>
      <c r="AK1532" s="11">
        <f t="shared" si="166"/>
        <v>0</v>
      </c>
      <c r="AL1532">
        <f>IF(TablaIncidentes[[#This Row],[Prioridad*]]="Baja",((AJ1532*60)+AK1532)-720,IF(TablaIncidentes[[#This Row],[Prioridad*]]="Media",((AJ1532*60)+AK1532)-120,IF(TablaIncidentes[[#This Row],[Prioridad*]]="Alta",((AJ1532*60)+AK1532)-60)))</f>
        <v>-60</v>
      </c>
      <c r="AN1532" t="str">
        <f t="shared" si="167"/>
        <v>jueves</v>
      </c>
    </row>
    <row r="1533" spans="1:40" x14ac:dyDescent="0.25">
      <c r="A1533" s="10" t="s">
        <v>3154</v>
      </c>
      <c r="B1533" t="s">
        <v>3155</v>
      </c>
      <c r="C1533" t="s">
        <v>161</v>
      </c>
      <c r="D1533" s="11" t="s">
        <v>150</v>
      </c>
      <c r="E1533" t="s">
        <v>34</v>
      </c>
      <c r="F1533" t="s">
        <v>111</v>
      </c>
      <c r="G1533" t="s">
        <v>279</v>
      </c>
      <c r="J1533" s="12">
        <v>43853</v>
      </c>
      <c r="K1533" s="13">
        <v>0.4135300925925926</v>
      </c>
      <c r="L1533" s="14">
        <v>43853</v>
      </c>
      <c r="M1533" s="15">
        <v>0.4148958333333333</v>
      </c>
      <c r="N1533" s="12">
        <v>43853</v>
      </c>
      <c r="O1533" s="13">
        <v>0.60782407407407402</v>
      </c>
      <c r="P1533" s="16">
        <v>43854.699016203704</v>
      </c>
      <c r="Q1533" s="11" t="s">
        <v>37</v>
      </c>
      <c r="R1533" s="11" t="s">
        <v>3156</v>
      </c>
      <c r="S1533" s="11" t="s">
        <v>91</v>
      </c>
      <c r="T1533" s="11" t="s">
        <v>40</v>
      </c>
      <c r="U1533" s="11" t="s">
        <v>37</v>
      </c>
      <c r="V1533" s="17">
        <v>5.671296312357299E-4</v>
      </c>
      <c r="W1533" s="11" t="s">
        <v>37</v>
      </c>
      <c r="Y1533" s="17" t="str">
        <f>TablaIncidentes[[#This Row],[Tiempo Total Gestión]]</f>
        <v>04:13</v>
      </c>
      <c r="Z1533" s="11">
        <f t="shared" si="161"/>
        <v>4</v>
      </c>
      <c r="AA1533" s="11">
        <f t="shared" si="162"/>
        <v>13</v>
      </c>
      <c r="AB1533" s="11">
        <f>IF(TablaIncidentes[[#This Row],[Prioridad*]]="Baja",(Z1533-24)*60+AA1533,IF(TablaIncidentes[[#This Row],[Prioridad*]]="Media",(Z1533-4)*60+AA1533,IF(TablaIncidentes[[#This Row],[Prioridad*]]="Alta",(Z1533-2)*60+AA1533)))</f>
        <v>-1187</v>
      </c>
      <c r="AD1533" s="17" t="str">
        <f>TablaIncidentes[[#This Row],[Tiempo Creación (HH:mm)]]</f>
        <v>00:01</v>
      </c>
      <c r="AE1533" s="11">
        <f t="shared" si="163"/>
        <v>0</v>
      </c>
      <c r="AF1533" s="11">
        <f t="shared" si="164"/>
        <v>1</v>
      </c>
      <c r="AG1533" s="11">
        <f>IF(TablaIncidentes[[#This Row],[Prioridad*]]="Baja",((AE1533*60)+AF1533)-30,IF(TablaIncidentes[[#This Row],[Prioridad*]]="Media",((AE1533*60)+AF1533)-15,IF(TablaIncidentes[[#This Row],[Prioridad*]]="Alta",((AE1533*60)+AF1533)-10)))</f>
        <v>-29</v>
      </c>
      <c r="AI1533" s="17">
        <f>TablaIncidentes[[#This Row],[Tiempo Avance Incidente]]</f>
        <v>5.671296312357299E-4</v>
      </c>
      <c r="AJ1533" s="11">
        <f t="shared" si="165"/>
        <v>0</v>
      </c>
      <c r="AK1533" s="11">
        <f t="shared" si="166"/>
        <v>0</v>
      </c>
      <c r="AL1533">
        <f>IF(TablaIncidentes[[#This Row],[Prioridad*]]="Baja",((AJ1533*60)+AK1533)-720,IF(TablaIncidentes[[#This Row],[Prioridad*]]="Media",((AJ1533*60)+AK1533)-120,IF(TablaIncidentes[[#This Row],[Prioridad*]]="Alta",((AJ1533*60)+AK1533)-60)))</f>
        <v>-720</v>
      </c>
      <c r="AN1533" t="str">
        <f t="shared" si="167"/>
        <v>jueves</v>
      </c>
    </row>
    <row r="1534" spans="1:40" x14ac:dyDescent="0.25">
      <c r="A1534" s="10" t="s">
        <v>3157</v>
      </c>
      <c r="B1534" t="s">
        <v>2909</v>
      </c>
      <c r="C1534" t="s">
        <v>32</v>
      </c>
      <c r="D1534" s="11" t="s">
        <v>33</v>
      </c>
      <c r="E1534" t="s">
        <v>34</v>
      </c>
      <c r="F1534" t="s">
        <v>51</v>
      </c>
      <c r="G1534" t="s">
        <v>2097</v>
      </c>
      <c r="J1534" s="12">
        <v>43853</v>
      </c>
      <c r="K1534" s="13">
        <v>0.41829861111111111</v>
      </c>
      <c r="L1534" s="14">
        <v>43853</v>
      </c>
      <c r="M1534" s="15">
        <v>0.41829861111111111</v>
      </c>
      <c r="N1534" s="12">
        <v>43853</v>
      </c>
      <c r="O1534" s="13">
        <v>0.9848958333333333</v>
      </c>
      <c r="P1534" s="16">
        <v>43855.026678240742</v>
      </c>
      <c r="Q1534" s="11" t="s">
        <v>37</v>
      </c>
      <c r="R1534" s="11" t="s">
        <v>474</v>
      </c>
      <c r="S1534" s="11" t="s">
        <v>39</v>
      </c>
      <c r="T1534" s="11" t="s">
        <v>133</v>
      </c>
      <c r="U1534" s="11" t="s">
        <v>37</v>
      </c>
      <c r="V1534" s="17">
        <v>0</v>
      </c>
      <c r="W1534" s="11" t="s">
        <v>37</v>
      </c>
      <c r="Y1534" s="17" t="str">
        <f>TablaIncidentes[[#This Row],[Tiempo Total Gestión]]</f>
        <v>00:57</v>
      </c>
      <c r="Z1534" s="11">
        <f t="shared" si="161"/>
        <v>0</v>
      </c>
      <c r="AA1534" s="11">
        <f t="shared" si="162"/>
        <v>57</v>
      </c>
      <c r="AB1534" s="11">
        <f>IF(TablaIncidentes[[#This Row],[Prioridad*]]="Baja",(Z1534-24)*60+AA1534,IF(TablaIncidentes[[#This Row],[Prioridad*]]="Media",(Z1534-4)*60+AA1534,IF(TablaIncidentes[[#This Row],[Prioridad*]]="Alta",(Z1534-2)*60+AA1534)))</f>
        <v>-63</v>
      </c>
      <c r="AD1534" s="17" t="str">
        <f>TablaIncidentes[[#This Row],[Tiempo Creación (HH:mm)]]</f>
        <v>00:00</v>
      </c>
      <c r="AE1534" s="11">
        <f t="shared" si="163"/>
        <v>0</v>
      </c>
      <c r="AF1534" s="11">
        <f t="shared" si="164"/>
        <v>0</v>
      </c>
      <c r="AG1534" s="11">
        <f>IF(TablaIncidentes[[#This Row],[Prioridad*]]="Baja",((AE1534*60)+AF1534)-30,IF(TablaIncidentes[[#This Row],[Prioridad*]]="Media",((AE1534*60)+AF1534)-15,IF(TablaIncidentes[[#This Row],[Prioridad*]]="Alta",((AE1534*60)+AF1534)-10)))</f>
        <v>-10</v>
      </c>
      <c r="AI1534" s="17">
        <f>TablaIncidentes[[#This Row],[Tiempo Avance Incidente]]</f>
        <v>0</v>
      </c>
      <c r="AJ1534" s="11">
        <f t="shared" si="165"/>
        <v>0</v>
      </c>
      <c r="AK1534" s="11">
        <f t="shared" si="166"/>
        <v>0</v>
      </c>
      <c r="AL1534">
        <f>IF(TablaIncidentes[[#This Row],[Prioridad*]]="Baja",((AJ1534*60)+AK1534)-720,IF(TablaIncidentes[[#This Row],[Prioridad*]]="Media",((AJ1534*60)+AK1534)-120,IF(TablaIncidentes[[#This Row],[Prioridad*]]="Alta",((AJ1534*60)+AK1534)-60)))</f>
        <v>-60</v>
      </c>
      <c r="AN1534" t="str">
        <f t="shared" si="167"/>
        <v>jueves</v>
      </c>
    </row>
    <row r="1535" spans="1:40" x14ac:dyDescent="0.25">
      <c r="A1535" s="10" t="s">
        <v>3158</v>
      </c>
      <c r="B1535" t="s">
        <v>572</v>
      </c>
      <c r="C1535" t="s">
        <v>161</v>
      </c>
      <c r="D1535" s="11" t="s">
        <v>110</v>
      </c>
      <c r="E1535" t="s">
        <v>34</v>
      </c>
      <c r="F1535" t="s">
        <v>124</v>
      </c>
      <c r="G1535" t="s">
        <v>104</v>
      </c>
      <c r="J1535" s="12">
        <v>43853</v>
      </c>
      <c r="K1535" s="13">
        <v>0.42427083333333332</v>
      </c>
      <c r="L1535" s="14">
        <v>43853</v>
      </c>
      <c r="M1535" s="15">
        <v>0.42532407407407408</v>
      </c>
      <c r="N1535" s="12">
        <v>43853</v>
      </c>
      <c r="O1535" s="13">
        <v>0.44481481481481483</v>
      </c>
      <c r="P1535" s="16">
        <v>43854.51152777778</v>
      </c>
      <c r="Q1535" s="11" t="s">
        <v>37</v>
      </c>
      <c r="R1535" s="11" t="s">
        <v>431</v>
      </c>
      <c r="S1535" s="11" t="s">
        <v>59</v>
      </c>
      <c r="T1535" s="11" t="s">
        <v>40</v>
      </c>
      <c r="U1535" s="11" t="s">
        <v>37</v>
      </c>
      <c r="V1535" s="17">
        <v>7.5231481605442241E-4</v>
      </c>
      <c r="W1535" s="11" t="s">
        <v>37</v>
      </c>
      <c r="Y1535" s="17" t="str">
        <f>TablaIncidentes[[#This Row],[Tiempo Total Gestión]]</f>
        <v>00:29</v>
      </c>
      <c r="Z1535" s="11">
        <f t="shared" si="161"/>
        <v>0</v>
      </c>
      <c r="AA1535" s="11">
        <f t="shared" si="162"/>
        <v>29</v>
      </c>
      <c r="AB1535" s="11">
        <f>IF(TablaIncidentes[[#This Row],[Prioridad*]]="Baja",(Z1535-24)*60+AA1535,IF(TablaIncidentes[[#This Row],[Prioridad*]]="Media",(Z1535-4)*60+AA1535,IF(TablaIncidentes[[#This Row],[Prioridad*]]="Alta",(Z1535-2)*60+AA1535)))</f>
        <v>-211</v>
      </c>
      <c r="AD1535" s="17" t="str">
        <f>TablaIncidentes[[#This Row],[Tiempo Creación (HH:mm)]]</f>
        <v>00:01</v>
      </c>
      <c r="AE1535" s="11">
        <f t="shared" si="163"/>
        <v>0</v>
      </c>
      <c r="AF1535" s="11">
        <f t="shared" si="164"/>
        <v>1</v>
      </c>
      <c r="AG1535" s="11">
        <f>IF(TablaIncidentes[[#This Row],[Prioridad*]]="Baja",((AE1535*60)+AF1535)-30,IF(TablaIncidentes[[#This Row],[Prioridad*]]="Media",((AE1535*60)+AF1535)-15,IF(TablaIncidentes[[#This Row],[Prioridad*]]="Alta",((AE1535*60)+AF1535)-10)))</f>
        <v>-14</v>
      </c>
      <c r="AI1535" s="17">
        <f>TablaIncidentes[[#This Row],[Tiempo Avance Incidente]]</f>
        <v>7.5231481605442241E-4</v>
      </c>
      <c r="AJ1535" s="11">
        <f t="shared" si="165"/>
        <v>0</v>
      </c>
      <c r="AK1535" s="11">
        <f t="shared" si="166"/>
        <v>1</v>
      </c>
      <c r="AL1535">
        <f>IF(TablaIncidentes[[#This Row],[Prioridad*]]="Baja",((AJ1535*60)+AK1535)-720,IF(TablaIncidentes[[#This Row],[Prioridad*]]="Media",((AJ1535*60)+AK1535)-120,IF(TablaIncidentes[[#This Row],[Prioridad*]]="Alta",((AJ1535*60)+AK1535)-60)))</f>
        <v>-119</v>
      </c>
      <c r="AN1535" t="str">
        <f t="shared" si="167"/>
        <v>jueves</v>
      </c>
    </row>
    <row r="1536" spans="1:40" x14ac:dyDescent="0.25">
      <c r="A1536" s="20" t="s">
        <v>3159</v>
      </c>
      <c r="B1536" t="s">
        <v>1613</v>
      </c>
      <c r="C1536" t="s">
        <v>32</v>
      </c>
      <c r="D1536" s="11" t="s">
        <v>33</v>
      </c>
      <c r="E1536" t="s">
        <v>34</v>
      </c>
      <c r="F1536" t="s">
        <v>51</v>
      </c>
      <c r="G1536" t="s">
        <v>75</v>
      </c>
      <c r="J1536" s="12">
        <v>43853</v>
      </c>
      <c r="K1536" s="13">
        <v>0.43223379629629632</v>
      </c>
      <c r="L1536" s="14">
        <v>43853</v>
      </c>
      <c r="M1536" s="15">
        <v>0.43223379629629632</v>
      </c>
      <c r="N1536" s="12">
        <v>43853</v>
      </c>
      <c r="O1536" s="13">
        <v>0.6601041666666666</v>
      </c>
      <c r="P1536" s="16">
        <v>43854.699016203704</v>
      </c>
      <c r="Q1536" s="11" t="s">
        <v>101</v>
      </c>
      <c r="R1536" s="11" t="s">
        <v>1695</v>
      </c>
      <c r="S1536" s="11" t="s">
        <v>39</v>
      </c>
      <c r="T1536" s="11" t="s">
        <v>133</v>
      </c>
      <c r="U1536" s="11" t="s">
        <v>37</v>
      </c>
      <c r="V1536" s="17">
        <v>0</v>
      </c>
      <c r="W1536" s="11" t="s">
        <v>37</v>
      </c>
      <c r="Y1536" s="17" t="str">
        <f>TablaIncidentes[[#This Row],[Tiempo Total Gestión]]</f>
        <v>05:28</v>
      </c>
      <c r="Z1536" s="11">
        <f t="shared" si="161"/>
        <v>5</v>
      </c>
      <c r="AA1536" s="11">
        <f t="shared" si="162"/>
        <v>28</v>
      </c>
      <c r="AB1536" s="11">
        <f>IF(TablaIncidentes[[#This Row],[Prioridad*]]="Baja",(Z1536-24)*60+AA1536,IF(TablaIncidentes[[#This Row],[Prioridad*]]="Media",(Z1536-4)*60+AA1536,IF(TablaIncidentes[[#This Row],[Prioridad*]]="Alta",(Z1536-2)*60+AA1536)))</f>
        <v>208</v>
      </c>
      <c r="AD1536" s="17" t="str">
        <f>TablaIncidentes[[#This Row],[Tiempo Creación (HH:mm)]]</f>
        <v>00:00</v>
      </c>
      <c r="AE1536" s="11">
        <f t="shared" si="163"/>
        <v>0</v>
      </c>
      <c r="AF1536" s="11">
        <f t="shared" si="164"/>
        <v>0</v>
      </c>
      <c r="AG1536" s="11">
        <f>IF(TablaIncidentes[[#This Row],[Prioridad*]]="Baja",((AE1536*60)+AF1536)-30,IF(TablaIncidentes[[#This Row],[Prioridad*]]="Media",((AE1536*60)+AF1536)-15,IF(TablaIncidentes[[#This Row],[Prioridad*]]="Alta",((AE1536*60)+AF1536)-10)))</f>
        <v>-10</v>
      </c>
      <c r="AI1536" s="17">
        <f>TablaIncidentes[[#This Row],[Tiempo Avance Incidente]]</f>
        <v>0</v>
      </c>
      <c r="AJ1536" s="11">
        <f t="shared" si="165"/>
        <v>0</v>
      </c>
      <c r="AK1536" s="11">
        <f t="shared" si="166"/>
        <v>0</v>
      </c>
      <c r="AL1536">
        <f>IF(TablaIncidentes[[#This Row],[Prioridad*]]="Baja",((AJ1536*60)+AK1536)-720,IF(TablaIncidentes[[#This Row],[Prioridad*]]="Media",((AJ1536*60)+AK1536)-120,IF(TablaIncidentes[[#This Row],[Prioridad*]]="Alta",((AJ1536*60)+AK1536)-60)))</f>
        <v>-60</v>
      </c>
      <c r="AN1536" t="str">
        <f t="shared" si="167"/>
        <v>jueves</v>
      </c>
    </row>
    <row r="1537" spans="1:40" x14ac:dyDescent="0.25">
      <c r="A1537" s="10" t="s">
        <v>3160</v>
      </c>
      <c r="B1537" t="s">
        <v>3161</v>
      </c>
      <c r="C1537" t="s">
        <v>32</v>
      </c>
      <c r="D1537" s="11" t="s">
        <v>33</v>
      </c>
      <c r="E1537" t="s">
        <v>34</v>
      </c>
      <c r="F1537" t="s">
        <v>51</v>
      </c>
      <c r="G1537" t="s">
        <v>151</v>
      </c>
      <c r="J1537" s="12">
        <v>43853</v>
      </c>
      <c r="K1537" s="13">
        <v>0.43850694444444444</v>
      </c>
      <c r="L1537" s="14">
        <v>43853</v>
      </c>
      <c r="M1537" s="15">
        <v>0.43850694444444444</v>
      </c>
      <c r="N1537" s="12">
        <v>43853</v>
      </c>
      <c r="O1537" s="13">
        <v>0.78652777777777771</v>
      </c>
      <c r="P1537" s="16">
        <v>43854.836030092592</v>
      </c>
      <c r="Q1537" s="11" t="s">
        <v>37</v>
      </c>
      <c r="R1537" s="11" t="s">
        <v>126</v>
      </c>
      <c r="S1537" s="11" t="s">
        <v>39</v>
      </c>
      <c r="T1537" s="11" t="s">
        <v>133</v>
      </c>
      <c r="U1537" s="11" t="s">
        <v>37</v>
      </c>
      <c r="V1537" s="17">
        <v>0</v>
      </c>
      <c r="W1537" s="11" t="s">
        <v>37</v>
      </c>
      <c r="Y1537" s="17" t="str">
        <f>TablaIncidentes[[#This Row],[Tiempo Total Gestión]]</f>
        <v>00:34</v>
      </c>
      <c r="Z1537" s="11">
        <f t="shared" si="161"/>
        <v>0</v>
      </c>
      <c r="AA1537" s="11">
        <f t="shared" si="162"/>
        <v>34</v>
      </c>
      <c r="AB1537" s="11">
        <f>IF(TablaIncidentes[[#This Row],[Prioridad*]]="Baja",(Z1537-24)*60+AA1537,IF(TablaIncidentes[[#This Row],[Prioridad*]]="Media",(Z1537-4)*60+AA1537,IF(TablaIncidentes[[#This Row],[Prioridad*]]="Alta",(Z1537-2)*60+AA1537)))</f>
        <v>-86</v>
      </c>
      <c r="AD1537" s="17" t="str">
        <f>TablaIncidentes[[#This Row],[Tiempo Creación (HH:mm)]]</f>
        <v>00:00</v>
      </c>
      <c r="AE1537" s="11">
        <f t="shared" si="163"/>
        <v>0</v>
      </c>
      <c r="AF1537" s="11">
        <f t="shared" si="164"/>
        <v>0</v>
      </c>
      <c r="AG1537" s="11">
        <f>IF(TablaIncidentes[[#This Row],[Prioridad*]]="Baja",((AE1537*60)+AF1537)-30,IF(TablaIncidentes[[#This Row],[Prioridad*]]="Media",((AE1537*60)+AF1537)-15,IF(TablaIncidentes[[#This Row],[Prioridad*]]="Alta",((AE1537*60)+AF1537)-10)))</f>
        <v>-10</v>
      </c>
      <c r="AI1537" s="17">
        <f>TablaIncidentes[[#This Row],[Tiempo Avance Incidente]]</f>
        <v>0</v>
      </c>
      <c r="AJ1537" s="11">
        <f t="shared" si="165"/>
        <v>0</v>
      </c>
      <c r="AK1537" s="11">
        <f t="shared" si="166"/>
        <v>0</v>
      </c>
      <c r="AL1537">
        <f>IF(TablaIncidentes[[#This Row],[Prioridad*]]="Baja",((AJ1537*60)+AK1537)-720,IF(TablaIncidentes[[#This Row],[Prioridad*]]="Media",((AJ1537*60)+AK1537)-120,IF(TablaIncidentes[[#This Row],[Prioridad*]]="Alta",((AJ1537*60)+AK1537)-60)))</f>
        <v>-60</v>
      </c>
      <c r="AN1537" t="str">
        <f t="shared" si="167"/>
        <v>jueves</v>
      </c>
    </row>
    <row r="1538" spans="1:40" x14ac:dyDescent="0.25">
      <c r="A1538" s="20" t="s">
        <v>3162</v>
      </c>
      <c r="B1538" t="s">
        <v>3163</v>
      </c>
      <c r="C1538" t="s">
        <v>32</v>
      </c>
      <c r="D1538" s="11" t="s">
        <v>33</v>
      </c>
      <c r="E1538" t="s">
        <v>34</v>
      </c>
      <c r="F1538" t="s">
        <v>35</v>
      </c>
      <c r="G1538" t="s">
        <v>311</v>
      </c>
      <c r="J1538" s="12">
        <v>43853</v>
      </c>
      <c r="K1538" s="13">
        <v>0.43920138888888888</v>
      </c>
      <c r="L1538" s="14">
        <v>43853</v>
      </c>
      <c r="M1538" s="15">
        <v>0.43920138888888888</v>
      </c>
      <c r="N1538" s="12">
        <v>43854</v>
      </c>
      <c r="O1538" s="13">
        <v>0.72004629629629635</v>
      </c>
      <c r="P1538" s="16">
        <v>43855.764085648145</v>
      </c>
      <c r="Q1538" s="11" t="s">
        <v>101</v>
      </c>
      <c r="R1538" s="11" t="s">
        <v>3164</v>
      </c>
      <c r="S1538" s="11" t="s">
        <v>39</v>
      </c>
      <c r="T1538" s="11" t="s">
        <v>133</v>
      </c>
      <c r="U1538" s="11" t="s">
        <v>37</v>
      </c>
      <c r="V1538" s="17">
        <v>0</v>
      </c>
      <c r="W1538" s="11" t="s">
        <v>37</v>
      </c>
      <c r="Y1538" s="17" t="str">
        <f>TablaIncidentes[[#This Row],[Tiempo Total Gestión]]</f>
        <v>30:16</v>
      </c>
      <c r="Z1538" s="11">
        <f t="shared" ref="Z1538:Z1601" si="168">HOUR(Y1538)</f>
        <v>6</v>
      </c>
      <c r="AA1538" s="11">
        <f t="shared" ref="AA1538:AA1601" si="169">MINUTE(Y1538)</f>
        <v>16</v>
      </c>
      <c r="AB1538" s="11">
        <f>IF(TablaIncidentes[[#This Row],[Prioridad*]]="Baja",(Z1538-24)*60+AA1538,IF(TablaIncidentes[[#This Row],[Prioridad*]]="Media",(Z1538-4)*60+AA1538,IF(TablaIncidentes[[#This Row],[Prioridad*]]="Alta",(Z1538-2)*60+AA1538)))</f>
        <v>256</v>
      </c>
      <c r="AD1538" s="17" t="str">
        <f>TablaIncidentes[[#This Row],[Tiempo Creación (HH:mm)]]</f>
        <v>00:00</v>
      </c>
      <c r="AE1538" s="11">
        <f t="shared" si="163"/>
        <v>0</v>
      </c>
      <c r="AF1538" s="11">
        <f t="shared" si="164"/>
        <v>0</v>
      </c>
      <c r="AG1538" s="11">
        <f>IF(TablaIncidentes[[#This Row],[Prioridad*]]="Baja",((AE1538*60)+AF1538)-30,IF(TablaIncidentes[[#This Row],[Prioridad*]]="Media",((AE1538*60)+AF1538)-15,IF(TablaIncidentes[[#This Row],[Prioridad*]]="Alta",((AE1538*60)+AF1538)-10)))</f>
        <v>-10</v>
      </c>
      <c r="AI1538" s="17">
        <f>TablaIncidentes[[#This Row],[Tiempo Avance Incidente]]</f>
        <v>0</v>
      </c>
      <c r="AJ1538" s="11">
        <f t="shared" si="165"/>
        <v>0</v>
      </c>
      <c r="AK1538" s="11">
        <f t="shared" si="166"/>
        <v>0</v>
      </c>
      <c r="AL1538">
        <f>IF(TablaIncidentes[[#This Row],[Prioridad*]]="Baja",((AJ1538*60)+AK1538)-720,IF(TablaIncidentes[[#This Row],[Prioridad*]]="Media",((AJ1538*60)+AK1538)-120,IF(TablaIncidentes[[#This Row],[Prioridad*]]="Alta",((AJ1538*60)+AK1538)-60)))</f>
        <v>-60</v>
      </c>
      <c r="AN1538" t="str">
        <f t="shared" si="167"/>
        <v>jueves</v>
      </c>
    </row>
    <row r="1539" spans="1:40" x14ac:dyDescent="0.25">
      <c r="A1539" s="10" t="s">
        <v>3165</v>
      </c>
      <c r="B1539" t="s">
        <v>3166</v>
      </c>
      <c r="C1539" t="s">
        <v>32</v>
      </c>
      <c r="D1539" s="11" t="s">
        <v>33</v>
      </c>
      <c r="E1539" t="s">
        <v>34</v>
      </c>
      <c r="F1539" t="s">
        <v>51</v>
      </c>
      <c r="G1539" t="s">
        <v>151</v>
      </c>
      <c r="J1539" s="12">
        <v>43853</v>
      </c>
      <c r="K1539" s="13">
        <v>0.46635416666666668</v>
      </c>
      <c r="L1539" s="14">
        <v>43853</v>
      </c>
      <c r="M1539" s="15">
        <v>0.46635416666666668</v>
      </c>
      <c r="N1539" s="12">
        <v>43853</v>
      </c>
      <c r="O1539" s="13">
        <v>0.72913194444444451</v>
      </c>
      <c r="P1539" s="16">
        <v>43854.769224537034</v>
      </c>
      <c r="Q1539" s="11" t="s">
        <v>37</v>
      </c>
      <c r="R1539" s="11" t="s">
        <v>66</v>
      </c>
      <c r="S1539" s="11" t="s">
        <v>39</v>
      </c>
      <c r="T1539" s="11" t="s">
        <v>133</v>
      </c>
      <c r="U1539" s="11" t="s">
        <v>37</v>
      </c>
      <c r="V1539" s="17">
        <v>0</v>
      </c>
      <c r="W1539" s="11" t="s">
        <v>37</v>
      </c>
      <c r="Y1539" s="17" t="str">
        <f>TablaIncidentes[[#This Row],[Tiempo Total Gestión]]</f>
        <v>00:09</v>
      </c>
      <c r="Z1539" s="11">
        <f t="shared" si="168"/>
        <v>0</v>
      </c>
      <c r="AA1539" s="11">
        <f t="shared" si="169"/>
        <v>9</v>
      </c>
      <c r="AB1539" s="11">
        <f>IF(TablaIncidentes[[#This Row],[Prioridad*]]="Baja",(Z1539-24)*60+AA1539,IF(TablaIncidentes[[#This Row],[Prioridad*]]="Media",(Z1539-4)*60+AA1539,IF(TablaIncidentes[[#This Row],[Prioridad*]]="Alta",(Z1539-2)*60+AA1539)))</f>
        <v>-111</v>
      </c>
      <c r="AD1539" s="17" t="str">
        <f>TablaIncidentes[[#This Row],[Tiempo Creación (HH:mm)]]</f>
        <v>00:00</v>
      </c>
      <c r="AE1539" s="11">
        <f t="shared" ref="AE1539:AE1602" si="170">HOUR(AD1539)</f>
        <v>0</v>
      </c>
      <c r="AF1539" s="11">
        <f t="shared" ref="AF1539:AF1602" si="171">MINUTE(AD1539)</f>
        <v>0</v>
      </c>
      <c r="AG1539" s="11">
        <f>IF(TablaIncidentes[[#This Row],[Prioridad*]]="Baja",((AE1539*60)+AF1539)-30,IF(TablaIncidentes[[#This Row],[Prioridad*]]="Media",((AE1539*60)+AF1539)-15,IF(TablaIncidentes[[#This Row],[Prioridad*]]="Alta",((AE1539*60)+AF1539)-10)))</f>
        <v>-10</v>
      </c>
      <c r="AI1539" s="17">
        <f>TablaIncidentes[[#This Row],[Tiempo Avance Incidente]]</f>
        <v>0</v>
      </c>
      <c r="AJ1539" s="11">
        <f t="shared" ref="AJ1539:AJ1602" si="172">HOUR(AI1539)</f>
        <v>0</v>
      </c>
      <c r="AK1539" s="11">
        <f t="shared" ref="AK1539:AK1602" si="173">MINUTE(AI1539)</f>
        <v>0</v>
      </c>
      <c r="AL1539">
        <f>IF(TablaIncidentes[[#This Row],[Prioridad*]]="Baja",((AJ1539*60)+AK1539)-720,IF(TablaIncidentes[[#This Row],[Prioridad*]]="Media",((AJ1539*60)+AK1539)-120,IF(TablaIncidentes[[#This Row],[Prioridad*]]="Alta",((AJ1539*60)+AK1539)-60)))</f>
        <v>-60</v>
      </c>
      <c r="AN1539" t="str">
        <f t="shared" ref="AN1539:AN1602" si="174">TEXT(J1539,"dddd")</f>
        <v>jueves</v>
      </c>
    </row>
    <row r="1540" spans="1:40" x14ac:dyDescent="0.25">
      <c r="A1540" s="10" t="s">
        <v>3167</v>
      </c>
      <c r="B1540" t="s">
        <v>3168</v>
      </c>
      <c r="C1540" t="s">
        <v>123</v>
      </c>
      <c r="D1540" s="11" t="s">
        <v>150</v>
      </c>
      <c r="E1540" t="s">
        <v>34</v>
      </c>
      <c r="F1540" t="s">
        <v>111</v>
      </c>
      <c r="G1540" t="s">
        <v>279</v>
      </c>
      <c r="J1540" s="12">
        <v>43853</v>
      </c>
      <c r="K1540" s="13">
        <v>0.46870370370370368</v>
      </c>
      <c r="L1540" s="14">
        <v>43853</v>
      </c>
      <c r="M1540" s="15">
        <v>0.47233796296296293</v>
      </c>
      <c r="N1540" s="12">
        <v>43853</v>
      </c>
      <c r="O1540" s="13">
        <v>0.47255787037037034</v>
      </c>
      <c r="P1540" s="16">
        <v>43854.51152777778</v>
      </c>
      <c r="Q1540" s="11" t="s">
        <v>37</v>
      </c>
      <c r="R1540" s="11" t="s">
        <v>69</v>
      </c>
      <c r="S1540" s="11" t="s">
        <v>59</v>
      </c>
      <c r="T1540" s="11" t="s">
        <v>69</v>
      </c>
      <c r="U1540" s="11" t="s">
        <v>37</v>
      </c>
      <c r="V1540" s="17">
        <v>3.5879629649571143E-3</v>
      </c>
      <c r="W1540" s="11" t="s">
        <v>37</v>
      </c>
      <c r="Y1540" s="17" t="str">
        <f>TablaIncidentes[[#This Row],[Tiempo Total Gestión]]</f>
        <v>00:05</v>
      </c>
      <c r="Z1540" s="11">
        <f t="shared" si="168"/>
        <v>0</v>
      </c>
      <c r="AA1540" s="11">
        <f t="shared" si="169"/>
        <v>5</v>
      </c>
      <c r="AB1540" s="11">
        <f>IF(TablaIncidentes[[#This Row],[Prioridad*]]="Baja",(Z1540-24)*60+AA1540,IF(TablaIncidentes[[#This Row],[Prioridad*]]="Media",(Z1540-4)*60+AA1540,IF(TablaIncidentes[[#This Row],[Prioridad*]]="Alta",(Z1540-2)*60+AA1540)))</f>
        <v>-1435</v>
      </c>
      <c r="AD1540" s="17" t="str">
        <f>TablaIncidentes[[#This Row],[Tiempo Creación (HH:mm)]]</f>
        <v>00:05</v>
      </c>
      <c r="AE1540" s="11">
        <f t="shared" si="170"/>
        <v>0</v>
      </c>
      <c r="AF1540" s="11">
        <f t="shared" si="171"/>
        <v>5</v>
      </c>
      <c r="AG1540" s="11">
        <f>IF(TablaIncidentes[[#This Row],[Prioridad*]]="Baja",((AE1540*60)+AF1540)-30,IF(TablaIncidentes[[#This Row],[Prioridad*]]="Media",((AE1540*60)+AF1540)-15,IF(TablaIncidentes[[#This Row],[Prioridad*]]="Alta",((AE1540*60)+AF1540)-10)))</f>
        <v>-25</v>
      </c>
      <c r="AI1540" s="17">
        <f>TablaIncidentes[[#This Row],[Tiempo Avance Incidente]]</f>
        <v>3.5879629649571143E-3</v>
      </c>
      <c r="AJ1540" s="11">
        <f t="shared" si="172"/>
        <v>0</v>
      </c>
      <c r="AK1540" s="11">
        <f t="shared" si="173"/>
        <v>5</v>
      </c>
      <c r="AL1540">
        <f>IF(TablaIncidentes[[#This Row],[Prioridad*]]="Baja",((AJ1540*60)+AK1540)-720,IF(TablaIncidentes[[#This Row],[Prioridad*]]="Media",((AJ1540*60)+AK1540)-120,IF(TablaIncidentes[[#This Row],[Prioridad*]]="Alta",((AJ1540*60)+AK1540)-60)))</f>
        <v>-715</v>
      </c>
      <c r="AN1540" t="str">
        <f t="shared" si="174"/>
        <v>jueves</v>
      </c>
    </row>
    <row r="1541" spans="1:40" x14ac:dyDescent="0.25">
      <c r="A1541" s="10" t="s">
        <v>3169</v>
      </c>
      <c r="B1541" t="s">
        <v>3170</v>
      </c>
      <c r="C1541" t="s">
        <v>32</v>
      </c>
      <c r="D1541" s="11" t="s">
        <v>110</v>
      </c>
      <c r="E1541" t="s">
        <v>34</v>
      </c>
      <c r="F1541" t="s">
        <v>111</v>
      </c>
      <c r="G1541" t="s">
        <v>165</v>
      </c>
      <c r="J1541" s="12">
        <v>43853</v>
      </c>
      <c r="K1541" s="13">
        <v>0.44939814814814816</v>
      </c>
      <c r="L1541" s="14">
        <v>43853</v>
      </c>
      <c r="M1541" s="15">
        <v>0.4551736111111111</v>
      </c>
      <c r="N1541" s="12">
        <v>43853</v>
      </c>
      <c r="O1541" s="13">
        <v>0.45924768518518522</v>
      </c>
      <c r="P1541" s="16">
        <v>43854.51152777778</v>
      </c>
      <c r="Q1541" s="11" t="s">
        <v>37</v>
      </c>
      <c r="R1541" s="11" t="s">
        <v>84</v>
      </c>
      <c r="S1541" s="11" t="s">
        <v>59</v>
      </c>
      <c r="T1541" s="11" t="s">
        <v>44</v>
      </c>
      <c r="U1541" s="11" t="s">
        <v>37</v>
      </c>
      <c r="V1541" s="17">
        <v>5.543981482333038E-3</v>
      </c>
      <c r="W1541" s="11" t="s">
        <v>37</v>
      </c>
      <c r="Y1541" s="17" t="str">
        <f>TablaIncidentes[[#This Row],[Tiempo Total Gestión]]</f>
        <v>00:14</v>
      </c>
      <c r="Z1541" s="11">
        <f t="shared" si="168"/>
        <v>0</v>
      </c>
      <c r="AA1541" s="11">
        <f t="shared" si="169"/>
        <v>14</v>
      </c>
      <c r="AB1541" s="11">
        <f>IF(TablaIncidentes[[#This Row],[Prioridad*]]="Baja",(Z1541-24)*60+AA1541,IF(TablaIncidentes[[#This Row],[Prioridad*]]="Media",(Z1541-4)*60+AA1541,IF(TablaIncidentes[[#This Row],[Prioridad*]]="Alta",(Z1541-2)*60+AA1541)))</f>
        <v>-226</v>
      </c>
      <c r="AD1541" s="17" t="str">
        <f>TablaIncidentes[[#This Row],[Tiempo Creación (HH:mm)]]</f>
        <v>00:08</v>
      </c>
      <c r="AE1541" s="11">
        <f t="shared" si="170"/>
        <v>0</v>
      </c>
      <c r="AF1541" s="11">
        <f t="shared" si="171"/>
        <v>8</v>
      </c>
      <c r="AG1541" s="11">
        <f>IF(TablaIncidentes[[#This Row],[Prioridad*]]="Baja",((AE1541*60)+AF1541)-30,IF(TablaIncidentes[[#This Row],[Prioridad*]]="Media",((AE1541*60)+AF1541)-15,IF(TablaIncidentes[[#This Row],[Prioridad*]]="Alta",((AE1541*60)+AF1541)-10)))</f>
        <v>-7</v>
      </c>
      <c r="AI1541" s="17">
        <f>TablaIncidentes[[#This Row],[Tiempo Avance Incidente]]</f>
        <v>5.543981482333038E-3</v>
      </c>
      <c r="AJ1541" s="11">
        <f t="shared" si="172"/>
        <v>0</v>
      </c>
      <c r="AK1541" s="11">
        <f t="shared" si="173"/>
        <v>7</v>
      </c>
      <c r="AL1541">
        <f>IF(TablaIncidentes[[#This Row],[Prioridad*]]="Baja",((AJ1541*60)+AK1541)-720,IF(TablaIncidentes[[#This Row],[Prioridad*]]="Media",((AJ1541*60)+AK1541)-120,IF(TablaIncidentes[[#This Row],[Prioridad*]]="Alta",((AJ1541*60)+AK1541)-60)))</f>
        <v>-113</v>
      </c>
      <c r="AN1541" t="str">
        <f t="shared" si="174"/>
        <v>jueves</v>
      </c>
    </row>
    <row r="1542" spans="1:40" x14ac:dyDescent="0.25">
      <c r="A1542" s="10" t="s">
        <v>3171</v>
      </c>
      <c r="B1542" t="s">
        <v>572</v>
      </c>
      <c r="C1542" t="s">
        <v>161</v>
      </c>
      <c r="D1542" s="11" t="s">
        <v>110</v>
      </c>
      <c r="E1542" t="s">
        <v>34</v>
      </c>
      <c r="F1542" t="s">
        <v>124</v>
      </c>
      <c r="G1542" t="s">
        <v>104</v>
      </c>
      <c r="J1542" s="12">
        <v>43853</v>
      </c>
      <c r="K1542" s="13">
        <v>0.46951388888888884</v>
      </c>
      <c r="L1542" s="14">
        <v>43853</v>
      </c>
      <c r="M1542" s="15">
        <v>0.47050925925925924</v>
      </c>
      <c r="N1542" s="12">
        <v>43853</v>
      </c>
      <c r="O1542" s="13">
        <v>0.49659722222222219</v>
      </c>
      <c r="P1542" s="16">
        <v>43854.51152777778</v>
      </c>
      <c r="Q1542" s="11" t="s">
        <v>37</v>
      </c>
      <c r="R1542" s="11" t="s">
        <v>341</v>
      </c>
      <c r="S1542" s="11" t="s">
        <v>59</v>
      </c>
      <c r="T1542" s="11" t="s">
        <v>40</v>
      </c>
      <c r="U1542" s="11" t="s">
        <v>37</v>
      </c>
      <c r="V1542" s="17">
        <v>1.1458333392511122E-3</v>
      </c>
      <c r="W1542" s="11" t="s">
        <v>37</v>
      </c>
      <c r="Y1542" s="17" t="str">
        <f>TablaIncidentes[[#This Row],[Tiempo Total Gestión]]</f>
        <v>00:39</v>
      </c>
      <c r="Z1542" s="11">
        <f t="shared" si="168"/>
        <v>0</v>
      </c>
      <c r="AA1542" s="11">
        <f t="shared" si="169"/>
        <v>39</v>
      </c>
      <c r="AB1542" s="11">
        <f>IF(TablaIncidentes[[#This Row],[Prioridad*]]="Baja",(Z1542-24)*60+AA1542,IF(TablaIncidentes[[#This Row],[Prioridad*]]="Media",(Z1542-4)*60+AA1542,IF(TablaIncidentes[[#This Row],[Prioridad*]]="Alta",(Z1542-2)*60+AA1542)))</f>
        <v>-201</v>
      </c>
      <c r="AD1542" s="17" t="str">
        <f>TablaIncidentes[[#This Row],[Tiempo Creación (HH:mm)]]</f>
        <v>00:01</v>
      </c>
      <c r="AE1542" s="11">
        <f t="shared" si="170"/>
        <v>0</v>
      </c>
      <c r="AF1542" s="11">
        <f t="shared" si="171"/>
        <v>1</v>
      </c>
      <c r="AG1542" s="11">
        <f>IF(TablaIncidentes[[#This Row],[Prioridad*]]="Baja",((AE1542*60)+AF1542)-30,IF(TablaIncidentes[[#This Row],[Prioridad*]]="Media",((AE1542*60)+AF1542)-15,IF(TablaIncidentes[[#This Row],[Prioridad*]]="Alta",((AE1542*60)+AF1542)-10)))</f>
        <v>-14</v>
      </c>
      <c r="AI1542" s="17">
        <f>TablaIncidentes[[#This Row],[Tiempo Avance Incidente]]</f>
        <v>1.1458333392511122E-3</v>
      </c>
      <c r="AJ1542" s="11">
        <f t="shared" si="172"/>
        <v>0</v>
      </c>
      <c r="AK1542" s="11">
        <f t="shared" si="173"/>
        <v>1</v>
      </c>
      <c r="AL1542">
        <f>IF(TablaIncidentes[[#This Row],[Prioridad*]]="Baja",((AJ1542*60)+AK1542)-720,IF(TablaIncidentes[[#This Row],[Prioridad*]]="Media",((AJ1542*60)+AK1542)-120,IF(TablaIncidentes[[#This Row],[Prioridad*]]="Alta",((AJ1542*60)+AK1542)-60)))</f>
        <v>-119</v>
      </c>
      <c r="AN1542" t="str">
        <f t="shared" si="174"/>
        <v>jueves</v>
      </c>
    </row>
    <row r="1543" spans="1:40" x14ac:dyDescent="0.25">
      <c r="A1543" s="20" t="s">
        <v>3172</v>
      </c>
      <c r="B1543" t="s">
        <v>1138</v>
      </c>
      <c r="C1543" t="s">
        <v>32</v>
      </c>
      <c r="D1543" s="11" t="s">
        <v>33</v>
      </c>
      <c r="E1543" t="s">
        <v>34</v>
      </c>
      <c r="F1543" t="s">
        <v>51</v>
      </c>
      <c r="G1543" t="s">
        <v>62</v>
      </c>
      <c r="J1543" s="12">
        <v>43853</v>
      </c>
      <c r="K1543" s="13">
        <v>0.47122685185185187</v>
      </c>
      <c r="L1543" s="14">
        <v>43853</v>
      </c>
      <c r="M1543" s="15">
        <v>0.47122685185185187</v>
      </c>
      <c r="N1543" s="12">
        <v>43853</v>
      </c>
      <c r="O1543" s="13">
        <v>0.65069444444444446</v>
      </c>
      <c r="P1543" s="16">
        <v>43854.699016203704</v>
      </c>
      <c r="Q1543" s="11" t="s">
        <v>101</v>
      </c>
      <c r="R1543" s="11" t="s">
        <v>3156</v>
      </c>
      <c r="S1543" s="11" t="s">
        <v>39</v>
      </c>
      <c r="T1543" s="11" t="s">
        <v>133</v>
      </c>
      <c r="U1543" s="11" t="s">
        <v>37</v>
      </c>
      <c r="V1543" s="17">
        <v>0</v>
      </c>
      <c r="W1543" s="11" t="s">
        <v>37</v>
      </c>
      <c r="Y1543" s="17" t="str">
        <f>TablaIncidentes[[#This Row],[Tiempo Total Gestión]]</f>
        <v>04:13</v>
      </c>
      <c r="Z1543" s="11">
        <f t="shared" si="168"/>
        <v>4</v>
      </c>
      <c r="AA1543" s="11">
        <f t="shared" si="169"/>
        <v>13</v>
      </c>
      <c r="AB1543" s="11">
        <f>IF(TablaIncidentes[[#This Row],[Prioridad*]]="Baja",(Z1543-24)*60+AA1543,IF(TablaIncidentes[[#This Row],[Prioridad*]]="Media",(Z1543-4)*60+AA1543,IF(TablaIncidentes[[#This Row],[Prioridad*]]="Alta",(Z1543-2)*60+AA1543)))</f>
        <v>133</v>
      </c>
      <c r="AD1543" s="17" t="str">
        <f>TablaIncidentes[[#This Row],[Tiempo Creación (HH:mm)]]</f>
        <v>00:00</v>
      </c>
      <c r="AE1543" s="11">
        <f t="shared" si="170"/>
        <v>0</v>
      </c>
      <c r="AF1543" s="11">
        <f t="shared" si="171"/>
        <v>0</v>
      </c>
      <c r="AG1543" s="11">
        <f>IF(TablaIncidentes[[#This Row],[Prioridad*]]="Baja",((AE1543*60)+AF1543)-30,IF(TablaIncidentes[[#This Row],[Prioridad*]]="Media",((AE1543*60)+AF1543)-15,IF(TablaIncidentes[[#This Row],[Prioridad*]]="Alta",((AE1543*60)+AF1543)-10)))</f>
        <v>-10</v>
      </c>
      <c r="AI1543" s="17">
        <f>TablaIncidentes[[#This Row],[Tiempo Avance Incidente]]</f>
        <v>0</v>
      </c>
      <c r="AJ1543" s="11">
        <f t="shared" si="172"/>
        <v>0</v>
      </c>
      <c r="AK1543" s="11">
        <f t="shared" si="173"/>
        <v>0</v>
      </c>
      <c r="AL1543">
        <f>IF(TablaIncidentes[[#This Row],[Prioridad*]]="Baja",((AJ1543*60)+AK1543)-720,IF(TablaIncidentes[[#This Row],[Prioridad*]]="Media",((AJ1543*60)+AK1543)-120,IF(TablaIncidentes[[#This Row],[Prioridad*]]="Alta",((AJ1543*60)+AK1543)-60)))</f>
        <v>-60</v>
      </c>
      <c r="AN1543" t="str">
        <f t="shared" si="174"/>
        <v>jueves</v>
      </c>
    </row>
    <row r="1544" spans="1:40" x14ac:dyDescent="0.25">
      <c r="A1544" s="20" t="s">
        <v>3173</v>
      </c>
      <c r="B1544" t="s">
        <v>3174</v>
      </c>
      <c r="C1544" t="s">
        <v>32</v>
      </c>
      <c r="D1544" s="11" t="s">
        <v>33</v>
      </c>
      <c r="E1544" t="s">
        <v>34</v>
      </c>
      <c r="F1544" t="s">
        <v>51</v>
      </c>
      <c r="G1544" t="s">
        <v>75</v>
      </c>
      <c r="J1544" s="12">
        <v>43853</v>
      </c>
      <c r="K1544" s="13">
        <v>0.47890046296296296</v>
      </c>
      <c r="L1544" s="14">
        <v>43853</v>
      </c>
      <c r="M1544" s="15">
        <v>0.47890046296296296</v>
      </c>
      <c r="N1544" s="12">
        <v>43853</v>
      </c>
      <c r="O1544" s="13">
        <v>0.66920138888888892</v>
      </c>
      <c r="P1544" s="16">
        <v>43854.699016203704</v>
      </c>
      <c r="Q1544" s="11" t="s">
        <v>101</v>
      </c>
      <c r="R1544" s="11" t="s">
        <v>2956</v>
      </c>
      <c r="S1544" s="11" t="s">
        <v>39</v>
      </c>
      <c r="T1544" s="11" t="s">
        <v>133</v>
      </c>
      <c r="U1544" s="11" t="s">
        <v>37</v>
      </c>
      <c r="V1544" s="17">
        <v>0</v>
      </c>
      <c r="W1544" s="11" t="s">
        <v>37</v>
      </c>
      <c r="Y1544" s="17" t="str">
        <f>TablaIncidentes[[#This Row],[Tiempo Total Gestión]]</f>
        <v>04:34</v>
      </c>
      <c r="Z1544" s="11">
        <f t="shared" si="168"/>
        <v>4</v>
      </c>
      <c r="AA1544" s="11">
        <f t="shared" si="169"/>
        <v>34</v>
      </c>
      <c r="AB1544" s="11">
        <f>IF(TablaIncidentes[[#This Row],[Prioridad*]]="Baja",(Z1544-24)*60+AA1544,IF(TablaIncidentes[[#This Row],[Prioridad*]]="Media",(Z1544-4)*60+AA1544,IF(TablaIncidentes[[#This Row],[Prioridad*]]="Alta",(Z1544-2)*60+AA1544)))</f>
        <v>154</v>
      </c>
      <c r="AD1544" s="17" t="str">
        <f>TablaIncidentes[[#This Row],[Tiempo Creación (HH:mm)]]</f>
        <v>00:00</v>
      </c>
      <c r="AE1544" s="11">
        <f t="shared" si="170"/>
        <v>0</v>
      </c>
      <c r="AF1544" s="11">
        <f t="shared" si="171"/>
        <v>0</v>
      </c>
      <c r="AG1544" s="11">
        <f>IF(TablaIncidentes[[#This Row],[Prioridad*]]="Baja",((AE1544*60)+AF1544)-30,IF(TablaIncidentes[[#This Row],[Prioridad*]]="Media",((AE1544*60)+AF1544)-15,IF(TablaIncidentes[[#This Row],[Prioridad*]]="Alta",((AE1544*60)+AF1544)-10)))</f>
        <v>-10</v>
      </c>
      <c r="AI1544" s="17">
        <f>TablaIncidentes[[#This Row],[Tiempo Avance Incidente]]</f>
        <v>0</v>
      </c>
      <c r="AJ1544" s="11">
        <f t="shared" si="172"/>
        <v>0</v>
      </c>
      <c r="AK1544" s="11">
        <f t="shared" si="173"/>
        <v>0</v>
      </c>
      <c r="AL1544">
        <f>IF(TablaIncidentes[[#This Row],[Prioridad*]]="Baja",((AJ1544*60)+AK1544)-720,IF(TablaIncidentes[[#This Row],[Prioridad*]]="Media",((AJ1544*60)+AK1544)-120,IF(TablaIncidentes[[#This Row],[Prioridad*]]="Alta",((AJ1544*60)+AK1544)-60)))</f>
        <v>-60</v>
      </c>
      <c r="AN1544" t="str">
        <f t="shared" si="174"/>
        <v>jueves</v>
      </c>
    </row>
    <row r="1545" spans="1:40" x14ac:dyDescent="0.25">
      <c r="A1545" s="20" t="s">
        <v>3175</v>
      </c>
      <c r="B1545" t="s">
        <v>1835</v>
      </c>
      <c r="C1545" t="s">
        <v>32</v>
      </c>
      <c r="D1545" s="11" t="s">
        <v>33</v>
      </c>
      <c r="E1545" t="s">
        <v>34</v>
      </c>
      <c r="F1545" t="s">
        <v>51</v>
      </c>
      <c r="G1545" t="s">
        <v>75</v>
      </c>
      <c r="J1545" s="12">
        <v>43853</v>
      </c>
      <c r="K1545" s="13">
        <v>0.49563657407407408</v>
      </c>
      <c r="L1545" s="14">
        <v>43853</v>
      </c>
      <c r="M1545" s="15">
        <v>0.49563657407407408</v>
      </c>
      <c r="N1545" s="12">
        <v>43853</v>
      </c>
      <c r="O1545" s="13">
        <v>0.68168981481481483</v>
      </c>
      <c r="P1545" s="16">
        <v>43854.699016203704</v>
      </c>
      <c r="Q1545" s="11" t="s">
        <v>101</v>
      </c>
      <c r="R1545" s="11" t="s">
        <v>3013</v>
      </c>
      <c r="S1545" s="11" t="s">
        <v>39</v>
      </c>
      <c r="T1545" s="11" t="s">
        <v>133</v>
      </c>
      <c r="U1545" s="11" t="s">
        <v>37</v>
      </c>
      <c r="V1545" s="17">
        <v>0</v>
      </c>
      <c r="W1545" s="11" t="s">
        <v>37</v>
      </c>
      <c r="Y1545" s="17" t="str">
        <f>TablaIncidentes[[#This Row],[Tiempo Total Gestión]]</f>
        <v>04:27</v>
      </c>
      <c r="Z1545" s="11">
        <f t="shared" si="168"/>
        <v>4</v>
      </c>
      <c r="AA1545" s="11">
        <f t="shared" si="169"/>
        <v>27</v>
      </c>
      <c r="AB1545" s="11">
        <f>IF(TablaIncidentes[[#This Row],[Prioridad*]]="Baja",(Z1545-24)*60+AA1545,IF(TablaIncidentes[[#This Row],[Prioridad*]]="Media",(Z1545-4)*60+AA1545,IF(TablaIncidentes[[#This Row],[Prioridad*]]="Alta",(Z1545-2)*60+AA1545)))</f>
        <v>147</v>
      </c>
      <c r="AD1545" s="17" t="str">
        <f>TablaIncidentes[[#This Row],[Tiempo Creación (HH:mm)]]</f>
        <v>00:00</v>
      </c>
      <c r="AE1545" s="11">
        <f t="shared" si="170"/>
        <v>0</v>
      </c>
      <c r="AF1545" s="11">
        <f t="shared" si="171"/>
        <v>0</v>
      </c>
      <c r="AG1545" s="11">
        <f>IF(TablaIncidentes[[#This Row],[Prioridad*]]="Baja",((AE1545*60)+AF1545)-30,IF(TablaIncidentes[[#This Row],[Prioridad*]]="Media",((AE1545*60)+AF1545)-15,IF(TablaIncidentes[[#This Row],[Prioridad*]]="Alta",((AE1545*60)+AF1545)-10)))</f>
        <v>-10</v>
      </c>
      <c r="AI1545" s="17">
        <f>TablaIncidentes[[#This Row],[Tiempo Avance Incidente]]</f>
        <v>0</v>
      </c>
      <c r="AJ1545" s="11">
        <f t="shared" si="172"/>
        <v>0</v>
      </c>
      <c r="AK1545" s="11">
        <f t="shared" si="173"/>
        <v>0</v>
      </c>
      <c r="AL1545">
        <f>IF(TablaIncidentes[[#This Row],[Prioridad*]]="Baja",((AJ1545*60)+AK1545)-720,IF(TablaIncidentes[[#This Row],[Prioridad*]]="Media",((AJ1545*60)+AK1545)-120,IF(TablaIncidentes[[#This Row],[Prioridad*]]="Alta",((AJ1545*60)+AK1545)-60)))</f>
        <v>-60</v>
      </c>
      <c r="AN1545" t="str">
        <f t="shared" si="174"/>
        <v>jueves</v>
      </c>
    </row>
    <row r="1546" spans="1:40" x14ac:dyDescent="0.25">
      <c r="A1546" s="10" t="s">
        <v>3176</v>
      </c>
      <c r="B1546" t="s">
        <v>3177</v>
      </c>
      <c r="C1546" t="s">
        <v>395</v>
      </c>
      <c r="D1546" s="11" t="s">
        <v>150</v>
      </c>
      <c r="E1546" t="s">
        <v>34</v>
      </c>
      <c r="F1546" t="s">
        <v>111</v>
      </c>
      <c r="G1546" t="s">
        <v>279</v>
      </c>
      <c r="J1546" s="12">
        <v>43853</v>
      </c>
      <c r="K1546" s="13">
        <v>0.44467592592592592</v>
      </c>
      <c r="L1546" s="14">
        <v>43853</v>
      </c>
      <c r="M1546" s="15">
        <v>0.44662037037037039</v>
      </c>
      <c r="N1546" s="12">
        <v>43853</v>
      </c>
      <c r="O1546" s="13">
        <v>0.44732638888888893</v>
      </c>
      <c r="P1546" s="16">
        <v>43854.51152777778</v>
      </c>
      <c r="Q1546" s="11" t="s">
        <v>37</v>
      </c>
      <c r="R1546" s="11" t="s">
        <v>116</v>
      </c>
      <c r="S1546" s="11" t="s">
        <v>59</v>
      </c>
      <c r="T1546" s="11" t="s">
        <v>48</v>
      </c>
      <c r="U1546" s="11" t="s">
        <v>37</v>
      </c>
      <c r="V1546" s="17">
        <v>1.8171296323998831E-3</v>
      </c>
      <c r="W1546" s="11" t="s">
        <v>37</v>
      </c>
      <c r="Y1546" s="17" t="str">
        <f>TablaIncidentes[[#This Row],[Tiempo Total Gestión]]</f>
        <v>00:03</v>
      </c>
      <c r="Z1546" s="11">
        <f t="shared" si="168"/>
        <v>0</v>
      </c>
      <c r="AA1546" s="11">
        <f t="shared" si="169"/>
        <v>3</v>
      </c>
      <c r="AB1546" s="11">
        <f>IF(TablaIncidentes[[#This Row],[Prioridad*]]="Baja",(Z1546-24)*60+AA1546,IF(TablaIncidentes[[#This Row],[Prioridad*]]="Media",(Z1546-4)*60+AA1546,IF(TablaIncidentes[[#This Row],[Prioridad*]]="Alta",(Z1546-2)*60+AA1546)))</f>
        <v>-1437</v>
      </c>
      <c r="AD1546" s="17" t="str">
        <f>TablaIncidentes[[#This Row],[Tiempo Creación (HH:mm)]]</f>
        <v>00:02</v>
      </c>
      <c r="AE1546" s="11">
        <f t="shared" si="170"/>
        <v>0</v>
      </c>
      <c r="AF1546" s="11">
        <f t="shared" si="171"/>
        <v>2</v>
      </c>
      <c r="AG1546" s="11">
        <f>IF(TablaIncidentes[[#This Row],[Prioridad*]]="Baja",((AE1546*60)+AF1546)-30,IF(TablaIncidentes[[#This Row],[Prioridad*]]="Media",((AE1546*60)+AF1546)-15,IF(TablaIncidentes[[#This Row],[Prioridad*]]="Alta",((AE1546*60)+AF1546)-10)))</f>
        <v>-28</v>
      </c>
      <c r="AI1546" s="17">
        <f>TablaIncidentes[[#This Row],[Tiempo Avance Incidente]]</f>
        <v>1.8171296323998831E-3</v>
      </c>
      <c r="AJ1546" s="11">
        <f t="shared" si="172"/>
        <v>0</v>
      </c>
      <c r="AK1546" s="11">
        <f t="shared" si="173"/>
        <v>2</v>
      </c>
      <c r="AL1546">
        <f>IF(TablaIncidentes[[#This Row],[Prioridad*]]="Baja",((AJ1546*60)+AK1546)-720,IF(TablaIncidentes[[#This Row],[Prioridad*]]="Media",((AJ1546*60)+AK1546)-120,IF(TablaIncidentes[[#This Row],[Prioridad*]]="Alta",((AJ1546*60)+AK1546)-60)))</f>
        <v>-718</v>
      </c>
      <c r="AN1546" t="str">
        <f t="shared" si="174"/>
        <v>jueves</v>
      </c>
    </row>
    <row r="1547" spans="1:40" x14ac:dyDescent="0.25">
      <c r="A1547" s="20" t="s">
        <v>3178</v>
      </c>
      <c r="B1547" t="s">
        <v>1037</v>
      </c>
      <c r="C1547" t="s">
        <v>32</v>
      </c>
      <c r="D1547" s="11" t="s">
        <v>33</v>
      </c>
      <c r="E1547" t="s">
        <v>34</v>
      </c>
      <c r="F1547" t="s">
        <v>35</v>
      </c>
      <c r="G1547" t="s">
        <v>36</v>
      </c>
      <c r="J1547" s="12">
        <v>43853</v>
      </c>
      <c r="K1547" s="13">
        <v>0.46078703703703705</v>
      </c>
      <c r="L1547" s="14">
        <v>43853</v>
      </c>
      <c r="M1547" s="15">
        <v>0.46078703703703705</v>
      </c>
      <c r="N1547" s="12">
        <v>43854</v>
      </c>
      <c r="O1547" s="13">
        <v>0.75011574074074072</v>
      </c>
      <c r="P1547" s="16">
        <v>43855.764085648145</v>
      </c>
      <c r="Q1547" s="11" t="s">
        <v>101</v>
      </c>
      <c r="R1547" s="11" t="s">
        <v>3179</v>
      </c>
      <c r="S1547" s="11" t="s">
        <v>39</v>
      </c>
      <c r="T1547" s="11" t="s">
        <v>133</v>
      </c>
      <c r="U1547" s="11" t="s">
        <v>37</v>
      </c>
      <c r="V1547" s="17">
        <v>0</v>
      </c>
      <c r="W1547" s="11" t="s">
        <v>37</v>
      </c>
      <c r="Y1547" s="17" t="str">
        <f>TablaIncidentes[[#This Row],[Tiempo Total Gestión]]</f>
        <v>30:56</v>
      </c>
      <c r="Z1547" s="11">
        <f t="shared" si="168"/>
        <v>6</v>
      </c>
      <c r="AA1547" s="11">
        <f t="shared" si="169"/>
        <v>56</v>
      </c>
      <c r="AB1547" s="11">
        <f>IF(TablaIncidentes[[#This Row],[Prioridad*]]="Baja",(Z1547-24)*60+AA1547,IF(TablaIncidentes[[#This Row],[Prioridad*]]="Media",(Z1547-4)*60+AA1547,IF(TablaIncidentes[[#This Row],[Prioridad*]]="Alta",(Z1547-2)*60+AA1547)))</f>
        <v>296</v>
      </c>
      <c r="AD1547" s="17" t="str">
        <f>TablaIncidentes[[#This Row],[Tiempo Creación (HH:mm)]]</f>
        <v>00:00</v>
      </c>
      <c r="AE1547" s="11">
        <f t="shared" si="170"/>
        <v>0</v>
      </c>
      <c r="AF1547" s="11">
        <f t="shared" si="171"/>
        <v>0</v>
      </c>
      <c r="AG1547" s="11">
        <f>IF(TablaIncidentes[[#This Row],[Prioridad*]]="Baja",((AE1547*60)+AF1547)-30,IF(TablaIncidentes[[#This Row],[Prioridad*]]="Media",((AE1547*60)+AF1547)-15,IF(TablaIncidentes[[#This Row],[Prioridad*]]="Alta",((AE1547*60)+AF1547)-10)))</f>
        <v>-10</v>
      </c>
      <c r="AI1547" s="17">
        <f>TablaIncidentes[[#This Row],[Tiempo Avance Incidente]]</f>
        <v>0</v>
      </c>
      <c r="AJ1547" s="11">
        <f t="shared" si="172"/>
        <v>0</v>
      </c>
      <c r="AK1547" s="11">
        <f t="shared" si="173"/>
        <v>0</v>
      </c>
      <c r="AL1547">
        <f>IF(TablaIncidentes[[#This Row],[Prioridad*]]="Baja",((AJ1547*60)+AK1547)-720,IF(TablaIncidentes[[#This Row],[Prioridad*]]="Media",((AJ1547*60)+AK1547)-120,IF(TablaIncidentes[[#This Row],[Prioridad*]]="Alta",((AJ1547*60)+AK1547)-60)))</f>
        <v>-60</v>
      </c>
      <c r="AN1547" t="str">
        <f t="shared" si="174"/>
        <v>jueves</v>
      </c>
    </row>
    <row r="1548" spans="1:40" x14ac:dyDescent="0.25">
      <c r="A1548" s="10" t="s">
        <v>3180</v>
      </c>
      <c r="B1548" t="s">
        <v>3181</v>
      </c>
      <c r="C1548" t="s">
        <v>32</v>
      </c>
      <c r="D1548" s="11" t="s">
        <v>33</v>
      </c>
      <c r="E1548" t="s">
        <v>34</v>
      </c>
      <c r="F1548" t="s">
        <v>51</v>
      </c>
      <c r="G1548" t="s">
        <v>151</v>
      </c>
      <c r="J1548" s="12">
        <v>43853</v>
      </c>
      <c r="K1548" s="13">
        <v>0.47959490740740746</v>
      </c>
      <c r="L1548" s="14">
        <v>43853</v>
      </c>
      <c r="M1548" s="15">
        <v>0.47959490740740746</v>
      </c>
      <c r="N1548" s="12">
        <v>43853</v>
      </c>
      <c r="O1548" s="13">
        <v>0.77560185185185182</v>
      </c>
      <c r="P1548" s="16">
        <v>43854.836030092592</v>
      </c>
      <c r="Q1548" s="11" t="s">
        <v>37</v>
      </c>
      <c r="R1548" s="11" t="s">
        <v>721</v>
      </c>
      <c r="S1548" s="11" t="s">
        <v>39</v>
      </c>
      <c r="T1548" s="11" t="s">
        <v>133</v>
      </c>
      <c r="U1548" s="11" t="s">
        <v>37</v>
      </c>
      <c r="V1548" s="17">
        <v>0</v>
      </c>
      <c r="W1548" s="11" t="s">
        <v>37</v>
      </c>
      <c r="Y1548" s="17" t="str">
        <f>TablaIncidentes[[#This Row],[Tiempo Total Gestión]]</f>
        <v>00:07</v>
      </c>
      <c r="Z1548" s="11">
        <f t="shared" si="168"/>
        <v>0</v>
      </c>
      <c r="AA1548" s="11">
        <f t="shared" si="169"/>
        <v>7</v>
      </c>
      <c r="AB1548" s="11">
        <f>IF(TablaIncidentes[[#This Row],[Prioridad*]]="Baja",(Z1548-24)*60+AA1548,IF(TablaIncidentes[[#This Row],[Prioridad*]]="Media",(Z1548-4)*60+AA1548,IF(TablaIncidentes[[#This Row],[Prioridad*]]="Alta",(Z1548-2)*60+AA1548)))</f>
        <v>-113</v>
      </c>
      <c r="AD1548" s="17" t="str">
        <f>TablaIncidentes[[#This Row],[Tiempo Creación (HH:mm)]]</f>
        <v>00:00</v>
      </c>
      <c r="AE1548" s="11">
        <f t="shared" si="170"/>
        <v>0</v>
      </c>
      <c r="AF1548" s="11">
        <f t="shared" si="171"/>
        <v>0</v>
      </c>
      <c r="AG1548" s="11">
        <f>IF(TablaIncidentes[[#This Row],[Prioridad*]]="Baja",((AE1548*60)+AF1548)-30,IF(TablaIncidentes[[#This Row],[Prioridad*]]="Media",((AE1548*60)+AF1548)-15,IF(TablaIncidentes[[#This Row],[Prioridad*]]="Alta",((AE1548*60)+AF1548)-10)))</f>
        <v>-10</v>
      </c>
      <c r="AI1548" s="17">
        <f>TablaIncidentes[[#This Row],[Tiempo Avance Incidente]]</f>
        <v>0</v>
      </c>
      <c r="AJ1548" s="11">
        <f t="shared" si="172"/>
        <v>0</v>
      </c>
      <c r="AK1548" s="11">
        <f t="shared" si="173"/>
        <v>0</v>
      </c>
      <c r="AL1548">
        <f>IF(TablaIncidentes[[#This Row],[Prioridad*]]="Baja",((AJ1548*60)+AK1548)-720,IF(TablaIncidentes[[#This Row],[Prioridad*]]="Media",((AJ1548*60)+AK1548)-120,IF(TablaIncidentes[[#This Row],[Prioridad*]]="Alta",((AJ1548*60)+AK1548)-60)))</f>
        <v>-60</v>
      </c>
      <c r="AN1548" t="str">
        <f t="shared" si="174"/>
        <v>jueves</v>
      </c>
    </row>
    <row r="1549" spans="1:40" x14ac:dyDescent="0.25">
      <c r="A1549" s="10" t="s">
        <v>3182</v>
      </c>
      <c r="B1549" t="s">
        <v>3183</v>
      </c>
      <c r="C1549" t="s">
        <v>123</v>
      </c>
      <c r="D1549" s="11" t="s">
        <v>110</v>
      </c>
      <c r="E1549" t="s">
        <v>34</v>
      </c>
      <c r="F1549" t="s">
        <v>124</v>
      </c>
      <c r="G1549" t="s">
        <v>364</v>
      </c>
      <c r="J1549" s="12">
        <v>43853</v>
      </c>
      <c r="K1549" s="13">
        <v>0.48418981481481477</v>
      </c>
      <c r="L1549" s="14">
        <v>43853</v>
      </c>
      <c r="M1549" s="15">
        <v>0.48487268518518517</v>
      </c>
      <c r="N1549" s="12">
        <v>43853</v>
      </c>
      <c r="O1549" s="13">
        <v>0.53491898148148154</v>
      </c>
      <c r="P1549" s="16">
        <v>43854.587256944447</v>
      </c>
      <c r="Q1549" s="11" t="s">
        <v>37</v>
      </c>
      <c r="R1549" s="11" t="s">
        <v>2573</v>
      </c>
      <c r="S1549" s="11" t="s">
        <v>59</v>
      </c>
      <c r="T1549" s="11" t="s">
        <v>133</v>
      </c>
      <c r="U1549" s="11" t="s">
        <v>37</v>
      </c>
      <c r="V1549" s="17">
        <v>6.8287036992842332E-4</v>
      </c>
      <c r="W1549" s="11" t="s">
        <v>37</v>
      </c>
      <c r="Y1549" s="17" t="str">
        <f>TablaIncidentes[[#This Row],[Tiempo Total Gestión]]</f>
        <v>01:08</v>
      </c>
      <c r="Z1549" s="11">
        <f t="shared" si="168"/>
        <v>1</v>
      </c>
      <c r="AA1549" s="11">
        <f t="shared" si="169"/>
        <v>8</v>
      </c>
      <c r="AB1549" s="11">
        <f>IF(TablaIncidentes[[#This Row],[Prioridad*]]="Baja",(Z1549-24)*60+AA1549,IF(TablaIncidentes[[#This Row],[Prioridad*]]="Media",(Z1549-4)*60+AA1549,IF(TablaIncidentes[[#This Row],[Prioridad*]]="Alta",(Z1549-2)*60+AA1549)))</f>
        <v>-172</v>
      </c>
      <c r="AD1549" s="17" t="str">
        <f>TablaIncidentes[[#This Row],[Tiempo Creación (HH:mm)]]</f>
        <v>00:00</v>
      </c>
      <c r="AE1549" s="11">
        <f t="shared" si="170"/>
        <v>0</v>
      </c>
      <c r="AF1549" s="11">
        <f t="shared" si="171"/>
        <v>0</v>
      </c>
      <c r="AG1549" s="11">
        <f>IF(TablaIncidentes[[#This Row],[Prioridad*]]="Baja",((AE1549*60)+AF1549)-30,IF(TablaIncidentes[[#This Row],[Prioridad*]]="Media",((AE1549*60)+AF1549)-15,IF(TablaIncidentes[[#This Row],[Prioridad*]]="Alta",((AE1549*60)+AF1549)-10)))</f>
        <v>-15</v>
      </c>
      <c r="AI1549" s="17">
        <f>TablaIncidentes[[#This Row],[Tiempo Avance Incidente]]</f>
        <v>6.8287036992842332E-4</v>
      </c>
      <c r="AJ1549" s="11">
        <f t="shared" si="172"/>
        <v>0</v>
      </c>
      <c r="AK1549" s="11">
        <f t="shared" si="173"/>
        <v>0</v>
      </c>
      <c r="AL1549">
        <f>IF(TablaIncidentes[[#This Row],[Prioridad*]]="Baja",((AJ1549*60)+AK1549)-720,IF(TablaIncidentes[[#This Row],[Prioridad*]]="Media",((AJ1549*60)+AK1549)-120,IF(TablaIncidentes[[#This Row],[Prioridad*]]="Alta",((AJ1549*60)+AK1549)-60)))</f>
        <v>-120</v>
      </c>
      <c r="AN1549" t="str">
        <f t="shared" si="174"/>
        <v>jueves</v>
      </c>
    </row>
    <row r="1550" spans="1:40" x14ac:dyDescent="0.25">
      <c r="A1550" s="10" t="s">
        <v>3184</v>
      </c>
      <c r="B1550" t="s">
        <v>3185</v>
      </c>
      <c r="C1550" t="s">
        <v>3140</v>
      </c>
      <c r="D1550" s="11" t="s">
        <v>150</v>
      </c>
      <c r="E1550" t="s">
        <v>34</v>
      </c>
      <c r="F1550" t="s">
        <v>111</v>
      </c>
      <c r="G1550" t="s">
        <v>374</v>
      </c>
      <c r="J1550" s="12">
        <v>43853</v>
      </c>
      <c r="K1550" s="13">
        <v>0.48806712962962967</v>
      </c>
      <c r="L1550" s="14">
        <v>43853</v>
      </c>
      <c r="M1550" s="15">
        <v>0.48918981481481483</v>
      </c>
      <c r="N1550" s="12">
        <v>43853</v>
      </c>
      <c r="O1550" s="13">
        <v>0.61362268518518526</v>
      </c>
      <c r="P1550" s="16">
        <v>43854.699016203704</v>
      </c>
      <c r="Q1550" s="11" t="s">
        <v>37</v>
      </c>
      <c r="R1550" s="11" t="s">
        <v>186</v>
      </c>
      <c r="S1550" s="11" t="s">
        <v>91</v>
      </c>
      <c r="T1550" s="11" t="s">
        <v>40</v>
      </c>
      <c r="U1550" s="11" t="s">
        <v>37</v>
      </c>
      <c r="V1550" s="17">
        <v>1.0300925932824612E-3</v>
      </c>
      <c r="W1550" s="11" t="s">
        <v>37</v>
      </c>
      <c r="Y1550" s="17" t="str">
        <f>TablaIncidentes[[#This Row],[Tiempo Total Gestión]]</f>
        <v>00:11</v>
      </c>
      <c r="Z1550" s="11">
        <f t="shared" si="168"/>
        <v>0</v>
      </c>
      <c r="AA1550" s="11">
        <f t="shared" si="169"/>
        <v>11</v>
      </c>
      <c r="AB1550" s="11">
        <f>IF(TablaIncidentes[[#This Row],[Prioridad*]]="Baja",(Z1550-24)*60+AA1550,IF(TablaIncidentes[[#This Row],[Prioridad*]]="Media",(Z1550-4)*60+AA1550,IF(TablaIncidentes[[#This Row],[Prioridad*]]="Alta",(Z1550-2)*60+AA1550)))</f>
        <v>-1429</v>
      </c>
      <c r="AD1550" s="17" t="str">
        <f>TablaIncidentes[[#This Row],[Tiempo Creación (HH:mm)]]</f>
        <v>00:01</v>
      </c>
      <c r="AE1550" s="11">
        <f t="shared" si="170"/>
        <v>0</v>
      </c>
      <c r="AF1550" s="11">
        <f t="shared" si="171"/>
        <v>1</v>
      </c>
      <c r="AG1550" s="11">
        <f>IF(TablaIncidentes[[#This Row],[Prioridad*]]="Baja",((AE1550*60)+AF1550)-30,IF(TablaIncidentes[[#This Row],[Prioridad*]]="Media",((AE1550*60)+AF1550)-15,IF(TablaIncidentes[[#This Row],[Prioridad*]]="Alta",((AE1550*60)+AF1550)-10)))</f>
        <v>-29</v>
      </c>
      <c r="AI1550" s="17">
        <f>TablaIncidentes[[#This Row],[Tiempo Avance Incidente]]</f>
        <v>1.0300925932824612E-3</v>
      </c>
      <c r="AJ1550" s="11">
        <f t="shared" si="172"/>
        <v>0</v>
      </c>
      <c r="AK1550" s="11">
        <f t="shared" si="173"/>
        <v>1</v>
      </c>
      <c r="AL1550">
        <f>IF(TablaIncidentes[[#This Row],[Prioridad*]]="Baja",((AJ1550*60)+AK1550)-720,IF(TablaIncidentes[[#This Row],[Prioridad*]]="Media",((AJ1550*60)+AK1550)-120,IF(TablaIncidentes[[#This Row],[Prioridad*]]="Alta",((AJ1550*60)+AK1550)-60)))</f>
        <v>-719</v>
      </c>
      <c r="AN1550" t="str">
        <f t="shared" si="174"/>
        <v>jueves</v>
      </c>
    </row>
    <row r="1551" spans="1:40" x14ac:dyDescent="0.25">
      <c r="A1551" s="20" t="s">
        <v>3186</v>
      </c>
      <c r="B1551" t="s">
        <v>3187</v>
      </c>
      <c r="C1551" t="s">
        <v>32</v>
      </c>
      <c r="D1551" s="11" t="s">
        <v>33</v>
      </c>
      <c r="E1551" t="s">
        <v>34</v>
      </c>
      <c r="F1551" t="s">
        <v>51</v>
      </c>
      <c r="G1551" t="s">
        <v>62</v>
      </c>
      <c r="J1551" s="12">
        <v>43853</v>
      </c>
      <c r="K1551" s="13">
        <v>0.50190972222222219</v>
      </c>
      <c r="L1551" s="14">
        <v>43853</v>
      </c>
      <c r="M1551" s="15">
        <v>0.50190972222222219</v>
      </c>
      <c r="N1551" s="12">
        <v>43853</v>
      </c>
      <c r="O1551" s="13">
        <v>0.65765046296296303</v>
      </c>
      <c r="P1551" s="16">
        <v>43854.699016203704</v>
      </c>
      <c r="Q1551" s="11" t="s">
        <v>101</v>
      </c>
      <c r="R1551" s="11" t="s">
        <v>969</v>
      </c>
      <c r="S1551" s="11" t="s">
        <v>39</v>
      </c>
      <c r="T1551" s="11" t="s">
        <v>133</v>
      </c>
      <c r="U1551" s="11" t="s">
        <v>37</v>
      </c>
      <c r="V1551" s="17">
        <v>0</v>
      </c>
      <c r="W1551" s="11" t="s">
        <v>37</v>
      </c>
      <c r="Y1551" s="17" t="str">
        <f>TablaIncidentes[[#This Row],[Tiempo Total Gestión]]</f>
        <v>03:41</v>
      </c>
      <c r="Z1551" s="11">
        <f t="shared" si="168"/>
        <v>3</v>
      </c>
      <c r="AA1551" s="11">
        <f t="shared" si="169"/>
        <v>41</v>
      </c>
      <c r="AB1551" s="11">
        <f>IF(TablaIncidentes[[#This Row],[Prioridad*]]="Baja",(Z1551-24)*60+AA1551,IF(TablaIncidentes[[#This Row],[Prioridad*]]="Media",(Z1551-4)*60+AA1551,IF(TablaIncidentes[[#This Row],[Prioridad*]]="Alta",(Z1551-2)*60+AA1551)))</f>
        <v>101</v>
      </c>
      <c r="AD1551" s="17" t="str">
        <f>TablaIncidentes[[#This Row],[Tiempo Creación (HH:mm)]]</f>
        <v>00:00</v>
      </c>
      <c r="AE1551" s="11">
        <f t="shared" si="170"/>
        <v>0</v>
      </c>
      <c r="AF1551" s="11">
        <f t="shared" si="171"/>
        <v>0</v>
      </c>
      <c r="AG1551" s="11">
        <f>IF(TablaIncidentes[[#This Row],[Prioridad*]]="Baja",((AE1551*60)+AF1551)-30,IF(TablaIncidentes[[#This Row],[Prioridad*]]="Media",((AE1551*60)+AF1551)-15,IF(TablaIncidentes[[#This Row],[Prioridad*]]="Alta",((AE1551*60)+AF1551)-10)))</f>
        <v>-10</v>
      </c>
      <c r="AI1551" s="17">
        <f>TablaIncidentes[[#This Row],[Tiempo Avance Incidente]]</f>
        <v>0</v>
      </c>
      <c r="AJ1551" s="11">
        <f t="shared" si="172"/>
        <v>0</v>
      </c>
      <c r="AK1551" s="11">
        <f t="shared" si="173"/>
        <v>0</v>
      </c>
      <c r="AL1551">
        <f>IF(TablaIncidentes[[#This Row],[Prioridad*]]="Baja",((AJ1551*60)+AK1551)-720,IF(TablaIncidentes[[#This Row],[Prioridad*]]="Media",((AJ1551*60)+AK1551)-120,IF(TablaIncidentes[[#This Row],[Prioridad*]]="Alta",((AJ1551*60)+AK1551)-60)))</f>
        <v>-60</v>
      </c>
      <c r="AN1551" t="str">
        <f t="shared" si="174"/>
        <v>jueves</v>
      </c>
    </row>
    <row r="1552" spans="1:40" x14ac:dyDescent="0.25">
      <c r="A1552" s="10" t="s">
        <v>3188</v>
      </c>
      <c r="B1552" t="s">
        <v>572</v>
      </c>
      <c r="C1552" t="s">
        <v>161</v>
      </c>
      <c r="D1552" s="11" t="s">
        <v>110</v>
      </c>
      <c r="E1552" t="s">
        <v>34</v>
      </c>
      <c r="F1552" t="s">
        <v>124</v>
      </c>
      <c r="G1552" t="s">
        <v>104</v>
      </c>
      <c r="J1552" s="12">
        <v>43853</v>
      </c>
      <c r="K1552" s="13">
        <v>0.48341435185185189</v>
      </c>
      <c r="L1552" s="14">
        <v>43853</v>
      </c>
      <c r="M1552" s="15">
        <v>0.48503472222222221</v>
      </c>
      <c r="N1552" s="12">
        <v>43853</v>
      </c>
      <c r="O1552" s="13">
        <v>0.50299768518518517</v>
      </c>
      <c r="P1552" s="16">
        <v>43854.51152777778</v>
      </c>
      <c r="Q1552" s="11" t="s">
        <v>37</v>
      </c>
      <c r="R1552" s="11" t="s">
        <v>606</v>
      </c>
      <c r="S1552" s="11" t="s">
        <v>59</v>
      </c>
      <c r="T1552" s="11" t="s">
        <v>48</v>
      </c>
      <c r="U1552" s="11" t="s">
        <v>37</v>
      </c>
      <c r="V1552" s="17">
        <v>1.8518518481869251E-3</v>
      </c>
      <c r="W1552" s="11" t="s">
        <v>37</v>
      </c>
      <c r="Y1552" s="17" t="str">
        <f>TablaIncidentes[[#This Row],[Tiempo Total Gestión]]</f>
        <v>00:28</v>
      </c>
      <c r="Z1552" s="11">
        <f t="shared" si="168"/>
        <v>0</v>
      </c>
      <c r="AA1552" s="11">
        <f t="shared" si="169"/>
        <v>28</v>
      </c>
      <c r="AB1552" s="11">
        <f>IF(TablaIncidentes[[#This Row],[Prioridad*]]="Baja",(Z1552-24)*60+AA1552,IF(TablaIncidentes[[#This Row],[Prioridad*]]="Media",(Z1552-4)*60+AA1552,IF(TablaIncidentes[[#This Row],[Prioridad*]]="Alta",(Z1552-2)*60+AA1552)))</f>
        <v>-212</v>
      </c>
      <c r="AD1552" s="17" t="str">
        <f>TablaIncidentes[[#This Row],[Tiempo Creación (HH:mm)]]</f>
        <v>00:02</v>
      </c>
      <c r="AE1552" s="11">
        <f t="shared" si="170"/>
        <v>0</v>
      </c>
      <c r="AF1552" s="11">
        <f t="shared" si="171"/>
        <v>2</v>
      </c>
      <c r="AG1552" s="11">
        <f>IF(TablaIncidentes[[#This Row],[Prioridad*]]="Baja",((AE1552*60)+AF1552)-30,IF(TablaIncidentes[[#This Row],[Prioridad*]]="Media",((AE1552*60)+AF1552)-15,IF(TablaIncidentes[[#This Row],[Prioridad*]]="Alta",((AE1552*60)+AF1552)-10)))</f>
        <v>-13</v>
      </c>
      <c r="AI1552" s="17">
        <f>TablaIncidentes[[#This Row],[Tiempo Avance Incidente]]</f>
        <v>1.8518518481869251E-3</v>
      </c>
      <c r="AJ1552" s="11">
        <f t="shared" si="172"/>
        <v>0</v>
      </c>
      <c r="AK1552" s="11">
        <f t="shared" si="173"/>
        <v>2</v>
      </c>
      <c r="AL1552">
        <f>IF(TablaIncidentes[[#This Row],[Prioridad*]]="Baja",((AJ1552*60)+AK1552)-720,IF(TablaIncidentes[[#This Row],[Prioridad*]]="Media",((AJ1552*60)+AK1552)-120,IF(TablaIncidentes[[#This Row],[Prioridad*]]="Alta",((AJ1552*60)+AK1552)-60)))</f>
        <v>-118</v>
      </c>
      <c r="AN1552" t="str">
        <f t="shared" si="174"/>
        <v>jueves</v>
      </c>
    </row>
    <row r="1553" spans="1:40" x14ac:dyDescent="0.25">
      <c r="A1553" s="20" t="s">
        <v>3189</v>
      </c>
      <c r="B1553" t="s">
        <v>3190</v>
      </c>
      <c r="C1553" t="s">
        <v>32</v>
      </c>
      <c r="D1553" s="11" t="s">
        <v>33</v>
      </c>
      <c r="E1553" t="s">
        <v>34</v>
      </c>
      <c r="F1553" t="s">
        <v>51</v>
      </c>
      <c r="G1553" t="s">
        <v>62</v>
      </c>
      <c r="J1553" s="12">
        <v>43853</v>
      </c>
      <c r="K1553" s="13">
        <v>0.49144675925925929</v>
      </c>
      <c r="L1553" s="14">
        <v>43853</v>
      </c>
      <c r="M1553" s="15">
        <v>0.49144675925925929</v>
      </c>
      <c r="N1553" s="12">
        <v>43853</v>
      </c>
      <c r="O1553" s="13">
        <v>0.66344907407407405</v>
      </c>
      <c r="P1553" s="16">
        <v>43854.699016203704</v>
      </c>
      <c r="Q1553" s="11" t="s">
        <v>101</v>
      </c>
      <c r="R1553" s="11" t="s">
        <v>3191</v>
      </c>
      <c r="S1553" s="11" t="s">
        <v>39</v>
      </c>
      <c r="T1553" s="11" t="s">
        <v>133</v>
      </c>
      <c r="U1553" s="11" t="s">
        <v>37</v>
      </c>
      <c r="V1553" s="17">
        <v>0</v>
      </c>
      <c r="W1553" s="11" t="s">
        <v>37</v>
      </c>
      <c r="Y1553" s="17" t="str">
        <f>TablaIncidentes[[#This Row],[Tiempo Total Gestión]]</f>
        <v>04:05</v>
      </c>
      <c r="Z1553" s="11">
        <f t="shared" si="168"/>
        <v>4</v>
      </c>
      <c r="AA1553" s="11">
        <f t="shared" si="169"/>
        <v>5</v>
      </c>
      <c r="AB1553" s="11">
        <f>IF(TablaIncidentes[[#This Row],[Prioridad*]]="Baja",(Z1553-24)*60+AA1553,IF(TablaIncidentes[[#This Row],[Prioridad*]]="Media",(Z1553-4)*60+AA1553,IF(TablaIncidentes[[#This Row],[Prioridad*]]="Alta",(Z1553-2)*60+AA1553)))</f>
        <v>125</v>
      </c>
      <c r="AD1553" s="17" t="str">
        <f>TablaIncidentes[[#This Row],[Tiempo Creación (HH:mm)]]</f>
        <v>00:00</v>
      </c>
      <c r="AE1553" s="11">
        <f t="shared" si="170"/>
        <v>0</v>
      </c>
      <c r="AF1553" s="11">
        <f t="shared" si="171"/>
        <v>0</v>
      </c>
      <c r="AG1553" s="11">
        <f>IF(TablaIncidentes[[#This Row],[Prioridad*]]="Baja",((AE1553*60)+AF1553)-30,IF(TablaIncidentes[[#This Row],[Prioridad*]]="Media",((AE1553*60)+AF1553)-15,IF(TablaIncidentes[[#This Row],[Prioridad*]]="Alta",((AE1553*60)+AF1553)-10)))</f>
        <v>-10</v>
      </c>
      <c r="AI1553" s="17">
        <f>TablaIncidentes[[#This Row],[Tiempo Avance Incidente]]</f>
        <v>0</v>
      </c>
      <c r="AJ1553" s="11">
        <f t="shared" si="172"/>
        <v>0</v>
      </c>
      <c r="AK1553" s="11">
        <f t="shared" si="173"/>
        <v>0</v>
      </c>
      <c r="AL1553">
        <f>IF(TablaIncidentes[[#This Row],[Prioridad*]]="Baja",((AJ1553*60)+AK1553)-720,IF(TablaIncidentes[[#This Row],[Prioridad*]]="Media",((AJ1553*60)+AK1553)-120,IF(TablaIncidentes[[#This Row],[Prioridad*]]="Alta",((AJ1553*60)+AK1553)-60)))</f>
        <v>-60</v>
      </c>
      <c r="AN1553" t="str">
        <f t="shared" si="174"/>
        <v>jueves</v>
      </c>
    </row>
    <row r="1554" spans="1:40" x14ac:dyDescent="0.25">
      <c r="A1554" s="10" t="s">
        <v>3192</v>
      </c>
      <c r="B1554" t="s">
        <v>2205</v>
      </c>
      <c r="C1554" t="s">
        <v>32</v>
      </c>
      <c r="D1554" s="11" t="s">
        <v>33</v>
      </c>
      <c r="E1554" t="s">
        <v>34</v>
      </c>
      <c r="F1554" t="s">
        <v>51</v>
      </c>
      <c r="G1554" t="s">
        <v>151</v>
      </c>
      <c r="J1554" s="12">
        <v>43853</v>
      </c>
      <c r="K1554" s="13">
        <v>0.49564814814814812</v>
      </c>
      <c r="L1554" s="14">
        <v>43853</v>
      </c>
      <c r="M1554" s="15">
        <v>0.49564814814814812</v>
      </c>
      <c r="N1554" s="12">
        <v>43853</v>
      </c>
      <c r="O1554" s="13">
        <v>0.73332175925925924</v>
      </c>
      <c r="P1554" s="16">
        <v>43854.769224537034</v>
      </c>
      <c r="Q1554" s="11" t="s">
        <v>37</v>
      </c>
      <c r="R1554" s="11" t="s">
        <v>100</v>
      </c>
      <c r="S1554" s="11" t="s">
        <v>39</v>
      </c>
      <c r="T1554" s="11" t="s">
        <v>133</v>
      </c>
      <c r="U1554" s="11" t="s">
        <v>37</v>
      </c>
      <c r="V1554" s="17">
        <v>0</v>
      </c>
      <c r="W1554" s="11" t="s">
        <v>37</v>
      </c>
      <c r="Y1554" s="17" t="str">
        <f>TablaIncidentes[[#This Row],[Tiempo Total Gestión]]</f>
        <v>00:12</v>
      </c>
      <c r="Z1554" s="11">
        <f t="shared" si="168"/>
        <v>0</v>
      </c>
      <c r="AA1554" s="11">
        <f t="shared" si="169"/>
        <v>12</v>
      </c>
      <c r="AB1554" s="11">
        <f>IF(TablaIncidentes[[#This Row],[Prioridad*]]="Baja",(Z1554-24)*60+AA1554,IF(TablaIncidentes[[#This Row],[Prioridad*]]="Media",(Z1554-4)*60+AA1554,IF(TablaIncidentes[[#This Row],[Prioridad*]]="Alta",(Z1554-2)*60+AA1554)))</f>
        <v>-108</v>
      </c>
      <c r="AD1554" s="17" t="str">
        <f>TablaIncidentes[[#This Row],[Tiempo Creación (HH:mm)]]</f>
        <v>00:00</v>
      </c>
      <c r="AE1554" s="11">
        <f t="shared" si="170"/>
        <v>0</v>
      </c>
      <c r="AF1554" s="11">
        <f t="shared" si="171"/>
        <v>0</v>
      </c>
      <c r="AG1554" s="11">
        <f>IF(TablaIncidentes[[#This Row],[Prioridad*]]="Baja",((AE1554*60)+AF1554)-30,IF(TablaIncidentes[[#This Row],[Prioridad*]]="Media",((AE1554*60)+AF1554)-15,IF(TablaIncidentes[[#This Row],[Prioridad*]]="Alta",((AE1554*60)+AF1554)-10)))</f>
        <v>-10</v>
      </c>
      <c r="AI1554" s="17">
        <f>TablaIncidentes[[#This Row],[Tiempo Avance Incidente]]</f>
        <v>0</v>
      </c>
      <c r="AJ1554" s="11">
        <f t="shared" si="172"/>
        <v>0</v>
      </c>
      <c r="AK1554" s="11">
        <f t="shared" si="173"/>
        <v>0</v>
      </c>
      <c r="AL1554">
        <f>IF(TablaIncidentes[[#This Row],[Prioridad*]]="Baja",((AJ1554*60)+AK1554)-720,IF(TablaIncidentes[[#This Row],[Prioridad*]]="Media",((AJ1554*60)+AK1554)-120,IF(TablaIncidentes[[#This Row],[Prioridad*]]="Alta",((AJ1554*60)+AK1554)-60)))</f>
        <v>-60</v>
      </c>
      <c r="AN1554" t="str">
        <f t="shared" si="174"/>
        <v>jueves</v>
      </c>
    </row>
    <row r="1555" spans="1:40" x14ac:dyDescent="0.25">
      <c r="A1555" s="20" t="s">
        <v>3193</v>
      </c>
      <c r="B1555" t="s">
        <v>3194</v>
      </c>
      <c r="C1555" t="s">
        <v>32</v>
      </c>
      <c r="D1555" s="11" t="s">
        <v>33</v>
      </c>
      <c r="E1555" t="s">
        <v>34</v>
      </c>
      <c r="F1555" t="s">
        <v>35</v>
      </c>
      <c r="G1555" t="s">
        <v>36</v>
      </c>
      <c r="J1555" s="12">
        <v>43853</v>
      </c>
      <c r="K1555" s="13">
        <v>0.51655092592592589</v>
      </c>
      <c r="L1555" s="14">
        <v>43853</v>
      </c>
      <c r="M1555" s="15">
        <v>0.51655092592592589</v>
      </c>
      <c r="N1555" s="12">
        <v>43853</v>
      </c>
      <c r="O1555" s="13">
        <v>0.69155092592592593</v>
      </c>
      <c r="P1555" s="16">
        <v>43854.699016203704</v>
      </c>
      <c r="Q1555" s="11" t="s">
        <v>101</v>
      </c>
      <c r="R1555" s="11" t="s">
        <v>1072</v>
      </c>
      <c r="S1555" s="11" t="s">
        <v>39</v>
      </c>
      <c r="T1555" s="11" t="s">
        <v>133</v>
      </c>
      <c r="U1555" s="11" t="s">
        <v>37</v>
      </c>
      <c r="V1555" s="17">
        <v>0</v>
      </c>
      <c r="W1555" s="11" t="s">
        <v>37</v>
      </c>
      <c r="Y1555" s="17" t="str">
        <f>TablaIncidentes[[#This Row],[Tiempo Total Gestión]]</f>
        <v>04:12</v>
      </c>
      <c r="Z1555" s="11">
        <f t="shared" si="168"/>
        <v>4</v>
      </c>
      <c r="AA1555" s="11">
        <f t="shared" si="169"/>
        <v>12</v>
      </c>
      <c r="AB1555" s="11">
        <f>IF(TablaIncidentes[[#This Row],[Prioridad*]]="Baja",(Z1555-24)*60+AA1555,IF(TablaIncidentes[[#This Row],[Prioridad*]]="Media",(Z1555-4)*60+AA1555,IF(TablaIncidentes[[#This Row],[Prioridad*]]="Alta",(Z1555-2)*60+AA1555)))</f>
        <v>132</v>
      </c>
      <c r="AD1555" s="17" t="str">
        <f>TablaIncidentes[[#This Row],[Tiempo Creación (HH:mm)]]</f>
        <v>00:00</v>
      </c>
      <c r="AE1555" s="11">
        <f t="shared" si="170"/>
        <v>0</v>
      </c>
      <c r="AF1555" s="11">
        <f t="shared" si="171"/>
        <v>0</v>
      </c>
      <c r="AG1555" s="11">
        <f>IF(TablaIncidentes[[#This Row],[Prioridad*]]="Baja",((AE1555*60)+AF1555)-30,IF(TablaIncidentes[[#This Row],[Prioridad*]]="Media",((AE1555*60)+AF1555)-15,IF(TablaIncidentes[[#This Row],[Prioridad*]]="Alta",((AE1555*60)+AF1555)-10)))</f>
        <v>-10</v>
      </c>
      <c r="AI1555" s="17">
        <f>TablaIncidentes[[#This Row],[Tiempo Avance Incidente]]</f>
        <v>0</v>
      </c>
      <c r="AJ1555" s="11">
        <f t="shared" si="172"/>
        <v>0</v>
      </c>
      <c r="AK1555" s="11">
        <f t="shared" si="173"/>
        <v>0</v>
      </c>
      <c r="AL1555">
        <f>IF(TablaIncidentes[[#This Row],[Prioridad*]]="Baja",((AJ1555*60)+AK1555)-720,IF(TablaIncidentes[[#This Row],[Prioridad*]]="Media",((AJ1555*60)+AK1555)-120,IF(TablaIncidentes[[#This Row],[Prioridad*]]="Alta",((AJ1555*60)+AK1555)-60)))</f>
        <v>-60</v>
      </c>
      <c r="AN1555" t="str">
        <f t="shared" si="174"/>
        <v>jueves</v>
      </c>
    </row>
    <row r="1556" spans="1:40" x14ac:dyDescent="0.25">
      <c r="A1556" s="20" t="s">
        <v>3195</v>
      </c>
      <c r="B1556" t="s">
        <v>3196</v>
      </c>
      <c r="C1556" t="s">
        <v>32</v>
      </c>
      <c r="D1556" s="11" t="s">
        <v>33</v>
      </c>
      <c r="E1556" t="s">
        <v>34</v>
      </c>
      <c r="F1556" t="s">
        <v>51</v>
      </c>
      <c r="G1556" t="s">
        <v>361</v>
      </c>
      <c r="J1556" s="12">
        <v>43853</v>
      </c>
      <c r="K1556" s="13">
        <v>0.5256481481481482</v>
      </c>
      <c r="L1556" s="14">
        <v>43853</v>
      </c>
      <c r="M1556" s="15">
        <v>0.5256481481481482</v>
      </c>
      <c r="N1556" s="12">
        <v>43853</v>
      </c>
      <c r="O1556" s="13">
        <v>0.62126157407407401</v>
      </c>
      <c r="P1556" s="16">
        <v>43854.699016203704</v>
      </c>
      <c r="Q1556" s="11" t="s">
        <v>101</v>
      </c>
      <c r="R1556" s="11" t="s">
        <v>1889</v>
      </c>
      <c r="S1556" s="11" t="s">
        <v>39</v>
      </c>
      <c r="T1556" s="11" t="s">
        <v>133</v>
      </c>
      <c r="U1556" s="11" t="s">
        <v>37</v>
      </c>
      <c r="V1556" s="17">
        <v>0</v>
      </c>
      <c r="W1556" s="11" t="s">
        <v>37</v>
      </c>
      <c r="Y1556" s="17" t="str">
        <f>TablaIncidentes[[#This Row],[Tiempo Total Gestión]]</f>
        <v>02:17</v>
      </c>
      <c r="Z1556" s="11">
        <f t="shared" si="168"/>
        <v>2</v>
      </c>
      <c r="AA1556" s="11">
        <f t="shared" si="169"/>
        <v>17</v>
      </c>
      <c r="AB1556" s="11">
        <f>IF(TablaIncidentes[[#This Row],[Prioridad*]]="Baja",(Z1556-24)*60+AA1556,IF(TablaIncidentes[[#This Row],[Prioridad*]]="Media",(Z1556-4)*60+AA1556,IF(TablaIncidentes[[#This Row],[Prioridad*]]="Alta",(Z1556-2)*60+AA1556)))</f>
        <v>17</v>
      </c>
      <c r="AD1556" s="17" t="str">
        <f>TablaIncidentes[[#This Row],[Tiempo Creación (HH:mm)]]</f>
        <v>00:00</v>
      </c>
      <c r="AE1556" s="11">
        <f t="shared" si="170"/>
        <v>0</v>
      </c>
      <c r="AF1556" s="11">
        <f t="shared" si="171"/>
        <v>0</v>
      </c>
      <c r="AG1556" s="11">
        <f>IF(TablaIncidentes[[#This Row],[Prioridad*]]="Baja",((AE1556*60)+AF1556)-30,IF(TablaIncidentes[[#This Row],[Prioridad*]]="Media",((AE1556*60)+AF1556)-15,IF(TablaIncidentes[[#This Row],[Prioridad*]]="Alta",((AE1556*60)+AF1556)-10)))</f>
        <v>-10</v>
      </c>
      <c r="AI1556" s="17">
        <f>TablaIncidentes[[#This Row],[Tiempo Avance Incidente]]</f>
        <v>0</v>
      </c>
      <c r="AJ1556" s="11">
        <f t="shared" si="172"/>
        <v>0</v>
      </c>
      <c r="AK1556" s="11">
        <f t="shared" si="173"/>
        <v>0</v>
      </c>
      <c r="AL1556">
        <f>IF(TablaIncidentes[[#This Row],[Prioridad*]]="Baja",((AJ1556*60)+AK1556)-720,IF(TablaIncidentes[[#This Row],[Prioridad*]]="Media",((AJ1556*60)+AK1556)-120,IF(TablaIncidentes[[#This Row],[Prioridad*]]="Alta",((AJ1556*60)+AK1556)-60)))</f>
        <v>-60</v>
      </c>
      <c r="AN1556" t="str">
        <f t="shared" si="174"/>
        <v>jueves</v>
      </c>
    </row>
    <row r="1557" spans="1:40" x14ac:dyDescent="0.25">
      <c r="A1557" s="10" t="s">
        <v>3197</v>
      </c>
      <c r="B1557" t="s">
        <v>3198</v>
      </c>
      <c r="C1557" t="s">
        <v>123</v>
      </c>
      <c r="D1557" s="11" t="s">
        <v>150</v>
      </c>
      <c r="E1557" t="s">
        <v>34</v>
      </c>
      <c r="F1557" t="s">
        <v>111</v>
      </c>
      <c r="G1557" t="s">
        <v>104</v>
      </c>
      <c r="J1557" s="12">
        <v>43853</v>
      </c>
      <c r="K1557" s="13">
        <v>0.53848379629629628</v>
      </c>
      <c r="L1557" s="14">
        <v>43853</v>
      </c>
      <c r="M1557" s="15">
        <v>0.53932870370370367</v>
      </c>
      <c r="N1557" s="12">
        <v>43854</v>
      </c>
      <c r="O1557" s="13">
        <v>0.60689814814814813</v>
      </c>
      <c r="P1557" s="16">
        <v>43855.669421296298</v>
      </c>
      <c r="Q1557" s="11" t="s">
        <v>37</v>
      </c>
      <c r="R1557" s="11" t="s">
        <v>3199</v>
      </c>
      <c r="S1557" s="11" t="s">
        <v>91</v>
      </c>
      <c r="T1557" s="11" t="s">
        <v>40</v>
      </c>
      <c r="U1557" s="11" t="s">
        <v>37</v>
      </c>
      <c r="V1557" s="17">
        <v>7.1759259299142286E-4</v>
      </c>
      <c r="W1557" s="11" t="s">
        <v>37</v>
      </c>
      <c r="Y1557" s="17" t="str">
        <f>TablaIncidentes[[#This Row],[Tiempo Total Gestión]]</f>
        <v>23:09</v>
      </c>
      <c r="Z1557" s="11">
        <f t="shared" si="168"/>
        <v>23</v>
      </c>
      <c r="AA1557" s="11">
        <f t="shared" si="169"/>
        <v>9</v>
      </c>
      <c r="AB1557" s="11">
        <f>IF(TablaIncidentes[[#This Row],[Prioridad*]]="Baja",(Z1557-24)*60+AA1557,IF(TablaIncidentes[[#This Row],[Prioridad*]]="Media",(Z1557-4)*60+AA1557,IF(TablaIncidentes[[#This Row],[Prioridad*]]="Alta",(Z1557-2)*60+AA1557)))</f>
        <v>-51</v>
      </c>
      <c r="AD1557" s="17" t="str">
        <f>TablaIncidentes[[#This Row],[Tiempo Creación (HH:mm)]]</f>
        <v>00:01</v>
      </c>
      <c r="AE1557" s="11">
        <f t="shared" si="170"/>
        <v>0</v>
      </c>
      <c r="AF1557" s="11">
        <f t="shared" si="171"/>
        <v>1</v>
      </c>
      <c r="AG1557" s="11">
        <f>IF(TablaIncidentes[[#This Row],[Prioridad*]]="Baja",((AE1557*60)+AF1557)-30,IF(TablaIncidentes[[#This Row],[Prioridad*]]="Media",((AE1557*60)+AF1557)-15,IF(TablaIncidentes[[#This Row],[Prioridad*]]="Alta",((AE1557*60)+AF1557)-10)))</f>
        <v>-29</v>
      </c>
      <c r="AI1557" s="17">
        <f>TablaIncidentes[[#This Row],[Tiempo Avance Incidente]]</f>
        <v>7.1759259299142286E-4</v>
      </c>
      <c r="AJ1557" s="11">
        <f t="shared" si="172"/>
        <v>0</v>
      </c>
      <c r="AK1557" s="11">
        <f t="shared" si="173"/>
        <v>1</v>
      </c>
      <c r="AL1557">
        <f>IF(TablaIncidentes[[#This Row],[Prioridad*]]="Baja",((AJ1557*60)+AK1557)-720,IF(TablaIncidentes[[#This Row],[Prioridad*]]="Media",((AJ1557*60)+AK1557)-120,IF(TablaIncidentes[[#This Row],[Prioridad*]]="Alta",((AJ1557*60)+AK1557)-60)))</f>
        <v>-719</v>
      </c>
      <c r="AN1557" t="str">
        <f t="shared" si="174"/>
        <v>jueves</v>
      </c>
    </row>
    <row r="1558" spans="1:40" x14ac:dyDescent="0.25">
      <c r="A1558" s="20" t="s">
        <v>3200</v>
      </c>
      <c r="B1558" t="s">
        <v>943</v>
      </c>
      <c r="C1558" t="s">
        <v>32</v>
      </c>
      <c r="D1558" s="11" t="s">
        <v>33</v>
      </c>
      <c r="E1558" t="s">
        <v>34</v>
      </c>
      <c r="F1558" t="s">
        <v>51</v>
      </c>
      <c r="G1558" t="s">
        <v>361</v>
      </c>
      <c r="J1558" s="12">
        <v>43853</v>
      </c>
      <c r="K1558" s="13">
        <v>0.54238425925925926</v>
      </c>
      <c r="L1558" s="14">
        <v>43853</v>
      </c>
      <c r="M1558" s="15">
        <v>0.54238425925925926</v>
      </c>
      <c r="N1558" s="12">
        <v>43853</v>
      </c>
      <c r="O1558" s="13">
        <v>0.62585648148148143</v>
      </c>
      <c r="P1558" s="16">
        <v>43854.699016203704</v>
      </c>
      <c r="Q1558" s="11" t="s">
        <v>101</v>
      </c>
      <c r="R1558" s="11" t="s">
        <v>1553</v>
      </c>
      <c r="S1558" s="11" t="s">
        <v>39</v>
      </c>
      <c r="T1558" s="11" t="s">
        <v>133</v>
      </c>
      <c r="U1558" s="11" t="s">
        <v>37</v>
      </c>
      <c r="V1558" s="17">
        <v>0</v>
      </c>
      <c r="W1558" s="11" t="s">
        <v>37</v>
      </c>
      <c r="Y1558" s="17" t="str">
        <f>TablaIncidentes[[#This Row],[Tiempo Total Gestión]]</f>
        <v>02:00</v>
      </c>
      <c r="Z1558" s="11">
        <f t="shared" si="168"/>
        <v>2</v>
      </c>
      <c r="AA1558" s="11">
        <f t="shared" si="169"/>
        <v>0</v>
      </c>
      <c r="AB1558" s="11">
        <f>IF(TablaIncidentes[[#This Row],[Prioridad*]]="Baja",(Z1558-24)*60+AA1558,IF(TablaIncidentes[[#This Row],[Prioridad*]]="Media",(Z1558-4)*60+AA1558,IF(TablaIncidentes[[#This Row],[Prioridad*]]="Alta",(Z1558-2)*60+AA1558)))</f>
        <v>0</v>
      </c>
      <c r="AD1558" s="17" t="str">
        <f>TablaIncidentes[[#This Row],[Tiempo Creación (HH:mm)]]</f>
        <v>00:00</v>
      </c>
      <c r="AE1558" s="11">
        <f t="shared" si="170"/>
        <v>0</v>
      </c>
      <c r="AF1558" s="11">
        <f t="shared" si="171"/>
        <v>0</v>
      </c>
      <c r="AG1558" s="11">
        <f>IF(TablaIncidentes[[#This Row],[Prioridad*]]="Baja",((AE1558*60)+AF1558)-30,IF(TablaIncidentes[[#This Row],[Prioridad*]]="Media",((AE1558*60)+AF1558)-15,IF(TablaIncidentes[[#This Row],[Prioridad*]]="Alta",((AE1558*60)+AF1558)-10)))</f>
        <v>-10</v>
      </c>
      <c r="AI1558" s="17">
        <f>TablaIncidentes[[#This Row],[Tiempo Avance Incidente]]</f>
        <v>0</v>
      </c>
      <c r="AJ1558" s="11">
        <f t="shared" si="172"/>
        <v>0</v>
      </c>
      <c r="AK1558" s="11">
        <f t="shared" si="173"/>
        <v>0</v>
      </c>
      <c r="AL1558">
        <f>IF(TablaIncidentes[[#This Row],[Prioridad*]]="Baja",((AJ1558*60)+AK1558)-720,IF(TablaIncidentes[[#This Row],[Prioridad*]]="Media",((AJ1558*60)+AK1558)-120,IF(TablaIncidentes[[#This Row],[Prioridad*]]="Alta",((AJ1558*60)+AK1558)-60)))</f>
        <v>-60</v>
      </c>
      <c r="AN1558" t="str">
        <f t="shared" si="174"/>
        <v>jueves</v>
      </c>
    </row>
    <row r="1559" spans="1:40" x14ac:dyDescent="0.25">
      <c r="A1559" s="20" t="s">
        <v>3201</v>
      </c>
      <c r="B1559" t="s">
        <v>3202</v>
      </c>
      <c r="C1559" t="s">
        <v>32</v>
      </c>
      <c r="D1559" s="11" t="s">
        <v>33</v>
      </c>
      <c r="E1559" t="s">
        <v>34</v>
      </c>
      <c r="F1559" t="s">
        <v>51</v>
      </c>
      <c r="G1559" t="s">
        <v>361</v>
      </c>
      <c r="J1559" s="12">
        <v>43853</v>
      </c>
      <c r="K1559" s="13">
        <v>0.54517361111111107</v>
      </c>
      <c r="L1559" s="14">
        <v>43853</v>
      </c>
      <c r="M1559" s="15">
        <v>0.54517361111111107</v>
      </c>
      <c r="N1559" s="12">
        <v>43853</v>
      </c>
      <c r="O1559" s="13">
        <v>0.63049768518518523</v>
      </c>
      <c r="P1559" s="16">
        <v>43854.699016203704</v>
      </c>
      <c r="Q1559" s="11" t="s">
        <v>101</v>
      </c>
      <c r="R1559" s="11" t="s">
        <v>1016</v>
      </c>
      <c r="S1559" s="11" t="s">
        <v>39</v>
      </c>
      <c r="T1559" s="11" t="s">
        <v>133</v>
      </c>
      <c r="U1559" s="11" t="s">
        <v>37</v>
      </c>
      <c r="V1559" s="17">
        <v>0</v>
      </c>
      <c r="W1559" s="11" t="s">
        <v>37</v>
      </c>
      <c r="Y1559" s="17" t="str">
        <f>TablaIncidentes[[#This Row],[Tiempo Total Gestión]]</f>
        <v>02:02</v>
      </c>
      <c r="Z1559" s="11">
        <f t="shared" si="168"/>
        <v>2</v>
      </c>
      <c r="AA1559" s="11">
        <f t="shared" si="169"/>
        <v>2</v>
      </c>
      <c r="AB1559" s="11">
        <f>IF(TablaIncidentes[[#This Row],[Prioridad*]]="Baja",(Z1559-24)*60+AA1559,IF(TablaIncidentes[[#This Row],[Prioridad*]]="Media",(Z1559-4)*60+AA1559,IF(TablaIncidentes[[#This Row],[Prioridad*]]="Alta",(Z1559-2)*60+AA1559)))</f>
        <v>2</v>
      </c>
      <c r="AD1559" s="17" t="str">
        <f>TablaIncidentes[[#This Row],[Tiempo Creación (HH:mm)]]</f>
        <v>00:00</v>
      </c>
      <c r="AE1559" s="11">
        <f t="shared" si="170"/>
        <v>0</v>
      </c>
      <c r="AF1559" s="11">
        <f t="shared" si="171"/>
        <v>0</v>
      </c>
      <c r="AG1559" s="11">
        <f>IF(TablaIncidentes[[#This Row],[Prioridad*]]="Baja",((AE1559*60)+AF1559)-30,IF(TablaIncidentes[[#This Row],[Prioridad*]]="Media",((AE1559*60)+AF1559)-15,IF(TablaIncidentes[[#This Row],[Prioridad*]]="Alta",((AE1559*60)+AF1559)-10)))</f>
        <v>-10</v>
      </c>
      <c r="AI1559" s="17">
        <f>TablaIncidentes[[#This Row],[Tiempo Avance Incidente]]</f>
        <v>0</v>
      </c>
      <c r="AJ1559" s="11">
        <f t="shared" si="172"/>
        <v>0</v>
      </c>
      <c r="AK1559" s="11">
        <f t="shared" si="173"/>
        <v>0</v>
      </c>
      <c r="AL1559">
        <f>IF(TablaIncidentes[[#This Row],[Prioridad*]]="Baja",((AJ1559*60)+AK1559)-720,IF(TablaIncidentes[[#This Row],[Prioridad*]]="Media",((AJ1559*60)+AK1559)-120,IF(TablaIncidentes[[#This Row],[Prioridad*]]="Alta",((AJ1559*60)+AK1559)-60)))</f>
        <v>-60</v>
      </c>
      <c r="AN1559" t="str">
        <f t="shared" si="174"/>
        <v>jueves</v>
      </c>
    </row>
    <row r="1560" spans="1:40" x14ac:dyDescent="0.25">
      <c r="A1560" s="20" t="s">
        <v>3203</v>
      </c>
      <c r="B1560" t="s">
        <v>3018</v>
      </c>
      <c r="C1560" t="s">
        <v>32</v>
      </c>
      <c r="D1560" s="11" t="s">
        <v>33</v>
      </c>
      <c r="E1560" t="s">
        <v>34</v>
      </c>
      <c r="F1560" t="s">
        <v>51</v>
      </c>
      <c r="G1560" t="s">
        <v>2097</v>
      </c>
      <c r="J1560" s="12">
        <v>43853</v>
      </c>
      <c r="K1560" s="13">
        <v>0.55074074074074075</v>
      </c>
      <c r="L1560" s="14">
        <v>43853</v>
      </c>
      <c r="M1560" s="15">
        <v>0.55074074074074075</v>
      </c>
      <c r="N1560" s="12">
        <v>43853</v>
      </c>
      <c r="O1560" s="13">
        <v>0.98694444444444451</v>
      </c>
      <c r="P1560" s="16">
        <v>43855.026678240742</v>
      </c>
      <c r="Q1560" s="11" t="s">
        <v>101</v>
      </c>
      <c r="R1560" s="11" t="s">
        <v>470</v>
      </c>
      <c r="S1560" s="11" t="s">
        <v>39</v>
      </c>
      <c r="T1560" s="11" t="s">
        <v>133</v>
      </c>
      <c r="U1560" s="11" t="s">
        <v>37</v>
      </c>
      <c r="V1560" s="17">
        <v>0</v>
      </c>
      <c r="W1560" s="11" t="s">
        <v>37</v>
      </c>
      <c r="Y1560" s="17" t="str">
        <f>TablaIncidentes[[#This Row],[Tiempo Total Gestión]]</f>
        <v>02:56</v>
      </c>
      <c r="Z1560" s="11">
        <f t="shared" si="168"/>
        <v>2</v>
      </c>
      <c r="AA1560" s="11">
        <f t="shared" si="169"/>
        <v>56</v>
      </c>
      <c r="AB1560" s="11">
        <f>IF(TablaIncidentes[[#This Row],[Prioridad*]]="Baja",(Z1560-24)*60+AA1560,IF(TablaIncidentes[[#This Row],[Prioridad*]]="Media",(Z1560-4)*60+AA1560,IF(TablaIncidentes[[#This Row],[Prioridad*]]="Alta",(Z1560-2)*60+AA1560)))</f>
        <v>56</v>
      </c>
      <c r="AD1560" s="17" t="str">
        <f>TablaIncidentes[[#This Row],[Tiempo Creación (HH:mm)]]</f>
        <v>00:00</v>
      </c>
      <c r="AE1560" s="11">
        <f t="shared" si="170"/>
        <v>0</v>
      </c>
      <c r="AF1560" s="11">
        <f t="shared" si="171"/>
        <v>0</v>
      </c>
      <c r="AG1560" s="11">
        <f>IF(TablaIncidentes[[#This Row],[Prioridad*]]="Baja",((AE1560*60)+AF1560)-30,IF(TablaIncidentes[[#This Row],[Prioridad*]]="Media",((AE1560*60)+AF1560)-15,IF(TablaIncidentes[[#This Row],[Prioridad*]]="Alta",((AE1560*60)+AF1560)-10)))</f>
        <v>-10</v>
      </c>
      <c r="AI1560" s="17">
        <f>TablaIncidentes[[#This Row],[Tiempo Avance Incidente]]</f>
        <v>0</v>
      </c>
      <c r="AJ1560" s="11">
        <f t="shared" si="172"/>
        <v>0</v>
      </c>
      <c r="AK1560" s="11">
        <f t="shared" si="173"/>
        <v>0</v>
      </c>
      <c r="AL1560">
        <f>IF(TablaIncidentes[[#This Row],[Prioridad*]]="Baja",((AJ1560*60)+AK1560)-720,IF(TablaIncidentes[[#This Row],[Prioridad*]]="Media",((AJ1560*60)+AK1560)-120,IF(TablaIncidentes[[#This Row],[Prioridad*]]="Alta",((AJ1560*60)+AK1560)-60)))</f>
        <v>-60</v>
      </c>
      <c r="AN1560" t="str">
        <f t="shared" si="174"/>
        <v>jueves</v>
      </c>
    </row>
    <row r="1561" spans="1:40" x14ac:dyDescent="0.25">
      <c r="A1561" s="20" t="s">
        <v>3204</v>
      </c>
      <c r="B1561" t="s">
        <v>3205</v>
      </c>
      <c r="C1561" t="s">
        <v>32</v>
      </c>
      <c r="D1561" s="11" t="s">
        <v>33</v>
      </c>
      <c r="E1561" t="s">
        <v>34</v>
      </c>
      <c r="F1561" t="s">
        <v>35</v>
      </c>
      <c r="G1561" t="s">
        <v>43</v>
      </c>
      <c r="J1561" s="12">
        <v>43853</v>
      </c>
      <c r="K1561" s="13">
        <v>0.55562500000000004</v>
      </c>
      <c r="L1561" s="14">
        <v>43853</v>
      </c>
      <c r="M1561" s="15">
        <v>0.55562500000000004</v>
      </c>
      <c r="N1561" s="12">
        <v>43854</v>
      </c>
      <c r="O1561" s="13">
        <v>0.75532407407407398</v>
      </c>
      <c r="P1561" s="16">
        <v>43855.764085648145</v>
      </c>
      <c r="Q1561" s="11" t="s">
        <v>101</v>
      </c>
      <c r="R1561" s="11" t="s">
        <v>3206</v>
      </c>
      <c r="S1561" s="11" t="s">
        <v>39</v>
      </c>
      <c r="T1561" s="11" t="s">
        <v>133</v>
      </c>
      <c r="U1561" s="11" t="s">
        <v>37</v>
      </c>
      <c r="V1561" s="17">
        <v>0</v>
      </c>
      <c r="W1561" s="11" t="s">
        <v>37</v>
      </c>
      <c r="Y1561" s="17" t="str">
        <f>TablaIncidentes[[#This Row],[Tiempo Total Gestión]]</f>
        <v>28:24</v>
      </c>
      <c r="Z1561" s="11">
        <f t="shared" si="168"/>
        <v>4</v>
      </c>
      <c r="AA1561" s="11">
        <f t="shared" si="169"/>
        <v>24</v>
      </c>
      <c r="AB1561" s="11">
        <f>IF(TablaIncidentes[[#This Row],[Prioridad*]]="Baja",(Z1561-24)*60+AA1561,IF(TablaIncidentes[[#This Row],[Prioridad*]]="Media",(Z1561-4)*60+AA1561,IF(TablaIncidentes[[#This Row],[Prioridad*]]="Alta",(Z1561-2)*60+AA1561)))</f>
        <v>144</v>
      </c>
      <c r="AD1561" s="17" t="str">
        <f>TablaIncidentes[[#This Row],[Tiempo Creación (HH:mm)]]</f>
        <v>00:00</v>
      </c>
      <c r="AE1561" s="11">
        <f t="shared" si="170"/>
        <v>0</v>
      </c>
      <c r="AF1561" s="11">
        <f t="shared" si="171"/>
        <v>0</v>
      </c>
      <c r="AG1561" s="11">
        <f>IF(TablaIncidentes[[#This Row],[Prioridad*]]="Baja",((AE1561*60)+AF1561)-30,IF(TablaIncidentes[[#This Row],[Prioridad*]]="Media",((AE1561*60)+AF1561)-15,IF(TablaIncidentes[[#This Row],[Prioridad*]]="Alta",((AE1561*60)+AF1561)-10)))</f>
        <v>-10</v>
      </c>
      <c r="AI1561" s="17">
        <f>TablaIncidentes[[#This Row],[Tiempo Avance Incidente]]</f>
        <v>0</v>
      </c>
      <c r="AJ1561" s="11">
        <f t="shared" si="172"/>
        <v>0</v>
      </c>
      <c r="AK1561" s="11">
        <f t="shared" si="173"/>
        <v>0</v>
      </c>
      <c r="AL1561">
        <f>IF(TablaIncidentes[[#This Row],[Prioridad*]]="Baja",((AJ1561*60)+AK1561)-720,IF(TablaIncidentes[[#This Row],[Prioridad*]]="Media",((AJ1561*60)+AK1561)-120,IF(TablaIncidentes[[#This Row],[Prioridad*]]="Alta",((AJ1561*60)+AK1561)-60)))</f>
        <v>-60</v>
      </c>
      <c r="AN1561" t="str">
        <f t="shared" si="174"/>
        <v>jueves</v>
      </c>
    </row>
    <row r="1562" spans="1:40" x14ac:dyDescent="0.25">
      <c r="A1562" s="20" t="s">
        <v>3207</v>
      </c>
      <c r="B1562" t="s">
        <v>854</v>
      </c>
      <c r="C1562" t="s">
        <v>32</v>
      </c>
      <c r="D1562" s="11" t="s">
        <v>33</v>
      </c>
      <c r="E1562" t="s">
        <v>34</v>
      </c>
      <c r="F1562" t="s">
        <v>51</v>
      </c>
      <c r="G1562" t="s">
        <v>75</v>
      </c>
      <c r="J1562" s="12">
        <v>43853</v>
      </c>
      <c r="K1562" s="13">
        <v>0.55981481481481488</v>
      </c>
      <c r="L1562" s="14">
        <v>43853</v>
      </c>
      <c r="M1562" s="15">
        <v>0.55981481481481488</v>
      </c>
      <c r="N1562" s="12">
        <v>43853</v>
      </c>
      <c r="O1562" s="13">
        <v>0.68822916666666656</v>
      </c>
      <c r="P1562" s="16">
        <v>43854.699016203704</v>
      </c>
      <c r="Q1562" s="11" t="s">
        <v>101</v>
      </c>
      <c r="R1562" s="11" t="s">
        <v>2300</v>
      </c>
      <c r="S1562" s="11" t="s">
        <v>39</v>
      </c>
      <c r="T1562" s="11" t="s">
        <v>133</v>
      </c>
      <c r="U1562" s="11" t="s">
        <v>37</v>
      </c>
      <c r="V1562" s="17">
        <v>0</v>
      </c>
      <c r="W1562" s="11" t="s">
        <v>37</v>
      </c>
      <c r="Y1562" s="17" t="str">
        <f>TablaIncidentes[[#This Row],[Tiempo Total Gestión]]</f>
        <v>03:04</v>
      </c>
      <c r="Z1562" s="11">
        <f t="shared" si="168"/>
        <v>3</v>
      </c>
      <c r="AA1562" s="11">
        <f t="shared" si="169"/>
        <v>4</v>
      </c>
      <c r="AB1562" s="11">
        <f>IF(TablaIncidentes[[#This Row],[Prioridad*]]="Baja",(Z1562-24)*60+AA1562,IF(TablaIncidentes[[#This Row],[Prioridad*]]="Media",(Z1562-4)*60+AA1562,IF(TablaIncidentes[[#This Row],[Prioridad*]]="Alta",(Z1562-2)*60+AA1562)))</f>
        <v>64</v>
      </c>
      <c r="AD1562" s="17" t="str">
        <f>TablaIncidentes[[#This Row],[Tiempo Creación (HH:mm)]]</f>
        <v>00:00</v>
      </c>
      <c r="AE1562" s="11">
        <f t="shared" si="170"/>
        <v>0</v>
      </c>
      <c r="AF1562" s="11">
        <f t="shared" si="171"/>
        <v>0</v>
      </c>
      <c r="AG1562" s="11">
        <f>IF(TablaIncidentes[[#This Row],[Prioridad*]]="Baja",((AE1562*60)+AF1562)-30,IF(TablaIncidentes[[#This Row],[Prioridad*]]="Media",((AE1562*60)+AF1562)-15,IF(TablaIncidentes[[#This Row],[Prioridad*]]="Alta",((AE1562*60)+AF1562)-10)))</f>
        <v>-10</v>
      </c>
      <c r="AI1562" s="17">
        <f>TablaIncidentes[[#This Row],[Tiempo Avance Incidente]]</f>
        <v>0</v>
      </c>
      <c r="AJ1562" s="11">
        <f t="shared" si="172"/>
        <v>0</v>
      </c>
      <c r="AK1562" s="11">
        <f t="shared" si="173"/>
        <v>0</v>
      </c>
      <c r="AL1562">
        <f>IF(TablaIncidentes[[#This Row],[Prioridad*]]="Baja",((AJ1562*60)+AK1562)-720,IF(TablaIncidentes[[#This Row],[Prioridad*]]="Media",((AJ1562*60)+AK1562)-120,IF(TablaIncidentes[[#This Row],[Prioridad*]]="Alta",((AJ1562*60)+AK1562)-60)))</f>
        <v>-60</v>
      </c>
      <c r="AN1562" t="str">
        <f t="shared" si="174"/>
        <v>jueves</v>
      </c>
    </row>
    <row r="1563" spans="1:40" x14ac:dyDescent="0.25">
      <c r="A1563" s="10" t="s">
        <v>3208</v>
      </c>
      <c r="B1563" t="s">
        <v>2527</v>
      </c>
      <c r="C1563" t="s">
        <v>161</v>
      </c>
      <c r="D1563" s="11" t="s">
        <v>150</v>
      </c>
      <c r="E1563" t="s">
        <v>34</v>
      </c>
      <c r="F1563" t="s">
        <v>111</v>
      </c>
      <c r="G1563" t="s">
        <v>279</v>
      </c>
      <c r="J1563" s="12">
        <v>43853</v>
      </c>
      <c r="K1563" s="13">
        <v>0.56343750000000004</v>
      </c>
      <c r="L1563" s="14">
        <v>43853</v>
      </c>
      <c r="M1563" s="15">
        <v>0.56596064814814817</v>
      </c>
      <c r="N1563" s="12">
        <v>43853</v>
      </c>
      <c r="O1563" s="13">
        <v>0.5678819444444444</v>
      </c>
      <c r="P1563" s="16">
        <v>43854.587256944447</v>
      </c>
      <c r="Q1563" s="11" t="s">
        <v>37</v>
      </c>
      <c r="R1563" s="11" t="s">
        <v>241</v>
      </c>
      <c r="S1563" s="11" t="s">
        <v>59</v>
      </c>
      <c r="T1563" s="11" t="s">
        <v>116</v>
      </c>
      <c r="U1563" s="11" t="s">
        <v>37</v>
      </c>
      <c r="V1563" s="17">
        <v>2.5115740718320012E-3</v>
      </c>
      <c r="W1563" s="11" t="s">
        <v>37</v>
      </c>
      <c r="Y1563" s="17" t="str">
        <f>TablaIncidentes[[#This Row],[Tiempo Total Gestión]]</f>
        <v>00:06</v>
      </c>
      <c r="Z1563" s="11">
        <f t="shared" si="168"/>
        <v>0</v>
      </c>
      <c r="AA1563" s="11">
        <f t="shared" si="169"/>
        <v>6</v>
      </c>
      <c r="AB1563" s="11">
        <f>IF(TablaIncidentes[[#This Row],[Prioridad*]]="Baja",(Z1563-24)*60+AA1563,IF(TablaIncidentes[[#This Row],[Prioridad*]]="Media",(Z1563-4)*60+AA1563,IF(TablaIncidentes[[#This Row],[Prioridad*]]="Alta",(Z1563-2)*60+AA1563)))</f>
        <v>-1434</v>
      </c>
      <c r="AD1563" s="17" t="str">
        <f>TablaIncidentes[[#This Row],[Tiempo Creación (HH:mm)]]</f>
        <v>00:03</v>
      </c>
      <c r="AE1563" s="11">
        <f t="shared" si="170"/>
        <v>0</v>
      </c>
      <c r="AF1563" s="11">
        <f t="shared" si="171"/>
        <v>3</v>
      </c>
      <c r="AG1563" s="11">
        <f>IF(TablaIncidentes[[#This Row],[Prioridad*]]="Baja",((AE1563*60)+AF1563)-30,IF(TablaIncidentes[[#This Row],[Prioridad*]]="Media",((AE1563*60)+AF1563)-15,IF(TablaIncidentes[[#This Row],[Prioridad*]]="Alta",((AE1563*60)+AF1563)-10)))</f>
        <v>-27</v>
      </c>
      <c r="AI1563" s="17">
        <f>TablaIncidentes[[#This Row],[Tiempo Avance Incidente]]</f>
        <v>2.5115740718320012E-3</v>
      </c>
      <c r="AJ1563" s="11">
        <f t="shared" si="172"/>
        <v>0</v>
      </c>
      <c r="AK1563" s="11">
        <f t="shared" si="173"/>
        <v>3</v>
      </c>
      <c r="AL1563">
        <f>IF(TablaIncidentes[[#This Row],[Prioridad*]]="Baja",((AJ1563*60)+AK1563)-720,IF(TablaIncidentes[[#This Row],[Prioridad*]]="Media",((AJ1563*60)+AK1563)-120,IF(TablaIncidentes[[#This Row],[Prioridad*]]="Alta",((AJ1563*60)+AK1563)-60)))</f>
        <v>-717</v>
      </c>
      <c r="AN1563" t="str">
        <f t="shared" si="174"/>
        <v>jueves</v>
      </c>
    </row>
    <row r="1564" spans="1:40" x14ac:dyDescent="0.25">
      <c r="A1564" s="10" t="s">
        <v>3209</v>
      </c>
      <c r="B1564" t="s">
        <v>2965</v>
      </c>
      <c r="C1564" t="s">
        <v>32</v>
      </c>
      <c r="D1564" s="11" t="s">
        <v>33</v>
      </c>
      <c r="E1564" t="s">
        <v>34</v>
      </c>
      <c r="F1564" t="s">
        <v>51</v>
      </c>
      <c r="G1564" t="s">
        <v>2097</v>
      </c>
      <c r="J1564" s="12">
        <v>43853</v>
      </c>
      <c r="K1564" s="13">
        <v>0.56328703703703698</v>
      </c>
      <c r="L1564" s="14">
        <v>43853</v>
      </c>
      <c r="M1564" s="15">
        <v>0.56328703703703698</v>
      </c>
      <c r="N1564" s="12">
        <v>43853</v>
      </c>
      <c r="O1564" s="13">
        <v>0.98876157407407417</v>
      </c>
      <c r="P1564" s="16">
        <v>43855.026678240742</v>
      </c>
      <c r="Q1564" s="11" t="s">
        <v>37</v>
      </c>
      <c r="R1564" s="11" t="s">
        <v>58</v>
      </c>
      <c r="S1564" s="11" t="s">
        <v>39</v>
      </c>
      <c r="T1564" s="11" t="s">
        <v>133</v>
      </c>
      <c r="U1564" s="11" t="s">
        <v>37</v>
      </c>
      <c r="V1564" s="17">
        <v>0</v>
      </c>
      <c r="W1564" s="11" t="s">
        <v>37</v>
      </c>
      <c r="Y1564" s="17" t="str">
        <f>TablaIncidentes[[#This Row],[Tiempo Total Gestión]]</f>
        <v>00:13</v>
      </c>
      <c r="Z1564" s="11">
        <f t="shared" si="168"/>
        <v>0</v>
      </c>
      <c r="AA1564" s="11">
        <f t="shared" si="169"/>
        <v>13</v>
      </c>
      <c r="AB1564" s="11">
        <f>IF(TablaIncidentes[[#This Row],[Prioridad*]]="Baja",(Z1564-24)*60+AA1564,IF(TablaIncidentes[[#This Row],[Prioridad*]]="Media",(Z1564-4)*60+AA1564,IF(TablaIncidentes[[#This Row],[Prioridad*]]="Alta",(Z1564-2)*60+AA1564)))</f>
        <v>-107</v>
      </c>
      <c r="AD1564" s="17" t="str">
        <f>TablaIncidentes[[#This Row],[Tiempo Creación (HH:mm)]]</f>
        <v>00:00</v>
      </c>
      <c r="AE1564" s="11">
        <f t="shared" si="170"/>
        <v>0</v>
      </c>
      <c r="AF1564" s="11">
        <f t="shared" si="171"/>
        <v>0</v>
      </c>
      <c r="AG1564" s="11">
        <f>IF(TablaIncidentes[[#This Row],[Prioridad*]]="Baja",((AE1564*60)+AF1564)-30,IF(TablaIncidentes[[#This Row],[Prioridad*]]="Media",((AE1564*60)+AF1564)-15,IF(TablaIncidentes[[#This Row],[Prioridad*]]="Alta",((AE1564*60)+AF1564)-10)))</f>
        <v>-10</v>
      </c>
      <c r="AI1564" s="17">
        <f>TablaIncidentes[[#This Row],[Tiempo Avance Incidente]]</f>
        <v>0</v>
      </c>
      <c r="AJ1564" s="11">
        <f t="shared" si="172"/>
        <v>0</v>
      </c>
      <c r="AK1564" s="11">
        <f t="shared" si="173"/>
        <v>0</v>
      </c>
      <c r="AL1564">
        <f>IF(TablaIncidentes[[#This Row],[Prioridad*]]="Baja",((AJ1564*60)+AK1564)-720,IF(TablaIncidentes[[#This Row],[Prioridad*]]="Media",((AJ1564*60)+AK1564)-120,IF(TablaIncidentes[[#This Row],[Prioridad*]]="Alta",((AJ1564*60)+AK1564)-60)))</f>
        <v>-60</v>
      </c>
      <c r="AN1564" t="str">
        <f t="shared" si="174"/>
        <v>jueves</v>
      </c>
    </row>
    <row r="1565" spans="1:40" x14ac:dyDescent="0.25">
      <c r="A1565" s="20" t="s">
        <v>3210</v>
      </c>
      <c r="B1565" t="s">
        <v>3211</v>
      </c>
      <c r="C1565" t="s">
        <v>32</v>
      </c>
      <c r="D1565" s="11" t="s">
        <v>33</v>
      </c>
      <c r="E1565" t="s">
        <v>34</v>
      </c>
      <c r="F1565" t="s">
        <v>51</v>
      </c>
      <c r="G1565" t="s">
        <v>62</v>
      </c>
      <c r="J1565" s="12">
        <v>43853</v>
      </c>
      <c r="K1565" s="13">
        <v>0.5723611111111111</v>
      </c>
      <c r="L1565" s="14">
        <v>43853</v>
      </c>
      <c r="M1565" s="15">
        <v>0.5723611111111111</v>
      </c>
      <c r="N1565" s="12">
        <v>43853</v>
      </c>
      <c r="O1565" s="13">
        <v>0.68624999999999992</v>
      </c>
      <c r="P1565" s="16">
        <v>43854.699016203704</v>
      </c>
      <c r="Q1565" s="11" t="s">
        <v>101</v>
      </c>
      <c r="R1565" s="11" t="s">
        <v>2106</v>
      </c>
      <c r="S1565" s="11" t="s">
        <v>39</v>
      </c>
      <c r="T1565" s="11" t="s">
        <v>133</v>
      </c>
      <c r="U1565" s="11" t="s">
        <v>37</v>
      </c>
      <c r="V1565" s="17">
        <v>0</v>
      </c>
      <c r="W1565" s="11" t="s">
        <v>37</v>
      </c>
      <c r="Y1565" s="17" t="str">
        <f>TablaIncidentes[[#This Row],[Tiempo Total Gestión]]</f>
        <v>02:38</v>
      </c>
      <c r="Z1565" s="11">
        <f t="shared" si="168"/>
        <v>2</v>
      </c>
      <c r="AA1565" s="11">
        <f t="shared" si="169"/>
        <v>38</v>
      </c>
      <c r="AB1565" s="11">
        <f>IF(TablaIncidentes[[#This Row],[Prioridad*]]="Baja",(Z1565-24)*60+AA1565,IF(TablaIncidentes[[#This Row],[Prioridad*]]="Media",(Z1565-4)*60+AA1565,IF(TablaIncidentes[[#This Row],[Prioridad*]]="Alta",(Z1565-2)*60+AA1565)))</f>
        <v>38</v>
      </c>
      <c r="AD1565" s="17" t="str">
        <f>TablaIncidentes[[#This Row],[Tiempo Creación (HH:mm)]]</f>
        <v>00:00</v>
      </c>
      <c r="AE1565" s="11">
        <f t="shared" si="170"/>
        <v>0</v>
      </c>
      <c r="AF1565" s="11">
        <f t="shared" si="171"/>
        <v>0</v>
      </c>
      <c r="AG1565" s="11">
        <f>IF(TablaIncidentes[[#This Row],[Prioridad*]]="Baja",((AE1565*60)+AF1565)-30,IF(TablaIncidentes[[#This Row],[Prioridad*]]="Media",((AE1565*60)+AF1565)-15,IF(TablaIncidentes[[#This Row],[Prioridad*]]="Alta",((AE1565*60)+AF1565)-10)))</f>
        <v>-10</v>
      </c>
      <c r="AI1565" s="17">
        <f>TablaIncidentes[[#This Row],[Tiempo Avance Incidente]]</f>
        <v>0</v>
      </c>
      <c r="AJ1565" s="11">
        <f t="shared" si="172"/>
        <v>0</v>
      </c>
      <c r="AK1565" s="11">
        <f t="shared" si="173"/>
        <v>0</v>
      </c>
      <c r="AL1565">
        <f>IF(TablaIncidentes[[#This Row],[Prioridad*]]="Baja",((AJ1565*60)+AK1565)-720,IF(TablaIncidentes[[#This Row],[Prioridad*]]="Media",((AJ1565*60)+AK1565)-120,IF(TablaIncidentes[[#This Row],[Prioridad*]]="Alta",((AJ1565*60)+AK1565)-60)))</f>
        <v>-60</v>
      </c>
      <c r="AN1565" t="str">
        <f t="shared" si="174"/>
        <v>jueves</v>
      </c>
    </row>
    <row r="1566" spans="1:40" x14ac:dyDescent="0.25">
      <c r="A1566" s="10" t="s">
        <v>3212</v>
      </c>
      <c r="B1566" t="s">
        <v>1206</v>
      </c>
      <c r="C1566" t="s">
        <v>32</v>
      </c>
      <c r="D1566" s="11" t="s">
        <v>33</v>
      </c>
      <c r="E1566" t="s">
        <v>34</v>
      </c>
      <c r="F1566" t="s">
        <v>51</v>
      </c>
      <c r="G1566" t="s">
        <v>151</v>
      </c>
      <c r="J1566" s="12">
        <v>43853</v>
      </c>
      <c r="K1566" s="13">
        <v>0.51795138888888892</v>
      </c>
      <c r="L1566" s="14">
        <v>43853</v>
      </c>
      <c r="M1566" s="15">
        <v>0.51795138888888892</v>
      </c>
      <c r="N1566" s="12">
        <v>43853</v>
      </c>
      <c r="O1566" s="13">
        <v>0.78464120370370372</v>
      </c>
      <c r="P1566" s="16">
        <v>43854.836030092592</v>
      </c>
      <c r="Q1566" s="11" t="s">
        <v>37</v>
      </c>
      <c r="R1566" s="11" t="s">
        <v>84</v>
      </c>
      <c r="S1566" s="11" t="s">
        <v>39</v>
      </c>
      <c r="T1566" s="11" t="s">
        <v>133</v>
      </c>
      <c r="U1566" s="11" t="s">
        <v>37</v>
      </c>
      <c r="V1566" s="17">
        <v>0</v>
      </c>
      <c r="W1566" s="11" t="s">
        <v>37</v>
      </c>
      <c r="Y1566" s="17" t="str">
        <f>TablaIncidentes[[#This Row],[Tiempo Total Gestión]]</f>
        <v>00:14</v>
      </c>
      <c r="Z1566" s="11">
        <f t="shared" si="168"/>
        <v>0</v>
      </c>
      <c r="AA1566" s="11">
        <f t="shared" si="169"/>
        <v>14</v>
      </c>
      <c r="AB1566" s="11">
        <f>IF(TablaIncidentes[[#This Row],[Prioridad*]]="Baja",(Z1566-24)*60+AA1566,IF(TablaIncidentes[[#This Row],[Prioridad*]]="Media",(Z1566-4)*60+AA1566,IF(TablaIncidentes[[#This Row],[Prioridad*]]="Alta",(Z1566-2)*60+AA1566)))</f>
        <v>-106</v>
      </c>
      <c r="AD1566" s="17" t="str">
        <f>TablaIncidentes[[#This Row],[Tiempo Creación (HH:mm)]]</f>
        <v>00:00</v>
      </c>
      <c r="AE1566" s="11">
        <f t="shared" si="170"/>
        <v>0</v>
      </c>
      <c r="AF1566" s="11">
        <f t="shared" si="171"/>
        <v>0</v>
      </c>
      <c r="AG1566" s="11">
        <f>IF(TablaIncidentes[[#This Row],[Prioridad*]]="Baja",((AE1566*60)+AF1566)-30,IF(TablaIncidentes[[#This Row],[Prioridad*]]="Media",((AE1566*60)+AF1566)-15,IF(TablaIncidentes[[#This Row],[Prioridad*]]="Alta",((AE1566*60)+AF1566)-10)))</f>
        <v>-10</v>
      </c>
      <c r="AI1566" s="17">
        <f>TablaIncidentes[[#This Row],[Tiempo Avance Incidente]]</f>
        <v>0</v>
      </c>
      <c r="AJ1566" s="11">
        <f t="shared" si="172"/>
        <v>0</v>
      </c>
      <c r="AK1566" s="11">
        <f t="shared" si="173"/>
        <v>0</v>
      </c>
      <c r="AL1566">
        <f>IF(TablaIncidentes[[#This Row],[Prioridad*]]="Baja",((AJ1566*60)+AK1566)-720,IF(TablaIncidentes[[#This Row],[Prioridad*]]="Media",((AJ1566*60)+AK1566)-120,IF(TablaIncidentes[[#This Row],[Prioridad*]]="Alta",((AJ1566*60)+AK1566)-60)))</f>
        <v>-60</v>
      </c>
      <c r="AN1566" t="str">
        <f t="shared" si="174"/>
        <v>jueves</v>
      </c>
    </row>
    <row r="1567" spans="1:40" x14ac:dyDescent="0.25">
      <c r="A1567" s="20" t="s">
        <v>3213</v>
      </c>
      <c r="B1567" t="s">
        <v>3214</v>
      </c>
      <c r="C1567" t="s">
        <v>32</v>
      </c>
      <c r="D1567" s="11" t="s">
        <v>33</v>
      </c>
      <c r="E1567" t="s">
        <v>34</v>
      </c>
      <c r="F1567" t="s">
        <v>51</v>
      </c>
      <c r="G1567" t="s">
        <v>361</v>
      </c>
      <c r="J1567" s="12">
        <v>43853</v>
      </c>
      <c r="K1567" s="13">
        <v>0.52284722222222224</v>
      </c>
      <c r="L1567" s="14">
        <v>43853</v>
      </c>
      <c r="M1567" s="15">
        <v>0.52284722222222224</v>
      </c>
      <c r="N1567" s="12">
        <v>43853</v>
      </c>
      <c r="O1567" s="13">
        <v>0.63465277777777784</v>
      </c>
      <c r="P1567" s="16">
        <v>43854.699016203704</v>
      </c>
      <c r="Q1567" s="11" t="s">
        <v>101</v>
      </c>
      <c r="R1567" s="11" t="s">
        <v>240</v>
      </c>
      <c r="S1567" s="11" t="s">
        <v>39</v>
      </c>
      <c r="T1567" s="11" t="s">
        <v>133</v>
      </c>
      <c r="U1567" s="11" t="s">
        <v>37</v>
      </c>
      <c r="V1567" s="17">
        <v>0</v>
      </c>
      <c r="W1567" s="11" t="s">
        <v>37</v>
      </c>
      <c r="Y1567" s="17" t="str">
        <f>TablaIncidentes[[#This Row],[Tiempo Total Gestión]]</f>
        <v>02:41</v>
      </c>
      <c r="Z1567" s="11">
        <f t="shared" si="168"/>
        <v>2</v>
      </c>
      <c r="AA1567" s="11">
        <f t="shared" si="169"/>
        <v>41</v>
      </c>
      <c r="AB1567" s="11">
        <f>IF(TablaIncidentes[[#This Row],[Prioridad*]]="Baja",(Z1567-24)*60+AA1567,IF(TablaIncidentes[[#This Row],[Prioridad*]]="Media",(Z1567-4)*60+AA1567,IF(TablaIncidentes[[#This Row],[Prioridad*]]="Alta",(Z1567-2)*60+AA1567)))</f>
        <v>41</v>
      </c>
      <c r="AD1567" s="17" t="str">
        <f>TablaIncidentes[[#This Row],[Tiempo Creación (HH:mm)]]</f>
        <v>00:00</v>
      </c>
      <c r="AE1567" s="11">
        <f t="shared" si="170"/>
        <v>0</v>
      </c>
      <c r="AF1567" s="11">
        <f t="shared" si="171"/>
        <v>0</v>
      </c>
      <c r="AG1567" s="11">
        <f>IF(TablaIncidentes[[#This Row],[Prioridad*]]="Baja",((AE1567*60)+AF1567)-30,IF(TablaIncidentes[[#This Row],[Prioridad*]]="Media",((AE1567*60)+AF1567)-15,IF(TablaIncidentes[[#This Row],[Prioridad*]]="Alta",((AE1567*60)+AF1567)-10)))</f>
        <v>-10</v>
      </c>
      <c r="AI1567" s="17">
        <f>TablaIncidentes[[#This Row],[Tiempo Avance Incidente]]</f>
        <v>0</v>
      </c>
      <c r="AJ1567" s="11">
        <f t="shared" si="172"/>
        <v>0</v>
      </c>
      <c r="AK1567" s="11">
        <f t="shared" si="173"/>
        <v>0</v>
      </c>
      <c r="AL1567">
        <f>IF(TablaIncidentes[[#This Row],[Prioridad*]]="Baja",((AJ1567*60)+AK1567)-720,IF(TablaIncidentes[[#This Row],[Prioridad*]]="Media",((AJ1567*60)+AK1567)-120,IF(TablaIncidentes[[#This Row],[Prioridad*]]="Alta",((AJ1567*60)+AK1567)-60)))</f>
        <v>-60</v>
      </c>
      <c r="AN1567" t="str">
        <f t="shared" si="174"/>
        <v>jueves</v>
      </c>
    </row>
    <row r="1568" spans="1:40" x14ac:dyDescent="0.25">
      <c r="A1568" s="20" t="s">
        <v>3215</v>
      </c>
      <c r="B1568" t="s">
        <v>3216</v>
      </c>
      <c r="C1568" t="s">
        <v>32</v>
      </c>
      <c r="D1568" s="11" t="s">
        <v>33</v>
      </c>
      <c r="E1568" t="s">
        <v>34</v>
      </c>
      <c r="F1568" t="s">
        <v>51</v>
      </c>
      <c r="G1568" t="s">
        <v>361</v>
      </c>
      <c r="J1568" s="12">
        <v>43853</v>
      </c>
      <c r="K1568" s="13">
        <v>0.54446759259259259</v>
      </c>
      <c r="L1568" s="14">
        <v>43853</v>
      </c>
      <c r="M1568" s="15">
        <v>0.54446759259259259</v>
      </c>
      <c r="N1568" s="12">
        <v>43853</v>
      </c>
      <c r="O1568" s="13">
        <v>0.6388773148148148</v>
      </c>
      <c r="P1568" s="16">
        <v>43854.699016203704</v>
      </c>
      <c r="Q1568" s="11" t="s">
        <v>101</v>
      </c>
      <c r="R1568" s="11" t="s">
        <v>963</v>
      </c>
      <c r="S1568" s="11" t="s">
        <v>39</v>
      </c>
      <c r="T1568" s="11" t="s">
        <v>133</v>
      </c>
      <c r="U1568" s="11" t="s">
        <v>37</v>
      </c>
      <c r="V1568" s="17">
        <v>0</v>
      </c>
      <c r="W1568" s="11" t="s">
        <v>37</v>
      </c>
      <c r="Y1568" s="17" t="str">
        <f>TablaIncidentes[[#This Row],[Tiempo Total Gestión]]</f>
        <v>02:15</v>
      </c>
      <c r="Z1568" s="11">
        <f t="shared" si="168"/>
        <v>2</v>
      </c>
      <c r="AA1568" s="11">
        <f t="shared" si="169"/>
        <v>15</v>
      </c>
      <c r="AB1568" s="11">
        <f>IF(TablaIncidentes[[#This Row],[Prioridad*]]="Baja",(Z1568-24)*60+AA1568,IF(TablaIncidentes[[#This Row],[Prioridad*]]="Media",(Z1568-4)*60+AA1568,IF(TablaIncidentes[[#This Row],[Prioridad*]]="Alta",(Z1568-2)*60+AA1568)))</f>
        <v>15</v>
      </c>
      <c r="AD1568" s="17" t="str">
        <f>TablaIncidentes[[#This Row],[Tiempo Creación (HH:mm)]]</f>
        <v>00:00</v>
      </c>
      <c r="AE1568" s="11">
        <f t="shared" si="170"/>
        <v>0</v>
      </c>
      <c r="AF1568" s="11">
        <f t="shared" si="171"/>
        <v>0</v>
      </c>
      <c r="AG1568" s="11">
        <f>IF(TablaIncidentes[[#This Row],[Prioridad*]]="Baja",((AE1568*60)+AF1568)-30,IF(TablaIncidentes[[#This Row],[Prioridad*]]="Media",((AE1568*60)+AF1568)-15,IF(TablaIncidentes[[#This Row],[Prioridad*]]="Alta",((AE1568*60)+AF1568)-10)))</f>
        <v>-10</v>
      </c>
      <c r="AI1568" s="17">
        <f>TablaIncidentes[[#This Row],[Tiempo Avance Incidente]]</f>
        <v>0</v>
      </c>
      <c r="AJ1568" s="11">
        <f t="shared" si="172"/>
        <v>0</v>
      </c>
      <c r="AK1568" s="11">
        <f t="shared" si="173"/>
        <v>0</v>
      </c>
      <c r="AL1568">
        <f>IF(TablaIncidentes[[#This Row],[Prioridad*]]="Baja",((AJ1568*60)+AK1568)-720,IF(TablaIncidentes[[#This Row],[Prioridad*]]="Media",((AJ1568*60)+AK1568)-120,IF(TablaIncidentes[[#This Row],[Prioridad*]]="Alta",((AJ1568*60)+AK1568)-60)))</f>
        <v>-60</v>
      </c>
      <c r="AN1568" t="str">
        <f t="shared" si="174"/>
        <v>jueves</v>
      </c>
    </row>
    <row r="1569" spans="1:40" x14ac:dyDescent="0.25">
      <c r="A1569" s="20" t="s">
        <v>3217</v>
      </c>
      <c r="B1569" t="s">
        <v>1252</v>
      </c>
      <c r="C1569" t="s">
        <v>32</v>
      </c>
      <c r="D1569" s="11" t="s">
        <v>33</v>
      </c>
      <c r="E1569" t="s">
        <v>34</v>
      </c>
      <c r="F1569" t="s">
        <v>51</v>
      </c>
      <c r="G1569" t="s">
        <v>62</v>
      </c>
      <c r="J1569" s="12">
        <v>43853</v>
      </c>
      <c r="K1569" s="13">
        <v>0.55494212962962963</v>
      </c>
      <c r="L1569" s="14">
        <v>43853</v>
      </c>
      <c r="M1569" s="15">
        <v>0.55494212962962963</v>
      </c>
      <c r="N1569" s="12">
        <v>43853</v>
      </c>
      <c r="O1569" s="13">
        <v>0.71444444444444455</v>
      </c>
      <c r="P1569" s="16">
        <v>43854.769224537034</v>
      </c>
      <c r="Q1569" s="11" t="s">
        <v>101</v>
      </c>
      <c r="R1569" s="11" t="s">
        <v>2284</v>
      </c>
      <c r="S1569" s="11" t="s">
        <v>39</v>
      </c>
      <c r="T1569" s="11" t="s">
        <v>133</v>
      </c>
      <c r="U1569" s="11" t="s">
        <v>37</v>
      </c>
      <c r="V1569" s="17">
        <v>0</v>
      </c>
      <c r="W1569" s="11" t="s">
        <v>37</v>
      </c>
      <c r="Y1569" s="17" t="str">
        <f>TablaIncidentes[[#This Row],[Tiempo Total Gestión]]</f>
        <v>03:46</v>
      </c>
      <c r="Z1569" s="11">
        <f t="shared" si="168"/>
        <v>3</v>
      </c>
      <c r="AA1569" s="11">
        <f t="shared" si="169"/>
        <v>46</v>
      </c>
      <c r="AB1569" s="11">
        <f>IF(TablaIncidentes[[#This Row],[Prioridad*]]="Baja",(Z1569-24)*60+AA1569,IF(TablaIncidentes[[#This Row],[Prioridad*]]="Media",(Z1569-4)*60+AA1569,IF(TablaIncidentes[[#This Row],[Prioridad*]]="Alta",(Z1569-2)*60+AA1569)))</f>
        <v>106</v>
      </c>
      <c r="AD1569" s="17" t="str">
        <f>TablaIncidentes[[#This Row],[Tiempo Creación (HH:mm)]]</f>
        <v>00:00</v>
      </c>
      <c r="AE1569" s="11">
        <f t="shared" si="170"/>
        <v>0</v>
      </c>
      <c r="AF1569" s="11">
        <f t="shared" si="171"/>
        <v>0</v>
      </c>
      <c r="AG1569" s="11">
        <f>IF(TablaIncidentes[[#This Row],[Prioridad*]]="Baja",((AE1569*60)+AF1569)-30,IF(TablaIncidentes[[#This Row],[Prioridad*]]="Media",((AE1569*60)+AF1569)-15,IF(TablaIncidentes[[#This Row],[Prioridad*]]="Alta",((AE1569*60)+AF1569)-10)))</f>
        <v>-10</v>
      </c>
      <c r="AI1569" s="17">
        <f>TablaIncidentes[[#This Row],[Tiempo Avance Incidente]]</f>
        <v>0</v>
      </c>
      <c r="AJ1569" s="11">
        <f t="shared" si="172"/>
        <v>0</v>
      </c>
      <c r="AK1569" s="11">
        <f t="shared" si="173"/>
        <v>0</v>
      </c>
      <c r="AL1569">
        <f>IF(TablaIncidentes[[#This Row],[Prioridad*]]="Baja",((AJ1569*60)+AK1569)-720,IF(TablaIncidentes[[#This Row],[Prioridad*]]="Media",((AJ1569*60)+AK1569)-120,IF(TablaIncidentes[[#This Row],[Prioridad*]]="Alta",((AJ1569*60)+AK1569)-60)))</f>
        <v>-60</v>
      </c>
      <c r="AN1569" t="str">
        <f t="shared" si="174"/>
        <v>jueves</v>
      </c>
    </row>
    <row r="1570" spans="1:40" x14ac:dyDescent="0.25">
      <c r="A1570" s="20" t="s">
        <v>3218</v>
      </c>
      <c r="B1570" t="s">
        <v>3219</v>
      </c>
      <c r="C1570" t="s">
        <v>32</v>
      </c>
      <c r="D1570" s="11" t="s">
        <v>33</v>
      </c>
      <c r="E1570" t="s">
        <v>34</v>
      </c>
      <c r="F1570" t="s">
        <v>51</v>
      </c>
      <c r="G1570" t="s">
        <v>75</v>
      </c>
      <c r="J1570" s="12">
        <v>43853</v>
      </c>
      <c r="K1570" s="13">
        <v>0.57165509259259262</v>
      </c>
      <c r="L1570" s="14">
        <v>43853</v>
      </c>
      <c r="M1570" s="15">
        <v>0.57165509259259262</v>
      </c>
      <c r="N1570" s="12">
        <v>43853</v>
      </c>
      <c r="O1570" s="13">
        <v>0.69672453703703707</v>
      </c>
      <c r="P1570" s="16">
        <v>43854.699016203704</v>
      </c>
      <c r="Q1570" s="11" t="s">
        <v>101</v>
      </c>
      <c r="R1570" s="11" t="s">
        <v>2193</v>
      </c>
      <c r="S1570" s="11" t="s">
        <v>39</v>
      </c>
      <c r="T1570" s="11" t="s">
        <v>133</v>
      </c>
      <c r="U1570" s="11" t="s">
        <v>37</v>
      </c>
      <c r="V1570" s="17">
        <v>0</v>
      </c>
      <c r="W1570" s="11" t="s">
        <v>37</v>
      </c>
      <c r="Y1570" s="17" t="str">
        <f>TablaIncidentes[[#This Row],[Tiempo Total Gestión]]</f>
        <v>03:00</v>
      </c>
      <c r="Z1570" s="11">
        <f t="shared" si="168"/>
        <v>3</v>
      </c>
      <c r="AA1570" s="11">
        <f t="shared" si="169"/>
        <v>0</v>
      </c>
      <c r="AB1570" s="11">
        <f>IF(TablaIncidentes[[#This Row],[Prioridad*]]="Baja",(Z1570-24)*60+AA1570,IF(TablaIncidentes[[#This Row],[Prioridad*]]="Media",(Z1570-4)*60+AA1570,IF(TablaIncidentes[[#This Row],[Prioridad*]]="Alta",(Z1570-2)*60+AA1570)))</f>
        <v>60</v>
      </c>
      <c r="AD1570" s="17" t="str">
        <f>TablaIncidentes[[#This Row],[Tiempo Creación (HH:mm)]]</f>
        <v>00:00</v>
      </c>
      <c r="AE1570" s="11">
        <f t="shared" si="170"/>
        <v>0</v>
      </c>
      <c r="AF1570" s="11">
        <f t="shared" si="171"/>
        <v>0</v>
      </c>
      <c r="AG1570" s="11">
        <f>IF(TablaIncidentes[[#This Row],[Prioridad*]]="Baja",((AE1570*60)+AF1570)-30,IF(TablaIncidentes[[#This Row],[Prioridad*]]="Media",((AE1570*60)+AF1570)-15,IF(TablaIncidentes[[#This Row],[Prioridad*]]="Alta",((AE1570*60)+AF1570)-10)))</f>
        <v>-10</v>
      </c>
      <c r="AI1570" s="17">
        <f>TablaIncidentes[[#This Row],[Tiempo Avance Incidente]]</f>
        <v>0</v>
      </c>
      <c r="AJ1570" s="11">
        <f t="shared" si="172"/>
        <v>0</v>
      </c>
      <c r="AK1570" s="11">
        <f t="shared" si="173"/>
        <v>0</v>
      </c>
      <c r="AL1570">
        <f>IF(TablaIncidentes[[#This Row],[Prioridad*]]="Baja",((AJ1570*60)+AK1570)-720,IF(TablaIncidentes[[#This Row],[Prioridad*]]="Media",((AJ1570*60)+AK1570)-120,IF(TablaIncidentes[[#This Row],[Prioridad*]]="Alta",((AJ1570*60)+AK1570)-60)))</f>
        <v>-60</v>
      </c>
      <c r="AN1570" t="str">
        <f t="shared" si="174"/>
        <v>jueves</v>
      </c>
    </row>
    <row r="1571" spans="1:40" x14ac:dyDescent="0.25">
      <c r="A1571" s="10" t="s">
        <v>3220</v>
      </c>
      <c r="B1571" t="s">
        <v>3221</v>
      </c>
      <c r="C1571" t="s">
        <v>395</v>
      </c>
      <c r="D1571" s="11" t="s">
        <v>150</v>
      </c>
      <c r="E1571" t="s">
        <v>34</v>
      </c>
      <c r="F1571" t="s">
        <v>111</v>
      </c>
      <c r="G1571" t="s">
        <v>279</v>
      </c>
      <c r="J1571" s="12">
        <v>43853</v>
      </c>
      <c r="K1571" s="13">
        <v>0.5907175925925926</v>
      </c>
      <c r="L1571" s="14">
        <v>43853</v>
      </c>
      <c r="M1571" s="15">
        <v>0.59267361111111116</v>
      </c>
      <c r="N1571" s="12">
        <v>43853</v>
      </c>
      <c r="O1571" s="13">
        <v>0.59291666666666665</v>
      </c>
      <c r="P1571" s="16">
        <v>43854.699016203704</v>
      </c>
      <c r="Q1571" s="11" t="s">
        <v>37</v>
      </c>
      <c r="R1571" s="11" t="s">
        <v>116</v>
      </c>
      <c r="S1571" s="11" t="s">
        <v>59</v>
      </c>
      <c r="T1571" s="11" t="s">
        <v>48</v>
      </c>
      <c r="U1571" s="11" t="s">
        <v>37</v>
      </c>
      <c r="V1571" s="17">
        <v>1.9444444478722289E-3</v>
      </c>
      <c r="W1571" s="11" t="s">
        <v>37</v>
      </c>
      <c r="Y1571" s="17" t="str">
        <f>TablaIncidentes[[#This Row],[Tiempo Total Gestión]]</f>
        <v>00:03</v>
      </c>
      <c r="Z1571" s="11">
        <f t="shared" si="168"/>
        <v>0</v>
      </c>
      <c r="AA1571" s="11">
        <f t="shared" si="169"/>
        <v>3</v>
      </c>
      <c r="AB1571" s="11">
        <f>IF(TablaIncidentes[[#This Row],[Prioridad*]]="Baja",(Z1571-24)*60+AA1571,IF(TablaIncidentes[[#This Row],[Prioridad*]]="Media",(Z1571-4)*60+AA1571,IF(TablaIncidentes[[#This Row],[Prioridad*]]="Alta",(Z1571-2)*60+AA1571)))</f>
        <v>-1437</v>
      </c>
      <c r="AD1571" s="17" t="str">
        <f>TablaIncidentes[[#This Row],[Tiempo Creación (HH:mm)]]</f>
        <v>00:02</v>
      </c>
      <c r="AE1571" s="11">
        <f t="shared" si="170"/>
        <v>0</v>
      </c>
      <c r="AF1571" s="11">
        <f t="shared" si="171"/>
        <v>2</v>
      </c>
      <c r="AG1571" s="11">
        <f>IF(TablaIncidentes[[#This Row],[Prioridad*]]="Baja",((AE1571*60)+AF1571)-30,IF(TablaIncidentes[[#This Row],[Prioridad*]]="Media",((AE1571*60)+AF1571)-15,IF(TablaIncidentes[[#This Row],[Prioridad*]]="Alta",((AE1571*60)+AF1571)-10)))</f>
        <v>-28</v>
      </c>
      <c r="AI1571" s="17">
        <f>TablaIncidentes[[#This Row],[Tiempo Avance Incidente]]</f>
        <v>1.9444444478722289E-3</v>
      </c>
      <c r="AJ1571" s="11">
        <f t="shared" si="172"/>
        <v>0</v>
      </c>
      <c r="AK1571" s="11">
        <f t="shared" si="173"/>
        <v>2</v>
      </c>
      <c r="AL1571">
        <f>IF(TablaIncidentes[[#This Row],[Prioridad*]]="Baja",((AJ1571*60)+AK1571)-720,IF(TablaIncidentes[[#This Row],[Prioridad*]]="Media",((AJ1571*60)+AK1571)-120,IF(TablaIncidentes[[#This Row],[Prioridad*]]="Alta",((AJ1571*60)+AK1571)-60)))</f>
        <v>-718</v>
      </c>
      <c r="AN1571" t="str">
        <f t="shared" si="174"/>
        <v>jueves</v>
      </c>
    </row>
    <row r="1572" spans="1:40" x14ac:dyDescent="0.25">
      <c r="A1572" s="10" t="s">
        <v>3222</v>
      </c>
      <c r="B1572" t="s">
        <v>806</v>
      </c>
      <c r="C1572" t="s">
        <v>123</v>
      </c>
      <c r="D1572" s="11" t="s">
        <v>110</v>
      </c>
      <c r="E1572" t="s">
        <v>34</v>
      </c>
      <c r="F1572" t="s">
        <v>124</v>
      </c>
      <c r="G1572" t="s">
        <v>364</v>
      </c>
      <c r="J1572" s="12">
        <v>43853</v>
      </c>
      <c r="K1572" s="13">
        <v>0.59736111111111112</v>
      </c>
      <c r="L1572" s="14">
        <v>43853</v>
      </c>
      <c r="M1572" s="15">
        <v>0.59969907407407408</v>
      </c>
      <c r="N1572" s="12">
        <v>43853</v>
      </c>
      <c r="O1572" s="13">
        <v>0.65175925925925926</v>
      </c>
      <c r="P1572" s="16">
        <v>43854.699016203704</v>
      </c>
      <c r="Q1572" s="11" t="s">
        <v>37</v>
      </c>
      <c r="R1572" s="11" t="s">
        <v>1010</v>
      </c>
      <c r="S1572" s="11" t="s">
        <v>59</v>
      </c>
      <c r="T1572" s="11" t="s">
        <v>116</v>
      </c>
      <c r="U1572" s="11" t="s">
        <v>37</v>
      </c>
      <c r="V1572" s="17">
        <v>2.1527777789742686E-3</v>
      </c>
      <c r="W1572" s="11" t="s">
        <v>37</v>
      </c>
      <c r="Y1572" s="17" t="str">
        <f>TablaIncidentes[[#This Row],[Tiempo Total Gestión]]</f>
        <v>01:18</v>
      </c>
      <c r="Z1572" s="11">
        <f t="shared" si="168"/>
        <v>1</v>
      </c>
      <c r="AA1572" s="11">
        <f t="shared" si="169"/>
        <v>18</v>
      </c>
      <c r="AB1572" s="11">
        <f>IF(TablaIncidentes[[#This Row],[Prioridad*]]="Baja",(Z1572-24)*60+AA1572,IF(TablaIncidentes[[#This Row],[Prioridad*]]="Media",(Z1572-4)*60+AA1572,IF(TablaIncidentes[[#This Row],[Prioridad*]]="Alta",(Z1572-2)*60+AA1572)))</f>
        <v>-162</v>
      </c>
      <c r="AD1572" s="17" t="str">
        <f>TablaIncidentes[[#This Row],[Tiempo Creación (HH:mm)]]</f>
        <v>00:03</v>
      </c>
      <c r="AE1572" s="11">
        <f t="shared" si="170"/>
        <v>0</v>
      </c>
      <c r="AF1572" s="11">
        <f t="shared" si="171"/>
        <v>3</v>
      </c>
      <c r="AG1572" s="11">
        <f>IF(TablaIncidentes[[#This Row],[Prioridad*]]="Baja",((AE1572*60)+AF1572)-30,IF(TablaIncidentes[[#This Row],[Prioridad*]]="Media",((AE1572*60)+AF1572)-15,IF(TablaIncidentes[[#This Row],[Prioridad*]]="Alta",((AE1572*60)+AF1572)-10)))</f>
        <v>-12</v>
      </c>
      <c r="AI1572" s="17">
        <f>TablaIncidentes[[#This Row],[Tiempo Avance Incidente]]</f>
        <v>2.1527777789742686E-3</v>
      </c>
      <c r="AJ1572" s="11">
        <f t="shared" si="172"/>
        <v>0</v>
      </c>
      <c r="AK1572" s="11">
        <f t="shared" si="173"/>
        <v>3</v>
      </c>
      <c r="AL1572">
        <f>IF(TablaIncidentes[[#This Row],[Prioridad*]]="Baja",((AJ1572*60)+AK1572)-720,IF(TablaIncidentes[[#This Row],[Prioridad*]]="Media",((AJ1572*60)+AK1572)-120,IF(TablaIncidentes[[#This Row],[Prioridad*]]="Alta",((AJ1572*60)+AK1572)-60)))</f>
        <v>-117</v>
      </c>
      <c r="AN1572" t="str">
        <f t="shared" si="174"/>
        <v>jueves</v>
      </c>
    </row>
    <row r="1573" spans="1:40" x14ac:dyDescent="0.25">
      <c r="A1573" s="20" t="s">
        <v>3223</v>
      </c>
      <c r="B1573" t="s">
        <v>2774</v>
      </c>
      <c r="C1573" t="s">
        <v>32</v>
      </c>
      <c r="D1573" s="11" t="s">
        <v>33</v>
      </c>
      <c r="E1573" t="s">
        <v>34</v>
      </c>
      <c r="F1573" t="s">
        <v>51</v>
      </c>
      <c r="G1573" t="s">
        <v>62</v>
      </c>
      <c r="J1573" s="12">
        <v>43853</v>
      </c>
      <c r="K1573" s="13">
        <v>0.60662037037037042</v>
      </c>
      <c r="L1573" s="14">
        <v>43853</v>
      </c>
      <c r="M1573" s="15">
        <v>0.60662037037037042</v>
      </c>
      <c r="N1573" s="12">
        <v>43853</v>
      </c>
      <c r="O1573" s="13">
        <v>0.7198148148148148</v>
      </c>
      <c r="P1573" s="16">
        <v>43854.769224537034</v>
      </c>
      <c r="Q1573" s="11" t="s">
        <v>101</v>
      </c>
      <c r="R1573" s="11" t="s">
        <v>1013</v>
      </c>
      <c r="S1573" s="11" t="s">
        <v>39</v>
      </c>
      <c r="T1573" s="11" t="s">
        <v>133</v>
      </c>
      <c r="U1573" s="11" t="s">
        <v>37</v>
      </c>
      <c r="V1573" s="17">
        <v>0</v>
      </c>
      <c r="W1573" s="11" t="s">
        <v>37</v>
      </c>
      <c r="Y1573" s="17" t="str">
        <f>TablaIncidentes[[#This Row],[Tiempo Total Gestión]]</f>
        <v>02:39</v>
      </c>
      <c r="Z1573" s="11">
        <f t="shared" si="168"/>
        <v>2</v>
      </c>
      <c r="AA1573" s="11">
        <f t="shared" si="169"/>
        <v>39</v>
      </c>
      <c r="AB1573" s="11">
        <f>IF(TablaIncidentes[[#This Row],[Prioridad*]]="Baja",(Z1573-24)*60+AA1573,IF(TablaIncidentes[[#This Row],[Prioridad*]]="Media",(Z1573-4)*60+AA1573,IF(TablaIncidentes[[#This Row],[Prioridad*]]="Alta",(Z1573-2)*60+AA1573)))</f>
        <v>39</v>
      </c>
      <c r="AD1573" s="17" t="str">
        <f>TablaIncidentes[[#This Row],[Tiempo Creación (HH:mm)]]</f>
        <v>00:00</v>
      </c>
      <c r="AE1573" s="11">
        <f t="shared" si="170"/>
        <v>0</v>
      </c>
      <c r="AF1573" s="11">
        <f t="shared" si="171"/>
        <v>0</v>
      </c>
      <c r="AG1573" s="11">
        <f>IF(TablaIncidentes[[#This Row],[Prioridad*]]="Baja",((AE1573*60)+AF1573)-30,IF(TablaIncidentes[[#This Row],[Prioridad*]]="Media",((AE1573*60)+AF1573)-15,IF(TablaIncidentes[[#This Row],[Prioridad*]]="Alta",((AE1573*60)+AF1573)-10)))</f>
        <v>-10</v>
      </c>
      <c r="AI1573" s="17">
        <f>TablaIncidentes[[#This Row],[Tiempo Avance Incidente]]</f>
        <v>0</v>
      </c>
      <c r="AJ1573" s="11">
        <f t="shared" si="172"/>
        <v>0</v>
      </c>
      <c r="AK1573" s="11">
        <f t="shared" si="173"/>
        <v>0</v>
      </c>
      <c r="AL1573">
        <f>IF(TablaIncidentes[[#This Row],[Prioridad*]]="Baja",((AJ1573*60)+AK1573)-720,IF(TablaIncidentes[[#This Row],[Prioridad*]]="Media",((AJ1573*60)+AK1573)-120,IF(TablaIncidentes[[#This Row],[Prioridad*]]="Alta",((AJ1573*60)+AK1573)-60)))</f>
        <v>-60</v>
      </c>
      <c r="AN1573" t="str">
        <f t="shared" si="174"/>
        <v>jueves</v>
      </c>
    </row>
    <row r="1574" spans="1:40" x14ac:dyDescent="0.25">
      <c r="A1574" s="10" t="s">
        <v>3224</v>
      </c>
      <c r="B1574" t="s">
        <v>3225</v>
      </c>
      <c r="C1574" t="s">
        <v>395</v>
      </c>
      <c r="D1574" s="11" t="s">
        <v>150</v>
      </c>
      <c r="E1574" t="s">
        <v>34</v>
      </c>
      <c r="F1574" t="s">
        <v>124</v>
      </c>
      <c r="G1574" t="s">
        <v>364</v>
      </c>
      <c r="J1574" s="12">
        <v>43853</v>
      </c>
      <c r="K1574" s="13">
        <v>0.62612268518518521</v>
      </c>
      <c r="L1574" s="14">
        <v>43853</v>
      </c>
      <c r="M1574" s="15">
        <v>0.62842592592592594</v>
      </c>
      <c r="N1574" s="12">
        <v>43853</v>
      </c>
      <c r="O1574" s="13">
        <v>0.66516203703703702</v>
      </c>
      <c r="P1574" s="16">
        <v>43854.699016203704</v>
      </c>
      <c r="Q1574" s="11" t="s">
        <v>37</v>
      </c>
      <c r="R1574" s="11" t="s">
        <v>3226</v>
      </c>
      <c r="S1574" s="11" t="s">
        <v>59</v>
      </c>
      <c r="T1574" s="11" t="s">
        <v>116</v>
      </c>
      <c r="U1574" s="11" t="s">
        <v>37</v>
      </c>
      <c r="V1574" s="17">
        <v>2.2916666639503092E-3</v>
      </c>
      <c r="W1574" s="11" t="s">
        <v>37</v>
      </c>
      <c r="Y1574" s="17" t="str">
        <f>TablaIncidentes[[#This Row],[Tiempo Total Gestión]]</f>
        <v>00:56</v>
      </c>
      <c r="Z1574" s="11">
        <f t="shared" si="168"/>
        <v>0</v>
      </c>
      <c r="AA1574" s="11">
        <f t="shared" si="169"/>
        <v>56</v>
      </c>
      <c r="AB1574" s="11">
        <f>IF(TablaIncidentes[[#This Row],[Prioridad*]]="Baja",(Z1574-24)*60+AA1574,IF(TablaIncidentes[[#This Row],[Prioridad*]]="Media",(Z1574-4)*60+AA1574,IF(TablaIncidentes[[#This Row],[Prioridad*]]="Alta",(Z1574-2)*60+AA1574)))</f>
        <v>-1384</v>
      </c>
      <c r="AD1574" s="17" t="str">
        <f>TablaIncidentes[[#This Row],[Tiempo Creación (HH:mm)]]</f>
        <v>00:03</v>
      </c>
      <c r="AE1574" s="11">
        <f t="shared" si="170"/>
        <v>0</v>
      </c>
      <c r="AF1574" s="11">
        <f t="shared" si="171"/>
        <v>3</v>
      </c>
      <c r="AG1574" s="11">
        <f>IF(TablaIncidentes[[#This Row],[Prioridad*]]="Baja",((AE1574*60)+AF1574)-30,IF(TablaIncidentes[[#This Row],[Prioridad*]]="Media",((AE1574*60)+AF1574)-15,IF(TablaIncidentes[[#This Row],[Prioridad*]]="Alta",((AE1574*60)+AF1574)-10)))</f>
        <v>-27</v>
      </c>
      <c r="AI1574" s="17">
        <f>TablaIncidentes[[#This Row],[Tiempo Avance Incidente]]</f>
        <v>2.2916666639503092E-3</v>
      </c>
      <c r="AJ1574" s="11">
        <f t="shared" si="172"/>
        <v>0</v>
      </c>
      <c r="AK1574" s="11">
        <f t="shared" si="173"/>
        <v>3</v>
      </c>
      <c r="AL1574">
        <f>IF(TablaIncidentes[[#This Row],[Prioridad*]]="Baja",((AJ1574*60)+AK1574)-720,IF(TablaIncidentes[[#This Row],[Prioridad*]]="Media",((AJ1574*60)+AK1574)-120,IF(TablaIncidentes[[#This Row],[Prioridad*]]="Alta",((AJ1574*60)+AK1574)-60)))</f>
        <v>-717</v>
      </c>
      <c r="AN1574" t="str">
        <f t="shared" si="174"/>
        <v>jueves</v>
      </c>
    </row>
    <row r="1575" spans="1:40" x14ac:dyDescent="0.25">
      <c r="A1575" s="20" t="s">
        <v>3227</v>
      </c>
      <c r="B1575" t="s">
        <v>3228</v>
      </c>
      <c r="C1575" t="s">
        <v>32</v>
      </c>
      <c r="D1575" s="11" t="s">
        <v>33</v>
      </c>
      <c r="E1575" t="s">
        <v>34</v>
      </c>
      <c r="F1575" t="s">
        <v>51</v>
      </c>
      <c r="G1575" t="s">
        <v>62</v>
      </c>
      <c r="J1575" s="12">
        <v>43853</v>
      </c>
      <c r="K1575" s="13">
        <v>0.6310069444444445</v>
      </c>
      <c r="L1575" s="14">
        <v>43853</v>
      </c>
      <c r="M1575" s="15">
        <v>0.6310069444444445</v>
      </c>
      <c r="N1575" s="12">
        <v>43853</v>
      </c>
      <c r="O1575" s="13">
        <v>0.72459490740740751</v>
      </c>
      <c r="P1575" s="16">
        <v>43854.769224537034</v>
      </c>
      <c r="Q1575" s="11" t="s">
        <v>101</v>
      </c>
      <c r="R1575" s="11" t="s">
        <v>1141</v>
      </c>
      <c r="S1575" s="11" t="s">
        <v>39</v>
      </c>
      <c r="T1575" s="11" t="s">
        <v>133</v>
      </c>
      <c r="U1575" s="11" t="s">
        <v>37</v>
      </c>
      <c r="V1575" s="17">
        <v>0</v>
      </c>
      <c r="W1575" s="11" t="s">
        <v>37</v>
      </c>
      <c r="Y1575" s="17" t="str">
        <f>TablaIncidentes[[#This Row],[Tiempo Total Gestión]]</f>
        <v>02:14</v>
      </c>
      <c r="Z1575" s="11">
        <f t="shared" si="168"/>
        <v>2</v>
      </c>
      <c r="AA1575" s="11">
        <f t="shared" si="169"/>
        <v>14</v>
      </c>
      <c r="AB1575" s="11">
        <f>IF(TablaIncidentes[[#This Row],[Prioridad*]]="Baja",(Z1575-24)*60+AA1575,IF(TablaIncidentes[[#This Row],[Prioridad*]]="Media",(Z1575-4)*60+AA1575,IF(TablaIncidentes[[#This Row],[Prioridad*]]="Alta",(Z1575-2)*60+AA1575)))</f>
        <v>14</v>
      </c>
      <c r="AD1575" s="17" t="str">
        <f>TablaIncidentes[[#This Row],[Tiempo Creación (HH:mm)]]</f>
        <v>00:00</v>
      </c>
      <c r="AE1575" s="11">
        <f t="shared" si="170"/>
        <v>0</v>
      </c>
      <c r="AF1575" s="11">
        <f t="shared" si="171"/>
        <v>0</v>
      </c>
      <c r="AG1575" s="11">
        <f>IF(TablaIncidentes[[#This Row],[Prioridad*]]="Baja",((AE1575*60)+AF1575)-30,IF(TablaIncidentes[[#This Row],[Prioridad*]]="Media",((AE1575*60)+AF1575)-15,IF(TablaIncidentes[[#This Row],[Prioridad*]]="Alta",((AE1575*60)+AF1575)-10)))</f>
        <v>-10</v>
      </c>
      <c r="AI1575" s="17">
        <f>TablaIncidentes[[#This Row],[Tiempo Avance Incidente]]</f>
        <v>0</v>
      </c>
      <c r="AJ1575" s="11">
        <f t="shared" si="172"/>
        <v>0</v>
      </c>
      <c r="AK1575" s="11">
        <f t="shared" si="173"/>
        <v>0</v>
      </c>
      <c r="AL1575">
        <f>IF(TablaIncidentes[[#This Row],[Prioridad*]]="Baja",((AJ1575*60)+AK1575)-720,IF(TablaIncidentes[[#This Row],[Prioridad*]]="Media",((AJ1575*60)+AK1575)-120,IF(TablaIncidentes[[#This Row],[Prioridad*]]="Alta",((AJ1575*60)+AK1575)-60)))</f>
        <v>-60</v>
      </c>
      <c r="AN1575" t="str">
        <f t="shared" si="174"/>
        <v>jueves</v>
      </c>
    </row>
    <row r="1576" spans="1:40" x14ac:dyDescent="0.25">
      <c r="A1576" s="10" t="s">
        <v>3229</v>
      </c>
      <c r="B1576" t="s">
        <v>2999</v>
      </c>
      <c r="C1576" t="s">
        <v>32</v>
      </c>
      <c r="D1576" s="11" t="s">
        <v>33</v>
      </c>
      <c r="E1576" t="s">
        <v>34</v>
      </c>
      <c r="F1576" t="s">
        <v>51</v>
      </c>
      <c r="G1576" t="s">
        <v>52</v>
      </c>
      <c r="J1576" s="12">
        <v>43853</v>
      </c>
      <c r="K1576" s="13">
        <v>0.5116666666666666</v>
      </c>
      <c r="L1576" s="14">
        <v>43853</v>
      </c>
      <c r="M1576" s="15">
        <v>0.5116666666666666</v>
      </c>
      <c r="N1576" s="12">
        <v>43854</v>
      </c>
      <c r="O1576" s="13">
        <v>0.59621527777777772</v>
      </c>
      <c r="P1576" s="16">
        <v>43855.603495370371</v>
      </c>
      <c r="Q1576" s="11" t="s">
        <v>37</v>
      </c>
      <c r="R1576" s="11" t="s">
        <v>713</v>
      </c>
      <c r="S1576" s="11" t="s">
        <v>39</v>
      </c>
      <c r="T1576" s="11" t="s">
        <v>133</v>
      </c>
      <c r="U1576" s="11" t="s">
        <v>37</v>
      </c>
      <c r="V1576" s="17">
        <v>0</v>
      </c>
      <c r="W1576" s="11" t="s">
        <v>37</v>
      </c>
      <c r="Y1576" s="17" t="str">
        <f>TablaIncidentes[[#This Row],[Tiempo Total Gestión]]</f>
        <v>00:19</v>
      </c>
      <c r="Z1576" s="11">
        <f t="shared" si="168"/>
        <v>0</v>
      </c>
      <c r="AA1576" s="11">
        <f t="shared" si="169"/>
        <v>19</v>
      </c>
      <c r="AB1576" s="11">
        <f>IF(TablaIncidentes[[#This Row],[Prioridad*]]="Baja",(Z1576-24)*60+AA1576,IF(TablaIncidentes[[#This Row],[Prioridad*]]="Media",(Z1576-4)*60+AA1576,IF(TablaIncidentes[[#This Row],[Prioridad*]]="Alta",(Z1576-2)*60+AA1576)))</f>
        <v>-101</v>
      </c>
      <c r="AD1576" s="17" t="str">
        <f>TablaIncidentes[[#This Row],[Tiempo Creación (HH:mm)]]</f>
        <v>00:00</v>
      </c>
      <c r="AE1576" s="11">
        <f t="shared" si="170"/>
        <v>0</v>
      </c>
      <c r="AF1576" s="11">
        <f t="shared" si="171"/>
        <v>0</v>
      </c>
      <c r="AG1576" s="11">
        <f>IF(TablaIncidentes[[#This Row],[Prioridad*]]="Baja",((AE1576*60)+AF1576)-30,IF(TablaIncidentes[[#This Row],[Prioridad*]]="Media",((AE1576*60)+AF1576)-15,IF(TablaIncidentes[[#This Row],[Prioridad*]]="Alta",((AE1576*60)+AF1576)-10)))</f>
        <v>-10</v>
      </c>
      <c r="AI1576" s="17">
        <f>TablaIncidentes[[#This Row],[Tiempo Avance Incidente]]</f>
        <v>0</v>
      </c>
      <c r="AJ1576" s="11">
        <f t="shared" si="172"/>
        <v>0</v>
      </c>
      <c r="AK1576" s="11">
        <f t="shared" si="173"/>
        <v>0</v>
      </c>
      <c r="AL1576">
        <f>IF(TablaIncidentes[[#This Row],[Prioridad*]]="Baja",((AJ1576*60)+AK1576)-720,IF(TablaIncidentes[[#This Row],[Prioridad*]]="Media",((AJ1576*60)+AK1576)-120,IF(TablaIncidentes[[#This Row],[Prioridad*]]="Alta",((AJ1576*60)+AK1576)-60)))</f>
        <v>-60</v>
      </c>
      <c r="AN1576" t="str">
        <f t="shared" si="174"/>
        <v>jueves</v>
      </c>
    </row>
    <row r="1577" spans="1:40" x14ac:dyDescent="0.25">
      <c r="A1577" s="10" t="s">
        <v>3230</v>
      </c>
      <c r="B1577" t="s">
        <v>2410</v>
      </c>
      <c r="C1577" t="s">
        <v>32</v>
      </c>
      <c r="D1577" s="11" t="s">
        <v>33</v>
      </c>
      <c r="E1577" t="s">
        <v>34</v>
      </c>
      <c r="F1577" t="s">
        <v>51</v>
      </c>
      <c r="G1577" t="s">
        <v>52</v>
      </c>
      <c r="J1577" s="12">
        <v>43853</v>
      </c>
      <c r="K1577" s="13">
        <v>0.5116666666666666</v>
      </c>
      <c r="L1577" s="14">
        <v>43853</v>
      </c>
      <c r="M1577" s="15">
        <v>0.5116666666666666</v>
      </c>
      <c r="N1577" s="12">
        <v>43854</v>
      </c>
      <c r="O1577" s="13">
        <v>0.59942129629629626</v>
      </c>
      <c r="P1577" s="16">
        <v>43855.603495370371</v>
      </c>
      <c r="Q1577" s="11" t="s">
        <v>37</v>
      </c>
      <c r="R1577" s="11" t="s">
        <v>44</v>
      </c>
      <c r="S1577" s="11" t="s">
        <v>39</v>
      </c>
      <c r="T1577" s="11" t="s">
        <v>133</v>
      </c>
      <c r="U1577" s="11" t="s">
        <v>37</v>
      </c>
      <c r="V1577" s="17">
        <v>0</v>
      </c>
      <c r="W1577" s="11" t="s">
        <v>37</v>
      </c>
      <c r="Y1577" s="17" t="str">
        <f>TablaIncidentes[[#This Row],[Tiempo Total Gestión]]</f>
        <v>00:08</v>
      </c>
      <c r="Z1577" s="11">
        <f t="shared" si="168"/>
        <v>0</v>
      </c>
      <c r="AA1577" s="11">
        <f t="shared" si="169"/>
        <v>8</v>
      </c>
      <c r="AB1577" s="11">
        <f>IF(TablaIncidentes[[#This Row],[Prioridad*]]="Baja",(Z1577-24)*60+AA1577,IF(TablaIncidentes[[#This Row],[Prioridad*]]="Media",(Z1577-4)*60+AA1577,IF(TablaIncidentes[[#This Row],[Prioridad*]]="Alta",(Z1577-2)*60+AA1577)))</f>
        <v>-112</v>
      </c>
      <c r="AD1577" s="17" t="str">
        <f>TablaIncidentes[[#This Row],[Tiempo Creación (HH:mm)]]</f>
        <v>00:00</v>
      </c>
      <c r="AE1577" s="11">
        <f t="shared" si="170"/>
        <v>0</v>
      </c>
      <c r="AF1577" s="11">
        <f t="shared" si="171"/>
        <v>0</v>
      </c>
      <c r="AG1577" s="11">
        <f>IF(TablaIncidentes[[#This Row],[Prioridad*]]="Baja",((AE1577*60)+AF1577)-30,IF(TablaIncidentes[[#This Row],[Prioridad*]]="Media",((AE1577*60)+AF1577)-15,IF(TablaIncidentes[[#This Row],[Prioridad*]]="Alta",((AE1577*60)+AF1577)-10)))</f>
        <v>-10</v>
      </c>
      <c r="AI1577" s="17">
        <f>TablaIncidentes[[#This Row],[Tiempo Avance Incidente]]</f>
        <v>0</v>
      </c>
      <c r="AJ1577" s="11">
        <f t="shared" si="172"/>
        <v>0</v>
      </c>
      <c r="AK1577" s="11">
        <f t="shared" si="173"/>
        <v>0</v>
      </c>
      <c r="AL1577">
        <f>IF(TablaIncidentes[[#This Row],[Prioridad*]]="Baja",((AJ1577*60)+AK1577)-720,IF(TablaIncidentes[[#This Row],[Prioridad*]]="Media",((AJ1577*60)+AK1577)-120,IF(TablaIncidentes[[#This Row],[Prioridad*]]="Alta",((AJ1577*60)+AK1577)-60)))</f>
        <v>-60</v>
      </c>
      <c r="AN1577" t="str">
        <f t="shared" si="174"/>
        <v>jueves</v>
      </c>
    </row>
    <row r="1578" spans="1:40" x14ac:dyDescent="0.25">
      <c r="A1578" s="20" t="s">
        <v>3231</v>
      </c>
      <c r="B1578" t="s">
        <v>3232</v>
      </c>
      <c r="C1578" t="s">
        <v>32</v>
      </c>
      <c r="D1578" s="11" t="s">
        <v>33</v>
      </c>
      <c r="E1578" t="s">
        <v>34</v>
      </c>
      <c r="F1578" t="s">
        <v>51</v>
      </c>
      <c r="G1578" t="s">
        <v>361</v>
      </c>
      <c r="J1578" s="12">
        <v>43853</v>
      </c>
      <c r="K1578" s="13">
        <v>0.51866898148148144</v>
      </c>
      <c r="L1578" s="14">
        <v>43853</v>
      </c>
      <c r="M1578" s="15">
        <v>0.51866898148148144</v>
      </c>
      <c r="N1578" s="12">
        <v>43853</v>
      </c>
      <c r="O1578" s="13">
        <v>0.6428935185185185</v>
      </c>
      <c r="P1578" s="16">
        <v>43854.699016203704</v>
      </c>
      <c r="Q1578" s="11" t="s">
        <v>101</v>
      </c>
      <c r="R1578" s="11" t="s">
        <v>983</v>
      </c>
      <c r="S1578" s="11" t="s">
        <v>39</v>
      </c>
      <c r="T1578" s="11" t="s">
        <v>133</v>
      </c>
      <c r="U1578" s="11" t="s">
        <v>37</v>
      </c>
      <c r="V1578" s="17">
        <v>0</v>
      </c>
      <c r="W1578" s="11" t="s">
        <v>37</v>
      </c>
      <c r="Y1578" s="17" t="str">
        <f>TablaIncidentes[[#This Row],[Tiempo Total Gestión]]</f>
        <v>02:58</v>
      </c>
      <c r="Z1578" s="11">
        <f t="shared" si="168"/>
        <v>2</v>
      </c>
      <c r="AA1578" s="11">
        <f t="shared" si="169"/>
        <v>58</v>
      </c>
      <c r="AB1578" s="11">
        <f>IF(TablaIncidentes[[#This Row],[Prioridad*]]="Baja",(Z1578-24)*60+AA1578,IF(TablaIncidentes[[#This Row],[Prioridad*]]="Media",(Z1578-4)*60+AA1578,IF(TablaIncidentes[[#This Row],[Prioridad*]]="Alta",(Z1578-2)*60+AA1578)))</f>
        <v>58</v>
      </c>
      <c r="AD1578" s="17" t="str">
        <f>TablaIncidentes[[#This Row],[Tiempo Creación (HH:mm)]]</f>
        <v>00:00</v>
      </c>
      <c r="AE1578" s="11">
        <f t="shared" si="170"/>
        <v>0</v>
      </c>
      <c r="AF1578" s="11">
        <f t="shared" si="171"/>
        <v>0</v>
      </c>
      <c r="AG1578" s="11">
        <f>IF(TablaIncidentes[[#This Row],[Prioridad*]]="Baja",((AE1578*60)+AF1578)-30,IF(TablaIncidentes[[#This Row],[Prioridad*]]="Media",((AE1578*60)+AF1578)-15,IF(TablaIncidentes[[#This Row],[Prioridad*]]="Alta",((AE1578*60)+AF1578)-10)))</f>
        <v>-10</v>
      </c>
      <c r="AI1578" s="17">
        <f>TablaIncidentes[[#This Row],[Tiempo Avance Incidente]]</f>
        <v>0</v>
      </c>
      <c r="AJ1578" s="11">
        <f t="shared" si="172"/>
        <v>0</v>
      </c>
      <c r="AK1578" s="11">
        <f t="shared" si="173"/>
        <v>0</v>
      </c>
      <c r="AL1578">
        <f>IF(TablaIncidentes[[#This Row],[Prioridad*]]="Baja",((AJ1578*60)+AK1578)-720,IF(TablaIncidentes[[#This Row],[Prioridad*]]="Media",((AJ1578*60)+AK1578)-120,IF(TablaIncidentes[[#This Row],[Prioridad*]]="Alta",((AJ1578*60)+AK1578)-60)))</f>
        <v>-60</v>
      </c>
      <c r="AN1578" t="str">
        <f t="shared" si="174"/>
        <v>jueves</v>
      </c>
    </row>
    <row r="1579" spans="1:40" x14ac:dyDescent="0.25">
      <c r="A1579" s="20" t="s">
        <v>3233</v>
      </c>
      <c r="B1579" t="s">
        <v>1214</v>
      </c>
      <c r="C1579" t="s">
        <v>32</v>
      </c>
      <c r="D1579" s="11" t="s">
        <v>33</v>
      </c>
      <c r="E1579" t="s">
        <v>34</v>
      </c>
      <c r="F1579" t="s">
        <v>51</v>
      </c>
      <c r="G1579" t="s">
        <v>361</v>
      </c>
      <c r="J1579" s="12">
        <v>43853</v>
      </c>
      <c r="K1579" s="13">
        <v>0.52144675925925921</v>
      </c>
      <c r="L1579" s="14">
        <v>43853</v>
      </c>
      <c r="M1579" s="15">
        <v>0.52144675925925921</v>
      </c>
      <c r="N1579" s="12">
        <v>43853</v>
      </c>
      <c r="O1579" s="13">
        <v>0.64599537037037036</v>
      </c>
      <c r="P1579" s="16">
        <v>43854.699016203704</v>
      </c>
      <c r="Q1579" s="11" t="s">
        <v>101</v>
      </c>
      <c r="R1579" s="11" t="s">
        <v>2261</v>
      </c>
      <c r="S1579" s="11" t="s">
        <v>39</v>
      </c>
      <c r="T1579" s="11" t="s">
        <v>133</v>
      </c>
      <c r="U1579" s="11" t="s">
        <v>37</v>
      </c>
      <c r="V1579" s="17">
        <v>0</v>
      </c>
      <c r="W1579" s="11" t="s">
        <v>37</v>
      </c>
      <c r="Y1579" s="17" t="str">
        <f>TablaIncidentes[[#This Row],[Tiempo Total Gestión]]</f>
        <v>02:59</v>
      </c>
      <c r="Z1579" s="11">
        <f t="shared" si="168"/>
        <v>2</v>
      </c>
      <c r="AA1579" s="11">
        <f t="shared" si="169"/>
        <v>59</v>
      </c>
      <c r="AB1579" s="11">
        <f>IF(TablaIncidentes[[#This Row],[Prioridad*]]="Baja",(Z1579-24)*60+AA1579,IF(TablaIncidentes[[#This Row],[Prioridad*]]="Media",(Z1579-4)*60+AA1579,IF(TablaIncidentes[[#This Row],[Prioridad*]]="Alta",(Z1579-2)*60+AA1579)))</f>
        <v>59</v>
      </c>
      <c r="AD1579" s="17" t="str">
        <f>TablaIncidentes[[#This Row],[Tiempo Creación (HH:mm)]]</f>
        <v>00:00</v>
      </c>
      <c r="AE1579" s="11">
        <f t="shared" si="170"/>
        <v>0</v>
      </c>
      <c r="AF1579" s="11">
        <f t="shared" si="171"/>
        <v>0</v>
      </c>
      <c r="AG1579" s="11">
        <f>IF(TablaIncidentes[[#This Row],[Prioridad*]]="Baja",((AE1579*60)+AF1579)-30,IF(TablaIncidentes[[#This Row],[Prioridad*]]="Media",((AE1579*60)+AF1579)-15,IF(TablaIncidentes[[#This Row],[Prioridad*]]="Alta",((AE1579*60)+AF1579)-10)))</f>
        <v>-10</v>
      </c>
      <c r="AI1579" s="17">
        <f>TablaIncidentes[[#This Row],[Tiempo Avance Incidente]]</f>
        <v>0</v>
      </c>
      <c r="AJ1579" s="11">
        <f t="shared" si="172"/>
        <v>0</v>
      </c>
      <c r="AK1579" s="11">
        <f t="shared" si="173"/>
        <v>0</v>
      </c>
      <c r="AL1579">
        <f>IF(TablaIncidentes[[#This Row],[Prioridad*]]="Baja",((AJ1579*60)+AK1579)-720,IF(TablaIncidentes[[#This Row],[Prioridad*]]="Media",((AJ1579*60)+AK1579)-120,IF(TablaIncidentes[[#This Row],[Prioridad*]]="Alta",((AJ1579*60)+AK1579)-60)))</f>
        <v>-60</v>
      </c>
      <c r="AN1579" t="str">
        <f t="shared" si="174"/>
        <v>jueves</v>
      </c>
    </row>
    <row r="1580" spans="1:40" x14ac:dyDescent="0.25">
      <c r="A1580" s="10" t="s">
        <v>3234</v>
      </c>
      <c r="B1580" t="s">
        <v>1391</v>
      </c>
      <c r="C1580" t="s">
        <v>32</v>
      </c>
      <c r="D1580" s="11" t="s">
        <v>33</v>
      </c>
      <c r="E1580" t="s">
        <v>34</v>
      </c>
      <c r="F1580" t="s">
        <v>51</v>
      </c>
      <c r="G1580" t="s">
        <v>361</v>
      </c>
      <c r="J1580" s="12">
        <v>43853</v>
      </c>
      <c r="K1580" s="13">
        <v>0.5221527777777778</v>
      </c>
      <c r="L1580" s="14">
        <v>43853</v>
      </c>
      <c r="M1580" s="15">
        <v>0.5221527777777778</v>
      </c>
      <c r="N1580" s="12">
        <v>43853</v>
      </c>
      <c r="O1580" s="13">
        <v>0.53247685185185178</v>
      </c>
      <c r="P1580" s="16">
        <v>43854.587256944447</v>
      </c>
      <c r="Q1580" s="11" t="s">
        <v>37</v>
      </c>
      <c r="R1580" s="11" t="s">
        <v>84</v>
      </c>
      <c r="S1580" s="11" t="s">
        <v>39</v>
      </c>
      <c r="T1580" s="11" t="s">
        <v>133</v>
      </c>
      <c r="U1580" s="11" t="s">
        <v>37</v>
      </c>
      <c r="V1580" s="17">
        <v>0</v>
      </c>
      <c r="W1580" s="11" t="s">
        <v>37</v>
      </c>
      <c r="Y1580" s="17" t="str">
        <f>TablaIncidentes[[#This Row],[Tiempo Total Gestión]]</f>
        <v>00:14</v>
      </c>
      <c r="Z1580" s="11">
        <f t="shared" si="168"/>
        <v>0</v>
      </c>
      <c r="AA1580" s="11">
        <f t="shared" si="169"/>
        <v>14</v>
      </c>
      <c r="AB1580" s="11">
        <f>IF(TablaIncidentes[[#This Row],[Prioridad*]]="Baja",(Z1580-24)*60+AA1580,IF(TablaIncidentes[[#This Row],[Prioridad*]]="Media",(Z1580-4)*60+AA1580,IF(TablaIncidentes[[#This Row],[Prioridad*]]="Alta",(Z1580-2)*60+AA1580)))</f>
        <v>-106</v>
      </c>
      <c r="AD1580" s="17" t="str">
        <f>TablaIncidentes[[#This Row],[Tiempo Creación (HH:mm)]]</f>
        <v>00:00</v>
      </c>
      <c r="AE1580" s="11">
        <f t="shared" si="170"/>
        <v>0</v>
      </c>
      <c r="AF1580" s="11">
        <f t="shared" si="171"/>
        <v>0</v>
      </c>
      <c r="AG1580" s="11">
        <f>IF(TablaIncidentes[[#This Row],[Prioridad*]]="Baja",((AE1580*60)+AF1580)-30,IF(TablaIncidentes[[#This Row],[Prioridad*]]="Media",((AE1580*60)+AF1580)-15,IF(TablaIncidentes[[#This Row],[Prioridad*]]="Alta",((AE1580*60)+AF1580)-10)))</f>
        <v>-10</v>
      </c>
      <c r="AI1580" s="17">
        <f>TablaIncidentes[[#This Row],[Tiempo Avance Incidente]]</f>
        <v>0</v>
      </c>
      <c r="AJ1580" s="11">
        <f t="shared" si="172"/>
        <v>0</v>
      </c>
      <c r="AK1580" s="11">
        <f t="shared" si="173"/>
        <v>0</v>
      </c>
      <c r="AL1580">
        <f>IF(TablaIncidentes[[#This Row],[Prioridad*]]="Baja",((AJ1580*60)+AK1580)-720,IF(TablaIncidentes[[#This Row],[Prioridad*]]="Media",((AJ1580*60)+AK1580)-120,IF(TablaIncidentes[[#This Row],[Prioridad*]]="Alta",((AJ1580*60)+AK1580)-60)))</f>
        <v>-60</v>
      </c>
      <c r="AN1580" t="str">
        <f t="shared" si="174"/>
        <v>jueves</v>
      </c>
    </row>
    <row r="1581" spans="1:40" x14ac:dyDescent="0.25">
      <c r="A1581" s="20" t="s">
        <v>3235</v>
      </c>
      <c r="B1581" t="s">
        <v>2955</v>
      </c>
      <c r="C1581" t="s">
        <v>32</v>
      </c>
      <c r="D1581" s="11" t="s">
        <v>33</v>
      </c>
      <c r="E1581" t="s">
        <v>34</v>
      </c>
      <c r="F1581" t="s">
        <v>51</v>
      </c>
      <c r="G1581" t="s">
        <v>361</v>
      </c>
      <c r="J1581" s="12">
        <v>43853</v>
      </c>
      <c r="K1581" s="13">
        <v>0.52425925925925931</v>
      </c>
      <c r="L1581" s="14">
        <v>43853</v>
      </c>
      <c r="M1581" s="15">
        <v>0.52425925925925931</v>
      </c>
      <c r="N1581" s="12">
        <v>43853</v>
      </c>
      <c r="O1581" s="13">
        <v>0.65057870370370374</v>
      </c>
      <c r="P1581" s="16">
        <v>43854.699016203704</v>
      </c>
      <c r="Q1581" s="11" t="s">
        <v>101</v>
      </c>
      <c r="R1581" s="11" t="s">
        <v>3236</v>
      </c>
      <c r="S1581" s="11" t="s">
        <v>39</v>
      </c>
      <c r="T1581" s="11" t="s">
        <v>133</v>
      </c>
      <c r="U1581" s="11" t="s">
        <v>37</v>
      </c>
      <c r="V1581" s="17">
        <v>0</v>
      </c>
      <c r="W1581" s="11" t="s">
        <v>37</v>
      </c>
      <c r="Y1581" s="17" t="str">
        <f>TablaIncidentes[[#This Row],[Tiempo Total Gestión]]</f>
        <v>03:01</v>
      </c>
      <c r="Z1581" s="11">
        <f t="shared" si="168"/>
        <v>3</v>
      </c>
      <c r="AA1581" s="11">
        <f t="shared" si="169"/>
        <v>1</v>
      </c>
      <c r="AB1581" s="11">
        <f>IF(TablaIncidentes[[#This Row],[Prioridad*]]="Baja",(Z1581-24)*60+AA1581,IF(TablaIncidentes[[#This Row],[Prioridad*]]="Media",(Z1581-4)*60+AA1581,IF(TablaIncidentes[[#This Row],[Prioridad*]]="Alta",(Z1581-2)*60+AA1581)))</f>
        <v>61</v>
      </c>
      <c r="AD1581" s="17" t="str">
        <f>TablaIncidentes[[#This Row],[Tiempo Creación (HH:mm)]]</f>
        <v>00:00</v>
      </c>
      <c r="AE1581" s="11">
        <f t="shared" si="170"/>
        <v>0</v>
      </c>
      <c r="AF1581" s="11">
        <f t="shared" si="171"/>
        <v>0</v>
      </c>
      <c r="AG1581" s="11">
        <f>IF(TablaIncidentes[[#This Row],[Prioridad*]]="Baja",((AE1581*60)+AF1581)-30,IF(TablaIncidentes[[#This Row],[Prioridad*]]="Media",((AE1581*60)+AF1581)-15,IF(TablaIncidentes[[#This Row],[Prioridad*]]="Alta",((AE1581*60)+AF1581)-10)))</f>
        <v>-10</v>
      </c>
      <c r="AI1581" s="17">
        <f>TablaIncidentes[[#This Row],[Tiempo Avance Incidente]]</f>
        <v>0</v>
      </c>
      <c r="AJ1581" s="11">
        <f t="shared" si="172"/>
        <v>0</v>
      </c>
      <c r="AK1581" s="11">
        <f t="shared" si="173"/>
        <v>0</v>
      </c>
      <c r="AL1581">
        <f>IF(TablaIncidentes[[#This Row],[Prioridad*]]="Baja",((AJ1581*60)+AK1581)-720,IF(TablaIncidentes[[#This Row],[Prioridad*]]="Media",((AJ1581*60)+AK1581)-120,IF(TablaIncidentes[[#This Row],[Prioridad*]]="Alta",((AJ1581*60)+AK1581)-60)))</f>
        <v>-60</v>
      </c>
      <c r="AN1581" t="str">
        <f t="shared" si="174"/>
        <v>jueves</v>
      </c>
    </row>
    <row r="1582" spans="1:40" x14ac:dyDescent="0.25">
      <c r="A1582" s="20" t="s">
        <v>3237</v>
      </c>
      <c r="B1582" t="s">
        <v>1027</v>
      </c>
      <c r="C1582" t="s">
        <v>32</v>
      </c>
      <c r="D1582" s="11" t="s">
        <v>33</v>
      </c>
      <c r="E1582" t="s">
        <v>34</v>
      </c>
      <c r="F1582" t="s">
        <v>51</v>
      </c>
      <c r="G1582" t="s">
        <v>361</v>
      </c>
      <c r="J1582" s="12">
        <v>43853</v>
      </c>
      <c r="K1582" s="13">
        <v>0.52494212962962961</v>
      </c>
      <c r="L1582" s="14">
        <v>43853</v>
      </c>
      <c r="M1582" s="15">
        <v>0.52494212962962961</v>
      </c>
      <c r="N1582" s="12">
        <v>43853</v>
      </c>
      <c r="O1582" s="13">
        <v>0.65271990740740737</v>
      </c>
      <c r="P1582" s="16">
        <v>43854.699016203704</v>
      </c>
      <c r="Q1582" s="11" t="s">
        <v>101</v>
      </c>
      <c r="R1582" s="11" t="s">
        <v>2300</v>
      </c>
      <c r="S1582" s="11" t="s">
        <v>39</v>
      </c>
      <c r="T1582" s="11" t="s">
        <v>133</v>
      </c>
      <c r="U1582" s="11" t="s">
        <v>37</v>
      </c>
      <c r="V1582" s="17">
        <v>0</v>
      </c>
      <c r="W1582" s="11" t="s">
        <v>37</v>
      </c>
      <c r="Y1582" s="17" t="str">
        <f>TablaIncidentes[[#This Row],[Tiempo Total Gestión]]</f>
        <v>03:04</v>
      </c>
      <c r="Z1582" s="11">
        <f t="shared" si="168"/>
        <v>3</v>
      </c>
      <c r="AA1582" s="11">
        <f t="shared" si="169"/>
        <v>4</v>
      </c>
      <c r="AB1582" s="11">
        <f>IF(TablaIncidentes[[#This Row],[Prioridad*]]="Baja",(Z1582-24)*60+AA1582,IF(TablaIncidentes[[#This Row],[Prioridad*]]="Media",(Z1582-4)*60+AA1582,IF(TablaIncidentes[[#This Row],[Prioridad*]]="Alta",(Z1582-2)*60+AA1582)))</f>
        <v>64</v>
      </c>
      <c r="AD1582" s="17" t="str">
        <f>TablaIncidentes[[#This Row],[Tiempo Creación (HH:mm)]]</f>
        <v>00:00</v>
      </c>
      <c r="AE1582" s="11">
        <f t="shared" si="170"/>
        <v>0</v>
      </c>
      <c r="AF1582" s="11">
        <f t="shared" si="171"/>
        <v>0</v>
      </c>
      <c r="AG1582" s="11">
        <f>IF(TablaIncidentes[[#This Row],[Prioridad*]]="Baja",((AE1582*60)+AF1582)-30,IF(TablaIncidentes[[#This Row],[Prioridad*]]="Media",((AE1582*60)+AF1582)-15,IF(TablaIncidentes[[#This Row],[Prioridad*]]="Alta",((AE1582*60)+AF1582)-10)))</f>
        <v>-10</v>
      </c>
      <c r="AI1582" s="17">
        <f>TablaIncidentes[[#This Row],[Tiempo Avance Incidente]]</f>
        <v>0</v>
      </c>
      <c r="AJ1582" s="11">
        <f t="shared" si="172"/>
        <v>0</v>
      </c>
      <c r="AK1582" s="11">
        <f t="shared" si="173"/>
        <v>0</v>
      </c>
      <c r="AL1582">
        <f>IF(TablaIncidentes[[#This Row],[Prioridad*]]="Baja",((AJ1582*60)+AK1582)-720,IF(TablaIncidentes[[#This Row],[Prioridad*]]="Media",((AJ1582*60)+AK1582)-120,IF(TablaIncidentes[[#This Row],[Prioridad*]]="Alta",((AJ1582*60)+AK1582)-60)))</f>
        <v>-60</v>
      </c>
      <c r="AN1582" t="str">
        <f t="shared" si="174"/>
        <v>jueves</v>
      </c>
    </row>
    <row r="1583" spans="1:40" x14ac:dyDescent="0.25">
      <c r="A1583" s="20" t="s">
        <v>3238</v>
      </c>
      <c r="B1583" t="s">
        <v>1503</v>
      </c>
      <c r="C1583" t="s">
        <v>32</v>
      </c>
      <c r="D1583" s="11" t="s">
        <v>33</v>
      </c>
      <c r="E1583" t="s">
        <v>34</v>
      </c>
      <c r="F1583" t="s">
        <v>51</v>
      </c>
      <c r="G1583" t="s">
        <v>52</v>
      </c>
      <c r="J1583" s="12">
        <v>43853</v>
      </c>
      <c r="K1583" s="13">
        <v>0.5256481481481482</v>
      </c>
      <c r="L1583" s="14">
        <v>43853</v>
      </c>
      <c r="M1583" s="15">
        <v>0.5256481481481482</v>
      </c>
      <c r="N1583" s="12">
        <v>43854</v>
      </c>
      <c r="O1583" s="13">
        <v>0.60219907407407403</v>
      </c>
      <c r="P1583" s="16">
        <v>43855.603495370371</v>
      </c>
      <c r="Q1583" s="11" t="s">
        <v>101</v>
      </c>
      <c r="R1583" s="11" t="s">
        <v>2140</v>
      </c>
      <c r="S1583" s="11" t="s">
        <v>39</v>
      </c>
      <c r="T1583" s="11" t="s">
        <v>133</v>
      </c>
      <c r="U1583" s="11" t="s">
        <v>37</v>
      </c>
      <c r="V1583" s="17">
        <v>0</v>
      </c>
      <c r="W1583" s="11" t="s">
        <v>37</v>
      </c>
      <c r="Y1583" s="17" t="str">
        <f>TablaIncidentes[[#This Row],[Tiempo Total Gestión]]</f>
        <v>03:13</v>
      </c>
      <c r="Z1583" s="11">
        <f t="shared" si="168"/>
        <v>3</v>
      </c>
      <c r="AA1583" s="11">
        <f t="shared" si="169"/>
        <v>13</v>
      </c>
      <c r="AB1583" s="11">
        <f>IF(TablaIncidentes[[#This Row],[Prioridad*]]="Baja",(Z1583-24)*60+AA1583,IF(TablaIncidentes[[#This Row],[Prioridad*]]="Media",(Z1583-4)*60+AA1583,IF(TablaIncidentes[[#This Row],[Prioridad*]]="Alta",(Z1583-2)*60+AA1583)))</f>
        <v>73</v>
      </c>
      <c r="AD1583" s="17" t="str">
        <f>TablaIncidentes[[#This Row],[Tiempo Creación (HH:mm)]]</f>
        <v>00:00</v>
      </c>
      <c r="AE1583" s="11">
        <f t="shared" si="170"/>
        <v>0</v>
      </c>
      <c r="AF1583" s="11">
        <f t="shared" si="171"/>
        <v>0</v>
      </c>
      <c r="AG1583" s="11">
        <f>IF(TablaIncidentes[[#This Row],[Prioridad*]]="Baja",((AE1583*60)+AF1583)-30,IF(TablaIncidentes[[#This Row],[Prioridad*]]="Media",((AE1583*60)+AF1583)-15,IF(TablaIncidentes[[#This Row],[Prioridad*]]="Alta",((AE1583*60)+AF1583)-10)))</f>
        <v>-10</v>
      </c>
      <c r="AI1583" s="17">
        <f>TablaIncidentes[[#This Row],[Tiempo Avance Incidente]]</f>
        <v>0</v>
      </c>
      <c r="AJ1583" s="11">
        <f t="shared" si="172"/>
        <v>0</v>
      </c>
      <c r="AK1583" s="11">
        <f t="shared" si="173"/>
        <v>0</v>
      </c>
      <c r="AL1583">
        <f>IF(TablaIncidentes[[#This Row],[Prioridad*]]="Baja",((AJ1583*60)+AK1583)-720,IF(TablaIncidentes[[#This Row],[Prioridad*]]="Media",((AJ1583*60)+AK1583)-120,IF(TablaIncidentes[[#This Row],[Prioridad*]]="Alta",((AJ1583*60)+AK1583)-60)))</f>
        <v>-60</v>
      </c>
      <c r="AN1583" t="str">
        <f t="shared" si="174"/>
        <v>jueves</v>
      </c>
    </row>
    <row r="1584" spans="1:40" x14ac:dyDescent="0.25">
      <c r="A1584" s="20" t="s">
        <v>3239</v>
      </c>
      <c r="B1584" t="s">
        <v>3240</v>
      </c>
      <c r="C1584" t="s">
        <v>32</v>
      </c>
      <c r="D1584" s="11" t="s">
        <v>33</v>
      </c>
      <c r="E1584" t="s">
        <v>34</v>
      </c>
      <c r="F1584" t="s">
        <v>35</v>
      </c>
      <c r="G1584" t="s">
        <v>36</v>
      </c>
      <c r="J1584" s="12">
        <v>43853</v>
      </c>
      <c r="K1584" s="13">
        <v>0.52776620370370375</v>
      </c>
      <c r="L1584" s="14">
        <v>43853</v>
      </c>
      <c r="M1584" s="15">
        <v>0.52776620370370375</v>
      </c>
      <c r="N1584" s="12">
        <v>43857</v>
      </c>
      <c r="O1584" s="13">
        <v>0.3444444444444445</v>
      </c>
      <c r="P1584" s="16">
        <v>43858.348611111112</v>
      </c>
      <c r="Q1584" s="11" t="s">
        <v>101</v>
      </c>
      <c r="R1584" s="11" t="s">
        <v>3241</v>
      </c>
      <c r="S1584" s="11" t="s">
        <v>39</v>
      </c>
      <c r="T1584" s="11" t="s">
        <v>133</v>
      </c>
      <c r="U1584" s="11" t="s">
        <v>37</v>
      </c>
      <c r="V1584" s="17">
        <v>0</v>
      </c>
      <c r="W1584" s="11" t="s">
        <v>37</v>
      </c>
      <c r="Y1584" s="17" t="str">
        <f>TablaIncidentes[[#This Row],[Tiempo Total Gestión]]</f>
        <v>90:38</v>
      </c>
      <c r="Z1584" s="11">
        <f t="shared" si="168"/>
        <v>18</v>
      </c>
      <c r="AA1584" s="11">
        <f t="shared" si="169"/>
        <v>38</v>
      </c>
      <c r="AB1584" s="11">
        <f>IF(TablaIncidentes[[#This Row],[Prioridad*]]="Baja",(Z1584-24)*60+AA1584,IF(TablaIncidentes[[#This Row],[Prioridad*]]="Media",(Z1584-4)*60+AA1584,IF(TablaIncidentes[[#This Row],[Prioridad*]]="Alta",(Z1584-2)*60+AA1584)))</f>
        <v>998</v>
      </c>
      <c r="AD1584" s="17" t="str">
        <f>TablaIncidentes[[#This Row],[Tiempo Creación (HH:mm)]]</f>
        <v>00:00</v>
      </c>
      <c r="AE1584" s="11">
        <f t="shared" si="170"/>
        <v>0</v>
      </c>
      <c r="AF1584" s="11">
        <f t="shared" si="171"/>
        <v>0</v>
      </c>
      <c r="AG1584" s="11">
        <f>IF(TablaIncidentes[[#This Row],[Prioridad*]]="Baja",((AE1584*60)+AF1584)-30,IF(TablaIncidentes[[#This Row],[Prioridad*]]="Media",((AE1584*60)+AF1584)-15,IF(TablaIncidentes[[#This Row],[Prioridad*]]="Alta",((AE1584*60)+AF1584)-10)))</f>
        <v>-10</v>
      </c>
      <c r="AI1584" s="17">
        <f>TablaIncidentes[[#This Row],[Tiempo Avance Incidente]]</f>
        <v>0</v>
      </c>
      <c r="AJ1584" s="11">
        <f t="shared" si="172"/>
        <v>0</v>
      </c>
      <c r="AK1584" s="11">
        <f t="shared" si="173"/>
        <v>0</v>
      </c>
      <c r="AL1584">
        <f>IF(TablaIncidentes[[#This Row],[Prioridad*]]="Baja",((AJ1584*60)+AK1584)-720,IF(TablaIncidentes[[#This Row],[Prioridad*]]="Media",((AJ1584*60)+AK1584)-120,IF(TablaIncidentes[[#This Row],[Prioridad*]]="Alta",((AJ1584*60)+AK1584)-60)))</f>
        <v>-60</v>
      </c>
      <c r="AN1584" t="str">
        <f t="shared" si="174"/>
        <v>jueves</v>
      </c>
    </row>
    <row r="1585" spans="1:40" x14ac:dyDescent="0.25">
      <c r="A1585" s="20" t="s">
        <v>3242</v>
      </c>
      <c r="B1585" t="s">
        <v>1402</v>
      </c>
      <c r="C1585" t="s">
        <v>32</v>
      </c>
      <c r="D1585" s="11" t="s">
        <v>33</v>
      </c>
      <c r="E1585" t="s">
        <v>34</v>
      </c>
      <c r="F1585" t="s">
        <v>51</v>
      </c>
      <c r="G1585" t="s">
        <v>52</v>
      </c>
      <c r="J1585" s="12">
        <v>43853</v>
      </c>
      <c r="K1585" s="13">
        <v>0.53748842592592594</v>
      </c>
      <c r="L1585" s="14">
        <v>43853</v>
      </c>
      <c r="M1585" s="15">
        <v>0.53748842592592594</v>
      </c>
      <c r="N1585" s="12">
        <v>43854</v>
      </c>
      <c r="O1585" s="13">
        <v>0.73211805555555554</v>
      </c>
      <c r="P1585" s="16">
        <v>43855.764085648145</v>
      </c>
      <c r="Q1585" s="11" t="s">
        <v>101</v>
      </c>
      <c r="R1585" s="11" t="s">
        <v>2113</v>
      </c>
      <c r="S1585" s="11" t="s">
        <v>39</v>
      </c>
      <c r="T1585" s="11" t="s">
        <v>133</v>
      </c>
      <c r="U1585" s="11" t="s">
        <v>37</v>
      </c>
      <c r="V1585" s="17">
        <v>0</v>
      </c>
      <c r="W1585" s="11" t="s">
        <v>37</v>
      </c>
      <c r="Y1585" s="17" t="str">
        <f>TablaIncidentes[[#This Row],[Tiempo Total Gestión]]</f>
        <v>03:02</v>
      </c>
      <c r="Z1585" s="11">
        <f t="shared" si="168"/>
        <v>3</v>
      </c>
      <c r="AA1585" s="11">
        <f t="shared" si="169"/>
        <v>2</v>
      </c>
      <c r="AB1585" s="11">
        <f>IF(TablaIncidentes[[#This Row],[Prioridad*]]="Baja",(Z1585-24)*60+AA1585,IF(TablaIncidentes[[#This Row],[Prioridad*]]="Media",(Z1585-4)*60+AA1585,IF(TablaIncidentes[[#This Row],[Prioridad*]]="Alta",(Z1585-2)*60+AA1585)))</f>
        <v>62</v>
      </c>
      <c r="AD1585" s="17" t="str">
        <f>TablaIncidentes[[#This Row],[Tiempo Creación (HH:mm)]]</f>
        <v>00:00</v>
      </c>
      <c r="AE1585" s="11">
        <f t="shared" si="170"/>
        <v>0</v>
      </c>
      <c r="AF1585" s="11">
        <f t="shared" si="171"/>
        <v>0</v>
      </c>
      <c r="AG1585" s="11">
        <f>IF(TablaIncidentes[[#This Row],[Prioridad*]]="Baja",((AE1585*60)+AF1585)-30,IF(TablaIncidentes[[#This Row],[Prioridad*]]="Media",((AE1585*60)+AF1585)-15,IF(TablaIncidentes[[#This Row],[Prioridad*]]="Alta",((AE1585*60)+AF1585)-10)))</f>
        <v>-10</v>
      </c>
      <c r="AI1585" s="17">
        <f>TablaIncidentes[[#This Row],[Tiempo Avance Incidente]]</f>
        <v>0</v>
      </c>
      <c r="AJ1585" s="11">
        <f t="shared" si="172"/>
        <v>0</v>
      </c>
      <c r="AK1585" s="11">
        <f t="shared" si="173"/>
        <v>0</v>
      </c>
      <c r="AL1585">
        <f>IF(TablaIncidentes[[#This Row],[Prioridad*]]="Baja",((AJ1585*60)+AK1585)-720,IF(TablaIncidentes[[#This Row],[Prioridad*]]="Media",((AJ1585*60)+AK1585)-120,IF(TablaIncidentes[[#This Row],[Prioridad*]]="Alta",((AJ1585*60)+AK1585)-60)))</f>
        <v>-60</v>
      </c>
      <c r="AN1585" t="str">
        <f t="shared" si="174"/>
        <v>jueves</v>
      </c>
    </row>
    <row r="1586" spans="1:40" x14ac:dyDescent="0.25">
      <c r="A1586" s="20" t="s">
        <v>3243</v>
      </c>
      <c r="B1586" t="s">
        <v>3244</v>
      </c>
      <c r="C1586" t="s">
        <v>32</v>
      </c>
      <c r="D1586" s="11" t="s">
        <v>33</v>
      </c>
      <c r="E1586" t="s">
        <v>34</v>
      </c>
      <c r="F1586" t="s">
        <v>51</v>
      </c>
      <c r="G1586" t="s">
        <v>75</v>
      </c>
      <c r="J1586" s="12">
        <v>43853</v>
      </c>
      <c r="K1586" s="13">
        <v>0.59270833333333328</v>
      </c>
      <c r="L1586" s="14">
        <v>43853</v>
      </c>
      <c r="M1586" s="15">
        <v>0.59270833333333328</v>
      </c>
      <c r="N1586" s="12">
        <v>43853</v>
      </c>
      <c r="O1586" s="13">
        <v>0.70756944444444436</v>
      </c>
      <c r="P1586" s="16">
        <v>43854.769224537034</v>
      </c>
      <c r="Q1586" s="11" t="s">
        <v>101</v>
      </c>
      <c r="R1586" s="11" t="s">
        <v>1566</v>
      </c>
      <c r="S1586" s="11" t="s">
        <v>39</v>
      </c>
      <c r="T1586" s="11" t="s">
        <v>133</v>
      </c>
      <c r="U1586" s="11" t="s">
        <v>37</v>
      </c>
      <c r="V1586" s="17">
        <v>0</v>
      </c>
      <c r="W1586" s="11" t="s">
        <v>37</v>
      </c>
      <c r="Y1586" s="17" t="str">
        <f>TablaIncidentes[[#This Row],[Tiempo Total Gestión]]</f>
        <v>02:45</v>
      </c>
      <c r="Z1586" s="11">
        <f t="shared" si="168"/>
        <v>2</v>
      </c>
      <c r="AA1586" s="11">
        <f t="shared" si="169"/>
        <v>45</v>
      </c>
      <c r="AB1586" s="11">
        <f>IF(TablaIncidentes[[#This Row],[Prioridad*]]="Baja",(Z1586-24)*60+AA1586,IF(TablaIncidentes[[#This Row],[Prioridad*]]="Media",(Z1586-4)*60+AA1586,IF(TablaIncidentes[[#This Row],[Prioridad*]]="Alta",(Z1586-2)*60+AA1586)))</f>
        <v>45</v>
      </c>
      <c r="AD1586" s="17" t="str">
        <f>TablaIncidentes[[#This Row],[Tiempo Creación (HH:mm)]]</f>
        <v>00:00</v>
      </c>
      <c r="AE1586" s="11">
        <f t="shared" si="170"/>
        <v>0</v>
      </c>
      <c r="AF1586" s="11">
        <f t="shared" si="171"/>
        <v>0</v>
      </c>
      <c r="AG1586" s="11">
        <f>IF(TablaIncidentes[[#This Row],[Prioridad*]]="Baja",((AE1586*60)+AF1586)-30,IF(TablaIncidentes[[#This Row],[Prioridad*]]="Media",((AE1586*60)+AF1586)-15,IF(TablaIncidentes[[#This Row],[Prioridad*]]="Alta",((AE1586*60)+AF1586)-10)))</f>
        <v>-10</v>
      </c>
      <c r="AI1586" s="17">
        <f>TablaIncidentes[[#This Row],[Tiempo Avance Incidente]]</f>
        <v>0</v>
      </c>
      <c r="AJ1586" s="11">
        <f t="shared" si="172"/>
        <v>0</v>
      </c>
      <c r="AK1586" s="11">
        <f t="shared" si="173"/>
        <v>0</v>
      </c>
      <c r="AL1586">
        <f>IF(TablaIncidentes[[#This Row],[Prioridad*]]="Baja",((AJ1586*60)+AK1586)-720,IF(TablaIncidentes[[#This Row],[Prioridad*]]="Media",((AJ1586*60)+AK1586)-120,IF(TablaIncidentes[[#This Row],[Prioridad*]]="Alta",((AJ1586*60)+AK1586)-60)))</f>
        <v>-60</v>
      </c>
      <c r="AN1586" t="str">
        <f t="shared" si="174"/>
        <v>jueves</v>
      </c>
    </row>
    <row r="1587" spans="1:40" x14ac:dyDescent="0.25">
      <c r="A1587" s="10" t="s">
        <v>3245</v>
      </c>
      <c r="B1587" t="s">
        <v>3246</v>
      </c>
      <c r="C1587" t="s">
        <v>395</v>
      </c>
      <c r="D1587" s="11" t="s">
        <v>150</v>
      </c>
      <c r="E1587" t="s">
        <v>34</v>
      </c>
      <c r="F1587" t="s">
        <v>111</v>
      </c>
      <c r="G1587" t="s">
        <v>279</v>
      </c>
      <c r="J1587" s="12">
        <v>43853</v>
      </c>
      <c r="K1587" s="13">
        <v>0.61752314814814813</v>
      </c>
      <c r="L1587" s="14">
        <v>43853</v>
      </c>
      <c r="M1587" s="15">
        <v>0.61846064814814816</v>
      </c>
      <c r="N1587" s="12">
        <v>43853</v>
      </c>
      <c r="O1587" s="13">
        <v>0.61943287037037031</v>
      </c>
      <c r="P1587" s="16">
        <v>43854.699016203704</v>
      </c>
      <c r="Q1587" s="11" t="s">
        <v>37</v>
      </c>
      <c r="R1587" s="11" t="s">
        <v>48</v>
      </c>
      <c r="S1587" s="11" t="s">
        <v>59</v>
      </c>
      <c r="T1587" s="11" t="s">
        <v>40</v>
      </c>
      <c r="U1587" s="11" t="s">
        <v>37</v>
      </c>
      <c r="V1587" s="17">
        <v>9.3750000087311491E-4</v>
      </c>
      <c r="W1587" s="11" t="s">
        <v>37</v>
      </c>
      <c r="Y1587" s="17" t="str">
        <f>TablaIncidentes[[#This Row],[Tiempo Total Gestión]]</f>
        <v>00:02</v>
      </c>
      <c r="Z1587" s="11">
        <f t="shared" si="168"/>
        <v>0</v>
      </c>
      <c r="AA1587" s="11">
        <f t="shared" si="169"/>
        <v>2</v>
      </c>
      <c r="AB1587" s="11">
        <f>IF(TablaIncidentes[[#This Row],[Prioridad*]]="Baja",(Z1587-24)*60+AA1587,IF(TablaIncidentes[[#This Row],[Prioridad*]]="Media",(Z1587-4)*60+AA1587,IF(TablaIncidentes[[#This Row],[Prioridad*]]="Alta",(Z1587-2)*60+AA1587)))</f>
        <v>-1438</v>
      </c>
      <c r="AD1587" s="17" t="str">
        <f>TablaIncidentes[[#This Row],[Tiempo Creación (HH:mm)]]</f>
        <v>00:01</v>
      </c>
      <c r="AE1587" s="11">
        <f t="shared" si="170"/>
        <v>0</v>
      </c>
      <c r="AF1587" s="11">
        <f t="shared" si="171"/>
        <v>1</v>
      </c>
      <c r="AG1587" s="11">
        <f>IF(TablaIncidentes[[#This Row],[Prioridad*]]="Baja",((AE1587*60)+AF1587)-30,IF(TablaIncidentes[[#This Row],[Prioridad*]]="Media",((AE1587*60)+AF1587)-15,IF(TablaIncidentes[[#This Row],[Prioridad*]]="Alta",((AE1587*60)+AF1587)-10)))</f>
        <v>-29</v>
      </c>
      <c r="AI1587" s="17">
        <f>TablaIncidentes[[#This Row],[Tiempo Avance Incidente]]</f>
        <v>9.3750000087311491E-4</v>
      </c>
      <c r="AJ1587" s="11">
        <f t="shared" si="172"/>
        <v>0</v>
      </c>
      <c r="AK1587" s="11">
        <f t="shared" si="173"/>
        <v>1</v>
      </c>
      <c r="AL1587">
        <f>IF(TablaIncidentes[[#This Row],[Prioridad*]]="Baja",((AJ1587*60)+AK1587)-720,IF(TablaIncidentes[[#This Row],[Prioridad*]]="Media",((AJ1587*60)+AK1587)-120,IF(TablaIncidentes[[#This Row],[Prioridad*]]="Alta",((AJ1587*60)+AK1587)-60)))</f>
        <v>-719</v>
      </c>
      <c r="AN1587" t="str">
        <f t="shared" si="174"/>
        <v>jueves</v>
      </c>
    </row>
    <row r="1588" spans="1:40" x14ac:dyDescent="0.25">
      <c r="A1588" s="20" t="s">
        <v>3247</v>
      </c>
      <c r="B1588" t="s">
        <v>1599</v>
      </c>
      <c r="C1588" t="s">
        <v>32</v>
      </c>
      <c r="D1588" s="11" t="s">
        <v>33</v>
      </c>
      <c r="E1588" t="s">
        <v>34</v>
      </c>
      <c r="F1588" t="s">
        <v>51</v>
      </c>
      <c r="G1588" t="s">
        <v>75</v>
      </c>
      <c r="J1588" s="12">
        <v>43853</v>
      </c>
      <c r="K1588" s="13">
        <v>0.62891203703703702</v>
      </c>
      <c r="L1588" s="14">
        <v>43853</v>
      </c>
      <c r="M1588" s="15">
        <v>0.62891203703703702</v>
      </c>
      <c r="N1588" s="12">
        <v>43853</v>
      </c>
      <c r="O1588" s="13">
        <v>0.71361111111111108</v>
      </c>
      <c r="P1588" s="16">
        <v>43854.769224537034</v>
      </c>
      <c r="Q1588" s="11" t="s">
        <v>101</v>
      </c>
      <c r="R1588" s="11" t="s">
        <v>486</v>
      </c>
      <c r="S1588" s="11" t="s">
        <v>39</v>
      </c>
      <c r="T1588" s="11" t="s">
        <v>133</v>
      </c>
      <c r="U1588" s="11" t="s">
        <v>37</v>
      </c>
      <c r="V1588" s="17">
        <v>0</v>
      </c>
      <c r="W1588" s="11" t="s">
        <v>37</v>
      </c>
      <c r="Y1588" s="17" t="str">
        <f>TablaIncidentes[[#This Row],[Tiempo Total Gestión]]</f>
        <v>02:01</v>
      </c>
      <c r="Z1588" s="11">
        <f t="shared" si="168"/>
        <v>2</v>
      </c>
      <c r="AA1588" s="11">
        <f t="shared" si="169"/>
        <v>1</v>
      </c>
      <c r="AB1588" s="11">
        <f>IF(TablaIncidentes[[#This Row],[Prioridad*]]="Baja",(Z1588-24)*60+AA1588,IF(TablaIncidentes[[#This Row],[Prioridad*]]="Media",(Z1588-4)*60+AA1588,IF(TablaIncidentes[[#This Row],[Prioridad*]]="Alta",(Z1588-2)*60+AA1588)))</f>
        <v>1</v>
      </c>
      <c r="AD1588" s="17" t="str">
        <f>TablaIncidentes[[#This Row],[Tiempo Creación (HH:mm)]]</f>
        <v>00:00</v>
      </c>
      <c r="AE1588" s="11">
        <f t="shared" si="170"/>
        <v>0</v>
      </c>
      <c r="AF1588" s="11">
        <f t="shared" si="171"/>
        <v>0</v>
      </c>
      <c r="AG1588" s="11">
        <f>IF(TablaIncidentes[[#This Row],[Prioridad*]]="Baja",((AE1588*60)+AF1588)-30,IF(TablaIncidentes[[#This Row],[Prioridad*]]="Media",((AE1588*60)+AF1588)-15,IF(TablaIncidentes[[#This Row],[Prioridad*]]="Alta",((AE1588*60)+AF1588)-10)))</f>
        <v>-10</v>
      </c>
      <c r="AI1588" s="17">
        <f>TablaIncidentes[[#This Row],[Tiempo Avance Incidente]]</f>
        <v>0</v>
      </c>
      <c r="AJ1588" s="11">
        <f t="shared" si="172"/>
        <v>0</v>
      </c>
      <c r="AK1588" s="11">
        <f t="shared" si="173"/>
        <v>0</v>
      </c>
      <c r="AL1588">
        <f>IF(TablaIncidentes[[#This Row],[Prioridad*]]="Baja",((AJ1588*60)+AK1588)-720,IF(TablaIncidentes[[#This Row],[Prioridad*]]="Media",((AJ1588*60)+AK1588)-120,IF(TablaIncidentes[[#This Row],[Prioridad*]]="Alta",((AJ1588*60)+AK1588)-60)))</f>
        <v>-60</v>
      </c>
      <c r="AN1588" t="str">
        <f t="shared" si="174"/>
        <v>jueves</v>
      </c>
    </row>
    <row r="1589" spans="1:40" x14ac:dyDescent="0.25">
      <c r="A1589" s="20" t="s">
        <v>3248</v>
      </c>
      <c r="B1589" t="s">
        <v>2039</v>
      </c>
      <c r="C1589" t="s">
        <v>32</v>
      </c>
      <c r="D1589" s="11" t="s">
        <v>33</v>
      </c>
      <c r="E1589" t="s">
        <v>34</v>
      </c>
      <c r="F1589" t="s">
        <v>51</v>
      </c>
      <c r="G1589" t="s">
        <v>75</v>
      </c>
      <c r="J1589" s="12">
        <v>43853</v>
      </c>
      <c r="K1589" s="13">
        <v>0.63170138888888883</v>
      </c>
      <c r="L1589" s="14">
        <v>43853</v>
      </c>
      <c r="M1589" s="15">
        <v>0.63170138888888883</v>
      </c>
      <c r="N1589" s="12">
        <v>43853</v>
      </c>
      <c r="O1589" s="13">
        <v>0.75452546296296286</v>
      </c>
      <c r="P1589" s="16">
        <v>43854.769224537034</v>
      </c>
      <c r="Q1589" s="11" t="s">
        <v>101</v>
      </c>
      <c r="R1589" s="11" t="s">
        <v>470</v>
      </c>
      <c r="S1589" s="11" t="s">
        <v>39</v>
      </c>
      <c r="T1589" s="11" t="s">
        <v>133</v>
      </c>
      <c r="U1589" s="11" t="s">
        <v>37</v>
      </c>
      <c r="V1589" s="17">
        <v>0</v>
      </c>
      <c r="W1589" s="11" t="s">
        <v>37</v>
      </c>
      <c r="Y1589" s="17" t="str">
        <f>TablaIncidentes[[#This Row],[Tiempo Total Gestión]]</f>
        <v>02:56</v>
      </c>
      <c r="Z1589" s="11">
        <f t="shared" si="168"/>
        <v>2</v>
      </c>
      <c r="AA1589" s="11">
        <f t="shared" si="169"/>
        <v>56</v>
      </c>
      <c r="AB1589" s="11">
        <f>IF(TablaIncidentes[[#This Row],[Prioridad*]]="Baja",(Z1589-24)*60+AA1589,IF(TablaIncidentes[[#This Row],[Prioridad*]]="Media",(Z1589-4)*60+AA1589,IF(TablaIncidentes[[#This Row],[Prioridad*]]="Alta",(Z1589-2)*60+AA1589)))</f>
        <v>56</v>
      </c>
      <c r="AD1589" s="17" t="str">
        <f>TablaIncidentes[[#This Row],[Tiempo Creación (HH:mm)]]</f>
        <v>00:00</v>
      </c>
      <c r="AE1589" s="11">
        <f t="shared" si="170"/>
        <v>0</v>
      </c>
      <c r="AF1589" s="11">
        <f t="shared" si="171"/>
        <v>0</v>
      </c>
      <c r="AG1589" s="11">
        <f>IF(TablaIncidentes[[#This Row],[Prioridad*]]="Baja",((AE1589*60)+AF1589)-30,IF(TablaIncidentes[[#This Row],[Prioridad*]]="Media",((AE1589*60)+AF1589)-15,IF(TablaIncidentes[[#This Row],[Prioridad*]]="Alta",((AE1589*60)+AF1589)-10)))</f>
        <v>-10</v>
      </c>
      <c r="AI1589" s="17">
        <f>TablaIncidentes[[#This Row],[Tiempo Avance Incidente]]</f>
        <v>0</v>
      </c>
      <c r="AJ1589" s="11">
        <f t="shared" si="172"/>
        <v>0</v>
      </c>
      <c r="AK1589" s="11">
        <f t="shared" si="173"/>
        <v>0</v>
      </c>
      <c r="AL1589">
        <f>IF(TablaIncidentes[[#This Row],[Prioridad*]]="Baja",((AJ1589*60)+AK1589)-720,IF(TablaIncidentes[[#This Row],[Prioridad*]]="Media",((AJ1589*60)+AK1589)-120,IF(TablaIncidentes[[#This Row],[Prioridad*]]="Alta",((AJ1589*60)+AK1589)-60)))</f>
        <v>-60</v>
      </c>
      <c r="AN1589" t="str">
        <f t="shared" si="174"/>
        <v>jueves</v>
      </c>
    </row>
    <row r="1590" spans="1:40" x14ac:dyDescent="0.25">
      <c r="A1590" s="10" t="s">
        <v>3249</v>
      </c>
      <c r="B1590" t="s">
        <v>3250</v>
      </c>
      <c r="C1590" t="s">
        <v>3140</v>
      </c>
      <c r="D1590" s="11" t="s">
        <v>110</v>
      </c>
      <c r="E1590" t="s">
        <v>34</v>
      </c>
      <c r="F1590" t="s">
        <v>111</v>
      </c>
      <c r="G1590" t="s">
        <v>374</v>
      </c>
      <c r="J1590" s="12">
        <v>43853</v>
      </c>
      <c r="K1590" s="13">
        <v>0.62768518518518512</v>
      </c>
      <c r="L1590" s="14">
        <v>43853</v>
      </c>
      <c r="M1590" s="15">
        <v>0.62959490740740742</v>
      </c>
      <c r="N1590" s="12">
        <v>43853</v>
      </c>
      <c r="O1590" s="13">
        <v>0.6314467592592593</v>
      </c>
      <c r="P1590" s="16">
        <v>43854.699016203704</v>
      </c>
      <c r="Q1590" s="11" t="s">
        <v>37</v>
      </c>
      <c r="R1590" s="11" t="s">
        <v>69</v>
      </c>
      <c r="S1590" s="11" t="s">
        <v>59</v>
      </c>
      <c r="T1590" s="11" t="s">
        <v>48</v>
      </c>
      <c r="U1590" s="11" t="s">
        <v>37</v>
      </c>
      <c r="V1590" s="17">
        <v>0</v>
      </c>
      <c r="W1590" s="11" t="s">
        <v>37</v>
      </c>
      <c r="Y1590" s="17" t="str">
        <f>TablaIncidentes[[#This Row],[Tiempo Total Gestión]]</f>
        <v>00:05</v>
      </c>
      <c r="Z1590" s="11">
        <f t="shared" si="168"/>
        <v>0</v>
      </c>
      <c r="AA1590" s="11">
        <f t="shared" si="169"/>
        <v>5</v>
      </c>
      <c r="AB1590" s="11">
        <f>IF(TablaIncidentes[[#This Row],[Prioridad*]]="Baja",(Z1590-24)*60+AA1590,IF(TablaIncidentes[[#This Row],[Prioridad*]]="Media",(Z1590-4)*60+AA1590,IF(TablaIncidentes[[#This Row],[Prioridad*]]="Alta",(Z1590-2)*60+AA1590)))</f>
        <v>-235</v>
      </c>
      <c r="AD1590" s="17" t="str">
        <f>TablaIncidentes[[#This Row],[Tiempo Creación (HH:mm)]]</f>
        <v>00:02</v>
      </c>
      <c r="AE1590" s="11">
        <f t="shared" si="170"/>
        <v>0</v>
      </c>
      <c r="AF1590" s="11">
        <f t="shared" si="171"/>
        <v>2</v>
      </c>
      <c r="AG1590" s="11">
        <f>IF(TablaIncidentes[[#This Row],[Prioridad*]]="Baja",((AE1590*60)+AF1590)-30,IF(TablaIncidentes[[#This Row],[Prioridad*]]="Media",((AE1590*60)+AF1590)-15,IF(TablaIncidentes[[#This Row],[Prioridad*]]="Alta",((AE1590*60)+AF1590)-10)))</f>
        <v>-13</v>
      </c>
      <c r="AI1590" s="17">
        <f>TablaIncidentes[[#This Row],[Tiempo Avance Incidente]]</f>
        <v>0</v>
      </c>
      <c r="AJ1590" s="11">
        <f t="shared" si="172"/>
        <v>0</v>
      </c>
      <c r="AK1590" s="11">
        <f t="shared" si="173"/>
        <v>0</v>
      </c>
      <c r="AL1590">
        <f>IF(TablaIncidentes[[#This Row],[Prioridad*]]="Baja",((AJ1590*60)+AK1590)-720,IF(TablaIncidentes[[#This Row],[Prioridad*]]="Media",((AJ1590*60)+AK1590)-120,IF(TablaIncidentes[[#This Row],[Prioridad*]]="Alta",((AJ1590*60)+AK1590)-60)))</f>
        <v>-120</v>
      </c>
      <c r="AN1590" t="str">
        <f t="shared" si="174"/>
        <v>jueves</v>
      </c>
    </row>
    <row r="1591" spans="1:40" x14ac:dyDescent="0.25">
      <c r="A1591" s="20" t="s">
        <v>3251</v>
      </c>
      <c r="B1591" t="s">
        <v>3125</v>
      </c>
      <c r="C1591" t="s">
        <v>32</v>
      </c>
      <c r="D1591" s="11" t="s">
        <v>33</v>
      </c>
      <c r="E1591" t="s">
        <v>34</v>
      </c>
      <c r="F1591" t="s">
        <v>51</v>
      </c>
      <c r="G1591" t="s">
        <v>52</v>
      </c>
      <c r="J1591" s="12">
        <v>43853</v>
      </c>
      <c r="K1591" s="13">
        <v>0.63730324074074074</v>
      </c>
      <c r="L1591" s="14">
        <v>43853</v>
      </c>
      <c r="M1591" s="15">
        <v>0.63730324074074074</v>
      </c>
      <c r="N1591" s="12">
        <v>43854</v>
      </c>
      <c r="O1591" s="13">
        <v>0.60496527777777775</v>
      </c>
      <c r="P1591" s="16">
        <v>43855.669421296298</v>
      </c>
      <c r="Q1591" s="11" t="s">
        <v>101</v>
      </c>
      <c r="R1591" s="11" t="s">
        <v>1141</v>
      </c>
      <c r="S1591" s="11" t="s">
        <v>39</v>
      </c>
      <c r="T1591" s="11" t="s">
        <v>133</v>
      </c>
      <c r="U1591" s="11" t="s">
        <v>37</v>
      </c>
      <c r="V1591" s="17">
        <v>0</v>
      </c>
      <c r="W1591" s="11" t="s">
        <v>37</v>
      </c>
      <c r="Y1591" s="17" t="str">
        <f>TablaIncidentes[[#This Row],[Tiempo Total Gestión]]</f>
        <v>02:14</v>
      </c>
      <c r="Z1591" s="11">
        <f t="shared" si="168"/>
        <v>2</v>
      </c>
      <c r="AA1591" s="11">
        <f t="shared" si="169"/>
        <v>14</v>
      </c>
      <c r="AB1591" s="11">
        <f>IF(TablaIncidentes[[#This Row],[Prioridad*]]="Baja",(Z1591-24)*60+AA1591,IF(TablaIncidentes[[#This Row],[Prioridad*]]="Media",(Z1591-4)*60+AA1591,IF(TablaIncidentes[[#This Row],[Prioridad*]]="Alta",(Z1591-2)*60+AA1591)))</f>
        <v>14</v>
      </c>
      <c r="AD1591" s="17" t="str">
        <f>TablaIncidentes[[#This Row],[Tiempo Creación (HH:mm)]]</f>
        <v>00:00</v>
      </c>
      <c r="AE1591" s="11">
        <f t="shared" si="170"/>
        <v>0</v>
      </c>
      <c r="AF1591" s="11">
        <f t="shared" si="171"/>
        <v>0</v>
      </c>
      <c r="AG1591" s="11">
        <f>IF(TablaIncidentes[[#This Row],[Prioridad*]]="Baja",((AE1591*60)+AF1591)-30,IF(TablaIncidentes[[#This Row],[Prioridad*]]="Media",((AE1591*60)+AF1591)-15,IF(TablaIncidentes[[#This Row],[Prioridad*]]="Alta",((AE1591*60)+AF1591)-10)))</f>
        <v>-10</v>
      </c>
      <c r="AI1591" s="17">
        <f>TablaIncidentes[[#This Row],[Tiempo Avance Incidente]]</f>
        <v>0</v>
      </c>
      <c r="AJ1591" s="11">
        <f t="shared" si="172"/>
        <v>0</v>
      </c>
      <c r="AK1591" s="11">
        <f t="shared" si="173"/>
        <v>0</v>
      </c>
      <c r="AL1591">
        <f>IF(TablaIncidentes[[#This Row],[Prioridad*]]="Baja",((AJ1591*60)+AK1591)-720,IF(TablaIncidentes[[#This Row],[Prioridad*]]="Media",((AJ1591*60)+AK1591)-120,IF(TablaIncidentes[[#This Row],[Prioridad*]]="Alta",((AJ1591*60)+AK1591)-60)))</f>
        <v>-60</v>
      </c>
      <c r="AN1591" t="str">
        <f t="shared" si="174"/>
        <v>jueves</v>
      </c>
    </row>
    <row r="1592" spans="1:40" x14ac:dyDescent="0.25">
      <c r="A1592" s="10" t="s">
        <v>3252</v>
      </c>
      <c r="B1592" t="s">
        <v>3253</v>
      </c>
      <c r="C1592" t="s">
        <v>32</v>
      </c>
      <c r="D1592" s="11" t="s">
        <v>33</v>
      </c>
      <c r="E1592" t="s">
        <v>34</v>
      </c>
      <c r="F1592" t="s">
        <v>51</v>
      </c>
      <c r="G1592" t="s">
        <v>151</v>
      </c>
      <c r="J1592" s="12">
        <v>43853</v>
      </c>
      <c r="K1592" s="13">
        <v>0.65059027777777778</v>
      </c>
      <c r="L1592" s="14">
        <v>43853</v>
      </c>
      <c r="M1592" s="15">
        <v>0.65059027777777778</v>
      </c>
      <c r="N1592" s="12">
        <v>43853</v>
      </c>
      <c r="O1592" s="13">
        <v>0.78063657407407405</v>
      </c>
      <c r="P1592" s="16">
        <v>43854.836030092592</v>
      </c>
      <c r="Q1592" s="11" t="s">
        <v>37</v>
      </c>
      <c r="R1592" s="11" t="s">
        <v>606</v>
      </c>
      <c r="S1592" s="11" t="s">
        <v>39</v>
      </c>
      <c r="T1592" s="11" t="s">
        <v>133</v>
      </c>
      <c r="U1592" s="11" t="s">
        <v>37</v>
      </c>
      <c r="V1592" s="17">
        <v>0</v>
      </c>
      <c r="W1592" s="11" t="s">
        <v>37</v>
      </c>
      <c r="Y1592" s="17" t="str">
        <f>TablaIncidentes[[#This Row],[Tiempo Total Gestión]]</f>
        <v>00:28</v>
      </c>
      <c r="Z1592" s="11">
        <f t="shared" si="168"/>
        <v>0</v>
      </c>
      <c r="AA1592" s="11">
        <f t="shared" si="169"/>
        <v>28</v>
      </c>
      <c r="AB1592" s="11">
        <f>IF(TablaIncidentes[[#This Row],[Prioridad*]]="Baja",(Z1592-24)*60+AA1592,IF(TablaIncidentes[[#This Row],[Prioridad*]]="Media",(Z1592-4)*60+AA1592,IF(TablaIncidentes[[#This Row],[Prioridad*]]="Alta",(Z1592-2)*60+AA1592)))</f>
        <v>-92</v>
      </c>
      <c r="AD1592" s="17" t="str">
        <f>TablaIncidentes[[#This Row],[Tiempo Creación (HH:mm)]]</f>
        <v>00:00</v>
      </c>
      <c r="AE1592" s="11">
        <f t="shared" si="170"/>
        <v>0</v>
      </c>
      <c r="AF1592" s="11">
        <f t="shared" si="171"/>
        <v>0</v>
      </c>
      <c r="AG1592" s="11">
        <f>IF(TablaIncidentes[[#This Row],[Prioridad*]]="Baja",((AE1592*60)+AF1592)-30,IF(TablaIncidentes[[#This Row],[Prioridad*]]="Media",((AE1592*60)+AF1592)-15,IF(TablaIncidentes[[#This Row],[Prioridad*]]="Alta",((AE1592*60)+AF1592)-10)))</f>
        <v>-10</v>
      </c>
      <c r="AI1592" s="17">
        <f>TablaIncidentes[[#This Row],[Tiempo Avance Incidente]]</f>
        <v>0</v>
      </c>
      <c r="AJ1592" s="11">
        <f t="shared" si="172"/>
        <v>0</v>
      </c>
      <c r="AK1592" s="11">
        <f t="shared" si="173"/>
        <v>0</v>
      </c>
      <c r="AL1592">
        <f>IF(TablaIncidentes[[#This Row],[Prioridad*]]="Baja",((AJ1592*60)+AK1592)-720,IF(TablaIncidentes[[#This Row],[Prioridad*]]="Media",((AJ1592*60)+AK1592)-120,IF(TablaIncidentes[[#This Row],[Prioridad*]]="Alta",((AJ1592*60)+AK1592)-60)))</f>
        <v>-60</v>
      </c>
      <c r="AN1592" t="str">
        <f t="shared" si="174"/>
        <v>jueves</v>
      </c>
    </row>
    <row r="1593" spans="1:40" x14ac:dyDescent="0.25">
      <c r="A1593" s="20" t="s">
        <v>3254</v>
      </c>
      <c r="B1593" t="s">
        <v>3255</v>
      </c>
      <c r="C1593" t="s">
        <v>32</v>
      </c>
      <c r="D1593" s="11" t="s">
        <v>33</v>
      </c>
      <c r="E1593" t="s">
        <v>34</v>
      </c>
      <c r="F1593" t="s">
        <v>35</v>
      </c>
      <c r="G1593" t="s">
        <v>36</v>
      </c>
      <c r="J1593" s="12">
        <v>43853</v>
      </c>
      <c r="K1593" s="13">
        <v>0.65336805555555555</v>
      </c>
      <c r="L1593" s="14">
        <v>43853</v>
      </c>
      <c r="M1593" s="15">
        <v>0.65336805555555555</v>
      </c>
      <c r="N1593" s="12">
        <v>43854</v>
      </c>
      <c r="O1593" s="13">
        <v>0.34917824074074072</v>
      </c>
      <c r="P1593" s="16">
        <v>43855.440555555557</v>
      </c>
      <c r="Q1593" s="11" t="s">
        <v>101</v>
      </c>
      <c r="R1593" s="11" t="s">
        <v>3256</v>
      </c>
      <c r="S1593" s="11" t="s">
        <v>39</v>
      </c>
      <c r="T1593" s="11" t="s">
        <v>133</v>
      </c>
      <c r="U1593" s="11" t="s">
        <v>37</v>
      </c>
      <c r="V1593" s="17">
        <v>0</v>
      </c>
      <c r="W1593" s="11" t="s">
        <v>37</v>
      </c>
      <c r="Y1593" s="17" t="str">
        <f>TablaIncidentes[[#This Row],[Tiempo Total Gestión]]</f>
        <v>16:41</v>
      </c>
      <c r="Z1593" s="11">
        <f t="shared" si="168"/>
        <v>16</v>
      </c>
      <c r="AA1593" s="11">
        <f t="shared" si="169"/>
        <v>41</v>
      </c>
      <c r="AB1593" s="11">
        <f>IF(TablaIncidentes[[#This Row],[Prioridad*]]="Baja",(Z1593-24)*60+AA1593,IF(TablaIncidentes[[#This Row],[Prioridad*]]="Media",(Z1593-4)*60+AA1593,IF(TablaIncidentes[[#This Row],[Prioridad*]]="Alta",(Z1593-2)*60+AA1593)))</f>
        <v>881</v>
      </c>
      <c r="AD1593" s="17" t="str">
        <f>TablaIncidentes[[#This Row],[Tiempo Creación (HH:mm)]]</f>
        <v>00:00</v>
      </c>
      <c r="AE1593" s="11">
        <f t="shared" si="170"/>
        <v>0</v>
      </c>
      <c r="AF1593" s="11">
        <f t="shared" si="171"/>
        <v>0</v>
      </c>
      <c r="AG1593" s="11">
        <f>IF(TablaIncidentes[[#This Row],[Prioridad*]]="Baja",((AE1593*60)+AF1593)-30,IF(TablaIncidentes[[#This Row],[Prioridad*]]="Media",((AE1593*60)+AF1593)-15,IF(TablaIncidentes[[#This Row],[Prioridad*]]="Alta",((AE1593*60)+AF1593)-10)))</f>
        <v>-10</v>
      </c>
      <c r="AI1593" s="17">
        <f>TablaIncidentes[[#This Row],[Tiempo Avance Incidente]]</f>
        <v>0</v>
      </c>
      <c r="AJ1593" s="11">
        <f t="shared" si="172"/>
        <v>0</v>
      </c>
      <c r="AK1593" s="11">
        <f t="shared" si="173"/>
        <v>0</v>
      </c>
      <c r="AL1593">
        <f>IF(TablaIncidentes[[#This Row],[Prioridad*]]="Baja",((AJ1593*60)+AK1593)-720,IF(TablaIncidentes[[#This Row],[Prioridad*]]="Media",((AJ1593*60)+AK1593)-120,IF(TablaIncidentes[[#This Row],[Prioridad*]]="Alta",((AJ1593*60)+AK1593)-60)))</f>
        <v>-60</v>
      </c>
      <c r="AN1593" t="str">
        <f t="shared" si="174"/>
        <v>jueves</v>
      </c>
    </row>
    <row r="1594" spans="1:40" x14ac:dyDescent="0.25">
      <c r="A1594" s="10" t="s">
        <v>3257</v>
      </c>
      <c r="B1594" t="s">
        <v>2846</v>
      </c>
      <c r="C1594" t="s">
        <v>32</v>
      </c>
      <c r="D1594" s="11" t="s">
        <v>33</v>
      </c>
      <c r="E1594" t="s">
        <v>34</v>
      </c>
      <c r="F1594" t="s">
        <v>51</v>
      </c>
      <c r="G1594" t="s">
        <v>52</v>
      </c>
      <c r="J1594" s="12">
        <v>43853</v>
      </c>
      <c r="K1594" s="13">
        <v>0.66940972222222228</v>
      </c>
      <c r="L1594" s="14">
        <v>43853</v>
      </c>
      <c r="M1594" s="15">
        <v>0.66940972222222228</v>
      </c>
      <c r="N1594" s="12">
        <v>43854</v>
      </c>
      <c r="O1594" s="13">
        <v>0.60973379629629632</v>
      </c>
      <c r="P1594" s="16">
        <v>43855.669421296298</v>
      </c>
      <c r="Q1594" s="11" t="s">
        <v>37</v>
      </c>
      <c r="R1594" s="11" t="s">
        <v>166</v>
      </c>
      <c r="S1594" s="11" t="s">
        <v>39</v>
      </c>
      <c r="T1594" s="11" t="s">
        <v>133</v>
      </c>
      <c r="U1594" s="11" t="s">
        <v>37</v>
      </c>
      <c r="V1594" s="17">
        <v>0</v>
      </c>
      <c r="W1594" s="11" t="s">
        <v>37</v>
      </c>
      <c r="Y1594" s="17" t="str">
        <f>TablaIncidentes[[#This Row],[Tiempo Total Gestión]]</f>
        <v>00:33</v>
      </c>
      <c r="Z1594" s="11">
        <f t="shared" si="168"/>
        <v>0</v>
      </c>
      <c r="AA1594" s="11">
        <f t="shared" si="169"/>
        <v>33</v>
      </c>
      <c r="AB1594" s="11">
        <f>IF(TablaIncidentes[[#This Row],[Prioridad*]]="Baja",(Z1594-24)*60+AA1594,IF(TablaIncidentes[[#This Row],[Prioridad*]]="Media",(Z1594-4)*60+AA1594,IF(TablaIncidentes[[#This Row],[Prioridad*]]="Alta",(Z1594-2)*60+AA1594)))</f>
        <v>-87</v>
      </c>
      <c r="AD1594" s="17" t="str">
        <f>TablaIncidentes[[#This Row],[Tiempo Creación (HH:mm)]]</f>
        <v>00:00</v>
      </c>
      <c r="AE1594" s="11">
        <f t="shared" si="170"/>
        <v>0</v>
      </c>
      <c r="AF1594" s="11">
        <f t="shared" si="171"/>
        <v>0</v>
      </c>
      <c r="AG1594" s="11">
        <f>IF(TablaIncidentes[[#This Row],[Prioridad*]]="Baja",((AE1594*60)+AF1594)-30,IF(TablaIncidentes[[#This Row],[Prioridad*]]="Media",((AE1594*60)+AF1594)-15,IF(TablaIncidentes[[#This Row],[Prioridad*]]="Alta",((AE1594*60)+AF1594)-10)))</f>
        <v>-10</v>
      </c>
      <c r="AI1594" s="17">
        <f>TablaIncidentes[[#This Row],[Tiempo Avance Incidente]]</f>
        <v>0</v>
      </c>
      <c r="AJ1594" s="11">
        <f t="shared" si="172"/>
        <v>0</v>
      </c>
      <c r="AK1594" s="11">
        <f t="shared" si="173"/>
        <v>0</v>
      </c>
      <c r="AL1594">
        <f>IF(TablaIncidentes[[#This Row],[Prioridad*]]="Baja",((AJ1594*60)+AK1594)-720,IF(TablaIncidentes[[#This Row],[Prioridad*]]="Media",((AJ1594*60)+AK1594)-120,IF(TablaIncidentes[[#This Row],[Prioridad*]]="Alta",((AJ1594*60)+AK1594)-60)))</f>
        <v>-60</v>
      </c>
      <c r="AN1594" t="str">
        <f t="shared" si="174"/>
        <v>jueves</v>
      </c>
    </row>
    <row r="1595" spans="1:40" x14ac:dyDescent="0.25">
      <c r="A1595" s="10" t="s">
        <v>3258</v>
      </c>
      <c r="B1595" t="s">
        <v>3259</v>
      </c>
      <c r="C1595" t="s">
        <v>32</v>
      </c>
      <c r="D1595" s="11" t="s">
        <v>33</v>
      </c>
      <c r="E1595" t="s">
        <v>34</v>
      </c>
      <c r="F1595" t="s">
        <v>51</v>
      </c>
      <c r="G1595" t="s">
        <v>361</v>
      </c>
      <c r="J1595" s="12">
        <v>43853</v>
      </c>
      <c r="K1595" s="13">
        <v>0.67499999999999993</v>
      </c>
      <c r="L1595" s="14">
        <v>43853</v>
      </c>
      <c r="M1595" s="15">
        <v>0.67499999999999993</v>
      </c>
      <c r="N1595" s="12">
        <v>43853</v>
      </c>
      <c r="O1595" s="13">
        <v>0.68256944444444445</v>
      </c>
      <c r="P1595" s="16">
        <v>43854.699016203704</v>
      </c>
      <c r="Q1595" s="11" t="s">
        <v>37</v>
      </c>
      <c r="R1595" s="11" t="s">
        <v>336</v>
      </c>
      <c r="S1595" s="11" t="s">
        <v>39</v>
      </c>
      <c r="T1595" s="11" t="s">
        <v>133</v>
      </c>
      <c r="U1595" s="11" t="s">
        <v>37</v>
      </c>
      <c r="V1595" s="17">
        <v>0</v>
      </c>
      <c r="W1595" s="11" t="s">
        <v>37</v>
      </c>
      <c r="Y1595" s="17" t="str">
        <f>TablaIncidentes[[#This Row],[Tiempo Total Gestión]]</f>
        <v>00:10</v>
      </c>
      <c r="Z1595" s="11">
        <f t="shared" si="168"/>
        <v>0</v>
      </c>
      <c r="AA1595" s="11">
        <f t="shared" si="169"/>
        <v>10</v>
      </c>
      <c r="AB1595" s="11">
        <f>IF(TablaIncidentes[[#This Row],[Prioridad*]]="Baja",(Z1595-24)*60+AA1595,IF(TablaIncidentes[[#This Row],[Prioridad*]]="Media",(Z1595-4)*60+AA1595,IF(TablaIncidentes[[#This Row],[Prioridad*]]="Alta",(Z1595-2)*60+AA1595)))</f>
        <v>-110</v>
      </c>
      <c r="AD1595" s="17" t="str">
        <f>TablaIncidentes[[#This Row],[Tiempo Creación (HH:mm)]]</f>
        <v>00:00</v>
      </c>
      <c r="AE1595" s="11">
        <f t="shared" si="170"/>
        <v>0</v>
      </c>
      <c r="AF1595" s="11">
        <f t="shared" si="171"/>
        <v>0</v>
      </c>
      <c r="AG1595" s="11">
        <f>IF(TablaIncidentes[[#This Row],[Prioridad*]]="Baja",((AE1595*60)+AF1595)-30,IF(TablaIncidentes[[#This Row],[Prioridad*]]="Media",((AE1595*60)+AF1595)-15,IF(TablaIncidentes[[#This Row],[Prioridad*]]="Alta",((AE1595*60)+AF1595)-10)))</f>
        <v>-10</v>
      </c>
      <c r="AI1595" s="17">
        <f>TablaIncidentes[[#This Row],[Tiempo Avance Incidente]]</f>
        <v>0</v>
      </c>
      <c r="AJ1595" s="11">
        <f t="shared" si="172"/>
        <v>0</v>
      </c>
      <c r="AK1595" s="11">
        <f t="shared" si="173"/>
        <v>0</v>
      </c>
      <c r="AL1595">
        <f>IF(TablaIncidentes[[#This Row],[Prioridad*]]="Baja",((AJ1595*60)+AK1595)-720,IF(TablaIncidentes[[#This Row],[Prioridad*]]="Media",((AJ1595*60)+AK1595)-120,IF(TablaIncidentes[[#This Row],[Prioridad*]]="Alta",((AJ1595*60)+AK1595)-60)))</f>
        <v>-60</v>
      </c>
      <c r="AN1595" t="str">
        <f t="shared" si="174"/>
        <v>jueves</v>
      </c>
    </row>
    <row r="1596" spans="1:40" x14ac:dyDescent="0.25">
      <c r="A1596" s="20" t="s">
        <v>3260</v>
      </c>
      <c r="B1596" t="s">
        <v>3261</v>
      </c>
      <c r="C1596" t="s">
        <v>32</v>
      </c>
      <c r="D1596" s="11" t="s">
        <v>33</v>
      </c>
      <c r="E1596" t="s">
        <v>34</v>
      </c>
      <c r="F1596" t="s">
        <v>51</v>
      </c>
      <c r="G1596" t="s">
        <v>52</v>
      </c>
      <c r="J1596" s="12">
        <v>43853</v>
      </c>
      <c r="K1596" s="13">
        <v>0.67570601851851853</v>
      </c>
      <c r="L1596" s="14">
        <v>43853</v>
      </c>
      <c r="M1596" s="15">
        <v>0.67570601851851853</v>
      </c>
      <c r="N1596" s="12">
        <v>43854</v>
      </c>
      <c r="O1596" s="13">
        <v>0.6403240740740741</v>
      </c>
      <c r="P1596" s="16">
        <v>43855.669421296298</v>
      </c>
      <c r="Q1596" s="11" t="s">
        <v>101</v>
      </c>
      <c r="R1596" s="11" t="s">
        <v>486</v>
      </c>
      <c r="S1596" s="11" t="s">
        <v>39</v>
      </c>
      <c r="T1596" s="11" t="s">
        <v>133</v>
      </c>
      <c r="U1596" s="11" t="s">
        <v>37</v>
      </c>
      <c r="V1596" s="17">
        <v>0</v>
      </c>
      <c r="W1596" s="11" t="s">
        <v>37</v>
      </c>
      <c r="Y1596" s="17" t="str">
        <f>TablaIncidentes[[#This Row],[Tiempo Total Gestión]]</f>
        <v>02:01</v>
      </c>
      <c r="Z1596" s="11">
        <f t="shared" si="168"/>
        <v>2</v>
      </c>
      <c r="AA1596" s="11">
        <f t="shared" si="169"/>
        <v>1</v>
      </c>
      <c r="AB1596" s="11">
        <f>IF(TablaIncidentes[[#This Row],[Prioridad*]]="Baja",(Z1596-24)*60+AA1596,IF(TablaIncidentes[[#This Row],[Prioridad*]]="Media",(Z1596-4)*60+AA1596,IF(TablaIncidentes[[#This Row],[Prioridad*]]="Alta",(Z1596-2)*60+AA1596)))</f>
        <v>1</v>
      </c>
      <c r="AD1596" s="17" t="str">
        <f>TablaIncidentes[[#This Row],[Tiempo Creación (HH:mm)]]</f>
        <v>00:00</v>
      </c>
      <c r="AE1596" s="11">
        <f t="shared" si="170"/>
        <v>0</v>
      </c>
      <c r="AF1596" s="11">
        <f t="shared" si="171"/>
        <v>0</v>
      </c>
      <c r="AG1596" s="11">
        <f>IF(TablaIncidentes[[#This Row],[Prioridad*]]="Baja",((AE1596*60)+AF1596)-30,IF(TablaIncidentes[[#This Row],[Prioridad*]]="Media",((AE1596*60)+AF1596)-15,IF(TablaIncidentes[[#This Row],[Prioridad*]]="Alta",((AE1596*60)+AF1596)-10)))</f>
        <v>-10</v>
      </c>
      <c r="AI1596" s="17">
        <f>TablaIncidentes[[#This Row],[Tiempo Avance Incidente]]</f>
        <v>0</v>
      </c>
      <c r="AJ1596" s="11">
        <f t="shared" si="172"/>
        <v>0</v>
      </c>
      <c r="AK1596" s="11">
        <f t="shared" si="173"/>
        <v>0</v>
      </c>
      <c r="AL1596">
        <f>IF(TablaIncidentes[[#This Row],[Prioridad*]]="Baja",((AJ1596*60)+AK1596)-720,IF(TablaIncidentes[[#This Row],[Prioridad*]]="Media",((AJ1596*60)+AK1596)-120,IF(TablaIncidentes[[#This Row],[Prioridad*]]="Alta",((AJ1596*60)+AK1596)-60)))</f>
        <v>-60</v>
      </c>
      <c r="AN1596" t="str">
        <f t="shared" si="174"/>
        <v>jueves</v>
      </c>
    </row>
    <row r="1597" spans="1:40" x14ac:dyDescent="0.25">
      <c r="A1597" s="10" t="s">
        <v>3262</v>
      </c>
      <c r="B1597" t="s">
        <v>3263</v>
      </c>
      <c r="C1597" t="s">
        <v>32</v>
      </c>
      <c r="D1597" s="11" t="s">
        <v>33</v>
      </c>
      <c r="E1597" t="s">
        <v>34</v>
      </c>
      <c r="F1597" t="s">
        <v>51</v>
      </c>
      <c r="G1597" t="s">
        <v>62</v>
      </c>
      <c r="J1597" s="12">
        <v>43853</v>
      </c>
      <c r="K1597" s="13">
        <v>0.677800925925926</v>
      </c>
      <c r="L1597" s="14">
        <v>43853</v>
      </c>
      <c r="M1597" s="15">
        <v>0.677800925925926</v>
      </c>
      <c r="N1597" s="12">
        <v>43854</v>
      </c>
      <c r="O1597" s="13">
        <v>0.37187500000000001</v>
      </c>
      <c r="P1597" s="16">
        <v>43855.440555555557</v>
      </c>
      <c r="Q1597" s="11" t="s">
        <v>37</v>
      </c>
      <c r="R1597" s="11" t="s">
        <v>1319</v>
      </c>
      <c r="S1597" s="11" t="s">
        <v>39</v>
      </c>
      <c r="T1597" s="11" t="s">
        <v>133</v>
      </c>
      <c r="U1597" s="11" t="s">
        <v>37</v>
      </c>
      <c r="V1597" s="17">
        <v>0</v>
      </c>
      <c r="W1597" s="11" t="s">
        <v>37</v>
      </c>
      <c r="Y1597" s="17" t="str">
        <f>TablaIncidentes[[#This Row],[Tiempo Total Gestión]]</f>
        <v>01:41</v>
      </c>
      <c r="Z1597" s="11">
        <f t="shared" si="168"/>
        <v>1</v>
      </c>
      <c r="AA1597" s="11">
        <f t="shared" si="169"/>
        <v>41</v>
      </c>
      <c r="AB1597" s="11">
        <f>IF(TablaIncidentes[[#This Row],[Prioridad*]]="Baja",(Z1597-24)*60+AA1597,IF(TablaIncidentes[[#This Row],[Prioridad*]]="Media",(Z1597-4)*60+AA1597,IF(TablaIncidentes[[#This Row],[Prioridad*]]="Alta",(Z1597-2)*60+AA1597)))</f>
        <v>-19</v>
      </c>
      <c r="AD1597" s="17" t="str">
        <f>TablaIncidentes[[#This Row],[Tiempo Creación (HH:mm)]]</f>
        <v>00:00</v>
      </c>
      <c r="AE1597" s="11">
        <f t="shared" si="170"/>
        <v>0</v>
      </c>
      <c r="AF1597" s="11">
        <f t="shared" si="171"/>
        <v>0</v>
      </c>
      <c r="AG1597" s="11">
        <f>IF(TablaIncidentes[[#This Row],[Prioridad*]]="Baja",((AE1597*60)+AF1597)-30,IF(TablaIncidentes[[#This Row],[Prioridad*]]="Media",((AE1597*60)+AF1597)-15,IF(TablaIncidentes[[#This Row],[Prioridad*]]="Alta",((AE1597*60)+AF1597)-10)))</f>
        <v>-10</v>
      </c>
      <c r="AI1597" s="17">
        <f>TablaIncidentes[[#This Row],[Tiempo Avance Incidente]]</f>
        <v>0</v>
      </c>
      <c r="AJ1597" s="11">
        <f t="shared" si="172"/>
        <v>0</v>
      </c>
      <c r="AK1597" s="11">
        <f t="shared" si="173"/>
        <v>0</v>
      </c>
      <c r="AL1597">
        <f>IF(TablaIncidentes[[#This Row],[Prioridad*]]="Baja",((AJ1597*60)+AK1597)-720,IF(TablaIncidentes[[#This Row],[Prioridad*]]="Media",((AJ1597*60)+AK1597)-120,IF(TablaIncidentes[[#This Row],[Prioridad*]]="Alta",((AJ1597*60)+AK1597)-60)))</f>
        <v>-60</v>
      </c>
      <c r="AN1597" t="str">
        <f t="shared" si="174"/>
        <v>jueves</v>
      </c>
    </row>
    <row r="1598" spans="1:40" x14ac:dyDescent="0.25">
      <c r="A1598" s="10" t="s">
        <v>3264</v>
      </c>
      <c r="B1598" t="s">
        <v>3265</v>
      </c>
      <c r="C1598" t="s">
        <v>32</v>
      </c>
      <c r="D1598" s="11" t="s">
        <v>33</v>
      </c>
      <c r="E1598" t="s">
        <v>34</v>
      </c>
      <c r="F1598" t="s">
        <v>51</v>
      </c>
      <c r="G1598" t="s">
        <v>75</v>
      </c>
      <c r="J1598" s="12">
        <v>43853</v>
      </c>
      <c r="K1598" s="13">
        <v>0.68671296296296302</v>
      </c>
      <c r="L1598" s="14">
        <v>43853</v>
      </c>
      <c r="M1598" s="15">
        <v>0.68671296296296302</v>
      </c>
      <c r="N1598" s="12">
        <v>43854</v>
      </c>
      <c r="O1598" s="13">
        <v>0.3544444444444444</v>
      </c>
      <c r="P1598" s="16">
        <v>43855.440555555557</v>
      </c>
      <c r="Q1598" s="11" t="s">
        <v>37</v>
      </c>
      <c r="R1598" s="11" t="s">
        <v>380</v>
      </c>
      <c r="S1598" s="11" t="s">
        <v>39</v>
      </c>
      <c r="T1598" s="11" t="s">
        <v>133</v>
      </c>
      <c r="U1598" s="11" t="s">
        <v>37</v>
      </c>
      <c r="V1598" s="17">
        <v>0</v>
      </c>
      <c r="W1598" s="11" t="s">
        <v>37</v>
      </c>
      <c r="Y1598" s="17" t="str">
        <f>TablaIncidentes[[#This Row],[Tiempo Total Gestión]]</f>
        <v>01:26</v>
      </c>
      <c r="Z1598" s="11">
        <f t="shared" si="168"/>
        <v>1</v>
      </c>
      <c r="AA1598" s="11">
        <f t="shared" si="169"/>
        <v>26</v>
      </c>
      <c r="AB1598" s="11">
        <f>IF(TablaIncidentes[[#This Row],[Prioridad*]]="Baja",(Z1598-24)*60+AA1598,IF(TablaIncidentes[[#This Row],[Prioridad*]]="Media",(Z1598-4)*60+AA1598,IF(TablaIncidentes[[#This Row],[Prioridad*]]="Alta",(Z1598-2)*60+AA1598)))</f>
        <v>-34</v>
      </c>
      <c r="AD1598" s="17" t="str">
        <f>TablaIncidentes[[#This Row],[Tiempo Creación (HH:mm)]]</f>
        <v>00:00</v>
      </c>
      <c r="AE1598" s="11">
        <f t="shared" si="170"/>
        <v>0</v>
      </c>
      <c r="AF1598" s="11">
        <f t="shared" si="171"/>
        <v>0</v>
      </c>
      <c r="AG1598" s="11">
        <f>IF(TablaIncidentes[[#This Row],[Prioridad*]]="Baja",((AE1598*60)+AF1598)-30,IF(TablaIncidentes[[#This Row],[Prioridad*]]="Media",((AE1598*60)+AF1598)-15,IF(TablaIncidentes[[#This Row],[Prioridad*]]="Alta",((AE1598*60)+AF1598)-10)))</f>
        <v>-10</v>
      </c>
      <c r="AI1598" s="17">
        <f>TablaIncidentes[[#This Row],[Tiempo Avance Incidente]]</f>
        <v>0</v>
      </c>
      <c r="AJ1598" s="11">
        <f t="shared" si="172"/>
        <v>0</v>
      </c>
      <c r="AK1598" s="11">
        <f t="shared" si="173"/>
        <v>0</v>
      </c>
      <c r="AL1598">
        <f>IF(TablaIncidentes[[#This Row],[Prioridad*]]="Baja",((AJ1598*60)+AK1598)-720,IF(TablaIncidentes[[#This Row],[Prioridad*]]="Media",((AJ1598*60)+AK1598)-120,IF(TablaIncidentes[[#This Row],[Prioridad*]]="Alta",((AJ1598*60)+AK1598)-60)))</f>
        <v>-60</v>
      </c>
      <c r="AN1598" t="str">
        <f t="shared" si="174"/>
        <v>jueves</v>
      </c>
    </row>
    <row r="1599" spans="1:40" x14ac:dyDescent="0.25">
      <c r="A1599" s="10" t="s">
        <v>3266</v>
      </c>
      <c r="B1599" t="s">
        <v>3267</v>
      </c>
      <c r="C1599" t="s">
        <v>32</v>
      </c>
      <c r="D1599" s="11" t="s">
        <v>33</v>
      </c>
      <c r="E1599" t="s">
        <v>34</v>
      </c>
      <c r="F1599" t="s">
        <v>35</v>
      </c>
      <c r="G1599" t="s">
        <v>311</v>
      </c>
      <c r="J1599" s="12">
        <v>43853</v>
      </c>
      <c r="K1599" s="13">
        <v>0.68740740740740736</v>
      </c>
      <c r="L1599" s="14">
        <v>43853</v>
      </c>
      <c r="M1599" s="15">
        <v>0.68740740740740736</v>
      </c>
      <c r="N1599" s="12">
        <v>43857</v>
      </c>
      <c r="O1599" s="13">
        <v>0.35733796296296294</v>
      </c>
      <c r="P1599" s="16">
        <v>43858.433877314812</v>
      </c>
      <c r="Q1599" s="11" t="s">
        <v>37</v>
      </c>
      <c r="R1599" s="11" t="s">
        <v>820</v>
      </c>
      <c r="S1599" s="11" t="s">
        <v>39</v>
      </c>
      <c r="T1599" s="11" t="s">
        <v>133</v>
      </c>
      <c r="U1599" s="11" t="s">
        <v>37</v>
      </c>
      <c r="V1599" s="17">
        <v>0</v>
      </c>
      <c r="W1599" s="11" t="s">
        <v>37</v>
      </c>
      <c r="Y1599" s="17" t="str">
        <f>TablaIncidentes[[#This Row],[Tiempo Total Gestión]]</f>
        <v>01:25</v>
      </c>
      <c r="Z1599" s="11">
        <f t="shared" si="168"/>
        <v>1</v>
      </c>
      <c r="AA1599" s="11">
        <f t="shared" si="169"/>
        <v>25</v>
      </c>
      <c r="AB1599" s="11">
        <f>IF(TablaIncidentes[[#This Row],[Prioridad*]]="Baja",(Z1599-24)*60+AA1599,IF(TablaIncidentes[[#This Row],[Prioridad*]]="Media",(Z1599-4)*60+AA1599,IF(TablaIncidentes[[#This Row],[Prioridad*]]="Alta",(Z1599-2)*60+AA1599)))</f>
        <v>-35</v>
      </c>
      <c r="AD1599" s="17" t="str">
        <f>TablaIncidentes[[#This Row],[Tiempo Creación (HH:mm)]]</f>
        <v>00:00</v>
      </c>
      <c r="AE1599" s="11">
        <f t="shared" si="170"/>
        <v>0</v>
      </c>
      <c r="AF1599" s="11">
        <f t="shared" si="171"/>
        <v>0</v>
      </c>
      <c r="AG1599" s="11">
        <f>IF(TablaIncidentes[[#This Row],[Prioridad*]]="Baja",((AE1599*60)+AF1599)-30,IF(TablaIncidentes[[#This Row],[Prioridad*]]="Media",((AE1599*60)+AF1599)-15,IF(TablaIncidentes[[#This Row],[Prioridad*]]="Alta",((AE1599*60)+AF1599)-10)))</f>
        <v>-10</v>
      </c>
      <c r="AI1599" s="17">
        <f>TablaIncidentes[[#This Row],[Tiempo Avance Incidente]]</f>
        <v>0</v>
      </c>
      <c r="AJ1599" s="11">
        <f t="shared" si="172"/>
        <v>0</v>
      </c>
      <c r="AK1599" s="11">
        <f t="shared" si="173"/>
        <v>0</v>
      </c>
      <c r="AL1599">
        <f>IF(TablaIncidentes[[#This Row],[Prioridad*]]="Baja",((AJ1599*60)+AK1599)-720,IF(TablaIncidentes[[#This Row],[Prioridad*]]="Media",((AJ1599*60)+AK1599)-120,IF(TablaIncidentes[[#This Row],[Prioridad*]]="Alta",((AJ1599*60)+AK1599)-60)))</f>
        <v>-60</v>
      </c>
      <c r="AN1599" t="str">
        <f t="shared" si="174"/>
        <v>jueves</v>
      </c>
    </row>
    <row r="1600" spans="1:40" x14ac:dyDescent="0.25">
      <c r="A1600" s="10" t="s">
        <v>3268</v>
      </c>
      <c r="B1600" t="s">
        <v>1361</v>
      </c>
      <c r="C1600" t="s">
        <v>32</v>
      </c>
      <c r="D1600" s="11" t="s">
        <v>33</v>
      </c>
      <c r="E1600" t="s">
        <v>34</v>
      </c>
      <c r="F1600" t="s">
        <v>51</v>
      </c>
      <c r="G1600" t="s">
        <v>52</v>
      </c>
      <c r="J1600" s="12">
        <v>43853</v>
      </c>
      <c r="K1600" s="13">
        <v>0.68811342592592595</v>
      </c>
      <c r="L1600" s="14">
        <v>43853</v>
      </c>
      <c r="M1600" s="15">
        <v>0.68811342592592595</v>
      </c>
      <c r="N1600" s="12">
        <v>43854</v>
      </c>
      <c r="O1600" s="13">
        <v>0.64535879629629633</v>
      </c>
      <c r="P1600" s="16">
        <v>43855.669421296298</v>
      </c>
      <c r="Q1600" s="11" t="s">
        <v>37</v>
      </c>
      <c r="R1600" s="11" t="s">
        <v>356</v>
      </c>
      <c r="S1600" s="11" t="s">
        <v>39</v>
      </c>
      <c r="T1600" s="11" t="s">
        <v>133</v>
      </c>
      <c r="U1600" s="11" t="s">
        <v>37</v>
      </c>
      <c r="V1600" s="17">
        <v>0</v>
      </c>
      <c r="W1600" s="11" t="s">
        <v>37</v>
      </c>
      <c r="Y1600" s="17" t="str">
        <f>TablaIncidentes[[#This Row],[Tiempo Total Gestión]]</f>
        <v>00:16</v>
      </c>
      <c r="Z1600" s="11">
        <f t="shared" si="168"/>
        <v>0</v>
      </c>
      <c r="AA1600" s="11">
        <f t="shared" si="169"/>
        <v>16</v>
      </c>
      <c r="AB1600" s="11">
        <f>IF(TablaIncidentes[[#This Row],[Prioridad*]]="Baja",(Z1600-24)*60+AA1600,IF(TablaIncidentes[[#This Row],[Prioridad*]]="Media",(Z1600-4)*60+AA1600,IF(TablaIncidentes[[#This Row],[Prioridad*]]="Alta",(Z1600-2)*60+AA1600)))</f>
        <v>-104</v>
      </c>
      <c r="AD1600" s="17" t="str">
        <f>TablaIncidentes[[#This Row],[Tiempo Creación (HH:mm)]]</f>
        <v>00:00</v>
      </c>
      <c r="AE1600" s="11">
        <f t="shared" si="170"/>
        <v>0</v>
      </c>
      <c r="AF1600" s="11">
        <f t="shared" si="171"/>
        <v>0</v>
      </c>
      <c r="AG1600" s="11">
        <f>IF(TablaIncidentes[[#This Row],[Prioridad*]]="Baja",((AE1600*60)+AF1600)-30,IF(TablaIncidentes[[#This Row],[Prioridad*]]="Media",((AE1600*60)+AF1600)-15,IF(TablaIncidentes[[#This Row],[Prioridad*]]="Alta",((AE1600*60)+AF1600)-10)))</f>
        <v>-10</v>
      </c>
      <c r="AI1600" s="17">
        <f>TablaIncidentes[[#This Row],[Tiempo Avance Incidente]]</f>
        <v>0</v>
      </c>
      <c r="AJ1600" s="11">
        <f t="shared" si="172"/>
        <v>0</v>
      </c>
      <c r="AK1600" s="11">
        <f t="shared" si="173"/>
        <v>0</v>
      </c>
      <c r="AL1600">
        <f>IF(TablaIncidentes[[#This Row],[Prioridad*]]="Baja",((AJ1600*60)+AK1600)-720,IF(TablaIncidentes[[#This Row],[Prioridad*]]="Media",((AJ1600*60)+AK1600)-120,IF(TablaIncidentes[[#This Row],[Prioridad*]]="Alta",((AJ1600*60)+AK1600)-60)))</f>
        <v>-60</v>
      </c>
      <c r="AN1600" t="str">
        <f t="shared" si="174"/>
        <v>jueves</v>
      </c>
    </row>
    <row r="1601" spans="1:40" x14ac:dyDescent="0.25">
      <c r="A1601" s="10" t="s">
        <v>3269</v>
      </c>
      <c r="B1601" t="s">
        <v>3270</v>
      </c>
      <c r="C1601" t="s">
        <v>32</v>
      </c>
      <c r="D1601" s="11" t="s">
        <v>33</v>
      </c>
      <c r="E1601" t="s">
        <v>34</v>
      </c>
      <c r="F1601" t="s">
        <v>51</v>
      </c>
      <c r="G1601" t="s">
        <v>62</v>
      </c>
      <c r="J1601" s="12">
        <v>43853</v>
      </c>
      <c r="K1601" s="13">
        <v>0.68880787037037028</v>
      </c>
      <c r="L1601" s="14">
        <v>43853</v>
      </c>
      <c r="M1601" s="15">
        <v>0.68880787037037028</v>
      </c>
      <c r="N1601" s="12">
        <v>43853</v>
      </c>
      <c r="O1601" s="13">
        <v>0.74565972222222221</v>
      </c>
      <c r="P1601" s="16">
        <v>43854.769224537034</v>
      </c>
      <c r="Q1601" s="11" t="s">
        <v>37</v>
      </c>
      <c r="R1601" s="11" t="s">
        <v>1886</v>
      </c>
      <c r="S1601" s="11" t="s">
        <v>39</v>
      </c>
      <c r="T1601" s="11" t="s">
        <v>133</v>
      </c>
      <c r="U1601" s="11" t="s">
        <v>37</v>
      </c>
      <c r="V1601" s="17">
        <v>0</v>
      </c>
      <c r="W1601" s="11" t="s">
        <v>37</v>
      </c>
      <c r="Y1601" s="17" t="str">
        <f>TablaIncidentes[[#This Row],[Tiempo Total Gestión]]</f>
        <v>01:21</v>
      </c>
      <c r="Z1601" s="11">
        <f t="shared" si="168"/>
        <v>1</v>
      </c>
      <c r="AA1601" s="11">
        <f t="shared" si="169"/>
        <v>21</v>
      </c>
      <c r="AB1601" s="11">
        <f>IF(TablaIncidentes[[#This Row],[Prioridad*]]="Baja",(Z1601-24)*60+AA1601,IF(TablaIncidentes[[#This Row],[Prioridad*]]="Media",(Z1601-4)*60+AA1601,IF(TablaIncidentes[[#This Row],[Prioridad*]]="Alta",(Z1601-2)*60+AA1601)))</f>
        <v>-39</v>
      </c>
      <c r="AD1601" s="17" t="str">
        <f>TablaIncidentes[[#This Row],[Tiempo Creación (HH:mm)]]</f>
        <v>00:00</v>
      </c>
      <c r="AE1601" s="11">
        <f t="shared" si="170"/>
        <v>0</v>
      </c>
      <c r="AF1601" s="11">
        <f t="shared" si="171"/>
        <v>0</v>
      </c>
      <c r="AG1601" s="11">
        <f>IF(TablaIncidentes[[#This Row],[Prioridad*]]="Baja",((AE1601*60)+AF1601)-30,IF(TablaIncidentes[[#This Row],[Prioridad*]]="Media",((AE1601*60)+AF1601)-15,IF(TablaIncidentes[[#This Row],[Prioridad*]]="Alta",((AE1601*60)+AF1601)-10)))</f>
        <v>-10</v>
      </c>
      <c r="AI1601" s="17">
        <f>TablaIncidentes[[#This Row],[Tiempo Avance Incidente]]</f>
        <v>0</v>
      </c>
      <c r="AJ1601" s="11">
        <f t="shared" si="172"/>
        <v>0</v>
      </c>
      <c r="AK1601" s="11">
        <f t="shared" si="173"/>
        <v>0</v>
      </c>
      <c r="AL1601">
        <f>IF(TablaIncidentes[[#This Row],[Prioridad*]]="Baja",((AJ1601*60)+AK1601)-720,IF(TablaIncidentes[[#This Row],[Prioridad*]]="Media",((AJ1601*60)+AK1601)-120,IF(TablaIncidentes[[#This Row],[Prioridad*]]="Alta",((AJ1601*60)+AK1601)-60)))</f>
        <v>-60</v>
      </c>
      <c r="AN1601" t="str">
        <f t="shared" si="174"/>
        <v>jueves</v>
      </c>
    </row>
    <row r="1602" spans="1:40" x14ac:dyDescent="0.25">
      <c r="A1602" s="20" t="s">
        <v>3271</v>
      </c>
      <c r="B1602" t="s">
        <v>2707</v>
      </c>
      <c r="C1602" t="s">
        <v>32</v>
      </c>
      <c r="D1602" s="11" t="s">
        <v>33</v>
      </c>
      <c r="E1602" t="s">
        <v>34</v>
      </c>
      <c r="F1602" t="s">
        <v>51</v>
      </c>
      <c r="G1602" t="s">
        <v>75</v>
      </c>
      <c r="J1602" s="12">
        <v>43853</v>
      </c>
      <c r="K1602" s="13">
        <v>0.65127314814814818</v>
      </c>
      <c r="L1602" s="14">
        <v>43853</v>
      </c>
      <c r="M1602" s="15">
        <v>0.65127314814814818</v>
      </c>
      <c r="N1602" s="12">
        <v>43853</v>
      </c>
      <c r="O1602" s="13">
        <v>0.74854166666666666</v>
      </c>
      <c r="P1602" s="16">
        <v>43854.769224537034</v>
      </c>
      <c r="Q1602" s="11" t="s">
        <v>101</v>
      </c>
      <c r="R1602" s="11" t="s">
        <v>2968</v>
      </c>
      <c r="S1602" s="11" t="s">
        <v>39</v>
      </c>
      <c r="T1602" s="11" t="s">
        <v>133</v>
      </c>
      <c r="U1602" s="11" t="s">
        <v>37</v>
      </c>
      <c r="V1602" s="17">
        <v>0</v>
      </c>
      <c r="W1602" s="11" t="s">
        <v>37</v>
      </c>
      <c r="Y1602" s="17" t="str">
        <f>TablaIncidentes[[#This Row],[Tiempo Total Gestión]]</f>
        <v>02:20</v>
      </c>
      <c r="Z1602" s="11">
        <f t="shared" ref="Z1602:Z1665" si="175">HOUR(Y1602)</f>
        <v>2</v>
      </c>
      <c r="AA1602" s="11">
        <f t="shared" ref="AA1602:AA1665" si="176">MINUTE(Y1602)</f>
        <v>20</v>
      </c>
      <c r="AB1602" s="11">
        <f>IF(TablaIncidentes[[#This Row],[Prioridad*]]="Baja",(Z1602-24)*60+AA1602,IF(TablaIncidentes[[#This Row],[Prioridad*]]="Media",(Z1602-4)*60+AA1602,IF(TablaIncidentes[[#This Row],[Prioridad*]]="Alta",(Z1602-2)*60+AA1602)))</f>
        <v>20</v>
      </c>
      <c r="AD1602" s="17" t="str">
        <f>TablaIncidentes[[#This Row],[Tiempo Creación (HH:mm)]]</f>
        <v>00:00</v>
      </c>
      <c r="AE1602" s="11">
        <f t="shared" si="170"/>
        <v>0</v>
      </c>
      <c r="AF1602" s="11">
        <f t="shared" si="171"/>
        <v>0</v>
      </c>
      <c r="AG1602" s="11">
        <f>IF(TablaIncidentes[[#This Row],[Prioridad*]]="Baja",((AE1602*60)+AF1602)-30,IF(TablaIncidentes[[#This Row],[Prioridad*]]="Media",((AE1602*60)+AF1602)-15,IF(TablaIncidentes[[#This Row],[Prioridad*]]="Alta",((AE1602*60)+AF1602)-10)))</f>
        <v>-10</v>
      </c>
      <c r="AI1602" s="17">
        <f>TablaIncidentes[[#This Row],[Tiempo Avance Incidente]]</f>
        <v>0</v>
      </c>
      <c r="AJ1602" s="11">
        <f t="shared" si="172"/>
        <v>0</v>
      </c>
      <c r="AK1602" s="11">
        <f t="shared" si="173"/>
        <v>0</v>
      </c>
      <c r="AL1602">
        <f>IF(TablaIncidentes[[#This Row],[Prioridad*]]="Baja",((AJ1602*60)+AK1602)-720,IF(TablaIncidentes[[#This Row],[Prioridad*]]="Media",((AJ1602*60)+AK1602)-120,IF(TablaIncidentes[[#This Row],[Prioridad*]]="Alta",((AJ1602*60)+AK1602)-60)))</f>
        <v>-60</v>
      </c>
      <c r="AN1602" t="str">
        <f t="shared" si="174"/>
        <v>jueves</v>
      </c>
    </row>
    <row r="1603" spans="1:40" x14ac:dyDescent="0.25">
      <c r="A1603" s="20" t="s">
        <v>3272</v>
      </c>
      <c r="B1603" t="s">
        <v>3273</v>
      </c>
      <c r="C1603" t="s">
        <v>32</v>
      </c>
      <c r="D1603" s="11" t="s">
        <v>33</v>
      </c>
      <c r="E1603" t="s">
        <v>34</v>
      </c>
      <c r="F1603" t="s">
        <v>51</v>
      </c>
      <c r="G1603" t="s">
        <v>2097</v>
      </c>
      <c r="J1603" s="12">
        <v>43853</v>
      </c>
      <c r="K1603" s="13">
        <v>0.65267361111111111</v>
      </c>
      <c r="L1603" s="14">
        <v>43853</v>
      </c>
      <c r="M1603" s="15">
        <v>0.65267361111111111</v>
      </c>
      <c r="N1603" s="12">
        <v>43854</v>
      </c>
      <c r="O1603" s="13">
        <v>1.7361111111111112E-4</v>
      </c>
      <c r="P1603" s="16">
        <v>43855.026678240742</v>
      </c>
      <c r="Q1603" s="11" t="s">
        <v>101</v>
      </c>
      <c r="R1603" s="11" t="s">
        <v>2311</v>
      </c>
      <c r="S1603" s="11" t="s">
        <v>39</v>
      </c>
      <c r="T1603" s="11" t="s">
        <v>133</v>
      </c>
      <c r="U1603" s="11" t="s">
        <v>37</v>
      </c>
      <c r="V1603" s="17">
        <v>0</v>
      </c>
      <c r="W1603" s="11" t="s">
        <v>37</v>
      </c>
      <c r="Y1603" s="17" t="str">
        <f>TablaIncidentes[[#This Row],[Tiempo Total Gestión]]</f>
        <v>02:26</v>
      </c>
      <c r="Z1603" s="11">
        <f t="shared" si="175"/>
        <v>2</v>
      </c>
      <c r="AA1603" s="11">
        <f t="shared" si="176"/>
        <v>26</v>
      </c>
      <c r="AB1603" s="11">
        <f>IF(TablaIncidentes[[#This Row],[Prioridad*]]="Baja",(Z1603-24)*60+AA1603,IF(TablaIncidentes[[#This Row],[Prioridad*]]="Media",(Z1603-4)*60+AA1603,IF(TablaIncidentes[[#This Row],[Prioridad*]]="Alta",(Z1603-2)*60+AA1603)))</f>
        <v>26</v>
      </c>
      <c r="AD1603" s="17" t="str">
        <f>TablaIncidentes[[#This Row],[Tiempo Creación (HH:mm)]]</f>
        <v>00:00</v>
      </c>
      <c r="AE1603" s="11">
        <f t="shared" ref="AE1603:AE1666" si="177">HOUR(AD1603)</f>
        <v>0</v>
      </c>
      <c r="AF1603" s="11">
        <f t="shared" ref="AF1603:AF1666" si="178">MINUTE(AD1603)</f>
        <v>0</v>
      </c>
      <c r="AG1603" s="11">
        <f>IF(TablaIncidentes[[#This Row],[Prioridad*]]="Baja",((AE1603*60)+AF1603)-30,IF(TablaIncidentes[[#This Row],[Prioridad*]]="Media",((AE1603*60)+AF1603)-15,IF(TablaIncidentes[[#This Row],[Prioridad*]]="Alta",((AE1603*60)+AF1603)-10)))</f>
        <v>-10</v>
      </c>
      <c r="AI1603" s="17">
        <f>TablaIncidentes[[#This Row],[Tiempo Avance Incidente]]</f>
        <v>0</v>
      </c>
      <c r="AJ1603" s="11">
        <f t="shared" ref="AJ1603:AJ1666" si="179">HOUR(AI1603)</f>
        <v>0</v>
      </c>
      <c r="AK1603" s="11">
        <f t="shared" ref="AK1603:AK1666" si="180">MINUTE(AI1603)</f>
        <v>0</v>
      </c>
      <c r="AL1603">
        <f>IF(TablaIncidentes[[#This Row],[Prioridad*]]="Baja",((AJ1603*60)+AK1603)-720,IF(TablaIncidentes[[#This Row],[Prioridad*]]="Media",((AJ1603*60)+AK1603)-120,IF(TablaIncidentes[[#This Row],[Prioridad*]]="Alta",((AJ1603*60)+AK1603)-60)))</f>
        <v>-60</v>
      </c>
      <c r="AN1603" t="str">
        <f t="shared" ref="AN1603:AN1666" si="181">TEXT(J1603,"dddd")</f>
        <v>jueves</v>
      </c>
    </row>
    <row r="1604" spans="1:40" x14ac:dyDescent="0.25">
      <c r="A1604" s="20" t="s">
        <v>3274</v>
      </c>
      <c r="B1604" t="s">
        <v>1418</v>
      </c>
      <c r="C1604" t="s">
        <v>32</v>
      </c>
      <c r="D1604" s="11" t="s">
        <v>33</v>
      </c>
      <c r="E1604" t="s">
        <v>34</v>
      </c>
      <c r="F1604" t="s">
        <v>51</v>
      </c>
      <c r="G1604" t="s">
        <v>75</v>
      </c>
      <c r="J1604" s="12">
        <v>43853</v>
      </c>
      <c r="K1604" s="13">
        <v>0.66524305555555563</v>
      </c>
      <c r="L1604" s="14">
        <v>43853</v>
      </c>
      <c r="M1604" s="15">
        <v>0.66524305555555563</v>
      </c>
      <c r="N1604" s="12">
        <v>43853</v>
      </c>
      <c r="O1604" s="13">
        <v>0.75141203703703707</v>
      </c>
      <c r="P1604" s="16">
        <v>43854.769224537034</v>
      </c>
      <c r="Q1604" s="11" t="s">
        <v>101</v>
      </c>
      <c r="R1604" s="11" t="s">
        <v>741</v>
      </c>
      <c r="S1604" s="11" t="s">
        <v>39</v>
      </c>
      <c r="T1604" s="11" t="s">
        <v>133</v>
      </c>
      <c r="U1604" s="11" t="s">
        <v>37</v>
      </c>
      <c r="V1604" s="17">
        <v>0</v>
      </c>
      <c r="W1604" s="11" t="s">
        <v>37</v>
      </c>
      <c r="Y1604" s="17" t="str">
        <f>TablaIncidentes[[#This Row],[Tiempo Total Gestión]]</f>
        <v>02:04</v>
      </c>
      <c r="Z1604" s="11">
        <f t="shared" si="175"/>
        <v>2</v>
      </c>
      <c r="AA1604" s="11">
        <f t="shared" si="176"/>
        <v>4</v>
      </c>
      <c r="AB1604" s="11">
        <f>IF(TablaIncidentes[[#This Row],[Prioridad*]]="Baja",(Z1604-24)*60+AA1604,IF(TablaIncidentes[[#This Row],[Prioridad*]]="Media",(Z1604-4)*60+AA1604,IF(TablaIncidentes[[#This Row],[Prioridad*]]="Alta",(Z1604-2)*60+AA1604)))</f>
        <v>4</v>
      </c>
      <c r="AD1604" s="17" t="str">
        <f>TablaIncidentes[[#This Row],[Tiempo Creación (HH:mm)]]</f>
        <v>00:00</v>
      </c>
      <c r="AE1604" s="11">
        <f t="shared" si="177"/>
        <v>0</v>
      </c>
      <c r="AF1604" s="11">
        <f t="shared" si="178"/>
        <v>0</v>
      </c>
      <c r="AG1604" s="11">
        <f>IF(TablaIncidentes[[#This Row],[Prioridad*]]="Baja",((AE1604*60)+AF1604)-30,IF(TablaIncidentes[[#This Row],[Prioridad*]]="Media",((AE1604*60)+AF1604)-15,IF(TablaIncidentes[[#This Row],[Prioridad*]]="Alta",((AE1604*60)+AF1604)-10)))</f>
        <v>-10</v>
      </c>
      <c r="AI1604" s="17">
        <f>TablaIncidentes[[#This Row],[Tiempo Avance Incidente]]</f>
        <v>0</v>
      </c>
      <c r="AJ1604" s="11">
        <f t="shared" si="179"/>
        <v>0</v>
      </c>
      <c r="AK1604" s="11">
        <f t="shared" si="180"/>
        <v>0</v>
      </c>
      <c r="AL1604">
        <f>IF(TablaIncidentes[[#This Row],[Prioridad*]]="Baja",((AJ1604*60)+AK1604)-720,IF(TablaIncidentes[[#This Row],[Prioridad*]]="Media",((AJ1604*60)+AK1604)-120,IF(TablaIncidentes[[#This Row],[Prioridad*]]="Alta",((AJ1604*60)+AK1604)-60)))</f>
        <v>-60</v>
      </c>
      <c r="AN1604" t="str">
        <f t="shared" si="181"/>
        <v>jueves</v>
      </c>
    </row>
    <row r="1605" spans="1:40" x14ac:dyDescent="0.25">
      <c r="A1605" s="10" t="s">
        <v>3275</v>
      </c>
      <c r="B1605" t="s">
        <v>3276</v>
      </c>
      <c r="C1605" t="s">
        <v>32</v>
      </c>
      <c r="D1605" s="11" t="s">
        <v>33</v>
      </c>
      <c r="E1605" t="s">
        <v>34</v>
      </c>
      <c r="F1605" t="s">
        <v>51</v>
      </c>
      <c r="G1605" t="s">
        <v>52</v>
      </c>
      <c r="J1605" s="12">
        <v>43853</v>
      </c>
      <c r="K1605" s="13">
        <v>0.68811342592592595</v>
      </c>
      <c r="L1605" s="14">
        <v>43853</v>
      </c>
      <c r="M1605" s="15">
        <v>0.68811342592592595</v>
      </c>
      <c r="N1605" s="12">
        <v>43854</v>
      </c>
      <c r="O1605" s="13">
        <v>0.64844907407407404</v>
      </c>
      <c r="P1605" s="16">
        <v>43855.669421296298</v>
      </c>
      <c r="Q1605" s="11" t="s">
        <v>37</v>
      </c>
      <c r="R1605" s="11" t="s">
        <v>2625</v>
      </c>
      <c r="S1605" s="11" t="s">
        <v>39</v>
      </c>
      <c r="T1605" s="11" t="s">
        <v>133</v>
      </c>
      <c r="U1605" s="11" t="s">
        <v>37</v>
      </c>
      <c r="V1605" s="17">
        <v>0</v>
      </c>
      <c r="W1605" s="11" t="s">
        <v>37</v>
      </c>
      <c r="Y1605" s="17" t="str">
        <f>TablaIncidentes[[#This Row],[Tiempo Total Gestión]]</f>
        <v>01:12</v>
      </c>
      <c r="Z1605" s="11">
        <f t="shared" si="175"/>
        <v>1</v>
      </c>
      <c r="AA1605" s="11">
        <f t="shared" si="176"/>
        <v>12</v>
      </c>
      <c r="AB1605" s="11">
        <f>IF(TablaIncidentes[[#This Row],[Prioridad*]]="Baja",(Z1605-24)*60+AA1605,IF(TablaIncidentes[[#This Row],[Prioridad*]]="Media",(Z1605-4)*60+AA1605,IF(TablaIncidentes[[#This Row],[Prioridad*]]="Alta",(Z1605-2)*60+AA1605)))</f>
        <v>-48</v>
      </c>
      <c r="AD1605" s="17" t="str">
        <f>TablaIncidentes[[#This Row],[Tiempo Creación (HH:mm)]]</f>
        <v>00:00</v>
      </c>
      <c r="AE1605" s="11">
        <f t="shared" si="177"/>
        <v>0</v>
      </c>
      <c r="AF1605" s="11">
        <f t="shared" si="178"/>
        <v>0</v>
      </c>
      <c r="AG1605" s="11">
        <f>IF(TablaIncidentes[[#This Row],[Prioridad*]]="Baja",((AE1605*60)+AF1605)-30,IF(TablaIncidentes[[#This Row],[Prioridad*]]="Media",((AE1605*60)+AF1605)-15,IF(TablaIncidentes[[#This Row],[Prioridad*]]="Alta",((AE1605*60)+AF1605)-10)))</f>
        <v>-10</v>
      </c>
      <c r="AI1605" s="17">
        <f>TablaIncidentes[[#This Row],[Tiempo Avance Incidente]]</f>
        <v>0</v>
      </c>
      <c r="AJ1605" s="11">
        <f t="shared" si="179"/>
        <v>0</v>
      </c>
      <c r="AK1605" s="11">
        <f t="shared" si="180"/>
        <v>0</v>
      </c>
      <c r="AL1605">
        <f>IF(TablaIncidentes[[#This Row],[Prioridad*]]="Baja",((AJ1605*60)+AK1605)-720,IF(TablaIncidentes[[#This Row],[Prioridad*]]="Media",((AJ1605*60)+AK1605)-120,IF(TablaIncidentes[[#This Row],[Prioridad*]]="Alta",((AJ1605*60)+AK1605)-60)))</f>
        <v>-60</v>
      </c>
      <c r="AN1605" t="str">
        <f t="shared" si="181"/>
        <v>jueves</v>
      </c>
    </row>
    <row r="1606" spans="1:40" x14ac:dyDescent="0.25">
      <c r="A1606" s="20" t="s">
        <v>3277</v>
      </c>
      <c r="B1606" t="s">
        <v>3278</v>
      </c>
      <c r="C1606" t="s">
        <v>32</v>
      </c>
      <c r="D1606" s="11" t="s">
        <v>33</v>
      </c>
      <c r="E1606" t="s">
        <v>34</v>
      </c>
      <c r="F1606" t="s">
        <v>51</v>
      </c>
      <c r="G1606" t="s">
        <v>75</v>
      </c>
      <c r="J1606" s="12">
        <v>43853</v>
      </c>
      <c r="K1606" s="13">
        <v>0.76871527777777782</v>
      </c>
      <c r="L1606" s="14">
        <v>43853</v>
      </c>
      <c r="M1606" s="15">
        <v>0.76871527777777782</v>
      </c>
      <c r="N1606" s="12">
        <v>43857</v>
      </c>
      <c r="O1606" s="13">
        <v>0.41283564814814816</v>
      </c>
      <c r="P1606" s="16">
        <v>43858.433877314812</v>
      </c>
      <c r="Q1606" s="11" t="s">
        <v>101</v>
      </c>
      <c r="R1606" s="11" t="s">
        <v>240</v>
      </c>
      <c r="S1606" s="11" t="s">
        <v>39</v>
      </c>
      <c r="T1606" s="11" t="s">
        <v>133</v>
      </c>
      <c r="U1606" s="11" t="s">
        <v>37</v>
      </c>
      <c r="V1606" s="17">
        <v>0</v>
      </c>
      <c r="W1606" s="11" t="s">
        <v>37</v>
      </c>
      <c r="Y1606" s="17" t="str">
        <f>TablaIncidentes[[#This Row],[Tiempo Total Gestión]]</f>
        <v>02:41</v>
      </c>
      <c r="Z1606" s="11">
        <f t="shared" si="175"/>
        <v>2</v>
      </c>
      <c r="AA1606" s="11">
        <f t="shared" si="176"/>
        <v>41</v>
      </c>
      <c r="AB1606" s="11">
        <f>IF(TablaIncidentes[[#This Row],[Prioridad*]]="Baja",(Z1606-24)*60+AA1606,IF(TablaIncidentes[[#This Row],[Prioridad*]]="Media",(Z1606-4)*60+AA1606,IF(TablaIncidentes[[#This Row],[Prioridad*]]="Alta",(Z1606-2)*60+AA1606)))</f>
        <v>41</v>
      </c>
      <c r="AD1606" s="17" t="str">
        <f>TablaIncidentes[[#This Row],[Tiempo Creación (HH:mm)]]</f>
        <v>00:00</v>
      </c>
      <c r="AE1606" s="11">
        <f t="shared" si="177"/>
        <v>0</v>
      </c>
      <c r="AF1606" s="11">
        <f t="shared" si="178"/>
        <v>0</v>
      </c>
      <c r="AG1606" s="11">
        <f>IF(TablaIncidentes[[#This Row],[Prioridad*]]="Baja",((AE1606*60)+AF1606)-30,IF(TablaIncidentes[[#This Row],[Prioridad*]]="Media",((AE1606*60)+AF1606)-15,IF(TablaIncidentes[[#This Row],[Prioridad*]]="Alta",((AE1606*60)+AF1606)-10)))</f>
        <v>-10</v>
      </c>
      <c r="AI1606" s="17">
        <f>TablaIncidentes[[#This Row],[Tiempo Avance Incidente]]</f>
        <v>0</v>
      </c>
      <c r="AJ1606" s="11">
        <f t="shared" si="179"/>
        <v>0</v>
      </c>
      <c r="AK1606" s="11">
        <f t="shared" si="180"/>
        <v>0</v>
      </c>
      <c r="AL1606">
        <f>IF(TablaIncidentes[[#This Row],[Prioridad*]]="Baja",((AJ1606*60)+AK1606)-720,IF(TablaIncidentes[[#This Row],[Prioridad*]]="Media",((AJ1606*60)+AK1606)-120,IF(TablaIncidentes[[#This Row],[Prioridad*]]="Alta",((AJ1606*60)+AK1606)-60)))</f>
        <v>-60</v>
      </c>
      <c r="AN1606" t="str">
        <f t="shared" si="181"/>
        <v>jueves</v>
      </c>
    </row>
    <row r="1607" spans="1:40" x14ac:dyDescent="0.25">
      <c r="A1607" s="10" t="s">
        <v>3279</v>
      </c>
      <c r="B1607" t="s">
        <v>3280</v>
      </c>
      <c r="C1607" t="s">
        <v>32</v>
      </c>
      <c r="D1607" s="11" t="s">
        <v>33</v>
      </c>
      <c r="E1607" t="s">
        <v>34</v>
      </c>
      <c r="F1607" t="s">
        <v>51</v>
      </c>
      <c r="G1607" t="s">
        <v>75</v>
      </c>
      <c r="J1607" s="12">
        <v>43853</v>
      </c>
      <c r="K1607" s="13">
        <v>0.64987268518518515</v>
      </c>
      <c r="L1607" s="14">
        <v>43853</v>
      </c>
      <c r="M1607" s="15">
        <v>0.64987268518518515</v>
      </c>
      <c r="N1607" s="12">
        <v>43853</v>
      </c>
      <c r="O1607" s="13">
        <v>0.71829861111111104</v>
      </c>
      <c r="P1607" s="16">
        <v>43854.769224537034</v>
      </c>
      <c r="Q1607" s="11" t="s">
        <v>37</v>
      </c>
      <c r="R1607" s="11" t="s">
        <v>493</v>
      </c>
      <c r="S1607" s="11" t="s">
        <v>39</v>
      </c>
      <c r="T1607" s="11" t="s">
        <v>133</v>
      </c>
      <c r="U1607" s="11" t="s">
        <v>37</v>
      </c>
      <c r="V1607" s="17">
        <v>0</v>
      </c>
      <c r="W1607" s="11" t="s">
        <v>37</v>
      </c>
      <c r="Y1607" s="17" t="str">
        <f>TablaIncidentes[[#This Row],[Tiempo Total Gestión]]</f>
        <v>01:38</v>
      </c>
      <c r="Z1607" s="11">
        <f t="shared" si="175"/>
        <v>1</v>
      </c>
      <c r="AA1607" s="11">
        <f t="shared" si="176"/>
        <v>38</v>
      </c>
      <c r="AB1607" s="11">
        <f>IF(TablaIncidentes[[#This Row],[Prioridad*]]="Baja",(Z1607-24)*60+AA1607,IF(TablaIncidentes[[#This Row],[Prioridad*]]="Media",(Z1607-4)*60+AA1607,IF(TablaIncidentes[[#This Row],[Prioridad*]]="Alta",(Z1607-2)*60+AA1607)))</f>
        <v>-22</v>
      </c>
      <c r="AD1607" s="17" t="str">
        <f>TablaIncidentes[[#This Row],[Tiempo Creación (HH:mm)]]</f>
        <v>00:00</v>
      </c>
      <c r="AE1607" s="11">
        <f t="shared" si="177"/>
        <v>0</v>
      </c>
      <c r="AF1607" s="11">
        <f t="shared" si="178"/>
        <v>0</v>
      </c>
      <c r="AG1607" s="11">
        <f>IF(TablaIncidentes[[#This Row],[Prioridad*]]="Baja",((AE1607*60)+AF1607)-30,IF(TablaIncidentes[[#This Row],[Prioridad*]]="Media",((AE1607*60)+AF1607)-15,IF(TablaIncidentes[[#This Row],[Prioridad*]]="Alta",((AE1607*60)+AF1607)-10)))</f>
        <v>-10</v>
      </c>
      <c r="AI1607" s="17">
        <f>TablaIncidentes[[#This Row],[Tiempo Avance Incidente]]</f>
        <v>0</v>
      </c>
      <c r="AJ1607" s="11">
        <f t="shared" si="179"/>
        <v>0</v>
      </c>
      <c r="AK1607" s="11">
        <f t="shared" si="180"/>
        <v>0</v>
      </c>
      <c r="AL1607">
        <f>IF(TablaIncidentes[[#This Row],[Prioridad*]]="Baja",((AJ1607*60)+AK1607)-720,IF(TablaIncidentes[[#This Row],[Prioridad*]]="Media",((AJ1607*60)+AK1607)-120,IF(TablaIncidentes[[#This Row],[Prioridad*]]="Alta",((AJ1607*60)+AK1607)-60)))</f>
        <v>-60</v>
      </c>
      <c r="AN1607" t="str">
        <f t="shared" si="181"/>
        <v>jueves</v>
      </c>
    </row>
    <row r="1608" spans="1:40" x14ac:dyDescent="0.25">
      <c r="A1608" s="20" t="s">
        <v>3281</v>
      </c>
      <c r="B1608" t="s">
        <v>3282</v>
      </c>
      <c r="C1608" t="s">
        <v>32</v>
      </c>
      <c r="D1608" s="11" t="s">
        <v>33</v>
      </c>
      <c r="E1608" t="s">
        <v>34</v>
      </c>
      <c r="F1608" t="s">
        <v>51</v>
      </c>
      <c r="G1608" t="s">
        <v>62</v>
      </c>
      <c r="J1608" s="12">
        <v>43853</v>
      </c>
      <c r="K1608" s="13">
        <v>0.65057870370370374</v>
      </c>
      <c r="L1608" s="14">
        <v>43853</v>
      </c>
      <c r="M1608" s="15">
        <v>0.65057870370370374</v>
      </c>
      <c r="N1608" s="12">
        <v>43854</v>
      </c>
      <c r="O1608" s="13">
        <v>0.37710648148148151</v>
      </c>
      <c r="P1608" s="16">
        <v>43855.440555555557</v>
      </c>
      <c r="Q1608" s="11" t="s">
        <v>101</v>
      </c>
      <c r="R1608" s="11" t="s">
        <v>1563</v>
      </c>
      <c r="S1608" s="11" t="s">
        <v>39</v>
      </c>
      <c r="T1608" s="11" t="s">
        <v>133</v>
      </c>
      <c r="U1608" s="11" t="s">
        <v>37</v>
      </c>
      <c r="V1608" s="17">
        <v>0</v>
      </c>
      <c r="W1608" s="11" t="s">
        <v>37</v>
      </c>
      <c r="Y1608" s="17" t="str">
        <f>TablaIncidentes[[#This Row],[Tiempo Total Gestión]]</f>
        <v>02:25</v>
      </c>
      <c r="Z1608" s="11">
        <f t="shared" si="175"/>
        <v>2</v>
      </c>
      <c r="AA1608" s="11">
        <f t="shared" si="176"/>
        <v>25</v>
      </c>
      <c r="AB1608" s="11">
        <f>IF(TablaIncidentes[[#This Row],[Prioridad*]]="Baja",(Z1608-24)*60+AA1608,IF(TablaIncidentes[[#This Row],[Prioridad*]]="Media",(Z1608-4)*60+AA1608,IF(TablaIncidentes[[#This Row],[Prioridad*]]="Alta",(Z1608-2)*60+AA1608)))</f>
        <v>25</v>
      </c>
      <c r="AD1608" s="17" t="str">
        <f>TablaIncidentes[[#This Row],[Tiempo Creación (HH:mm)]]</f>
        <v>00:00</v>
      </c>
      <c r="AE1608" s="11">
        <f t="shared" si="177"/>
        <v>0</v>
      </c>
      <c r="AF1608" s="11">
        <f t="shared" si="178"/>
        <v>0</v>
      </c>
      <c r="AG1608" s="11">
        <f>IF(TablaIncidentes[[#This Row],[Prioridad*]]="Baja",((AE1608*60)+AF1608)-30,IF(TablaIncidentes[[#This Row],[Prioridad*]]="Media",((AE1608*60)+AF1608)-15,IF(TablaIncidentes[[#This Row],[Prioridad*]]="Alta",((AE1608*60)+AF1608)-10)))</f>
        <v>-10</v>
      </c>
      <c r="AI1608" s="17">
        <f>TablaIncidentes[[#This Row],[Tiempo Avance Incidente]]</f>
        <v>0</v>
      </c>
      <c r="AJ1608" s="11">
        <f t="shared" si="179"/>
        <v>0</v>
      </c>
      <c r="AK1608" s="11">
        <f t="shared" si="180"/>
        <v>0</v>
      </c>
      <c r="AL1608">
        <f>IF(TablaIncidentes[[#This Row],[Prioridad*]]="Baja",((AJ1608*60)+AK1608)-720,IF(TablaIncidentes[[#This Row],[Prioridad*]]="Media",((AJ1608*60)+AK1608)-120,IF(TablaIncidentes[[#This Row],[Prioridad*]]="Alta",((AJ1608*60)+AK1608)-60)))</f>
        <v>-60</v>
      </c>
      <c r="AN1608" t="str">
        <f t="shared" si="181"/>
        <v>jueves</v>
      </c>
    </row>
    <row r="1609" spans="1:40" x14ac:dyDescent="0.25">
      <c r="A1609" s="10" t="s">
        <v>3283</v>
      </c>
      <c r="B1609" t="s">
        <v>3284</v>
      </c>
      <c r="C1609" t="s">
        <v>161</v>
      </c>
      <c r="D1609" s="11" t="s">
        <v>110</v>
      </c>
      <c r="E1609" t="s">
        <v>34</v>
      </c>
      <c r="F1609" t="s">
        <v>124</v>
      </c>
      <c r="G1609" t="s">
        <v>364</v>
      </c>
      <c r="J1609" s="12">
        <v>43853</v>
      </c>
      <c r="K1609" s="13">
        <v>0.6535185185185185</v>
      </c>
      <c r="L1609" s="14">
        <v>43853</v>
      </c>
      <c r="M1609" s="15">
        <v>0.65361111111111114</v>
      </c>
      <c r="N1609" s="12">
        <v>43853</v>
      </c>
      <c r="O1609" s="13">
        <v>0.66646990740740741</v>
      </c>
      <c r="P1609" s="16">
        <v>43854.699016203704</v>
      </c>
      <c r="Q1609" s="11" t="s">
        <v>37</v>
      </c>
      <c r="R1609" s="11" t="s">
        <v>55</v>
      </c>
      <c r="S1609" s="11" t="s">
        <v>59</v>
      </c>
      <c r="T1609" s="11" t="s">
        <v>133</v>
      </c>
      <c r="U1609" s="11" t="s">
        <v>37</v>
      </c>
      <c r="V1609" s="17">
        <v>0</v>
      </c>
      <c r="W1609" s="11" t="s">
        <v>37</v>
      </c>
      <c r="Y1609" s="17" t="str">
        <f>TablaIncidentes[[#This Row],[Tiempo Total Gestión]]</f>
        <v>00:18</v>
      </c>
      <c r="Z1609" s="11">
        <f t="shared" si="175"/>
        <v>0</v>
      </c>
      <c r="AA1609" s="11">
        <f t="shared" si="176"/>
        <v>18</v>
      </c>
      <c r="AB1609" s="11">
        <f>IF(TablaIncidentes[[#This Row],[Prioridad*]]="Baja",(Z1609-24)*60+AA1609,IF(TablaIncidentes[[#This Row],[Prioridad*]]="Media",(Z1609-4)*60+AA1609,IF(TablaIncidentes[[#This Row],[Prioridad*]]="Alta",(Z1609-2)*60+AA1609)))</f>
        <v>-222</v>
      </c>
      <c r="AD1609" s="17" t="str">
        <f>TablaIncidentes[[#This Row],[Tiempo Creación (HH:mm)]]</f>
        <v>00:00</v>
      </c>
      <c r="AE1609" s="11">
        <f t="shared" si="177"/>
        <v>0</v>
      </c>
      <c r="AF1609" s="11">
        <f t="shared" si="178"/>
        <v>0</v>
      </c>
      <c r="AG1609" s="11">
        <f>IF(TablaIncidentes[[#This Row],[Prioridad*]]="Baja",((AE1609*60)+AF1609)-30,IF(TablaIncidentes[[#This Row],[Prioridad*]]="Media",((AE1609*60)+AF1609)-15,IF(TablaIncidentes[[#This Row],[Prioridad*]]="Alta",((AE1609*60)+AF1609)-10)))</f>
        <v>-15</v>
      </c>
      <c r="AI1609" s="17">
        <f>TablaIncidentes[[#This Row],[Tiempo Avance Incidente]]</f>
        <v>0</v>
      </c>
      <c r="AJ1609" s="11">
        <f t="shared" si="179"/>
        <v>0</v>
      </c>
      <c r="AK1609" s="11">
        <f t="shared" si="180"/>
        <v>0</v>
      </c>
      <c r="AL1609">
        <f>IF(TablaIncidentes[[#This Row],[Prioridad*]]="Baja",((AJ1609*60)+AK1609)-720,IF(TablaIncidentes[[#This Row],[Prioridad*]]="Media",((AJ1609*60)+AK1609)-120,IF(TablaIncidentes[[#This Row],[Prioridad*]]="Alta",((AJ1609*60)+AK1609)-60)))</f>
        <v>-120</v>
      </c>
      <c r="AN1609" t="str">
        <f t="shared" si="181"/>
        <v>jueves</v>
      </c>
    </row>
    <row r="1610" spans="1:40" x14ac:dyDescent="0.25">
      <c r="A1610" s="10" t="s">
        <v>3285</v>
      </c>
      <c r="B1610" t="s">
        <v>1769</v>
      </c>
      <c r="C1610" t="s">
        <v>32</v>
      </c>
      <c r="D1610" s="11" t="s">
        <v>33</v>
      </c>
      <c r="E1610" t="s">
        <v>34</v>
      </c>
      <c r="F1610" t="s">
        <v>51</v>
      </c>
      <c r="G1610" t="s">
        <v>52</v>
      </c>
      <c r="J1610" s="12">
        <v>43853</v>
      </c>
      <c r="K1610" s="13">
        <v>0.67849537037037033</v>
      </c>
      <c r="L1610" s="14">
        <v>43853</v>
      </c>
      <c r="M1610" s="15">
        <v>0.67849537037037033</v>
      </c>
      <c r="N1610" s="12">
        <v>43854</v>
      </c>
      <c r="O1610" s="13">
        <v>0.37846064814814812</v>
      </c>
      <c r="P1610" s="16">
        <v>43855.440555555557</v>
      </c>
      <c r="Q1610" s="11" t="s">
        <v>37</v>
      </c>
      <c r="R1610" s="11" t="s">
        <v>186</v>
      </c>
      <c r="S1610" s="11" t="s">
        <v>39</v>
      </c>
      <c r="T1610" s="11" t="s">
        <v>133</v>
      </c>
      <c r="U1610" s="11" t="s">
        <v>37</v>
      </c>
      <c r="V1610" s="17">
        <v>0</v>
      </c>
      <c r="W1610" s="11" t="s">
        <v>37</v>
      </c>
      <c r="Y1610" s="17" t="str">
        <f>TablaIncidentes[[#This Row],[Tiempo Total Gestión]]</f>
        <v>00:11</v>
      </c>
      <c r="Z1610" s="11">
        <f t="shared" si="175"/>
        <v>0</v>
      </c>
      <c r="AA1610" s="11">
        <f t="shared" si="176"/>
        <v>11</v>
      </c>
      <c r="AB1610" s="11">
        <f>IF(TablaIncidentes[[#This Row],[Prioridad*]]="Baja",(Z1610-24)*60+AA1610,IF(TablaIncidentes[[#This Row],[Prioridad*]]="Media",(Z1610-4)*60+AA1610,IF(TablaIncidentes[[#This Row],[Prioridad*]]="Alta",(Z1610-2)*60+AA1610)))</f>
        <v>-109</v>
      </c>
      <c r="AD1610" s="17" t="str">
        <f>TablaIncidentes[[#This Row],[Tiempo Creación (HH:mm)]]</f>
        <v>00:00</v>
      </c>
      <c r="AE1610" s="11">
        <f t="shared" si="177"/>
        <v>0</v>
      </c>
      <c r="AF1610" s="11">
        <f t="shared" si="178"/>
        <v>0</v>
      </c>
      <c r="AG1610" s="11">
        <f>IF(TablaIncidentes[[#This Row],[Prioridad*]]="Baja",((AE1610*60)+AF1610)-30,IF(TablaIncidentes[[#This Row],[Prioridad*]]="Media",((AE1610*60)+AF1610)-15,IF(TablaIncidentes[[#This Row],[Prioridad*]]="Alta",((AE1610*60)+AF1610)-10)))</f>
        <v>-10</v>
      </c>
      <c r="AI1610" s="17">
        <f>TablaIncidentes[[#This Row],[Tiempo Avance Incidente]]</f>
        <v>0</v>
      </c>
      <c r="AJ1610" s="11">
        <f t="shared" si="179"/>
        <v>0</v>
      </c>
      <c r="AK1610" s="11">
        <f t="shared" si="180"/>
        <v>0</v>
      </c>
      <c r="AL1610">
        <f>IF(TablaIncidentes[[#This Row],[Prioridad*]]="Baja",((AJ1610*60)+AK1610)-720,IF(TablaIncidentes[[#This Row],[Prioridad*]]="Media",((AJ1610*60)+AK1610)-120,IF(TablaIncidentes[[#This Row],[Prioridad*]]="Alta",((AJ1610*60)+AK1610)-60)))</f>
        <v>-60</v>
      </c>
      <c r="AN1610" t="str">
        <f t="shared" si="181"/>
        <v>jueves</v>
      </c>
    </row>
    <row r="1611" spans="1:40" x14ac:dyDescent="0.25">
      <c r="A1611" s="10" t="s">
        <v>3286</v>
      </c>
      <c r="B1611" t="s">
        <v>3031</v>
      </c>
      <c r="C1611" t="s">
        <v>32</v>
      </c>
      <c r="D1611" s="11" t="s">
        <v>33</v>
      </c>
      <c r="E1611" t="s">
        <v>34</v>
      </c>
      <c r="F1611" t="s">
        <v>51</v>
      </c>
      <c r="G1611" t="s">
        <v>75</v>
      </c>
      <c r="J1611" s="12">
        <v>43853</v>
      </c>
      <c r="K1611" s="13">
        <v>0.67920138888888892</v>
      </c>
      <c r="L1611" s="14">
        <v>43853</v>
      </c>
      <c r="M1611" s="15">
        <v>0.67920138888888892</v>
      </c>
      <c r="N1611" s="12">
        <v>43854</v>
      </c>
      <c r="O1611" s="13">
        <v>0.3759143518518519</v>
      </c>
      <c r="P1611" s="16">
        <v>43855.440555555557</v>
      </c>
      <c r="Q1611" s="11" t="s">
        <v>37</v>
      </c>
      <c r="R1611" s="11" t="s">
        <v>948</v>
      </c>
      <c r="S1611" s="11" t="s">
        <v>39</v>
      </c>
      <c r="T1611" s="11" t="s">
        <v>133</v>
      </c>
      <c r="U1611" s="11" t="s">
        <v>37</v>
      </c>
      <c r="V1611" s="17">
        <v>0</v>
      </c>
      <c r="W1611" s="11" t="s">
        <v>37</v>
      </c>
      <c r="Y1611" s="17" t="str">
        <f>TablaIncidentes[[#This Row],[Tiempo Total Gestión]]</f>
        <v>01:27</v>
      </c>
      <c r="Z1611" s="11">
        <f t="shared" si="175"/>
        <v>1</v>
      </c>
      <c r="AA1611" s="11">
        <f t="shared" si="176"/>
        <v>27</v>
      </c>
      <c r="AB1611" s="11">
        <f>IF(TablaIncidentes[[#This Row],[Prioridad*]]="Baja",(Z1611-24)*60+AA1611,IF(TablaIncidentes[[#This Row],[Prioridad*]]="Media",(Z1611-4)*60+AA1611,IF(TablaIncidentes[[#This Row],[Prioridad*]]="Alta",(Z1611-2)*60+AA1611)))</f>
        <v>-33</v>
      </c>
      <c r="AD1611" s="17" t="str">
        <f>TablaIncidentes[[#This Row],[Tiempo Creación (HH:mm)]]</f>
        <v>00:00</v>
      </c>
      <c r="AE1611" s="11">
        <f t="shared" si="177"/>
        <v>0</v>
      </c>
      <c r="AF1611" s="11">
        <f t="shared" si="178"/>
        <v>0</v>
      </c>
      <c r="AG1611" s="11">
        <f>IF(TablaIncidentes[[#This Row],[Prioridad*]]="Baja",((AE1611*60)+AF1611)-30,IF(TablaIncidentes[[#This Row],[Prioridad*]]="Media",((AE1611*60)+AF1611)-15,IF(TablaIncidentes[[#This Row],[Prioridad*]]="Alta",((AE1611*60)+AF1611)-10)))</f>
        <v>-10</v>
      </c>
      <c r="AI1611" s="17">
        <f>TablaIncidentes[[#This Row],[Tiempo Avance Incidente]]</f>
        <v>0</v>
      </c>
      <c r="AJ1611" s="11">
        <f t="shared" si="179"/>
        <v>0</v>
      </c>
      <c r="AK1611" s="11">
        <f t="shared" si="180"/>
        <v>0</v>
      </c>
      <c r="AL1611">
        <f>IF(TablaIncidentes[[#This Row],[Prioridad*]]="Baja",((AJ1611*60)+AK1611)-720,IF(TablaIncidentes[[#This Row],[Prioridad*]]="Media",((AJ1611*60)+AK1611)-120,IF(TablaIncidentes[[#This Row],[Prioridad*]]="Alta",((AJ1611*60)+AK1611)-60)))</f>
        <v>-60</v>
      </c>
      <c r="AN1611" t="str">
        <f t="shared" si="181"/>
        <v>jueves</v>
      </c>
    </row>
    <row r="1612" spans="1:40" x14ac:dyDescent="0.25">
      <c r="A1612" s="10" t="s">
        <v>3287</v>
      </c>
      <c r="B1612" t="s">
        <v>3074</v>
      </c>
      <c r="C1612" t="s">
        <v>32</v>
      </c>
      <c r="D1612" s="11" t="s">
        <v>33</v>
      </c>
      <c r="E1612" t="s">
        <v>34</v>
      </c>
      <c r="F1612" t="s">
        <v>51</v>
      </c>
      <c r="G1612" t="s">
        <v>62</v>
      </c>
      <c r="J1612" s="12">
        <v>43853</v>
      </c>
      <c r="K1612" s="13">
        <v>0.68128472222222225</v>
      </c>
      <c r="L1612" s="14">
        <v>43853</v>
      </c>
      <c r="M1612" s="15">
        <v>0.68128472222222225</v>
      </c>
      <c r="N1612" s="12">
        <v>43854</v>
      </c>
      <c r="O1612" s="13">
        <v>0.38829861111111108</v>
      </c>
      <c r="P1612" s="16">
        <v>43855.440555555557</v>
      </c>
      <c r="Q1612" s="11" t="s">
        <v>37</v>
      </c>
      <c r="R1612" s="11" t="s">
        <v>3288</v>
      </c>
      <c r="S1612" s="11" t="s">
        <v>39</v>
      </c>
      <c r="T1612" s="11" t="s">
        <v>133</v>
      </c>
      <c r="U1612" s="11" t="s">
        <v>37</v>
      </c>
      <c r="V1612" s="17">
        <v>0</v>
      </c>
      <c r="W1612" s="11" t="s">
        <v>37</v>
      </c>
      <c r="Y1612" s="17" t="str">
        <f>TablaIncidentes[[#This Row],[Tiempo Total Gestión]]</f>
        <v>01:44</v>
      </c>
      <c r="Z1612" s="11">
        <f t="shared" si="175"/>
        <v>1</v>
      </c>
      <c r="AA1612" s="11">
        <f t="shared" si="176"/>
        <v>44</v>
      </c>
      <c r="AB1612" s="11">
        <f>IF(TablaIncidentes[[#This Row],[Prioridad*]]="Baja",(Z1612-24)*60+AA1612,IF(TablaIncidentes[[#This Row],[Prioridad*]]="Media",(Z1612-4)*60+AA1612,IF(TablaIncidentes[[#This Row],[Prioridad*]]="Alta",(Z1612-2)*60+AA1612)))</f>
        <v>-16</v>
      </c>
      <c r="AD1612" s="17" t="str">
        <f>TablaIncidentes[[#This Row],[Tiempo Creación (HH:mm)]]</f>
        <v>00:00</v>
      </c>
      <c r="AE1612" s="11">
        <f t="shared" si="177"/>
        <v>0</v>
      </c>
      <c r="AF1612" s="11">
        <f t="shared" si="178"/>
        <v>0</v>
      </c>
      <c r="AG1612" s="11">
        <f>IF(TablaIncidentes[[#This Row],[Prioridad*]]="Baja",((AE1612*60)+AF1612)-30,IF(TablaIncidentes[[#This Row],[Prioridad*]]="Media",((AE1612*60)+AF1612)-15,IF(TablaIncidentes[[#This Row],[Prioridad*]]="Alta",((AE1612*60)+AF1612)-10)))</f>
        <v>-10</v>
      </c>
      <c r="AI1612" s="17">
        <f>TablaIncidentes[[#This Row],[Tiempo Avance Incidente]]</f>
        <v>0</v>
      </c>
      <c r="AJ1612" s="11">
        <f t="shared" si="179"/>
        <v>0</v>
      </c>
      <c r="AK1612" s="11">
        <f t="shared" si="180"/>
        <v>0</v>
      </c>
      <c r="AL1612">
        <f>IF(TablaIncidentes[[#This Row],[Prioridad*]]="Baja",((AJ1612*60)+AK1612)-720,IF(TablaIncidentes[[#This Row],[Prioridad*]]="Media",((AJ1612*60)+AK1612)-120,IF(TablaIncidentes[[#This Row],[Prioridad*]]="Alta",((AJ1612*60)+AK1612)-60)))</f>
        <v>-60</v>
      </c>
      <c r="AN1612" t="str">
        <f t="shared" si="181"/>
        <v>jueves</v>
      </c>
    </row>
    <row r="1613" spans="1:40" x14ac:dyDescent="0.25">
      <c r="A1613" s="10" t="s">
        <v>3289</v>
      </c>
      <c r="B1613" t="s">
        <v>3290</v>
      </c>
      <c r="C1613" t="s">
        <v>32</v>
      </c>
      <c r="D1613" s="11" t="s">
        <v>33</v>
      </c>
      <c r="E1613" t="s">
        <v>34</v>
      </c>
      <c r="F1613" t="s">
        <v>51</v>
      </c>
      <c r="G1613" t="s">
        <v>52</v>
      </c>
      <c r="J1613" s="12">
        <v>43853</v>
      </c>
      <c r="K1613" s="13">
        <v>0.68606481481481485</v>
      </c>
      <c r="L1613" s="14">
        <v>43853</v>
      </c>
      <c r="M1613" s="15">
        <v>0.68606481481481485</v>
      </c>
      <c r="N1613" s="12">
        <v>43854</v>
      </c>
      <c r="O1613" s="13">
        <v>0.6508680555555556</v>
      </c>
      <c r="P1613" s="16">
        <v>43855.669421296298</v>
      </c>
      <c r="Q1613" s="11" t="s">
        <v>37</v>
      </c>
      <c r="R1613" s="11" t="s">
        <v>241</v>
      </c>
      <c r="S1613" s="11" t="s">
        <v>39</v>
      </c>
      <c r="T1613" s="11" t="s">
        <v>133</v>
      </c>
      <c r="U1613" s="11" t="s">
        <v>37</v>
      </c>
      <c r="V1613" s="17">
        <v>0</v>
      </c>
      <c r="W1613" s="11" t="s">
        <v>37</v>
      </c>
      <c r="Y1613" s="17" t="str">
        <f>TablaIncidentes[[#This Row],[Tiempo Total Gestión]]</f>
        <v>00:06</v>
      </c>
      <c r="Z1613" s="11">
        <f t="shared" si="175"/>
        <v>0</v>
      </c>
      <c r="AA1613" s="11">
        <f t="shared" si="176"/>
        <v>6</v>
      </c>
      <c r="AB1613" s="11">
        <f>IF(TablaIncidentes[[#This Row],[Prioridad*]]="Baja",(Z1613-24)*60+AA1613,IF(TablaIncidentes[[#This Row],[Prioridad*]]="Media",(Z1613-4)*60+AA1613,IF(TablaIncidentes[[#This Row],[Prioridad*]]="Alta",(Z1613-2)*60+AA1613)))</f>
        <v>-114</v>
      </c>
      <c r="AD1613" s="17" t="str">
        <f>TablaIncidentes[[#This Row],[Tiempo Creación (HH:mm)]]</f>
        <v>00:00</v>
      </c>
      <c r="AE1613" s="11">
        <f t="shared" si="177"/>
        <v>0</v>
      </c>
      <c r="AF1613" s="11">
        <f t="shared" si="178"/>
        <v>0</v>
      </c>
      <c r="AG1613" s="11">
        <f>IF(TablaIncidentes[[#This Row],[Prioridad*]]="Baja",((AE1613*60)+AF1613)-30,IF(TablaIncidentes[[#This Row],[Prioridad*]]="Media",((AE1613*60)+AF1613)-15,IF(TablaIncidentes[[#This Row],[Prioridad*]]="Alta",((AE1613*60)+AF1613)-10)))</f>
        <v>-10</v>
      </c>
      <c r="AI1613" s="17">
        <f>TablaIncidentes[[#This Row],[Tiempo Avance Incidente]]</f>
        <v>0</v>
      </c>
      <c r="AJ1613" s="11">
        <f t="shared" si="179"/>
        <v>0</v>
      </c>
      <c r="AK1613" s="11">
        <f t="shared" si="180"/>
        <v>0</v>
      </c>
      <c r="AL1613">
        <f>IF(TablaIncidentes[[#This Row],[Prioridad*]]="Baja",((AJ1613*60)+AK1613)-720,IF(TablaIncidentes[[#This Row],[Prioridad*]]="Media",((AJ1613*60)+AK1613)-120,IF(TablaIncidentes[[#This Row],[Prioridad*]]="Alta",((AJ1613*60)+AK1613)-60)))</f>
        <v>-60</v>
      </c>
      <c r="AN1613" t="str">
        <f t="shared" si="181"/>
        <v>jueves</v>
      </c>
    </row>
    <row r="1614" spans="1:40" x14ac:dyDescent="0.25">
      <c r="A1614" s="10" t="s">
        <v>3291</v>
      </c>
      <c r="B1614" t="s">
        <v>2704</v>
      </c>
      <c r="C1614" t="s">
        <v>462</v>
      </c>
      <c r="D1614" s="11" t="s">
        <v>110</v>
      </c>
      <c r="E1614" t="s">
        <v>34</v>
      </c>
      <c r="F1614" t="s">
        <v>111</v>
      </c>
      <c r="G1614" t="s">
        <v>125</v>
      </c>
      <c r="J1614" s="12">
        <v>43854</v>
      </c>
      <c r="K1614" s="13">
        <v>0.35707175925925921</v>
      </c>
      <c r="L1614" s="14">
        <v>43854</v>
      </c>
      <c r="M1614" s="15">
        <v>0.35957175925925927</v>
      </c>
      <c r="N1614" s="12">
        <v>43854</v>
      </c>
      <c r="O1614" s="13">
        <v>0.36100694444444442</v>
      </c>
      <c r="P1614" s="16">
        <v>43855.440555555557</v>
      </c>
      <c r="Q1614" s="11" t="s">
        <v>37</v>
      </c>
      <c r="R1614" s="11" t="s">
        <v>69</v>
      </c>
      <c r="S1614" s="11" t="s">
        <v>59</v>
      </c>
      <c r="T1614" s="11" t="s">
        <v>116</v>
      </c>
      <c r="U1614" s="11" t="s">
        <v>37</v>
      </c>
      <c r="V1614" s="17">
        <v>2.1875000020372681E-3</v>
      </c>
      <c r="W1614" s="11" t="s">
        <v>37</v>
      </c>
      <c r="Y1614" s="17" t="str">
        <f>TablaIncidentes[[#This Row],[Tiempo Total Gestión]]</f>
        <v>00:05</v>
      </c>
      <c r="Z1614" s="11">
        <f t="shared" si="175"/>
        <v>0</v>
      </c>
      <c r="AA1614" s="11">
        <f t="shared" si="176"/>
        <v>5</v>
      </c>
      <c r="AB1614" s="11">
        <f>IF(TablaIncidentes[[#This Row],[Prioridad*]]="Baja",(Z1614-24)*60+AA1614,IF(TablaIncidentes[[#This Row],[Prioridad*]]="Media",(Z1614-4)*60+AA1614,IF(TablaIncidentes[[#This Row],[Prioridad*]]="Alta",(Z1614-2)*60+AA1614)))</f>
        <v>-235</v>
      </c>
      <c r="AD1614" s="17" t="str">
        <f>TablaIncidentes[[#This Row],[Tiempo Creación (HH:mm)]]</f>
        <v>00:03</v>
      </c>
      <c r="AE1614" s="11">
        <f t="shared" si="177"/>
        <v>0</v>
      </c>
      <c r="AF1614" s="11">
        <f t="shared" si="178"/>
        <v>3</v>
      </c>
      <c r="AG1614" s="11">
        <f>IF(TablaIncidentes[[#This Row],[Prioridad*]]="Baja",((AE1614*60)+AF1614)-30,IF(TablaIncidentes[[#This Row],[Prioridad*]]="Media",((AE1614*60)+AF1614)-15,IF(TablaIncidentes[[#This Row],[Prioridad*]]="Alta",((AE1614*60)+AF1614)-10)))</f>
        <v>-12</v>
      </c>
      <c r="AI1614" s="17">
        <f>TablaIncidentes[[#This Row],[Tiempo Avance Incidente]]</f>
        <v>2.1875000020372681E-3</v>
      </c>
      <c r="AJ1614" s="11">
        <f t="shared" si="179"/>
        <v>0</v>
      </c>
      <c r="AK1614" s="11">
        <f t="shared" si="180"/>
        <v>3</v>
      </c>
      <c r="AL1614">
        <f>IF(TablaIncidentes[[#This Row],[Prioridad*]]="Baja",((AJ1614*60)+AK1614)-720,IF(TablaIncidentes[[#This Row],[Prioridad*]]="Media",((AJ1614*60)+AK1614)-120,IF(TablaIncidentes[[#This Row],[Prioridad*]]="Alta",((AJ1614*60)+AK1614)-60)))</f>
        <v>-117</v>
      </c>
      <c r="AN1614" t="str">
        <f t="shared" si="181"/>
        <v>viernes</v>
      </c>
    </row>
    <row r="1615" spans="1:40" x14ac:dyDescent="0.25">
      <c r="A1615" s="10" t="s">
        <v>3292</v>
      </c>
      <c r="B1615" t="s">
        <v>2757</v>
      </c>
      <c r="C1615" t="s">
        <v>32</v>
      </c>
      <c r="D1615" s="11" t="s">
        <v>33</v>
      </c>
      <c r="E1615" t="s">
        <v>34</v>
      </c>
      <c r="F1615" t="s">
        <v>35</v>
      </c>
      <c r="G1615" t="s">
        <v>2716</v>
      </c>
      <c r="J1615" s="12">
        <v>43854</v>
      </c>
      <c r="K1615" s="13">
        <v>0.36940972222222218</v>
      </c>
      <c r="L1615" s="14">
        <v>43854</v>
      </c>
      <c r="M1615" s="15">
        <v>0.36940972222222218</v>
      </c>
      <c r="N1615" s="12">
        <v>43854</v>
      </c>
      <c r="O1615" s="13">
        <v>0.7518287037037038</v>
      </c>
      <c r="P1615" s="16">
        <v>43855.764085648145</v>
      </c>
      <c r="Q1615" s="11" t="s">
        <v>37</v>
      </c>
      <c r="R1615" s="11" t="s">
        <v>627</v>
      </c>
      <c r="S1615" s="11" t="s">
        <v>39</v>
      </c>
      <c r="T1615" s="11" t="s">
        <v>133</v>
      </c>
      <c r="U1615" s="11" t="s">
        <v>37</v>
      </c>
      <c r="V1615" s="17">
        <v>0</v>
      </c>
      <c r="W1615" s="11" t="s">
        <v>37</v>
      </c>
      <c r="Y1615" s="17" t="str">
        <f>TablaIncidentes[[#This Row],[Tiempo Total Gestión]]</f>
        <v>01:23</v>
      </c>
      <c r="Z1615" s="11">
        <f t="shared" si="175"/>
        <v>1</v>
      </c>
      <c r="AA1615" s="11">
        <f t="shared" si="176"/>
        <v>23</v>
      </c>
      <c r="AB1615" s="11">
        <f>IF(TablaIncidentes[[#This Row],[Prioridad*]]="Baja",(Z1615-24)*60+AA1615,IF(TablaIncidentes[[#This Row],[Prioridad*]]="Media",(Z1615-4)*60+AA1615,IF(TablaIncidentes[[#This Row],[Prioridad*]]="Alta",(Z1615-2)*60+AA1615)))</f>
        <v>-37</v>
      </c>
      <c r="AD1615" s="17" t="str">
        <f>TablaIncidentes[[#This Row],[Tiempo Creación (HH:mm)]]</f>
        <v>00:00</v>
      </c>
      <c r="AE1615" s="11">
        <f t="shared" si="177"/>
        <v>0</v>
      </c>
      <c r="AF1615" s="11">
        <f t="shared" si="178"/>
        <v>0</v>
      </c>
      <c r="AG1615" s="11">
        <f>IF(TablaIncidentes[[#This Row],[Prioridad*]]="Baja",((AE1615*60)+AF1615)-30,IF(TablaIncidentes[[#This Row],[Prioridad*]]="Media",((AE1615*60)+AF1615)-15,IF(TablaIncidentes[[#This Row],[Prioridad*]]="Alta",((AE1615*60)+AF1615)-10)))</f>
        <v>-10</v>
      </c>
      <c r="AI1615" s="17">
        <f>TablaIncidentes[[#This Row],[Tiempo Avance Incidente]]</f>
        <v>0</v>
      </c>
      <c r="AJ1615" s="11">
        <f t="shared" si="179"/>
        <v>0</v>
      </c>
      <c r="AK1615" s="11">
        <f t="shared" si="180"/>
        <v>0</v>
      </c>
      <c r="AL1615">
        <f>IF(TablaIncidentes[[#This Row],[Prioridad*]]="Baja",((AJ1615*60)+AK1615)-720,IF(TablaIncidentes[[#This Row],[Prioridad*]]="Media",((AJ1615*60)+AK1615)-120,IF(TablaIncidentes[[#This Row],[Prioridad*]]="Alta",((AJ1615*60)+AK1615)-60)))</f>
        <v>-60</v>
      </c>
      <c r="AN1615" t="str">
        <f t="shared" si="181"/>
        <v>viernes</v>
      </c>
    </row>
    <row r="1616" spans="1:40" x14ac:dyDescent="0.25">
      <c r="A1616" s="20" t="s">
        <v>3293</v>
      </c>
      <c r="B1616" t="s">
        <v>3294</v>
      </c>
      <c r="C1616" t="s">
        <v>32</v>
      </c>
      <c r="D1616" s="11" t="s">
        <v>33</v>
      </c>
      <c r="E1616" t="s">
        <v>34</v>
      </c>
      <c r="F1616" t="s">
        <v>51</v>
      </c>
      <c r="G1616" t="s">
        <v>52</v>
      </c>
      <c r="J1616" s="12">
        <v>43854</v>
      </c>
      <c r="K1616" s="13">
        <v>0.36940972222222218</v>
      </c>
      <c r="L1616" s="14">
        <v>43854</v>
      </c>
      <c r="M1616" s="15">
        <v>0.36940972222222218</v>
      </c>
      <c r="N1616" s="12">
        <v>43854</v>
      </c>
      <c r="O1616" s="13">
        <v>0.65436342592592589</v>
      </c>
      <c r="P1616" s="16">
        <v>43855.669421296298</v>
      </c>
      <c r="Q1616" s="11" t="s">
        <v>101</v>
      </c>
      <c r="R1616" s="11" t="s">
        <v>3295</v>
      </c>
      <c r="S1616" s="11" t="s">
        <v>39</v>
      </c>
      <c r="T1616" s="11" t="s">
        <v>133</v>
      </c>
      <c r="U1616" s="11" t="s">
        <v>37</v>
      </c>
      <c r="V1616" s="17">
        <v>0</v>
      </c>
      <c r="W1616" s="11" t="s">
        <v>37</v>
      </c>
      <c r="Y1616" s="17" t="str">
        <f>TablaIncidentes[[#This Row],[Tiempo Total Gestión]]</f>
        <v>06:50</v>
      </c>
      <c r="Z1616" s="11">
        <f t="shared" si="175"/>
        <v>6</v>
      </c>
      <c r="AA1616" s="11">
        <f t="shared" si="176"/>
        <v>50</v>
      </c>
      <c r="AB1616" s="11">
        <f>IF(TablaIncidentes[[#This Row],[Prioridad*]]="Baja",(Z1616-24)*60+AA1616,IF(TablaIncidentes[[#This Row],[Prioridad*]]="Media",(Z1616-4)*60+AA1616,IF(TablaIncidentes[[#This Row],[Prioridad*]]="Alta",(Z1616-2)*60+AA1616)))</f>
        <v>290</v>
      </c>
      <c r="AD1616" s="17" t="str">
        <f>TablaIncidentes[[#This Row],[Tiempo Creación (HH:mm)]]</f>
        <v>00:00</v>
      </c>
      <c r="AE1616" s="11">
        <f t="shared" si="177"/>
        <v>0</v>
      </c>
      <c r="AF1616" s="11">
        <f t="shared" si="178"/>
        <v>0</v>
      </c>
      <c r="AG1616" s="11">
        <f>IF(TablaIncidentes[[#This Row],[Prioridad*]]="Baja",((AE1616*60)+AF1616)-30,IF(TablaIncidentes[[#This Row],[Prioridad*]]="Media",((AE1616*60)+AF1616)-15,IF(TablaIncidentes[[#This Row],[Prioridad*]]="Alta",((AE1616*60)+AF1616)-10)))</f>
        <v>-10</v>
      </c>
      <c r="AI1616" s="17">
        <f>TablaIncidentes[[#This Row],[Tiempo Avance Incidente]]</f>
        <v>0</v>
      </c>
      <c r="AJ1616" s="11">
        <f t="shared" si="179"/>
        <v>0</v>
      </c>
      <c r="AK1616" s="11">
        <f t="shared" si="180"/>
        <v>0</v>
      </c>
      <c r="AL1616">
        <f>IF(TablaIncidentes[[#This Row],[Prioridad*]]="Baja",((AJ1616*60)+AK1616)-720,IF(TablaIncidentes[[#This Row],[Prioridad*]]="Media",((AJ1616*60)+AK1616)-120,IF(TablaIncidentes[[#This Row],[Prioridad*]]="Alta",((AJ1616*60)+AK1616)-60)))</f>
        <v>-60</v>
      </c>
      <c r="AN1616" t="str">
        <f t="shared" si="181"/>
        <v>viernes</v>
      </c>
    </row>
    <row r="1617" spans="1:40" x14ac:dyDescent="0.25">
      <c r="A1617" s="20" t="s">
        <v>3296</v>
      </c>
      <c r="B1617" t="s">
        <v>2878</v>
      </c>
      <c r="C1617" t="s">
        <v>32</v>
      </c>
      <c r="D1617" s="11" t="s">
        <v>33</v>
      </c>
      <c r="E1617" t="s">
        <v>34</v>
      </c>
      <c r="F1617" t="s">
        <v>51</v>
      </c>
      <c r="G1617" t="s">
        <v>75</v>
      </c>
      <c r="J1617" s="12">
        <v>43854</v>
      </c>
      <c r="K1617" s="13">
        <v>0.36942129629629633</v>
      </c>
      <c r="L1617" s="14">
        <v>43854</v>
      </c>
      <c r="M1617" s="15">
        <v>0.36942129629629633</v>
      </c>
      <c r="N1617" s="12">
        <v>43854</v>
      </c>
      <c r="O1617" s="13">
        <v>0.47508101851851853</v>
      </c>
      <c r="P1617" s="16">
        <v>43855.505219907405</v>
      </c>
      <c r="Q1617" s="11" t="s">
        <v>101</v>
      </c>
      <c r="R1617" s="11" t="s">
        <v>1831</v>
      </c>
      <c r="S1617" s="11" t="s">
        <v>39</v>
      </c>
      <c r="T1617" s="11" t="s">
        <v>133</v>
      </c>
      <c r="U1617" s="11" t="s">
        <v>37</v>
      </c>
      <c r="V1617" s="17">
        <v>0</v>
      </c>
      <c r="W1617" s="11" t="s">
        <v>37</v>
      </c>
      <c r="Y1617" s="17" t="str">
        <f>TablaIncidentes[[#This Row],[Tiempo Total Gestión]]</f>
        <v>02:32</v>
      </c>
      <c r="Z1617" s="11">
        <f t="shared" si="175"/>
        <v>2</v>
      </c>
      <c r="AA1617" s="11">
        <f t="shared" si="176"/>
        <v>32</v>
      </c>
      <c r="AB1617" s="11">
        <f>IF(TablaIncidentes[[#This Row],[Prioridad*]]="Baja",(Z1617-24)*60+AA1617,IF(TablaIncidentes[[#This Row],[Prioridad*]]="Media",(Z1617-4)*60+AA1617,IF(TablaIncidentes[[#This Row],[Prioridad*]]="Alta",(Z1617-2)*60+AA1617)))</f>
        <v>32</v>
      </c>
      <c r="AD1617" s="17" t="str">
        <f>TablaIncidentes[[#This Row],[Tiempo Creación (HH:mm)]]</f>
        <v>00:00</v>
      </c>
      <c r="AE1617" s="11">
        <f t="shared" si="177"/>
        <v>0</v>
      </c>
      <c r="AF1617" s="11">
        <f t="shared" si="178"/>
        <v>0</v>
      </c>
      <c r="AG1617" s="11">
        <f>IF(TablaIncidentes[[#This Row],[Prioridad*]]="Baja",((AE1617*60)+AF1617)-30,IF(TablaIncidentes[[#This Row],[Prioridad*]]="Media",((AE1617*60)+AF1617)-15,IF(TablaIncidentes[[#This Row],[Prioridad*]]="Alta",((AE1617*60)+AF1617)-10)))</f>
        <v>-10</v>
      </c>
      <c r="AI1617" s="17">
        <f>TablaIncidentes[[#This Row],[Tiempo Avance Incidente]]</f>
        <v>0</v>
      </c>
      <c r="AJ1617" s="11">
        <f t="shared" si="179"/>
        <v>0</v>
      </c>
      <c r="AK1617" s="11">
        <f t="shared" si="180"/>
        <v>0</v>
      </c>
      <c r="AL1617">
        <f>IF(TablaIncidentes[[#This Row],[Prioridad*]]="Baja",((AJ1617*60)+AK1617)-720,IF(TablaIncidentes[[#This Row],[Prioridad*]]="Media",((AJ1617*60)+AK1617)-120,IF(TablaIncidentes[[#This Row],[Prioridad*]]="Alta",((AJ1617*60)+AK1617)-60)))</f>
        <v>-60</v>
      </c>
      <c r="AN1617" t="str">
        <f t="shared" si="181"/>
        <v>viernes</v>
      </c>
    </row>
    <row r="1618" spans="1:40" x14ac:dyDescent="0.25">
      <c r="A1618" s="10" t="s">
        <v>3297</v>
      </c>
      <c r="B1618" t="s">
        <v>2183</v>
      </c>
      <c r="C1618" t="s">
        <v>32</v>
      </c>
      <c r="D1618" s="11" t="s">
        <v>33</v>
      </c>
      <c r="E1618" t="s">
        <v>34</v>
      </c>
      <c r="F1618" t="s">
        <v>51</v>
      </c>
      <c r="G1618" t="s">
        <v>62</v>
      </c>
      <c r="J1618" s="12">
        <v>43854</v>
      </c>
      <c r="K1618" s="13">
        <v>0.37008101851851855</v>
      </c>
      <c r="L1618" s="14">
        <v>43854</v>
      </c>
      <c r="M1618" s="15">
        <v>0.37008101851851855</v>
      </c>
      <c r="N1618" s="12">
        <v>43854</v>
      </c>
      <c r="O1618" s="13">
        <v>0.3984375</v>
      </c>
      <c r="P1618" s="16">
        <v>43855.440555555557</v>
      </c>
      <c r="Q1618" s="11" t="s">
        <v>37</v>
      </c>
      <c r="R1618" s="11" t="s">
        <v>166</v>
      </c>
      <c r="S1618" s="11" t="s">
        <v>39</v>
      </c>
      <c r="T1618" s="11" t="s">
        <v>133</v>
      </c>
      <c r="U1618" s="11" t="s">
        <v>37</v>
      </c>
      <c r="V1618" s="17">
        <v>0</v>
      </c>
      <c r="W1618" s="11" t="s">
        <v>37</v>
      </c>
      <c r="Y1618" s="17" t="str">
        <f>TablaIncidentes[[#This Row],[Tiempo Total Gestión]]</f>
        <v>00:33</v>
      </c>
      <c r="Z1618" s="11">
        <f t="shared" si="175"/>
        <v>0</v>
      </c>
      <c r="AA1618" s="11">
        <f t="shared" si="176"/>
        <v>33</v>
      </c>
      <c r="AB1618" s="11">
        <f>IF(TablaIncidentes[[#This Row],[Prioridad*]]="Baja",(Z1618-24)*60+AA1618,IF(TablaIncidentes[[#This Row],[Prioridad*]]="Media",(Z1618-4)*60+AA1618,IF(TablaIncidentes[[#This Row],[Prioridad*]]="Alta",(Z1618-2)*60+AA1618)))</f>
        <v>-87</v>
      </c>
      <c r="AD1618" s="17" t="str">
        <f>TablaIncidentes[[#This Row],[Tiempo Creación (HH:mm)]]</f>
        <v>00:00</v>
      </c>
      <c r="AE1618" s="11">
        <f t="shared" si="177"/>
        <v>0</v>
      </c>
      <c r="AF1618" s="11">
        <f t="shared" si="178"/>
        <v>0</v>
      </c>
      <c r="AG1618" s="11">
        <f>IF(TablaIncidentes[[#This Row],[Prioridad*]]="Baja",((AE1618*60)+AF1618)-30,IF(TablaIncidentes[[#This Row],[Prioridad*]]="Media",((AE1618*60)+AF1618)-15,IF(TablaIncidentes[[#This Row],[Prioridad*]]="Alta",((AE1618*60)+AF1618)-10)))</f>
        <v>-10</v>
      </c>
      <c r="AI1618" s="17">
        <f>TablaIncidentes[[#This Row],[Tiempo Avance Incidente]]</f>
        <v>0</v>
      </c>
      <c r="AJ1618" s="11">
        <f t="shared" si="179"/>
        <v>0</v>
      </c>
      <c r="AK1618" s="11">
        <f t="shared" si="180"/>
        <v>0</v>
      </c>
      <c r="AL1618">
        <f>IF(TablaIncidentes[[#This Row],[Prioridad*]]="Baja",((AJ1618*60)+AK1618)-720,IF(TablaIncidentes[[#This Row],[Prioridad*]]="Media",((AJ1618*60)+AK1618)-120,IF(TablaIncidentes[[#This Row],[Prioridad*]]="Alta",((AJ1618*60)+AK1618)-60)))</f>
        <v>-60</v>
      </c>
      <c r="AN1618" t="str">
        <f t="shared" si="181"/>
        <v>viernes</v>
      </c>
    </row>
    <row r="1619" spans="1:40" x14ac:dyDescent="0.25">
      <c r="A1619" s="20" t="s">
        <v>3298</v>
      </c>
      <c r="B1619" t="s">
        <v>1490</v>
      </c>
      <c r="C1619" t="s">
        <v>32</v>
      </c>
      <c r="D1619" s="11" t="s">
        <v>33</v>
      </c>
      <c r="E1619" t="s">
        <v>34</v>
      </c>
      <c r="F1619" t="s">
        <v>51</v>
      </c>
      <c r="G1619" t="s">
        <v>75</v>
      </c>
      <c r="J1619" s="12">
        <v>43854</v>
      </c>
      <c r="K1619" s="13">
        <v>0.37009259259259258</v>
      </c>
      <c r="L1619" s="14">
        <v>43854</v>
      </c>
      <c r="M1619" s="15">
        <v>0.37009259259259258</v>
      </c>
      <c r="N1619" s="12">
        <v>43857</v>
      </c>
      <c r="O1619" s="13">
        <v>0.4841435185185185</v>
      </c>
      <c r="P1619" s="16">
        <v>43858.551249999997</v>
      </c>
      <c r="Q1619" s="11" t="s">
        <v>101</v>
      </c>
      <c r="R1619" s="11" t="s">
        <v>1831</v>
      </c>
      <c r="S1619" s="11" t="s">
        <v>39</v>
      </c>
      <c r="T1619" s="11" t="s">
        <v>133</v>
      </c>
      <c r="U1619" s="11" t="s">
        <v>37</v>
      </c>
      <c r="V1619" s="17">
        <v>0</v>
      </c>
      <c r="W1619" s="11" t="s">
        <v>37</v>
      </c>
      <c r="Y1619" s="17" t="str">
        <f>TablaIncidentes[[#This Row],[Tiempo Total Gestión]]</f>
        <v>02:32</v>
      </c>
      <c r="Z1619" s="11">
        <f t="shared" si="175"/>
        <v>2</v>
      </c>
      <c r="AA1619" s="11">
        <f t="shared" si="176"/>
        <v>32</v>
      </c>
      <c r="AB1619" s="11">
        <f>IF(TablaIncidentes[[#This Row],[Prioridad*]]="Baja",(Z1619-24)*60+AA1619,IF(TablaIncidentes[[#This Row],[Prioridad*]]="Media",(Z1619-4)*60+AA1619,IF(TablaIncidentes[[#This Row],[Prioridad*]]="Alta",(Z1619-2)*60+AA1619)))</f>
        <v>32</v>
      </c>
      <c r="AD1619" s="17" t="str">
        <f>TablaIncidentes[[#This Row],[Tiempo Creación (HH:mm)]]</f>
        <v>00:00</v>
      </c>
      <c r="AE1619" s="11">
        <f t="shared" si="177"/>
        <v>0</v>
      </c>
      <c r="AF1619" s="11">
        <f t="shared" si="178"/>
        <v>0</v>
      </c>
      <c r="AG1619" s="11">
        <f>IF(TablaIncidentes[[#This Row],[Prioridad*]]="Baja",((AE1619*60)+AF1619)-30,IF(TablaIncidentes[[#This Row],[Prioridad*]]="Media",((AE1619*60)+AF1619)-15,IF(TablaIncidentes[[#This Row],[Prioridad*]]="Alta",((AE1619*60)+AF1619)-10)))</f>
        <v>-10</v>
      </c>
      <c r="AI1619" s="17">
        <f>TablaIncidentes[[#This Row],[Tiempo Avance Incidente]]</f>
        <v>0</v>
      </c>
      <c r="AJ1619" s="11">
        <f t="shared" si="179"/>
        <v>0</v>
      </c>
      <c r="AK1619" s="11">
        <f t="shared" si="180"/>
        <v>0</v>
      </c>
      <c r="AL1619">
        <f>IF(TablaIncidentes[[#This Row],[Prioridad*]]="Baja",((AJ1619*60)+AK1619)-720,IF(TablaIncidentes[[#This Row],[Prioridad*]]="Media",((AJ1619*60)+AK1619)-120,IF(TablaIncidentes[[#This Row],[Prioridad*]]="Alta",((AJ1619*60)+AK1619)-60)))</f>
        <v>-60</v>
      </c>
      <c r="AN1619" t="str">
        <f t="shared" si="181"/>
        <v>viernes</v>
      </c>
    </row>
    <row r="1620" spans="1:40" x14ac:dyDescent="0.25">
      <c r="A1620" s="20" t="s">
        <v>3299</v>
      </c>
      <c r="B1620" t="s">
        <v>1599</v>
      </c>
      <c r="C1620" t="s">
        <v>32</v>
      </c>
      <c r="D1620" s="11" t="s">
        <v>33</v>
      </c>
      <c r="E1620" t="s">
        <v>34</v>
      </c>
      <c r="F1620" t="s">
        <v>51</v>
      </c>
      <c r="G1620" t="s">
        <v>52</v>
      </c>
      <c r="J1620" s="12">
        <v>43854</v>
      </c>
      <c r="K1620" s="13">
        <v>0.37009259259259258</v>
      </c>
      <c r="L1620" s="14">
        <v>43854</v>
      </c>
      <c r="M1620" s="15">
        <v>0.37009259259259258</v>
      </c>
      <c r="N1620" s="12">
        <v>43854</v>
      </c>
      <c r="O1620" s="13">
        <v>0.75408564814814805</v>
      </c>
      <c r="P1620" s="16">
        <v>43855.764085648145</v>
      </c>
      <c r="Q1620" s="11" t="s">
        <v>101</v>
      </c>
      <c r="R1620" s="11" t="s">
        <v>2121</v>
      </c>
      <c r="S1620" s="11" t="s">
        <v>39</v>
      </c>
      <c r="T1620" s="11" t="s">
        <v>133</v>
      </c>
      <c r="U1620" s="11" t="s">
        <v>37</v>
      </c>
      <c r="V1620" s="17">
        <v>0</v>
      </c>
      <c r="W1620" s="11" t="s">
        <v>37</v>
      </c>
      <c r="Y1620" s="17" t="str">
        <f>TablaIncidentes[[#This Row],[Tiempo Total Gestión]]</f>
        <v>02:40</v>
      </c>
      <c r="Z1620" s="11">
        <f t="shared" si="175"/>
        <v>2</v>
      </c>
      <c r="AA1620" s="11">
        <f t="shared" si="176"/>
        <v>40</v>
      </c>
      <c r="AB1620" s="11">
        <f>IF(TablaIncidentes[[#This Row],[Prioridad*]]="Baja",(Z1620-24)*60+AA1620,IF(TablaIncidentes[[#This Row],[Prioridad*]]="Media",(Z1620-4)*60+AA1620,IF(TablaIncidentes[[#This Row],[Prioridad*]]="Alta",(Z1620-2)*60+AA1620)))</f>
        <v>40</v>
      </c>
      <c r="AD1620" s="17" t="str">
        <f>TablaIncidentes[[#This Row],[Tiempo Creación (HH:mm)]]</f>
        <v>00:00</v>
      </c>
      <c r="AE1620" s="11">
        <f t="shared" si="177"/>
        <v>0</v>
      </c>
      <c r="AF1620" s="11">
        <f t="shared" si="178"/>
        <v>0</v>
      </c>
      <c r="AG1620" s="11">
        <f>IF(TablaIncidentes[[#This Row],[Prioridad*]]="Baja",((AE1620*60)+AF1620)-30,IF(TablaIncidentes[[#This Row],[Prioridad*]]="Media",((AE1620*60)+AF1620)-15,IF(TablaIncidentes[[#This Row],[Prioridad*]]="Alta",((AE1620*60)+AF1620)-10)))</f>
        <v>-10</v>
      </c>
      <c r="AI1620" s="17">
        <f>TablaIncidentes[[#This Row],[Tiempo Avance Incidente]]</f>
        <v>0</v>
      </c>
      <c r="AJ1620" s="11">
        <f t="shared" si="179"/>
        <v>0</v>
      </c>
      <c r="AK1620" s="11">
        <f t="shared" si="180"/>
        <v>0</v>
      </c>
      <c r="AL1620">
        <f>IF(TablaIncidentes[[#This Row],[Prioridad*]]="Baja",((AJ1620*60)+AK1620)-720,IF(TablaIncidentes[[#This Row],[Prioridad*]]="Media",((AJ1620*60)+AK1620)-120,IF(TablaIncidentes[[#This Row],[Prioridad*]]="Alta",((AJ1620*60)+AK1620)-60)))</f>
        <v>-60</v>
      </c>
      <c r="AN1620" t="str">
        <f t="shared" si="181"/>
        <v>viernes</v>
      </c>
    </row>
    <row r="1621" spans="1:40" x14ac:dyDescent="0.25">
      <c r="A1621" s="20" t="s">
        <v>3300</v>
      </c>
      <c r="B1621" t="s">
        <v>1951</v>
      </c>
      <c r="C1621" t="s">
        <v>32</v>
      </c>
      <c r="D1621" s="11" t="s">
        <v>33</v>
      </c>
      <c r="E1621" t="s">
        <v>34</v>
      </c>
      <c r="F1621" t="s">
        <v>51</v>
      </c>
      <c r="G1621" t="s">
        <v>75</v>
      </c>
      <c r="J1621" s="12">
        <v>43854</v>
      </c>
      <c r="K1621" s="13">
        <v>0.37913194444444448</v>
      </c>
      <c r="L1621" s="14">
        <v>43854</v>
      </c>
      <c r="M1621" s="15">
        <v>0.37913194444444448</v>
      </c>
      <c r="N1621" s="12">
        <v>43854</v>
      </c>
      <c r="O1621" s="13">
        <v>0.60521990740740739</v>
      </c>
      <c r="P1621" s="16">
        <v>43855.669421296298</v>
      </c>
      <c r="Q1621" s="11" t="s">
        <v>101</v>
      </c>
      <c r="R1621" s="11" t="s">
        <v>2907</v>
      </c>
      <c r="S1621" s="11" t="s">
        <v>39</v>
      </c>
      <c r="T1621" s="11" t="s">
        <v>133</v>
      </c>
      <c r="U1621" s="11" t="s">
        <v>37</v>
      </c>
      <c r="V1621" s="17">
        <v>0</v>
      </c>
      <c r="W1621" s="11" t="s">
        <v>37</v>
      </c>
      <c r="Y1621" s="17" t="str">
        <f>TablaIncidentes[[#This Row],[Tiempo Total Gestión]]</f>
        <v>05:25</v>
      </c>
      <c r="Z1621" s="11">
        <f t="shared" si="175"/>
        <v>5</v>
      </c>
      <c r="AA1621" s="11">
        <f t="shared" si="176"/>
        <v>25</v>
      </c>
      <c r="AB1621" s="11">
        <f>IF(TablaIncidentes[[#This Row],[Prioridad*]]="Baja",(Z1621-24)*60+AA1621,IF(TablaIncidentes[[#This Row],[Prioridad*]]="Media",(Z1621-4)*60+AA1621,IF(TablaIncidentes[[#This Row],[Prioridad*]]="Alta",(Z1621-2)*60+AA1621)))</f>
        <v>205</v>
      </c>
      <c r="AD1621" s="17" t="str">
        <f>TablaIncidentes[[#This Row],[Tiempo Creación (HH:mm)]]</f>
        <v>00:00</v>
      </c>
      <c r="AE1621" s="11">
        <f t="shared" si="177"/>
        <v>0</v>
      </c>
      <c r="AF1621" s="11">
        <f t="shared" si="178"/>
        <v>0</v>
      </c>
      <c r="AG1621" s="11">
        <f>IF(TablaIncidentes[[#This Row],[Prioridad*]]="Baja",((AE1621*60)+AF1621)-30,IF(TablaIncidentes[[#This Row],[Prioridad*]]="Media",((AE1621*60)+AF1621)-15,IF(TablaIncidentes[[#This Row],[Prioridad*]]="Alta",((AE1621*60)+AF1621)-10)))</f>
        <v>-10</v>
      </c>
      <c r="AI1621" s="17">
        <f>TablaIncidentes[[#This Row],[Tiempo Avance Incidente]]</f>
        <v>0</v>
      </c>
      <c r="AJ1621" s="11">
        <f t="shared" si="179"/>
        <v>0</v>
      </c>
      <c r="AK1621" s="11">
        <f t="shared" si="180"/>
        <v>0</v>
      </c>
      <c r="AL1621">
        <f>IF(TablaIncidentes[[#This Row],[Prioridad*]]="Baja",((AJ1621*60)+AK1621)-720,IF(TablaIncidentes[[#This Row],[Prioridad*]]="Media",((AJ1621*60)+AK1621)-120,IF(TablaIncidentes[[#This Row],[Prioridad*]]="Alta",((AJ1621*60)+AK1621)-60)))</f>
        <v>-60</v>
      </c>
      <c r="AN1621" t="str">
        <f t="shared" si="181"/>
        <v>viernes</v>
      </c>
    </row>
    <row r="1622" spans="1:40" x14ac:dyDescent="0.25">
      <c r="A1622" s="10" t="s">
        <v>3301</v>
      </c>
      <c r="B1622" t="s">
        <v>2709</v>
      </c>
      <c r="C1622" t="s">
        <v>161</v>
      </c>
      <c r="D1622" s="11" t="s">
        <v>110</v>
      </c>
      <c r="E1622" t="s">
        <v>34</v>
      </c>
      <c r="F1622" t="s">
        <v>124</v>
      </c>
      <c r="G1622" t="s">
        <v>364</v>
      </c>
      <c r="J1622" s="12">
        <v>43854</v>
      </c>
      <c r="K1622" s="13">
        <v>0.35245370370370371</v>
      </c>
      <c r="L1622" s="14">
        <v>43854</v>
      </c>
      <c r="M1622" s="15">
        <v>0.35428240740740741</v>
      </c>
      <c r="N1622" s="12">
        <v>43854</v>
      </c>
      <c r="O1622" s="13">
        <v>0.38351851851851854</v>
      </c>
      <c r="P1622" s="16">
        <v>43855.440555555557</v>
      </c>
      <c r="Q1622" s="11" t="s">
        <v>37</v>
      </c>
      <c r="R1622" s="11" t="s">
        <v>289</v>
      </c>
      <c r="S1622" s="11" t="s">
        <v>59</v>
      </c>
      <c r="T1622" s="11" t="s">
        <v>48</v>
      </c>
      <c r="U1622" s="11" t="s">
        <v>37</v>
      </c>
      <c r="V1622" s="17">
        <v>1.6087963012978435E-3</v>
      </c>
      <c r="W1622" s="11" t="s">
        <v>37</v>
      </c>
      <c r="Y1622" s="17" t="str">
        <f>TablaIncidentes[[#This Row],[Tiempo Total Gestión]]</f>
        <v>00:44</v>
      </c>
      <c r="Z1622" s="11">
        <f t="shared" si="175"/>
        <v>0</v>
      </c>
      <c r="AA1622" s="11">
        <f t="shared" si="176"/>
        <v>44</v>
      </c>
      <c r="AB1622" s="11">
        <f>IF(TablaIncidentes[[#This Row],[Prioridad*]]="Baja",(Z1622-24)*60+AA1622,IF(TablaIncidentes[[#This Row],[Prioridad*]]="Media",(Z1622-4)*60+AA1622,IF(TablaIncidentes[[#This Row],[Prioridad*]]="Alta",(Z1622-2)*60+AA1622)))</f>
        <v>-196</v>
      </c>
      <c r="AD1622" s="17" t="str">
        <f>TablaIncidentes[[#This Row],[Tiempo Creación (HH:mm)]]</f>
        <v>00:02</v>
      </c>
      <c r="AE1622" s="11">
        <f t="shared" si="177"/>
        <v>0</v>
      </c>
      <c r="AF1622" s="11">
        <f t="shared" si="178"/>
        <v>2</v>
      </c>
      <c r="AG1622" s="11">
        <f>IF(TablaIncidentes[[#This Row],[Prioridad*]]="Baja",((AE1622*60)+AF1622)-30,IF(TablaIncidentes[[#This Row],[Prioridad*]]="Media",((AE1622*60)+AF1622)-15,IF(TablaIncidentes[[#This Row],[Prioridad*]]="Alta",((AE1622*60)+AF1622)-10)))</f>
        <v>-13</v>
      </c>
      <c r="AI1622" s="17">
        <f>TablaIncidentes[[#This Row],[Tiempo Avance Incidente]]</f>
        <v>1.6087963012978435E-3</v>
      </c>
      <c r="AJ1622" s="11">
        <f t="shared" si="179"/>
        <v>0</v>
      </c>
      <c r="AK1622" s="11">
        <f t="shared" si="180"/>
        <v>2</v>
      </c>
      <c r="AL1622">
        <f>IF(TablaIncidentes[[#This Row],[Prioridad*]]="Baja",((AJ1622*60)+AK1622)-720,IF(TablaIncidentes[[#This Row],[Prioridad*]]="Media",((AJ1622*60)+AK1622)-120,IF(TablaIncidentes[[#This Row],[Prioridad*]]="Alta",((AJ1622*60)+AK1622)-60)))</f>
        <v>-118</v>
      </c>
      <c r="AN1622" t="str">
        <f t="shared" si="181"/>
        <v>viernes</v>
      </c>
    </row>
    <row r="1623" spans="1:40" x14ac:dyDescent="0.25">
      <c r="A1623" s="10" t="s">
        <v>3302</v>
      </c>
      <c r="B1623" t="s">
        <v>1109</v>
      </c>
      <c r="C1623" t="s">
        <v>32</v>
      </c>
      <c r="D1623" s="11" t="s">
        <v>33</v>
      </c>
      <c r="E1623" t="s">
        <v>34</v>
      </c>
      <c r="F1623" t="s">
        <v>51</v>
      </c>
      <c r="G1623" t="s">
        <v>52</v>
      </c>
      <c r="J1623" s="12">
        <v>43854</v>
      </c>
      <c r="K1623" s="13">
        <v>0.36587962962962961</v>
      </c>
      <c r="L1623" s="14">
        <v>43854</v>
      </c>
      <c r="M1623" s="15">
        <v>0.36587962962962961</v>
      </c>
      <c r="N1623" s="12">
        <v>43854</v>
      </c>
      <c r="O1623" s="13">
        <v>0.65841435185185182</v>
      </c>
      <c r="P1623" s="16">
        <v>43855.669421296298</v>
      </c>
      <c r="Q1623" s="11" t="s">
        <v>37</v>
      </c>
      <c r="R1623" s="11" t="s">
        <v>55</v>
      </c>
      <c r="S1623" s="11" t="s">
        <v>39</v>
      </c>
      <c r="T1623" s="11" t="s">
        <v>133</v>
      </c>
      <c r="U1623" s="11" t="s">
        <v>37</v>
      </c>
      <c r="V1623" s="17">
        <v>0</v>
      </c>
      <c r="W1623" s="11" t="s">
        <v>37</v>
      </c>
      <c r="Y1623" s="17" t="str">
        <f>TablaIncidentes[[#This Row],[Tiempo Total Gestión]]</f>
        <v>00:18</v>
      </c>
      <c r="Z1623" s="11">
        <f t="shared" si="175"/>
        <v>0</v>
      </c>
      <c r="AA1623" s="11">
        <f t="shared" si="176"/>
        <v>18</v>
      </c>
      <c r="AB1623" s="11">
        <f>IF(TablaIncidentes[[#This Row],[Prioridad*]]="Baja",(Z1623-24)*60+AA1623,IF(TablaIncidentes[[#This Row],[Prioridad*]]="Media",(Z1623-4)*60+AA1623,IF(TablaIncidentes[[#This Row],[Prioridad*]]="Alta",(Z1623-2)*60+AA1623)))</f>
        <v>-102</v>
      </c>
      <c r="AD1623" s="17" t="str">
        <f>TablaIncidentes[[#This Row],[Tiempo Creación (HH:mm)]]</f>
        <v>00:00</v>
      </c>
      <c r="AE1623" s="11">
        <f t="shared" si="177"/>
        <v>0</v>
      </c>
      <c r="AF1623" s="11">
        <f t="shared" si="178"/>
        <v>0</v>
      </c>
      <c r="AG1623" s="11">
        <f>IF(TablaIncidentes[[#This Row],[Prioridad*]]="Baja",((AE1623*60)+AF1623)-30,IF(TablaIncidentes[[#This Row],[Prioridad*]]="Media",((AE1623*60)+AF1623)-15,IF(TablaIncidentes[[#This Row],[Prioridad*]]="Alta",((AE1623*60)+AF1623)-10)))</f>
        <v>-10</v>
      </c>
      <c r="AI1623" s="17">
        <f>TablaIncidentes[[#This Row],[Tiempo Avance Incidente]]</f>
        <v>0</v>
      </c>
      <c r="AJ1623" s="11">
        <f t="shared" si="179"/>
        <v>0</v>
      </c>
      <c r="AK1623" s="11">
        <f t="shared" si="180"/>
        <v>0</v>
      </c>
      <c r="AL1623">
        <f>IF(TablaIncidentes[[#This Row],[Prioridad*]]="Baja",((AJ1623*60)+AK1623)-720,IF(TablaIncidentes[[#This Row],[Prioridad*]]="Media",((AJ1623*60)+AK1623)-120,IF(TablaIncidentes[[#This Row],[Prioridad*]]="Alta",((AJ1623*60)+AK1623)-60)))</f>
        <v>-60</v>
      </c>
      <c r="AN1623" t="str">
        <f t="shared" si="181"/>
        <v>viernes</v>
      </c>
    </row>
    <row r="1624" spans="1:40" x14ac:dyDescent="0.25">
      <c r="A1624" s="20" t="s">
        <v>3303</v>
      </c>
      <c r="B1624" t="s">
        <v>3304</v>
      </c>
      <c r="C1624" t="s">
        <v>32</v>
      </c>
      <c r="D1624" s="11" t="s">
        <v>33</v>
      </c>
      <c r="E1624" t="s">
        <v>34</v>
      </c>
      <c r="F1624" t="s">
        <v>51</v>
      </c>
      <c r="G1624" t="s">
        <v>52</v>
      </c>
      <c r="J1624" s="12">
        <v>43854</v>
      </c>
      <c r="K1624" s="13">
        <v>0.36865740740740738</v>
      </c>
      <c r="L1624" s="14">
        <v>43854</v>
      </c>
      <c r="M1624" s="15">
        <v>0.36865740740740738</v>
      </c>
      <c r="N1624" s="12">
        <v>43854</v>
      </c>
      <c r="O1624" s="13">
        <v>0.66771990740740739</v>
      </c>
      <c r="P1624" s="16">
        <v>43855.669421296298</v>
      </c>
      <c r="Q1624" s="11" t="s">
        <v>101</v>
      </c>
      <c r="R1624" s="11" t="s">
        <v>2216</v>
      </c>
      <c r="S1624" s="11" t="s">
        <v>39</v>
      </c>
      <c r="T1624" s="11" t="s">
        <v>133</v>
      </c>
      <c r="U1624" s="11" t="s">
        <v>37</v>
      </c>
      <c r="V1624" s="17">
        <v>0</v>
      </c>
      <c r="W1624" s="11" t="s">
        <v>37</v>
      </c>
      <c r="Y1624" s="17" t="str">
        <f>TablaIncidentes[[#This Row],[Tiempo Total Gestión]]</f>
        <v>07:10</v>
      </c>
      <c r="Z1624" s="11">
        <f t="shared" si="175"/>
        <v>7</v>
      </c>
      <c r="AA1624" s="11">
        <f t="shared" si="176"/>
        <v>10</v>
      </c>
      <c r="AB1624" s="11">
        <f>IF(TablaIncidentes[[#This Row],[Prioridad*]]="Baja",(Z1624-24)*60+AA1624,IF(TablaIncidentes[[#This Row],[Prioridad*]]="Media",(Z1624-4)*60+AA1624,IF(TablaIncidentes[[#This Row],[Prioridad*]]="Alta",(Z1624-2)*60+AA1624)))</f>
        <v>310</v>
      </c>
      <c r="AD1624" s="17" t="str">
        <f>TablaIncidentes[[#This Row],[Tiempo Creación (HH:mm)]]</f>
        <v>00:00</v>
      </c>
      <c r="AE1624" s="11">
        <f t="shared" si="177"/>
        <v>0</v>
      </c>
      <c r="AF1624" s="11">
        <f t="shared" si="178"/>
        <v>0</v>
      </c>
      <c r="AG1624" s="11">
        <f>IF(TablaIncidentes[[#This Row],[Prioridad*]]="Baja",((AE1624*60)+AF1624)-30,IF(TablaIncidentes[[#This Row],[Prioridad*]]="Media",((AE1624*60)+AF1624)-15,IF(TablaIncidentes[[#This Row],[Prioridad*]]="Alta",((AE1624*60)+AF1624)-10)))</f>
        <v>-10</v>
      </c>
      <c r="AI1624" s="17">
        <f>TablaIncidentes[[#This Row],[Tiempo Avance Incidente]]</f>
        <v>0</v>
      </c>
      <c r="AJ1624" s="11">
        <f t="shared" si="179"/>
        <v>0</v>
      </c>
      <c r="AK1624" s="11">
        <f t="shared" si="180"/>
        <v>0</v>
      </c>
      <c r="AL1624">
        <f>IF(TablaIncidentes[[#This Row],[Prioridad*]]="Baja",((AJ1624*60)+AK1624)-720,IF(TablaIncidentes[[#This Row],[Prioridad*]]="Media",((AJ1624*60)+AK1624)-120,IF(TablaIncidentes[[#This Row],[Prioridad*]]="Alta",((AJ1624*60)+AK1624)-60)))</f>
        <v>-60</v>
      </c>
      <c r="AN1624" t="str">
        <f t="shared" si="181"/>
        <v>viernes</v>
      </c>
    </row>
    <row r="1625" spans="1:40" x14ac:dyDescent="0.25">
      <c r="A1625" s="20" t="s">
        <v>3305</v>
      </c>
      <c r="B1625" t="s">
        <v>928</v>
      </c>
      <c r="C1625" t="s">
        <v>32</v>
      </c>
      <c r="D1625" s="11" t="s">
        <v>33</v>
      </c>
      <c r="E1625" t="s">
        <v>34</v>
      </c>
      <c r="F1625" t="s">
        <v>51</v>
      </c>
      <c r="G1625" t="s">
        <v>62</v>
      </c>
      <c r="J1625" s="12">
        <v>43854</v>
      </c>
      <c r="K1625" s="13">
        <v>0.36937500000000001</v>
      </c>
      <c r="L1625" s="14">
        <v>43854</v>
      </c>
      <c r="M1625" s="15">
        <v>0.36937500000000001</v>
      </c>
      <c r="N1625" s="12">
        <v>43854</v>
      </c>
      <c r="O1625" s="13">
        <v>0.48879629629629634</v>
      </c>
      <c r="P1625" s="16">
        <v>43855.505219907405</v>
      </c>
      <c r="Q1625" s="11" t="s">
        <v>101</v>
      </c>
      <c r="R1625" s="11" t="s">
        <v>980</v>
      </c>
      <c r="S1625" s="11" t="s">
        <v>39</v>
      </c>
      <c r="T1625" s="11" t="s">
        <v>133</v>
      </c>
      <c r="U1625" s="11" t="s">
        <v>37</v>
      </c>
      <c r="V1625" s="17">
        <v>0</v>
      </c>
      <c r="W1625" s="11" t="s">
        <v>37</v>
      </c>
      <c r="Y1625" s="17" t="str">
        <f>TablaIncidentes[[#This Row],[Tiempo Total Gestión]]</f>
        <v>02:47</v>
      </c>
      <c r="Z1625" s="11">
        <f t="shared" si="175"/>
        <v>2</v>
      </c>
      <c r="AA1625" s="11">
        <f t="shared" si="176"/>
        <v>47</v>
      </c>
      <c r="AB1625" s="11">
        <f>IF(TablaIncidentes[[#This Row],[Prioridad*]]="Baja",(Z1625-24)*60+AA1625,IF(TablaIncidentes[[#This Row],[Prioridad*]]="Media",(Z1625-4)*60+AA1625,IF(TablaIncidentes[[#This Row],[Prioridad*]]="Alta",(Z1625-2)*60+AA1625)))</f>
        <v>47</v>
      </c>
      <c r="AD1625" s="17" t="str">
        <f>TablaIncidentes[[#This Row],[Tiempo Creación (HH:mm)]]</f>
        <v>00:00</v>
      </c>
      <c r="AE1625" s="11">
        <f t="shared" si="177"/>
        <v>0</v>
      </c>
      <c r="AF1625" s="11">
        <f t="shared" si="178"/>
        <v>0</v>
      </c>
      <c r="AG1625" s="11">
        <f>IF(TablaIncidentes[[#This Row],[Prioridad*]]="Baja",((AE1625*60)+AF1625)-30,IF(TablaIncidentes[[#This Row],[Prioridad*]]="Media",((AE1625*60)+AF1625)-15,IF(TablaIncidentes[[#This Row],[Prioridad*]]="Alta",((AE1625*60)+AF1625)-10)))</f>
        <v>-10</v>
      </c>
      <c r="AI1625" s="17">
        <f>TablaIncidentes[[#This Row],[Tiempo Avance Incidente]]</f>
        <v>0</v>
      </c>
      <c r="AJ1625" s="11">
        <f t="shared" si="179"/>
        <v>0</v>
      </c>
      <c r="AK1625" s="11">
        <f t="shared" si="180"/>
        <v>0</v>
      </c>
      <c r="AL1625">
        <f>IF(TablaIncidentes[[#This Row],[Prioridad*]]="Baja",((AJ1625*60)+AK1625)-720,IF(TablaIncidentes[[#This Row],[Prioridad*]]="Media",((AJ1625*60)+AK1625)-120,IF(TablaIncidentes[[#This Row],[Prioridad*]]="Alta",((AJ1625*60)+AK1625)-60)))</f>
        <v>-60</v>
      </c>
      <c r="AN1625" t="str">
        <f t="shared" si="181"/>
        <v>viernes</v>
      </c>
    </row>
    <row r="1626" spans="1:40" x14ac:dyDescent="0.25">
      <c r="A1626" s="10" t="s">
        <v>3306</v>
      </c>
      <c r="B1626" t="s">
        <v>819</v>
      </c>
      <c r="C1626" t="s">
        <v>32</v>
      </c>
      <c r="D1626" s="11" t="s">
        <v>33</v>
      </c>
      <c r="E1626" t="s">
        <v>34</v>
      </c>
      <c r="F1626" t="s">
        <v>51</v>
      </c>
      <c r="G1626" t="s">
        <v>361</v>
      </c>
      <c r="J1626" s="12">
        <v>43854</v>
      </c>
      <c r="K1626" s="13">
        <v>0.36938657407407405</v>
      </c>
      <c r="L1626" s="14">
        <v>43854</v>
      </c>
      <c r="M1626" s="15">
        <v>0.36938657407407405</v>
      </c>
      <c r="N1626" s="12">
        <v>43854</v>
      </c>
      <c r="O1626" s="13">
        <v>0.3880439814814815</v>
      </c>
      <c r="P1626" s="16">
        <v>43855.440555555557</v>
      </c>
      <c r="Q1626" s="11" t="s">
        <v>37</v>
      </c>
      <c r="R1626" s="11" t="s">
        <v>590</v>
      </c>
      <c r="S1626" s="11" t="s">
        <v>39</v>
      </c>
      <c r="T1626" s="11" t="s">
        <v>133</v>
      </c>
      <c r="U1626" s="11" t="s">
        <v>37</v>
      </c>
      <c r="V1626" s="17">
        <v>0</v>
      </c>
      <c r="W1626" s="11" t="s">
        <v>37</v>
      </c>
      <c r="Y1626" s="17" t="str">
        <f>TablaIncidentes[[#This Row],[Tiempo Total Gestión]]</f>
        <v>00:26</v>
      </c>
      <c r="Z1626" s="11">
        <f t="shared" si="175"/>
        <v>0</v>
      </c>
      <c r="AA1626" s="11">
        <f t="shared" si="176"/>
        <v>26</v>
      </c>
      <c r="AB1626" s="11">
        <f>IF(TablaIncidentes[[#This Row],[Prioridad*]]="Baja",(Z1626-24)*60+AA1626,IF(TablaIncidentes[[#This Row],[Prioridad*]]="Media",(Z1626-4)*60+AA1626,IF(TablaIncidentes[[#This Row],[Prioridad*]]="Alta",(Z1626-2)*60+AA1626)))</f>
        <v>-94</v>
      </c>
      <c r="AD1626" s="17" t="str">
        <f>TablaIncidentes[[#This Row],[Tiempo Creación (HH:mm)]]</f>
        <v>00:00</v>
      </c>
      <c r="AE1626" s="11">
        <f t="shared" si="177"/>
        <v>0</v>
      </c>
      <c r="AF1626" s="11">
        <f t="shared" si="178"/>
        <v>0</v>
      </c>
      <c r="AG1626" s="11">
        <f>IF(TablaIncidentes[[#This Row],[Prioridad*]]="Baja",((AE1626*60)+AF1626)-30,IF(TablaIncidentes[[#This Row],[Prioridad*]]="Media",((AE1626*60)+AF1626)-15,IF(TablaIncidentes[[#This Row],[Prioridad*]]="Alta",((AE1626*60)+AF1626)-10)))</f>
        <v>-10</v>
      </c>
      <c r="AI1626" s="17">
        <f>TablaIncidentes[[#This Row],[Tiempo Avance Incidente]]</f>
        <v>0</v>
      </c>
      <c r="AJ1626" s="11">
        <f t="shared" si="179"/>
        <v>0</v>
      </c>
      <c r="AK1626" s="11">
        <f t="shared" si="180"/>
        <v>0</v>
      </c>
      <c r="AL1626">
        <f>IF(TablaIncidentes[[#This Row],[Prioridad*]]="Baja",((AJ1626*60)+AK1626)-720,IF(TablaIncidentes[[#This Row],[Prioridad*]]="Media",((AJ1626*60)+AK1626)-120,IF(TablaIncidentes[[#This Row],[Prioridad*]]="Alta",((AJ1626*60)+AK1626)-60)))</f>
        <v>-60</v>
      </c>
      <c r="AN1626" t="str">
        <f t="shared" si="181"/>
        <v>viernes</v>
      </c>
    </row>
    <row r="1627" spans="1:40" x14ac:dyDescent="0.25">
      <c r="A1627" s="20" t="s">
        <v>3307</v>
      </c>
      <c r="B1627" t="s">
        <v>2707</v>
      </c>
      <c r="C1627" t="s">
        <v>32</v>
      </c>
      <c r="D1627" s="11" t="s">
        <v>33</v>
      </c>
      <c r="E1627" t="s">
        <v>34</v>
      </c>
      <c r="F1627" t="s">
        <v>51</v>
      </c>
      <c r="G1627" t="s">
        <v>52</v>
      </c>
      <c r="J1627" s="12">
        <v>43854</v>
      </c>
      <c r="K1627" s="13">
        <v>0.36938657407407405</v>
      </c>
      <c r="L1627" s="14">
        <v>43854</v>
      </c>
      <c r="M1627" s="15">
        <v>0.36938657407407405</v>
      </c>
      <c r="N1627" s="12">
        <v>43854</v>
      </c>
      <c r="O1627" s="13">
        <v>0.67809027777777775</v>
      </c>
      <c r="P1627" s="16">
        <v>43855.764085648145</v>
      </c>
      <c r="Q1627" s="11" t="s">
        <v>101</v>
      </c>
      <c r="R1627" s="11" t="s">
        <v>3308</v>
      </c>
      <c r="S1627" s="11" t="s">
        <v>39</v>
      </c>
      <c r="T1627" s="11" t="s">
        <v>133</v>
      </c>
      <c r="U1627" s="11" t="s">
        <v>37</v>
      </c>
      <c r="V1627" s="17">
        <v>0</v>
      </c>
      <c r="W1627" s="11" t="s">
        <v>37</v>
      </c>
      <c r="Y1627" s="17" t="str">
        <f>TablaIncidentes[[#This Row],[Tiempo Total Gestión]]</f>
        <v>07:24</v>
      </c>
      <c r="Z1627" s="11">
        <f t="shared" si="175"/>
        <v>7</v>
      </c>
      <c r="AA1627" s="11">
        <f t="shared" si="176"/>
        <v>24</v>
      </c>
      <c r="AB1627" s="11">
        <f>IF(TablaIncidentes[[#This Row],[Prioridad*]]="Baja",(Z1627-24)*60+AA1627,IF(TablaIncidentes[[#This Row],[Prioridad*]]="Media",(Z1627-4)*60+AA1627,IF(TablaIncidentes[[#This Row],[Prioridad*]]="Alta",(Z1627-2)*60+AA1627)))</f>
        <v>324</v>
      </c>
      <c r="AD1627" s="17" t="str">
        <f>TablaIncidentes[[#This Row],[Tiempo Creación (HH:mm)]]</f>
        <v>00:00</v>
      </c>
      <c r="AE1627" s="11">
        <f t="shared" si="177"/>
        <v>0</v>
      </c>
      <c r="AF1627" s="11">
        <f t="shared" si="178"/>
        <v>0</v>
      </c>
      <c r="AG1627" s="11">
        <f>IF(TablaIncidentes[[#This Row],[Prioridad*]]="Baja",((AE1627*60)+AF1627)-30,IF(TablaIncidentes[[#This Row],[Prioridad*]]="Media",((AE1627*60)+AF1627)-15,IF(TablaIncidentes[[#This Row],[Prioridad*]]="Alta",((AE1627*60)+AF1627)-10)))</f>
        <v>-10</v>
      </c>
      <c r="AI1627" s="17">
        <f>TablaIncidentes[[#This Row],[Tiempo Avance Incidente]]</f>
        <v>0</v>
      </c>
      <c r="AJ1627" s="11">
        <f t="shared" si="179"/>
        <v>0</v>
      </c>
      <c r="AK1627" s="11">
        <f t="shared" si="180"/>
        <v>0</v>
      </c>
      <c r="AL1627">
        <f>IF(TablaIncidentes[[#This Row],[Prioridad*]]="Baja",((AJ1627*60)+AK1627)-720,IF(TablaIncidentes[[#This Row],[Prioridad*]]="Media",((AJ1627*60)+AK1627)-120,IF(TablaIncidentes[[#This Row],[Prioridad*]]="Alta",((AJ1627*60)+AK1627)-60)))</f>
        <v>-60</v>
      </c>
      <c r="AN1627" t="str">
        <f t="shared" si="181"/>
        <v>viernes</v>
      </c>
    </row>
    <row r="1628" spans="1:40" x14ac:dyDescent="0.25">
      <c r="A1628" s="20" t="s">
        <v>3309</v>
      </c>
      <c r="B1628" t="s">
        <v>854</v>
      </c>
      <c r="C1628" t="s">
        <v>32</v>
      </c>
      <c r="D1628" s="11" t="s">
        <v>33</v>
      </c>
      <c r="E1628" t="s">
        <v>34</v>
      </c>
      <c r="F1628" t="s">
        <v>51</v>
      </c>
      <c r="G1628" t="s">
        <v>62</v>
      </c>
      <c r="J1628" s="12">
        <v>43854</v>
      </c>
      <c r="K1628" s="13">
        <v>0.36938657407407405</v>
      </c>
      <c r="L1628" s="14">
        <v>43854</v>
      </c>
      <c r="M1628" s="15">
        <v>0.36938657407407405</v>
      </c>
      <c r="N1628" s="12">
        <v>43854</v>
      </c>
      <c r="O1628" s="13">
        <v>0.49843750000000003</v>
      </c>
      <c r="P1628" s="16">
        <v>43855.505219907405</v>
      </c>
      <c r="Q1628" s="11" t="s">
        <v>101</v>
      </c>
      <c r="R1628" s="11" t="s">
        <v>2012</v>
      </c>
      <c r="S1628" s="11" t="s">
        <v>39</v>
      </c>
      <c r="T1628" s="11" t="s">
        <v>133</v>
      </c>
      <c r="U1628" s="11" t="s">
        <v>37</v>
      </c>
      <c r="V1628" s="17">
        <v>0</v>
      </c>
      <c r="W1628" s="11" t="s">
        <v>37</v>
      </c>
      <c r="Y1628" s="17" t="str">
        <f>TablaIncidentes[[#This Row],[Tiempo Total Gestión]]</f>
        <v>03:05</v>
      </c>
      <c r="Z1628" s="11">
        <f t="shared" si="175"/>
        <v>3</v>
      </c>
      <c r="AA1628" s="11">
        <f t="shared" si="176"/>
        <v>5</v>
      </c>
      <c r="AB1628" s="11">
        <f>IF(TablaIncidentes[[#This Row],[Prioridad*]]="Baja",(Z1628-24)*60+AA1628,IF(TablaIncidentes[[#This Row],[Prioridad*]]="Media",(Z1628-4)*60+AA1628,IF(TablaIncidentes[[#This Row],[Prioridad*]]="Alta",(Z1628-2)*60+AA1628)))</f>
        <v>65</v>
      </c>
      <c r="AD1628" s="17" t="str">
        <f>TablaIncidentes[[#This Row],[Tiempo Creación (HH:mm)]]</f>
        <v>00:00</v>
      </c>
      <c r="AE1628" s="11">
        <f t="shared" si="177"/>
        <v>0</v>
      </c>
      <c r="AF1628" s="11">
        <f t="shared" si="178"/>
        <v>0</v>
      </c>
      <c r="AG1628" s="11">
        <f>IF(TablaIncidentes[[#This Row],[Prioridad*]]="Baja",((AE1628*60)+AF1628)-30,IF(TablaIncidentes[[#This Row],[Prioridad*]]="Media",((AE1628*60)+AF1628)-15,IF(TablaIncidentes[[#This Row],[Prioridad*]]="Alta",((AE1628*60)+AF1628)-10)))</f>
        <v>-10</v>
      </c>
      <c r="AI1628" s="17">
        <f>TablaIncidentes[[#This Row],[Tiempo Avance Incidente]]</f>
        <v>0</v>
      </c>
      <c r="AJ1628" s="11">
        <f t="shared" si="179"/>
        <v>0</v>
      </c>
      <c r="AK1628" s="11">
        <f t="shared" si="180"/>
        <v>0</v>
      </c>
      <c r="AL1628">
        <f>IF(TablaIncidentes[[#This Row],[Prioridad*]]="Baja",((AJ1628*60)+AK1628)-720,IF(TablaIncidentes[[#This Row],[Prioridad*]]="Media",((AJ1628*60)+AK1628)-120,IF(TablaIncidentes[[#This Row],[Prioridad*]]="Alta",((AJ1628*60)+AK1628)-60)))</f>
        <v>-60</v>
      </c>
      <c r="AN1628" t="str">
        <f t="shared" si="181"/>
        <v>viernes</v>
      </c>
    </row>
    <row r="1629" spans="1:40" x14ac:dyDescent="0.25">
      <c r="A1629" s="20" t="s">
        <v>3310</v>
      </c>
      <c r="B1629" t="s">
        <v>3311</v>
      </c>
      <c r="C1629" t="s">
        <v>32</v>
      </c>
      <c r="D1629" s="11" t="s">
        <v>33</v>
      </c>
      <c r="E1629" t="s">
        <v>34</v>
      </c>
      <c r="F1629" t="s">
        <v>51</v>
      </c>
      <c r="G1629" t="s">
        <v>75</v>
      </c>
      <c r="J1629" s="12">
        <v>43854</v>
      </c>
      <c r="K1629" s="13">
        <v>0.36942129629629633</v>
      </c>
      <c r="L1629" s="14">
        <v>43854</v>
      </c>
      <c r="M1629" s="15">
        <v>0.36942129629629633</v>
      </c>
      <c r="N1629" s="12">
        <v>43854</v>
      </c>
      <c r="O1629" s="13">
        <v>0.49540509259259258</v>
      </c>
      <c r="P1629" s="16">
        <v>43855.505219907405</v>
      </c>
      <c r="Q1629" s="11" t="s">
        <v>101</v>
      </c>
      <c r="R1629" s="11" t="s">
        <v>3236</v>
      </c>
      <c r="S1629" s="11" t="s">
        <v>39</v>
      </c>
      <c r="T1629" s="11" t="s">
        <v>133</v>
      </c>
      <c r="U1629" s="11" t="s">
        <v>37</v>
      </c>
      <c r="V1629" s="17">
        <v>0</v>
      </c>
      <c r="W1629" s="11" t="s">
        <v>37</v>
      </c>
      <c r="Y1629" s="17" t="str">
        <f>TablaIncidentes[[#This Row],[Tiempo Total Gestión]]</f>
        <v>03:01</v>
      </c>
      <c r="Z1629" s="11">
        <f t="shared" si="175"/>
        <v>3</v>
      </c>
      <c r="AA1629" s="11">
        <f t="shared" si="176"/>
        <v>1</v>
      </c>
      <c r="AB1629" s="11">
        <f>IF(TablaIncidentes[[#This Row],[Prioridad*]]="Baja",(Z1629-24)*60+AA1629,IF(TablaIncidentes[[#This Row],[Prioridad*]]="Media",(Z1629-4)*60+AA1629,IF(TablaIncidentes[[#This Row],[Prioridad*]]="Alta",(Z1629-2)*60+AA1629)))</f>
        <v>61</v>
      </c>
      <c r="AD1629" s="17" t="str">
        <f>TablaIncidentes[[#This Row],[Tiempo Creación (HH:mm)]]</f>
        <v>00:00</v>
      </c>
      <c r="AE1629" s="11">
        <f t="shared" si="177"/>
        <v>0</v>
      </c>
      <c r="AF1629" s="11">
        <f t="shared" si="178"/>
        <v>0</v>
      </c>
      <c r="AG1629" s="11">
        <f>IF(TablaIncidentes[[#This Row],[Prioridad*]]="Baja",((AE1629*60)+AF1629)-30,IF(TablaIncidentes[[#This Row],[Prioridad*]]="Media",((AE1629*60)+AF1629)-15,IF(TablaIncidentes[[#This Row],[Prioridad*]]="Alta",((AE1629*60)+AF1629)-10)))</f>
        <v>-10</v>
      </c>
      <c r="AI1629" s="17">
        <f>TablaIncidentes[[#This Row],[Tiempo Avance Incidente]]</f>
        <v>0</v>
      </c>
      <c r="AJ1629" s="11">
        <f t="shared" si="179"/>
        <v>0</v>
      </c>
      <c r="AK1629" s="11">
        <f t="shared" si="180"/>
        <v>0</v>
      </c>
      <c r="AL1629">
        <f>IF(TablaIncidentes[[#This Row],[Prioridad*]]="Baja",((AJ1629*60)+AK1629)-720,IF(TablaIncidentes[[#This Row],[Prioridad*]]="Media",((AJ1629*60)+AK1629)-120,IF(TablaIncidentes[[#This Row],[Prioridad*]]="Alta",((AJ1629*60)+AK1629)-60)))</f>
        <v>-60</v>
      </c>
      <c r="AN1629" t="str">
        <f t="shared" si="181"/>
        <v>viernes</v>
      </c>
    </row>
    <row r="1630" spans="1:40" x14ac:dyDescent="0.25">
      <c r="A1630" s="20" t="s">
        <v>3312</v>
      </c>
      <c r="B1630" t="s">
        <v>3313</v>
      </c>
      <c r="C1630" t="s">
        <v>32</v>
      </c>
      <c r="D1630" s="11" t="s">
        <v>33</v>
      </c>
      <c r="E1630" t="s">
        <v>34</v>
      </c>
      <c r="F1630" t="s">
        <v>51</v>
      </c>
      <c r="G1630" t="s">
        <v>75</v>
      </c>
      <c r="J1630" s="12">
        <v>43854</v>
      </c>
      <c r="K1630" s="13">
        <v>0.36942129629629633</v>
      </c>
      <c r="L1630" s="14">
        <v>43854</v>
      </c>
      <c r="M1630" s="15">
        <v>0.36942129629629633</v>
      </c>
      <c r="N1630" s="12">
        <v>43857</v>
      </c>
      <c r="O1630" s="13">
        <v>0.69297453703703704</v>
      </c>
      <c r="P1630" s="16">
        <v>43858.754016203704</v>
      </c>
      <c r="Q1630" s="11" t="s">
        <v>101</v>
      </c>
      <c r="R1630" s="11" t="s">
        <v>1013</v>
      </c>
      <c r="S1630" s="11" t="s">
        <v>39</v>
      </c>
      <c r="T1630" s="11" t="s">
        <v>133</v>
      </c>
      <c r="U1630" s="11" t="s">
        <v>37</v>
      </c>
      <c r="V1630" s="17">
        <v>0</v>
      </c>
      <c r="W1630" s="11" t="s">
        <v>37</v>
      </c>
      <c r="Y1630" s="17" t="str">
        <f>TablaIncidentes[[#This Row],[Tiempo Total Gestión]]</f>
        <v>02:39</v>
      </c>
      <c r="Z1630" s="11">
        <f t="shared" si="175"/>
        <v>2</v>
      </c>
      <c r="AA1630" s="11">
        <f t="shared" si="176"/>
        <v>39</v>
      </c>
      <c r="AB1630" s="11">
        <f>IF(TablaIncidentes[[#This Row],[Prioridad*]]="Baja",(Z1630-24)*60+AA1630,IF(TablaIncidentes[[#This Row],[Prioridad*]]="Media",(Z1630-4)*60+AA1630,IF(TablaIncidentes[[#This Row],[Prioridad*]]="Alta",(Z1630-2)*60+AA1630)))</f>
        <v>39</v>
      </c>
      <c r="AD1630" s="17" t="str">
        <f>TablaIncidentes[[#This Row],[Tiempo Creación (HH:mm)]]</f>
        <v>00:00</v>
      </c>
      <c r="AE1630" s="11">
        <f t="shared" si="177"/>
        <v>0</v>
      </c>
      <c r="AF1630" s="11">
        <f t="shared" si="178"/>
        <v>0</v>
      </c>
      <c r="AG1630" s="11">
        <f>IF(TablaIncidentes[[#This Row],[Prioridad*]]="Baja",((AE1630*60)+AF1630)-30,IF(TablaIncidentes[[#This Row],[Prioridad*]]="Media",((AE1630*60)+AF1630)-15,IF(TablaIncidentes[[#This Row],[Prioridad*]]="Alta",((AE1630*60)+AF1630)-10)))</f>
        <v>-10</v>
      </c>
      <c r="AI1630" s="17">
        <f>TablaIncidentes[[#This Row],[Tiempo Avance Incidente]]</f>
        <v>0</v>
      </c>
      <c r="AJ1630" s="11">
        <f t="shared" si="179"/>
        <v>0</v>
      </c>
      <c r="AK1630" s="11">
        <f t="shared" si="180"/>
        <v>0</v>
      </c>
      <c r="AL1630">
        <f>IF(TablaIncidentes[[#This Row],[Prioridad*]]="Baja",((AJ1630*60)+AK1630)-720,IF(TablaIncidentes[[#This Row],[Prioridad*]]="Media",((AJ1630*60)+AK1630)-120,IF(TablaIncidentes[[#This Row],[Prioridad*]]="Alta",((AJ1630*60)+AK1630)-60)))</f>
        <v>-60</v>
      </c>
      <c r="AN1630" t="str">
        <f t="shared" si="181"/>
        <v>viernes</v>
      </c>
    </row>
    <row r="1631" spans="1:40" x14ac:dyDescent="0.25">
      <c r="A1631" s="20" t="s">
        <v>3314</v>
      </c>
      <c r="B1631" t="s">
        <v>3315</v>
      </c>
      <c r="C1631" t="s">
        <v>32</v>
      </c>
      <c r="D1631" s="11" t="s">
        <v>33</v>
      </c>
      <c r="E1631" t="s">
        <v>34</v>
      </c>
      <c r="F1631" t="s">
        <v>51</v>
      </c>
      <c r="G1631" t="s">
        <v>62</v>
      </c>
      <c r="J1631" s="12">
        <v>43854</v>
      </c>
      <c r="K1631" s="13">
        <v>0.36942129629629633</v>
      </c>
      <c r="L1631" s="14">
        <v>43854</v>
      </c>
      <c r="M1631" s="15">
        <v>0.36942129629629633</v>
      </c>
      <c r="N1631" s="12">
        <v>43854</v>
      </c>
      <c r="O1631" s="13">
        <v>0.55587962962962967</v>
      </c>
      <c r="P1631" s="16">
        <v>43855.603495370371</v>
      </c>
      <c r="Q1631" s="11" t="s">
        <v>101</v>
      </c>
      <c r="R1631" s="11" t="s">
        <v>2292</v>
      </c>
      <c r="S1631" s="11" t="s">
        <v>39</v>
      </c>
      <c r="T1631" s="11" t="s">
        <v>133</v>
      </c>
      <c r="U1631" s="11" t="s">
        <v>37</v>
      </c>
      <c r="V1631" s="17">
        <v>0</v>
      </c>
      <c r="W1631" s="11" t="s">
        <v>37</v>
      </c>
      <c r="Y1631" s="17" t="str">
        <f>TablaIncidentes[[#This Row],[Tiempo Total Gestión]]</f>
        <v>04:22</v>
      </c>
      <c r="Z1631" s="11">
        <f t="shared" si="175"/>
        <v>4</v>
      </c>
      <c r="AA1631" s="11">
        <f t="shared" si="176"/>
        <v>22</v>
      </c>
      <c r="AB1631" s="11">
        <f>IF(TablaIncidentes[[#This Row],[Prioridad*]]="Baja",(Z1631-24)*60+AA1631,IF(TablaIncidentes[[#This Row],[Prioridad*]]="Media",(Z1631-4)*60+AA1631,IF(TablaIncidentes[[#This Row],[Prioridad*]]="Alta",(Z1631-2)*60+AA1631)))</f>
        <v>142</v>
      </c>
      <c r="AD1631" s="17" t="str">
        <f>TablaIncidentes[[#This Row],[Tiempo Creación (HH:mm)]]</f>
        <v>00:00</v>
      </c>
      <c r="AE1631" s="11">
        <f t="shared" si="177"/>
        <v>0</v>
      </c>
      <c r="AF1631" s="11">
        <f t="shared" si="178"/>
        <v>0</v>
      </c>
      <c r="AG1631" s="11">
        <f>IF(TablaIncidentes[[#This Row],[Prioridad*]]="Baja",((AE1631*60)+AF1631)-30,IF(TablaIncidentes[[#This Row],[Prioridad*]]="Media",((AE1631*60)+AF1631)-15,IF(TablaIncidentes[[#This Row],[Prioridad*]]="Alta",((AE1631*60)+AF1631)-10)))</f>
        <v>-10</v>
      </c>
      <c r="AI1631" s="17">
        <f>TablaIncidentes[[#This Row],[Tiempo Avance Incidente]]</f>
        <v>0</v>
      </c>
      <c r="AJ1631" s="11">
        <f t="shared" si="179"/>
        <v>0</v>
      </c>
      <c r="AK1631" s="11">
        <f t="shared" si="180"/>
        <v>0</v>
      </c>
      <c r="AL1631">
        <f>IF(TablaIncidentes[[#This Row],[Prioridad*]]="Baja",((AJ1631*60)+AK1631)-720,IF(TablaIncidentes[[#This Row],[Prioridad*]]="Media",((AJ1631*60)+AK1631)-120,IF(TablaIncidentes[[#This Row],[Prioridad*]]="Alta",((AJ1631*60)+AK1631)-60)))</f>
        <v>-60</v>
      </c>
      <c r="AN1631" t="str">
        <f t="shared" si="181"/>
        <v>viernes</v>
      </c>
    </row>
    <row r="1632" spans="1:40" x14ac:dyDescent="0.25">
      <c r="A1632" s="10" t="s">
        <v>3316</v>
      </c>
      <c r="B1632" t="s">
        <v>1027</v>
      </c>
      <c r="C1632" t="s">
        <v>32</v>
      </c>
      <c r="D1632" s="11" t="s">
        <v>33</v>
      </c>
      <c r="E1632" t="s">
        <v>34</v>
      </c>
      <c r="F1632" t="s">
        <v>51</v>
      </c>
      <c r="G1632" t="s">
        <v>361</v>
      </c>
      <c r="J1632" s="12">
        <v>43854</v>
      </c>
      <c r="K1632" s="13">
        <v>0.36942129629629633</v>
      </c>
      <c r="L1632" s="14">
        <v>43854</v>
      </c>
      <c r="M1632" s="15">
        <v>0.36942129629629633</v>
      </c>
      <c r="N1632" s="12">
        <v>43854</v>
      </c>
      <c r="O1632" s="13">
        <v>0.38344907407407408</v>
      </c>
      <c r="P1632" s="16">
        <v>43855.440555555557</v>
      </c>
      <c r="Q1632" s="11" t="s">
        <v>37</v>
      </c>
      <c r="R1632" s="11" t="s">
        <v>144</v>
      </c>
      <c r="S1632" s="11" t="s">
        <v>39</v>
      </c>
      <c r="T1632" s="11" t="s">
        <v>133</v>
      </c>
      <c r="U1632" s="11" t="s">
        <v>37</v>
      </c>
      <c r="V1632" s="17">
        <v>0</v>
      </c>
      <c r="W1632" s="11" t="s">
        <v>37</v>
      </c>
      <c r="Y1632" s="17" t="str">
        <f>TablaIncidentes[[#This Row],[Tiempo Total Gestión]]</f>
        <v>00:20</v>
      </c>
      <c r="Z1632" s="11">
        <f t="shared" si="175"/>
        <v>0</v>
      </c>
      <c r="AA1632" s="11">
        <f t="shared" si="176"/>
        <v>20</v>
      </c>
      <c r="AB1632" s="11">
        <f>IF(TablaIncidentes[[#This Row],[Prioridad*]]="Baja",(Z1632-24)*60+AA1632,IF(TablaIncidentes[[#This Row],[Prioridad*]]="Media",(Z1632-4)*60+AA1632,IF(TablaIncidentes[[#This Row],[Prioridad*]]="Alta",(Z1632-2)*60+AA1632)))</f>
        <v>-100</v>
      </c>
      <c r="AD1632" s="17" t="str">
        <f>TablaIncidentes[[#This Row],[Tiempo Creación (HH:mm)]]</f>
        <v>00:00</v>
      </c>
      <c r="AE1632" s="11">
        <f t="shared" si="177"/>
        <v>0</v>
      </c>
      <c r="AF1632" s="11">
        <f t="shared" si="178"/>
        <v>0</v>
      </c>
      <c r="AG1632" s="11">
        <f>IF(TablaIncidentes[[#This Row],[Prioridad*]]="Baja",((AE1632*60)+AF1632)-30,IF(TablaIncidentes[[#This Row],[Prioridad*]]="Media",((AE1632*60)+AF1632)-15,IF(TablaIncidentes[[#This Row],[Prioridad*]]="Alta",((AE1632*60)+AF1632)-10)))</f>
        <v>-10</v>
      </c>
      <c r="AI1632" s="17">
        <f>TablaIncidentes[[#This Row],[Tiempo Avance Incidente]]</f>
        <v>0</v>
      </c>
      <c r="AJ1632" s="11">
        <f t="shared" si="179"/>
        <v>0</v>
      </c>
      <c r="AK1632" s="11">
        <f t="shared" si="180"/>
        <v>0</v>
      </c>
      <c r="AL1632">
        <f>IF(TablaIncidentes[[#This Row],[Prioridad*]]="Baja",((AJ1632*60)+AK1632)-720,IF(TablaIncidentes[[#This Row],[Prioridad*]]="Media",((AJ1632*60)+AK1632)-120,IF(TablaIncidentes[[#This Row],[Prioridad*]]="Alta",((AJ1632*60)+AK1632)-60)))</f>
        <v>-60</v>
      </c>
      <c r="AN1632" t="str">
        <f t="shared" si="181"/>
        <v>viernes</v>
      </c>
    </row>
    <row r="1633" spans="1:40" x14ac:dyDescent="0.25">
      <c r="A1633" s="10" t="s">
        <v>3317</v>
      </c>
      <c r="B1633" t="s">
        <v>3318</v>
      </c>
      <c r="C1633" t="s">
        <v>32</v>
      </c>
      <c r="D1633" s="11" t="s">
        <v>33</v>
      </c>
      <c r="E1633" t="s">
        <v>34</v>
      </c>
      <c r="F1633" t="s">
        <v>35</v>
      </c>
      <c r="G1633" t="s">
        <v>43</v>
      </c>
      <c r="J1633" s="12">
        <v>43854</v>
      </c>
      <c r="K1633" s="13">
        <v>0.37008101851851855</v>
      </c>
      <c r="L1633" s="14">
        <v>43854</v>
      </c>
      <c r="M1633" s="15">
        <v>0.37008101851851855</v>
      </c>
      <c r="N1633" s="12">
        <v>43857</v>
      </c>
      <c r="O1633" s="13">
        <v>0.36121527777777779</v>
      </c>
      <c r="P1633" s="16">
        <v>43858.433877314812</v>
      </c>
      <c r="Q1633" s="11" t="s">
        <v>37</v>
      </c>
      <c r="R1633" s="11" t="s">
        <v>2903</v>
      </c>
      <c r="S1633" s="11" t="s">
        <v>39</v>
      </c>
      <c r="T1633" s="11" t="s">
        <v>133</v>
      </c>
      <c r="U1633" s="11" t="s">
        <v>37</v>
      </c>
      <c r="V1633" s="17">
        <v>0</v>
      </c>
      <c r="W1633" s="11" t="s">
        <v>37</v>
      </c>
      <c r="Y1633" s="17" t="str">
        <f>TablaIncidentes[[#This Row],[Tiempo Total Gestión]]</f>
        <v>00:25</v>
      </c>
      <c r="Z1633" s="11">
        <f t="shared" si="175"/>
        <v>0</v>
      </c>
      <c r="AA1633" s="11">
        <f t="shared" si="176"/>
        <v>25</v>
      </c>
      <c r="AB1633" s="11">
        <f>IF(TablaIncidentes[[#This Row],[Prioridad*]]="Baja",(Z1633-24)*60+AA1633,IF(TablaIncidentes[[#This Row],[Prioridad*]]="Media",(Z1633-4)*60+AA1633,IF(TablaIncidentes[[#This Row],[Prioridad*]]="Alta",(Z1633-2)*60+AA1633)))</f>
        <v>-95</v>
      </c>
      <c r="AD1633" s="17" t="str">
        <f>TablaIncidentes[[#This Row],[Tiempo Creación (HH:mm)]]</f>
        <v>00:00</v>
      </c>
      <c r="AE1633" s="11">
        <f t="shared" si="177"/>
        <v>0</v>
      </c>
      <c r="AF1633" s="11">
        <f t="shared" si="178"/>
        <v>0</v>
      </c>
      <c r="AG1633" s="11">
        <f>IF(TablaIncidentes[[#This Row],[Prioridad*]]="Baja",((AE1633*60)+AF1633)-30,IF(TablaIncidentes[[#This Row],[Prioridad*]]="Media",((AE1633*60)+AF1633)-15,IF(TablaIncidentes[[#This Row],[Prioridad*]]="Alta",((AE1633*60)+AF1633)-10)))</f>
        <v>-10</v>
      </c>
      <c r="AI1633" s="17">
        <f>TablaIncidentes[[#This Row],[Tiempo Avance Incidente]]</f>
        <v>0</v>
      </c>
      <c r="AJ1633" s="11">
        <f t="shared" si="179"/>
        <v>0</v>
      </c>
      <c r="AK1633" s="11">
        <f t="shared" si="180"/>
        <v>0</v>
      </c>
      <c r="AL1633">
        <f>IF(TablaIncidentes[[#This Row],[Prioridad*]]="Baja",((AJ1633*60)+AK1633)-720,IF(TablaIncidentes[[#This Row],[Prioridad*]]="Media",((AJ1633*60)+AK1633)-120,IF(TablaIncidentes[[#This Row],[Prioridad*]]="Alta",((AJ1633*60)+AK1633)-60)))</f>
        <v>-60</v>
      </c>
      <c r="AN1633" t="str">
        <f t="shared" si="181"/>
        <v>viernes</v>
      </c>
    </row>
    <row r="1634" spans="1:40" x14ac:dyDescent="0.25">
      <c r="A1634" s="20" t="s">
        <v>3319</v>
      </c>
      <c r="B1634" t="s">
        <v>2792</v>
      </c>
      <c r="C1634" t="s">
        <v>32</v>
      </c>
      <c r="D1634" s="11" t="s">
        <v>33</v>
      </c>
      <c r="E1634" t="s">
        <v>34</v>
      </c>
      <c r="F1634" t="s">
        <v>51</v>
      </c>
      <c r="G1634" t="s">
        <v>75</v>
      </c>
      <c r="J1634" s="12">
        <v>43854</v>
      </c>
      <c r="K1634" s="13">
        <v>0.37008101851851855</v>
      </c>
      <c r="L1634" s="14">
        <v>43854</v>
      </c>
      <c r="M1634" s="15">
        <v>0.37008101851851855</v>
      </c>
      <c r="N1634" s="12">
        <v>43857</v>
      </c>
      <c r="O1634" s="13">
        <v>0.48238425925925926</v>
      </c>
      <c r="P1634" s="16">
        <v>43858.551249999997</v>
      </c>
      <c r="Q1634" s="11" t="s">
        <v>101</v>
      </c>
      <c r="R1634" s="11" t="s">
        <v>1680</v>
      </c>
      <c r="S1634" s="11" t="s">
        <v>39</v>
      </c>
      <c r="T1634" s="11" t="s">
        <v>133</v>
      </c>
      <c r="U1634" s="11" t="s">
        <v>37</v>
      </c>
      <c r="V1634" s="17">
        <v>0</v>
      </c>
      <c r="W1634" s="11" t="s">
        <v>37</v>
      </c>
      <c r="Y1634" s="17" t="str">
        <f>TablaIncidentes[[#This Row],[Tiempo Total Gestión]]</f>
        <v>04:38</v>
      </c>
      <c r="Z1634" s="11">
        <f t="shared" si="175"/>
        <v>4</v>
      </c>
      <c r="AA1634" s="11">
        <f t="shared" si="176"/>
        <v>38</v>
      </c>
      <c r="AB1634" s="11">
        <f>IF(TablaIncidentes[[#This Row],[Prioridad*]]="Baja",(Z1634-24)*60+AA1634,IF(TablaIncidentes[[#This Row],[Prioridad*]]="Media",(Z1634-4)*60+AA1634,IF(TablaIncidentes[[#This Row],[Prioridad*]]="Alta",(Z1634-2)*60+AA1634)))</f>
        <v>158</v>
      </c>
      <c r="AD1634" s="17" t="str">
        <f>TablaIncidentes[[#This Row],[Tiempo Creación (HH:mm)]]</f>
        <v>00:00</v>
      </c>
      <c r="AE1634" s="11">
        <f t="shared" si="177"/>
        <v>0</v>
      </c>
      <c r="AF1634" s="11">
        <f t="shared" si="178"/>
        <v>0</v>
      </c>
      <c r="AG1634" s="11">
        <f>IF(TablaIncidentes[[#This Row],[Prioridad*]]="Baja",((AE1634*60)+AF1634)-30,IF(TablaIncidentes[[#This Row],[Prioridad*]]="Media",((AE1634*60)+AF1634)-15,IF(TablaIncidentes[[#This Row],[Prioridad*]]="Alta",((AE1634*60)+AF1634)-10)))</f>
        <v>-10</v>
      </c>
      <c r="AI1634" s="17">
        <f>TablaIncidentes[[#This Row],[Tiempo Avance Incidente]]</f>
        <v>0</v>
      </c>
      <c r="AJ1634" s="11">
        <f t="shared" si="179"/>
        <v>0</v>
      </c>
      <c r="AK1634" s="11">
        <f t="shared" si="180"/>
        <v>0</v>
      </c>
      <c r="AL1634">
        <f>IF(TablaIncidentes[[#This Row],[Prioridad*]]="Baja",((AJ1634*60)+AK1634)-720,IF(TablaIncidentes[[#This Row],[Prioridad*]]="Media",((AJ1634*60)+AK1634)-120,IF(TablaIncidentes[[#This Row],[Prioridad*]]="Alta",((AJ1634*60)+AK1634)-60)))</f>
        <v>-60</v>
      </c>
      <c r="AN1634" t="str">
        <f t="shared" si="181"/>
        <v>viernes</v>
      </c>
    </row>
    <row r="1635" spans="1:40" x14ac:dyDescent="0.25">
      <c r="A1635" s="20" t="s">
        <v>3320</v>
      </c>
      <c r="B1635" t="s">
        <v>3321</v>
      </c>
      <c r="C1635" t="s">
        <v>32</v>
      </c>
      <c r="D1635" s="11" t="s">
        <v>33</v>
      </c>
      <c r="E1635" t="s">
        <v>34</v>
      </c>
      <c r="F1635" t="s">
        <v>51</v>
      </c>
      <c r="G1635" t="s">
        <v>62</v>
      </c>
      <c r="J1635" s="12">
        <v>43854</v>
      </c>
      <c r="K1635" s="13">
        <v>0.37009259259259258</v>
      </c>
      <c r="L1635" s="14">
        <v>43854</v>
      </c>
      <c r="M1635" s="15">
        <v>0.37009259259259258</v>
      </c>
      <c r="N1635" s="12">
        <v>43854</v>
      </c>
      <c r="O1635" s="13">
        <v>0.57133101851851853</v>
      </c>
      <c r="P1635" s="16">
        <v>43855.603495370371</v>
      </c>
      <c r="Q1635" s="11" t="s">
        <v>101</v>
      </c>
      <c r="R1635" s="11" t="s">
        <v>1136</v>
      </c>
      <c r="S1635" s="11" t="s">
        <v>39</v>
      </c>
      <c r="T1635" s="11" t="s">
        <v>133</v>
      </c>
      <c r="U1635" s="11" t="s">
        <v>37</v>
      </c>
      <c r="V1635" s="17">
        <v>0</v>
      </c>
      <c r="W1635" s="11" t="s">
        <v>37</v>
      </c>
      <c r="Y1635" s="17" t="str">
        <f>TablaIncidentes[[#This Row],[Tiempo Total Gestión]]</f>
        <v>04:49</v>
      </c>
      <c r="Z1635" s="11">
        <f t="shared" si="175"/>
        <v>4</v>
      </c>
      <c r="AA1635" s="11">
        <f t="shared" si="176"/>
        <v>49</v>
      </c>
      <c r="AB1635" s="11">
        <f>IF(TablaIncidentes[[#This Row],[Prioridad*]]="Baja",(Z1635-24)*60+AA1635,IF(TablaIncidentes[[#This Row],[Prioridad*]]="Media",(Z1635-4)*60+AA1635,IF(TablaIncidentes[[#This Row],[Prioridad*]]="Alta",(Z1635-2)*60+AA1635)))</f>
        <v>169</v>
      </c>
      <c r="AD1635" s="17" t="str">
        <f>TablaIncidentes[[#This Row],[Tiempo Creación (HH:mm)]]</f>
        <v>00:00</v>
      </c>
      <c r="AE1635" s="11">
        <f t="shared" si="177"/>
        <v>0</v>
      </c>
      <c r="AF1635" s="11">
        <f t="shared" si="178"/>
        <v>0</v>
      </c>
      <c r="AG1635" s="11">
        <f>IF(TablaIncidentes[[#This Row],[Prioridad*]]="Baja",((AE1635*60)+AF1635)-30,IF(TablaIncidentes[[#This Row],[Prioridad*]]="Media",((AE1635*60)+AF1635)-15,IF(TablaIncidentes[[#This Row],[Prioridad*]]="Alta",((AE1635*60)+AF1635)-10)))</f>
        <v>-10</v>
      </c>
      <c r="AI1635" s="17">
        <f>TablaIncidentes[[#This Row],[Tiempo Avance Incidente]]</f>
        <v>0</v>
      </c>
      <c r="AJ1635" s="11">
        <f t="shared" si="179"/>
        <v>0</v>
      </c>
      <c r="AK1635" s="11">
        <f t="shared" si="180"/>
        <v>0</v>
      </c>
      <c r="AL1635">
        <f>IF(TablaIncidentes[[#This Row],[Prioridad*]]="Baja",((AJ1635*60)+AK1635)-720,IF(TablaIncidentes[[#This Row],[Prioridad*]]="Media",((AJ1635*60)+AK1635)-120,IF(TablaIncidentes[[#This Row],[Prioridad*]]="Alta",((AJ1635*60)+AK1635)-60)))</f>
        <v>-60</v>
      </c>
      <c r="AN1635" t="str">
        <f t="shared" si="181"/>
        <v>viernes</v>
      </c>
    </row>
    <row r="1636" spans="1:40" x14ac:dyDescent="0.25">
      <c r="A1636" s="10" t="s">
        <v>3322</v>
      </c>
      <c r="B1636" t="s">
        <v>3323</v>
      </c>
      <c r="C1636" t="s">
        <v>3324</v>
      </c>
      <c r="D1636" s="11" t="s">
        <v>110</v>
      </c>
      <c r="E1636" t="s">
        <v>34</v>
      </c>
      <c r="F1636" t="s">
        <v>111</v>
      </c>
      <c r="G1636" t="s">
        <v>374</v>
      </c>
      <c r="J1636" s="12">
        <v>43854</v>
      </c>
      <c r="K1636" s="13">
        <v>0.40728009259259257</v>
      </c>
      <c r="L1636" s="14">
        <v>43854</v>
      </c>
      <c r="M1636" s="15">
        <v>0.4105787037037037</v>
      </c>
      <c r="N1636" s="12">
        <v>43854</v>
      </c>
      <c r="O1636" s="13">
        <v>0.42006944444444444</v>
      </c>
      <c r="P1636" s="16">
        <v>43855.440555555557</v>
      </c>
      <c r="Q1636" s="11" t="s">
        <v>37</v>
      </c>
      <c r="R1636" s="11" t="s">
        <v>55</v>
      </c>
      <c r="S1636" s="11" t="s">
        <v>59</v>
      </c>
      <c r="T1636" s="11" t="s">
        <v>327</v>
      </c>
      <c r="U1636" s="11" t="s">
        <v>37</v>
      </c>
      <c r="V1636" s="17">
        <v>2.418981479422655E-3</v>
      </c>
      <c r="W1636" s="11" t="s">
        <v>37</v>
      </c>
      <c r="Y1636" s="17" t="str">
        <f>TablaIncidentes[[#This Row],[Tiempo Total Gestión]]</f>
        <v>00:18</v>
      </c>
      <c r="Z1636" s="11">
        <f t="shared" si="175"/>
        <v>0</v>
      </c>
      <c r="AA1636" s="11">
        <f t="shared" si="176"/>
        <v>18</v>
      </c>
      <c r="AB1636" s="11">
        <f>IF(TablaIncidentes[[#This Row],[Prioridad*]]="Baja",(Z1636-24)*60+AA1636,IF(TablaIncidentes[[#This Row],[Prioridad*]]="Media",(Z1636-4)*60+AA1636,IF(TablaIncidentes[[#This Row],[Prioridad*]]="Alta",(Z1636-2)*60+AA1636)))</f>
        <v>-222</v>
      </c>
      <c r="AD1636" s="17" t="str">
        <f>TablaIncidentes[[#This Row],[Tiempo Creación (HH:mm)]]</f>
        <v>00:04</v>
      </c>
      <c r="AE1636" s="11">
        <f t="shared" si="177"/>
        <v>0</v>
      </c>
      <c r="AF1636" s="11">
        <f t="shared" si="178"/>
        <v>4</v>
      </c>
      <c r="AG1636" s="11">
        <f>IF(TablaIncidentes[[#This Row],[Prioridad*]]="Baja",((AE1636*60)+AF1636)-30,IF(TablaIncidentes[[#This Row],[Prioridad*]]="Media",((AE1636*60)+AF1636)-15,IF(TablaIncidentes[[#This Row],[Prioridad*]]="Alta",((AE1636*60)+AF1636)-10)))</f>
        <v>-11</v>
      </c>
      <c r="AI1636" s="17">
        <f>TablaIncidentes[[#This Row],[Tiempo Avance Incidente]]</f>
        <v>2.418981479422655E-3</v>
      </c>
      <c r="AJ1636" s="11">
        <f t="shared" si="179"/>
        <v>0</v>
      </c>
      <c r="AK1636" s="11">
        <f t="shared" si="180"/>
        <v>3</v>
      </c>
      <c r="AL1636">
        <f>IF(TablaIncidentes[[#This Row],[Prioridad*]]="Baja",((AJ1636*60)+AK1636)-720,IF(TablaIncidentes[[#This Row],[Prioridad*]]="Media",((AJ1636*60)+AK1636)-120,IF(TablaIncidentes[[#This Row],[Prioridad*]]="Alta",((AJ1636*60)+AK1636)-60)))</f>
        <v>-117</v>
      </c>
      <c r="AN1636" t="str">
        <f t="shared" si="181"/>
        <v>viernes</v>
      </c>
    </row>
    <row r="1637" spans="1:40" x14ac:dyDescent="0.25">
      <c r="A1637" s="10" t="s">
        <v>3325</v>
      </c>
      <c r="B1637" t="s">
        <v>3326</v>
      </c>
      <c r="C1637" t="s">
        <v>395</v>
      </c>
      <c r="D1637" s="11" t="s">
        <v>33</v>
      </c>
      <c r="E1637" t="s">
        <v>34</v>
      </c>
      <c r="F1637" t="s">
        <v>111</v>
      </c>
      <c r="G1637" t="s">
        <v>104</v>
      </c>
      <c r="J1637" s="12">
        <v>43854</v>
      </c>
      <c r="K1637" s="13">
        <v>0.3583217592592593</v>
      </c>
      <c r="L1637" s="14">
        <v>43854</v>
      </c>
      <c r="M1637" s="15">
        <v>0.36027777777777775</v>
      </c>
      <c r="N1637" s="12">
        <v>43854</v>
      </c>
      <c r="O1637" s="13">
        <v>0.36086805555555551</v>
      </c>
      <c r="P1637" s="16">
        <v>43855.440555555557</v>
      </c>
      <c r="Q1637" s="11" t="s">
        <v>37</v>
      </c>
      <c r="R1637" s="11" t="s">
        <v>116</v>
      </c>
      <c r="S1637" s="11" t="s">
        <v>59</v>
      </c>
      <c r="T1637" s="11" t="s">
        <v>48</v>
      </c>
      <c r="U1637" s="11" t="s">
        <v>37</v>
      </c>
      <c r="V1637" s="17">
        <v>2.418981479422655E-3</v>
      </c>
      <c r="W1637" s="11" t="s">
        <v>37</v>
      </c>
      <c r="Y1637" s="17" t="str">
        <f>TablaIncidentes[[#This Row],[Tiempo Total Gestión]]</f>
        <v>00:03</v>
      </c>
      <c r="Z1637" s="11">
        <f t="shared" si="175"/>
        <v>0</v>
      </c>
      <c r="AA1637" s="11">
        <f t="shared" si="176"/>
        <v>3</v>
      </c>
      <c r="AB1637" s="11">
        <f>IF(TablaIncidentes[[#This Row],[Prioridad*]]="Baja",(Z1637-24)*60+AA1637,IF(TablaIncidentes[[#This Row],[Prioridad*]]="Media",(Z1637-4)*60+AA1637,IF(TablaIncidentes[[#This Row],[Prioridad*]]="Alta",(Z1637-2)*60+AA1637)))</f>
        <v>-117</v>
      </c>
      <c r="AD1637" s="17" t="str">
        <f>TablaIncidentes[[#This Row],[Tiempo Creación (HH:mm)]]</f>
        <v>00:02</v>
      </c>
      <c r="AE1637" s="11">
        <f t="shared" si="177"/>
        <v>0</v>
      </c>
      <c r="AF1637" s="11">
        <f t="shared" si="178"/>
        <v>2</v>
      </c>
      <c r="AG1637" s="11">
        <f>IF(TablaIncidentes[[#This Row],[Prioridad*]]="Baja",((AE1637*60)+AF1637)-30,IF(TablaIncidentes[[#This Row],[Prioridad*]]="Media",((AE1637*60)+AF1637)-15,IF(TablaIncidentes[[#This Row],[Prioridad*]]="Alta",((AE1637*60)+AF1637)-10)))</f>
        <v>-8</v>
      </c>
      <c r="AI1637" s="17">
        <f>TablaIncidentes[[#This Row],[Tiempo Avance Incidente]]</f>
        <v>2.418981479422655E-3</v>
      </c>
      <c r="AJ1637" s="11">
        <f t="shared" si="179"/>
        <v>0</v>
      </c>
      <c r="AK1637" s="11">
        <f t="shared" si="180"/>
        <v>3</v>
      </c>
      <c r="AL1637">
        <f>IF(TablaIncidentes[[#This Row],[Prioridad*]]="Baja",((AJ1637*60)+AK1637)-720,IF(TablaIncidentes[[#This Row],[Prioridad*]]="Media",((AJ1637*60)+AK1637)-120,IF(TablaIncidentes[[#This Row],[Prioridad*]]="Alta",((AJ1637*60)+AK1637)-60)))</f>
        <v>-57</v>
      </c>
      <c r="AN1637" t="str">
        <f t="shared" si="181"/>
        <v>viernes</v>
      </c>
    </row>
    <row r="1638" spans="1:40" x14ac:dyDescent="0.25">
      <c r="A1638" s="20" t="s">
        <v>3327</v>
      </c>
      <c r="B1638" t="s">
        <v>1587</v>
      </c>
      <c r="C1638" t="s">
        <v>32</v>
      </c>
      <c r="D1638" s="11" t="s">
        <v>33</v>
      </c>
      <c r="E1638" t="s">
        <v>34</v>
      </c>
      <c r="F1638" t="s">
        <v>51</v>
      </c>
      <c r="G1638" t="s">
        <v>52</v>
      </c>
      <c r="J1638" s="12">
        <v>43854</v>
      </c>
      <c r="K1638" s="13">
        <v>0.36866898148148147</v>
      </c>
      <c r="L1638" s="14">
        <v>43854</v>
      </c>
      <c r="M1638" s="15">
        <v>0.36866898148148147</v>
      </c>
      <c r="N1638" s="12">
        <v>43854</v>
      </c>
      <c r="O1638" s="13">
        <v>0.68266203703703709</v>
      </c>
      <c r="P1638" s="16">
        <v>43855.764085648145</v>
      </c>
      <c r="Q1638" s="11" t="s">
        <v>101</v>
      </c>
      <c r="R1638" s="11" t="s">
        <v>3328</v>
      </c>
      <c r="S1638" s="11" t="s">
        <v>39</v>
      </c>
      <c r="T1638" s="11" t="s">
        <v>133</v>
      </c>
      <c r="U1638" s="11" t="s">
        <v>37</v>
      </c>
      <c r="V1638" s="17">
        <v>0</v>
      </c>
      <c r="W1638" s="11" t="s">
        <v>37</v>
      </c>
      <c r="Y1638" s="17" t="str">
        <f>TablaIncidentes[[#This Row],[Tiempo Total Gestión]]</f>
        <v>04:57</v>
      </c>
      <c r="Z1638" s="11">
        <f t="shared" si="175"/>
        <v>4</v>
      </c>
      <c r="AA1638" s="11">
        <f t="shared" si="176"/>
        <v>57</v>
      </c>
      <c r="AB1638" s="11">
        <f>IF(TablaIncidentes[[#This Row],[Prioridad*]]="Baja",(Z1638-24)*60+AA1638,IF(TablaIncidentes[[#This Row],[Prioridad*]]="Media",(Z1638-4)*60+AA1638,IF(TablaIncidentes[[#This Row],[Prioridad*]]="Alta",(Z1638-2)*60+AA1638)))</f>
        <v>177</v>
      </c>
      <c r="AD1638" s="17" t="str">
        <f>TablaIncidentes[[#This Row],[Tiempo Creación (HH:mm)]]</f>
        <v>00:00</v>
      </c>
      <c r="AE1638" s="11">
        <f t="shared" si="177"/>
        <v>0</v>
      </c>
      <c r="AF1638" s="11">
        <f t="shared" si="178"/>
        <v>0</v>
      </c>
      <c r="AG1638" s="11">
        <f>IF(TablaIncidentes[[#This Row],[Prioridad*]]="Baja",((AE1638*60)+AF1638)-30,IF(TablaIncidentes[[#This Row],[Prioridad*]]="Media",((AE1638*60)+AF1638)-15,IF(TablaIncidentes[[#This Row],[Prioridad*]]="Alta",((AE1638*60)+AF1638)-10)))</f>
        <v>-10</v>
      </c>
      <c r="AI1638" s="17">
        <f>TablaIncidentes[[#This Row],[Tiempo Avance Incidente]]</f>
        <v>0</v>
      </c>
      <c r="AJ1638" s="11">
        <f t="shared" si="179"/>
        <v>0</v>
      </c>
      <c r="AK1638" s="11">
        <f t="shared" si="180"/>
        <v>0</v>
      </c>
      <c r="AL1638">
        <f>IF(TablaIncidentes[[#This Row],[Prioridad*]]="Baja",((AJ1638*60)+AK1638)-720,IF(TablaIncidentes[[#This Row],[Prioridad*]]="Media",((AJ1638*60)+AK1638)-120,IF(TablaIncidentes[[#This Row],[Prioridad*]]="Alta",((AJ1638*60)+AK1638)-60)))</f>
        <v>-60</v>
      </c>
      <c r="AN1638" t="str">
        <f t="shared" si="181"/>
        <v>viernes</v>
      </c>
    </row>
    <row r="1639" spans="1:40" x14ac:dyDescent="0.25">
      <c r="A1639" s="10" t="s">
        <v>3329</v>
      </c>
      <c r="B1639" t="s">
        <v>3244</v>
      </c>
      <c r="C1639" t="s">
        <v>32</v>
      </c>
      <c r="D1639" s="11" t="s">
        <v>33</v>
      </c>
      <c r="E1639" t="s">
        <v>34</v>
      </c>
      <c r="F1639" t="s">
        <v>51</v>
      </c>
      <c r="G1639" t="s">
        <v>361</v>
      </c>
      <c r="J1639" s="12">
        <v>43854</v>
      </c>
      <c r="K1639" s="13">
        <v>0.36937500000000001</v>
      </c>
      <c r="L1639" s="14">
        <v>43854</v>
      </c>
      <c r="M1639" s="15">
        <v>0.36937500000000001</v>
      </c>
      <c r="N1639" s="12">
        <v>43854</v>
      </c>
      <c r="O1639" s="13">
        <v>0.39402777777777781</v>
      </c>
      <c r="P1639" s="16">
        <v>43855.440555555557</v>
      </c>
      <c r="Q1639" s="11" t="s">
        <v>37</v>
      </c>
      <c r="R1639" s="11" t="s">
        <v>2027</v>
      </c>
      <c r="S1639" s="11" t="s">
        <v>39</v>
      </c>
      <c r="T1639" s="11" t="s">
        <v>133</v>
      </c>
      <c r="U1639" s="11" t="s">
        <v>37</v>
      </c>
      <c r="V1639" s="17">
        <v>0</v>
      </c>
      <c r="W1639" s="11" t="s">
        <v>37</v>
      </c>
      <c r="Y1639" s="17" t="str">
        <f>TablaIncidentes[[#This Row],[Tiempo Total Gestión]]</f>
        <v>00:35</v>
      </c>
      <c r="Z1639" s="11">
        <f t="shared" si="175"/>
        <v>0</v>
      </c>
      <c r="AA1639" s="11">
        <f t="shared" si="176"/>
        <v>35</v>
      </c>
      <c r="AB1639" s="11">
        <f>IF(TablaIncidentes[[#This Row],[Prioridad*]]="Baja",(Z1639-24)*60+AA1639,IF(TablaIncidentes[[#This Row],[Prioridad*]]="Media",(Z1639-4)*60+AA1639,IF(TablaIncidentes[[#This Row],[Prioridad*]]="Alta",(Z1639-2)*60+AA1639)))</f>
        <v>-85</v>
      </c>
      <c r="AD1639" s="17" t="str">
        <f>TablaIncidentes[[#This Row],[Tiempo Creación (HH:mm)]]</f>
        <v>00:00</v>
      </c>
      <c r="AE1639" s="11">
        <f t="shared" si="177"/>
        <v>0</v>
      </c>
      <c r="AF1639" s="11">
        <f t="shared" si="178"/>
        <v>0</v>
      </c>
      <c r="AG1639" s="11">
        <f>IF(TablaIncidentes[[#This Row],[Prioridad*]]="Baja",((AE1639*60)+AF1639)-30,IF(TablaIncidentes[[#This Row],[Prioridad*]]="Media",((AE1639*60)+AF1639)-15,IF(TablaIncidentes[[#This Row],[Prioridad*]]="Alta",((AE1639*60)+AF1639)-10)))</f>
        <v>-10</v>
      </c>
      <c r="AI1639" s="17">
        <f>TablaIncidentes[[#This Row],[Tiempo Avance Incidente]]</f>
        <v>0</v>
      </c>
      <c r="AJ1639" s="11">
        <f t="shared" si="179"/>
        <v>0</v>
      </c>
      <c r="AK1639" s="11">
        <f t="shared" si="180"/>
        <v>0</v>
      </c>
      <c r="AL1639">
        <f>IF(TablaIncidentes[[#This Row],[Prioridad*]]="Baja",((AJ1639*60)+AK1639)-720,IF(TablaIncidentes[[#This Row],[Prioridad*]]="Media",((AJ1639*60)+AK1639)-120,IF(TablaIncidentes[[#This Row],[Prioridad*]]="Alta",((AJ1639*60)+AK1639)-60)))</f>
        <v>-60</v>
      </c>
      <c r="AN1639" t="str">
        <f t="shared" si="181"/>
        <v>viernes</v>
      </c>
    </row>
    <row r="1640" spans="1:40" x14ac:dyDescent="0.25">
      <c r="A1640" s="20" t="s">
        <v>3330</v>
      </c>
      <c r="B1640" t="s">
        <v>3331</v>
      </c>
      <c r="C1640" t="s">
        <v>32</v>
      </c>
      <c r="D1640" s="11" t="s">
        <v>33</v>
      </c>
      <c r="E1640" t="s">
        <v>34</v>
      </c>
      <c r="F1640" t="s">
        <v>51</v>
      </c>
      <c r="G1640" t="s">
        <v>52</v>
      </c>
      <c r="J1640" s="12">
        <v>43854</v>
      </c>
      <c r="K1640" s="13">
        <v>0.36938657407407405</v>
      </c>
      <c r="L1640" s="14">
        <v>43854</v>
      </c>
      <c r="M1640" s="15">
        <v>0.36938657407407405</v>
      </c>
      <c r="N1640" s="12">
        <v>43854</v>
      </c>
      <c r="O1640" s="13">
        <v>0.64148148148148143</v>
      </c>
      <c r="P1640" s="16">
        <v>43855.669421296298</v>
      </c>
      <c r="Q1640" s="11" t="s">
        <v>101</v>
      </c>
      <c r="R1640" s="11" t="s">
        <v>2381</v>
      </c>
      <c r="S1640" s="11" t="s">
        <v>39</v>
      </c>
      <c r="T1640" s="11" t="s">
        <v>133</v>
      </c>
      <c r="U1640" s="11" t="s">
        <v>37</v>
      </c>
      <c r="V1640" s="17">
        <v>0</v>
      </c>
      <c r="W1640" s="11" t="s">
        <v>37</v>
      </c>
      <c r="Y1640" s="17" t="str">
        <f>TablaIncidentes[[#This Row],[Tiempo Total Gestión]]</f>
        <v>06:31</v>
      </c>
      <c r="Z1640" s="11">
        <f t="shared" si="175"/>
        <v>6</v>
      </c>
      <c r="AA1640" s="11">
        <f t="shared" si="176"/>
        <v>31</v>
      </c>
      <c r="AB1640" s="11">
        <f>IF(TablaIncidentes[[#This Row],[Prioridad*]]="Baja",(Z1640-24)*60+AA1640,IF(TablaIncidentes[[#This Row],[Prioridad*]]="Media",(Z1640-4)*60+AA1640,IF(TablaIncidentes[[#This Row],[Prioridad*]]="Alta",(Z1640-2)*60+AA1640)))</f>
        <v>271</v>
      </c>
      <c r="AD1640" s="17" t="str">
        <f>TablaIncidentes[[#This Row],[Tiempo Creación (HH:mm)]]</f>
        <v>00:00</v>
      </c>
      <c r="AE1640" s="11">
        <f t="shared" si="177"/>
        <v>0</v>
      </c>
      <c r="AF1640" s="11">
        <f t="shared" si="178"/>
        <v>0</v>
      </c>
      <c r="AG1640" s="11">
        <f>IF(TablaIncidentes[[#This Row],[Prioridad*]]="Baja",((AE1640*60)+AF1640)-30,IF(TablaIncidentes[[#This Row],[Prioridad*]]="Media",((AE1640*60)+AF1640)-15,IF(TablaIncidentes[[#This Row],[Prioridad*]]="Alta",((AE1640*60)+AF1640)-10)))</f>
        <v>-10</v>
      </c>
      <c r="AI1640" s="17">
        <f>TablaIncidentes[[#This Row],[Tiempo Avance Incidente]]</f>
        <v>0</v>
      </c>
      <c r="AJ1640" s="11">
        <f t="shared" si="179"/>
        <v>0</v>
      </c>
      <c r="AK1640" s="11">
        <f t="shared" si="180"/>
        <v>0</v>
      </c>
      <c r="AL1640">
        <f>IF(TablaIncidentes[[#This Row],[Prioridad*]]="Baja",((AJ1640*60)+AK1640)-720,IF(TablaIncidentes[[#This Row],[Prioridad*]]="Media",((AJ1640*60)+AK1640)-120,IF(TablaIncidentes[[#This Row],[Prioridad*]]="Alta",((AJ1640*60)+AK1640)-60)))</f>
        <v>-60</v>
      </c>
      <c r="AN1640" t="str">
        <f t="shared" si="181"/>
        <v>viernes</v>
      </c>
    </row>
    <row r="1641" spans="1:40" x14ac:dyDescent="0.25">
      <c r="A1641" s="20" t="s">
        <v>3332</v>
      </c>
      <c r="B1641" t="s">
        <v>3333</v>
      </c>
      <c r="C1641" t="s">
        <v>32</v>
      </c>
      <c r="D1641" s="11" t="s">
        <v>33</v>
      </c>
      <c r="E1641" t="s">
        <v>34</v>
      </c>
      <c r="F1641" t="s">
        <v>51</v>
      </c>
      <c r="G1641" t="s">
        <v>62</v>
      </c>
      <c r="J1641" s="12">
        <v>43854</v>
      </c>
      <c r="K1641" s="13">
        <v>0.36942129629629633</v>
      </c>
      <c r="L1641" s="14">
        <v>43854</v>
      </c>
      <c r="M1641" s="15">
        <v>0.36942129629629633</v>
      </c>
      <c r="N1641" s="12">
        <v>43854</v>
      </c>
      <c r="O1641" s="13">
        <v>0.58123842592592589</v>
      </c>
      <c r="P1641" s="16">
        <v>43855.603495370371</v>
      </c>
      <c r="Q1641" s="11" t="s">
        <v>101</v>
      </c>
      <c r="R1641" s="11" t="s">
        <v>1967</v>
      </c>
      <c r="S1641" s="11" t="s">
        <v>39</v>
      </c>
      <c r="T1641" s="11" t="s">
        <v>133</v>
      </c>
      <c r="U1641" s="11" t="s">
        <v>37</v>
      </c>
      <c r="V1641" s="17">
        <v>0</v>
      </c>
      <c r="W1641" s="11" t="s">
        <v>37</v>
      </c>
      <c r="Y1641" s="17" t="str">
        <f>TablaIncidentes[[#This Row],[Tiempo Total Gestión]]</f>
        <v>05:05</v>
      </c>
      <c r="Z1641" s="11">
        <f t="shared" si="175"/>
        <v>5</v>
      </c>
      <c r="AA1641" s="11">
        <f t="shared" si="176"/>
        <v>5</v>
      </c>
      <c r="AB1641" s="11">
        <f>IF(TablaIncidentes[[#This Row],[Prioridad*]]="Baja",(Z1641-24)*60+AA1641,IF(TablaIncidentes[[#This Row],[Prioridad*]]="Media",(Z1641-4)*60+AA1641,IF(TablaIncidentes[[#This Row],[Prioridad*]]="Alta",(Z1641-2)*60+AA1641)))</f>
        <v>185</v>
      </c>
      <c r="AD1641" s="17" t="str">
        <f>TablaIncidentes[[#This Row],[Tiempo Creación (HH:mm)]]</f>
        <v>00:00</v>
      </c>
      <c r="AE1641" s="11">
        <f t="shared" si="177"/>
        <v>0</v>
      </c>
      <c r="AF1641" s="11">
        <f t="shared" si="178"/>
        <v>0</v>
      </c>
      <c r="AG1641" s="11">
        <f>IF(TablaIncidentes[[#This Row],[Prioridad*]]="Baja",((AE1641*60)+AF1641)-30,IF(TablaIncidentes[[#This Row],[Prioridad*]]="Media",((AE1641*60)+AF1641)-15,IF(TablaIncidentes[[#This Row],[Prioridad*]]="Alta",((AE1641*60)+AF1641)-10)))</f>
        <v>-10</v>
      </c>
      <c r="AI1641" s="17">
        <f>TablaIncidentes[[#This Row],[Tiempo Avance Incidente]]</f>
        <v>0</v>
      </c>
      <c r="AJ1641" s="11">
        <f t="shared" si="179"/>
        <v>0</v>
      </c>
      <c r="AK1641" s="11">
        <f t="shared" si="180"/>
        <v>0</v>
      </c>
      <c r="AL1641">
        <f>IF(TablaIncidentes[[#This Row],[Prioridad*]]="Baja",((AJ1641*60)+AK1641)-720,IF(TablaIncidentes[[#This Row],[Prioridad*]]="Media",((AJ1641*60)+AK1641)-120,IF(TablaIncidentes[[#This Row],[Prioridad*]]="Alta",((AJ1641*60)+AK1641)-60)))</f>
        <v>-60</v>
      </c>
      <c r="AN1641" t="str">
        <f t="shared" si="181"/>
        <v>viernes</v>
      </c>
    </row>
    <row r="1642" spans="1:40" x14ac:dyDescent="0.25">
      <c r="A1642" s="20" t="s">
        <v>3334</v>
      </c>
      <c r="B1642" t="s">
        <v>3335</v>
      </c>
      <c r="C1642" t="s">
        <v>32</v>
      </c>
      <c r="D1642" s="11" t="s">
        <v>33</v>
      </c>
      <c r="E1642" t="s">
        <v>34</v>
      </c>
      <c r="F1642" t="s">
        <v>51</v>
      </c>
      <c r="G1642" t="s">
        <v>75</v>
      </c>
      <c r="J1642" s="12">
        <v>43854</v>
      </c>
      <c r="K1642" s="13">
        <v>0.36942129629629633</v>
      </c>
      <c r="L1642" s="14">
        <v>43854</v>
      </c>
      <c r="M1642" s="15">
        <v>0.36942129629629633</v>
      </c>
      <c r="N1642" s="12">
        <v>43857</v>
      </c>
      <c r="O1642" s="13">
        <v>0.44937500000000002</v>
      </c>
      <c r="P1642" s="16">
        <v>43858.551249999997</v>
      </c>
      <c r="Q1642" s="11" t="s">
        <v>101</v>
      </c>
      <c r="R1642" s="11" t="s">
        <v>1995</v>
      </c>
      <c r="S1642" s="11" t="s">
        <v>39</v>
      </c>
      <c r="T1642" s="11" t="s">
        <v>133</v>
      </c>
      <c r="U1642" s="11" t="s">
        <v>37</v>
      </c>
      <c r="V1642" s="17">
        <v>0</v>
      </c>
      <c r="W1642" s="11" t="s">
        <v>37</v>
      </c>
      <c r="Y1642" s="17" t="str">
        <f>TablaIncidentes[[#This Row],[Tiempo Total Gestión]]</f>
        <v>05:09</v>
      </c>
      <c r="Z1642" s="11">
        <f t="shared" si="175"/>
        <v>5</v>
      </c>
      <c r="AA1642" s="11">
        <f t="shared" si="176"/>
        <v>9</v>
      </c>
      <c r="AB1642" s="11">
        <f>IF(TablaIncidentes[[#This Row],[Prioridad*]]="Baja",(Z1642-24)*60+AA1642,IF(TablaIncidentes[[#This Row],[Prioridad*]]="Media",(Z1642-4)*60+AA1642,IF(TablaIncidentes[[#This Row],[Prioridad*]]="Alta",(Z1642-2)*60+AA1642)))</f>
        <v>189</v>
      </c>
      <c r="AD1642" s="17" t="str">
        <f>TablaIncidentes[[#This Row],[Tiempo Creación (HH:mm)]]</f>
        <v>00:00</v>
      </c>
      <c r="AE1642" s="11">
        <f t="shared" si="177"/>
        <v>0</v>
      </c>
      <c r="AF1642" s="11">
        <f t="shared" si="178"/>
        <v>0</v>
      </c>
      <c r="AG1642" s="11">
        <f>IF(TablaIncidentes[[#This Row],[Prioridad*]]="Baja",((AE1642*60)+AF1642)-30,IF(TablaIncidentes[[#This Row],[Prioridad*]]="Media",((AE1642*60)+AF1642)-15,IF(TablaIncidentes[[#This Row],[Prioridad*]]="Alta",((AE1642*60)+AF1642)-10)))</f>
        <v>-10</v>
      </c>
      <c r="AI1642" s="17">
        <f>TablaIncidentes[[#This Row],[Tiempo Avance Incidente]]</f>
        <v>0</v>
      </c>
      <c r="AJ1642" s="11">
        <f t="shared" si="179"/>
        <v>0</v>
      </c>
      <c r="AK1642" s="11">
        <f t="shared" si="180"/>
        <v>0</v>
      </c>
      <c r="AL1642">
        <f>IF(TablaIncidentes[[#This Row],[Prioridad*]]="Baja",((AJ1642*60)+AK1642)-720,IF(TablaIncidentes[[#This Row],[Prioridad*]]="Media",((AJ1642*60)+AK1642)-120,IF(TablaIncidentes[[#This Row],[Prioridad*]]="Alta",((AJ1642*60)+AK1642)-60)))</f>
        <v>-60</v>
      </c>
      <c r="AN1642" t="str">
        <f t="shared" si="181"/>
        <v>viernes</v>
      </c>
    </row>
    <row r="1643" spans="1:40" x14ac:dyDescent="0.25">
      <c r="A1643" s="20" t="s">
        <v>3336</v>
      </c>
      <c r="B1643" t="s">
        <v>1766</v>
      </c>
      <c r="C1643" t="s">
        <v>32</v>
      </c>
      <c r="D1643" s="11" t="s">
        <v>33</v>
      </c>
      <c r="E1643" t="s">
        <v>34</v>
      </c>
      <c r="F1643" t="s">
        <v>51</v>
      </c>
      <c r="G1643" t="s">
        <v>52</v>
      </c>
      <c r="J1643" s="12">
        <v>43854</v>
      </c>
      <c r="K1643" s="13">
        <v>0.37008101851851855</v>
      </c>
      <c r="L1643" s="14">
        <v>43854</v>
      </c>
      <c r="M1643" s="15">
        <v>0.37008101851851855</v>
      </c>
      <c r="N1643" s="12">
        <v>43854</v>
      </c>
      <c r="O1643" s="13">
        <v>0.71105324074074072</v>
      </c>
      <c r="P1643" s="16">
        <v>43855.764085648145</v>
      </c>
      <c r="Q1643" s="11" t="s">
        <v>101</v>
      </c>
      <c r="R1643" s="11" t="s">
        <v>1566</v>
      </c>
      <c r="S1643" s="11" t="s">
        <v>39</v>
      </c>
      <c r="T1643" s="11" t="s">
        <v>133</v>
      </c>
      <c r="U1643" s="11" t="s">
        <v>37</v>
      </c>
      <c r="V1643" s="17">
        <v>0</v>
      </c>
      <c r="W1643" s="11" t="s">
        <v>37</v>
      </c>
      <c r="Y1643" s="17" t="str">
        <f>TablaIncidentes[[#This Row],[Tiempo Total Gestión]]</f>
        <v>02:45</v>
      </c>
      <c r="Z1643" s="11">
        <f t="shared" si="175"/>
        <v>2</v>
      </c>
      <c r="AA1643" s="11">
        <f t="shared" si="176"/>
        <v>45</v>
      </c>
      <c r="AB1643" s="11">
        <f>IF(TablaIncidentes[[#This Row],[Prioridad*]]="Baja",(Z1643-24)*60+AA1643,IF(TablaIncidentes[[#This Row],[Prioridad*]]="Media",(Z1643-4)*60+AA1643,IF(TablaIncidentes[[#This Row],[Prioridad*]]="Alta",(Z1643-2)*60+AA1643)))</f>
        <v>45</v>
      </c>
      <c r="AD1643" s="17" t="str">
        <f>TablaIncidentes[[#This Row],[Tiempo Creación (HH:mm)]]</f>
        <v>00:00</v>
      </c>
      <c r="AE1643" s="11">
        <f t="shared" si="177"/>
        <v>0</v>
      </c>
      <c r="AF1643" s="11">
        <f t="shared" si="178"/>
        <v>0</v>
      </c>
      <c r="AG1643" s="11">
        <f>IF(TablaIncidentes[[#This Row],[Prioridad*]]="Baja",((AE1643*60)+AF1643)-30,IF(TablaIncidentes[[#This Row],[Prioridad*]]="Media",((AE1643*60)+AF1643)-15,IF(TablaIncidentes[[#This Row],[Prioridad*]]="Alta",((AE1643*60)+AF1643)-10)))</f>
        <v>-10</v>
      </c>
      <c r="AI1643" s="17">
        <f>TablaIncidentes[[#This Row],[Tiempo Avance Incidente]]</f>
        <v>0</v>
      </c>
      <c r="AJ1643" s="11">
        <f t="shared" si="179"/>
        <v>0</v>
      </c>
      <c r="AK1643" s="11">
        <f t="shared" si="180"/>
        <v>0</v>
      </c>
      <c r="AL1643">
        <f>IF(TablaIncidentes[[#This Row],[Prioridad*]]="Baja",((AJ1643*60)+AK1643)-720,IF(TablaIncidentes[[#This Row],[Prioridad*]]="Media",((AJ1643*60)+AK1643)-120,IF(TablaIncidentes[[#This Row],[Prioridad*]]="Alta",((AJ1643*60)+AK1643)-60)))</f>
        <v>-60</v>
      </c>
      <c r="AN1643" t="str">
        <f t="shared" si="181"/>
        <v>viernes</v>
      </c>
    </row>
    <row r="1644" spans="1:40" x14ac:dyDescent="0.25">
      <c r="A1644" s="20" t="s">
        <v>3337</v>
      </c>
      <c r="B1644" t="s">
        <v>3338</v>
      </c>
      <c r="C1644" t="s">
        <v>32</v>
      </c>
      <c r="D1644" s="11" t="s">
        <v>33</v>
      </c>
      <c r="E1644" t="s">
        <v>34</v>
      </c>
      <c r="F1644" t="s">
        <v>51</v>
      </c>
      <c r="G1644" t="s">
        <v>75</v>
      </c>
      <c r="J1644" s="12">
        <v>43854</v>
      </c>
      <c r="K1644" s="13">
        <v>0.37008101851851855</v>
      </c>
      <c r="L1644" s="14">
        <v>43854</v>
      </c>
      <c r="M1644" s="15">
        <v>0.37008101851851855</v>
      </c>
      <c r="N1644" s="12">
        <v>43854</v>
      </c>
      <c r="O1644" s="13">
        <v>0.60064814814814815</v>
      </c>
      <c r="P1644" s="16">
        <v>43855.603495370371</v>
      </c>
      <c r="Q1644" s="11" t="s">
        <v>101</v>
      </c>
      <c r="R1644" s="11" t="s">
        <v>2417</v>
      </c>
      <c r="S1644" s="11" t="s">
        <v>39</v>
      </c>
      <c r="T1644" s="11" t="s">
        <v>133</v>
      </c>
      <c r="U1644" s="11" t="s">
        <v>37</v>
      </c>
      <c r="V1644" s="17">
        <v>0</v>
      </c>
      <c r="W1644" s="11" t="s">
        <v>37</v>
      </c>
      <c r="Y1644" s="17" t="str">
        <f>TablaIncidentes[[#This Row],[Tiempo Total Gestión]]</f>
        <v>05:32</v>
      </c>
      <c r="Z1644" s="11">
        <f t="shared" si="175"/>
        <v>5</v>
      </c>
      <c r="AA1644" s="11">
        <f t="shared" si="176"/>
        <v>32</v>
      </c>
      <c r="AB1644" s="11">
        <f>IF(TablaIncidentes[[#This Row],[Prioridad*]]="Baja",(Z1644-24)*60+AA1644,IF(TablaIncidentes[[#This Row],[Prioridad*]]="Media",(Z1644-4)*60+AA1644,IF(TablaIncidentes[[#This Row],[Prioridad*]]="Alta",(Z1644-2)*60+AA1644)))</f>
        <v>212</v>
      </c>
      <c r="AD1644" s="17" t="str">
        <f>TablaIncidentes[[#This Row],[Tiempo Creación (HH:mm)]]</f>
        <v>00:00</v>
      </c>
      <c r="AE1644" s="11">
        <f t="shared" si="177"/>
        <v>0</v>
      </c>
      <c r="AF1644" s="11">
        <f t="shared" si="178"/>
        <v>0</v>
      </c>
      <c r="AG1644" s="11">
        <f>IF(TablaIncidentes[[#This Row],[Prioridad*]]="Baja",((AE1644*60)+AF1644)-30,IF(TablaIncidentes[[#This Row],[Prioridad*]]="Media",((AE1644*60)+AF1644)-15,IF(TablaIncidentes[[#This Row],[Prioridad*]]="Alta",((AE1644*60)+AF1644)-10)))</f>
        <v>-10</v>
      </c>
      <c r="AI1644" s="17">
        <f>TablaIncidentes[[#This Row],[Tiempo Avance Incidente]]</f>
        <v>0</v>
      </c>
      <c r="AJ1644" s="11">
        <f t="shared" si="179"/>
        <v>0</v>
      </c>
      <c r="AK1644" s="11">
        <f t="shared" si="180"/>
        <v>0</v>
      </c>
      <c r="AL1644">
        <f>IF(TablaIncidentes[[#This Row],[Prioridad*]]="Baja",((AJ1644*60)+AK1644)-720,IF(TablaIncidentes[[#This Row],[Prioridad*]]="Media",((AJ1644*60)+AK1644)-120,IF(TablaIncidentes[[#This Row],[Prioridad*]]="Alta",((AJ1644*60)+AK1644)-60)))</f>
        <v>-60</v>
      </c>
      <c r="AN1644" t="str">
        <f t="shared" si="181"/>
        <v>viernes</v>
      </c>
    </row>
    <row r="1645" spans="1:40" x14ac:dyDescent="0.25">
      <c r="A1645" s="10" t="s">
        <v>3339</v>
      </c>
      <c r="B1645" t="s">
        <v>3340</v>
      </c>
      <c r="C1645" t="s">
        <v>32</v>
      </c>
      <c r="D1645" s="11" t="s">
        <v>110</v>
      </c>
      <c r="E1645" t="s">
        <v>34</v>
      </c>
      <c r="F1645" t="s">
        <v>51</v>
      </c>
      <c r="G1645" t="s">
        <v>125</v>
      </c>
      <c r="J1645" s="12">
        <v>43854</v>
      </c>
      <c r="K1645" s="13">
        <v>0.37243055555555554</v>
      </c>
      <c r="L1645" s="14">
        <v>43854</v>
      </c>
      <c r="M1645" s="15">
        <v>0.37497685185185187</v>
      </c>
      <c r="N1645" s="12">
        <v>43854</v>
      </c>
      <c r="O1645" s="13">
        <v>0.3790162037037037</v>
      </c>
      <c r="P1645" s="16">
        <v>43855.440555555557</v>
      </c>
      <c r="Q1645" s="11" t="s">
        <v>37</v>
      </c>
      <c r="R1645" s="11" t="s">
        <v>66</v>
      </c>
      <c r="S1645" s="11" t="s">
        <v>59</v>
      </c>
      <c r="T1645" s="11" t="s">
        <v>116</v>
      </c>
      <c r="U1645" s="11" t="s">
        <v>37</v>
      </c>
      <c r="V1645" s="17">
        <v>2.3842592563596554E-3</v>
      </c>
      <c r="W1645" s="11" t="s">
        <v>37</v>
      </c>
      <c r="Y1645" s="17" t="str">
        <f>TablaIncidentes[[#This Row],[Tiempo Total Gestión]]</f>
        <v>00:09</v>
      </c>
      <c r="Z1645" s="11">
        <f t="shared" si="175"/>
        <v>0</v>
      </c>
      <c r="AA1645" s="11">
        <f t="shared" si="176"/>
        <v>9</v>
      </c>
      <c r="AB1645" s="11">
        <f>IF(TablaIncidentes[[#This Row],[Prioridad*]]="Baja",(Z1645-24)*60+AA1645,IF(TablaIncidentes[[#This Row],[Prioridad*]]="Media",(Z1645-4)*60+AA1645,IF(TablaIncidentes[[#This Row],[Prioridad*]]="Alta",(Z1645-2)*60+AA1645)))</f>
        <v>-231</v>
      </c>
      <c r="AD1645" s="17" t="str">
        <f>TablaIncidentes[[#This Row],[Tiempo Creación (HH:mm)]]</f>
        <v>00:03</v>
      </c>
      <c r="AE1645" s="11">
        <f t="shared" si="177"/>
        <v>0</v>
      </c>
      <c r="AF1645" s="11">
        <f t="shared" si="178"/>
        <v>3</v>
      </c>
      <c r="AG1645" s="11">
        <f>IF(TablaIncidentes[[#This Row],[Prioridad*]]="Baja",((AE1645*60)+AF1645)-30,IF(TablaIncidentes[[#This Row],[Prioridad*]]="Media",((AE1645*60)+AF1645)-15,IF(TablaIncidentes[[#This Row],[Prioridad*]]="Alta",((AE1645*60)+AF1645)-10)))</f>
        <v>-12</v>
      </c>
      <c r="AI1645" s="17">
        <f>TablaIncidentes[[#This Row],[Tiempo Avance Incidente]]</f>
        <v>2.3842592563596554E-3</v>
      </c>
      <c r="AJ1645" s="11">
        <f t="shared" si="179"/>
        <v>0</v>
      </c>
      <c r="AK1645" s="11">
        <f t="shared" si="180"/>
        <v>3</v>
      </c>
      <c r="AL1645">
        <f>IF(TablaIncidentes[[#This Row],[Prioridad*]]="Baja",((AJ1645*60)+AK1645)-720,IF(TablaIncidentes[[#This Row],[Prioridad*]]="Media",((AJ1645*60)+AK1645)-120,IF(TablaIncidentes[[#This Row],[Prioridad*]]="Alta",((AJ1645*60)+AK1645)-60)))</f>
        <v>-117</v>
      </c>
      <c r="AN1645" t="str">
        <f t="shared" si="181"/>
        <v>viernes</v>
      </c>
    </row>
    <row r="1646" spans="1:40" x14ac:dyDescent="0.25">
      <c r="A1646" s="20" t="s">
        <v>3341</v>
      </c>
      <c r="B1646" t="s">
        <v>3087</v>
      </c>
      <c r="C1646" t="s">
        <v>32</v>
      </c>
      <c r="D1646" s="11" t="s">
        <v>33</v>
      </c>
      <c r="E1646" t="s">
        <v>34</v>
      </c>
      <c r="F1646" t="s">
        <v>51</v>
      </c>
      <c r="G1646" t="s">
        <v>62</v>
      </c>
      <c r="J1646" s="12">
        <v>43854</v>
      </c>
      <c r="K1646" s="13">
        <v>0.38679398148148153</v>
      </c>
      <c r="L1646" s="14">
        <v>43854</v>
      </c>
      <c r="M1646" s="15">
        <v>0.38679398148148153</v>
      </c>
      <c r="N1646" s="12">
        <v>43854</v>
      </c>
      <c r="O1646" s="13">
        <v>0.5965625</v>
      </c>
      <c r="P1646" s="16">
        <v>43855.603495370371</v>
      </c>
      <c r="Q1646" s="11" t="s">
        <v>101</v>
      </c>
      <c r="R1646" s="11" t="s">
        <v>2545</v>
      </c>
      <c r="S1646" s="11" t="s">
        <v>39</v>
      </c>
      <c r="T1646" s="11" t="s">
        <v>133</v>
      </c>
      <c r="U1646" s="11" t="s">
        <v>37</v>
      </c>
      <c r="V1646" s="17">
        <v>0</v>
      </c>
      <c r="W1646" s="11" t="s">
        <v>37</v>
      </c>
      <c r="Y1646" s="17" t="str">
        <f>TablaIncidentes[[#This Row],[Tiempo Total Gestión]]</f>
        <v>04:59</v>
      </c>
      <c r="Z1646" s="11">
        <f t="shared" si="175"/>
        <v>4</v>
      </c>
      <c r="AA1646" s="11">
        <f t="shared" si="176"/>
        <v>59</v>
      </c>
      <c r="AB1646" s="11">
        <f>IF(TablaIncidentes[[#This Row],[Prioridad*]]="Baja",(Z1646-24)*60+AA1646,IF(TablaIncidentes[[#This Row],[Prioridad*]]="Media",(Z1646-4)*60+AA1646,IF(TablaIncidentes[[#This Row],[Prioridad*]]="Alta",(Z1646-2)*60+AA1646)))</f>
        <v>179</v>
      </c>
      <c r="AD1646" s="17" t="str">
        <f>TablaIncidentes[[#This Row],[Tiempo Creación (HH:mm)]]</f>
        <v>00:00</v>
      </c>
      <c r="AE1646" s="11">
        <f t="shared" si="177"/>
        <v>0</v>
      </c>
      <c r="AF1646" s="11">
        <f t="shared" si="178"/>
        <v>0</v>
      </c>
      <c r="AG1646" s="11">
        <f>IF(TablaIncidentes[[#This Row],[Prioridad*]]="Baja",((AE1646*60)+AF1646)-30,IF(TablaIncidentes[[#This Row],[Prioridad*]]="Media",((AE1646*60)+AF1646)-15,IF(TablaIncidentes[[#This Row],[Prioridad*]]="Alta",((AE1646*60)+AF1646)-10)))</f>
        <v>-10</v>
      </c>
      <c r="AI1646" s="17">
        <f>TablaIncidentes[[#This Row],[Tiempo Avance Incidente]]</f>
        <v>0</v>
      </c>
      <c r="AJ1646" s="11">
        <f t="shared" si="179"/>
        <v>0</v>
      </c>
      <c r="AK1646" s="11">
        <f t="shared" si="180"/>
        <v>0</v>
      </c>
      <c r="AL1646">
        <f>IF(TablaIncidentes[[#This Row],[Prioridad*]]="Baja",((AJ1646*60)+AK1646)-720,IF(TablaIncidentes[[#This Row],[Prioridad*]]="Media",((AJ1646*60)+AK1646)-120,IF(TablaIncidentes[[#This Row],[Prioridad*]]="Alta",((AJ1646*60)+AK1646)-60)))</f>
        <v>-60</v>
      </c>
      <c r="AN1646" t="str">
        <f t="shared" si="181"/>
        <v>viernes</v>
      </c>
    </row>
    <row r="1647" spans="1:40" x14ac:dyDescent="0.25">
      <c r="A1647" s="20" t="s">
        <v>3342</v>
      </c>
      <c r="B1647" t="s">
        <v>1513</v>
      </c>
      <c r="C1647" t="s">
        <v>32</v>
      </c>
      <c r="D1647" s="11" t="s">
        <v>33</v>
      </c>
      <c r="E1647" t="s">
        <v>34</v>
      </c>
      <c r="F1647" t="s">
        <v>51</v>
      </c>
      <c r="G1647" t="s">
        <v>75</v>
      </c>
      <c r="J1647" s="12">
        <v>43854</v>
      </c>
      <c r="K1647" s="13">
        <v>0.39446759259259262</v>
      </c>
      <c r="L1647" s="14">
        <v>43854</v>
      </c>
      <c r="M1647" s="15">
        <v>0.39446759259259262</v>
      </c>
      <c r="N1647" s="12">
        <v>43857</v>
      </c>
      <c r="O1647" s="13">
        <v>0.40086805555555555</v>
      </c>
      <c r="P1647" s="16">
        <v>43858.433877314812</v>
      </c>
      <c r="Q1647" s="11" t="s">
        <v>101</v>
      </c>
      <c r="R1647" s="11" t="s">
        <v>975</v>
      </c>
      <c r="S1647" s="11" t="s">
        <v>39</v>
      </c>
      <c r="T1647" s="11" t="s">
        <v>133</v>
      </c>
      <c r="U1647" s="11" t="s">
        <v>37</v>
      </c>
      <c r="V1647" s="17">
        <v>0</v>
      </c>
      <c r="W1647" s="11" t="s">
        <v>37</v>
      </c>
      <c r="Y1647" s="17" t="str">
        <f>TablaIncidentes[[#This Row],[Tiempo Total Gestión]]</f>
        <v>02:22</v>
      </c>
      <c r="Z1647" s="11">
        <f t="shared" si="175"/>
        <v>2</v>
      </c>
      <c r="AA1647" s="11">
        <f t="shared" si="176"/>
        <v>22</v>
      </c>
      <c r="AB1647" s="11">
        <f>IF(TablaIncidentes[[#This Row],[Prioridad*]]="Baja",(Z1647-24)*60+AA1647,IF(TablaIncidentes[[#This Row],[Prioridad*]]="Media",(Z1647-4)*60+AA1647,IF(TablaIncidentes[[#This Row],[Prioridad*]]="Alta",(Z1647-2)*60+AA1647)))</f>
        <v>22</v>
      </c>
      <c r="AD1647" s="17" t="str">
        <f>TablaIncidentes[[#This Row],[Tiempo Creación (HH:mm)]]</f>
        <v>00:00</v>
      </c>
      <c r="AE1647" s="11">
        <f t="shared" si="177"/>
        <v>0</v>
      </c>
      <c r="AF1647" s="11">
        <f t="shared" si="178"/>
        <v>0</v>
      </c>
      <c r="AG1647" s="11">
        <f>IF(TablaIncidentes[[#This Row],[Prioridad*]]="Baja",((AE1647*60)+AF1647)-30,IF(TablaIncidentes[[#This Row],[Prioridad*]]="Media",((AE1647*60)+AF1647)-15,IF(TablaIncidentes[[#This Row],[Prioridad*]]="Alta",((AE1647*60)+AF1647)-10)))</f>
        <v>-10</v>
      </c>
      <c r="AI1647" s="17">
        <f>TablaIncidentes[[#This Row],[Tiempo Avance Incidente]]</f>
        <v>0</v>
      </c>
      <c r="AJ1647" s="11">
        <f t="shared" si="179"/>
        <v>0</v>
      </c>
      <c r="AK1647" s="11">
        <f t="shared" si="180"/>
        <v>0</v>
      </c>
      <c r="AL1647">
        <f>IF(TablaIncidentes[[#This Row],[Prioridad*]]="Baja",((AJ1647*60)+AK1647)-720,IF(TablaIncidentes[[#This Row],[Prioridad*]]="Media",((AJ1647*60)+AK1647)-120,IF(TablaIncidentes[[#This Row],[Prioridad*]]="Alta",((AJ1647*60)+AK1647)-60)))</f>
        <v>-60</v>
      </c>
      <c r="AN1647" t="str">
        <f t="shared" si="181"/>
        <v>viernes</v>
      </c>
    </row>
    <row r="1648" spans="1:40" x14ac:dyDescent="0.25">
      <c r="A1648" s="20" t="s">
        <v>3343</v>
      </c>
      <c r="B1648" t="s">
        <v>3344</v>
      </c>
      <c r="C1648" t="s">
        <v>32</v>
      </c>
      <c r="D1648" s="11" t="s">
        <v>33</v>
      </c>
      <c r="E1648" t="s">
        <v>34</v>
      </c>
      <c r="F1648" t="s">
        <v>51</v>
      </c>
      <c r="G1648" t="s">
        <v>75</v>
      </c>
      <c r="J1648" s="12">
        <v>43854</v>
      </c>
      <c r="K1648" s="13">
        <v>0.40839120370370369</v>
      </c>
      <c r="L1648" s="14">
        <v>43854</v>
      </c>
      <c r="M1648" s="15">
        <v>0.40839120370370369</v>
      </c>
      <c r="N1648" s="12">
        <v>43854</v>
      </c>
      <c r="O1648" s="13">
        <v>0.62221064814814808</v>
      </c>
      <c r="P1648" s="16">
        <v>43855.669421296298</v>
      </c>
      <c r="Q1648" s="11" t="s">
        <v>101</v>
      </c>
      <c r="R1648" s="11" t="s">
        <v>1689</v>
      </c>
      <c r="S1648" s="11" t="s">
        <v>39</v>
      </c>
      <c r="T1648" s="11" t="s">
        <v>133</v>
      </c>
      <c r="U1648" s="11" t="s">
        <v>37</v>
      </c>
      <c r="V1648" s="17">
        <v>0</v>
      </c>
      <c r="W1648" s="11" t="s">
        <v>37</v>
      </c>
      <c r="Y1648" s="17" t="str">
        <f>TablaIncidentes[[#This Row],[Tiempo Total Gestión]]</f>
        <v>05:07</v>
      </c>
      <c r="Z1648" s="11">
        <f t="shared" si="175"/>
        <v>5</v>
      </c>
      <c r="AA1648" s="11">
        <f t="shared" si="176"/>
        <v>7</v>
      </c>
      <c r="AB1648" s="11">
        <f>IF(TablaIncidentes[[#This Row],[Prioridad*]]="Baja",(Z1648-24)*60+AA1648,IF(TablaIncidentes[[#This Row],[Prioridad*]]="Media",(Z1648-4)*60+AA1648,IF(TablaIncidentes[[#This Row],[Prioridad*]]="Alta",(Z1648-2)*60+AA1648)))</f>
        <v>187</v>
      </c>
      <c r="AD1648" s="17" t="str">
        <f>TablaIncidentes[[#This Row],[Tiempo Creación (HH:mm)]]</f>
        <v>00:00</v>
      </c>
      <c r="AE1648" s="11">
        <f t="shared" si="177"/>
        <v>0</v>
      </c>
      <c r="AF1648" s="11">
        <f t="shared" si="178"/>
        <v>0</v>
      </c>
      <c r="AG1648" s="11">
        <f>IF(TablaIncidentes[[#This Row],[Prioridad*]]="Baja",((AE1648*60)+AF1648)-30,IF(TablaIncidentes[[#This Row],[Prioridad*]]="Media",((AE1648*60)+AF1648)-15,IF(TablaIncidentes[[#This Row],[Prioridad*]]="Alta",((AE1648*60)+AF1648)-10)))</f>
        <v>-10</v>
      </c>
      <c r="AI1648" s="17">
        <f>TablaIncidentes[[#This Row],[Tiempo Avance Incidente]]</f>
        <v>0</v>
      </c>
      <c r="AJ1648" s="11">
        <f t="shared" si="179"/>
        <v>0</v>
      </c>
      <c r="AK1648" s="11">
        <f t="shared" si="180"/>
        <v>0</v>
      </c>
      <c r="AL1648">
        <f>IF(TablaIncidentes[[#This Row],[Prioridad*]]="Baja",((AJ1648*60)+AK1648)-720,IF(TablaIncidentes[[#This Row],[Prioridad*]]="Media",((AJ1648*60)+AK1648)-120,IF(TablaIncidentes[[#This Row],[Prioridad*]]="Alta",((AJ1648*60)+AK1648)-60)))</f>
        <v>-60</v>
      </c>
      <c r="AN1648" t="str">
        <f t="shared" si="181"/>
        <v>viernes</v>
      </c>
    </row>
    <row r="1649" spans="1:40" x14ac:dyDescent="0.25">
      <c r="A1649" s="20" t="s">
        <v>3345</v>
      </c>
      <c r="B1649" t="s">
        <v>3346</v>
      </c>
      <c r="C1649" t="s">
        <v>32</v>
      </c>
      <c r="D1649" s="11" t="s">
        <v>33</v>
      </c>
      <c r="E1649" t="s">
        <v>34</v>
      </c>
      <c r="F1649" t="s">
        <v>51</v>
      </c>
      <c r="G1649" t="s">
        <v>62</v>
      </c>
      <c r="J1649" s="12">
        <v>43854</v>
      </c>
      <c r="K1649" s="13">
        <v>0.40979166666666672</v>
      </c>
      <c r="L1649" s="14">
        <v>43854</v>
      </c>
      <c r="M1649" s="15">
        <v>0.40979166666666672</v>
      </c>
      <c r="N1649" s="12">
        <v>43854</v>
      </c>
      <c r="O1649" s="13">
        <v>0.60499999999999998</v>
      </c>
      <c r="P1649" s="16">
        <v>43855.669421296298</v>
      </c>
      <c r="Q1649" s="11" t="s">
        <v>101</v>
      </c>
      <c r="R1649" s="11" t="s">
        <v>3347</v>
      </c>
      <c r="S1649" s="11" t="s">
        <v>39</v>
      </c>
      <c r="T1649" s="11" t="s">
        <v>133</v>
      </c>
      <c r="U1649" s="11" t="s">
        <v>37</v>
      </c>
      <c r="V1649" s="17">
        <v>0</v>
      </c>
      <c r="W1649" s="11" t="s">
        <v>37</v>
      </c>
      <c r="Y1649" s="17" t="str">
        <f>TablaIncidentes[[#This Row],[Tiempo Total Gestión]]</f>
        <v>04:36</v>
      </c>
      <c r="Z1649" s="11">
        <f t="shared" si="175"/>
        <v>4</v>
      </c>
      <c r="AA1649" s="11">
        <f t="shared" si="176"/>
        <v>36</v>
      </c>
      <c r="AB1649" s="11">
        <f>IF(TablaIncidentes[[#This Row],[Prioridad*]]="Baja",(Z1649-24)*60+AA1649,IF(TablaIncidentes[[#This Row],[Prioridad*]]="Media",(Z1649-4)*60+AA1649,IF(TablaIncidentes[[#This Row],[Prioridad*]]="Alta",(Z1649-2)*60+AA1649)))</f>
        <v>156</v>
      </c>
      <c r="AD1649" s="17" t="str">
        <f>TablaIncidentes[[#This Row],[Tiempo Creación (HH:mm)]]</f>
        <v>00:00</v>
      </c>
      <c r="AE1649" s="11">
        <f t="shared" si="177"/>
        <v>0</v>
      </c>
      <c r="AF1649" s="11">
        <f t="shared" si="178"/>
        <v>0</v>
      </c>
      <c r="AG1649" s="11">
        <f>IF(TablaIncidentes[[#This Row],[Prioridad*]]="Baja",((AE1649*60)+AF1649)-30,IF(TablaIncidentes[[#This Row],[Prioridad*]]="Media",((AE1649*60)+AF1649)-15,IF(TablaIncidentes[[#This Row],[Prioridad*]]="Alta",((AE1649*60)+AF1649)-10)))</f>
        <v>-10</v>
      </c>
      <c r="AI1649" s="17">
        <f>TablaIncidentes[[#This Row],[Tiempo Avance Incidente]]</f>
        <v>0</v>
      </c>
      <c r="AJ1649" s="11">
        <f t="shared" si="179"/>
        <v>0</v>
      </c>
      <c r="AK1649" s="11">
        <f t="shared" si="180"/>
        <v>0</v>
      </c>
      <c r="AL1649">
        <f>IF(TablaIncidentes[[#This Row],[Prioridad*]]="Baja",((AJ1649*60)+AK1649)-720,IF(TablaIncidentes[[#This Row],[Prioridad*]]="Media",((AJ1649*60)+AK1649)-120,IF(TablaIncidentes[[#This Row],[Prioridad*]]="Alta",((AJ1649*60)+AK1649)-60)))</f>
        <v>-60</v>
      </c>
      <c r="AN1649" t="str">
        <f t="shared" si="181"/>
        <v>viernes</v>
      </c>
    </row>
    <row r="1650" spans="1:40" x14ac:dyDescent="0.25">
      <c r="A1650" s="10" t="s">
        <v>3348</v>
      </c>
      <c r="B1650" t="s">
        <v>3349</v>
      </c>
      <c r="C1650" t="s">
        <v>32</v>
      </c>
      <c r="D1650" s="11" t="s">
        <v>33</v>
      </c>
      <c r="E1650" t="s">
        <v>34</v>
      </c>
      <c r="F1650" t="s">
        <v>35</v>
      </c>
      <c r="G1650" t="s">
        <v>36</v>
      </c>
      <c r="J1650" s="12">
        <v>43854</v>
      </c>
      <c r="K1650" s="13">
        <v>0.41745370370370366</v>
      </c>
      <c r="L1650" s="14">
        <v>43854</v>
      </c>
      <c r="M1650" s="15">
        <v>0.41745370370370366</v>
      </c>
      <c r="N1650" s="12">
        <v>43854</v>
      </c>
      <c r="O1650" s="13">
        <v>0.74876157407407407</v>
      </c>
      <c r="P1650" s="16">
        <v>43855.764085648145</v>
      </c>
      <c r="Q1650" s="11" t="s">
        <v>37</v>
      </c>
      <c r="R1650" s="11" t="s">
        <v>474</v>
      </c>
      <c r="S1650" s="11" t="s">
        <v>39</v>
      </c>
      <c r="T1650" s="11" t="s">
        <v>133</v>
      </c>
      <c r="U1650" s="11" t="s">
        <v>37</v>
      </c>
      <c r="V1650" s="17">
        <v>0</v>
      </c>
      <c r="W1650" s="11" t="s">
        <v>37</v>
      </c>
      <c r="Y1650" s="17" t="str">
        <f>TablaIncidentes[[#This Row],[Tiempo Total Gestión]]</f>
        <v>00:57</v>
      </c>
      <c r="Z1650" s="11">
        <f t="shared" si="175"/>
        <v>0</v>
      </c>
      <c r="AA1650" s="11">
        <f t="shared" si="176"/>
        <v>57</v>
      </c>
      <c r="AB1650" s="11">
        <f>IF(TablaIncidentes[[#This Row],[Prioridad*]]="Baja",(Z1650-24)*60+AA1650,IF(TablaIncidentes[[#This Row],[Prioridad*]]="Media",(Z1650-4)*60+AA1650,IF(TablaIncidentes[[#This Row],[Prioridad*]]="Alta",(Z1650-2)*60+AA1650)))</f>
        <v>-63</v>
      </c>
      <c r="AD1650" s="17" t="str">
        <f>TablaIncidentes[[#This Row],[Tiempo Creación (HH:mm)]]</f>
        <v>00:00</v>
      </c>
      <c r="AE1650" s="11">
        <f t="shared" si="177"/>
        <v>0</v>
      </c>
      <c r="AF1650" s="11">
        <f t="shared" si="178"/>
        <v>0</v>
      </c>
      <c r="AG1650" s="11">
        <f>IF(TablaIncidentes[[#This Row],[Prioridad*]]="Baja",((AE1650*60)+AF1650)-30,IF(TablaIncidentes[[#This Row],[Prioridad*]]="Media",((AE1650*60)+AF1650)-15,IF(TablaIncidentes[[#This Row],[Prioridad*]]="Alta",((AE1650*60)+AF1650)-10)))</f>
        <v>-10</v>
      </c>
      <c r="AI1650" s="17">
        <f>TablaIncidentes[[#This Row],[Tiempo Avance Incidente]]</f>
        <v>0</v>
      </c>
      <c r="AJ1650" s="11">
        <f t="shared" si="179"/>
        <v>0</v>
      </c>
      <c r="AK1650" s="11">
        <f t="shared" si="180"/>
        <v>0</v>
      </c>
      <c r="AL1650">
        <f>IF(TablaIncidentes[[#This Row],[Prioridad*]]="Baja",((AJ1650*60)+AK1650)-720,IF(TablaIncidentes[[#This Row],[Prioridad*]]="Media",((AJ1650*60)+AK1650)-120,IF(TablaIncidentes[[#This Row],[Prioridad*]]="Alta",((AJ1650*60)+AK1650)-60)))</f>
        <v>-60</v>
      </c>
      <c r="AN1650" t="str">
        <f t="shared" si="181"/>
        <v>viernes</v>
      </c>
    </row>
    <row r="1651" spans="1:40" x14ac:dyDescent="0.25">
      <c r="A1651" s="20" t="s">
        <v>3350</v>
      </c>
      <c r="B1651" t="s">
        <v>868</v>
      </c>
      <c r="C1651" t="s">
        <v>32</v>
      </c>
      <c r="D1651" s="11" t="s">
        <v>33</v>
      </c>
      <c r="E1651" t="s">
        <v>34</v>
      </c>
      <c r="F1651" t="s">
        <v>35</v>
      </c>
      <c r="G1651" t="s">
        <v>36</v>
      </c>
      <c r="J1651" s="12">
        <v>43854</v>
      </c>
      <c r="K1651" s="13">
        <v>0.44114583333333335</v>
      </c>
      <c r="L1651" s="14">
        <v>43854</v>
      </c>
      <c r="M1651" s="15">
        <v>0.44114583333333335</v>
      </c>
      <c r="N1651" s="12">
        <v>43858</v>
      </c>
      <c r="O1651" s="13">
        <v>0.50754629629629633</v>
      </c>
      <c r="P1651" s="16">
        <v>43859.515972222223</v>
      </c>
      <c r="Q1651" s="11" t="s">
        <v>101</v>
      </c>
      <c r="R1651" s="11" t="s">
        <v>1623</v>
      </c>
      <c r="S1651" s="11" t="s">
        <v>39</v>
      </c>
      <c r="T1651" s="11" t="s">
        <v>133</v>
      </c>
      <c r="U1651" s="11" t="s">
        <v>37</v>
      </c>
      <c r="V1651" s="17">
        <v>0</v>
      </c>
      <c r="W1651" s="11" t="s">
        <v>37</v>
      </c>
      <c r="Y1651" s="17" t="str">
        <f>TablaIncidentes[[#This Row],[Tiempo Total Gestión]]</f>
        <v>04:32</v>
      </c>
      <c r="Z1651" s="11">
        <f t="shared" si="175"/>
        <v>4</v>
      </c>
      <c r="AA1651" s="11">
        <f t="shared" si="176"/>
        <v>32</v>
      </c>
      <c r="AB1651" s="11">
        <f>IF(TablaIncidentes[[#This Row],[Prioridad*]]="Baja",(Z1651-24)*60+AA1651,IF(TablaIncidentes[[#This Row],[Prioridad*]]="Media",(Z1651-4)*60+AA1651,IF(TablaIncidentes[[#This Row],[Prioridad*]]="Alta",(Z1651-2)*60+AA1651)))</f>
        <v>152</v>
      </c>
      <c r="AD1651" s="17" t="str">
        <f>TablaIncidentes[[#This Row],[Tiempo Creación (HH:mm)]]</f>
        <v>00:00</v>
      </c>
      <c r="AE1651" s="11">
        <f t="shared" si="177"/>
        <v>0</v>
      </c>
      <c r="AF1651" s="11">
        <f t="shared" si="178"/>
        <v>0</v>
      </c>
      <c r="AG1651" s="11">
        <f>IF(TablaIncidentes[[#This Row],[Prioridad*]]="Baja",((AE1651*60)+AF1651)-30,IF(TablaIncidentes[[#This Row],[Prioridad*]]="Media",((AE1651*60)+AF1651)-15,IF(TablaIncidentes[[#This Row],[Prioridad*]]="Alta",((AE1651*60)+AF1651)-10)))</f>
        <v>-10</v>
      </c>
      <c r="AI1651" s="17">
        <f>TablaIncidentes[[#This Row],[Tiempo Avance Incidente]]</f>
        <v>0</v>
      </c>
      <c r="AJ1651" s="11">
        <f t="shared" si="179"/>
        <v>0</v>
      </c>
      <c r="AK1651" s="11">
        <f t="shared" si="180"/>
        <v>0</v>
      </c>
      <c r="AL1651">
        <f>IF(TablaIncidentes[[#This Row],[Prioridad*]]="Baja",((AJ1651*60)+AK1651)-720,IF(TablaIncidentes[[#This Row],[Prioridad*]]="Media",((AJ1651*60)+AK1651)-120,IF(TablaIncidentes[[#This Row],[Prioridad*]]="Alta",((AJ1651*60)+AK1651)-60)))</f>
        <v>-60</v>
      </c>
      <c r="AN1651" t="str">
        <f t="shared" si="181"/>
        <v>viernes</v>
      </c>
    </row>
    <row r="1652" spans="1:40" x14ac:dyDescent="0.25">
      <c r="A1652" s="10" t="s">
        <v>3351</v>
      </c>
      <c r="B1652" t="s">
        <v>3352</v>
      </c>
      <c r="C1652" t="s">
        <v>32</v>
      </c>
      <c r="D1652" s="11" t="s">
        <v>33</v>
      </c>
      <c r="E1652" t="s">
        <v>34</v>
      </c>
      <c r="F1652" t="s">
        <v>35</v>
      </c>
      <c r="G1652" t="s">
        <v>36</v>
      </c>
      <c r="J1652" s="12">
        <v>43854</v>
      </c>
      <c r="K1652" s="13">
        <v>0.44920138888888889</v>
      </c>
      <c r="L1652" s="14">
        <v>43854</v>
      </c>
      <c r="M1652" s="15">
        <v>0.45371527777777776</v>
      </c>
      <c r="N1652" s="12">
        <v>43854</v>
      </c>
      <c r="O1652" s="13">
        <v>0.50056712962962957</v>
      </c>
      <c r="P1652" s="16">
        <v>43855.505219907405</v>
      </c>
      <c r="Q1652" s="11" t="s">
        <v>37</v>
      </c>
      <c r="R1652" s="11" t="s">
        <v>2492</v>
      </c>
      <c r="S1652" s="11" t="s">
        <v>59</v>
      </c>
      <c r="T1652" s="11" t="s">
        <v>241</v>
      </c>
      <c r="U1652" s="11" t="s">
        <v>37</v>
      </c>
      <c r="V1652" s="17">
        <v>3.4722222262644209E-3</v>
      </c>
      <c r="W1652" s="11" t="s">
        <v>37</v>
      </c>
      <c r="Y1652" s="17" t="str">
        <f>TablaIncidentes[[#This Row],[Tiempo Total Gestión]]</f>
        <v>01:13</v>
      </c>
      <c r="Z1652" s="11">
        <f t="shared" si="175"/>
        <v>1</v>
      </c>
      <c r="AA1652" s="11">
        <f t="shared" si="176"/>
        <v>13</v>
      </c>
      <c r="AB1652" s="11">
        <f>IF(TablaIncidentes[[#This Row],[Prioridad*]]="Baja",(Z1652-24)*60+AA1652,IF(TablaIncidentes[[#This Row],[Prioridad*]]="Media",(Z1652-4)*60+AA1652,IF(TablaIncidentes[[#This Row],[Prioridad*]]="Alta",(Z1652-2)*60+AA1652)))</f>
        <v>-47</v>
      </c>
      <c r="AD1652" s="17" t="str">
        <f>TablaIncidentes[[#This Row],[Tiempo Creación (HH:mm)]]</f>
        <v>00:06</v>
      </c>
      <c r="AE1652" s="11">
        <f t="shared" si="177"/>
        <v>0</v>
      </c>
      <c r="AF1652" s="11">
        <f t="shared" si="178"/>
        <v>6</v>
      </c>
      <c r="AG1652" s="11">
        <f>IF(TablaIncidentes[[#This Row],[Prioridad*]]="Baja",((AE1652*60)+AF1652)-30,IF(TablaIncidentes[[#This Row],[Prioridad*]]="Media",((AE1652*60)+AF1652)-15,IF(TablaIncidentes[[#This Row],[Prioridad*]]="Alta",((AE1652*60)+AF1652)-10)))</f>
        <v>-4</v>
      </c>
      <c r="AI1652" s="17">
        <f>TablaIncidentes[[#This Row],[Tiempo Avance Incidente]]</f>
        <v>3.4722222262644209E-3</v>
      </c>
      <c r="AJ1652" s="11">
        <f t="shared" si="179"/>
        <v>0</v>
      </c>
      <c r="AK1652" s="11">
        <f t="shared" si="180"/>
        <v>5</v>
      </c>
      <c r="AL1652">
        <f>IF(TablaIncidentes[[#This Row],[Prioridad*]]="Baja",((AJ1652*60)+AK1652)-720,IF(TablaIncidentes[[#This Row],[Prioridad*]]="Media",((AJ1652*60)+AK1652)-120,IF(TablaIncidentes[[#This Row],[Prioridad*]]="Alta",((AJ1652*60)+AK1652)-60)))</f>
        <v>-55</v>
      </c>
      <c r="AN1652" t="str">
        <f t="shared" si="181"/>
        <v>viernes</v>
      </c>
    </row>
    <row r="1653" spans="1:40" x14ac:dyDescent="0.25">
      <c r="A1653" s="10" t="s">
        <v>3353</v>
      </c>
      <c r="B1653" t="s">
        <v>135</v>
      </c>
      <c r="C1653" t="s">
        <v>123</v>
      </c>
      <c r="D1653" s="11" t="s">
        <v>110</v>
      </c>
      <c r="E1653" t="s">
        <v>34</v>
      </c>
      <c r="F1653" t="s">
        <v>124</v>
      </c>
      <c r="G1653" t="s">
        <v>364</v>
      </c>
      <c r="J1653" s="12">
        <v>43854</v>
      </c>
      <c r="K1653" s="13">
        <v>0.45672453703703703</v>
      </c>
      <c r="L1653" s="14">
        <v>43854</v>
      </c>
      <c r="M1653" s="15">
        <v>0.45842592592592596</v>
      </c>
      <c r="N1653" s="12">
        <v>43854</v>
      </c>
      <c r="O1653" s="13">
        <v>0.4990856481481481</v>
      </c>
      <c r="P1653" s="16">
        <v>43855.505219907405</v>
      </c>
      <c r="Q1653" s="11" t="s">
        <v>37</v>
      </c>
      <c r="R1653" s="11" t="s">
        <v>162</v>
      </c>
      <c r="S1653" s="11" t="s">
        <v>59</v>
      </c>
      <c r="T1653" s="11" t="s">
        <v>48</v>
      </c>
      <c r="U1653" s="11" t="s">
        <v>37</v>
      </c>
      <c r="V1653" s="17">
        <v>1.5625000014551915E-3</v>
      </c>
      <c r="W1653" s="11" t="s">
        <v>37</v>
      </c>
      <c r="Y1653" s="17" t="str">
        <f>TablaIncidentes[[#This Row],[Tiempo Total Gestión]]</f>
        <v>01:01</v>
      </c>
      <c r="Z1653" s="11">
        <f t="shared" si="175"/>
        <v>1</v>
      </c>
      <c r="AA1653" s="11">
        <f t="shared" si="176"/>
        <v>1</v>
      </c>
      <c r="AB1653" s="11">
        <f>IF(TablaIncidentes[[#This Row],[Prioridad*]]="Baja",(Z1653-24)*60+AA1653,IF(TablaIncidentes[[#This Row],[Prioridad*]]="Media",(Z1653-4)*60+AA1653,IF(TablaIncidentes[[#This Row],[Prioridad*]]="Alta",(Z1653-2)*60+AA1653)))</f>
        <v>-179</v>
      </c>
      <c r="AD1653" s="17" t="str">
        <f>TablaIncidentes[[#This Row],[Tiempo Creación (HH:mm)]]</f>
        <v>00:02</v>
      </c>
      <c r="AE1653" s="11">
        <f t="shared" si="177"/>
        <v>0</v>
      </c>
      <c r="AF1653" s="11">
        <f t="shared" si="178"/>
        <v>2</v>
      </c>
      <c r="AG1653" s="11">
        <f>IF(TablaIncidentes[[#This Row],[Prioridad*]]="Baja",((AE1653*60)+AF1653)-30,IF(TablaIncidentes[[#This Row],[Prioridad*]]="Media",((AE1653*60)+AF1653)-15,IF(TablaIncidentes[[#This Row],[Prioridad*]]="Alta",((AE1653*60)+AF1653)-10)))</f>
        <v>-13</v>
      </c>
      <c r="AI1653" s="17">
        <f>TablaIncidentes[[#This Row],[Tiempo Avance Incidente]]</f>
        <v>1.5625000014551915E-3</v>
      </c>
      <c r="AJ1653" s="11">
        <f t="shared" si="179"/>
        <v>0</v>
      </c>
      <c r="AK1653" s="11">
        <f t="shared" si="180"/>
        <v>2</v>
      </c>
      <c r="AL1653">
        <f>IF(TablaIncidentes[[#This Row],[Prioridad*]]="Baja",((AJ1653*60)+AK1653)-720,IF(TablaIncidentes[[#This Row],[Prioridad*]]="Media",((AJ1653*60)+AK1653)-120,IF(TablaIncidentes[[#This Row],[Prioridad*]]="Alta",((AJ1653*60)+AK1653)-60)))</f>
        <v>-118</v>
      </c>
      <c r="AN1653" t="str">
        <f t="shared" si="181"/>
        <v>viernes</v>
      </c>
    </row>
    <row r="1654" spans="1:40" x14ac:dyDescent="0.25">
      <c r="A1654" s="10" t="s">
        <v>3354</v>
      </c>
      <c r="B1654" t="s">
        <v>3355</v>
      </c>
      <c r="C1654" t="s">
        <v>32</v>
      </c>
      <c r="D1654" s="11" t="s">
        <v>33</v>
      </c>
      <c r="E1654" t="s">
        <v>34</v>
      </c>
      <c r="F1654" t="s">
        <v>35</v>
      </c>
      <c r="G1654" t="s">
        <v>311</v>
      </c>
      <c r="J1654" s="12">
        <v>43854</v>
      </c>
      <c r="K1654" s="13">
        <v>0.4645023148148148</v>
      </c>
      <c r="L1654" s="14">
        <v>43854</v>
      </c>
      <c r="M1654" s="15">
        <v>0.46695601851851848</v>
      </c>
      <c r="N1654" s="12">
        <v>43854</v>
      </c>
      <c r="O1654" s="13">
        <v>0.7453819444444445</v>
      </c>
      <c r="P1654" s="16">
        <v>43855.764085648145</v>
      </c>
      <c r="Q1654" s="11" t="s">
        <v>546</v>
      </c>
      <c r="R1654" s="11" t="s">
        <v>546</v>
      </c>
      <c r="S1654" s="11" t="s">
        <v>39</v>
      </c>
      <c r="T1654" s="11" t="s">
        <v>116</v>
      </c>
      <c r="U1654" s="11" t="s">
        <v>37</v>
      </c>
      <c r="V1654" s="17">
        <v>1.4953703706851229E-2</v>
      </c>
      <c r="W1654" s="11" t="s">
        <v>37</v>
      </c>
      <c r="Y1654" s="17"/>
      <c r="Z1654" s="11"/>
      <c r="AA1654" s="11"/>
      <c r="AB1654" s="11"/>
      <c r="AD1654" s="17" t="str">
        <f>TablaIncidentes[[#This Row],[Tiempo Creación (HH:mm)]]</f>
        <v>00:03</v>
      </c>
      <c r="AE1654" s="11">
        <f t="shared" si="177"/>
        <v>0</v>
      </c>
      <c r="AF1654" s="11">
        <f t="shared" si="178"/>
        <v>3</v>
      </c>
      <c r="AG1654" s="11">
        <f>IF(TablaIncidentes[[#This Row],[Prioridad*]]="Baja",((AE1654*60)+AF1654)-30,IF(TablaIncidentes[[#This Row],[Prioridad*]]="Media",((AE1654*60)+AF1654)-15,IF(TablaIncidentes[[#This Row],[Prioridad*]]="Alta",((AE1654*60)+AF1654)-10)))</f>
        <v>-7</v>
      </c>
      <c r="AI1654" s="17">
        <f>TablaIncidentes[[#This Row],[Tiempo Avance Incidente]]</f>
        <v>1.4953703706851229E-2</v>
      </c>
      <c r="AJ1654" s="11">
        <f t="shared" si="179"/>
        <v>0</v>
      </c>
      <c r="AK1654" s="11">
        <f t="shared" si="180"/>
        <v>21</v>
      </c>
      <c r="AL1654">
        <f>IF(TablaIncidentes[[#This Row],[Prioridad*]]="Baja",((AJ1654*60)+AK1654)-720,IF(TablaIncidentes[[#This Row],[Prioridad*]]="Media",((AJ1654*60)+AK1654)-120,IF(TablaIncidentes[[#This Row],[Prioridad*]]="Alta",((AJ1654*60)+AK1654)-60)))</f>
        <v>-39</v>
      </c>
      <c r="AN1654" t="str">
        <f t="shared" si="181"/>
        <v>viernes</v>
      </c>
    </row>
    <row r="1655" spans="1:40" x14ac:dyDescent="0.25">
      <c r="A1655" s="10" t="s">
        <v>3356</v>
      </c>
      <c r="B1655" t="s">
        <v>453</v>
      </c>
      <c r="C1655" t="s">
        <v>123</v>
      </c>
      <c r="D1655" s="11" t="s">
        <v>110</v>
      </c>
      <c r="E1655" t="s">
        <v>34</v>
      </c>
      <c r="F1655" t="s">
        <v>111</v>
      </c>
      <c r="G1655" t="s">
        <v>125</v>
      </c>
      <c r="J1655" s="12">
        <v>43854</v>
      </c>
      <c r="K1655" s="13">
        <v>0.46655092592592595</v>
      </c>
      <c r="L1655" s="14">
        <v>43854</v>
      </c>
      <c r="M1655" s="15">
        <v>0.46837962962962965</v>
      </c>
      <c r="N1655" s="12">
        <v>43854</v>
      </c>
      <c r="O1655" s="13">
        <v>0.47127314814814819</v>
      </c>
      <c r="P1655" s="16">
        <v>43855.505219907405</v>
      </c>
      <c r="Q1655" s="11" t="s">
        <v>37</v>
      </c>
      <c r="R1655" s="11" t="s">
        <v>241</v>
      </c>
      <c r="S1655" s="11" t="s">
        <v>59</v>
      </c>
      <c r="T1655" s="11" t="s">
        <v>48</v>
      </c>
      <c r="U1655" s="11" t="s">
        <v>37</v>
      </c>
      <c r="V1655" s="17">
        <v>1.7013888864312321E-3</v>
      </c>
      <c r="W1655" s="11" t="s">
        <v>37</v>
      </c>
      <c r="Y1655" s="17" t="str">
        <f>TablaIncidentes[[#This Row],[Tiempo Total Gestión]]</f>
        <v>00:06</v>
      </c>
      <c r="Z1655" s="11">
        <f t="shared" si="175"/>
        <v>0</v>
      </c>
      <c r="AA1655" s="11">
        <f t="shared" si="176"/>
        <v>6</v>
      </c>
      <c r="AB1655" s="11">
        <f>IF(TablaIncidentes[[#This Row],[Prioridad*]]="Baja",(Z1655-24)*60+AA1655,IF(TablaIncidentes[[#This Row],[Prioridad*]]="Media",(Z1655-4)*60+AA1655,IF(TablaIncidentes[[#This Row],[Prioridad*]]="Alta",(Z1655-2)*60+AA1655)))</f>
        <v>-234</v>
      </c>
      <c r="AD1655" s="17" t="str">
        <f>TablaIncidentes[[#This Row],[Tiempo Creación (HH:mm)]]</f>
        <v>00:02</v>
      </c>
      <c r="AE1655" s="11">
        <f t="shared" si="177"/>
        <v>0</v>
      </c>
      <c r="AF1655" s="11">
        <f t="shared" si="178"/>
        <v>2</v>
      </c>
      <c r="AG1655" s="11">
        <f>IF(TablaIncidentes[[#This Row],[Prioridad*]]="Baja",((AE1655*60)+AF1655)-30,IF(TablaIncidentes[[#This Row],[Prioridad*]]="Media",((AE1655*60)+AF1655)-15,IF(TablaIncidentes[[#This Row],[Prioridad*]]="Alta",((AE1655*60)+AF1655)-10)))</f>
        <v>-13</v>
      </c>
      <c r="AI1655" s="17">
        <f>TablaIncidentes[[#This Row],[Tiempo Avance Incidente]]</f>
        <v>1.7013888864312321E-3</v>
      </c>
      <c r="AJ1655" s="11">
        <f t="shared" si="179"/>
        <v>0</v>
      </c>
      <c r="AK1655" s="11">
        <f t="shared" si="180"/>
        <v>2</v>
      </c>
      <c r="AL1655">
        <f>IF(TablaIncidentes[[#This Row],[Prioridad*]]="Baja",((AJ1655*60)+AK1655)-720,IF(TablaIncidentes[[#This Row],[Prioridad*]]="Media",((AJ1655*60)+AK1655)-120,IF(TablaIncidentes[[#This Row],[Prioridad*]]="Alta",((AJ1655*60)+AK1655)-60)))</f>
        <v>-118</v>
      </c>
      <c r="AN1655" t="str">
        <f t="shared" si="181"/>
        <v>viernes</v>
      </c>
    </row>
    <row r="1656" spans="1:40" x14ac:dyDescent="0.25">
      <c r="A1656" s="10" t="s">
        <v>3357</v>
      </c>
      <c r="B1656" t="s">
        <v>3358</v>
      </c>
      <c r="C1656" t="s">
        <v>3359</v>
      </c>
      <c r="D1656" s="11" t="s">
        <v>150</v>
      </c>
      <c r="E1656" t="s">
        <v>34</v>
      </c>
      <c r="F1656" t="s">
        <v>111</v>
      </c>
      <c r="G1656" t="s">
        <v>125</v>
      </c>
      <c r="J1656" s="12">
        <v>43854</v>
      </c>
      <c r="K1656" s="13">
        <v>0.46712962962962962</v>
      </c>
      <c r="L1656" s="14">
        <v>43854</v>
      </c>
      <c r="M1656" s="15">
        <v>0.4695023148148148</v>
      </c>
      <c r="N1656" s="12">
        <v>43854</v>
      </c>
      <c r="O1656" s="13">
        <v>0.73562500000000008</v>
      </c>
      <c r="P1656" s="16">
        <v>43855.764085648145</v>
      </c>
      <c r="Q1656" s="11" t="s">
        <v>37</v>
      </c>
      <c r="R1656" s="11" t="s">
        <v>2659</v>
      </c>
      <c r="S1656" s="11" t="s">
        <v>91</v>
      </c>
      <c r="T1656" s="11" t="s">
        <v>116</v>
      </c>
      <c r="U1656" s="11" t="s">
        <v>37</v>
      </c>
      <c r="V1656" s="17">
        <v>1.3078703705104999E-3</v>
      </c>
      <c r="W1656" s="11" t="s">
        <v>37</v>
      </c>
      <c r="Y1656" s="17" t="str">
        <f>TablaIncidentes[[#This Row],[Tiempo Total Gestión]]</f>
        <v>01:04</v>
      </c>
      <c r="Z1656" s="11">
        <f t="shared" si="175"/>
        <v>1</v>
      </c>
      <c r="AA1656" s="11">
        <f t="shared" si="176"/>
        <v>4</v>
      </c>
      <c r="AB1656" s="11">
        <f>IF(TablaIncidentes[[#This Row],[Prioridad*]]="Baja",(Z1656-24)*60+AA1656,IF(TablaIncidentes[[#This Row],[Prioridad*]]="Media",(Z1656-4)*60+AA1656,IF(TablaIncidentes[[#This Row],[Prioridad*]]="Alta",(Z1656-2)*60+AA1656)))</f>
        <v>-1376</v>
      </c>
      <c r="AD1656" s="17" t="str">
        <f>TablaIncidentes[[#This Row],[Tiempo Creación (HH:mm)]]</f>
        <v>00:03</v>
      </c>
      <c r="AE1656" s="11">
        <f t="shared" si="177"/>
        <v>0</v>
      </c>
      <c r="AF1656" s="11">
        <f t="shared" si="178"/>
        <v>3</v>
      </c>
      <c r="AG1656" s="11">
        <f>IF(TablaIncidentes[[#This Row],[Prioridad*]]="Baja",((AE1656*60)+AF1656)-30,IF(TablaIncidentes[[#This Row],[Prioridad*]]="Media",((AE1656*60)+AF1656)-15,IF(TablaIncidentes[[#This Row],[Prioridad*]]="Alta",((AE1656*60)+AF1656)-10)))</f>
        <v>-27</v>
      </c>
      <c r="AI1656" s="17">
        <f>TablaIncidentes[[#This Row],[Tiempo Avance Incidente]]</f>
        <v>1.3078703705104999E-3</v>
      </c>
      <c r="AJ1656" s="11">
        <f t="shared" si="179"/>
        <v>0</v>
      </c>
      <c r="AK1656" s="11">
        <f t="shared" si="180"/>
        <v>1</v>
      </c>
      <c r="AL1656">
        <f>IF(TablaIncidentes[[#This Row],[Prioridad*]]="Baja",((AJ1656*60)+AK1656)-720,IF(TablaIncidentes[[#This Row],[Prioridad*]]="Media",((AJ1656*60)+AK1656)-120,IF(TablaIncidentes[[#This Row],[Prioridad*]]="Alta",((AJ1656*60)+AK1656)-60)))</f>
        <v>-719</v>
      </c>
      <c r="AN1656" t="str">
        <f t="shared" si="181"/>
        <v>viernes</v>
      </c>
    </row>
    <row r="1657" spans="1:40" x14ac:dyDescent="0.25">
      <c r="A1657" s="20" t="s">
        <v>3360</v>
      </c>
      <c r="B1657" t="s">
        <v>1044</v>
      </c>
      <c r="C1657" t="s">
        <v>32</v>
      </c>
      <c r="D1657" s="11" t="s">
        <v>33</v>
      </c>
      <c r="E1657" t="s">
        <v>34</v>
      </c>
      <c r="F1657" t="s">
        <v>51</v>
      </c>
      <c r="G1657" t="s">
        <v>62</v>
      </c>
      <c r="J1657" s="12">
        <v>43854</v>
      </c>
      <c r="K1657" s="13">
        <v>0.47457175925925926</v>
      </c>
      <c r="L1657" s="14">
        <v>43854</v>
      </c>
      <c r="M1657" s="15">
        <v>0.47457175925925926</v>
      </c>
      <c r="N1657" s="12">
        <v>43854</v>
      </c>
      <c r="O1657" s="13">
        <v>0.64188657407407412</v>
      </c>
      <c r="P1657" s="16">
        <v>43855.669421296298</v>
      </c>
      <c r="Q1657" s="11" t="s">
        <v>101</v>
      </c>
      <c r="R1657" s="11" t="s">
        <v>2225</v>
      </c>
      <c r="S1657" s="11" t="s">
        <v>39</v>
      </c>
      <c r="T1657" s="11" t="s">
        <v>133</v>
      </c>
      <c r="U1657" s="11" t="s">
        <v>37</v>
      </c>
      <c r="V1657" s="17">
        <v>0</v>
      </c>
      <c r="W1657" s="11" t="s">
        <v>37</v>
      </c>
      <c r="Y1657" s="17" t="str">
        <f>TablaIncidentes[[#This Row],[Tiempo Total Gestión]]</f>
        <v>04:00</v>
      </c>
      <c r="Z1657" s="11">
        <f t="shared" si="175"/>
        <v>4</v>
      </c>
      <c r="AA1657" s="11">
        <f t="shared" si="176"/>
        <v>0</v>
      </c>
      <c r="AB1657" s="11">
        <f>IF(TablaIncidentes[[#This Row],[Prioridad*]]="Baja",(Z1657-24)*60+AA1657,IF(TablaIncidentes[[#This Row],[Prioridad*]]="Media",(Z1657-4)*60+AA1657,IF(TablaIncidentes[[#This Row],[Prioridad*]]="Alta",(Z1657-2)*60+AA1657)))</f>
        <v>120</v>
      </c>
      <c r="AD1657" s="17" t="str">
        <f>TablaIncidentes[[#This Row],[Tiempo Creación (HH:mm)]]</f>
        <v>00:00</v>
      </c>
      <c r="AE1657" s="11">
        <f t="shared" si="177"/>
        <v>0</v>
      </c>
      <c r="AF1657" s="11">
        <f t="shared" si="178"/>
        <v>0</v>
      </c>
      <c r="AG1657" s="11">
        <f>IF(TablaIncidentes[[#This Row],[Prioridad*]]="Baja",((AE1657*60)+AF1657)-30,IF(TablaIncidentes[[#This Row],[Prioridad*]]="Media",((AE1657*60)+AF1657)-15,IF(TablaIncidentes[[#This Row],[Prioridad*]]="Alta",((AE1657*60)+AF1657)-10)))</f>
        <v>-10</v>
      </c>
      <c r="AI1657" s="17">
        <f>TablaIncidentes[[#This Row],[Tiempo Avance Incidente]]</f>
        <v>0</v>
      </c>
      <c r="AJ1657" s="11">
        <f t="shared" si="179"/>
        <v>0</v>
      </c>
      <c r="AK1657" s="11">
        <f t="shared" si="180"/>
        <v>0</v>
      </c>
      <c r="AL1657">
        <f>IF(TablaIncidentes[[#This Row],[Prioridad*]]="Baja",((AJ1657*60)+AK1657)-720,IF(TablaIncidentes[[#This Row],[Prioridad*]]="Media",((AJ1657*60)+AK1657)-120,IF(TablaIncidentes[[#This Row],[Prioridad*]]="Alta",((AJ1657*60)+AK1657)-60)))</f>
        <v>-60</v>
      </c>
      <c r="AN1657" t="str">
        <f t="shared" si="181"/>
        <v>viernes</v>
      </c>
    </row>
    <row r="1658" spans="1:40" x14ac:dyDescent="0.25">
      <c r="A1658" s="10" t="s">
        <v>3361</v>
      </c>
      <c r="B1658" t="s">
        <v>3362</v>
      </c>
      <c r="C1658" t="s">
        <v>462</v>
      </c>
      <c r="D1658" s="11" t="s">
        <v>33</v>
      </c>
      <c r="E1658" t="s">
        <v>34</v>
      </c>
      <c r="F1658" t="s">
        <v>111</v>
      </c>
      <c r="G1658" t="s">
        <v>104</v>
      </c>
      <c r="J1658" s="12">
        <v>43854</v>
      </c>
      <c r="K1658" s="13">
        <v>0.4836226851851852</v>
      </c>
      <c r="L1658" s="14">
        <v>43854</v>
      </c>
      <c r="M1658" s="15">
        <v>0.48707175925925927</v>
      </c>
      <c r="N1658" s="12">
        <v>43854</v>
      </c>
      <c r="O1658" s="13">
        <v>0.4876388888888889</v>
      </c>
      <c r="P1658" s="16">
        <v>43855.505219907405</v>
      </c>
      <c r="Q1658" s="11" t="s">
        <v>37</v>
      </c>
      <c r="R1658" s="11" t="s">
        <v>69</v>
      </c>
      <c r="S1658" s="11" t="s">
        <v>59</v>
      </c>
      <c r="T1658" s="11" t="s">
        <v>327</v>
      </c>
      <c r="U1658" s="11" t="s">
        <v>37</v>
      </c>
      <c r="V1658" s="17">
        <v>3.9814814808778465E-3</v>
      </c>
      <c r="W1658" s="11" t="s">
        <v>37</v>
      </c>
      <c r="Y1658" s="17" t="str">
        <f>TablaIncidentes[[#This Row],[Tiempo Total Gestión]]</f>
        <v>00:05</v>
      </c>
      <c r="Z1658" s="11">
        <f t="shared" si="175"/>
        <v>0</v>
      </c>
      <c r="AA1658" s="11">
        <f t="shared" si="176"/>
        <v>5</v>
      </c>
      <c r="AB1658" s="11">
        <f>IF(TablaIncidentes[[#This Row],[Prioridad*]]="Baja",(Z1658-24)*60+AA1658,IF(TablaIncidentes[[#This Row],[Prioridad*]]="Media",(Z1658-4)*60+AA1658,IF(TablaIncidentes[[#This Row],[Prioridad*]]="Alta",(Z1658-2)*60+AA1658)))</f>
        <v>-115</v>
      </c>
      <c r="AD1658" s="17" t="str">
        <f>TablaIncidentes[[#This Row],[Tiempo Creación (HH:mm)]]</f>
        <v>00:04</v>
      </c>
      <c r="AE1658" s="11">
        <f t="shared" si="177"/>
        <v>0</v>
      </c>
      <c r="AF1658" s="11">
        <f t="shared" si="178"/>
        <v>4</v>
      </c>
      <c r="AG1658" s="11">
        <f>IF(TablaIncidentes[[#This Row],[Prioridad*]]="Baja",((AE1658*60)+AF1658)-30,IF(TablaIncidentes[[#This Row],[Prioridad*]]="Media",((AE1658*60)+AF1658)-15,IF(TablaIncidentes[[#This Row],[Prioridad*]]="Alta",((AE1658*60)+AF1658)-10)))</f>
        <v>-6</v>
      </c>
      <c r="AI1658" s="17">
        <f>TablaIncidentes[[#This Row],[Tiempo Avance Incidente]]</f>
        <v>3.9814814808778465E-3</v>
      </c>
      <c r="AJ1658" s="11">
        <f t="shared" si="179"/>
        <v>0</v>
      </c>
      <c r="AK1658" s="11">
        <f t="shared" si="180"/>
        <v>5</v>
      </c>
      <c r="AL1658">
        <f>IF(TablaIncidentes[[#This Row],[Prioridad*]]="Baja",((AJ1658*60)+AK1658)-720,IF(TablaIncidentes[[#This Row],[Prioridad*]]="Media",((AJ1658*60)+AK1658)-120,IF(TablaIncidentes[[#This Row],[Prioridad*]]="Alta",((AJ1658*60)+AK1658)-60)))</f>
        <v>-55</v>
      </c>
      <c r="AN1658" t="str">
        <f t="shared" si="181"/>
        <v>viernes</v>
      </c>
    </row>
    <row r="1659" spans="1:40" x14ac:dyDescent="0.25">
      <c r="A1659" s="10" t="s">
        <v>3363</v>
      </c>
      <c r="B1659" t="s">
        <v>2859</v>
      </c>
      <c r="C1659" t="s">
        <v>32</v>
      </c>
      <c r="D1659" s="11" t="s">
        <v>33</v>
      </c>
      <c r="E1659" t="s">
        <v>34</v>
      </c>
      <c r="F1659" t="s">
        <v>51</v>
      </c>
      <c r="G1659" t="s">
        <v>75</v>
      </c>
      <c r="J1659" s="12">
        <v>43854</v>
      </c>
      <c r="K1659" s="13">
        <v>0.49046296296296293</v>
      </c>
      <c r="L1659" s="14">
        <v>43854</v>
      </c>
      <c r="M1659" s="15">
        <v>0.49046296296296293</v>
      </c>
      <c r="N1659" s="12">
        <v>43854</v>
      </c>
      <c r="O1659" s="13">
        <v>0.51091435185185186</v>
      </c>
      <c r="P1659" s="16">
        <v>43855.603495370371</v>
      </c>
      <c r="Q1659" s="11" t="s">
        <v>37</v>
      </c>
      <c r="R1659" s="11" t="s">
        <v>431</v>
      </c>
      <c r="S1659" s="11" t="s">
        <v>39</v>
      </c>
      <c r="T1659" s="11" t="s">
        <v>133</v>
      </c>
      <c r="U1659" s="11" t="s">
        <v>37</v>
      </c>
      <c r="V1659" s="17">
        <v>0</v>
      </c>
      <c r="W1659" s="11" t="s">
        <v>37</v>
      </c>
      <c r="Y1659" s="17" t="str">
        <f>TablaIncidentes[[#This Row],[Tiempo Total Gestión]]</f>
        <v>00:29</v>
      </c>
      <c r="Z1659" s="11">
        <f t="shared" si="175"/>
        <v>0</v>
      </c>
      <c r="AA1659" s="11">
        <f t="shared" si="176"/>
        <v>29</v>
      </c>
      <c r="AB1659" s="11">
        <f>IF(TablaIncidentes[[#This Row],[Prioridad*]]="Baja",(Z1659-24)*60+AA1659,IF(TablaIncidentes[[#This Row],[Prioridad*]]="Media",(Z1659-4)*60+AA1659,IF(TablaIncidentes[[#This Row],[Prioridad*]]="Alta",(Z1659-2)*60+AA1659)))</f>
        <v>-91</v>
      </c>
      <c r="AD1659" s="17" t="str">
        <f>TablaIncidentes[[#This Row],[Tiempo Creación (HH:mm)]]</f>
        <v>00:00</v>
      </c>
      <c r="AE1659" s="11">
        <f t="shared" si="177"/>
        <v>0</v>
      </c>
      <c r="AF1659" s="11">
        <f t="shared" si="178"/>
        <v>0</v>
      </c>
      <c r="AG1659" s="11">
        <f>IF(TablaIncidentes[[#This Row],[Prioridad*]]="Baja",((AE1659*60)+AF1659)-30,IF(TablaIncidentes[[#This Row],[Prioridad*]]="Media",((AE1659*60)+AF1659)-15,IF(TablaIncidentes[[#This Row],[Prioridad*]]="Alta",((AE1659*60)+AF1659)-10)))</f>
        <v>-10</v>
      </c>
      <c r="AI1659" s="17">
        <f>TablaIncidentes[[#This Row],[Tiempo Avance Incidente]]</f>
        <v>0</v>
      </c>
      <c r="AJ1659" s="11">
        <f t="shared" si="179"/>
        <v>0</v>
      </c>
      <c r="AK1659" s="11">
        <f t="shared" si="180"/>
        <v>0</v>
      </c>
      <c r="AL1659">
        <f>IF(TablaIncidentes[[#This Row],[Prioridad*]]="Baja",((AJ1659*60)+AK1659)-720,IF(TablaIncidentes[[#This Row],[Prioridad*]]="Media",((AJ1659*60)+AK1659)-120,IF(TablaIncidentes[[#This Row],[Prioridad*]]="Alta",((AJ1659*60)+AK1659)-60)))</f>
        <v>-60</v>
      </c>
      <c r="AN1659" t="str">
        <f t="shared" si="181"/>
        <v>viernes</v>
      </c>
    </row>
    <row r="1660" spans="1:40" x14ac:dyDescent="0.25">
      <c r="A1660" s="20" t="s">
        <v>3364</v>
      </c>
      <c r="B1660" t="s">
        <v>3365</v>
      </c>
      <c r="C1660" t="s">
        <v>32</v>
      </c>
      <c r="D1660" s="11" t="s">
        <v>33</v>
      </c>
      <c r="E1660" t="s">
        <v>34</v>
      </c>
      <c r="F1660" t="s">
        <v>51</v>
      </c>
      <c r="G1660" t="s">
        <v>75</v>
      </c>
      <c r="J1660" s="12">
        <v>43854</v>
      </c>
      <c r="K1660" s="13">
        <v>0.44045138888888885</v>
      </c>
      <c r="L1660" s="14">
        <v>43854</v>
      </c>
      <c r="M1660" s="15">
        <v>0.44045138888888885</v>
      </c>
      <c r="N1660" s="12">
        <v>43854</v>
      </c>
      <c r="O1660" s="13">
        <v>0.62690972222222219</v>
      </c>
      <c r="P1660" s="16">
        <v>43855.669421296298</v>
      </c>
      <c r="Q1660" s="11" t="s">
        <v>101</v>
      </c>
      <c r="R1660" s="11" t="s">
        <v>1693</v>
      </c>
      <c r="S1660" s="11" t="s">
        <v>39</v>
      </c>
      <c r="T1660" s="11" t="s">
        <v>133</v>
      </c>
      <c r="U1660" s="11" t="s">
        <v>37</v>
      </c>
      <c r="V1660" s="17">
        <v>0</v>
      </c>
      <c r="W1660" s="11" t="s">
        <v>37</v>
      </c>
      <c r="Y1660" s="17" t="str">
        <f>TablaIncidentes[[#This Row],[Tiempo Total Gestión]]</f>
        <v>04:28</v>
      </c>
      <c r="Z1660" s="11">
        <f t="shared" si="175"/>
        <v>4</v>
      </c>
      <c r="AA1660" s="11">
        <f t="shared" si="176"/>
        <v>28</v>
      </c>
      <c r="AB1660" s="11">
        <f>IF(TablaIncidentes[[#This Row],[Prioridad*]]="Baja",(Z1660-24)*60+AA1660,IF(TablaIncidentes[[#This Row],[Prioridad*]]="Media",(Z1660-4)*60+AA1660,IF(TablaIncidentes[[#This Row],[Prioridad*]]="Alta",(Z1660-2)*60+AA1660)))</f>
        <v>148</v>
      </c>
      <c r="AD1660" s="17" t="str">
        <f>TablaIncidentes[[#This Row],[Tiempo Creación (HH:mm)]]</f>
        <v>00:00</v>
      </c>
      <c r="AE1660" s="11">
        <f t="shared" si="177"/>
        <v>0</v>
      </c>
      <c r="AF1660" s="11">
        <f t="shared" si="178"/>
        <v>0</v>
      </c>
      <c r="AG1660" s="11">
        <f>IF(TablaIncidentes[[#This Row],[Prioridad*]]="Baja",((AE1660*60)+AF1660)-30,IF(TablaIncidentes[[#This Row],[Prioridad*]]="Media",((AE1660*60)+AF1660)-15,IF(TablaIncidentes[[#This Row],[Prioridad*]]="Alta",((AE1660*60)+AF1660)-10)))</f>
        <v>-10</v>
      </c>
      <c r="AI1660" s="17">
        <f>TablaIncidentes[[#This Row],[Tiempo Avance Incidente]]</f>
        <v>0</v>
      </c>
      <c r="AJ1660" s="11">
        <f t="shared" si="179"/>
        <v>0</v>
      </c>
      <c r="AK1660" s="11">
        <f t="shared" si="180"/>
        <v>0</v>
      </c>
      <c r="AL1660">
        <f>IF(TablaIncidentes[[#This Row],[Prioridad*]]="Baja",((AJ1660*60)+AK1660)-720,IF(TablaIncidentes[[#This Row],[Prioridad*]]="Media",((AJ1660*60)+AK1660)-120,IF(TablaIncidentes[[#This Row],[Prioridad*]]="Alta",((AJ1660*60)+AK1660)-60)))</f>
        <v>-60</v>
      </c>
      <c r="AN1660" t="str">
        <f t="shared" si="181"/>
        <v>viernes</v>
      </c>
    </row>
    <row r="1661" spans="1:40" x14ac:dyDescent="0.25">
      <c r="A1661" s="10" t="s">
        <v>3366</v>
      </c>
      <c r="B1661" t="s">
        <v>3367</v>
      </c>
      <c r="C1661" t="s">
        <v>32</v>
      </c>
      <c r="D1661" s="11" t="s">
        <v>33</v>
      </c>
      <c r="E1661" t="s">
        <v>34</v>
      </c>
      <c r="F1661" t="s">
        <v>51</v>
      </c>
      <c r="G1661" t="s">
        <v>361</v>
      </c>
      <c r="J1661" s="12">
        <v>43854</v>
      </c>
      <c r="K1661" s="13">
        <v>0.45366898148148144</v>
      </c>
      <c r="L1661" s="14">
        <v>43854</v>
      </c>
      <c r="M1661" s="15">
        <v>0.45366898148148144</v>
      </c>
      <c r="N1661" s="12">
        <v>43854</v>
      </c>
      <c r="O1661" s="13">
        <v>0.48084490740740743</v>
      </c>
      <c r="P1661" s="16">
        <v>43855.505219907405</v>
      </c>
      <c r="Q1661" s="11" t="s">
        <v>37</v>
      </c>
      <c r="R1661" s="11" t="s">
        <v>341</v>
      </c>
      <c r="S1661" s="11" t="s">
        <v>39</v>
      </c>
      <c r="T1661" s="11" t="s">
        <v>133</v>
      </c>
      <c r="U1661" s="11" t="s">
        <v>37</v>
      </c>
      <c r="V1661" s="17">
        <v>0</v>
      </c>
      <c r="W1661" s="11" t="s">
        <v>37</v>
      </c>
      <c r="Y1661" s="17" t="str">
        <f>TablaIncidentes[[#This Row],[Tiempo Total Gestión]]</f>
        <v>00:39</v>
      </c>
      <c r="Z1661" s="11">
        <f t="shared" si="175"/>
        <v>0</v>
      </c>
      <c r="AA1661" s="11">
        <f t="shared" si="176"/>
        <v>39</v>
      </c>
      <c r="AB1661" s="11">
        <f>IF(TablaIncidentes[[#This Row],[Prioridad*]]="Baja",(Z1661-24)*60+AA1661,IF(TablaIncidentes[[#This Row],[Prioridad*]]="Media",(Z1661-4)*60+AA1661,IF(TablaIncidentes[[#This Row],[Prioridad*]]="Alta",(Z1661-2)*60+AA1661)))</f>
        <v>-81</v>
      </c>
      <c r="AD1661" s="17" t="str">
        <f>TablaIncidentes[[#This Row],[Tiempo Creación (HH:mm)]]</f>
        <v>00:00</v>
      </c>
      <c r="AE1661" s="11">
        <f t="shared" si="177"/>
        <v>0</v>
      </c>
      <c r="AF1661" s="11">
        <f t="shared" si="178"/>
        <v>0</v>
      </c>
      <c r="AG1661" s="11">
        <f>IF(TablaIncidentes[[#This Row],[Prioridad*]]="Baja",((AE1661*60)+AF1661)-30,IF(TablaIncidentes[[#This Row],[Prioridad*]]="Media",((AE1661*60)+AF1661)-15,IF(TablaIncidentes[[#This Row],[Prioridad*]]="Alta",((AE1661*60)+AF1661)-10)))</f>
        <v>-10</v>
      </c>
      <c r="AI1661" s="17">
        <f>TablaIncidentes[[#This Row],[Tiempo Avance Incidente]]</f>
        <v>0</v>
      </c>
      <c r="AJ1661" s="11">
        <f t="shared" si="179"/>
        <v>0</v>
      </c>
      <c r="AK1661" s="11">
        <f t="shared" si="180"/>
        <v>0</v>
      </c>
      <c r="AL1661">
        <f>IF(TablaIncidentes[[#This Row],[Prioridad*]]="Baja",((AJ1661*60)+AK1661)-720,IF(TablaIncidentes[[#This Row],[Prioridad*]]="Media",((AJ1661*60)+AK1661)-120,IF(TablaIncidentes[[#This Row],[Prioridad*]]="Alta",((AJ1661*60)+AK1661)-60)))</f>
        <v>-60</v>
      </c>
      <c r="AN1661" t="str">
        <f t="shared" si="181"/>
        <v>viernes</v>
      </c>
    </row>
    <row r="1662" spans="1:40" x14ac:dyDescent="0.25">
      <c r="A1662" s="10" t="s">
        <v>3368</v>
      </c>
      <c r="B1662" t="s">
        <v>3369</v>
      </c>
      <c r="C1662" t="s">
        <v>871</v>
      </c>
      <c r="D1662" s="11" t="s">
        <v>150</v>
      </c>
      <c r="E1662" t="s">
        <v>34</v>
      </c>
      <c r="F1662" t="s">
        <v>124</v>
      </c>
      <c r="G1662" t="s">
        <v>180</v>
      </c>
      <c r="J1662" s="12">
        <v>43854</v>
      </c>
      <c r="K1662" s="13">
        <v>0.46511574074074075</v>
      </c>
      <c r="L1662" s="14">
        <v>43854</v>
      </c>
      <c r="M1662" s="15">
        <v>0.46576388888888887</v>
      </c>
      <c r="N1662" s="12">
        <v>43854</v>
      </c>
      <c r="O1662" s="13">
        <v>0.47707175925925926</v>
      </c>
      <c r="P1662" s="16">
        <v>43855.505219907405</v>
      </c>
      <c r="Q1662" s="11" t="s">
        <v>37</v>
      </c>
      <c r="R1662" s="11" t="s">
        <v>398</v>
      </c>
      <c r="S1662" s="11" t="s">
        <v>91</v>
      </c>
      <c r="T1662" s="11" t="s">
        <v>133</v>
      </c>
      <c r="U1662" s="11" t="s">
        <v>37</v>
      </c>
      <c r="V1662" s="17">
        <v>6.4814814686542377E-4</v>
      </c>
      <c r="W1662" s="11" t="s">
        <v>37</v>
      </c>
      <c r="Y1662" s="17" t="str">
        <f>TablaIncidentes[[#This Row],[Tiempo Total Gestión]]</f>
        <v>00:17</v>
      </c>
      <c r="Z1662" s="11">
        <f t="shared" si="175"/>
        <v>0</v>
      </c>
      <c r="AA1662" s="11">
        <f t="shared" si="176"/>
        <v>17</v>
      </c>
      <c r="AB1662" s="11">
        <f>IF(TablaIncidentes[[#This Row],[Prioridad*]]="Baja",(Z1662-24)*60+AA1662,IF(TablaIncidentes[[#This Row],[Prioridad*]]="Media",(Z1662-4)*60+AA1662,IF(TablaIncidentes[[#This Row],[Prioridad*]]="Alta",(Z1662-2)*60+AA1662)))</f>
        <v>-1423</v>
      </c>
      <c r="AD1662" s="17" t="str">
        <f>TablaIncidentes[[#This Row],[Tiempo Creación (HH:mm)]]</f>
        <v>00:00</v>
      </c>
      <c r="AE1662" s="11">
        <f t="shared" si="177"/>
        <v>0</v>
      </c>
      <c r="AF1662" s="11">
        <f t="shared" si="178"/>
        <v>0</v>
      </c>
      <c r="AG1662" s="11">
        <f>IF(TablaIncidentes[[#This Row],[Prioridad*]]="Baja",((AE1662*60)+AF1662)-30,IF(TablaIncidentes[[#This Row],[Prioridad*]]="Media",((AE1662*60)+AF1662)-15,IF(TablaIncidentes[[#This Row],[Prioridad*]]="Alta",((AE1662*60)+AF1662)-10)))</f>
        <v>-30</v>
      </c>
      <c r="AI1662" s="17">
        <f>TablaIncidentes[[#This Row],[Tiempo Avance Incidente]]</f>
        <v>6.4814814686542377E-4</v>
      </c>
      <c r="AJ1662" s="11">
        <f t="shared" si="179"/>
        <v>0</v>
      </c>
      <c r="AK1662" s="11">
        <f t="shared" si="180"/>
        <v>0</v>
      </c>
      <c r="AL1662">
        <f>IF(TablaIncidentes[[#This Row],[Prioridad*]]="Baja",((AJ1662*60)+AK1662)-720,IF(TablaIncidentes[[#This Row],[Prioridad*]]="Media",((AJ1662*60)+AK1662)-120,IF(TablaIncidentes[[#This Row],[Prioridad*]]="Alta",((AJ1662*60)+AK1662)-60)))</f>
        <v>-720</v>
      </c>
      <c r="AN1662" t="str">
        <f t="shared" si="181"/>
        <v>viernes</v>
      </c>
    </row>
    <row r="1663" spans="1:40" x14ac:dyDescent="0.25">
      <c r="A1663" s="10" t="s">
        <v>3370</v>
      </c>
      <c r="B1663" t="s">
        <v>402</v>
      </c>
      <c r="C1663" t="s">
        <v>123</v>
      </c>
      <c r="D1663" s="11" t="s">
        <v>33</v>
      </c>
      <c r="E1663" t="s">
        <v>34</v>
      </c>
      <c r="F1663" t="s">
        <v>111</v>
      </c>
      <c r="G1663" t="s">
        <v>104</v>
      </c>
      <c r="J1663" s="12">
        <v>43854</v>
      </c>
      <c r="K1663" s="13">
        <v>0.4690509259259259</v>
      </c>
      <c r="L1663" s="14">
        <v>43854</v>
      </c>
      <c r="M1663" s="15">
        <v>0.47023148148148147</v>
      </c>
      <c r="N1663" s="12">
        <v>43854</v>
      </c>
      <c r="O1663" s="13">
        <v>0.47142361111111114</v>
      </c>
      <c r="P1663" s="16">
        <v>43855.505219907405</v>
      </c>
      <c r="Q1663" s="11" t="s">
        <v>37</v>
      </c>
      <c r="R1663" s="11" t="s">
        <v>116</v>
      </c>
      <c r="S1663" s="11" t="s">
        <v>59</v>
      </c>
      <c r="T1663" s="11" t="s">
        <v>40</v>
      </c>
      <c r="U1663" s="11" t="s">
        <v>37</v>
      </c>
      <c r="V1663" s="17">
        <v>2.0023148172185756E-3</v>
      </c>
      <c r="W1663" s="11" t="s">
        <v>37</v>
      </c>
      <c r="Y1663" s="17" t="str">
        <f>TablaIncidentes[[#This Row],[Tiempo Total Gestión]]</f>
        <v>00:03</v>
      </c>
      <c r="Z1663" s="11">
        <f t="shared" si="175"/>
        <v>0</v>
      </c>
      <c r="AA1663" s="11">
        <f t="shared" si="176"/>
        <v>3</v>
      </c>
      <c r="AB1663" s="11">
        <f>IF(TablaIncidentes[[#This Row],[Prioridad*]]="Baja",(Z1663-24)*60+AA1663,IF(TablaIncidentes[[#This Row],[Prioridad*]]="Media",(Z1663-4)*60+AA1663,IF(TablaIncidentes[[#This Row],[Prioridad*]]="Alta",(Z1663-2)*60+AA1663)))</f>
        <v>-117</v>
      </c>
      <c r="AD1663" s="17" t="str">
        <f>TablaIncidentes[[#This Row],[Tiempo Creación (HH:mm)]]</f>
        <v>00:01</v>
      </c>
      <c r="AE1663" s="11">
        <f t="shared" si="177"/>
        <v>0</v>
      </c>
      <c r="AF1663" s="11">
        <f t="shared" si="178"/>
        <v>1</v>
      </c>
      <c r="AG1663" s="11">
        <f>IF(TablaIncidentes[[#This Row],[Prioridad*]]="Baja",((AE1663*60)+AF1663)-30,IF(TablaIncidentes[[#This Row],[Prioridad*]]="Media",((AE1663*60)+AF1663)-15,IF(TablaIncidentes[[#This Row],[Prioridad*]]="Alta",((AE1663*60)+AF1663)-10)))</f>
        <v>-9</v>
      </c>
      <c r="AI1663" s="17">
        <f>TablaIncidentes[[#This Row],[Tiempo Avance Incidente]]</f>
        <v>2.0023148172185756E-3</v>
      </c>
      <c r="AJ1663" s="11">
        <f t="shared" si="179"/>
        <v>0</v>
      </c>
      <c r="AK1663" s="11">
        <f t="shared" si="180"/>
        <v>2</v>
      </c>
      <c r="AL1663">
        <f>IF(TablaIncidentes[[#This Row],[Prioridad*]]="Baja",((AJ1663*60)+AK1663)-720,IF(TablaIncidentes[[#This Row],[Prioridad*]]="Media",((AJ1663*60)+AK1663)-120,IF(TablaIncidentes[[#This Row],[Prioridad*]]="Alta",((AJ1663*60)+AK1663)-60)))</f>
        <v>-58</v>
      </c>
      <c r="AN1663" t="str">
        <f t="shared" si="181"/>
        <v>viernes</v>
      </c>
    </row>
    <row r="1664" spans="1:40" x14ac:dyDescent="0.25">
      <c r="A1664" s="10" t="s">
        <v>3371</v>
      </c>
      <c r="B1664" t="s">
        <v>2785</v>
      </c>
      <c r="C1664" t="s">
        <v>32</v>
      </c>
      <c r="D1664" s="11" t="s">
        <v>33</v>
      </c>
      <c r="E1664" t="s">
        <v>34</v>
      </c>
      <c r="F1664" t="s">
        <v>51</v>
      </c>
      <c r="G1664" t="s">
        <v>361</v>
      </c>
      <c r="J1664" s="12">
        <v>43854</v>
      </c>
      <c r="K1664" s="13">
        <v>0.47596064814814815</v>
      </c>
      <c r="L1664" s="14">
        <v>43854</v>
      </c>
      <c r="M1664" s="15">
        <v>0.47596064814814815</v>
      </c>
      <c r="N1664" s="12">
        <v>43854</v>
      </c>
      <c r="O1664" s="13">
        <v>0.49678240740740742</v>
      </c>
      <c r="P1664" s="16">
        <v>43855.505219907405</v>
      </c>
      <c r="Q1664" s="11" t="s">
        <v>37</v>
      </c>
      <c r="R1664" s="11" t="s">
        <v>431</v>
      </c>
      <c r="S1664" s="11" t="s">
        <v>39</v>
      </c>
      <c r="T1664" s="11" t="s">
        <v>133</v>
      </c>
      <c r="U1664" s="11" t="s">
        <v>37</v>
      </c>
      <c r="V1664" s="17">
        <v>0</v>
      </c>
      <c r="W1664" s="11" t="s">
        <v>37</v>
      </c>
      <c r="Y1664" s="17" t="str">
        <f>TablaIncidentes[[#This Row],[Tiempo Total Gestión]]</f>
        <v>00:29</v>
      </c>
      <c r="Z1664" s="11">
        <f t="shared" si="175"/>
        <v>0</v>
      </c>
      <c r="AA1664" s="11">
        <f t="shared" si="176"/>
        <v>29</v>
      </c>
      <c r="AB1664" s="11">
        <f>IF(TablaIncidentes[[#This Row],[Prioridad*]]="Baja",(Z1664-24)*60+AA1664,IF(TablaIncidentes[[#This Row],[Prioridad*]]="Media",(Z1664-4)*60+AA1664,IF(TablaIncidentes[[#This Row],[Prioridad*]]="Alta",(Z1664-2)*60+AA1664)))</f>
        <v>-91</v>
      </c>
      <c r="AD1664" s="17" t="str">
        <f>TablaIncidentes[[#This Row],[Tiempo Creación (HH:mm)]]</f>
        <v>00:00</v>
      </c>
      <c r="AE1664" s="11">
        <f t="shared" si="177"/>
        <v>0</v>
      </c>
      <c r="AF1664" s="11">
        <f t="shared" si="178"/>
        <v>0</v>
      </c>
      <c r="AG1664" s="11">
        <f>IF(TablaIncidentes[[#This Row],[Prioridad*]]="Baja",((AE1664*60)+AF1664)-30,IF(TablaIncidentes[[#This Row],[Prioridad*]]="Media",((AE1664*60)+AF1664)-15,IF(TablaIncidentes[[#This Row],[Prioridad*]]="Alta",((AE1664*60)+AF1664)-10)))</f>
        <v>-10</v>
      </c>
      <c r="AI1664" s="17">
        <f>TablaIncidentes[[#This Row],[Tiempo Avance Incidente]]</f>
        <v>0</v>
      </c>
      <c r="AJ1664" s="11">
        <f t="shared" si="179"/>
        <v>0</v>
      </c>
      <c r="AK1664" s="11">
        <f t="shared" si="180"/>
        <v>0</v>
      </c>
      <c r="AL1664">
        <f>IF(TablaIncidentes[[#This Row],[Prioridad*]]="Baja",((AJ1664*60)+AK1664)-720,IF(TablaIncidentes[[#This Row],[Prioridad*]]="Media",((AJ1664*60)+AK1664)-120,IF(TablaIncidentes[[#This Row],[Prioridad*]]="Alta",((AJ1664*60)+AK1664)-60)))</f>
        <v>-60</v>
      </c>
      <c r="AN1664" t="str">
        <f t="shared" si="181"/>
        <v>viernes</v>
      </c>
    </row>
    <row r="1665" spans="1:40" x14ac:dyDescent="0.25">
      <c r="A1665" s="10" t="s">
        <v>3372</v>
      </c>
      <c r="B1665" t="s">
        <v>3373</v>
      </c>
      <c r="C1665" t="s">
        <v>161</v>
      </c>
      <c r="D1665" s="11" t="s">
        <v>110</v>
      </c>
      <c r="E1665" t="s">
        <v>34</v>
      </c>
      <c r="F1665" t="s">
        <v>111</v>
      </c>
      <c r="G1665" t="s">
        <v>374</v>
      </c>
      <c r="J1665" s="12">
        <v>43854</v>
      </c>
      <c r="K1665" s="13">
        <v>0.47865740740740742</v>
      </c>
      <c r="L1665" s="14">
        <v>43854</v>
      </c>
      <c r="M1665" s="15">
        <v>0.48006944444444444</v>
      </c>
      <c r="N1665" s="12">
        <v>43854</v>
      </c>
      <c r="O1665" s="13">
        <v>0.4808796296296296</v>
      </c>
      <c r="P1665" s="16">
        <v>43855.505219907405</v>
      </c>
      <c r="Q1665" s="11" t="s">
        <v>37</v>
      </c>
      <c r="R1665" s="11" t="s">
        <v>116</v>
      </c>
      <c r="S1665" s="11" t="s">
        <v>59</v>
      </c>
      <c r="T1665" s="11" t="s">
        <v>48</v>
      </c>
      <c r="U1665" s="11" t="s">
        <v>37</v>
      </c>
      <c r="V1665" s="17">
        <v>3.7615740729961544E-3</v>
      </c>
      <c r="W1665" s="11" t="s">
        <v>37</v>
      </c>
      <c r="Y1665" s="17" t="str">
        <f>TablaIncidentes[[#This Row],[Tiempo Total Gestión]]</f>
        <v>00:03</v>
      </c>
      <c r="Z1665" s="11">
        <f t="shared" si="175"/>
        <v>0</v>
      </c>
      <c r="AA1665" s="11">
        <f t="shared" si="176"/>
        <v>3</v>
      </c>
      <c r="AB1665" s="11">
        <f>IF(TablaIncidentes[[#This Row],[Prioridad*]]="Baja",(Z1665-24)*60+AA1665,IF(TablaIncidentes[[#This Row],[Prioridad*]]="Media",(Z1665-4)*60+AA1665,IF(TablaIncidentes[[#This Row],[Prioridad*]]="Alta",(Z1665-2)*60+AA1665)))</f>
        <v>-237</v>
      </c>
      <c r="AD1665" s="17" t="str">
        <f>TablaIncidentes[[#This Row],[Tiempo Creación (HH:mm)]]</f>
        <v>00:02</v>
      </c>
      <c r="AE1665" s="11">
        <f t="shared" si="177"/>
        <v>0</v>
      </c>
      <c r="AF1665" s="11">
        <f t="shared" si="178"/>
        <v>2</v>
      </c>
      <c r="AG1665" s="11">
        <f>IF(TablaIncidentes[[#This Row],[Prioridad*]]="Baja",((AE1665*60)+AF1665)-30,IF(TablaIncidentes[[#This Row],[Prioridad*]]="Media",((AE1665*60)+AF1665)-15,IF(TablaIncidentes[[#This Row],[Prioridad*]]="Alta",((AE1665*60)+AF1665)-10)))</f>
        <v>-13</v>
      </c>
      <c r="AI1665" s="17">
        <f>TablaIncidentes[[#This Row],[Tiempo Avance Incidente]]</f>
        <v>3.7615740729961544E-3</v>
      </c>
      <c r="AJ1665" s="11">
        <f t="shared" si="179"/>
        <v>0</v>
      </c>
      <c r="AK1665" s="11">
        <f t="shared" si="180"/>
        <v>5</v>
      </c>
      <c r="AL1665">
        <f>IF(TablaIncidentes[[#This Row],[Prioridad*]]="Baja",((AJ1665*60)+AK1665)-720,IF(TablaIncidentes[[#This Row],[Prioridad*]]="Media",((AJ1665*60)+AK1665)-120,IF(TablaIncidentes[[#This Row],[Prioridad*]]="Alta",((AJ1665*60)+AK1665)-60)))</f>
        <v>-115</v>
      </c>
      <c r="AN1665" t="str">
        <f t="shared" si="181"/>
        <v>viernes</v>
      </c>
    </row>
    <row r="1666" spans="1:40" x14ac:dyDescent="0.25">
      <c r="A1666" s="10" t="s">
        <v>3374</v>
      </c>
      <c r="B1666" t="s">
        <v>402</v>
      </c>
      <c r="C1666" t="s">
        <v>123</v>
      </c>
      <c r="D1666" s="11" t="s">
        <v>110</v>
      </c>
      <c r="E1666" t="s">
        <v>34</v>
      </c>
      <c r="F1666" t="s">
        <v>124</v>
      </c>
      <c r="G1666" t="s">
        <v>364</v>
      </c>
      <c r="J1666" s="12">
        <v>43854</v>
      </c>
      <c r="K1666" s="13">
        <v>0.48212962962962963</v>
      </c>
      <c r="L1666" s="14">
        <v>43854</v>
      </c>
      <c r="M1666" s="15">
        <v>0.48531250000000004</v>
      </c>
      <c r="N1666" s="12">
        <v>43854</v>
      </c>
      <c r="O1666" s="13">
        <v>0.70393518518518527</v>
      </c>
      <c r="P1666" s="16">
        <v>43855.764085648145</v>
      </c>
      <c r="Q1666" s="11" t="s">
        <v>37</v>
      </c>
      <c r="R1666" s="11" t="s">
        <v>491</v>
      </c>
      <c r="S1666" s="11" t="s">
        <v>59</v>
      </c>
      <c r="T1666" s="11" t="s">
        <v>327</v>
      </c>
      <c r="U1666" s="11" t="s">
        <v>37</v>
      </c>
      <c r="V1666" s="17">
        <v>3.7615740729961544E-3</v>
      </c>
      <c r="W1666" s="11" t="s">
        <v>37</v>
      </c>
      <c r="Y1666" s="17" t="str">
        <f>TablaIncidentes[[#This Row],[Tiempo Total Gestión]]</f>
        <v>00:22</v>
      </c>
      <c r="Z1666" s="11">
        <f t="shared" ref="Z1666:Z1729" si="182">HOUR(Y1666)</f>
        <v>0</v>
      </c>
      <c r="AA1666" s="11">
        <f t="shared" ref="AA1666:AA1729" si="183">MINUTE(Y1666)</f>
        <v>22</v>
      </c>
      <c r="AB1666" s="11">
        <f>IF(TablaIncidentes[[#This Row],[Prioridad*]]="Baja",(Z1666-24)*60+AA1666,IF(TablaIncidentes[[#This Row],[Prioridad*]]="Media",(Z1666-4)*60+AA1666,IF(TablaIncidentes[[#This Row],[Prioridad*]]="Alta",(Z1666-2)*60+AA1666)))</f>
        <v>-218</v>
      </c>
      <c r="AD1666" s="17" t="str">
        <f>TablaIncidentes[[#This Row],[Tiempo Creación (HH:mm)]]</f>
        <v>00:04</v>
      </c>
      <c r="AE1666" s="11">
        <f t="shared" si="177"/>
        <v>0</v>
      </c>
      <c r="AF1666" s="11">
        <f t="shared" si="178"/>
        <v>4</v>
      </c>
      <c r="AG1666" s="11">
        <f>IF(TablaIncidentes[[#This Row],[Prioridad*]]="Baja",((AE1666*60)+AF1666)-30,IF(TablaIncidentes[[#This Row],[Prioridad*]]="Media",((AE1666*60)+AF1666)-15,IF(TablaIncidentes[[#This Row],[Prioridad*]]="Alta",((AE1666*60)+AF1666)-10)))</f>
        <v>-11</v>
      </c>
      <c r="AI1666" s="17">
        <f>TablaIncidentes[[#This Row],[Tiempo Avance Incidente]]</f>
        <v>3.7615740729961544E-3</v>
      </c>
      <c r="AJ1666" s="11">
        <f t="shared" si="179"/>
        <v>0</v>
      </c>
      <c r="AK1666" s="11">
        <f t="shared" si="180"/>
        <v>5</v>
      </c>
      <c r="AL1666">
        <f>IF(TablaIncidentes[[#This Row],[Prioridad*]]="Baja",((AJ1666*60)+AK1666)-720,IF(TablaIncidentes[[#This Row],[Prioridad*]]="Media",((AJ1666*60)+AK1666)-120,IF(TablaIncidentes[[#This Row],[Prioridad*]]="Alta",((AJ1666*60)+AK1666)-60)))</f>
        <v>-115</v>
      </c>
      <c r="AN1666" t="str">
        <f t="shared" si="181"/>
        <v>viernes</v>
      </c>
    </row>
    <row r="1667" spans="1:40" x14ac:dyDescent="0.25">
      <c r="A1667" s="10" t="s">
        <v>3375</v>
      </c>
      <c r="B1667" t="s">
        <v>3376</v>
      </c>
      <c r="C1667" t="s">
        <v>32</v>
      </c>
      <c r="D1667" s="11" t="s">
        <v>33</v>
      </c>
      <c r="E1667" t="s">
        <v>34</v>
      </c>
      <c r="F1667" t="s">
        <v>35</v>
      </c>
      <c r="G1667" t="s">
        <v>36</v>
      </c>
      <c r="J1667" s="12">
        <v>43854</v>
      </c>
      <c r="K1667" s="13">
        <v>0.50159722222222225</v>
      </c>
      <c r="L1667" s="14">
        <v>43854</v>
      </c>
      <c r="M1667" s="15">
        <v>0.50159722222222225</v>
      </c>
      <c r="N1667" s="12">
        <v>43854</v>
      </c>
      <c r="O1667" s="13">
        <v>0.73523148148148154</v>
      </c>
      <c r="P1667" s="16">
        <v>43855.764085648145</v>
      </c>
      <c r="Q1667" s="11" t="s">
        <v>37</v>
      </c>
      <c r="R1667" s="11" t="s">
        <v>408</v>
      </c>
      <c r="S1667" s="11" t="s">
        <v>39</v>
      </c>
      <c r="T1667" s="11" t="s">
        <v>133</v>
      </c>
      <c r="U1667" s="11" t="s">
        <v>37</v>
      </c>
      <c r="V1667" s="17">
        <v>0</v>
      </c>
      <c r="W1667" s="11" t="s">
        <v>37</v>
      </c>
      <c r="Y1667" s="17" t="str">
        <f>TablaIncidentes[[#This Row],[Tiempo Total Gestión]]</f>
        <v>01:35</v>
      </c>
      <c r="Z1667" s="11">
        <f t="shared" si="182"/>
        <v>1</v>
      </c>
      <c r="AA1667" s="11">
        <f t="shared" si="183"/>
        <v>35</v>
      </c>
      <c r="AB1667" s="11">
        <f>IF(TablaIncidentes[[#This Row],[Prioridad*]]="Baja",(Z1667-24)*60+AA1667,IF(TablaIncidentes[[#This Row],[Prioridad*]]="Media",(Z1667-4)*60+AA1667,IF(TablaIncidentes[[#This Row],[Prioridad*]]="Alta",(Z1667-2)*60+AA1667)))</f>
        <v>-25</v>
      </c>
      <c r="AD1667" s="17" t="str">
        <f>TablaIncidentes[[#This Row],[Tiempo Creación (HH:mm)]]</f>
        <v>00:00</v>
      </c>
      <c r="AE1667" s="11">
        <f t="shared" ref="AE1667:AE1730" si="184">HOUR(AD1667)</f>
        <v>0</v>
      </c>
      <c r="AF1667" s="11">
        <f t="shared" ref="AF1667:AF1730" si="185">MINUTE(AD1667)</f>
        <v>0</v>
      </c>
      <c r="AG1667" s="11">
        <f>IF(TablaIncidentes[[#This Row],[Prioridad*]]="Baja",((AE1667*60)+AF1667)-30,IF(TablaIncidentes[[#This Row],[Prioridad*]]="Media",((AE1667*60)+AF1667)-15,IF(TablaIncidentes[[#This Row],[Prioridad*]]="Alta",((AE1667*60)+AF1667)-10)))</f>
        <v>-10</v>
      </c>
      <c r="AI1667" s="17">
        <f>TablaIncidentes[[#This Row],[Tiempo Avance Incidente]]</f>
        <v>0</v>
      </c>
      <c r="AJ1667" s="11">
        <f t="shared" ref="AJ1667:AJ1730" si="186">HOUR(AI1667)</f>
        <v>0</v>
      </c>
      <c r="AK1667" s="11">
        <f t="shared" ref="AK1667:AK1730" si="187">MINUTE(AI1667)</f>
        <v>0</v>
      </c>
      <c r="AL1667">
        <f>IF(TablaIncidentes[[#This Row],[Prioridad*]]="Baja",((AJ1667*60)+AK1667)-720,IF(TablaIncidentes[[#This Row],[Prioridad*]]="Media",((AJ1667*60)+AK1667)-120,IF(TablaIncidentes[[#This Row],[Prioridad*]]="Alta",((AJ1667*60)+AK1667)-60)))</f>
        <v>-60</v>
      </c>
      <c r="AN1667" t="str">
        <f t="shared" ref="AN1667:AN1730" si="188">TEXT(J1667,"dddd")</f>
        <v>viernes</v>
      </c>
    </row>
    <row r="1668" spans="1:40" x14ac:dyDescent="0.25">
      <c r="A1668" s="20" t="s">
        <v>3377</v>
      </c>
      <c r="B1668" t="s">
        <v>3378</v>
      </c>
      <c r="C1668" t="s">
        <v>32</v>
      </c>
      <c r="D1668" s="11" t="s">
        <v>33</v>
      </c>
      <c r="E1668" t="s">
        <v>34</v>
      </c>
      <c r="F1668" t="s">
        <v>35</v>
      </c>
      <c r="G1668" t="s">
        <v>36</v>
      </c>
      <c r="J1668" s="12">
        <v>43854</v>
      </c>
      <c r="K1668" s="13">
        <v>0.50159722222222225</v>
      </c>
      <c r="L1668" s="14">
        <v>43854</v>
      </c>
      <c r="M1668" s="15">
        <v>0.50159722222222225</v>
      </c>
      <c r="N1668" s="12">
        <v>43854</v>
      </c>
      <c r="O1668" s="13">
        <v>0.76824074074074078</v>
      </c>
      <c r="P1668" s="16">
        <v>43855.858981481484</v>
      </c>
      <c r="Q1668" s="11" t="s">
        <v>101</v>
      </c>
      <c r="R1668" s="11" t="s">
        <v>1588</v>
      </c>
      <c r="S1668" s="11" t="s">
        <v>39</v>
      </c>
      <c r="T1668" s="11" t="s">
        <v>133</v>
      </c>
      <c r="U1668" s="11" t="s">
        <v>37</v>
      </c>
      <c r="V1668" s="17">
        <v>0</v>
      </c>
      <c r="W1668" s="11" t="s">
        <v>37</v>
      </c>
      <c r="Y1668" s="17" t="str">
        <f>TablaIncidentes[[#This Row],[Tiempo Total Gestión]]</f>
        <v>06:23</v>
      </c>
      <c r="Z1668" s="11">
        <f t="shared" si="182"/>
        <v>6</v>
      </c>
      <c r="AA1668" s="11">
        <f t="shared" si="183"/>
        <v>23</v>
      </c>
      <c r="AB1668" s="11">
        <f>IF(TablaIncidentes[[#This Row],[Prioridad*]]="Baja",(Z1668-24)*60+AA1668,IF(TablaIncidentes[[#This Row],[Prioridad*]]="Media",(Z1668-4)*60+AA1668,IF(TablaIncidentes[[#This Row],[Prioridad*]]="Alta",(Z1668-2)*60+AA1668)))</f>
        <v>263</v>
      </c>
      <c r="AD1668" s="17" t="str">
        <f>TablaIncidentes[[#This Row],[Tiempo Creación (HH:mm)]]</f>
        <v>00:00</v>
      </c>
      <c r="AE1668" s="11">
        <f t="shared" si="184"/>
        <v>0</v>
      </c>
      <c r="AF1668" s="11">
        <f t="shared" si="185"/>
        <v>0</v>
      </c>
      <c r="AG1668" s="11">
        <f>IF(TablaIncidentes[[#This Row],[Prioridad*]]="Baja",((AE1668*60)+AF1668)-30,IF(TablaIncidentes[[#This Row],[Prioridad*]]="Media",((AE1668*60)+AF1668)-15,IF(TablaIncidentes[[#This Row],[Prioridad*]]="Alta",((AE1668*60)+AF1668)-10)))</f>
        <v>-10</v>
      </c>
      <c r="AI1668" s="17">
        <f>TablaIncidentes[[#This Row],[Tiempo Avance Incidente]]</f>
        <v>0</v>
      </c>
      <c r="AJ1668" s="11">
        <f t="shared" si="186"/>
        <v>0</v>
      </c>
      <c r="AK1668" s="11">
        <f t="shared" si="187"/>
        <v>0</v>
      </c>
      <c r="AL1668">
        <f>IF(TablaIncidentes[[#This Row],[Prioridad*]]="Baja",((AJ1668*60)+AK1668)-720,IF(TablaIncidentes[[#This Row],[Prioridad*]]="Media",((AJ1668*60)+AK1668)-120,IF(TablaIncidentes[[#This Row],[Prioridad*]]="Alta",((AJ1668*60)+AK1668)-60)))</f>
        <v>-60</v>
      </c>
      <c r="AN1668" t="str">
        <f t="shared" si="188"/>
        <v>viernes</v>
      </c>
    </row>
    <row r="1669" spans="1:40" x14ac:dyDescent="0.25">
      <c r="A1669" s="20" t="s">
        <v>3379</v>
      </c>
      <c r="B1669" t="s">
        <v>3083</v>
      </c>
      <c r="C1669" t="s">
        <v>32</v>
      </c>
      <c r="D1669" s="11" t="s">
        <v>33</v>
      </c>
      <c r="E1669" t="s">
        <v>34</v>
      </c>
      <c r="F1669" t="s">
        <v>51</v>
      </c>
      <c r="G1669" t="s">
        <v>75</v>
      </c>
      <c r="J1669" s="12">
        <v>43854</v>
      </c>
      <c r="K1669" s="13">
        <v>0.46134259259259264</v>
      </c>
      <c r="L1669" s="14">
        <v>43854</v>
      </c>
      <c r="M1669" s="15">
        <v>0.46134259259259264</v>
      </c>
      <c r="N1669" s="12">
        <v>43854</v>
      </c>
      <c r="O1669" s="13">
        <v>0.65050925925925929</v>
      </c>
      <c r="P1669" s="16">
        <v>43855.669421296298</v>
      </c>
      <c r="Q1669" s="11" t="s">
        <v>101</v>
      </c>
      <c r="R1669" s="11" t="s">
        <v>1623</v>
      </c>
      <c r="S1669" s="11" t="s">
        <v>39</v>
      </c>
      <c r="T1669" s="11" t="s">
        <v>133</v>
      </c>
      <c r="U1669" s="11" t="s">
        <v>37</v>
      </c>
      <c r="V1669" s="17">
        <v>0</v>
      </c>
      <c r="W1669" s="11" t="s">
        <v>37</v>
      </c>
      <c r="Y1669" s="17" t="str">
        <f>TablaIncidentes[[#This Row],[Tiempo Total Gestión]]</f>
        <v>04:32</v>
      </c>
      <c r="Z1669" s="11">
        <f t="shared" si="182"/>
        <v>4</v>
      </c>
      <c r="AA1669" s="11">
        <f t="shared" si="183"/>
        <v>32</v>
      </c>
      <c r="AB1669" s="11">
        <f>IF(TablaIncidentes[[#This Row],[Prioridad*]]="Baja",(Z1669-24)*60+AA1669,IF(TablaIncidentes[[#This Row],[Prioridad*]]="Media",(Z1669-4)*60+AA1669,IF(TablaIncidentes[[#This Row],[Prioridad*]]="Alta",(Z1669-2)*60+AA1669)))</f>
        <v>152</v>
      </c>
      <c r="AD1669" s="17" t="str">
        <f>TablaIncidentes[[#This Row],[Tiempo Creación (HH:mm)]]</f>
        <v>00:00</v>
      </c>
      <c r="AE1669" s="11">
        <f t="shared" si="184"/>
        <v>0</v>
      </c>
      <c r="AF1669" s="11">
        <f t="shared" si="185"/>
        <v>0</v>
      </c>
      <c r="AG1669" s="11">
        <f>IF(TablaIncidentes[[#This Row],[Prioridad*]]="Baja",((AE1669*60)+AF1669)-30,IF(TablaIncidentes[[#This Row],[Prioridad*]]="Media",((AE1669*60)+AF1669)-15,IF(TablaIncidentes[[#This Row],[Prioridad*]]="Alta",((AE1669*60)+AF1669)-10)))</f>
        <v>-10</v>
      </c>
      <c r="AI1669" s="17">
        <f>TablaIncidentes[[#This Row],[Tiempo Avance Incidente]]</f>
        <v>0</v>
      </c>
      <c r="AJ1669" s="11">
        <f t="shared" si="186"/>
        <v>0</v>
      </c>
      <c r="AK1669" s="11">
        <f t="shared" si="187"/>
        <v>0</v>
      </c>
      <c r="AL1669">
        <f>IF(TablaIncidentes[[#This Row],[Prioridad*]]="Baja",((AJ1669*60)+AK1669)-720,IF(TablaIncidentes[[#This Row],[Prioridad*]]="Media",((AJ1669*60)+AK1669)-120,IF(TablaIncidentes[[#This Row],[Prioridad*]]="Alta",((AJ1669*60)+AK1669)-60)))</f>
        <v>-60</v>
      </c>
      <c r="AN1669" t="str">
        <f t="shared" si="188"/>
        <v>viernes</v>
      </c>
    </row>
    <row r="1670" spans="1:40" x14ac:dyDescent="0.25">
      <c r="A1670" s="10" t="s">
        <v>3380</v>
      </c>
      <c r="B1670" t="s">
        <v>3381</v>
      </c>
      <c r="C1670" t="s">
        <v>123</v>
      </c>
      <c r="D1670" s="11" t="s">
        <v>33</v>
      </c>
      <c r="E1670" t="s">
        <v>34</v>
      </c>
      <c r="F1670" t="s">
        <v>124</v>
      </c>
      <c r="G1670" t="s">
        <v>364</v>
      </c>
      <c r="J1670" s="12">
        <v>43854</v>
      </c>
      <c r="K1670" s="13">
        <v>0.47302083333333328</v>
      </c>
      <c r="L1670" s="14">
        <v>43854</v>
      </c>
      <c r="M1670" s="15">
        <v>0.47344907407407405</v>
      </c>
      <c r="N1670" s="12">
        <v>43854</v>
      </c>
      <c r="O1670" s="13">
        <v>0.49737268518518518</v>
      </c>
      <c r="P1670" s="16">
        <v>43855.505219907405</v>
      </c>
      <c r="Q1670" s="11" t="s">
        <v>37</v>
      </c>
      <c r="R1670" s="11" t="s">
        <v>2027</v>
      </c>
      <c r="S1670" s="11" t="s">
        <v>59</v>
      </c>
      <c r="T1670" s="11" t="s">
        <v>133</v>
      </c>
      <c r="U1670" s="11" t="s">
        <v>37</v>
      </c>
      <c r="V1670" s="17">
        <v>4.2824073898373172E-4</v>
      </c>
      <c r="W1670" s="11" t="s">
        <v>37</v>
      </c>
      <c r="Y1670" s="17" t="str">
        <f>TablaIncidentes[[#This Row],[Tiempo Total Gestión]]</f>
        <v>00:35</v>
      </c>
      <c r="Z1670" s="11">
        <f t="shared" si="182"/>
        <v>0</v>
      </c>
      <c r="AA1670" s="11">
        <f t="shared" si="183"/>
        <v>35</v>
      </c>
      <c r="AB1670" s="11">
        <f>IF(TablaIncidentes[[#This Row],[Prioridad*]]="Baja",(Z1670-24)*60+AA1670,IF(TablaIncidentes[[#This Row],[Prioridad*]]="Media",(Z1670-4)*60+AA1670,IF(TablaIncidentes[[#This Row],[Prioridad*]]="Alta",(Z1670-2)*60+AA1670)))</f>
        <v>-85</v>
      </c>
      <c r="AD1670" s="17" t="str">
        <f>TablaIncidentes[[#This Row],[Tiempo Creación (HH:mm)]]</f>
        <v>00:00</v>
      </c>
      <c r="AE1670" s="11">
        <f t="shared" si="184"/>
        <v>0</v>
      </c>
      <c r="AF1670" s="11">
        <f t="shared" si="185"/>
        <v>0</v>
      </c>
      <c r="AG1670" s="11">
        <f>IF(TablaIncidentes[[#This Row],[Prioridad*]]="Baja",((AE1670*60)+AF1670)-30,IF(TablaIncidentes[[#This Row],[Prioridad*]]="Media",((AE1670*60)+AF1670)-15,IF(TablaIncidentes[[#This Row],[Prioridad*]]="Alta",((AE1670*60)+AF1670)-10)))</f>
        <v>-10</v>
      </c>
      <c r="AI1670" s="17">
        <f>TablaIncidentes[[#This Row],[Tiempo Avance Incidente]]</f>
        <v>4.2824073898373172E-4</v>
      </c>
      <c r="AJ1670" s="11">
        <f t="shared" si="186"/>
        <v>0</v>
      </c>
      <c r="AK1670" s="11">
        <f t="shared" si="187"/>
        <v>0</v>
      </c>
      <c r="AL1670">
        <f>IF(TablaIncidentes[[#This Row],[Prioridad*]]="Baja",((AJ1670*60)+AK1670)-720,IF(TablaIncidentes[[#This Row],[Prioridad*]]="Media",((AJ1670*60)+AK1670)-120,IF(TablaIncidentes[[#This Row],[Prioridad*]]="Alta",((AJ1670*60)+AK1670)-60)))</f>
        <v>-60</v>
      </c>
      <c r="AN1670" t="str">
        <f t="shared" si="188"/>
        <v>viernes</v>
      </c>
    </row>
    <row r="1671" spans="1:40" x14ac:dyDescent="0.25">
      <c r="A1671" s="20" t="s">
        <v>3382</v>
      </c>
      <c r="B1671" t="s">
        <v>3383</v>
      </c>
      <c r="C1671" t="s">
        <v>32</v>
      </c>
      <c r="D1671" s="11" t="s">
        <v>33</v>
      </c>
      <c r="E1671" t="s">
        <v>34</v>
      </c>
      <c r="F1671" t="s">
        <v>51</v>
      </c>
      <c r="G1671" t="s">
        <v>52</v>
      </c>
      <c r="J1671" s="12">
        <v>43854</v>
      </c>
      <c r="K1671" s="13">
        <v>0.50159722222222225</v>
      </c>
      <c r="L1671" s="14">
        <v>43854</v>
      </c>
      <c r="M1671" s="15">
        <v>0.50159722222222225</v>
      </c>
      <c r="N1671" s="12">
        <v>43854</v>
      </c>
      <c r="O1671" s="13">
        <v>0.76824074074074078</v>
      </c>
      <c r="P1671" s="16">
        <v>43855.858981481484</v>
      </c>
      <c r="Q1671" s="11" t="s">
        <v>101</v>
      </c>
      <c r="R1671" s="11" t="s">
        <v>1588</v>
      </c>
      <c r="S1671" s="11" t="s">
        <v>39</v>
      </c>
      <c r="T1671" s="11" t="s">
        <v>133</v>
      </c>
      <c r="U1671" s="11" t="s">
        <v>37</v>
      </c>
      <c r="V1671" s="17">
        <v>0</v>
      </c>
      <c r="W1671" s="11" t="s">
        <v>37</v>
      </c>
      <c r="Y1671" s="17" t="str">
        <f>TablaIncidentes[[#This Row],[Tiempo Total Gestión]]</f>
        <v>06:23</v>
      </c>
      <c r="Z1671" s="11">
        <f t="shared" si="182"/>
        <v>6</v>
      </c>
      <c r="AA1671" s="11">
        <f t="shared" si="183"/>
        <v>23</v>
      </c>
      <c r="AB1671" s="11">
        <f>IF(TablaIncidentes[[#This Row],[Prioridad*]]="Baja",(Z1671-24)*60+AA1671,IF(TablaIncidentes[[#This Row],[Prioridad*]]="Media",(Z1671-4)*60+AA1671,IF(TablaIncidentes[[#This Row],[Prioridad*]]="Alta",(Z1671-2)*60+AA1671)))</f>
        <v>263</v>
      </c>
      <c r="AD1671" s="17" t="str">
        <f>TablaIncidentes[[#This Row],[Tiempo Creación (HH:mm)]]</f>
        <v>00:00</v>
      </c>
      <c r="AE1671" s="11">
        <f t="shared" si="184"/>
        <v>0</v>
      </c>
      <c r="AF1671" s="11">
        <f t="shared" si="185"/>
        <v>0</v>
      </c>
      <c r="AG1671" s="11">
        <f>IF(TablaIncidentes[[#This Row],[Prioridad*]]="Baja",((AE1671*60)+AF1671)-30,IF(TablaIncidentes[[#This Row],[Prioridad*]]="Media",((AE1671*60)+AF1671)-15,IF(TablaIncidentes[[#This Row],[Prioridad*]]="Alta",((AE1671*60)+AF1671)-10)))</f>
        <v>-10</v>
      </c>
      <c r="AI1671" s="17">
        <f>TablaIncidentes[[#This Row],[Tiempo Avance Incidente]]</f>
        <v>0</v>
      </c>
      <c r="AJ1671" s="11">
        <f t="shared" si="186"/>
        <v>0</v>
      </c>
      <c r="AK1671" s="11">
        <f t="shared" si="187"/>
        <v>0</v>
      </c>
      <c r="AL1671">
        <f>IF(TablaIncidentes[[#This Row],[Prioridad*]]="Baja",((AJ1671*60)+AK1671)-720,IF(TablaIncidentes[[#This Row],[Prioridad*]]="Media",((AJ1671*60)+AK1671)-120,IF(TablaIncidentes[[#This Row],[Prioridad*]]="Alta",((AJ1671*60)+AK1671)-60)))</f>
        <v>-60</v>
      </c>
      <c r="AN1671" t="str">
        <f t="shared" si="188"/>
        <v>viernes</v>
      </c>
    </row>
    <row r="1672" spans="1:40" x14ac:dyDescent="0.25">
      <c r="A1672" s="20" t="s">
        <v>3384</v>
      </c>
      <c r="B1672" t="s">
        <v>3048</v>
      </c>
      <c r="C1672" t="s">
        <v>32</v>
      </c>
      <c r="D1672" s="11" t="s">
        <v>33</v>
      </c>
      <c r="E1672" t="s">
        <v>34</v>
      </c>
      <c r="F1672" t="s">
        <v>35</v>
      </c>
      <c r="G1672" t="s">
        <v>36</v>
      </c>
      <c r="J1672" s="12">
        <v>43854</v>
      </c>
      <c r="K1672" s="13">
        <v>0.50159722222222225</v>
      </c>
      <c r="L1672" s="14">
        <v>43854</v>
      </c>
      <c r="M1672" s="15">
        <v>0.50159722222222225</v>
      </c>
      <c r="N1672" s="12">
        <v>43854</v>
      </c>
      <c r="O1672" s="13">
        <v>0.76824074074074078</v>
      </c>
      <c r="P1672" s="16">
        <v>43855.858981481484</v>
      </c>
      <c r="Q1672" s="11" t="s">
        <v>101</v>
      </c>
      <c r="R1672" s="11" t="s">
        <v>1588</v>
      </c>
      <c r="S1672" s="11" t="s">
        <v>39</v>
      </c>
      <c r="T1672" s="11" t="s">
        <v>133</v>
      </c>
      <c r="U1672" s="11" t="s">
        <v>37</v>
      </c>
      <c r="V1672" s="17">
        <v>0</v>
      </c>
      <c r="W1672" s="11" t="s">
        <v>37</v>
      </c>
      <c r="Y1672" s="17" t="str">
        <f>TablaIncidentes[[#This Row],[Tiempo Total Gestión]]</f>
        <v>06:23</v>
      </c>
      <c r="Z1672" s="11">
        <f t="shared" si="182"/>
        <v>6</v>
      </c>
      <c r="AA1672" s="11">
        <f t="shared" si="183"/>
        <v>23</v>
      </c>
      <c r="AB1672" s="11">
        <f>IF(TablaIncidentes[[#This Row],[Prioridad*]]="Baja",(Z1672-24)*60+AA1672,IF(TablaIncidentes[[#This Row],[Prioridad*]]="Media",(Z1672-4)*60+AA1672,IF(TablaIncidentes[[#This Row],[Prioridad*]]="Alta",(Z1672-2)*60+AA1672)))</f>
        <v>263</v>
      </c>
      <c r="AD1672" s="17" t="str">
        <f>TablaIncidentes[[#This Row],[Tiempo Creación (HH:mm)]]</f>
        <v>00:00</v>
      </c>
      <c r="AE1672" s="11">
        <f t="shared" si="184"/>
        <v>0</v>
      </c>
      <c r="AF1672" s="11">
        <f t="shared" si="185"/>
        <v>0</v>
      </c>
      <c r="AG1672" s="11">
        <f>IF(TablaIncidentes[[#This Row],[Prioridad*]]="Baja",((AE1672*60)+AF1672)-30,IF(TablaIncidentes[[#This Row],[Prioridad*]]="Media",((AE1672*60)+AF1672)-15,IF(TablaIncidentes[[#This Row],[Prioridad*]]="Alta",((AE1672*60)+AF1672)-10)))</f>
        <v>-10</v>
      </c>
      <c r="AI1672" s="17">
        <f>TablaIncidentes[[#This Row],[Tiempo Avance Incidente]]</f>
        <v>0</v>
      </c>
      <c r="AJ1672" s="11">
        <f t="shared" si="186"/>
        <v>0</v>
      </c>
      <c r="AK1672" s="11">
        <f t="shared" si="187"/>
        <v>0</v>
      </c>
      <c r="AL1672">
        <f>IF(TablaIncidentes[[#This Row],[Prioridad*]]="Baja",((AJ1672*60)+AK1672)-720,IF(TablaIncidentes[[#This Row],[Prioridad*]]="Media",((AJ1672*60)+AK1672)-120,IF(TablaIncidentes[[#This Row],[Prioridad*]]="Alta",((AJ1672*60)+AK1672)-60)))</f>
        <v>-60</v>
      </c>
      <c r="AN1672" t="str">
        <f t="shared" si="188"/>
        <v>viernes</v>
      </c>
    </row>
    <row r="1673" spans="1:40" x14ac:dyDescent="0.25">
      <c r="A1673" s="20" t="s">
        <v>3385</v>
      </c>
      <c r="B1673" t="s">
        <v>1214</v>
      </c>
      <c r="C1673" t="s">
        <v>32</v>
      </c>
      <c r="D1673" s="11" t="s">
        <v>33</v>
      </c>
      <c r="E1673" t="s">
        <v>34</v>
      </c>
      <c r="F1673" t="s">
        <v>51</v>
      </c>
      <c r="G1673" t="s">
        <v>75</v>
      </c>
      <c r="J1673" s="12">
        <v>43854</v>
      </c>
      <c r="K1673" s="13">
        <v>0.52107638888888885</v>
      </c>
      <c r="L1673" s="14">
        <v>43854</v>
      </c>
      <c r="M1673" s="15">
        <v>0.52107638888888885</v>
      </c>
      <c r="N1673" s="12">
        <v>43854</v>
      </c>
      <c r="O1673" s="13">
        <v>0.66333333333333333</v>
      </c>
      <c r="P1673" s="16">
        <v>43855.669421296298</v>
      </c>
      <c r="Q1673" s="11" t="s">
        <v>101</v>
      </c>
      <c r="R1673" s="11" t="s">
        <v>951</v>
      </c>
      <c r="S1673" s="11" t="s">
        <v>39</v>
      </c>
      <c r="T1673" s="11" t="s">
        <v>133</v>
      </c>
      <c r="U1673" s="11" t="s">
        <v>37</v>
      </c>
      <c r="V1673" s="17">
        <v>0</v>
      </c>
      <c r="W1673" s="11" t="s">
        <v>37</v>
      </c>
      <c r="Y1673" s="17" t="str">
        <f>TablaIncidentes[[#This Row],[Tiempo Total Gestión]]</f>
        <v>03:24</v>
      </c>
      <c r="Z1673" s="11">
        <f t="shared" si="182"/>
        <v>3</v>
      </c>
      <c r="AA1673" s="11">
        <f t="shared" si="183"/>
        <v>24</v>
      </c>
      <c r="AB1673" s="11">
        <f>IF(TablaIncidentes[[#This Row],[Prioridad*]]="Baja",(Z1673-24)*60+AA1673,IF(TablaIncidentes[[#This Row],[Prioridad*]]="Media",(Z1673-4)*60+AA1673,IF(TablaIncidentes[[#This Row],[Prioridad*]]="Alta",(Z1673-2)*60+AA1673)))</f>
        <v>84</v>
      </c>
      <c r="AD1673" s="17" t="str">
        <f>TablaIncidentes[[#This Row],[Tiempo Creación (HH:mm)]]</f>
        <v>00:00</v>
      </c>
      <c r="AE1673" s="11">
        <f t="shared" si="184"/>
        <v>0</v>
      </c>
      <c r="AF1673" s="11">
        <f t="shared" si="185"/>
        <v>0</v>
      </c>
      <c r="AG1673" s="11">
        <f>IF(TablaIncidentes[[#This Row],[Prioridad*]]="Baja",((AE1673*60)+AF1673)-30,IF(TablaIncidentes[[#This Row],[Prioridad*]]="Media",((AE1673*60)+AF1673)-15,IF(TablaIncidentes[[#This Row],[Prioridad*]]="Alta",((AE1673*60)+AF1673)-10)))</f>
        <v>-10</v>
      </c>
      <c r="AI1673" s="17">
        <f>TablaIncidentes[[#This Row],[Tiempo Avance Incidente]]</f>
        <v>0</v>
      </c>
      <c r="AJ1673" s="11">
        <f t="shared" si="186"/>
        <v>0</v>
      </c>
      <c r="AK1673" s="11">
        <f t="shared" si="187"/>
        <v>0</v>
      </c>
      <c r="AL1673">
        <f>IF(TablaIncidentes[[#This Row],[Prioridad*]]="Baja",((AJ1673*60)+AK1673)-720,IF(TablaIncidentes[[#This Row],[Prioridad*]]="Media",((AJ1673*60)+AK1673)-120,IF(TablaIncidentes[[#This Row],[Prioridad*]]="Alta",((AJ1673*60)+AK1673)-60)))</f>
        <v>-60</v>
      </c>
      <c r="AN1673" t="str">
        <f t="shared" si="188"/>
        <v>viernes</v>
      </c>
    </row>
    <row r="1674" spans="1:40" x14ac:dyDescent="0.25">
      <c r="A1674" s="20" t="s">
        <v>3386</v>
      </c>
      <c r="B1674" t="s">
        <v>3387</v>
      </c>
      <c r="C1674" t="s">
        <v>32</v>
      </c>
      <c r="D1674" s="11" t="s">
        <v>33</v>
      </c>
      <c r="E1674" t="s">
        <v>34</v>
      </c>
      <c r="F1674" t="s">
        <v>51</v>
      </c>
      <c r="G1674" t="s">
        <v>62</v>
      </c>
      <c r="J1674" s="12">
        <v>43854</v>
      </c>
      <c r="K1674" s="13">
        <v>0.55027777777777775</v>
      </c>
      <c r="L1674" s="14">
        <v>43854</v>
      </c>
      <c r="M1674" s="15">
        <v>0.55027777777777775</v>
      </c>
      <c r="N1674" s="12">
        <v>43854</v>
      </c>
      <c r="O1674" s="13">
        <v>0.64884259259259258</v>
      </c>
      <c r="P1674" s="16">
        <v>43855.669421296298</v>
      </c>
      <c r="Q1674" s="11" t="s">
        <v>101</v>
      </c>
      <c r="R1674" s="11" t="s">
        <v>2073</v>
      </c>
      <c r="S1674" s="11" t="s">
        <v>39</v>
      </c>
      <c r="T1674" s="11" t="s">
        <v>133</v>
      </c>
      <c r="U1674" s="11" t="s">
        <v>37</v>
      </c>
      <c r="V1674" s="17">
        <v>0</v>
      </c>
      <c r="W1674" s="11" t="s">
        <v>37</v>
      </c>
      <c r="Y1674" s="17" t="str">
        <f>TablaIncidentes[[#This Row],[Tiempo Total Gestión]]</f>
        <v>02:19</v>
      </c>
      <c r="Z1674" s="11">
        <f t="shared" si="182"/>
        <v>2</v>
      </c>
      <c r="AA1674" s="11">
        <f t="shared" si="183"/>
        <v>19</v>
      </c>
      <c r="AB1674" s="11">
        <f>IF(TablaIncidentes[[#This Row],[Prioridad*]]="Baja",(Z1674-24)*60+AA1674,IF(TablaIncidentes[[#This Row],[Prioridad*]]="Media",(Z1674-4)*60+AA1674,IF(TablaIncidentes[[#This Row],[Prioridad*]]="Alta",(Z1674-2)*60+AA1674)))</f>
        <v>19</v>
      </c>
      <c r="AD1674" s="17" t="str">
        <f>TablaIncidentes[[#This Row],[Tiempo Creación (HH:mm)]]</f>
        <v>00:00</v>
      </c>
      <c r="AE1674" s="11">
        <f t="shared" si="184"/>
        <v>0</v>
      </c>
      <c r="AF1674" s="11">
        <f t="shared" si="185"/>
        <v>0</v>
      </c>
      <c r="AG1674" s="11">
        <f>IF(TablaIncidentes[[#This Row],[Prioridad*]]="Baja",((AE1674*60)+AF1674)-30,IF(TablaIncidentes[[#This Row],[Prioridad*]]="Media",((AE1674*60)+AF1674)-15,IF(TablaIncidentes[[#This Row],[Prioridad*]]="Alta",((AE1674*60)+AF1674)-10)))</f>
        <v>-10</v>
      </c>
      <c r="AI1674" s="17">
        <f>TablaIncidentes[[#This Row],[Tiempo Avance Incidente]]</f>
        <v>0</v>
      </c>
      <c r="AJ1674" s="11">
        <f t="shared" si="186"/>
        <v>0</v>
      </c>
      <c r="AK1674" s="11">
        <f t="shared" si="187"/>
        <v>0</v>
      </c>
      <c r="AL1674">
        <f>IF(TablaIncidentes[[#This Row],[Prioridad*]]="Baja",((AJ1674*60)+AK1674)-720,IF(TablaIncidentes[[#This Row],[Prioridad*]]="Media",((AJ1674*60)+AK1674)-120,IF(TablaIncidentes[[#This Row],[Prioridad*]]="Alta",((AJ1674*60)+AK1674)-60)))</f>
        <v>-60</v>
      </c>
      <c r="AN1674" t="str">
        <f t="shared" si="188"/>
        <v>viernes</v>
      </c>
    </row>
    <row r="1675" spans="1:40" x14ac:dyDescent="0.25">
      <c r="A1675" s="20" t="s">
        <v>3388</v>
      </c>
      <c r="B1675" t="s">
        <v>2241</v>
      </c>
      <c r="C1675" t="s">
        <v>32</v>
      </c>
      <c r="D1675" s="11" t="s">
        <v>33</v>
      </c>
      <c r="E1675" t="s">
        <v>34</v>
      </c>
      <c r="F1675" t="s">
        <v>51</v>
      </c>
      <c r="G1675" t="s">
        <v>62</v>
      </c>
      <c r="J1675" s="12">
        <v>43854</v>
      </c>
      <c r="K1675" s="13">
        <v>0.55305555555555552</v>
      </c>
      <c r="L1675" s="14">
        <v>43854</v>
      </c>
      <c r="M1675" s="15">
        <v>0.55305555555555552</v>
      </c>
      <c r="N1675" s="12">
        <v>43854</v>
      </c>
      <c r="O1675" s="13">
        <v>0.65395833333333331</v>
      </c>
      <c r="P1675" s="16">
        <v>43855.669421296298</v>
      </c>
      <c r="Q1675" s="11" t="s">
        <v>101</v>
      </c>
      <c r="R1675" s="11" t="s">
        <v>975</v>
      </c>
      <c r="S1675" s="11" t="s">
        <v>39</v>
      </c>
      <c r="T1675" s="11" t="s">
        <v>133</v>
      </c>
      <c r="U1675" s="11" t="s">
        <v>37</v>
      </c>
      <c r="V1675" s="17">
        <v>0</v>
      </c>
      <c r="W1675" s="11" t="s">
        <v>37</v>
      </c>
      <c r="Y1675" s="17" t="str">
        <f>TablaIncidentes[[#This Row],[Tiempo Total Gestión]]</f>
        <v>02:22</v>
      </c>
      <c r="Z1675" s="11">
        <f t="shared" si="182"/>
        <v>2</v>
      </c>
      <c r="AA1675" s="11">
        <f t="shared" si="183"/>
        <v>22</v>
      </c>
      <c r="AB1675" s="11">
        <f>IF(TablaIncidentes[[#This Row],[Prioridad*]]="Baja",(Z1675-24)*60+AA1675,IF(TablaIncidentes[[#This Row],[Prioridad*]]="Media",(Z1675-4)*60+AA1675,IF(TablaIncidentes[[#This Row],[Prioridad*]]="Alta",(Z1675-2)*60+AA1675)))</f>
        <v>22</v>
      </c>
      <c r="AD1675" s="17" t="str">
        <f>TablaIncidentes[[#This Row],[Tiempo Creación (HH:mm)]]</f>
        <v>00:00</v>
      </c>
      <c r="AE1675" s="11">
        <f t="shared" si="184"/>
        <v>0</v>
      </c>
      <c r="AF1675" s="11">
        <f t="shared" si="185"/>
        <v>0</v>
      </c>
      <c r="AG1675" s="11">
        <f>IF(TablaIncidentes[[#This Row],[Prioridad*]]="Baja",((AE1675*60)+AF1675)-30,IF(TablaIncidentes[[#This Row],[Prioridad*]]="Media",((AE1675*60)+AF1675)-15,IF(TablaIncidentes[[#This Row],[Prioridad*]]="Alta",((AE1675*60)+AF1675)-10)))</f>
        <v>-10</v>
      </c>
      <c r="AI1675" s="17">
        <f>TablaIncidentes[[#This Row],[Tiempo Avance Incidente]]</f>
        <v>0</v>
      </c>
      <c r="AJ1675" s="11">
        <f t="shared" si="186"/>
        <v>0</v>
      </c>
      <c r="AK1675" s="11">
        <f t="shared" si="187"/>
        <v>0</v>
      </c>
      <c r="AL1675">
        <f>IF(TablaIncidentes[[#This Row],[Prioridad*]]="Baja",((AJ1675*60)+AK1675)-720,IF(TablaIncidentes[[#This Row],[Prioridad*]]="Media",((AJ1675*60)+AK1675)-120,IF(TablaIncidentes[[#This Row],[Prioridad*]]="Alta",((AJ1675*60)+AK1675)-60)))</f>
        <v>-60</v>
      </c>
      <c r="AN1675" t="str">
        <f t="shared" si="188"/>
        <v>viernes</v>
      </c>
    </row>
    <row r="1676" spans="1:40" x14ac:dyDescent="0.25">
      <c r="A1676" s="10" t="s">
        <v>3389</v>
      </c>
      <c r="B1676" t="s">
        <v>572</v>
      </c>
      <c r="C1676" t="s">
        <v>161</v>
      </c>
      <c r="D1676" s="11" t="s">
        <v>110</v>
      </c>
      <c r="E1676" t="s">
        <v>34</v>
      </c>
      <c r="F1676" t="s">
        <v>124</v>
      </c>
      <c r="G1676" t="s">
        <v>364</v>
      </c>
      <c r="J1676" s="12">
        <v>43854</v>
      </c>
      <c r="K1676" s="13">
        <v>0.56638888888888894</v>
      </c>
      <c r="L1676" s="14">
        <v>43854</v>
      </c>
      <c r="M1676" s="15">
        <v>0.56707175925925923</v>
      </c>
      <c r="N1676" s="12">
        <v>43854</v>
      </c>
      <c r="O1676" s="13">
        <v>0.7012962962962962</v>
      </c>
      <c r="P1676" s="16">
        <v>43855.764085648145</v>
      </c>
      <c r="Q1676" s="11" t="s">
        <v>37</v>
      </c>
      <c r="R1676" s="11" t="s">
        <v>2397</v>
      </c>
      <c r="S1676" s="11" t="s">
        <v>59</v>
      </c>
      <c r="T1676" s="11" t="s">
        <v>133</v>
      </c>
      <c r="U1676" s="11" t="s">
        <v>37</v>
      </c>
      <c r="V1676" s="17">
        <v>1.1458333319751546E-3</v>
      </c>
      <c r="W1676" s="11" t="s">
        <v>37</v>
      </c>
      <c r="Y1676" s="17" t="str">
        <f>TablaIncidentes[[#This Row],[Tiempo Total Gestión]]</f>
        <v>03:14</v>
      </c>
      <c r="Z1676" s="11">
        <f t="shared" si="182"/>
        <v>3</v>
      </c>
      <c r="AA1676" s="11">
        <f t="shared" si="183"/>
        <v>14</v>
      </c>
      <c r="AB1676" s="11">
        <f>IF(TablaIncidentes[[#This Row],[Prioridad*]]="Baja",(Z1676-24)*60+AA1676,IF(TablaIncidentes[[#This Row],[Prioridad*]]="Media",(Z1676-4)*60+AA1676,IF(TablaIncidentes[[#This Row],[Prioridad*]]="Alta",(Z1676-2)*60+AA1676)))</f>
        <v>-46</v>
      </c>
      <c r="AD1676" s="17" t="str">
        <f>TablaIncidentes[[#This Row],[Tiempo Creación (HH:mm)]]</f>
        <v>00:00</v>
      </c>
      <c r="AE1676" s="11">
        <f t="shared" si="184"/>
        <v>0</v>
      </c>
      <c r="AF1676" s="11">
        <f t="shared" si="185"/>
        <v>0</v>
      </c>
      <c r="AG1676" s="11">
        <f>IF(TablaIncidentes[[#This Row],[Prioridad*]]="Baja",((AE1676*60)+AF1676)-30,IF(TablaIncidentes[[#This Row],[Prioridad*]]="Media",((AE1676*60)+AF1676)-15,IF(TablaIncidentes[[#This Row],[Prioridad*]]="Alta",((AE1676*60)+AF1676)-10)))</f>
        <v>-15</v>
      </c>
      <c r="AI1676" s="17">
        <f>TablaIncidentes[[#This Row],[Tiempo Avance Incidente]]</f>
        <v>1.1458333319751546E-3</v>
      </c>
      <c r="AJ1676" s="11">
        <f t="shared" si="186"/>
        <v>0</v>
      </c>
      <c r="AK1676" s="11">
        <f t="shared" si="187"/>
        <v>1</v>
      </c>
      <c r="AL1676">
        <f>IF(TablaIncidentes[[#This Row],[Prioridad*]]="Baja",((AJ1676*60)+AK1676)-720,IF(TablaIncidentes[[#This Row],[Prioridad*]]="Media",((AJ1676*60)+AK1676)-120,IF(TablaIncidentes[[#This Row],[Prioridad*]]="Alta",((AJ1676*60)+AK1676)-60)))</f>
        <v>-119</v>
      </c>
      <c r="AN1676" t="str">
        <f t="shared" si="188"/>
        <v>viernes</v>
      </c>
    </row>
    <row r="1677" spans="1:40" x14ac:dyDescent="0.25">
      <c r="A1677" s="20" t="s">
        <v>3390</v>
      </c>
      <c r="B1677" t="s">
        <v>3391</v>
      </c>
      <c r="C1677" t="s">
        <v>32</v>
      </c>
      <c r="D1677" s="11" t="s">
        <v>33</v>
      </c>
      <c r="E1677" t="s">
        <v>34</v>
      </c>
      <c r="F1677" t="s">
        <v>35</v>
      </c>
      <c r="G1677" t="s">
        <v>36</v>
      </c>
      <c r="J1677" s="12">
        <v>43854</v>
      </c>
      <c r="K1677" s="13">
        <v>0.50159722222222225</v>
      </c>
      <c r="L1677" s="14">
        <v>43854</v>
      </c>
      <c r="M1677" s="15">
        <v>0.50159722222222225</v>
      </c>
      <c r="N1677" s="12">
        <v>43854</v>
      </c>
      <c r="O1677" s="13">
        <v>0.76824074074074078</v>
      </c>
      <c r="P1677" s="16">
        <v>43855.858981481484</v>
      </c>
      <c r="Q1677" s="11" t="s">
        <v>101</v>
      </c>
      <c r="R1677" s="11" t="s">
        <v>1588</v>
      </c>
      <c r="S1677" s="11" t="s">
        <v>39</v>
      </c>
      <c r="T1677" s="11" t="s">
        <v>133</v>
      </c>
      <c r="U1677" s="11" t="s">
        <v>37</v>
      </c>
      <c r="V1677" s="17">
        <v>0</v>
      </c>
      <c r="W1677" s="11" t="s">
        <v>37</v>
      </c>
      <c r="Y1677" s="17" t="str">
        <f>TablaIncidentes[[#This Row],[Tiempo Total Gestión]]</f>
        <v>06:23</v>
      </c>
      <c r="Z1677" s="11">
        <f t="shared" si="182"/>
        <v>6</v>
      </c>
      <c r="AA1677" s="11">
        <f t="shared" si="183"/>
        <v>23</v>
      </c>
      <c r="AB1677" s="11">
        <f>IF(TablaIncidentes[[#This Row],[Prioridad*]]="Baja",(Z1677-24)*60+AA1677,IF(TablaIncidentes[[#This Row],[Prioridad*]]="Media",(Z1677-4)*60+AA1677,IF(TablaIncidentes[[#This Row],[Prioridad*]]="Alta",(Z1677-2)*60+AA1677)))</f>
        <v>263</v>
      </c>
      <c r="AD1677" s="17" t="str">
        <f>TablaIncidentes[[#This Row],[Tiempo Creación (HH:mm)]]</f>
        <v>00:00</v>
      </c>
      <c r="AE1677" s="11">
        <f t="shared" si="184"/>
        <v>0</v>
      </c>
      <c r="AF1677" s="11">
        <f t="shared" si="185"/>
        <v>0</v>
      </c>
      <c r="AG1677" s="11">
        <f>IF(TablaIncidentes[[#This Row],[Prioridad*]]="Baja",((AE1677*60)+AF1677)-30,IF(TablaIncidentes[[#This Row],[Prioridad*]]="Media",((AE1677*60)+AF1677)-15,IF(TablaIncidentes[[#This Row],[Prioridad*]]="Alta",((AE1677*60)+AF1677)-10)))</f>
        <v>-10</v>
      </c>
      <c r="AI1677" s="17">
        <f>TablaIncidentes[[#This Row],[Tiempo Avance Incidente]]</f>
        <v>0</v>
      </c>
      <c r="AJ1677" s="11">
        <f t="shared" si="186"/>
        <v>0</v>
      </c>
      <c r="AK1677" s="11">
        <f t="shared" si="187"/>
        <v>0</v>
      </c>
      <c r="AL1677">
        <f>IF(TablaIncidentes[[#This Row],[Prioridad*]]="Baja",((AJ1677*60)+AK1677)-720,IF(TablaIncidentes[[#This Row],[Prioridad*]]="Media",((AJ1677*60)+AK1677)-120,IF(TablaIncidentes[[#This Row],[Prioridad*]]="Alta",((AJ1677*60)+AK1677)-60)))</f>
        <v>-60</v>
      </c>
      <c r="AN1677" t="str">
        <f t="shared" si="188"/>
        <v>viernes</v>
      </c>
    </row>
    <row r="1678" spans="1:40" x14ac:dyDescent="0.25">
      <c r="A1678" s="20" t="s">
        <v>3392</v>
      </c>
      <c r="B1678" t="s">
        <v>3393</v>
      </c>
      <c r="C1678" t="s">
        <v>32</v>
      </c>
      <c r="D1678" s="11" t="s">
        <v>33</v>
      </c>
      <c r="E1678" t="s">
        <v>34</v>
      </c>
      <c r="F1678" t="s">
        <v>35</v>
      </c>
      <c r="G1678" t="s">
        <v>36</v>
      </c>
      <c r="J1678" s="12">
        <v>43854</v>
      </c>
      <c r="K1678" s="13">
        <v>0.50299768518518517</v>
      </c>
      <c r="L1678" s="14">
        <v>43854</v>
      </c>
      <c r="M1678" s="15">
        <v>0.50299768518518517</v>
      </c>
      <c r="N1678" s="12">
        <v>43854</v>
      </c>
      <c r="O1678" s="13">
        <v>0.76824074074074078</v>
      </c>
      <c r="P1678" s="16">
        <v>43855.858981481484</v>
      </c>
      <c r="Q1678" s="11" t="s">
        <v>101</v>
      </c>
      <c r="R1678" s="11" t="s">
        <v>1629</v>
      </c>
      <c r="S1678" s="11" t="s">
        <v>39</v>
      </c>
      <c r="T1678" s="11" t="s">
        <v>133</v>
      </c>
      <c r="U1678" s="11" t="s">
        <v>37</v>
      </c>
      <c r="V1678" s="17">
        <v>0</v>
      </c>
      <c r="W1678" s="11" t="s">
        <v>37</v>
      </c>
      <c r="Y1678" s="17" t="str">
        <f>TablaIncidentes[[#This Row],[Tiempo Total Gestión]]</f>
        <v>06:21</v>
      </c>
      <c r="Z1678" s="11">
        <f t="shared" si="182"/>
        <v>6</v>
      </c>
      <c r="AA1678" s="11">
        <f t="shared" si="183"/>
        <v>21</v>
      </c>
      <c r="AB1678" s="11">
        <f>IF(TablaIncidentes[[#This Row],[Prioridad*]]="Baja",(Z1678-24)*60+AA1678,IF(TablaIncidentes[[#This Row],[Prioridad*]]="Media",(Z1678-4)*60+AA1678,IF(TablaIncidentes[[#This Row],[Prioridad*]]="Alta",(Z1678-2)*60+AA1678)))</f>
        <v>261</v>
      </c>
      <c r="AD1678" s="17" t="str">
        <f>TablaIncidentes[[#This Row],[Tiempo Creación (HH:mm)]]</f>
        <v>00:00</v>
      </c>
      <c r="AE1678" s="11">
        <f t="shared" si="184"/>
        <v>0</v>
      </c>
      <c r="AF1678" s="11">
        <f t="shared" si="185"/>
        <v>0</v>
      </c>
      <c r="AG1678" s="11">
        <f>IF(TablaIncidentes[[#This Row],[Prioridad*]]="Baja",((AE1678*60)+AF1678)-30,IF(TablaIncidentes[[#This Row],[Prioridad*]]="Media",((AE1678*60)+AF1678)-15,IF(TablaIncidentes[[#This Row],[Prioridad*]]="Alta",((AE1678*60)+AF1678)-10)))</f>
        <v>-10</v>
      </c>
      <c r="AI1678" s="17">
        <f>TablaIncidentes[[#This Row],[Tiempo Avance Incidente]]</f>
        <v>0</v>
      </c>
      <c r="AJ1678" s="11">
        <f t="shared" si="186"/>
        <v>0</v>
      </c>
      <c r="AK1678" s="11">
        <f t="shared" si="187"/>
        <v>0</v>
      </c>
      <c r="AL1678">
        <f>IF(TablaIncidentes[[#This Row],[Prioridad*]]="Baja",((AJ1678*60)+AK1678)-720,IF(TablaIncidentes[[#This Row],[Prioridad*]]="Media",((AJ1678*60)+AK1678)-120,IF(TablaIncidentes[[#This Row],[Prioridad*]]="Alta",((AJ1678*60)+AK1678)-60)))</f>
        <v>-60</v>
      </c>
      <c r="AN1678" t="str">
        <f t="shared" si="188"/>
        <v>viernes</v>
      </c>
    </row>
    <row r="1679" spans="1:40" x14ac:dyDescent="0.25">
      <c r="A1679" s="20" t="s">
        <v>3394</v>
      </c>
      <c r="B1679" t="s">
        <v>3395</v>
      </c>
      <c r="C1679" t="s">
        <v>32</v>
      </c>
      <c r="D1679" s="11" t="s">
        <v>33</v>
      </c>
      <c r="E1679" t="s">
        <v>34</v>
      </c>
      <c r="F1679" t="s">
        <v>51</v>
      </c>
      <c r="G1679" t="s">
        <v>75</v>
      </c>
      <c r="J1679" s="12">
        <v>43854</v>
      </c>
      <c r="K1679" s="13">
        <v>0.50369212962962961</v>
      </c>
      <c r="L1679" s="14">
        <v>43854</v>
      </c>
      <c r="M1679" s="15">
        <v>0.50369212962962961</v>
      </c>
      <c r="N1679" s="12">
        <v>43857</v>
      </c>
      <c r="O1679" s="13">
        <v>0.43237268518518518</v>
      </c>
      <c r="P1679" s="16">
        <v>43858.433877314812</v>
      </c>
      <c r="Q1679" s="11" t="s">
        <v>101</v>
      </c>
      <c r="R1679" s="11" t="s">
        <v>3396</v>
      </c>
      <c r="S1679" s="11" t="s">
        <v>39</v>
      </c>
      <c r="T1679" s="11" t="s">
        <v>133</v>
      </c>
      <c r="U1679" s="11" t="s">
        <v>37</v>
      </c>
      <c r="V1679" s="17">
        <v>0</v>
      </c>
      <c r="W1679" s="11" t="s">
        <v>37</v>
      </c>
      <c r="Y1679" s="17" t="str">
        <f>TablaIncidentes[[#This Row],[Tiempo Total Gestión]]</f>
        <v>03:56</v>
      </c>
      <c r="Z1679" s="11">
        <f t="shared" si="182"/>
        <v>3</v>
      </c>
      <c r="AA1679" s="11">
        <f t="shared" si="183"/>
        <v>56</v>
      </c>
      <c r="AB1679" s="11">
        <f>IF(TablaIncidentes[[#This Row],[Prioridad*]]="Baja",(Z1679-24)*60+AA1679,IF(TablaIncidentes[[#This Row],[Prioridad*]]="Media",(Z1679-4)*60+AA1679,IF(TablaIncidentes[[#This Row],[Prioridad*]]="Alta",(Z1679-2)*60+AA1679)))</f>
        <v>116</v>
      </c>
      <c r="AD1679" s="17" t="str">
        <f>TablaIncidentes[[#This Row],[Tiempo Creación (HH:mm)]]</f>
        <v>00:00</v>
      </c>
      <c r="AE1679" s="11">
        <f t="shared" si="184"/>
        <v>0</v>
      </c>
      <c r="AF1679" s="11">
        <f t="shared" si="185"/>
        <v>0</v>
      </c>
      <c r="AG1679" s="11">
        <f>IF(TablaIncidentes[[#This Row],[Prioridad*]]="Baja",((AE1679*60)+AF1679)-30,IF(TablaIncidentes[[#This Row],[Prioridad*]]="Media",((AE1679*60)+AF1679)-15,IF(TablaIncidentes[[#This Row],[Prioridad*]]="Alta",((AE1679*60)+AF1679)-10)))</f>
        <v>-10</v>
      </c>
      <c r="AI1679" s="17">
        <f>TablaIncidentes[[#This Row],[Tiempo Avance Incidente]]</f>
        <v>0</v>
      </c>
      <c r="AJ1679" s="11">
        <f t="shared" si="186"/>
        <v>0</v>
      </c>
      <c r="AK1679" s="11">
        <f t="shared" si="187"/>
        <v>0</v>
      </c>
      <c r="AL1679">
        <f>IF(TablaIncidentes[[#This Row],[Prioridad*]]="Baja",((AJ1679*60)+AK1679)-720,IF(TablaIncidentes[[#This Row],[Prioridad*]]="Media",((AJ1679*60)+AK1679)-120,IF(TablaIncidentes[[#This Row],[Prioridad*]]="Alta",((AJ1679*60)+AK1679)-60)))</f>
        <v>-60</v>
      </c>
      <c r="AN1679" t="str">
        <f t="shared" si="188"/>
        <v>viernes</v>
      </c>
    </row>
    <row r="1680" spans="1:40" x14ac:dyDescent="0.25">
      <c r="A1680" s="20" t="s">
        <v>3397</v>
      </c>
      <c r="B1680" t="s">
        <v>3398</v>
      </c>
      <c r="C1680" t="s">
        <v>32</v>
      </c>
      <c r="D1680" s="11" t="s">
        <v>33</v>
      </c>
      <c r="E1680" t="s">
        <v>34</v>
      </c>
      <c r="F1680" t="s">
        <v>51</v>
      </c>
      <c r="G1680" t="s">
        <v>75</v>
      </c>
      <c r="J1680" s="12">
        <v>43854</v>
      </c>
      <c r="K1680" s="13">
        <v>0.51550925925925928</v>
      </c>
      <c r="L1680" s="14">
        <v>43854</v>
      </c>
      <c r="M1680" s="15">
        <v>0.51550925925925928</v>
      </c>
      <c r="N1680" s="12">
        <v>43858</v>
      </c>
      <c r="O1680" s="13">
        <v>0.64633101851851849</v>
      </c>
      <c r="P1680" s="16">
        <v>43859.679583333331</v>
      </c>
      <c r="Q1680" s="11" t="s">
        <v>101</v>
      </c>
      <c r="R1680" s="11" t="s">
        <v>1864</v>
      </c>
      <c r="S1680" s="11" t="s">
        <v>39</v>
      </c>
      <c r="T1680" s="11" t="s">
        <v>133</v>
      </c>
      <c r="U1680" s="11" t="s">
        <v>37</v>
      </c>
      <c r="V1680" s="17">
        <v>0</v>
      </c>
      <c r="W1680" s="11" t="s">
        <v>37</v>
      </c>
      <c r="Y1680" s="17" t="str">
        <f>TablaIncidentes[[#This Row],[Tiempo Total Gestión]]</f>
        <v>02:10</v>
      </c>
      <c r="Z1680" s="11">
        <f t="shared" si="182"/>
        <v>2</v>
      </c>
      <c r="AA1680" s="11">
        <f t="shared" si="183"/>
        <v>10</v>
      </c>
      <c r="AB1680" s="11">
        <f>IF(TablaIncidentes[[#This Row],[Prioridad*]]="Baja",(Z1680-24)*60+AA1680,IF(TablaIncidentes[[#This Row],[Prioridad*]]="Media",(Z1680-4)*60+AA1680,IF(TablaIncidentes[[#This Row],[Prioridad*]]="Alta",(Z1680-2)*60+AA1680)))</f>
        <v>10</v>
      </c>
      <c r="AD1680" s="17" t="str">
        <f>TablaIncidentes[[#This Row],[Tiempo Creación (HH:mm)]]</f>
        <v>00:00</v>
      </c>
      <c r="AE1680" s="11">
        <f t="shared" si="184"/>
        <v>0</v>
      </c>
      <c r="AF1680" s="11">
        <f t="shared" si="185"/>
        <v>0</v>
      </c>
      <c r="AG1680" s="11">
        <f>IF(TablaIncidentes[[#This Row],[Prioridad*]]="Baja",((AE1680*60)+AF1680)-30,IF(TablaIncidentes[[#This Row],[Prioridad*]]="Media",((AE1680*60)+AF1680)-15,IF(TablaIncidentes[[#This Row],[Prioridad*]]="Alta",((AE1680*60)+AF1680)-10)))</f>
        <v>-10</v>
      </c>
      <c r="AI1680" s="17">
        <f>TablaIncidentes[[#This Row],[Tiempo Avance Incidente]]</f>
        <v>0</v>
      </c>
      <c r="AJ1680" s="11">
        <f t="shared" si="186"/>
        <v>0</v>
      </c>
      <c r="AK1680" s="11">
        <f t="shared" si="187"/>
        <v>0</v>
      </c>
      <c r="AL1680">
        <f>IF(TablaIncidentes[[#This Row],[Prioridad*]]="Baja",((AJ1680*60)+AK1680)-720,IF(TablaIncidentes[[#This Row],[Prioridad*]]="Media",((AJ1680*60)+AK1680)-120,IF(TablaIncidentes[[#This Row],[Prioridad*]]="Alta",((AJ1680*60)+AK1680)-60)))</f>
        <v>-60</v>
      </c>
      <c r="AN1680" t="str">
        <f t="shared" si="188"/>
        <v>viernes</v>
      </c>
    </row>
    <row r="1681" spans="1:40" x14ac:dyDescent="0.25">
      <c r="A1681" s="20" t="s">
        <v>3399</v>
      </c>
      <c r="B1681" t="s">
        <v>959</v>
      </c>
      <c r="C1681" t="s">
        <v>32</v>
      </c>
      <c r="D1681" s="11" t="s">
        <v>33</v>
      </c>
      <c r="E1681" t="s">
        <v>34</v>
      </c>
      <c r="F1681" t="s">
        <v>51</v>
      </c>
      <c r="G1681" t="s">
        <v>75</v>
      </c>
      <c r="J1681" s="12">
        <v>43854</v>
      </c>
      <c r="K1681" s="13">
        <v>0.51689814814814816</v>
      </c>
      <c r="L1681" s="14">
        <v>43854</v>
      </c>
      <c r="M1681" s="15">
        <v>0.51689814814814816</v>
      </c>
      <c r="N1681" s="12">
        <v>43854</v>
      </c>
      <c r="O1681" s="13">
        <v>0.66601851851851845</v>
      </c>
      <c r="P1681" s="16">
        <v>43855.669421296298</v>
      </c>
      <c r="Q1681" s="11" t="s">
        <v>101</v>
      </c>
      <c r="R1681" s="11" t="s">
        <v>632</v>
      </c>
      <c r="S1681" s="11" t="s">
        <v>39</v>
      </c>
      <c r="T1681" s="11" t="s">
        <v>133</v>
      </c>
      <c r="U1681" s="11" t="s">
        <v>37</v>
      </c>
      <c r="V1681" s="17">
        <v>0</v>
      </c>
      <c r="W1681" s="11" t="s">
        <v>37</v>
      </c>
      <c r="Y1681" s="17" t="str">
        <f>TablaIncidentes[[#This Row],[Tiempo Total Gestión]]</f>
        <v>03:34</v>
      </c>
      <c r="Z1681" s="11">
        <f t="shared" si="182"/>
        <v>3</v>
      </c>
      <c r="AA1681" s="11">
        <f t="shared" si="183"/>
        <v>34</v>
      </c>
      <c r="AB1681" s="11">
        <f>IF(TablaIncidentes[[#This Row],[Prioridad*]]="Baja",(Z1681-24)*60+AA1681,IF(TablaIncidentes[[#This Row],[Prioridad*]]="Media",(Z1681-4)*60+AA1681,IF(TablaIncidentes[[#This Row],[Prioridad*]]="Alta",(Z1681-2)*60+AA1681)))</f>
        <v>94</v>
      </c>
      <c r="AD1681" s="17" t="str">
        <f>TablaIncidentes[[#This Row],[Tiempo Creación (HH:mm)]]</f>
        <v>00:00</v>
      </c>
      <c r="AE1681" s="11">
        <f t="shared" si="184"/>
        <v>0</v>
      </c>
      <c r="AF1681" s="11">
        <f t="shared" si="185"/>
        <v>0</v>
      </c>
      <c r="AG1681" s="11">
        <f>IF(TablaIncidentes[[#This Row],[Prioridad*]]="Baja",((AE1681*60)+AF1681)-30,IF(TablaIncidentes[[#This Row],[Prioridad*]]="Media",((AE1681*60)+AF1681)-15,IF(TablaIncidentes[[#This Row],[Prioridad*]]="Alta",((AE1681*60)+AF1681)-10)))</f>
        <v>-10</v>
      </c>
      <c r="AI1681" s="17">
        <f>TablaIncidentes[[#This Row],[Tiempo Avance Incidente]]</f>
        <v>0</v>
      </c>
      <c r="AJ1681" s="11">
        <f t="shared" si="186"/>
        <v>0</v>
      </c>
      <c r="AK1681" s="11">
        <f t="shared" si="187"/>
        <v>0</v>
      </c>
      <c r="AL1681">
        <f>IF(TablaIncidentes[[#This Row],[Prioridad*]]="Baja",((AJ1681*60)+AK1681)-720,IF(TablaIncidentes[[#This Row],[Prioridad*]]="Media",((AJ1681*60)+AK1681)-120,IF(TablaIncidentes[[#This Row],[Prioridad*]]="Alta",((AJ1681*60)+AK1681)-60)))</f>
        <v>-60</v>
      </c>
      <c r="AN1681" t="str">
        <f t="shared" si="188"/>
        <v>viernes</v>
      </c>
    </row>
    <row r="1682" spans="1:40" x14ac:dyDescent="0.25">
      <c r="A1682" s="10" t="s">
        <v>3400</v>
      </c>
      <c r="B1682" t="s">
        <v>1206</v>
      </c>
      <c r="C1682" t="s">
        <v>32</v>
      </c>
      <c r="D1682" s="11" t="s">
        <v>33</v>
      </c>
      <c r="E1682" t="s">
        <v>34</v>
      </c>
      <c r="F1682" t="s">
        <v>51</v>
      </c>
      <c r="G1682" t="s">
        <v>52</v>
      </c>
      <c r="J1682" s="12">
        <v>43854</v>
      </c>
      <c r="K1682" s="13">
        <v>0.52386574074074077</v>
      </c>
      <c r="L1682" s="14">
        <v>43854</v>
      </c>
      <c r="M1682" s="15">
        <v>0.52386574074074077</v>
      </c>
      <c r="N1682" s="12">
        <v>43854</v>
      </c>
      <c r="O1682" s="13">
        <v>0.72069444444444442</v>
      </c>
      <c r="P1682" s="16">
        <v>43855.764085648145</v>
      </c>
      <c r="Q1682" s="11" t="s">
        <v>37</v>
      </c>
      <c r="R1682" s="11" t="s">
        <v>1823</v>
      </c>
      <c r="S1682" s="11" t="s">
        <v>39</v>
      </c>
      <c r="T1682" s="11" t="s">
        <v>133</v>
      </c>
      <c r="U1682" s="11" t="s">
        <v>37</v>
      </c>
      <c r="V1682" s="17">
        <v>0</v>
      </c>
      <c r="W1682" s="11" t="s">
        <v>37</v>
      </c>
      <c r="Y1682" s="17" t="str">
        <f>TablaIncidentes[[#This Row],[Tiempo Total Gestión]]</f>
        <v>01:56</v>
      </c>
      <c r="Z1682" s="11">
        <f t="shared" si="182"/>
        <v>1</v>
      </c>
      <c r="AA1682" s="11">
        <f t="shared" si="183"/>
        <v>56</v>
      </c>
      <c r="AB1682" s="11">
        <f>IF(TablaIncidentes[[#This Row],[Prioridad*]]="Baja",(Z1682-24)*60+AA1682,IF(TablaIncidentes[[#This Row],[Prioridad*]]="Media",(Z1682-4)*60+AA1682,IF(TablaIncidentes[[#This Row],[Prioridad*]]="Alta",(Z1682-2)*60+AA1682)))</f>
        <v>-4</v>
      </c>
      <c r="AD1682" s="17" t="str">
        <f>TablaIncidentes[[#This Row],[Tiempo Creación (HH:mm)]]</f>
        <v>00:00</v>
      </c>
      <c r="AE1682" s="11">
        <f t="shared" si="184"/>
        <v>0</v>
      </c>
      <c r="AF1682" s="11">
        <f t="shared" si="185"/>
        <v>0</v>
      </c>
      <c r="AG1682" s="11">
        <f>IF(TablaIncidentes[[#This Row],[Prioridad*]]="Baja",((AE1682*60)+AF1682)-30,IF(TablaIncidentes[[#This Row],[Prioridad*]]="Media",((AE1682*60)+AF1682)-15,IF(TablaIncidentes[[#This Row],[Prioridad*]]="Alta",((AE1682*60)+AF1682)-10)))</f>
        <v>-10</v>
      </c>
      <c r="AI1682" s="17">
        <f>TablaIncidentes[[#This Row],[Tiempo Avance Incidente]]</f>
        <v>0</v>
      </c>
      <c r="AJ1682" s="11">
        <f t="shared" si="186"/>
        <v>0</v>
      </c>
      <c r="AK1682" s="11">
        <f t="shared" si="187"/>
        <v>0</v>
      </c>
      <c r="AL1682">
        <f>IF(TablaIncidentes[[#This Row],[Prioridad*]]="Baja",((AJ1682*60)+AK1682)-720,IF(TablaIncidentes[[#This Row],[Prioridad*]]="Media",((AJ1682*60)+AK1682)-120,IF(TablaIncidentes[[#This Row],[Prioridad*]]="Alta",((AJ1682*60)+AK1682)-60)))</f>
        <v>-60</v>
      </c>
      <c r="AN1682" t="str">
        <f t="shared" si="188"/>
        <v>viernes</v>
      </c>
    </row>
    <row r="1683" spans="1:40" x14ac:dyDescent="0.25">
      <c r="A1683" s="20" t="s">
        <v>3401</v>
      </c>
      <c r="B1683" t="s">
        <v>3402</v>
      </c>
      <c r="C1683" t="s">
        <v>32</v>
      </c>
      <c r="D1683" s="11" t="s">
        <v>33</v>
      </c>
      <c r="E1683" t="s">
        <v>34</v>
      </c>
      <c r="F1683" t="s">
        <v>51</v>
      </c>
      <c r="G1683" t="s">
        <v>62</v>
      </c>
      <c r="J1683" s="12">
        <v>43854</v>
      </c>
      <c r="K1683" s="13">
        <v>0.52942129629629631</v>
      </c>
      <c r="L1683" s="14">
        <v>43854</v>
      </c>
      <c r="M1683" s="15">
        <v>0.52942129629629631</v>
      </c>
      <c r="N1683" s="12">
        <v>43854</v>
      </c>
      <c r="O1683" s="13">
        <v>0.67384259259259249</v>
      </c>
      <c r="P1683" s="16">
        <v>43855.764085648145</v>
      </c>
      <c r="Q1683" s="11" t="s">
        <v>101</v>
      </c>
      <c r="R1683" s="11" t="s">
        <v>1060</v>
      </c>
      <c r="S1683" s="11" t="s">
        <v>39</v>
      </c>
      <c r="T1683" s="11" t="s">
        <v>133</v>
      </c>
      <c r="U1683" s="11" t="s">
        <v>37</v>
      </c>
      <c r="V1683" s="17">
        <v>0</v>
      </c>
      <c r="W1683" s="11" t="s">
        <v>37</v>
      </c>
      <c r="Y1683" s="17" t="str">
        <f>TablaIncidentes[[#This Row],[Tiempo Total Gestión]]</f>
        <v>03:27</v>
      </c>
      <c r="Z1683" s="11">
        <f t="shared" si="182"/>
        <v>3</v>
      </c>
      <c r="AA1683" s="11">
        <f t="shared" si="183"/>
        <v>27</v>
      </c>
      <c r="AB1683" s="11">
        <f>IF(TablaIncidentes[[#This Row],[Prioridad*]]="Baja",(Z1683-24)*60+AA1683,IF(TablaIncidentes[[#This Row],[Prioridad*]]="Media",(Z1683-4)*60+AA1683,IF(TablaIncidentes[[#This Row],[Prioridad*]]="Alta",(Z1683-2)*60+AA1683)))</f>
        <v>87</v>
      </c>
      <c r="AD1683" s="17" t="str">
        <f>TablaIncidentes[[#This Row],[Tiempo Creación (HH:mm)]]</f>
        <v>00:00</v>
      </c>
      <c r="AE1683" s="11">
        <f t="shared" si="184"/>
        <v>0</v>
      </c>
      <c r="AF1683" s="11">
        <f t="shared" si="185"/>
        <v>0</v>
      </c>
      <c r="AG1683" s="11">
        <f>IF(TablaIncidentes[[#This Row],[Prioridad*]]="Baja",((AE1683*60)+AF1683)-30,IF(TablaIncidentes[[#This Row],[Prioridad*]]="Media",((AE1683*60)+AF1683)-15,IF(TablaIncidentes[[#This Row],[Prioridad*]]="Alta",((AE1683*60)+AF1683)-10)))</f>
        <v>-10</v>
      </c>
      <c r="AI1683" s="17">
        <f>TablaIncidentes[[#This Row],[Tiempo Avance Incidente]]</f>
        <v>0</v>
      </c>
      <c r="AJ1683" s="11">
        <f t="shared" si="186"/>
        <v>0</v>
      </c>
      <c r="AK1683" s="11">
        <f t="shared" si="187"/>
        <v>0</v>
      </c>
      <c r="AL1683">
        <f>IF(TablaIncidentes[[#This Row],[Prioridad*]]="Baja",((AJ1683*60)+AK1683)-720,IF(TablaIncidentes[[#This Row],[Prioridad*]]="Media",((AJ1683*60)+AK1683)-120,IF(TablaIncidentes[[#This Row],[Prioridad*]]="Alta",((AJ1683*60)+AK1683)-60)))</f>
        <v>-60</v>
      </c>
      <c r="AN1683" t="str">
        <f t="shared" si="188"/>
        <v>viernes</v>
      </c>
    </row>
    <row r="1684" spans="1:40" x14ac:dyDescent="0.25">
      <c r="A1684" s="20" t="s">
        <v>3403</v>
      </c>
      <c r="B1684" t="s">
        <v>1027</v>
      </c>
      <c r="C1684" t="s">
        <v>32</v>
      </c>
      <c r="D1684" s="11" t="s">
        <v>33</v>
      </c>
      <c r="E1684" t="s">
        <v>34</v>
      </c>
      <c r="F1684" t="s">
        <v>51</v>
      </c>
      <c r="G1684" t="s">
        <v>62</v>
      </c>
      <c r="J1684" s="12">
        <v>43854</v>
      </c>
      <c r="K1684" s="13">
        <v>0.5628009259259259</v>
      </c>
      <c r="L1684" s="14">
        <v>43854</v>
      </c>
      <c r="M1684" s="15">
        <v>0.5628009259259259</v>
      </c>
      <c r="N1684" s="12">
        <v>43854</v>
      </c>
      <c r="O1684" s="13">
        <v>0.67740740740740746</v>
      </c>
      <c r="P1684" s="16">
        <v>43855.764085648145</v>
      </c>
      <c r="Q1684" s="11" t="s">
        <v>101</v>
      </c>
      <c r="R1684" s="11" t="s">
        <v>240</v>
      </c>
      <c r="S1684" s="11" t="s">
        <v>39</v>
      </c>
      <c r="T1684" s="11" t="s">
        <v>133</v>
      </c>
      <c r="U1684" s="11" t="s">
        <v>37</v>
      </c>
      <c r="V1684" s="17">
        <v>0</v>
      </c>
      <c r="W1684" s="11" t="s">
        <v>37</v>
      </c>
      <c r="Y1684" s="17" t="str">
        <f>TablaIncidentes[[#This Row],[Tiempo Total Gestión]]</f>
        <v>02:41</v>
      </c>
      <c r="Z1684" s="11">
        <f t="shared" si="182"/>
        <v>2</v>
      </c>
      <c r="AA1684" s="11">
        <f t="shared" si="183"/>
        <v>41</v>
      </c>
      <c r="AB1684" s="11">
        <f>IF(TablaIncidentes[[#This Row],[Prioridad*]]="Baja",(Z1684-24)*60+AA1684,IF(TablaIncidentes[[#This Row],[Prioridad*]]="Media",(Z1684-4)*60+AA1684,IF(TablaIncidentes[[#This Row],[Prioridad*]]="Alta",(Z1684-2)*60+AA1684)))</f>
        <v>41</v>
      </c>
      <c r="AD1684" s="17" t="str">
        <f>TablaIncidentes[[#This Row],[Tiempo Creación (HH:mm)]]</f>
        <v>00:00</v>
      </c>
      <c r="AE1684" s="11">
        <f t="shared" si="184"/>
        <v>0</v>
      </c>
      <c r="AF1684" s="11">
        <f t="shared" si="185"/>
        <v>0</v>
      </c>
      <c r="AG1684" s="11">
        <f>IF(TablaIncidentes[[#This Row],[Prioridad*]]="Baja",((AE1684*60)+AF1684)-30,IF(TablaIncidentes[[#This Row],[Prioridad*]]="Media",((AE1684*60)+AF1684)-15,IF(TablaIncidentes[[#This Row],[Prioridad*]]="Alta",((AE1684*60)+AF1684)-10)))</f>
        <v>-10</v>
      </c>
      <c r="AI1684" s="17">
        <f>TablaIncidentes[[#This Row],[Tiempo Avance Incidente]]</f>
        <v>0</v>
      </c>
      <c r="AJ1684" s="11">
        <f t="shared" si="186"/>
        <v>0</v>
      </c>
      <c r="AK1684" s="11">
        <f t="shared" si="187"/>
        <v>0</v>
      </c>
      <c r="AL1684">
        <f>IF(TablaIncidentes[[#This Row],[Prioridad*]]="Baja",((AJ1684*60)+AK1684)-720,IF(TablaIncidentes[[#This Row],[Prioridad*]]="Media",((AJ1684*60)+AK1684)-120,IF(TablaIncidentes[[#This Row],[Prioridad*]]="Alta",((AJ1684*60)+AK1684)-60)))</f>
        <v>-60</v>
      </c>
      <c r="AN1684" t="str">
        <f t="shared" si="188"/>
        <v>viernes</v>
      </c>
    </row>
    <row r="1685" spans="1:40" x14ac:dyDescent="0.25">
      <c r="A1685" s="20" t="s">
        <v>3404</v>
      </c>
      <c r="B1685" t="s">
        <v>854</v>
      </c>
      <c r="C1685" t="s">
        <v>32</v>
      </c>
      <c r="D1685" s="11" t="s">
        <v>33</v>
      </c>
      <c r="E1685" t="s">
        <v>34</v>
      </c>
      <c r="F1685" t="s">
        <v>51</v>
      </c>
      <c r="G1685" t="s">
        <v>62</v>
      </c>
      <c r="J1685" s="12">
        <v>43854</v>
      </c>
      <c r="K1685" s="13">
        <v>0.57670138888888889</v>
      </c>
      <c r="L1685" s="14">
        <v>43854</v>
      </c>
      <c r="M1685" s="15">
        <v>0.57670138888888889</v>
      </c>
      <c r="N1685" s="12">
        <v>43854</v>
      </c>
      <c r="O1685" s="13">
        <v>0.68372685185185178</v>
      </c>
      <c r="P1685" s="16">
        <v>43855.764085648145</v>
      </c>
      <c r="Q1685" s="11" t="s">
        <v>101</v>
      </c>
      <c r="R1685" s="11" t="s">
        <v>866</v>
      </c>
      <c r="S1685" s="11" t="s">
        <v>39</v>
      </c>
      <c r="T1685" s="11" t="s">
        <v>133</v>
      </c>
      <c r="U1685" s="11" t="s">
        <v>37</v>
      </c>
      <c r="V1685" s="17">
        <v>0</v>
      </c>
      <c r="W1685" s="11" t="s">
        <v>37</v>
      </c>
      <c r="Y1685" s="17" t="str">
        <f>TablaIncidentes[[#This Row],[Tiempo Total Gestión]]</f>
        <v>02:31</v>
      </c>
      <c r="Z1685" s="11">
        <f t="shared" si="182"/>
        <v>2</v>
      </c>
      <c r="AA1685" s="11">
        <f t="shared" si="183"/>
        <v>31</v>
      </c>
      <c r="AB1685" s="11">
        <f>IF(TablaIncidentes[[#This Row],[Prioridad*]]="Baja",(Z1685-24)*60+AA1685,IF(TablaIncidentes[[#This Row],[Prioridad*]]="Media",(Z1685-4)*60+AA1685,IF(TablaIncidentes[[#This Row],[Prioridad*]]="Alta",(Z1685-2)*60+AA1685)))</f>
        <v>31</v>
      </c>
      <c r="AD1685" s="17" t="str">
        <f>TablaIncidentes[[#This Row],[Tiempo Creación (HH:mm)]]</f>
        <v>00:00</v>
      </c>
      <c r="AE1685" s="11">
        <f t="shared" si="184"/>
        <v>0</v>
      </c>
      <c r="AF1685" s="11">
        <f t="shared" si="185"/>
        <v>0</v>
      </c>
      <c r="AG1685" s="11">
        <f>IF(TablaIncidentes[[#This Row],[Prioridad*]]="Baja",((AE1685*60)+AF1685)-30,IF(TablaIncidentes[[#This Row],[Prioridad*]]="Media",((AE1685*60)+AF1685)-15,IF(TablaIncidentes[[#This Row],[Prioridad*]]="Alta",((AE1685*60)+AF1685)-10)))</f>
        <v>-10</v>
      </c>
      <c r="AI1685" s="17">
        <f>TablaIncidentes[[#This Row],[Tiempo Avance Incidente]]</f>
        <v>0</v>
      </c>
      <c r="AJ1685" s="11">
        <f t="shared" si="186"/>
        <v>0</v>
      </c>
      <c r="AK1685" s="11">
        <f t="shared" si="187"/>
        <v>0</v>
      </c>
      <c r="AL1685">
        <f>IF(TablaIncidentes[[#This Row],[Prioridad*]]="Baja",((AJ1685*60)+AK1685)-720,IF(TablaIncidentes[[#This Row],[Prioridad*]]="Media",((AJ1685*60)+AK1685)-120,IF(TablaIncidentes[[#This Row],[Prioridad*]]="Alta",((AJ1685*60)+AK1685)-60)))</f>
        <v>-60</v>
      </c>
      <c r="AN1685" t="str">
        <f t="shared" si="188"/>
        <v>viernes</v>
      </c>
    </row>
    <row r="1686" spans="1:40" x14ac:dyDescent="0.25">
      <c r="A1686" s="10" t="s">
        <v>3405</v>
      </c>
      <c r="B1686" t="s">
        <v>3406</v>
      </c>
      <c r="C1686" t="s">
        <v>32</v>
      </c>
      <c r="D1686" s="11" t="s">
        <v>33</v>
      </c>
      <c r="E1686" t="s">
        <v>34</v>
      </c>
      <c r="F1686" t="s">
        <v>51</v>
      </c>
      <c r="G1686" t="s">
        <v>361</v>
      </c>
      <c r="J1686" s="12">
        <v>43854</v>
      </c>
      <c r="K1686" s="13">
        <v>0.6017245370370371</v>
      </c>
      <c r="L1686" s="14">
        <v>43854</v>
      </c>
      <c r="M1686" s="15">
        <v>0.6017245370370371</v>
      </c>
      <c r="N1686" s="12">
        <v>43854</v>
      </c>
      <c r="O1686" s="13">
        <v>0.6809722222222222</v>
      </c>
      <c r="P1686" s="16">
        <v>43855.764085648145</v>
      </c>
      <c r="Q1686" s="11" t="s">
        <v>37</v>
      </c>
      <c r="R1686" s="11" t="s">
        <v>199</v>
      </c>
      <c r="S1686" s="11" t="s">
        <v>39</v>
      </c>
      <c r="T1686" s="11" t="s">
        <v>133</v>
      </c>
      <c r="U1686" s="11" t="s">
        <v>37</v>
      </c>
      <c r="V1686" s="17">
        <v>0</v>
      </c>
      <c r="W1686" s="11" t="s">
        <v>37</v>
      </c>
      <c r="Y1686" s="17" t="str">
        <f>TablaIncidentes[[#This Row],[Tiempo Total Gestión]]</f>
        <v>01:54</v>
      </c>
      <c r="Z1686" s="11">
        <f t="shared" si="182"/>
        <v>1</v>
      </c>
      <c r="AA1686" s="11">
        <f t="shared" si="183"/>
        <v>54</v>
      </c>
      <c r="AB1686" s="11">
        <f>IF(TablaIncidentes[[#This Row],[Prioridad*]]="Baja",(Z1686-24)*60+AA1686,IF(TablaIncidentes[[#This Row],[Prioridad*]]="Media",(Z1686-4)*60+AA1686,IF(TablaIncidentes[[#This Row],[Prioridad*]]="Alta",(Z1686-2)*60+AA1686)))</f>
        <v>-6</v>
      </c>
      <c r="AD1686" s="17" t="str">
        <f>TablaIncidentes[[#This Row],[Tiempo Creación (HH:mm)]]</f>
        <v>00:00</v>
      </c>
      <c r="AE1686" s="11">
        <f t="shared" si="184"/>
        <v>0</v>
      </c>
      <c r="AF1686" s="11">
        <f t="shared" si="185"/>
        <v>0</v>
      </c>
      <c r="AG1686" s="11">
        <f>IF(TablaIncidentes[[#This Row],[Prioridad*]]="Baja",((AE1686*60)+AF1686)-30,IF(TablaIncidentes[[#This Row],[Prioridad*]]="Media",((AE1686*60)+AF1686)-15,IF(TablaIncidentes[[#This Row],[Prioridad*]]="Alta",((AE1686*60)+AF1686)-10)))</f>
        <v>-10</v>
      </c>
      <c r="AI1686" s="17">
        <f>TablaIncidentes[[#This Row],[Tiempo Avance Incidente]]</f>
        <v>0</v>
      </c>
      <c r="AJ1686" s="11">
        <f t="shared" si="186"/>
        <v>0</v>
      </c>
      <c r="AK1686" s="11">
        <f t="shared" si="187"/>
        <v>0</v>
      </c>
      <c r="AL1686">
        <f>IF(TablaIncidentes[[#This Row],[Prioridad*]]="Baja",((AJ1686*60)+AK1686)-720,IF(TablaIncidentes[[#This Row],[Prioridad*]]="Media",((AJ1686*60)+AK1686)-120,IF(TablaIncidentes[[#This Row],[Prioridad*]]="Alta",((AJ1686*60)+AK1686)-60)))</f>
        <v>-60</v>
      </c>
      <c r="AN1686" t="str">
        <f t="shared" si="188"/>
        <v>viernes</v>
      </c>
    </row>
    <row r="1687" spans="1:40" x14ac:dyDescent="0.25">
      <c r="A1687" s="10" t="s">
        <v>3407</v>
      </c>
      <c r="B1687" t="s">
        <v>2807</v>
      </c>
      <c r="C1687" t="s">
        <v>32</v>
      </c>
      <c r="D1687" s="11" t="s">
        <v>33</v>
      </c>
      <c r="E1687" t="s">
        <v>34</v>
      </c>
      <c r="F1687" t="s">
        <v>51</v>
      </c>
      <c r="G1687" t="s">
        <v>75</v>
      </c>
      <c r="J1687" s="12">
        <v>43854</v>
      </c>
      <c r="K1687" s="13">
        <v>0.609375</v>
      </c>
      <c r="L1687" s="14">
        <v>43854</v>
      </c>
      <c r="M1687" s="15">
        <v>0.609375</v>
      </c>
      <c r="N1687" s="12">
        <v>43857</v>
      </c>
      <c r="O1687" s="13">
        <v>0.38945601851851852</v>
      </c>
      <c r="P1687" s="16">
        <v>43858.433877314812</v>
      </c>
      <c r="Q1687" s="11" t="s">
        <v>37</v>
      </c>
      <c r="R1687" s="11" t="s">
        <v>353</v>
      </c>
      <c r="S1687" s="11" t="s">
        <v>39</v>
      </c>
      <c r="T1687" s="11" t="s">
        <v>133</v>
      </c>
      <c r="U1687" s="11" t="s">
        <v>37</v>
      </c>
      <c r="V1687" s="17">
        <v>0</v>
      </c>
      <c r="W1687" s="11" t="s">
        <v>37</v>
      </c>
      <c r="Y1687" s="17" t="str">
        <f>TablaIncidentes[[#This Row],[Tiempo Total Gestión]]</f>
        <v>00:23</v>
      </c>
      <c r="Z1687" s="11">
        <f t="shared" si="182"/>
        <v>0</v>
      </c>
      <c r="AA1687" s="11">
        <f t="shared" si="183"/>
        <v>23</v>
      </c>
      <c r="AB1687" s="11">
        <f>IF(TablaIncidentes[[#This Row],[Prioridad*]]="Baja",(Z1687-24)*60+AA1687,IF(TablaIncidentes[[#This Row],[Prioridad*]]="Media",(Z1687-4)*60+AA1687,IF(TablaIncidentes[[#This Row],[Prioridad*]]="Alta",(Z1687-2)*60+AA1687)))</f>
        <v>-97</v>
      </c>
      <c r="AD1687" s="17" t="str">
        <f>TablaIncidentes[[#This Row],[Tiempo Creación (HH:mm)]]</f>
        <v>00:00</v>
      </c>
      <c r="AE1687" s="11">
        <f t="shared" si="184"/>
        <v>0</v>
      </c>
      <c r="AF1687" s="11">
        <f t="shared" si="185"/>
        <v>0</v>
      </c>
      <c r="AG1687" s="11">
        <f>IF(TablaIncidentes[[#This Row],[Prioridad*]]="Baja",((AE1687*60)+AF1687)-30,IF(TablaIncidentes[[#This Row],[Prioridad*]]="Media",((AE1687*60)+AF1687)-15,IF(TablaIncidentes[[#This Row],[Prioridad*]]="Alta",((AE1687*60)+AF1687)-10)))</f>
        <v>-10</v>
      </c>
      <c r="AI1687" s="17">
        <f>TablaIncidentes[[#This Row],[Tiempo Avance Incidente]]</f>
        <v>0</v>
      </c>
      <c r="AJ1687" s="11">
        <f t="shared" si="186"/>
        <v>0</v>
      </c>
      <c r="AK1687" s="11">
        <f t="shared" si="187"/>
        <v>0</v>
      </c>
      <c r="AL1687">
        <f>IF(TablaIncidentes[[#This Row],[Prioridad*]]="Baja",((AJ1687*60)+AK1687)-720,IF(TablaIncidentes[[#This Row],[Prioridad*]]="Media",((AJ1687*60)+AK1687)-120,IF(TablaIncidentes[[#This Row],[Prioridad*]]="Alta",((AJ1687*60)+AK1687)-60)))</f>
        <v>-60</v>
      </c>
      <c r="AN1687" t="str">
        <f t="shared" si="188"/>
        <v>viernes</v>
      </c>
    </row>
    <row r="1688" spans="1:40" x14ac:dyDescent="0.25">
      <c r="A1688" s="10" t="s">
        <v>3408</v>
      </c>
      <c r="B1688" t="s">
        <v>2878</v>
      </c>
      <c r="C1688" t="s">
        <v>32</v>
      </c>
      <c r="D1688" s="11" t="s">
        <v>33</v>
      </c>
      <c r="E1688" t="s">
        <v>34</v>
      </c>
      <c r="F1688" t="s">
        <v>51</v>
      </c>
      <c r="G1688" t="s">
        <v>75</v>
      </c>
      <c r="J1688" s="12">
        <v>43854</v>
      </c>
      <c r="K1688" s="13">
        <v>0.62059027777777775</v>
      </c>
      <c r="L1688" s="14">
        <v>43854</v>
      </c>
      <c r="M1688" s="15">
        <v>0.62059027777777775</v>
      </c>
      <c r="N1688" s="12">
        <v>43858</v>
      </c>
      <c r="O1688" s="13">
        <v>0.44203703703703701</v>
      </c>
      <c r="P1688" s="16">
        <v>43859.515972222223</v>
      </c>
      <c r="Q1688" s="11" t="s">
        <v>37</v>
      </c>
      <c r="R1688" s="11" t="s">
        <v>65</v>
      </c>
      <c r="S1688" s="11" t="s">
        <v>39</v>
      </c>
      <c r="T1688" s="11" t="s">
        <v>133</v>
      </c>
      <c r="U1688" s="11" t="s">
        <v>37</v>
      </c>
      <c r="V1688" s="17">
        <v>0</v>
      </c>
      <c r="W1688" s="11" t="s">
        <v>37</v>
      </c>
      <c r="Y1688" s="17" t="str">
        <f>TablaIncidentes[[#This Row],[Tiempo Total Gestión]]</f>
        <v>01:46</v>
      </c>
      <c r="Z1688" s="11">
        <f t="shared" si="182"/>
        <v>1</v>
      </c>
      <c r="AA1688" s="11">
        <f t="shared" si="183"/>
        <v>46</v>
      </c>
      <c r="AB1688" s="11">
        <f>IF(TablaIncidentes[[#This Row],[Prioridad*]]="Baja",(Z1688-24)*60+AA1688,IF(TablaIncidentes[[#This Row],[Prioridad*]]="Media",(Z1688-4)*60+AA1688,IF(TablaIncidentes[[#This Row],[Prioridad*]]="Alta",(Z1688-2)*60+AA1688)))</f>
        <v>-14</v>
      </c>
      <c r="AD1688" s="17" t="str">
        <f>TablaIncidentes[[#This Row],[Tiempo Creación (HH:mm)]]</f>
        <v>00:00</v>
      </c>
      <c r="AE1688" s="11">
        <f t="shared" si="184"/>
        <v>0</v>
      </c>
      <c r="AF1688" s="11">
        <f t="shared" si="185"/>
        <v>0</v>
      </c>
      <c r="AG1688" s="11">
        <f>IF(TablaIncidentes[[#This Row],[Prioridad*]]="Baja",((AE1688*60)+AF1688)-30,IF(TablaIncidentes[[#This Row],[Prioridad*]]="Media",((AE1688*60)+AF1688)-15,IF(TablaIncidentes[[#This Row],[Prioridad*]]="Alta",((AE1688*60)+AF1688)-10)))</f>
        <v>-10</v>
      </c>
      <c r="AI1688" s="17">
        <f>TablaIncidentes[[#This Row],[Tiempo Avance Incidente]]</f>
        <v>0</v>
      </c>
      <c r="AJ1688" s="11">
        <f t="shared" si="186"/>
        <v>0</v>
      </c>
      <c r="AK1688" s="11">
        <f t="shared" si="187"/>
        <v>0</v>
      </c>
      <c r="AL1688">
        <f>IF(TablaIncidentes[[#This Row],[Prioridad*]]="Baja",((AJ1688*60)+AK1688)-720,IF(TablaIncidentes[[#This Row],[Prioridad*]]="Media",((AJ1688*60)+AK1688)-120,IF(TablaIncidentes[[#This Row],[Prioridad*]]="Alta",((AJ1688*60)+AK1688)-60)))</f>
        <v>-60</v>
      </c>
      <c r="AN1688" t="str">
        <f t="shared" si="188"/>
        <v>viernes</v>
      </c>
    </row>
    <row r="1689" spans="1:40" x14ac:dyDescent="0.25">
      <c r="A1689" s="20" t="s">
        <v>3409</v>
      </c>
      <c r="B1689" t="s">
        <v>3410</v>
      </c>
      <c r="C1689" t="s">
        <v>32</v>
      </c>
      <c r="D1689" s="11" t="s">
        <v>33</v>
      </c>
      <c r="E1689" t="s">
        <v>34</v>
      </c>
      <c r="F1689" t="s">
        <v>51</v>
      </c>
      <c r="G1689" t="s">
        <v>62</v>
      </c>
      <c r="J1689" s="12">
        <v>43854</v>
      </c>
      <c r="K1689" s="13">
        <v>0.50299768518518517</v>
      </c>
      <c r="L1689" s="14">
        <v>43854</v>
      </c>
      <c r="M1689" s="15">
        <v>0.50299768518518517</v>
      </c>
      <c r="N1689" s="12">
        <v>43854</v>
      </c>
      <c r="O1689" s="13">
        <v>0.69152777777777785</v>
      </c>
      <c r="P1689" s="16">
        <v>43855.764085648145</v>
      </c>
      <c r="Q1689" s="11" t="s">
        <v>101</v>
      </c>
      <c r="R1689" s="11" t="s">
        <v>2238</v>
      </c>
      <c r="S1689" s="11" t="s">
        <v>39</v>
      </c>
      <c r="T1689" s="11" t="s">
        <v>133</v>
      </c>
      <c r="U1689" s="11" t="s">
        <v>37</v>
      </c>
      <c r="V1689" s="17">
        <v>0</v>
      </c>
      <c r="W1689" s="11" t="s">
        <v>37</v>
      </c>
      <c r="Y1689" s="17" t="str">
        <f>TablaIncidentes[[#This Row],[Tiempo Total Gestión]]</f>
        <v>04:31</v>
      </c>
      <c r="Z1689" s="11">
        <f t="shared" si="182"/>
        <v>4</v>
      </c>
      <c r="AA1689" s="11">
        <f t="shared" si="183"/>
        <v>31</v>
      </c>
      <c r="AB1689" s="11">
        <f>IF(TablaIncidentes[[#This Row],[Prioridad*]]="Baja",(Z1689-24)*60+AA1689,IF(TablaIncidentes[[#This Row],[Prioridad*]]="Media",(Z1689-4)*60+AA1689,IF(TablaIncidentes[[#This Row],[Prioridad*]]="Alta",(Z1689-2)*60+AA1689)))</f>
        <v>151</v>
      </c>
      <c r="AD1689" s="17" t="str">
        <f>TablaIncidentes[[#This Row],[Tiempo Creación (HH:mm)]]</f>
        <v>00:00</v>
      </c>
      <c r="AE1689" s="11">
        <f t="shared" si="184"/>
        <v>0</v>
      </c>
      <c r="AF1689" s="11">
        <f t="shared" si="185"/>
        <v>0</v>
      </c>
      <c r="AG1689" s="11">
        <f>IF(TablaIncidentes[[#This Row],[Prioridad*]]="Baja",((AE1689*60)+AF1689)-30,IF(TablaIncidentes[[#This Row],[Prioridad*]]="Media",((AE1689*60)+AF1689)-15,IF(TablaIncidentes[[#This Row],[Prioridad*]]="Alta",((AE1689*60)+AF1689)-10)))</f>
        <v>-10</v>
      </c>
      <c r="AI1689" s="17">
        <f>TablaIncidentes[[#This Row],[Tiempo Avance Incidente]]</f>
        <v>0</v>
      </c>
      <c r="AJ1689" s="11">
        <f t="shared" si="186"/>
        <v>0</v>
      </c>
      <c r="AK1689" s="11">
        <f t="shared" si="187"/>
        <v>0</v>
      </c>
      <c r="AL1689">
        <f>IF(TablaIncidentes[[#This Row],[Prioridad*]]="Baja",((AJ1689*60)+AK1689)-720,IF(TablaIncidentes[[#This Row],[Prioridad*]]="Media",((AJ1689*60)+AK1689)-120,IF(TablaIncidentes[[#This Row],[Prioridad*]]="Alta",((AJ1689*60)+AK1689)-60)))</f>
        <v>-60</v>
      </c>
      <c r="AN1689" t="str">
        <f t="shared" si="188"/>
        <v>viernes</v>
      </c>
    </row>
    <row r="1690" spans="1:40" x14ac:dyDescent="0.25">
      <c r="A1690" s="22" t="s">
        <v>3411</v>
      </c>
      <c r="B1690" t="s">
        <v>3412</v>
      </c>
      <c r="C1690" t="s">
        <v>239</v>
      </c>
      <c r="D1690" s="11" t="s">
        <v>33</v>
      </c>
      <c r="E1690" t="s">
        <v>34</v>
      </c>
      <c r="F1690" t="s">
        <v>111</v>
      </c>
      <c r="G1690" t="s">
        <v>279</v>
      </c>
      <c r="J1690" s="12">
        <v>43854</v>
      </c>
      <c r="K1690" s="13">
        <v>0.51826388888888886</v>
      </c>
      <c r="L1690" s="14">
        <v>43854</v>
      </c>
      <c r="M1690" s="15">
        <v>0.52281250000000001</v>
      </c>
      <c r="N1690" s="12">
        <v>43858</v>
      </c>
      <c r="O1690" s="13">
        <v>0.4017013888888889</v>
      </c>
      <c r="P1690" s="16">
        <v>43859.434849537036</v>
      </c>
      <c r="Q1690" s="11" t="s">
        <v>101</v>
      </c>
      <c r="R1690" s="11" t="s">
        <v>3236</v>
      </c>
      <c r="S1690" s="11" t="s">
        <v>59</v>
      </c>
      <c r="T1690" s="11" t="s">
        <v>241</v>
      </c>
      <c r="U1690" s="11" t="s">
        <v>37</v>
      </c>
      <c r="V1690" s="17">
        <v>5.4745370362070389E-3</v>
      </c>
      <c r="W1690" s="11" t="s">
        <v>37</v>
      </c>
      <c r="Y1690" s="17" t="str">
        <f>TablaIncidentes[[#This Row],[Tiempo Total Gestión]]</f>
        <v>03:01</v>
      </c>
      <c r="Z1690" s="11">
        <f t="shared" si="182"/>
        <v>3</v>
      </c>
      <c r="AA1690" s="11">
        <f t="shared" si="183"/>
        <v>1</v>
      </c>
      <c r="AB1690" s="11">
        <f>IF(TablaIncidentes[[#This Row],[Prioridad*]]="Baja",(Z1690-24)*60+AA1690,IF(TablaIncidentes[[#This Row],[Prioridad*]]="Media",(Z1690-4)*60+AA1690,IF(TablaIncidentes[[#This Row],[Prioridad*]]="Alta",(Z1690-2)*60+AA1690)))</f>
        <v>61</v>
      </c>
      <c r="AD1690" s="17" t="str">
        <f>TablaIncidentes[[#This Row],[Tiempo Creación (HH:mm)]]</f>
        <v>00:06</v>
      </c>
      <c r="AE1690" s="11">
        <f t="shared" si="184"/>
        <v>0</v>
      </c>
      <c r="AF1690" s="11">
        <f t="shared" si="185"/>
        <v>6</v>
      </c>
      <c r="AG1690" s="11">
        <f>IF(TablaIncidentes[[#This Row],[Prioridad*]]="Baja",((AE1690*60)+AF1690)-30,IF(TablaIncidentes[[#This Row],[Prioridad*]]="Media",((AE1690*60)+AF1690)-15,IF(TablaIncidentes[[#This Row],[Prioridad*]]="Alta",((AE1690*60)+AF1690)-10)))</f>
        <v>-4</v>
      </c>
      <c r="AI1690" s="17">
        <f>TablaIncidentes[[#This Row],[Tiempo Avance Incidente]]</f>
        <v>5.4745370362070389E-3</v>
      </c>
      <c r="AJ1690" s="11">
        <f t="shared" si="186"/>
        <v>0</v>
      </c>
      <c r="AK1690" s="11">
        <f t="shared" si="187"/>
        <v>7</v>
      </c>
      <c r="AL1690">
        <f>IF(TablaIncidentes[[#This Row],[Prioridad*]]="Baja",((AJ1690*60)+AK1690)-720,IF(TablaIncidentes[[#This Row],[Prioridad*]]="Media",((AJ1690*60)+AK1690)-120,IF(TablaIncidentes[[#This Row],[Prioridad*]]="Alta",((AJ1690*60)+AK1690)-60)))</f>
        <v>-53</v>
      </c>
      <c r="AN1690" t="str">
        <f t="shared" si="188"/>
        <v>viernes</v>
      </c>
    </row>
    <row r="1691" spans="1:40" x14ac:dyDescent="0.25">
      <c r="A1691" s="10" t="s">
        <v>3413</v>
      </c>
      <c r="B1691" t="s">
        <v>3414</v>
      </c>
      <c r="C1691" t="s">
        <v>32</v>
      </c>
      <c r="D1691" s="11" t="s">
        <v>33</v>
      </c>
      <c r="E1691" t="s">
        <v>34</v>
      </c>
      <c r="F1691" t="s">
        <v>51</v>
      </c>
      <c r="G1691" t="s">
        <v>361</v>
      </c>
      <c r="J1691" s="12">
        <v>43854</v>
      </c>
      <c r="K1691" s="13">
        <v>0.52038194444444441</v>
      </c>
      <c r="L1691" s="14">
        <v>43854</v>
      </c>
      <c r="M1691" s="15">
        <v>0.52038194444444441</v>
      </c>
      <c r="N1691" s="12">
        <v>43854</v>
      </c>
      <c r="O1691" s="13">
        <v>0.59613425925925922</v>
      </c>
      <c r="P1691" s="16">
        <v>43855.603495370371</v>
      </c>
      <c r="Q1691" s="11" t="s">
        <v>37</v>
      </c>
      <c r="R1691" s="11" t="s">
        <v>957</v>
      </c>
      <c r="S1691" s="11" t="s">
        <v>39</v>
      </c>
      <c r="T1691" s="11" t="s">
        <v>133</v>
      </c>
      <c r="U1691" s="11" t="s">
        <v>37</v>
      </c>
      <c r="V1691" s="17">
        <v>0</v>
      </c>
      <c r="W1691" s="11" t="s">
        <v>37</v>
      </c>
      <c r="Y1691" s="17" t="str">
        <f>TablaIncidentes[[#This Row],[Tiempo Total Gestión]]</f>
        <v>01:49</v>
      </c>
      <c r="Z1691" s="11">
        <f t="shared" si="182"/>
        <v>1</v>
      </c>
      <c r="AA1691" s="11">
        <f t="shared" si="183"/>
        <v>49</v>
      </c>
      <c r="AB1691" s="11">
        <f>IF(TablaIncidentes[[#This Row],[Prioridad*]]="Baja",(Z1691-24)*60+AA1691,IF(TablaIncidentes[[#This Row],[Prioridad*]]="Media",(Z1691-4)*60+AA1691,IF(TablaIncidentes[[#This Row],[Prioridad*]]="Alta",(Z1691-2)*60+AA1691)))</f>
        <v>-11</v>
      </c>
      <c r="AD1691" s="17" t="str">
        <f>TablaIncidentes[[#This Row],[Tiempo Creación (HH:mm)]]</f>
        <v>00:00</v>
      </c>
      <c r="AE1691" s="11">
        <f t="shared" si="184"/>
        <v>0</v>
      </c>
      <c r="AF1691" s="11">
        <f t="shared" si="185"/>
        <v>0</v>
      </c>
      <c r="AG1691" s="11">
        <f>IF(TablaIncidentes[[#This Row],[Prioridad*]]="Baja",((AE1691*60)+AF1691)-30,IF(TablaIncidentes[[#This Row],[Prioridad*]]="Media",((AE1691*60)+AF1691)-15,IF(TablaIncidentes[[#This Row],[Prioridad*]]="Alta",((AE1691*60)+AF1691)-10)))</f>
        <v>-10</v>
      </c>
      <c r="AI1691" s="17">
        <f>TablaIncidentes[[#This Row],[Tiempo Avance Incidente]]</f>
        <v>0</v>
      </c>
      <c r="AJ1691" s="11">
        <f t="shared" si="186"/>
        <v>0</v>
      </c>
      <c r="AK1691" s="11">
        <f t="shared" si="187"/>
        <v>0</v>
      </c>
      <c r="AL1691">
        <f>IF(TablaIncidentes[[#This Row],[Prioridad*]]="Baja",((AJ1691*60)+AK1691)-720,IF(TablaIncidentes[[#This Row],[Prioridad*]]="Media",((AJ1691*60)+AK1691)-120,IF(TablaIncidentes[[#This Row],[Prioridad*]]="Alta",((AJ1691*60)+AK1691)-60)))</f>
        <v>-60</v>
      </c>
      <c r="AN1691" t="str">
        <f t="shared" si="188"/>
        <v>viernes</v>
      </c>
    </row>
    <row r="1692" spans="1:40" x14ac:dyDescent="0.25">
      <c r="A1692" s="10" t="s">
        <v>3415</v>
      </c>
      <c r="B1692" t="s">
        <v>3416</v>
      </c>
      <c r="C1692" t="s">
        <v>32</v>
      </c>
      <c r="D1692" s="11" t="s">
        <v>33</v>
      </c>
      <c r="E1692" t="s">
        <v>34</v>
      </c>
      <c r="F1692" t="s">
        <v>51</v>
      </c>
      <c r="G1692" t="s">
        <v>361</v>
      </c>
      <c r="J1692" s="12">
        <v>43854</v>
      </c>
      <c r="K1692" s="13">
        <v>0.53150462962962963</v>
      </c>
      <c r="L1692" s="14">
        <v>43854</v>
      </c>
      <c r="M1692" s="15">
        <v>0.53150462962962963</v>
      </c>
      <c r="N1692" s="12">
        <v>43854</v>
      </c>
      <c r="O1692" s="13">
        <v>0.61400462962962965</v>
      </c>
      <c r="P1692" s="16">
        <v>43855.669421296298</v>
      </c>
      <c r="Q1692" s="11" t="s">
        <v>37</v>
      </c>
      <c r="R1692" s="11" t="s">
        <v>863</v>
      </c>
      <c r="S1692" s="11" t="s">
        <v>39</v>
      </c>
      <c r="T1692" s="11" t="s">
        <v>133</v>
      </c>
      <c r="U1692" s="11" t="s">
        <v>37</v>
      </c>
      <c r="V1692" s="17">
        <v>0</v>
      </c>
      <c r="W1692" s="11" t="s">
        <v>37</v>
      </c>
      <c r="Y1692" s="17" t="str">
        <f>TablaIncidentes[[#This Row],[Tiempo Total Gestión]]</f>
        <v>01:58</v>
      </c>
      <c r="Z1692" s="11">
        <f t="shared" si="182"/>
        <v>1</v>
      </c>
      <c r="AA1692" s="11">
        <f t="shared" si="183"/>
        <v>58</v>
      </c>
      <c r="AB1692" s="11">
        <f>IF(TablaIncidentes[[#This Row],[Prioridad*]]="Baja",(Z1692-24)*60+AA1692,IF(TablaIncidentes[[#This Row],[Prioridad*]]="Media",(Z1692-4)*60+AA1692,IF(TablaIncidentes[[#This Row],[Prioridad*]]="Alta",(Z1692-2)*60+AA1692)))</f>
        <v>-2</v>
      </c>
      <c r="AD1692" s="17" t="str">
        <f>TablaIncidentes[[#This Row],[Tiempo Creación (HH:mm)]]</f>
        <v>00:00</v>
      </c>
      <c r="AE1692" s="11">
        <f t="shared" si="184"/>
        <v>0</v>
      </c>
      <c r="AF1692" s="11">
        <f t="shared" si="185"/>
        <v>0</v>
      </c>
      <c r="AG1692" s="11">
        <f>IF(TablaIncidentes[[#This Row],[Prioridad*]]="Baja",((AE1692*60)+AF1692)-30,IF(TablaIncidentes[[#This Row],[Prioridad*]]="Media",((AE1692*60)+AF1692)-15,IF(TablaIncidentes[[#This Row],[Prioridad*]]="Alta",((AE1692*60)+AF1692)-10)))</f>
        <v>-10</v>
      </c>
      <c r="AI1692" s="17">
        <f>TablaIncidentes[[#This Row],[Tiempo Avance Incidente]]</f>
        <v>0</v>
      </c>
      <c r="AJ1692" s="11">
        <f t="shared" si="186"/>
        <v>0</v>
      </c>
      <c r="AK1692" s="11">
        <f t="shared" si="187"/>
        <v>0</v>
      </c>
      <c r="AL1692">
        <f>IF(TablaIncidentes[[#This Row],[Prioridad*]]="Baja",((AJ1692*60)+AK1692)-720,IF(TablaIncidentes[[#This Row],[Prioridad*]]="Media",((AJ1692*60)+AK1692)-120,IF(TablaIncidentes[[#This Row],[Prioridad*]]="Alta",((AJ1692*60)+AK1692)-60)))</f>
        <v>-60</v>
      </c>
      <c r="AN1692" t="str">
        <f t="shared" si="188"/>
        <v>viernes</v>
      </c>
    </row>
    <row r="1693" spans="1:40" x14ac:dyDescent="0.25">
      <c r="A1693" s="10" t="s">
        <v>3417</v>
      </c>
      <c r="B1693" t="s">
        <v>3418</v>
      </c>
      <c r="C1693" t="s">
        <v>239</v>
      </c>
      <c r="D1693" s="11" t="s">
        <v>110</v>
      </c>
      <c r="E1693" t="s">
        <v>34</v>
      </c>
      <c r="F1693" t="s">
        <v>111</v>
      </c>
      <c r="G1693" t="s">
        <v>165</v>
      </c>
      <c r="J1693" s="12">
        <v>43854</v>
      </c>
      <c r="K1693" s="13">
        <v>0.5392824074074074</v>
      </c>
      <c r="L1693" s="14">
        <v>43854</v>
      </c>
      <c r="M1693" s="15">
        <v>0.54204861111111113</v>
      </c>
      <c r="N1693" s="12">
        <v>43854</v>
      </c>
      <c r="O1693" s="13">
        <v>0.55071759259259256</v>
      </c>
      <c r="P1693" s="16">
        <v>43855.603495370371</v>
      </c>
      <c r="Q1693" s="11" t="s">
        <v>37</v>
      </c>
      <c r="R1693" s="11" t="s">
        <v>356</v>
      </c>
      <c r="S1693" s="11" t="s">
        <v>59</v>
      </c>
      <c r="T1693" s="11" t="s">
        <v>116</v>
      </c>
      <c r="U1693" s="11" t="s">
        <v>37</v>
      </c>
      <c r="V1693" s="17">
        <v>2.7662037027766928E-3</v>
      </c>
      <c r="W1693" s="11" t="s">
        <v>37</v>
      </c>
      <c r="Y1693" s="17" t="str">
        <f>TablaIncidentes[[#This Row],[Tiempo Total Gestión]]</f>
        <v>00:16</v>
      </c>
      <c r="Z1693" s="11">
        <f t="shared" si="182"/>
        <v>0</v>
      </c>
      <c r="AA1693" s="11">
        <f t="shared" si="183"/>
        <v>16</v>
      </c>
      <c r="AB1693" s="11">
        <f>IF(TablaIncidentes[[#This Row],[Prioridad*]]="Baja",(Z1693-24)*60+AA1693,IF(TablaIncidentes[[#This Row],[Prioridad*]]="Media",(Z1693-4)*60+AA1693,IF(TablaIncidentes[[#This Row],[Prioridad*]]="Alta",(Z1693-2)*60+AA1693)))</f>
        <v>-224</v>
      </c>
      <c r="AD1693" s="17" t="str">
        <f>TablaIncidentes[[#This Row],[Tiempo Creación (HH:mm)]]</f>
        <v>00:03</v>
      </c>
      <c r="AE1693" s="11">
        <f t="shared" si="184"/>
        <v>0</v>
      </c>
      <c r="AF1693" s="11">
        <f t="shared" si="185"/>
        <v>3</v>
      </c>
      <c r="AG1693" s="11">
        <f>IF(TablaIncidentes[[#This Row],[Prioridad*]]="Baja",((AE1693*60)+AF1693)-30,IF(TablaIncidentes[[#This Row],[Prioridad*]]="Media",((AE1693*60)+AF1693)-15,IF(TablaIncidentes[[#This Row],[Prioridad*]]="Alta",((AE1693*60)+AF1693)-10)))</f>
        <v>-12</v>
      </c>
      <c r="AI1693" s="17">
        <f>TablaIncidentes[[#This Row],[Tiempo Avance Incidente]]</f>
        <v>2.7662037027766928E-3</v>
      </c>
      <c r="AJ1693" s="11">
        <f t="shared" si="186"/>
        <v>0</v>
      </c>
      <c r="AK1693" s="11">
        <f t="shared" si="187"/>
        <v>3</v>
      </c>
      <c r="AL1693">
        <f>IF(TablaIncidentes[[#This Row],[Prioridad*]]="Baja",((AJ1693*60)+AK1693)-720,IF(TablaIncidentes[[#This Row],[Prioridad*]]="Media",((AJ1693*60)+AK1693)-120,IF(TablaIncidentes[[#This Row],[Prioridad*]]="Alta",((AJ1693*60)+AK1693)-60)))</f>
        <v>-117</v>
      </c>
      <c r="AN1693" t="str">
        <f t="shared" si="188"/>
        <v>viernes</v>
      </c>
    </row>
    <row r="1694" spans="1:40" x14ac:dyDescent="0.25">
      <c r="A1694" s="10" t="s">
        <v>3419</v>
      </c>
      <c r="B1694" t="s">
        <v>402</v>
      </c>
      <c r="C1694" t="s">
        <v>123</v>
      </c>
      <c r="D1694" s="11" t="s">
        <v>33</v>
      </c>
      <c r="E1694" t="s">
        <v>34</v>
      </c>
      <c r="F1694" t="s">
        <v>111</v>
      </c>
      <c r="G1694" t="s">
        <v>104</v>
      </c>
      <c r="J1694" s="12">
        <v>43854</v>
      </c>
      <c r="K1694" s="13">
        <v>0.54118055555555555</v>
      </c>
      <c r="L1694" s="14">
        <v>43854</v>
      </c>
      <c r="M1694" s="15">
        <v>0.54232638888888884</v>
      </c>
      <c r="N1694" s="12">
        <v>43854</v>
      </c>
      <c r="O1694" s="13">
        <v>0.54312499999999997</v>
      </c>
      <c r="P1694" s="16">
        <v>43855.603495370371</v>
      </c>
      <c r="Q1694" s="11" t="s">
        <v>37</v>
      </c>
      <c r="R1694" s="11" t="s">
        <v>48</v>
      </c>
      <c r="S1694" s="11" t="s">
        <v>59</v>
      </c>
      <c r="T1694" s="11" t="s">
        <v>40</v>
      </c>
      <c r="U1694" s="11" t="s">
        <v>37</v>
      </c>
      <c r="V1694" s="17">
        <v>1.8055555556202307E-3</v>
      </c>
      <c r="W1694" s="11" t="s">
        <v>37</v>
      </c>
      <c r="Y1694" s="17" t="str">
        <f>TablaIncidentes[[#This Row],[Tiempo Total Gestión]]</f>
        <v>00:02</v>
      </c>
      <c r="Z1694" s="11">
        <f t="shared" si="182"/>
        <v>0</v>
      </c>
      <c r="AA1694" s="11">
        <f t="shared" si="183"/>
        <v>2</v>
      </c>
      <c r="AB1694" s="11">
        <f>IF(TablaIncidentes[[#This Row],[Prioridad*]]="Baja",(Z1694-24)*60+AA1694,IF(TablaIncidentes[[#This Row],[Prioridad*]]="Media",(Z1694-4)*60+AA1694,IF(TablaIncidentes[[#This Row],[Prioridad*]]="Alta",(Z1694-2)*60+AA1694)))</f>
        <v>-118</v>
      </c>
      <c r="AD1694" s="17" t="str">
        <f>TablaIncidentes[[#This Row],[Tiempo Creación (HH:mm)]]</f>
        <v>00:01</v>
      </c>
      <c r="AE1694" s="11">
        <f t="shared" si="184"/>
        <v>0</v>
      </c>
      <c r="AF1694" s="11">
        <f t="shared" si="185"/>
        <v>1</v>
      </c>
      <c r="AG1694" s="11">
        <f>IF(TablaIncidentes[[#This Row],[Prioridad*]]="Baja",((AE1694*60)+AF1694)-30,IF(TablaIncidentes[[#This Row],[Prioridad*]]="Media",((AE1694*60)+AF1694)-15,IF(TablaIncidentes[[#This Row],[Prioridad*]]="Alta",((AE1694*60)+AF1694)-10)))</f>
        <v>-9</v>
      </c>
      <c r="AI1694" s="17">
        <f>TablaIncidentes[[#This Row],[Tiempo Avance Incidente]]</f>
        <v>1.8055555556202307E-3</v>
      </c>
      <c r="AJ1694" s="11">
        <f t="shared" si="186"/>
        <v>0</v>
      </c>
      <c r="AK1694" s="11">
        <f t="shared" si="187"/>
        <v>2</v>
      </c>
      <c r="AL1694">
        <f>IF(TablaIncidentes[[#This Row],[Prioridad*]]="Baja",((AJ1694*60)+AK1694)-720,IF(TablaIncidentes[[#This Row],[Prioridad*]]="Media",((AJ1694*60)+AK1694)-120,IF(TablaIncidentes[[#This Row],[Prioridad*]]="Alta",((AJ1694*60)+AK1694)-60)))</f>
        <v>-58</v>
      </c>
      <c r="AN1694" t="str">
        <f t="shared" si="188"/>
        <v>viernes</v>
      </c>
    </row>
    <row r="1695" spans="1:40" x14ac:dyDescent="0.25">
      <c r="A1695" s="10" t="s">
        <v>3420</v>
      </c>
      <c r="B1695" t="s">
        <v>3421</v>
      </c>
      <c r="C1695" t="s">
        <v>161</v>
      </c>
      <c r="D1695" s="11" t="s">
        <v>110</v>
      </c>
      <c r="E1695" t="s">
        <v>34</v>
      </c>
      <c r="F1695" t="s">
        <v>124</v>
      </c>
      <c r="G1695" t="s">
        <v>364</v>
      </c>
      <c r="J1695" s="12">
        <v>43854</v>
      </c>
      <c r="K1695" s="13">
        <v>0.62549768518518511</v>
      </c>
      <c r="L1695" s="14">
        <v>43854</v>
      </c>
      <c r="M1695" s="15">
        <v>0.62616898148148148</v>
      </c>
      <c r="N1695" s="12">
        <v>43854</v>
      </c>
      <c r="O1695" s="13">
        <v>0.70292824074074067</v>
      </c>
      <c r="P1695" s="16">
        <v>43855.764085648145</v>
      </c>
      <c r="Q1695" s="11" t="s">
        <v>37</v>
      </c>
      <c r="R1695" s="11" t="s">
        <v>312</v>
      </c>
      <c r="S1695" s="11" t="s">
        <v>59</v>
      </c>
      <c r="T1695" s="11" t="s">
        <v>133</v>
      </c>
      <c r="U1695" s="11" t="s">
        <v>37</v>
      </c>
      <c r="V1695" s="17">
        <v>6.5972222364507616E-4</v>
      </c>
      <c r="W1695" s="11" t="s">
        <v>37</v>
      </c>
      <c r="Y1695" s="17" t="str">
        <f>TablaIncidentes[[#This Row],[Tiempo Total Gestión]]</f>
        <v>01:51</v>
      </c>
      <c r="Z1695" s="11">
        <f t="shared" si="182"/>
        <v>1</v>
      </c>
      <c r="AA1695" s="11">
        <f t="shared" si="183"/>
        <v>51</v>
      </c>
      <c r="AB1695" s="11">
        <f>IF(TablaIncidentes[[#This Row],[Prioridad*]]="Baja",(Z1695-24)*60+AA1695,IF(TablaIncidentes[[#This Row],[Prioridad*]]="Media",(Z1695-4)*60+AA1695,IF(TablaIncidentes[[#This Row],[Prioridad*]]="Alta",(Z1695-2)*60+AA1695)))</f>
        <v>-129</v>
      </c>
      <c r="AD1695" s="17" t="str">
        <f>TablaIncidentes[[#This Row],[Tiempo Creación (HH:mm)]]</f>
        <v>00:00</v>
      </c>
      <c r="AE1695" s="11">
        <f t="shared" si="184"/>
        <v>0</v>
      </c>
      <c r="AF1695" s="11">
        <f t="shared" si="185"/>
        <v>0</v>
      </c>
      <c r="AG1695" s="11">
        <f>IF(TablaIncidentes[[#This Row],[Prioridad*]]="Baja",((AE1695*60)+AF1695)-30,IF(TablaIncidentes[[#This Row],[Prioridad*]]="Media",((AE1695*60)+AF1695)-15,IF(TablaIncidentes[[#This Row],[Prioridad*]]="Alta",((AE1695*60)+AF1695)-10)))</f>
        <v>-15</v>
      </c>
      <c r="AI1695" s="17">
        <f>TablaIncidentes[[#This Row],[Tiempo Avance Incidente]]</f>
        <v>6.5972222364507616E-4</v>
      </c>
      <c r="AJ1695" s="11">
        <f t="shared" si="186"/>
        <v>0</v>
      </c>
      <c r="AK1695" s="11">
        <f t="shared" si="187"/>
        <v>0</v>
      </c>
      <c r="AL1695">
        <f>IF(TablaIncidentes[[#This Row],[Prioridad*]]="Baja",((AJ1695*60)+AK1695)-720,IF(TablaIncidentes[[#This Row],[Prioridad*]]="Media",((AJ1695*60)+AK1695)-120,IF(TablaIncidentes[[#This Row],[Prioridad*]]="Alta",((AJ1695*60)+AK1695)-60)))</f>
        <v>-120</v>
      </c>
      <c r="AN1695" t="str">
        <f t="shared" si="188"/>
        <v>viernes</v>
      </c>
    </row>
    <row r="1696" spans="1:40" x14ac:dyDescent="0.25">
      <c r="A1696" s="10" t="s">
        <v>3422</v>
      </c>
      <c r="B1696" t="s">
        <v>1475</v>
      </c>
      <c r="C1696" t="s">
        <v>32</v>
      </c>
      <c r="D1696" s="11" t="s">
        <v>33</v>
      </c>
      <c r="E1696" t="s">
        <v>34</v>
      </c>
      <c r="F1696" t="s">
        <v>51</v>
      </c>
      <c r="G1696" t="s">
        <v>75</v>
      </c>
      <c r="J1696" s="12">
        <v>43854</v>
      </c>
      <c r="K1696" s="13">
        <v>0.6616319444444444</v>
      </c>
      <c r="L1696" s="14">
        <v>43854</v>
      </c>
      <c r="M1696" s="15">
        <v>0.6616319444444444</v>
      </c>
      <c r="N1696" s="12">
        <v>43857</v>
      </c>
      <c r="O1696" s="13">
        <v>0.44563657407407403</v>
      </c>
      <c r="P1696" s="16">
        <v>43858.551249999997</v>
      </c>
      <c r="Q1696" s="11" t="s">
        <v>37</v>
      </c>
      <c r="R1696" s="11" t="s">
        <v>341</v>
      </c>
      <c r="S1696" s="11" t="s">
        <v>39</v>
      </c>
      <c r="T1696" s="11" t="s">
        <v>133</v>
      </c>
      <c r="U1696" s="11" t="s">
        <v>37</v>
      </c>
      <c r="V1696" s="17">
        <v>0</v>
      </c>
      <c r="W1696" s="11" t="s">
        <v>37</v>
      </c>
      <c r="Y1696" s="17" t="str">
        <f>TablaIncidentes[[#This Row],[Tiempo Total Gestión]]</f>
        <v>00:39</v>
      </c>
      <c r="Z1696" s="11">
        <f t="shared" si="182"/>
        <v>0</v>
      </c>
      <c r="AA1696" s="11">
        <f t="shared" si="183"/>
        <v>39</v>
      </c>
      <c r="AB1696" s="11">
        <f>IF(TablaIncidentes[[#This Row],[Prioridad*]]="Baja",(Z1696-24)*60+AA1696,IF(TablaIncidentes[[#This Row],[Prioridad*]]="Media",(Z1696-4)*60+AA1696,IF(TablaIncidentes[[#This Row],[Prioridad*]]="Alta",(Z1696-2)*60+AA1696)))</f>
        <v>-81</v>
      </c>
      <c r="AD1696" s="17" t="str">
        <f>TablaIncidentes[[#This Row],[Tiempo Creación (HH:mm)]]</f>
        <v>00:00</v>
      </c>
      <c r="AE1696" s="11">
        <f t="shared" si="184"/>
        <v>0</v>
      </c>
      <c r="AF1696" s="11">
        <f t="shared" si="185"/>
        <v>0</v>
      </c>
      <c r="AG1696" s="11">
        <f>IF(TablaIncidentes[[#This Row],[Prioridad*]]="Baja",((AE1696*60)+AF1696)-30,IF(TablaIncidentes[[#This Row],[Prioridad*]]="Media",((AE1696*60)+AF1696)-15,IF(TablaIncidentes[[#This Row],[Prioridad*]]="Alta",((AE1696*60)+AF1696)-10)))</f>
        <v>-10</v>
      </c>
      <c r="AI1696" s="17">
        <f>TablaIncidentes[[#This Row],[Tiempo Avance Incidente]]</f>
        <v>0</v>
      </c>
      <c r="AJ1696" s="11">
        <f t="shared" si="186"/>
        <v>0</v>
      </c>
      <c r="AK1696" s="11">
        <f t="shared" si="187"/>
        <v>0</v>
      </c>
      <c r="AL1696">
        <f>IF(TablaIncidentes[[#This Row],[Prioridad*]]="Baja",((AJ1696*60)+AK1696)-720,IF(TablaIncidentes[[#This Row],[Prioridad*]]="Media",((AJ1696*60)+AK1696)-120,IF(TablaIncidentes[[#This Row],[Prioridad*]]="Alta",((AJ1696*60)+AK1696)-60)))</f>
        <v>-60</v>
      </c>
      <c r="AN1696" t="str">
        <f t="shared" si="188"/>
        <v>viernes</v>
      </c>
    </row>
    <row r="1697" spans="1:40" x14ac:dyDescent="0.25">
      <c r="A1697" s="10" t="s">
        <v>3423</v>
      </c>
      <c r="B1697" t="s">
        <v>3424</v>
      </c>
      <c r="C1697" t="s">
        <v>32</v>
      </c>
      <c r="D1697" s="11" t="s">
        <v>33</v>
      </c>
      <c r="E1697" t="s">
        <v>34</v>
      </c>
      <c r="F1697" t="s">
        <v>35</v>
      </c>
      <c r="G1697" t="s">
        <v>2716</v>
      </c>
      <c r="J1697" s="12">
        <v>43854</v>
      </c>
      <c r="K1697" s="13">
        <v>0.66442129629629632</v>
      </c>
      <c r="L1697" s="14">
        <v>43854</v>
      </c>
      <c r="M1697" s="15">
        <v>0.66442129629629632</v>
      </c>
      <c r="N1697" s="12">
        <v>43857</v>
      </c>
      <c r="O1697" s="13">
        <v>0.36909722222222219</v>
      </c>
      <c r="P1697" s="16">
        <v>43858.433877314812</v>
      </c>
      <c r="Q1697" s="11" t="s">
        <v>37</v>
      </c>
      <c r="R1697" s="11" t="s">
        <v>1168</v>
      </c>
      <c r="S1697" s="11" t="s">
        <v>39</v>
      </c>
      <c r="T1697" s="11" t="s">
        <v>133</v>
      </c>
      <c r="U1697" s="11" t="s">
        <v>37</v>
      </c>
      <c r="V1697" s="17">
        <v>0</v>
      </c>
      <c r="W1697" s="11" t="s">
        <v>37</v>
      </c>
      <c r="Y1697" s="17" t="str">
        <f>TablaIncidentes[[#This Row],[Tiempo Total Gestión]]</f>
        <v>01:29</v>
      </c>
      <c r="Z1697" s="11">
        <f t="shared" si="182"/>
        <v>1</v>
      </c>
      <c r="AA1697" s="11">
        <f t="shared" si="183"/>
        <v>29</v>
      </c>
      <c r="AB1697" s="11">
        <f>IF(TablaIncidentes[[#This Row],[Prioridad*]]="Baja",(Z1697-24)*60+AA1697,IF(TablaIncidentes[[#This Row],[Prioridad*]]="Media",(Z1697-4)*60+AA1697,IF(TablaIncidentes[[#This Row],[Prioridad*]]="Alta",(Z1697-2)*60+AA1697)))</f>
        <v>-31</v>
      </c>
      <c r="AD1697" s="17" t="str">
        <f>TablaIncidentes[[#This Row],[Tiempo Creación (HH:mm)]]</f>
        <v>00:00</v>
      </c>
      <c r="AE1697" s="11">
        <f t="shared" si="184"/>
        <v>0</v>
      </c>
      <c r="AF1697" s="11">
        <f t="shared" si="185"/>
        <v>0</v>
      </c>
      <c r="AG1697" s="11">
        <f>IF(TablaIncidentes[[#This Row],[Prioridad*]]="Baja",((AE1697*60)+AF1697)-30,IF(TablaIncidentes[[#This Row],[Prioridad*]]="Media",((AE1697*60)+AF1697)-15,IF(TablaIncidentes[[#This Row],[Prioridad*]]="Alta",((AE1697*60)+AF1697)-10)))</f>
        <v>-10</v>
      </c>
      <c r="AI1697" s="17">
        <f>TablaIncidentes[[#This Row],[Tiempo Avance Incidente]]</f>
        <v>0</v>
      </c>
      <c r="AJ1697" s="11">
        <f t="shared" si="186"/>
        <v>0</v>
      </c>
      <c r="AK1697" s="11">
        <f t="shared" si="187"/>
        <v>0</v>
      </c>
      <c r="AL1697">
        <f>IF(TablaIncidentes[[#This Row],[Prioridad*]]="Baja",((AJ1697*60)+AK1697)-720,IF(TablaIncidentes[[#This Row],[Prioridad*]]="Media",((AJ1697*60)+AK1697)-120,IF(TablaIncidentes[[#This Row],[Prioridad*]]="Alta",((AJ1697*60)+AK1697)-60)))</f>
        <v>-60</v>
      </c>
      <c r="AN1697" t="str">
        <f t="shared" si="188"/>
        <v>viernes</v>
      </c>
    </row>
    <row r="1698" spans="1:40" x14ac:dyDescent="0.25">
      <c r="A1698" s="10" t="s">
        <v>3425</v>
      </c>
      <c r="B1698" t="s">
        <v>3426</v>
      </c>
      <c r="C1698" t="s">
        <v>32</v>
      </c>
      <c r="D1698" s="11" t="s">
        <v>33</v>
      </c>
      <c r="E1698" t="s">
        <v>34</v>
      </c>
      <c r="F1698" t="s">
        <v>51</v>
      </c>
      <c r="G1698" t="s">
        <v>75</v>
      </c>
      <c r="J1698" s="12">
        <v>43854</v>
      </c>
      <c r="K1698" s="13">
        <v>0.6734606481481481</v>
      </c>
      <c r="L1698" s="14">
        <v>43854</v>
      </c>
      <c r="M1698" s="15">
        <v>0.6734606481481481</v>
      </c>
      <c r="N1698" s="12">
        <v>43857</v>
      </c>
      <c r="O1698" s="13">
        <v>0.50664351851851852</v>
      </c>
      <c r="P1698" s="16">
        <v>43858.551249999997</v>
      </c>
      <c r="Q1698" s="11" t="s">
        <v>37</v>
      </c>
      <c r="R1698" s="11" t="s">
        <v>1934</v>
      </c>
      <c r="S1698" s="11" t="s">
        <v>39</v>
      </c>
      <c r="T1698" s="11" t="s">
        <v>133</v>
      </c>
      <c r="U1698" s="11" t="s">
        <v>37</v>
      </c>
      <c r="V1698" s="17">
        <v>0</v>
      </c>
      <c r="W1698" s="11" t="s">
        <v>37</v>
      </c>
      <c r="Y1698" s="17" t="str">
        <f>TablaIncidentes[[#This Row],[Tiempo Total Gestión]]</f>
        <v>00:41</v>
      </c>
      <c r="Z1698" s="11">
        <f t="shared" si="182"/>
        <v>0</v>
      </c>
      <c r="AA1698" s="11">
        <f t="shared" si="183"/>
        <v>41</v>
      </c>
      <c r="AB1698" s="11">
        <f>IF(TablaIncidentes[[#This Row],[Prioridad*]]="Baja",(Z1698-24)*60+AA1698,IF(TablaIncidentes[[#This Row],[Prioridad*]]="Media",(Z1698-4)*60+AA1698,IF(TablaIncidentes[[#This Row],[Prioridad*]]="Alta",(Z1698-2)*60+AA1698)))</f>
        <v>-79</v>
      </c>
      <c r="AD1698" s="17" t="str">
        <f>TablaIncidentes[[#This Row],[Tiempo Creación (HH:mm)]]</f>
        <v>00:00</v>
      </c>
      <c r="AE1698" s="11">
        <f t="shared" si="184"/>
        <v>0</v>
      </c>
      <c r="AF1698" s="11">
        <f t="shared" si="185"/>
        <v>0</v>
      </c>
      <c r="AG1698" s="11">
        <f>IF(TablaIncidentes[[#This Row],[Prioridad*]]="Baja",((AE1698*60)+AF1698)-30,IF(TablaIncidentes[[#This Row],[Prioridad*]]="Media",((AE1698*60)+AF1698)-15,IF(TablaIncidentes[[#This Row],[Prioridad*]]="Alta",((AE1698*60)+AF1698)-10)))</f>
        <v>-10</v>
      </c>
      <c r="AI1698" s="17">
        <f>TablaIncidentes[[#This Row],[Tiempo Avance Incidente]]</f>
        <v>0</v>
      </c>
      <c r="AJ1698" s="11">
        <f t="shared" si="186"/>
        <v>0</v>
      </c>
      <c r="AK1698" s="11">
        <f t="shared" si="187"/>
        <v>0</v>
      </c>
      <c r="AL1698">
        <f>IF(TablaIncidentes[[#This Row],[Prioridad*]]="Baja",((AJ1698*60)+AK1698)-720,IF(TablaIncidentes[[#This Row],[Prioridad*]]="Media",((AJ1698*60)+AK1698)-120,IF(TablaIncidentes[[#This Row],[Prioridad*]]="Alta",((AJ1698*60)+AK1698)-60)))</f>
        <v>-60</v>
      </c>
      <c r="AN1698" t="str">
        <f t="shared" si="188"/>
        <v>viernes</v>
      </c>
    </row>
    <row r="1699" spans="1:40" x14ac:dyDescent="0.25">
      <c r="A1699" s="10" t="s">
        <v>3427</v>
      </c>
      <c r="B1699" t="s">
        <v>3428</v>
      </c>
      <c r="C1699" t="s">
        <v>32</v>
      </c>
      <c r="D1699" s="11" t="s">
        <v>33</v>
      </c>
      <c r="E1699" t="s">
        <v>34</v>
      </c>
      <c r="F1699" t="s">
        <v>51</v>
      </c>
      <c r="G1699" t="s">
        <v>75</v>
      </c>
      <c r="J1699" s="12">
        <v>43854</v>
      </c>
      <c r="K1699" s="13">
        <v>0.67484953703703709</v>
      </c>
      <c r="L1699" s="14">
        <v>43854</v>
      </c>
      <c r="M1699" s="15">
        <v>0.67484953703703709</v>
      </c>
      <c r="N1699" s="12">
        <v>43857</v>
      </c>
      <c r="O1699" s="13">
        <v>0.56126157407407407</v>
      </c>
      <c r="P1699" s="16">
        <v>43858.593692129631</v>
      </c>
      <c r="Q1699" s="11" t="s">
        <v>37</v>
      </c>
      <c r="R1699" s="11" t="s">
        <v>474</v>
      </c>
      <c r="S1699" s="11" t="s">
        <v>39</v>
      </c>
      <c r="T1699" s="11" t="s">
        <v>133</v>
      </c>
      <c r="U1699" s="11" t="s">
        <v>37</v>
      </c>
      <c r="V1699" s="17">
        <v>0</v>
      </c>
      <c r="W1699" s="11" t="s">
        <v>37</v>
      </c>
      <c r="Y1699" s="17" t="str">
        <f>TablaIncidentes[[#This Row],[Tiempo Total Gestión]]</f>
        <v>00:57</v>
      </c>
      <c r="Z1699" s="11">
        <f t="shared" si="182"/>
        <v>0</v>
      </c>
      <c r="AA1699" s="11">
        <f t="shared" si="183"/>
        <v>57</v>
      </c>
      <c r="AB1699" s="11">
        <f>IF(TablaIncidentes[[#This Row],[Prioridad*]]="Baja",(Z1699-24)*60+AA1699,IF(TablaIncidentes[[#This Row],[Prioridad*]]="Media",(Z1699-4)*60+AA1699,IF(TablaIncidentes[[#This Row],[Prioridad*]]="Alta",(Z1699-2)*60+AA1699)))</f>
        <v>-63</v>
      </c>
      <c r="AD1699" s="17" t="str">
        <f>TablaIncidentes[[#This Row],[Tiempo Creación (HH:mm)]]</f>
        <v>00:00</v>
      </c>
      <c r="AE1699" s="11">
        <f t="shared" si="184"/>
        <v>0</v>
      </c>
      <c r="AF1699" s="11">
        <f t="shared" si="185"/>
        <v>0</v>
      </c>
      <c r="AG1699" s="11">
        <f>IF(TablaIncidentes[[#This Row],[Prioridad*]]="Baja",((AE1699*60)+AF1699)-30,IF(TablaIncidentes[[#This Row],[Prioridad*]]="Media",((AE1699*60)+AF1699)-15,IF(TablaIncidentes[[#This Row],[Prioridad*]]="Alta",((AE1699*60)+AF1699)-10)))</f>
        <v>-10</v>
      </c>
      <c r="AI1699" s="17">
        <f>TablaIncidentes[[#This Row],[Tiempo Avance Incidente]]</f>
        <v>0</v>
      </c>
      <c r="AJ1699" s="11">
        <f t="shared" si="186"/>
        <v>0</v>
      </c>
      <c r="AK1699" s="11">
        <f t="shared" si="187"/>
        <v>0</v>
      </c>
      <c r="AL1699">
        <f>IF(TablaIncidentes[[#This Row],[Prioridad*]]="Baja",((AJ1699*60)+AK1699)-720,IF(TablaIncidentes[[#This Row],[Prioridad*]]="Media",((AJ1699*60)+AK1699)-120,IF(TablaIncidentes[[#This Row],[Prioridad*]]="Alta",((AJ1699*60)+AK1699)-60)))</f>
        <v>-60</v>
      </c>
      <c r="AN1699" t="str">
        <f t="shared" si="188"/>
        <v>viernes</v>
      </c>
    </row>
    <row r="1700" spans="1:40" x14ac:dyDescent="0.25">
      <c r="A1700" s="10" t="s">
        <v>3429</v>
      </c>
      <c r="B1700" t="s">
        <v>3190</v>
      </c>
      <c r="C1700" t="s">
        <v>32</v>
      </c>
      <c r="D1700" s="11" t="s">
        <v>33</v>
      </c>
      <c r="E1700" t="s">
        <v>34</v>
      </c>
      <c r="F1700" t="s">
        <v>35</v>
      </c>
      <c r="G1700" t="s">
        <v>311</v>
      </c>
      <c r="J1700" s="12">
        <v>43854</v>
      </c>
      <c r="K1700" s="13">
        <v>0.67554398148148154</v>
      </c>
      <c r="L1700" s="14">
        <v>43854</v>
      </c>
      <c r="M1700" s="15">
        <v>0.67554398148148154</v>
      </c>
      <c r="N1700" s="12">
        <v>43857</v>
      </c>
      <c r="O1700" s="13">
        <v>0.37302083333333336</v>
      </c>
      <c r="P1700" s="16">
        <v>43858.433877314812</v>
      </c>
      <c r="Q1700" s="11" t="s">
        <v>37</v>
      </c>
      <c r="R1700" s="11" t="s">
        <v>903</v>
      </c>
      <c r="S1700" s="11" t="s">
        <v>39</v>
      </c>
      <c r="T1700" s="11" t="s">
        <v>133</v>
      </c>
      <c r="U1700" s="11" t="s">
        <v>37</v>
      </c>
      <c r="V1700" s="17">
        <v>0</v>
      </c>
      <c r="W1700" s="11" t="s">
        <v>37</v>
      </c>
      <c r="Y1700" s="17" t="str">
        <f>TablaIncidentes[[#This Row],[Tiempo Total Gestión]]</f>
        <v>01:34</v>
      </c>
      <c r="Z1700" s="11">
        <f t="shared" si="182"/>
        <v>1</v>
      </c>
      <c r="AA1700" s="11">
        <f t="shared" si="183"/>
        <v>34</v>
      </c>
      <c r="AB1700" s="11">
        <f>IF(TablaIncidentes[[#This Row],[Prioridad*]]="Baja",(Z1700-24)*60+AA1700,IF(TablaIncidentes[[#This Row],[Prioridad*]]="Media",(Z1700-4)*60+AA1700,IF(TablaIncidentes[[#This Row],[Prioridad*]]="Alta",(Z1700-2)*60+AA1700)))</f>
        <v>-26</v>
      </c>
      <c r="AD1700" s="17" t="str">
        <f>TablaIncidentes[[#This Row],[Tiempo Creación (HH:mm)]]</f>
        <v>00:00</v>
      </c>
      <c r="AE1700" s="11">
        <f t="shared" si="184"/>
        <v>0</v>
      </c>
      <c r="AF1700" s="11">
        <f t="shared" si="185"/>
        <v>0</v>
      </c>
      <c r="AG1700" s="11">
        <f>IF(TablaIncidentes[[#This Row],[Prioridad*]]="Baja",((AE1700*60)+AF1700)-30,IF(TablaIncidentes[[#This Row],[Prioridad*]]="Media",((AE1700*60)+AF1700)-15,IF(TablaIncidentes[[#This Row],[Prioridad*]]="Alta",((AE1700*60)+AF1700)-10)))</f>
        <v>-10</v>
      </c>
      <c r="AI1700" s="17">
        <f>TablaIncidentes[[#This Row],[Tiempo Avance Incidente]]</f>
        <v>0</v>
      </c>
      <c r="AJ1700" s="11">
        <f t="shared" si="186"/>
        <v>0</v>
      </c>
      <c r="AK1700" s="11">
        <f t="shared" si="187"/>
        <v>0</v>
      </c>
      <c r="AL1700">
        <f>IF(TablaIncidentes[[#This Row],[Prioridad*]]="Baja",((AJ1700*60)+AK1700)-720,IF(TablaIncidentes[[#This Row],[Prioridad*]]="Media",((AJ1700*60)+AK1700)-120,IF(TablaIncidentes[[#This Row],[Prioridad*]]="Alta",((AJ1700*60)+AK1700)-60)))</f>
        <v>-60</v>
      </c>
      <c r="AN1700" t="str">
        <f t="shared" si="188"/>
        <v>viernes</v>
      </c>
    </row>
    <row r="1701" spans="1:40" x14ac:dyDescent="0.25">
      <c r="A1701" s="10" t="s">
        <v>3430</v>
      </c>
      <c r="B1701" t="s">
        <v>2855</v>
      </c>
      <c r="C1701" t="s">
        <v>32</v>
      </c>
      <c r="D1701" s="11" t="s">
        <v>33</v>
      </c>
      <c r="E1701" t="s">
        <v>34</v>
      </c>
      <c r="F1701" t="s">
        <v>51</v>
      </c>
      <c r="G1701" t="s">
        <v>52</v>
      </c>
      <c r="J1701" s="12">
        <v>43854</v>
      </c>
      <c r="K1701" s="13">
        <v>0.63868055555555558</v>
      </c>
      <c r="L1701" s="14">
        <v>43854</v>
      </c>
      <c r="M1701" s="15">
        <v>0.63868055555555558</v>
      </c>
      <c r="N1701" s="12">
        <v>43854</v>
      </c>
      <c r="O1701" s="13">
        <v>0.72592592592592586</v>
      </c>
      <c r="P1701" s="16">
        <v>43855.764085648145</v>
      </c>
      <c r="Q1701" s="11" t="s">
        <v>37</v>
      </c>
      <c r="R1701" s="11" t="s">
        <v>2903</v>
      </c>
      <c r="S1701" s="11" t="s">
        <v>39</v>
      </c>
      <c r="T1701" s="11" t="s">
        <v>133</v>
      </c>
      <c r="U1701" s="11" t="s">
        <v>37</v>
      </c>
      <c r="V1701" s="17">
        <v>0</v>
      </c>
      <c r="W1701" s="11" t="s">
        <v>37</v>
      </c>
      <c r="Y1701" s="17" t="str">
        <f>TablaIncidentes[[#This Row],[Tiempo Total Gestión]]</f>
        <v>00:25</v>
      </c>
      <c r="Z1701" s="11">
        <f t="shared" si="182"/>
        <v>0</v>
      </c>
      <c r="AA1701" s="11">
        <f t="shared" si="183"/>
        <v>25</v>
      </c>
      <c r="AB1701" s="11">
        <f>IF(TablaIncidentes[[#This Row],[Prioridad*]]="Baja",(Z1701-24)*60+AA1701,IF(TablaIncidentes[[#This Row],[Prioridad*]]="Media",(Z1701-4)*60+AA1701,IF(TablaIncidentes[[#This Row],[Prioridad*]]="Alta",(Z1701-2)*60+AA1701)))</f>
        <v>-95</v>
      </c>
      <c r="AD1701" s="17" t="str">
        <f>TablaIncidentes[[#This Row],[Tiempo Creación (HH:mm)]]</f>
        <v>00:00</v>
      </c>
      <c r="AE1701" s="11">
        <f t="shared" si="184"/>
        <v>0</v>
      </c>
      <c r="AF1701" s="11">
        <f t="shared" si="185"/>
        <v>0</v>
      </c>
      <c r="AG1701" s="11">
        <f>IF(TablaIncidentes[[#This Row],[Prioridad*]]="Baja",((AE1701*60)+AF1701)-30,IF(TablaIncidentes[[#This Row],[Prioridad*]]="Media",((AE1701*60)+AF1701)-15,IF(TablaIncidentes[[#This Row],[Prioridad*]]="Alta",((AE1701*60)+AF1701)-10)))</f>
        <v>-10</v>
      </c>
      <c r="AI1701" s="17">
        <f>TablaIncidentes[[#This Row],[Tiempo Avance Incidente]]</f>
        <v>0</v>
      </c>
      <c r="AJ1701" s="11">
        <f t="shared" si="186"/>
        <v>0</v>
      </c>
      <c r="AK1701" s="11">
        <f t="shared" si="187"/>
        <v>0</v>
      </c>
      <c r="AL1701">
        <f>IF(TablaIncidentes[[#This Row],[Prioridad*]]="Baja",((AJ1701*60)+AK1701)-720,IF(TablaIncidentes[[#This Row],[Prioridad*]]="Media",((AJ1701*60)+AK1701)-120,IF(TablaIncidentes[[#This Row],[Prioridad*]]="Alta",((AJ1701*60)+AK1701)-60)))</f>
        <v>-60</v>
      </c>
      <c r="AN1701" t="str">
        <f t="shared" si="188"/>
        <v>viernes</v>
      </c>
    </row>
    <row r="1702" spans="1:40" x14ac:dyDescent="0.25">
      <c r="A1702" s="10" t="s">
        <v>3431</v>
      </c>
      <c r="B1702" t="s">
        <v>3432</v>
      </c>
      <c r="C1702" t="s">
        <v>32</v>
      </c>
      <c r="D1702" s="11" t="s">
        <v>33</v>
      </c>
      <c r="E1702" t="s">
        <v>34</v>
      </c>
      <c r="F1702" t="s">
        <v>51</v>
      </c>
      <c r="G1702" t="s">
        <v>75</v>
      </c>
      <c r="J1702" s="12">
        <v>43854</v>
      </c>
      <c r="K1702" s="13">
        <v>0.64006944444444447</v>
      </c>
      <c r="L1702" s="14">
        <v>43854</v>
      </c>
      <c r="M1702" s="15">
        <v>0.64006944444444447</v>
      </c>
      <c r="N1702" s="12">
        <v>43857</v>
      </c>
      <c r="O1702" s="13">
        <v>0.58489583333333328</v>
      </c>
      <c r="P1702" s="16">
        <v>43858.593692129631</v>
      </c>
      <c r="Q1702" s="11" t="s">
        <v>37</v>
      </c>
      <c r="R1702" s="11" t="s">
        <v>1823</v>
      </c>
      <c r="S1702" s="11" t="s">
        <v>39</v>
      </c>
      <c r="T1702" s="11" t="s">
        <v>133</v>
      </c>
      <c r="U1702" s="11" t="s">
        <v>37</v>
      </c>
      <c r="V1702" s="17">
        <v>0</v>
      </c>
      <c r="W1702" s="11" t="s">
        <v>37</v>
      </c>
      <c r="Y1702" s="17" t="str">
        <f>TablaIncidentes[[#This Row],[Tiempo Total Gestión]]</f>
        <v>01:56</v>
      </c>
      <c r="Z1702" s="11">
        <f t="shared" si="182"/>
        <v>1</v>
      </c>
      <c r="AA1702" s="11">
        <f t="shared" si="183"/>
        <v>56</v>
      </c>
      <c r="AB1702" s="11">
        <f>IF(TablaIncidentes[[#This Row],[Prioridad*]]="Baja",(Z1702-24)*60+AA1702,IF(TablaIncidentes[[#This Row],[Prioridad*]]="Media",(Z1702-4)*60+AA1702,IF(TablaIncidentes[[#This Row],[Prioridad*]]="Alta",(Z1702-2)*60+AA1702)))</f>
        <v>-4</v>
      </c>
      <c r="AD1702" s="17" t="str">
        <f>TablaIncidentes[[#This Row],[Tiempo Creación (HH:mm)]]</f>
        <v>00:00</v>
      </c>
      <c r="AE1702" s="11">
        <f t="shared" si="184"/>
        <v>0</v>
      </c>
      <c r="AF1702" s="11">
        <f t="shared" si="185"/>
        <v>0</v>
      </c>
      <c r="AG1702" s="11">
        <f>IF(TablaIncidentes[[#This Row],[Prioridad*]]="Baja",((AE1702*60)+AF1702)-30,IF(TablaIncidentes[[#This Row],[Prioridad*]]="Media",((AE1702*60)+AF1702)-15,IF(TablaIncidentes[[#This Row],[Prioridad*]]="Alta",((AE1702*60)+AF1702)-10)))</f>
        <v>-10</v>
      </c>
      <c r="AI1702" s="17">
        <f>TablaIncidentes[[#This Row],[Tiempo Avance Incidente]]</f>
        <v>0</v>
      </c>
      <c r="AJ1702" s="11">
        <f t="shared" si="186"/>
        <v>0</v>
      </c>
      <c r="AK1702" s="11">
        <f t="shared" si="187"/>
        <v>0</v>
      </c>
      <c r="AL1702">
        <f>IF(TablaIncidentes[[#This Row],[Prioridad*]]="Baja",((AJ1702*60)+AK1702)-720,IF(TablaIncidentes[[#This Row],[Prioridad*]]="Media",((AJ1702*60)+AK1702)-120,IF(TablaIncidentes[[#This Row],[Prioridad*]]="Alta",((AJ1702*60)+AK1702)-60)))</f>
        <v>-60</v>
      </c>
      <c r="AN1702" t="str">
        <f t="shared" si="188"/>
        <v>viernes</v>
      </c>
    </row>
    <row r="1703" spans="1:40" x14ac:dyDescent="0.25">
      <c r="A1703" s="10" t="s">
        <v>3433</v>
      </c>
      <c r="B1703" t="s">
        <v>3265</v>
      </c>
      <c r="C1703" t="s">
        <v>32</v>
      </c>
      <c r="D1703" s="11" t="s">
        <v>33</v>
      </c>
      <c r="E1703" t="s">
        <v>34</v>
      </c>
      <c r="F1703" t="s">
        <v>51</v>
      </c>
      <c r="G1703" t="s">
        <v>361</v>
      </c>
      <c r="J1703" s="12">
        <v>43854</v>
      </c>
      <c r="K1703" s="13">
        <v>0.64354166666666668</v>
      </c>
      <c r="L1703" s="14">
        <v>43854</v>
      </c>
      <c r="M1703" s="15">
        <v>0.64354166666666668</v>
      </c>
      <c r="N1703" s="12">
        <v>43857</v>
      </c>
      <c r="O1703" s="13">
        <v>0.36749999999999999</v>
      </c>
      <c r="P1703" s="16">
        <v>43858.433877314812</v>
      </c>
      <c r="Q1703" s="11" t="s">
        <v>37</v>
      </c>
      <c r="R1703" s="11" t="s">
        <v>199</v>
      </c>
      <c r="S1703" s="11" t="s">
        <v>39</v>
      </c>
      <c r="T1703" s="11" t="s">
        <v>133</v>
      </c>
      <c r="U1703" s="11" t="s">
        <v>37</v>
      </c>
      <c r="V1703" s="17">
        <v>0</v>
      </c>
      <c r="W1703" s="11" t="s">
        <v>37</v>
      </c>
      <c r="Y1703" s="17" t="str">
        <f>TablaIncidentes[[#This Row],[Tiempo Total Gestión]]</f>
        <v>01:54</v>
      </c>
      <c r="Z1703" s="11">
        <f t="shared" si="182"/>
        <v>1</v>
      </c>
      <c r="AA1703" s="11">
        <f t="shared" si="183"/>
        <v>54</v>
      </c>
      <c r="AB1703" s="11">
        <f>IF(TablaIncidentes[[#This Row],[Prioridad*]]="Baja",(Z1703-24)*60+AA1703,IF(TablaIncidentes[[#This Row],[Prioridad*]]="Media",(Z1703-4)*60+AA1703,IF(TablaIncidentes[[#This Row],[Prioridad*]]="Alta",(Z1703-2)*60+AA1703)))</f>
        <v>-6</v>
      </c>
      <c r="AD1703" s="17" t="str">
        <f>TablaIncidentes[[#This Row],[Tiempo Creación (HH:mm)]]</f>
        <v>00:00</v>
      </c>
      <c r="AE1703" s="11">
        <f t="shared" si="184"/>
        <v>0</v>
      </c>
      <c r="AF1703" s="11">
        <f t="shared" si="185"/>
        <v>0</v>
      </c>
      <c r="AG1703" s="11">
        <f>IF(TablaIncidentes[[#This Row],[Prioridad*]]="Baja",((AE1703*60)+AF1703)-30,IF(TablaIncidentes[[#This Row],[Prioridad*]]="Media",((AE1703*60)+AF1703)-15,IF(TablaIncidentes[[#This Row],[Prioridad*]]="Alta",((AE1703*60)+AF1703)-10)))</f>
        <v>-10</v>
      </c>
      <c r="AI1703" s="17">
        <f>TablaIncidentes[[#This Row],[Tiempo Avance Incidente]]</f>
        <v>0</v>
      </c>
      <c r="AJ1703" s="11">
        <f t="shared" si="186"/>
        <v>0</v>
      </c>
      <c r="AK1703" s="11">
        <f t="shared" si="187"/>
        <v>0</v>
      </c>
      <c r="AL1703">
        <f>IF(TablaIncidentes[[#This Row],[Prioridad*]]="Baja",((AJ1703*60)+AK1703)-720,IF(TablaIncidentes[[#This Row],[Prioridad*]]="Media",((AJ1703*60)+AK1703)-120,IF(TablaIncidentes[[#This Row],[Prioridad*]]="Alta",((AJ1703*60)+AK1703)-60)))</f>
        <v>-60</v>
      </c>
      <c r="AN1703" t="str">
        <f t="shared" si="188"/>
        <v>viernes</v>
      </c>
    </row>
    <row r="1704" spans="1:40" x14ac:dyDescent="0.25">
      <c r="A1704" s="10" t="s">
        <v>3434</v>
      </c>
      <c r="B1704" t="s">
        <v>3435</v>
      </c>
      <c r="C1704" t="s">
        <v>239</v>
      </c>
      <c r="D1704" s="11" t="s">
        <v>150</v>
      </c>
      <c r="E1704" t="s">
        <v>34</v>
      </c>
      <c r="F1704" t="s">
        <v>111</v>
      </c>
      <c r="G1704" t="s">
        <v>165</v>
      </c>
      <c r="J1704" s="12">
        <v>43854</v>
      </c>
      <c r="K1704" s="13">
        <v>0.65244212962962966</v>
      </c>
      <c r="L1704" s="14">
        <v>43854</v>
      </c>
      <c r="M1704" s="15">
        <v>0.65438657407407408</v>
      </c>
      <c r="N1704" s="12">
        <v>43858</v>
      </c>
      <c r="O1704" s="13">
        <v>0.39420138888888889</v>
      </c>
      <c r="P1704" s="16">
        <v>43859.434849537036</v>
      </c>
      <c r="Q1704" s="11" t="s">
        <v>37</v>
      </c>
      <c r="R1704" s="11" t="s">
        <v>1858</v>
      </c>
      <c r="S1704" s="11" t="s">
        <v>91</v>
      </c>
      <c r="T1704" s="11" t="s">
        <v>48</v>
      </c>
      <c r="U1704" s="11" t="s">
        <v>37</v>
      </c>
      <c r="V1704" s="17">
        <v>1.0995370394084603E-3</v>
      </c>
      <c r="W1704" s="11" t="s">
        <v>37</v>
      </c>
      <c r="Y1704" s="17" t="str">
        <f>TablaIncidentes[[#This Row],[Tiempo Total Gestión]]</f>
        <v>01:53</v>
      </c>
      <c r="Z1704" s="11">
        <f t="shared" si="182"/>
        <v>1</v>
      </c>
      <c r="AA1704" s="11">
        <f t="shared" si="183"/>
        <v>53</v>
      </c>
      <c r="AB1704" s="11">
        <f>IF(TablaIncidentes[[#This Row],[Prioridad*]]="Baja",(Z1704-24)*60+AA1704,IF(TablaIncidentes[[#This Row],[Prioridad*]]="Media",(Z1704-4)*60+AA1704,IF(TablaIncidentes[[#This Row],[Prioridad*]]="Alta",(Z1704-2)*60+AA1704)))</f>
        <v>-1327</v>
      </c>
      <c r="AD1704" s="17" t="str">
        <f>TablaIncidentes[[#This Row],[Tiempo Creación (HH:mm)]]</f>
        <v>00:02</v>
      </c>
      <c r="AE1704" s="11">
        <f t="shared" si="184"/>
        <v>0</v>
      </c>
      <c r="AF1704" s="11">
        <f t="shared" si="185"/>
        <v>2</v>
      </c>
      <c r="AG1704" s="11">
        <f>IF(TablaIncidentes[[#This Row],[Prioridad*]]="Baja",((AE1704*60)+AF1704)-30,IF(TablaIncidentes[[#This Row],[Prioridad*]]="Media",((AE1704*60)+AF1704)-15,IF(TablaIncidentes[[#This Row],[Prioridad*]]="Alta",((AE1704*60)+AF1704)-10)))</f>
        <v>-28</v>
      </c>
      <c r="AI1704" s="17">
        <f>TablaIncidentes[[#This Row],[Tiempo Avance Incidente]]</f>
        <v>1.0995370394084603E-3</v>
      </c>
      <c r="AJ1704" s="11">
        <f t="shared" si="186"/>
        <v>0</v>
      </c>
      <c r="AK1704" s="11">
        <f t="shared" si="187"/>
        <v>1</v>
      </c>
      <c r="AL1704">
        <f>IF(TablaIncidentes[[#This Row],[Prioridad*]]="Baja",((AJ1704*60)+AK1704)-720,IF(TablaIncidentes[[#This Row],[Prioridad*]]="Media",((AJ1704*60)+AK1704)-120,IF(TablaIncidentes[[#This Row],[Prioridad*]]="Alta",((AJ1704*60)+AK1704)-60)))</f>
        <v>-719</v>
      </c>
      <c r="AN1704" t="str">
        <f t="shared" si="188"/>
        <v>viernes</v>
      </c>
    </row>
    <row r="1705" spans="1:40" x14ac:dyDescent="0.25">
      <c r="A1705" s="10" t="s">
        <v>3436</v>
      </c>
      <c r="B1705" t="s">
        <v>3437</v>
      </c>
      <c r="C1705" t="s">
        <v>32</v>
      </c>
      <c r="D1705" s="11" t="s">
        <v>33</v>
      </c>
      <c r="E1705" t="s">
        <v>34</v>
      </c>
      <c r="F1705" t="s">
        <v>51</v>
      </c>
      <c r="G1705" t="s">
        <v>62</v>
      </c>
      <c r="J1705" s="12">
        <v>43854</v>
      </c>
      <c r="K1705" s="13">
        <v>0.67136574074074085</v>
      </c>
      <c r="L1705" s="14">
        <v>43854</v>
      </c>
      <c r="M1705" s="15">
        <v>0.67136574074074085</v>
      </c>
      <c r="N1705" s="12">
        <v>43857</v>
      </c>
      <c r="O1705" s="13">
        <v>0.39262731481481478</v>
      </c>
      <c r="P1705" s="16">
        <v>43858.433877314812</v>
      </c>
      <c r="Q1705" s="11" t="s">
        <v>37</v>
      </c>
      <c r="R1705" s="11" t="s">
        <v>593</v>
      </c>
      <c r="S1705" s="11" t="s">
        <v>39</v>
      </c>
      <c r="T1705" s="11" t="s">
        <v>133</v>
      </c>
      <c r="U1705" s="11" t="s">
        <v>37</v>
      </c>
      <c r="V1705" s="17">
        <v>0</v>
      </c>
      <c r="W1705" s="11" t="s">
        <v>37</v>
      </c>
      <c r="Y1705" s="17" t="str">
        <f>TablaIncidentes[[#This Row],[Tiempo Total Gestión]]</f>
        <v>01:24</v>
      </c>
      <c r="Z1705" s="11">
        <f t="shared" si="182"/>
        <v>1</v>
      </c>
      <c r="AA1705" s="11">
        <f t="shared" si="183"/>
        <v>24</v>
      </c>
      <c r="AB1705" s="11">
        <f>IF(TablaIncidentes[[#This Row],[Prioridad*]]="Baja",(Z1705-24)*60+AA1705,IF(TablaIncidentes[[#This Row],[Prioridad*]]="Media",(Z1705-4)*60+AA1705,IF(TablaIncidentes[[#This Row],[Prioridad*]]="Alta",(Z1705-2)*60+AA1705)))</f>
        <v>-36</v>
      </c>
      <c r="AD1705" s="17" t="str">
        <f>TablaIncidentes[[#This Row],[Tiempo Creación (HH:mm)]]</f>
        <v>00:00</v>
      </c>
      <c r="AE1705" s="11">
        <f t="shared" si="184"/>
        <v>0</v>
      </c>
      <c r="AF1705" s="11">
        <f t="shared" si="185"/>
        <v>0</v>
      </c>
      <c r="AG1705" s="11">
        <f>IF(TablaIncidentes[[#This Row],[Prioridad*]]="Baja",((AE1705*60)+AF1705)-30,IF(TablaIncidentes[[#This Row],[Prioridad*]]="Media",((AE1705*60)+AF1705)-15,IF(TablaIncidentes[[#This Row],[Prioridad*]]="Alta",((AE1705*60)+AF1705)-10)))</f>
        <v>-10</v>
      </c>
      <c r="AI1705" s="17">
        <f>TablaIncidentes[[#This Row],[Tiempo Avance Incidente]]</f>
        <v>0</v>
      </c>
      <c r="AJ1705" s="11">
        <f t="shared" si="186"/>
        <v>0</v>
      </c>
      <c r="AK1705" s="11">
        <f t="shared" si="187"/>
        <v>0</v>
      </c>
      <c r="AL1705">
        <f>IF(TablaIncidentes[[#This Row],[Prioridad*]]="Baja",((AJ1705*60)+AK1705)-720,IF(TablaIncidentes[[#This Row],[Prioridad*]]="Media",((AJ1705*60)+AK1705)-120,IF(TablaIncidentes[[#This Row],[Prioridad*]]="Alta",((AJ1705*60)+AK1705)-60)))</f>
        <v>-60</v>
      </c>
      <c r="AN1705" t="str">
        <f t="shared" si="188"/>
        <v>viernes</v>
      </c>
    </row>
    <row r="1706" spans="1:40" x14ac:dyDescent="0.25">
      <c r="A1706" s="10" t="s">
        <v>3438</v>
      </c>
      <c r="B1706" t="s">
        <v>3439</v>
      </c>
      <c r="C1706" t="s">
        <v>32</v>
      </c>
      <c r="D1706" s="11" t="s">
        <v>33</v>
      </c>
      <c r="E1706" t="s">
        <v>34</v>
      </c>
      <c r="F1706" t="s">
        <v>51</v>
      </c>
      <c r="G1706" t="s">
        <v>62</v>
      </c>
      <c r="J1706" s="12">
        <v>43854</v>
      </c>
      <c r="K1706" s="13">
        <v>0.68112268518518515</v>
      </c>
      <c r="L1706" s="14">
        <v>43854</v>
      </c>
      <c r="M1706" s="15">
        <v>0.68112268518518515</v>
      </c>
      <c r="N1706" s="12">
        <v>43857</v>
      </c>
      <c r="O1706" s="13">
        <v>0.35744212962962968</v>
      </c>
      <c r="P1706" s="16">
        <v>43858.433877314812</v>
      </c>
      <c r="Q1706" s="11" t="s">
        <v>37</v>
      </c>
      <c r="R1706" s="11" t="s">
        <v>1010</v>
      </c>
      <c r="S1706" s="11" t="s">
        <v>39</v>
      </c>
      <c r="T1706" s="11" t="s">
        <v>133</v>
      </c>
      <c r="U1706" s="11" t="s">
        <v>37</v>
      </c>
      <c r="V1706" s="17">
        <v>0</v>
      </c>
      <c r="W1706" s="11" t="s">
        <v>37</v>
      </c>
      <c r="Y1706" s="17" t="str">
        <f>TablaIncidentes[[#This Row],[Tiempo Total Gestión]]</f>
        <v>01:18</v>
      </c>
      <c r="Z1706" s="11">
        <f t="shared" si="182"/>
        <v>1</v>
      </c>
      <c r="AA1706" s="11">
        <f t="shared" si="183"/>
        <v>18</v>
      </c>
      <c r="AB1706" s="11">
        <f>IF(TablaIncidentes[[#This Row],[Prioridad*]]="Baja",(Z1706-24)*60+AA1706,IF(TablaIncidentes[[#This Row],[Prioridad*]]="Media",(Z1706-4)*60+AA1706,IF(TablaIncidentes[[#This Row],[Prioridad*]]="Alta",(Z1706-2)*60+AA1706)))</f>
        <v>-42</v>
      </c>
      <c r="AD1706" s="17" t="str">
        <f>TablaIncidentes[[#This Row],[Tiempo Creación (HH:mm)]]</f>
        <v>00:00</v>
      </c>
      <c r="AE1706" s="11">
        <f t="shared" si="184"/>
        <v>0</v>
      </c>
      <c r="AF1706" s="11">
        <f t="shared" si="185"/>
        <v>0</v>
      </c>
      <c r="AG1706" s="11">
        <f>IF(TablaIncidentes[[#This Row],[Prioridad*]]="Baja",((AE1706*60)+AF1706)-30,IF(TablaIncidentes[[#This Row],[Prioridad*]]="Media",((AE1706*60)+AF1706)-15,IF(TablaIncidentes[[#This Row],[Prioridad*]]="Alta",((AE1706*60)+AF1706)-10)))</f>
        <v>-10</v>
      </c>
      <c r="AI1706" s="17">
        <f>TablaIncidentes[[#This Row],[Tiempo Avance Incidente]]</f>
        <v>0</v>
      </c>
      <c r="AJ1706" s="11">
        <f t="shared" si="186"/>
        <v>0</v>
      </c>
      <c r="AK1706" s="11">
        <f t="shared" si="187"/>
        <v>0</v>
      </c>
      <c r="AL1706">
        <f>IF(TablaIncidentes[[#This Row],[Prioridad*]]="Baja",((AJ1706*60)+AK1706)-720,IF(TablaIncidentes[[#This Row],[Prioridad*]]="Media",((AJ1706*60)+AK1706)-120,IF(TablaIncidentes[[#This Row],[Prioridad*]]="Alta",((AJ1706*60)+AK1706)-60)))</f>
        <v>-60</v>
      </c>
      <c r="AN1706" t="str">
        <f t="shared" si="188"/>
        <v>viernes</v>
      </c>
    </row>
    <row r="1707" spans="1:40" x14ac:dyDescent="0.25">
      <c r="A1707" s="10" t="s">
        <v>3440</v>
      </c>
      <c r="B1707" t="s">
        <v>3290</v>
      </c>
      <c r="C1707" t="s">
        <v>32</v>
      </c>
      <c r="D1707" s="11" t="s">
        <v>33</v>
      </c>
      <c r="E1707" t="s">
        <v>34</v>
      </c>
      <c r="F1707" t="s">
        <v>51</v>
      </c>
      <c r="G1707" t="s">
        <v>361</v>
      </c>
      <c r="J1707" s="12">
        <v>43854</v>
      </c>
      <c r="K1707" s="13">
        <v>0.68599537037037039</v>
      </c>
      <c r="L1707" s="14">
        <v>43854</v>
      </c>
      <c r="M1707" s="15">
        <v>0.68599537037037039</v>
      </c>
      <c r="N1707" s="12">
        <v>43857</v>
      </c>
      <c r="O1707" s="13">
        <v>0.37023148148148149</v>
      </c>
      <c r="P1707" s="16">
        <v>43858.433877314812</v>
      </c>
      <c r="Q1707" s="11" t="s">
        <v>37</v>
      </c>
      <c r="R1707" s="11" t="s">
        <v>474</v>
      </c>
      <c r="S1707" s="11" t="s">
        <v>39</v>
      </c>
      <c r="T1707" s="11" t="s">
        <v>133</v>
      </c>
      <c r="U1707" s="11" t="s">
        <v>37</v>
      </c>
      <c r="V1707" s="17">
        <v>0</v>
      </c>
      <c r="W1707" s="11" t="s">
        <v>37</v>
      </c>
      <c r="Y1707" s="17" t="str">
        <f>TablaIncidentes[[#This Row],[Tiempo Total Gestión]]</f>
        <v>00:57</v>
      </c>
      <c r="Z1707" s="11">
        <f t="shared" si="182"/>
        <v>0</v>
      </c>
      <c r="AA1707" s="11">
        <f t="shared" si="183"/>
        <v>57</v>
      </c>
      <c r="AB1707" s="11">
        <f>IF(TablaIncidentes[[#This Row],[Prioridad*]]="Baja",(Z1707-24)*60+AA1707,IF(TablaIncidentes[[#This Row],[Prioridad*]]="Media",(Z1707-4)*60+AA1707,IF(TablaIncidentes[[#This Row],[Prioridad*]]="Alta",(Z1707-2)*60+AA1707)))</f>
        <v>-63</v>
      </c>
      <c r="AD1707" s="17" t="str">
        <f>TablaIncidentes[[#This Row],[Tiempo Creación (HH:mm)]]</f>
        <v>00:00</v>
      </c>
      <c r="AE1707" s="11">
        <f t="shared" si="184"/>
        <v>0</v>
      </c>
      <c r="AF1707" s="11">
        <f t="shared" si="185"/>
        <v>0</v>
      </c>
      <c r="AG1707" s="11">
        <f>IF(TablaIncidentes[[#This Row],[Prioridad*]]="Baja",((AE1707*60)+AF1707)-30,IF(TablaIncidentes[[#This Row],[Prioridad*]]="Media",((AE1707*60)+AF1707)-15,IF(TablaIncidentes[[#This Row],[Prioridad*]]="Alta",((AE1707*60)+AF1707)-10)))</f>
        <v>-10</v>
      </c>
      <c r="AI1707" s="17">
        <f>TablaIncidentes[[#This Row],[Tiempo Avance Incidente]]</f>
        <v>0</v>
      </c>
      <c r="AJ1707" s="11">
        <f t="shared" si="186"/>
        <v>0</v>
      </c>
      <c r="AK1707" s="11">
        <f t="shared" si="187"/>
        <v>0</v>
      </c>
      <c r="AL1707">
        <f>IF(TablaIncidentes[[#This Row],[Prioridad*]]="Baja",((AJ1707*60)+AK1707)-720,IF(TablaIncidentes[[#This Row],[Prioridad*]]="Media",((AJ1707*60)+AK1707)-120,IF(TablaIncidentes[[#This Row],[Prioridad*]]="Alta",((AJ1707*60)+AK1707)-60)))</f>
        <v>-60</v>
      </c>
      <c r="AN1707" t="str">
        <f t="shared" si="188"/>
        <v>viernes</v>
      </c>
    </row>
    <row r="1708" spans="1:40" x14ac:dyDescent="0.25">
      <c r="A1708" s="10" t="s">
        <v>3441</v>
      </c>
      <c r="B1708" t="s">
        <v>2385</v>
      </c>
      <c r="C1708" t="s">
        <v>32</v>
      </c>
      <c r="D1708" s="11" t="s">
        <v>33</v>
      </c>
      <c r="E1708" t="s">
        <v>34</v>
      </c>
      <c r="F1708" t="s">
        <v>51</v>
      </c>
      <c r="G1708" t="s">
        <v>62</v>
      </c>
      <c r="J1708" s="12">
        <v>43854</v>
      </c>
      <c r="K1708" s="13">
        <v>0.68668981481481473</v>
      </c>
      <c r="L1708" s="14">
        <v>43854</v>
      </c>
      <c r="M1708" s="15">
        <v>0.68668981481481473</v>
      </c>
      <c r="N1708" s="12">
        <v>43857</v>
      </c>
      <c r="O1708" s="13">
        <v>0.36041666666666666</v>
      </c>
      <c r="P1708" s="16">
        <v>43858.433877314812</v>
      </c>
      <c r="Q1708" s="11" t="s">
        <v>37</v>
      </c>
      <c r="R1708" s="11" t="s">
        <v>2492</v>
      </c>
      <c r="S1708" s="11" t="s">
        <v>39</v>
      </c>
      <c r="T1708" s="11" t="s">
        <v>133</v>
      </c>
      <c r="U1708" s="11" t="s">
        <v>37</v>
      </c>
      <c r="V1708" s="17">
        <v>0</v>
      </c>
      <c r="W1708" s="11" t="s">
        <v>37</v>
      </c>
      <c r="Y1708" s="17" t="str">
        <f>TablaIncidentes[[#This Row],[Tiempo Total Gestión]]</f>
        <v>01:13</v>
      </c>
      <c r="Z1708" s="11">
        <f t="shared" si="182"/>
        <v>1</v>
      </c>
      <c r="AA1708" s="11">
        <f t="shared" si="183"/>
        <v>13</v>
      </c>
      <c r="AB1708" s="11">
        <f>IF(TablaIncidentes[[#This Row],[Prioridad*]]="Baja",(Z1708-24)*60+AA1708,IF(TablaIncidentes[[#This Row],[Prioridad*]]="Media",(Z1708-4)*60+AA1708,IF(TablaIncidentes[[#This Row],[Prioridad*]]="Alta",(Z1708-2)*60+AA1708)))</f>
        <v>-47</v>
      </c>
      <c r="AD1708" s="17" t="str">
        <f>TablaIncidentes[[#This Row],[Tiempo Creación (HH:mm)]]</f>
        <v>00:00</v>
      </c>
      <c r="AE1708" s="11">
        <f t="shared" si="184"/>
        <v>0</v>
      </c>
      <c r="AF1708" s="11">
        <f t="shared" si="185"/>
        <v>0</v>
      </c>
      <c r="AG1708" s="11">
        <f>IF(TablaIncidentes[[#This Row],[Prioridad*]]="Baja",((AE1708*60)+AF1708)-30,IF(TablaIncidentes[[#This Row],[Prioridad*]]="Media",((AE1708*60)+AF1708)-15,IF(TablaIncidentes[[#This Row],[Prioridad*]]="Alta",((AE1708*60)+AF1708)-10)))</f>
        <v>-10</v>
      </c>
      <c r="AI1708" s="17">
        <f>TablaIncidentes[[#This Row],[Tiempo Avance Incidente]]</f>
        <v>0</v>
      </c>
      <c r="AJ1708" s="11">
        <f t="shared" si="186"/>
        <v>0</v>
      </c>
      <c r="AK1708" s="11">
        <f t="shared" si="187"/>
        <v>0</v>
      </c>
      <c r="AL1708">
        <f>IF(TablaIncidentes[[#This Row],[Prioridad*]]="Baja",((AJ1708*60)+AK1708)-720,IF(TablaIncidentes[[#This Row],[Prioridad*]]="Media",((AJ1708*60)+AK1708)-120,IF(TablaIncidentes[[#This Row],[Prioridad*]]="Alta",((AJ1708*60)+AK1708)-60)))</f>
        <v>-60</v>
      </c>
      <c r="AN1708" t="str">
        <f t="shared" si="188"/>
        <v>viernes</v>
      </c>
    </row>
    <row r="1709" spans="1:40" x14ac:dyDescent="0.25">
      <c r="A1709" s="10" t="s">
        <v>3442</v>
      </c>
      <c r="B1709" t="s">
        <v>3276</v>
      </c>
      <c r="C1709" t="s">
        <v>32</v>
      </c>
      <c r="D1709" s="11" t="s">
        <v>33</v>
      </c>
      <c r="E1709" t="s">
        <v>34</v>
      </c>
      <c r="F1709" t="s">
        <v>51</v>
      </c>
      <c r="G1709" t="s">
        <v>361</v>
      </c>
      <c r="J1709" s="12">
        <v>43854</v>
      </c>
      <c r="K1709" s="13">
        <v>0.68947916666666664</v>
      </c>
      <c r="L1709" s="14">
        <v>43854</v>
      </c>
      <c r="M1709" s="15">
        <v>0.68947916666666664</v>
      </c>
      <c r="N1709" s="12">
        <v>43857</v>
      </c>
      <c r="O1709" s="13">
        <v>0.37165509259259261</v>
      </c>
      <c r="P1709" s="16">
        <v>43858.433877314812</v>
      </c>
      <c r="Q1709" s="11" t="s">
        <v>37</v>
      </c>
      <c r="R1709" s="11" t="s">
        <v>3226</v>
      </c>
      <c r="S1709" s="11" t="s">
        <v>39</v>
      </c>
      <c r="T1709" s="11" t="s">
        <v>133</v>
      </c>
      <c r="U1709" s="11" t="s">
        <v>37</v>
      </c>
      <c r="V1709" s="17">
        <v>0</v>
      </c>
      <c r="W1709" s="11" t="s">
        <v>37</v>
      </c>
      <c r="Y1709" s="17" t="str">
        <f>TablaIncidentes[[#This Row],[Tiempo Total Gestión]]</f>
        <v>00:56</v>
      </c>
      <c r="Z1709" s="11">
        <f t="shared" si="182"/>
        <v>0</v>
      </c>
      <c r="AA1709" s="11">
        <f t="shared" si="183"/>
        <v>56</v>
      </c>
      <c r="AB1709" s="11">
        <f>IF(TablaIncidentes[[#This Row],[Prioridad*]]="Baja",(Z1709-24)*60+AA1709,IF(TablaIncidentes[[#This Row],[Prioridad*]]="Media",(Z1709-4)*60+AA1709,IF(TablaIncidentes[[#This Row],[Prioridad*]]="Alta",(Z1709-2)*60+AA1709)))</f>
        <v>-64</v>
      </c>
      <c r="AD1709" s="17" t="str">
        <f>TablaIncidentes[[#This Row],[Tiempo Creación (HH:mm)]]</f>
        <v>00:00</v>
      </c>
      <c r="AE1709" s="11">
        <f t="shared" si="184"/>
        <v>0</v>
      </c>
      <c r="AF1709" s="11">
        <f t="shared" si="185"/>
        <v>0</v>
      </c>
      <c r="AG1709" s="11">
        <f>IF(TablaIncidentes[[#This Row],[Prioridad*]]="Baja",((AE1709*60)+AF1709)-30,IF(TablaIncidentes[[#This Row],[Prioridad*]]="Media",((AE1709*60)+AF1709)-15,IF(TablaIncidentes[[#This Row],[Prioridad*]]="Alta",((AE1709*60)+AF1709)-10)))</f>
        <v>-10</v>
      </c>
      <c r="AI1709" s="17">
        <f>TablaIncidentes[[#This Row],[Tiempo Avance Incidente]]</f>
        <v>0</v>
      </c>
      <c r="AJ1709" s="11">
        <f t="shared" si="186"/>
        <v>0</v>
      </c>
      <c r="AK1709" s="11">
        <f t="shared" si="187"/>
        <v>0</v>
      </c>
      <c r="AL1709">
        <f>IF(TablaIncidentes[[#This Row],[Prioridad*]]="Baja",((AJ1709*60)+AK1709)-720,IF(TablaIncidentes[[#This Row],[Prioridad*]]="Media",((AJ1709*60)+AK1709)-120,IF(TablaIncidentes[[#This Row],[Prioridad*]]="Alta",((AJ1709*60)+AK1709)-60)))</f>
        <v>-60</v>
      </c>
      <c r="AN1709" t="str">
        <f t="shared" si="188"/>
        <v>viernes</v>
      </c>
    </row>
    <row r="1710" spans="1:40" x14ac:dyDescent="0.25">
      <c r="A1710" s="10" t="s">
        <v>3443</v>
      </c>
      <c r="B1710" t="s">
        <v>2281</v>
      </c>
      <c r="C1710" t="s">
        <v>32</v>
      </c>
      <c r="D1710" s="11" t="s">
        <v>33</v>
      </c>
      <c r="E1710" t="s">
        <v>34</v>
      </c>
      <c r="F1710" t="s">
        <v>51</v>
      </c>
      <c r="G1710" t="s">
        <v>62</v>
      </c>
      <c r="J1710" s="12">
        <v>43854</v>
      </c>
      <c r="K1710" s="13">
        <v>0.6950925925925926</v>
      </c>
      <c r="L1710" s="14">
        <v>43854</v>
      </c>
      <c r="M1710" s="15">
        <v>0.6950925925925926</v>
      </c>
      <c r="N1710" s="12">
        <v>43857</v>
      </c>
      <c r="O1710" s="13">
        <v>0.3621759259259259</v>
      </c>
      <c r="P1710" s="16">
        <v>43858.433877314812</v>
      </c>
      <c r="Q1710" s="11" t="s">
        <v>37</v>
      </c>
      <c r="R1710" s="11" t="s">
        <v>1309</v>
      </c>
      <c r="S1710" s="11" t="s">
        <v>39</v>
      </c>
      <c r="T1710" s="11" t="s">
        <v>133</v>
      </c>
      <c r="U1710" s="11" t="s">
        <v>37</v>
      </c>
      <c r="V1710" s="17">
        <v>0</v>
      </c>
      <c r="W1710" s="11" t="s">
        <v>37</v>
      </c>
      <c r="Y1710" s="17" t="str">
        <f>TablaIncidentes[[#This Row],[Tiempo Total Gestión]]</f>
        <v>01:07</v>
      </c>
      <c r="Z1710" s="11">
        <f t="shared" si="182"/>
        <v>1</v>
      </c>
      <c r="AA1710" s="11">
        <f t="shared" si="183"/>
        <v>7</v>
      </c>
      <c r="AB1710" s="11">
        <f>IF(TablaIncidentes[[#This Row],[Prioridad*]]="Baja",(Z1710-24)*60+AA1710,IF(TablaIncidentes[[#This Row],[Prioridad*]]="Media",(Z1710-4)*60+AA1710,IF(TablaIncidentes[[#This Row],[Prioridad*]]="Alta",(Z1710-2)*60+AA1710)))</f>
        <v>-53</v>
      </c>
      <c r="AD1710" s="17" t="str">
        <f>TablaIncidentes[[#This Row],[Tiempo Creación (HH:mm)]]</f>
        <v>00:00</v>
      </c>
      <c r="AE1710" s="11">
        <f t="shared" si="184"/>
        <v>0</v>
      </c>
      <c r="AF1710" s="11">
        <f t="shared" si="185"/>
        <v>0</v>
      </c>
      <c r="AG1710" s="11">
        <f>IF(TablaIncidentes[[#This Row],[Prioridad*]]="Baja",((AE1710*60)+AF1710)-30,IF(TablaIncidentes[[#This Row],[Prioridad*]]="Media",((AE1710*60)+AF1710)-15,IF(TablaIncidentes[[#This Row],[Prioridad*]]="Alta",((AE1710*60)+AF1710)-10)))</f>
        <v>-10</v>
      </c>
      <c r="AI1710" s="17">
        <f>TablaIncidentes[[#This Row],[Tiempo Avance Incidente]]</f>
        <v>0</v>
      </c>
      <c r="AJ1710" s="11">
        <f t="shared" si="186"/>
        <v>0</v>
      </c>
      <c r="AK1710" s="11">
        <f t="shared" si="187"/>
        <v>0</v>
      </c>
      <c r="AL1710">
        <f>IF(TablaIncidentes[[#This Row],[Prioridad*]]="Baja",((AJ1710*60)+AK1710)-720,IF(TablaIncidentes[[#This Row],[Prioridad*]]="Media",((AJ1710*60)+AK1710)-120,IF(TablaIncidentes[[#This Row],[Prioridad*]]="Alta",((AJ1710*60)+AK1710)-60)))</f>
        <v>-60</v>
      </c>
      <c r="AN1710" t="str">
        <f t="shared" si="188"/>
        <v>viernes</v>
      </c>
    </row>
    <row r="1711" spans="1:40" x14ac:dyDescent="0.25">
      <c r="A1711" s="10" t="s">
        <v>3444</v>
      </c>
      <c r="B1711" t="s">
        <v>1065</v>
      </c>
      <c r="C1711" t="s">
        <v>32</v>
      </c>
      <c r="D1711" s="11" t="s">
        <v>33</v>
      </c>
      <c r="E1711" t="s">
        <v>34</v>
      </c>
      <c r="F1711" t="s">
        <v>51</v>
      </c>
      <c r="G1711" t="s">
        <v>75</v>
      </c>
      <c r="J1711" s="12">
        <v>43854</v>
      </c>
      <c r="K1711" s="13">
        <v>0.65815972222222219</v>
      </c>
      <c r="L1711" s="14">
        <v>43854</v>
      </c>
      <c r="M1711" s="15">
        <v>0.65815972222222219</v>
      </c>
      <c r="N1711" s="12">
        <v>43857</v>
      </c>
      <c r="O1711" s="13">
        <v>0.42484953703703704</v>
      </c>
      <c r="P1711" s="16">
        <v>43858.433877314812</v>
      </c>
      <c r="Q1711" s="11" t="s">
        <v>37</v>
      </c>
      <c r="R1711" s="11" t="s">
        <v>929</v>
      </c>
      <c r="S1711" s="11" t="s">
        <v>39</v>
      </c>
      <c r="T1711" s="11" t="s">
        <v>133</v>
      </c>
      <c r="U1711" s="11" t="s">
        <v>37</v>
      </c>
      <c r="V1711" s="17">
        <v>0</v>
      </c>
      <c r="W1711" s="11" t="s">
        <v>37</v>
      </c>
      <c r="Y1711" s="17" t="str">
        <f>TablaIncidentes[[#This Row],[Tiempo Total Gestión]]</f>
        <v>00:24</v>
      </c>
      <c r="Z1711" s="11">
        <f t="shared" si="182"/>
        <v>0</v>
      </c>
      <c r="AA1711" s="11">
        <f t="shared" si="183"/>
        <v>24</v>
      </c>
      <c r="AB1711" s="11">
        <f>IF(TablaIncidentes[[#This Row],[Prioridad*]]="Baja",(Z1711-24)*60+AA1711,IF(TablaIncidentes[[#This Row],[Prioridad*]]="Media",(Z1711-4)*60+AA1711,IF(TablaIncidentes[[#This Row],[Prioridad*]]="Alta",(Z1711-2)*60+AA1711)))</f>
        <v>-96</v>
      </c>
      <c r="AD1711" s="17" t="str">
        <f>TablaIncidentes[[#This Row],[Tiempo Creación (HH:mm)]]</f>
        <v>00:00</v>
      </c>
      <c r="AE1711" s="11">
        <f t="shared" si="184"/>
        <v>0</v>
      </c>
      <c r="AF1711" s="11">
        <f t="shared" si="185"/>
        <v>0</v>
      </c>
      <c r="AG1711" s="11">
        <f>IF(TablaIncidentes[[#This Row],[Prioridad*]]="Baja",((AE1711*60)+AF1711)-30,IF(TablaIncidentes[[#This Row],[Prioridad*]]="Media",((AE1711*60)+AF1711)-15,IF(TablaIncidentes[[#This Row],[Prioridad*]]="Alta",((AE1711*60)+AF1711)-10)))</f>
        <v>-10</v>
      </c>
      <c r="AI1711" s="17">
        <f>TablaIncidentes[[#This Row],[Tiempo Avance Incidente]]</f>
        <v>0</v>
      </c>
      <c r="AJ1711" s="11">
        <f t="shared" si="186"/>
        <v>0</v>
      </c>
      <c r="AK1711" s="11">
        <f t="shared" si="187"/>
        <v>0</v>
      </c>
      <c r="AL1711">
        <f>IF(TablaIncidentes[[#This Row],[Prioridad*]]="Baja",((AJ1711*60)+AK1711)-720,IF(TablaIncidentes[[#This Row],[Prioridad*]]="Media",((AJ1711*60)+AK1711)-120,IF(TablaIncidentes[[#This Row],[Prioridad*]]="Alta",((AJ1711*60)+AK1711)-60)))</f>
        <v>-60</v>
      </c>
      <c r="AN1711" t="str">
        <f t="shared" si="188"/>
        <v>viernes</v>
      </c>
    </row>
    <row r="1712" spans="1:40" x14ac:dyDescent="0.25">
      <c r="A1712" s="20" t="s">
        <v>3445</v>
      </c>
      <c r="B1712" t="s">
        <v>3446</v>
      </c>
      <c r="C1712" t="s">
        <v>32</v>
      </c>
      <c r="D1712" s="11" t="s">
        <v>33</v>
      </c>
      <c r="E1712" t="s">
        <v>34</v>
      </c>
      <c r="F1712" t="s">
        <v>51</v>
      </c>
      <c r="G1712" t="s">
        <v>62</v>
      </c>
      <c r="J1712" s="12">
        <v>43854</v>
      </c>
      <c r="K1712" s="13">
        <v>0.65954861111111118</v>
      </c>
      <c r="L1712" s="14">
        <v>43854</v>
      </c>
      <c r="M1712" s="15">
        <v>0.65954861111111118</v>
      </c>
      <c r="N1712" s="12">
        <v>43857</v>
      </c>
      <c r="O1712" s="13">
        <v>0.36531249999999998</v>
      </c>
      <c r="P1712" s="16">
        <v>43858.433877314812</v>
      </c>
      <c r="Q1712" s="11" t="s">
        <v>101</v>
      </c>
      <c r="R1712" s="11" t="s">
        <v>741</v>
      </c>
      <c r="S1712" s="11" t="s">
        <v>39</v>
      </c>
      <c r="T1712" s="11" t="s">
        <v>133</v>
      </c>
      <c r="U1712" s="11" t="s">
        <v>37</v>
      </c>
      <c r="V1712" s="17">
        <v>0</v>
      </c>
      <c r="W1712" s="11" t="s">
        <v>37</v>
      </c>
      <c r="Y1712" s="17" t="str">
        <f>TablaIncidentes[[#This Row],[Tiempo Total Gestión]]</f>
        <v>02:04</v>
      </c>
      <c r="Z1712" s="11">
        <f t="shared" si="182"/>
        <v>2</v>
      </c>
      <c r="AA1712" s="11">
        <f t="shared" si="183"/>
        <v>4</v>
      </c>
      <c r="AB1712" s="11">
        <f>IF(TablaIncidentes[[#This Row],[Prioridad*]]="Baja",(Z1712-24)*60+AA1712,IF(TablaIncidentes[[#This Row],[Prioridad*]]="Media",(Z1712-4)*60+AA1712,IF(TablaIncidentes[[#This Row],[Prioridad*]]="Alta",(Z1712-2)*60+AA1712)))</f>
        <v>4</v>
      </c>
      <c r="AD1712" s="17" t="str">
        <f>TablaIncidentes[[#This Row],[Tiempo Creación (HH:mm)]]</f>
        <v>00:00</v>
      </c>
      <c r="AE1712" s="11">
        <f t="shared" si="184"/>
        <v>0</v>
      </c>
      <c r="AF1712" s="11">
        <f t="shared" si="185"/>
        <v>0</v>
      </c>
      <c r="AG1712" s="11">
        <f>IF(TablaIncidentes[[#This Row],[Prioridad*]]="Baja",((AE1712*60)+AF1712)-30,IF(TablaIncidentes[[#This Row],[Prioridad*]]="Media",((AE1712*60)+AF1712)-15,IF(TablaIncidentes[[#This Row],[Prioridad*]]="Alta",((AE1712*60)+AF1712)-10)))</f>
        <v>-10</v>
      </c>
      <c r="AI1712" s="17">
        <f>TablaIncidentes[[#This Row],[Tiempo Avance Incidente]]</f>
        <v>0</v>
      </c>
      <c r="AJ1712" s="11">
        <f t="shared" si="186"/>
        <v>0</v>
      </c>
      <c r="AK1712" s="11">
        <f t="shared" si="187"/>
        <v>0</v>
      </c>
      <c r="AL1712">
        <f>IF(TablaIncidentes[[#This Row],[Prioridad*]]="Baja",((AJ1712*60)+AK1712)-720,IF(TablaIncidentes[[#This Row],[Prioridad*]]="Media",((AJ1712*60)+AK1712)-120,IF(TablaIncidentes[[#This Row],[Prioridad*]]="Alta",((AJ1712*60)+AK1712)-60)))</f>
        <v>-60</v>
      </c>
      <c r="AN1712" t="str">
        <f t="shared" si="188"/>
        <v>viernes</v>
      </c>
    </row>
    <row r="1713" spans="1:40" x14ac:dyDescent="0.25">
      <c r="A1713" s="10" t="s">
        <v>3447</v>
      </c>
      <c r="B1713" t="s">
        <v>3412</v>
      </c>
      <c r="C1713" t="s">
        <v>239</v>
      </c>
      <c r="D1713" s="11" t="s">
        <v>33</v>
      </c>
      <c r="E1713" t="s">
        <v>34</v>
      </c>
      <c r="F1713" t="s">
        <v>111</v>
      </c>
      <c r="G1713" t="s">
        <v>151</v>
      </c>
      <c r="J1713" s="12">
        <v>43854</v>
      </c>
      <c r="K1713" s="13">
        <v>0.67644675925925923</v>
      </c>
      <c r="L1713" s="14">
        <v>43854</v>
      </c>
      <c r="M1713" s="15">
        <v>0.68138888888888882</v>
      </c>
      <c r="N1713" s="12">
        <v>43857</v>
      </c>
      <c r="O1713" s="13">
        <v>0.55670138888888887</v>
      </c>
      <c r="P1713" s="16">
        <v>43858.593692129631</v>
      </c>
      <c r="Q1713" s="11" t="s">
        <v>37</v>
      </c>
      <c r="R1713" s="11" t="s">
        <v>627</v>
      </c>
      <c r="S1713" s="11" t="s">
        <v>59</v>
      </c>
      <c r="T1713" s="11" t="s">
        <v>721</v>
      </c>
      <c r="U1713" s="11" t="s">
        <v>37</v>
      </c>
      <c r="V1713" s="17">
        <v>4.8958333354676142E-3</v>
      </c>
      <c r="W1713" s="11" t="s">
        <v>37</v>
      </c>
      <c r="Y1713" s="17" t="str">
        <f>TablaIncidentes[[#This Row],[Tiempo Total Gestión]]</f>
        <v>01:23</v>
      </c>
      <c r="Z1713" s="11">
        <f t="shared" si="182"/>
        <v>1</v>
      </c>
      <c r="AA1713" s="11">
        <f t="shared" si="183"/>
        <v>23</v>
      </c>
      <c r="AB1713" s="11">
        <f>IF(TablaIncidentes[[#This Row],[Prioridad*]]="Baja",(Z1713-24)*60+AA1713,IF(TablaIncidentes[[#This Row],[Prioridad*]]="Media",(Z1713-4)*60+AA1713,IF(TablaIncidentes[[#This Row],[Prioridad*]]="Alta",(Z1713-2)*60+AA1713)))</f>
        <v>-37</v>
      </c>
      <c r="AD1713" s="17" t="str">
        <f>TablaIncidentes[[#This Row],[Tiempo Creación (HH:mm)]]</f>
        <v>00:07</v>
      </c>
      <c r="AE1713" s="11">
        <f t="shared" si="184"/>
        <v>0</v>
      </c>
      <c r="AF1713" s="11">
        <f t="shared" si="185"/>
        <v>7</v>
      </c>
      <c r="AG1713" s="11">
        <f>IF(TablaIncidentes[[#This Row],[Prioridad*]]="Baja",((AE1713*60)+AF1713)-30,IF(TablaIncidentes[[#This Row],[Prioridad*]]="Media",((AE1713*60)+AF1713)-15,IF(TablaIncidentes[[#This Row],[Prioridad*]]="Alta",((AE1713*60)+AF1713)-10)))</f>
        <v>-3</v>
      </c>
      <c r="AI1713" s="17">
        <f>TablaIncidentes[[#This Row],[Tiempo Avance Incidente]]</f>
        <v>4.8958333354676142E-3</v>
      </c>
      <c r="AJ1713" s="11">
        <f t="shared" si="186"/>
        <v>0</v>
      </c>
      <c r="AK1713" s="11">
        <f t="shared" si="187"/>
        <v>7</v>
      </c>
      <c r="AL1713">
        <f>IF(TablaIncidentes[[#This Row],[Prioridad*]]="Baja",((AJ1713*60)+AK1713)-720,IF(TablaIncidentes[[#This Row],[Prioridad*]]="Media",((AJ1713*60)+AK1713)-120,IF(TablaIncidentes[[#This Row],[Prioridad*]]="Alta",((AJ1713*60)+AK1713)-60)))</f>
        <v>-53</v>
      </c>
      <c r="AN1713" t="str">
        <f t="shared" si="188"/>
        <v>viernes</v>
      </c>
    </row>
    <row r="1714" spans="1:40" x14ac:dyDescent="0.25">
      <c r="A1714" s="10" t="s">
        <v>3448</v>
      </c>
      <c r="B1714" t="s">
        <v>1769</v>
      </c>
      <c r="C1714" t="s">
        <v>32</v>
      </c>
      <c r="D1714" s="11" t="s">
        <v>33</v>
      </c>
      <c r="E1714" t="s">
        <v>34</v>
      </c>
      <c r="F1714" t="s">
        <v>51</v>
      </c>
      <c r="G1714" t="s">
        <v>361</v>
      </c>
      <c r="J1714" s="12">
        <v>43854</v>
      </c>
      <c r="K1714" s="13">
        <v>0.6818171296296297</v>
      </c>
      <c r="L1714" s="14">
        <v>43854</v>
      </c>
      <c r="M1714" s="15">
        <v>0.6818171296296297</v>
      </c>
      <c r="N1714" s="12">
        <v>43857</v>
      </c>
      <c r="O1714" s="13">
        <v>0.37486111111111109</v>
      </c>
      <c r="P1714" s="16">
        <v>43858.433877314812</v>
      </c>
      <c r="Q1714" s="11" t="s">
        <v>37</v>
      </c>
      <c r="R1714" s="11" t="s">
        <v>371</v>
      </c>
      <c r="S1714" s="11" t="s">
        <v>39</v>
      </c>
      <c r="T1714" s="11" t="s">
        <v>133</v>
      </c>
      <c r="U1714" s="11" t="s">
        <v>37</v>
      </c>
      <c r="V1714" s="17">
        <v>0</v>
      </c>
      <c r="W1714" s="11" t="s">
        <v>37</v>
      </c>
      <c r="Y1714" s="17" t="str">
        <f>TablaIncidentes[[#This Row],[Tiempo Total Gestión]]</f>
        <v>01:14</v>
      </c>
      <c r="Z1714" s="11">
        <f t="shared" si="182"/>
        <v>1</v>
      </c>
      <c r="AA1714" s="11">
        <f t="shared" si="183"/>
        <v>14</v>
      </c>
      <c r="AB1714" s="11">
        <f>IF(TablaIncidentes[[#This Row],[Prioridad*]]="Baja",(Z1714-24)*60+AA1714,IF(TablaIncidentes[[#This Row],[Prioridad*]]="Media",(Z1714-4)*60+AA1714,IF(TablaIncidentes[[#This Row],[Prioridad*]]="Alta",(Z1714-2)*60+AA1714)))</f>
        <v>-46</v>
      </c>
      <c r="AD1714" s="17" t="str">
        <f>TablaIncidentes[[#This Row],[Tiempo Creación (HH:mm)]]</f>
        <v>00:00</v>
      </c>
      <c r="AE1714" s="11">
        <f t="shared" si="184"/>
        <v>0</v>
      </c>
      <c r="AF1714" s="11">
        <f t="shared" si="185"/>
        <v>0</v>
      </c>
      <c r="AG1714" s="11">
        <f>IF(TablaIncidentes[[#This Row],[Prioridad*]]="Baja",((AE1714*60)+AF1714)-30,IF(TablaIncidentes[[#This Row],[Prioridad*]]="Media",((AE1714*60)+AF1714)-15,IF(TablaIncidentes[[#This Row],[Prioridad*]]="Alta",((AE1714*60)+AF1714)-10)))</f>
        <v>-10</v>
      </c>
      <c r="AI1714" s="17">
        <f>TablaIncidentes[[#This Row],[Tiempo Avance Incidente]]</f>
        <v>0</v>
      </c>
      <c r="AJ1714" s="11">
        <f t="shared" si="186"/>
        <v>0</v>
      </c>
      <c r="AK1714" s="11">
        <f t="shared" si="187"/>
        <v>0</v>
      </c>
      <c r="AL1714">
        <f>IF(TablaIncidentes[[#This Row],[Prioridad*]]="Baja",((AJ1714*60)+AK1714)-720,IF(TablaIncidentes[[#This Row],[Prioridad*]]="Media",((AJ1714*60)+AK1714)-120,IF(TablaIncidentes[[#This Row],[Prioridad*]]="Alta",((AJ1714*60)+AK1714)-60)))</f>
        <v>-60</v>
      </c>
      <c r="AN1714" t="str">
        <f t="shared" si="188"/>
        <v>viernes</v>
      </c>
    </row>
    <row r="1715" spans="1:40" x14ac:dyDescent="0.25">
      <c r="A1715" s="10" t="s">
        <v>3449</v>
      </c>
      <c r="B1715" t="s">
        <v>3450</v>
      </c>
      <c r="C1715" t="s">
        <v>32</v>
      </c>
      <c r="D1715" s="11" t="s">
        <v>33</v>
      </c>
      <c r="E1715" t="s">
        <v>34</v>
      </c>
      <c r="F1715" t="s">
        <v>51</v>
      </c>
      <c r="G1715" t="s">
        <v>62</v>
      </c>
      <c r="J1715" s="12">
        <v>43854</v>
      </c>
      <c r="K1715" s="13">
        <v>0.68320601851851848</v>
      </c>
      <c r="L1715" s="14">
        <v>43854</v>
      </c>
      <c r="M1715" s="15">
        <v>0.68320601851851848</v>
      </c>
      <c r="N1715" s="12">
        <v>43857</v>
      </c>
      <c r="O1715" s="13">
        <v>0.37010416666666668</v>
      </c>
      <c r="P1715" s="16">
        <v>43858.433877314812</v>
      </c>
      <c r="Q1715" s="11" t="s">
        <v>37</v>
      </c>
      <c r="R1715" s="11" t="s">
        <v>408</v>
      </c>
      <c r="S1715" s="11" t="s">
        <v>39</v>
      </c>
      <c r="T1715" s="11" t="s">
        <v>133</v>
      </c>
      <c r="U1715" s="11" t="s">
        <v>37</v>
      </c>
      <c r="V1715" s="17">
        <v>0</v>
      </c>
      <c r="W1715" s="11" t="s">
        <v>37</v>
      </c>
      <c r="Y1715" s="17" t="str">
        <f>TablaIncidentes[[#This Row],[Tiempo Total Gestión]]</f>
        <v>01:35</v>
      </c>
      <c r="Z1715" s="11">
        <f t="shared" si="182"/>
        <v>1</v>
      </c>
      <c r="AA1715" s="11">
        <f t="shared" si="183"/>
        <v>35</v>
      </c>
      <c r="AB1715" s="11">
        <f>IF(TablaIncidentes[[#This Row],[Prioridad*]]="Baja",(Z1715-24)*60+AA1715,IF(TablaIncidentes[[#This Row],[Prioridad*]]="Media",(Z1715-4)*60+AA1715,IF(TablaIncidentes[[#This Row],[Prioridad*]]="Alta",(Z1715-2)*60+AA1715)))</f>
        <v>-25</v>
      </c>
      <c r="AD1715" s="17" t="str">
        <f>TablaIncidentes[[#This Row],[Tiempo Creación (HH:mm)]]</f>
        <v>00:00</v>
      </c>
      <c r="AE1715" s="11">
        <f t="shared" si="184"/>
        <v>0</v>
      </c>
      <c r="AF1715" s="11">
        <f t="shared" si="185"/>
        <v>0</v>
      </c>
      <c r="AG1715" s="11">
        <f>IF(TablaIncidentes[[#This Row],[Prioridad*]]="Baja",((AE1715*60)+AF1715)-30,IF(TablaIncidentes[[#This Row],[Prioridad*]]="Media",((AE1715*60)+AF1715)-15,IF(TablaIncidentes[[#This Row],[Prioridad*]]="Alta",((AE1715*60)+AF1715)-10)))</f>
        <v>-10</v>
      </c>
      <c r="AI1715" s="17">
        <f>TablaIncidentes[[#This Row],[Tiempo Avance Incidente]]</f>
        <v>0</v>
      </c>
      <c r="AJ1715" s="11">
        <f t="shared" si="186"/>
        <v>0</v>
      </c>
      <c r="AK1715" s="11">
        <f t="shared" si="187"/>
        <v>0</v>
      </c>
      <c r="AL1715">
        <f>IF(TablaIncidentes[[#This Row],[Prioridad*]]="Baja",((AJ1715*60)+AK1715)-720,IF(TablaIncidentes[[#This Row],[Prioridad*]]="Media",((AJ1715*60)+AK1715)-120,IF(TablaIncidentes[[#This Row],[Prioridad*]]="Alta",((AJ1715*60)+AK1715)-60)))</f>
        <v>-60</v>
      </c>
      <c r="AN1715" t="str">
        <f t="shared" si="188"/>
        <v>viernes</v>
      </c>
    </row>
    <row r="1716" spans="1:40" x14ac:dyDescent="0.25">
      <c r="A1716" s="10" t="s">
        <v>3451</v>
      </c>
      <c r="B1716" t="s">
        <v>2410</v>
      </c>
      <c r="C1716" t="s">
        <v>32</v>
      </c>
      <c r="D1716" s="11" t="s">
        <v>33</v>
      </c>
      <c r="E1716" t="s">
        <v>34</v>
      </c>
      <c r="F1716" t="s">
        <v>51</v>
      </c>
      <c r="G1716" t="s">
        <v>361</v>
      </c>
      <c r="J1716" s="12">
        <v>43854</v>
      </c>
      <c r="K1716" s="13">
        <v>0.68320601851851848</v>
      </c>
      <c r="L1716" s="14">
        <v>43854</v>
      </c>
      <c r="M1716" s="15">
        <v>0.68320601851851848</v>
      </c>
      <c r="N1716" s="12">
        <v>43854</v>
      </c>
      <c r="O1716" s="13">
        <v>0.73236111111111113</v>
      </c>
      <c r="P1716" s="16">
        <v>43855.764085648145</v>
      </c>
      <c r="Q1716" s="11" t="s">
        <v>37</v>
      </c>
      <c r="R1716" s="11" t="s">
        <v>1007</v>
      </c>
      <c r="S1716" s="11" t="s">
        <v>39</v>
      </c>
      <c r="T1716" s="11" t="s">
        <v>133</v>
      </c>
      <c r="U1716" s="11" t="s">
        <v>37</v>
      </c>
      <c r="V1716" s="17">
        <v>0</v>
      </c>
      <c r="W1716" s="11" t="s">
        <v>37</v>
      </c>
      <c r="Y1716" s="17" t="str">
        <f>TablaIncidentes[[#This Row],[Tiempo Total Gestión]]</f>
        <v>01:10</v>
      </c>
      <c r="Z1716" s="11">
        <f t="shared" si="182"/>
        <v>1</v>
      </c>
      <c r="AA1716" s="11">
        <f t="shared" si="183"/>
        <v>10</v>
      </c>
      <c r="AB1716" s="11">
        <f>IF(TablaIncidentes[[#This Row],[Prioridad*]]="Baja",(Z1716-24)*60+AA1716,IF(TablaIncidentes[[#This Row],[Prioridad*]]="Media",(Z1716-4)*60+AA1716,IF(TablaIncidentes[[#This Row],[Prioridad*]]="Alta",(Z1716-2)*60+AA1716)))</f>
        <v>-50</v>
      </c>
      <c r="AD1716" s="17" t="str">
        <f>TablaIncidentes[[#This Row],[Tiempo Creación (HH:mm)]]</f>
        <v>00:00</v>
      </c>
      <c r="AE1716" s="11">
        <f t="shared" si="184"/>
        <v>0</v>
      </c>
      <c r="AF1716" s="11">
        <f t="shared" si="185"/>
        <v>0</v>
      </c>
      <c r="AG1716" s="11">
        <f>IF(TablaIncidentes[[#This Row],[Prioridad*]]="Baja",((AE1716*60)+AF1716)-30,IF(TablaIncidentes[[#This Row],[Prioridad*]]="Media",((AE1716*60)+AF1716)-15,IF(TablaIncidentes[[#This Row],[Prioridad*]]="Alta",((AE1716*60)+AF1716)-10)))</f>
        <v>-10</v>
      </c>
      <c r="AI1716" s="17">
        <f>TablaIncidentes[[#This Row],[Tiempo Avance Incidente]]</f>
        <v>0</v>
      </c>
      <c r="AJ1716" s="11">
        <f t="shared" si="186"/>
        <v>0</v>
      </c>
      <c r="AK1716" s="11">
        <f t="shared" si="187"/>
        <v>0</v>
      </c>
      <c r="AL1716">
        <f>IF(TablaIncidentes[[#This Row],[Prioridad*]]="Baja",((AJ1716*60)+AK1716)-720,IF(TablaIncidentes[[#This Row],[Prioridad*]]="Media",((AJ1716*60)+AK1716)-120,IF(TablaIncidentes[[#This Row],[Prioridad*]]="Alta",((AJ1716*60)+AK1716)-60)))</f>
        <v>-60</v>
      </c>
      <c r="AN1716" t="str">
        <f t="shared" si="188"/>
        <v>viernes</v>
      </c>
    </row>
    <row r="1717" spans="1:40" x14ac:dyDescent="0.25">
      <c r="A1717" s="10" t="s">
        <v>3452</v>
      </c>
      <c r="B1717" t="s">
        <v>1415</v>
      </c>
      <c r="C1717" t="s">
        <v>32</v>
      </c>
      <c r="D1717" s="11" t="s">
        <v>33</v>
      </c>
      <c r="E1717" t="s">
        <v>34</v>
      </c>
      <c r="F1717" t="s">
        <v>35</v>
      </c>
      <c r="G1717" t="s">
        <v>36</v>
      </c>
      <c r="J1717" s="12">
        <v>43854</v>
      </c>
      <c r="K1717" s="13">
        <v>0.68391203703703696</v>
      </c>
      <c r="L1717" s="14">
        <v>43854</v>
      </c>
      <c r="M1717" s="15">
        <v>0.68391203703703696</v>
      </c>
      <c r="N1717" s="12">
        <v>43857</v>
      </c>
      <c r="O1717" s="13">
        <v>0.38664351851851847</v>
      </c>
      <c r="P1717" s="16">
        <v>43858.433877314812</v>
      </c>
      <c r="Q1717" s="11" t="s">
        <v>37</v>
      </c>
      <c r="R1717" s="11" t="s">
        <v>144</v>
      </c>
      <c r="S1717" s="11" t="s">
        <v>39</v>
      </c>
      <c r="T1717" s="11" t="s">
        <v>133</v>
      </c>
      <c r="U1717" s="11" t="s">
        <v>37</v>
      </c>
      <c r="V1717" s="17">
        <v>0</v>
      </c>
      <c r="W1717" s="11" t="s">
        <v>37</v>
      </c>
      <c r="Y1717" s="17" t="str">
        <f>TablaIncidentes[[#This Row],[Tiempo Total Gestión]]</f>
        <v>00:20</v>
      </c>
      <c r="Z1717" s="11">
        <f t="shared" si="182"/>
        <v>0</v>
      </c>
      <c r="AA1717" s="11">
        <f t="shared" si="183"/>
        <v>20</v>
      </c>
      <c r="AB1717" s="11">
        <f>IF(TablaIncidentes[[#This Row],[Prioridad*]]="Baja",(Z1717-24)*60+AA1717,IF(TablaIncidentes[[#This Row],[Prioridad*]]="Media",(Z1717-4)*60+AA1717,IF(TablaIncidentes[[#This Row],[Prioridad*]]="Alta",(Z1717-2)*60+AA1717)))</f>
        <v>-100</v>
      </c>
      <c r="AD1717" s="17" t="str">
        <f>TablaIncidentes[[#This Row],[Tiempo Creación (HH:mm)]]</f>
        <v>00:00</v>
      </c>
      <c r="AE1717" s="11">
        <f t="shared" si="184"/>
        <v>0</v>
      </c>
      <c r="AF1717" s="11">
        <f t="shared" si="185"/>
        <v>0</v>
      </c>
      <c r="AG1717" s="11">
        <f>IF(TablaIncidentes[[#This Row],[Prioridad*]]="Baja",((AE1717*60)+AF1717)-30,IF(TablaIncidentes[[#This Row],[Prioridad*]]="Media",((AE1717*60)+AF1717)-15,IF(TablaIncidentes[[#This Row],[Prioridad*]]="Alta",((AE1717*60)+AF1717)-10)))</f>
        <v>-10</v>
      </c>
      <c r="AI1717" s="17">
        <f>TablaIncidentes[[#This Row],[Tiempo Avance Incidente]]</f>
        <v>0</v>
      </c>
      <c r="AJ1717" s="11">
        <f t="shared" si="186"/>
        <v>0</v>
      </c>
      <c r="AK1717" s="11">
        <f t="shared" si="187"/>
        <v>0</v>
      </c>
      <c r="AL1717">
        <f>IF(TablaIncidentes[[#This Row],[Prioridad*]]="Baja",((AJ1717*60)+AK1717)-720,IF(TablaIncidentes[[#This Row],[Prioridad*]]="Media",((AJ1717*60)+AK1717)-120,IF(TablaIncidentes[[#This Row],[Prioridad*]]="Alta",((AJ1717*60)+AK1717)-60)))</f>
        <v>-60</v>
      </c>
      <c r="AN1717" t="str">
        <f t="shared" si="188"/>
        <v>viernes</v>
      </c>
    </row>
    <row r="1718" spans="1:40" x14ac:dyDescent="0.25">
      <c r="A1718" s="10" t="s">
        <v>3453</v>
      </c>
      <c r="B1718" t="s">
        <v>2169</v>
      </c>
      <c r="C1718" t="s">
        <v>32</v>
      </c>
      <c r="D1718" s="11" t="s">
        <v>33</v>
      </c>
      <c r="E1718" t="s">
        <v>34</v>
      </c>
      <c r="F1718" t="s">
        <v>51</v>
      </c>
      <c r="G1718" t="s">
        <v>361</v>
      </c>
      <c r="J1718" s="12">
        <v>43854</v>
      </c>
      <c r="K1718" s="13">
        <v>0.68530092592592595</v>
      </c>
      <c r="L1718" s="14">
        <v>43854</v>
      </c>
      <c r="M1718" s="15">
        <v>0.68530092592592595</v>
      </c>
      <c r="N1718" s="12">
        <v>43857</v>
      </c>
      <c r="O1718" s="13">
        <v>0.37693287037037032</v>
      </c>
      <c r="P1718" s="16">
        <v>43858.433877314812</v>
      </c>
      <c r="Q1718" s="11" t="s">
        <v>37</v>
      </c>
      <c r="R1718" s="11" t="s">
        <v>1007</v>
      </c>
      <c r="S1718" s="11" t="s">
        <v>39</v>
      </c>
      <c r="T1718" s="11" t="s">
        <v>133</v>
      </c>
      <c r="U1718" s="11" t="s">
        <v>37</v>
      </c>
      <c r="V1718" s="17">
        <v>0</v>
      </c>
      <c r="W1718" s="11" t="s">
        <v>37</v>
      </c>
      <c r="Y1718" s="17" t="str">
        <f>TablaIncidentes[[#This Row],[Tiempo Total Gestión]]</f>
        <v>01:10</v>
      </c>
      <c r="Z1718" s="11">
        <f t="shared" si="182"/>
        <v>1</v>
      </c>
      <c r="AA1718" s="11">
        <f t="shared" si="183"/>
        <v>10</v>
      </c>
      <c r="AB1718" s="11">
        <f>IF(TablaIncidentes[[#This Row],[Prioridad*]]="Baja",(Z1718-24)*60+AA1718,IF(TablaIncidentes[[#This Row],[Prioridad*]]="Media",(Z1718-4)*60+AA1718,IF(TablaIncidentes[[#This Row],[Prioridad*]]="Alta",(Z1718-2)*60+AA1718)))</f>
        <v>-50</v>
      </c>
      <c r="AD1718" s="17" t="str">
        <f>TablaIncidentes[[#This Row],[Tiempo Creación (HH:mm)]]</f>
        <v>00:00</v>
      </c>
      <c r="AE1718" s="11">
        <f t="shared" si="184"/>
        <v>0</v>
      </c>
      <c r="AF1718" s="11">
        <f t="shared" si="185"/>
        <v>0</v>
      </c>
      <c r="AG1718" s="11">
        <f>IF(TablaIncidentes[[#This Row],[Prioridad*]]="Baja",((AE1718*60)+AF1718)-30,IF(TablaIncidentes[[#This Row],[Prioridad*]]="Media",((AE1718*60)+AF1718)-15,IF(TablaIncidentes[[#This Row],[Prioridad*]]="Alta",((AE1718*60)+AF1718)-10)))</f>
        <v>-10</v>
      </c>
      <c r="AI1718" s="17">
        <f>TablaIncidentes[[#This Row],[Tiempo Avance Incidente]]</f>
        <v>0</v>
      </c>
      <c r="AJ1718" s="11">
        <f t="shared" si="186"/>
        <v>0</v>
      </c>
      <c r="AK1718" s="11">
        <f t="shared" si="187"/>
        <v>0</v>
      </c>
      <c r="AL1718">
        <f>IF(TablaIncidentes[[#This Row],[Prioridad*]]="Baja",((AJ1718*60)+AK1718)-720,IF(TablaIncidentes[[#This Row],[Prioridad*]]="Media",((AJ1718*60)+AK1718)-120,IF(TablaIncidentes[[#This Row],[Prioridad*]]="Alta",((AJ1718*60)+AK1718)-60)))</f>
        <v>-60</v>
      </c>
      <c r="AN1718" t="str">
        <f t="shared" si="188"/>
        <v>viernes</v>
      </c>
    </row>
    <row r="1719" spans="1:40" x14ac:dyDescent="0.25">
      <c r="A1719" s="10" t="s">
        <v>3454</v>
      </c>
      <c r="B1719" t="s">
        <v>1338</v>
      </c>
      <c r="C1719" t="s">
        <v>32</v>
      </c>
      <c r="D1719" s="11" t="s">
        <v>33</v>
      </c>
      <c r="E1719" t="s">
        <v>34</v>
      </c>
      <c r="F1719" t="s">
        <v>51</v>
      </c>
      <c r="G1719" t="s">
        <v>62</v>
      </c>
      <c r="J1719" s="12">
        <v>43854</v>
      </c>
      <c r="K1719" s="13">
        <v>0.68947916666666664</v>
      </c>
      <c r="L1719" s="14">
        <v>43854</v>
      </c>
      <c r="M1719" s="15">
        <v>0.68947916666666664</v>
      </c>
      <c r="N1719" s="12">
        <v>43857</v>
      </c>
      <c r="O1719" s="13">
        <v>0.37262731481481487</v>
      </c>
      <c r="P1719" s="16">
        <v>43858.433877314812</v>
      </c>
      <c r="Q1719" s="11" t="s">
        <v>37</v>
      </c>
      <c r="R1719" s="11" t="s">
        <v>350</v>
      </c>
      <c r="S1719" s="11" t="s">
        <v>39</v>
      </c>
      <c r="T1719" s="11" t="s">
        <v>133</v>
      </c>
      <c r="U1719" s="11" t="s">
        <v>37</v>
      </c>
      <c r="V1719" s="17">
        <v>0</v>
      </c>
      <c r="W1719" s="11" t="s">
        <v>37</v>
      </c>
      <c r="Y1719" s="17" t="str">
        <f>TablaIncidentes[[#This Row],[Tiempo Total Gestión]]</f>
        <v>01:28</v>
      </c>
      <c r="Z1719" s="11">
        <f t="shared" si="182"/>
        <v>1</v>
      </c>
      <c r="AA1719" s="11">
        <f t="shared" si="183"/>
        <v>28</v>
      </c>
      <c r="AB1719" s="11">
        <f>IF(TablaIncidentes[[#This Row],[Prioridad*]]="Baja",(Z1719-24)*60+AA1719,IF(TablaIncidentes[[#This Row],[Prioridad*]]="Media",(Z1719-4)*60+AA1719,IF(TablaIncidentes[[#This Row],[Prioridad*]]="Alta",(Z1719-2)*60+AA1719)))</f>
        <v>-32</v>
      </c>
      <c r="AD1719" s="17" t="str">
        <f>TablaIncidentes[[#This Row],[Tiempo Creación (HH:mm)]]</f>
        <v>00:00</v>
      </c>
      <c r="AE1719" s="11">
        <f t="shared" si="184"/>
        <v>0</v>
      </c>
      <c r="AF1719" s="11">
        <f t="shared" si="185"/>
        <v>0</v>
      </c>
      <c r="AG1719" s="11">
        <f>IF(TablaIncidentes[[#This Row],[Prioridad*]]="Baja",((AE1719*60)+AF1719)-30,IF(TablaIncidentes[[#This Row],[Prioridad*]]="Media",((AE1719*60)+AF1719)-15,IF(TablaIncidentes[[#This Row],[Prioridad*]]="Alta",((AE1719*60)+AF1719)-10)))</f>
        <v>-10</v>
      </c>
      <c r="AI1719" s="17">
        <f>TablaIncidentes[[#This Row],[Tiempo Avance Incidente]]</f>
        <v>0</v>
      </c>
      <c r="AJ1719" s="11">
        <f t="shared" si="186"/>
        <v>0</v>
      </c>
      <c r="AK1719" s="11">
        <f t="shared" si="187"/>
        <v>0</v>
      </c>
      <c r="AL1719">
        <f>IF(TablaIncidentes[[#This Row],[Prioridad*]]="Baja",((AJ1719*60)+AK1719)-720,IF(TablaIncidentes[[#This Row],[Prioridad*]]="Media",((AJ1719*60)+AK1719)-120,IF(TablaIncidentes[[#This Row],[Prioridad*]]="Alta",((AJ1719*60)+AK1719)-60)))</f>
        <v>-60</v>
      </c>
      <c r="AN1719" t="str">
        <f t="shared" si="188"/>
        <v>viernes</v>
      </c>
    </row>
    <row r="1720" spans="1:40" x14ac:dyDescent="0.25">
      <c r="A1720" s="10" t="s">
        <v>3455</v>
      </c>
      <c r="B1720" t="s">
        <v>2829</v>
      </c>
      <c r="C1720" t="s">
        <v>32</v>
      </c>
      <c r="D1720" s="11" t="s">
        <v>33</v>
      </c>
      <c r="E1720" t="s">
        <v>34</v>
      </c>
      <c r="F1720" t="s">
        <v>51</v>
      </c>
      <c r="G1720" t="s">
        <v>361</v>
      </c>
      <c r="J1720" s="12">
        <v>43854</v>
      </c>
      <c r="K1720" s="13">
        <v>0.69086805555555564</v>
      </c>
      <c r="L1720" s="14">
        <v>43854</v>
      </c>
      <c r="M1720" s="15">
        <v>0.69086805555555564</v>
      </c>
      <c r="N1720" s="12">
        <v>43857</v>
      </c>
      <c r="O1720" s="13">
        <v>0.37939814814814815</v>
      </c>
      <c r="P1720" s="16">
        <v>43858.433877314812</v>
      </c>
      <c r="Q1720" s="11" t="s">
        <v>37</v>
      </c>
      <c r="R1720" s="11" t="s">
        <v>791</v>
      </c>
      <c r="S1720" s="11" t="s">
        <v>39</v>
      </c>
      <c r="T1720" s="11" t="s">
        <v>133</v>
      </c>
      <c r="U1720" s="11" t="s">
        <v>37</v>
      </c>
      <c r="V1720" s="17">
        <v>0</v>
      </c>
      <c r="W1720" s="11" t="s">
        <v>37</v>
      </c>
      <c r="Y1720" s="17" t="str">
        <f>TablaIncidentes[[#This Row],[Tiempo Total Gestión]]</f>
        <v>01:06</v>
      </c>
      <c r="Z1720" s="11">
        <f t="shared" si="182"/>
        <v>1</v>
      </c>
      <c r="AA1720" s="11">
        <f t="shared" si="183"/>
        <v>6</v>
      </c>
      <c r="AB1720" s="11">
        <f>IF(TablaIncidentes[[#This Row],[Prioridad*]]="Baja",(Z1720-24)*60+AA1720,IF(TablaIncidentes[[#This Row],[Prioridad*]]="Media",(Z1720-4)*60+AA1720,IF(TablaIncidentes[[#This Row],[Prioridad*]]="Alta",(Z1720-2)*60+AA1720)))</f>
        <v>-54</v>
      </c>
      <c r="AD1720" s="17" t="str">
        <f>TablaIncidentes[[#This Row],[Tiempo Creación (HH:mm)]]</f>
        <v>00:00</v>
      </c>
      <c r="AE1720" s="11">
        <f t="shared" si="184"/>
        <v>0</v>
      </c>
      <c r="AF1720" s="11">
        <f t="shared" si="185"/>
        <v>0</v>
      </c>
      <c r="AG1720" s="11">
        <f>IF(TablaIncidentes[[#This Row],[Prioridad*]]="Baja",((AE1720*60)+AF1720)-30,IF(TablaIncidentes[[#This Row],[Prioridad*]]="Media",((AE1720*60)+AF1720)-15,IF(TablaIncidentes[[#This Row],[Prioridad*]]="Alta",((AE1720*60)+AF1720)-10)))</f>
        <v>-10</v>
      </c>
      <c r="AI1720" s="17">
        <f>TablaIncidentes[[#This Row],[Tiempo Avance Incidente]]</f>
        <v>0</v>
      </c>
      <c r="AJ1720" s="11">
        <f t="shared" si="186"/>
        <v>0</v>
      </c>
      <c r="AK1720" s="11">
        <f t="shared" si="187"/>
        <v>0</v>
      </c>
      <c r="AL1720">
        <f>IF(TablaIncidentes[[#This Row],[Prioridad*]]="Baja",((AJ1720*60)+AK1720)-720,IF(TablaIncidentes[[#This Row],[Prioridad*]]="Media",((AJ1720*60)+AK1720)-120,IF(TablaIncidentes[[#This Row],[Prioridad*]]="Alta",((AJ1720*60)+AK1720)-60)))</f>
        <v>-60</v>
      </c>
      <c r="AN1720" t="str">
        <f t="shared" si="188"/>
        <v>viernes</v>
      </c>
    </row>
    <row r="1721" spans="1:40" x14ac:dyDescent="0.25">
      <c r="A1721" s="10" t="s">
        <v>3456</v>
      </c>
      <c r="B1721" t="s">
        <v>3457</v>
      </c>
      <c r="C1721" t="s">
        <v>32</v>
      </c>
      <c r="D1721" s="11" t="s">
        <v>33</v>
      </c>
      <c r="E1721" t="s">
        <v>34</v>
      </c>
      <c r="F1721" t="s">
        <v>51</v>
      </c>
      <c r="G1721" t="s">
        <v>62</v>
      </c>
      <c r="J1721" s="12">
        <v>43854</v>
      </c>
      <c r="K1721" s="13">
        <v>0.68251157407407403</v>
      </c>
      <c r="L1721" s="14">
        <v>43854</v>
      </c>
      <c r="M1721" s="15">
        <v>0.68251157407407403</v>
      </c>
      <c r="N1721" s="12">
        <v>43857</v>
      </c>
      <c r="O1721" s="13">
        <v>0.37716435185185188</v>
      </c>
      <c r="P1721" s="16">
        <v>43858.433877314812</v>
      </c>
      <c r="Q1721" s="11" t="s">
        <v>37</v>
      </c>
      <c r="R1721" s="11" t="s">
        <v>1319</v>
      </c>
      <c r="S1721" s="11" t="s">
        <v>39</v>
      </c>
      <c r="T1721" s="11" t="s">
        <v>133</v>
      </c>
      <c r="U1721" s="11" t="s">
        <v>37</v>
      </c>
      <c r="V1721" s="17">
        <v>0</v>
      </c>
      <c r="W1721" s="11" t="s">
        <v>37</v>
      </c>
      <c r="Y1721" s="17" t="str">
        <f>TablaIncidentes[[#This Row],[Tiempo Total Gestión]]</f>
        <v>01:41</v>
      </c>
      <c r="Z1721" s="11">
        <f t="shared" si="182"/>
        <v>1</v>
      </c>
      <c r="AA1721" s="11">
        <f t="shared" si="183"/>
        <v>41</v>
      </c>
      <c r="AB1721" s="11">
        <f>IF(TablaIncidentes[[#This Row],[Prioridad*]]="Baja",(Z1721-24)*60+AA1721,IF(TablaIncidentes[[#This Row],[Prioridad*]]="Media",(Z1721-4)*60+AA1721,IF(TablaIncidentes[[#This Row],[Prioridad*]]="Alta",(Z1721-2)*60+AA1721)))</f>
        <v>-19</v>
      </c>
      <c r="AD1721" s="17" t="str">
        <f>TablaIncidentes[[#This Row],[Tiempo Creación (HH:mm)]]</f>
        <v>00:00</v>
      </c>
      <c r="AE1721" s="11">
        <f t="shared" si="184"/>
        <v>0</v>
      </c>
      <c r="AF1721" s="11">
        <f t="shared" si="185"/>
        <v>0</v>
      </c>
      <c r="AG1721" s="11">
        <f>IF(TablaIncidentes[[#This Row],[Prioridad*]]="Baja",((AE1721*60)+AF1721)-30,IF(TablaIncidentes[[#This Row],[Prioridad*]]="Media",((AE1721*60)+AF1721)-15,IF(TablaIncidentes[[#This Row],[Prioridad*]]="Alta",((AE1721*60)+AF1721)-10)))</f>
        <v>-10</v>
      </c>
      <c r="AI1721" s="17">
        <f>TablaIncidentes[[#This Row],[Tiempo Avance Incidente]]</f>
        <v>0</v>
      </c>
      <c r="AJ1721" s="11">
        <f t="shared" si="186"/>
        <v>0</v>
      </c>
      <c r="AK1721" s="11">
        <f t="shared" si="187"/>
        <v>0</v>
      </c>
      <c r="AL1721">
        <f>IF(TablaIncidentes[[#This Row],[Prioridad*]]="Baja",((AJ1721*60)+AK1721)-720,IF(TablaIncidentes[[#This Row],[Prioridad*]]="Media",((AJ1721*60)+AK1721)-120,IF(TablaIncidentes[[#This Row],[Prioridad*]]="Alta",((AJ1721*60)+AK1721)-60)))</f>
        <v>-60</v>
      </c>
      <c r="AN1721" t="str">
        <f t="shared" si="188"/>
        <v>viernes</v>
      </c>
    </row>
    <row r="1722" spans="1:40" x14ac:dyDescent="0.25">
      <c r="A1722" s="10" t="s">
        <v>3458</v>
      </c>
      <c r="B1722" t="s">
        <v>3459</v>
      </c>
      <c r="C1722" t="s">
        <v>32</v>
      </c>
      <c r="D1722" s="11" t="s">
        <v>33</v>
      </c>
      <c r="E1722" t="s">
        <v>34</v>
      </c>
      <c r="F1722" t="s">
        <v>51</v>
      </c>
      <c r="G1722" t="s">
        <v>62</v>
      </c>
      <c r="J1722" s="12">
        <v>43854</v>
      </c>
      <c r="K1722" s="13">
        <v>0.68391203703703696</v>
      </c>
      <c r="L1722" s="14">
        <v>43854</v>
      </c>
      <c r="M1722" s="15">
        <v>0.68391203703703696</v>
      </c>
      <c r="N1722" s="12">
        <v>43857</v>
      </c>
      <c r="O1722" s="13">
        <v>0.38633101851851853</v>
      </c>
      <c r="P1722" s="16">
        <v>43858.433877314812</v>
      </c>
      <c r="Q1722" s="11" t="s">
        <v>37</v>
      </c>
      <c r="R1722" s="11" t="s">
        <v>3460</v>
      </c>
      <c r="S1722" s="11" t="s">
        <v>39</v>
      </c>
      <c r="T1722" s="11" t="s">
        <v>133</v>
      </c>
      <c r="U1722" s="11" t="s">
        <v>37</v>
      </c>
      <c r="V1722" s="17">
        <v>0</v>
      </c>
      <c r="W1722" s="11" t="s">
        <v>37</v>
      </c>
      <c r="Y1722" s="17" t="str">
        <f>TablaIncidentes[[#This Row],[Tiempo Total Gestión]]</f>
        <v>01:42</v>
      </c>
      <c r="Z1722" s="11">
        <f t="shared" si="182"/>
        <v>1</v>
      </c>
      <c r="AA1722" s="11">
        <f t="shared" si="183"/>
        <v>42</v>
      </c>
      <c r="AB1722" s="11">
        <f>IF(TablaIncidentes[[#This Row],[Prioridad*]]="Baja",(Z1722-24)*60+AA1722,IF(TablaIncidentes[[#This Row],[Prioridad*]]="Media",(Z1722-4)*60+AA1722,IF(TablaIncidentes[[#This Row],[Prioridad*]]="Alta",(Z1722-2)*60+AA1722)))</f>
        <v>-18</v>
      </c>
      <c r="AD1722" s="17" t="str">
        <f>TablaIncidentes[[#This Row],[Tiempo Creación (HH:mm)]]</f>
        <v>00:00</v>
      </c>
      <c r="AE1722" s="11">
        <f t="shared" si="184"/>
        <v>0</v>
      </c>
      <c r="AF1722" s="11">
        <f t="shared" si="185"/>
        <v>0</v>
      </c>
      <c r="AG1722" s="11">
        <f>IF(TablaIncidentes[[#This Row],[Prioridad*]]="Baja",((AE1722*60)+AF1722)-30,IF(TablaIncidentes[[#This Row],[Prioridad*]]="Media",((AE1722*60)+AF1722)-15,IF(TablaIncidentes[[#This Row],[Prioridad*]]="Alta",((AE1722*60)+AF1722)-10)))</f>
        <v>-10</v>
      </c>
      <c r="AI1722" s="17">
        <f>TablaIncidentes[[#This Row],[Tiempo Avance Incidente]]</f>
        <v>0</v>
      </c>
      <c r="AJ1722" s="11">
        <f t="shared" si="186"/>
        <v>0</v>
      </c>
      <c r="AK1722" s="11">
        <f t="shared" si="187"/>
        <v>0</v>
      </c>
      <c r="AL1722">
        <f>IF(TablaIncidentes[[#This Row],[Prioridad*]]="Baja",((AJ1722*60)+AK1722)-720,IF(TablaIncidentes[[#This Row],[Prioridad*]]="Media",((AJ1722*60)+AK1722)-120,IF(TablaIncidentes[[#This Row],[Prioridad*]]="Alta",((AJ1722*60)+AK1722)-60)))</f>
        <v>-60</v>
      </c>
      <c r="AN1722" t="str">
        <f t="shared" si="188"/>
        <v>viernes</v>
      </c>
    </row>
    <row r="1723" spans="1:40" x14ac:dyDescent="0.25">
      <c r="A1723" s="10" t="s">
        <v>3461</v>
      </c>
      <c r="B1723" t="s">
        <v>3462</v>
      </c>
      <c r="C1723" t="s">
        <v>32</v>
      </c>
      <c r="D1723" s="11" t="s">
        <v>33</v>
      </c>
      <c r="E1723" t="s">
        <v>34</v>
      </c>
      <c r="F1723" t="s">
        <v>51</v>
      </c>
      <c r="G1723" t="s">
        <v>62</v>
      </c>
      <c r="J1723" s="12">
        <v>43854</v>
      </c>
      <c r="K1723" s="13">
        <v>0.68530092592592595</v>
      </c>
      <c r="L1723" s="14">
        <v>43854</v>
      </c>
      <c r="M1723" s="15">
        <v>0.68530092592592595</v>
      </c>
      <c r="N1723" s="12">
        <v>43857</v>
      </c>
      <c r="O1723" s="13">
        <v>0.38981481481481484</v>
      </c>
      <c r="P1723" s="16">
        <v>43858.433877314812</v>
      </c>
      <c r="Q1723" s="11" t="s">
        <v>37</v>
      </c>
      <c r="R1723" s="11" t="s">
        <v>815</v>
      </c>
      <c r="S1723" s="11" t="s">
        <v>39</v>
      </c>
      <c r="T1723" s="11" t="s">
        <v>133</v>
      </c>
      <c r="U1723" s="11" t="s">
        <v>37</v>
      </c>
      <c r="V1723" s="17">
        <v>0</v>
      </c>
      <c r="W1723" s="11" t="s">
        <v>37</v>
      </c>
      <c r="Y1723" s="17" t="str">
        <f>TablaIncidentes[[#This Row],[Tiempo Total Gestión]]</f>
        <v>01:43</v>
      </c>
      <c r="Z1723" s="11">
        <f t="shared" si="182"/>
        <v>1</v>
      </c>
      <c r="AA1723" s="11">
        <f t="shared" si="183"/>
        <v>43</v>
      </c>
      <c r="AB1723" s="11">
        <f>IF(TablaIncidentes[[#This Row],[Prioridad*]]="Baja",(Z1723-24)*60+AA1723,IF(TablaIncidentes[[#This Row],[Prioridad*]]="Media",(Z1723-4)*60+AA1723,IF(TablaIncidentes[[#This Row],[Prioridad*]]="Alta",(Z1723-2)*60+AA1723)))</f>
        <v>-17</v>
      </c>
      <c r="AD1723" s="17" t="str">
        <f>TablaIncidentes[[#This Row],[Tiempo Creación (HH:mm)]]</f>
        <v>00:00</v>
      </c>
      <c r="AE1723" s="11">
        <f t="shared" si="184"/>
        <v>0</v>
      </c>
      <c r="AF1723" s="11">
        <f t="shared" si="185"/>
        <v>0</v>
      </c>
      <c r="AG1723" s="11">
        <f>IF(TablaIncidentes[[#This Row],[Prioridad*]]="Baja",((AE1723*60)+AF1723)-30,IF(TablaIncidentes[[#This Row],[Prioridad*]]="Media",((AE1723*60)+AF1723)-15,IF(TablaIncidentes[[#This Row],[Prioridad*]]="Alta",((AE1723*60)+AF1723)-10)))</f>
        <v>-10</v>
      </c>
      <c r="AI1723" s="17">
        <f>TablaIncidentes[[#This Row],[Tiempo Avance Incidente]]</f>
        <v>0</v>
      </c>
      <c r="AJ1723" s="11">
        <f t="shared" si="186"/>
        <v>0</v>
      </c>
      <c r="AK1723" s="11">
        <f t="shared" si="187"/>
        <v>0</v>
      </c>
      <c r="AL1723">
        <f>IF(TablaIncidentes[[#This Row],[Prioridad*]]="Baja",((AJ1723*60)+AK1723)-720,IF(TablaIncidentes[[#This Row],[Prioridad*]]="Media",((AJ1723*60)+AK1723)-120,IF(TablaIncidentes[[#This Row],[Prioridad*]]="Alta",((AJ1723*60)+AK1723)-60)))</f>
        <v>-60</v>
      </c>
      <c r="AN1723" t="str">
        <f t="shared" si="188"/>
        <v>viernes</v>
      </c>
    </row>
    <row r="1724" spans="1:40" x14ac:dyDescent="0.25">
      <c r="A1724" s="20" t="s">
        <v>3463</v>
      </c>
      <c r="B1724" t="s">
        <v>3464</v>
      </c>
      <c r="C1724" t="s">
        <v>32</v>
      </c>
      <c r="D1724" s="11" t="s">
        <v>33</v>
      </c>
      <c r="E1724" t="s">
        <v>34</v>
      </c>
      <c r="F1724" t="s">
        <v>51</v>
      </c>
      <c r="G1724" t="s">
        <v>75</v>
      </c>
      <c r="J1724" s="12">
        <v>43854</v>
      </c>
      <c r="K1724" s="13">
        <v>0.69086805555555564</v>
      </c>
      <c r="L1724" s="14">
        <v>43854</v>
      </c>
      <c r="M1724" s="15">
        <v>0.69086805555555564</v>
      </c>
      <c r="N1724" s="12">
        <v>43857</v>
      </c>
      <c r="O1724" s="13">
        <v>0.40417824074074077</v>
      </c>
      <c r="P1724" s="16">
        <v>43858.433877314812</v>
      </c>
      <c r="Q1724" s="11" t="s">
        <v>101</v>
      </c>
      <c r="R1724" s="11" t="s">
        <v>3465</v>
      </c>
      <c r="S1724" s="11" t="s">
        <v>39</v>
      </c>
      <c r="T1724" s="11" t="s">
        <v>133</v>
      </c>
      <c r="U1724" s="11" t="s">
        <v>37</v>
      </c>
      <c r="V1724" s="17">
        <v>0</v>
      </c>
      <c r="W1724" s="11" t="s">
        <v>37</v>
      </c>
      <c r="Y1724" s="17" t="str">
        <f>TablaIncidentes[[#This Row],[Tiempo Total Gestión]]</f>
        <v>09:49</v>
      </c>
      <c r="Z1724" s="11">
        <f t="shared" si="182"/>
        <v>9</v>
      </c>
      <c r="AA1724" s="11">
        <f t="shared" si="183"/>
        <v>49</v>
      </c>
      <c r="AB1724" s="11">
        <f>IF(TablaIncidentes[[#This Row],[Prioridad*]]="Baja",(Z1724-24)*60+AA1724,IF(TablaIncidentes[[#This Row],[Prioridad*]]="Media",(Z1724-4)*60+AA1724,IF(TablaIncidentes[[#This Row],[Prioridad*]]="Alta",(Z1724-2)*60+AA1724)))</f>
        <v>469</v>
      </c>
      <c r="AD1724" s="17" t="str">
        <f>TablaIncidentes[[#This Row],[Tiempo Creación (HH:mm)]]</f>
        <v>00:00</v>
      </c>
      <c r="AE1724" s="11">
        <f t="shared" si="184"/>
        <v>0</v>
      </c>
      <c r="AF1724" s="11">
        <f t="shared" si="185"/>
        <v>0</v>
      </c>
      <c r="AG1724" s="11">
        <f>IF(TablaIncidentes[[#This Row],[Prioridad*]]="Baja",((AE1724*60)+AF1724)-30,IF(TablaIncidentes[[#This Row],[Prioridad*]]="Media",((AE1724*60)+AF1724)-15,IF(TablaIncidentes[[#This Row],[Prioridad*]]="Alta",((AE1724*60)+AF1724)-10)))</f>
        <v>-10</v>
      </c>
      <c r="AI1724" s="17">
        <f>TablaIncidentes[[#This Row],[Tiempo Avance Incidente]]</f>
        <v>0</v>
      </c>
      <c r="AJ1724" s="11">
        <f t="shared" si="186"/>
        <v>0</v>
      </c>
      <c r="AK1724" s="11">
        <f t="shared" si="187"/>
        <v>0</v>
      </c>
      <c r="AL1724">
        <f>IF(TablaIncidentes[[#This Row],[Prioridad*]]="Baja",((AJ1724*60)+AK1724)-720,IF(TablaIncidentes[[#This Row],[Prioridad*]]="Media",((AJ1724*60)+AK1724)-120,IF(TablaIncidentes[[#This Row],[Prioridad*]]="Alta",((AJ1724*60)+AK1724)-60)))</f>
        <v>-60</v>
      </c>
      <c r="AN1724" t="str">
        <f t="shared" si="188"/>
        <v>viernes</v>
      </c>
    </row>
    <row r="1725" spans="1:40" x14ac:dyDescent="0.25">
      <c r="A1725" s="10" t="s">
        <v>3466</v>
      </c>
      <c r="B1725" t="s">
        <v>3467</v>
      </c>
      <c r="C1725" t="s">
        <v>32</v>
      </c>
      <c r="D1725" s="11" t="s">
        <v>33</v>
      </c>
      <c r="E1725" t="s">
        <v>34</v>
      </c>
      <c r="F1725" t="s">
        <v>51</v>
      </c>
      <c r="G1725" t="s">
        <v>361</v>
      </c>
      <c r="J1725" s="12">
        <v>43854</v>
      </c>
      <c r="K1725" s="13">
        <v>0.69157407407407412</v>
      </c>
      <c r="L1725" s="14">
        <v>43854</v>
      </c>
      <c r="M1725" s="15">
        <v>0.69157407407407412</v>
      </c>
      <c r="N1725" s="12">
        <v>43857</v>
      </c>
      <c r="O1725" s="13">
        <v>0.38217592592592592</v>
      </c>
      <c r="P1725" s="16">
        <v>43858.433877314812</v>
      </c>
      <c r="Q1725" s="11" t="s">
        <v>37</v>
      </c>
      <c r="R1725" s="11" t="s">
        <v>2625</v>
      </c>
      <c r="S1725" s="11" t="s">
        <v>39</v>
      </c>
      <c r="T1725" s="11" t="s">
        <v>133</v>
      </c>
      <c r="U1725" s="11" t="s">
        <v>37</v>
      </c>
      <c r="V1725" s="17">
        <v>0</v>
      </c>
      <c r="W1725" s="11" t="s">
        <v>37</v>
      </c>
      <c r="Y1725" s="17" t="str">
        <f>TablaIncidentes[[#This Row],[Tiempo Total Gestión]]</f>
        <v>01:12</v>
      </c>
      <c r="Z1725" s="11">
        <f t="shared" si="182"/>
        <v>1</v>
      </c>
      <c r="AA1725" s="11">
        <f t="shared" si="183"/>
        <v>12</v>
      </c>
      <c r="AB1725" s="11">
        <f>IF(TablaIncidentes[[#This Row],[Prioridad*]]="Baja",(Z1725-24)*60+AA1725,IF(TablaIncidentes[[#This Row],[Prioridad*]]="Media",(Z1725-4)*60+AA1725,IF(TablaIncidentes[[#This Row],[Prioridad*]]="Alta",(Z1725-2)*60+AA1725)))</f>
        <v>-48</v>
      </c>
      <c r="AD1725" s="17" t="str">
        <f>TablaIncidentes[[#This Row],[Tiempo Creación (HH:mm)]]</f>
        <v>00:00</v>
      </c>
      <c r="AE1725" s="11">
        <f t="shared" si="184"/>
        <v>0</v>
      </c>
      <c r="AF1725" s="11">
        <f t="shared" si="185"/>
        <v>0</v>
      </c>
      <c r="AG1725" s="11">
        <f>IF(TablaIncidentes[[#This Row],[Prioridad*]]="Baja",((AE1725*60)+AF1725)-30,IF(TablaIncidentes[[#This Row],[Prioridad*]]="Media",((AE1725*60)+AF1725)-15,IF(TablaIncidentes[[#This Row],[Prioridad*]]="Alta",((AE1725*60)+AF1725)-10)))</f>
        <v>-10</v>
      </c>
      <c r="AI1725" s="17">
        <f>TablaIncidentes[[#This Row],[Tiempo Avance Incidente]]</f>
        <v>0</v>
      </c>
      <c r="AJ1725" s="11">
        <f t="shared" si="186"/>
        <v>0</v>
      </c>
      <c r="AK1725" s="11">
        <f t="shared" si="187"/>
        <v>0</v>
      </c>
      <c r="AL1725">
        <f>IF(TablaIncidentes[[#This Row],[Prioridad*]]="Baja",((AJ1725*60)+AK1725)-720,IF(TablaIncidentes[[#This Row],[Prioridad*]]="Media",((AJ1725*60)+AK1725)-120,IF(TablaIncidentes[[#This Row],[Prioridad*]]="Alta",((AJ1725*60)+AK1725)-60)))</f>
        <v>-60</v>
      </c>
      <c r="AN1725" t="str">
        <f t="shared" si="188"/>
        <v>viernes</v>
      </c>
    </row>
    <row r="1726" spans="1:40" x14ac:dyDescent="0.25">
      <c r="A1726" s="10" t="s">
        <v>3468</v>
      </c>
      <c r="B1726" t="s">
        <v>3469</v>
      </c>
      <c r="C1726" t="s">
        <v>161</v>
      </c>
      <c r="D1726" s="11" t="s">
        <v>110</v>
      </c>
      <c r="E1726" t="s">
        <v>34</v>
      </c>
      <c r="F1726" t="s">
        <v>124</v>
      </c>
      <c r="G1726" t="s">
        <v>180</v>
      </c>
      <c r="J1726" s="12">
        <v>43854</v>
      </c>
      <c r="K1726" s="13">
        <v>0.72833333333333339</v>
      </c>
      <c r="L1726" s="14">
        <v>43854</v>
      </c>
      <c r="M1726" s="15">
        <v>0.73100694444444436</v>
      </c>
      <c r="N1726" s="12">
        <v>43859</v>
      </c>
      <c r="O1726" s="13">
        <v>0.61762731481481481</v>
      </c>
      <c r="P1726" s="16">
        <v>43860.62096064815</v>
      </c>
      <c r="Q1726" s="11" t="s">
        <v>37</v>
      </c>
      <c r="R1726" s="11" t="s">
        <v>186</v>
      </c>
      <c r="S1726" s="11" t="s">
        <v>59</v>
      </c>
      <c r="T1726" s="11" t="s">
        <v>116</v>
      </c>
      <c r="U1726" s="11" t="s">
        <v>37</v>
      </c>
      <c r="V1726" s="17">
        <v>2.6620370408636518E-3</v>
      </c>
      <c r="W1726" s="11" t="s">
        <v>37</v>
      </c>
      <c r="Y1726" s="17" t="str">
        <f>TablaIncidentes[[#This Row],[Tiempo Total Gestión]]</f>
        <v>00:11</v>
      </c>
      <c r="Z1726" s="11">
        <f t="shared" si="182"/>
        <v>0</v>
      </c>
      <c r="AA1726" s="11">
        <f t="shared" si="183"/>
        <v>11</v>
      </c>
      <c r="AB1726" s="11">
        <f>IF(TablaIncidentes[[#This Row],[Prioridad*]]="Baja",(Z1726-24)*60+AA1726,IF(TablaIncidentes[[#This Row],[Prioridad*]]="Media",(Z1726-4)*60+AA1726,IF(TablaIncidentes[[#This Row],[Prioridad*]]="Alta",(Z1726-2)*60+AA1726)))</f>
        <v>-229</v>
      </c>
      <c r="AD1726" s="17" t="str">
        <f>TablaIncidentes[[#This Row],[Tiempo Creación (HH:mm)]]</f>
        <v>00:03</v>
      </c>
      <c r="AE1726" s="11">
        <f t="shared" si="184"/>
        <v>0</v>
      </c>
      <c r="AF1726" s="11">
        <f t="shared" si="185"/>
        <v>3</v>
      </c>
      <c r="AG1726" s="11">
        <f>IF(TablaIncidentes[[#This Row],[Prioridad*]]="Baja",((AE1726*60)+AF1726)-30,IF(TablaIncidentes[[#This Row],[Prioridad*]]="Media",((AE1726*60)+AF1726)-15,IF(TablaIncidentes[[#This Row],[Prioridad*]]="Alta",((AE1726*60)+AF1726)-10)))</f>
        <v>-12</v>
      </c>
      <c r="AI1726" s="17">
        <f>TablaIncidentes[[#This Row],[Tiempo Avance Incidente]]</f>
        <v>2.6620370408636518E-3</v>
      </c>
      <c r="AJ1726" s="11">
        <f t="shared" si="186"/>
        <v>0</v>
      </c>
      <c r="AK1726" s="11">
        <f t="shared" si="187"/>
        <v>3</v>
      </c>
      <c r="AL1726">
        <f>IF(TablaIncidentes[[#This Row],[Prioridad*]]="Baja",((AJ1726*60)+AK1726)-720,IF(TablaIncidentes[[#This Row],[Prioridad*]]="Media",((AJ1726*60)+AK1726)-120,IF(TablaIncidentes[[#This Row],[Prioridad*]]="Alta",((AJ1726*60)+AK1726)-60)))</f>
        <v>-117</v>
      </c>
      <c r="AN1726" t="str">
        <f t="shared" si="188"/>
        <v>viernes</v>
      </c>
    </row>
    <row r="1727" spans="1:40" x14ac:dyDescent="0.25">
      <c r="A1727" s="10" t="s">
        <v>3470</v>
      </c>
      <c r="B1727" t="s">
        <v>3471</v>
      </c>
      <c r="C1727" t="s">
        <v>32</v>
      </c>
      <c r="D1727" s="11" t="s">
        <v>33</v>
      </c>
      <c r="E1727" t="s">
        <v>34</v>
      </c>
      <c r="F1727" t="s">
        <v>51</v>
      </c>
      <c r="G1727" t="s">
        <v>1507</v>
      </c>
      <c r="J1727" s="12">
        <v>43854</v>
      </c>
      <c r="K1727" s="13">
        <v>0.75564814814814818</v>
      </c>
      <c r="L1727" s="14">
        <v>43854</v>
      </c>
      <c r="M1727" s="15">
        <v>0.75564814814814818</v>
      </c>
      <c r="N1727" s="12">
        <v>43854</v>
      </c>
      <c r="O1727" s="13">
        <v>0.81993055555555561</v>
      </c>
      <c r="P1727" s="16">
        <v>43855.858981481484</v>
      </c>
      <c r="Q1727" s="11" t="s">
        <v>37</v>
      </c>
      <c r="R1727" s="11" t="s">
        <v>839</v>
      </c>
      <c r="S1727" s="11" t="s">
        <v>39</v>
      </c>
      <c r="T1727" s="11" t="s">
        <v>133</v>
      </c>
      <c r="U1727" s="11" t="s">
        <v>37</v>
      </c>
      <c r="V1727" s="17">
        <v>0</v>
      </c>
      <c r="W1727" s="11" t="s">
        <v>37</v>
      </c>
      <c r="Y1727" s="17" t="str">
        <f>TablaIncidentes[[#This Row],[Tiempo Total Gestión]]</f>
        <v>01:32</v>
      </c>
      <c r="Z1727" s="11">
        <f t="shared" si="182"/>
        <v>1</v>
      </c>
      <c r="AA1727" s="11">
        <f t="shared" si="183"/>
        <v>32</v>
      </c>
      <c r="AB1727" s="11">
        <f>IF(TablaIncidentes[[#This Row],[Prioridad*]]="Baja",(Z1727-24)*60+AA1727,IF(TablaIncidentes[[#This Row],[Prioridad*]]="Media",(Z1727-4)*60+AA1727,IF(TablaIncidentes[[#This Row],[Prioridad*]]="Alta",(Z1727-2)*60+AA1727)))</f>
        <v>-28</v>
      </c>
      <c r="AD1727" s="17" t="str">
        <f>TablaIncidentes[[#This Row],[Tiempo Creación (HH:mm)]]</f>
        <v>00:00</v>
      </c>
      <c r="AE1727" s="11">
        <f t="shared" si="184"/>
        <v>0</v>
      </c>
      <c r="AF1727" s="11">
        <f t="shared" si="185"/>
        <v>0</v>
      </c>
      <c r="AG1727" s="11">
        <f>IF(TablaIncidentes[[#This Row],[Prioridad*]]="Baja",((AE1727*60)+AF1727)-30,IF(TablaIncidentes[[#This Row],[Prioridad*]]="Media",((AE1727*60)+AF1727)-15,IF(TablaIncidentes[[#This Row],[Prioridad*]]="Alta",((AE1727*60)+AF1727)-10)))</f>
        <v>-10</v>
      </c>
      <c r="AI1727" s="17">
        <f>TablaIncidentes[[#This Row],[Tiempo Avance Incidente]]</f>
        <v>0</v>
      </c>
      <c r="AJ1727" s="11">
        <f t="shared" si="186"/>
        <v>0</v>
      </c>
      <c r="AK1727" s="11">
        <f t="shared" si="187"/>
        <v>0</v>
      </c>
      <c r="AL1727">
        <f>IF(TablaIncidentes[[#This Row],[Prioridad*]]="Baja",((AJ1727*60)+AK1727)-720,IF(TablaIncidentes[[#This Row],[Prioridad*]]="Media",((AJ1727*60)+AK1727)-120,IF(TablaIncidentes[[#This Row],[Prioridad*]]="Alta",((AJ1727*60)+AK1727)-60)))</f>
        <v>-60</v>
      </c>
      <c r="AN1727" t="str">
        <f t="shared" si="188"/>
        <v>viernes</v>
      </c>
    </row>
    <row r="1728" spans="1:40" x14ac:dyDescent="0.25">
      <c r="A1728" s="10" t="s">
        <v>3472</v>
      </c>
      <c r="B1728" t="s">
        <v>3473</v>
      </c>
      <c r="C1728" t="s">
        <v>32</v>
      </c>
      <c r="D1728" s="11" t="s">
        <v>33</v>
      </c>
      <c r="E1728" t="s">
        <v>34</v>
      </c>
      <c r="F1728" t="s">
        <v>51</v>
      </c>
      <c r="G1728" t="s">
        <v>1507</v>
      </c>
      <c r="J1728" s="12">
        <v>43854</v>
      </c>
      <c r="K1728" s="13">
        <v>0.84594907407407405</v>
      </c>
      <c r="L1728" s="14">
        <v>43854</v>
      </c>
      <c r="M1728" s="15">
        <v>0.84594907407407405</v>
      </c>
      <c r="N1728" s="12">
        <v>43857</v>
      </c>
      <c r="O1728" s="13">
        <v>0.42128472222222224</v>
      </c>
      <c r="P1728" s="16">
        <v>43858.433877314812</v>
      </c>
      <c r="Q1728" s="11" t="s">
        <v>37</v>
      </c>
      <c r="R1728" s="11" t="s">
        <v>38</v>
      </c>
      <c r="S1728" s="11" t="s">
        <v>39</v>
      </c>
      <c r="T1728" s="11" t="s">
        <v>133</v>
      </c>
      <c r="U1728" s="11" t="s">
        <v>37</v>
      </c>
      <c r="V1728" s="17">
        <v>0</v>
      </c>
      <c r="W1728" s="11" t="s">
        <v>37</v>
      </c>
      <c r="Y1728" s="17" t="str">
        <f>TablaIncidentes[[#This Row],[Tiempo Total Gestión]]</f>
        <v>00:21</v>
      </c>
      <c r="Z1728" s="11">
        <f t="shared" si="182"/>
        <v>0</v>
      </c>
      <c r="AA1728" s="11">
        <f t="shared" si="183"/>
        <v>21</v>
      </c>
      <c r="AB1728" s="11">
        <f>IF(TablaIncidentes[[#This Row],[Prioridad*]]="Baja",(Z1728-24)*60+AA1728,IF(TablaIncidentes[[#This Row],[Prioridad*]]="Media",(Z1728-4)*60+AA1728,IF(TablaIncidentes[[#This Row],[Prioridad*]]="Alta",(Z1728-2)*60+AA1728)))</f>
        <v>-99</v>
      </c>
      <c r="AD1728" s="17" t="str">
        <f>TablaIncidentes[[#This Row],[Tiempo Creación (HH:mm)]]</f>
        <v>00:00</v>
      </c>
      <c r="AE1728" s="11">
        <f t="shared" si="184"/>
        <v>0</v>
      </c>
      <c r="AF1728" s="11">
        <f t="shared" si="185"/>
        <v>0</v>
      </c>
      <c r="AG1728" s="11">
        <f>IF(TablaIncidentes[[#This Row],[Prioridad*]]="Baja",((AE1728*60)+AF1728)-30,IF(TablaIncidentes[[#This Row],[Prioridad*]]="Media",((AE1728*60)+AF1728)-15,IF(TablaIncidentes[[#This Row],[Prioridad*]]="Alta",((AE1728*60)+AF1728)-10)))</f>
        <v>-10</v>
      </c>
      <c r="AI1728" s="17">
        <f>TablaIncidentes[[#This Row],[Tiempo Avance Incidente]]</f>
        <v>0</v>
      </c>
      <c r="AJ1728" s="11">
        <f t="shared" si="186"/>
        <v>0</v>
      </c>
      <c r="AK1728" s="11">
        <f t="shared" si="187"/>
        <v>0</v>
      </c>
      <c r="AL1728">
        <f>IF(TablaIncidentes[[#This Row],[Prioridad*]]="Baja",((AJ1728*60)+AK1728)-720,IF(TablaIncidentes[[#This Row],[Prioridad*]]="Media",((AJ1728*60)+AK1728)-120,IF(TablaIncidentes[[#This Row],[Prioridad*]]="Alta",((AJ1728*60)+AK1728)-60)))</f>
        <v>-60</v>
      </c>
      <c r="AN1728" t="str">
        <f t="shared" si="188"/>
        <v>viernes</v>
      </c>
    </row>
    <row r="1729" spans="1:40" x14ac:dyDescent="0.25">
      <c r="A1729" s="10" t="s">
        <v>3474</v>
      </c>
      <c r="B1729" t="s">
        <v>3475</v>
      </c>
      <c r="C1729" t="s">
        <v>32</v>
      </c>
      <c r="D1729" s="11" t="s">
        <v>33</v>
      </c>
      <c r="E1729" t="s">
        <v>34</v>
      </c>
      <c r="F1729" t="s">
        <v>51</v>
      </c>
      <c r="G1729" t="s">
        <v>364</v>
      </c>
      <c r="J1729" s="12">
        <v>43856</v>
      </c>
      <c r="K1729" s="13">
        <v>0.52196759259259262</v>
      </c>
      <c r="L1729" s="14">
        <v>43856</v>
      </c>
      <c r="M1729" s="15">
        <v>0.52196759259259262</v>
      </c>
      <c r="N1729" s="12">
        <v>43856</v>
      </c>
      <c r="O1729" s="13">
        <v>0.5920023148148148</v>
      </c>
      <c r="P1729" s="16">
        <v>43857.592719907407</v>
      </c>
      <c r="Q1729" s="11" t="s">
        <v>37</v>
      </c>
      <c r="R1729" s="11" t="s">
        <v>459</v>
      </c>
      <c r="S1729" s="11" t="s">
        <v>39</v>
      </c>
      <c r="T1729" s="11" t="s">
        <v>133</v>
      </c>
      <c r="U1729" s="11" t="s">
        <v>37</v>
      </c>
      <c r="V1729" s="17">
        <v>0</v>
      </c>
      <c r="W1729" s="11" t="s">
        <v>37</v>
      </c>
      <c r="Y1729" s="17" t="str">
        <f>TablaIncidentes[[#This Row],[Tiempo Total Gestión]]</f>
        <v>00:49</v>
      </c>
      <c r="Z1729" s="11">
        <f t="shared" si="182"/>
        <v>0</v>
      </c>
      <c r="AA1729" s="11">
        <f t="shared" si="183"/>
        <v>49</v>
      </c>
      <c r="AB1729" s="11">
        <f>IF(TablaIncidentes[[#This Row],[Prioridad*]]="Baja",(Z1729-24)*60+AA1729,IF(TablaIncidentes[[#This Row],[Prioridad*]]="Media",(Z1729-4)*60+AA1729,IF(TablaIncidentes[[#This Row],[Prioridad*]]="Alta",(Z1729-2)*60+AA1729)))</f>
        <v>-71</v>
      </c>
      <c r="AD1729" s="17" t="str">
        <f>TablaIncidentes[[#This Row],[Tiempo Creación (HH:mm)]]</f>
        <v>00:00</v>
      </c>
      <c r="AE1729" s="11">
        <f t="shared" si="184"/>
        <v>0</v>
      </c>
      <c r="AF1729" s="11">
        <f t="shared" si="185"/>
        <v>0</v>
      </c>
      <c r="AG1729" s="11">
        <f>IF(TablaIncidentes[[#This Row],[Prioridad*]]="Baja",((AE1729*60)+AF1729)-30,IF(TablaIncidentes[[#This Row],[Prioridad*]]="Media",((AE1729*60)+AF1729)-15,IF(TablaIncidentes[[#This Row],[Prioridad*]]="Alta",((AE1729*60)+AF1729)-10)))</f>
        <v>-10</v>
      </c>
      <c r="AI1729" s="17">
        <f>TablaIncidentes[[#This Row],[Tiempo Avance Incidente]]</f>
        <v>0</v>
      </c>
      <c r="AJ1729" s="11">
        <f t="shared" si="186"/>
        <v>0</v>
      </c>
      <c r="AK1729" s="11">
        <f t="shared" si="187"/>
        <v>0</v>
      </c>
      <c r="AL1729">
        <f>IF(TablaIncidentes[[#This Row],[Prioridad*]]="Baja",((AJ1729*60)+AK1729)-720,IF(TablaIncidentes[[#This Row],[Prioridad*]]="Media",((AJ1729*60)+AK1729)-120,IF(TablaIncidentes[[#This Row],[Prioridad*]]="Alta",((AJ1729*60)+AK1729)-60)))</f>
        <v>-60</v>
      </c>
      <c r="AN1729" t="str">
        <f t="shared" si="188"/>
        <v>domingo</v>
      </c>
    </row>
    <row r="1730" spans="1:40" x14ac:dyDescent="0.25">
      <c r="A1730" s="20" t="s">
        <v>3476</v>
      </c>
      <c r="B1730" t="s">
        <v>1109</v>
      </c>
      <c r="C1730" t="s">
        <v>32</v>
      </c>
      <c r="D1730" s="11" t="s">
        <v>33</v>
      </c>
      <c r="E1730" t="s">
        <v>34</v>
      </c>
      <c r="F1730" t="s">
        <v>51</v>
      </c>
      <c r="G1730" t="s">
        <v>62</v>
      </c>
      <c r="J1730" s="12">
        <v>43857</v>
      </c>
      <c r="K1730" s="13">
        <v>0.34453703703703703</v>
      </c>
      <c r="L1730" s="14">
        <v>43857</v>
      </c>
      <c r="M1730" s="15">
        <v>0.34453703703703703</v>
      </c>
      <c r="N1730" s="12">
        <v>43857</v>
      </c>
      <c r="O1730" s="13">
        <v>0.61296296296296293</v>
      </c>
      <c r="P1730" s="16">
        <v>43858.675335648149</v>
      </c>
      <c r="Q1730" s="11" t="s">
        <v>101</v>
      </c>
      <c r="R1730" s="11" t="s">
        <v>3477</v>
      </c>
      <c r="S1730" s="11" t="s">
        <v>39</v>
      </c>
      <c r="T1730" s="11" t="s">
        <v>133</v>
      </c>
      <c r="U1730" s="11" t="s">
        <v>37</v>
      </c>
      <c r="V1730" s="17">
        <v>0</v>
      </c>
      <c r="W1730" s="11" t="s">
        <v>37</v>
      </c>
      <c r="Y1730" s="17" t="str">
        <f>TablaIncidentes[[#This Row],[Tiempo Total Gestión]]</f>
        <v>06:22</v>
      </c>
      <c r="Z1730" s="11">
        <f t="shared" ref="Z1730:Z1793" si="189">HOUR(Y1730)</f>
        <v>6</v>
      </c>
      <c r="AA1730" s="11">
        <f t="shared" ref="AA1730:AA1793" si="190">MINUTE(Y1730)</f>
        <v>22</v>
      </c>
      <c r="AB1730" s="11">
        <f>IF(TablaIncidentes[[#This Row],[Prioridad*]]="Baja",(Z1730-24)*60+AA1730,IF(TablaIncidentes[[#This Row],[Prioridad*]]="Media",(Z1730-4)*60+AA1730,IF(TablaIncidentes[[#This Row],[Prioridad*]]="Alta",(Z1730-2)*60+AA1730)))</f>
        <v>262</v>
      </c>
      <c r="AD1730" s="17" t="str">
        <f>TablaIncidentes[[#This Row],[Tiempo Creación (HH:mm)]]</f>
        <v>00:00</v>
      </c>
      <c r="AE1730" s="11">
        <f t="shared" si="184"/>
        <v>0</v>
      </c>
      <c r="AF1730" s="11">
        <f t="shared" si="185"/>
        <v>0</v>
      </c>
      <c r="AG1730" s="11">
        <f>IF(TablaIncidentes[[#This Row],[Prioridad*]]="Baja",((AE1730*60)+AF1730)-30,IF(TablaIncidentes[[#This Row],[Prioridad*]]="Media",((AE1730*60)+AF1730)-15,IF(TablaIncidentes[[#This Row],[Prioridad*]]="Alta",((AE1730*60)+AF1730)-10)))</f>
        <v>-10</v>
      </c>
      <c r="AI1730" s="17">
        <f>TablaIncidentes[[#This Row],[Tiempo Avance Incidente]]</f>
        <v>0</v>
      </c>
      <c r="AJ1730" s="11">
        <f t="shared" si="186"/>
        <v>0</v>
      </c>
      <c r="AK1730" s="11">
        <f t="shared" si="187"/>
        <v>0</v>
      </c>
      <c r="AL1730">
        <f>IF(TablaIncidentes[[#This Row],[Prioridad*]]="Baja",((AJ1730*60)+AK1730)-720,IF(TablaIncidentes[[#This Row],[Prioridad*]]="Media",((AJ1730*60)+AK1730)-120,IF(TablaIncidentes[[#This Row],[Prioridad*]]="Alta",((AJ1730*60)+AK1730)-60)))</f>
        <v>-60</v>
      </c>
      <c r="AN1730" t="str">
        <f t="shared" si="188"/>
        <v>lunes</v>
      </c>
    </row>
    <row r="1731" spans="1:40" x14ac:dyDescent="0.25">
      <c r="A1731" s="10" t="s">
        <v>3478</v>
      </c>
      <c r="B1731" t="s">
        <v>1937</v>
      </c>
      <c r="C1731" t="s">
        <v>32</v>
      </c>
      <c r="D1731" s="11" t="s">
        <v>33</v>
      </c>
      <c r="E1731" t="s">
        <v>34</v>
      </c>
      <c r="F1731" t="s">
        <v>51</v>
      </c>
      <c r="G1731" t="s">
        <v>75</v>
      </c>
      <c r="J1731" s="12">
        <v>43857</v>
      </c>
      <c r="K1731" s="13">
        <v>0.36738425925925927</v>
      </c>
      <c r="L1731" s="14">
        <v>43857</v>
      </c>
      <c r="M1731" s="15">
        <v>0.36738425925925927</v>
      </c>
      <c r="N1731" s="12">
        <v>43857</v>
      </c>
      <c r="O1731" s="13">
        <v>0.62369212962962961</v>
      </c>
      <c r="P1731" s="16">
        <v>43858.675335648149</v>
      </c>
      <c r="Q1731" s="11" t="s">
        <v>37</v>
      </c>
      <c r="R1731" s="11" t="s">
        <v>2603</v>
      </c>
      <c r="S1731" s="11" t="s">
        <v>39</v>
      </c>
      <c r="T1731" s="11" t="s">
        <v>133</v>
      </c>
      <c r="U1731" s="11" t="s">
        <v>37</v>
      </c>
      <c r="V1731" s="17">
        <v>0</v>
      </c>
      <c r="W1731" s="11" t="s">
        <v>37</v>
      </c>
      <c r="Y1731" s="17" t="str">
        <f>TablaIncidentes[[#This Row],[Tiempo Total Gestión]]</f>
        <v>00:48</v>
      </c>
      <c r="Z1731" s="11">
        <f t="shared" si="189"/>
        <v>0</v>
      </c>
      <c r="AA1731" s="11">
        <f t="shared" si="190"/>
        <v>48</v>
      </c>
      <c r="AB1731" s="11">
        <f>IF(TablaIncidentes[[#This Row],[Prioridad*]]="Baja",(Z1731-24)*60+AA1731,IF(TablaIncidentes[[#This Row],[Prioridad*]]="Media",(Z1731-4)*60+AA1731,IF(TablaIncidentes[[#This Row],[Prioridad*]]="Alta",(Z1731-2)*60+AA1731)))</f>
        <v>-72</v>
      </c>
      <c r="AD1731" s="17" t="str">
        <f>TablaIncidentes[[#This Row],[Tiempo Creación (HH:mm)]]</f>
        <v>00:00</v>
      </c>
      <c r="AE1731" s="11">
        <f t="shared" ref="AE1731:AE1794" si="191">HOUR(AD1731)</f>
        <v>0</v>
      </c>
      <c r="AF1731" s="11">
        <f t="shared" ref="AF1731:AF1794" si="192">MINUTE(AD1731)</f>
        <v>0</v>
      </c>
      <c r="AG1731" s="11">
        <f>IF(TablaIncidentes[[#This Row],[Prioridad*]]="Baja",((AE1731*60)+AF1731)-30,IF(TablaIncidentes[[#This Row],[Prioridad*]]="Media",((AE1731*60)+AF1731)-15,IF(TablaIncidentes[[#This Row],[Prioridad*]]="Alta",((AE1731*60)+AF1731)-10)))</f>
        <v>-10</v>
      </c>
      <c r="AI1731" s="17">
        <f>TablaIncidentes[[#This Row],[Tiempo Avance Incidente]]</f>
        <v>0</v>
      </c>
      <c r="AJ1731" s="11">
        <f t="shared" ref="AJ1731:AJ1794" si="193">HOUR(AI1731)</f>
        <v>0</v>
      </c>
      <c r="AK1731" s="11">
        <f t="shared" ref="AK1731:AK1794" si="194">MINUTE(AI1731)</f>
        <v>0</v>
      </c>
      <c r="AL1731">
        <f>IF(TablaIncidentes[[#This Row],[Prioridad*]]="Baja",((AJ1731*60)+AK1731)-720,IF(TablaIncidentes[[#This Row],[Prioridad*]]="Media",((AJ1731*60)+AK1731)-120,IF(TablaIncidentes[[#This Row],[Prioridad*]]="Alta",((AJ1731*60)+AK1731)-60)))</f>
        <v>-60</v>
      </c>
      <c r="AN1731" t="str">
        <f t="shared" ref="AN1731:AN1794" si="195">TEXT(J1731,"dddd")</f>
        <v>lunes</v>
      </c>
    </row>
    <row r="1732" spans="1:40" x14ac:dyDescent="0.25">
      <c r="A1732" s="10" t="s">
        <v>3479</v>
      </c>
      <c r="B1732" t="s">
        <v>3480</v>
      </c>
      <c r="C1732" t="s">
        <v>32</v>
      </c>
      <c r="D1732" s="11" t="s">
        <v>33</v>
      </c>
      <c r="E1732" t="s">
        <v>34</v>
      </c>
      <c r="F1732" t="s">
        <v>111</v>
      </c>
      <c r="G1732" t="s">
        <v>279</v>
      </c>
      <c r="J1732" s="12">
        <v>43857</v>
      </c>
      <c r="K1732" s="13">
        <v>0.36738425925925927</v>
      </c>
      <c r="L1732" s="14">
        <v>43857</v>
      </c>
      <c r="M1732" s="15">
        <v>0.36738425925925927</v>
      </c>
      <c r="N1732" s="12">
        <v>43857</v>
      </c>
      <c r="O1732" s="13">
        <v>0.40422453703703703</v>
      </c>
      <c r="P1732" s="16">
        <v>43858.433877314812</v>
      </c>
      <c r="Q1732" s="11" t="s">
        <v>37</v>
      </c>
      <c r="R1732" s="11" t="s">
        <v>554</v>
      </c>
      <c r="S1732" s="11" t="s">
        <v>39</v>
      </c>
      <c r="T1732" s="11" t="s">
        <v>133</v>
      </c>
      <c r="U1732" s="11" t="s">
        <v>37</v>
      </c>
      <c r="V1732" s="17">
        <v>0</v>
      </c>
      <c r="W1732" s="11" t="s">
        <v>37</v>
      </c>
      <c r="Y1732" s="17" t="str">
        <f>TablaIncidentes[[#This Row],[Tiempo Total Gestión]]</f>
        <v>00:53</v>
      </c>
      <c r="Z1732" s="11">
        <f t="shared" si="189"/>
        <v>0</v>
      </c>
      <c r="AA1732" s="11">
        <f t="shared" si="190"/>
        <v>53</v>
      </c>
      <c r="AB1732" s="11">
        <f>IF(TablaIncidentes[[#This Row],[Prioridad*]]="Baja",(Z1732-24)*60+AA1732,IF(TablaIncidentes[[#This Row],[Prioridad*]]="Media",(Z1732-4)*60+AA1732,IF(TablaIncidentes[[#This Row],[Prioridad*]]="Alta",(Z1732-2)*60+AA1732)))</f>
        <v>-67</v>
      </c>
      <c r="AD1732" s="17" t="str">
        <f>TablaIncidentes[[#This Row],[Tiempo Creación (HH:mm)]]</f>
        <v>00:00</v>
      </c>
      <c r="AE1732" s="11">
        <f t="shared" si="191"/>
        <v>0</v>
      </c>
      <c r="AF1732" s="11">
        <f t="shared" si="192"/>
        <v>0</v>
      </c>
      <c r="AG1732" s="11">
        <f>IF(TablaIncidentes[[#This Row],[Prioridad*]]="Baja",((AE1732*60)+AF1732)-30,IF(TablaIncidentes[[#This Row],[Prioridad*]]="Media",((AE1732*60)+AF1732)-15,IF(TablaIncidentes[[#This Row],[Prioridad*]]="Alta",((AE1732*60)+AF1732)-10)))</f>
        <v>-10</v>
      </c>
      <c r="AI1732" s="17">
        <f>TablaIncidentes[[#This Row],[Tiempo Avance Incidente]]</f>
        <v>0</v>
      </c>
      <c r="AJ1732" s="11">
        <f t="shared" si="193"/>
        <v>0</v>
      </c>
      <c r="AK1732" s="11">
        <f t="shared" si="194"/>
        <v>0</v>
      </c>
      <c r="AL1732">
        <f>IF(TablaIncidentes[[#This Row],[Prioridad*]]="Baja",((AJ1732*60)+AK1732)-720,IF(TablaIncidentes[[#This Row],[Prioridad*]]="Media",((AJ1732*60)+AK1732)-120,IF(TablaIncidentes[[#This Row],[Prioridad*]]="Alta",((AJ1732*60)+AK1732)-60)))</f>
        <v>-60</v>
      </c>
      <c r="AN1732" t="str">
        <f t="shared" si="195"/>
        <v>lunes</v>
      </c>
    </row>
    <row r="1733" spans="1:40" x14ac:dyDescent="0.25">
      <c r="A1733" s="10" t="s">
        <v>3481</v>
      </c>
      <c r="B1733" t="s">
        <v>572</v>
      </c>
      <c r="C1733" t="s">
        <v>161</v>
      </c>
      <c r="D1733" s="11" t="s">
        <v>110</v>
      </c>
      <c r="E1733" t="s">
        <v>34</v>
      </c>
      <c r="F1733" t="s">
        <v>124</v>
      </c>
      <c r="G1733" t="s">
        <v>319</v>
      </c>
      <c r="J1733" s="12">
        <v>43857</v>
      </c>
      <c r="K1733" s="13">
        <v>0.35755787037037035</v>
      </c>
      <c r="L1733" s="14">
        <v>43857</v>
      </c>
      <c r="M1733" s="15">
        <v>0.35964120370370373</v>
      </c>
      <c r="N1733" s="12">
        <v>43857</v>
      </c>
      <c r="O1733" s="13">
        <v>0.4906712962962963</v>
      </c>
      <c r="P1733" s="16">
        <v>43858.551249999997</v>
      </c>
      <c r="Q1733" s="11" t="s">
        <v>37</v>
      </c>
      <c r="R1733" s="11" t="s">
        <v>1309</v>
      </c>
      <c r="S1733" s="11" t="s">
        <v>59</v>
      </c>
      <c r="T1733" s="11" t="s">
        <v>116</v>
      </c>
      <c r="U1733" s="11" t="s">
        <v>37</v>
      </c>
      <c r="V1733" s="17">
        <v>2.0833333328482695E-3</v>
      </c>
      <c r="W1733" s="11" t="s">
        <v>37</v>
      </c>
      <c r="Y1733" s="17" t="str">
        <f>TablaIncidentes[[#This Row],[Tiempo Total Gestión]]</f>
        <v>01:07</v>
      </c>
      <c r="Z1733" s="11">
        <f t="shared" si="189"/>
        <v>1</v>
      </c>
      <c r="AA1733" s="11">
        <f t="shared" si="190"/>
        <v>7</v>
      </c>
      <c r="AB1733" s="11">
        <f>IF(TablaIncidentes[[#This Row],[Prioridad*]]="Baja",(Z1733-24)*60+AA1733,IF(TablaIncidentes[[#This Row],[Prioridad*]]="Media",(Z1733-4)*60+AA1733,IF(TablaIncidentes[[#This Row],[Prioridad*]]="Alta",(Z1733-2)*60+AA1733)))</f>
        <v>-173</v>
      </c>
      <c r="AD1733" s="17" t="str">
        <f>TablaIncidentes[[#This Row],[Tiempo Creación (HH:mm)]]</f>
        <v>00:03</v>
      </c>
      <c r="AE1733" s="11">
        <f t="shared" si="191"/>
        <v>0</v>
      </c>
      <c r="AF1733" s="11">
        <f t="shared" si="192"/>
        <v>3</v>
      </c>
      <c r="AG1733" s="11">
        <f>IF(TablaIncidentes[[#This Row],[Prioridad*]]="Baja",((AE1733*60)+AF1733)-30,IF(TablaIncidentes[[#This Row],[Prioridad*]]="Media",((AE1733*60)+AF1733)-15,IF(TablaIncidentes[[#This Row],[Prioridad*]]="Alta",((AE1733*60)+AF1733)-10)))</f>
        <v>-12</v>
      </c>
      <c r="AI1733" s="17">
        <f>TablaIncidentes[[#This Row],[Tiempo Avance Incidente]]</f>
        <v>2.0833333328482695E-3</v>
      </c>
      <c r="AJ1733" s="11">
        <f t="shared" si="193"/>
        <v>0</v>
      </c>
      <c r="AK1733" s="11">
        <f t="shared" si="194"/>
        <v>3</v>
      </c>
      <c r="AL1733">
        <f>IF(TablaIncidentes[[#This Row],[Prioridad*]]="Baja",((AJ1733*60)+AK1733)-720,IF(TablaIncidentes[[#This Row],[Prioridad*]]="Media",((AJ1733*60)+AK1733)-120,IF(TablaIncidentes[[#This Row],[Prioridad*]]="Alta",((AJ1733*60)+AK1733)-60)))</f>
        <v>-117</v>
      </c>
      <c r="AN1733" t="str">
        <f t="shared" si="195"/>
        <v>lunes</v>
      </c>
    </row>
    <row r="1734" spans="1:40" x14ac:dyDescent="0.25">
      <c r="A1734" s="20" t="s">
        <v>3482</v>
      </c>
      <c r="B1734" t="s">
        <v>3483</v>
      </c>
      <c r="C1734" t="s">
        <v>32</v>
      </c>
      <c r="D1734" s="11" t="s">
        <v>33</v>
      </c>
      <c r="E1734" t="s">
        <v>34</v>
      </c>
      <c r="F1734" t="s">
        <v>51</v>
      </c>
      <c r="G1734" t="s">
        <v>52</v>
      </c>
      <c r="J1734" s="12">
        <v>43857</v>
      </c>
      <c r="K1734" s="13">
        <v>0.36739583333333337</v>
      </c>
      <c r="L1734" s="14">
        <v>43857</v>
      </c>
      <c r="M1734" s="15">
        <v>0.36739583333333337</v>
      </c>
      <c r="N1734" s="12">
        <v>43857</v>
      </c>
      <c r="O1734" s="13">
        <v>0.60427083333333331</v>
      </c>
      <c r="P1734" s="16">
        <v>43858.675335648149</v>
      </c>
      <c r="Q1734" s="11" t="s">
        <v>101</v>
      </c>
      <c r="R1734" s="11" t="s">
        <v>2250</v>
      </c>
      <c r="S1734" s="11" t="s">
        <v>39</v>
      </c>
      <c r="T1734" s="11" t="s">
        <v>133</v>
      </c>
      <c r="U1734" s="11" t="s">
        <v>37</v>
      </c>
      <c r="V1734" s="17">
        <v>0</v>
      </c>
      <c r="W1734" s="11" t="s">
        <v>37</v>
      </c>
      <c r="Y1734" s="17" t="str">
        <f>TablaIncidentes[[#This Row],[Tiempo Total Gestión]]</f>
        <v>05:41</v>
      </c>
      <c r="Z1734" s="11">
        <f t="shared" si="189"/>
        <v>5</v>
      </c>
      <c r="AA1734" s="11">
        <f t="shared" si="190"/>
        <v>41</v>
      </c>
      <c r="AB1734" s="11">
        <f>IF(TablaIncidentes[[#This Row],[Prioridad*]]="Baja",(Z1734-24)*60+AA1734,IF(TablaIncidentes[[#This Row],[Prioridad*]]="Media",(Z1734-4)*60+AA1734,IF(TablaIncidentes[[#This Row],[Prioridad*]]="Alta",(Z1734-2)*60+AA1734)))</f>
        <v>221</v>
      </c>
      <c r="AD1734" s="17" t="str">
        <f>TablaIncidentes[[#This Row],[Tiempo Creación (HH:mm)]]</f>
        <v>00:00</v>
      </c>
      <c r="AE1734" s="11">
        <f t="shared" si="191"/>
        <v>0</v>
      </c>
      <c r="AF1734" s="11">
        <f t="shared" si="192"/>
        <v>0</v>
      </c>
      <c r="AG1734" s="11">
        <f>IF(TablaIncidentes[[#This Row],[Prioridad*]]="Baja",((AE1734*60)+AF1734)-30,IF(TablaIncidentes[[#This Row],[Prioridad*]]="Media",((AE1734*60)+AF1734)-15,IF(TablaIncidentes[[#This Row],[Prioridad*]]="Alta",((AE1734*60)+AF1734)-10)))</f>
        <v>-10</v>
      </c>
      <c r="AI1734" s="17">
        <f>TablaIncidentes[[#This Row],[Tiempo Avance Incidente]]</f>
        <v>0</v>
      </c>
      <c r="AJ1734" s="11">
        <f t="shared" si="193"/>
        <v>0</v>
      </c>
      <c r="AK1734" s="11">
        <f t="shared" si="194"/>
        <v>0</v>
      </c>
      <c r="AL1734">
        <f>IF(TablaIncidentes[[#This Row],[Prioridad*]]="Baja",((AJ1734*60)+AK1734)-720,IF(TablaIncidentes[[#This Row],[Prioridad*]]="Media",((AJ1734*60)+AK1734)-120,IF(TablaIncidentes[[#This Row],[Prioridad*]]="Alta",((AJ1734*60)+AK1734)-60)))</f>
        <v>-60</v>
      </c>
      <c r="AN1734" t="str">
        <f t="shared" si="195"/>
        <v>lunes</v>
      </c>
    </row>
    <row r="1735" spans="1:40" x14ac:dyDescent="0.25">
      <c r="A1735" s="10" t="s">
        <v>3484</v>
      </c>
      <c r="B1735" t="s">
        <v>3485</v>
      </c>
      <c r="C1735" t="s">
        <v>32</v>
      </c>
      <c r="D1735" s="11" t="s">
        <v>33</v>
      </c>
      <c r="E1735" t="s">
        <v>34</v>
      </c>
      <c r="F1735" t="s">
        <v>51</v>
      </c>
      <c r="G1735" t="s">
        <v>361</v>
      </c>
      <c r="J1735" s="12">
        <v>43857</v>
      </c>
      <c r="K1735" s="13">
        <v>0.3674074074074074</v>
      </c>
      <c r="L1735" s="14">
        <v>43857</v>
      </c>
      <c r="M1735" s="15">
        <v>0.3674074074074074</v>
      </c>
      <c r="N1735" s="12">
        <v>43857</v>
      </c>
      <c r="O1735" s="13">
        <v>0.39042824074074073</v>
      </c>
      <c r="P1735" s="16">
        <v>43858.433877314812</v>
      </c>
      <c r="Q1735" s="11" t="s">
        <v>37</v>
      </c>
      <c r="R1735" s="11" t="s">
        <v>166</v>
      </c>
      <c r="S1735" s="11" t="s">
        <v>39</v>
      </c>
      <c r="T1735" s="11" t="s">
        <v>133</v>
      </c>
      <c r="U1735" s="11" t="s">
        <v>37</v>
      </c>
      <c r="V1735" s="17">
        <v>0</v>
      </c>
      <c r="W1735" s="11" t="s">
        <v>37</v>
      </c>
      <c r="Y1735" s="17" t="str">
        <f>TablaIncidentes[[#This Row],[Tiempo Total Gestión]]</f>
        <v>00:33</v>
      </c>
      <c r="Z1735" s="11">
        <f t="shared" si="189"/>
        <v>0</v>
      </c>
      <c r="AA1735" s="11">
        <f t="shared" si="190"/>
        <v>33</v>
      </c>
      <c r="AB1735" s="11">
        <f>IF(TablaIncidentes[[#This Row],[Prioridad*]]="Baja",(Z1735-24)*60+AA1735,IF(TablaIncidentes[[#This Row],[Prioridad*]]="Media",(Z1735-4)*60+AA1735,IF(TablaIncidentes[[#This Row],[Prioridad*]]="Alta",(Z1735-2)*60+AA1735)))</f>
        <v>-87</v>
      </c>
      <c r="AD1735" s="17" t="str">
        <f>TablaIncidentes[[#This Row],[Tiempo Creación (HH:mm)]]</f>
        <v>00:00</v>
      </c>
      <c r="AE1735" s="11">
        <f t="shared" si="191"/>
        <v>0</v>
      </c>
      <c r="AF1735" s="11">
        <f t="shared" si="192"/>
        <v>0</v>
      </c>
      <c r="AG1735" s="11">
        <f>IF(TablaIncidentes[[#This Row],[Prioridad*]]="Baja",((AE1735*60)+AF1735)-30,IF(TablaIncidentes[[#This Row],[Prioridad*]]="Media",((AE1735*60)+AF1735)-15,IF(TablaIncidentes[[#This Row],[Prioridad*]]="Alta",((AE1735*60)+AF1735)-10)))</f>
        <v>-10</v>
      </c>
      <c r="AI1735" s="17">
        <f>TablaIncidentes[[#This Row],[Tiempo Avance Incidente]]</f>
        <v>0</v>
      </c>
      <c r="AJ1735" s="11">
        <f t="shared" si="193"/>
        <v>0</v>
      </c>
      <c r="AK1735" s="11">
        <f t="shared" si="194"/>
        <v>0</v>
      </c>
      <c r="AL1735">
        <f>IF(TablaIncidentes[[#This Row],[Prioridad*]]="Baja",((AJ1735*60)+AK1735)-720,IF(TablaIncidentes[[#This Row],[Prioridad*]]="Media",((AJ1735*60)+AK1735)-120,IF(TablaIncidentes[[#This Row],[Prioridad*]]="Alta",((AJ1735*60)+AK1735)-60)))</f>
        <v>-60</v>
      </c>
      <c r="AN1735" t="str">
        <f t="shared" si="195"/>
        <v>lunes</v>
      </c>
    </row>
    <row r="1736" spans="1:40" x14ac:dyDescent="0.25">
      <c r="A1736" s="20" t="s">
        <v>3486</v>
      </c>
      <c r="B1736" t="s">
        <v>3487</v>
      </c>
      <c r="C1736" t="s">
        <v>32</v>
      </c>
      <c r="D1736" s="11" t="s">
        <v>33</v>
      </c>
      <c r="E1736" t="s">
        <v>34</v>
      </c>
      <c r="F1736" t="s">
        <v>51</v>
      </c>
      <c r="G1736" t="s">
        <v>1507</v>
      </c>
      <c r="J1736" s="12">
        <v>43857</v>
      </c>
      <c r="K1736" s="13">
        <v>0.3674189814814815</v>
      </c>
      <c r="L1736" s="14">
        <v>43857</v>
      </c>
      <c r="M1736" s="15">
        <v>0.3674189814814815</v>
      </c>
      <c r="N1736" s="12">
        <v>43857</v>
      </c>
      <c r="O1736" s="13">
        <v>0.61435185185185182</v>
      </c>
      <c r="P1736" s="16">
        <v>43858.675335648149</v>
      </c>
      <c r="Q1736" s="11" t="s">
        <v>101</v>
      </c>
      <c r="R1736" s="11" t="s">
        <v>2377</v>
      </c>
      <c r="S1736" s="11" t="s">
        <v>39</v>
      </c>
      <c r="T1736" s="11" t="s">
        <v>133</v>
      </c>
      <c r="U1736" s="11" t="s">
        <v>37</v>
      </c>
      <c r="V1736" s="17">
        <v>0</v>
      </c>
      <c r="W1736" s="11" t="s">
        <v>37</v>
      </c>
      <c r="Y1736" s="17" t="str">
        <f>TablaIncidentes[[#This Row],[Tiempo Total Gestión]]</f>
        <v>05:55</v>
      </c>
      <c r="Z1736" s="11">
        <f t="shared" si="189"/>
        <v>5</v>
      </c>
      <c r="AA1736" s="11">
        <f t="shared" si="190"/>
        <v>55</v>
      </c>
      <c r="AB1736" s="11">
        <f>IF(TablaIncidentes[[#This Row],[Prioridad*]]="Baja",(Z1736-24)*60+AA1736,IF(TablaIncidentes[[#This Row],[Prioridad*]]="Media",(Z1736-4)*60+AA1736,IF(TablaIncidentes[[#This Row],[Prioridad*]]="Alta",(Z1736-2)*60+AA1736)))</f>
        <v>235</v>
      </c>
      <c r="AD1736" s="17" t="str">
        <f>TablaIncidentes[[#This Row],[Tiempo Creación (HH:mm)]]</f>
        <v>00:00</v>
      </c>
      <c r="AE1736" s="11">
        <f t="shared" si="191"/>
        <v>0</v>
      </c>
      <c r="AF1736" s="11">
        <f t="shared" si="192"/>
        <v>0</v>
      </c>
      <c r="AG1736" s="11">
        <f>IF(TablaIncidentes[[#This Row],[Prioridad*]]="Baja",((AE1736*60)+AF1736)-30,IF(TablaIncidentes[[#This Row],[Prioridad*]]="Media",((AE1736*60)+AF1736)-15,IF(TablaIncidentes[[#This Row],[Prioridad*]]="Alta",((AE1736*60)+AF1736)-10)))</f>
        <v>-10</v>
      </c>
      <c r="AI1736" s="17">
        <f>TablaIncidentes[[#This Row],[Tiempo Avance Incidente]]</f>
        <v>0</v>
      </c>
      <c r="AJ1736" s="11">
        <f t="shared" si="193"/>
        <v>0</v>
      </c>
      <c r="AK1736" s="11">
        <f t="shared" si="194"/>
        <v>0</v>
      </c>
      <c r="AL1736">
        <f>IF(TablaIncidentes[[#This Row],[Prioridad*]]="Baja",((AJ1736*60)+AK1736)-720,IF(TablaIncidentes[[#This Row],[Prioridad*]]="Media",((AJ1736*60)+AK1736)-120,IF(TablaIncidentes[[#This Row],[Prioridad*]]="Alta",((AJ1736*60)+AK1736)-60)))</f>
        <v>-60</v>
      </c>
      <c r="AN1736" t="str">
        <f t="shared" si="195"/>
        <v>lunes</v>
      </c>
    </row>
    <row r="1737" spans="1:40" x14ac:dyDescent="0.25">
      <c r="A1737" s="10" t="s">
        <v>3488</v>
      </c>
      <c r="B1737" t="s">
        <v>819</v>
      </c>
      <c r="C1737" t="s">
        <v>32</v>
      </c>
      <c r="D1737" s="11" t="s">
        <v>33</v>
      </c>
      <c r="E1737" t="s">
        <v>34</v>
      </c>
      <c r="F1737" t="s">
        <v>51</v>
      </c>
      <c r="G1737" t="s">
        <v>361</v>
      </c>
      <c r="J1737" s="12">
        <v>43857</v>
      </c>
      <c r="K1737" s="13">
        <v>0.36743055555555554</v>
      </c>
      <c r="L1737" s="14">
        <v>43857</v>
      </c>
      <c r="M1737" s="15">
        <v>0.36743055555555554</v>
      </c>
      <c r="N1737" s="12">
        <v>43857</v>
      </c>
      <c r="O1737" s="13">
        <v>0.39422453703703703</v>
      </c>
      <c r="P1737" s="16">
        <v>43858.433877314812</v>
      </c>
      <c r="Q1737" s="11" t="s">
        <v>37</v>
      </c>
      <c r="R1737" s="11" t="s">
        <v>825</v>
      </c>
      <c r="S1737" s="11" t="s">
        <v>39</v>
      </c>
      <c r="T1737" s="11" t="s">
        <v>133</v>
      </c>
      <c r="U1737" s="11" t="s">
        <v>37</v>
      </c>
      <c r="V1737" s="17">
        <v>0</v>
      </c>
      <c r="W1737" s="11" t="s">
        <v>37</v>
      </c>
      <c r="Y1737" s="17" t="str">
        <f>TablaIncidentes[[#This Row],[Tiempo Total Gestión]]</f>
        <v>00:38</v>
      </c>
      <c r="Z1737" s="11">
        <f t="shared" si="189"/>
        <v>0</v>
      </c>
      <c r="AA1737" s="11">
        <f t="shared" si="190"/>
        <v>38</v>
      </c>
      <c r="AB1737" s="11">
        <f>IF(TablaIncidentes[[#This Row],[Prioridad*]]="Baja",(Z1737-24)*60+AA1737,IF(TablaIncidentes[[#This Row],[Prioridad*]]="Media",(Z1737-4)*60+AA1737,IF(TablaIncidentes[[#This Row],[Prioridad*]]="Alta",(Z1737-2)*60+AA1737)))</f>
        <v>-82</v>
      </c>
      <c r="AD1737" s="17" t="str">
        <f>TablaIncidentes[[#This Row],[Tiempo Creación (HH:mm)]]</f>
        <v>00:00</v>
      </c>
      <c r="AE1737" s="11">
        <f t="shared" si="191"/>
        <v>0</v>
      </c>
      <c r="AF1737" s="11">
        <f t="shared" si="192"/>
        <v>0</v>
      </c>
      <c r="AG1737" s="11">
        <f>IF(TablaIncidentes[[#This Row],[Prioridad*]]="Baja",((AE1737*60)+AF1737)-30,IF(TablaIncidentes[[#This Row],[Prioridad*]]="Media",((AE1737*60)+AF1737)-15,IF(TablaIncidentes[[#This Row],[Prioridad*]]="Alta",((AE1737*60)+AF1737)-10)))</f>
        <v>-10</v>
      </c>
      <c r="AI1737" s="17">
        <f>TablaIncidentes[[#This Row],[Tiempo Avance Incidente]]</f>
        <v>0</v>
      </c>
      <c r="AJ1737" s="11">
        <f t="shared" si="193"/>
        <v>0</v>
      </c>
      <c r="AK1737" s="11">
        <f t="shared" si="194"/>
        <v>0</v>
      </c>
      <c r="AL1737">
        <f>IF(TablaIncidentes[[#This Row],[Prioridad*]]="Baja",((AJ1737*60)+AK1737)-720,IF(TablaIncidentes[[#This Row],[Prioridad*]]="Media",((AJ1737*60)+AK1737)-120,IF(TablaIncidentes[[#This Row],[Prioridad*]]="Alta",((AJ1737*60)+AK1737)-60)))</f>
        <v>-60</v>
      </c>
      <c r="AN1737" t="str">
        <f t="shared" si="195"/>
        <v>lunes</v>
      </c>
    </row>
    <row r="1738" spans="1:40" x14ac:dyDescent="0.25">
      <c r="A1738" s="10" t="s">
        <v>3489</v>
      </c>
      <c r="B1738" t="s">
        <v>3490</v>
      </c>
      <c r="C1738" t="s">
        <v>32</v>
      </c>
      <c r="D1738" s="11" t="s">
        <v>33</v>
      </c>
      <c r="E1738" t="s">
        <v>34</v>
      </c>
      <c r="F1738" t="s">
        <v>51</v>
      </c>
      <c r="G1738" t="s">
        <v>361</v>
      </c>
      <c r="J1738" s="12">
        <v>43857</v>
      </c>
      <c r="K1738" s="13">
        <v>0.36743055555555554</v>
      </c>
      <c r="L1738" s="14">
        <v>43857</v>
      </c>
      <c r="M1738" s="15">
        <v>0.36743055555555554</v>
      </c>
      <c r="N1738" s="12">
        <v>43857</v>
      </c>
      <c r="O1738" s="13">
        <v>0.39909722222222221</v>
      </c>
      <c r="P1738" s="16">
        <v>43858.433877314812</v>
      </c>
      <c r="Q1738" s="11" t="s">
        <v>37</v>
      </c>
      <c r="R1738" s="11" t="s">
        <v>2476</v>
      </c>
      <c r="S1738" s="11" t="s">
        <v>39</v>
      </c>
      <c r="T1738" s="11" t="s">
        <v>133</v>
      </c>
      <c r="U1738" s="11" t="s">
        <v>37</v>
      </c>
      <c r="V1738" s="17">
        <v>0</v>
      </c>
      <c r="W1738" s="11" t="s">
        <v>37</v>
      </c>
      <c r="Y1738" s="17" t="str">
        <f>TablaIncidentes[[#This Row],[Tiempo Total Gestión]]</f>
        <v>00:45</v>
      </c>
      <c r="Z1738" s="11">
        <f t="shared" si="189"/>
        <v>0</v>
      </c>
      <c r="AA1738" s="11">
        <f t="shared" si="190"/>
        <v>45</v>
      </c>
      <c r="AB1738" s="11">
        <f>IF(TablaIncidentes[[#This Row],[Prioridad*]]="Baja",(Z1738-24)*60+AA1738,IF(TablaIncidentes[[#This Row],[Prioridad*]]="Media",(Z1738-4)*60+AA1738,IF(TablaIncidentes[[#This Row],[Prioridad*]]="Alta",(Z1738-2)*60+AA1738)))</f>
        <v>-75</v>
      </c>
      <c r="AD1738" s="17" t="str">
        <f>TablaIncidentes[[#This Row],[Tiempo Creación (HH:mm)]]</f>
        <v>00:00</v>
      </c>
      <c r="AE1738" s="11">
        <f t="shared" si="191"/>
        <v>0</v>
      </c>
      <c r="AF1738" s="11">
        <f t="shared" si="192"/>
        <v>0</v>
      </c>
      <c r="AG1738" s="11">
        <f>IF(TablaIncidentes[[#This Row],[Prioridad*]]="Baja",((AE1738*60)+AF1738)-30,IF(TablaIncidentes[[#This Row],[Prioridad*]]="Media",((AE1738*60)+AF1738)-15,IF(TablaIncidentes[[#This Row],[Prioridad*]]="Alta",((AE1738*60)+AF1738)-10)))</f>
        <v>-10</v>
      </c>
      <c r="AI1738" s="17">
        <f>TablaIncidentes[[#This Row],[Tiempo Avance Incidente]]</f>
        <v>0</v>
      </c>
      <c r="AJ1738" s="11">
        <f t="shared" si="193"/>
        <v>0</v>
      </c>
      <c r="AK1738" s="11">
        <f t="shared" si="194"/>
        <v>0</v>
      </c>
      <c r="AL1738">
        <f>IF(TablaIncidentes[[#This Row],[Prioridad*]]="Baja",((AJ1738*60)+AK1738)-720,IF(TablaIncidentes[[#This Row],[Prioridad*]]="Media",((AJ1738*60)+AK1738)-120,IF(TablaIncidentes[[#This Row],[Prioridad*]]="Alta",((AJ1738*60)+AK1738)-60)))</f>
        <v>-60</v>
      </c>
      <c r="AN1738" t="str">
        <f t="shared" si="195"/>
        <v>lunes</v>
      </c>
    </row>
    <row r="1739" spans="1:40" x14ac:dyDescent="0.25">
      <c r="A1739" s="20" t="s">
        <v>3491</v>
      </c>
      <c r="B1739" t="s">
        <v>2410</v>
      </c>
      <c r="C1739" t="s">
        <v>32</v>
      </c>
      <c r="D1739" s="11" t="s">
        <v>33</v>
      </c>
      <c r="E1739" t="s">
        <v>34</v>
      </c>
      <c r="F1739" t="s">
        <v>51</v>
      </c>
      <c r="G1739" t="s">
        <v>75</v>
      </c>
      <c r="J1739" s="12">
        <v>43857</v>
      </c>
      <c r="K1739" s="13">
        <v>0.36743055555555554</v>
      </c>
      <c r="L1739" s="14">
        <v>43857</v>
      </c>
      <c r="M1739" s="15">
        <v>0.36743055555555554</v>
      </c>
      <c r="N1739" s="12">
        <v>43857</v>
      </c>
      <c r="O1739" s="13">
        <v>0.62792824074074072</v>
      </c>
      <c r="P1739" s="16">
        <v>43858.675335648149</v>
      </c>
      <c r="Q1739" s="11" t="s">
        <v>101</v>
      </c>
      <c r="R1739" s="11" t="s">
        <v>3492</v>
      </c>
      <c r="S1739" s="11" t="s">
        <v>39</v>
      </c>
      <c r="T1739" s="11" t="s">
        <v>133</v>
      </c>
      <c r="U1739" s="11" t="s">
        <v>37</v>
      </c>
      <c r="V1739" s="17">
        <v>0</v>
      </c>
      <c r="W1739" s="11" t="s">
        <v>37</v>
      </c>
      <c r="Y1739" s="17" t="str">
        <f>TablaIncidentes[[#This Row],[Tiempo Total Gestión]]</f>
        <v>06:15</v>
      </c>
      <c r="Z1739" s="11">
        <f t="shared" si="189"/>
        <v>6</v>
      </c>
      <c r="AA1739" s="11">
        <f t="shared" si="190"/>
        <v>15</v>
      </c>
      <c r="AB1739" s="11">
        <f>IF(TablaIncidentes[[#This Row],[Prioridad*]]="Baja",(Z1739-24)*60+AA1739,IF(TablaIncidentes[[#This Row],[Prioridad*]]="Media",(Z1739-4)*60+AA1739,IF(TablaIncidentes[[#This Row],[Prioridad*]]="Alta",(Z1739-2)*60+AA1739)))</f>
        <v>255</v>
      </c>
      <c r="AD1739" s="17" t="str">
        <f>TablaIncidentes[[#This Row],[Tiempo Creación (HH:mm)]]</f>
        <v>00:00</v>
      </c>
      <c r="AE1739" s="11">
        <f t="shared" si="191"/>
        <v>0</v>
      </c>
      <c r="AF1739" s="11">
        <f t="shared" si="192"/>
        <v>0</v>
      </c>
      <c r="AG1739" s="11">
        <f>IF(TablaIncidentes[[#This Row],[Prioridad*]]="Baja",((AE1739*60)+AF1739)-30,IF(TablaIncidentes[[#This Row],[Prioridad*]]="Media",((AE1739*60)+AF1739)-15,IF(TablaIncidentes[[#This Row],[Prioridad*]]="Alta",((AE1739*60)+AF1739)-10)))</f>
        <v>-10</v>
      </c>
      <c r="AI1739" s="17">
        <f>TablaIncidentes[[#This Row],[Tiempo Avance Incidente]]</f>
        <v>0</v>
      </c>
      <c r="AJ1739" s="11">
        <f t="shared" si="193"/>
        <v>0</v>
      </c>
      <c r="AK1739" s="11">
        <f t="shared" si="194"/>
        <v>0</v>
      </c>
      <c r="AL1739">
        <f>IF(TablaIncidentes[[#This Row],[Prioridad*]]="Baja",((AJ1739*60)+AK1739)-720,IF(TablaIncidentes[[#This Row],[Prioridad*]]="Media",((AJ1739*60)+AK1739)-120,IF(TablaIncidentes[[#This Row],[Prioridad*]]="Alta",((AJ1739*60)+AK1739)-60)))</f>
        <v>-60</v>
      </c>
      <c r="AN1739" t="str">
        <f t="shared" si="195"/>
        <v>lunes</v>
      </c>
    </row>
    <row r="1740" spans="1:40" x14ac:dyDescent="0.25">
      <c r="A1740" s="10" t="s">
        <v>3493</v>
      </c>
      <c r="B1740" t="s">
        <v>3494</v>
      </c>
      <c r="C1740" t="s">
        <v>32</v>
      </c>
      <c r="D1740" s="11" t="s">
        <v>33</v>
      </c>
      <c r="E1740" t="s">
        <v>34</v>
      </c>
      <c r="F1740" t="s">
        <v>51</v>
      </c>
      <c r="G1740" t="s">
        <v>75</v>
      </c>
      <c r="J1740" s="12">
        <v>43857</v>
      </c>
      <c r="K1740" s="13">
        <v>0.36744212962962958</v>
      </c>
      <c r="L1740" s="14">
        <v>43857</v>
      </c>
      <c r="M1740" s="15">
        <v>0.36744212962962958</v>
      </c>
      <c r="N1740" s="12">
        <v>43858</v>
      </c>
      <c r="O1740" s="13">
        <v>0.44077546296296299</v>
      </c>
      <c r="P1740" s="16">
        <v>43859.515972222223</v>
      </c>
      <c r="Q1740" s="11" t="s">
        <v>37</v>
      </c>
      <c r="R1740" s="11" t="s">
        <v>1751</v>
      </c>
      <c r="S1740" s="11" t="s">
        <v>39</v>
      </c>
      <c r="T1740" s="11" t="s">
        <v>133</v>
      </c>
      <c r="U1740" s="11" t="s">
        <v>37</v>
      </c>
      <c r="V1740" s="17">
        <v>0</v>
      </c>
      <c r="W1740" s="11" t="s">
        <v>37</v>
      </c>
      <c r="Y1740" s="17" t="str">
        <f>TablaIncidentes[[#This Row],[Tiempo Total Gestión]]</f>
        <v>01:09</v>
      </c>
      <c r="Z1740" s="11">
        <f t="shared" si="189"/>
        <v>1</v>
      </c>
      <c r="AA1740" s="11">
        <f t="shared" si="190"/>
        <v>9</v>
      </c>
      <c r="AB1740" s="11">
        <f>IF(TablaIncidentes[[#This Row],[Prioridad*]]="Baja",(Z1740-24)*60+AA1740,IF(TablaIncidentes[[#This Row],[Prioridad*]]="Media",(Z1740-4)*60+AA1740,IF(TablaIncidentes[[#This Row],[Prioridad*]]="Alta",(Z1740-2)*60+AA1740)))</f>
        <v>-51</v>
      </c>
      <c r="AD1740" s="17" t="str">
        <f>TablaIncidentes[[#This Row],[Tiempo Creación (HH:mm)]]</f>
        <v>00:00</v>
      </c>
      <c r="AE1740" s="11">
        <f t="shared" si="191"/>
        <v>0</v>
      </c>
      <c r="AF1740" s="11">
        <f t="shared" si="192"/>
        <v>0</v>
      </c>
      <c r="AG1740" s="11">
        <f>IF(TablaIncidentes[[#This Row],[Prioridad*]]="Baja",((AE1740*60)+AF1740)-30,IF(TablaIncidentes[[#This Row],[Prioridad*]]="Media",((AE1740*60)+AF1740)-15,IF(TablaIncidentes[[#This Row],[Prioridad*]]="Alta",((AE1740*60)+AF1740)-10)))</f>
        <v>-10</v>
      </c>
      <c r="AI1740" s="17">
        <f>TablaIncidentes[[#This Row],[Tiempo Avance Incidente]]</f>
        <v>0</v>
      </c>
      <c r="AJ1740" s="11">
        <f t="shared" si="193"/>
        <v>0</v>
      </c>
      <c r="AK1740" s="11">
        <f t="shared" si="194"/>
        <v>0</v>
      </c>
      <c r="AL1740">
        <f>IF(TablaIncidentes[[#This Row],[Prioridad*]]="Baja",((AJ1740*60)+AK1740)-720,IF(TablaIncidentes[[#This Row],[Prioridad*]]="Media",((AJ1740*60)+AK1740)-120,IF(TablaIncidentes[[#This Row],[Prioridad*]]="Alta",((AJ1740*60)+AK1740)-60)))</f>
        <v>-60</v>
      </c>
      <c r="AN1740" t="str">
        <f t="shared" si="195"/>
        <v>lunes</v>
      </c>
    </row>
    <row r="1741" spans="1:40" x14ac:dyDescent="0.25">
      <c r="A1741" s="10" t="s">
        <v>3495</v>
      </c>
      <c r="B1741" t="s">
        <v>854</v>
      </c>
      <c r="C1741" t="s">
        <v>32</v>
      </c>
      <c r="D1741" s="11" t="s">
        <v>33</v>
      </c>
      <c r="E1741" t="s">
        <v>34</v>
      </c>
      <c r="F1741" t="s">
        <v>51</v>
      </c>
      <c r="G1741" t="s">
        <v>62</v>
      </c>
      <c r="J1741" s="12">
        <v>43857</v>
      </c>
      <c r="K1741" s="13">
        <v>0.36738425925925927</v>
      </c>
      <c r="L1741" s="14">
        <v>43857</v>
      </c>
      <c r="M1741" s="15">
        <v>0.36738425925925927</v>
      </c>
      <c r="N1741" s="12">
        <v>43857</v>
      </c>
      <c r="O1741" s="13">
        <v>0.42914351851851856</v>
      </c>
      <c r="P1741" s="16">
        <v>43858.433877314812</v>
      </c>
      <c r="Q1741" s="11" t="s">
        <v>37</v>
      </c>
      <c r="R1741" s="11" t="s">
        <v>593</v>
      </c>
      <c r="S1741" s="11" t="s">
        <v>39</v>
      </c>
      <c r="T1741" s="11" t="s">
        <v>133</v>
      </c>
      <c r="U1741" s="11" t="s">
        <v>37</v>
      </c>
      <c r="V1741" s="17">
        <v>0</v>
      </c>
      <c r="W1741" s="11" t="s">
        <v>37</v>
      </c>
      <c r="Y1741" s="17" t="str">
        <f>TablaIncidentes[[#This Row],[Tiempo Total Gestión]]</f>
        <v>01:24</v>
      </c>
      <c r="Z1741" s="11">
        <f t="shared" si="189"/>
        <v>1</v>
      </c>
      <c r="AA1741" s="11">
        <f t="shared" si="190"/>
        <v>24</v>
      </c>
      <c r="AB1741" s="11">
        <f>IF(TablaIncidentes[[#This Row],[Prioridad*]]="Baja",(Z1741-24)*60+AA1741,IF(TablaIncidentes[[#This Row],[Prioridad*]]="Media",(Z1741-4)*60+AA1741,IF(TablaIncidentes[[#This Row],[Prioridad*]]="Alta",(Z1741-2)*60+AA1741)))</f>
        <v>-36</v>
      </c>
      <c r="AD1741" s="17" t="str">
        <f>TablaIncidentes[[#This Row],[Tiempo Creación (HH:mm)]]</f>
        <v>00:00</v>
      </c>
      <c r="AE1741" s="11">
        <f t="shared" si="191"/>
        <v>0</v>
      </c>
      <c r="AF1741" s="11">
        <f t="shared" si="192"/>
        <v>0</v>
      </c>
      <c r="AG1741" s="11">
        <f>IF(TablaIncidentes[[#This Row],[Prioridad*]]="Baja",((AE1741*60)+AF1741)-30,IF(TablaIncidentes[[#This Row],[Prioridad*]]="Media",((AE1741*60)+AF1741)-15,IF(TablaIncidentes[[#This Row],[Prioridad*]]="Alta",((AE1741*60)+AF1741)-10)))</f>
        <v>-10</v>
      </c>
      <c r="AI1741" s="17">
        <f>TablaIncidentes[[#This Row],[Tiempo Avance Incidente]]</f>
        <v>0</v>
      </c>
      <c r="AJ1741" s="11">
        <f t="shared" si="193"/>
        <v>0</v>
      </c>
      <c r="AK1741" s="11">
        <f t="shared" si="194"/>
        <v>0</v>
      </c>
      <c r="AL1741">
        <f>IF(TablaIncidentes[[#This Row],[Prioridad*]]="Baja",((AJ1741*60)+AK1741)-720,IF(TablaIncidentes[[#This Row],[Prioridad*]]="Media",((AJ1741*60)+AK1741)-120,IF(TablaIncidentes[[#This Row],[Prioridad*]]="Alta",((AJ1741*60)+AK1741)-60)))</f>
        <v>-60</v>
      </c>
      <c r="AN1741" t="str">
        <f t="shared" si="195"/>
        <v>lunes</v>
      </c>
    </row>
    <row r="1742" spans="1:40" x14ac:dyDescent="0.25">
      <c r="A1742" s="10" t="s">
        <v>3496</v>
      </c>
      <c r="B1742" t="s">
        <v>3497</v>
      </c>
      <c r="C1742" t="s">
        <v>32</v>
      </c>
      <c r="D1742" s="11" t="s">
        <v>33</v>
      </c>
      <c r="E1742" t="s">
        <v>34</v>
      </c>
      <c r="F1742" t="s">
        <v>35</v>
      </c>
      <c r="G1742" t="s">
        <v>36</v>
      </c>
      <c r="J1742" s="12">
        <v>43857</v>
      </c>
      <c r="K1742" s="13">
        <v>0.36739583333333337</v>
      </c>
      <c r="L1742" s="14">
        <v>43857</v>
      </c>
      <c r="M1742" s="15">
        <v>0.36739583333333337</v>
      </c>
      <c r="N1742" s="12">
        <v>43858</v>
      </c>
      <c r="O1742" s="13">
        <v>0.71246527777777768</v>
      </c>
      <c r="P1742" s="16">
        <v>43859.758402777778</v>
      </c>
      <c r="Q1742" s="11" t="s">
        <v>37</v>
      </c>
      <c r="R1742" s="11" t="s">
        <v>126</v>
      </c>
      <c r="S1742" s="11" t="s">
        <v>39</v>
      </c>
      <c r="T1742" s="11" t="s">
        <v>133</v>
      </c>
      <c r="U1742" s="11" t="s">
        <v>37</v>
      </c>
      <c r="V1742" s="17">
        <v>0</v>
      </c>
      <c r="W1742" s="11" t="s">
        <v>37</v>
      </c>
      <c r="Y1742" s="17" t="str">
        <f>TablaIncidentes[[#This Row],[Tiempo Total Gestión]]</f>
        <v>00:34</v>
      </c>
      <c r="Z1742" s="11">
        <f t="shared" si="189"/>
        <v>0</v>
      </c>
      <c r="AA1742" s="11">
        <f t="shared" si="190"/>
        <v>34</v>
      </c>
      <c r="AB1742" s="11">
        <f>IF(TablaIncidentes[[#This Row],[Prioridad*]]="Baja",(Z1742-24)*60+AA1742,IF(TablaIncidentes[[#This Row],[Prioridad*]]="Media",(Z1742-4)*60+AA1742,IF(TablaIncidentes[[#This Row],[Prioridad*]]="Alta",(Z1742-2)*60+AA1742)))</f>
        <v>-86</v>
      </c>
      <c r="AD1742" s="17" t="str">
        <f>TablaIncidentes[[#This Row],[Tiempo Creación (HH:mm)]]</f>
        <v>00:00</v>
      </c>
      <c r="AE1742" s="11">
        <f t="shared" si="191"/>
        <v>0</v>
      </c>
      <c r="AF1742" s="11">
        <f t="shared" si="192"/>
        <v>0</v>
      </c>
      <c r="AG1742" s="11">
        <f>IF(TablaIncidentes[[#This Row],[Prioridad*]]="Baja",((AE1742*60)+AF1742)-30,IF(TablaIncidentes[[#This Row],[Prioridad*]]="Media",((AE1742*60)+AF1742)-15,IF(TablaIncidentes[[#This Row],[Prioridad*]]="Alta",((AE1742*60)+AF1742)-10)))</f>
        <v>-10</v>
      </c>
      <c r="AI1742" s="17">
        <f>TablaIncidentes[[#This Row],[Tiempo Avance Incidente]]</f>
        <v>0</v>
      </c>
      <c r="AJ1742" s="11">
        <f t="shared" si="193"/>
        <v>0</v>
      </c>
      <c r="AK1742" s="11">
        <f t="shared" si="194"/>
        <v>0</v>
      </c>
      <c r="AL1742">
        <f>IF(TablaIncidentes[[#This Row],[Prioridad*]]="Baja",((AJ1742*60)+AK1742)-720,IF(TablaIncidentes[[#This Row],[Prioridad*]]="Media",((AJ1742*60)+AK1742)-120,IF(TablaIncidentes[[#This Row],[Prioridad*]]="Alta",((AJ1742*60)+AK1742)-60)))</f>
        <v>-60</v>
      </c>
      <c r="AN1742" t="str">
        <f t="shared" si="195"/>
        <v>lunes</v>
      </c>
    </row>
    <row r="1743" spans="1:40" x14ac:dyDescent="0.25">
      <c r="A1743" s="10" t="s">
        <v>3498</v>
      </c>
      <c r="B1743" t="s">
        <v>3499</v>
      </c>
      <c r="C1743" t="s">
        <v>32</v>
      </c>
      <c r="D1743" s="11" t="s">
        <v>33</v>
      </c>
      <c r="E1743" t="s">
        <v>34</v>
      </c>
      <c r="F1743" t="s">
        <v>51</v>
      </c>
      <c r="G1743" t="s">
        <v>62</v>
      </c>
      <c r="J1743" s="12">
        <v>43857</v>
      </c>
      <c r="K1743" s="13">
        <v>0.3674074074074074</v>
      </c>
      <c r="L1743" s="14">
        <v>43857</v>
      </c>
      <c r="M1743" s="15">
        <v>0.3674074074074074</v>
      </c>
      <c r="N1743" s="12">
        <v>43857</v>
      </c>
      <c r="O1743" s="13">
        <v>0.43861111111111112</v>
      </c>
      <c r="P1743" s="16">
        <v>43858.551249999997</v>
      </c>
      <c r="Q1743" s="11" t="s">
        <v>37</v>
      </c>
      <c r="R1743" s="11" t="s">
        <v>493</v>
      </c>
      <c r="S1743" s="11" t="s">
        <v>39</v>
      </c>
      <c r="T1743" s="11" t="s">
        <v>133</v>
      </c>
      <c r="U1743" s="11" t="s">
        <v>37</v>
      </c>
      <c r="V1743" s="17">
        <v>0</v>
      </c>
      <c r="W1743" s="11" t="s">
        <v>37</v>
      </c>
      <c r="Y1743" s="17" t="str">
        <f>TablaIncidentes[[#This Row],[Tiempo Total Gestión]]</f>
        <v>01:38</v>
      </c>
      <c r="Z1743" s="11">
        <f t="shared" si="189"/>
        <v>1</v>
      </c>
      <c r="AA1743" s="11">
        <f t="shared" si="190"/>
        <v>38</v>
      </c>
      <c r="AB1743" s="11">
        <f>IF(TablaIncidentes[[#This Row],[Prioridad*]]="Baja",(Z1743-24)*60+AA1743,IF(TablaIncidentes[[#This Row],[Prioridad*]]="Media",(Z1743-4)*60+AA1743,IF(TablaIncidentes[[#This Row],[Prioridad*]]="Alta",(Z1743-2)*60+AA1743)))</f>
        <v>-22</v>
      </c>
      <c r="AD1743" s="17" t="str">
        <f>TablaIncidentes[[#This Row],[Tiempo Creación (HH:mm)]]</f>
        <v>00:00</v>
      </c>
      <c r="AE1743" s="11">
        <f t="shared" si="191"/>
        <v>0</v>
      </c>
      <c r="AF1743" s="11">
        <f t="shared" si="192"/>
        <v>0</v>
      </c>
      <c r="AG1743" s="11">
        <f>IF(TablaIncidentes[[#This Row],[Prioridad*]]="Baja",((AE1743*60)+AF1743)-30,IF(TablaIncidentes[[#This Row],[Prioridad*]]="Media",((AE1743*60)+AF1743)-15,IF(TablaIncidentes[[#This Row],[Prioridad*]]="Alta",((AE1743*60)+AF1743)-10)))</f>
        <v>-10</v>
      </c>
      <c r="AI1743" s="17">
        <f>TablaIncidentes[[#This Row],[Tiempo Avance Incidente]]</f>
        <v>0</v>
      </c>
      <c r="AJ1743" s="11">
        <f t="shared" si="193"/>
        <v>0</v>
      </c>
      <c r="AK1743" s="11">
        <f t="shared" si="194"/>
        <v>0</v>
      </c>
      <c r="AL1743">
        <f>IF(TablaIncidentes[[#This Row],[Prioridad*]]="Baja",((AJ1743*60)+AK1743)-720,IF(TablaIncidentes[[#This Row],[Prioridad*]]="Media",((AJ1743*60)+AK1743)-120,IF(TablaIncidentes[[#This Row],[Prioridad*]]="Alta",((AJ1743*60)+AK1743)-60)))</f>
        <v>-60</v>
      </c>
      <c r="AN1743" t="str">
        <f t="shared" si="195"/>
        <v>lunes</v>
      </c>
    </row>
    <row r="1744" spans="1:40" x14ac:dyDescent="0.25">
      <c r="A1744" s="10" t="s">
        <v>3500</v>
      </c>
      <c r="B1744" t="s">
        <v>3501</v>
      </c>
      <c r="C1744" t="s">
        <v>32</v>
      </c>
      <c r="D1744" s="11" t="s">
        <v>33</v>
      </c>
      <c r="E1744" t="s">
        <v>34</v>
      </c>
      <c r="F1744" t="s">
        <v>51</v>
      </c>
      <c r="G1744" t="s">
        <v>62</v>
      </c>
      <c r="J1744" s="12">
        <v>43857</v>
      </c>
      <c r="K1744" s="13">
        <v>0.3674189814814815</v>
      </c>
      <c r="L1744" s="14">
        <v>43857</v>
      </c>
      <c r="M1744" s="15">
        <v>0.3674189814814815</v>
      </c>
      <c r="N1744" s="12">
        <v>43857</v>
      </c>
      <c r="O1744" s="13">
        <v>0.45219907407407406</v>
      </c>
      <c r="P1744" s="16">
        <v>43858.551249999997</v>
      </c>
      <c r="Q1744" s="11" t="s">
        <v>37</v>
      </c>
      <c r="R1744" s="11" t="s">
        <v>1571</v>
      </c>
      <c r="S1744" s="11" t="s">
        <v>39</v>
      </c>
      <c r="T1744" s="11" t="s">
        <v>133</v>
      </c>
      <c r="U1744" s="11" t="s">
        <v>37</v>
      </c>
      <c r="V1744" s="17">
        <v>0</v>
      </c>
      <c r="W1744" s="11" t="s">
        <v>37</v>
      </c>
      <c r="Y1744" s="17" t="str">
        <f>TablaIncidentes[[#This Row],[Tiempo Total Gestión]]</f>
        <v>01:55</v>
      </c>
      <c r="Z1744" s="11">
        <f t="shared" si="189"/>
        <v>1</v>
      </c>
      <c r="AA1744" s="11">
        <f t="shared" si="190"/>
        <v>55</v>
      </c>
      <c r="AB1744" s="11">
        <f>IF(TablaIncidentes[[#This Row],[Prioridad*]]="Baja",(Z1744-24)*60+AA1744,IF(TablaIncidentes[[#This Row],[Prioridad*]]="Media",(Z1744-4)*60+AA1744,IF(TablaIncidentes[[#This Row],[Prioridad*]]="Alta",(Z1744-2)*60+AA1744)))</f>
        <v>-5</v>
      </c>
      <c r="AD1744" s="17" t="str">
        <f>TablaIncidentes[[#This Row],[Tiempo Creación (HH:mm)]]</f>
        <v>00:00</v>
      </c>
      <c r="AE1744" s="11">
        <f t="shared" si="191"/>
        <v>0</v>
      </c>
      <c r="AF1744" s="11">
        <f t="shared" si="192"/>
        <v>0</v>
      </c>
      <c r="AG1744" s="11">
        <f>IF(TablaIncidentes[[#This Row],[Prioridad*]]="Baja",((AE1744*60)+AF1744)-30,IF(TablaIncidentes[[#This Row],[Prioridad*]]="Media",((AE1744*60)+AF1744)-15,IF(TablaIncidentes[[#This Row],[Prioridad*]]="Alta",((AE1744*60)+AF1744)-10)))</f>
        <v>-10</v>
      </c>
      <c r="AI1744" s="17">
        <f>TablaIncidentes[[#This Row],[Tiempo Avance Incidente]]</f>
        <v>0</v>
      </c>
      <c r="AJ1744" s="11">
        <f t="shared" si="193"/>
        <v>0</v>
      </c>
      <c r="AK1744" s="11">
        <f t="shared" si="194"/>
        <v>0</v>
      </c>
      <c r="AL1744">
        <f>IF(TablaIncidentes[[#This Row],[Prioridad*]]="Baja",((AJ1744*60)+AK1744)-720,IF(TablaIncidentes[[#This Row],[Prioridad*]]="Media",((AJ1744*60)+AK1744)-120,IF(TablaIncidentes[[#This Row],[Prioridad*]]="Alta",((AJ1744*60)+AK1744)-60)))</f>
        <v>-60</v>
      </c>
      <c r="AN1744" t="str">
        <f t="shared" si="195"/>
        <v>lunes</v>
      </c>
    </row>
    <row r="1745" spans="1:40" x14ac:dyDescent="0.25">
      <c r="A1745" s="20" t="s">
        <v>3502</v>
      </c>
      <c r="B1745" t="s">
        <v>3503</v>
      </c>
      <c r="C1745" t="s">
        <v>32</v>
      </c>
      <c r="D1745" s="11" t="s">
        <v>33</v>
      </c>
      <c r="E1745" t="s">
        <v>34</v>
      </c>
      <c r="F1745" t="s">
        <v>51</v>
      </c>
      <c r="G1745" t="s">
        <v>62</v>
      </c>
      <c r="J1745" s="12">
        <v>43857</v>
      </c>
      <c r="K1745" s="13">
        <v>0.3674189814814815</v>
      </c>
      <c r="L1745" s="14">
        <v>43857</v>
      </c>
      <c r="M1745" s="15">
        <v>0.3674189814814815</v>
      </c>
      <c r="N1745" s="12">
        <v>43857</v>
      </c>
      <c r="O1745" s="13">
        <v>0.47927083333333331</v>
      </c>
      <c r="P1745" s="16">
        <v>43858.551249999997</v>
      </c>
      <c r="Q1745" s="11" t="s">
        <v>101</v>
      </c>
      <c r="R1745" s="11" t="s">
        <v>3504</v>
      </c>
      <c r="S1745" s="11" t="s">
        <v>39</v>
      </c>
      <c r="T1745" s="11" t="s">
        <v>133</v>
      </c>
      <c r="U1745" s="11" t="s">
        <v>37</v>
      </c>
      <c r="V1745" s="17">
        <v>0</v>
      </c>
      <c r="W1745" s="11" t="s">
        <v>37</v>
      </c>
      <c r="Y1745" s="17" t="str">
        <f>TablaIncidentes[[#This Row],[Tiempo Total Gestión]]</f>
        <v>02:33</v>
      </c>
      <c r="Z1745" s="11">
        <f t="shared" si="189"/>
        <v>2</v>
      </c>
      <c r="AA1745" s="11">
        <f t="shared" si="190"/>
        <v>33</v>
      </c>
      <c r="AB1745" s="11">
        <f>IF(TablaIncidentes[[#This Row],[Prioridad*]]="Baja",(Z1745-24)*60+AA1745,IF(TablaIncidentes[[#This Row],[Prioridad*]]="Media",(Z1745-4)*60+AA1745,IF(TablaIncidentes[[#This Row],[Prioridad*]]="Alta",(Z1745-2)*60+AA1745)))</f>
        <v>33</v>
      </c>
      <c r="AD1745" s="17" t="str">
        <f>TablaIncidentes[[#This Row],[Tiempo Creación (HH:mm)]]</f>
        <v>00:00</v>
      </c>
      <c r="AE1745" s="11">
        <f t="shared" si="191"/>
        <v>0</v>
      </c>
      <c r="AF1745" s="11">
        <f t="shared" si="192"/>
        <v>0</v>
      </c>
      <c r="AG1745" s="11">
        <f>IF(TablaIncidentes[[#This Row],[Prioridad*]]="Baja",((AE1745*60)+AF1745)-30,IF(TablaIncidentes[[#This Row],[Prioridad*]]="Media",((AE1745*60)+AF1745)-15,IF(TablaIncidentes[[#This Row],[Prioridad*]]="Alta",((AE1745*60)+AF1745)-10)))</f>
        <v>-10</v>
      </c>
      <c r="AI1745" s="17">
        <f>TablaIncidentes[[#This Row],[Tiempo Avance Incidente]]</f>
        <v>0</v>
      </c>
      <c r="AJ1745" s="11">
        <f t="shared" si="193"/>
        <v>0</v>
      </c>
      <c r="AK1745" s="11">
        <f t="shared" si="194"/>
        <v>0</v>
      </c>
      <c r="AL1745">
        <f>IF(TablaIncidentes[[#This Row],[Prioridad*]]="Baja",((AJ1745*60)+AK1745)-720,IF(TablaIncidentes[[#This Row],[Prioridad*]]="Media",((AJ1745*60)+AK1745)-120,IF(TablaIncidentes[[#This Row],[Prioridad*]]="Alta",((AJ1745*60)+AK1745)-60)))</f>
        <v>-60</v>
      </c>
      <c r="AN1745" t="str">
        <f t="shared" si="195"/>
        <v>lunes</v>
      </c>
    </row>
    <row r="1746" spans="1:40" x14ac:dyDescent="0.25">
      <c r="A1746" s="20" t="s">
        <v>3505</v>
      </c>
      <c r="B1746" t="s">
        <v>2937</v>
      </c>
      <c r="C1746" t="s">
        <v>32</v>
      </c>
      <c r="D1746" s="11" t="s">
        <v>33</v>
      </c>
      <c r="E1746" t="s">
        <v>34</v>
      </c>
      <c r="F1746" t="s">
        <v>51</v>
      </c>
      <c r="G1746" t="s">
        <v>52</v>
      </c>
      <c r="J1746" s="12">
        <v>43857</v>
      </c>
      <c r="K1746" s="13">
        <v>0.36744212962962958</v>
      </c>
      <c r="L1746" s="14">
        <v>43857</v>
      </c>
      <c r="M1746" s="15">
        <v>0.36744212962962958</v>
      </c>
      <c r="N1746" s="12">
        <v>43857</v>
      </c>
      <c r="O1746" s="13">
        <v>0.62489583333333332</v>
      </c>
      <c r="P1746" s="16">
        <v>43858.675335648149</v>
      </c>
      <c r="Q1746" s="11" t="s">
        <v>101</v>
      </c>
      <c r="R1746" s="11" t="s">
        <v>1647</v>
      </c>
      <c r="S1746" s="11" t="s">
        <v>39</v>
      </c>
      <c r="T1746" s="11" t="s">
        <v>133</v>
      </c>
      <c r="U1746" s="11" t="s">
        <v>37</v>
      </c>
      <c r="V1746" s="17">
        <v>0</v>
      </c>
      <c r="W1746" s="11" t="s">
        <v>37</v>
      </c>
      <c r="Y1746" s="17" t="str">
        <f>TablaIncidentes[[#This Row],[Tiempo Total Gestión]]</f>
        <v>06:10</v>
      </c>
      <c r="Z1746" s="11">
        <f t="shared" si="189"/>
        <v>6</v>
      </c>
      <c r="AA1746" s="11">
        <f t="shared" si="190"/>
        <v>10</v>
      </c>
      <c r="AB1746" s="11">
        <f>IF(TablaIncidentes[[#This Row],[Prioridad*]]="Baja",(Z1746-24)*60+AA1746,IF(TablaIncidentes[[#This Row],[Prioridad*]]="Media",(Z1746-4)*60+AA1746,IF(TablaIncidentes[[#This Row],[Prioridad*]]="Alta",(Z1746-2)*60+AA1746)))</f>
        <v>250</v>
      </c>
      <c r="AD1746" s="17" t="str">
        <f>TablaIncidentes[[#This Row],[Tiempo Creación (HH:mm)]]</f>
        <v>00:00</v>
      </c>
      <c r="AE1746" s="11">
        <f t="shared" si="191"/>
        <v>0</v>
      </c>
      <c r="AF1746" s="11">
        <f t="shared" si="192"/>
        <v>0</v>
      </c>
      <c r="AG1746" s="11">
        <f>IF(TablaIncidentes[[#This Row],[Prioridad*]]="Baja",((AE1746*60)+AF1746)-30,IF(TablaIncidentes[[#This Row],[Prioridad*]]="Media",((AE1746*60)+AF1746)-15,IF(TablaIncidentes[[#This Row],[Prioridad*]]="Alta",((AE1746*60)+AF1746)-10)))</f>
        <v>-10</v>
      </c>
      <c r="AI1746" s="17">
        <f>TablaIncidentes[[#This Row],[Tiempo Avance Incidente]]</f>
        <v>0</v>
      </c>
      <c r="AJ1746" s="11">
        <f t="shared" si="193"/>
        <v>0</v>
      </c>
      <c r="AK1746" s="11">
        <f t="shared" si="194"/>
        <v>0</v>
      </c>
      <c r="AL1746">
        <f>IF(TablaIncidentes[[#This Row],[Prioridad*]]="Baja",((AJ1746*60)+AK1746)-720,IF(TablaIncidentes[[#This Row],[Prioridad*]]="Media",((AJ1746*60)+AK1746)-120,IF(TablaIncidentes[[#This Row],[Prioridad*]]="Alta",((AJ1746*60)+AK1746)-60)))</f>
        <v>-60</v>
      </c>
      <c r="AN1746" t="str">
        <f t="shared" si="195"/>
        <v>lunes</v>
      </c>
    </row>
    <row r="1747" spans="1:40" x14ac:dyDescent="0.25">
      <c r="A1747" s="10" t="s">
        <v>3506</v>
      </c>
      <c r="B1747" t="s">
        <v>3507</v>
      </c>
      <c r="C1747" t="s">
        <v>32</v>
      </c>
      <c r="D1747" s="11" t="s">
        <v>33</v>
      </c>
      <c r="E1747" t="s">
        <v>34</v>
      </c>
      <c r="F1747" t="s">
        <v>51</v>
      </c>
      <c r="G1747" t="s">
        <v>361</v>
      </c>
      <c r="J1747" s="12">
        <v>43857</v>
      </c>
      <c r="K1747" s="13">
        <v>0.36744212962962958</v>
      </c>
      <c r="L1747" s="14">
        <v>43857</v>
      </c>
      <c r="M1747" s="15">
        <v>0.36744212962962958</v>
      </c>
      <c r="N1747" s="12">
        <v>43857</v>
      </c>
      <c r="O1747" s="13">
        <v>0.40755787037037039</v>
      </c>
      <c r="P1747" s="16">
        <v>43858.433877314812</v>
      </c>
      <c r="Q1747" s="11" t="s">
        <v>37</v>
      </c>
      <c r="R1747" s="11" t="s">
        <v>474</v>
      </c>
      <c r="S1747" s="11" t="s">
        <v>39</v>
      </c>
      <c r="T1747" s="11" t="s">
        <v>133</v>
      </c>
      <c r="U1747" s="11" t="s">
        <v>37</v>
      </c>
      <c r="V1747" s="17">
        <v>0</v>
      </c>
      <c r="W1747" s="11" t="s">
        <v>37</v>
      </c>
      <c r="Y1747" s="17" t="str">
        <f>TablaIncidentes[[#This Row],[Tiempo Total Gestión]]</f>
        <v>00:57</v>
      </c>
      <c r="Z1747" s="11">
        <f t="shared" si="189"/>
        <v>0</v>
      </c>
      <c r="AA1747" s="11">
        <f t="shared" si="190"/>
        <v>57</v>
      </c>
      <c r="AB1747" s="11">
        <f>IF(TablaIncidentes[[#This Row],[Prioridad*]]="Baja",(Z1747-24)*60+AA1747,IF(TablaIncidentes[[#This Row],[Prioridad*]]="Media",(Z1747-4)*60+AA1747,IF(TablaIncidentes[[#This Row],[Prioridad*]]="Alta",(Z1747-2)*60+AA1747)))</f>
        <v>-63</v>
      </c>
      <c r="AD1747" s="17" t="str">
        <f>TablaIncidentes[[#This Row],[Tiempo Creación (HH:mm)]]</f>
        <v>00:00</v>
      </c>
      <c r="AE1747" s="11">
        <f t="shared" si="191"/>
        <v>0</v>
      </c>
      <c r="AF1747" s="11">
        <f t="shared" si="192"/>
        <v>0</v>
      </c>
      <c r="AG1747" s="11">
        <f>IF(TablaIncidentes[[#This Row],[Prioridad*]]="Baja",((AE1747*60)+AF1747)-30,IF(TablaIncidentes[[#This Row],[Prioridad*]]="Media",((AE1747*60)+AF1747)-15,IF(TablaIncidentes[[#This Row],[Prioridad*]]="Alta",((AE1747*60)+AF1747)-10)))</f>
        <v>-10</v>
      </c>
      <c r="AI1747" s="17">
        <f>TablaIncidentes[[#This Row],[Tiempo Avance Incidente]]</f>
        <v>0</v>
      </c>
      <c r="AJ1747" s="11">
        <f t="shared" si="193"/>
        <v>0</v>
      </c>
      <c r="AK1747" s="11">
        <f t="shared" si="194"/>
        <v>0</v>
      </c>
      <c r="AL1747">
        <f>IF(TablaIncidentes[[#This Row],[Prioridad*]]="Baja",((AJ1747*60)+AK1747)-720,IF(TablaIncidentes[[#This Row],[Prioridad*]]="Media",((AJ1747*60)+AK1747)-120,IF(TablaIncidentes[[#This Row],[Prioridad*]]="Alta",((AJ1747*60)+AK1747)-60)))</f>
        <v>-60</v>
      </c>
      <c r="AN1747" t="str">
        <f t="shared" si="195"/>
        <v>lunes</v>
      </c>
    </row>
    <row r="1748" spans="1:40" x14ac:dyDescent="0.25">
      <c r="A1748" s="10" t="s">
        <v>3508</v>
      </c>
      <c r="B1748" t="s">
        <v>3509</v>
      </c>
      <c r="C1748" t="s">
        <v>32</v>
      </c>
      <c r="D1748" s="11" t="s">
        <v>33</v>
      </c>
      <c r="E1748" t="s">
        <v>34</v>
      </c>
      <c r="F1748" t="s">
        <v>51</v>
      </c>
      <c r="G1748" t="s">
        <v>361</v>
      </c>
      <c r="J1748" s="12">
        <v>43857</v>
      </c>
      <c r="K1748" s="13">
        <v>0.36739583333333337</v>
      </c>
      <c r="L1748" s="14">
        <v>43857</v>
      </c>
      <c r="M1748" s="15">
        <v>0.36739583333333337</v>
      </c>
      <c r="N1748" s="12">
        <v>43857</v>
      </c>
      <c r="O1748" s="13">
        <v>0.41401620370370368</v>
      </c>
      <c r="P1748" s="16">
        <v>43858.433877314812</v>
      </c>
      <c r="Q1748" s="11" t="s">
        <v>37</v>
      </c>
      <c r="R1748" s="11" t="s">
        <v>1309</v>
      </c>
      <c r="S1748" s="11" t="s">
        <v>39</v>
      </c>
      <c r="T1748" s="11" t="s">
        <v>133</v>
      </c>
      <c r="U1748" s="11" t="s">
        <v>37</v>
      </c>
      <c r="V1748" s="17">
        <v>0</v>
      </c>
      <c r="W1748" s="11" t="s">
        <v>37</v>
      </c>
      <c r="Y1748" s="17" t="str">
        <f>TablaIncidentes[[#This Row],[Tiempo Total Gestión]]</f>
        <v>01:07</v>
      </c>
      <c r="Z1748" s="11">
        <f t="shared" si="189"/>
        <v>1</v>
      </c>
      <c r="AA1748" s="11">
        <f t="shared" si="190"/>
        <v>7</v>
      </c>
      <c r="AB1748" s="11">
        <f>IF(TablaIncidentes[[#This Row],[Prioridad*]]="Baja",(Z1748-24)*60+AA1748,IF(TablaIncidentes[[#This Row],[Prioridad*]]="Media",(Z1748-4)*60+AA1748,IF(TablaIncidentes[[#This Row],[Prioridad*]]="Alta",(Z1748-2)*60+AA1748)))</f>
        <v>-53</v>
      </c>
      <c r="AD1748" s="17" t="str">
        <f>TablaIncidentes[[#This Row],[Tiempo Creación (HH:mm)]]</f>
        <v>00:00</v>
      </c>
      <c r="AE1748" s="11">
        <f t="shared" si="191"/>
        <v>0</v>
      </c>
      <c r="AF1748" s="11">
        <f t="shared" si="192"/>
        <v>0</v>
      </c>
      <c r="AG1748" s="11">
        <f>IF(TablaIncidentes[[#This Row],[Prioridad*]]="Baja",((AE1748*60)+AF1748)-30,IF(TablaIncidentes[[#This Row],[Prioridad*]]="Media",((AE1748*60)+AF1748)-15,IF(TablaIncidentes[[#This Row],[Prioridad*]]="Alta",((AE1748*60)+AF1748)-10)))</f>
        <v>-10</v>
      </c>
      <c r="AI1748" s="17">
        <f>TablaIncidentes[[#This Row],[Tiempo Avance Incidente]]</f>
        <v>0</v>
      </c>
      <c r="AJ1748" s="11">
        <f t="shared" si="193"/>
        <v>0</v>
      </c>
      <c r="AK1748" s="11">
        <f t="shared" si="194"/>
        <v>0</v>
      </c>
      <c r="AL1748">
        <f>IF(TablaIncidentes[[#This Row],[Prioridad*]]="Baja",((AJ1748*60)+AK1748)-720,IF(TablaIncidentes[[#This Row],[Prioridad*]]="Media",((AJ1748*60)+AK1748)-120,IF(TablaIncidentes[[#This Row],[Prioridad*]]="Alta",((AJ1748*60)+AK1748)-60)))</f>
        <v>-60</v>
      </c>
      <c r="AN1748" t="str">
        <f t="shared" si="195"/>
        <v>lunes</v>
      </c>
    </row>
    <row r="1749" spans="1:40" x14ac:dyDescent="0.25">
      <c r="A1749" s="20" t="s">
        <v>3510</v>
      </c>
      <c r="B1749" t="s">
        <v>3511</v>
      </c>
      <c r="C1749" t="s">
        <v>32</v>
      </c>
      <c r="D1749" s="11" t="s">
        <v>33</v>
      </c>
      <c r="E1749" t="s">
        <v>34</v>
      </c>
      <c r="F1749" t="s">
        <v>111</v>
      </c>
      <c r="G1749" t="s">
        <v>1507</v>
      </c>
      <c r="J1749" s="12">
        <v>43857</v>
      </c>
      <c r="K1749" s="13">
        <v>0.3674074074074074</v>
      </c>
      <c r="L1749" s="14">
        <v>43857</v>
      </c>
      <c r="M1749" s="15">
        <v>0.3674074074074074</v>
      </c>
      <c r="N1749" s="12">
        <v>43857</v>
      </c>
      <c r="O1749" s="13">
        <v>0.50915509259259262</v>
      </c>
      <c r="P1749" s="16">
        <v>43858.551249999997</v>
      </c>
      <c r="Q1749" s="11" t="s">
        <v>101</v>
      </c>
      <c r="R1749" s="11" t="s">
        <v>951</v>
      </c>
      <c r="S1749" s="11" t="s">
        <v>39</v>
      </c>
      <c r="T1749" s="11" t="s">
        <v>133</v>
      </c>
      <c r="U1749" s="11" t="s">
        <v>37</v>
      </c>
      <c r="V1749" s="17">
        <v>0</v>
      </c>
      <c r="W1749" s="11" t="s">
        <v>37</v>
      </c>
      <c r="Y1749" s="17" t="str">
        <f>TablaIncidentes[[#This Row],[Tiempo Total Gestión]]</f>
        <v>03:24</v>
      </c>
      <c r="Z1749" s="11">
        <f t="shared" si="189"/>
        <v>3</v>
      </c>
      <c r="AA1749" s="11">
        <f t="shared" si="190"/>
        <v>24</v>
      </c>
      <c r="AB1749" s="11">
        <f>IF(TablaIncidentes[[#This Row],[Prioridad*]]="Baja",(Z1749-24)*60+AA1749,IF(TablaIncidentes[[#This Row],[Prioridad*]]="Media",(Z1749-4)*60+AA1749,IF(TablaIncidentes[[#This Row],[Prioridad*]]="Alta",(Z1749-2)*60+AA1749)))</f>
        <v>84</v>
      </c>
      <c r="AD1749" s="17" t="str">
        <f>TablaIncidentes[[#This Row],[Tiempo Creación (HH:mm)]]</f>
        <v>00:00</v>
      </c>
      <c r="AE1749" s="11">
        <f t="shared" si="191"/>
        <v>0</v>
      </c>
      <c r="AF1749" s="11">
        <f t="shared" si="192"/>
        <v>0</v>
      </c>
      <c r="AG1749" s="11">
        <f>IF(TablaIncidentes[[#This Row],[Prioridad*]]="Baja",((AE1749*60)+AF1749)-30,IF(TablaIncidentes[[#This Row],[Prioridad*]]="Media",((AE1749*60)+AF1749)-15,IF(TablaIncidentes[[#This Row],[Prioridad*]]="Alta",((AE1749*60)+AF1749)-10)))</f>
        <v>-10</v>
      </c>
      <c r="AI1749" s="17">
        <f>TablaIncidentes[[#This Row],[Tiempo Avance Incidente]]</f>
        <v>0</v>
      </c>
      <c r="AJ1749" s="11">
        <f t="shared" si="193"/>
        <v>0</v>
      </c>
      <c r="AK1749" s="11">
        <f t="shared" si="194"/>
        <v>0</v>
      </c>
      <c r="AL1749">
        <f>IF(TablaIncidentes[[#This Row],[Prioridad*]]="Baja",((AJ1749*60)+AK1749)-720,IF(TablaIncidentes[[#This Row],[Prioridad*]]="Media",((AJ1749*60)+AK1749)-120,IF(TablaIncidentes[[#This Row],[Prioridad*]]="Alta",((AJ1749*60)+AK1749)-60)))</f>
        <v>-60</v>
      </c>
      <c r="AN1749" t="str">
        <f t="shared" si="195"/>
        <v>lunes</v>
      </c>
    </row>
    <row r="1750" spans="1:40" x14ac:dyDescent="0.25">
      <c r="A1750" s="10" t="s">
        <v>3512</v>
      </c>
      <c r="B1750" t="s">
        <v>1391</v>
      </c>
      <c r="C1750" t="s">
        <v>32</v>
      </c>
      <c r="D1750" s="11" t="s">
        <v>33</v>
      </c>
      <c r="E1750" t="s">
        <v>34</v>
      </c>
      <c r="F1750" t="s">
        <v>51</v>
      </c>
      <c r="G1750" t="s">
        <v>75</v>
      </c>
      <c r="J1750" s="12">
        <v>43857</v>
      </c>
      <c r="K1750" s="13">
        <v>0.3674189814814815</v>
      </c>
      <c r="L1750" s="14">
        <v>43857</v>
      </c>
      <c r="M1750" s="15">
        <v>0.3674189814814815</v>
      </c>
      <c r="N1750" s="12">
        <v>43857</v>
      </c>
      <c r="O1750" s="13">
        <v>0.62575231481481486</v>
      </c>
      <c r="P1750" s="16">
        <v>43858.675335648149</v>
      </c>
      <c r="Q1750" s="11" t="s">
        <v>37</v>
      </c>
      <c r="R1750" s="11" t="s">
        <v>2705</v>
      </c>
      <c r="S1750" s="11" t="s">
        <v>39</v>
      </c>
      <c r="T1750" s="11" t="s">
        <v>133</v>
      </c>
      <c r="U1750" s="11" t="s">
        <v>37</v>
      </c>
      <c r="V1750" s="17">
        <v>0</v>
      </c>
      <c r="W1750" s="11" t="s">
        <v>37</v>
      </c>
      <c r="Y1750" s="17" t="str">
        <f>TablaIncidentes[[#This Row],[Tiempo Total Gestión]]</f>
        <v>01:39</v>
      </c>
      <c r="Z1750" s="11">
        <f t="shared" si="189"/>
        <v>1</v>
      </c>
      <c r="AA1750" s="11">
        <f t="shared" si="190"/>
        <v>39</v>
      </c>
      <c r="AB1750" s="11">
        <f>IF(TablaIncidentes[[#This Row],[Prioridad*]]="Baja",(Z1750-24)*60+AA1750,IF(TablaIncidentes[[#This Row],[Prioridad*]]="Media",(Z1750-4)*60+AA1750,IF(TablaIncidentes[[#This Row],[Prioridad*]]="Alta",(Z1750-2)*60+AA1750)))</f>
        <v>-21</v>
      </c>
      <c r="AD1750" s="17" t="str">
        <f>TablaIncidentes[[#This Row],[Tiempo Creación (HH:mm)]]</f>
        <v>00:00</v>
      </c>
      <c r="AE1750" s="11">
        <f t="shared" si="191"/>
        <v>0</v>
      </c>
      <c r="AF1750" s="11">
        <f t="shared" si="192"/>
        <v>0</v>
      </c>
      <c r="AG1750" s="11">
        <f>IF(TablaIncidentes[[#This Row],[Prioridad*]]="Baja",((AE1750*60)+AF1750)-30,IF(TablaIncidentes[[#This Row],[Prioridad*]]="Media",((AE1750*60)+AF1750)-15,IF(TablaIncidentes[[#This Row],[Prioridad*]]="Alta",((AE1750*60)+AF1750)-10)))</f>
        <v>-10</v>
      </c>
      <c r="AI1750" s="17">
        <f>TablaIncidentes[[#This Row],[Tiempo Avance Incidente]]</f>
        <v>0</v>
      </c>
      <c r="AJ1750" s="11">
        <f t="shared" si="193"/>
        <v>0</v>
      </c>
      <c r="AK1750" s="11">
        <f t="shared" si="194"/>
        <v>0</v>
      </c>
      <c r="AL1750">
        <f>IF(TablaIncidentes[[#This Row],[Prioridad*]]="Baja",((AJ1750*60)+AK1750)-720,IF(TablaIncidentes[[#This Row],[Prioridad*]]="Media",((AJ1750*60)+AK1750)-120,IF(TablaIncidentes[[#This Row],[Prioridad*]]="Alta",((AJ1750*60)+AK1750)-60)))</f>
        <v>-60</v>
      </c>
      <c r="AN1750" t="str">
        <f t="shared" si="195"/>
        <v>lunes</v>
      </c>
    </row>
    <row r="1751" spans="1:40" x14ac:dyDescent="0.25">
      <c r="A1751" s="20" t="s">
        <v>3513</v>
      </c>
      <c r="B1751" t="s">
        <v>862</v>
      </c>
      <c r="C1751" t="s">
        <v>32</v>
      </c>
      <c r="D1751" s="11" t="s">
        <v>33</v>
      </c>
      <c r="E1751" t="s">
        <v>34</v>
      </c>
      <c r="F1751" t="s">
        <v>35</v>
      </c>
      <c r="G1751" t="s">
        <v>43</v>
      </c>
      <c r="J1751" s="12">
        <v>43857</v>
      </c>
      <c r="K1751" s="13">
        <v>0.36743055555555554</v>
      </c>
      <c r="L1751" s="14">
        <v>43857</v>
      </c>
      <c r="M1751" s="15">
        <v>0.36743055555555554</v>
      </c>
      <c r="N1751" s="12">
        <v>43858</v>
      </c>
      <c r="O1751" s="13">
        <v>0.74937500000000001</v>
      </c>
      <c r="P1751" s="16">
        <v>43859.758402777778</v>
      </c>
      <c r="Q1751" s="11" t="s">
        <v>101</v>
      </c>
      <c r="R1751" s="11" t="s">
        <v>1400</v>
      </c>
      <c r="S1751" s="11" t="s">
        <v>39</v>
      </c>
      <c r="T1751" s="11" t="s">
        <v>133</v>
      </c>
      <c r="U1751" s="11" t="s">
        <v>37</v>
      </c>
      <c r="V1751" s="17">
        <v>0</v>
      </c>
      <c r="W1751" s="11" t="s">
        <v>37</v>
      </c>
      <c r="Y1751" s="17" t="str">
        <f>TablaIncidentes[[#This Row],[Tiempo Total Gestión]]</f>
        <v>02:13</v>
      </c>
      <c r="Z1751" s="11">
        <f t="shared" si="189"/>
        <v>2</v>
      </c>
      <c r="AA1751" s="11">
        <f t="shared" si="190"/>
        <v>13</v>
      </c>
      <c r="AB1751" s="11">
        <f>IF(TablaIncidentes[[#This Row],[Prioridad*]]="Baja",(Z1751-24)*60+AA1751,IF(TablaIncidentes[[#This Row],[Prioridad*]]="Media",(Z1751-4)*60+AA1751,IF(TablaIncidentes[[#This Row],[Prioridad*]]="Alta",(Z1751-2)*60+AA1751)))</f>
        <v>13</v>
      </c>
      <c r="AD1751" s="17" t="str">
        <f>TablaIncidentes[[#This Row],[Tiempo Creación (HH:mm)]]</f>
        <v>00:00</v>
      </c>
      <c r="AE1751" s="11">
        <f t="shared" si="191"/>
        <v>0</v>
      </c>
      <c r="AF1751" s="11">
        <f t="shared" si="192"/>
        <v>0</v>
      </c>
      <c r="AG1751" s="11">
        <f>IF(TablaIncidentes[[#This Row],[Prioridad*]]="Baja",((AE1751*60)+AF1751)-30,IF(TablaIncidentes[[#This Row],[Prioridad*]]="Media",((AE1751*60)+AF1751)-15,IF(TablaIncidentes[[#This Row],[Prioridad*]]="Alta",((AE1751*60)+AF1751)-10)))</f>
        <v>-10</v>
      </c>
      <c r="AI1751" s="17">
        <f>TablaIncidentes[[#This Row],[Tiempo Avance Incidente]]</f>
        <v>0</v>
      </c>
      <c r="AJ1751" s="11">
        <f t="shared" si="193"/>
        <v>0</v>
      </c>
      <c r="AK1751" s="11">
        <f t="shared" si="194"/>
        <v>0</v>
      </c>
      <c r="AL1751">
        <f>IF(TablaIncidentes[[#This Row],[Prioridad*]]="Baja",((AJ1751*60)+AK1751)-720,IF(TablaIncidentes[[#This Row],[Prioridad*]]="Media",((AJ1751*60)+AK1751)-120,IF(TablaIncidentes[[#This Row],[Prioridad*]]="Alta",((AJ1751*60)+AK1751)-60)))</f>
        <v>-60</v>
      </c>
      <c r="AN1751" t="str">
        <f t="shared" si="195"/>
        <v>lunes</v>
      </c>
    </row>
    <row r="1752" spans="1:40" x14ac:dyDescent="0.25">
      <c r="A1752" s="20" t="s">
        <v>3514</v>
      </c>
      <c r="B1752" t="s">
        <v>3125</v>
      </c>
      <c r="C1752" t="s">
        <v>32</v>
      </c>
      <c r="D1752" s="11" t="s">
        <v>33</v>
      </c>
      <c r="E1752" t="s">
        <v>34</v>
      </c>
      <c r="F1752" t="s">
        <v>51</v>
      </c>
      <c r="G1752" t="s">
        <v>75</v>
      </c>
      <c r="J1752" s="12">
        <v>43857</v>
      </c>
      <c r="K1752" s="13">
        <v>0.36743055555555554</v>
      </c>
      <c r="L1752" s="14">
        <v>43857</v>
      </c>
      <c r="M1752" s="15">
        <v>0.36743055555555554</v>
      </c>
      <c r="N1752" s="12">
        <v>43857</v>
      </c>
      <c r="O1752" s="13">
        <v>0.63011574074074073</v>
      </c>
      <c r="P1752" s="16">
        <v>43858.675335648149</v>
      </c>
      <c r="Q1752" s="11" t="s">
        <v>101</v>
      </c>
      <c r="R1752" s="11" t="s">
        <v>936</v>
      </c>
      <c r="S1752" s="11" t="s">
        <v>39</v>
      </c>
      <c r="T1752" s="11" t="s">
        <v>133</v>
      </c>
      <c r="U1752" s="11" t="s">
        <v>37</v>
      </c>
      <c r="V1752" s="17">
        <v>0</v>
      </c>
      <c r="W1752" s="11" t="s">
        <v>37</v>
      </c>
      <c r="Y1752" s="17" t="str">
        <f>TablaIncidentes[[#This Row],[Tiempo Total Gestión]]</f>
        <v>02:51</v>
      </c>
      <c r="Z1752" s="11">
        <f t="shared" si="189"/>
        <v>2</v>
      </c>
      <c r="AA1752" s="11">
        <f t="shared" si="190"/>
        <v>51</v>
      </c>
      <c r="AB1752" s="11">
        <f>IF(TablaIncidentes[[#This Row],[Prioridad*]]="Baja",(Z1752-24)*60+AA1752,IF(TablaIncidentes[[#This Row],[Prioridad*]]="Media",(Z1752-4)*60+AA1752,IF(TablaIncidentes[[#This Row],[Prioridad*]]="Alta",(Z1752-2)*60+AA1752)))</f>
        <v>51</v>
      </c>
      <c r="AD1752" s="17" t="str">
        <f>TablaIncidentes[[#This Row],[Tiempo Creación (HH:mm)]]</f>
        <v>00:00</v>
      </c>
      <c r="AE1752" s="11">
        <f t="shared" si="191"/>
        <v>0</v>
      </c>
      <c r="AF1752" s="11">
        <f t="shared" si="192"/>
        <v>0</v>
      </c>
      <c r="AG1752" s="11">
        <f>IF(TablaIncidentes[[#This Row],[Prioridad*]]="Baja",((AE1752*60)+AF1752)-30,IF(TablaIncidentes[[#This Row],[Prioridad*]]="Media",((AE1752*60)+AF1752)-15,IF(TablaIncidentes[[#This Row],[Prioridad*]]="Alta",((AE1752*60)+AF1752)-10)))</f>
        <v>-10</v>
      </c>
      <c r="AI1752" s="17">
        <f>TablaIncidentes[[#This Row],[Tiempo Avance Incidente]]</f>
        <v>0</v>
      </c>
      <c r="AJ1752" s="11">
        <f t="shared" si="193"/>
        <v>0</v>
      </c>
      <c r="AK1752" s="11">
        <f t="shared" si="194"/>
        <v>0</v>
      </c>
      <c r="AL1752">
        <f>IF(TablaIncidentes[[#This Row],[Prioridad*]]="Baja",((AJ1752*60)+AK1752)-720,IF(TablaIncidentes[[#This Row],[Prioridad*]]="Media",((AJ1752*60)+AK1752)-120,IF(TablaIncidentes[[#This Row],[Prioridad*]]="Alta",((AJ1752*60)+AK1752)-60)))</f>
        <v>-60</v>
      </c>
      <c r="AN1752" t="str">
        <f t="shared" si="195"/>
        <v>lunes</v>
      </c>
    </row>
    <row r="1753" spans="1:40" x14ac:dyDescent="0.25">
      <c r="A1753" s="10" t="s">
        <v>3515</v>
      </c>
      <c r="B1753" t="s">
        <v>3516</v>
      </c>
      <c r="C1753" t="s">
        <v>32</v>
      </c>
      <c r="D1753" s="11" t="s">
        <v>33</v>
      </c>
      <c r="E1753" t="s">
        <v>34</v>
      </c>
      <c r="F1753" t="s">
        <v>51</v>
      </c>
      <c r="G1753" t="s">
        <v>361</v>
      </c>
      <c r="J1753" s="12">
        <v>43857</v>
      </c>
      <c r="K1753" s="13">
        <v>0.36743055555555554</v>
      </c>
      <c r="L1753" s="14">
        <v>43857</v>
      </c>
      <c r="M1753" s="15">
        <v>0.36743055555555554</v>
      </c>
      <c r="N1753" s="12">
        <v>43857</v>
      </c>
      <c r="O1753" s="13">
        <v>0.41789351851851847</v>
      </c>
      <c r="P1753" s="16">
        <v>43858.433877314812</v>
      </c>
      <c r="Q1753" s="11" t="s">
        <v>37</v>
      </c>
      <c r="R1753" s="11" t="s">
        <v>2625</v>
      </c>
      <c r="S1753" s="11" t="s">
        <v>39</v>
      </c>
      <c r="T1753" s="11" t="s">
        <v>133</v>
      </c>
      <c r="U1753" s="11" t="s">
        <v>37</v>
      </c>
      <c r="V1753" s="17">
        <v>0</v>
      </c>
      <c r="W1753" s="11" t="s">
        <v>37</v>
      </c>
      <c r="Y1753" s="17" t="str">
        <f>TablaIncidentes[[#This Row],[Tiempo Total Gestión]]</f>
        <v>01:12</v>
      </c>
      <c r="Z1753" s="11">
        <f t="shared" si="189"/>
        <v>1</v>
      </c>
      <c r="AA1753" s="11">
        <f t="shared" si="190"/>
        <v>12</v>
      </c>
      <c r="AB1753" s="11">
        <f>IF(TablaIncidentes[[#This Row],[Prioridad*]]="Baja",(Z1753-24)*60+AA1753,IF(TablaIncidentes[[#This Row],[Prioridad*]]="Media",(Z1753-4)*60+AA1753,IF(TablaIncidentes[[#This Row],[Prioridad*]]="Alta",(Z1753-2)*60+AA1753)))</f>
        <v>-48</v>
      </c>
      <c r="AD1753" s="17" t="str">
        <f>TablaIncidentes[[#This Row],[Tiempo Creación (HH:mm)]]</f>
        <v>00:00</v>
      </c>
      <c r="AE1753" s="11">
        <f t="shared" si="191"/>
        <v>0</v>
      </c>
      <c r="AF1753" s="11">
        <f t="shared" si="192"/>
        <v>0</v>
      </c>
      <c r="AG1753" s="11">
        <f>IF(TablaIncidentes[[#This Row],[Prioridad*]]="Baja",((AE1753*60)+AF1753)-30,IF(TablaIncidentes[[#This Row],[Prioridad*]]="Media",((AE1753*60)+AF1753)-15,IF(TablaIncidentes[[#This Row],[Prioridad*]]="Alta",((AE1753*60)+AF1753)-10)))</f>
        <v>-10</v>
      </c>
      <c r="AI1753" s="17">
        <f>TablaIncidentes[[#This Row],[Tiempo Avance Incidente]]</f>
        <v>0</v>
      </c>
      <c r="AJ1753" s="11">
        <f t="shared" si="193"/>
        <v>0</v>
      </c>
      <c r="AK1753" s="11">
        <f t="shared" si="194"/>
        <v>0</v>
      </c>
      <c r="AL1753">
        <f>IF(TablaIncidentes[[#This Row],[Prioridad*]]="Baja",((AJ1753*60)+AK1753)-720,IF(TablaIncidentes[[#This Row],[Prioridad*]]="Media",((AJ1753*60)+AK1753)-120,IF(TablaIncidentes[[#This Row],[Prioridad*]]="Alta",((AJ1753*60)+AK1753)-60)))</f>
        <v>-60</v>
      </c>
      <c r="AN1753" t="str">
        <f t="shared" si="195"/>
        <v>lunes</v>
      </c>
    </row>
    <row r="1754" spans="1:40" x14ac:dyDescent="0.25">
      <c r="A1754" s="20" t="s">
        <v>3517</v>
      </c>
      <c r="B1754" t="s">
        <v>959</v>
      </c>
      <c r="C1754" t="s">
        <v>32</v>
      </c>
      <c r="D1754" s="11" t="s">
        <v>33</v>
      </c>
      <c r="E1754" t="s">
        <v>34</v>
      </c>
      <c r="F1754" t="s">
        <v>51</v>
      </c>
      <c r="G1754" t="s">
        <v>62</v>
      </c>
      <c r="J1754" s="12">
        <v>43857</v>
      </c>
      <c r="K1754" s="13">
        <v>0.36744212962962958</v>
      </c>
      <c r="L1754" s="14">
        <v>43857</v>
      </c>
      <c r="M1754" s="15">
        <v>0.36744212962962958</v>
      </c>
      <c r="N1754" s="12">
        <v>43857</v>
      </c>
      <c r="O1754" s="13">
        <v>0.56047453703703709</v>
      </c>
      <c r="P1754" s="16">
        <v>43858.593692129631</v>
      </c>
      <c r="Q1754" s="11" t="s">
        <v>101</v>
      </c>
      <c r="R1754" s="11" t="s">
        <v>2956</v>
      </c>
      <c r="S1754" s="11" t="s">
        <v>39</v>
      </c>
      <c r="T1754" s="11" t="s">
        <v>133</v>
      </c>
      <c r="U1754" s="11" t="s">
        <v>37</v>
      </c>
      <c r="V1754" s="17">
        <v>0</v>
      </c>
      <c r="W1754" s="11" t="s">
        <v>37</v>
      </c>
      <c r="Y1754" s="17" t="str">
        <f>TablaIncidentes[[#This Row],[Tiempo Total Gestión]]</f>
        <v>04:34</v>
      </c>
      <c r="Z1754" s="11">
        <f t="shared" si="189"/>
        <v>4</v>
      </c>
      <c r="AA1754" s="11">
        <f t="shared" si="190"/>
        <v>34</v>
      </c>
      <c r="AB1754" s="11">
        <f>IF(TablaIncidentes[[#This Row],[Prioridad*]]="Baja",(Z1754-24)*60+AA1754,IF(TablaIncidentes[[#This Row],[Prioridad*]]="Media",(Z1754-4)*60+AA1754,IF(TablaIncidentes[[#This Row],[Prioridad*]]="Alta",(Z1754-2)*60+AA1754)))</f>
        <v>154</v>
      </c>
      <c r="AD1754" s="17" t="str">
        <f>TablaIncidentes[[#This Row],[Tiempo Creación (HH:mm)]]</f>
        <v>00:00</v>
      </c>
      <c r="AE1754" s="11">
        <f t="shared" si="191"/>
        <v>0</v>
      </c>
      <c r="AF1754" s="11">
        <f t="shared" si="192"/>
        <v>0</v>
      </c>
      <c r="AG1754" s="11">
        <f>IF(TablaIncidentes[[#This Row],[Prioridad*]]="Baja",((AE1754*60)+AF1754)-30,IF(TablaIncidentes[[#This Row],[Prioridad*]]="Media",((AE1754*60)+AF1754)-15,IF(TablaIncidentes[[#This Row],[Prioridad*]]="Alta",((AE1754*60)+AF1754)-10)))</f>
        <v>-10</v>
      </c>
      <c r="AI1754" s="17">
        <f>TablaIncidentes[[#This Row],[Tiempo Avance Incidente]]</f>
        <v>0</v>
      </c>
      <c r="AJ1754" s="11">
        <f t="shared" si="193"/>
        <v>0</v>
      </c>
      <c r="AK1754" s="11">
        <f t="shared" si="194"/>
        <v>0</v>
      </c>
      <c r="AL1754">
        <f>IF(TablaIncidentes[[#This Row],[Prioridad*]]="Baja",((AJ1754*60)+AK1754)-720,IF(TablaIncidentes[[#This Row],[Prioridad*]]="Media",((AJ1754*60)+AK1754)-120,IF(TablaIncidentes[[#This Row],[Prioridad*]]="Alta",((AJ1754*60)+AK1754)-60)))</f>
        <v>-60</v>
      </c>
      <c r="AN1754" t="str">
        <f t="shared" si="195"/>
        <v>lunes</v>
      </c>
    </row>
    <row r="1755" spans="1:40" x14ac:dyDescent="0.25">
      <c r="A1755" s="20" t="s">
        <v>3518</v>
      </c>
      <c r="B1755" t="s">
        <v>1599</v>
      </c>
      <c r="C1755" t="s">
        <v>32</v>
      </c>
      <c r="D1755" s="11" t="s">
        <v>33</v>
      </c>
      <c r="E1755" t="s">
        <v>34</v>
      </c>
      <c r="F1755" t="s">
        <v>51</v>
      </c>
      <c r="G1755" t="s">
        <v>75</v>
      </c>
      <c r="J1755" s="12">
        <v>43857</v>
      </c>
      <c r="K1755" s="13">
        <v>0.36745370370370373</v>
      </c>
      <c r="L1755" s="14">
        <v>43857</v>
      </c>
      <c r="M1755" s="15">
        <v>0.36745370370370373</v>
      </c>
      <c r="N1755" s="12">
        <v>43857</v>
      </c>
      <c r="O1755" s="13">
        <v>0.71486111111111106</v>
      </c>
      <c r="P1755" s="16">
        <v>43858.754016203704</v>
      </c>
      <c r="Q1755" s="11" t="s">
        <v>101</v>
      </c>
      <c r="R1755" s="11" t="s">
        <v>2358</v>
      </c>
      <c r="S1755" s="11" t="s">
        <v>39</v>
      </c>
      <c r="T1755" s="11" t="s">
        <v>133</v>
      </c>
      <c r="U1755" s="11" t="s">
        <v>37</v>
      </c>
      <c r="V1755" s="17">
        <v>0</v>
      </c>
      <c r="W1755" s="11" t="s">
        <v>37</v>
      </c>
      <c r="Y1755" s="17" t="str">
        <f>TablaIncidentes[[#This Row],[Tiempo Total Gestión]]</f>
        <v>03:15</v>
      </c>
      <c r="Z1755" s="11">
        <f t="shared" si="189"/>
        <v>3</v>
      </c>
      <c r="AA1755" s="11">
        <f t="shared" si="190"/>
        <v>15</v>
      </c>
      <c r="AB1755" s="11">
        <f>IF(TablaIncidentes[[#This Row],[Prioridad*]]="Baja",(Z1755-24)*60+AA1755,IF(TablaIncidentes[[#This Row],[Prioridad*]]="Media",(Z1755-4)*60+AA1755,IF(TablaIncidentes[[#This Row],[Prioridad*]]="Alta",(Z1755-2)*60+AA1755)))</f>
        <v>75</v>
      </c>
      <c r="AD1755" s="17" t="str">
        <f>TablaIncidentes[[#This Row],[Tiempo Creación (HH:mm)]]</f>
        <v>00:00</v>
      </c>
      <c r="AE1755" s="11">
        <f t="shared" si="191"/>
        <v>0</v>
      </c>
      <c r="AF1755" s="11">
        <f t="shared" si="192"/>
        <v>0</v>
      </c>
      <c r="AG1755" s="11">
        <f>IF(TablaIncidentes[[#This Row],[Prioridad*]]="Baja",((AE1755*60)+AF1755)-30,IF(TablaIncidentes[[#This Row],[Prioridad*]]="Media",((AE1755*60)+AF1755)-15,IF(TablaIncidentes[[#This Row],[Prioridad*]]="Alta",((AE1755*60)+AF1755)-10)))</f>
        <v>-10</v>
      </c>
      <c r="AI1755" s="17">
        <f>TablaIncidentes[[#This Row],[Tiempo Avance Incidente]]</f>
        <v>0</v>
      </c>
      <c r="AJ1755" s="11">
        <f t="shared" si="193"/>
        <v>0</v>
      </c>
      <c r="AK1755" s="11">
        <f t="shared" si="194"/>
        <v>0</v>
      </c>
      <c r="AL1755">
        <f>IF(TablaIncidentes[[#This Row],[Prioridad*]]="Baja",((AJ1755*60)+AK1755)-720,IF(TablaIncidentes[[#This Row],[Prioridad*]]="Media",((AJ1755*60)+AK1755)-120,IF(TablaIncidentes[[#This Row],[Prioridad*]]="Alta",((AJ1755*60)+AK1755)-60)))</f>
        <v>-60</v>
      </c>
      <c r="AN1755" t="str">
        <f t="shared" si="195"/>
        <v>lunes</v>
      </c>
    </row>
    <row r="1756" spans="1:40" x14ac:dyDescent="0.25">
      <c r="A1756" s="20" t="s">
        <v>3519</v>
      </c>
      <c r="B1756" t="s">
        <v>1027</v>
      </c>
      <c r="C1756" t="s">
        <v>32</v>
      </c>
      <c r="D1756" s="11" t="s">
        <v>33</v>
      </c>
      <c r="E1756" t="s">
        <v>34</v>
      </c>
      <c r="F1756" t="s">
        <v>51</v>
      </c>
      <c r="G1756" t="s">
        <v>75</v>
      </c>
      <c r="J1756" s="12">
        <v>43857</v>
      </c>
      <c r="K1756" s="13">
        <v>0.36745370370370373</v>
      </c>
      <c r="L1756" s="14">
        <v>43857</v>
      </c>
      <c r="M1756" s="15">
        <v>0.36745370370370373</v>
      </c>
      <c r="N1756" s="12">
        <v>43857</v>
      </c>
      <c r="O1756" s="13">
        <v>0.63966435185185189</v>
      </c>
      <c r="P1756" s="16">
        <v>43858.675335648149</v>
      </c>
      <c r="Q1756" s="11" t="s">
        <v>101</v>
      </c>
      <c r="R1756" s="11" t="s">
        <v>1536</v>
      </c>
      <c r="S1756" s="11" t="s">
        <v>39</v>
      </c>
      <c r="T1756" s="11" t="s">
        <v>133</v>
      </c>
      <c r="U1756" s="11" t="s">
        <v>37</v>
      </c>
      <c r="V1756" s="17">
        <v>0</v>
      </c>
      <c r="W1756" s="11" t="s">
        <v>37</v>
      </c>
      <c r="Y1756" s="17" t="str">
        <f>TablaIncidentes[[#This Row],[Tiempo Total Gestión]]</f>
        <v>04:56</v>
      </c>
      <c r="Z1756" s="11">
        <f t="shared" si="189"/>
        <v>4</v>
      </c>
      <c r="AA1756" s="11">
        <f t="shared" si="190"/>
        <v>56</v>
      </c>
      <c r="AB1756" s="11">
        <f>IF(TablaIncidentes[[#This Row],[Prioridad*]]="Baja",(Z1756-24)*60+AA1756,IF(TablaIncidentes[[#This Row],[Prioridad*]]="Media",(Z1756-4)*60+AA1756,IF(TablaIncidentes[[#This Row],[Prioridad*]]="Alta",(Z1756-2)*60+AA1756)))</f>
        <v>176</v>
      </c>
      <c r="AD1756" s="17" t="str">
        <f>TablaIncidentes[[#This Row],[Tiempo Creación (HH:mm)]]</f>
        <v>00:00</v>
      </c>
      <c r="AE1756" s="11">
        <f t="shared" si="191"/>
        <v>0</v>
      </c>
      <c r="AF1756" s="11">
        <f t="shared" si="192"/>
        <v>0</v>
      </c>
      <c r="AG1756" s="11">
        <f>IF(TablaIncidentes[[#This Row],[Prioridad*]]="Baja",((AE1756*60)+AF1756)-30,IF(TablaIncidentes[[#This Row],[Prioridad*]]="Media",((AE1756*60)+AF1756)-15,IF(TablaIncidentes[[#This Row],[Prioridad*]]="Alta",((AE1756*60)+AF1756)-10)))</f>
        <v>-10</v>
      </c>
      <c r="AI1756" s="17">
        <f>TablaIncidentes[[#This Row],[Tiempo Avance Incidente]]</f>
        <v>0</v>
      </c>
      <c r="AJ1756" s="11">
        <f t="shared" si="193"/>
        <v>0</v>
      </c>
      <c r="AK1756" s="11">
        <f t="shared" si="194"/>
        <v>0</v>
      </c>
      <c r="AL1756">
        <f>IF(TablaIncidentes[[#This Row],[Prioridad*]]="Baja",((AJ1756*60)+AK1756)-720,IF(TablaIncidentes[[#This Row],[Prioridad*]]="Media",((AJ1756*60)+AK1756)-120,IF(TablaIncidentes[[#This Row],[Prioridad*]]="Alta",((AJ1756*60)+AK1756)-60)))</f>
        <v>-60</v>
      </c>
      <c r="AN1756" t="str">
        <f t="shared" si="195"/>
        <v>lunes</v>
      </c>
    </row>
    <row r="1757" spans="1:40" x14ac:dyDescent="0.25">
      <c r="A1757" s="20" t="s">
        <v>3520</v>
      </c>
      <c r="B1757" t="s">
        <v>3521</v>
      </c>
      <c r="C1757" t="s">
        <v>32</v>
      </c>
      <c r="D1757" s="11" t="s">
        <v>33</v>
      </c>
      <c r="E1757" t="s">
        <v>34</v>
      </c>
      <c r="F1757" t="s">
        <v>51</v>
      </c>
      <c r="G1757" t="s">
        <v>52</v>
      </c>
      <c r="J1757" s="12">
        <v>43857</v>
      </c>
      <c r="K1757" s="13">
        <v>0.39172453703703702</v>
      </c>
      <c r="L1757" s="14">
        <v>43857</v>
      </c>
      <c r="M1757" s="15">
        <v>0.39172453703703702</v>
      </c>
      <c r="N1757" s="12">
        <v>43857</v>
      </c>
      <c r="O1757" s="13">
        <v>0.63531250000000006</v>
      </c>
      <c r="P1757" s="16">
        <v>43858.675335648149</v>
      </c>
      <c r="Q1757" s="11" t="s">
        <v>101</v>
      </c>
      <c r="R1757" s="11" t="s">
        <v>3522</v>
      </c>
      <c r="S1757" s="11" t="s">
        <v>39</v>
      </c>
      <c r="T1757" s="11" t="s">
        <v>133</v>
      </c>
      <c r="U1757" s="11" t="s">
        <v>37</v>
      </c>
      <c r="V1757" s="17">
        <v>0</v>
      </c>
      <c r="W1757" s="11" t="s">
        <v>37</v>
      </c>
      <c r="Y1757" s="17" t="str">
        <f>TablaIncidentes[[#This Row],[Tiempo Total Gestión]]</f>
        <v>05:50</v>
      </c>
      <c r="Z1757" s="11">
        <f t="shared" si="189"/>
        <v>5</v>
      </c>
      <c r="AA1757" s="11">
        <f t="shared" si="190"/>
        <v>50</v>
      </c>
      <c r="AB1757" s="11">
        <f>IF(TablaIncidentes[[#This Row],[Prioridad*]]="Baja",(Z1757-24)*60+AA1757,IF(TablaIncidentes[[#This Row],[Prioridad*]]="Media",(Z1757-4)*60+AA1757,IF(TablaIncidentes[[#This Row],[Prioridad*]]="Alta",(Z1757-2)*60+AA1757)))</f>
        <v>230</v>
      </c>
      <c r="AD1757" s="17" t="str">
        <f>TablaIncidentes[[#This Row],[Tiempo Creación (HH:mm)]]</f>
        <v>00:00</v>
      </c>
      <c r="AE1757" s="11">
        <f t="shared" si="191"/>
        <v>0</v>
      </c>
      <c r="AF1757" s="11">
        <f t="shared" si="192"/>
        <v>0</v>
      </c>
      <c r="AG1757" s="11">
        <f>IF(TablaIncidentes[[#This Row],[Prioridad*]]="Baja",((AE1757*60)+AF1757)-30,IF(TablaIncidentes[[#This Row],[Prioridad*]]="Media",((AE1757*60)+AF1757)-15,IF(TablaIncidentes[[#This Row],[Prioridad*]]="Alta",((AE1757*60)+AF1757)-10)))</f>
        <v>-10</v>
      </c>
      <c r="AI1757" s="17">
        <f>TablaIncidentes[[#This Row],[Tiempo Avance Incidente]]</f>
        <v>0</v>
      </c>
      <c r="AJ1757" s="11">
        <f t="shared" si="193"/>
        <v>0</v>
      </c>
      <c r="AK1757" s="11">
        <f t="shared" si="194"/>
        <v>0</v>
      </c>
      <c r="AL1757">
        <f>IF(TablaIncidentes[[#This Row],[Prioridad*]]="Baja",((AJ1757*60)+AK1757)-720,IF(TablaIncidentes[[#This Row],[Prioridad*]]="Media",((AJ1757*60)+AK1757)-120,IF(TablaIncidentes[[#This Row],[Prioridad*]]="Alta",((AJ1757*60)+AK1757)-60)))</f>
        <v>-60</v>
      </c>
      <c r="AN1757" t="str">
        <f t="shared" si="195"/>
        <v>lunes</v>
      </c>
    </row>
    <row r="1758" spans="1:40" x14ac:dyDescent="0.25">
      <c r="A1758" s="20" t="s">
        <v>3523</v>
      </c>
      <c r="B1758" t="s">
        <v>3127</v>
      </c>
      <c r="C1758" t="s">
        <v>32</v>
      </c>
      <c r="D1758" s="11" t="s">
        <v>33</v>
      </c>
      <c r="E1758" t="s">
        <v>34</v>
      </c>
      <c r="F1758" t="s">
        <v>51</v>
      </c>
      <c r="G1758" t="s">
        <v>52</v>
      </c>
      <c r="J1758" s="12">
        <v>43857</v>
      </c>
      <c r="K1758" s="13">
        <v>0.40564814814814815</v>
      </c>
      <c r="L1758" s="14">
        <v>43857</v>
      </c>
      <c r="M1758" s="15">
        <v>0.40564814814814815</v>
      </c>
      <c r="N1758" s="12">
        <v>43857</v>
      </c>
      <c r="O1758" s="13">
        <v>0.66460648148148149</v>
      </c>
      <c r="P1758" s="16">
        <v>43858.675335648149</v>
      </c>
      <c r="Q1758" s="11" t="s">
        <v>101</v>
      </c>
      <c r="R1758" s="11" t="s">
        <v>3524</v>
      </c>
      <c r="S1758" s="11" t="s">
        <v>39</v>
      </c>
      <c r="T1758" s="11" t="s">
        <v>133</v>
      </c>
      <c r="U1758" s="11" t="s">
        <v>37</v>
      </c>
      <c r="V1758" s="17">
        <v>0</v>
      </c>
      <c r="W1758" s="11" t="s">
        <v>37</v>
      </c>
      <c r="Y1758" s="17" t="str">
        <f>TablaIncidentes[[#This Row],[Tiempo Total Gestión]]</f>
        <v>05:36</v>
      </c>
      <c r="Z1758" s="11">
        <f t="shared" si="189"/>
        <v>5</v>
      </c>
      <c r="AA1758" s="11">
        <f t="shared" si="190"/>
        <v>36</v>
      </c>
      <c r="AB1758" s="11">
        <f>IF(TablaIncidentes[[#This Row],[Prioridad*]]="Baja",(Z1758-24)*60+AA1758,IF(TablaIncidentes[[#This Row],[Prioridad*]]="Media",(Z1758-4)*60+AA1758,IF(TablaIncidentes[[#This Row],[Prioridad*]]="Alta",(Z1758-2)*60+AA1758)))</f>
        <v>216</v>
      </c>
      <c r="AD1758" s="17" t="str">
        <f>TablaIncidentes[[#This Row],[Tiempo Creación (HH:mm)]]</f>
        <v>00:00</v>
      </c>
      <c r="AE1758" s="11">
        <f t="shared" si="191"/>
        <v>0</v>
      </c>
      <c r="AF1758" s="11">
        <f t="shared" si="192"/>
        <v>0</v>
      </c>
      <c r="AG1758" s="11">
        <f>IF(TablaIncidentes[[#This Row],[Prioridad*]]="Baja",((AE1758*60)+AF1758)-30,IF(TablaIncidentes[[#This Row],[Prioridad*]]="Media",((AE1758*60)+AF1758)-15,IF(TablaIncidentes[[#This Row],[Prioridad*]]="Alta",((AE1758*60)+AF1758)-10)))</f>
        <v>-10</v>
      </c>
      <c r="AI1758" s="17">
        <f>TablaIncidentes[[#This Row],[Tiempo Avance Incidente]]</f>
        <v>0</v>
      </c>
      <c r="AJ1758" s="11">
        <f t="shared" si="193"/>
        <v>0</v>
      </c>
      <c r="AK1758" s="11">
        <f t="shared" si="194"/>
        <v>0</v>
      </c>
      <c r="AL1758">
        <f>IF(TablaIncidentes[[#This Row],[Prioridad*]]="Baja",((AJ1758*60)+AK1758)-720,IF(TablaIncidentes[[#This Row],[Prioridad*]]="Media",((AJ1758*60)+AK1758)-120,IF(TablaIncidentes[[#This Row],[Prioridad*]]="Alta",((AJ1758*60)+AK1758)-60)))</f>
        <v>-60</v>
      </c>
      <c r="AN1758" t="str">
        <f t="shared" si="195"/>
        <v>lunes</v>
      </c>
    </row>
    <row r="1759" spans="1:40" x14ac:dyDescent="0.25">
      <c r="A1759" s="20" t="s">
        <v>3525</v>
      </c>
      <c r="B1759" t="s">
        <v>3290</v>
      </c>
      <c r="C1759" t="s">
        <v>32</v>
      </c>
      <c r="D1759" s="11" t="s">
        <v>33</v>
      </c>
      <c r="E1759" t="s">
        <v>34</v>
      </c>
      <c r="F1759" t="s">
        <v>51</v>
      </c>
      <c r="G1759" t="s">
        <v>62</v>
      </c>
      <c r="J1759" s="12">
        <v>43857</v>
      </c>
      <c r="K1759" s="13">
        <v>0.40703703703703703</v>
      </c>
      <c r="L1759" s="14">
        <v>43857</v>
      </c>
      <c r="M1759" s="15">
        <v>0.40703703703703703</v>
      </c>
      <c r="N1759" s="12">
        <v>43857</v>
      </c>
      <c r="O1759" s="13">
        <v>0.58554398148148146</v>
      </c>
      <c r="P1759" s="16">
        <v>43858.593692129631</v>
      </c>
      <c r="Q1759" s="11" t="s">
        <v>101</v>
      </c>
      <c r="R1759" s="11" t="s">
        <v>1084</v>
      </c>
      <c r="S1759" s="11" t="s">
        <v>39</v>
      </c>
      <c r="T1759" s="11" t="s">
        <v>133</v>
      </c>
      <c r="U1759" s="11" t="s">
        <v>37</v>
      </c>
      <c r="V1759" s="17">
        <v>0</v>
      </c>
      <c r="W1759" s="11" t="s">
        <v>37</v>
      </c>
      <c r="Y1759" s="17" t="str">
        <f>TablaIncidentes[[#This Row],[Tiempo Total Gestión]]</f>
        <v>04:09</v>
      </c>
      <c r="Z1759" s="11">
        <f t="shared" si="189"/>
        <v>4</v>
      </c>
      <c r="AA1759" s="11">
        <f t="shared" si="190"/>
        <v>9</v>
      </c>
      <c r="AB1759" s="11">
        <f>IF(TablaIncidentes[[#This Row],[Prioridad*]]="Baja",(Z1759-24)*60+AA1759,IF(TablaIncidentes[[#This Row],[Prioridad*]]="Media",(Z1759-4)*60+AA1759,IF(TablaIncidentes[[#This Row],[Prioridad*]]="Alta",(Z1759-2)*60+AA1759)))</f>
        <v>129</v>
      </c>
      <c r="AD1759" s="17" t="str">
        <f>TablaIncidentes[[#This Row],[Tiempo Creación (HH:mm)]]</f>
        <v>00:00</v>
      </c>
      <c r="AE1759" s="11">
        <f t="shared" si="191"/>
        <v>0</v>
      </c>
      <c r="AF1759" s="11">
        <f t="shared" si="192"/>
        <v>0</v>
      </c>
      <c r="AG1759" s="11">
        <f>IF(TablaIncidentes[[#This Row],[Prioridad*]]="Baja",((AE1759*60)+AF1759)-30,IF(TablaIncidentes[[#This Row],[Prioridad*]]="Media",((AE1759*60)+AF1759)-15,IF(TablaIncidentes[[#This Row],[Prioridad*]]="Alta",((AE1759*60)+AF1759)-10)))</f>
        <v>-10</v>
      </c>
      <c r="AI1759" s="17">
        <f>TablaIncidentes[[#This Row],[Tiempo Avance Incidente]]</f>
        <v>0</v>
      </c>
      <c r="AJ1759" s="11">
        <f t="shared" si="193"/>
        <v>0</v>
      </c>
      <c r="AK1759" s="11">
        <f t="shared" si="194"/>
        <v>0</v>
      </c>
      <c r="AL1759">
        <f>IF(TablaIncidentes[[#This Row],[Prioridad*]]="Baja",((AJ1759*60)+AK1759)-720,IF(TablaIncidentes[[#This Row],[Prioridad*]]="Media",((AJ1759*60)+AK1759)-120,IF(TablaIncidentes[[#This Row],[Prioridad*]]="Alta",((AJ1759*60)+AK1759)-60)))</f>
        <v>-60</v>
      </c>
      <c r="AN1759" t="str">
        <f t="shared" si="195"/>
        <v>lunes</v>
      </c>
    </row>
    <row r="1760" spans="1:40" x14ac:dyDescent="0.25">
      <c r="A1760" s="10" t="s">
        <v>3526</v>
      </c>
      <c r="B1760" t="s">
        <v>3527</v>
      </c>
      <c r="C1760" t="s">
        <v>32</v>
      </c>
      <c r="D1760" s="11" t="s">
        <v>33</v>
      </c>
      <c r="E1760" t="s">
        <v>34</v>
      </c>
      <c r="F1760" t="s">
        <v>51</v>
      </c>
      <c r="G1760" t="s">
        <v>361</v>
      </c>
      <c r="J1760" s="12">
        <v>43857</v>
      </c>
      <c r="K1760" s="13">
        <v>0.37291666666666662</v>
      </c>
      <c r="L1760" s="14">
        <v>43857</v>
      </c>
      <c r="M1760" s="15">
        <v>0.37291666666666662</v>
      </c>
      <c r="N1760" s="12">
        <v>43857</v>
      </c>
      <c r="O1760" s="13">
        <v>0.42150462962962965</v>
      </c>
      <c r="P1760" s="16">
        <v>43858.433877314812</v>
      </c>
      <c r="Q1760" s="11" t="s">
        <v>37</v>
      </c>
      <c r="R1760" s="11" t="s">
        <v>1751</v>
      </c>
      <c r="S1760" s="11" t="s">
        <v>39</v>
      </c>
      <c r="T1760" s="11" t="s">
        <v>133</v>
      </c>
      <c r="U1760" s="11" t="s">
        <v>37</v>
      </c>
      <c r="V1760" s="17">
        <v>0</v>
      </c>
      <c r="W1760" s="11" t="s">
        <v>37</v>
      </c>
      <c r="Y1760" s="17" t="str">
        <f>TablaIncidentes[[#This Row],[Tiempo Total Gestión]]</f>
        <v>01:09</v>
      </c>
      <c r="Z1760" s="11">
        <f t="shared" si="189"/>
        <v>1</v>
      </c>
      <c r="AA1760" s="11">
        <f t="shared" si="190"/>
        <v>9</v>
      </c>
      <c r="AB1760" s="11">
        <f>IF(TablaIncidentes[[#This Row],[Prioridad*]]="Baja",(Z1760-24)*60+AA1760,IF(TablaIncidentes[[#This Row],[Prioridad*]]="Media",(Z1760-4)*60+AA1760,IF(TablaIncidentes[[#This Row],[Prioridad*]]="Alta",(Z1760-2)*60+AA1760)))</f>
        <v>-51</v>
      </c>
      <c r="AD1760" s="17" t="str">
        <f>TablaIncidentes[[#This Row],[Tiempo Creación (HH:mm)]]</f>
        <v>00:00</v>
      </c>
      <c r="AE1760" s="11">
        <f t="shared" si="191"/>
        <v>0</v>
      </c>
      <c r="AF1760" s="11">
        <f t="shared" si="192"/>
        <v>0</v>
      </c>
      <c r="AG1760" s="11">
        <f>IF(TablaIncidentes[[#This Row],[Prioridad*]]="Baja",((AE1760*60)+AF1760)-30,IF(TablaIncidentes[[#This Row],[Prioridad*]]="Media",((AE1760*60)+AF1760)-15,IF(TablaIncidentes[[#This Row],[Prioridad*]]="Alta",((AE1760*60)+AF1760)-10)))</f>
        <v>-10</v>
      </c>
      <c r="AI1760" s="17">
        <f>TablaIncidentes[[#This Row],[Tiempo Avance Incidente]]</f>
        <v>0</v>
      </c>
      <c r="AJ1760" s="11">
        <f t="shared" si="193"/>
        <v>0</v>
      </c>
      <c r="AK1760" s="11">
        <f t="shared" si="194"/>
        <v>0</v>
      </c>
      <c r="AL1760">
        <f>IF(TablaIncidentes[[#This Row],[Prioridad*]]="Baja",((AJ1760*60)+AK1760)-720,IF(TablaIncidentes[[#This Row],[Prioridad*]]="Media",((AJ1760*60)+AK1760)-120,IF(TablaIncidentes[[#This Row],[Prioridad*]]="Alta",((AJ1760*60)+AK1760)-60)))</f>
        <v>-60</v>
      </c>
      <c r="AN1760" t="str">
        <f t="shared" si="195"/>
        <v>lunes</v>
      </c>
    </row>
    <row r="1761" spans="1:40" x14ac:dyDescent="0.25">
      <c r="A1761" s="20" t="s">
        <v>3528</v>
      </c>
      <c r="B1761" t="s">
        <v>1030</v>
      </c>
      <c r="C1761" t="s">
        <v>32</v>
      </c>
      <c r="D1761" s="11" t="s">
        <v>33</v>
      </c>
      <c r="E1761" t="s">
        <v>34</v>
      </c>
      <c r="F1761" t="s">
        <v>51</v>
      </c>
      <c r="G1761" t="s">
        <v>75</v>
      </c>
      <c r="J1761" s="12">
        <v>43857</v>
      </c>
      <c r="K1761" s="13">
        <v>0.37291666666666662</v>
      </c>
      <c r="L1761" s="14">
        <v>43857</v>
      </c>
      <c r="M1761" s="15">
        <v>0.37291666666666662</v>
      </c>
      <c r="N1761" s="12">
        <v>43858</v>
      </c>
      <c r="O1761" s="13">
        <v>0.64811342592592591</v>
      </c>
      <c r="P1761" s="16">
        <v>43859.679583333331</v>
      </c>
      <c r="Q1761" s="11" t="s">
        <v>101</v>
      </c>
      <c r="R1761" s="11" t="s">
        <v>3529</v>
      </c>
      <c r="S1761" s="11" t="s">
        <v>39</v>
      </c>
      <c r="T1761" s="11" t="s">
        <v>133</v>
      </c>
      <c r="U1761" s="11" t="s">
        <v>37</v>
      </c>
      <c r="V1761" s="17">
        <v>0</v>
      </c>
      <c r="W1761" s="11" t="s">
        <v>37</v>
      </c>
      <c r="Y1761" s="17" t="str">
        <f>TablaIncidentes[[#This Row],[Tiempo Total Gestión]]</f>
        <v>06:25</v>
      </c>
      <c r="Z1761" s="11">
        <f t="shared" si="189"/>
        <v>6</v>
      </c>
      <c r="AA1761" s="11">
        <f t="shared" si="190"/>
        <v>25</v>
      </c>
      <c r="AB1761" s="11">
        <f>IF(TablaIncidentes[[#This Row],[Prioridad*]]="Baja",(Z1761-24)*60+AA1761,IF(TablaIncidentes[[#This Row],[Prioridad*]]="Media",(Z1761-4)*60+AA1761,IF(TablaIncidentes[[#This Row],[Prioridad*]]="Alta",(Z1761-2)*60+AA1761)))</f>
        <v>265</v>
      </c>
      <c r="AD1761" s="17" t="str">
        <f>TablaIncidentes[[#This Row],[Tiempo Creación (HH:mm)]]</f>
        <v>00:00</v>
      </c>
      <c r="AE1761" s="11">
        <f t="shared" si="191"/>
        <v>0</v>
      </c>
      <c r="AF1761" s="11">
        <f t="shared" si="192"/>
        <v>0</v>
      </c>
      <c r="AG1761" s="11">
        <f>IF(TablaIncidentes[[#This Row],[Prioridad*]]="Baja",((AE1761*60)+AF1761)-30,IF(TablaIncidentes[[#This Row],[Prioridad*]]="Media",((AE1761*60)+AF1761)-15,IF(TablaIncidentes[[#This Row],[Prioridad*]]="Alta",((AE1761*60)+AF1761)-10)))</f>
        <v>-10</v>
      </c>
      <c r="AI1761" s="17">
        <f>TablaIncidentes[[#This Row],[Tiempo Avance Incidente]]</f>
        <v>0</v>
      </c>
      <c r="AJ1761" s="11">
        <f t="shared" si="193"/>
        <v>0</v>
      </c>
      <c r="AK1761" s="11">
        <f t="shared" si="194"/>
        <v>0</v>
      </c>
      <c r="AL1761">
        <f>IF(TablaIncidentes[[#This Row],[Prioridad*]]="Baja",((AJ1761*60)+AK1761)-720,IF(TablaIncidentes[[#This Row],[Prioridad*]]="Media",((AJ1761*60)+AK1761)-120,IF(TablaIncidentes[[#This Row],[Prioridad*]]="Alta",((AJ1761*60)+AK1761)-60)))</f>
        <v>-60</v>
      </c>
      <c r="AN1761" t="str">
        <f t="shared" si="195"/>
        <v>lunes</v>
      </c>
    </row>
    <row r="1762" spans="1:40" x14ac:dyDescent="0.25">
      <c r="A1762" s="20" t="s">
        <v>3530</v>
      </c>
      <c r="B1762" t="s">
        <v>1149</v>
      </c>
      <c r="C1762" t="s">
        <v>32</v>
      </c>
      <c r="D1762" s="11" t="s">
        <v>33</v>
      </c>
      <c r="E1762" t="s">
        <v>34</v>
      </c>
      <c r="F1762" t="s">
        <v>51</v>
      </c>
      <c r="G1762" t="s">
        <v>75</v>
      </c>
      <c r="J1762" s="12">
        <v>43857</v>
      </c>
      <c r="K1762" s="13">
        <v>0.37431712962962965</v>
      </c>
      <c r="L1762" s="14">
        <v>43857</v>
      </c>
      <c r="M1762" s="15">
        <v>0.37431712962962965</v>
      </c>
      <c r="N1762" s="12">
        <v>43857</v>
      </c>
      <c r="O1762" s="13">
        <v>0.70640046296296299</v>
      </c>
      <c r="P1762" s="16">
        <v>43858.754016203704</v>
      </c>
      <c r="Q1762" s="11" t="s">
        <v>101</v>
      </c>
      <c r="R1762" s="11" t="s">
        <v>2509</v>
      </c>
      <c r="S1762" s="11" t="s">
        <v>39</v>
      </c>
      <c r="T1762" s="11" t="s">
        <v>133</v>
      </c>
      <c r="U1762" s="11" t="s">
        <v>37</v>
      </c>
      <c r="V1762" s="17">
        <v>0</v>
      </c>
      <c r="W1762" s="11" t="s">
        <v>37</v>
      </c>
      <c r="Y1762" s="17" t="str">
        <f>TablaIncidentes[[#This Row],[Tiempo Total Gestión]]</f>
        <v>07:36</v>
      </c>
      <c r="Z1762" s="11">
        <f t="shared" si="189"/>
        <v>7</v>
      </c>
      <c r="AA1762" s="11">
        <f t="shared" si="190"/>
        <v>36</v>
      </c>
      <c r="AB1762" s="11">
        <f>IF(TablaIncidentes[[#This Row],[Prioridad*]]="Baja",(Z1762-24)*60+AA1762,IF(TablaIncidentes[[#This Row],[Prioridad*]]="Media",(Z1762-4)*60+AA1762,IF(TablaIncidentes[[#This Row],[Prioridad*]]="Alta",(Z1762-2)*60+AA1762)))</f>
        <v>336</v>
      </c>
      <c r="AD1762" s="17" t="str">
        <f>TablaIncidentes[[#This Row],[Tiempo Creación (HH:mm)]]</f>
        <v>00:00</v>
      </c>
      <c r="AE1762" s="11">
        <f t="shared" si="191"/>
        <v>0</v>
      </c>
      <c r="AF1762" s="11">
        <f t="shared" si="192"/>
        <v>0</v>
      </c>
      <c r="AG1762" s="11">
        <f>IF(TablaIncidentes[[#This Row],[Prioridad*]]="Baja",((AE1762*60)+AF1762)-30,IF(TablaIncidentes[[#This Row],[Prioridad*]]="Media",((AE1762*60)+AF1762)-15,IF(TablaIncidentes[[#This Row],[Prioridad*]]="Alta",((AE1762*60)+AF1762)-10)))</f>
        <v>-10</v>
      </c>
      <c r="AI1762" s="17">
        <f>TablaIncidentes[[#This Row],[Tiempo Avance Incidente]]</f>
        <v>0</v>
      </c>
      <c r="AJ1762" s="11">
        <f t="shared" si="193"/>
        <v>0</v>
      </c>
      <c r="AK1762" s="11">
        <f t="shared" si="194"/>
        <v>0</v>
      </c>
      <c r="AL1762">
        <f>IF(TablaIncidentes[[#This Row],[Prioridad*]]="Baja",((AJ1762*60)+AK1762)-720,IF(TablaIncidentes[[#This Row],[Prioridad*]]="Media",((AJ1762*60)+AK1762)-120,IF(TablaIncidentes[[#This Row],[Prioridad*]]="Alta",((AJ1762*60)+AK1762)-60)))</f>
        <v>-60</v>
      </c>
      <c r="AN1762" t="str">
        <f t="shared" si="195"/>
        <v>lunes</v>
      </c>
    </row>
    <row r="1763" spans="1:40" x14ac:dyDescent="0.25">
      <c r="A1763" s="10" t="s">
        <v>3531</v>
      </c>
      <c r="B1763" t="s">
        <v>3480</v>
      </c>
      <c r="C1763" t="s">
        <v>32</v>
      </c>
      <c r="D1763" s="11" t="s">
        <v>33</v>
      </c>
      <c r="E1763" t="s">
        <v>34</v>
      </c>
      <c r="F1763" t="s">
        <v>51</v>
      </c>
      <c r="G1763" t="s">
        <v>361</v>
      </c>
      <c r="J1763" s="12">
        <v>43857</v>
      </c>
      <c r="K1763" s="13">
        <v>0.40424768518518522</v>
      </c>
      <c r="L1763" s="14">
        <v>43857</v>
      </c>
      <c r="M1763" s="15">
        <v>0.40424768518518522</v>
      </c>
      <c r="N1763" s="12">
        <v>43857</v>
      </c>
      <c r="O1763" s="13">
        <v>0.42481481481481481</v>
      </c>
      <c r="P1763" s="16">
        <v>43858.433877314812</v>
      </c>
      <c r="Q1763" s="11" t="s">
        <v>37</v>
      </c>
      <c r="R1763" s="11" t="s">
        <v>431</v>
      </c>
      <c r="S1763" s="11" t="s">
        <v>39</v>
      </c>
      <c r="T1763" s="11" t="s">
        <v>133</v>
      </c>
      <c r="U1763" s="11" t="s">
        <v>37</v>
      </c>
      <c r="V1763" s="17">
        <v>0</v>
      </c>
      <c r="W1763" s="11" t="s">
        <v>37</v>
      </c>
      <c r="Y1763" s="17" t="str">
        <f>TablaIncidentes[[#This Row],[Tiempo Total Gestión]]</f>
        <v>00:29</v>
      </c>
      <c r="Z1763" s="11">
        <f t="shared" si="189"/>
        <v>0</v>
      </c>
      <c r="AA1763" s="11">
        <f t="shared" si="190"/>
        <v>29</v>
      </c>
      <c r="AB1763" s="11">
        <f>IF(TablaIncidentes[[#This Row],[Prioridad*]]="Baja",(Z1763-24)*60+AA1763,IF(TablaIncidentes[[#This Row],[Prioridad*]]="Media",(Z1763-4)*60+AA1763,IF(TablaIncidentes[[#This Row],[Prioridad*]]="Alta",(Z1763-2)*60+AA1763)))</f>
        <v>-91</v>
      </c>
      <c r="AD1763" s="17" t="str">
        <f>TablaIncidentes[[#This Row],[Tiempo Creación (HH:mm)]]</f>
        <v>00:00</v>
      </c>
      <c r="AE1763" s="11">
        <f t="shared" si="191"/>
        <v>0</v>
      </c>
      <c r="AF1763" s="11">
        <f t="shared" si="192"/>
        <v>0</v>
      </c>
      <c r="AG1763" s="11">
        <f>IF(TablaIncidentes[[#This Row],[Prioridad*]]="Baja",((AE1763*60)+AF1763)-30,IF(TablaIncidentes[[#This Row],[Prioridad*]]="Media",((AE1763*60)+AF1763)-15,IF(TablaIncidentes[[#This Row],[Prioridad*]]="Alta",((AE1763*60)+AF1763)-10)))</f>
        <v>-10</v>
      </c>
      <c r="AI1763" s="17">
        <f>TablaIncidentes[[#This Row],[Tiempo Avance Incidente]]</f>
        <v>0</v>
      </c>
      <c r="AJ1763" s="11">
        <f t="shared" si="193"/>
        <v>0</v>
      </c>
      <c r="AK1763" s="11">
        <f t="shared" si="194"/>
        <v>0</v>
      </c>
      <c r="AL1763">
        <f>IF(TablaIncidentes[[#This Row],[Prioridad*]]="Baja",((AJ1763*60)+AK1763)-720,IF(TablaIncidentes[[#This Row],[Prioridad*]]="Media",((AJ1763*60)+AK1763)-120,IF(TablaIncidentes[[#This Row],[Prioridad*]]="Alta",((AJ1763*60)+AK1763)-60)))</f>
        <v>-60</v>
      </c>
      <c r="AN1763" t="str">
        <f t="shared" si="195"/>
        <v>lunes</v>
      </c>
    </row>
    <row r="1764" spans="1:40" x14ac:dyDescent="0.25">
      <c r="A1764" s="10" t="s">
        <v>3532</v>
      </c>
      <c r="B1764" t="s">
        <v>3533</v>
      </c>
      <c r="C1764" t="s">
        <v>161</v>
      </c>
      <c r="D1764" s="11" t="s">
        <v>110</v>
      </c>
      <c r="E1764" t="s">
        <v>34</v>
      </c>
      <c r="F1764" t="s">
        <v>124</v>
      </c>
      <c r="G1764" t="s">
        <v>319</v>
      </c>
      <c r="J1764" s="12">
        <v>43857</v>
      </c>
      <c r="K1764" s="13">
        <v>0.40539351851851851</v>
      </c>
      <c r="L1764" s="14">
        <v>43857</v>
      </c>
      <c r="M1764" s="15">
        <v>0.40657407407407403</v>
      </c>
      <c r="N1764" s="12">
        <v>43857</v>
      </c>
      <c r="O1764" s="13">
        <v>0.73916666666666664</v>
      </c>
      <c r="P1764" s="16">
        <v>43858.754016203704</v>
      </c>
      <c r="Q1764" s="11" t="s">
        <v>37</v>
      </c>
      <c r="R1764" s="11" t="s">
        <v>1970</v>
      </c>
      <c r="S1764" s="11" t="s">
        <v>91</v>
      </c>
      <c r="T1764" s="11" t="s">
        <v>40</v>
      </c>
      <c r="U1764" s="11" t="s">
        <v>37</v>
      </c>
      <c r="V1764" s="17">
        <v>5.7870370073942468E-4</v>
      </c>
      <c r="W1764" s="11" t="s">
        <v>37</v>
      </c>
      <c r="Y1764" s="17" t="str">
        <f>TablaIncidentes[[#This Row],[Tiempo Total Gestión]]</f>
        <v>02:18</v>
      </c>
      <c r="Z1764" s="11">
        <f t="shared" si="189"/>
        <v>2</v>
      </c>
      <c r="AA1764" s="11">
        <f t="shared" si="190"/>
        <v>18</v>
      </c>
      <c r="AB1764" s="11">
        <f>IF(TablaIncidentes[[#This Row],[Prioridad*]]="Baja",(Z1764-24)*60+AA1764,IF(TablaIncidentes[[#This Row],[Prioridad*]]="Media",(Z1764-4)*60+AA1764,IF(TablaIncidentes[[#This Row],[Prioridad*]]="Alta",(Z1764-2)*60+AA1764)))</f>
        <v>-102</v>
      </c>
      <c r="AD1764" s="17" t="str">
        <f>TablaIncidentes[[#This Row],[Tiempo Creación (HH:mm)]]</f>
        <v>00:01</v>
      </c>
      <c r="AE1764" s="11">
        <f t="shared" si="191"/>
        <v>0</v>
      </c>
      <c r="AF1764" s="11">
        <f t="shared" si="192"/>
        <v>1</v>
      </c>
      <c r="AG1764" s="11">
        <f>IF(TablaIncidentes[[#This Row],[Prioridad*]]="Baja",((AE1764*60)+AF1764)-30,IF(TablaIncidentes[[#This Row],[Prioridad*]]="Media",((AE1764*60)+AF1764)-15,IF(TablaIncidentes[[#This Row],[Prioridad*]]="Alta",((AE1764*60)+AF1764)-10)))</f>
        <v>-14</v>
      </c>
      <c r="AI1764" s="17">
        <f>TablaIncidentes[[#This Row],[Tiempo Avance Incidente]]</f>
        <v>5.7870370073942468E-4</v>
      </c>
      <c r="AJ1764" s="11">
        <f t="shared" si="193"/>
        <v>0</v>
      </c>
      <c r="AK1764" s="11">
        <f t="shared" si="194"/>
        <v>0</v>
      </c>
      <c r="AL1764">
        <f>IF(TablaIncidentes[[#This Row],[Prioridad*]]="Baja",((AJ1764*60)+AK1764)-720,IF(TablaIncidentes[[#This Row],[Prioridad*]]="Media",((AJ1764*60)+AK1764)-120,IF(TablaIncidentes[[#This Row],[Prioridad*]]="Alta",((AJ1764*60)+AK1764)-60)))</f>
        <v>-120</v>
      </c>
      <c r="AN1764" t="str">
        <f t="shared" si="195"/>
        <v>lunes</v>
      </c>
    </row>
    <row r="1765" spans="1:40" x14ac:dyDescent="0.25">
      <c r="A1765" s="10" t="s">
        <v>3534</v>
      </c>
      <c r="B1765" t="s">
        <v>2829</v>
      </c>
      <c r="C1765" t="s">
        <v>32</v>
      </c>
      <c r="D1765" s="11" t="s">
        <v>33</v>
      </c>
      <c r="E1765" t="s">
        <v>34</v>
      </c>
      <c r="F1765" t="s">
        <v>51</v>
      </c>
      <c r="G1765" t="s">
        <v>75</v>
      </c>
      <c r="J1765" s="12">
        <v>43857</v>
      </c>
      <c r="K1765" s="13">
        <v>0.40842592592592591</v>
      </c>
      <c r="L1765" s="14">
        <v>43857</v>
      </c>
      <c r="M1765" s="15">
        <v>0.40842592592592591</v>
      </c>
      <c r="N1765" s="12">
        <v>43857</v>
      </c>
      <c r="O1765" s="13">
        <v>0.64312500000000006</v>
      </c>
      <c r="P1765" s="16">
        <v>43858.675335648149</v>
      </c>
      <c r="Q1765" s="11" t="s">
        <v>37</v>
      </c>
      <c r="R1765" s="11" t="s">
        <v>1751</v>
      </c>
      <c r="S1765" s="11" t="s">
        <v>39</v>
      </c>
      <c r="T1765" s="11" t="s">
        <v>133</v>
      </c>
      <c r="U1765" s="11" t="s">
        <v>37</v>
      </c>
      <c r="V1765" s="17">
        <v>0</v>
      </c>
      <c r="W1765" s="11" t="s">
        <v>37</v>
      </c>
      <c r="Y1765" s="17" t="str">
        <f>TablaIncidentes[[#This Row],[Tiempo Total Gestión]]</f>
        <v>01:09</v>
      </c>
      <c r="Z1765" s="11">
        <f t="shared" si="189"/>
        <v>1</v>
      </c>
      <c r="AA1765" s="11">
        <f t="shared" si="190"/>
        <v>9</v>
      </c>
      <c r="AB1765" s="11">
        <f>IF(TablaIncidentes[[#This Row],[Prioridad*]]="Baja",(Z1765-24)*60+AA1765,IF(TablaIncidentes[[#This Row],[Prioridad*]]="Media",(Z1765-4)*60+AA1765,IF(TablaIncidentes[[#This Row],[Prioridad*]]="Alta",(Z1765-2)*60+AA1765)))</f>
        <v>-51</v>
      </c>
      <c r="AD1765" s="17" t="str">
        <f>TablaIncidentes[[#This Row],[Tiempo Creación (HH:mm)]]</f>
        <v>00:00</v>
      </c>
      <c r="AE1765" s="11">
        <f t="shared" si="191"/>
        <v>0</v>
      </c>
      <c r="AF1765" s="11">
        <f t="shared" si="192"/>
        <v>0</v>
      </c>
      <c r="AG1765" s="11">
        <f>IF(TablaIncidentes[[#This Row],[Prioridad*]]="Baja",((AE1765*60)+AF1765)-30,IF(TablaIncidentes[[#This Row],[Prioridad*]]="Media",((AE1765*60)+AF1765)-15,IF(TablaIncidentes[[#This Row],[Prioridad*]]="Alta",((AE1765*60)+AF1765)-10)))</f>
        <v>-10</v>
      </c>
      <c r="AI1765" s="17">
        <f>TablaIncidentes[[#This Row],[Tiempo Avance Incidente]]</f>
        <v>0</v>
      </c>
      <c r="AJ1765" s="11">
        <f t="shared" si="193"/>
        <v>0</v>
      </c>
      <c r="AK1765" s="11">
        <f t="shared" si="194"/>
        <v>0</v>
      </c>
      <c r="AL1765">
        <f>IF(TablaIncidentes[[#This Row],[Prioridad*]]="Baja",((AJ1765*60)+AK1765)-720,IF(TablaIncidentes[[#This Row],[Prioridad*]]="Media",((AJ1765*60)+AK1765)-120,IF(TablaIncidentes[[#This Row],[Prioridad*]]="Alta",((AJ1765*60)+AK1765)-60)))</f>
        <v>-60</v>
      </c>
      <c r="AN1765" t="str">
        <f t="shared" si="195"/>
        <v>lunes</v>
      </c>
    </row>
    <row r="1766" spans="1:40" x14ac:dyDescent="0.25">
      <c r="A1766" s="20" t="s">
        <v>3535</v>
      </c>
      <c r="B1766" t="s">
        <v>3536</v>
      </c>
      <c r="C1766" t="s">
        <v>32</v>
      </c>
      <c r="D1766" s="11" t="s">
        <v>33</v>
      </c>
      <c r="E1766" t="s">
        <v>34</v>
      </c>
      <c r="F1766" t="s">
        <v>51</v>
      </c>
      <c r="G1766" t="s">
        <v>52</v>
      </c>
      <c r="J1766" s="12">
        <v>43857</v>
      </c>
      <c r="K1766" s="13">
        <v>0.41954861111111108</v>
      </c>
      <c r="L1766" s="14">
        <v>43857</v>
      </c>
      <c r="M1766" s="15">
        <v>0.41954861111111108</v>
      </c>
      <c r="N1766" s="12">
        <v>43857</v>
      </c>
      <c r="O1766" s="13">
        <v>0.69515046296296301</v>
      </c>
      <c r="P1766" s="16">
        <v>43858.754016203704</v>
      </c>
      <c r="Q1766" s="11" t="s">
        <v>101</v>
      </c>
      <c r="R1766" s="11" t="s">
        <v>2383</v>
      </c>
      <c r="S1766" s="11" t="s">
        <v>39</v>
      </c>
      <c r="T1766" s="11" t="s">
        <v>133</v>
      </c>
      <c r="U1766" s="11" t="s">
        <v>37</v>
      </c>
      <c r="V1766" s="17">
        <v>0</v>
      </c>
      <c r="W1766" s="11" t="s">
        <v>37</v>
      </c>
      <c r="Y1766" s="17" t="str">
        <f>TablaIncidentes[[#This Row],[Tiempo Total Gestión]]</f>
        <v>06:36</v>
      </c>
      <c r="Z1766" s="11">
        <f t="shared" si="189"/>
        <v>6</v>
      </c>
      <c r="AA1766" s="11">
        <f t="shared" si="190"/>
        <v>36</v>
      </c>
      <c r="AB1766" s="11">
        <f>IF(TablaIncidentes[[#This Row],[Prioridad*]]="Baja",(Z1766-24)*60+AA1766,IF(TablaIncidentes[[#This Row],[Prioridad*]]="Media",(Z1766-4)*60+AA1766,IF(TablaIncidentes[[#This Row],[Prioridad*]]="Alta",(Z1766-2)*60+AA1766)))</f>
        <v>276</v>
      </c>
      <c r="AD1766" s="17" t="str">
        <f>TablaIncidentes[[#This Row],[Tiempo Creación (HH:mm)]]</f>
        <v>00:00</v>
      </c>
      <c r="AE1766" s="11">
        <f t="shared" si="191"/>
        <v>0</v>
      </c>
      <c r="AF1766" s="11">
        <f t="shared" si="192"/>
        <v>0</v>
      </c>
      <c r="AG1766" s="11">
        <f>IF(TablaIncidentes[[#This Row],[Prioridad*]]="Baja",((AE1766*60)+AF1766)-30,IF(TablaIncidentes[[#This Row],[Prioridad*]]="Media",((AE1766*60)+AF1766)-15,IF(TablaIncidentes[[#This Row],[Prioridad*]]="Alta",((AE1766*60)+AF1766)-10)))</f>
        <v>-10</v>
      </c>
      <c r="AI1766" s="17">
        <f>TablaIncidentes[[#This Row],[Tiempo Avance Incidente]]</f>
        <v>0</v>
      </c>
      <c r="AJ1766" s="11">
        <f t="shared" si="193"/>
        <v>0</v>
      </c>
      <c r="AK1766" s="11">
        <f t="shared" si="194"/>
        <v>0</v>
      </c>
      <c r="AL1766">
        <f>IF(TablaIncidentes[[#This Row],[Prioridad*]]="Baja",((AJ1766*60)+AK1766)-720,IF(TablaIncidentes[[#This Row],[Prioridad*]]="Media",((AJ1766*60)+AK1766)-120,IF(TablaIncidentes[[#This Row],[Prioridad*]]="Alta",((AJ1766*60)+AK1766)-60)))</f>
        <v>-60</v>
      </c>
      <c r="AN1766" t="str">
        <f t="shared" si="195"/>
        <v>lunes</v>
      </c>
    </row>
    <row r="1767" spans="1:40" x14ac:dyDescent="0.25">
      <c r="A1767" s="10" t="s">
        <v>3537</v>
      </c>
      <c r="B1767" t="s">
        <v>2926</v>
      </c>
      <c r="C1767" t="s">
        <v>32</v>
      </c>
      <c r="D1767" s="11" t="s">
        <v>33</v>
      </c>
      <c r="E1767" t="s">
        <v>34</v>
      </c>
      <c r="F1767" t="s">
        <v>51</v>
      </c>
      <c r="G1767" t="s">
        <v>361</v>
      </c>
      <c r="J1767" s="12">
        <v>43857</v>
      </c>
      <c r="K1767" s="13">
        <v>0.42372685185185183</v>
      </c>
      <c r="L1767" s="14">
        <v>43857</v>
      </c>
      <c r="M1767" s="15">
        <v>0.42372685185185183</v>
      </c>
      <c r="N1767" s="12">
        <v>43857</v>
      </c>
      <c r="O1767" s="13">
        <v>0.46159722222222221</v>
      </c>
      <c r="P1767" s="16">
        <v>43858.551249999997</v>
      </c>
      <c r="Q1767" s="11" t="s">
        <v>37</v>
      </c>
      <c r="R1767" s="11" t="s">
        <v>1942</v>
      </c>
      <c r="S1767" s="11" t="s">
        <v>39</v>
      </c>
      <c r="T1767" s="11" t="s">
        <v>133</v>
      </c>
      <c r="U1767" s="11" t="s">
        <v>37</v>
      </c>
      <c r="V1767" s="17">
        <v>0</v>
      </c>
      <c r="W1767" s="11" t="s">
        <v>37</v>
      </c>
      <c r="Y1767" s="17" t="str">
        <f>TablaIncidentes[[#This Row],[Tiempo Total Gestión]]</f>
        <v>00:54</v>
      </c>
      <c r="Z1767" s="11">
        <f t="shared" si="189"/>
        <v>0</v>
      </c>
      <c r="AA1767" s="11">
        <f t="shared" si="190"/>
        <v>54</v>
      </c>
      <c r="AB1767" s="11">
        <f>IF(TablaIncidentes[[#This Row],[Prioridad*]]="Baja",(Z1767-24)*60+AA1767,IF(TablaIncidentes[[#This Row],[Prioridad*]]="Media",(Z1767-4)*60+AA1767,IF(TablaIncidentes[[#This Row],[Prioridad*]]="Alta",(Z1767-2)*60+AA1767)))</f>
        <v>-66</v>
      </c>
      <c r="AD1767" s="17" t="str">
        <f>TablaIncidentes[[#This Row],[Tiempo Creación (HH:mm)]]</f>
        <v>00:00</v>
      </c>
      <c r="AE1767" s="11">
        <f t="shared" si="191"/>
        <v>0</v>
      </c>
      <c r="AF1767" s="11">
        <f t="shared" si="192"/>
        <v>0</v>
      </c>
      <c r="AG1767" s="11">
        <f>IF(TablaIncidentes[[#This Row],[Prioridad*]]="Baja",((AE1767*60)+AF1767)-30,IF(TablaIncidentes[[#This Row],[Prioridad*]]="Media",((AE1767*60)+AF1767)-15,IF(TablaIncidentes[[#This Row],[Prioridad*]]="Alta",((AE1767*60)+AF1767)-10)))</f>
        <v>-10</v>
      </c>
      <c r="AI1767" s="17">
        <f>TablaIncidentes[[#This Row],[Tiempo Avance Incidente]]</f>
        <v>0</v>
      </c>
      <c r="AJ1767" s="11">
        <f t="shared" si="193"/>
        <v>0</v>
      </c>
      <c r="AK1767" s="11">
        <f t="shared" si="194"/>
        <v>0</v>
      </c>
      <c r="AL1767">
        <f>IF(TablaIncidentes[[#This Row],[Prioridad*]]="Baja",((AJ1767*60)+AK1767)-720,IF(TablaIncidentes[[#This Row],[Prioridad*]]="Media",((AJ1767*60)+AK1767)-120,IF(TablaIncidentes[[#This Row],[Prioridad*]]="Alta",((AJ1767*60)+AK1767)-60)))</f>
        <v>-60</v>
      </c>
      <c r="AN1767" t="str">
        <f t="shared" si="195"/>
        <v>lunes</v>
      </c>
    </row>
    <row r="1768" spans="1:40" x14ac:dyDescent="0.25">
      <c r="A1768" s="20" t="s">
        <v>3538</v>
      </c>
      <c r="B1768" t="s">
        <v>3539</v>
      </c>
      <c r="C1768" t="s">
        <v>32</v>
      </c>
      <c r="D1768" s="11" t="s">
        <v>33</v>
      </c>
      <c r="E1768" t="s">
        <v>34</v>
      </c>
      <c r="F1768" t="s">
        <v>51</v>
      </c>
      <c r="G1768" t="s">
        <v>75</v>
      </c>
      <c r="J1768" s="12">
        <v>43857</v>
      </c>
      <c r="K1768" s="13">
        <v>0.43832175925925926</v>
      </c>
      <c r="L1768" s="14">
        <v>43857</v>
      </c>
      <c r="M1768" s="15">
        <v>0.43832175925925926</v>
      </c>
      <c r="N1768" s="12">
        <v>43858</v>
      </c>
      <c r="O1768" s="13">
        <v>0.45047453703703705</v>
      </c>
      <c r="P1768" s="16">
        <v>43859.515972222223</v>
      </c>
      <c r="Q1768" s="11" t="s">
        <v>101</v>
      </c>
      <c r="R1768" s="11" t="s">
        <v>1614</v>
      </c>
      <c r="S1768" s="11" t="s">
        <v>39</v>
      </c>
      <c r="T1768" s="11" t="s">
        <v>133</v>
      </c>
      <c r="U1768" s="11" t="s">
        <v>37</v>
      </c>
      <c r="V1768" s="17">
        <v>0</v>
      </c>
      <c r="W1768" s="11" t="s">
        <v>37</v>
      </c>
      <c r="Y1768" s="17" t="str">
        <f>TablaIncidentes[[#This Row],[Tiempo Total Gestión]]</f>
        <v>03:37</v>
      </c>
      <c r="Z1768" s="11">
        <f t="shared" si="189"/>
        <v>3</v>
      </c>
      <c r="AA1768" s="11">
        <f t="shared" si="190"/>
        <v>37</v>
      </c>
      <c r="AB1768" s="11">
        <f>IF(TablaIncidentes[[#This Row],[Prioridad*]]="Baja",(Z1768-24)*60+AA1768,IF(TablaIncidentes[[#This Row],[Prioridad*]]="Media",(Z1768-4)*60+AA1768,IF(TablaIncidentes[[#This Row],[Prioridad*]]="Alta",(Z1768-2)*60+AA1768)))</f>
        <v>97</v>
      </c>
      <c r="AD1768" s="17" t="str">
        <f>TablaIncidentes[[#This Row],[Tiempo Creación (HH:mm)]]</f>
        <v>00:00</v>
      </c>
      <c r="AE1768" s="11">
        <f t="shared" si="191"/>
        <v>0</v>
      </c>
      <c r="AF1768" s="11">
        <f t="shared" si="192"/>
        <v>0</v>
      </c>
      <c r="AG1768" s="11">
        <f>IF(TablaIncidentes[[#This Row],[Prioridad*]]="Baja",((AE1768*60)+AF1768)-30,IF(TablaIncidentes[[#This Row],[Prioridad*]]="Media",((AE1768*60)+AF1768)-15,IF(TablaIncidentes[[#This Row],[Prioridad*]]="Alta",((AE1768*60)+AF1768)-10)))</f>
        <v>-10</v>
      </c>
      <c r="AI1768" s="17">
        <f>TablaIncidentes[[#This Row],[Tiempo Avance Incidente]]</f>
        <v>0</v>
      </c>
      <c r="AJ1768" s="11">
        <f t="shared" si="193"/>
        <v>0</v>
      </c>
      <c r="AK1768" s="11">
        <f t="shared" si="194"/>
        <v>0</v>
      </c>
      <c r="AL1768">
        <f>IF(TablaIncidentes[[#This Row],[Prioridad*]]="Baja",((AJ1768*60)+AK1768)-720,IF(TablaIncidentes[[#This Row],[Prioridad*]]="Media",((AJ1768*60)+AK1768)-120,IF(TablaIncidentes[[#This Row],[Prioridad*]]="Alta",((AJ1768*60)+AK1768)-60)))</f>
        <v>-60</v>
      </c>
      <c r="AN1768" t="str">
        <f t="shared" si="195"/>
        <v>lunes</v>
      </c>
    </row>
    <row r="1769" spans="1:40" x14ac:dyDescent="0.25">
      <c r="A1769" s="20" t="s">
        <v>3540</v>
      </c>
      <c r="B1769" t="s">
        <v>3541</v>
      </c>
      <c r="C1769" t="s">
        <v>32</v>
      </c>
      <c r="D1769" s="11" t="s">
        <v>33</v>
      </c>
      <c r="E1769" t="s">
        <v>34</v>
      </c>
      <c r="F1769" t="s">
        <v>51</v>
      </c>
      <c r="G1769" t="s">
        <v>52</v>
      </c>
      <c r="J1769" s="12">
        <v>43857</v>
      </c>
      <c r="K1769" s="13">
        <v>0.44876157407407408</v>
      </c>
      <c r="L1769" s="14">
        <v>43857</v>
      </c>
      <c r="M1769" s="15">
        <v>0.44876157407407408</v>
      </c>
      <c r="N1769" s="12">
        <v>43857</v>
      </c>
      <c r="O1769" s="13">
        <v>0.72350694444444441</v>
      </c>
      <c r="P1769" s="16">
        <v>43858.754016203704</v>
      </c>
      <c r="Q1769" s="11" t="s">
        <v>101</v>
      </c>
      <c r="R1769" s="11" t="s">
        <v>3542</v>
      </c>
      <c r="S1769" s="11" t="s">
        <v>39</v>
      </c>
      <c r="T1769" s="11" t="s">
        <v>133</v>
      </c>
      <c r="U1769" s="11" t="s">
        <v>37</v>
      </c>
      <c r="V1769" s="17">
        <v>0</v>
      </c>
      <c r="W1769" s="11" t="s">
        <v>37</v>
      </c>
      <c r="Y1769" s="17" t="str">
        <f>TablaIncidentes[[#This Row],[Tiempo Total Gestión]]</f>
        <v>06:35</v>
      </c>
      <c r="Z1769" s="11">
        <f t="shared" si="189"/>
        <v>6</v>
      </c>
      <c r="AA1769" s="11">
        <f t="shared" si="190"/>
        <v>35</v>
      </c>
      <c r="AB1769" s="11">
        <f>IF(TablaIncidentes[[#This Row],[Prioridad*]]="Baja",(Z1769-24)*60+AA1769,IF(TablaIncidentes[[#This Row],[Prioridad*]]="Media",(Z1769-4)*60+AA1769,IF(TablaIncidentes[[#This Row],[Prioridad*]]="Alta",(Z1769-2)*60+AA1769)))</f>
        <v>275</v>
      </c>
      <c r="AD1769" s="17" t="str">
        <f>TablaIncidentes[[#This Row],[Tiempo Creación (HH:mm)]]</f>
        <v>00:00</v>
      </c>
      <c r="AE1769" s="11">
        <f t="shared" si="191"/>
        <v>0</v>
      </c>
      <c r="AF1769" s="11">
        <f t="shared" si="192"/>
        <v>0</v>
      </c>
      <c r="AG1769" s="11">
        <f>IF(TablaIncidentes[[#This Row],[Prioridad*]]="Baja",((AE1769*60)+AF1769)-30,IF(TablaIncidentes[[#This Row],[Prioridad*]]="Media",((AE1769*60)+AF1769)-15,IF(TablaIncidentes[[#This Row],[Prioridad*]]="Alta",((AE1769*60)+AF1769)-10)))</f>
        <v>-10</v>
      </c>
      <c r="AI1769" s="17">
        <f>TablaIncidentes[[#This Row],[Tiempo Avance Incidente]]</f>
        <v>0</v>
      </c>
      <c r="AJ1769" s="11">
        <f t="shared" si="193"/>
        <v>0</v>
      </c>
      <c r="AK1769" s="11">
        <f t="shared" si="194"/>
        <v>0</v>
      </c>
      <c r="AL1769">
        <f>IF(TablaIncidentes[[#This Row],[Prioridad*]]="Baja",((AJ1769*60)+AK1769)-720,IF(TablaIncidentes[[#This Row],[Prioridad*]]="Media",((AJ1769*60)+AK1769)-120,IF(TablaIncidentes[[#This Row],[Prioridad*]]="Alta",((AJ1769*60)+AK1769)-60)))</f>
        <v>-60</v>
      </c>
      <c r="AN1769" t="str">
        <f t="shared" si="195"/>
        <v>lunes</v>
      </c>
    </row>
    <row r="1770" spans="1:40" x14ac:dyDescent="0.25">
      <c r="A1770" s="10" t="s">
        <v>3543</v>
      </c>
      <c r="B1770" t="s">
        <v>3544</v>
      </c>
      <c r="C1770" t="s">
        <v>161</v>
      </c>
      <c r="D1770" s="11" t="s">
        <v>110</v>
      </c>
      <c r="E1770" t="s">
        <v>34</v>
      </c>
      <c r="F1770" t="s">
        <v>124</v>
      </c>
      <c r="G1770" t="s">
        <v>180</v>
      </c>
      <c r="J1770" s="12">
        <v>43857</v>
      </c>
      <c r="K1770" s="13">
        <v>0.38462962962962965</v>
      </c>
      <c r="L1770" s="14">
        <v>43857</v>
      </c>
      <c r="M1770" s="15">
        <v>0.38489583333333338</v>
      </c>
      <c r="N1770" s="12">
        <v>43857</v>
      </c>
      <c r="O1770" s="13">
        <v>0.49146990740740742</v>
      </c>
      <c r="P1770" s="16">
        <v>43858.551249999997</v>
      </c>
      <c r="Q1770" s="11" t="s">
        <v>37</v>
      </c>
      <c r="R1770" s="11" t="s">
        <v>3504</v>
      </c>
      <c r="S1770" s="11" t="s">
        <v>59</v>
      </c>
      <c r="T1770" s="11" t="s">
        <v>133</v>
      </c>
      <c r="U1770" s="11" t="s">
        <v>37</v>
      </c>
      <c r="V1770" s="17">
        <v>6.1342592380242422E-4</v>
      </c>
      <c r="W1770" s="11" t="s">
        <v>37</v>
      </c>
      <c r="Y1770" s="17" t="str">
        <f>TablaIncidentes[[#This Row],[Tiempo Total Gestión]]</f>
        <v>02:33</v>
      </c>
      <c r="Z1770" s="11">
        <f t="shared" si="189"/>
        <v>2</v>
      </c>
      <c r="AA1770" s="11">
        <f t="shared" si="190"/>
        <v>33</v>
      </c>
      <c r="AB1770" s="11">
        <f>IF(TablaIncidentes[[#This Row],[Prioridad*]]="Baja",(Z1770-24)*60+AA1770,IF(TablaIncidentes[[#This Row],[Prioridad*]]="Media",(Z1770-4)*60+AA1770,IF(TablaIncidentes[[#This Row],[Prioridad*]]="Alta",(Z1770-2)*60+AA1770)))</f>
        <v>-87</v>
      </c>
      <c r="AD1770" s="17" t="str">
        <f>TablaIncidentes[[#This Row],[Tiempo Creación (HH:mm)]]</f>
        <v>00:00</v>
      </c>
      <c r="AE1770" s="11">
        <f t="shared" si="191"/>
        <v>0</v>
      </c>
      <c r="AF1770" s="11">
        <f t="shared" si="192"/>
        <v>0</v>
      </c>
      <c r="AG1770" s="11">
        <f>IF(TablaIncidentes[[#This Row],[Prioridad*]]="Baja",((AE1770*60)+AF1770)-30,IF(TablaIncidentes[[#This Row],[Prioridad*]]="Media",((AE1770*60)+AF1770)-15,IF(TablaIncidentes[[#This Row],[Prioridad*]]="Alta",((AE1770*60)+AF1770)-10)))</f>
        <v>-15</v>
      </c>
      <c r="AI1770" s="17">
        <f>TablaIncidentes[[#This Row],[Tiempo Avance Incidente]]</f>
        <v>6.1342592380242422E-4</v>
      </c>
      <c r="AJ1770" s="11">
        <f t="shared" si="193"/>
        <v>0</v>
      </c>
      <c r="AK1770" s="11">
        <f t="shared" si="194"/>
        <v>0</v>
      </c>
      <c r="AL1770">
        <f>IF(TablaIncidentes[[#This Row],[Prioridad*]]="Baja",((AJ1770*60)+AK1770)-720,IF(TablaIncidentes[[#This Row],[Prioridad*]]="Media",((AJ1770*60)+AK1770)-120,IF(TablaIncidentes[[#This Row],[Prioridad*]]="Alta",((AJ1770*60)+AK1770)-60)))</f>
        <v>-120</v>
      </c>
      <c r="AN1770" t="str">
        <f t="shared" si="195"/>
        <v>lunes</v>
      </c>
    </row>
    <row r="1771" spans="1:40" x14ac:dyDescent="0.25">
      <c r="A1771" s="20" t="s">
        <v>3545</v>
      </c>
      <c r="B1771" t="s">
        <v>3546</v>
      </c>
      <c r="C1771" t="s">
        <v>32</v>
      </c>
      <c r="D1771" s="11" t="s">
        <v>33</v>
      </c>
      <c r="E1771" t="s">
        <v>34</v>
      </c>
      <c r="F1771" t="s">
        <v>51</v>
      </c>
      <c r="G1771" t="s">
        <v>62</v>
      </c>
      <c r="J1771" s="12">
        <v>43857</v>
      </c>
      <c r="K1771" s="13">
        <v>0.39936342592592594</v>
      </c>
      <c r="L1771" s="14">
        <v>43857</v>
      </c>
      <c r="M1771" s="15">
        <v>0.39936342592592594</v>
      </c>
      <c r="N1771" s="12">
        <v>43857</v>
      </c>
      <c r="O1771" s="13">
        <v>0.59973379629629631</v>
      </c>
      <c r="P1771" s="16">
        <v>43858.675335648149</v>
      </c>
      <c r="Q1771" s="11" t="s">
        <v>101</v>
      </c>
      <c r="R1771" s="11" t="s">
        <v>1877</v>
      </c>
      <c r="S1771" s="11" t="s">
        <v>39</v>
      </c>
      <c r="T1771" s="11" t="s">
        <v>133</v>
      </c>
      <c r="U1771" s="11" t="s">
        <v>37</v>
      </c>
      <c r="V1771" s="17">
        <v>0</v>
      </c>
      <c r="W1771" s="11" t="s">
        <v>37</v>
      </c>
      <c r="Y1771" s="17" t="str">
        <f>TablaIncidentes[[#This Row],[Tiempo Total Gestión]]</f>
        <v>04:47</v>
      </c>
      <c r="Z1771" s="11">
        <f t="shared" si="189"/>
        <v>4</v>
      </c>
      <c r="AA1771" s="11">
        <f t="shared" si="190"/>
        <v>47</v>
      </c>
      <c r="AB1771" s="11">
        <f>IF(TablaIncidentes[[#This Row],[Prioridad*]]="Baja",(Z1771-24)*60+AA1771,IF(TablaIncidentes[[#This Row],[Prioridad*]]="Media",(Z1771-4)*60+AA1771,IF(TablaIncidentes[[#This Row],[Prioridad*]]="Alta",(Z1771-2)*60+AA1771)))</f>
        <v>167</v>
      </c>
      <c r="AD1771" s="17" t="str">
        <f>TablaIncidentes[[#This Row],[Tiempo Creación (HH:mm)]]</f>
        <v>00:00</v>
      </c>
      <c r="AE1771" s="11">
        <f t="shared" si="191"/>
        <v>0</v>
      </c>
      <c r="AF1771" s="11">
        <f t="shared" si="192"/>
        <v>0</v>
      </c>
      <c r="AG1771" s="11">
        <f>IF(TablaIncidentes[[#This Row],[Prioridad*]]="Baja",((AE1771*60)+AF1771)-30,IF(TablaIncidentes[[#This Row],[Prioridad*]]="Media",((AE1771*60)+AF1771)-15,IF(TablaIncidentes[[#This Row],[Prioridad*]]="Alta",((AE1771*60)+AF1771)-10)))</f>
        <v>-10</v>
      </c>
      <c r="AI1771" s="17">
        <f>TablaIncidentes[[#This Row],[Tiempo Avance Incidente]]</f>
        <v>0</v>
      </c>
      <c r="AJ1771" s="11">
        <f t="shared" si="193"/>
        <v>0</v>
      </c>
      <c r="AK1771" s="11">
        <f t="shared" si="194"/>
        <v>0</v>
      </c>
      <c r="AL1771">
        <f>IF(TablaIncidentes[[#This Row],[Prioridad*]]="Baja",((AJ1771*60)+AK1771)-720,IF(TablaIncidentes[[#This Row],[Prioridad*]]="Media",((AJ1771*60)+AK1771)-120,IF(TablaIncidentes[[#This Row],[Prioridad*]]="Alta",((AJ1771*60)+AK1771)-60)))</f>
        <v>-60</v>
      </c>
      <c r="AN1771" t="str">
        <f t="shared" si="195"/>
        <v>lunes</v>
      </c>
    </row>
    <row r="1772" spans="1:40" x14ac:dyDescent="0.25">
      <c r="A1772" s="20" t="s">
        <v>3547</v>
      </c>
      <c r="B1772" t="s">
        <v>2689</v>
      </c>
      <c r="C1772" t="s">
        <v>32</v>
      </c>
      <c r="D1772" s="11" t="s">
        <v>33</v>
      </c>
      <c r="E1772" t="s">
        <v>34</v>
      </c>
      <c r="F1772" t="s">
        <v>51</v>
      </c>
      <c r="G1772" t="s">
        <v>62</v>
      </c>
      <c r="J1772" s="12">
        <v>43857</v>
      </c>
      <c r="K1772" s="13">
        <v>0.4223263888888889</v>
      </c>
      <c r="L1772" s="14">
        <v>43857</v>
      </c>
      <c r="M1772" s="15">
        <v>0.4223263888888889</v>
      </c>
      <c r="N1772" s="12">
        <v>43857</v>
      </c>
      <c r="O1772" s="13">
        <v>0.62010416666666668</v>
      </c>
      <c r="P1772" s="16">
        <v>43858.675335648149</v>
      </c>
      <c r="Q1772" s="11" t="s">
        <v>101</v>
      </c>
      <c r="R1772" s="11" t="s">
        <v>3548</v>
      </c>
      <c r="S1772" s="11" t="s">
        <v>39</v>
      </c>
      <c r="T1772" s="11" t="s">
        <v>133</v>
      </c>
      <c r="U1772" s="11" t="s">
        <v>37</v>
      </c>
      <c r="V1772" s="17">
        <v>0</v>
      </c>
      <c r="W1772" s="11" t="s">
        <v>37</v>
      </c>
      <c r="Y1772" s="17" t="str">
        <f>TablaIncidentes[[#This Row],[Tiempo Total Gestión]]</f>
        <v>04:40</v>
      </c>
      <c r="Z1772" s="11">
        <f t="shared" si="189"/>
        <v>4</v>
      </c>
      <c r="AA1772" s="11">
        <f t="shared" si="190"/>
        <v>40</v>
      </c>
      <c r="AB1772" s="11">
        <f>IF(TablaIncidentes[[#This Row],[Prioridad*]]="Baja",(Z1772-24)*60+AA1772,IF(TablaIncidentes[[#This Row],[Prioridad*]]="Media",(Z1772-4)*60+AA1772,IF(TablaIncidentes[[#This Row],[Prioridad*]]="Alta",(Z1772-2)*60+AA1772)))</f>
        <v>160</v>
      </c>
      <c r="AD1772" s="17" t="str">
        <f>TablaIncidentes[[#This Row],[Tiempo Creación (HH:mm)]]</f>
        <v>00:00</v>
      </c>
      <c r="AE1772" s="11">
        <f t="shared" si="191"/>
        <v>0</v>
      </c>
      <c r="AF1772" s="11">
        <f t="shared" si="192"/>
        <v>0</v>
      </c>
      <c r="AG1772" s="11">
        <f>IF(TablaIncidentes[[#This Row],[Prioridad*]]="Baja",((AE1772*60)+AF1772)-30,IF(TablaIncidentes[[#This Row],[Prioridad*]]="Media",((AE1772*60)+AF1772)-15,IF(TablaIncidentes[[#This Row],[Prioridad*]]="Alta",((AE1772*60)+AF1772)-10)))</f>
        <v>-10</v>
      </c>
      <c r="AI1772" s="17">
        <f>TablaIncidentes[[#This Row],[Tiempo Avance Incidente]]</f>
        <v>0</v>
      </c>
      <c r="AJ1772" s="11">
        <f t="shared" si="193"/>
        <v>0</v>
      </c>
      <c r="AK1772" s="11">
        <f t="shared" si="194"/>
        <v>0</v>
      </c>
      <c r="AL1772">
        <f>IF(TablaIncidentes[[#This Row],[Prioridad*]]="Baja",((AJ1772*60)+AK1772)-720,IF(TablaIncidentes[[#This Row],[Prioridad*]]="Media",((AJ1772*60)+AK1772)-120,IF(TablaIncidentes[[#This Row],[Prioridad*]]="Alta",((AJ1772*60)+AK1772)-60)))</f>
        <v>-60</v>
      </c>
      <c r="AN1772" t="str">
        <f t="shared" si="195"/>
        <v>lunes</v>
      </c>
    </row>
    <row r="1773" spans="1:40" x14ac:dyDescent="0.25">
      <c r="A1773" s="20" t="s">
        <v>3549</v>
      </c>
      <c r="B1773" t="s">
        <v>2861</v>
      </c>
      <c r="C1773" t="s">
        <v>32</v>
      </c>
      <c r="D1773" s="11" t="s">
        <v>33</v>
      </c>
      <c r="E1773" t="s">
        <v>34</v>
      </c>
      <c r="F1773" t="s">
        <v>51</v>
      </c>
      <c r="G1773" t="s">
        <v>52</v>
      </c>
      <c r="J1773" s="12">
        <v>43857</v>
      </c>
      <c r="K1773" s="13">
        <v>0.42442129629629632</v>
      </c>
      <c r="L1773" s="14">
        <v>43857</v>
      </c>
      <c r="M1773" s="15">
        <v>0.42442129629629632</v>
      </c>
      <c r="N1773" s="12">
        <v>43857</v>
      </c>
      <c r="O1773" s="13">
        <v>0.73172453703703699</v>
      </c>
      <c r="P1773" s="16">
        <v>43858.754016203704</v>
      </c>
      <c r="Q1773" s="11" t="s">
        <v>101</v>
      </c>
      <c r="R1773" s="11" t="s">
        <v>3550</v>
      </c>
      <c r="S1773" s="11" t="s">
        <v>39</v>
      </c>
      <c r="T1773" s="11" t="s">
        <v>133</v>
      </c>
      <c r="U1773" s="11" t="s">
        <v>37</v>
      </c>
      <c r="V1773" s="17">
        <v>0</v>
      </c>
      <c r="W1773" s="11" t="s">
        <v>37</v>
      </c>
      <c r="Y1773" s="17" t="str">
        <f>TablaIncidentes[[#This Row],[Tiempo Total Gestión]]</f>
        <v>07:22</v>
      </c>
      <c r="Z1773" s="11">
        <f t="shared" si="189"/>
        <v>7</v>
      </c>
      <c r="AA1773" s="11">
        <f t="shared" si="190"/>
        <v>22</v>
      </c>
      <c r="AB1773" s="11">
        <f>IF(TablaIncidentes[[#This Row],[Prioridad*]]="Baja",(Z1773-24)*60+AA1773,IF(TablaIncidentes[[#This Row],[Prioridad*]]="Media",(Z1773-4)*60+AA1773,IF(TablaIncidentes[[#This Row],[Prioridad*]]="Alta",(Z1773-2)*60+AA1773)))</f>
        <v>322</v>
      </c>
      <c r="AD1773" s="17" t="str">
        <f>TablaIncidentes[[#This Row],[Tiempo Creación (HH:mm)]]</f>
        <v>00:00</v>
      </c>
      <c r="AE1773" s="11">
        <f t="shared" si="191"/>
        <v>0</v>
      </c>
      <c r="AF1773" s="11">
        <f t="shared" si="192"/>
        <v>0</v>
      </c>
      <c r="AG1773" s="11">
        <f>IF(TablaIncidentes[[#This Row],[Prioridad*]]="Baja",((AE1773*60)+AF1773)-30,IF(TablaIncidentes[[#This Row],[Prioridad*]]="Media",((AE1773*60)+AF1773)-15,IF(TablaIncidentes[[#This Row],[Prioridad*]]="Alta",((AE1773*60)+AF1773)-10)))</f>
        <v>-10</v>
      </c>
      <c r="AI1773" s="17">
        <f>TablaIncidentes[[#This Row],[Tiempo Avance Incidente]]</f>
        <v>0</v>
      </c>
      <c r="AJ1773" s="11">
        <f t="shared" si="193"/>
        <v>0</v>
      </c>
      <c r="AK1773" s="11">
        <f t="shared" si="194"/>
        <v>0</v>
      </c>
      <c r="AL1773">
        <f>IF(TablaIncidentes[[#This Row],[Prioridad*]]="Baja",((AJ1773*60)+AK1773)-720,IF(TablaIncidentes[[#This Row],[Prioridad*]]="Media",((AJ1773*60)+AK1773)-120,IF(TablaIncidentes[[#This Row],[Prioridad*]]="Alta",((AJ1773*60)+AK1773)-60)))</f>
        <v>-60</v>
      </c>
      <c r="AN1773" t="str">
        <f t="shared" si="195"/>
        <v>lunes</v>
      </c>
    </row>
    <row r="1774" spans="1:40" x14ac:dyDescent="0.25">
      <c r="A1774" s="10" t="s">
        <v>3551</v>
      </c>
      <c r="B1774" t="s">
        <v>3552</v>
      </c>
      <c r="C1774" t="s">
        <v>32</v>
      </c>
      <c r="D1774" s="11" t="s">
        <v>33</v>
      </c>
      <c r="E1774" t="s">
        <v>34</v>
      </c>
      <c r="F1774" t="s">
        <v>51</v>
      </c>
      <c r="G1774" t="s">
        <v>361</v>
      </c>
      <c r="J1774" s="12">
        <v>43857</v>
      </c>
      <c r="K1774" s="13">
        <v>0.44111111111111106</v>
      </c>
      <c r="L1774" s="14">
        <v>43857</v>
      </c>
      <c r="M1774" s="15">
        <v>0.44111111111111106</v>
      </c>
      <c r="N1774" s="12">
        <v>43857</v>
      </c>
      <c r="O1774" s="13">
        <v>0.46667824074074077</v>
      </c>
      <c r="P1774" s="16">
        <v>43858.551249999997</v>
      </c>
      <c r="Q1774" s="11" t="s">
        <v>37</v>
      </c>
      <c r="R1774" s="11" t="s">
        <v>185</v>
      </c>
      <c r="S1774" s="11" t="s">
        <v>39</v>
      </c>
      <c r="T1774" s="11" t="s">
        <v>133</v>
      </c>
      <c r="U1774" s="11" t="s">
        <v>37</v>
      </c>
      <c r="V1774" s="17">
        <v>0</v>
      </c>
      <c r="W1774" s="11" t="s">
        <v>37</v>
      </c>
      <c r="Y1774" s="17" t="str">
        <f>TablaIncidentes[[#This Row],[Tiempo Total Gestión]]</f>
        <v>00:36</v>
      </c>
      <c r="Z1774" s="11">
        <f t="shared" si="189"/>
        <v>0</v>
      </c>
      <c r="AA1774" s="11">
        <f t="shared" si="190"/>
        <v>36</v>
      </c>
      <c r="AB1774" s="11">
        <f>IF(TablaIncidentes[[#This Row],[Prioridad*]]="Baja",(Z1774-24)*60+AA1774,IF(TablaIncidentes[[#This Row],[Prioridad*]]="Media",(Z1774-4)*60+AA1774,IF(TablaIncidentes[[#This Row],[Prioridad*]]="Alta",(Z1774-2)*60+AA1774)))</f>
        <v>-84</v>
      </c>
      <c r="AD1774" s="17" t="str">
        <f>TablaIncidentes[[#This Row],[Tiempo Creación (HH:mm)]]</f>
        <v>00:00</v>
      </c>
      <c r="AE1774" s="11">
        <f t="shared" si="191"/>
        <v>0</v>
      </c>
      <c r="AF1774" s="11">
        <f t="shared" si="192"/>
        <v>0</v>
      </c>
      <c r="AG1774" s="11">
        <f>IF(TablaIncidentes[[#This Row],[Prioridad*]]="Baja",((AE1774*60)+AF1774)-30,IF(TablaIncidentes[[#This Row],[Prioridad*]]="Media",((AE1774*60)+AF1774)-15,IF(TablaIncidentes[[#This Row],[Prioridad*]]="Alta",((AE1774*60)+AF1774)-10)))</f>
        <v>-10</v>
      </c>
      <c r="AI1774" s="17">
        <f>TablaIncidentes[[#This Row],[Tiempo Avance Incidente]]</f>
        <v>0</v>
      </c>
      <c r="AJ1774" s="11">
        <f t="shared" si="193"/>
        <v>0</v>
      </c>
      <c r="AK1774" s="11">
        <f t="shared" si="194"/>
        <v>0</v>
      </c>
      <c r="AL1774">
        <f>IF(TablaIncidentes[[#This Row],[Prioridad*]]="Baja",((AJ1774*60)+AK1774)-720,IF(TablaIncidentes[[#This Row],[Prioridad*]]="Media",((AJ1774*60)+AK1774)-120,IF(TablaIncidentes[[#This Row],[Prioridad*]]="Alta",((AJ1774*60)+AK1774)-60)))</f>
        <v>-60</v>
      </c>
      <c r="AN1774" t="str">
        <f t="shared" si="195"/>
        <v>lunes</v>
      </c>
    </row>
    <row r="1775" spans="1:40" x14ac:dyDescent="0.25">
      <c r="A1775" s="10" t="s">
        <v>3553</v>
      </c>
      <c r="B1775" t="s">
        <v>2855</v>
      </c>
      <c r="C1775" t="s">
        <v>32</v>
      </c>
      <c r="D1775" s="11" t="s">
        <v>33</v>
      </c>
      <c r="E1775" t="s">
        <v>34</v>
      </c>
      <c r="F1775" t="s">
        <v>35</v>
      </c>
      <c r="G1775" t="s">
        <v>36</v>
      </c>
      <c r="J1775" s="12">
        <v>43857</v>
      </c>
      <c r="K1775" s="13">
        <v>0.45501157407407411</v>
      </c>
      <c r="L1775" s="14">
        <v>43857</v>
      </c>
      <c r="M1775" s="15">
        <v>0.45501157407407411</v>
      </c>
      <c r="N1775" s="12">
        <v>43858</v>
      </c>
      <c r="O1775" s="13">
        <v>0.70116898148148143</v>
      </c>
      <c r="P1775" s="16">
        <v>43859.758402777778</v>
      </c>
      <c r="Q1775" s="11" t="s">
        <v>37</v>
      </c>
      <c r="R1775" s="11" t="s">
        <v>2159</v>
      </c>
      <c r="S1775" s="11" t="s">
        <v>39</v>
      </c>
      <c r="T1775" s="11" t="s">
        <v>133</v>
      </c>
      <c r="U1775" s="11" t="s">
        <v>37</v>
      </c>
      <c r="V1775" s="17">
        <v>0</v>
      </c>
      <c r="W1775" s="11" t="s">
        <v>37</v>
      </c>
      <c r="Y1775" s="17" t="str">
        <f>TablaIncidentes[[#This Row],[Tiempo Total Gestión]]</f>
        <v>01:59</v>
      </c>
      <c r="Z1775" s="11">
        <f t="shared" si="189"/>
        <v>1</v>
      </c>
      <c r="AA1775" s="11">
        <f t="shared" si="190"/>
        <v>59</v>
      </c>
      <c r="AB1775" s="11">
        <f>IF(TablaIncidentes[[#This Row],[Prioridad*]]="Baja",(Z1775-24)*60+AA1775,IF(TablaIncidentes[[#This Row],[Prioridad*]]="Media",(Z1775-4)*60+AA1775,IF(TablaIncidentes[[#This Row],[Prioridad*]]="Alta",(Z1775-2)*60+AA1775)))</f>
        <v>-1</v>
      </c>
      <c r="AD1775" s="17" t="str">
        <f>TablaIncidentes[[#This Row],[Tiempo Creación (HH:mm)]]</f>
        <v>00:00</v>
      </c>
      <c r="AE1775" s="11">
        <f t="shared" si="191"/>
        <v>0</v>
      </c>
      <c r="AF1775" s="11">
        <f t="shared" si="192"/>
        <v>0</v>
      </c>
      <c r="AG1775" s="11">
        <f>IF(TablaIncidentes[[#This Row],[Prioridad*]]="Baja",((AE1775*60)+AF1775)-30,IF(TablaIncidentes[[#This Row],[Prioridad*]]="Media",((AE1775*60)+AF1775)-15,IF(TablaIncidentes[[#This Row],[Prioridad*]]="Alta",((AE1775*60)+AF1775)-10)))</f>
        <v>-10</v>
      </c>
      <c r="AI1775" s="17">
        <f>TablaIncidentes[[#This Row],[Tiempo Avance Incidente]]</f>
        <v>0</v>
      </c>
      <c r="AJ1775" s="11">
        <f t="shared" si="193"/>
        <v>0</v>
      </c>
      <c r="AK1775" s="11">
        <f t="shared" si="194"/>
        <v>0</v>
      </c>
      <c r="AL1775">
        <f>IF(TablaIncidentes[[#This Row],[Prioridad*]]="Baja",((AJ1775*60)+AK1775)-720,IF(TablaIncidentes[[#This Row],[Prioridad*]]="Media",((AJ1775*60)+AK1775)-120,IF(TablaIncidentes[[#This Row],[Prioridad*]]="Alta",((AJ1775*60)+AK1775)-60)))</f>
        <v>-60</v>
      </c>
      <c r="AN1775" t="str">
        <f t="shared" si="195"/>
        <v>lunes</v>
      </c>
    </row>
    <row r="1776" spans="1:40" x14ac:dyDescent="0.25">
      <c r="A1776" s="10" t="s">
        <v>3554</v>
      </c>
      <c r="B1776" t="s">
        <v>3318</v>
      </c>
      <c r="C1776" t="s">
        <v>32</v>
      </c>
      <c r="D1776" s="11" t="s">
        <v>33</v>
      </c>
      <c r="E1776" t="s">
        <v>34</v>
      </c>
      <c r="F1776" t="s">
        <v>35</v>
      </c>
      <c r="G1776" t="s">
        <v>36</v>
      </c>
      <c r="J1776" s="12">
        <v>43857</v>
      </c>
      <c r="K1776" s="13">
        <v>0.46057870370370368</v>
      </c>
      <c r="L1776" s="14">
        <v>43857</v>
      </c>
      <c r="M1776" s="15">
        <v>0.46057870370370368</v>
      </c>
      <c r="N1776" s="12">
        <v>43858</v>
      </c>
      <c r="O1776" s="13">
        <v>0.49715277777777778</v>
      </c>
      <c r="P1776" s="16">
        <v>43859.515972222223</v>
      </c>
      <c r="Q1776" s="11" t="s">
        <v>37</v>
      </c>
      <c r="R1776" s="11" t="s">
        <v>1823</v>
      </c>
      <c r="S1776" s="11" t="s">
        <v>39</v>
      </c>
      <c r="T1776" s="11" t="s">
        <v>133</v>
      </c>
      <c r="U1776" s="11" t="s">
        <v>37</v>
      </c>
      <c r="V1776" s="17">
        <v>0</v>
      </c>
      <c r="W1776" s="11" t="s">
        <v>37</v>
      </c>
      <c r="Y1776" s="17" t="str">
        <f>TablaIncidentes[[#This Row],[Tiempo Total Gestión]]</f>
        <v>01:56</v>
      </c>
      <c r="Z1776" s="11">
        <f t="shared" si="189"/>
        <v>1</v>
      </c>
      <c r="AA1776" s="11">
        <f t="shared" si="190"/>
        <v>56</v>
      </c>
      <c r="AB1776" s="11">
        <f>IF(TablaIncidentes[[#This Row],[Prioridad*]]="Baja",(Z1776-24)*60+AA1776,IF(TablaIncidentes[[#This Row],[Prioridad*]]="Media",(Z1776-4)*60+AA1776,IF(TablaIncidentes[[#This Row],[Prioridad*]]="Alta",(Z1776-2)*60+AA1776)))</f>
        <v>-4</v>
      </c>
      <c r="AD1776" s="17" t="str">
        <f>TablaIncidentes[[#This Row],[Tiempo Creación (HH:mm)]]</f>
        <v>00:00</v>
      </c>
      <c r="AE1776" s="11">
        <f t="shared" si="191"/>
        <v>0</v>
      </c>
      <c r="AF1776" s="11">
        <f t="shared" si="192"/>
        <v>0</v>
      </c>
      <c r="AG1776" s="11">
        <f>IF(TablaIncidentes[[#This Row],[Prioridad*]]="Baja",((AE1776*60)+AF1776)-30,IF(TablaIncidentes[[#This Row],[Prioridad*]]="Media",((AE1776*60)+AF1776)-15,IF(TablaIncidentes[[#This Row],[Prioridad*]]="Alta",((AE1776*60)+AF1776)-10)))</f>
        <v>-10</v>
      </c>
      <c r="AI1776" s="17">
        <f>TablaIncidentes[[#This Row],[Tiempo Avance Incidente]]</f>
        <v>0</v>
      </c>
      <c r="AJ1776" s="11">
        <f t="shared" si="193"/>
        <v>0</v>
      </c>
      <c r="AK1776" s="11">
        <f t="shared" si="194"/>
        <v>0</v>
      </c>
      <c r="AL1776">
        <f>IF(TablaIncidentes[[#This Row],[Prioridad*]]="Baja",((AJ1776*60)+AK1776)-720,IF(TablaIncidentes[[#This Row],[Prioridad*]]="Media",((AJ1776*60)+AK1776)-120,IF(TablaIncidentes[[#This Row],[Prioridad*]]="Alta",((AJ1776*60)+AK1776)-60)))</f>
        <v>-60</v>
      </c>
      <c r="AN1776" t="str">
        <f t="shared" si="195"/>
        <v>lunes</v>
      </c>
    </row>
    <row r="1777" spans="1:40" x14ac:dyDescent="0.25">
      <c r="A1777" s="10" t="s">
        <v>3555</v>
      </c>
      <c r="B1777" t="s">
        <v>3556</v>
      </c>
      <c r="C1777" t="s">
        <v>239</v>
      </c>
      <c r="D1777" s="11" t="s">
        <v>110</v>
      </c>
      <c r="E1777" t="s">
        <v>34</v>
      </c>
      <c r="F1777" t="s">
        <v>111</v>
      </c>
      <c r="G1777" t="s">
        <v>151</v>
      </c>
      <c r="J1777" s="12">
        <v>43857</v>
      </c>
      <c r="K1777" s="13">
        <v>0.46451388888888889</v>
      </c>
      <c r="L1777" s="14">
        <v>43857</v>
      </c>
      <c r="M1777" s="15">
        <v>0.46747685185185189</v>
      </c>
      <c r="N1777" s="12">
        <v>43857</v>
      </c>
      <c r="O1777" s="13">
        <v>0.49052083333333335</v>
      </c>
      <c r="P1777" s="16">
        <v>43858.551249999997</v>
      </c>
      <c r="Q1777" s="11" t="s">
        <v>37</v>
      </c>
      <c r="R1777" s="11" t="s">
        <v>823</v>
      </c>
      <c r="S1777" s="11" t="s">
        <v>59</v>
      </c>
      <c r="T1777" s="11" t="s">
        <v>327</v>
      </c>
      <c r="U1777" s="11" t="s">
        <v>37</v>
      </c>
      <c r="V1777" s="17">
        <v>2.8703703719656914E-3</v>
      </c>
      <c r="W1777" s="11" t="s">
        <v>37</v>
      </c>
      <c r="Y1777" s="17" t="str">
        <f>TablaIncidentes[[#This Row],[Tiempo Total Gestión]]</f>
        <v>00:37</v>
      </c>
      <c r="Z1777" s="11">
        <f t="shared" si="189"/>
        <v>0</v>
      </c>
      <c r="AA1777" s="11">
        <f t="shared" si="190"/>
        <v>37</v>
      </c>
      <c r="AB1777" s="11">
        <f>IF(TablaIncidentes[[#This Row],[Prioridad*]]="Baja",(Z1777-24)*60+AA1777,IF(TablaIncidentes[[#This Row],[Prioridad*]]="Media",(Z1777-4)*60+AA1777,IF(TablaIncidentes[[#This Row],[Prioridad*]]="Alta",(Z1777-2)*60+AA1777)))</f>
        <v>-203</v>
      </c>
      <c r="AD1777" s="17" t="str">
        <f>TablaIncidentes[[#This Row],[Tiempo Creación (HH:mm)]]</f>
        <v>00:04</v>
      </c>
      <c r="AE1777" s="11">
        <f t="shared" si="191"/>
        <v>0</v>
      </c>
      <c r="AF1777" s="11">
        <f t="shared" si="192"/>
        <v>4</v>
      </c>
      <c r="AG1777" s="11">
        <f>IF(TablaIncidentes[[#This Row],[Prioridad*]]="Baja",((AE1777*60)+AF1777)-30,IF(TablaIncidentes[[#This Row],[Prioridad*]]="Media",((AE1777*60)+AF1777)-15,IF(TablaIncidentes[[#This Row],[Prioridad*]]="Alta",((AE1777*60)+AF1777)-10)))</f>
        <v>-11</v>
      </c>
      <c r="AI1777" s="17">
        <f>TablaIncidentes[[#This Row],[Tiempo Avance Incidente]]</f>
        <v>2.8703703719656914E-3</v>
      </c>
      <c r="AJ1777" s="11">
        <f t="shared" si="193"/>
        <v>0</v>
      </c>
      <c r="AK1777" s="11">
        <f t="shared" si="194"/>
        <v>4</v>
      </c>
      <c r="AL1777">
        <f>IF(TablaIncidentes[[#This Row],[Prioridad*]]="Baja",((AJ1777*60)+AK1777)-720,IF(TablaIncidentes[[#This Row],[Prioridad*]]="Media",((AJ1777*60)+AK1777)-120,IF(TablaIncidentes[[#This Row],[Prioridad*]]="Alta",((AJ1777*60)+AK1777)-60)))</f>
        <v>-116</v>
      </c>
      <c r="AN1777" t="str">
        <f t="shared" si="195"/>
        <v>lunes</v>
      </c>
    </row>
    <row r="1778" spans="1:40" x14ac:dyDescent="0.25">
      <c r="A1778" s="20" t="s">
        <v>3557</v>
      </c>
      <c r="B1778" t="s">
        <v>1402</v>
      </c>
      <c r="C1778" t="s">
        <v>32</v>
      </c>
      <c r="D1778" s="11" t="s">
        <v>33</v>
      </c>
      <c r="E1778" t="s">
        <v>34</v>
      </c>
      <c r="F1778" t="s">
        <v>51</v>
      </c>
      <c r="G1778" t="s">
        <v>75</v>
      </c>
      <c r="J1778" s="12">
        <v>43857</v>
      </c>
      <c r="K1778" s="13">
        <v>0.50855324074074071</v>
      </c>
      <c r="L1778" s="14">
        <v>43857</v>
      </c>
      <c r="M1778" s="15">
        <v>0.50855324074074071</v>
      </c>
      <c r="N1778" s="12">
        <v>43858</v>
      </c>
      <c r="O1778" s="13">
        <v>0.45148148148148143</v>
      </c>
      <c r="P1778" s="16">
        <v>43859.515972222223</v>
      </c>
      <c r="Q1778" s="11" t="s">
        <v>101</v>
      </c>
      <c r="R1778" s="11" t="s">
        <v>1447</v>
      </c>
      <c r="S1778" s="11" t="s">
        <v>39</v>
      </c>
      <c r="T1778" s="11" t="s">
        <v>133</v>
      </c>
      <c r="U1778" s="11" t="s">
        <v>37</v>
      </c>
      <c r="V1778" s="17">
        <v>0</v>
      </c>
      <c r="W1778" s="11" t="s">
        <v>37</v>
      </c>
      <c r="Y1778" s="17" t="str">
        <f>TablaIncidentes[[#This Row],[Tiempo Total Gestión]]</f>
        <v>18:11</v>
      </c>
      <c r="Z1778" s="11">
        <f t="shared" si="189"/>
        <v>18</v>
      </c>
      <c r="AA1778" s="11">
        <f t="shared" si="190"/>
        <v>11</v>
      </c>
      <c r="AB1778" s="11">
        <f>IF(TablaIncidentes[[#This Row],[Prioridad*]]="Baja",(Z1778-24)*60+AA1778,IF(TablaIncidentes[[#This Row],[Prioridad*]]="Media",(Z1778-4)*60+AA1778,IF(TablaIncidentes[[#This Row],[Prioridad*]]="Alta",(Z1778-2)*60+AA1778)))</f>
        <v>971</v>
      </c>
      <c r="AD1778" s="17" t="str">
        <f>TablaIncidentes[[#This Row],[Tiempo Creación (HH:mm)]]</f>
        <v>00:00</v>
      </c>
      <c r="AE1778" s="11">
        <f t="shared" si="191"/>
        <v>0</v>
      </c>
      <c r="AF1778" s="11">
        <f t="shared" si="192"/>
        <v>0</v>
      </c>
      <c r="AG1778" s="11">
        <f>IF(TablaIncidentes[[#This Row],[Prioridad*]]="Baja",((AE1778*60)+AF1778)-30,IF(TablaIncidentes[[#This Row],[Prioridad*]]="Media",((AE1778*60)+AF1778)-15,IF(TablaIncidentes[[#This Row],[Prioridad*]]="Alta",((AE1778*60)+AF1778)-10)))</f>
        <v>-10</v>
      </c>
      <c r="AI1778" s="17">
        <f>TablaIncidentes[[#This Row],[Tiempo Avance Incidente]]</f>
        <v>0</v>
      </c>
      <c r="AJ1778" s="11">
        <f t="shared" si="193"/>
        <v>0</v>
      </c>
      <c r="AK1778" s="11">
        <f t="shared" si="194"/>
        <v>0</v>
      </c>
      <c r="AL1778">
        <f>IF(TablaIncidentes[[#This Row],[Prioridad*]]="Baja",((AJ1778*60)+AK1778)-720,IF(TablaIncidentes[[#This Row],[Prioridad*]]="Media",((AJ1778*60)+AK1778)-120,IF(TablaIncidentes[[#This Row],[Prioridad*]]="Alta",((AJ1778*60)+AK1778)-60)))</f>
        <v>-60</v>
      </c>
      <c r="AN1778" t="str">
        <f t="shared" si="195"/>
        <v>lunes</v>
      </c>
    </row>
    <row r="1779" spans="1:40" x14ac:dyDescent="0.25">
      <c r="A1779" s="20" t="s">
        <v>3558</v>
      </c>
      <c r="B1779" t="s">
        <v>3559</v>
      </c>
      <c r="C1779" t="s">
        <v>32</v>
      </c>
      <c r="D1779" s="11" t="s">
        <v>33</v>
      </c>
      <c r="E1779" t="s">
        <v>34</v>
      </c>
      <c r="F1779" t="s">
        <v>35</v>
      </c>
      <c r="G1779" t="s">
        <v>36</v>
      </c>
      <c r="J1779" s="12">
        <v>43857</v>
      </c>
      <c r="K1779" s="13">
        <v>0.51063657407407403</v>
      </c>
      <c r="L1779" s="14">
        <v>43857</v>
      </c>
      <c r="M1779" s="15">
        <v>0.51063657407407403</v>
      </c>
      <c r="N1779" s="12">
        <v>43858</v>
      </c>
      <c r="O1779" s="13">
        <v>0.71005787037037038</v>
      </c>
      <c r="P1779" s="16">
        <v>43859.758402777778</v>
      </c>
      <c r="Q1779" s="11" t="s">
        <v>101</v>
      </c>
      <c r="R1779" s="11" t="s">
        <v>2225</v>
      </c>
      <c r="S1779" s="11" t="s">
        <v>39</v>
      </c>
      <c r="T1779" s="11" t="s">
        <v>133</v>
      </c>
      <c r="U1779" s="11" t="s">
        <v>37</v>
      </c>
      <c r="V1779" s="17">
        <v>0</v>
      </c>
      <c r="W1779" s="11" t="s">
        <v>37</v>
      </c>
      <c r="Y1779" s="17" t="str">
        <f>TablaIncidentes[[#This Row],[Tiempo Total Gestión]]</f>
        <v>04:00</v>
      </c>
      <c r="Z1779" s="11">
        <f t="shared" si="189"/>
        <v>4</v>
      </c>
      <c r="AA1779" s="11">
        <f t="shared" si="190"/>
        <v>0</v>
      </c>
      <c r="AB1779" s="11">
        <f>IF(TablaIncidentes[[#This Row],[Prioridad*]]="Baja",(Z1779-24)*60+AA1779,IF(TablaIncidentes[[#This Row],[Prioridad*]]="Media",(Z1779-4)*60+AA1779,IF(TablaIncidentes[[#This Row],[Prioridad*]]="Alta",(Z1779-2)*60+AA1779)))</f>
        <v>120</v>
      </c>
      <c r="AD1779" s="17" t="str">
        <f>TablaIncidentes[[#This Row],[Tiempo Creación (HH:mm)]]</f>
        <v>00:00</v>
      </c>
      <c r="AE1779" s="11">
        <f t="shared" si="191"/>
        <v>0</v>
      </c>
      <c r="AF1779" s="11">
        <f t="shared" si="192"/>
        <v>0</v>
      </c>
      <c r="AG1779" s="11">
        <f>IF(TablaIncidentes[[#This Row],[Prioridad*]]="Baja",((AE1779*60)+AF1779)-30,IF(TablaIncidentes[[#This Row],[Prioridad*]]="Media",((AE1779*60)+AF1779)-15,IF(TablaIncidentes[[#This Row],[Prioridad*]]="Alta",((AE1779*60)+AF1779)-10)))</f>
        <v>-10</v>
      </c>
      <c r="AI1779" s="17">
        <f>TablaIncidentes[[#This Row],[Tiempo Avance Incidente]]</f>
        <v>0</v>
      </c>
      <c r="AJ1779" s="11">
        <f t="shared" si="193"/>
        <v>0</v>
      </c>
      <c r="AK1779" s="11">
        <f t="shared" si="194"/>
        <v>0</v>
      </c>
      <c r="AL1779">
        <f>IF(TablaIncidentes[[#This Row],[Prioridad*]]="Baja",((AJ1779*60)+AK1779)-720,IF(TablaIncidentes[[#This Row],[Prioridad*]]="Media",((AJ1779*60)+AK1779)-120,IF(TablaIncidentes[[#This Row],[Prioridad*]]="Alta",((AJ1779*60)+AK1779)-60)))</f>
        <v>-60</v>
      </c>
      <c r="AN1779" t="str">
        <f t="shared" si="195"/>
        <v>lunes</v>
      </c>
    </row>
    <row r="1780" spans="1:40" x14ac:dyDescent="0.25">
      <c r="A1780" s="20" t="s">
        <v>3560</v>
      </c>
      <c r="B1780" t="s">
        <v>3561</v>
      </c>
      <c r="C1780" t="s">
        <v>32</v>
      </c>
      <c r="D1780" s="11" t="s">
        <v>33</v>
      </c>
      <c r="E1780" t="s">
        <v>34</v>
      </c>
      <c r="F1780" t="s">
        <v>51</v>
      </c>
      <c r="G1780" t="s">
        <v>52</v>
      </c>
      <c r="J1780" s="12">
        <v>43857</v>
      </c>
      <c r="K1780" s="13">
        <v>0.51968749999999997</v>
      </c>
      <c r="L1780" s="14">
        <v>43857</v>
      </c>
      <c r="M1780" s="15">
        <v>0.51968749999999997</v>
      </c>
      <c r="N1780" s="12">
        <v>43857</v>
      </c>
      <c r="O1780" s="13">
        <v>0.74832175925925926</v>
      </c>
      <c r="P1780" s="16">
        <v>43858.754016203704</v>
      </c>
      <c r="Q1780" s="11" t="s">
        <v>101</v>
      </c>
      <c r="R1780" s="11" t="s">
        <v>3562</v>
      </c>
      <c r="S1780" s="11" t="s">
        <v>39</v>
      </c>
      <c r="T1780" s="11" t="s">
        <v>133</v>
      </c>
      <c r="U1780" s="11" t="s">
        <v>37</v>
      </c>
      <c r="V1780" s="17">
        <v>0</v>
      </c>
      <c r="W1780" s="11" t="s">
        <v>37</v>
      </c>
      <c r="Y1780" s="17" t="str">
        <f>TablaIncidentes[[#This Row],[Tiempo Total Gestión]]</f>
        <v>05:29</v>
      </c>
      <c r="Z1780" s="11">
        <f t="shared" si="189"/>
        <v>5</v>
      </c>
      <c r="AA1780" s="11">
        <f t="shared" si="190"/>
        <v>29</v>
      </c>
      <c r="AB1780" s="11">
        <f>IF(TablaIncidentes[[#This Row],[Prioridad*]]="Baja",(Z1780-24)*60+AA1780,IF(TablaIncidentes[[#This Row],[Prioridad*]]="Media",(Z1780-4)*60+AA1780,IF(TablaIncidentes[[#This Row],[Prioridad*]]="Alta",(Z1780-2)*60+AA1780)))</f>
        <v>209</v>
      </c>
      <c r="AD1780" s="17" t="str">
        <f>TablaIncidentes[[#This Row],[Tiempo Creación (HH:mm)]]</f>
        <v>00:00</v>
      </c>
      <c r="AE1780" s="11">
        <f t="shared" si="191"/>
        <v>0</v>
      </c>
      <c r="AF1780" s="11">
        <f t="shared" si="192"/>
        <v>0</v>
      </c>
      <c r="AG1780" s="11">
        <f>IF(TablaIncidentes[[#This Row],[Prioridad*]]="Baja",((AE1780*60)+AF1780)-30,IF(TablaIncidentes[[#This Row],[Prioridad*]]="Media",((AE1780*60)+AF1780)-15,IF(TablaIncidentes[[#This Row],[Prioridad*]]="Alta",((AE1780*60)+AF1780)-10)))</f>
        <v>-10</v>
      </c>
      <c r="AI1780" s="17">
        <f>TablaIncidentes[[#This Row],[Tiempo Avance Incidente]]</f>
        <v>0</v>
      </c>
      <c r="AJ1780" s="11">
        <f t="shared" si="193"/>
        <v>0</v>
      </c>
      <c r="AK1780" s="11">
        <f t="shared" si="194"/>
        <v>0</v>
      </c>
      <c r="AL1780">
        <f>IF(TablaIncidentes[[#This Row],[Prioridad*]]="Baja",((AJ1780*60)+AK1780)-720,IF(TablaIncidentes[[#This Row],[Prioridad*]]="Media",((AJ1780*60)+AK1780)-120,IF(TablaIncidentes[[#This Row],[Prioridad*]]="Alta",((AJ1780*60)+AK1780)-60)))</f>
        <v>-60</v>
      </c>
      <c r="AN1780" t="str">
        <f t="shared" si="195"/>
        <v>lunes</v>
      </c>
    </row>
    <row r="1781" spans="1:40" x14ac:dyDescent="0.25">
      <c r="A1781" s="20" t="s">
        <v>3563</v>
      </c>
      <c r="B1781" t="s">
        <v>3114</v>
      </c>
      <c r="C1781" t="s">
        <v>32</v>
      </c>
      <c r="D1781" s="11" t="s">
        <v>33</v>
      </c>
      <c r="E1781" t="s">
        <v>34</v>
      </c>
      <c r="F1781" t="s">
        <v>51</v>
      </c>
      <c r="G1781" t="s">
        <v>62</v>
      </c>
      <c r="J1781" s="12">
        <v>43857</v>
      </c>
      <c r="K1781" s="13">
        <v>0.44876157407407408</v>
      </c>
      <c r="L1781" s="14">
        <v>43857</v>
      </c>
      <c r="M1781" s="15">
        <v>0.44876157407407408</v>
      </c>
      <c r="N1781" s="12">
        <v>43857</v>
      </c>
      <c r="O1781" s="13">
        <v>0.66184027777777776</v>
      </c>
      <c r="P1781" s="16">
        <v>43858.675335648149</v>
      </c>
      <c r="Q1781" s="11" t="s">
        <v>101</v>
      </c>
      <c r="R1781" s="11" t="s">
        <v>3564</v>
      </c>
      <c r="S1781" s="11" t="s">
        <v>39</v>
      </c>
      <c r="T1781" s="11" t="s">
        <v>133</v>
      </c>
      <c r="U1781" s="11" t="s">
        <v>37</v>
      </c>
      <c r="V1781" s="17">
        <v>0</v>
      </c>
      <c r="W1781" s="11" t="s">
        <v>37</v>
      </c>
      <c r="Y1781" s="17" t="str">
        <f>TablaIncidentes[[#This Row],[Tiempo Total Gestión]]</f>
        <v>05:02</v>
      </c>
      <c r="Z1781" s="11">
        <f t="shared" si="189"/>
        <v>5</v>
      </c>
      <c r="AA1781" s="11">
        <f t="shared" si="190"/>
        <v>2</v>
      </c>
      <c r="AB1781" s="11">
        <f>IF(TablaIncidentes[[#This Row],[Prioridad*]]="Baja",(Z1781-24)*60+AA1781,IF(TablaIncidentes[[#This Row],[Prioridad*]]="Media",(Z1781-4)*60+AA1781,IF(TablaIncidentes[[#This Row],[Prioridad*]]="Alta",(Z1781-2)*60+AA1781)))</f>
        <v>182</v>
      </c>
      <c r="AD1781" s="17" t="str">
        <f>TablaIncidentes[[#This Row],[Tiempo Creación (HH:mm)]]</f>
        <v>00:00</v>
      </c>
      <c r="AE1781" s="11">
        <f t="shared" si="191"/>
        <v>0</v>
      </c>
      <c r="AF1781" s="11">
        <f t="shared" si="192"/>
        <v>0</v>
      </c>
      <c r="AG1781" s="11">
        <f>IF(TablaIncidentes[[#This Row],[Prioridad*]]="Baja",((AE1781*60)+AF1781)-30,IF(TablaIncidentes[[#This Row],[Prioridad*]]="Media",((AE1781*60)+AF1781)-15,IF(TablaIncidentes[[#This Row],[Prioridad*]]="Alta",((AE1781*60)+AF1781)-10)))</f>
        <v>-10</v>
      </c>
      <c r="AI1781" s="17">
        <f>TablaIncidentes[[#This Row],[Tiempo Avance Incidente]]</f>
        <v>0</v>
      </c>
      <c r="AJ1781" s="11">
        <f t="shared" si="193"/>
        <v>0</v>
      </c>
      <c r="AK1781" s="11">
        <f t="shared" si="194"/>
        <v>0</v>
      </c>
      <c r="AL1781">
        <f>IF(TablaIncidentes[[#This Row],[Prioridad*]]="Baja",((AJ1781*60)+AK1781)-720,IF(TablaIncidentes[[#This Row],[Prioridad*]]="Media",((AJ1781*60)+AK1781)-120,IF(TablaIncidentes[[#This Row],[Prioridad*]]="Alta",((AJ1781*60)+AK1781)-60)))</f>
        <v>-60</v>
      </c>
      <c r="AN1781" t="str">
        <f t="shared" si="195"/>
        <v>lunes</v>
      </c>
    </row>
    <row r="1782" spans="1:40" x14ac:dyDescent="0.25">
      <c r="A1782" s="20" t="s">
        <v>3565</v>
      </c>
      <c r="B1782" t="s">
        <v>3566</v>
      </c>
      <c r="C1782" t="s">
        <v>32</v>
      </c>
      <c r="D1782" s="11" t="s">
        <v>33</v>
      </c>
      <c r="E1782" t="s">
        <v>34</v>
      </c>
      <c r="F1782" t="s">
        <v>51</v>
      </c>
      <c r="G1782" t="s">
        <v>62</v>
      </c>
      <c r="J1782" s="12">
        <v>43857</v>
      </c>
      <c r="K1782" s="13">
        <v>0.46127314814814818</v>
      </c>
      <c r="L1782" s="14">
        <v>43857</v>
      </c>
      <c r="M1782" s="15">
        <v>0.46127314814814818</v>
      </c>
      <c r="N1782" s="12">
        <v>43857</v>
      </c>
      <c r="O1782" s="13">
        <v>0.69317129629629637</v>
      </c>
      <c r="P1782" s="16">
        <v>43858.754016203704</v>
      </c>
      <c r="Q1782" s="11" t="s">
        <v>101</v>
      </c>
      <c r="R1782" s="11" t="s">
        <v>2996</v>
      </c>
      <c r="S1782" s="11" t="s">
        <v>39</v>
      </c>
      <c r="T1782" s="11" t="s">
        <v>133</v>
      </c>
      <c r="U1782" s="11" t="s">
        <v>37</v>
      </c>
      <c r="V1782" s="17">
        <v>0</v>
      </c>
      <c r="W1782" s="11" t="s">
        <v>37</v>
      </c>
      <c r="Y1782" s="17" t="str">
        <f>TablaIncidentes[[#This Row],[Tiempo Total Gestión]]</f>
        <v>05:23</v>
      </c>
      <c r="Z1782" s="11">
        <f t="shared" si="189"/>
        <v>5</v>
      </c>
      <c r="AA1782" s="11">
        <f t="shared" si="190"/>
        <v>23</v>
      </c>
      <c r="AB1782" s="11">
        <f>IF(TablaIncidentes[[#This Row],[Prioridad*]]="Baja",(Z1782-24)*60+AA1782,IF(TablaIncidentes[[#This Row],[Prioridad*]]="Media",(Z1782-4)*60+AA1782,IF(TablaIncidentes[[#This Row],[Prioridad*]]="Alta",(Z1782-2)*60+AA1782)))</f>
        <v>203</v>
      </c>
      <c r="AD1782" s="17" t="str">
        <f>TablaIncidentes[[#This Row],[Tiempo Creación (HH:mm)]]</f>
        <v>00:00</v>
      </c>
      <c r="AE1782" s="11">
        <f t="shared" si="191"/>
        <v>0</v>
      </c>
      <c r="AF1782" s="11">
        <f t="shared" si="192"/>
        <v>0</v>
      </c>
      <c r="AG1782" s="11">
        <f>IF(TablaIncidentes[[#This Row],[Prioridad*]]="Baja",((AE1782*60)+AF1782)-30,IF(TablaIncidentes[[#This Row],[Prioridad*]]="Media",((AE1782*60)+AF1782)-15,IF(TablaIncidentes[[#This Row],[Prioridad*]]="Alta",((AE1782*60)+AF1782)-10)))</f>
        <v>-10</v>
      </c>
      <c r="AI1782" s="17">
        <f>TablaIncidentes[[#This Row],[Tiempo Avance Incidente]]</f>
        <v>0</v>
      </c>
      <c r="AJ1782" s="11">
        <f t="shared" si="193"/>
        <v>0</v>
      </c>
      <c r="AK1782" s="11">
        <f t="shared" si="194"/>
        <v>0</v>
      </c>
      <c r="AL1782">
        <f>IF(TablaIncidentes[[#This Row],[Prioridad*]]="Baja",((AJ1782*60)+AK1782)-720,IF(TablaIncidentes[[#This Row],[Prioridad*]]="Media",((AJ1782*60)+AK1782)-120,IF(TablaIncidentes[[#This Row],[Prioridad*]]="Alta",((AJ1782*60)+AK1782)-60)))</f>
        <v>-60</v>
      </c>
      <c r="AN1782" t="str">
        <f t="shared" si="195"/>
        <v>lunes</v>
      </c>
    </row>
    <row r="1783" spans="1:40" x14ac:dyDescent="0.25">
      <c r="A1783" s="10" t="s">
        <v>3567</v>
      </c>
      <c r="B1783" t="s">
        <v>3568</v>
      </c>
      <c r="C1783" t="s">
        <v>395</v>
      </c>
      <c r="D1783" s="11" t="s">
        <v>150</v>
      </c>
      <c r="E1783" t="s">
        <v>34</v>
      </c>
      <c r="F1783" t="s">
        <v>111</v>
      </c>
      <c r="G1783" t="s">
        <v>279</v>
      </c>
      <c r="J1783" s="12">
        <v>43857</v>
      </c>
      <c r="K1783" s="13">
        <v>0.4821064814814815</v>
      </c>
      <c r="L1783" s="14">
        <v>43857</v>
      </c>
      <c r="M1783" s="15">
        <v>0.48343749999999996</v>
      </c>
      <c r="N1783" s="12">
        <v>43858</v>
      </c>
      <c r="O1783" s="13">
        <v>0.63269675925925928</v>
      </c>
      <c r="P1783" s="16">
        <v>43859.679583333331</v>
      </c>
      <c r="Q1783" s="11" t="s">
        <v>37</v>
      </c>
      <c r="R1783" s="11" t="s">
        <v>825</v>
      </c>
      <c r="S1783" s="11" t="s">
        <v>59</v>
      </c>
      <c r="T1783" s="11" t="s">
        <v>40</v>
      </c>
      <c r="U1783" s="11" t="s">
        <v>37</v>
      </c>
      <c r="V1783" s="17">
        <v>1.2847222242271528E-3</v>
      </c>
      <c r="W1783" s="11" t="s">
        <v>37</v>
      </c>
      <c r="Y1783" s="17" t="str">
        <f>TablaIncidentes[[#This Row],[Tiempo Total Gestión]]</f>
        <v>00:38</v>
      </c>
      <c r="Z1783" s="11">
        <f t="shared" si="189"/>
        <v>0</v>
      </c>
      <c r="AA1783" s="11">
        <f t="shared" si="190"/>
        <v>38</v>
      </c>
      <c r="AB1783" s="11">
        <f>IF(TablaIncidentes[[#This Row],[Prioridad*]]="Baja",(Z1783-24)*60+AA1783,IF(TablaIncidentes[[#This Row],[Prioridad*]]="Media",(Z1783-4)*60+AA1783,IF(TablaIncidentes[[#This Row],[Prioridad*]]="Alta",(Z1783-2)*60+AA1783)))</f>
        <v>-1402</v>
      </c>
      <c r="AD1783" s="17" t="str">
        <f>TablaIncidentes[[#This Row],[Tiempo Creación (HH:mm)]]</f>
        <v>00:01</v>
      </c>
      <c r="AE1783" s="11">
        <f t="shared" si="191"/>
        <v>0</v>
      </c>
      <c r="AF1783" s="11">
        <f t="shared" si="192"/>
        <v>1</v>
      </c>
      <c r="AG1783" s="11">
        <f>IF(TablaIncidentes[[#This Row],[Prioridad*]]="Baja",((AE1783*60)+AF1783)-30,IF(TablaIncidentes[[#This Row],[Prioridad*]]="Media",((AE1783*60)+AF1783)-15,IF(TablaIncidentes[[#This Row],[Prioridad*]]="Alta",((AE1783*60)+AF1783)-10)))</f>
        <v>-29</v>
      </c>
      <c r="AI1783" s="17">
        <f>TablaIncidentes[[#This Row],[Tiempo Avance Incidente]]</f>
        <v>1.2847222242271528E-3</v>
      </c>
      <c r="AJ1783" s="11">
        <f t="shared" si="193"/>
        <v>0</v>
      </c>
      <c r="AK1783" s="11">
        <f t="shared" si="194"/>
        <v>1</v>
      </c>
      <c r="AL1783">
        <f>IF(TablaIncidentes[[#This Row],[Prioridad*]]="Baja",((AJ1783*60)+AK1783)-720,IF(TablaIncidentes[[#This Row],[Prioridad*]]="Media",((AJ1783*60)+AK1783)-120,IF(TablaIncidentes[[#This Row],[Prioridad*]]="Alta",((AJ1783*60)+AK1783)-60)))</f>
        <v>-719</v>
      </c>
      <c r="AN1783" t="str">
        <f t="shared" si="195"/>
        <v>lunes</v>
      </c>
    </row>
    <row r="1784" spans="1:40" x14ac:dyDescent="0.25">
      <c r="A1784" s="20" t="s">
        <v>3569</v>
      </c>
      <c r="B1784" t="s">
        <v>3270</v>
      </c>
      <c r="C1784" t="s">
        <v>32</v>
      </c>
      <c r="D1784" s="11" t="s">
        <v>33</v>
      </c>
      <c r="E1784" t="s">
        <v>34</v>
      </c>
      <c r="F1784" t="s">
        <v>51</v>
      </c>
      <c r="G1784" t="s">
        <v>62</v>
      </c>
      <c r="J1784" s="12">
        <v>43857</v>
      </c>
      <c r="K1784" s="13">
        <v>0.50298611111111113</v>
      </c>
      <c r="L1784" s="14">
        <v>43857</v>
      </c>
      <c r="M1784" s="15">
        <v>0.50298611111111113</v>
      </c>
      <c r="N1784" s="12">
        <v>43857</v>
      </c>
      <c r="O1784" s="13">
        <v>0.7015162037037036</v>
      </c>
      <c r="P1784" s="16">
        <v>43858.754016203704</v>
      </c>
      <c r="Q1784" s="11" t="s">
        <v>101</v>
      </c>
      <c r="R1784" s="11" t="s">
        <v>3570</v>
      </c>
      <c r="S1784" s="11" t="s">
        <v>39</v>
      </c>
      <c r="T1784" s="11" t="s">
        <v>133</v>
      </c>
      <c r="U1784" s="11" t="s">
        <v>37</v>
      </c>
      <c r="V1784" s="17">
        <v>0</v>
      </c>
      <c r="W1784" s="11" t="s">
        <v>37</v>
      </c>
      <c r="Y1784" s="17" t="str">
        <f>TablaIncidentes[[#This Row],[Tiempo Total Gestión]]</f>
        <v>04:39</v>
      </c>
      <c r="Z1784" s="11">
        <f t="shared" si="189"/>
        <v>4</v>
      </c>
      <c r="AA1784" s="11">
        <f t="shared" si="190"/>
        <v>39</v>
      </c>
      <c r="AB1784" s="11">
        <f>IF(TablaIncidentes[[#This Row],[Prioridad*]]="Baja",(Z1784-24)*60+AA1784,IF(TablaIncidentes[[#This Row],[Prioridad*]]="Media",(Z1784-4)*60+AA1784,IF(TablaIncidentes[[#This Row],[Prioridad*]]="Alta",(Z1784-2)*60+AA1784)))</f>
        <v>159</v>
      </c>
      <c r="AD1784" s="17" t="str">
        <f>TablaIncidentes[[#This Row],[Tiempo Creación (HH:mm)]]</f>
        <v>00:00</v>
      </c>
      <c r="AE1784" s="11">
        <f t="shared" si="191"/>
        <v>0</v>
      </c>
      <c r="AF1784" s="11">
        <f t="shared" si="192"/>
        <v>0</v>
      </c>
      <c r="AG1784" s="11">
        <f>IF(TablaIncidentes[[#This Row],[Prioridad*]]="Baja",((AE1784*60)+AF1784)-30,IF(TablaIncidentes[[#This Row],[Prioridad*]]="Media",((AE1784*60)+AF1784)-15,IF(TablaIncidentes[[#This Row],[Prioridad*]]="Alta",((AE1784*60)+AF1784)-10)))</f>
        <v>-10</v>
      </c>
      <c r="AI1784" s="17">
        <f>TablaIncidentes[[#This Row],[Tiempo Avance Incidente]]</f>
        <v>0</v>
      </c>
      <c r="AJ1784" s="11">
        <f t="shared" si="193"/>
        <v>0</v>
      </c>
      <c r="AK1784" s="11">
        <f t="shared" si="194"/>
        <v>0</v>
      </c>
      <c r="AL1784">
        <f>IF(TablaIncidentes[[#This Row],[Prioridad*]]="Baja",((AJ1784*60)+AK1784)-720,IF(TablaIncidentes[[#This Row],[Prioridad*]]="Media",((AJ1784*60)+AK1784)-120,IF(TablaIncidentes[[#This Row],[Prioridad*]]="Alta",((AJ1784*60)+AK1784)-60)))</f>
        <v>-60</v>
      </c>
      <c r="AN1784" t="str">
        <f t="shared" si="195"/>
        <v>lunes</v>
      </c>
    </row>
    <row r="1785" spans="1:40" x14ac:dyDescent="0.25">
      <c r="A1785" s="10" t="s">
        <v>3571</v>
      </c>
      <c r="B1785" t="s">
        <v>1206</v>
      </c>
      <c r="C1785" t="s">
        <v>32</v>
      </c>
      <c r="D1785" s="11" t="s">
        <v>33</v>
      </c>
      <c r="E1785" t="s">
        <v>34</v>
      </c>
      <c r="F1785" t="s">
        <v>51</v>
      </c>
      <c r="G1785" t="s">
        <v>75</v>
      </c>
      <c r="J1785" s="12">
        <v>43857</v>
      </c>
      <c r="K1785" s="13">
        <v>0.50368055555555558</v>
      </c>
      <c r="L1785" s="14">
        <v>43857</v>
      </c>
      <c r="M1785" s="15">
        <v>0.50368055555555558</v>
      </c>
      <c r="N1785" s="12">
        <v>43857</v>
      </c>
      <c r="O1785" s="13">
        <v>0.65737268518518521</v>
      </c>
      <c r="P1785" s="16">
        <v>43858.675335648149</v>
      </c>
      <c r="Q1785" s="11" t="s">
        <v>37</v>
      </c>
      <c r="R1785" s="11" t="s">
        <v>713</v>
      </c>
      <c r="S1785" s="11" t="s">
        <v>39</v>
      </c>
      <c r="T1785" s="11" t="s">
        <v>133</v>
      </c>
      <c r="U1785" s="11" t="s">
        <v>37</v>
      </c>
      <c r="V1785" s="17">
        <v>0</v>
      </c>
      <c r="W1785" s="11" t="s">
        <v>37</v>
      </c>
      <c r="Y1785" s="17" t="str">
        <f>TablaIncidentes[[#This Row],[Tiempo Total Gestión]]</f>
        <v>00:19</v>
      </c>
      <c r="Z1785" s="11">
        <f t="shared" si="189"/>
        <v>0</v>
      </c>
      <c r="AA1785" s="11">
        <f t="shared" si="190"/>
        <v>19</v>
      </c>
      <c r="AB1785" s="11">
        <f>IF(TablaIncidentes[[#This Row],[Prioridad*]]="Baja",(Z1785-24)*60+AA1785,IF(TablaIncidentes[[#This Row],[Prioridad*]]="Media",(Z1785-4)*60+AA1785,IF(TablaIncidentes[[#This Row],[Prioridad*]]="Alta",(Z1785-2)*60+AA1785)))</f>
        <v>-101</v>
      </c>
      <c r="AD1785" s="17" t="str">
        <f>TablaIncidentes[[#This Row],[Tiempo Creación (HH:mm)]]</f>
        <v>00:00</v>
      </c>
      <c r="AE1785" s="11">
        <f t="shared" si="191"/>
        <v>0</v>
      </c>
      <c r="AF1785" s="11">
        <f t="shared" si="192"/>
        <v>0</v>
      </c>
      <c r="AG1785" s="11">
        <f>IF(TablaIncidentes[[#This Row],[Prioridad*]]="Baja",((AE1785*60)+AF1785)-30,IF(TablaIncidentes[[#This Row],[Prioridad*]]="Media",((AE1785*60)+AF1785)-15,IF(TablaIncidentes[[#This Row],[Prioridad*]]="Alta",((AE1785*60)+AF1785)-10)))</f>
        <v>-10</v>
      </c>
      <c r="AI1785" s="17">
        <f>TablaIncidentes[[#This Row],[Tiempo Avance Incidente]]</f>
        <v>0</v>
      </c>
      <c r="AJ1785" s="11">
        <f t="shared" si="193"/>
        <v>0</v>
      </c>
      <c r="AK1785" s="11">
        <f t="shared" si="194"/>
        <v>0</v>
      </c>
      <c r="AL1785">
        <f>IF(TablaIncidentes[[#This Row],[Prioridad*]]="Baja",((AJ1785*60)+AK1785)-720,IF(TablaIncidentes[[#This Row],[Prioridad*]]="Media",((AJ1785*60)+AK1785)-120,IF(TablaIncidentes[[#This Row],[Prioridad*]]="Alta",((AJ1785*60)+AK1785)-60)))</f>
        <v>-60</v>
      </c>
      <c r="AN1785" t="str">
        <f t="shared" si="195"/>
        <v>lunes</v>
      </c>
    </row>
    <row r="1786" spans="1:40" x14ac:dyDescent="0.25">
      <c r="A1786" s="10" t="s">
        <v>3572</v>
      </c>
      <c r="B1786" t="s">
        <v>3573</v>
      </c>
      <c r="C1786" t="s">
        <v>239</v>
      </c>
      <c r="D1786" s="11" t="s">
        <v>150</v>
      </c>
      <c r="E1786" t="s">
        <v>34</v>
      </c>
      <c r="F1786" t="s">
        <v>111</v>
      </c>
      <c r="G1786" t="s">
        <v>2097</v>
      </c>
      <c r="J1786" s="12">
        <v>43857</v>
      </c>
      <c r="K1786" s="13">
        <v>0.51256944444444441</v>
      </c>
      <c r="L1786" s="14">
        <v>43857</v>
      </c>
      <c r="M1786" s="15">
        <v>0.51467592592592593</v>
      </c>
      <c r="N1786" s="12">
        <v>43859</v>
      </c>
      <c r="O1786" s="13">
        <v>0.50498842592592597</v>
      </c>
      <c r="P1786" s="16">
        <v>43860.535474537035</v>
      </c>
      <c r="Q1786" s="11" t="s">
        <v>37</v>
      </c>
      <c r="R1786" s="11" t="s">
        <v>336</v>
      </c>
      <c r="S1786" s="11" t="s">
        <v>91</v>
      </c>
      <c r="T1786" s="11" t="s">
        <v>116</v>
      </c>
      <c r="U1786" s="11" t="s">
        <v>37</v>
      </c>
      <c r="V1786" s="17">
        <v>2.7430555564933456E-3</v>
      </c>
      <c r="W1786" s="11" t="s">
        <v>37</v>
      </c>
      <c r="Y1786" s="17" t="str">
        <f>TablaIncidentes[[#This Row],[Tiempo Total Gestión]]</f>
        <v>00:10</v>
      </c>
      <c r="Z1786" s="11">
        <f t="shared" si="189"/>
        <v>0</v>
      </c>
      <c r="AA1786" s="11">
        <f t="shared" si="190"/>
        <v>10</v>
      </c>
      <c r="AB1786" s="11">
        <f>IF(TablaIncidentes[[#This Row],[Prioridad*]]="Baja",(Z1786-24)*60+AA1786,IF(TablaIncidentes[[#This Row],[Prioridad*]]="Media",(Z1786-4)*60+AA1786,IF(TablaIncidentes[[#This Row],[Prioridad*]]="Alta",(Z1786-2)*60+AA1786)))</f>
        <v>-1430</v>
      </c>
      <c r="AD1786" s="17" t="str">
        <f>TablaIncidentes[[#This Row],[Tiempo Creación (HH:mm)]]</f>
        <v>00:03</v>
      </c>
      <c r="AE1786" s="11">
        <f t="shared" si="191"/>
        <v>0</v>
      </c>
      <c r="AF1786" s="11">
        <f t="shared" si="192"/>
        <v>3</v>
      </c>
      <c r="AG1786" s="11">
        <f>IF(TablaIncidentes[[#This Row],[Prioridad*]]="Baja",((AE1786*60)+AF1786)-30,IF(TablaIncidentes[[#This Row],[Prioridad*]]="Media",((AE1786*60)+AF1786)-15,IF(TablaIncidentes[[#This Row],[Prioridad*]]="Alta",((AE1786*60)+AF1786)-10)))</f>
        <v>-27</v>
      </c>
      <c r="AI1786" s="17">
        <f>TablaIncidentes[[#This Row],[Tiempo Avance Incidente]]</f>
        <v>2.7430555564933456E-3</v>
      </c>
      <c r="AJ1786" s="11">
        <f t="shared" si="193"/>
        <v>0</v>
      </c>
      <c r="AK1786" s="11">
        <f t="shared" si="194"/>
        <v>3</v>
      </c>
      <c r="AL1786">
        <f>IF(TablaIncidentes[[#This Row],[Prioridad*]]="Baja",((AJ1786*60)+AK1786)-720,IF(TablaIncidentes[[#This Row],[Prioridad*]]="Media",((AJ1786*60)+AK1786)-120,IF(TablaIncidentes[[#This Row],[Prioridad*]]="Alta",((AJ1786*60)+AK1786)-60)))</f>
        <v>-717</v>
      </c>
      <c r="AN1786" t="str">
        <f t="shared" si="195"/>
        <v>lunes</v>
      </c>
    </row>
    <row r="1787" spans="1:40" x14ac:dyDescent="0.25">
      <c r="A1787" s="10" t="s">
        <v>3574</v>
      </c>
      <c r="B1787" t="s">
        <v>3573</v>
      </c>
      <c r="C1787" t="s">
        <v>239</v>
      </c>
      <c r="D1787" s="11" t="s">
        <v>150</v>
      </c>
      <c r="E1787" t="s">
        <v>34</v>
      </c>
      <c r="F1787" t="s">
        <v>111</v>
      </c>
      <c r="G1787" t="s">
        <v>1507</v>
      </c>
      <c r="J1787" s="12">
        <v>43857</v>
      </c>
      <c r="K1787" s="13">
        <v>0.51261574074074068</v>
      </c>
      <c r="L1787" s="14">
        <v>43857</v>
      </c>
      <c r="M1787" s="15">
        <v>0.5146412037037037</v>
      </c>
      <c r="N1787" s="12">
        <v>43857</v>
      </c>
      <c r="O1787" s="13">
        <v>0.73831018518518521</v>
      </c>
      <c r="P1787" s="16">
        <v>43858.754016203704</v>
      </c>
      <c r="Q1787" s="11" t="s">
        <v>37</v>
      </c>
      <c r="R1787" s="11" t="s">
        <v>1400</v>
      </c>
      <c r="S1787" s="11" t="s">
        <v>91</v>
      </c>
      <c r="T1787" s="11" t="s">
        <v>48</v>
      </c>
      <c r="U1787" s="11" t="s">
        <v>37</v>
      </c>
      <c r="V1787" s="17">
        <v>2.9629629570990801E-3</v>
      </c>
      <c r="W1787" s="11" t="s">
        <v>37</v>
      </c>
      <c r="Y1787" s="17" t="str">
        <f>TablaIncidentes[[#This Row],[Tiempo Total Gestión]]</f>
        <v>02:13</v>
      </c>
      <c r="Z1787" s="11">
        <f t="shared" si="189"/>
        <v>2</v>
      </c>
      <c r="AA1787" s="11">
        <f t="shared" si="190"/>
        <v>13</v>
      </c>
      <c r="AB1787" s="11">
        <f>IF(TablaIncidentes[[#This Row],[Prioridad*]]="Baja",(Z1787-24)*60+AA1787,IF(TablaIncidentes[[#This Row],[Prioridad*]]="Media",(Z1787-4)*60+AA1787,IF(TablaIncidentes[[#This Row],[Prioridad*]]="Alta",(Z1787-2)*60+AA1787)))</f>
        <v>-1307</v>
      </c>
      <c r="AD1787" s="17" t="str">
        <f>TablaIncidentes[[#This Row],[Tiempo Creación (HH:mm)]]</f>
        <v>00:02</v>
      </c>
      <c r="AE1787" s="11">
        <f t="shared" si="191"/>
        <v>0</v>
      </c>
      <c r="AF1787" s="11">
        <f t="shared" si="192"/>
        <v>2</v>
      </c>
      <c r="AG1787" s="11">
        <f>IF(TablaIncidentes[[#This Row],[Prioridad*]]="Baja",((AE1787*60)+AF1787)-30,IF(TablaIncidentes[[#This Row],[Prioridad*]]="Media",((AE1787*60)+AF1787)-15,IF(TablaIncidentes[[#This Row],[Prioridad*]]="Alta",((AE1787*60)+AF1787)-10)))</f>
        <v>-28</v>
      </c>
      <c r="AI1787" s="17">
        <f>TablaIncidentes[[#This Row],[Tiempo Avance Incidente]]</f>
        <v>2.9629629570990801E-3</v>
      </c>
      <c r="AJ1787" s="11">
        <f t="shared" si="193"/>
        <v>0</v>
      </c>
      <c r="AK1787" s="11">
        <f t="shared" si="194"/>
        <v>4</v>
      </c>
      <c r="AL1787">
        <f>IF(TablaIncidentes[[#This Row],[Prioridad*]]="Baja",((AJ1787*60)+AK1787)-720,IF(TablaIncidentes[[#This Row],[Prioridad*]]="Media",((AJ1787*60)+AK1787)-120,IF(TablaIncidentes[[#This Row],[Prioridad*]]="Alta",((AJ1787*60)+AK1787)-60)))</f>
        <v>-716</v>
      </c>
      <c r="AN1787" t="str">
        <f t="shared" si="195"/>
        <v>lunes</v>
      </c>
    </row>
    <row r="1788" spans="1:40" x14ac:dyDescent="0.25">
      <c r="A1788" s="20" t="s">
        <v>3575</v>
      </c>
      <c r="B1788" t="s">
        <v>1214</v>
      </c>
      <c r="C1788" t="s">
        <v>32</v>
      </c>
      <c r="D1788" s="11" t="s">
        <v>33</v>
      </c>
      <c r="E1788" t="s">
        <v>34</v>
      </c>
      <c r="F1788" t="s">
        <v>51</v>
      </c>
      <c r="G1788" t="s">
        <v>75</v>
      </c>
      <c r="J1788" s="12">
        <v>43857</v>
      </c>
      <c r="K1788" s="13">
        <v>0.51899305555555553</v>
      </c>
      <c r="L1788" s="14">
        <v>43857</v>
      </c>
      <c r="M1788" s="15">
        <v>0.51899305555555553</v>
      </c>
      <c r="N1788" s="12">
        <v>43858</v>
      </c>
      <c r="O1788" s="13">
        <v>0.43629629629629635</v>
      </c>
      <c r="P1788" s="16">
        <v>43859.515972222223</v>
      </c>
      <c r="Q1788" s="11" t="s">
        <v>101</v>
      </c>
      <c r="R1788" s="11" t="s">
        <v>3576</v>
      </c>
      <c r="S1788" s="11" t="s">
        <v>39</v>
      </c>
      <c r="T1788" s="11" t="s">
        <v>133</v>
      </c>
      <c r="U1788" s="11" t="s">
        <v>37</v>
      </c>
      <c r="V1788" s="17">
        <v>0</v>
      </c>
      <c r="W1788" s="11" t="s">
        <v>37</v>
      </c>
      <c r="Y1788" s="17" t="str">
        <f>TablaIncidentes[[#This Row],[Tiempo Total Gestión]]</f>
        <v>18:01</v>
      </c>
      <c r="Z1788" s="11">
        <f t="shared" si="189"/>
        <v>18</v>
      </c>
      <c r="AA1788" s="11">
        <f t="shared" si="190"/>
        <v>1</v>
      </c>
      <c r="AB1788" s="11">
        <f>IF(TablaIncidentes[[#This Row],[Prioridad*]]="Baja",(Z1788-24)*60+AA1788,IF(TablaIncidentes[[#This Row],[Prioridad*]]="Media",(Z1788-4)*60+AA1788,IF(TablaIncidentes[[#This Row],[Prioridad*]]="Alta",(Z1788-2)*60+AA1788)))</f>
        <v>961</v>
      </c>
      <c r="AD1788" s="17" t="str">
        <f>TablaIncidentes[[#This Row],[Tiempo Creación (HH:mm)]]</f>
        <v>00:00</v>
      </c>
      <c r="AE1788" s="11">
        <f t="shared" si="191"/>
        <v>0</v>
      </c>
      <c r="AF1788" s="11">
        <f t="shared" si="192"/>
        <v>0</v>
      </c>
      <c r="AG1788" s="11">
        <f>IF(TablaIncidentes[[#This Row],[Prioridad*]]="Baja",((AE1788*60)+AF1788)-30,IF(TablaIncidentes[[#This Row],[Prioridad*]]="Media",((AE1788*60)+AF1788)-15,IF(TablaIncidentes[[#This Row],[Prioridad*]]="Alta",((AE1788*60)+AF1788)-10)))</f>
        <v>-10</v>
      </c>
      <c r="AI1788" s="17">
        <f>TablaIncidentes[[#This Row],[Tiempo Avance Incidente]]</f>
        <v>0</v>
      </c>
      <c r="AJ1788" s="11">
        <f t="shared" si="193"/>
        <v>0</v>
      </c>
      <c r="AK1788" s="11">
        <f t="shared" si="194"/>
        <v>0</v>
      </c>
      <c r="AL1788">
        <f>IF(TablaIncidentes[[#This Row],[Prioridad*]]="Baja",((AJ1788*60)+AK1788)-720,IF(TablaIncidentes[[#This Row],[Prioridad*]]="Media",((AJ1788*60)+AK1788)-120,IF(TablaIncidentes[[#This Row],[Prioridad*]]="Alta",((AJ1788*60)+AK1788)-60)))</f>
        <v>-60</v>
      </c>
      <c r="AN1788" t="str">
        <f t="shared" si="195"/>
        <v>lunes</v>
      </c>
    </row>
    <row r="1789" spans="1:40" x14ac:dyDescent="0.25">
      <c r="A1789" s="20" t="s">
        <v>3577</v>
      </c>
      <c r="B1789" t="s">
        <v>3578</v>
      </c>
      <c r="C1789" t="s">
        <v>32</v>
      </c>
      <c r="D1789" s="11" t="s">
        <v>33</v>
      </c>
      <c r="E1789" t="s">
        <v>34</v>
      </c>
      <c r="F1789" t="s">
        <v>51</v>
      </c>
      <c r="G1789" t="s">
        <v>75</v>
      </c>
      <c r="J1789" s="12">
        <v>43857</v>
      </c>
      <c r="K1789" s="13">
        <v>0.51968749999999997</v>
      </c>
      <c r="L1789" s="14">
        <v>43857</v>
      </c>
      <c r="M1789" s="15">
        <v>0.51968749999999997</v>
      </c>
      <c r="N1789" s="12">
        <v>43858</v>
      </c>
      <c r="O1789" s="13">
        <v>0.43322916666666672</v>
      </c>
      <c r="P1789" s="16">
        <v>43859.434849537036</v>
      </c>
      <c r="Q1789" s="11" t="s">
        <v>101</v>
      </c>
      <c r="R1789" s="11" t="s">
        <v>3576</v>
      </c>
      <c r="S1789" s="11" t="s">
        <v>39</v>
      </c>
      <c r="T1789" s="11" t="s">
        <v>133</v>
      </c>
      <c r="U1789" s="11" t="s">
        <v>37</v>
      </c>
      <c r="V1789" s="17">
        <v>0</v>
      </c>
      <c r="W1789" s="11" t="s">
        <v>37</v>
      </c>
      <c r="Y1789" s="17" t="str">
        <f>TablaIncidentes[[#This Row],[Tiempo Total Gestión]]</f>
        <v>18:01</v>
      </c>
      <c r="Z1789" s="11">
        <f t="shared" si="189"/>
        <v>18</v>
      </c>
      <c r="AA1789" s="11">
        <f t="shared" si="190"/>
        <v>1</v>
      </c>
      <c r="AB1789" s="11">
        <f>IF(TablaIncidentes[[#This Row],[Prioridad*]]="Baja",(Z1789-24)*60+AA1789,IF(TablaIncidentes[[#This Row],[Prioridad*]]="Media",(Z1789-4)*60+AA1789,IF(TablaIncidentes[[#This Row],[Prioridad*]]="Alta",(Z1789-2)*60+AA1789)))</f>
        <v>961</v>
      </c>
      <c r="AD1789" s="17" t="str">
        <f>TablaIncidentes[[#This Row],[Tiempo Creación (HH:mm)]]</f>
        <v>00:00</v>
      </c>
      <c r="AE1789" s="11">
        <f t="shared" si="191"/>
        <v>0</v>
      </c>
      <c r="AF1789" s="11">
        <f t="shared" si="192"/>
        <v>0</v>
      </c>
      <c r="AG1789" s="11">
        <f>IF(TablaIncidentes[[#This Row],[Prioridad*]]="Baja",((AE1789*60)+AF1789)-30,IF(TablaIncidentes[[#This Row],[Prioridad*]]="Media",((AE1789*60)+AF1789)-15,IF(TablaIncidentes[[#This Row],[Prioridad*]]="Alta",((AE1789*60)+AF1789)-10)))</f>
        <v>-10</v>
      </c>
      <c r="AI1789" s="17">
        <f>TablaIncidentes[[#This Row],[Tiempo Avance Incidente]]</f>
        <v>0</v>
      </c>
      <c r="AJ1789" s="11">
        <f t="shared" si="193"/>
        <v>0</v>
      </c>
      <c r="AK1789" s="11">
        <f t="shared" si="194"/>
        <v>0</v>
      </c>
      <c r="AL1789">
        <f>IF(TablaIncidentes[[#This Row],[Prioridad*]]="Baja",((AJ1789*60)+AK1789)-720,IF(TablaIncidentes[[#This Row],[Prioridad*]]="Media",((AJ1789*60)+AK1789)-120,IF(TablaIncidentes[[#This Row],[Prioridad*]]="Alta",((AJ1789*60)+AK1789)-60)))</f>
        <v>-60</v>
      </c>
      <c r="AN1789" t="str">
        <f t="shared" si="195"/>
        <v>lunes</v>
      </c>
    </row>
    <row r="1790" spans="1:40" x14ac:dyDescent="0.25">
      <c r="A1790" s="10" t="s">
        <v>3579</v>
      </c>
      <c r="B1790" t="s">
        <v>3573</v>
      </c>
      <c r="C1790" t="s">
        <v>239</v>
      </c>
      <c r="D1790" s="11" t="s">
        <v>150</v>
      </c>
      <c r="E1790" t="s">
        <v>34</v>
      </c>
      <c r="F1790" t="s">
        <v>111</v>
      </c>
      <c r="G1790" t="s">
        <v>279</v>
      </c>
      <c r="J1790" s="12">
        <v>43857</v>
      </c>
      <c r="K1790" s="13">
        <v>0.52065972222222223</v>
      </c>
      <c r="L1790" s="14">
        <v>43857</v>
      </c>
      <c r="M1790" s="15">
        <v>0.52216435185185184</v>
      </c>
      <c r="N1790" s="12">
        <v>43858</v>
      </c>
      <c r="O1790" s="13">
        <v>0.61783564814814818</v>
      </c>
      <c r="P1790" s="16">
        <v>43859.679583333331</v>
      </c>
      <c r="Q1790" s="11" t="s">
        <v>37</v>
      </c>
      <c r="R1790" s="11" t="s">
        <v>48</v>
      </c>
      <c r="S1790" s="11" t="s">
        <v>91</v>
      </c>
      <c r="T1790" s="11" t="s">
        <v>48</v>
      </c>
      <c r="U1790" s="11" t="s">
        <v>37</v>
      </c>
      <c r="V1790" s="17">
        <v>8.1018518540076911E-4</v>
      </c>
      <c r="W1790" s="11" t="s">
        <v>37</v>
      </c>
      <c r="Y1790" s="17" t="str">
        <f>TablaIncidentes[[#This Row],[Tiempo Total Gestión]]</f>
        <v>00:02</v>
      </c>
      <c r="Z1790" s="11">
        <f t="shared" si="189"/>
        <v>0</v>
      </c>
      <c r="AA1790" s="11">
        <f t="shared" si="190"/>
        <v>2</v>
      </c>
      <c r="AB1790" s="11">
        <f>IF(TablaIncidentes[[#This Row],[Prioridad*]]="Baja",(Z1790-24)*60+AA1790,IF(TablaIncidentes[[#This Row],[Prioridad*]]="Media",(Z1790-4)*60+AA1790,IF(TablaIncidentes[[#This Row],[Prioridad*]]="Alta",(Z1790-2)*60+AA1790)))</f>
        <v>-1438</v>
      </c>
      <c r="AD1790" s="17" t="str">
        <f>TablaIncidentes[[#This Row],[Tiempo Creación (HH:mm)]]</f>
        <v>00:02</v>
      </c>
      <c r="AE1790" s="11">
        <f t="shared" si="191"/>
        <v>0</v>
      </c>
      <c r="AF1790" s="11">
        <f t="shared" si="192"/>
        <v>2</v>
      </c>
      <c r="AG1790" s="11">
        <f>IF(TablaIncidentes[[#This Row],[Prioridad*]]="Baja",((AE1790*60)+AF1790)-30,IF(TablaIncidentes[[#This Row],[Prioridad*]]="Media",((AE1790*60)+AF1790)-15,IF(TablaIncidentes[[#This Row],[Prioridad*]]="Alta",((AE1790*60)+AF1790)-10)))</f>
        <v>-28</v>
      </c>
      <c r="AI1790" s="17">
        <f>TablaIncidentes[[#This Row],[Tiempo Avance Incidente]]</f>
        <v>8.1018518540076911E-4</v>
      </c>
      <c r="AJ1790" s="11">
        <f t="shared" si="193"/>
        <v>0</v>
      </c>
      <c r="AK1790" s="11">
        <f t="shared" si="194"/>
        <v>1</v>
      </c>
      <c r="AL1790">
        <f>IF(TablaIncidentes[[#This Row],[Prioridad*]]="Baja",((AJ1790*60)+AK1790)-720,IF(TablaIncidentes[[#This Row],[Prioridad*]]="Media",((AJ1790*60)+AK1790)-120,IF(TablaIncidentes[[#This Row],[Prioridad*]]="Alta",((AJ1790*60)+AK1790)-60)))</f>
        <v>-719</v>
      </c>
      <c r="AN1790" t="str">
        <f t="shared" si="195"/>
        <v>lunes</v>
      </c>
    </row>
    <row r="1791" spans="1:40" x14ac:dyDescent="0.25">
      <c r="A1791" s="10" t="s">
        <v>3580</v>
      </c>
      <c r="B1791" t="s">
        <v>1478</v>
      </c>
      <c r="C1791" t="s">
        <v>32</v>
      </c>
      <c r="D1791" s="11" t="s">
        <v>33</v>
      </c>
      <c r="E1791" t="s">
        <v>34</v>
      </c>
      <c r="F1791" t="s">
        <v>51</v>
      </c>
      <c r="G1791" t="s">
        <v>361</v>
      </c>
      <c r="J1791" s="12">
        <v>43857</v>
      </c>
      <c r="K1791" s="13">
        <v>0.4682175925925926</v>
      </c>
      <c r="L1791" s="14">
        <v>43857</v>
      </c>
      <c r="M1791" s="15">
        <v>0.4682175925925926</v>
      </c>
      <c r="N1791" s="12">
        <v>43857</v>
      </c>
      <c r="O1791" s="13">
        <v>0.48880787037037038</v>
      </c>
      <c r="P1791" s="16">
        <v>43858.551249999997</v>
      </c>
      <c r="Q1791" s="11" t="s">
        <v>37</v>
      </c>
      <c r="R1791" s="11" t="s">
        <v>431</v>
      </c>
      <c r="S1791" s="11" t="s">
        <v>39</v>
      </c>
      <c r="T1791" s="11" t="s">
        <v>133</v>
      </c>
      <c r="U1791" s="11" t="s">
        <v>37</v>
      </c>
      <c r="V1791" s="17">
        <v>0</v>
      </c>
      <c r="W1791" s="11" t="s">
        <v>37</v>
      </c>
      <c r="Y1791" s="17" t="str">
        <f>TablaIncidentes[[#This Row],[Tiempo Total Gestión]]</f>
        <v>00:29</v>
      </c>
      <c r="Z1791" s="11">
        <f t="shared" si="189"/>
        <v>0</v>
      </c>
      <c r="AA1791" s="11">
        <f t="shared" si="190"/>
        <v>29</v>
      </c>
      <c r="AB1791" s="11">
        <f>IF(TablaIncidentes[[#This Row],[Prioridad*]]="Baja",(Z1791-24)*60+AA1791,IF(TablaIncidentes[[#This Row],[Prioridad*]]="Media",(Z1791-4)*60+AA1791,IF(TablaIncidentes[[#This Row],[Prioridad*]]="Alta",(Z1791-2)*60+AA1791)))</f>
        <v>-91</v>
      </c>
      <c r="AD1791" s="17" t="str">
        <f>TablaIncidentes[[#This Row],[Tiempo Creación (HH:mm)]]</f>
        <v>00:00</v>
      </c>
      <c r="AE1791" s="11">
        <f t="shared" si="191"/>
        <v>0</v>
      </c>
      <c r="AF1791" s="11">
        <f t="shared" si="192"/>
        <v>0</v>
      </c>
      <c r="AG1791" s="11">
        <f>IF(TablaIncidentes[[#This Row],[Prioridad*]]="Baja",((AE1791*60)+AF1791)-30,IF(TablaIncidentes[[#This Row],[Prioridad*]]="Media",((AE1791*60)+AF1791)-15,IF(TablaIncidentes[[#This Row],[Prioridad*]]="Alta",((AE1791*60)+AF1791)-10)))</f>
        <v>-10</v>
      </c>
      <c r="AI1791" s="17">
        <f>TablaIncidentes[[#This Row],[Tiempo Avance Incidente]]</f>
        <v>0</v>
      </c>
      <c r="AJ1791" s="11">
        <f t="shared" si="193"/>
        <v>0</v>
      </c>
      <c r="AK1791" s="11">
        <f t="shared" si="194"/>
        <v>0</v>
      </c>
      <c r="AL1791">
        <f>IF(TablaIncidentes[[#This Row],[Prioridad*]]="Baja",((AJ1791*60)+AK1791)-720,IF(TablaIncidentes[[#This Row],[Prioridad*]]="Media",((AJ1791*60)+AK1791)-120,IF(TablaIncidentes[[#This Row],[Prioridad*]]="Alta",((AJ1791*60)+AK1791)-60)))</f>
        <v>-60</v>
      </c>
      <c r="AN1791" t="str">
        <f t="shared" si="195"/>
        <v>lunes</v>
      </c>
    </row>
    <row r="1792" spans="1:40" x14ac:dyDescent="0.25">
      <c r="A1792" s="20" t="s">
        <v>3581</v>
      </c>
      <c r="B1792" t="s">
        <v>3552</v>
      </c>
      <c r="C1792" t="s">
        <v>32</v>
      </c>
      <c r="D1792" s="11" t="s">
        <v>33</v>
      </c>
      <c r="E1792" t="s">
        <v>34</v>
      </c>
      <c r="F1792" t="s">
        <v>51</v>
      </c>
      <c r="G1792" t="s">
        <v>75</v>
      </c>
      <c r="J1792" s="12">
        <v>43857</v>
      </c>
      <c r="K1792" s="13">
        <v>0.49604166666666666</v>
      </c>
      <c r="L1792" s="14">
        <v>43857</v>
      </c>
      <c r="M1792" s="15">
        <v>0.49604166666666666</v>
      </c>
      <c r="N1792" s="12">
        <v>43858</v>
      </c>
      <c r="O1792" s="13">
        <v>0.42458333333333331</v>
      </c>
      <c r="P1792" s="16">
        <v>43859.434849537036</v>
      </c>
      <c r="Q1792" s="11" t="s">
        <v>101</v>
      </c>
      <c r="R1792" s="11" t="s">
        <v>1424</v>
      </c>
      <c r="S1792" s="11" t="s">
        <v>39</v>
      </c>
      <c r="T1792" s="11" t="s">
        <v>133</v>
      </c>
      <c r="U1792" s="11" t="s">
        <v>37</v>
      </c>
      <c r="V1792" s="17">
        <v>0</v>
      </c>
      <c r="W1792" s="11" t="s">
        <v>37</v>
      </c>
      <c r="Y1792" s="17" t="str">
        <f>TablaIncidentes[[#This Row],[Tiempo Total Gestión]]</f>
        <v>18:35</v>
      </c>
      <c r="Z1792" s="11">
        <f t="shared" si="189"/>
        <v>18</v>
      </c>
      <c r="AA1792" s="11">
        <f t="shared" si="190"/>
        <v>35</v>
      </c>
      <c r="AB1792" s="11">
        <f>IF(TablaIncidentes[[#This Row],[Prioridad*]]="Baja",(Z1792-24)*60+AA1792,IF(TablaIncidentes[[#This Row],[Prioridad*]]="Media",(Z1792-4)*60+AA1792,IF(TablaIncidentes[[#This Row],[Prioridad*]]="Alta",(Z1792-2)*60+AA1792)))</f>
        <v>995</v>
      </c>
      <c r="AD1792" s="17" t="str">
        <f>TablaIncidentes[[#This Row],[Tiempo Creación (HH:mm)]]</f>
        <v>00:00</v>
      </c>
      <c r="AE1792" s="11">
        <f t="shared" si="191"/>
        <v>0</v>
      </c>
      <c r="AF1792" s="11">
        <f t="shared" si="192"/>
        <v>0</v>
      </c>
      <c r="AG1792" s="11">
        <f>IF(TablaIncidentes[[#This Row],[Prioridad*]]="Baja",((AE1792*60)+AF1792)-30,IF(TablaIncidentes[[#This Row],[Prioridad*]]="Media",((AE1792*60)+AF1792)-15,IF(TablaIncidentes[[#This Row],[Prioridad*]]="Alta",((AE1792*60)+AF1792)-10)))</f>
        <v>-10</v>
      </c>
      <c r="AI1792" s="17">
        <f>TablaIncidentes[[#This Row],[Tiempo Avance Incidente]]</f>
        <v>0</v>
      </c>
      <c r="AJ1792" s="11">
        <f t="shared" si="193"/>
        <v>0</v>
      </c>
      <c r="AK1792" s="11">
        <f t="shared" si="194"/>
        <v>0</v>
      </c>
      <c r="AL1792">
        <f>IF(TablaIncidentes[[#This Row],[Prioridad*]]="Baja",((AJ1792*60)+AK1792)-720,IF(TablaIncidentes[[#This Row],[Prioridad*]]="Media",((AJ1792*60)+AK1792)-120,IF(TablaIncidentes[[#This Row],[Prioridad*]]="Alta",((AJ1792*60)+AK1792)-60)))</f>
        <v>-60</v>
      </c>
      <c r="AN1792" t="str">
        <f t="shared" si="195"/>
        <v>lunes</v>
      </c>
    </row>
    <row r="1793" spans="1:40" x14ac:dyDescent="0.25">
      <c r="A1793" s="10" t="s">
        <v>3582</v>
      </c>
      <c r="B1793" t="s">
        <v>3583</v>
      </c>
      <c r="C1793" t="s">
        <v>123</v>
      </c>
      <c r="D1793" s="11" t="s">
        <v>110</v>
      </c>
      <c r="E1793" t="s">
        <v>34</v>
      </c>
      <c r="F1793" t="s">
        <v>124</v>
      </c>
      <c r="G1793" t="s">
        <v>319</v>
      </c>
      <c r="J1793" s="12">
        <v>43857</v>
      </c>
      <c r="K1793" s="13">
        <v>0.52778935185185183</v>
      </c>
      <c r="L1793" s="14">
        <v>43857</v>
      </c>
      <c r="M1793" s="15">
        <v>0.52784722222222225</v>
      </c>
      <c r="N1793" s="12">
        <v>43857</v>
      </c>
      <c r="O1793" s="13">
        <v>0.5957986111111111</v>
      </c>
      <c r="P1793" s="16">
        <v>43858.675335648149</v>
      </c>
      <c r="Q1793" s="11" t="s">
        <v>37</v>
      </c>
      <c r="R1793" s="11" t="s">
        <v>152</v>
      </c>
      <c r="S1793" s="11" t="s">
        <v>59</v>
      </c>
      <c r="T1793" s="11" t="s">
        <v>133</v>
      </c>
      <c r="U1793" s="11" t="s">
        <v>37</v>
      </c>
      <c r="V1793" s="17">
        <v>3.4722223062999547E-5</v>
      </c>
      <c r="W1793" s="11" t="s">
        <v>37</v>
      </c>
      <c r="Y1793" s="17" t="str">
        <f>TablaIncidentes[[#This Row],[Tiempo Total Gestión]]</f>
        <v>01:37</v>
      </c>
      <c r="Z1793" s="11">
        <f t="shared" si="189"/>
        <v>1</v>
      </c>
      <c r="AA1793" s="11">
        <f t="shared" si="190"/>
        <v>37</v>
      </c>
      <c r="AB1793" s="11">
        <f>IF(TablaIncidentes[[#This Row],[Prioridad*]]="Baja",(Z1793-24)*60+AA1793,IF(TablaIncidentes[[#This Row],[Prioridad*]]="Media",(Z1793-4)*60+AA1793,IF(TablaIncidentes[[#This Row],[Prioridad*]]="Alta",(Z1793-2)*60+AA1793)))</f>
        <v>-143</v>
      </c>
      <c r="AD1793" s="17" t="str">
        <f>TablaIncidentes[[#This Row],[Tiempo Creación (HH:mm)]]</f>
        <v>00:00</v>
      </c>
      <c r="AE1793" s="11">
        <f t="shared" si="191"/>
        <v>0</v>
      </c>
      <c r="AF1793" s="11">
        <f t="shared" si="192"/>
        <v>0</v>
      </c>
      <c r="AG1793" s="11">
        <f>IF(TablaIncidentes[[#This Row],[Prioridad*]]="Baja",((AE1793*60)+AF1793)-30,IF(TablaIncidentes[[#This Row],[Prioridad*]]="Media",((AE1793*60)+AF1793)-15,IF(TablaIncidentes[[#This Row],[Prioridad*]]="Alta",((AE1793*60)+AF1793)-10)))</f>
        <v>-15</v>
      </c>
      <c r="AI1793" s="17">
        <f>TablaIncidentes[[#This Row],[Tiempo Avance Incidente]]</f>
        <v>3.4722223062999547E-5</v>
      </c>
      <c r="AJ1793" s="11">
        <f t="shared" si="193"/>
        <v>0</v>
      </c>
      <c r="AK1793" s="11">
        <f t="shared" si="194"/>
        <v>0</v>
      </c>
      <c r="AL1793">
        <f>IF(TablaIncidentes[[#This Row],[Prioridad*]]="Baja",((AJ1793*60)+AK1793)-720,IF(TablaIncidentes[[#This Row],[Prioridad*]]="Media",((AJ1793*60)+AK1793)-120,IF(TablaIncidentes[[#This Row],[Prioridad*]]="Alta",((AJ1793*60)+AK1793)-60)))</f>
        <v>-120</v>
      </c>
      <c r="AN1793" t="str">
        <f t="shared" si="195"/>
        <v>lunes</v>
      </c>
    </row>
    <row r="1794" spans="1:40" x14ac:dyDescent="0.25">
      <c r="A1794" s="10" t="s">
        <v>3584</v>
      </c>
      <c r="B1794" t="s">
        <v>3585</v>
      </c>
      <c r="C1794" t="s">
        <v>32</v>
      </c>
      <c r="D1794" s="11" t="s">
        <v>33</v>
      </c>
      <c r="E1794" t="s">
        <v>34</v>
      </c>
      <c r="F1794" t="s">
        <v>51</v>
      </c>
      <c r="G1794" t="s">
        <v>361</v>
      </c>
      <c r="J1794" s="12">
        <v>43857</v>
      </c>
      <c r="K1794" s="13">
        <v>0.52733796296296298</v>
      </c>
      <c r="L1794" s="14">
        <v>43857</v>
      </c>
      <c r="M1794" s="15">
        <v>0.52733796296296298</v>
      </c>
      <c r="N1794" s="12">
        <v>43857</v>
      </c>
      <c r="O1794" s="13">
        <v>0.60909722222222229</v>
      </c>
      <c r="P1794" s="16">
        <v>43858.675335648149</v>
      </c>
      <c r="Q1794" s="11" t="s">
        <v>37</v>
      </c>
      <c r="R1794" s="11" t="s">
        <v>1855</v>
      </c>
      <c r="S1794" s="11" t="s">
        <v>39</v>
      </c>
      <c r="T1794" s="11" t="s">
        <v>133</v>
      </c>
      <c r="U1794" s="11" t="s">
        <v>37</v>
      </c>
      <c r="V1794" s="17">
        <v>0</v>
      </c>
      <c r="W1794" s="11" t="s">
        <v>37</v>
      </c>
      <c r="Y1794" s="17" t="str">
        <f>TablaIncidentes[[#This Row],[Tiempo Total Gestión]]</f>
        <v>01:57</v>
      </c>
      <c r="Z1794" s="11">
        <f t="shared" ref="Z1794:Z1857" si="196">HOUR(Y1794)</f>
        <v>1</v>
      </c>
      <c r="AA1794" s="11">
        <f t="shared" ref="AA1794:AA1857" si="197">MINUTE(Y1794)</f>
        <v>57</v>
      </c>
      <c r="AB1794" s="11">
        <f>IF(TablaIncidentes[[#This Row],[Prioridad*]]="Baja",(Z1794-24)*60+AA1794,IF(TablaIncidentes[[#This Row],[Prioridad*]]="Media",(Z1794-4)*60+AA1794,IF(TablaIncidentes[[#This Row],[Prioridad*]]="Alta",(Z1794-2)*60+AA1794)))</f>
        <v>-3</v>
      </c>
      <c r="AD1794" s="17" t="str">
        <f>TablaIncidentes[[#This Row],[Tiempo Creación (HH:mm)]]</f>
        <v>00:00</v>
      </c>
      <c r="AE1794" s="11">
        <f t="shared" si="191"/>
        <v>0</v>
      </c>
      <c r="AF1794" s="11">
        <f t="shared" si="192"/>
        <v>0</v>
      </c>
      <c r="AG1794" s="11">
        <f>IF(TablaIncidentes[[#This Row],[Prioridad*]]="Baja",((AE1794*60)+AF1794)-30,IF(TablaIncidentes[[#This Row],[Prioridad*]]="Media",((AE1794*60)+AF1794)-15,IF(TablaIncidentes[[#This Row],[Prioridad*]]="Alta",((AE1794*60)+AF1794)-10)))</f>
        <v>-10</v>
      </c>
      <c r="AI1794" s="17">
        <f>TablaIncidentes[[#This Row],[Tiempo Avance Incidente]]</f>
        <v>0</v>
      </c>
      <c r="AJ1794" s="11">
        <f t="shared" si="193"/>
        <v>0</v>
      </c>
      <c r="AK1794" s="11">
        <f t="shared" si="194"/>
        <v>0</v>
      </c>
      <c r="AL1794">
        <f>IF(TablaIncidentes[[#This Row],[Prioridad*]]="Baja",((AJ1794*60)+AK1794)-720,IF(TablaIncidentes[[#This Row],[Prioridad*]]="Media",((AJ1794*60)+AK1794)-120,IF(TablaIncidentes[[#This Row],[Prioridad*]]="Alta",((AJ1794*60)+AK1794)-60)))</f>
        <v>-60</v>
      </c>
      <c r="AN1794" t="str">
        <f t="shared" si="195"/>
        <v>lunes</v>
      </c>
    </row>
    <row r="1795" spans="1:40" x14ac:dyDescent="0.25">
      <c r="A1795" s="10" t="s">
        <v>3586</v>
      </c>
      <c r="B1795" t="s">
        <v>3587</v>
      </c>
      <c r="C1795" t="s">
        <v>239</v>
      </c>
      <c r="D1795" s="11" t="s">
        <v>150</v>
      </c>
      <c r="E1795" t="s">
        <v>34</v>
      </c>
      <c r="F1795" t="s">
        <v>111</v>
      </c>
      <c r="G1795" t="s">
        <v>1507</v>
      </c>
      <c r="J1795" s="12">
        <v>43857</v>
      </c>
      <c r="K1795" s="13">
        <v>0.53319444444444442</v>
      </c>
      <c r="L1795" s="14">
        <v>43857</v>
      </c>
      <c r="M1795" s="15">
        <v>0.53467592592592594</v>
      </c>
      <c r="N1795" s="12">
        <v>43857</v>
      </c>
      <c r="O1795" s="13">
        <v>0.69901620370370365</v>
      </c>
      <c r="P1795" s="16">
        <v>43858.754016203704</v>
      </c>
      <c r="Q1795" s="11" t="s">
        <v>37</v>
      </c>
      <c r="R1795" s="11" t="s">
        <v>69</v>
      </c>
      <c r="S1795" s="11" t="s">
        <v>91</v>
      </c>
      <c r="T1795" s="11" t="s">
        <v>48</v>
      </c>
      <c r="U1795" s="11" t="s">
        <v>37</v>
      </c>
      <c r="V1795" s="17">
        <v>1.4467592554865405E-3</v>
      </c>
      <c r="W1795" s="11" t="s">
        <v>37</v>
      </c>
      <c r="Y1795" s="17" t="str">
        <f>TablaIncidentes[[#This Row],[Tiempo Total Gestión]]</f>
        <v>00:05</v>
      </c>
      <c r="Z1795" s="11">
        <f t="shared" si="196"/>
        <v>0</v>
      </c>
      <c r="AA1795" s="11">
        <f t="shared" si="197"/>
        <v>5</v>
      </c>
      <c r="AB1795" s="11">
        <f>IF(TablaIncidentes[[#This Row],[Prioridad*]]="Baja",(Z1795-24)*60+AA1795,IF(TablaIncidentes[[#This Row],[Prioridad*]]="Media",(Z1795-4)*60+AA1795,IF(TablaIncidentes[[#This Row],[Prioridad*]]="Alta",(Z1795-2)*60+AA1795)))</f>
        <v>-1435</v>
      </c>
      <c r="AD1795" s="17" t="str">
        <f>TablaIncidentes[[#This Row],[Tiempo Creación (HH:mm)]]</f>
        <v>00:02</v>
      </c>
      <c r="AE1795" s="11">
        <f t="shared" ref="AE1795:AE1858" si="198">HOUR(AD1795)</f>
        <v>0</v>
      </c>
      <c r="AF1795" s="11">
        <f t="shared" ref="AF1795:AF1858" si="199">MINUTE(AD1795)</f>
        <v>2</v>
      </c>
      <c r="AG1795" s="11">
        <f>IF(TablaIncidentes[[#This Row],[Prioridad*]]="Baja",((AE1795*60)+AF1795)-30,IF(TablaIncidentes[[#This Row],[Prioridad*]]="Media",((AE1795*60)+AF1795)-15,IF(TablaIncidentes[[#This Row],[Prioridad*]]="Alta",((AE1795*60)+AF1795)-10)))</f>
        <v>-28</v>
      </c>
      <c r="AI1795" s="17">
        <f>TablaIncidentes[[#This Row],[Tiempo Avance Incidente]]</f>
        <v>1.4467592554865405E-3</v>
      </c>
      <c r="AJ1795" s="11">
        <f t="shared" ref="AJ1795:AJ1858" si="200">HOUR(AI1795)</f>
        <v>0</v>
      </c>
      <c r="AK1795" s="11">
        <f t="shared" ref="AK1795:AK1858" si="201">MINUTE(AI1795)</f>
        <v>2</v>
      </c>
      <c r="AL1795">
        <f>IF(TablaIncidentes[[#This Row],[Prioridad*]]="Baja",((AJ1795*60)+AK1795)-720,IF(TablaIncidentes[[#This Row],[Prioridad*]]="Media",((AJ1795*60)+AK1795)-120,IF(TablaIncidentes[[#This Row],[Prioridad*]]="Alta",((AJ1795*60)+AK1795)-60)))</f>
        <v>-718</v>
      </c>
      <c r="AN1795" t="str">
        <f t="shared" ref="AN1795:AN1858" si="202">TEXT(J1795,"dddd")</f>
        <v>lunes</v>
      </c>
    </row>
    <row r="1796" spans="1:40" x14ac:dyDescent="0.25">
      <c r="A1796" s="20" t="s">
        <v>3588</v>
      </c>
      <c r="B1796" t="s">
        <v>3261</v>
      </c>
      <c r="C1796" t="s">
        <v>32</v>
      </c>
      <c r="D1796" s="11" t="s">
        <v>33</v>
      </c>
      <c r="E1796" t="s">
        <v>34</v>
      </c>
      <c r="F1796" t="s">
        <v>51</v>
      </c>
      <c r="G1796" t="s">
        <v>75</v>
      </c>
      <c r="J1796" s="12">
        <v>43857</v>
      </c>
      <c r="K1796" s="13">
        <v>0.53225694444444438</v>
      </c>
      <c r="L1796" s="14">
        <v>43857</v>
      </c>
      <c r="M1796" s="15">
        <v>0.53225694444444438</v>
      </c>
      <c r="N1796" s="12">
        <v>43858</v>
      </c>
      <c r="O1796" s="13">
        <v>0.42124999999999996</v>
      </c>
      <c r="P1796" s="16">
        <v>43859.434849537036</v>
      </c>
      <c r="Q1796" s="11" t="s">
        <v>101</v>
      </c>
      <c r="R1796" s="11" t="s">
        <v>3589</v>
      </c>
      <c r="S1796" s="11" t="s">
        <v>39</v>
      </c>
      <c r="T1796" s="11" t="s">
        <v>133</v>
      </c>
      <c r="U1796" s="11" t="s">
        <v>37</v>
      </c>
      <c r="V1796" s="17">
        <v>0</v>
      </c>
      <c r="W1796" s="11" t="s">
        <v>37</v>
      </c>
      <c r="Y1796" s="17" t="str">
        <f>TablaIncidentes[[#This Row],[Tiempo Total Gestión]]</f>
        <v>17:46</v>
      </c>
      <c r="Z1796" s="11">
        <f t="shared" si="196"/>
        <v>17</v>
      </c>
      <c r="AA1796" s="11">
        <f t="shared" si="197"/>
        <v>46</v>
      </c>
      <c r="AB1796" s="11">
        <f>IF(TablaIncidentes[[#This Row],[Prioridad*]]="Baja",(Z1796-24)*60+AA1796,IF(TablaIncidentes[[#This Row],[Prioridad*]]="Media",(Z1796-4)*60+AA1796,IF(TablaIncidentes[[#This Row],[Prioridad*]]="Alta",(Z1796-2)*60+AA1796)))</f>
        <v>946</v>
      </c>
      <c r="AD1796" s="17" t="str">
        <f>TablaIncidentes[[#This Row],[Tiempo Creación (HH:mm)]]</f>
        <v>00:00</v>
      </c>
      <c r="AE1796" s="11">
        <f t="shared" si="198"/>
        <v>0</v>
      </c>
      <c r="AF1796" s="11">
        <f t="shared" si="199"/>
        <v>0</v>
      </c>
      <c r="AG1796" s="11">
        <f>IF(TablaIncidentes[[#This Row],[Prioridad*]]="Baja",((AE1796*60)+AF1796)-30,IF(TablaIncidentes[[#This Row],[Prioridad*]]="Media",((AE1796*60)+AF1796)-15,IF(TablaIncidentes[[#This Row],[Prioridad*]]="Alta",((AE1796*60)+AF1796)-10)))</f>
        <v>-10</v>
      </c>
      <c r="AI1796" s="17">
        <f>TablaIncidentes[[#This Row],[Tiempo Avance Incidente]]</f>
        <v>0</v>
      </c>
      <c r="AJ1796" s="11">
        <f t="shared" si="200"/>
        <v>0</v>
      </c>
      <c r="AK1796" s="11">
        <f t="shared" si="201"/>
        <v>0</v>
      </c>
      <c r="AL1796">
        <f>IF(TablaIncidentes[[#This Row],[Prioridad*]]="Baja",((AJ1796*60)+AK1796)-720,IF(TablaIncidentes[[#This Row],[Prioridad*]]="Media",((AJ1796*60)+AK1796)-120,IF(TablaIncidentes[[#This Row],[Prioridad*]]="Alta",((AJ1796*60)+AK1796)-60)))</f>
        <v>-60</v>
      </c>
      <c r="AN1796" t="str">
        <f t="shared" si="202"/>
        <v>lunes</v>
      </c>
    </row>
    <row r="1797" spans="1:40" x14ac:dyDescent="0.25">
      <c r="A1797" s="10" t="s">
        <v>3590</v>
      </c>
      <c r="B1797" t="s">
        <v>3573</v>
      </c>
      <c r="C1797" t="s">
        <v>239</v>
      </c>
      <c r="D1797" s="11" t="s">
        <v>150</v>
      </c>
      <c r="E1797" t="s">
        <v>34</v>
      </c>
      <c r="F1797" t="s">
        <v>111</v>
      </c>
      <c r="G1797" t="s">
        <v>374</v>
      </c>
      <c r="J1797" s="12">
        <v>43857</v>
      </c>
      <c r="K1797" s="13">
        <v>0.52333333333333332</v>
      </c>
      <c r="L1797" s="14">
        <v>43857</v>
      </c>
      <c r="M1797" s="15">
        <v>0.52565972222222224</v>
      </c>
      <c r="N1797" s="12">
        <v>43857</v>
      </c>
      <c r="O1797" s="13">
        <v>0.69895833333333324</v>
      </c>
      <c r="P1797" s="16">
        <v>43858.754016203704</v>
      </c>
      <c r="Q1797" s="11" t="s">
        <v>37</v>
      </c>
      <c r="R1797" s="11" t="s">
        <v>353</v>
      </c>
      <c r="S1797" s="11" t="s">
        <v>91</v>
      </c>
      <c r="T1797" s="11" t="s">
        <v>116</v>
      </c>
      <c r="U1797" s="11" t="s">
        <v>37</v>
      </c>
      <c r="V1797" s="17">
        <v>4.7685185199952684E-3</v>
      </c>
      <c r="W1797" s="11" t="s">
        <v>37</v>
      </c>
      <c r="Y1797" s="17" t="str">
        <f>TablaIncidentes[[#This Row],[Tiempo Total Gestión]]</f>
        <v>00:23</v>
      </c>
      <c r="Z1797" s="11">
        <f t="shared" si="196"/>
        <v>0</v>
      </c>
      <c r="AA1797" s="11">
        <f t="shared" si="197"/>
        <v>23</v>
      </c>
      <c r="AB1797" s="11">
        <f>IF(TablaIncidentes[[#This Row],[Prioridad*]]="Baja",(Z1797-24)*60+AA1797,IF(TablaIncidentes[[#This Row],[Prioridad*]]="Media",(Z1797-4)*60+AA1797,IF(TablaIncidentes[[#This Row],[Prioridad*]]="Alta",(Z1797-2)*60+AA1797)))</f>
        <v>-1417</v>
      </c>
      <c r="AD1797" s="17" t="str">
        <f>TablaIncidentes[[#This Row],[Tiempo Creación (HH:mm)]]</f>
        <v>00:03</v>
      </c>
      <c r="AE1797" s="11">
        <f t="shared" si="198"/>
        <v>0</v>
      </c>
      <c r="AF1797" s="11">
        <f t="shared" si="199"/>
        <v>3</v>
      </c>
      <c r="AG1797" s="11">
        <f>IF(TablaIncidentes[[#This Row],[Prioridad*]]="Baja",((AE1797*60)+AF1797)-30,IF(TablaIncidentes[[#This Row],[Prioridad*]]="Media",((AE1797*60)+AF1797)-15,IF(TablaIncidentes[[#This Row],[Prioridad*]]="Alta",((AE1797*60)+AF1797)-10)))</f>
        <v>-27</v>
      </c>
      <c r="AI1797" s="17">
        <f>TablaIncidentes[[#This Row],[Tiempo Avance Incidente]]</f>
        <v>4.7685185199952684E-3</v>
      </c>
      <c r="AJ1797" s="11">
        <f t="shared" si="200"/>
        <v>0</v>
      </c>
      <c r="AK1797" s="11">
        <f t="shared" si="201"/>
        <v>6</v>
      </c>
      <c r="AL1797">
        <f>IF(TablaIncidentes[[#This Row],[Prioridad*]]="Baja",((AJ1797*60)+AK1797)-720,IF(TablaIncidentes[[#This Row],[Prioridad*]]="Media",((AJ1797*60)+AK1797)-120,IF(TablaIncidentes[[#This Row],[Prioridad*]]="Alta",((AJ1797*60)+AK1797)-60)))</f>
        <v>-714</v>
      </c>
      <c r="AN1797" t="str">
        <f t="shared" si="202"/>
        <v>lunes</v>
      </c>
    </row>
    <row r="1798" spans="1:40" x14ac:dyDescent="0.25">
      <c r="A1798" s="10" t="s">
        <v>3591</v>
      </c>
      <c r="B1798" t="s">
        <v>3592</v>
      </c>
      <c r="C1798" t="s">
        <v>123</v>
      </c>
      <c r="D1798" s="11" t="s">
        <v>110</v>
      </c>
      <c r="E1798" t="s">
        <v>34</v>
      </c>
      <c r="F1798" t="s">
        <v>111</v>
      </c>
      <c r="G1798" t="s">
        <v>151</v>
      </c>
      <c r="J1798" s="12">
        <v>43857</v>
      </c>
      <c r="K1798" s="13">
        <v>0.609837962962963</v>
      </c>
      <c r="L1798" s="14">
        <v>43857</v>
      </c>
      <c r="M1798" s="15">
        <v>0.61060185185185178</v>
      </c>
      <c r="N1798" s="12">
        <v>43857</v>
      </c>
      <c r="O1798" s="13">
        <v>0.67579861111111106</v>
      </c>
      <c r="P1798" s="16">
        <v>43858.754016203704</v>
      </c>
      <c r="Q1798" s="11" t="s">
        <v>37</v>
      </c>
      <c r="R1798" s="11" t="s">
        <v>903</v>
      </c>
      <c r="S1798" s="11" t="s">
        <v>59</v>
      </c>
      <c r="T1798" s="11" t="s">
        <v>40</v>
      </c>
      <c r="U1798" s="11" t="s">
        <v>37</v>
      </c>
      <c r="V1798" s="17">
        <v>4.2824073898373172E-4</v>
      </c>
      <c r="W1798" s="11" t="s">
        <v>37</v>
      </c>
      <c r="Y1798" s="17" t="str">
        <f>TablaIncidentes[[#This Row],[Tiempo Total Gestión]]</f>
        <v>01:34</v>
      </c>
      <c r="Z1798" s="11">
        <f t="shared" si="196"/>
        <v>1</v>
      </c>
      <c r="AA1798" s="11">
        <f t="shared" si="197"/>
        <v>34</v>
      </c>
      <c r="AB1798" s="11">
        <f>IF(TablaIncidentes[[#This Row],[Prioridad*]]="Baja",(Z1798-24)*60+AA1798,IF(TablaIncidentes[[#This Row],[Prioridad*]]="Media",(Z1798-4)*60+AA1798,IF(TablaIncidentes[[#This Row],[Prioridad*]]="Alta",(Z1798-2)*60+AA1798)))</f>
        <v>-146</v>
      </c>
      <c r="AD1798" s="17" t="str">
        <f>TablaIncidentes[[#This Row],[Tiempo Creación (HH:mm)]]</f>
        <v>00:01</v>
      </c>
      <c r="AE1798" s="11">
        <f t="shared" si="198"/>
        <v>0</v>
      </c>
      <c r="AF1798" s="11">
        <f t="shared" si="199"/>
        <v>1</v>
      </c>
      <c r="AG1798" s="11">
        <f>IF(TablaIncidentes[[#This Row],[Prioridad*]]="Baja",((AE1798*60)+AF1798)-30,IF(TablaIncidentes[[#This Row],[Prioridad*]]="Media",((AE1798*60)+AF1798)-15,IF(TablaIncidentes[[#This Row],[Prioridad*]]="Alta",((AE1798*60)+AF1798)-10)))</f>
        <v>-14</v>
      </c>
      <c r="AI1798" s="17">
        <f>TablaIncidentes[[#This Row],[Tiempo Avance Incidente]]</f>
        <v>4.2824073898373172E-4</v>
      </c>
      <c r="AJ1798" s="11">
        <f t="shared" si="200"/>
        <v>0</v>
      </c>
      <c r="AK1798" s="11">
        <f t="shared" si="201"/>
        <v>0</v>
      </c>
      <c r="AL1798">
        <f>IF(TablaIncidentes[[#This Row],[Prioridad*]]="Baja",((AJ1798*60)+AK1798)-720,IF(TablaIncidentes[[#This Row],[Prioridad*]]="Media",((AJ1798*60)+AK1798)-120,IF(TablaIncidentes[[#This Row],[Prioridad*]]="Alta",((AJ1798*60)+AK1798)-60)))</f>
        <v>-120</v>
      </c>
      <c r="AN1798" t="str">
        <f t="shared" si="202"/>
        <v>lunes</v>
      </c>
    </row>
    <row r="1799" spans="1:40" x14ac:dyDescent="0.25">
      <c r="A1799" s="20" t="s">
        <v>3593</v>
      </c>
      <c r="B1799" t="s">
        <v>2811</v>
      </c>
      <c r="C1799" t="s">
        <v>32</v>
      </c>
      <c r="D1799" s="11" t="s">
        <v>33</v>
      </c>
      <c r="E1799" t="s">
        <v>34</v>
      </c>
      <c r="F1799" t="s">
        <v>51</v>
      </c>
      <c r="G1799" t="s">
        <v>75</v>
      </c>
      <c r="J1799" s="12">
        <v>43857</v>
      </c>
      <c r="K1799" s="13">
        <v>0.61925925925925929</v>
      </c>
      <c r="L1799" s="14">
        <v>43857</v>
      </c>
      <c r="M1799" s="15">
        <v>0.61925925925925929</v>
      </c>
      <c r="N1799" s="12">
        <v>43858</v>
      </c>
      <c r="O1799" s="13">
        <v>0.4168634259259259</v>
      </c>
      <c r="P1799" s="16">
        <v>43859.434849537036</v>
      </c>
      <c r="Q1799" s="11" t="s">
        <v>101</v>
      </c>
      <c r="R1799" s="11" t="s">
        <v>1727</v>
      </c>
      <c r="S1799" s="11" t="s">
        <v>39</v>
      </c>
      <c r="T1799" s="11" t="s">
        <v>133</v>
      </c>
      <c r="U1799" s="11" t="s">
        <v>37</v>
      </c>
      <c r="V1799" s="17">
        <v>0</v>
      </c>
      <c r="W1799" s="11" t="s">
        <v>37</v>
      </c>
      <c r="Y1799" s="17" t="str">
        <f>TablaIncidentes[[#This Row],[Tiempo Total Gestión]]</f>
        <v>15:41</v>
      </c>
      <c r="Z1799" s="11">
        <f t="shared" si="196"/>
        <v>15</v>
      </c>
      <c r="AA1799" s="11">
        <f t="shared" si="197"/>
        <v>41</v>
      </c>
      <c r="AB1799" s="11">
        <f>IF(TablaIncidentes[[#This Row],[Prioridad*]]="Baja",(Z1799-24)*60+AA1799,IF(TablaIncidentes[[#This Row],[Prioridad*]]="Media",(Z1799-4)*60+AA1799,IF(TablaIncidentes[[#This Row],[Prioridad*]]="Alta",(Z1799-2)*60+AA1799)))</f>
        <v>821</v>
      </c>
      <c r="AD1799" s="17" t="str">
        <f>TablaIncidentes[[#This Row],[Tiempo Creación (HH:mm)]]</f>
        <v>00:00</v>
      </c>
      <c r="AE1799" s="11">
        <f t="shared" si="198"/>
        <v>0</v>
      </c>
      <c r="AF1799" s="11">
        <f t="shared" si="199"/>
        <v>0</v>
      </c>
      <c r="AG1799" s="11">
        <f>IF(TablaIncidentes[[#This Row],[Prioridad*]]="Baja",((AE1799*60)+AF1799)-30,IF(TablaIncidentes[[#This Row],[Prioridad*]]="Media",((AE1799*60)+AF1799)-15,IF(TablaIncidentes[[#This Row],[Prioridad*]]="Alta",((AE1799*60)+AF1799)-10)))</f>
        <v>-10</v>
      </c>
      <c r="AI1799" s="17">
        <f>TablaIncidentes[[#This Row],[Tiempo Avance Incidente]]</f>
        <v>0</v>
      </c>
      <c r="AJ1799" s="11">
        <f t="shared" si="200"/>
        <v>0</v>
      </c>
      <c r="AK1799" s="11">
        <f t="shared" si="201"/>
        <v>0</v>
      </c>
      <c r="AL1799">
        <f>IF(TablaIncidentes[[#This Row],[Prioridad*]]="Baja",((AJ1799*60)+AK1799)-720,IF(TablaIncidentes[[#This Row],[Prioridad*]]="Media",((AJ1799*60)+AK1799)-120,IF(TablaIncidentes[[#This Row],[Prioridad*]]="Alta",((AJ1799*60)+AK1799)-60)))</f>
        <v>-60</v>
      </c>
      <c r="AN1799" t="str">
        <f t="shared" si="202"/>
        <v>lunes</v>
      </c>
    </row>
    <row r="1800" spans="1:40" x14ac:dyDescent="0.25">
      <c r="A1800" s="10" t="s">
        <v>3594</v>
      </c>
      <c r="B1800" t="s">
        <v>3595</v>
      </c>
      <c r="C1800" t="s">
        <v>123</v>
      </c>
      <c r="D1800" s="11" t="s">
        <v>150</v>
      </c>
      <c r="E1800" t="s">
        <v>34</v>
      </c>
      <c r="F1800" t="s">
        <v>124</v>
      </c>
      <c r="G1800" t="s">
        <v>319</v>
      </c>
      <c r="J1800" s="12">
        <v>43857</v>
      </c>
      <c r="K1800" s="13">
        <v>0.62208333333333332</v>
      </c>
      <c r="L1800" s="14">
        <v>43857</v>
      </c>
      <c r="M1800" s="15">
        <v>0.62547453703703704</v>
      </c>
      <c r="N1800" s="12">
        <v>43858</v>
      </c>
      <c r="O1800" s="13">
        <v>0.41884259259259254</v>
      </c>
      <c r="P1800" s="16">
        <v>43859.434849537036</v>
      </c>
      <c r="Q1800" s="11" t="s">
        <v>37</v>
      </c>
      <c r="R1800" s="11" t="s">
        <v>2302</v>
      </c>
      <c r="S1800" s="11" t="s">
        <v>59</v>
      </c>
      <c r="T1800" s="11" t="s">
        <v>327</v>
      </c>
      <c r="U1800" s="11" t="s">
        <v>37</v>
      </c>
      <c r="V1800" s="17">
        <v>3.1481481491937302E-3</v>
      </c>
      <c r="W1800" s="11" t="s">
        <v>37</v>
      </c>
      <c r="Y1800" s="17" t="str">
        <f>TablaIncidentes[[#This Row],[Tiempo Total Gestión]]</f>
        <v>03:06</v>
      </c>
      <c r="Z1800" s="11">
        <f t="shared" si="196"/>
        <v>3</v>
      </c>
      <c r="AA1800" s="11">
        <f t="shared" si="197"/>
        <v>6</v>
      </c>
      <c r="AB1800" s="11">
        <f>IF(TablaIncidentes[[#This Row],[Prioridad*]]="Baja",(Z1800-24)*60+AA1800,IF(TablaIncidentes[[#This Row],[Prioridad*]]="Media",(Z1800-4)*60+AA1800,IF(TablaIncidentes[[#This Row],[Prioridad*]]="Alta",(Z1800-2)*60+AA1800)))</f>
        <v>-1254</v>
      </c>
      <c r="AD1800" s="17" t="str">
        <f>TablaIncidentes[[#This Row],[Tiempo Creación (HH:mm)]]</f>
        <v>00:04</v>
      </c>
      <c r="AE1800" s="11">
        <f t="shared" si="198"/>
        <v>0</v>
      </c>
      <c r="AF1800" s="11">
        <f t="shared" si="199"/>
        <v>4</v>
      </c>
      <c r="AG1800" s="11">
        <f>IF(TablaIncidentes[[#This Row],[Prioridad*]]="Baja",((AE1800*60)+AF1800)-30,IF(TablaIncidentes[[#This Row],[Prioridad*]]="Media",((AE1800*60)+AF1800)-15,IF(TablaIncidentes[[#This Row],[Prioridad*]]="Alta",((AE1800*60)+AF1800)-10)))</f>
        <v>-26</v>
      </c>
      <c r="AI1800" s="17">
        <f>TablaIncidentes[[#This Row],[Tiempo Avance Incidente]]</f>
        <v>3.1481481491937302E-3</v>
      </c>
      <c r="AJ1800" s="11">
        <f t="shared" si="200"/>
        <v>0</v>
      </c>
      <c r="AK1800" s="11">
        <f t="shared" si="201"/>
        <v>4</v>
      </c>
      <c r="AL1800">
        <f>IF(TablaIncidentes[[#This Row],[Prioridad*]]="Baja",((AJ1800*60)+AK1800)-720,IF(TablaIncidentes[[#This Row],[Prioridad*]]="Media",((AJ1800*60)+AK1800)-120,IF(TablaIncidentes[[#This Row],[Prioridad*]]="Alta",((AJ1800*60)+AK1800)-60)))</f>
        <v>-716</v>
      </c>
      <c r="AN1800" t="str">
        <f t="shared" si="202"/>
        <v>lunes</v>
      </c>
    </row>
    <row r="1801" spans="1:40" x14ac:dyDescent="0.25">
      <c r="A1801" s="10" t="s">
        <v>3596</v>
      </c>
      <c r="B1801" t="s">
        <v>3573</v>
      </c>
      <c r="C1801" t="s">
        <v>239</v>
      </c>
      <c r="D1801" s="11" t="s">
        <v>150</v>
      </c>
      <c r="E1801" t="s">
        <v>34</v>
      </c>
      <c r="F1801" t="s">
        <v>111</v>
      </c>
      <c r="G1801" t="s">
        <v>151</v>
      </c>
      <c r="J1801" s="12">
        <v>43857</v>
      </c>
      <c r="K1801" s="13">
        <v>0.52328703703703705</v>
      </c>
      <c r="L1801" s="14">
        <v>43857</v>
      </c>
      <c r="M1801" s="15">
        <v>0.52487268518518515</v>
      </c>
      <c r="N1801" s="12">
        <v>43859</v>
      </c>
      <c r="O1801" s="13">
        <v>0.375</v>
      </c>
      <c r="P1801" s="16">
        <v>43860.452002314814</v>
      </c>
      <c r="Q1801" s="11" t="s">
        <v>37</v>
      </c>
      <c r="R1801" s="11" t="s">
        <v>44</v>
      </c>
      <c r="S1801" s="11" t="s">
        <v>91</v>
      </c>
      <c r="T1801" s="11" t="s">
        <v>48</v>
      </c>
      <c r="U1801" s="11" t="s">
        <v>37</v>
      </c>
      <c r="V1801" s="17">
        <v>4.9652777743176557E-3</v>
      </c>
      <c r="W1801" s="11" t="s">
        <v>37</v>
      </c>
      <c r="Y1801" s="17" t="str">
        <f>TablaIncidentes[[#This Row],[Tiempo Total Gestión]]</f>
        <v>00:08</v>
      </c>
      <c r="Z1801" s="11">
        <f t="shared" si="196"/>
        <v>0</v>
      </c>
      <c r="AA1801" s="11">
        <f t="shared" si="197"/>
        <v>8</v>
      </c>
      <c r="AB1801" s="11">
        <f>IF(TablaIncidentes[[#This Row],[Prioridad*]]="Baja",(Z1801-24)*60+AA1801,IF(TablaIncidentes[[#This Row],[Prioridad*]]="Media",(Z1801-4)*60+AA1801,IF(TablaIncidentes[[#This Row],[Prioridad*]]="Alta",(Z1801-2)*60+AA1801)))</f>
        <v>-1432</v>
      </c>
      <c r="AD1801" s="17" t="str">
        <f>TablaIncidentes[[#This Row],[Tiempo Creación (HH:mm)]]</f>
        <v>00:02</v>
      </c>
      <c r="AE1801" s="11">
        <f t="shared" si="198"/>
        <v>0</v>
      </c>
      <c r="AF1801" s="11">
        <f t="shared" si="199"/>
        <v>2</v>
      </c>
      <c r="AG1801" s="11">
        <f>IF(TablaIncidentes[[#This Row],[Prioridad*]]="Baja",((AE1801*60)+AF1801)-30,IF(TablaIncidentes[[#This Row],[Prioridad*]]="Media",((AE1801*60)+AF1801)-15,IF(TablaIncidentes[[#This Row],[Prioridad*]]="Alta",((AE1801*60)+AF1801)-10)))</f>
        <v>-28</v>
      </c>
      <c r="AI1801" s="17">
        <f>TablaIncidentes[[#This Row],[Tiempo Avance Incidente]]</f>
        <v>4.9652777743176557E-3</v>
      </c>
      <c r="AJ1801" s="11">
        <f t="shared" si="200"/>
        <v>0</v>
      </c>
      <c r="AK1801" s="11">
        <f t="shared" si="201"/>
        <v>7</v>
      </c>
      <c r="AL1801">
        <f>IF(TablaIncidentes[[#This Row],[Prioridad*]]="Baja",((AJ1801*60)+AK1801)-720,IF(TablaIncidentes[[#This Row],[Prioridad*]]="Media",((AJ1801*60)+AK1801)-120,IF(TablaIncidentes[[#This Row],[Prioridad*]]="Alta",((AJ1801*60)+AK1801)-60)))</f>
        <v>-713</v>
      </c>
      <c r="AN1801" t="str">
        <f t="shared" si="202"/>
        <v>lunes</v>
      </c>
    </row>
    <row r="1802" spans="1:40" x14ac:dyDescent="0.25">
      <c r="A1802" s="10" t="s">
        <v>3597</v>
      </c>
      <c r="B1802" t="s">
        <v>3587</v>
      </c>
      <c r="C1802" t="s">
        <v>239</v>
      </c>
      <c r="D1802" s="11" t="s">
        <v>150</v>
      </c>
      <c r="E1802" t="s">
        <v>34</v>
      </c>
      <c r="F1802" t="s">
        <v>111</v>
      </c>
      <c r="G1802" t="s">
        <v>279</v>
      </c>
      <c r="J1802" s="12">
        <v>43857</v>
      </c>
      <c r="K1802" s="13">
        <v>0.53314814814814815</v>
      </c>
      <c r="L1802" s="14">
        <v>43857</v>
      </c>
      <c r="M1802" s="15">
        <v>0.5348032407407407</v>
      </c>
      <c r="N1802" s="12">
        <v>43858</v>
      </c>
      <c r="O1802" s="13">
        <v>0.67708333333333337</v>
      </c>
      <c r="P1802" s="16">
        <v>43859.679583333331</v>
      </c>
      <c r="Q1802" s="11" t="s">
        <v>37</v>
      </c>
      <c r="R1802" s="11" t="s">
        <v>69</v>
      </c>
      <c r="S1802" s="11" t="s">
        <v>91</v>
      </c>
      <c r="T1802" s="11" t="s">
        <v>48</v>
      </c>
      <c r="U1802" s="11" t="s">
        <v>37</v>
      </c>
      <c r="V1802" s="17">
        <v>1.6435185170848854E-3</v>
      </c>
      <c r="W1802" s="11" t="s">
        <v>37</v>
      </c>
      <c r="Y1802" s="17" t="str">
        <f>TablaIncidentes[[#This Row],[Tiempo Total Gestión]]</f>
        <v>00:05</v>
      </c>
      <c r="Z1802" s="11">
        <f t="shared" si="196"/>
        <v>0</v>
      </c>
      <c r="AA1802" s="11">
        <f t="shared" si="197"/>
        <v>5</v>
      </c>
      <c r="AB1802" s="11">
        <f>IF(TablaIncidentes[[#This Row],[Prioridad*]]="Baja",(Z1802-24)*60+AA1802,IF(TablaIncidentes[[#This Row],[Prioridad*]]="Media",(Z1802-4)*60+AA1802,IF(TablaIncidentes[[#This Row],[Prioridad*]]="Alta",(Z1802-2)*60+AA1802)))</f>
        <v>-1435</v>
      </c>
      <c r="AD1802" s="17" t="str">
        <f>TablaIncidentes[[#This Row],[Tiempo Creación (HH:mm)]]</f>
        <v>00:02</v>
      </c>
      <c r="AE1802" s="11">
        <f t="shared" si="198"/>
        <v>0</v>
      </c>
      <c r="AF1802" s="11">
        <f t="shared" si="199"/>
        <v>2</v>
      </c>
      <c r="AG1802" s="11">
        <f>IF(TablaIncidentes[[#This Row],[Prioridad*]]="Baja",((AE1802*60)+AF1802)-30,IF(TablaIncidentes[[#This Row],[Prioridad*]]="Media",((AE1802*60)+AF1802)-15,IF(TablaIncidentes[[#This Row],[Prioridad*]]="Alta",((AE1802*60)+AF1802)-10)))</f>
        <v>-28</v>
      </c>
      <c r="AI1802" s="17">
        <f>TablaIncidentes[[#This Row],[Tiempo Avance Incidente]]</f>
        <v>1.6435185170848854E-3</v>
      </c>
      <c r="AJ1802" s="11">
        <f t="shared" si="200"/>
        <v>0</v>
      </c>
      <c r="AK1802" s="11">
        <f t="shared" si="201"/>
        <v>2</v>
      </c>
      <c r="AL1802">
        <f>IF(TablaIncidentes[[#This Row],[Prioridad*]]="Baja",((AJ1802*60)+AK1802)-720,IF(TablaIncidentes[[#This Row],[Prioridad*]]="Media",((AJ1802*60)+AK1802)-120,IF(TablaIncidentes[[#This Row],[Prioridad*]]="Alta",((AJ1802*60)+AK1802)-60)))</f>
        <v>-718</v>
      </c>
      <c r="AN1802" t="str">
        <f t="shared" si="202"/>
        <v>lunes</v>
      </c>
    </row>
    <row r="1803" spans="1:40" x14ac:dyDescent="0.25">
      <c r="A1803" s="10" t="s">
        <v>3598</v>
      </c>
      <c r="B1803" t="s">
        <v>3259</v>
      </c>
      <c r="C1803" t="s">
        <v>32</v>
      </c>
      <c r="D1803" s="11" t="s">
        <v>33</v>
      </c>
      <c r="E1803" t="s">
        <v>34</v>
      </c>
      <c r="F1803" t="s">
        <v>51</v>
      </c>
      <c r="G1803" t="s">
        <v>361</v>
      </c>
      <c r="J1803" s="12">
        <v>43857</v>
      </c>
      <c r="K1803" s="13">
        <v>0.53225694444444438</v>
      </c>
      <c r="L1803" s="14">
        <v>43857</v>
      </c>
      <c r="M1803" s="15">
        <v>0.53225694444444438</v>
      </c>
      <c r="N1803" s="12">
        <v>43857</v>
      </c>
      <c r="O1803" s="13">
        <v>0.61469907407407409</v>
      </c>
      <c r="P1803" s="16">
        <v>43858.675335648149</v>
      </c>
      <c r="Q1803" s="11" t="s">
        <v>37</v>
      </c>
      <c r="R1803" s="11" t="s">
        <v>863</v>
      </c>
      <c r="S1803" s="11" t="s">
        <v>39</v>
      </c>
      <c r="T1803" s="11" t="s">
        <v>133</v>
      </c>
      <c r="U1803" s="11" t="s">
        <v>37</v>
      </c>
      <c r="V1803" s="17">
        <v>0</v>
      </c>
      <c r="W1803" s="11" t="s">
        <v>37</v>
      </c>
      <c r="Y1803" s="17" t="str">
        <f>TablaIncidentes[[#This Row],[Tiempo Total Gestión]]</f>
        <v>01:58</v>
      </c>
      <c r="Z1803" s="11">
        <f t="shared" si="196"/>
        <v>1</v>
      </c>
      <c r="AA1803" s="11">
        <f t="shared" si="197"/>
        <v>58</v>
      </c>
      <c r="AB1803" s="11">
        <f>IF(TablaIncidentes[[#This Row],[Prioridad*]]="Baja",(Z1803-24)*60+AA1803,IF(TablaIncidentes[[#This Row],[Prioridad*]]="Media",(Z1803-4)*60+AA1803,IF(TablaIncidentes[[#This Row],[Prioridad*]]="Alta",(Z1803-2)*60+AA1803)))</f>
        <v>-2</v>
      </c>
      <c r="AD1803" s="17" t="str">
        <f>TablaIncidentes[[#This Row],[Tiempo Creación (HH:mm)]]</f>
        <v>00:00</v>
      </c>
      <c r="AE1803" s="11">
        <f t="shared" si="198"/>
        <v>0</v>
      </c>
      <c r="AF1803" s="11">
        <f t="shared" si="199"/>
        <v>0</v>
      </c>
      <c r="AG1803" s="11">
        <f>IF(TablaIncidentes[[#This Row],[Prioridad*]]="Baja",((AE1803*60)+AF1803)-30,IF(TablaIncidentes[[#This Row],[Prioridad*]]="Media",((AE1803*60)+AF1803)-15,IF(TablaIncidentes[[#This Row],[Prioridad*]]="Alta",((AE1803*60)+AF1803)-10)))</f>
        <v>-10</v>
      </c>
      <c r="AI1803" s="17">
        <f>TablaIncidentes[[#This Row],[Tiempo Avance Incidente]]</f>
        <v>0</v>
      </c>
      <c r="AJ1803" s="11">
        <f t="shared" si="200"/>
        <v>0</v>
      </c>
      <c r="AK1803" s="11">
        <f t="shared" si="201"/>
        <v>0</v>
      </c>
      <c r="AL1803">
        <f>IF(TablaIncidentes[[#This Row],[Prioridad*]]="Baja",((AJ1803*60)+AK1803)-720,IF(TablaIncidentes[[#This Row],[Prioridad*]]="Media",((AJ1803*60)+AK1803)-120,IF(TablaIncidentes[[#This Row],[Prioridad*]]="Alta",((AJ1803*60)+AK1803)-60)))</f>
        <v>-60</v>
      </c>
      <c r="AN1803" t="str">
        <f t="shared" si="202"/>
        <v>lunes</v>
      </c>
    </row>
    <row r="1804" spans="1:40" x14ac:dyDescent="0.25">
      <c r="A1804" s="20" t="s">
        <v>3599</v>
      </c>
      <c r="B1804" t="s">
        <v>3600</v>
      </c>
      <c r="C1804" t="s">
        <v>32</v>
      </c>
      <c r="D1804" s="11" t="s">
        <v>33</v>
      </c>
      <c r="E1804" t="s">
        <v>34</v>
      </c>
      <c r="F1804" t="s">
        <v>51</v>
      </c>
      <c r="G1804" t="s">
        <v>75</v>
      </c>
      <c r="J1804" s="12">
        <v>43857</v>
      </c>
      <c r="K1804" s="13">
        <v>0.53295138888888893</v>
      </c>
      <c r="L1804" s="14">
        <v>43857</v>
      </c>
      <c r="M1804" s="15">
        <v>0.53295138888888893</v>
      </c>
      <c r="N1804" s="12">
        <v>43858</v>
      </c>
      <c r="O1804" s="13">
        <v>0.38876157407407402</v>
      </c>
      <c r="P1804" s="16">
        <v>43859.434849537036</v>
      </c>
      <c r="Q1804" s="11" t="s">
        <v>101</v>
      </c>
      <c r="R1804" s="11" t="s">
        <v>3601</v>
      </c>
      <c r="S1804" s="11" t="s">
        <v>39</v>
      </c>
      <c r="T1804" s="11" t="s">
        <v>133</v>
      </c>
      <c r="U1804" s="11" t="s">
        <v>37</v>
      </c>
      <c r="V1804" s="17">
        <v>0</v>
      </c>
      <c r="W1804" s="11" t="s">
        <v>37</v>
      </c>
      <c r="Y1804" s="17" t="str">
        <f>TablaIncidentes[[#This Row],[Tiempo Total Gestión]]</f>
        <v>17:45</v>
      </c>
      <c r="Z1804" s="11">
        <f t="shared" si="196"/>
        <v>17</v>
      </c>
      <c r="AA1804" s="11">
        <f t="shared" si="197"/>
        <v>45</v>
      </c>
      <c r="AB1804" s="11">
        <f>IF(TablaIncidentes[[#This Row],[Prioridad*]]="Baja",(Z1804-24)*60+AA1804,IF(TablaIncidentes[[#This Row],[Prioridad*]]="Media",(Z1804-4)*60+AA1804,IF(TablaIncidentes[[#This Row],[Prioridad*]]="Alta",(Z1804-2)*60+AA1804)))</f>
        <v>945</v>
      </c>
      <c r="AD1804" s="17" t="str">
        <f>TablaIncidentes[[#This Row],[Tiempo Creación (HH:mm)]]</f>
        <v>00:00</v>
      </c>
      <c r="AE1804" s="11">
        <f t="shared" si="198"/>
        <v>0</v>
      </c>
      <c r="AF1804" s="11">
        <f t="shared" si="199"/>
        <v>0</v>
      </c>
      <c r="AG1804" s="11">
        <f>IF(TablaIncidentes[[#This Row],[Prioridad*]]="Baja",((AE1804*60)+AF1804)-30,IF(TablaIncidentes[[#This Row],[Prioridad*]]="Media",((AE1804*60)+AF1804)-15,IF(TablaIncidentes[[#This Row],[Prioridad*]]="Alta",((AE1804*60)+AF1804)-10)))</f>
        <v>-10</v>
      </c>
      <c r="AI1804" s="17">
        <f>TablaIncidentes[[#This Row],[Tiempo Avance Incidente]]</f>
        <v>0</v>
      </c>
      <c r="AJ1804" s="11">
        <f t="shared" si="200"/>
        <v>0</v>
      </c>
      <c r="AK1804" s="11">
        <f t="shared" si="201"/>
        <v>0</v>
      </c>
      <c r="AL1804">
        <f>IF(TablaIncidentes[[#This Row],[Prioridad*]]="Baja",((AJ1804*60)+AK1804)-720,IF(TablaIncidentes[[#This Row],[Prioridad*]]="Media",((AJ1804*60)+AK1804)-120,IF(TablaIncidentes[[#This Row],[Prioridad*]]="Alta",((AJ1804*60)+AK1804)-60)))</f>
        <v>-60</v>
      </c>
      <c r="AN1804" t="str">
        <f t="shared" si="202"/>
        <v>lunes</v>
      </c>
    </row>
    <row r="1805" spans="1:40" x14ac:dyDescent="0.25">
      <c r="A1805" s="20" t="s">
        <v>3602</v>
      </c>
      <c r="B1805" t="s">
        <v>3603</v>
      </c>
      <c r="C1805" t="s">
        <v>32</v>
      </c>
      <c r="D1805" s="11" t="s">
        <v>33</v>
      </c>
      <c r="E1805" t="s">
        <v>34</v>
      </c>
      <c r="F1805" t="s">
        <v>111</v>
      </c>
      <c r="G1805" t="s">
        <v>279</v>
      </c>
      <c r="J1805" s="12">
        <v>43857</v>
      </c>
      <c r="K1805" s="13">
        <v>0.53712962962962962</v>
      </c>
      <c r="L1805" s="14">
        <v>43857</v>
      </c>
      <c r="M1805" s="15">
        <v>0.53712962962962962</v>
      </c>
      <c r="N1805" s="12">
        <v>43857</v>
      </c>
      <c r="O1805" s="13">
        <v>0.65776620370370364</v>
      </c>
      <c r="P1805" s="16">
        <v>43858.675335648149</v>
      </c>
      <c r="Q1805" s="11" t="s">
        <v>101</v>
      </c>
      <c r="R1805" s="11" t="s">
        <v>2128</v>
      </c>
      <c r="S1805" s="11" t="s">
        <v>39</v>
      </c>
      <c r="T1805" s="11" t="s">
        <v>133</v>
      </c>
      <c r="U1805" s="11" t="s">
        <v>37</v>
      </c>
      <c r="V1805" s="17">
        <v>0</v>
      </c>
      <c r="W1805" s="11" t="s">
        <v>37</v>
      </c>
      <c r="Y1805" s="17" t="str">
        <f>TablaIncidentes[[#This Row],[Tiempo Total Gestión]]</f>
        <v>02:53</v>
      </c>
      <c r="Z1805" s="11">
        <f t="shared" si="196"/>
        <v>2</v>
      </c>
      <c r="AA1805" s="11">
        <f t="shared" si="197"/>
        <v>53</v>
      </c>
      <c r="AB1805" s="11">
        <f>IF(TablaIncidentes[[#This Row],[Prioridad*]]="Baja",(Z1805-24)*60+AA1805,IF(TablaIncidentes[[#This Row],[Prioridad*]]="Media",(Z1805-4)*60+AA1805,IF(TablaIncidentes[[#This Row],[Prioridad*]]="Alta",(Z1805-2)*60+AA1805)))</f>
        <v>53</v>
      </c>
      <c r="AD1805" s="17" t="str">
        <f>TablaIncidentes[[#This Row],[Tiempo Creación (HH:mm)]]</f>
        <v>00:00</v>
      </c>
      <c r="AE1805" s="11">
        <f t="shared" si="198"/>
        <v>0</v>
      </c>
      <c r="AF1805" s="11">
        <f t="shared" si="199"/>
        <v>0</v>
      </c>
      <c r="AG1805" s="11">
        <f>IF(TablaIncidentes[[#This Row],[Prioridad*]]="Baja",((AE1805*60)+AF1805)-30,IF(TablaIncidentes[[#This Row],[Prioridad*]]="Media",((AE1805*60)+AF1805)-15,IF(TablaIncidentes[[#This Row],[Prioridad*]]="Alta",((AE1805*60)+AF1805)-10)))</f>
        <v>-10</v>
      </c>
      <c r="AI1805" s="17">
        <f>TablaIncidentes[[#This Row],[Tiempo Avance Incidente]]</f>
        <v>0</v>
      </c>
      <c r="AJ1805" s="11">
        <f t="shared" si="200"/>
        <v>0</v>
      </c>
      <c r="AK1805" s="11">
        <f t="shared" si="201"/>
        <v>0</v>
      </c>
      <c r="AL1805">
        <f>IF(TablaIncidentes[[#This Row],[Prioridad*]]="Baja",((AJ1805*60)+AK1805)-720,IF(TablaIncidentes[[#This Row],[Prioridad*]]="Media",((AJ1805*60)+AK1805)-120,IF(TablaIncidentes[[#This Row],[Prioridad*]]="Alta",((AJ1805*60)+AK1805)-60)))</f>
        <v>-60</v>
      </c>
      <c r="AN1805" t="str">
        <f t="shared" si="202"/>
        <v>lunes</v>
      </c>
    </row>
    <row r="1806" spans="1:40" x14ac:dyDescent="0.25">
      <c r="A1806" s="10" t="s">
        <v>3604</v>
      </c>
      <c r="B1806" t="s">
        <v>3573</v>
      </c>
      <c r="C1806" t="s">
        <v>239</v>
      </c>
      <c r="D1806" s="11" t="s">
        <v>150</v>
      </c>
      <c r="E1806" t="s">
        <v>34</v>
      </c>
      <c r="F1806" t="s">
        <v>111</v>
      </c>
      <c r="G1806" t="s">
        <v>151</v>
      </c>
      <c r="J1806" s="12">
        <v>43857</v>
      </c>
      <c r="K1806" s="13">
        <v>0.53909722222222223</v>
      </c>
      <c r="L1806" s="14">
        <v>43857</v>
      </c>
      <c r="M1806" s="15">
        <v>0.54061342592592598</v>
      </c>
      <c r="N1806" s="12">
        <v>43859</v>
      </c>
      <c r="O1806" s="13">
        <v>0.41833333333333328</v>
      </c>
      <c r="P1806" s="16">
        <v>43860.452002314814</v>
      </c>
      <c r="Q1806" s="11" t="s">
        <v>37</v>
      </c>
      <c r="R1806" s="11" t="s">
        <v>44</v>
      </c>
      <c r="S1806" s="11" t="s">
        <v>91</v>
      </c>
      <c r="T1806" s="11" t="s">
        <v>48</v>
      </c>
      <c r="U1806" s="11" t="s">
        <v>37</v>
      </c>
      <c r="V1806" s="17">
        <v>1.5046296321088448E-3</v>
      </c>
      <c r="W1806" s="11" t="s">
        <v>37</v>
      </c>
      <c r="Y1806" s="17" t="str">
        <f>TablaIncidentes[[#This Row],[Tiempo Total Gestión]]</f>
        <v>00:08</v>
      </c>
      <c r="Z1806" s="11">
        <f t="shared" si="196"/>
        <v>0</v>
      </c>
      <c r="AA1806" s="11">
        <f t="shared" si="197"/>
        <v>8</v>
      </c>
      <c r="AB1806" s="11">
        <f>IF(TablaIncidentes[[#This Row],[Prioridad*]]="Baja",(Z1806-24)*60+AA1806,IF(TablaIncidentes[[#This Row],[Prioridad*]]="Media",(Z1806-4)*60+AA1806,IF(TablaIncidentes[[#This Row],[Prioridad*]]="Alta",(Z1806-2)*60+AA1806)))</f>
        <v>-1432</v>
      </c>
      <c r="AD1806" s="17" t="str">
        <f>TablaIncidentes[[#This Row],[Tiempo Creación (HH:mm)]]</f>
        <v>00:02</v>
      </c>
      <c r="AE1806" s="11">
        <f t="shared" si="198"/>
        <v>0</v>
      </c>
      <c r="AF1806" s="11">
        <f t="shared" si="199"/>
        <v>2</v>
      </c>
      <c r="AG1806" s="11">
        <f>IF(TablaIncidentes[[#This Row],[Prioridad*]]="Baja",((AE1806*60)+AF1806)-30,IF(TablaIncidentes[[#This Row],[Prioridad*]]="Media",((AE1806*60)+AF1806)-15,IF(TablaIncidentes[[#This Row],[Prioridad*]]="Alta",((AE1806*60)+AF1806)-10)))</f>
        <v>-28</v>
      </c>
      <c r="AI1806" s="17">
        <f>TablaIncidentes[[#This Row],[Tiempo Avance Incidente]]</f>
        <v>1.5046296321088448E-3</v>
      </c>
      <c r="AJ1806" s="11">
        <f t="shared" si="200"/>
        <v>0</v>
      </c>
      <c r="AK1806" s="11">
        <f t="shared" si="201"/>
        <v>2</v>
      </c>
      <c r="AL1806">
        <f>IF(TablaIncidentes[[#This Row],[Prioridad*]]="Baja",((AJ1806*60)+AK1806)-720,IF(TablaIncidentes[[#This Row],[Prioridad*]]="Media",((AJ1806*60)+AK1806)-120,IF(TablaIncidentes[[#This Row],[Prioridad*]]="Alta",((AJ1806*60)+AK1806)-60)))</f>
        <v>-718</v>
      </c>
      <c r="AN1806" t="str">
        <f t="shared" si="202"/>
        <v>lunes</v>
      </c>
    </row>
    <row r="1807" spans="1:40" x14ac:dyDescent="0.25">
      <c r="A1807" s="20" t="s">
        <v>3605</v>
      </c>
      <c r="B1807" t="s">
        <v>1201</v>
      </c>
      <c r="C1807" t="s">
        <v>32</v>
      </c>
      <c r="D1807" s="11" t="s">
        <v>33</v>
      </c>
      <c r="E1807" t="s">
        <v>34</v>
      </c>
      <c r="F1807" t="s">
        <v>51</v>
      </c>
      <c r="G1807" t="s">
        <v>361</v>
      </c>
      <c r="J1807" s="12">
        <v>43857</v>
      </c>
      <c r="K1807" s="13">
        <v>0.53991898148148143</v>
      </c>
      <c r="L1807" s="14">
        <v>43857</v>
      </c>
      <c r="M1807" s="15">
        <v>0.53991898148148143</v>
      </c>
      <c r="N1807" s="12">
        <v>43857</v>
      </c>
      <c r="O1807" s="13">
        <v>0.62562499999999999</v>
      </c>
      <c r="P1807" s="16">
        <v>43858.675335648149</v>
      </c>
      <c r="Q1807" s="11" t="s">
        <v>101</v>
      </c>
      <c r="R1807" s="11" t="s">
        <v>3606</v>
      </c>
      <c r="S1807" s="11" t="s">
        <v>39</v>
      </c>
      <c r="T1807" s="11" t="s">
        <v>133</v>
      </c>
      <c r="U1807" s="11" t="s">
        <v>37</v>
      </c>
      <c r="V1807" s="17">
        <v>0</v>
      </c>
      <c r="W1807" s="11" t="s">
        <v>37</v>
      </c>
      <c r="Y1807" s="17" t="str">
        <f>TablaIncidentes[[#This Row],[Tiempo Total Gestión]]</f>
        <v>02:03</v>
      </c>
      <c r="Z1807" s="11">
        <f t="shared" si="196"/>
        <v>2</v>
      </c>
      <c r="AA1807" s="11">
        <f t="shared" si="197"/>
        <v>3</v>
      </c>
      <c r="AB1807" s="11">
        <f>IF(TablaIncidentes[[#This Row],[Prioridad*]]="Baja",(Z1807-24)*60+AA1807,IF(TablaIncidentes[[#This Row],[Prioridad*]]="Media",(Z1807-4)*60+AA1807,IF(TablaIncidentes[[#This Row],[Prioridad*]]="Alta",(Z1807-2)*60+AA1807)))</f>
        <v>3</v>
      </c>
      <c r="AD1807" s="17" t="str">
        <f>TablaIncidentes[[#This Row],[Tiempo Creación (HH:mm)]]</f>
        <v>00:00</v>
      </c>
      <c r="AE1807" s="11">
        <f t="shared" si="198"/>
        <v>0</v>
      </c>
      <c r="AF1807" s="11">
        <f t="shared" si="199"/>
        <v>0</v>
      </c>
      <c r="AG1807" s="11">
        <f>IF(TablaIncidentes[[#This Row],[Prioridad*]]="Baja",((AE1807*60)+AF1807)-30,IF(TablaIncidentes[[#This Row],[Prioridad*]]="Media",((AE1807*60)+AF1807)-15,IF(TablaIncidentes[[#This Row],[Prioridad*]]="Alta",((AE1807*60)+AF1807)-10)))</f>
        <v>-10</v>
      </c>
      <c r="AI1807" s="17">
        <f>TablaIncidentes[[#This Row],[Tiempo Avance Incidente]]</f>
        <v>0</v>
      </c>
      <c r="AJ1807" s="11">
        <f t="shared" si="200"/>
        <v>0</v>
      </c>
      <c r="AK1807" s="11">
        <f t="shared" si="201"/>
        <v>0</v>
      </c>
      <c r="AL1807">
        <f>IF(TablaIncidentes[[#This Row],[Prioridad*]]="Baja",((AJ1807*60)+AK1807)-720,IF(TablaIncidentes[[#This Row],[Prioridad*]]="Media",((AJ1807*60)+AK1807)-120,IF(TablaIncidentes[[#This Row],[Prioridad*]]="Alta",((AJ1807*60)+AK1807)-60)))</f>
        <v>-60</v>
      </c>
      <c r="AN1807" t="str">
        <f t="shared" si="202"/>
        <v>lunes</v>
      </c>
    </row>
    <row r="1808" spans="1:40" x14ac:dyDescent="0.25">
      <c r="A1808" s="10" t="s">
        <v>3607</v>
      </c>
      <c r="B1808" t="s">
        <v>3608</v>
      </c>
      <c r="C1808" t="s">
        <v>32</v>
      </c>
      <c r="D1808" s="11" t="s">
        <v>33</v>
      </c>
      <c r="E1808" t="s">
        <v>34</v>
      </c>
      <c r="F1808" t="s">
        <v>51</v>
      </c>
      <c r="G1808" t="s">
        <v>361</v>
      </c>
      <c r="J1808" s="12">
        <v>43857</v>
      </c>
      <c r="K1808" s="13">
        <v>0.54061342592592598</v>
      </c>
      <c r="L1808" s="14">
        <v>43857</v>
      </c>
      <c r="M1808" s="15">
        <v>0.54061342592592598</v>
      </c>
      <c r="N1808" s="12">
        <v>43857</v>
      </c>
      <c r="O1808" s="13">
        <v>0.6207407407407407</v>
      </c>
      <c r="P1808" s="16">
        <v>43858.675335648149</v>
      </c>
      <c r="Q1808" s="11" t="s">
        <v>37</v>
      </c>
      <c r="R1808" s="11" t="s">
        <v>1571</v>
      </c>
      <c r="S1808" s="11" t="s">
        <v>39</v>
      </c>
      <c r="T1808" s="11" t="s">
        <v>133</v>
      </c>
      <c r="U1808" s="11" t="s">
        <v>37</v>
      </c>
      <c r="V1808" s="17">
        <v>0</v>
      </c>
      <c r="W1808" s="11" t="s">
        <v>37</v>
      </c>
      <c r="Y1808" s="17" t="str">
        <f>TablaIncidentes[[#This Row],[Tiempo Total Gestión]]</f>
        <v>01:55</v>
      </c>
      <c r="Z1808" s="11">
        <f t="shared" si="196"/>
        <v>1</v>
      </c>
      <c r="AA1808" s="11">
        <f t="shared" si="197"/>
        <v>55</v>
      </c>
      <c r="AB1808" s="11">
        <f>IF(TablaIncidentes[[#This Row],[Prioridad*]]="Baja",(Z1808-24)*60+AA1808,IF(TablaIncidentes[[#This Row],[Prioridad*]]="Media",(Z1808-4)*60+AA1808,IF(TablaIncidentes[[#This Row],[Prioridad*]]="Alta",(Z1808-2)*60+AA1808)))</f>
        <v>-5</v>
      </c>
      <c r="AD1808" s="17" t="str">
        <f>TablaIncidentes[[#This Row],[Tiempo Creación (HH:mm)]]</f>
        <v>00:00</v>
      </c>
      <c r="AE1808" s="11">
        <f t="shared" si="198"/>
        <v>0</v>
      </c>
      <c r="AF1808" s="11">
        <f t="shared" si="199"/>
        <v>0</v>
      </c>
      <c r="AG1808" s="11">
        <f>IF(TablaIncidentes[[#This Row],[Prioridad*]]="Baja",((AE1808*60)+AF1808)-30,IF(TablaIncidentes[[#This Row],[Prioridad*]]="Media",((AE1808*60)+AF1808)-15,IF(TablaIncidentes[[#This Row],[Prioridad*]]="Alta",((AE1808*60)+AF1808)-10)))</f>
        <v>-10</v>
      </c>
      <c r="AI1808" s="17">
        <f>TablaIncidentes[[#This Row],[Tiempo Avance Incidente]]</f>
        <v>0</v>
      </c>
      <c r="AJ1808" s="11">
        <f t="shared" si="200"/>
        <v>0</v>
      </c>
      <c r="AK1808" s="11">
        <f t="shared" si="201"/>
        <v>0</v>
      </c>
      <c r="AL1808">
        <f>IF(TablaIncidentes[[#This Row],[Prioridad*]]="Baja",((AJ1808*60)+AK1808)-720,IF(TablaIncidentes[[#This Row],[Prioridad*]]="Media",((AJ1808*60)+AK1808)-120,IF(TablaIncidentes[[#This Row],[Prioridad*]]="Alta",((AJ1808*60)+AK1808)-60)))</f>
        <v>-60</v>
      </c>
      <c r="AN1808" t="str">
        <f t="shared" si="202"/>
        <v>lunes</v>
      </c>
    </row>
    <row r="1809" spans="1:40" x14ac:dyDescent="0.25">
      <c r="A1809" s="20" t="s">
        <v>3609</v>
      </c>
      <c r="B1809" t="s">
        <v>3610</v>
      </c>
      <c r="C1809" t="s">
        <v>32</v>
      </c>
      <c r="D1809" s="11" t="s">
        <v>33</v>
      </c>
      <c r="E1809" t="s">
        <v>34</v>
      </c>
      <c r="F1809" t="s">
        <v>51</v>
      </c>
      <c r="G1809" t="s">
        <v>75</v>
      </c>
      <c r="J1809" s="12">
        <v>43857</v>
      </c>
      <c r="K1809" s="13">
        <v>0.5872222222222222</v>
      </c>
      <c r="L1809" s="14">
        <v>43857</v>
      </c>
      <c r="M1809" s="15">
        <v>0.5872222222222222</v>
      </c>
      <c r="N1809" s="12">
        <v>43858</v>
      </c>
      <c r="O1809" s="13">
        <v>0.38700231481481479</v>
      </c>
      <c r="P1809" s="16">
        <v>43859.434849537036</v>
      </c>
      <c r="Q1809" s="11" t="s">
        <v>101</v>
      </c>
      <c r="R1809" s="11" t="s">
        <v>3611</v>
      </c>
      <c r="S1809" s="11" t="s">
        <v>39</v>
      </c>
      <c r="T1809" s="11" t="s">
        <v>133</v>
      </c>
      <c r="U1809" s="11" t="s">
        <v>37</v>
      </c>
      <c r="V1809" s="17">
        <v>0</v>
      </c>
      <c r="W1809" s="11" t="s">
        <v>37</v>
      </c>
      <c r="Y1809" s="17" t="str">
        <f>TablaIncidentes[[#This Row],[Tiempo Total Gestión]]</f>
        <v>19:11</v>
      </c>
      <c r="Z1809" s="11">
        <f t="shared" si="196"/>
        <v>19</v>
      </c>
      <c r="AA1809" s="11">
        <f t="shared" si="197"/>
        <v>11</v>
      </c>
      <c r="AB1809" s="11">
        <f>IF(TablaIncidentes[[#This Row],[Prioridad*]]="Baja",(Z1809-24)*60+AA1809,IF(TablaIncidentes[[#This Row],[Prioridad*]]="Media",(Z1809-4)*60+AA1809,IF(TablaIncidentes[[#This Row],[Prioridad*]]="Alta",(Z1809-2)*60+AA1809)))</f>
        <v>1031</v>
      </c>
      <c r="AD1809" s="17" t="str">
        <f>TablaIncidentes[[#This Row],[Tiempo Creación (HH:mm)]]</f>
        <v>00:00</v>
      </c>
      <c r="AE1809" s="11">
        <f t="shared" si="198"/>
        <v>0</v>
      </c>
      <c r="AF1809" s="11">
        <f t="shared" si="199"/>
        <v>0</v>
      </c>
      <c r="AG1809" s="11">
        <f>IF(TablaIncidentes[[#This Row],[Prioridad*]]="Baja",((AE1809*60)+AF1809)-30,IF(TablaIncidentes[[#This Row],[Prioridad*]]="Media",((AE1809*60)+AF1809)-15,IF(TablaIncidentes[[#This Row],[Prioridad*]]="Alta",((AE1809*60)+AF1809)-10)))</f>
        <v>-10</v>
      </c>
      <c r="AI1809" s="17">
        <f>TablaIncidentes[[#This Row],[Tiempo Avance Incidente]]</f>
        <v>0</v>
      </c>
      <c r="AJ1809" s="11">
        <f t="shared" si="200"/>
        <v>0</v>
      </c>
      <c r="AK1809" s="11">
        <f t="shared" si="201"/>
        <v>0</v>
      </c>
      <c r="AL1809">
        <f>IF(TablaIncidentes[[#This Row],[Prioridad*]]="Baja",((AJ1809*60)+AK1809)-720,IF(TablaIncidentes[[#This Row],[Prioridad*]]="Media",((AJ1809*60)+AK1809)-120,IF(TablaIncidentes[[#This Row],[Prioridad*]]="Alta",((AJ1809*60)+AK1809)-60)))</f>
        <v>-60</v>
      </c>
      <c r="AN1809" t="str">
        <f t="shared" si="202"/>
        <v>lunes</v>
      </c>
    </row>
    <row r="1810" spans="1:40" x14ac:dyDescent="0.25">
      <c r="A1810" s="20" t="s">
        <v>3612</v>
      </c>
      <c r="B1810" t="s">
        <v>3613</v>
      </c>
      <c r="C1810" t="s">
        <v>32</v>
      </c>
      <c r="D1810" s="11" t="s">
        <v>33</v>
      </c>
      <c r="E1810" t="s">
        <v>34</v>
      </c>
      <c r="F1810" t="s">
        <v>35</v>
      </c>
      <c r="G1810" t="s">
        <v>2716</v>
      </c>
      <c r="J1810" s="12">
        <v>43857</v>
      </c>
      <c r="K1810" s="13">
        <v>0.5872222222222222</v>
      </c>
      <c r="L1810" s="14">
        <v>43857</v>
      </c>
      <c r="M1810" s="15">
        <v>0.5872222222222222</v>
      </c>
      <c r="N1810" s="12">
        <v>43858</v>
      </c>
      <c r="O1810" s="13">
        <v>0.38700231481481479</v>
      </c>
      <c r="P1810" s="16">
        <v>43859.434849537036</v>
      </c>
      <c r="Q1810" s="11" t="s">
        <v>101</v>
      </c>
      <c r="R1810" s="11" t="s">
        <v>3614</v>
      </c>
      <c r="S1810" s="11" t="s">
        <v>39</v>
      </c>
      <c r="T1810" s="11" t="s">
        <v>133</v>
      </c>
      <c r="U1810" s="11" t="s">
        <v>37</v>
      </c>
      <c r="V1810" s="17">
        <v>0</v>
      </c>
      <c r="W1810" s="11" t="s">
        <v>37</v>
      </c>
      <c r="Y1810" s="17" t="str">
        <f>TablaIncidentes[[#This Row],[Tiempo Total Gestión]]</f>
        <v>19:08</v>
      </c>
      <c r="Z1810" s="11">
        <f t="shared" si="196"/>
        <v>19</v>
      </c>
      <c r="AA1810" s="11">
        <f t="shared" si="197"/>
        <v>8</v>
      </c>
      <c r="AB1810" s="11">
        <f>IF(TablaIncidentes[[#This Row],[Prioridad*]]="Baja",(Z1810-24)*60+AA1810,IF(TablaIncidentes[[#This Row],[Prioridad*]]="Media",(Z1810-4)*60+AA1810,IF(TablaIncidentes[[#This Row],[Prioridad*]]="Alta",(Z1810-2)*60+AA1810)))</f>
        <v>1028</v>
      </c>
      <c r="AD1810" s="17" t="str">
        <f>TablaIncidentes[[#This Row],[Tiempo Creación (HH:mm)]]</f>
        <v>00:00</v>
      </c>
      <c r="AE1810" s="11">
        <f t="shared" si="198"/>
        <v>0</v>
      </c>
      <c r="AF1810" s="11">
        <f t="shared" si="199"/>
        <v>0</v>
      </c>
      <c r="AG1810" s="11">
        <f>IF(TablaIncidentes[[#This Row],[Prioridad*]]="Baja",((AE1810*60)+AF1810)-30,IF(TablaIncidentes[[#This Row],[Prioridad*]]="Media",((AE1810*60)+AF1810)-15,IF(TablaIncidentes[[#This Row],[Prioridad*]]="Alta",((AE1810*60)+AF1810)-10)))</f>
        <v>-10</v>
      </c>
      <c r="AI1810" s="17">
        <f>TablaIncidentes[[#This Row],[Tiempo Avance Incidente]]</f>
        <v>0</v>
      </c>
      <c r="AJ1810" s="11">
        <f t="shared" si="200"/>
        <v>0</v>
      </c>
      <c r="AK1810" s="11">
        <f t="shared" si="201"/>
        <v>0</v>
      </c>
      <c r="AL1810">
        <f>IF(TablaIncidentes[[#This Row],[Prioridad*]]="Baja",((AJ1810*60)+AK1810)-720,IF(TablaIncidentes[[#This Row],[Prioridad*]]="Media",((AJ1810*60)+AK1810)-120,IF(TablaIncidentes[[#This Row],[Prioridad*]]="Alta",((AJ1810*60)+AK1810)-60)))</f>
        <v>-60</v>
      </c>
      <c r="AN1810" t="str">
        <f t="shared" si="202"/>
        <v>lunes</v>
      </c>
    </row>
    <row r="1811" spans="1:40" x14ac:dyDescent="0.25">
      <c r="A1811" s="20" t="s">
        <v>3615</v>
      </c>
      <c r="B1811" t="s">
        <v>3163</v>
      </c>
      <c r="C1811" t="s">
        <v>32</v>
      </c>
      <c r="D1811" s="11" t="s">
        <v>33</v>
      </c>
      <c r="E1811" t="s">
        <v>34</v>
      </c>
      <c r="F1811" t="s">
        <v>51</v>
      </c>
      <c r="G1811" t="s">
        <v>75</v>
      </c>
      <c r="J1811" s="12">
        <v>43857</v>
      </c>
      <c r="K1811" s="13">
        <v>0.58930555555555553</v>
      </c>
      <c r="L1811" s="14">
        <v>43857</v>
      </c>
      <c r="M1811" s="15">
        <v>0.58930555555555553</v>
      </c>
      <c r="N1811" s="12">
        <v>43858</v>
      </c>
      <c r="O1811" s="13">
        <v>0.38700231481481479</v>
      </c>
      <c r="P1811" s="16">
        <v>43859.434849537036</v>
      </c>
      <c r="Q1811" s="11" t="s">
        <v>101</v>
      </c>
      <c r="R1811" s="11" t="s">
        <v>3614</v>
      </c>
      <c r="S1811" s="11" t="s">
        <v>39</v>
      </c>
      <c r="T1811" s="11" t="s">
        <v>133</v>
      </c>
      <c r="U1811" s="11" t="s">
        <v>37</v>
      </c>
      <c r="V1811" s="17">
        <v>0</v>
      </c>
      <c r="W1811" s="11" t="s">
        <v>37</v>
      </c>
      <c r="Y1811" s="17" t="str">
        <f>TablaIncidentes[[#This Row],[Tiempo Total Gestión]]</f>
        <v>19:08</v>
      </c>
      <c r="Z1811" s="11">
        <f t="shared" si="196"/>
        <v>19</v>
      </c>
      <c r="AA1811" s="11">
        <f t="shared" si="197"/>
        <v>8</v>
      </c>
      <c r="AB1811" s="11">
        <f>IF(TablaIncidentes[[#This Row],[Prioridad*]]="Baja",(Z1811-24)*60+AA1811,IF(TablaIncidentes[[#This Row],[Prioridad*]]="Media",(Z1811-4)*60+AA1811,IF(TablaIncidentes[[#This Row],[Prioridad*]]="Alta",(Z1811-2)*60+AA1811)))</f>
        <v>1028</v>
      </c>
      <c r="AD1811" s="17" t="str">
        <f>TablaIncidentes[[#This Row],[Tiempo Creación (HH:mm)]]</f>
        <v>00:00</v>
      </c>
      <c r="AE1811" s="11">
        <f t="shared" si="198"/>
        <v>0</v>
      </c>
      <c r="AF1811" s="11">
        <f t="shared" si="199"/>
        <v>0</v>
      </c>
      <c r="AG1811" s="11">
        <f>IF(TablaIncidentes[[#This Row],[Prioridad*]]="Baja",((AE1811*60)+AF1811)-30,IF(TablaIncidentes[[#This Row],[Prioridad*]]="Media",((AE1811*60)+AF1811)-15,IF(TablaIncidentes[[#This Row],[Prioridad*]]="Alta",((AE1811*60)+AF1811)-10)))</f>
        <v>-10</v>
      </c>
      <c r="AI1811" s="17">
        <f>TablaIncidentes[[#This Row],[Tiempo Avance Incidente]]</f>
        <v>0</v>
      </c>
      <c r="AJ1811" s="11">
        <f t="shared" si="200"/>
        <v>0</v>
      </c>
      <c r="AK1811" s="11">
        <f t="shared" si="201"/>
        <v>0</v>
      </c>
      <c r="AL1811">
        <f>IF(TablaIncidentes[[#This Row],[Prioridad*]]="Baja",((AJ1811*60)+AK1811)-720,IF(TablaIncidentes[[#This Row],[Prioridad*]]="Media",((AJ1811*60)+AK1811)-120,IF(TablaIncidentes[[#This Row],[Prioridad*]]="Alta",((AJ1811*60)+AK1811)-60)))</f>
        <v>-60</v>
      </c>
      <c r="AN1811" t="str">
        <f t="shared" si="202"/>
        <v>lunes</v>
      </c>
    </row>
    <row r="1812" spans="1:40" x14ac:dyDescent="0.25">
      <c r="A1812" s="10" t="s">
        <v>3616</v>
      </c>
      <c r="B1812" t="s">
        <v>3573</v>
      </c>
      <c r="C1812" t="s">
        <v>239</v>
      </c>
      <c r="D1812" s="11" t="s">
        <v>150</v>
      </c>
      <c r="E1812" t="s">
        <v>34</v>
      </c>
      <c r="F1812" t="s">
        <v>111</v>
      </c>
      <c r="G1812" t="s">
        <v>2097</v>
      </c>
      <c r="J1812" s="12">
        <v>43857</v>
      </c>
      <c r="K1812" s="13">
        <v>0.5390625</v>
      </c>
      <c r="L1812" s="14">
        <v>43857</v>
      </c>
      <c r="M1812" s="15">
        <v>0.54150462962962964</v>
      </c>
      <c r="N1812" s="12">
        <v>43859</v>
      </c>
      <c r="O1812" s="13">
        <v>0.4103472222222222</v>
      </c>
      <c r="P1812" s="16">
        <v>43860.452002314814</v>
      </c>
      <c r="Q1812" s="11" t="s">
        <v>37</v>
      </c>
      <c r="R1812" s="11" t="s">
        <v>721</v>
      </c>
      <c r="S1812" s="11" t="s">
        <v>91</v>
      </c>
      <c r="T1812" s="11" t="s">
        <v>116</v>
      </c>
      <c r="U1812" s="11" t="s">
        <v>37</v>
      </c>
      <c r="V1812" s="17">
        <v>2.0370370402815752E-3</v>
      </c>
      <c r="W1812" s="11" t="s">
        <v>37</v>
      </c>
      <c r="Y1812" s="17" t="str">
        <f>TablaIncidentes[[#This Row],[Tiempo Total Gestión]]</f>
        <v>00:07</v>
      </c>
      <c r="Z1812" s="11">
        <f t="shared" si="196"/>
        <v>0</v>
      </c>
      <c r="AA1812" s="11">
        <f t="shared" si="197"/>
        <v>7</v>
      </c>
      <c r="AB1812" s="11">
        <f>IF(TablaIncidentes[[#This Row],[Prioridad*]]="Baja",(Z1812-24)*60+AA1812,IF(TablaIncidentes[[#This Row],[Prioridad*]]="Media",(Z1812-4)*60+AA1812,IF(TablaIncidentes[[#This Row],[Prioridad*]]="Alta",(Z1812-2)*60+AA1812)))</f>
        <v>-1433</v>
      </c>
      <c r="AD1812" s="17" t="str">
        <f>TablaIncidentes[[#This Row],[Tiempo Creación (HH:mm)]]</f>
        <v>00:03</v>
      </c>
      <c r="AE1812" s="11">
        <f t="shared" si="198"/>
        <v>0</v>
      </c>
      <c r="AF1812" s="11">
        <f t="shared" si="199"/>
        <v>3</v>
      </c>
      <c r="AG1812" s="11">
        <f>IF(TablaIncidentes[[#This Row],[Prioridad*]]="Baja",((AE1812*60)+AF1812)-30,IF(TablaIncidentes[[#This Row],[Prioridad*]]="Media",((AE1812*60)+AF1812)-15,IF(TablaIncidentes[[#This Row],[Prioridad*]]="Alta",((AE1812*60)+AF1812)-10)))</f>
        <v>-27</v>
      </c>
      <c r="AI1812" s="17">
        <f>TablaIncidentes[[#This Row],[Tiempo Avance Incidente]]</f>
        <v>2.0370370402815752E-3</v>
      </c>
      <c r="AJ1812" s="11">
        <f t="shared" si="200"/>
        <v>0</v>
      </c>
      <c r="AK1812" s="11">
        <f t="shared" si="201"/>
        <v>2</v>
      </c>
      <c r="AL1812">
        <f>IF(TablaIncidentes[[#This Row],[Prioridad*]]="Baja",((AJ1812*60)+AK1812)-720,IF(TablaIncidentes[[#This Row],[Prioridad*]]="Media",((AJ1812*60)+AK1812)-120,IF(TablaIncidentes[[#This Row],[Prioridad*]]="Alta",((AJ1812*60)+AK1812)-60)))</f>
        <v>-718</v>
      </c>
      <c r="AN1812" t="str">
        <f t="shared" si="202"/>
        <v>lunes</v>
      </c>
    </row>
    <row r="1813" spans="1:40" x14ac:dyDescent="0.25">
      <c r="A1813" s="20" t="s">
        <v>3617</v>
      </c>
      <c r="B1813" t="s">
        <v>3387</v>
      </c>
      <c r="C1813" t="s">
        <v>32</v>
      </c>
      <c r="D1813" s="11" t="s">
        <v>33</v>
      </c>
      <c r="E1813" t="s">
        <v>34</v>
      </c>
      <c r="F1813" t="s">
        <v>51</v>
      </c>
      <c r="G1813" t="s">
        <v>361</v>
      </c>
      <c r="J1813" s="12">
        <v>43857</v>
      </c>
      <c r="K1813" s="13">
        <v>0.54061342592592598</v>
      </c>
      <c r="L1813" s="14">
        <v>43857</v>
      </c>
      <c r="M1813" s="15">
        <v>0.54061342592592598</v>
      </c>
      <c r="N1813" s="12">
        <v>43857</v>
      </c>
      <c r="O1813" s="13">
        <v>0.62880787037037034</v>
      </c>
      <c r="P1813" s="16">
        <v>43858.675335648149</v>
      </c>
      <c r="Q1813" s="11" t="s">
        <v>101</v>
      </c>
      <c r="R1813" s="11" t="s">
        <v>832</v>
      </c>
      <c r="S1813" s="11" t="s">
        <v>39</v>
      </c>
      <c r="T1813" s="11" t="s">
        <v>133</v>
      </c>
      <c r="U1813" s="11" t="s">
        <v>37</v>
      </c>
      <c r="V1813" s="17">
        <v>0</v>
      </c>
      <c r="W1813" s="11" t="s">
        <v>37</v>
      </c>
      <c r="Y1813" s="17" t="str">
        <f>TablaIncidentes[[#This Row],[Tiempo Total Gestión]]</f>
        <v>02:07</v>
      </c>
      <c r="Z1813" s="11">
        <f t="shared" si="196"/>
        <v>2</v>
      </c>
      <c r="AA1813" s="11">
        <f t="shared" si="197"/>
        <v>7</v>
      </c>
      <c r="AB1813" s="11">
        <f>IF(TablaIncidentes[[#This Row],[Prioridad*]]="Baja",(Z1813-24)*60+AA1813,IF(TablaIncidentes[[#This Row],[Prioridad*]]="Media",(Z1813-4)*60+AA1813,IF(TablaIncidentes[[#This Row],[Prioridad*]]="Alta",(Z1813-2)*60+AA1813)))</f>
        <v>7</v>
      </c>
      <c r="AD1813" s="17" t="str">
        <f>TablaIncidentes[[#This Row],[Tiempo Creación (HH:mm)]]</f>
        <v>00:00</v>
      </c>
      <c r="AE1813" s="11">
        <f t="shared" si="198"/>
        <v>0</v>
      </c>
      <c r="AF1813" s="11">
        <f t="shared" si="199"/>
        <v>0</v>
      </c>
      <c r="AG1813" s="11">
        <f>IF(TablaIncidentes[[#This Row],[Prioridad*]]="Baja",((AE1813*60)+AF1813)-30,IF(TablaIncidentes[[#This Row],[Prioridad*]]="Media",((AE1813*60)+AF1813)-15,IF(TablaIncidentes[[#This Row],[Prioridad*]]="Alta",((AE1813*60)+AF1813)-10)))</f>
        <v>-10</v>
      </c>
      <c r="AI1813" s="17">
        <f>TablaIncidentes[[#This Row],[Tiempo Avance Incidente]]</f>
        <v>0</v>
      </c>
      <c r="AJ1813" s="11">
        <f t="shared" si="200"/>
        <v>0</v>
      </c>
      <c r="AK1813" s="11">
        <f t="shared" si="201"/>
        <v>0</v>
      </c>
      <c r="AL1813">
        <f>IF(TablaIncidentes[[#This Row],[Prioridad*]]="Baja",((AJ1813*60)+AK1813)-720,IF(TablaIncidentes[[#This Row],[Prioridad*]]="Media",((AJ1813*60)+AK1813)-120,IF(TablaIncidentes[[#This Row],[Prioridad*]]="Alta",((AJ1813*60)+AK1813)-60)))</f>
        <v>-60</v>
      </c>
      <c r="AN1813" t="str">
        <f t="shared" si="202"/>
        <v>lunes</v>
      </c>
    </row>
    <row r="1814" spans="1:40" x14ac:dyDescent="0.25">
      <c r="A1814" s="10" t="s">
        <v>3618</v>
      </c>
      <c r="B1814" t="s">
        <v>3619</v>
      </c>
      <c r="C1814" t="s">
        <v>32</v>
      </c>
      <c r="D1814" s="11" t="s">
        <v>33</v>
      </c>
      <c r="E1814" t="s">
        <v>34</v>
      </c>
      <c r="F1814" t="s">
        <v>35</v>
      </c>
      <c r="G1814" t="s">
        <v>311</v>
      </c>
      <c r="J1814" s="12">
        <v>43857</v>
      </c>
      <c r="K1814" s="13">
        <v>0.5872222222222222</v>
      </c>
      <c r="L1814" s="14">
        <v>43857</v>
      </c>
      <c r="M1814" s="15">
        <v>0.5872222222222222</v>
      </c>
      <c r="N1814" s="12">
        <v>43858</v>
      </c>
      <c r="O1814" s="13">
        <v>0.37059027777777781</v>
      </c>
      <c r="P1814" s="16">
        <v>43859.434849537036</v>
      </c>
      <c r="Q1814" s="11" t="s">
        <v>37</v>
      </c>
      <c r="R1814" s="11" t="s">
        <v>876</v>
      </c>
      <c r="S1814" s="11" t="s">
        <v>39</v>
      </c>
      <c r="T1814" s="11" t="s">
        <v>133</v>
      </c>
      <c r="U1814" s="11" t="s">
        <v>37</v>
      </c>
      <c r="V1814" s="17">
        <v>0</v>
      </c>
      <c r="W1814" s="11" t="s">
        <v>37</v>
      </c>
      <c r="Y1814" s="17" t="str">
        <f>TablaIncidentes[[#This Row],[Tiempo Total Gestión]]</f>
        <v>01:15</v>
      </c>
      <c r="Z1814" s="11">
        <f t="shared" si="196"/>
        <v>1</v>
      </c>
      <c r="AA1814" s="11">
        <f t="shared" si="197"/>
        <v>15</v>
      </c>
      <c r="AB1814" s="11">
        <f>IF(TablaIncidentes[[#This Row],[Prioridad*]]="Baja",(Z1814-24)*60+AA1814,IF(TablaIncidentes[[#This Row],[Prioridad*]]="Media",(Z1814-4)*60+AA1814,IF(TablaIncidentes[[#This Row],[Prioridad*]]="Alta",(Z1814-2)*60+AA1814)))</f>
        <v>-45</v>
      </c>
      <c r="AD1814" s="17" t="str">
        <f>TablaIncidentes[[#This Row],[Tiempo Creación (HH:mm)]]</f>
        <v>00:00</v>
      </c>
      <c r="AE1814" s="11">
        <f t="shared" si="198"/>
        <v>0</v>
      </c>
      <c r="AF1814" s="11">
        <f t="shared" si="199"/>
        <v>0</v>
      </c>
      <c r="AG1814" s="11">
        <f>IF(TablaIncidentes[[#This Row],[Prioridad*]]="Baja",((AE1814*60)+AF1814)-30,IF(TablaIncidentes[[#This Row],[Prioridad*]]="Media",((AE1814*60)+AF1814)-15,IF(TablaIncidentes[[#This Row],[Prioridad*]]="Alta",((AE1814*60)+AF1814)-10)))</f>
        <v>-10</v>
      </c>
      <c r="AI1814" s="17">
        <f>TablaIncidentes[[#This Row],[Tiempo Avance Incidente]]</f>
        <v>0</v>
      </c>
      <c r="AJ1814" s="11">
        <f t="shared" si="200"/>
        <v>0</v>
      </c>
      <c r="AK1814" s="11">
        <f t="shared" si="201"/>
        <v>0</v>
      </c>
      <c r="AL1814">
        <f>IF(TablaIncidentes[[#This Row],[Prioridad*]]="Baja",((AJ1814*60)+AK1814)-720,IF(TablaIncidentes[[#This Row],[Prioridad*]]="Media",((AJ1814*60)+AK1814)-120,IF(TablaIncidentes[[#This Row],[Prioridad*]]="Alta",((AJ1814*60)+AK1814)-60)))</f>
        <v>-60</v>
      </c>
      <c r="AN1814" t="str">
        <f t="shared" si="202"/>
        <v>lunes</v>
      </c>
    </row>
    <row r="1815" spans="1:40" x14ac:dyDescent="0.25">
      <c r="A1815" s="10" t="s">
        <v>3620</v>
      </c>
      <c r="B1815" t="s">
        <v>3573</v>
      </c>
      <c r="C1815" t="s">
        <v>239</v>
      </c>
      <c r="D1815" s="11" t="s">
        <v>150</v>
      </c>
      <c r="E1815" t="s">
        <v>34</v>
      </c>
      <c r="F1815" t="s">
        <v>111</v>
      </c>
      <c r="G1815" t="s">
        <v>374</v>
      </c>
      <c r="J1815" s="12">
        <v>43857</v>
      </c>
      <c r="K1815" s="13">
        <v>0.59053240740740742</v>
      </c>
      <c r="L1815" s="14">
        <v>43857</v>
      </c>
      <c r="M1815" s="15">
        <v>0.59386574074074072</v>
      </c>
      <c r="N1815" s="12">
        <v>43857</v>
      </c>
      <c r="O1815" s="13">
        <v>0.64454861111111106</v>
      </c>
      <c r="P1815" s="16">
        <v>43858.675335648149</v>
      </c>
      <c r="Q1815" s="11" t="s">
        <v>37</v>
      </c>
      <c r="R1815" s="11" t="s">
        <v>344</v>
      </c>
      <c r="S1815" s="11" t="s">
        <v>91</v>
      </c>
      <c r="T1815" s="11" t="s">
        <v>327</v>
      </c>
      <c r="U1815" s="11" t="s">
        <v>37</v>
      </c>
      <c r="V1815" s="17">
        <v>2.3379629637929611E-3</v>
      </c>
      <c r="W1815" s="11" t="s">
        <v>37</v>
      </c>
      <c r="Y1815" s="17" t="str">
        <f>TablaIncidentes[[#This Row],[Tiempo Total Gestión]]</f>
        <v>01:17</v>
      </c>
      <c r="Z1815" s="11">
        <f t="shared" si="196"/>
        <v>1</v>
      </c>
      <c r="AA1815" s="11">
        <f t="shared" si="197"/>
        <v>17</v>
      </c>
      <c r="AB1815" s="11">
        <f>IF(TablaIncidentes[[#This Row],[Prioridad*]]="Baja",(Z1815-24)*60+AA1815,IF(TablaIncidentes[[#This Row],[Prioridad*]]="Media",(Z1815-4)*60+AA1815,IF(TablaIncidentes[[#This Row],[Prioridad*]]="Alta",(Z1815-2)*60+AA1815)))</f>
        <v>-1363</v>
      </c>
      <c r="AD1815" s="17" t="str">
        <f>TablaIncidentes[[#This Row],[Tiempo Creación (HH:mm)]]</f>
        <v>00:04</v>
      </c>
      <c r="AE1815" s="11">
        <f t="shared" si="198"/>
        <v>0</v>
      </c>
      <c r="AF1815" s="11">
        <f t="shared" si="199"/>
        <v>4</v>
      </c>
      <c r="AG1815" s="11">
        <f>IF(TablaIncidentes[[#This Row],[Prioridad*]]="Baja",((AE1815*60)+AF1815)-30,IF(TablaIncidentes[[#This Row],[Prioridad*]]="Media",((AE1815*60)+AF1815)-15,IF(TablaIncidentes[[#This Row],[Prioridad*]]="Alta",((AE1815*60)+AF1815)-10)))</f>
        <v>-26</v>
      </c>
      <c r="AI1815" s="17">
        <f>TablaIncidentes[[#This Row],[Tiempo Avance Incidente]]</f>
        <v>2.3379629637929611E-3</v>
      </c>
      <c r="AJ1815" s="11">
        <f t="shared" si="200"/>
        <v>0</v>
      </c>
      <c r="AK1815" s="11">
        <f t="shared" si="201"/>
        <v>3</v>
      </c>
      <c r="AL1815">
        <f>IF(TablaIncidentes[[#This Row],[Prioridad*]]="Baja",((AJ1815*60)+AK1815)-720,IF(TablaIncidentes[[#This Row],[Prioridad*]]="Media",((AJ1815*60)+AK1815)-120,IF(TablaIncidentes[[#This Row],[Prioridad*]]="Alta",((AJ1815*60)+AK1815)-60)))</f>
        <v>-717</v>
      </c>
      <c r="AN1815" t="str">
        <f t="shared" si="202"/>
        <v>lunes</v>
      </c>
    </row>
    <row r="1816" spans="1:40" x14ac:dyDescent="0.25">
      <c r="A1816" s="10" t="s">
        <v>3621</v>
      </c>
      <c r="B1816" t="s">
        <v>3573</v>
      </c>
      <c r="C1816" t="s">
        <v>239</v>
      </c>
      <c r="D1816" s="11" t="s">
        <v>150</v>
      </c>
      <c r="E1816" t="s">
        <v>34</v>
      </c>
      <c r="F1816" t="s">
        <v>111</v>
      </c>
      <c r="G1816" t="s">
        <v>2305</v>
      </c>
      <c r="J1816" s="12">
        <v>43857</v>
      </c>
      <c r="K1816" s="13">
        <v>0.59072916666666664</v>
      </c>
      <c r="L1816" s="14">
        <v>43857</v>
      </c>
      <c r="M1816" s="15">
        <v>0.59363425925925928</v>
      </c>
      <c r="N1816" s="12">
        <v>43858</v>
      </c>
      <c r="O1816" s="13">
        <v>0.6331134259259259</v>
      </c>
      <c r="P1816" s="16">
        <v>43859.679583333331</v>
      </c>
      <c r="Q1816" s="11" t="s">
        <v>37</v>
      </c>
      <c r="R1816" s="11" t="s">
        <v>2636</v>
      </c>
      <c r="S1816" s="11" t="s">
        <v>91</v>
      </c>
      <c r="T1816" s="11" t="s">
        <v>327</v>
      </c>
      <c r="U1816" s="11" t="s">
        <v>37</v>
      </c>
      <c r="V1816" s="17">
        <v>2.2800925944466144E-3</v>
      </c>
      <c r="W1816" s="11" t="s">
        <v>37</v>
      </c>
      <c r="Y1816" s="17" t="str">
        <f>TablaIncidentes[[#This Row],[Tiempo Total Gestión]]</f>
        <v>00:40</v>
      </c>
      <c r="Z1816" s="11">
        <f t="shared" si="196"/>
        <v>0</v>
      </c>
      <c r="AA1816" s="11">
        <f t="shared" si="197"/>
        <v>40</v>
      </c>
      <c r="AB1816" s="11">
        <f>IF(TablaIncidentes[[#This Row],[Prioridad*]]="Baja",(Z1816-24)*60+AA1816,IF(TablaIncidentes[[#This Row],[Prioridad*]]="Media",(Z1816-4)*60+AA1816,IF(TablaIncidentes[[#This Row],[Prioridad*]]="Alta",(Z1816-2)*60+AA1816)))</f>
        <v>-1400</v>
      </c>
      <c r="AD1816" s="17" t="str">
        <f>TablaIncidentes[[#This Row],[Tiempo Creación (HH:mm)]]</f>
        <v>00:04</v>
      </c>
      <c r="AE1816" s="11">
        <f t="shared" si="198"/>
        <v>0</v>
      </c>
      <c r="AF1816" s="11">
        <f t="shared" si="199"/>
        <v>4</v>
      </c>
      <c r="AG1816" s="11">
        <f>IF(TablaIncidentes[[#This Row],[Prioridad*]]="Baja",((AE1816*60)+AF1816)-30,IF(TablaIncidentes[[#This Row],[Prioridad*]]="Media",((AE1816*60)+AF1816)-15,IF(TablaIncidentes[[#This Row],[Prioridad*]]="Alta",((AE1816*60)+AF1816)-10)))</f>
        <v>-26</v>
      </c>
      <c r="AI1816" s="17">
        <f>TablaIncidentes[[#This Row],[Tiempo Avance Incidente]]</f>
        <v>2.2800925944466144E-3</v>
      </c>
      <c r="AJ1816" s="11">
        <f t="shared" si="200"/>
        <v>0</v>
      </c>
      <c r="AK1816" s="11">
        <f t="shared" si="201"/>
        <v>3</v>
      </c>
      <c r="AL1816">
        <f>IF(TablaIncidentes[[#This Row],[Prioridad*]]="Baja",((AJ1816*60)+AK1816)-720,IF(TablaIncidentes[[#This Row],[Prioridad*]]="Media",((AJ1816*60)+AK1816)-120,IF(TablaIncidentes[[#This Row],[Prioridad*]]="Alta",((AJ1816*60)+AK1816)-60)))</f>
        <v>-717</v>
      </c>
      <c r="AN1816" t="str">
        <f t="shared" si="202"/>
        <v>lunes</v>
      </c>
    </row>
    <row r="1817" spans="1:40" x14ac:dyDescent="0.25">
      <c r="A1817" s="10" t="s">
        <v>3622</v>
      </c>
      <c r="B1817" t="s">
        <v>453</v>
      </c>
      <c r="C1817" t="s">
        <v>123</v>
      </c>
      <c r="D1817" s="11" t="s">
        <v>110</v>
      </c>
      <c r="E1817" t="s">
        <v>34</v>
      </c>
      <c r="F1817" t="s">
        <v>124</v>
      </c>
      <c r="G1817" t="s">
        <v>319</v>
      </c>
      <c r="J1817" s="12">
        <v>43857</v>
      </c>
      <c r="K1817" s="13">
        <v>0.62476851851851845</v>
      </c>
      <c r="L1817" s="14">
        <v>43857</v>
      </c>
      <c r="M1817" s="15">
        <v>0.6257638888888889</v>
      </c>
      <c r="N1817" s="12">
        <v>43857</v>
      </c>
      <c r="O1817" s="13">
        <v>0.74375000000000002</v>
      </c>
      <c r="P1817" s="16">
        <v>43858.754016203704</v>
      </c>
      <c r="Q1817" s="11" t="s">
        <v>37</v>
      </c>
      <c r="R1817" s="11" t="s">
        <v>936</v>
      </c>
      <c r="S1817" s="11" t="s">
        <v>59</v>
      </c>
      <c r="T1817" s="11" t="s">
        <v>40</v>
      </c>
      <c r="U1817" s="11" t="s">
        <v>37</v>
      </c>
      <c r="V1817" s="17">
        <v>1.273148154723458E-3</v>
      </c>
      <c r="W1817" s="11" t="s">
        <v>37</v>
      </c>
      <c r="Y1817" s="17" t="str">
        <f>TablaIncidentes[[#This Row],[Tiempo Total Gestión]]</f>
        <v>02:51</v>
      </c>
      <c r="Z1817" s="11">
        <f t="shared" si="196"/>
        <v>2</v>
      </c>
      <c r="AA1817" s="11">
        <f t="shared" si="197"/>
        <v>51</v>
      </c>
      <c r="AB1817" s="11">
        <f>IF(TablaIncidentes[[#This Row],[Prioridad*]]="Baja",(Z1817-24)*60+AA1817,IF(TablaIncidentes[[#This Row],[Prioridad*]]="Media",(Z1817-4)*60+AA1817,IF(TablaIncidentes[[#This Row],[Prioridad*]]="Alta",(Z1817-2)*60+AA1817)))</f>
        <v>-69</v>
      </c>
      <c r="AD1817" s="17" t="str">
        <f>TablaIncidentes[[#This Row],[Tiempo Creación (HH:mm)]]</f>
        <v>00:01</v>
      </c>
      <c r="AE1817" s="11">
        <f t="shared" si="198"/>
        <v>0</v>
      </c>
      <c r="AF1817" s="11">
        <f t="shared" si="199"/>
        <v>1</v>
      </c>
      <c r="AG1817" s="11">
        <f>IF(TablaIncidentes[[#This Row],[Prioridad*]]="Baja",((AE1817*60)+AF1817)-30,IF(TablaIncidentes[[#This Row],[Prioridad*]]="Media",((AE1817*60)+AF1817)-15,IF(TablaIncidentes[[#This Row],[Prioridad*]]="Alta",((AE1817*60)+AF1817)-10)))</f>
        <v>-14</v>
      </c>
      <c r="AI1817" s="17">
        <f>TablaIncidentes[[#This Row],[Tiempo Avance Incidente]]</f>
        <v>1.273148154723458E-3</v>
      </c>
      <c r="AJ1817" s="11">
        <f t="shared" si="200"/>
        <v>0</v>
      </c>
      <c r="AK1817" s="11">
        <f t="shared" si="201"/>
        <v>1</v>
      </c>
      <c r="AL1817">
        <f>IF(TablaIncidentes[[#This Row],[Prioridad*]]="Baja",((AJ1817*60)+AK1817)-720,IF(TablaIncidentes[[#This Row],[Prioridad*]]="Media",((AJ1817*60)+AK1817)-120,IF(TablaIncidentes[[#This Row],[Prioridad*]]="Alta",((AJ1817*60)+AK1817)-60)))</f>
        <v>-119</v>
      </c>
      <c r="AN1817" t="str">
        <f t="shared" si="202"/>
        <v>lunes</v>
      </c>
    </row>
    <row r="1818" spans="1:40" x14ac:dyDescent="0.25">
      <c r="A1818" s="10" t="s">
        <v>3623</v>
      </c>
      <c r="B1818" t="s">
        <v>1487</v>
      </c>
      <c r="C1818" t="s">
        <v>32</v>
      </c>
      <c r="D1818" s="11" t="s">
        <v>33</v>
      </c>
      <c r="E1818" t="s">
        <v>34</v>
      </c>
      <c r="F1818" t="s">
        <v>51</v>
      </c>
      <c r="G1818" t="s">
        <v>75</v>
      </c>
      <c r="J1818" s="12">
        <v>43857</v>
      </c>
      <c r="K1818" s="13">
        <v>0.62619212962962967</v>
      </c>
      <c r="L1818" s="14">
        <v>43857</v>
      </c>
      <c r="M1818" s="15">
        <v>0.62619212962962967</v>
      </c>
      <c r="N1818" s="12">
        <v>43858</v>
      </c>
      <c r="O1818" s="13">
        <v>0.71944444444444444</v>
      </c>
      <c r="P1818" s="16">
        <v>43859.758402777778</v>
      </c>
      <c r="Q1818" s="11" t="s">
        <v>37</v>
      </c>
      <c r="R1818" s="11" t="s">
        <v>55</v>
      </c>
      <c r="S1818" s="11" t="s">
        <v>39</v>
      </c>
      <c r="T1818" s="11" t="s">
        <v>133</v>
      </c>
      <c r="U1818" s="11" t="s">
        <v>37</v>
      </c>
      <c r="V1818" s="17">
        <v>0</v>
      </c>
      <c r="W1818" s="11" t="s">
        <v>37</v>
      </c>
      <c r="Y1818" s="17" t="str">
        <f>TablaIncidentes[[#This Row],[Tiempo Total Gestión]]</f>
        <v>00:18</v>
      </c>
      <c r="Z1818" s="11">
        <f t="shared" si="196"/>
        <v>0</v>
      </c>
      <c r="AA1818" s="11">
        <f t="shared" si="197"/>
        <v>18</v>
      </c>
      <c r="AB1818" s="11">
        <f>IF(TablaIncidentes[[#This Row],[Prioridad*]]="Baja",(Z1818-24)*60+AA1818,IF(TablaIncidentes[[#This Row],[Prioridad*]]="Media",(Z1818-4)*60+AA1818,IF(TablaIncidentes[[#This Row],[Prioridad*]]="Alta",(Z1818-2)*60+AA1818)))</f>
        <v>-102</v>
      </c>
      <c r="AD1818" s="17" t="str">
        <f>TablaIncidentes[[#This Row],[Tiempo Creación (HH:mm)]]</f>
        <v>00:00</v>
      </c>
      <c r="AE1818" s="11">
        <f t="shared" si="198"/>
        <v>0</v>
      </c>
      <c r="AF1818" s="11">
        <f t="shared" si="199"/>
        <v>0</v>
      </c>
      <c r="AG1818" s="11">
        <f>IF(TablaIncidentes[[#This Row],[Prioridad*]]="Baja",((AE1818*60)+AF1818)-30,IF(TablaIncidentes[[#This Row],[Prioridad*]]="Media",((AE1818*60)+AF1818)-15,IF(TablaIncidentes[[#This Row],[Prioridad*]]="Alta",((AE1818*60)+AF1818)-10)))</f>
        <v>-10</v>
      </c>
      <c r="AI1818" s="17">
        <f>TablaIncidentes[[#This Row],[Tiempo Avance Incidente]]</f>
        <v>0</v>
      </c>
      <c r="AJ1818" s="11">
        <f t="shared" si="200"/>
        <v>0</v>
      </c>
      <c r="AK1818" s="11">
        <f t="shared" si="201"/>
        <v>0</v>
      </c>
      <c r="AL1818">
        <f>IF(TablaIncidentes[[#This Row],[Prioridad*]]="Baja",((AJ1818*60)+AK1818)-720,IF(TablaIncidentes[[#This Row],[Prioridad*]]="Media",((AJ1818*60)+AK1818)-120,IF(TablaIncidentes[[#This Row],[Prioridad*]]="Alta",((AJ1818*60)+AK1818)-60)))</f>
        <v>-60</v>
      </c>
      <c r="AN1818" t="str">
        <f t="shared" si="202"/>
        <v>lunes</v>
      </c>
    </row>
    <row r="1819" spans="1:40" x14ac:dyDescent="0.25">
      <c r="A1819" s="10" t="s">
        <v>3624</v>
      </c>
      <c r="B1819" t="s">
        <v>3625</v>
      </c>
      <c r="C1819" t="s">
        <v>32</v>
      </c>
      <c r="D1819" s="11" t="s">
        <v>110</v>
      </c>
      <c r="E1819" t="s">
        <v>34</v>
      </c>
      <c r="F1819" t="s">
        <v>35</v>
      </c>
      <c r="G1819" t="s">
        <v>36</v>
      </c>
      <c r="J1819" s="12">
        <v>43857</v>
      </c>
      <c r="K1819" s="13">
        <v>0.62706018518518525</v>
      </c>
      <c r="L1819" s="14">
        <v>43857</v>
      </c>
      <c r="M1819" s="15">
        <v>0.63159722222222225</v>
      </c>
      <c r="N1819" s="12">
        <v>43858</v>
      </c>
      <c r="O1819" s="13">
        <v>0.60278935185185178</v>
      </c>
      <c r="P1819" s="16">
        <v>43859.679583333331</v>
      </c>
      <c r="Q1819" s="11" t="s">
        <v>37</v>
      </c>
      <c r="R1819" s="11" t="s">
        <v>166</v>
      </c>
      <c r="S1819" s="11" t="s">
        <v>59</v>
      </c>
      <c r="T1819" s="11" t="s">
        <v>241</v>
      </c>
      <c r="U1819" s="11" t="s">
        <v>37</v>
      </c>
      <c r="V1819" s="17">
        <v>2.3726851868559606E-3</v>
      </c>
      <c r="W1819" s="11" t="s">
        <v>37</v>
      </c>
      <c r="Y1819" s="17" t="str">
        <f>TablaIncidentes[[#This Row],[Tiempo Total Gestión]]</f>
        <v>00:33</v>
      </c>
      <c r="Z1819" s="11">
        <f t="shared" si="196"/>
        <v>0</v>
      </c>
      <c r="AA1819" s="11">
        <f t="shared" si="197"/>
        <v>33</v>
      </c>
      <c r="AB1819" s="11">
        <f>IF(TablaIncidentes[[#This Row],[Prioridad*]]="Baja",(Z1819-24)*60+AA1819,IF(TablaIncidentes[[#This Row],[Prioridad*]]="Media",(Z1819-4)*60+AA1819,IF(TablaIncidentes[[#This Row],[Prioridad*]]="Alta",(Z1819-2)*60+AA1819)))</f>
        <v>-207</v>
      </c>
      <c r="AD1819" s="17" t="str">
        <f>TablaIncidentes[[#This Row],[Tiempo Creación (HH:mm)]]</f>
        <v>00:06</v>
      </c>
      <c r="AE1819" s="11">
        <f t="shared" si="198"/>
        <v>0</v>
      </c>
      <c r="AF1819" s="11">
        <f t="shared" si="199"/>
        <v>6</v>
      </c>
      <c r="AG1819" s="11">
        <f>IF(TablaIncidentes[[#This Row],[Prioridad*]]="Baja",((AE1819*60)+AF1819)-30,IF(TablaIncidentes[[#This Row],[Prioridad*]]="Media",((AE1819*60)+AF1819)-15,IF(TablaIncidentes[[#This Row],[Prioridad*]]="Alta",((AE1819*60)+AF1819)-10)))</f>
        <v>-9</v>
      </c>
      <c r="AI1819" s="17">
        <f>TablaIncidentes[[#This Row],[Tiempo Avance Incidente]]</f>
        <v>2.3726851868559606E-3</v>
      </c>
      <c r="AJ1819" s="11">
        <f t="shared" si="200"/>
        <v>0</v>
      </c>
      <c r="AK1819" s="11">
        <f t="shared" si="201"/>
        <v>3</v>
      </c>
      <c r="AL1819">
        <f>IF(TablaIncidentes[[#This Row],[Prioridad*]]="Baja",((AJ1819*60)+AK1819)-720,IF(TablaIncidentes[[#This Row],[Prioridad*]]="Media",((AJ1819*60)+AK1819)-120,IF(TablaIncidentes[[#This Row],[Prioridad*]]="Alta",((AJ1819*60)+AK1819)-60)))</f>
        <v>-117</v>
      </c>
      <c r="AN1819" t="str">
        <f t="shared" si="202"/>
        <v>lunes</v>
      </c>
    </row>
    <row r="1820" spans="1:40" x14ac:dyDescent="0.25">
      <c r="A1820" s="10" t="s">
        <v>3626</v>
      </c>
      <c r="B1820" t="s">
        <v>3627</v>
      </c>
      <c r="C1820" t="s">
        <v>32</v>
      </c>
      <c r="D1820" s="11" t="s">
        <v>33</v>
      </c>
      <c r="E1820" t="s">
        <v>34</v>
      </c>
      <c r="F1820" t="s">
        <v>51</v>
      </c>
      <c r="G1820" t="s">
        <v>75</v>
      </c>
      <c r="J1820" s="12">
        <v>43857</v>
      </c>
      <c r="K1820" s="13">
        <v>0.63731481481481478</v>
      </c>
      <c r="L1820" s="14">
        <v>43857</v>
      </c>
      <c r="M1820" s="15">
        <v>0.63731481481481478</v>
      </c>
      <c r="N1820" s="12">
        <v>43858</v>
      </c>
      <c r="O1820" s="13">
        <v>0.37685185185185183</v>
      </c>
      <c r="P1820" s="16">
        <v>43859.434849537036</v>
      </c>
      <c r="Q1820" s="11" t="s">
        <v>37</v>
      </c>
      <c r="R1820" s="11" t="s">
        <v>493</v>
      </c>
      <c r="S1820" s="11" t="s">
        <v>39</v>
      </c>
      <c r="T1820" s="11" t="s">
        <v>133</v>
      </c>
      <c r="U1820" s="11" t="s">
        <v>37</v>
      </c>
      <c r="V1820" s="17">
        <v>0</v>
      </c>
      <c r="W1820" s="11" t="s">
        <v>37</v>
      </c>
      <c r="Y1820" s="17" t="str">
        <f>TablaIncidentes[[#This Row],[Tiempo Total Gestión]]</f>
        <v>01:38</v>
      </c>
      <c r="Z1820" s="11">
        <f t="shared" si="196"/>
        <v>1</v>
      </c>
      <c r="AA1820" s="11">
        <f t="shared" si="197"/>
        <v>38</v>
      </c>
      <c r="AB1820" s="11">
        <f>IF(TablaIncidentes[[#This Row],[Prioridad*]]="Baja",(Z1820-24)*60+AA1820,IF(TablaIncidentes[[#This Row],[Prioridad*]]="Media",(Z1820-4)*60+AA1820,IF(TablaIncidentes[[#This Row],[Prioridad*]]="Alta",(Z1820-2)*60+AA1820)))</f>
        <v>-22</v>
      </c>
      <c r="AD1820" s="17" t="str">
        <f>TablaIncidentes[[#This Row],[Tiempo Creación (HH:mm)]]</f>
        <v>00:00</v>
      </c>
      <c r="AE1820" s="11">
        <f t="shared" si="198"/>
        <v>0</v>
      </c>
      <c r="AF1820" s="11">
        <f t="shared" si="199"/>
        <v>0</v>
      </c>
      <c r="AG1820" s="11">
        <f>IF(TablaIncidentes[[#This Row],[Prioridad*]]="Baja",((AE1820*60)+AF1820)-30,IF(TablaIncidentes[[#This Row],[Prioridad*]]="Media",((AE1820*60)+AF1820)-15,IF(TablaIncidentes[[#This Row],[Prioridad*]]="Alta",((AE1820*60)+AF1820)-10)))</f>
        <v>-10</v>
      </c>
      <c r="AI1820" s="17">
        <f>TablaIncidentes[[#This Row],[Tiempo Avance Incidente]]</f>
        <v>0</v>
      </c>
      <c r="AJ1820" s="11">
        <f t="shared" si="200"/>
        <v>0</v>
      </c>
      <c r="AK1820" s="11">
        <f t="shared" si="201"/>
        <v>0</v>
      </c>
      <c r="AL1820">
        <f>IF(TablaIncidentes[[#This Row],[Prioridad*]]="Baja",((AJ1820*60)+AK1820)-720,IF(TablaIncidentes[[#This Row],[Prioridad*]]="Media",((AJ1820*60)+AK1820)-120,IF(TablaIncidentes[[#This Row],[Prioridad*]]="Alta",((AJ1820*60)+AK1820)-60)))</f>
        <v>-60</v>
      </c>
      <c r="AN1820" t="str">
        <f t="shared" si="202"/>
        <v>lunes</v>
      </c>
    </row>
    <row r="1821" spans="1:40" x14ac:dyDescent="0.25">
      <c r="A1821" s="10" t="s">
        <v>3628</v>
      </c>
      <c r="B1821" t="s">
        <v>3629</v>
      </c>
      <c r="C1821" t="s">
        <v>32</v>
      </c>
      <c r="D1821" s="11" t="s">
        <v>33</v>
      </c>
      <c r="E1821" t="s">
        <v>34</v>
      </c>
      <c r="F1821" t="s">
        <v>51</v>
      </c>
      <c r="G1821" t="s">
        <v>75</v>
      </c>
      <c r="J1821" s="12">
        <v>43857</v>
      </c>
      <c r="K1821" s="13">
        <v>0.64914351851851848</v>
      </c>
      <c r="L1821" s="14">
        <v>43857</v>
      </c>
      <c r="M1821" s="15">
        <v>0.64914351851851848</v>
      </c>
      <c r="N1821" s="12">
        <v>43858</v>
      </c>
      <c r="O1821" s="13">
        <v>0.3758333333333333</v>
      </c>
      <c r="P1821" s="16">
        <v>43859.434849537036</v>
      </c>
      <c r="Q1821" s="11" t="s">
        <v>37</v>
      </c>
      <c r="R1821" s="11" t="s">
        <v>66</v>
      </c>
      <c r="S1821" s="11" t="s">
        <v>39</v>
      </c>
      <c r="T1821" s="11" t="s">
        <v>133</v>
      </c>
      <c r="U1821" s="11" t="s">
        <v>37</v>
      </c>
      <c r="V1821" s="17">
        <v>0</v>
      </c>
      <c r="W1821" s="11" t="s">
        <v>37</v>
      </c>
      <c r="Y1821" s="17" t="str">
        <f>TablaIncidentes[[#This Row],[Tiempo Total Gestión]]</f>
        <v>00:09</v>
      </c>
      <c r="Z1821" s="11">
        <f t="shared" si="196"/>
        <v>0</v>
      </c>
      <c r="AA1821" s="11">
        <f t="shared" si="197"/>
        <v>9</v>
      </c>
      <c r="AB1821" s="11">
        <f>IF(TablaIncidentes[[#This Row],[Prioridad*]]="Baja",(Z1821-24)*60+AA1821,IF(TablaIncidentes[[#This Row],[Prioridad*]]="Media",(Z1821-4)*60+AA1821,IF(TablaIncidentes[[#This Row],[Prioridad*]]="Alta",(Z1821-2)*60+AA1821)))</f>
        <v>-111</v>
      </c>
      <c r="AD1821" s="17" t="str">
        <f>TablaIncidentes[[#This Row],[Tiempo Creación (HH:mm)]]</f>
        <v>00:00</v>
      </c>
      <c r="AE1821" s="11">
        <f t="shared" si="198"/>
        <v>0</v>
      </c>
      <c r="AF1821" s="11">
        <f t="shared" si="199"/>
        <v>0</v>
      </c>
      <c r="AG1821" s="11">
        <f>IF(TablaIncidentes[[#This Row],[Prioridad*]]="Baja",((AE1821*60)+AF1821)-30,IF(TablaIncidentes[[#This Row],[Prioridad*]]="Media",((AE1821*60)+AF1821)-15,IF(TablaIncidentes[[#This Row],[Prioridad*]]="Alta",((AE1821*60)+AF1821)-10)))</f>
        <v>-10</v>
      </c>
      <c r="AI1821" s="17">
        <f>TablaIncidentes[[#This Row],[Tiempo Avance Incidente]]</f>
        <v>0</v>
      </c>
      <c r="AJ1821" s="11">
        <f t="shared" si="200"/>
        <v>0</v>
      </c>
      <c r="AK1821" s="11">
        <f t="shared" si="201"/>
        <v>0</v>
      </c>
      <c r="AL1821">
        <f>IF(TablaIncidentes[[#This Row],[Prioridad*]]="Baja",((AJ1821*60)+AK1821)-720,IF(TablaIncidentes[[#This Row],[Prioridad*]]="Media",((AJ1821*60)+AK1821)-120,IF(TablaIncidentes[[#This Row],[Prioridad*]]="Alta",((AJ1821*60)+AK1821)-60)))</f>
        <v>-60</v>
      </c>
      <c r="AN1821" t="str">
        <f t="shared" si="202"/>
        <v>lunes</v>
      </c>
    </row>
    <row r="1822" spans="1:40" x14ac:dyDescent="0.25">
      <c r="A1822" s="10" t="s">
        <v>3630</v>
      </c>
      <c r="B1822" t="s">
        <v>3631</v>
      </c>
      <c r="C1822" t="s">
        <v>32</v>
      </c>
      <c r="D1822" s="11" t="s">
        <v>33</v>
      </c>
      <c r="E1822" t="s">
        <v>34</v>
      </c>
      <c r="F1822" t="s">
        <v>51</v>
      </c>
      <c r="G1822" t="s">
        <v>75</v>
      </c>
      <c r="J1822" s="12">
        <v>43857</v>
      </c>
      <c r="K1822" s="13">
        <v>0.68321759259259263</v>
      </c>
      <c r="L1822" s="14">
        <v>43857</v>
      </c>
      <c r="M1822" s="15">
        <v>0.68321759259259263</v>
      </c>
      <c r="N1822" s="12">
        <v>43858</v>
      </c>
      <c r="O1822" s="13">
        <v>0.37340277777777775</v>
      </c>
      <c r="P1822" s="16">
        <v>43859.434849537036</v>
      </c>
      <c r="Q1822" s="11" t="s">
        <v>37</v>
      </c>
      <c r="R1822" s="11" t="s">
        <v>356</v>
      </c>
      <c r="S1822" s="11" t="s">
        <v>39</v>
      </c>
      <c r="T1822" s="11" t="s">
        <v>133</v>
      </c>
      <c r="U1822" s="11" t="s">
        <v>37</v>
      </c>
      <c r="V1822" s="17">
        <v>0</v>
      </c>
      <c r="W1822" s="11" t="s">
        <v>37</v>
      </c>
      <c r="Y1822" s="17" t="str">
        <f>TablaIncidentes[[#This Row],[Tiempo Total Gestión]]</f>
        <v>00:16</v>
      </c>
      <c r="Z1822" s="11">
        <f t="shared" si="196"/>
        <v>0</v>
      </c>
      <c r="AA1822" s="11">
        <f t="shared" si="197"/>
        <v>16</v>
      </c>
      <c r="AB1822" s="11">
        <f>IF(TablaIncidentes[[#This Row],[Prioridad*]]="Baja",(Z1822-24)*60+AA1822,IF(TablaIncidentes[[#This Row],[Prioridad*]]="Media",(Z1822-4)*60+AA1822,IF(TablaIncidentes[[#This Row],[Prioridad*]]="Alta",(Z1822-2)*60+AA1822)))</f>
        <v>-104</v>
      </c>
      <c r="AD1822" s="17" t="str">
        <f>TablaIncidentes[[#This Row],[Tiempo Creación (HH:mm)]]</f>
        <v>00:00</v>
      </c>
      <c r="AE1822" s="11">
        <f t="shared" si="198"/>
        <v>0</v>
      </c>
      <c r="AF1822" s="11">
        <f t="shared" si="199"/>
        <v>0</v>
      </c>
      <c r="AG1822" s="11">
        <f>IF(TablaIncidentes[[#This Row],[Prioridad*]]="Baja",((AE1822*60)+AF1822)-30,IF(TablaIncidentes[[#This Row],[Prioridad*]]="Media",((AE1822*60)+AF1822)-15,IF(TablaIncidentes[[#This Row],[Prioridad*]]="Alta",((AE1822*60)+AF1822)-10)))</f>
        <v>-10</v>
      </c>
      <c r="AI1822" s="17">
        <f>TablaIncidentes[[#This Row],[Tiempo Avance Incidente]]</f>
        <v>0</v>
      </c>
      <c r="AJ1822" s="11">
        <f t="shared" si="200"/>
        <v>0</v>
      </c>
      <c r="AK1822" s="11">
        <f t="shared" si="201"/>
        <v>0</v>
      </c>
      <c r="AL1822">
        <f>IF(TablaIncidentes[[#This Row],[Prioridad*]]="Baja",((AJ1822*60)+AK1822)-720,IF(TablaIncidentes[[#This Row],[Prioridad*]]="Media",((AJ1822*60)+AK1822)-120,IF(TablaIncidentes[[#This Row],[Prioridad*]]="Alta",((AJ1822*60)+AK1822)-60)))</f>
        <v>-60</v>
      </c>
      <c r="AN1822" t="str">
        <f t="shared" si="202"/>
        <v>lunes</v>
      </c>
    </row>
    <row r="1823" spans="1:40" x14ac:dyDescent="0.25">
      <c r="A1823" s="20" t="s">
        <v>3632</v>
      </c>
      <c r="B1823" t="s">
        <v>2410</v>
      </c>
      <c r="C1823" t="s">
        <v>32</v>
      </c>
      <c r="D1823" s="11" t="s">
        <v>33</v>
      </c>
      <c r="E1823" t="s">
        <v>34</v>
      </c>
      <c r="F1823" t="s">
        <v>51</v>
      </c>
      <c r="G1823" t="s">
        <v>52</v>
      </c>
      <c r="J1823" s="12">
        <v>43857</v>
      </c>
      <c r="K1823" s="13">
        <v>0.6407870370370371</v>
      </c>
      <c r="L1823" s="14">
        <v>43857</v>
      </c>
      <c r="M1823" s="15">
        <v>0.6407870370370371</v>
      </c>
      <c r="N1823" s="12">
        <v>43859</v>
      </c>
      <c r="O1823" s="13">
        <v>0.36562500000000003</v>
      </c>
      <c r="P1823" s="16">
        <v>43860.370474537034</v>
      </c>
      <c r="Q1823" s="11" t="s">
        <v>101</v>
      </c>
      <c r="R1823" s="11" t="s">
        <v>3633</v>
      </c>
      <c r="S1823" s="11" t="s">
        <v>39</v>
      </c>
      <c r="T1823" s="11" t="s">
        <v>133</v>
      </c>
      <c r="U1823" s="11" t="s">
        <v>37</v>
      </c>
      <c r="V1823" s="17">
        <v>0</v>
      </c>
      <c r="W1823" s="11" t="s">
        <v>37</v>
      </c>
      <c r="Y1823" s="17" t="str">
        <f>TablaIncidentes[[#This Row],[Tiempo Total Gestión]]</f>
        <v>15:55</v>
      </c>
      <c r="Z1823" s="11">
        <f t="shared" si="196"/>
        <v>15</v>
      </c>
      <c r="AA1823" s="11">
        <f t="shared" si="197"/>
        <v>55</v>
      </c>
      <c r="AB1823" s="11">
        <f>IF(TablaIncidentes[[#This Row],[Prioridad*]]="Baja",(Z1823-24)*60+AA1823,IF(TablaIncidentes[[#This Row],[Prioridad*]]="Media",(Z1823-4)*60+AA1823,IF(TablaIncidentes[[#This Row],[Prioridad*]]="Alta",(Z1823-2)*60+AA1823)))</f>
        <v>835</v>
      </c>
      <c r="AD1823" s="17" t="str">
        <f>TablaIncidentes[[#This Row],[Tiempo Creación (HH:mm)]]</f>
        <v>00:00</v>
      </c>
      <c r="AE1823" s="11">
        <f t="shared" si="198"/>
        <v>0</v>
      </c>
      <c r="AF1823" s="11">
        <f t="shared" si="199"/>
        <v>0</v>
      </c>
      <c r="AG1823" s="11">
        <f>IF(TablaIncidentes[[#This Row],[Prioridad*]]="Baja",((AE1823*60)+AF1823)-30,IF(TablaIncidentes[[#This Row],[Prioridad*]]="Media",((AE1823*60)+AF1823)-15,IF(TablaIncidentes[[#This Row],[Prioridad*]]="Alta",((AE1823*60)+AF1823)-10)))</f>
        <v>-10</v>
      </c>
      <c r="AI1823" s="17">
        <f>TablaIncidentes[[#This Row],[Tiempo Avance Incidente]]</f>
        <v>0</v>
      </c>
      <c r="AJ1823" s="11">
        <f t="shared" si="200"/>
        <v>0</v>
      </c>
      <c r="AK1823" s="11">
        <f t="shared" si="201"/>
        <v>0</v>
      </c>
      <c r="AL1823">
        <f>IF(TablaIncidentes[[#This Row],[Prioridad*]]="Baja",((AJ1823*60)+AK1823)-720,IF(TablaIncidentes[[#This Row],[Prioridad*]]="Media",((AJ1823*60)+AK1823)-120,IF(TablaIncidentes[[#This Row],[Prioridad*]]="Alta",((AJ1823*60)+AK1823)-60)))</f>
        <v>-60</v>
      </c>
      <c r="AN1823" t="str">
        <f t="shared" si="202"/>
        <v>lunes</v>
      </c>
    </row>
    <row r="1824" spans="1:40" x14ac:dyDescent="0.25">
      <c r="A1824" s="20" t="s">
        <v>3634</v>
      </c>
      <c r="B1824" t="s">
        <v>2792</v>
      </c>
      <c r="C1824" t="s">
        <v>32</v>
      </c>
      <c r="D1824" s="11" t="s">
        <v>33</v>
      </c>
      <c r="E1824" t="s">
        <v>34</v>
      </c>
      <c r="F1824" t="s">
        <v>51</v>
      </c>
      <c r="G1824" t="s">
        <v>75</v>
      </c>
      <c r="J1824" s="12">
        <v>43857</v>
      </c>
      <c r="K1824" s="13">
        <v>0.66096064814814814</v>
      </c>
      <c r="L1824" s="14">
        <v>43857</v>
      </c>
      <c r="M1824" s="15">
        <v>0.66096064814814814</v>
      </c>
      <c r="N1824" s="12">
        <v>43858</v>
      </c>
      <c r="O1824" s="13">
        <v>0.41303240740740743</v>
      </c>
      <c r="P1824" s="16">
        <v>43859.434849537036</v>
      </c>
      <c r="Q1824" s="11" t="s">
        <v>101</v>
      </c>
      <c r="R1824" s="11" t="s">
        <v>3635</v>
      </c>
      <c r="S1824" s="11" t="s">
        <v>39</v>
      </c>
      <c r="T1824" s="11" t="s">
        <v>133</v>
      </c>
      <c r="U1824" s="11" t="s">
        <v>37</v>
      </c>
      <c r="V1824" s="17">
        <v>0</v>
      </c>
      <c r="W1824" s="11" t="s">
        <v>37</v>
      </c>
      <c r="Y1824" s="17" t="str">
        <f>TablaIncidentes[[#This Row],[Tiempo Total Gestión]]</f>
        <v>14:39</v>
      </c>
      <c r="Z1824" s="11">
        <f t="shared" si="196"/>
        <v>14</v>
      </c>
      <c r="AA1824" s="11">
        <f t="shared" si="197"/>
        <v>39</v>
      </c>
      <c r="AB1824" s="11">
        <f>IF(TablaIncidentes[[#This Row],[Prioridad*]]="Baja",(Z1824-24)*60+AA1824,IF(TablaIncidentes[[#This Row],[Prioridad*]]="Media",(Z1824-4)*60+AA1824,IF(TablaIncidentes[[#This Row],[Prioridad*]]="Alta",(Z1824-2)*60+AA1824)))</f>
        <v>759</v>
      </c>
      <c r="AD1824" s="17" t="str">
        <f>TablaIncidentes[[#This Row],[Tiempo Creación (HH:mm)]]</f>
        <v>00:00</v>
      </c>
      <c r="AE1824" s="11">
        <f t="shared" si="198"/>
        <v>0</v>
      </c>
      <c r="AF1824" s="11">
        <f t="shared" si="199"/>
        <v>0</v>
      </c>
      <c r="AG1824" s="11">
        <f>IF(TablaIncidentes[[#This Row],[Prioridad*]]="Baja",((AE1824*60)+AF1824)-30,IF(TablaIncidentes[[#This Row],[Prioridad*]]="Media",((AE1824*60)+AF1824)-15,IF(TablaIncidentes[[#This Row],[Prioridad*]]="Alta",((AE1824*60)+AF1824)-10)))</f>
        <v>-10</v>
      </c>
      <c r="AI1824" s="17">
        <f>TablaIncidentes[[#This Row],[Tiempo Avance Incidente]]</f>
        <v>0</v>
      </c>
      <c r="AJ1824" s="11">
        <f t="shared" si="200"/>
        <v>0</v>
      </c>
      <c r="AK1824" s="11">
        <f t="shared" si="201"/>
        <v>0</v>
      </c>
      <c r="AL1824">
        <f>IF(TablaIncidentes[[#This Row],[Prioridad*]]="Baja",((AJ1824*60)+AK1824)-720,IF(TablaIncidentes[[#This Row],[Prioridad*]]="Media",((AJ1824*60)+AK1824)-120,IF(TablaIncidentes[[#This Row],[Prioridad*]]="Alta",((AJ1824*60)+AK1824)-60)))</f>
        <v>-60</v>
      </c>
      <c r="AN1824" t="str">
        <f t="shared" si="202"/>
        <v>lunes</v>
      </c>
    </row>
    <row r="1825" spans="1:40" x14ac:dyDescent="0.25">
      <c r="A1825" s="10" t="s">
        <v>3636</v>
      </c>
      <c r="B1825" t="s">
        <v>1206</v>
      </c>
      <c r="C1825" t="s">
        <v>32</v>
      </c>
      <c r="D1825" s="11" t="s">
        <v>33</v>
      </c>
      <c r="E1825" t="s">
        <v>34</v>
      </c>
      <c r="F1825" t="s">
        <v>51</v>
      </c>
      <c r="G1825" t="s">
        <v>75</v>
      </c>
      <c r="J1825" s="12">
        <v>43857</v>
      </c>
      <c r="K1825" s="13">
        <v>0.67765046296296294</v>
      </c>
      <c r="L1825" s="14">
        <v>43857</v>
      </c>
      <c r="M1825" s="15">
        <v>0.67765046296296294</v>
      </c>
      <c r="N1825" s="12">
        <v>43857</v>
      </c>
      <c r="O1825" s="13">
        <v>0.75094907407407396</v>
      </c>
      <c r="P1825" s="16">
        <v>43858.754016203704</v>
      </c>
      <c r="Q1825" s="11" t="s">
        <v>37</v>
      </c>
      <c r="R1825" s="11" t="s">
        <v>241</v>
      </c>
      <c r="S1825" s="11" t="s">
        <v>39</v>
      </c>
      <c r="T1825" s="11" t="s">
        <v>133</v>
      </c>
      <c r="U1825" s="11" t="s">
        <v>37</v>
      </c>
      <c r="V1825" s="17">
        <v>0</v>
      </c>
      <c r="W1825" s="11" t="s">
        <v>37</v>
      </c>
      <c r="Y1825" s="17" t="str">
        <f>TablaIncidentes[[#This Row],[Tiempo Total Gestión]]</f>
        <v>00:06</v>
      </c>
      <c r="Z1825" s="11">
        <f t="shared" si="196"/>
        <v>0</v>
      </c>
      <c r="AA1825" s="11">
        <f t="shared" si="197"/>
        <v>6</v>
      </c>
      <c r="AB1825" s="11">
        <f>IF(TablaIncidentes[[#This Row],[Prioridad*]]="Baja",(Z1825-24)*60+AA1825,IF(TablaIncidentes[[#This Row],[Prioridad*]]="Media",(Z1825-4)*60+AA1825,IF(TablaIncidentes[[#This Row],[Prioridad*]]="Alta",(Z1825-2)*60+AA1825)))</f>
        <v>-114</v>
      </c>
      <c r="AD1825" s="17" t="str">
        <f>TablaIncidentes[[#This Row],[Tiempo Creación (HH:mm)]]</f>
        <v>00:00</v>
      </c>
      <c r="AE1825" s="11">
        <f t="shared" si="198"/>
        <v>0</v>
      </c>
      <c r="AF1825" s="11">
        <f t="shared" si="199"/>
        <v>0</v>
      </c>
      <c r="AG1825" s="11">
        <f>IF(TablaIncidentes[[#This Row],[Prioridad*]]="Baja",((AE1825*60)+AF1825)-30,IF(TablaIncidentes[[#This Row],[Prioridad*]]="Media",((AE1825*60)+AF1825)-15,IF(TablaIncidentes[[#This Row],[Prioridad*]]="Alta",((AE1825*60)+AF1825)-10)))</f>
        <v>-10</v>
      </c>
      <c r="AI1825" s="17">
        <f>TablaIncidentes[[#This Row],[Tiempo Avance Incidente]]</f>
        <v>0</v>
      </c>
      <c r="AJ1825" s="11">
        <f t="shared" si="200"/>
        <v>0</v>
      </c>
      <c r="AK1825" s="11">
        <f t="shared" si="201"/>
        <v>0</v>
      </c>
      <c r="AL1825">
        <f>IF(TablaIncidentes[[#This Row],[Prioridad*]]="Baja",((AJ1825*60)+AK1825)-720,IF(TablaIncidentes[[#This Row],[Prioridad*]]="Media",((AJ1825*60)+AK1825)-120,IF(TablaIncidentes[[#This Row],[Prioridad*]]="Alta",((AJ1825*60)+AK1825)-60)))</f>
        <v>-60</v>
      </c>
      <c r="AN1825" t="str">
        <f t="shared" si="202"/>
        <v>lunes</v>
      </c>
    </row>
    <row r="1826" spans="1:40" x14ac:dyDescent="0.25">
      <c r="A1826" s="10" t="s">
        <v>3637</v>
      </c>
      <c r="B1826" t="s">
        <v>1415</v>
      </c>
      <c r="C1826" t="s">
        <v>32</v>
      </c>
      <c r="D1826" s="11" t="s">
        <v>33</v>
      </c>
      <c r="E1826" t="s">
        <v>34</v>
      </c>
      <c r="F1826" t="s">
        <v>51</v>
      </c>
      <c r="G1826" t="s">
        <v>75</v>
      </c>
      <c r="J1826" s="12">
        <v>43857</v>
      </c>
      <c r="K1826" s="13">
        <v>0.67834490740740738</v>
      </c>
      <c r="L1826" s="14">
        <v>43857</v>
      </c>
      <c r="M1826" s="15">
        <v>0.67834490740740738</v>
      </c>
      <c r="N1826" s="12">
        <v>43858</v>
      </c>
      <c r="O1826" s="13">
        <v>0.37475694444444446</v>
      </c>
      <c r="P1826" s="16">
        <v>43859.434849537036</v>
      </c>
      <c r="Q1826" s="11" t="s">
        <v>37</v>
      </c>
      <c r="R1826" s="11" t="s">
        <v>1007</v>
      </c>
      <c r="S1826" s="11" t="s">
        <v>39</v>
      </c>
      <c r="T1826" s="11" t="s">
        <v>133</v>
      </c>
      <c r="U1826" s="11" t="s">
        <v>37</v>
      </c>
      <c r="V1826" s="17">
        <v>0</v>
      </c>
      <c r="W1826" s="11" t="s">
        <v>37</v>
      </c>
      <c r="Y1826" s="17" t="str">
        <f>TablaIncidentes[[#This Row],[Tiempo Total Gestión]]</f>
        <v>01:10</v>
      </c>
      <c r="Z1826" s="11">
        <f t="shared" si="196"/>
        <v>1</v>
      </c>
      <c r="AA1826" s="11">
        <f t="shared" si="197"/>
        <v>10</v>
      </c>
      <c r="AB1826" s="11">
        <f>IF(TablaIncidentes[[#This Row],[Prioridad*]]="Baja",(Z1826-24)*60+AA1826,IF(TablaIncidentes[[#This Row],[Prioridad*]]="Media",(Z1826-4)*60+AA1826,IF(TablaIncidentes[[#This Row],[Prioridad*]]="Alta",(Z1826-2)*60+AA1826)))</f>
        <v>-50</v>
      </c>
      <c r="AD1826" s="17" t="str">
        <f>TablaIncidentes[[#This Row],[Tiempo Creación (HH:mm)]]</f>
        <v>00:00</v>
      </c>
      <c r="AE1826" s="11">
        <f t="shared" si="198"/>
        <v>0</v>
      </c>
      <c r="AF1826" s="11">
        <f t="shared" si="199"/>
        <v>0</v>
      </c>
      <c r="AG1826" s="11">
        <f>IF(TablaIncidentes[[#This Row],[Prioridad*]]="Baja",((AE1826*60)+AF1826)-30,IF(TablaIncidentes[[#This Row],[Prioridad*]]="Media",((AE1826*60)+AF1826)-15,IF(TablaIncidentes[[#This Row],[Prioridad*]]="Alta",((AE1826*60)+AF1826)-10)))</f>
        <v>-10</v>
      </c>
      <c r="AI1826" s="17">
        <f>TablaIncidentes[[#This Row],[Tiempo Avance Incidente]]</f>
        <v>0</v>
      </c>
      <c r="AJ1826" s="11">
        <f t="shared" si="200"/>
        <v>0</v>
      </c>
      <c r="AK1826" s="11">
        <f t="shared" si="201"/>
        <v>0</v>
      </c>
      <c r="AL1826">
        <f>IF(TablaIncidentes[[#This Row],[Prioridad*]]="Baja",((AJ1826*60)+AK1826)-720,IF(TablaIncidentes[[#This Row],[Prioridad*]]="Media",((AJ1826*60)+AK1826)-120,IF(TablaIncidentes[[#This Row],[Prioridad*]]="Alta",((AJ1826*60)+AK1826)-60)))</f>
        <v>-60</v>
      </c>
      <c r="AN1826" t="str">
        <f t="shared" si="202"/>
        <v>lunes</v>
      </c>
    </row>
    <row r="1827" spans="1:40" x14ac:dyDescent="0.25">
      <c r="A1827" s="20" t="s">
        <v>3638</v>
      </c>
      <c r="B1827" t="s">
        <v>3639</v>
      </c>
      <c r="C1827" t="s">
        <v>32</v>
      </c>
      <c r="D1827" s="11" t="s">
        <v>33</v>
      </c>
      <c r="E1827" t="s">
        <v>34</v>
      </c>
      <c r="F1827" t="s">
        <v>51</v>
      </c>
      <c r="G1827" t="s">
        <v>75</v>
      </c>
      <c r="J1827" s="12">
        <v>43857</v>
      </c>
      <c r="K1827" s="13">
        <v>0.68600694444444443</v>
      </c>
      <c r="L1827" s="14">
        <v>43857</v>
      </c>
      <c r="M1827" s="15">
        <v>0.68600694444444443</v>
      </c>
      <c r="N1827" s="12">
        <v>43858</v>
      </c>
      <c r="O1827" s="13">
        <v>0.4074652777777778</v>
      </c>
      <c r="P1827" s="16">
        <v>43859.434849537036</v>
      </c>
      <c r="Q1827" s="11" t="s">
        <v>101</v>
      </c>
      <c r="R1827" s="11" t="s">
        <v>3640</v>
      </c>
      <c r="S1827" s="11" t="s">
        <v>39</v>
      </c>
      <c r="T1827" s="11" t="s">
        <v>133</v>
      </c>
      <c r="U1827" s="11" t="s">
        <v>37</v>
      </c>
      <c r="V1827" s="17">
        <v>0</v>
      </c>
      <c r="W1827" s="11" t="s">
        <v>37</v>
      </c>
      <c r="Y1827" s="17" t="str">
        <f>TablaIncidentes[[#This Row],[Tiempo Total Gestión]]</f>
        <v>14:03</v>
      </c>
      <c r="Z1827" s="11">
        <f t="shared" si="196"/>
        <v>14</v>
      </c>
      <c r="AA1827" s="11">
        <f t="shared" si="197"/>
        <v>3</v>
      </c>
      <c r="AB1827" s="11">
        <f>IF(TablaIncidentes[[#This Row],[Prioridad*]]="Baja",(Z1827-24)*60+AA1827,IF(TablaIncidentes[[#This Row],[Prioridad*]]="Media",(Z1827-4)*60+AA1827,IF(TablaIncidentes[[#This Row],[Prioridad*]]="Alta",(Z1827-2)*60+AA1827)))</f>
        <v>723</v>
      </c>
      <c r="AD1827" s="17" t="str">
        <f>TablaIncidentes[[#This Row],[Tiempo Creación (HH:mm)]]</f>
        <v>00:00</v>
      </c>
      <c r="AE1827" s="11">
        <f t="shared" si="198"/>
        <v>0</v>
      </c>
      <c r="AF1827" s="11">
        <f t="shared" si="199"/>
        <v>0</v>
      </c>
      <c r="AG1827" s="11">
        <f>IF(TablaIncidentes[[#This Row],[Prioridad*]]="Baja",((AE1827*60)+AF1827)-30,IF(TablaIncidentes[[#This Row],[Prioridad*]]="Media",((AE1827*60)+AF1827)-15,IF(TablaIncidentes[[#This Row],[Prioridad*]]="Alta",((AE1827*60)+AF1827)-10)))</f>
        <v>-10</v>
      </c>
      <c r="AI1827" s="17">
        <f>TablaIncidentes[[#This Row],[Tiempo Avance Incidente]]</f>
        <v>0</v>
      </c>
      <c r="AJ1827" s="11">
        <f t="shared" si="200"/>
        <v>0</v>
      </c>
      <c r="AK1827" s="11">
        <f t="shared" si="201"/>
        <v>0</v>
      </c>
      <c r="AL1827">
        <f>IF(TablaIncidentes[[#This Row],[Prioridad*]]="Baja",((AJ1827*60)+AK1827)-720,IF(TablaIncidentes[[#This Row],[Prioridad*]]="Media",((AJ1827*60)+AK1827)-120,IF(TablaIncidentes[[#This Row],[Prioridad*]]="Alta",((AJ1827*60)+AK1827)-60)))</f>
        <v>-60</v>
      </c>
      <c r="AN1827" t="str">
        <f t="shared" si="202"/>
        <v>lunes</v>
      </c>
    </row>
    <row r="1828" spans="1:40" x14ac:dyDescent="0.25">
      <c r="A1828" s="10" t="s">
        <v>3641</v>
      </c>
      <c r="B1828" t="s">
        <v>3416</v>
      </c>
      <c r="C1828" t="s">
        <v>32</v>
      </c>
      <c r="D1828" s="11" t="s">
        <v>33</v>
      </c>
      <c r="E1828" t="s">
        <v>34</v>
      </c>
      <c r="F1828" t="s">
        <v>51</v>
      </c>
      <c r="G1828" t="s">
        <v>75</v>
      </c>
      <c r="J1828" s="12">
        <v>43857</v>
      </c>
      <c r="K1828" s="13">
        <v>0.68809027777777787</v>
      </c>
      <c r="L1828" s="14">
        <v>43857</v>
      </c>
      <c r="M1828" s="15">
        <v>0.68809027777777787</v>
      </c>
      <c r="N1828" s="12">
        <v>43858</v>
      </c>
      <c r="O1828" s="13">
        <v>0.36440972222222223</v>
      </c>
      <c r="P1828" s="16">
        <v>43859.434849537036</v>
      </c>
      <c r="Q1828" s="11" t="s">
        <v>37</v>
      </c>
      <c r="R1828" s="11" t="s">
        <v>196</v>
      </c>
      <c r="S1828" s="11" t="s">
        <v>39</v>
      </c>
      <c r="T1828" s="11" t="s">
        <v>133</v>
      </c>
      <c r="U1828" s="11" t="s">
        <v>37</v>
      </c>
      <c r="V1828" s="17">
        <v>0</v>
      </c>
      <c r="W1828" s="11" t="s">
        <v>37</v>
      </c>
      <c r="Y1828" s="17" t="str">
        <f>TablaIncidentes[[#This Row],[Tiempo Total Gestión]]</f>
        <v>01:02</v>
      </c>
      <c r="Z1828" s="11">
        <f t="shared" si="196"/>
        <v>1</v>
      </c>
      <c r="AA1828" s="11">
        <f t="shared" si="197"/>
        <v>2</v>
      </c>
      <c r="AB1828" s="11">
        <f>IF(TablaIncidentes[[#This Row],[Prioridad*]]="Baja",(Z1828-24)*60+AA1828,IF(TablaIncidentes[[#This Row],[Prioridad*]]="Media",(Z1828-4)*60+AA1828,IF(TablaIncidentes[[#This Row],[Prioridad*]]="Alta",(Z1828-2)*60+AA1828)))</f>
        <v>-58</v>
      </c>
      <c r="AD1828" s="17" t="str">
        <f>TablaIncidentes[[#This Row],[Tiempo Creación (HH:mm)]]</f>
        <v>00:00</v>
      </c>
      <c r="AE1828" s="11">
        <f t="shared" si="198"/>
        <v>0</v>
      </c>
      <c r="AF1828" s="11">
        <f t="shared" si="199"/>
        <v>0</v>
      </c>
      <c r="AG1828" s="11">
        <f>IF(TablaIncidentes[[#This Row],[Prioridad*]]="Baja",((AE1828*60)+AF1828)-30,IF(TablaIncidentes[[#This Row],[Prioridad*]]="Media",((AE1828*60)+AF1828)-15,IF(TablaIncidentes[[#This Row],[Prioridad*]]="Alta",((AE1828*60)+AF1828)-10)))</f>
        <v>-10</v>
      </c>
      <c r="AI1828" s="17">
        <f>TablaIncidentes[[#This Row],[Tiempo Avance Incidente]]</f>
        <v>0</v>
      </c>
      <c r="AJ1828" s="11">
        <f t="shared" si="200"/>
        <v>0</v>
      </c>
      <c r="AK1828" s="11">
        <f t="shared" si="201"/>
        <v>0</v>
      </c>
      <c r="AL1828">
        <f>IF(TablaIncidentes[[#This Row],[Prioridad*]]="Baja",((AJ1828*60)+AK1828)-720,IF(TablaIncidentes[[#This Row],[Prioridad*]]="Media",((AJ1828*60)+AK1828)-120,IF(TablaIncidentes[[#This Row],[Prioridad*]]="Alta",((AJ1828*60)+AK1828)-60)))</f>
        <v>-60</v>
      </c>
      <c r="AN1828" t="str">
        <f t="shared" si="202"/>
        <v>lunes</v>
      </c>
    </row>
    <row r="1829" spans="1:40" x14ac:dyDescent="0.25">
      <c r="A1829" s="10" t="s">
        <v>3642</v>
      </c>
      <c r="B1829" t="s">
        <v>3643</v>
      </c>
      <c r="C1829" t="s">
        <v>32</v>
      </c>
      <c r="D1829" s="11" t="s">
        <v>33</v>
      </c>
      <c r="E1829" t="s">
        <v>34</v>
      </c>
      <c r="F1829" t="s">
        <v>51</v>
      </c>
      <c r="G1829" t="s">
        <v>75</v>
      </c>
      <c r="J1829" s="12">
        <v>43857</v>
      </c>
      <c r="K1829" s="13">
        <v>0.68809027777777787</v>
      </c>
      <c r="L1829" s="14">
        <v>43857</v>
      </c>
      <c r="M1829" s="15">
        <v>0.68809027777777787</v>
      </c>
      <c r="N1829" s="12">
        <v>43858</v>
      </c>
      <c r="O1829" s="13">
        <v>0.3626967592592592</v>
      </c>
      <c r="P1829" s="16">
        <v>43859.434849537036</v>
      </c>
      <c r="Q1829" s="11" t="s">
        <v>37</v>
      </c>
      <c r="R1829" s="11" t="s">
        <v>549</v>
      </c>
      <c r="S1829" s="11" t="s">
        <v>39</v>
      </c>
      <c r="T1829" s="11" t="s">
        <v>133</v>
      </c>
      <c r="U1829" s="11" t="s">
        <v>37</v>
      </c>
      <c r="V1829" s="17">
        <v>0</v>
      </c>
      <c r="W1829" s="11" t="s">
        <v>37</v>
      </c>
      <c r="Y1829" s="17" t="str">
        <f>TablaIncidentes[[#This Row],[Tiempo Total Gestión]]</f>
        <v>01:16</v>
      </c>
      <c r="Z1829" s="11">
        <f t="shared" si="196"/>
        <v>1</v>
      </c>
      <c r="AA1829" s="11">
        <f t="shared" si="197"/>
        <v>16</v>
      </c>
      <c r="AB1829" s="11">
        <f>IF(TablaIncidentes[[#This Row],[Prioridad*]]="Baja",(Z1829-24)*60+AA1829,IF(TablaIncidentes[[#This Row],[Prioridad*]]="Media",(Z1829-4)*60+AA1829,IF(TablaIncidentes[[#This Row],[Prioridad*]]="Alta",(Z1829-2)*60+AA1829)))</f>
        <v>-44</v>
      </c>
      <c r="AD1829" s="17" t="str">
        <f>TablaIncidentes[[#This Row],[Tiempo Creación (HH:mm)]]</f>
        <v>00:00</v>
      </c>
      <c r="AE1829" s="11">
        <f t="shared" si="198"/>
        <v>0</v>
      </c>
      <c r="AF1829" s="11">
        <f t="shared" si="199"/>
        <v>0</v>
      </c>
      <c r="AG1829" s="11">
        <f>IF(TablaIncidentes[[#This Row],[Prioridad*]]="Baja",((AE1829*60)+AF1829)-30,IF(TablaIncidentes[[#This Row],[Prioridad*]]="Media",((AE1829*60)+AF1829)-15,IF(TablaIncidentes[[#This Row],[Prioridad*]]="Alta",((AE1829*60)+AF1829)-10)))</f>
        <v>-10</v>
      </c>
      <c r="AI1829" s="17">
        <f>TablaIncidentes[[#This Row],[Tiempo Avance Incidente]]</f>
        <v>0</v>
      </c>
      <c r="AJ1829" s="11">
        <f t="shared" si="200"/>
        <v>0</v>
      </c>
      <c r="AK1829" s="11">
        <f t="shared" si="201"/>
        <v>0</v>
      </c>
      <c r="AL1829">
        <f>IF(TablaIncidentes[[#This Row],[Prioridad*]]="Baja",((AJ1829*60)+AK1829)-720,IF(TablaIncidentes[[#This Row],[Prioridad*]]="Media",((AJ1829*60)+AK1829)-120,IF(TablaIncidentes[[#This Row],[Prioridad*]]="Alta",((AJ1829*60)+AK1829)-60)))</f>
        <v>-60</v>
      </c>
      <c r="AN1829" t="str">
        <f t="shared" si="202"/>
        <v>lunes</v>
      </c>
    </row>
    <row r="1830" spans="1:40" x14ac:dyDescent="0.25">
      <c r="A1830" s="20" t="s">
        <v>3644</v>
      </c>
      <c r="B1830" t="s">
        <v>1027</v>
      </c>
      <c r="C1830" t="s">
        <v>32</v>
      </c>
      <c r="D1830" s="11" t="s">
        <v>33</v>
      </c>
      <c r="E1830" t="s">
        <v>34</v>
      </c>
      <c r="F1830" t="s">
        <v>51</v>
      </c>
      <c r="G1830" t="s">
        <v>75</v>
      </c>
      <c r="J1830" s="12">
        <v>43857</v>
      </c>
      <c r="K1830" s="13">
        <v>0.6887847222222222</v>
      </c>
      <c r="L1830" s="14">
        <v>43857</v>
      </c>
      <c r="M1830" s="15">
        <v>0.6887847222222222</v>
      </c>
      <c r="N1830" s="12">
        <v>43858</v>
      </c>
      <c r="O1830" s="13">
        <v>0.40333333333333332</v>
      </c>
      <c r="P1830" s="16">
        <v>43859.434849537036</v>
      </c>
      <c r="Q1830" s="11" t="s">
        <v>101</v>
      </c>
      <c r="R1830" s="11" t="s">
        <v>3645</v>
      </c>
      <c r="S1830" s="11" t="s">
        <v>39</v>
      </c>
      <c r="T1830" s="11" t="s">
        <v>133</v>
      </c>
      <c r="U1830" s="11" t="s">
        <v>37</v>
      </c>
      <c r="V1830" s="17">
        <v>0</v>
      </c>
      <c r="W1830" s="11" t="s">
        <v>37</v>
      </c>
      <c r="Y1830" s="17" t="str">
        <f>TablaIncidentes[[#This Row],[Tiempo Total Gestión]]</f>
        <v>13:59</v>
      </c>
      <c r="Z1830" s="11">
        <f t="shared" si="196"/>
        <v>13</v>
      </c>
      <c r="AA1830" s="11">
        <f t="shared" si="197"/>
        <v>59</v>
      </c>
      <c r="AB1830" s="11">
        <f>IF(TablaIncidentes[[#This Row],[Prioridad*]]="Baja",(Z1830-24)*60+AA1830,IF(TablaIncidentes[[#This Row],[Prioridad*]]="Media",(Z1830-4)*60+AA1830,IF(TablaIncidentes[[#This Row],[Prioridad*]]="Alta",(Z1830-2)*60+AA1830)))</f>
        <v>719</v>
      </c>
      <c r="AD1830" s="17" t="str">
        <f>TablaIncidentes[[#This Row],[Tiempo Creación (HH:mm)]]</f>
        <v>00:00</v>
      </c>
      <c r="AE1830" s="11">
        <f t="shared" si="198"/>
        <v>0</v>
      </c>
      <c r="AF1830" s="11">
        <f t="shared" si="199"/>
        <v>0</v>
      </c>
      <c r="AG1830" s="11">
        <f>IF(TablaIncidentes[[#This Row],[Prioridad*]]="Baja",((AE1830*60)+AF1830)-30,IF(TablaIncidentes[[#This Row],[Prioridad*]]="Media",((AE1830*60)+AF1830)-15,IF(TablaIncidentes[[#This Row],[Prioridad*]]="Alta",((AE1830*60)+AF1830)-10)))</f>
        <v>-10</v>
      </c>
      <c r="AI1830" s="17">
        <f>TablaIncidentes[[#This Row],[Tiempo Avance Incidente]]</f>
        <v>0</v>
      </c>
      <c r="AJ1830" s="11">
        <f t="shared" si="200"/>
        <v>0</v>
      </c>
      <c r="AK1830" s="11">
        <f t="shared" si="201"/>
        <v>0</v>
      </c>
      <c r="AL1830">
        <f>IF(TablaIncidentes[[#This Row],[Prioridad*]]="Baja",((AJ1830*60)+AK1830)-720,IF(TablaIncidentes[[#This Row],[Prioridad*]]="Media",((AJ1830*60)+AK1830)-120,IF(TablaIncidentes[[#This Row],[Prioridad*]]="Alta",((AJ1830*60)+AK1830)-60)))</f>
        <v>-60</v>
      </c>
      <c r="AN1830" t="str">
        <f t="shared" si="202"/>
        <v>lunes</v>
      </c>
    </row>
    <row r="1831" spans="1:40" x14ac:dyDescent="0.25">
      <c r="A1831" s="10" t="s">
        <v>3646</v>
      </c>
      <c r="B1831" t="s">
        <v>3647</v>
      </c>
      <c r="C1831" t="s">
        <v>32</v>
      </c>
      <c r="D1831" s="11" t="s">
        <v>33</v>
      </c>
      <c r="E1831" t="s">
        <v>34</v>
      </c>
      <c r="F1831" t="s">
        <v>51</v>
      </c>
      <c r="G1831" t="s">
        <v>75</v>
      </c>
      <c r="J1831" s="12">
        <v>43857</v>
      </c>
      <c r="K1831" s="13">
        <v>0.69018518518518512</v>
      </c>
      <c r="L1831" s="14">
        <v>43857</v>
      </c>
      <c r="M1831" s="15">
        <v>0.69018518518518512</v>
      </c>
      <c r="N1831" s="12">
        <v>43858</v>
      </c>
      <c r="O1831" s="13">
        <v>0.3591435185185185</v>
      </c>
      <c r="P1831" s="16">
        <v>43859.434849537036</v>
      </c>
      <c r="Q1831" s="11" t="s">
        <v>37</v>
      </c>
      <c r="R1831" s="11" t="s">
        <v>356</v>
      </c>
      <c r="S1831" s="11" t="s">
        <v>39</v>
      </c>
      <c r="T1831" s="11" t="s">
        <v>133</v>
      </c>
      <c r="U1831" s="11" t="s">
        <v>37</v>
      </c>
      <c r="V1831" s="17">
        <v>0</v>
      </c>
      <c r="W1831" s="11" t="s">
        <v>37</v>
      </c>
      <c r="Y1831" s="17" t="str">
        <f>TablaIncidentes[[#This Row],[Tiempo Total Gestión]]</f>
        <v>00:16</v>
      </c>
      <c r="Z1831" s="11">
        <f t="shared" si="196"/>
        <v>0</v>
      </c>
      <c r="AA1831" s="11">
        <f t="shared" si="197"/>
        <v>16</v>
      </c>
      <c r="AB1831" s="11">
        <f>IF(TablaIncidentes[[#This Row],[Prioridad*]]="Baja",(Z1831-24)*60+AA1831,IF(TablaIncidentes[[#This Row],[Prioridad*]]="Media",(Z1831-4)*60+AA1831,IF(TablaIncidentes[[#This Row],[Prioridad*]]="Alta",(Z1831-2)*60+AA1831)))</f>
        <v>-104</v>
      </c>
      <c r="AD1831" s="17" t="str">
        <f>TablaIncidentes[[#This Row],[Tiempo Creación (HH:mm)]]</f>
        <v>00:00</v>
      </c>
      <c r="AE1831" s="11">
        <f t="shared" si="198"/>
        <v>0</v>
      </c>
      <c r="AF1831" s="11">
        <f t="shared" si="199"/>
        <v>0</v>
      </c>
      <c r="AG1831" s="11">
        <f>IF(TablaIncidentes[[#This Row],[Prioridad*]]="Baja",((AE1831*60)+AF1831)-30,IF(TablaIncidentes[[#This Row],[Prioridad*]]="Media",((AE1831*60)+AF1831)-15,IF(TablaIncidentes[[#This Row],[Prioridad*]]="Alta",((AE1831*60)+AF1831)-10)))</f>
        <v>-10</v>
      </c>
      <c r="AI1831" s="17">
        <f>TablaIncidentes[[#This Row],[Tiempo Avance Incidente]]</f>
        <v>0</v>
      </c>
      <c r="AJ1831" s="11">
        <f t="shared" si="200"/>
        <v>0</v>
      </c>
      <c r="AK1831" s="11">
        <f t="shared" si="201"/>
        <v>0</v>
      </c>
      <c r="AL1831">
        <f>IF(TablaIncidentes[[#This Row],[Prioridad*]]="Baja",((AJ1831*60)+AK1831)-720,IF(TablaIncidentes[[#This Row],[Prioridad*]]="Media",((AJ1831*60)+AK1831)-120,IF(TablaIncidentes[[#This Row],[Prioridad*]]="Alta",((AJ1831*60)+AK1831)-60)))</f>
        <v>-60</v>
      </c>
      <c r="AN1831" t="str">
        <f t="shared" si="202"/>
        <v>lunes</v>
      </c>
    </row>
    <row r="1832" spans="1:40" x14ac:dyDescent="0.25">
      <c r="A1832" s="20" t="s">
        <v>3648</v>
      </c>
      <c r="B1832" t="s">
        <v>3649</v>
      </c>
      <c r="C1832" t="s">
        <v>32</v>
      </c>
      <c r="D1832" s="11" t="s">
        <v>33</v>
      </c>
      <c r="E1832" t="s">
        <v>34</v>
      </c>
      <c r="F1832" t="s">
        <v>51</v>
      </c>
      <c r="G1832" t="s">
        <v>62</v>
      </c>
      <c r="J1832" s="12">
        <v>43857</v>
      </c>
      <c r="K1832" s="13">
        <v>0.65748842592592593</v>
      </c>
      <c r="L1832" s="14">
        <v>43857</v>
      </c>
      <c r="M1832" s="15">
        <v>0.65748842592592593</v>
      </c>
      <c r="N1832" s="12">
        <v>43858</v>
      </c>
      <c r="O1832" s="13">
        <v>0.3707523148148148</v>
      </c>
      <c r="P1832" s="16">
        <v>43859.434849537036</v>
      </c>
      <c r="Q1832" s="11" t="s">
        <v>101</v>
      </c>
      <c r="R1832" s="11" t="s">
        <v>1864</v>
      </c>
      <c r="S1832" s="11" t="s">
        <v>39</v>
      </c>
      <c r="T1832" s="11" t="s">
        <v>133</v>
      </c>
      <c r="U1832" s="11" t="s">
        <v>37</v>
      </c>
      <c r="V1832" s="17">
        <v>0</v>
      </c>
      <c r="W1832" s="11" t="s">
        <v>37</v>
      </c>
      <c r="Y1832" s="17" t="str">
        <f>TablaIncidentes[[#This Row],[Tiempo Total Gestión]]</f>
        <v>02:10</v>
      </c>
      <c r="Z1832" s="11">
        <f t="shared" si="196"/>
        <v>2</v>
      </c>
      <c r="AA1832" s="11">
        <f t="shared" si="197"/>
        <v>10</v>
      </c>
      <c r="AB1832" s="11">
        <f>IF(TablaIncidentes[[#This Row],[Prioridad*]]="Baja",(Z1832-24)*60+AA1832,IF(TablaIncidentes[[#This Row],[Prioridad*]]="Media",(Z1832-4)*60+AA1832,IF(TablaIncidentes[[#This Row],[Prioridad*]]="Alta",(Z1832-2)*60+AA1832)))</f>
        <v>10</v>
      </c>
      <c r="AD1832" s="17" t="str">
        <f>TablaIncidentes[[#This Row],[Tiempo Creación (HH:mm)]]</f>
        <v>00:00</v>
      </c>
      <c r="AE1832" s="11">
        <f t="shared" si="198"/>
        <v>0</v>
      </c>
      <c r="AF1832" s="11">
        <f t="shared" si="199"/>
        <v>0</v>
      </c>
      <c r="AG1832" s="11">
        <f>IF(TablaIncidentes[[#This Row],[Prioridad*]]="Baja",((AE1832*60)+AF1832)-30,IF(TablaIncidentes[[#This Row],[Prioridad*]]="Media",((AE1832*60)+AF1832)-15,IF(TablaIncidentes[[#This Row],[Prioridad*]]="Alta",((AE1832*60)+AF1832)-10)))</f>
        <v>-10</v>
      </c>
      <c r="AI1832" s="17">
        <f>TablaIncidentes[[#This Row],[Tiempo Avance Incidente]]</f>
        <v>0</v>
      </c>
      <c r="AJ1832" s="11">
        <f t="shared" si="200"/>
        <v>0</v>
      </c>
      <c r="AK1832" s="11">
        <f t="shared" si="201"/>
        <v>0</v>
      </c>
      <c r="AL1832">
        <f>IF(TablaIncidentes[[#This Row],[Prioridad*]]="Baja",((AJ1832*60)+AK1832)-720,IF(TablaIncidentes[[#This Row],[Prioridad*]]="Media",((AJ1832*60)+AK1832)-120,IF(TablaIncidentes[[#This Row],[Prioridad*]]="Alta",((AJ1832*60)+AK1832)-60)))</f>
        <v>-60</v>
      </c>
      <c r="AN1832" t="str">
        <f t="shared" si="202"/>
        <v>lunes</v>
      </c>
    </row>
    <row r="1833" spans="1:40" x14ac:dyDescent="0.25">
      <c r="A1833" s="20" t="s">
        <v>3650</v>
      </c>
      <c r="B1833" t="s">
        <v>3651</v>
      </c>
      <c r="C1833" t="s">
        <v>32</v>
      </c>
      <c r="D1833" s="11" t="s">
        <v>33</v>
      </c>
      <c r="E1833" t="s">
        <v>34</v>
      </c>
      <c r="F1833" t="s">
        <v>51</v>
      </c>
      <c r="G1833" t="s">
        <v>75</v>
      </c>
      <c r="J1833" s="12">
        <v>43857</v>
      </c>
      <c r="K1833" s="13">
        <v>0.68321759259259263</v>
      </c>
      <c r="L1833" s="14">
        <v>43857</v>
      </c>
      <c r="M1833" s="15">
        <v>0.68321759259259263</v>
      </c>
      <c r="N1833" s="12">
        <v>43858</v>
      </c>
      <c r="O1833" s="13">
        <v>0.39939814814814811</v>
      </c>
      <c r="P1833" s="16">
        <v>43859.434849537036</v>
      </c>
      <c r="Q1833" s="11" t="s">
        <v>101</v>
      </c>
      <c r="R1833" s="11" t="s">
        <v>3652</v>
      </c>
      <c r="S1833" s="11" t="s">
        <v>39</v>
      </c>
      <c r="T1833" s="11" t="s">
        <v>133</v>
      </c>
      <c r="U1833" s="11" t="s">
        <v>37</v>
      </c>
      <c r="V1833" s="17">
        <v>0</v>
      </c>
      <c r="W1833" s="11" t="s">
        <v>37</v>
      </c>
      <c r="Y1833" s="17" t="str">
        <f>TablaIncidentes[[#This Row],[Tiempo Total Gestión]]</f>
        <v>14:07</v>
      </c>
      <c r="Z1833" s="11">
        <f t="shared" si="196"/>
        <v>14</v>
      </c>
      <c r="AA1833" s="11">
        <f t="shared" si="197"/>
        <v>7</v>
      </c>
      <c r="AB1833" s="11">
        <f>IF(TablaIncidentes[[#This Row],[Prioridad*]]="Baja",(Z1833-24)*60+AA1833,IF(TablaIncidentes[[#This Row],[Prioridad*]]="Media",(Z1833-4)*60+AA1833,IF(TablaIncidentes[[#This Row],[Prioridad*]]="Alta",(Z1833-2)*60+AA1833)))</f>
        <v>727</v>
      </c>
      <c r="AD1833" s="17" t="str">
        <f>TablaIncidentes[[#This Row],[Tiempo Creación (HH:mm)]]</f>
        <v>00:00</v>
      </c>
      <c r="AE1833" s="11">
        <f t="shared" si="198"/>
        <v>0</v>
      </c>
      <c r="AF1833" s="11">
        <f t="shared" si="199"/>
        <v>0</v>
      </c>
      <c r="AG1833" s="11">
        <f>IF(TablaIncidentes[[#This Row],[Prioridad*]]="Baja",((AE1833*60)+AF1833)-30,IF(TablaIncidentes[[#This Row],[Prioridad*]]="Media",((AE1833*60)+AF1833)-15,IF(TablaIncidentes[[#This Row],[Prioridad*]]="Alta",((AE1833*60)+AF1833)-10)))</f>
        <v>-10</v>
      </c>
      <c r="AI1833" s="17">
        <f>TablaIncidentes[[#This Row],[Tiempo Avance Incidente]]</f>
        <v>0</v>
      </c>
      <c r="AJ1833" s="11">
        <f t="shared" si="200"/>
        <v>0</v>
      </c>
      <c r="AK1833" s="11">
        <f t="shared" si="201"/>
        <v>0</v>
      </c>
      <c r="AL1833">
        <f>IF(TablaIncidentes[[#This Row],[Prioridad*]]="Baja",((AJ1833*60)+AK1833)-720,IF(TablaIncidentes[[#This Row],[Prioridad*]]="Media",((AJ1833*60)+AK1833)-120,IF(TablaIncidentes[[#This Row],[Prioridad*]]="Alta",((AJ1833*60)+AK1833)-60)))</f>
        <v>-60</v>
      </c>
      <c r="AN1833" t="str">
        <f t="shared" si="202"/>
        <v>lunes</v>
      </c>
    </row>
    <row r="1834" spans="1:40" x14ac:dyDescent="0.25">
      <c r="A1834" s="10" t="s">
        <v>3653</v>
      </c>
      <c r="B1834" t="s">
        <v>3464</v>
      </c>
      <c r="C1834" t="s">
        <v>32</v>
      </c>
      <c r="D1834" s="11" t="s">
        <v>33</v>
      </c>
      <c r="E1834" t="s">
        <v>34</v>
      </c>
      <c r="F1834" t="s">
        <v>51</v>
      </c>
      <c r="G1834" t="s">
        <v>75</v>
      </c>
      <c r="J1834" s="12">
        <v>43857</v>
      </c>
      <c r="K1834" s="13">
        <v>0.68530092592592595</v>
      </c>
      <c r="L1834" s="14">
        <v>43857</v>
      </c>
      <c r="M1834" s="15">
        <v>0.68530092592592595</v>
      </c>
      <c r="N1834" s="12">
        <v>43858</v>
      </c>
      <c r="O1834" s="13">
        <v>0.3661921296296296</v>
      </c>
      <c r="P1834" s="16">
        <v>43859.434849537036</v>
      </c>
      <c r="Q1834" s="11" t="s">
        <v>37</v>
      </c>
      <c r="R1834" s="11" t="s">
        <v>377</v>
      </c>
      <c r="S1834" s="11" t="s">
        <v>39</v>
      </c>
      <c r="T1834" s="11" t="s">
        <v>133</v>
      </c>
      <c r="U1834" s="11" t="s">
        <v>37</v>
      </c>
      <c r="V1834" s="17">
        <v>0</v>
      </c>
      <c r="W1834" s="11" t="s">
        <v>37</v>
      </c>
      <c r="Y1834" s="17" t="str">
        <f>TablaIncidentes[[#This Row],[Tiempo Total Gestión]]</f>
        <v>00:42</v>
      </c>
      <c r="Z1834" s="11">
        <f t="shared" si="196"/>
        <v>0</v>
      </c>
      <c r="AA1834" s="11">
        <f t="shared" si="197"/>
        <v>42</v>
      </c>
      <c r="AB1834" s="11">
        <f>IF(TablaIncidentes[[#This Row],[Prioridad*]]="Baja",(Z1834-24)*60+AA1834,IF(TablaIncidentes[[#This Row],[Prioridad*]]="Media",(Z1834-4)*60+AA1834,IF(TablaIncidentes[[#This Row],[Prioridad*]]="Alta",(Z1834-2)*60+AA1834)))</f>
        <v>-78</v>
      </c>
      <c r="AD1834" s="17" t="str">
        <f>TablaIncidentes[[#This Row],[Tiempo Creación (HH:mm)]]</f>
        <v>00:00</v>
      </c>
      <c r="AE1834" s="11">
        <f t="shared" si="198"/>
        <v>0</v>
      </c>
      <c r="AF1834" s="11">
        <f t="shared" si="199"/>
        <v>0</v>
      </c>
      <c r="AG1834" s="11">
        <f>IF(TablaIncidentes[[#This Row],[Prioridad*]]="Baja",((AE1834*60)+AF1834)-30,IF(TablaIncidentes[[#This Row],[Prioridad*]]="Media",((AE1834*60)+AF1834)-15,IF(TablaIncidentes[[#This Row],[Prioridad*]]="Alta",((AE1834*60)+AF1834)-10)))</f>
        <v>-10</v>
      </c>
      <c r="AI1834" s="17">
        <f>TablaIncidentes[[#This Row],[Tiempo Avance Incidente]]</f>
        <v>0</v>
      </c>
      <c r="AJ1834" s="11">
        <f t="shared" si="200"/>
        <v>0</v>
      </c>
      <c r="AK1834" s="11">
        <f t="shared" si="201"/>
        <v>0</v>
      </c>
      <c r="AL1834">
        <f>IF(TablaIncidentes[[#This Row],[Prioridad*]]="Baja",((AJ1834*60)+AK1834)-720,IF(TablaIncidentes[[#This Row],[Prioridad*]]="Media",((AJ1834*60)+AK1834)-120,IF(TablaIncidentes[[#This Row],[Prioridad*]]="Alta",((AJ1834*60)+AK1834)-60)))</f>
        <v>-60</v>
      </c>
      <c r="AN1834" t="str">
        <f t="shared" si="202"/>
        <v>lunes</v>
      </c>
    </row>
    <row r="1835" spans="1:40" x14ac:dyDescent="0.25">
      <c r="A1835" s="10" t="s">
        <v>3654</v>
      </c>
      <c r="B1835" t="s">
        <v>3074</v>
      </c>
      <c r="C1835" t="s">
        <v>32</v>
      </c>
      <c r="D1835" s="11" t="s">
        <v>33</v>
      </c>
      <c r="E1835" t="s">
        <v>34</v>
      </c>
      <c r="F1835" t="s">
        <v>51</v>
      </c>
      <c r="G1835" t="s">
        <v>75</v>
      </c>
      <c r="J1835" s="12">
        <v>43857</v>
      </c>
      <c r="K1835" s="13">
        <v>0.68809027777777787</v>
      </c>
      <c r="L1835" s="14">
        <v>43857</v>
      </c>
      <c r="M1835" s="15">
        <v>0.68809027777777787</v>
      </c>
      <c r="N1835" s="12">
        <v>43858</v>
      </c>
      <c r="O1835" s="13">
        <v>0.36096064814814816</v>
      </c>
      <c r="P1835" s="16">
        <v>43859.434849537036</v>
      </c>
      <c r="Q1835" s="11" t="s">
        <v>37</v>
      </c>
      <c r="R1835" s="11" t="s">
        <v>504</v>
      </c>
      <c r="S1835" s="11" t="s">
        <v>39</v>
      </c>
      <c r="T1835" s="11" t="s">
        <v>133</v>
      </c>
      <c r="U1835" s="11" t="s">
        <v>37</v>
      </c>
      <c r="V1835" s="17">
        <v>0</v>
      </c>
      <c r="W1835" s="11" t="s">
        <v>37</v>
      </c>
      <c r="Y1835" s="17" t="str">
        <f>TablaIncidentes[[#This Row],[Tiempo Total Gestión]]</f>
        <v>00:32</v>
      </c>
      <c r="Z1835" s="11">
        <f t="shared" si="196"/>
        <v>0</v>
      </c>
      <c r="AA1835" s="11">
        <f t="shared" si="197"/>
        <v>32</v>
      </c>
      <c r="AB1835" s="11">
        <f>IF(TablaIncidentes[[#This Row],[Prioridad*]]="Baja",(Z1835-24)*60+AA1835,IF(TablaIncidentes[[#This Row],[Prioridad*]]="Media",(Z1835-4)*60+AA1835,IF(TablaIncidentes[[#This Row],[Prioridad*]]="Alta",(Z1835-2)*60+AA1835)))</f>
        <v>-88</v>
      </c>
      <c r="AD1835" s="17" t="str">
        <f>TablaIncidentes[[#This Row],[Tiempo Creación (HH:mm)]]</f>
        <v>00:00</v>
      </c>
      <c r="AE1835" s="11">
        <f t="shared" si="198"/>
        <v>0</v>
      </c>
      <c r="AF1835" s="11">
        <f t="shared" si="199"/>
        <v>0</v>
      </c>
      <c r="AG1835" s="11">
        <f>IF(TablaIncidentes[[#This Row],[Prioridad*]]="Baja",((AE1835*60)+AF1835)-30,IF(TablaIncidentes[[#This Row],[Prioridad*]]="Media",((AE1835*60)+AF1835)-15,IF(TablaIncidentes[[#This Row],[Prioridad*]]="Alta",((AE1835*60)+AF1835)-10)))</f>
        <v>-10</v>
      </c>
      <c r="AI1835" s="17">
        <f>TablaIncidentes[[#This Row],[Tiempo Avance Incidente]]</f>
        <v>0</v>
      </c>
      <c r="AJ1835" s="11">
        <f t="shared" si="200"/>
        <v>0</v>
      </c>
      <c r="AK1835" s="11">
        <f t="shared" si="201"/>
        <v>0</v>
      </c>
      <c r="AL1835">
        <f>IF(TablaIncidentes[[#This Row],[Prioridad*]]="Baja",((AJ1835*60)+AK1835)-720,IF(TablaIncidentes[[#This Row],[Prioridad*]]="Media",((AJ1835*60)+AK1835)-120,IF(TablaIncidentes[[#This Row],[Prioridad*]]="Alta",((AJ1835*60)+AK1835)-60)))</f>
        <v>-60</v>
      </c>
      <c r="AN1835" t="str">
        <f t="shared" si="202"/>
        <v>lunes</v>
      </c>
    </row>
    <row r="1836" spans="1:40" x14ac:dyDescent="0.25">
      <c r="A1836" s="20" t="s">
        <v>3655</v>
      </c>
      <c r="B1836" t="s">
        <v>3656</v>
      </c>
      <c r="C1836" t="s">
        <v>32</v>
      </c>
      <c r="D1836" s="11" t="s">
        <v>33</v>
      </c>
      <c r="E1836" t="s">
        <v>34</v>
      </c>
      <c r="F1836" t="s">
        <v>51</v>
      </c>
      <c r="G1836" t="s">
        <v>62</v>
      </c>
      <c r="J1836" s="12">
        <v>43857</v>
      </c>
      <c r="K1836" s="13">
        <v>0.75137731481481485</v>
      </c>
      <c r="L1836" s="14">
        <v>43857</v>
      </c>
      <c r="M1836" s="15">
        <v>0.75137731481481485</v>
      </c>
      <c r="N1836" s="12">
        <v>43858</v>
      </c>
      <c r="O1836" s="13">
        <v>0.35258101851851853</v>
      </c>
      <c r="P1836" s="16">
        <v>43859.354398148149</v>
      </c>
      <c r="Q1836" s="11" t="s">
        <v>101</v>
      </c>
      <c r="R1836" s="11" t="s">
        <v>3657</v>
      </c>
      <c r="S1836" s="11" t="s">
        <v>39</v>
      </c>
      <c r="T1836" s="11" t="s">
        <v>133</v>
      </c>
      <c r="U1836" s="11" t="s">
        <v>37</v>
      </c>
      <c r="V1836" s="17">
        <v>0</v>
      </c>
      <c r="W1836" s="11" t="s">
        <v>37</v>
      </c>
      <c r="Y1836" s="17" t="str">
        <f>TablaIncidentes[[#This Row],[Tiempo Total Gestión]]</f>
        <v>12:28</v>
      </c>
      <c r="Z1836" s="11">
        <f t="shared" si="196"/>
        <v>12</v>
      </c>
      <c r="AA1836" s="11">
        <f t="shared" si="197"/>
        <v>28</v>
      </c>
      <c r="AB1836" s="11">
        <f>IF(TablaIncidentes[[#This Row],[Prioridad*]]="Baja",(Z1836-24)*60+AA1836,IF(TablaIncidentes[[#This Row],[Prioridad*]]="Media",(Z1836-4)*60+AA1836,IF(TablaIncidentes[[#This Row],[Prioridad*]]="Alta",(Z1836-2)*60+AA1836)))</f>
        <v>628</v>
      </c>
      <c r="AD1836" s="17" t="str">
        <f>TablaIncidentes[[#This Row],[Tiempo Creación (HH:mm)]]</f>
        <v>00:00</v>
      </c>
      <c r="AE1836" s="11">
        <f t="shared" si="198"/>
        <v>0</v>
      </c>
      <c r="AF1836" s="11">
        <f t="shared" si="199"/>
        <v>0</v>
      </c>
      <c r="AG1836" s="11">
        <f>IF(TablaIncidentes[[#This Row],[Prioridad*]]="Baja",((AE1836*60)+AF1836)-30,IF(TablaIncidentes[[#This Row],[Prioridad*]]="Media",((AE1836*60)+AF1836)-15,IF(TablaIncidentes[[#This Row],[Prioridad*]]="Alta",((AE1836*60)+AF1836)-10)))</f>
        <v>-10</v>
      </c>
      <c r="AI1836" s="17">
        <f>TablaIncidentes[[#This Row],[Tiempo Avance Incidente]]</f>
        <v>0</v>
      </c>
      <c r="AJ1836" s="11">
        <f t="shared" si="200"/>
        <v>0</v>
      </c>
      <c r="AK1836" s="11">
        <f t="shared" si="201"/>
        <v>0</v>
      </c>
      <c r="AL1836">
        <f>IF(TablaIncidentes[[#This Row],[Prioridad*]]="Baja",((AJ1836*60)+AK1836)-720,IF(TablaIncidentes[[#This Row],[Prioridad*]]="Media",((AJ1836*60)+AK1836)-120,IF(TablaIncidentes[[#This Row],[Prioridad*]]="Alta",((AJ1836*60)+AK1836)-60)))</f>
        <v>-60</v>
      </c>
      <c r="AN1836" t="str">
        <f t="shared" si="202"/>
        <v>lunes</v>
      </c>
    </row>
    <row r="1837" spans="1:40" x14ac:dyDescent="0.25">
      <c r="A1837" s="20" t="s">
        <v>3658</v>
      </c>
      <c r="B1837" t="s">
        <v>3278</v>
      </c>
      <c r="C1837" t="s">
        <v>32</v>
      </c>
      <c r="D1837" s="11" t="s">
        <v>33</v>
      </c>
      <c r="E1837" t="s">
        <v>34</v>
      </c>
      <c r="F1837" t="s">
        <v>51</v>
      </c>
      <c r="G1837" t="s">
        <v>75</v>
      </c>
      <c r="J1837" s="12">
        <v>43857</v>
      </c>
      <c r="K1837" s="13">
        <v>0.77501157407407406</v>
      </c>
      <c r="L1837" s="14">
        <v>43857</v>
      </c>
      <c r="M1837" s="15">
        <v>0.77501157407407406</v>
      </c>
      <c r="N1837" s="12">
        <v>43858</v>
      </c>
      <c r="O1837" s="13">
        <v>0.37079861111111106</v>
      </c>
      <c r="P1837" s="16">
        <v>43859.434849537036</v>
      </c>
      <c r="Q1837" s="11" t="s">
        <v>101</v>
      </c>
      <c r="R1837" s="11" t="s">
        <v>632</v>
      </c>
      <c r="S1837" s="11" t="s">
        <v>39</v>
      </c>
      <c r="T1837" s="11" t="s">
        <v>133</v>
      </c>
      <c r="U1837" s="11" t="s">
        <v>37</v>
      </c>
      <c r="V1837" s="17">
        <v>0</v>
      </c>
      <c r="W1837" s="11" t="s">
        <v>37</v>
      </c>
      <c r="Y1837" s="17" t="str">
        <f>TablaIncidentes[[#This Row],[Tiempo Total Gestión]]</f>
        <v>03:34</v>
      </c>
      <c r="Z1837" s="11">
        <f t="shared" si="196"/>
        <v>3</v>
      </c>
      <c r="AA1837" s="11">
        <f t="shared" si="197"/>
        <v>34</v>
      </c>
      <c r="AB1837" s="11">
        <f>IF(TablaIncidentes[[#This Row],[Prioridad*]]="Baja",(Z1837-24)*60+AA1837,IF(TablaIncidentes[[#This Row],[Prioridad*]]="Media",(Z1837-4)*60+AA1837,IF(TablaIncidentes[[#This Row],[Prioridad*]]="Alta",(Z1837-2)*60+AA1837)))</f>
        <v>94</v>
      </c>
      <c r="AD1837" s="17" t="str">
        <f>TablaIncidentes[[#This Row],[Tiempo Creación (HH:mm)]]</f>
        <v>00:00</v>
      </c>
      <c r="AE1837" s="11">
        <f t="shared" si="198"/>
        <v>0</v>
      </c>
      <c r="AF1837" s="11">
        <f t="shared" si="199"/>
        <v>0</v>
      </c>
      <c r="AG1837" s="11">
        <f>IF(TablaIncidentes[[#This Row],[Prioridad*]]="Baja",((AE1837*60)+AF1837)-30,IF(TablaIncidentes[[#This Row],[Prioridad*]]="Media",((AE1837*60)+AF1837)-15,IF(TablaIncidentes[[#This Row],[Prioridad*]]="Alta",((AE1837*60)+AF1837)-10)))</f>
        <v>-10</v>
      </c>
      <c r="AI1837" s="17">
        <f>TablaIncidentes[[#This Row],[Tiempo Avance Incidente]]</f>
        <v>0</v>
      </c>
      <c r="AJ1837" s="11">
        <f t="shared" si="200"/>
        <v>0</v>
      </c>
      <c r="AK1837" s="11">
        <f t="shared" si="201"/>
        <v>0</v>
      </c>
      <c r="AL1837">
        <f>IF(TablaIncidentes[[#This Row],[Prioridad*]]="Baja",((AJ1837*60)+AK1837)-720,IF(TablaIncidentes[[#This Row],[Prioridad*]]="Media",((AJ1837*60)+AK1837)-120,IF(TablaIncidentes[[#This Row],[Prioridad*]]="Alta",((AJ1837*60)+AK1837)-60)))</f>
        <v>-60</v>
      </c>
      <c r="AN1837" t="str">
        <f t="shared" si="202"/>
        <v>lunes</v>
      </c>
    </row>
    <row r="1838" spans="1:40" x14ac:dyDescent="0.25">
      <c r="A1838" s="10" t="s">
        <v>3659</v>
      </c>
      <c r="B1838" t="s">
        <v>3660</v>
      </c>
      <c r="C1838" t="s">
        <v>32</v>
      </c>
      <c r="D1838" s="11" t="s">
        <v>33</v>
      </c>
      <c r="E1838" t="s">
        <v>34</v>
      </c>
      <c r="F1838" t="s">
        <v>51</v>
      </c>
      <c r="G1838" t="s">
        <v>364</v>
      </c>
      <c r="J1838" s="12">
        <v>43857</v>
      </c>
      <c r="K1838" s="13">
        <v>0.80072916666666671</v>
      </c>
      <c r="L1838" s="14">
        <v>43857</v>
      </c>
      <c r="M1838" s="15">
        <v>0.80072916666666671</v>
      </c>
      <c r="N1838" s="12">
        <v>43857</v>
      </c>
      <c r="O1838" s="13">
        <v>0.85443287037037041</v>
      </c>
      <c r="P1838" s="16">
        <v>43858.857476851852</v>
      </c>
      <c r="Q1838" s="11" t="s">
        <v>37</v>
      </c>
      <c r="R1838" s="11" t="s">
        <v>344</v>
      </c>
      <c r="S1838" s="11" t="s">
        <v>39</v>
      </c>
      <c r="T1838" s="11" t="s">
        <v>133</v>
      </c>
      <c r="U1838" s="11" t="s">
        <v>37</v>
      </c>
      <c r="V1838" s="17">
        <v>0</v>
      </c>
      <c r="W1838" s="11" t="s">
        <v>37</v>
      </c>
      <c r="Y1838" s="17" t="str">
        <f>TablaIncidentes[[#This Row],[Tiempo Total Gestión]]</f>
        <v>01:17</v>
      </c>
      <c r="Z1838" s="11">
        <f t="shared" si="196"/>
        <v>1</v>
      </c>
      <c r="AA1838" s="11">
        <f t="shared" si="197"/>
        <v>17</v>
      </c>
      <c r="AB1838" s="11">
        <f>IF(TablaIncidentes[[#This Row],[Prioridad*]]="Baja",(Z1838-24)*60+AA1838,IF(TablaIncidentes[[#This Row],[Prioridad*]]="Media",(Z1838-4)*60+AA1838,IF(TablaIncidentes[[#This Row],[Prioridad*]]="Alta",(Z1838-2)*60+AA1838)))</f>
        <v>-43</v>
      </c>
      <c r="AD1838" s="17" t="str">
        <f>TablaIncidentes[[#This Row],[Tiempo Creación (HH:mm)]]</f>
        <v>00:00</v>
      </c>
      <c r="AE1838" s="11">
        <f t="shared" si="198"/>
        <v>0</v>
      </c>
      <c r="AF1838" s="11">
        <f t="shared" si="199"/>
        <v>0</v>
      </c>
      <c r="AG1838" s="11">
        <f>IF(TablaIncidentes[[#This Row],[Prioridad*]]="Baja",((AE1838*60)+AF1838)-30,IF(TablaIncidentes[[#This Row],[Prioridad*]]="Media",((AE1838*60)+AF1838)-15,IF(TablaIncidentes[[#This Row],[Prioridad*]]="Alta",((AE1838*60)+AF1838)-10)))</f>
        <v>-10</v>
      </c>
      <c r="AI1838" s="17">
        <f>TablaIncidentes[[#This Row],[Tiempo Avance Incidente]]</f>
        <v>0</v>
      </c>
      <c r="AJ1838" s="11">
        <f t="shared" si="200"/>
        <v>0</v>
      </c>
      <c r="AK1838" s="11">
        <f t="shared" si="201"/>
        <v>0</v>
      </c>
      <c r="AL1838">
        <f>IF(TablaIncidentes[[#This Row],[Prioridad*]]="Baja",((AJ1838*60)+AK1838)-720,IF(TablaIncidentes[[#This Row],[Prioridad*]]="Media",((AJ1838*60)+AK1838)-120,IF(TablaIncidentes[[#This Row],[Prioridad*]]="Alta",((AJ1838*60)+AK1838)-60)))</f>
        <v>-60</v>
      </c>
      <c r="AN1838" t="str">
        <f t="shared" si="202"/>
        <v>lunes</v>
      </c>
    </row>
    <row r="1839" spans="1:40" x14ac:dyDescent="0.25">
      <c r="A1839" s="10" t="s">
        <v>3661</v>
      </c>
      <c r="B1839" t="s">
        <v>3662</v>
      </c>
      <c r="C1839" t="s">
        <v>161</v>
      </c>
      <c r="D1839" s="11" t="s">
        <v>110</v>
      </c>
      <c r="E1839" t="s">
        <v>34</v>
      </c>
      <c r="F1839" t="s">
        <v>124</v>
      </c>
      <c r="G1839" t="s">
        <v>3663</v>
      </c>
      <c r="J1839" s="12">
        <v>43858</v>
      </c>
      <c r="K1839" s="13">
        <v>0.35950231481481482</v>
      </c>
      <c r="L1839" s="14">
        <v>43858</v>
      </c>
      <c r="M1839" s="15">
        <v>0.36180555555555555</v>
      </c>
      <c r="N1839" s="12">
        <v>43858</v>
      </c>
      <c r="O1839" s="13">
        <v>0.38489583333333338</v>
      </c>
      <c r="P1839" s="16">
        <v>43859.434849537036</v>
      </c>
      <c r="Q1839" s="11" t="s">
        <v>37</v>
      </c>
      <c r="R1839" s="11" t="s">
        <v>185</v>
      </c>
      <c r="S1839" s="11" t="s">
        <v>59</v>
      </c>
      <c r="T1839" s="11" t="s">
        <v>116</v>
      </c>
      <c r="U1839" s="11" t="s">
        <v>37</v>
      </c>
      <c r="V1839" s="17">
        <v>2.2800925944466144E-3</v>
      </c>
      <c r="W1839" s="11" t="s">
        <v>37</v>
      </c>
      <c r="Y1839" s="17" t="str">
        <f>TablaIncidentes[[#This Row],[Tiempo Total Gestión]]</f>
        <v>00:36</v>
      </c>
      <c r="Z1839" s="11">
        <f t="shared" si="196"/>
        <v>0</v>
      </c>
      <c r="AA1839" s="11">
        <f t="shared" si="197"/>
        <v>36</v>
      </c>
      <c r="AB1839" s="11">
        <f>IF(TablaIncidentes[[#This Row],[Prioridad*]]="Baja",(Z1839-24)*60+AA1839,IF(TablaIncidentes[[#This Row],[Prioridad*]]="Media",(Z1839-4)*60+AA1839,IF(TablaIncidentes[[#This Row],[Prioridad*]]="Alta",(Z1839-2)*60+AA1839)))</f>
        <v>-204</v>
      </c>
      <c r="AD1839" s="17" t="str">
        <f>TablaIncidentes[[#This Row],[Tiempo Creación (HH:mm)]]</f>
        <v>00:03</v>
      </c>
      <c r="AE1839" s="11">
        <f t="shared" si="198"/>
        <v>0</v>
      </c>
      <c r="AF1839" s="11">
        <f t="shared" si="199"/>
        <v>3</v>
      </c>
      <c r="AG1839" s="11">
        <f>IF(TablaIncidentes[[#This Row],[Prioridad*]]="Baja",((AE1839*60)+AF1839)-30,IF(TablaIncidentes[[#This Row],[Prioridad*]]="Media",((AE1839*60)+AF1839)-15,IF(TablaIncidentes[[#This Row],[Prioridad*]]="Alta",((AE1839*60)+AF1839)-10)))</f>
        <v>-12</v>
      </c>
      <c r="AI1839" s="17">
        <f>TablaIncidentes[[#This Row],[Tiempo Avance Incidente]]</f>
        <v>2.2800925944466144E-3</v>
      </c>
      <c r="AJ1839" s="11">
        <f t="shared" si="200"/>
        <v>0</v>
      </c>
      <c r="AK1839" s="11">
        <f t="shared" si="201"/>
        <v>3</v>
      </c>
      <c r="AL1839">
        <f>IF(TablaIncidentes[[#This Row],[Prioridad*]]="Baja",((AJ1839*60)+AK1839)-720,IF(TablaIncidentes[[#This Row],[Prioridad*]]="Media",((AJ1839*60)+AK1839)-120,IF(TablaIncidentes[[#This Row],[Prioridad*]]="Alta",((AJ1839*60)+AK1839)-60)))</f>
        <v>-117</v>
      </c>
      <c r="AN1839" t="str">
        <f t="shared" si="202"/>
        <v>martes</v>
      </c>
    </row>
    <row r="1840" spans="1:40" x14ac:dyDescent="0.25">
      <c r="A1840" s="10" t="s">
        <v>3664</v>
      </c>
      <c r="B1840" t="s">
        <v>3665</v>
      </c>
      <c r="C1840" t="s">
        <v>123</v>
      </c>
      <c r="D1840" s="11" t="s">
        <v>110</v>
      </c>
      <c r="E1840" t="s">
        <v>34</v>
      </c>
      <c r="F1840" t="s">
        <v>124</v>
      </c>
      <c r="G1840" t="s">
        <v>3663</v>
      </c>
      <c r="J1840" s="12">
        <v>43858</v>
      </c>
      <c r="K1840" s="13">
        <v>0.35879629629629628</v>
      </c>
      <c r="L1840" s="14">
        <v>43858</v>
      </c>
      <c r="M1840" s="15">
        <v>0.36032407407407407</v>
      </c>
      <c r="N1840" s="12">
        <v>43858</v>
      </c>
      <c r="O1840" s="13">
        <v>0.38047453703703704</v>
      </c>
      <c r="P1840" s="16">
        <v>43859.434849537036</v>
      </c>
      <c r="Q1840" s="11" t="s">
        <v>37</v>
      </c>
      <c r="R1840" s="11" t="s">
        <v>617</v>
      </c>
      <c r="S1840" s="11" t="s">
        <v>91</v>
      </c>
      <c r="T1840" s="11" t="s">
        <v>48</v>
      </c>
      <c r="U1840" s="11" t="s">
        <v>37</v>
      </c>
      <c r="V1840" s="17">
        <v>1.8171296251239255E-3</v>
      </c>
      <c r="W1840" s="11" t="s">
        <v>37</v>
      </c>
      <c r="Y1840" s="17" t="str">
        <f>TablaIncidentes[[#This Row],[Tiempo Total Gestión]]</f>
        <v>00:31</v>
      </c>
      <c r="Z1840" s="11">
        <f t="shared" si="196"/>
        <v>0</v>
      </c>
      <c r="AA1840" s="11">
        <f t="shared" si="197"/>
        <v>31</v>
      </c>
      <c r="AB1840" s="11">
        <f>IF(TablaIncidentes[[#This Row],[Prioridad*]]="Baja",(Z1840-24)*60+AA1840,IF(TablaIncidentes[[#This Row],[Prioridad*]]="Media",(Z1840-4)*60+AA1840,IF(TablaIncidentes[[#This Row],[Prioridad*]]="Alta",(Z1840-2)*60+AA1840)))</f>
        <v>-209</v>
      </c>
      <c r="AD1840" s="17" t="str">
        <f>TablaIncidentes[[#This Row],[Tiempo Creación (HH:mm)]]</f>
        <v>00:02</v>
      </c>
      <c r="AE1840" s="11">
        <f t="shared" si="198"/>
        <v>0</v>
      </c>
      <c r="AF1840" s="11">
        <f t="shared" si="199"/>
        <v>2</v>
      </c>
      <c r="AG1840" s="11">
        <f>IF(TablaIncidentes[[#This Row],[Prioridad*]]="Baja",((AE1840*60)+AF1840)-30,IF(TablaIncidentes[[#This Row],[Prioridad*]]="Media",((AE1840*60)+AF1840)-15,IF(TablaIncidentes[[#This Row],[Prioridad*]]="Alta",((AE1840*60)+AF1840)-10)))</f>
        <v>-13</v>
      </c>
      <c r="AI1840" s="17">
        <f>TablaIncidentes[[#This Row],[Tiempo Avance Incidente]]</f>
        <v>1.8171296251239255E-3</v>
      </c>
      <c r="AJ1840" s="11">
        <f t="shared" si="200"/>
        <v>0</v>
      </c>
      <c r="AK1840" s="11">
        <f t="shared" si="201"/>
        <v>2</v>
      </c>
      <c r="AL1840">
        <f>IF(TablaIncidentes[[#This Row],[Prioridad*]]="Baja",((AJ1840*60)+AK1840)-720,IF(TablaIncidentes[[#This Row],[Prioridad*]]="Media",((AJ1840*60)+AK1840)-120,IF(TablaIncidentes[[#This Row],[Prioridad*]]="Alta",((AJ1840*60)+AK1840)-60)))</f>
        <v>-118</v>
      </c>
      <c r="AN1840" t="str">
        <f t="shared" si="202"/>
        <v>martes</v>
      </c>
    </row>
    <row r="1841" spans="1:40" x14ac:dyDescent="0.25">
      <c r="A1841" s="10" t="s">
        <v>3666</v>
      </c>
      <c r="B1841" t="s">
        <v>1109</v>
      </c>
      <c r="C1841" t="s">
        <v>32</v>
      </c>
      <c r="D1841" s="11" t="s">
        <v>33</v>
      </c>
      <c r="E1841" t="s">
        <v>34</v>
      </c>
      <c r="F1841" t="s">
        <v>51</v>
      </c>
      <c r="G1841" t="s">
        <v>361</v>
      </c>
      <c r="J1841" s="12">
        <v>43858</v>
      </c>
      <c r="K1841" s="13">
        <v>0.36622685185185189</v>
      </c>
      <c r="L1841" s="14">
        <v>43858</v>
      </c>
      <c r="M1841" s="15">
        <v>0.36622685185185189</v>
      </c>
      <c r="N1841" s="12">
        <v>43858</v>
      </c>
      <c r="O1841" s="13">
        <v>0.37423611111111116</v>
      </c>
      <c r="P1841" s="16">
        <v>43859.434849537036</v>
      </c>
      <c r="Q1841" s="11" t="s">
        <v>37</v>
      </c>
      <c r="R1841" s="11" t="s">
        <v>186</v>
      </c>
      <c r="S1841" s="11" t="s">
        <v>39</v>
      </c>
      <c r="T1841" s="11" t="s">
        <v>133</v>
      </c>
      <c r="U1841" s="11" t="s">
        <v>37</v>
      </c>
      <c r="V1841" s="17">
        <v>0</v>
      </c>
      <c r="W1841" s="11" t="s">
        <v>37</v>
      </c>
      <c r="Y1841" s="17" t="str">
        <f>TablaIncidentes[[#This Row],[Tiempo Total Gestión]]</f>
        <v>00:11</v>
      </c>
      <c r="Z1841" s="11">
        <f t="shared" si="196"/>
        <v>0</v>
      </c>
      <c r="AA1841" s="11">
        <f t="shared" si="197"/>
        <v>11</v>
      </c>
      <c r="AB1841" s="11">
        <f>IF(TablaIncidentes[[#This Row],[Prioridad*]]="Baja",(Z1841-24)*60+AA1841,IF(TablaIncidentes[[#This Row],[Prioridad*]]="Media",(Z1841-4)*60+AA1841,IF(TablaIncidentes[[#This Row],[Prioridad*]]="Alta",(Z1841-2)*60+AA1841)))</f>
        <v>-109</v>
      </c>
      <c r="AD1841" s="17" t="str">
        <f>TablaIncidentes[[#This Row],[Tiempo Creación (HH:mm)]]</f>
        <v>00:00</v>
      </c>
      <c r="AE1841" s="11">
        <f t="shared" si="198"/>
        <v>0</v>
      </c>
      <c r="AF1841" s="11">
        <f t="shared" si="199"/>
        <v>0</v>
      </c>
      <c r="AG1841" s="11">
        <f>IF(TablaIncidentes[[#This Row],[Prioridad*]]="Baja",((AE1841*60)+AF1841)-30,IF(TablaIncidentes[[#This Row],[Prioridad*]]="Media",((AE1841*60)+AF1841)-15,IF(TablaIncidentes[[#This Row],[Prioridad*]]="Alta",((AE1841*60)+AF1841)-10)))</f>
        <v>-10</v>
      </c>
      <c r="AI1841" s="17">
        <f>TablaIncidentes[[#This Row],[Tiempo Avance Incidente]]</f>
        <v>0</v>
      </c>
      <c r="AJ1841" s="11">
        <f t="shared" si="200"/>
        <v>0</v>
      </c>
      <c r="AK1841" s="11">
        <f t="shared" si="201"/>
        <v>0</v>
      </c>
      <c r="AL1841">
        <f>IF(TablaIncidentes[[#This Row],[Prioridad*]]="Baja",((AJ1841*60)+AK1841)-720,IF(TablaIncidentes[[#This Row],[Prioridad*]]="Media",((AJ1841*60)+AK1841)-120,IF(TablaIncidentes[[#This Row],[Prioridad*]]="Alta",((AJ1841*60)+AK1841)-60)))</f>
        <v>-60</v>
      </c>
      <c r="AN1841" t="str">
        <f t="shared" si="202"/>
        <v>martes</v>
      </c>
    </row>
    <row r="1842" spans="1:40" x14ac:dyDescent="0.25">
      <c r="A1842" s="10" t="s">
        <v>3667</v>
      </c>
      <c r="B1842" t="s">
        <v>3668</v>
      </c>
      <c r="C1842" t="s">
        <v>32</v>
      </c>
      <c r="D1842" s="11" t="s">
        <v>33</v>
      </c>
      <c r="E1842" t="s">
        <v>34</v>
      </c>
      <c r="F1842" t="s">
        <v>51</v>
      </c>
      <c r="G1842" t="s">
        <v>62</v>
      </c>
      <c r="J1842" s="12">
        <v>43858</v>
      </c>
      <c r="K1842" s="13">
        <v>0.36907407407407411</v>
      </c>
      <c r="L1842" s="14">
        <v>43858</v>
      </c>
      <c r="M1842" s="15">
        <v>0.36907407407407411</v>
      </c>
      <c r="N1842" s="12">
        <v>43858</v>
      </c>
      <c r="O1842" s="13">
        <v>0.41290509259259256</v>
      </c>
      <c r="P1842" s="16">
        <v>43859.434849537036</v>
      </c>
      <c r="Q1842" s="11" t="s">
        <v>37</v>
      </c>
      <c r="R1842" s="11" t="s">
        <v>474</v>
      </c>
      <c r="S1842" s="11" t="s">
        <v>39</v>
      </c>
      <c r="T1842" s="11" t="s">
        <v>133</v>
      </c>
      <c r="U1842" s="11" t="s">
        <v>37</v>
      </c>
      <c r="V1842" s="17">
        <v>0</v>
      </c>
      <c r="W1842" s="11" t="s">
        <v>37</v>
      </c>
      <c r="Y1842" s="17" t="str">
        <f>TablaIncidentes[[#This Row],[Tiempo Total Gestión]]</f>
        <v>00:57</v>
      </c>
      <c r="Z1842" s="11">
        <f t="shared" si="196"/>
        <v>0</v>
      </c>
      <c r="AA1842" s="11">
        <f t="shared" si="197"/>
        <v>57</v>
      </c>
      <c r="AB1842" s="11">
        <f>IF(TablaIncidentes[[#This Row],[Prioridad*]]="Baja",(Z1842-24)*60+AA1842,IF(TablaIncidentes[[#This Row],[Prioridad*]]="Media",(Z1842-4)*60+AA1842,IF(TablaIncidentes[[#This Row],[Prioridad*]]="Alta",(Z1842-2)*60+AA1842)))</f>
        <v>-63</v>
      </c>
      <c r="AD1842" s="17" t="str">
        <f>TablaIncidentes[[#This Row],[Tiempo Creación (HH:mm)]]</f>
        <v>00:00</v>
      </c>
      <c r="AE1842" s="11">
        <f t="shared" si="198"/>
        <v>0</v>
      </c>
      <c r="AF1842" s="11">
        <f t="shared" si="199"/>
        <v>0</v>
      </c>
      <c r="AG1842" s="11">
        <f>IF(TablaIncidentes[[#This Row],[Prioridad*]]="Baja",((AE1842*60)+AF1842)-30,IF(TablaIncidentes[[#This Row],[Prioridad*]]="Media",((AE1842*60)+AF1842)-15,IF(TablaIncidentes[[#This Row],[Prioridad*]]="Alta",((AE1842*60)+AF1842)-10)))</f>
        <v>-10</v>
      </c>
      <c r="AI1842" s="17">
        <f>TablaIncidentes[[#This Row],[Tiempo Avance Incidente]]</f>
        <v>0</v>
      </c>
      <c r="AJ1842" s="11">
        <f t="shared" si="200"/>
        <v>0</v>
      </c>
      <c r="AK1842" s="11">
        <f t="shared" si="201"/>
        <v>0</v>
      </c>
      <c r="AL1842">
        <f>IF(TablaIncidentes[[#This Row],[Prioridad*]]="Baja",((AJ1842*60)+AK1842)-720,IF(TablaIncidentes[[#This Row],[Prioridad*]]="Media",((AJ1842*60)+AK1842)-120,IF(TablaIncidentes[[#This Row],[Prioridad*]]="Alta",((AJ1842*60)+AK1842)-60)))</f>
        <v>-60</v>
      </c>
      <c r="AN1842" t="str">
        <f t="shared" si="202"/>
        <v>martes</v>
      </c>
    </row>
    <row r="1843" spans="1:40" x14ac:dyDescent="0.25">
      <c r="A1843" s="10" t="s">
        <v>3669</v>
      </c>
      <c r="B1843" t="s">
        <v>3670</v>
      </c>
      <c r="C1843" t="s">
        <v>32</v>
      </c>
      <c r="D1843" s="11" t="s">
        <v>33</v>
      </c>
      <c r="E1843" t="s">
        <v>34</v>
      </c>
      <c r="F1843" t="s">
        <v>51</v>
      </c>
      <c r="G1843" t="s">
        <v>75</v>
      </c>
      <c r="J1843" s="12">
        <v>43858</v>
      </c>
      <c r="K1843" s="13">
        <v>0.36907407407407411</v>
      </c>
      <c r="L1843" s="14">
        <v>43858</v>
      </c>
      <c r="M1843" s="15">
        <v>0.36907407407407411</v>
      </c>
      <c r="N1843" s="12">
        <v>43858</v>
      </c>
      <c r="O1843" s="13">
        <v>0.73909722222222218</v>
      </c>
      <c r="P1843" s="16">
        <v>43859.758402777778</v>
      </c>
      <c r="Q1843" s="11" t="s">
        <v>37</v>
      </c>
      <c r="R1843" s="11" t="s">
        <v>162</v>
      </c>
      <c r="S1843" s="11" t="s">
        <v>39</v>
      </c>
      <c r="T1843" s="11" t="s">
        <v>133</v>
      </c>
      <c r="U1843" s="11" t="s">
        <v>37</v>
      </c>
      <c r="V1843" s="17">
        <v>0</v>
      </c>
      <c r="W1843" s="11" t="s">
        <v>37</v>
      </c>
      <c r="Y1843" s="17" t="str">
        <f>TablaIncidentes[[#This Row],[Tiempo Total Gestión]]</f>
        <v>01:01</v>
      </c>
      <c r="Z1843" s="11">
        <f t="shared" si="196"/>
        <v>1</v>
      </c>
      <c r="AA1843" s="11">
        <f t="shared" si="197"/>
        <v>1</v>
      </c>
      <c r="AB1843" s="11">
        <f>IF(TablaIncidentes[[#This Row],[Prioridad*]]="Baja",(Z1843-24)*60+AA1843,IF(TablaIncidentes[[#This Row],[Prioridad*]]="Media",(Z1843-4)*60+AA1843,IF(TablaIncidentes[[#This Row],[Prioridad*]]="Alta",(Z1843-2)*60+AA1843)))</f>
        <v>-59</v>
      </c>
      <c r="AD1843" s="17" t="str">
        <f>TablaIncidentes[[#This Row],[Tiempo Creación (HH:mm)]]</f>
        <v>00:00</v>
      </c>
      <c r="AE1843" s="11">
        <f t="shared" si="198"/>
        <v>0</v>
      </c>
      <c r="AF1843" s="11">
        <f t="shared" si="199"/>
        <v>0</v>
      </c>
      <c r="AG1843" s="11">
        <f>IF(TablaIncidentes[[#This Row],[Prioridad*]]="Baja",((AE1843*60)+AF1843)-30,IF(TablaIncidentes[[#This Row],[Prioridad*]]="Media",((AE1843*60)+AF1843)-15,IF(TablaIncidentes[[#This Row],[Prioridad*]]="Alta",((AE1843*60)+AF1843)-10)))</f>
        <v>-10</v>
      </c>
      <c r="AI1843" s="17">
        <f>TablaIncidentes[[#This Row],[Tiempo Avance Incidente]]</f>
        <v>0</v>
      </c>
      <c r="AJ1843" s="11">
        <f t="shared" si="200"/>
        <v>0</v>
      </c>
      <c r="AK1843" s="11">
        <f t="shared" si="201"/>
        <v>0</v>
      </c>
      <c r="AL1843">
        <f>IF(TablaIncidentes[[#This Row],[Prioridad*]]="Baja",((AJ1843*60)+AK1843)-720,IF(TablaIncidentes[[#This Row],[Prioridad*]]="Media",((AJ1843*60)+AK1843)-120,IF(TablaIncidentes[[#This Row],[Prioridad*]]="Alta",((AJ1843*60)+AK1843)-60)))</f>
        <v>-60</v>
      </c>
      <c r="AN1843" t="str">
        <f t="shared" si="202"/>
        <v>martes</v>
      </c>
    </row>
    <row r="1844" spans="1:40" x14ac:dyDescent="0.25">
      <c r="A1844" s="20" t="s">
        <v>3671</v>
      </c>
      <c r="B1844" t="s">
        <v>3672</v>
      </c>
      <c r="C1844" t="s">
        <v>32</v>
      </c>
      <c r="D1844" s="11" t="s">
        <v>33</v>
      </c>
      <c r="E1844" t="s">
        <v>34</v>
      </c>
      <c r="F1844" t="s">
        <v>35</v>
      </c>
      <c r="G1844" t="s">
        <v>36</v>
      </c>
      <c r="J1844" s="12">
        <v>43858</v>
      </c>
      <c r="K1844" s="13">
        <v>0.36907407407407411</v>
      </c>
      <c r="L1844" s="14">
        <v>43858</v>
      </c>
      <c r="M1844" s="15">
        <v>0.36907407407407411</v>
      </c>
      <c r="N1844" s="12">
        <v>43858</v>
      </c>
      <c r="O1844" s="13">
        <v>0.71769675925925924</v>
      </c>
      <c r="P1844" s="16">
        <v>43859.758402777778</v>
      </c>
      <c r="Q1844" s="11" t="s">
        <v>101</v>
      </c>
      <c r="R1844" s="11" t="s">
        <v>3673</v>
      </c>
      <c r="S1844" s="11" t="s">
        <v>39</v>
      </c>
      <c r="T1844" s="11" t="s">
        <v>133</v>
      </c>
      <c r="U1844" s="11" t="s">
        <v>37</v>
      </c>
      <c r="V1844" s="17">
        <v>0</v>
      </c>
      <c r="W1844" s="11" t="s">
        <v>37</v>
      </c>
      <c r="Y1844" s="17" t="str">
        <f>TablaIncidentes[[#This Row],[Tiempo Total Gestión]]</f>
        <v>07:29</v>
      </c>
      <c r="Z1844" s="11">
        <f t="shared" si="196"/>
        <v>7</v>
      </c>
      <c r="AA1844" s="11">
        <f t="shared" si="197"/>
        <v>29</v>
      </c>
      <c r="AB1844" s="11">
        <f>IF(TablaIncidentes[[#This Row],[Prioridad*]]="Baja",(Z1844-24)*60+AA1844,IF(TablaIncidentes[[#This Row],[Prioridad*]]="Media",(Z1844-4)*60+AA1844,IF(TablaIncidentes[[#This Row],[Prioridad*]]="Alta",(Z1844-2)*60+AA1844)))</f>
        <v>329</v>
      </c>
      <c r="AD1844" s="17" t="str">
        <f>TablaIncidentes[[#This Row],[Tiempo Creación (HH:mm)]]</f>
        <v>00:00</v>
      </c>
      <c r="AE1844" s="11">
        <f t="shared" si="198"/>
        <v>0</v>
      </c>
      <c r="AF1844" s="11">
        <f t="shared" si="199"/>
        <v>0</v>
      </c>
      <c r="AG1844" s="11">
        <f>IF(TablaIncidentes[[#This Row],[Prioridad*]]="Baja",((AE1844*60)+AF1844)-30,IF(TablaIncidentes[[#This Row],[Prioridad*]]="Media",((AE1844*60)+AF1844)-15,IF(TablaIncidentes[[#This Row],[Prioridad*]]="Alta",((AE1844*60)+AF1844)-10)))</f>
        <v>-10</v>
      </c>
      <c r="AI1844" s="17">
        <f>TablaIncidentes[[#This Row],[Tiempo Avance Incidente]]</f>
        <v>0</v>
      </c>
      <c r="AJ1844" s="11">
        <f t="shared" si="200"/>
        <v>0</v>
      </c>
      <c r="AK1844" s="11">
        <f t="shared" si="201"/>
        <v>0</v>
      </c>
      <c r="AL1844">
        <f>IF(TablaIncidentes[[#This Row],[Prioridad*]]="Baja",((AJ1844*60)+AK1844)-720,IF(TablaIncidentes[[#This Row],[Prioridad*]]="Media",((AJ1844*60)+AK1844)-120,IF(TablaIncidentes[[#This Row],[Prioridad*]]="Alta",((AJ1844*60)+AK1844)-60)))</f>
        <v>-60</v>
      </c>
      <c r="AN1844" t="str">
        <f t="shared" si="202"/>
        <v>martes</v>
      </c>
    </row>
    <row r="1845" spans="1:40" x14ac:dyDescent="0.25">
      <c r="A1845" s="10" t="s">
        <v>3674</v>
      </c>
      <c r="B1845" t="s">
        <v>3387</v>
      </c>
      <c r="C1845" t="s">
        <v>32</v>
      </c>
      <c r="D1845" s="11" t="s">
        <v>33</v>
      </c>
      <c r="E1845" t="s">
        <v>34</v>
      </c>
      <c r="F1845" t="s">
        <v>51</v>
      </c>
      <c r="G1845" t="s">
        <v>75</v>
      </c>
      <c r="J1845" s="12">
        <v>43858</v>
      </c>
      <c r="K1845" s="13">
        <v>0.36907407407407411</v>
      </c>
      <c r="L1845" s="14">
        <v>43858</v>
      </c>
      <c r="M1845" s="15">
        <v>0.36907407407407411</v>
      </c>
      <c r="N1845" s="12">
        <v>43858</v>
      </c>
      <c r="O1845" s="13">
        <v>0.74042824074074076</v>
      </c>
      <c r="P1845" s="16">
        <v>43859.758402777778</v>
      </c>
      <c r="Q1845" s="11" t="s">
        <v>37</v>
      </c>
      <c r="R1845" s="11" t="s">
        <v>876</v>
      </c>
      <c r="S1845" s="11" t="s">
        <v>39</v>
      </c>
      <c r="T1845" s="11" t="s">
        <v>133</v>
      </c>
      <c r="U1845" s="11" t="s">
        <v>37</v>
      </c>
      <c r="V1845" s="17">
        <v>0</v>
      </c>
      <c r="W1845" s="11" t="s">
        <v>37</v>
      </c>
      <c r="Y1845" s="17" t="str">
        <f>TablaIncidentes[[#This Row],[Tiempo Total Gestión]]</f>
        <v>01:15</v>
      </c>
      <c r="Z1845" s="11">
        <f t="shared" si="196"/>
        <v>1</v>
      </c>
      <c r="AA1845" s="11">
        <f t="shared" si="197"/>
        <v>15</v>
      </c>
      <c r="AB1845" s="11">
        <f>IF(TablaIncidentes[[#This Row],[Prioridad*]]="Baja",(Z1845-24)*60+AA1845,IF(TablaIncidentes[[#This Row],[Prioridad*]]="Media",(Z1845-4)*60+AA1845,IF(TablaIncidentes[[#This Row],[Prioridad*]]="Alta",(Z1845-2)*60+AA1845)))</f>
        <v>-45</v>
      </c>
      <c r="AD1845" s="17" t="str">
        <f>TablaIncidentes[[#This Row],[Tiempo Creación (HH:mm)]]</f>
        <v>00:00</v>
      </c>
      <c r="AE1845" s="11">
        <f t="shared" si="198"/>
        <v>0</v>
      </c>
      <c r="AF1845" s="11">
        <f t="shared" si="199"/>
        <v>0</v>
      </c>
      <c r="AG1845" s="11">
        <f>IF(TablaIncidentes[[#This Row],[Prioridad*]]="Baja",((AE1845*60)+AF1845)-30,IF(TablaIncidentes[[#This Row],[Prioridad*]]="Media",((AE1845*60)+AF1845)-15,IF(TablaIncidentes[[#This Row],[Prioridad*]]="Alta",((AE1845*60)+AF1845)-10)))</f>
        <v>-10</v>
      </c>
      <c r="AI1845" s="17">
        <f>TablaIncidentes[[#This Row],[Tiempo Avance Incidente]]</f>
        <v>0</v>
      </c>
      <c r="AJ1845" s="11">
        <f t="shared" si="200"/>
        <v>0</v>
      </c>
      <c r="AK1845" s="11">
        <f t="shared" si="201"/>
        <v>0</v>
      </c>
      <c r="AL1845">
        <f>IF(TablaIncidentes[[#This Row],[Prioridad*]]="Baja",((AJ1845*60)+AK1845)-720,IF(TablaIncidentes[[#This Row],[Prioridad*]]="Media",((AJ1845*60)+AK1845)-120,IF(TablaIncidentes[[#This Row],[Prioridad*]]="Alta",((AJ1845*60)+AK1845)-60)))</f>
        <v>-60</v>
      </c>
      <c r="AN1845" t="str">
        <f t="shared" si="202"/>
        <v>martes</v>
      </c>
    </row>
    <row r="1846" spans="1:40" x14ac:dyDescent="0.25">
      <c r="A1846" s="20" t="s">
        <v>3675</v>
      </c>
      <c r="B1846" t="s">
        <v>3676</v>
      </c>
      <c r="C1846" t="s">
        <v>32</v>
      </c>
      <c r="D1846" s="11" t="s">
        <v>33</v>
      </c>
      <c r="E1846" t="s">
        <v>34</v>
      </c>
      <c r="F1846" t="s">
        <v>51</v>
      </c>
      <c r="G1846" t="s">
        <v>75</v>
      </c>
      <c r="J1846" s="12">
        <v>43858</v>
      </c>
      <c r="K1846" s="13">
        <v>0.36908564814814815</v>
      </c>
      <c r="L1846" s="14">
        <v>43858</v>
      </c>
      <c r="M1846" s="15">
        <v>0.36908564814814815</v>
      </c>
      <c r="N1846" s="12">
        <v>43859</v>
      </c>
      <c r="O1846" s="13">
        <v>0.40927083333333331</v>
      </c>
      <c r="P1846" s="16">
        <v>43860.452002314814</v>
      </c>
      <c r="Q1846" s="11" t="s">
        <v>101</v>
      </c>
      <c r="R1846" s="11" t="s">
        <v>2317</v>
      </c>
      <c r="S1846" s="11" t="s">
        <v>39</v>
      </c>
      <c r="T1846" s="11" t="s">
        <v>133</v>
      </c>
      <c r="U1846" s="11" t="s">
        <v>37</v>
      </c>
      <c r="V1846" s="17">
        <v>0</v>
      </c>
      <c r="W1846" s="11" t="s">
        <v>37</v>
      </c>
      <c r="Y1846" s="17" t="str">
        <f>TablaIncidentes[[#This Row],[Tiempo Total Gestión]]</f>
        <v>02:11</v>
      </c>
      <c r="Z1846" s="11">
        <f t="shared" si="196"/>
        <v>2</v>
      </c>
      <c r="AA1846" s="11">
        <f t="shared" si="197"/>
        <v>11</v>
      </c>
      <c r="AB1846" s="11">
        <f>IF(TablaIncidentes[[#This Row],[Prioridad*]]="Baja",(Z1846-24)*60+AA1846,IF(TablaIncidentes[[#This Row],[Prioridad*]]="Media",(Z1846-4)*60+AA1846,IF(TablaIncidentes[[#This Row],[Prioridad*]]="Alta",(Z1846-2)*60+AA1846)))</f>
        <v>11</v>
      </c>
      <c r="AD1846" s="17" t="str">
        <f>TablaIncidentes[[#This Row],[Tiempo Creación (HH:mm)]]</f>
        <v>00:00</v>
      </c>
      <c r="AE1846" s="11">
        <f t="shared" si="198"/>
        <v>0</v>
      </c>
      <c r="AF1846" s="11">
        <f t="shared" si="199"/>
        <v>0</v>
      </c>
      <c r="AG1846" s="11">
        <f>IF(TablaIncidentes[[#This Row],[Prioridad*]]="Baja",((AE1846*60)+AF1846)-30,IF(TablaIncidentes[[#This Row],[Prioridad*]]="Media",((AE1846*60)+AF1846)-15,IF(TablaIncidentes[[#This Row],[Prioridad*]]="Alta",((AE1846*60)+AF1846)-10)))</f>
        <v>-10</v>
      </c>
      <c r="AI1846" s="17">
        <f>TablaIncidentes[[#This Row],[Tiempo Avance Incidente]]</f>
        <v>0</v>
      </c>
      <c r="AJ1846" s="11">
        <f t="shared" si="200"/>
        <v>0</v>
      </c>
      <c r="AK1846" s="11">
        <f t="shared" si="201"/>
        <v>0</v>
      </c>
      <c r="AL1846">
        <f>IF(TablaIncidentes[[#This Row],[Prioridad*]]="Baja",((AJ1846*60)+AK1846)-720,IF(TablaIncidentes[[#This Row],[Prioridad*]]="Media",((AJ1846*60)+AK1846)-120,IF(TablaIncidentes[[#This Row],[Prioridad*]]="Alta",((AJ1846*60)+AK1846)-60)))</f>
        <v>-60</v>
      </c>
      <c r="AN1846" t="str">
        <f t="shared" si="202"/>
        <v>martes</v>
      </c>
    </row>
    <row r="1847" spans="1:40" x14ac:dyDescent="0.25">
      <c r="A1847" s="20" t="s">
        <v>3677</v>
      </c>
      <c r="B1847" t="s">
        <v>3048</v>
      </c>
      <c r="C1847" t="s">
        <v>32</v>
      </c>
      <c r="D1847" s="11" t="s">
        <v>33</v>
      </c>
      <c r="E1847" t="s">
        <v>34</v>
      </c>
      <c r="F1847" t="s">
        <v>51</v>
      </c>
      <c r="G1847" t="s">
        <v>75</v>
      </c>
      <c r="J1847" s="12">
        <v>43858</v>
      </c>
      <c r="K1847" s="13">
        <v>0.36908564814814815</v>
      </c>
      <c r="L1847" s="14">
        <v>43858</v>
      </c>
      <c r="M1847" s="15">
        <v>0.36908564814814815</v>
      </c>
      <c r="N1847" s="12">
        <v>43859</v>
      </c>
      <c r="O1847" s="13">
        <v>0.40793981481481478</v>
      </c>
      <c r="P1847" s="16">
        <v>43860.452002314814</v>
      </c>
      <c r="Q1847" s="11" t="s">
        <v>101</v>
      </c>
      <c r="R1847" s="11" t="s">
        <v>1829</v>
      </c>
      <c r="S1847" s="11" t="s">
        <v>39</v>
      </c>
      <c r="T1847" s="11" t="s">
        <v>133</v>
      </c>
      <c r="U1847" s="11" t="s">
        <v>37</v>
      </c>
      <c r="V1847" s="17">
        <v>0</v>
      </c>
      <c r="W1847" s="11" t="s">
        <v>37</v>
      </c>
      <c r="Y1847" s="17" t="str">
        <f>TablaIncidentes[[#This Row],[Tiempo Total Gestión]]</f>
        <v>02:24</v>
      </c>
      <c r="Z1847" s="11">
        <f t="shared" si="196"/>
        <v>2</v>
      </c>
      <c r="AA1847" s="11">
        <f t="shared" si="197"/>
        <v>24</v>
      </c>
      <c r="AB1847" s="11">
        <f>IF(TablaIncidentes[[#This Row],[Prioridad*]]="Baja",(Z1847-24)*60+AA1847,IF(TablaIncidentes[[#This Row],[Prioridad*]]="Media",(Z1847-4)*60+AA1847,IF(TablaIncidentes[[#This Row],[Prioridad*]]="Alta",(Z1847-2)*60+AA1847)))</f>
        <v>24</v>
      </c>
      <c r="AD1847" s="17" t="str">
        <f>TablaIncidentes[[#This Row],[Tiempo Creación (HH:mm)]]</f>
        <v>00:00</v>
      </c>
      <c r="AE1847" s="11">
        <f t="shared" si="198"/>
        <v>0</v>
      </c>
      <c r="AF1847" s="11">
        <f t="shared" si="199"/>
        <v>0</v>
      </c>
      <c r="AG1847" s="11">
        <f>IF(TablaIncidentes[[#This Row],[Prioridad*]]="Baja",((AE1847*60)+AF1847)-30,IF(TablaIncidentes[[#This Row],[Prioridad*]]="Media",((AE1847*60)+AF1847)-15,IF(TablaIncidentes[[#This Row],[Prioridad*]]="Alta",((AE1847*60)+AF1847)-10)))</f>
        <v>-10</v>
      </c>
      <c r="AI1847" s="17">
        <f>TablaIncidentes[[#This Row],[Tiempo Avance Incidente]]</f>
        <v>0</v>
      </c>
      <c r="AJ1847" s="11">
        <f t="shared" si="200"/>
        <v>0</v>
      </c>
      <c r="AK1847" s="11">
        <f t="shared" si="201"/>
        <v>0</v>
      </c>
      <c r="AL1847">
        <f>IF(TablaIncidentes[[#This Row],[Prioridad*]]="Baja",((AJ1847*60)+AK1847)-720,IF(TablaIncidentes[[#This Row],[Prioridad*]]="Media",((AJ1847*60)+AK1847)-120,IF(TablaIncidentes[[#This Row],[Prioridad*]]="Alta",((AJ1847*60)+AK1847)-60)))</f>
        <v>-60</v>
      </c>
      <c r="AN1847" t="str">
        <f t="shared" si="202"/>
        <v>martes</v>
      </c>
    </row>
    <row r="1848" spans="1:40" x14ac:dyDescent="0.25">
      <c r="A1848" s="10" t="s">
        <v>3678</v>
      </c>
      <c r="B1848" t="s">
        <v>3679</v>
      </c>
      <c r="C1848" t="s">
        <v>32</v>
      </c>
      <c r="D1848" s="11" t="s">
        <v>33</v>
      </c>
      <c r="E1848" t="s">
        <v>34</v>
      </c>
      <c r="F1848" t="s">
        <v>51</v>
      </c>
      <c r="G1848" t="s">
        <v>361</v>
      </c>
      <c r="J1848" s="12">
        <v>43858</v>
      </c>
      <c r="K1848" s="13">
        <v>0.36908564814814815</v>
      </c>
      <c r="L1848" s="14">
        <v>43858</v>
      </c>
      <c r="M1848" s="15">
        <v>0.36908564814814815</v>
      </c>
      <c r="N1848" s="12">
        <v>43858</v>
      </c>
      <c r="O1848" s="13">
        <v>0.40327546296296296</v>
      </c>
      <c r="P1848" s="16">
        <v>43859.434849537036</v>
      </c>
      <c r="Q1848" s="11" t="s">
        <v>37</v>
      </c>
      <c r="R1848" s="11" t="s">
        <v>459</v>
      </c>
      <c r="S1848" s="11" t="s">
        <v>39</v>
      </c>
      <c r="T1848" s="11" t="s">
        <v>133</v>
      </c>
      <c r="U1848" s="11" t="s">
        <v>37</v>
      </c>
      <c r="V1848" s="17">
        <v>0</v>
      </c>
      <c r="W1848" s="11" t="s">
        <v>37</v>
      </c>
      <c r="Y1848" s="17" t="str">
        <f>TablaIncidentes[[#This Row],[Tiempo Total Gestión]]</f>
        <v>00:49</v>
      </c>
      <c r="Z1848" s="11">
        <f t="shared" si="196"/>
        <v>0</v>
      </c>
      <c r="AA1848" s="11">
        <f t="shared" si="197"/>
        <v>49</v>
      </c>
      <c r="AB1848" s="11">
        <f>IF(TablaIncidentes[[#This Row],[Prioridad*]]="Baja",(Z1848-24)*60+AA1848,IF(TablaIncidentes[[#This Row],[Prioridad*]]="Media",(Z1848-4)*60+AA1848,IF(TablaIncidentes[[#This Row],[Prioridad*]]="Alta",(Z1848-2)*60+AA1848)))</f>
        <v>-71</v>
      </c>
      <c r="AD1848" s="17" t="str">
        <f>TablaIncidentes[[#This Row],[Tiempo Creación (HH:mm)]]</f>
        <v>00:00</v>
      </c>
      <c r="AE1848" s="11">
        <f t="shared" si="198"/>
        <v>0</v>
      </c>
      <c r="AF1848" s="11">
        <f t="shared" si="199"/>
        <v>0</v>
      </c>
      <c r="AG1848" s="11">
        <f>IF(TablaIncidentes[[#This Row],[Prioridad*]]="Baja",((AE1848*60)+AF1848)-30,IF(TablaIncidentes[[#This Row],[Prioridad*]]="Media",((AE1848*60)+AF1848)-15,IF(TablaIncidentes[[#This Row],[Prioridad*]]="Alta",((AE1848*60)+AF1848)-10)))</f>
        <v>-10</v>
      </c>
      <c r="AI1848" s="17">
        <f>TablaIncidentes[[#This Row],[Tiempo Avance Incidente]]</f>
        <v>0</v>
      </c>
      <c r="AJ1848" s="11">
        <f t="shared" si="200"/>
        <v>0</v>
      </c>
      <c r="AK1848" s="11">
        <f t="shared" si="201"/>
        <v>0</v>
      </c>
      <c r="AL1848">
        <f>IF(TablaIncidentes[[#This Row],[Prioridad*]]="Baja",((AJ1848*60)+AK1848)-720,IF(TablaIncidentes[[#This Row],[Prioridad*]]="Media",((AJ1848*60)+AK1848)-120,IF(TablaIncidentes[[#This Row],[Prioridad*]]="Alta",((AJ1848*60)+AK1848)-60)))</f>
        <v>-60</v>
      </c>
      <c r="AN1848" t="str">
        <f t="shared" si="202"/>
        <v>martes</v>
      </c>
    </row>
    <row r="1849" spans="1:40" x14ac:dyDescent="0.25">
      <c r="A1849" s="20" t="s">
        <v>3680</v>
      </c>
      <c r="B1849" t="s">
        <v>3681</v>
      </c>
      <c r="C1849" t="s">
        <v>32</v>
      </c>
      <c r="D1849" s="11" t="s">
        <v>33</v>
      </c>
      <c r="E1849" t="s">
        <v>34</v>
      </c>
      <c r="F1849" t="s">
        <v>51</v>
      </c>
      <c r="G1849" t="s">
        <v>75</v>
      </c>
      <c r="J1849" s="12">
        <v>43858</v>
      </c>
      <c r="K1849" s="13">
        <v>0.36906250000000002</v>
      </c>
      <c r="L1849" s="14">
        <v>43858</v>
      </c>
      <c r="M1849" s="15">
        <v>0.36906250000000002</v>
      </c>
      <c r="N1849" s="12">
        <v>43858</v>
      </c>
      <c r="O1849" s="13">
        <v>0.65399305555555554</v>
      </c>
      <c r="P1849" s="16">
        <v>43859.679583333331</v>
      </c>
      <c r="Q1849" s="11" t="s">
        <v>101</v>
      </c>
      <c r="R1849" s="11" t="s">
        <v>486</v>
      </c>
      <c r="S1849" s="11" t="s">
        <v>39</v>
      </c>
      <c r="T1849" s="11" t="s">
        <v>133</v>
      </c>
      <c r="U1849" s="11" t="s">
        <v>37</v>
      </c>
      <c r="V1849" s="17">
        <v>0</v>
      </c>
      <c r="W1849" s="11" t="s">
        <v>37</v>
      </c>
      <c r="Y1849" s="17" t="str">
        <f>TablaIncidentes[[#This Row],[Tiempo Total Gestión]]</f>
        <v>02:01</v>
      </c>
      <c r="Z1849" s="11">
        <f t="shared" si="196"/>
        <v>2</v>
      </c>
      <c r="AA1849" s="11">
        <f t="shared" si="197"/>
        <v>1</v>
      </c>
      <c r="AB1849" s="11">
        <f>IF(TablaIncidentes[[#This Row],[Prioridad*]]="Baja",(Z1849-24)*60+AA1849,IF(TablaIncidentes[[#This Row],[Prioridad*]]="Media",(Z1849-4)*60+AA1849,IF(TablaIncidentes[[#This Row],[Prioridad*]]="Alta",(Z1849-2)*60+AA1849)))</f>
        <v>1</v>
      </c>
      <c r="AD1849" s="17" t="str">
        <f>TablaIncidentes[[#This Row],[Tiempo Creación (HH:mm)]]</f>
        <v>00:00</v>
      </c>
      <c r="AE1849" s="11">
        <f t="shared" si="198"/>
        <v>0</v>
      </c>
      <c r="AF1849" s="11">
        <f t="shared" si="199"/>
        <v>0</v>
      </c>
      <c r="AG1849" s="11">
        <f>IF(TablaIncidentes[[#This Row],[Prioridad*]]="Baja",((AE1849*60)+AF1849)-30,IF(TablaIncidentes[[#This Row],[Prioridad*]]="Media",((AE1849*60)+AF1849)-15,IF(TablaIncidentes[[#This Row],[Prioridad*]]="Alta",((AE1849*60)+AF1849)-10)))</f>
        <v>-10</v>
      </c>
      <c r="AI1849" s="17">
        <f>TablaIncidentes[[#This Row],[Tiempo Avance Incidente]]</f>
        <v>0</v>
      </c>
      <c r="AJ1849" s="11">
        <f t="shared" si="200"/>
        <v>0</v>
      </c>
      <c r="AK1849" s="11">
        <f t="shared" si="201"/>
        <v>0</v>
      </c>
      <c r="AL1849">
        <f>IF(TablaIncidentes[[#This Row],[Prioridad*]]="Baja",((AJ1849*60)+AK1849)-720,IF(TablaIncidentes[[#This Row],[Prioridad*]]="Media",((AJ1849*60)+AK1849)-120,IF(TablaIncidentes[[#This Row],[Prioridad*]]="Alta",((AJ1849*60)+AK1849)-60)))</f>
        <v>-60</v>
      </c>
      <c r="AN1849" t="str">
        <f t="shared" si="202"/>
        <v>martes</v>
      </c>
    </row>
    <row r="1850" spans="1:40" x14ac:dyDescent="0.25">
      <c r="A1850" s="20" t="s">
        <v>3682</v>
      </c>
      <c r="B1850" t="s">
        <v>3683</v>
      </c>
      <c r="C1850" t="s">
        <v>32</v>
      </c>
      <c r="D1850" s="11" t="s">
        <v>33</v>
      </c>
      <c r="E1850" t="s">
        <v>34</v>
      </c>
      <c r="F1850" t="s">
        <v>51</v>
      </c>
      <c r="G1850" t="s">
        <v>1507</v>
      </c>
      <c r="J1850" s="12">
        <v>43858</v>
      </c>
      <c r="K1850" s="13">
        <v>0.36907407407407411</v>
      </c>
      <c r="L1850" s="14">
        <v>43858</v>
      </c>
      <c r="M1850" s="15">
        <v>0.36907407407407411</v>
      </c>
      <c r="N1850" s="12">
        <v>43858</v>
      </c>
      <c r="O1850" s="13">
        <v>0.4959837962962963</v>
      </c>
      <c r="P1850" s="16">
        <v>43859.515972222223</v>
      </c>
      <c r="Q1850" s="11" t="s">
        <v>101</v>
      </c>
      <c r="R1850" s="11" t="s">
        <v>2113</v>
      </c>
      <c r="S1850" s="11" t="s">
        <v>39</v>
      </c>
      <c r="T1850" s="11" t="s">
        <v>133</v>
      </c>
      <c r="U1850" s="11" t="s">
        <v>37</v>
      </c>
      <c r="V1850" s="17">
        <v>0</v>
      </c>
      <c r="W1850" s="11" t="s">
        <v>37</v>
      </c>
      <c r="Y1850" s="17" t="str">
        <f>TablaIncidentes[[#This Row],[Tiempo Total Gestión]]</f>
        <v>03:02</v>
      </c>
      <c r="Z1850" s="11">
        <f t="shared" si="196"/>
        <v>3</v>
      </c>
      <c r="AA1850" s="11">
        <f t="shared" si="197"/>
        <v>2</v>
      </c>
      <c r="AB1850" s="11">
        <f>IF(TablaIncidentes[[#This Row],[Prioridad*]]="Baja",(Z1850-24)*60+AA1850,IF(TablaIncidentes[[#This Row],[Prioridad*]]="Media",(Z1850-4)*60+AA1850,IF(TablaIncidentes[[#This Row],[Prioridad*]]="Alta",(Z1850-2)*60+AA1850)))</f>
        <v>62</v>
      </c>
      <c r="AD1850" s="17" t="str">
        <f>TablaIncidentes[[#This Row],[Tiempo Creación (HH:mm)]]</f>
        <v>00:00</v>
      </c>
      <c r="AE1850" s="11">
        <f t="shared" si="198"/>
        <v>0</v>
      </c>
      <c r="AF1850" s="11">
        <f t="shared" si="199"/>
        <v>0</v>
      </c>
      <c r="AG1850" s="11">
        <f>IF(TablaIncidentes[[#This Row],[Prioridad*]]="Baja",((AE1850*60)+AF1850)-30,IF(TablaIncidentes[[#This Row],[Prioridad*]]="Media",((AE1850*60)+AF1850)-15,IF(TablaIncidentes[[#This Row],[Prioridad*]]="Alta",((AE1850*60)+AF1850)-10)))</f>
        <v>-10</v>
      </c>
      <c r="AI1850" s="17">
        <f>TablaIncidentes[[#This Row],[Tiempo Avance Incidente]]</f>
        <v>0</v>
      </c>
      <c r="AJ1850" s="11">
        <f t="shared" si="200"/>
        <v>0</v>
      </c>
      <c r="AK1850" s="11">
        <f t="shared" si="201"/>
        <v>0</v>
      </c>
      <c r="AL1850">
        <f>IF(TablaIncidentes[[#This Row],[Prioridad*]]="Baja",((AJ1850*60)+AK1850)-720,IF(TablaIncidentes[[#This Row],[Prioridad*]]="Media",((AJ1850*60)+AK1850)-120,IF(TablaIncidentes[[#This Row],[Prioridad*]]="Alta",((AJ1850*60)+AK1850)-60)))</f>
        <v>-60</v>
      </c>
      <c r="AN1850" t="str">
        <f t="shared" si="202"/>
        <v>martes</v>
      </c>
    </row>
    <row r="1851" spans="1:40" x14ac:dyDescent="0.25">
      <c r="A1851" s="20" t="s">
        <v>3684</v>
      </c>
      <c r="B1851" t="s">
        <v>3333</v>
      </c>
      <c r="C1851" t="s">
        <v>32</v>
      </c>
      <c r="D1851" s="11" t="s">
        <v>33</v>
      </c>
      <c r="E1851" t="s">
        <v>34</v>
      </c>
      <c r="F1851" t="s">
        <v>51</v>
      </c>
      <c r="G1851" t="s">
        <v>1507</v>
      </c>
      <c r="J1851" s="12">
        <v>43858</v>
      </c>
      <c r="K1851" s="13">
        <v>0.36908564814814815</v>
      </c>
      <c r="L1851" s="14">
        <v>43858</v>
      </c>
      <c r="M1851" s="15">
        <v>0.36908564814814815</v>
      </c>
      <c r="N1851" s="12">
        <v>43858</v>
      </c>
      <c r="O1851" s="13">
        <v>0.51261574074074068</v>
      </c>
      <c r="P1851" s="16">
        <v>43859.515972222223</v>
      </c>
      <c r="Q1851" s="11" t="s">
        <v>101</v>
      </c>
      <c r="R1851" s="11" t="s">
        <v>2279</v>
      </c>
      <c r="S1851" s="11" t="s">
        <v>39</v>
      </c>
      <c r="T1851" s="11" t="s">
        <v>133</v>
      </c>
      <c r="U1851" s="11" t="s">
        <v>37</v>
      </c>
      <c r="V1851" s="17">
        <v>0</v>
      </c>
      <c r="W1851" s="11" t="s">
        <v>37</v>
      </c>
      <c r="Y1851" s="17" t="str">
        <f>TablaIncidentes[[#This Row],[Tiempo Total Gestión]]</f>
        <v>03:26</v>
      </c>
      <c r="Z1851" s="11">
        <f t="shared" si="196"/>
        <v>3</v>
      </c>
      <c r="AA1851" s="11">
        <f t="shared" si="197"/>
        <v>26</v>
      </c>
      <c r="AB1851" s="11">
        <f>IF(TablaIncidentes[[#This Row],[Prioridad*]]="Baja",(Z1851-24)*60+AA1851,IF(TablaIncidentes[[#This Row],[Prioridad*]]="Media",(Z1851-4)*60+AA1851,IF(TablaIncidentes[[#This Row],[Prioridad*]]="Alta",(Z1851-2)*60+AA1851)))</f>
        <v>86</v>
      </c>
      <c r="AD1851" s="17" t="str">
        <f>TablaIncidentes[[#This Row],[Tiempo Creación (HH:mm)]]</f>
        <v>00:00</v>
      </c>
      <c r="AE1851" s="11">
        <f t="shared" si="198"/>
        <v>0</v>
      </c>
      <c r="AF1851" s="11">
        <f t="shared" si="199"/>
        <v>0</v>
      </c>
      <c r="AG1851" s="11">
        <f>IF(TablaIncidentes[[#This Row],[Prioridad*]]="Baja",((AE1851*60)+AF1851)-30,IF(TablaIncidentes[[#This Row],[Prioridad*]]="Media",((AE1851*60)+AF1851)-15,IF(TablaIncidentes[[#This Row],[Prioridad*]]="Alta",((AE1851*60)+AF1851)-10)))</f>
        <v>-10</v>
      </c>
      <c r="AI1851" s="17">
        <f>TablaIncidentes[[#This Row],[Tiempo Avance Incidente]]</f>
        <v>0</v>
      </c>
      <c r="AJ1851" s="11">
        <f t="shared" si="200"/>
        <v>0</v>
      </c>
      <c r="AK1851" s="11">
        <f t="shared" si="201"/>
        <v>0</v>
      </c>
      <c r="AL1851">
        <f>IF(TablaIncidentes[[#This Row],[Prioridad*]]="Baja",((AJ1851*60)+AK1851)-720,IF(TablaIncidentes[[#This Row],[Prioridad*]]="Media",((AJ1851*60)+AK1851)-120,IF(TablaIncidentes[[#This Row],[Prioridad*]]="Alta",((AJ1851*60)+AK1851)-60)))</f>
        <v>-60</v>
      </c>
      <c r="AN1851" t="str">
        <f t="shared" si="202"/>
        <v>martes</v>
      </c>
    </row>
    <row r="1852" spans="1:40" x14ac:dyDescent="0.25">
      <c r="A1852" s="20" t="s">
        <v>3685</v>
      </c>
      <c r="B1852" t="s">
        <v>3686</v>
      </c>
      <c r="C1852" t="s">
        <v>32</v>
      </c>
      <c r="D1852" s="11" t="s">
        <v>33</v>
      </c>
      <c r="E1852" t="s">
        <v>34</v>
      </c>
      <c r="F1852" t="s">
        <v>51</v>
      </c>
      <c r="G1852" t="s">
        <v>75</v>
      </c>
      <c r="J1852" s="12">
        <v>43858</v>
      </c>
      <c r="K1852" s="13">
        <v>0.3697685185185185</v>
      </c>
      <c r="L1852" s="14">
        <v>43858</v>
      </c>
      <c r="M1852" s="15">
        <v>0.3697685185185185</v>
      </c>
      <c r="N1852" s="12">
        <v>43858</v>
      </c>
      <c r="O1852" s="13">
        <v>0.65759259259259262</v>
      </c>
      <c r="P1852" s="16">
        <v>43859.679583333331</v>
      </c>
      <c r="Q1852" s="11" t="s">
        <v>101</v>
      </c>
      <c r="R1852" s="11" t="s">
        <v>969</v>
      </c>
      <c r="S1852" s="11" t="s">
        <v>39</v>
      </c>
      <c r="T1852" s="11" t="s">
        <v>133</v>
      </c>
      <c r="U1852" s="11" t="s">
        <v>37</v>
      </c>
      <c r="V1852" s="17">
        <v>0</v>
      </c>
      <c r="W1852" s="11" t="s">
        <v>37</v>
      </c>
      <c r="Y1852" s="17" t="str">
        <f>TablaIncidentes[[#This Row],[Tiempo Total Gestión]]</f>
        <v>03:41</v>
      </c>
      <c r="Z1852" s="11">
        <f t="shared" si="196"/>
        <v>3</v>
      </c>
      <c r="AA1852" s="11">
        <f t="shared" si="197"/>
        <v>41</v>
      </c>
      <c r="AB1852" s="11">
        <f>IF(TablaIncidentes[[#This Row],[Prioridad*]]="Baja",(Z1852-24)*60+AA1852,IF(TablaIncidentes[[#This Row],[Prioridad*]]="Media",(Z1852-4)*60+AA1852,IF(TablaIncidentes[[#This Row],[Prioridad*]]="Alta",(Z1852-2)*60+AA1852)))</f>
        <v>101</v>
      </c>
      <c r="AD1852" s="17" t="str">
        <f>TablaIncidentes[[#This Row],[Tiempo Creación (HH:mm)]]</f>
        <v>00:00</v>
      </c>
      <c r="AE1852" s="11">
        <f t="shared" si="198"/>
        <v>0</v>
      </c>
      <c r="AF1852" s="11">
        <f t="shared" si="199"/>
        <v>0</v>
      </c>
      <c r="AG1852" s="11">
        <f>IF(TablaIncidentes[[#This Row],[Prioridad*]]="Baja",((AE1852*60)+AF1852)-30,IF(TablaIncidentes[[#This Row],[Prioridad*]]="Media",((AE1852*60)+AF1852)-15,IF(TablaIncidentes[[#This Row],[Prioridad*]]="Alta",((AE1852*60)+AF1852)-10)))</f>
        <v>-10</v>
      </c>
      <c r="AI1852" s="17">
        <f>TablaIncidentes[[#This Row],[Tiempo Avance Incidente]]</f>
        <v>0</v>
      </c>
      <c r="AJ1852" s="11">
        <f t="shared" si="200"/>
        <v>0</v>
      </c>
      <c r="AK1852" s="11">
        <f t="shared" si="201"/>
        <v>0</v>
      </c>
      <c r="AL1852">
        <f>IF(TablaIncidentes[[#This Row],[Prioridad*]]="Baja",((AJ1852*60)+AK1852)-720,IF(TablaIncidentes[[#This Row],[Prioridad*]]="Media",((AJ1852*60)+AK1852)-120,IF(TablaIncidentes[[#This Row],[Prioridad*]]="Alta",((AJ1852*60)+AK1852)-60)))</f>
        <v>-60</v>
      </c>
      <c r="AN1852" t="str">
        <f t="shared" si="202"/>
        <v>martes</v>
      </c>
    </row>
    <row r="1853" spans="1:40" x14ac:dyDescent="0.25">
      <c r="A1853" s="20" t="s">
        <v>3687</v>
      </c>
      <c r="B1853" t="s">
        <v>2689</v>
      </c>
      <c r="C1853" t="s">
        <v>32</v>
      </c>
      <c r="D1853" s="11" t="s">
        <v>33</v>
      </c>
      <c r="E1853" t="s">
        <v>34</v>
      </c>
      <c r="F1853" t="s">
        <v>51</v>
      </c>
      <c r="G1853" t="s">
        <v>75</v>
      </c>
      <c r="J1853" s="12">
        <v>43858</v>
      </c>
      <c r="K1853" s="13">
        <v>0.3697685185185185</v>
      </c>
      <c r="L1853" s="14">
        <v>43858</v>
      </c>
      <c r="M1853" s="15">
        <v>0.3697685185185185</v>
      </c>
      <c r="N1853" s="12">
        <v>43859</v>
      </c>
      <c r="O1853" s="13">
        <v>0.4060300925925926</v>
      </c>
      <c r="P1853" s="16">
        <v>43860.452002314814</v>
      </c>
      <c r="Q1853" s="11" t="s">
        <v>101</v>
      </c>
      <c r="R1853" s="11" t="s">
        <v>2184</v>
      </c>
      <c r="S1853" s="11" t="s">
        <v>39</v>
      </c>
      <c r="T1853" s="11" t="s">
        <v>133</v>
      </c>
      <c r="U1853" s="11" t="s">
        <v>37</v>
      </c>
      <c r="V1853" s="17">
        <v>0</v>
      </c>
      <c r="W1853" s="11" t="s">
        <v>37</v>
      </c>
      <c r="Y1853" s="17" t="str">
        <f>TablaIncidentes[[#This Row],[Tiempo Total Gestión]]</f>
        <v>05:47</v>
      </c>
      <c r="Z1853" s="11">
        <f t="shared" si="196"/>
        <v>5</v>
      </c>
      <c r="AA1853" s="11">
        <f t="shared" si="197"/>
        <v>47</v>
      </c>
      <c r="AB1853" s="11">
        <f>IF(TablaIncidentes[[#This Row],[Prioridad*]]="Baja",(Z1853-24)*60+AA1853,IF(TablaIncidentes[[#This Row],[Prioridad*]]="Media",(Z1853-4)*60+AA1853,IF(TablaIncidentes[[#This Row],[Prioridad*]]="Alta",(Z1853-2)*60+AA1853)))</f>
        <v>227</v>
      </c>
      <c r="AD1853" s="17" t="str">
        <f>TablaIncidentes[[#This Row],[Tiempo Creación (HH:mm)]]</f>
        <v>00:00</v>
      </c>
      <c r="AE1853" s="11">
        <f t="shared" si="198"/>
        <v>0</v>
      </c>
      <c r="AF1853" s="11">
        <f t="shared" si="199"/>
        <v>0</v>
      </c>
      <c r="AG1853" s="11">
        <f>IF(TablaIncidentes[[#This Row],[Prioridad*]]="Baja",((AE1853*60)+AF1853)-30,IF(TablaIncidentes[[#This Row],[Prioridad*]]="Media",((AE1853*60)+AF1853)-15,IF(TablaIncidentes[[#This Row],[Prioridad*]]="Alta",((AE1853*60)+AF1853)-10)))</f>
        <v>-10</v>
      </c>
      <c r="AI1853" s="17">
        <f>TablaIncidentes[[#This Row],[Tiempo Avance Incidente]]</f>
        <v>0</v>
      </c>
      <c r="AJ1853" s="11">
        <f t="shared" si="200"/>
        <v>0</v>
      </c>
      <c r="AK1853" s="11">
        <f t="shared" si="201"/>
        <v>0</v>
      </c>
      <c r="AL1853">
        <f>IF(TablaIncidentes[[#This Row],[Prioridad*]]="Baja",((AJ1853*60)+AK1853)-720,IF(TablaIncidentes[[#This Row],[Prioridad*]]="Media",((AJ1853*60)+AK1853)-120,IF(TablaIncidentes[[#This Row],[Prioridad*]]="Alta",((AJ1853*60)+AK1853)-60)))</f>
        <v>-60</v>
      </c>
      <c r="AN1853" t="str">
        <f t="shared" si="202"/>
        <v>martes</v>
      </c>
    </row>
    <row r="1854" spans="1:40" x14ac:dyDescent="0.25">
      <c r="A1854" s="10" t="s">
        <v>3688</v>
      </c>
      <c r="B1854" t="s">
        <v>3689</v>
      </c>
      <c r="C1854" t="s">
        <v>32</v>
      </c>
      <c r="D1854" s="11" t="s">
        <v>33</v>
      </c>
      <c r="E1854" t="s">
        <v>34</v>
      </c>
      <c r="F1854" t="s">
        <v>51</v>
      </c>
      <c r="G1854" t="s">
        <v>75</v>
      </c>
      <c r="J1854" s="12">
        <v>43858</v>
      </c>
      <c r="K1854" s="13">
        <v>0.36980324074074072</v>
      </c>
      <c r="L1854" s="14">
        <v>43858</v>
      </c>
      <c r="M1854" s="15">
        <v>0.36980324074074072</v>
      </c>
      <c r="N1854" s="12">
        <v>43858</v>
      </c>
      <c r="O1854" s="13">
        <v>0.58003472222222219</v>
      </c>
      <c r="P1854" s="16">
        <v>43859.593576388892</v>
      </c>
      <c r="Q1854" s="11" t="s">
        <v>37</v>
      </c>
      <c r="R1854" s="11" t="s">
        <v>593</v>
      </c>
      <c r="S1854" s="11" t="s">
        <v>39</v>
      </c>
      <c r="T1854" s="11" t="s">
        <v>133</v>
      </c>
      <c r="U1854" s="11" t="s">
        <v>37</v>
      </c>
      <c r="V1854" s="17">
        <v>0</v>
      </c>
      <c r="W1854" s="11" t="s">
        <v>37</v>
      </c>
      <c r="Y1854" s="17" t="str">
        <f>TablaIncidentes[[#This Row],[Tiempo Total Gestión]]</f>
        <v>01:24</v>
      </c>
      <c r="Z1854" s="11">
        <f t="shared" si="196"/>
        <v>1</v>
      </c>
      <c r="AA1854" s="11">
        <f t="shared" si="197"/>
        <v>24</v>
      </c>
      <c r="AB1854" s="11">
        <f>IF(TablaIncidentes[[#This Row],[Prioridad*]]="Baja",(Z1854-24)*60+AA1854,IF(TablaIncidentes[[#This Row],[Prioridad*]]="Media",(Z1854-4)*60+AA1854,IF(TablaIncidentes[[#This Row],[Prioridad*]]="Alta",(Z1854-2)*60+AA1854)))</f>
        <v>-36</v>
      </c>
      <c r="AD1854" s="17" t="str">
        <f>TablaIncidentes[[#This Row],[Tiempo Creación (HH:mm)]]</f>
        <v>00:00</v>
      </c>
      <c r="AE1854" s="11">
        <f t="shared" si="198"/>
        <v>0</v>
      </c>
      <c r="AF1854" s="11">
        <f t="shared" si="199"/>
        <v>0</v>
      </c>
      <c r="AG1854" s="11">
        <f>IF(TablaIncidentes[[#This Row],[Prioridad*]]="Baja",((AE1854*60)+AF1854)-30,IF(TablaIncidentes[[#This Row],[Prioridad*]]="Media",((AE1854*60)+AF1854)-15,IF(TablaIncidentes[[#This Row],[Prioridad*]]="Alta",((AE1854*60)+AF1854)-10)))</f>
        <v>-10</v>
      </c>
      <c r="AI1854" s="17">
        <f>TablaIncidentes[[#This Row],[Tiempo Avance Incidente]]</f>
        <v>0</v>
      </c>
      <c r="AJ1854" s="11">
        <f t="shared" si="200"/>
        <v>0</v>
      </c>
      <c r="AK1854" s="11">
        <f t="shared" si="201"/>
        <v>0</v>
      </c>
      <c r="AL1854">
        <f>IF(TablaIncidentes[[#This Row],[Prioridad*]]="Baja",((AJ1854*60)+AK1854)-720,IF(TablaIncidentes[[#This Row],[Prioridad*]]="Media",((AJ1854*60)+AK1854)-120,IF(TablaIncidentes[[#This Row],[Prioridad*]]="Alta",((AJ1854*60)+AK1854)-60)))</f>
        <v>-60</v>
      </c>
      <c r="AN1854" t="str">
        <f t="shared" si="202"/>
        <v>martes</v>
      </c>
    </row>
    <row r="1855" spans="1:40" x14ac:dyDescent="0.25">
      <c r="A1855" s="10" t="s">
        <v>3690</v>
      </c>
      <c r="B1855" t="s">
        <v>959</v>
      </c>
      <c r="C1855" t="s">
        <v>32</v>
      </c>
      <c r="D1855" s="11" t="s">
        <v>33</v>
      </c>
      <c r="E1855" t="s">
        <v>34</v>
      </c>
      <c r="F1855" t="s">
        <v>51</v>
      </c>
      <c r="G1855" t="s">
        <v>1507</v>
      </c>
      <c r="J1855" s="12">
        <v>43858</v>
      </c>
      <c r="K1855" s="13">
        <v>0.36980324074074072</v>
      </c>
      <c r="L1855" s="14">
        <v>43858</v>
      </c>
      <c r="M1855" s="15">
        <v>0.36980324074074072</v>
      </c>
      <c r="N1855" s="12">
        <v>43858</v>
      </c>
      <c r="O1855" s="13">
        <v>0.39519675925925929</v>
      </c>
      <c r="P1855" s="16">
        <v>43859.434849537036</v>
      </c>
      <c r="Q1855" s="11" t="s">
        <v>37</v>
      </c>
      <c r="R1855" s="11" t="s">
        <v>185</v>
      </c>
      <c r="S1855" s="11" t="s">
        <v>39</v>
      </c>
      <c r="T1855" s="11" t="s">
        <v>133</v>
      </c>
      <c r="U1855" s="11" t="s">
        <v>37</v>
      </c>
      <c r="V1855" s="17">
        <v>0</v>
      </c>
      <c r="W1855" s="11" t="s">
        <v>37</v>
      </c>
      <c r="Y1855" s="17" t="str">
        <f>TablaIncidentes[[#This Row],[Tiempo Total Gestión]]</f>
        <v>00:36</v>
      </c>
      <c r="Z1855" s="11">
        <f t="shared" si="196"/>
        <v>0</v>
      </c>
      <c r="AA1855" s="11">
        <f t="shared" si="197"/>
        <v>36</v>
      </c>
      <c r="AB1855" s="11">
        <f>IF(TablaIncidentes[[#This Row],[Prioridad*]]="Baja",(Z1855-24)*60+AA1855,IF(TablaIncidentes[[#This Row],[Prioridad*]]="Media",(Z1855-4)*60+AA1855,IF(TablaIncidentes[[#This Row],[Prioridad*]]="Alta",(Z1855-2)*60+AA1855)))</f>
        <v>-84</v>
      </c>
      <c r="AD1855" s="17" t="str">
        <f>TablaIncidentes[[#This Row],[Tiempo Creación (HH:mm)]]</f>
        <v>00:00</v>
      </c>
      <c r="AE1855" s="11">
        <f t="shared" si="198"/>
        <v>0</v>
      </c>
      <c r="AF1855" s="11">
        <f t="shared" si="199"/>
        <v>0</v>
      </c>
      <c r="AG1855" s="11">
        <f>IF(TablaIncidentes[[#This Row],[Prioridad*]]="Baja",((AE1855*60)+AF1855)-30,IF(TablaIncidentes[[#This Row],[Prioridad*]]="Media",((AE1855*60)+AF1855)-15,IF(TablaIncidentes[[#This Row],[Prioridad*]]="Alta",((AE1855*60)+AF1855)-10)))</f>
        <v>-10</v>
      </c>
      <c r="AI1855" s="17">
        <f>TablaIncidentes[[#This Row],[Tiempo Avance Incidente]]</f>
        <v>0</v>
      </c>
      <c r="AJ1855" s="11">
        <f t="shared" si="200"/>
        <v>0</v>
      </c>
      <c r="AK1855" s="11">
        <f t="shared" si="201"/>
        <v>0</v>
      </c>
      <c r="AL1855">
        <f>IF(TablaIncidentes[[#This Row],[Prioridad*]]="Baja",((AJ1855*60)+AK1855)-720,IF(TablaIncidentes[[#This Row],[Prioridad*]]="Media",((AJ1855*60)+AK1855)-120,IF(TablaIncidentes[[#This Row],[Prioridad*]]="Alta",((AJ1855*60)+AK1855)-60)))</f>
        <v>-60</v>
      </c>
      <c r="AN1855" t="str">
        <f t="shared" si="202"/>
        <v>martes</v>
      </c>
    </row>
    <row r="1856" spans="1:40" x14ac:dyDescent="0.25">
      <c r="A1856" s="20" t="s">
        <v>3691</v>
      </c>
      <c r="B1856" t="s">
        <v>3692</v>
      </c>
      <c r="C1856" t="s">
        <v>32</v>
      </c>
      <c r="D1856" s="11" t="s">
        <v>33</v>
      </c>
      <c r="E1856" t="s">
        <v>34</v>
      </c>
      <c r="F1856" t="s">
        <v>51</v>
      </c>
      <c r="G1856" t="s">
        <v>75</v>
      </c>
      <c r="J1856" s="12">
        <v>43858</v>
      </c>
      <c r="K1856" s="13">
        <v>0.36980324074074072</v>
      </c>
      <c r="L1856" s="14">
        <v>43858</v>
      </c>
      <c r="M1856" s="15">
        <v>0.36980324074074072</v>
      </c>
      <c r="N1856" s="12">
        <v>43859</v>
      </c>
      <c r="O1856" s="13">
        <v>0.40224537037037034</v>
      </c>
      <c r="P1856" s="16">
        <v>43860.452002314814</v>
      </c>
      <c r="Q1856" s="11" t="s">
        <v>101</v>
      </c>
      <c r="R1856" s="11" t="s">
        <v>2397</v>
      </c>
      <c r="S1856" s="11" t="s">
        <v>39</v>
      </c>
      <c r="T1856" s="11" t="s">
        <v>133</v>
      </c>
      <c r="U1856" s="11" t="s">
        <v>37</v>
      </c>
      <c r="V1856" s="17">
        <v>0</v>
      </c>
      <c r="W1856" s="11" t="s">
        <v>37</v>
      </c>
      <c r="Y1856" s="17" t="str">
        <f>TablaIncidentes[[#This Row],[Tiempo Total Gestión]]</f>
        <v>03:14</v>
      </c>
      <c r="Z1856" s="11">
        <f t="shared" si="196"/>
        <v>3</v>
      </c>
      <c r="AA1856" s="11">
        <f t="shared" si="197"/>
        <v>14</v>
      </c>
      <c r="AB1856" s="11">
        <f>IF(TablaIncidentes[[#This Row],[Prioridad*]]="Baja",(Z1856-24)*60+AA1856,IF(TablaIncidentes[[#This Row],[Prioridad*]]="Media",(Z1856-4)*60+AA1856,IF(TablaIncidentes[[#This Row],[Prioridad*]]="Alta",(Z1856-2)*60+AA1856)))</f>
        <v>74</v>
      </c>
      <c r="AD1856" s="17" t="str">
        <f>TablaIncidentes[[#This Row],[Tiempo Creación (HH:mm)]]</f>
        <v>00:00</v>
      </c>
      <c r="AE1856" s="11">
        <f t="shared" si="198"/>
        <v>0</v>
      </c>
      <c r="AF1856" s="11">
        <f t="shared" si="199"/>
        <v>0</v>
      </c>
      <c r="AG1856" s="11">
        <f>IF(TablaIncidentes[[#This Row],[Prioridad*]]="Baja",((AE1856*60)+AF1856)-30,IF(TablaIncidentes[[#This Row],[Prioridad*]]="Media",((AE1856*60)+AF1856)-15,IF(TablaIncidentes[[#This Row],[Prioridad*]]="Alta",((AE1856*60)+AF1856)-10)))</f>
        <v>-10</v>
      </c>
      <c r="AI1856" s="17">
        <f>TablaIncidentes[[#This Row],[Tiempo Avance Incidente]]</f>
        <v>0</v>
      </c>
      <c r="AJ1856" s="11">
        <f t="shared" si="200"/>
        <v>0</v>
      </c>
      <c r="AK1856" s="11">
        <f t="shared" si="201"/>
        <v>0</v>
      </c>
      <c r="AL1856">
        <f>IF(TablaIncidentes[[#This Row],[Prioridad*]]="Baja",((AJ1856*60)+AK1856)-720,IF(TablaIncidentes[[#This Row],[Prioridad*]]="Media",((AJ1856*60)+AK1856)-120,IF(TablaIncidentes[[#This Row],[Prioridad*]]="Alta",((AJ1856*60)+AK1856)-60)))</f>
        <v>-60</v>
      </c>
      <c r="AN1856" t="str">
        <f t="shared" si="202"/>
        <v>martes</v>
      </c>
    </row>
    <row r="1857" spans="1:40" x14ac:dyDescent="0.25">
      <c r="A1857" s="10" t="s">
        <v>3693</v>
      </c>
      <c r="B1857" t="s">
        <v>3487</v>
      </c>
      <c r="C1857" t="s">
        <v>32</v>
      </c>
      <c r="D1857" s="11" t="s">
        <v>33</v>
      </c>
      <c r="E1857" t="s">
        <v>34</v>
      </c>
      <c r="F1857" t="s">
        <v>35</v>
      </c>
      <c r="G1857" t="s">
        <v>2716</v>
      </c>
      <c r="J1857" s="12">
        <v>43858</v>
      </c>
      <c r="K1857" s="13">
        <v>0.38866898148148149</v>
      </c>
      <c r="L1857" s="14">
        <v>43858</v>
      </c>
      <c r="M1857" s="15">
        <v>0.38866898148148149</v>
      </c>
      <c r="N1857" s="12">
        <v>43858</v>
      </c>
      <c r="O1857" s="13">
        <v>0.73344907407407411</v>
      </c>
      <c r="P1857" s="16">
        <v>43859.758402777778</v>
      </c>
      <c r="Q1857" s="11" t="s">
        <v>37</v>
      </c>
      <c r="R1857" s="11" t="s">
        <v>185</v>
      </c>
      <c r="S1857" s="11" t="s">
        <v>39</v>
      </c>
      <c r="T1857" s="11" t="s">
        <v>133</v>
      </c>
      <c r="U1857" s="11" t="s">
        <v>37</v>
      </c>
      <c r="V1857" s="17">
        <v>0</v>
      </c>
      <c r="W1857" s="11" t="s">
        <v>37</v>
      </c>
      <c r="Y1857" s="17" t="str">
        <f>TablaIncidentes[[#This Row],[Tiempo Total Gestión]]</f>
        <v>00:36</v>
      </c>
      <c r="Z1857" s="11">
        <f t="shared" si="196"/>
        <v>0</v>
      </c>
      <c r="AA1857" s="11">
        <f t="shared" si="197"/>
        <v>36</v>
      </c>
      <c r="AB1857" s="11">
        <f>IF(TablaIncidentes[[#This Row],[Prioridad*]]="Baja",(Z1857-24)*60+AA1857,IF(TablaIncidentes[[#This Row],[Prioridad*]]="Media",(Z1857-4)*60+AA1857,IF(TablaIncidentes[[#This Row],[Prioridad*]]="Alta",(Z1857-2)*60+AA1857)))</f>
        <v>-84</v>
      </c>
      <c r="AD1857" s="17" t="str">
        <f>TablaIncidentes[[#This Row],[Tiempo Creación (HH:mm)]]</f>
        <v>00:00</v>
      </c>
      <c r="AE1857" s="11">
        <f t="shared" si="198"/>
        <v>0</v>
      </c>
      <c r="AF1857" s="11">
        <f t="shared" si="199"/>
        <v>0</v>
      </c>
      <c r="AG1857" s="11">
        <f>IF(TablaIncidentes[[#This Row],[Prioridad*]]="Baja",((AE1857*60)+AF1857)-30,IF(TablaIncidentes[[#This Row],[Prioridad*]]="Media",((AE1857*60)+AF1857)-15,IF(TablaIncidentes[[#This Row],[Prioridad*]]="Alta",((AE1857*60)+AF1857)-10)))</f>
        <v>-10</v>
      </c>
      <c r="AI1857" s="17">
        <f>TablaIncidentes[[#This Row],[Tiempo Avance Incidente]]</f>
        <v>0</v>
      </c>
      <c r="AJ1857" s="11">
        <f t="shared" si="200"/>
        <v>0</v>
      </c>
      <c r="AK1857" s="11">
        <f t="shared" si="201"/>
        <v>0</v>
      </c>
      <c r="AL1857">
        <f>IF(TablaIncidentes[[#This Row],[Prioridad*]]="Baja",((AJ1857*60)+AK1857)-720,IF(TablaIncidentes[[#This Row],[Prioridad*]]="Media",((AJ1857*60)+AK1857)-120,IF(TablaIncidentes[[#This Row],[Prioridad*]]="Alta",((AJ1857*60)+AK1857)-60)))</f>
        <v>-60</v>
      </c>
      <c r="AN1857" t="str">
        <f t="shared" si="202"/>
        <v>martes</v>
      </c>
    </row>
    <row r="1858" spans="1:40" x14ac:dyDescent="0.25">
      <c r="A1858" s="10" t="s">
        <v>3694</v>
      </c>
      <c r="B1858" t="s">
        <v>3695</v>
      </c>
      <c r="C1858" t="s">
        <v>32</v>
      </c>
      <c r="D1858" s="11" t="s">
        <v>33</v>
      </c>
      <c r="E1858" t="s">
        <v>34</v>
      </c>
      <c r="F1858" t="s">
        <v>35</v>
      </c>
      <c r="G1858" t="s">
        <v>311</v>
      </c>
      <c r="J1858" s="12">
        <v>43858</v>
      </c>
      <c r="K1858" s="13">
        <v>0.39140046296296299</v>
      </c>
      <c r="L1858" s="14">
        <v>43858</v>
      </c>
      <c r="M1858" s="15">
        <v>0.39140046296296299</v>
      </c>
      <c r="N1858" s="12">
        <v>43858</v>
      </c>
      <c r="O1858" s="13">
        <v>0.72408564814814813</v>
      </c>
      <c r="P1858" s="16">
        <v>43859.758402777778</v>
      </c>
      <c r="Q1858" s="11" t="s">
        <v>37</v>
      </c>
      <c r="R1858" s="11" t="s">
        <v>2531</v>
      </c>
      <c r="S1858" s="11" t="s">
        <v>39</v>
      </c>
      <c r="T1858" s="11" t="s">
        <v>133</v>
      </c>
      <c r="U1858" s="11" t="s">
        <v>37</v>
      </c>
      <c r="V1858" s="17">
        <v>0</v>
      </c>
      <c r="W1858" s="11" t="s">
        <v>37</v>
      </c>
      <c r="Y1858" s="17" t="str">
        <f>TablaIncidentes[[#This Row],[Tiempo Total Gestión]]</f>
        <v>01:33</v>
      </c>
      <c r="Z1858" s="11">
        <f t="shared" ref="Z1858:Z1921" si="203">HOUR(Y1858)</f>
        <v>1</v>
      </c>
      <c r="AA1858" s="11">
        <f t="shared" ref="AA1858:AA1921" si="204">MINUTE(Y1858)</f>
        <v>33</v>
      </c>
      <c r="AB1858" s="11">
        <f>IF(TablaIncidentes[[#This Row],[Prioridad*]]="Baja",(Z1858-24)*60+AA1858,IF(TablaIncidentes[[#This Row],[Prioridad*]]="Media",(Z1858-4)*60+AA1858,IF(TablaIncidentes[[#This Row],[Prioridad*]]="Alta",(Z1858-2)*60+AA1858)))</f>
        <v>-27</v>
      </c>
      <c r="AD1858" s="17" t="str">
        <f>TablaIncidentes[[#This Row],[Tiempo Creación (HH:mm)]]</f>
        <v>00:00</v>
      </c>
      <c r="AE1858" s="11">
        <f t="shared" si="198"/>
        <v>0</v>
      </c>
      <c r="AF1858" s="11">
        <f t="shared" si="199"/>
        <v>0</v>
      </c>
      <c r="AG1858" s="11">
        <f>IF(TablaIncidentes[[#This Row],[Prioridad*]]="Baja",((AE1858*60)+AF1858)-30,IF(TablaIncidentes[[#This Row],[Prioridad*]]="Media",((AE1858*60)+AF1858)-15,IF(TablaIncidentes[[#This Row],[Prioridad*]]="Alta",((AE1858*60)+AF1858)-10)))</f>
        <v>-10</v>
      </c>
      <c r="AI1858" s="17">
        <f>TablaIncidentes[[#This Row],[Tiempo Avance Incidente]]</f>
        <v>0</v>
      </c>
      <c r="AJ1858" s="11">
        <f t="shared" si="200"/>
        <v>0</v>
      </c>
      <c r="AK1858" s="11">
        <f t="shared" si="201"/>
        <v>0</v>
      </c>
      <c r="AL1858">
        <f>IF(TablaIncidentes[[#This Row],[Prioridad*]]="Baja",((AJ1858*60)+AK1858)-720,IF(TablaIncidentes[[#This Row],[Prioridad*]]="Media",((AJ1858*60)+AK1858)-120,IF(TablaIncidentes[[#This Row],[Prioridad*]]="Alta",((AJ1858*60)+AK1858)-60)))</f>
        <v>-60</v>
      </c>
      <c r="AN1858" t="str">
        <f t="shared" si="202"/>
        <v>martes</v>
      </c>
    </row>
    <row r="1859" spans="1:40" x14ac:dyDescent="0.25">
      <c r="A1859" s="20" t="s">
        <v>3696</v>
      </c>
      <c r="B1859" t="s">
        <v>3462</v>
      </c>
      <c r="C1859" t="s">
        <v>32</v>
      </c>
      <c r="D1859" s="11" t="s">
        <v>33</v>
      </c>
      <c r="E1859" t="s">
        <v>34</v>
      </c>
      <c r="F1859" t="s">
        <v>51</v>
      </c>
      <c r="G1859" t="s">
        <v>75</v>
      </c>
      <c r="J1859" s="12">
        <v>43858</v>
      </c>
      <c r="K1859" s="13">
        <v>0.39210648148148147</v>
      </c>
      <c r="L1859" s="14">
        <v>43858</v>
      </c>
      <c r="M1859" s="15">
        <v>0.39210648148148147</v>
      </c>
      <c r="N1859" s="12">
        <v>43859</v>
      </c>
      <c r="O1859" s="13">
        <v>0.39998842592592593</v>
      </c>
      <c r="P1859" s="16">
        <v>43860.452002314814</v>
      </c>
      <c r="Q1859" s="11" t="s">
        <v>101</v>
      </c>
      <c r="R1859" s="11" t="s">
        <v>1660</v>
      </c>
      <c r="S1859" s="11" t="s">
        <v>39</v>
      </c>
      <c r="T1859" s="11" t="s">
        <v>133</v>
      </c>
      <c r="U1859" s="11" t="s">
        <v>37</v>
      </c>
      <c r="V1859" s="17">
        <v>0</v>
      </c>
      <c r="W1859" s="11" t="s">
        <v>37</v>
      </c>
      <c r="Y1859" s="17" t="str">
        <f>TablaIncidentes[[#This Row],[Tiempo Total Gestión]]</f>
        <v>06:38</v>
      </c>
      <c r="Z1859" s="11">
        <f t="shared" si="203"/>
        <v>6</v>
      </c>
      <c r="AA1859" s="11">
        <f t="shared" si="204"/>
        <v>38</v>
      </c>
      <c r="AB1859" s="11">
        <f>IF(TablaIncidentes[[#This Row],[Prioridad*]]="Baja",(Z1859-24)*60+AA1859,IF(TablaIncidentes[[#This Row],[Prioridad*]]="Media",(Z1859-4)*60+AA1859,IF(TablaIncidentes[[#This Row],[Prioridad*]]="Alta",(Z1859-2)*60+AA1859)))</f>
        <v>278</v>
      </c>
      <c r="AD1859" s="17" t="str">
        <f>TablaIncidentes[[#This Row],[Tiempo Creación (HH:mm)]]</f>
        <v>00:00</v>
      </c>
      <c r="AE1859" s="11">
        <f t="shared" ref="AE1859:AE1922" si="205">HOUR(AD1859)</f>
        <v>0</v>
      </c>
      <c r="AF1859" s="11">
        <f t="shared" ref="AF1859:AF1922" si="206">MINUTE(AD1859)</f>
        <v>0</v>
      </c>
      <c r="AG1859" s="11">
        <f>IF(TablaIncidentes[[#This Row],[Prioridad*]]="Baja",((AE1859*60)+AF1859)-30,IF(TablaIncidentes[[#This Row],[Prioridad*]]="Media",((AE1859*60)+AF1859)-15,IF(TablaIncidentes[[#This Row],[Prioridad*]]="Alta",((AE1859*60)+AF1859)-10)))</f>
        <v>-10</v>
      </c>
      <c r="AI1859" s="17">
        <f>TablaIncidentes[[#This Row],[Tiempo Avance Incidente]]</f>
        <v>0</v>
      </c>
      <c r="AJ1859" s="11">
        <f t="shared" ref="AJ1859:AJ1922" si="207">HOUR(AI1859)</f>
        <v>0</v>
      </c>
      <c r="AK1859" s="11">
        <f t="shared" ref="AK1859:AK1922" si="208">MINUTE(AI1859)</f>
        <v>0</v>
      </c>
      <c r="AL1859">
        <f>IF(TablaIncidentes[[#This Row],[Prioridad*]]="Baja",((AJ1859*60)+AK1859)-720,IF(TablaIncidentes[[#This Row],[Prioridad*]]="Media",((AJ1859*60)+AK1859)-120,IF(TablaIncidentes[[#This Row],[Prioridad*]]="Alta",((AJ1859*60)+AK1859)-60)))</f>
        <v>-60</v>
      </c>
      <c r="AN1859" t="str">
        <f t="shared" ref="AN1859:AN1922" si="209">TEXT(J1859,"dddd")</f>
        <v>martes</v>
      </c>
    </row>
    <row r="1860" spans="1:40" x14ac:dyDescent="0.25">
      <c r="A1860" s="10" t="s">
        <v>3697</v>
      </c>
      <c r="B1860" t="s">
        <v>3698</v>
      </c>
      <c r="C1860" t="s">
        <v>123</v>
      </c>
      <c r="D1860" s="11" t="s">
        <v>150</v>
      </c>
      <c r="E1860" t="s">
        <v>34</v>
      </c>
      <c r="F1860" t="s">
        <v>124</v>
      </c>
      <c r="G1860" t="s">
        <v>319</v>
      </c>
      <c r="J1860" s="12">
        <v>43858</v>
      </c>
      <c r="K1860" s="13">
        <v>0.39273148148148151</v>
      </c>
      <c r="L1860" s="14">
        <v>43858</v>
      </c>
      <c r="M1860" s="15">
        <v>0.39599537037037041</v>
      </c>
      <c r="N1860" s="12">
        <v>43858</v>
      </c>
      <c r="O1860" s="13">
        <v>0.44001157407407404</v>
      </c>
      <c r="P1860" s="16">
        <v>43859.515972222223</v>
      </c>
      <c r="Q1860" s="11" t="s">
        <v>37</v>
      </c>
      <c r="R1860" s="11" t="s">
        <v>2573</v>
      </c>
      <c r="S1860" s="11" t="s">
        <v>59</v>
      </c>
      <c r="T1860" s="11" t="s">
        <v>327</v>
      </c>
      <c r="U1860" s="11" t="s">
        <v>37</v>
      </c>
      <c r="V1860" s="17">
        <v>3.2523148183827288E-3</v>
      </c>
      <c r="W1860" s="11" t="s">
        <v>37</v>
      </c>
      <c r="Y1860" s="17" t="str">
        <f>TablaIncidentes[[#This Row],[Tiempo Total Gestión]]</f>
        <v>01:08</v>
      </c>
      <c r="Z1860" s="11">
        <f t="shared" si="203"/>
        <v>1</v>
      </c>
      <c r="AA1860" s="11">
        <f t="shared" si="204"/>
        <v>8</v>
      </c>
      <c r="AB1860" s="11">
        <f>IF(TablaIncidentes[[#This Row],[Prioridad*]]="Baja",(Z1860-24)*60+AA1860,IF(TablaIncidentes[[#This Row],[Prioridad*]]="Media",(Z1860-4)*60+AA1860,IF(TablaIncidentes[[#This Row],[Prioridad*]]="Alta",(Z1860-2)*60+AA1860)))</f>
        <v>-1372</v>
      </c>
      <c r="AD1860" s="17" t="str">
        <f>TablaIncidentes[[#This Row],[Tiempo Creación (HH:mm)]]</f>
        <v>00:04</v>
      </c>
      <c r="AE1860" s="11">
        <f t="shared" si="205"/>
        <v>0</v>
      </c>
      <c r="AF1860" s="11">
        <f t="shared" si="206"/>
        <v>4</v>
      </c>
      <c r="AG1860" s="11">
        <f>IF(TablaIncidentes[[#This Row],[Prioridad*]]="Baja",((AE1860*60)+AF1860)-30,IF(TablaIncidentes[[#This Row],[Prioridad*]]="Media",((AE1860*60)+AF1860)-15,IF(TablaIncidentes[[#This Row],[Prioridad*]]="Alta",((AE1860*60)+AF1860)-10)))</f>
        <v>-26</v>
      </c>
      <c r="AI1860" s="17">
        <f>TablaIncidentes[[#This Row],[Tiempo Avance Incidente]]</f>
        <v>3.2523148183827288E-3</v>
      </c>
      <c r="AJ1860" s="11">
        <f t="shared" si="207"/>
        <v>0</v>
      </c>
      <c r="AK1860" s="11">
        <f t="shared" si="208"/>
        <v>4</v>
      </c>
      <c r="AL1860">
        <f>IF(TablaIncidentes[[#This Row],[Prioridad*]]="Baja",((AJ1860*60)+AK1860)-720,IF(TablaIncidentes[[#This Row],[Prioridad*]]="Media",((AJ1860*60)+AK1860)-120,IF(TablaIncidentes[[#This Row],[Prioridad*]]="Alta",((AJ1860*60)+AK1860)-60)))</f>
        <v>-716</v>
      </c>
      <c r="AN1860" t="str">
        <f t="shared" si="209"/>
        <v>martes</v>
      </c>
    </row>
    <row r="1861" spans="1:40" x14ac:dyDescent="0.25">
      <c r="A1861" s="10" t="s">
        <v>3699</v>
      </c>
      <c r="B1861" t="s">
        <v>3679</v>
      </c>
      <c r="C1861" t="s">
        <v>32</v>
      </c>
      <c r="D1861" s="11" t="s">
        <v>33</v>
      </c>
      <c r="E1861" t="s">
        <v>34</v>
      </c>
      <c r="F1861" t="s">
        <v>51</v>
      </c>
      <c r="G1861" t="s">
        <v>361</v>
      </c>
      <c r="J1861" s="12">
        <v>43858</v>
      </c>
      <c r="K1861" s="13">
        <v>0.41092592592592592</v>
      </c>
      <c r="L1861" s="14">
        <v>43858</v>
      </c>
      <c r="M1861" s="15">
        <v>0.41092592592592592</v>
      </c>
      <c r="N1861" s="12">
        <v>43858</v>
      </c>
      <c r="O1861" s="13">
        <v>0.43131944444444442</v>
      </c>
      <c r="P1861" s="16">
        <v>43859.434849537036</v>
      </c>
      <c r="Q1861" s="11" t="s">
        <v>37</v>
      </c>
      <c r="R1861" s="11" t="s">
        <v>431</v>
      </c>
      <c r="S1861" s="11" t="s">
        <v>39</v>
      </c>
      <c r="T1861" s="11" t="s">
        <v>133</v>
      </c>
      <c r="U1861" s="11" t="s">
        <v>37</v>
      </c>
      <c r="V1861" s="17">
        <v>0</v>
      </c>
      <c r="W1861" s="11" t="s">
        <v>37</v>
      </c>
      <c r="Y1861" s="17" t="str">
        <f>TablaIncidentes[[#This Row],[Tiempo Total Gestión]]</f>
        <v>00:29</v>
      </c>
      <c r="Z1861" s="11">
        <f t="shared" si="203"/>
        <v>0</v>
      </c>
      <c r="AA1861" s="11">
        <f t="shared" si="204"/>
        <v>29</v>
      </c>
      <c r="AB1861" s="11">
        <f>IF(TablaIncidentes[[#This Row],[Prioridad*]]="Baja",(Z1861-24)*60+AA1861,IF(TablaIncidentes[[#This Row],[Prioridad*]]="Media",(Z1861-4)*60+AA1861,IF(TablaIncidentes[[#This Row],[Prioridad*]]="Alta",(Z1861-2)*60+AA1861)))</f>
        <v>-91</v>
      </c>
      <c r="AD1861" s="17" t="str">
        <f>TablaIncidentes[[#This Row],[Tiempo Creación (HH:mm)]]</f>
        <v>00:00</v>
      </c>
      <c r="AE1861" s="11">
        <f t="shared" si="205"/>
        <v>0</v>
      </c>
      <c r="AF1861" s="11">
        <f t="shared" si="206"/>
        <v>0</v>
      </c>
      <c r="AG1861" s="11">
        <f>IF(TablaIncidentes[[#This Row],[Prioridad*]]="Baja",((AE1861*60)+AF1861)-30,IF(TablaIncidentes[[#This Row],[Prioridad*]]="Media",((AE1861*60)+AF1861)-15,IF(TablaIncidentes[[#This Row],[Prioridad*]]="Alta",((AE1861*60)+AF1861)-10)))</f>
        <v>-10</v>
      </c>
      <c r="AI1861" s="17">
        <f>TablaIncidentes[[#This Row],[Tiempo Avance Incidente]]</f>
        <v>0</v>
      </c>
      <c r="AJ1861" s="11">
        <f t="shared" si="207"/>
        <v>0</v>
      </c>
      <c r="AK1861" s="11">
        <f t="shared" si="208"/>
        <v>0</v>
      </c>
      <c r="AL1861">
        <f>IF(TablaIncidentes[[#This Row],[Prioridad*]]="Baja",((AJ1861*60)+AK1861)-720,IF(TablaIncidentes[[#This Row],[Prioridad*]]="Media",((AJ1861*60)+AK1861)-120,IF(TablaIncidentes[[#This Row],[Prioridad*]]="Alta",((AJ1861*60)+AK1861)-60)))</f>
        <v>-60</v>
      </c>
      <c r="AN1861" t="str">
        <f t="shared" si="209"/>
        <v>martes</v>
      </c>
    </row>
    <row r="1862" spans="1:40" x14ac:dyDescent="0.25">
      <c r="A1862" s="10" t="s">
        <v>3700</v>
      </c>
      <c r="B1862" t="s">
        <v>3701</v>
      </c>
      <c r="C1862" t="s">
        <v>32</v>
      </c>
      <c r="D1862" s="11" t="s">
        <v>33</v>
      </c>
      <c r="E1862" t="s">
        <v>34</v>
      </c>
      <c r="F1862" t="s">
        <v>51</v>
      </c>
      <c r="G1862" t="s">
        <v>361</v>
      </c>
      <c r="J1862" s="12">
        <v>43858</v>
      </c>
      <c r="K1862" s="13">
        <v>0.36907407407407411</v>
      </c>
      <c r="L1862" s="14">
        <v>43858</v>
      </c>
      <c r="M1862" s="15">
        <v>0.36907407407407411</v>
      </c>
      <c r="N1862" s="12">
        <v>43858</v>
      </c>
      <c r="O1862" s="13">
        <v>0.38263888888888892</v>
      </c>
      <c r="P1862" s="16">
        <v>43859.434849537036</v>
      </c>
      <c r="Q1862" s="11" t="s">
        <v>37</v>
      </c>
      <c r="R1862" s="11" t="s">
        <v>713</v>
      </c>
      <c r="S1862" s="11" t="s">
        <v>39</v>
      </c>
      <c r="T1862" s="11" t="s">
        <v>133</v>
      </c>
      <c r="U1862" s="11" t="s">
        <v>37</v>
      </c>
      <c r="V1862" s="17">
        <v>0</v>
      </c>
      <c r="W1862" s="11" t="s">
        <v>37</v>
      </c>
      <c r="Y1862" s="17" t="str">
        <f>TablaIncidentes[[#This Row],[Tiempo Total Gestión]]</f>
        <v>00:19</v>
      </c>
      <c r="Z1862" s="11">
        <f t="shared" si="203"/>
        <v>0</v>
      </c>
      <c r="AA1862" s="11">
        <f t="shared" si="204"/>
        <v>19</v>
      </c>
      <c r="AB1862" s="11">
        <f>IF(TablaIncidentes[[#This Row],[Prioridad*]]="Baja",(Z1862-24)*60+AA1862,IF(TablaIncidentes[[#This Row],[Prioridad*]]="Media",(Z1862-4)*60+AA1862,IF(TablaIncidentes[[#This Row],[Prioridad*]]="Alta",(Z1862-2)*60+AA1862)))</f>
        <v>-101</v>
      </c>
      <c r="AD1862" s="17" t="str">
        <f>TablaIncidentes[[#This Row],[Tiempo Creación (HH:mm)]]</f>
        <v>00:00</v>
      </c>
      <c r="AE1862" s="11">
        <f t="shared" si="205"/>
        <v>0</v>
      </c>
      <c r="AF1862" s="11">
        <f t="shared" si="206"/>
        <v>0</v>
      </c>
      <c r="AG1862" s="11">
        <f>IF(TablaIncidentes[[#This Row],[Prioridad*]]="Baja",((AE1862*60)+AF1862)-30,IF(TablaIncidentes[[#This Row],[Prioridad*]]="Media",((AE1862*60)+AF1862)-15,IF(TablaIncidentes[[#This Row],[Prioridad*]]="Alta",((AE1862*60)+AF1862)-10)))</f>
        <v>-10</v>
      </c>
      <c r="AI1862" s="17">
        <f>TablaIncidentes[[#This Row],[Tiempo Avance Incidente]]</f>
        <v>0</v>
      </c>
      <c r="AJ1862" s="11">
        <f t="shared" si="207"/>
        <v>0</v>
      </c>
      <c r="AK1862" s="11">
        <f t="shared" si="208"/>
        <v>0</v>
      </c>
      <c r="AL1862">
        <f>IF(TablaIncidentes[[#This Row],[Prioridad*]]="Baja",((AJ1862*60)+AK1862)-720,IF(TablaIncidentes[[#This Row],[Prioridad*]]="Media",((AJ1862*60)+AK1862)-120,IF(TablaIncidentes[[#This Row],[Prioridad*]]="Alta",((AJ1862*60)+AK1862)-60)))</f>
        <v>-60</v>
      </c>
      <c r="AN1862" t="str">
        <f t="shared" si="209"/>
        <v>martes</v>
      </c>
    </row>
    <row r="1863" spans="1:40" x14ac:dyDescent="0.25">
      <c r="A1863" s="20" t="s">
        <v>3702</v>
      </c>
      <c r="B1863" t="s">
        <v>3127</v>
      </c>
      <c r="C1863" t="s">
        <v>32</v>
      </c>
      <c r="D1863" s="11" t="s">
        <v>33</v>
      </c>
      <c r="E1863" t="s">
        <v>34</v>
      </c>
      <c r="F1863" t="s">
        <v>51</v>
      </c>
      <c r="G1863" t="s">
        <v>52</v>
      </c>
      <c r="J1863" s="12">
        <v>43858</v>
      </c>
      <c r="K1863" s="13">
        <v>0.36908564814814815</v>
      </c>
      <c r="L1863" s="14">
        <v>43858</v>
      </c>
      <c r="M1863" s="15">
        <v>0.36908564814814815</v>
      </c>
      <c r="N1863" s="12">
        <v>43858</v>
      </c>
      <c r="O1863" s="13">
        <v>0.64030092592592591</v>
      </c>
      <c r="P1863" s="16">
        <v>43859.679583333331</v>
      </c>
      <c r="Q1863" s="11" t="s">
        <v>101</v>
      </c>
      <c r="R1863" s="11" t="s">
        <v>3703</v>
      </c>
      <c r="S1863" s="11" t="s">
        <v>39</v>
      </c>
      <c r="T1863" s="11" t="s">
        <v>133</v>
      </c>
      <c r="U1863" s="11" t="s">
        <v>37</v>
      </c>
      <c r="V1863" s="17">
        <v>0</v>
      </c>
      <c r="W1863" s="11" t="s">
        <v>37</v>
      </c>
      <c r="Y1863" s="17" t="str">
        <f>TablaIncidentes[[#This Row],[Tiempo Total Gestión]]</f>
        <v>06:30</v>
      </c>
      <c r="Z1863" s="11">
        <f t="shared" si="203"/>
        <v>6</v>
      </c>
      <c r="AA1863" s="11">
        <f t="shared" si="204"/>
        <v>30</v>
      </c>
      <c r="AB1863" s="11">
        <f>IF(TablaIncidentes[[#This Row],[Prioridad*]]="Baja",(Z1863-24)*60+AA1863,IF(TablaIncidentes[[#This Row],[Prioridad*]]="Media",(Z1863-4)*60+AA1863,IF(TablaIncidentes[[#This Row],[Prioridad*]]="Alta",(Z1863-2)*60+AA1863)))</f>
        <v>270</v>
      </c>
      <c r="AD1863" s="17" t="str">
        <f>TablaIncidentes[[#This Row],[Tiempo Creación (HH:mm)]]</f>
        <v>00:00</v>
      </c>
      <c r="AE1863" s="11">
        <f t="shared" si="205"/>
        <v>0</v>
      </c>
      <c r="AF1863" s="11">
        <f t="shared" si="206"/>
        <v>0</v>
      </c>
      <c r="AG1863" s="11">
        <f>IF(TablaIncidentes[[#This Row],[Prioridad*]]="Baja",((AE1863*60)+AF1863)-30,IF(TablaIncidentes[[#This Row],[Prioridad*]]="Media",((AE1863*60)+AF1863)-15,IF(TablaIncidentes[[#This Row],[Prioridad*]]="Alta",((AE1863*60)+AF1863)-10)))</f>
        <v>-10</v>
      </c>
      <c r="AI1863" s="17">
        <f>TablaIncidentes[[#This Row],[Tiempo Avance Incidente]]</f>
        <v>0</v>
      </c>
      <c r="AJ1863" s="11">
        <f t="shared" si="207"/>
        <v>0</v>
      </c>
      <c r="AK1863" s="11">
        <f t="shared" si="208"/>
        <v>0</v>
      </c>
      <c r="AL1863">
        <f>IF(TablaIncidentes[[#This Row],[Prioridad*]]="Baja",((AJ1863*60)+AK1863)-720,IF(TablaIncidentes[[#This Row],[Prioridad*]]="Media",((AJ1863*60)+AK1863)-120,IF(TablaIncidentes[[#This Row],[Prioridad*]]="Alta",((AJ1863*60)+AK1863)-60)))</f>
        <v>-60</v>
      </c>
      <c r="AN1863" t="str">
        <f t="shared" si="209"/>
        <v>martes</v>
      </c>
    </row>
    <row r="1864" spans="1:40" x14ac:dyDescent="0.25">
      <c r="A1864" s="20" t="s">
        <v>3704</v>
      </c>
      <c r="B1864" t="s">
        <v>3705</v>
      </c>
      <c r="C1864" t="s">
        <v>32</v>
      </c>
      <c r="D1864" s="11" t="s">
        <v>33</v>
      </c>
      <c r="E1864" t="s">
        <v>34</v>
      </c>
      <c r="F1864" t="s">
        <v>51</v>
      </c>
      <c r="G1864" t="s">
        <v>75</v>
      </c>
      <c r="J1864" s="12">
        <v>43858</v>
      </c>
      <c r="K1864" s="13">
        <v>0.3697685185185185</v>
      </c>
      <c r="L1864" s="14">
        <v>43858</v>
      </c>
      <c r="M1864" s="15">
        <v>0.3697685185185185</v>
      </c>
      <c r="N1864" s="12">
        <v>43858</v>
      </c>
      <c r="O1864" s="13">
        <v>0.66040509259259261</v>
      </c>
      <c r="P1864" s="16">
        <v>43859.679583333331</v>
      </c>
      <c r="Q1864" s="11" t="s">
        <v>101</v>
      </c>
      <c r="R1864" s="11" t="s">
        <v>3706</v>
      </c>
      <c r="S1864" s="11" t="s">
        <v>39</v>
      </c>
      <c r="T1864" s="11" t="s">
        <v>133</v>
      </c>
      <c r="U1864" s="11" t="s">
        <v>37</v>
      </c>
      <c r="V1864" s="17">
        <v>0</v>
      </c>
      <c r="W1864" s="11" t="s">
        <v>37</v>
      </c>
      <c r="Y1864" s="17" t="str">
        <f>TablaIncidentes[[#This Row],[Tiempo Total Gestión]]</f>
        <v>06:00</v>
      </c>
      <c r="Z1864" s="11">
        <f t="shared" si="203"/>
        <v>6</v>
      </c>
      <c r="AA1864" s="11">
        <f t="shared" si="204"/>
        <v>0</v>
      </c>
      <c r="AB1864" s="11">
        <f>IF(TablaIncidentes[[#This Row],[Prioridad*]]="Baja",(Z1864-24)*60+AA1864,IF(TablaIncidentes[[#This Row],[Prioridad*]]="Media",(Z1864-4)*60+AA1864,IF(TablaIncidentes[[#This Row],[Prioridad*]]="Alta",(Z1864-2)*60+AA1864)))</f>
        <v>240</v>
      </c>
      <c r="AD1864" s="17" t="str">
        <f>TablaIncidentes[[#This Row],[Tiempo Creación (HH:mm)]]</f>
        <v>00:00</v>
      </c>
      <c r="AE1864" s="11">
        <f t="shared" si="205"/>
        <v>0</v>
      </c>
      <c r="AF1864" s="11">
        <f t="shared" si="206"/>
        <v>0</v>
      </c>
      <c r="AG1864" s="11">
        <f>IF(TablaIncidentes[[#This Row],[Prioridad*]]="Baja",((AE1864*60)+AF1864)-30,IF(TablaIncidentes[[#This Row],[Prioridad*]]="Media",((AE1864*60)+AF1864)-15,IF(TablaIncidentes[[#This Row],[Prioridad*]]="Alta",((AE1864*60)+AF1864)-10)))</f>
        <v>-10</v>
      </c>
      <c r="AI1864" s="17">
        <f>TablaIncidentes[[#This Row],[Tiempo Avance Incidente]]</f>
        <v>0</v>
      </c>
      <c r="AJ1864" s="11">
        <f t="shared" si="207"/>
        <v>0</v>
      </c>
      <c r="AK1864" s="11">
        <f t="shared" si="208"/>
        <v>0</v>
      </c>
      <c r="AL1864">
        <f>IF(TablaIncidentes[[#This Row],[Prioridad*]]="Baja",((AJ1864*60)+AK1864)-720,IF(TablaIncidentes[[#This Row],[Prioridad*]]="Media",((AJ1864*60)+AK1864)-120,IF(TablaIncidentes[[#This Row],[Prioridad*]]="Alta",((AJ1864*60)+AK1864)-60)))</f>
        <v>-60</v>
      </c>
      <c r="AN1864" t="str">
        <f t="shared" si="209"/>
        <v>martes</v>
      </c>
    </row>
    <row r="1865" spans="1:40" x14ac:dyDescent="0.25">
      <c r="A1865" s="10" t="s">
        <v>3707</v>
      </c>
      <c r="B1865" t="s">
        <v>3708</v>
      </c>
      <c r="C1865" t="s">
        <v>32</v>
      </c>
      <c r="D1865" s="11" t="s">
        <v>33</v>
      </c>
      <c r="E1865" t="s">
        <v>34</v>
      </c>
      <c r="F1865" t="s">
        <v>51</v>
      </c>
      <c r="G1865" t="s">
        <v>75</v>
      </c>
      <c r="J1865" s="12">
        <v>43858</v>
      </c>
      <c r="K1865" s="13">
        <v>0.36978009259259265</v>
      </c>
      <c r="L1865" s="14">
        <v>43858</v>
      </c>
      <c r="M1865" s="15">
        <v>0.36978009259259265</v>
      </c>
      <c r="N1865" s="12">
        <v>43859</v>
      </c>
      <c r="O1865" s="13">
        <v>0.40483796296296298</v>
      </c>
      <c r="P1865" s="16">
        <v>43860.452002314814</v>
      </c>
      <c r="Q1865" s="11" t="s">
        <v>37</v>
      </c>
      <c r="R1865" s="11" t="s">
        <v>2099</v>
      </c>
      <c r="S1865" s="11" t="s">
        <v>39</v>
      </c>
      <c r="T1865" s="11" t="s">
        <v>133</v>
      </c>
      <c r="U1865" s="11" t="s">
        <v>37</v>
      </c>
      <c r="V1865" s="17">
        <v>0</v>
      </c>
      <c r="W1865" s="11" t="s">
        <v>37</v>
      </c>
      <c r="Y1865" s="17" t="str">
        <f>TablaIncidentes[[#This Row],[Tiempo Total Gestión]]</f>
        <v>01:45</v>
      </c>
      <c r="Z1865" s="11">
        <f t="shared" si="203"/>
        <v>1</v>
      </c>
      <c r="AA1865" s="11">
        <f t="shared" si="204"/>
        <v>45</v>
      </c>
      <c r="AB1865" s="11">
        <f>IF(TablaIncidentes[[#This Row],[Prioridad*]]="Baja",(Z1865-24)*60+AA1865,IF(TablaIncidentes[[#This Row],[Prioridad*]]="Media",(Z1865-4)*60+AA1865,IF(TablaIncidentes[[#This Row],[Prioridad*]]="Alta",(Z1865-2)*60+AA1865)))</f>
        <v>-15</v>
      </c>
      <c r="AD1865" s="17" t="str">
        <f>TablaIncidentes[[#This Row],[Tiempo Creación (HH:mm)]]</f>
        <v>00:00</v>
      </c>
      <c r="AE1865" s="11">
        <f t="shared" si="205"/>
        <v>0</v>
      </c>
      <c r="AF1865" s="11">
        <f t="shared" si="206"/>
        <v>0</v>
      </c>
      <c r="AG1865" s="11">
        <f>IF(TablaIncidentes[[#This Row],[Prioridad*]]="Baja",((AE1865*60)+AF1865)-30,IF(TablaIncidentes[[#This Row],[Prioridad*]]="Media",((AE1865*60)+AF1865)-15,IF(TablaIncidentes[[#This Row],[Prioridad*]]="Alta",((AE1865*60)+AF1865)-10)))</f>
        <v>-10</v>
      </c>
      <c r="AI1865" s="17">
        <f>TablaIncidentes[[#This Row],[Tiempo Avance Incidente]]</f>
        <v>0</v>
      </c>
      <c r="AJ1865" s="11">
        <f t="shared" si="207"/>
        <v>0</v>
      </c>
      <c r="AK1865" s="11">
        <f t="shared" si="208"/>
        <v>0</v>
      </c>
      <c r="AL1865">
        <f>IF(TablaIncidentes[[#This Row],[Prioridad*]]="Baja",((AJ1865*60)+AK1865)-720,IF(TablaIncidentes[[#This Row],[Prioridad*]]="Media",((AJ1865*60)+AK1865)-120,IF(TablaIncidentes[[#This Row],[Prioridad*]]="Alta",((AJ1865*60)+AK1865)-60)))</f>
        <v>-60</v>
      </c>
      <c r="AN1865" t="str">
        <f t="shared" si="209"/>
        <v>martes</v>
      </c>
    </row>
    <row r="1866" spans="1:40" x14ac:dyDescent="0.25">
      <c r="A1866" s="10" t="s">
        <v>3709</v>
      </c>
      <c r="B1866" t="s">
        <v>3503</v>
      </c>
      <c r="C1866" t="s">
        <v>32</v>
      </c>
      <c r="D1866" s="11" t="s">
        <v>33</v>
      </c>
      <c r="E1866" t="s">
        <v>34</v>
      </c>
      <c r="F1866" t="s">
        <v>51</v>
      </c>
      <c r="G1866" t="s">
        <v>1507</v>
      </c>
      <c r="J1866" s="12">
        <v>43858</v>
      </c>
      <c r="K1866" s="13">
        <v>0.36979166666666669</v>
      </c>
      <c r="L1866" s="14">
        <v>43858</v>
      </c>
      <c r="M1866" s="15">
        <v>0.36979166666666669</v>
      </c>
      <c r="N1866" s="12">
        <v>43858</v>
      </c>
      <c r="O1866" s="13">
        <v>0.41215277777777781</v>
      </c>
      <c r="P1866" s="16">
        <v>43859.434849537036</v>
      </c>
      <c r="Q1866" s="11" t="s">
        <v>37</v>
      </c>
      <c r="R1866" s="11" t="s">
        <v>162</v>
      </c>
      <c r="S1866" s="11" t="s">
        <v>39</v>
      </c>
      <c r="T1866" s="11" t="s">
        <v>133</v>
      </c>
      <c r="U1866" s="11" t="s">
        <v>37</v>
      </c>
      <c r="V1866" s="17">
        <v>0</v>
      </c>
      <c r="W1866" s="11" t="s">
        <v>37</v>
      </c>
      <c r="Y1866" s="17" t="str">
        <f>TablaIncidentes[[#This Row],[Tiempo Total Gestión]]</f>
        <v>01:01</v>
      </c>
      <c r="Z1866" s="11">
        <f t="shared" si="203"/>
        <v>1</v>
      </c>
      <c r="AA1866" s="11">
        <f t="shared" si="204"/>
        <v>1</v>
      </c>
      <c r="AB1866" s="11">
        <f>IF(TablaIncidentes[[#This Row],[Prioridad*]]="Baja",(Z1866-24)*60+AA1866,IF(TablaIncidentes[[#This Row],[Prioridad*]]="Media",(Z1866-4)*60+AA1866,IF(TablaIncidentes[[#This Row],[Prioridad*]]="Alta",(Z1866-2)*60+AA1866)))</f>
        <v>-59</v>
      </c>
      <c r="AD1866" s="17" t="str">
        <f>TablaIncidentes[[#This Row],[Tiempo Creación (HH:mm)]]</f>
        <v>00:00</v>
      </c>
      <c r="AE1866" s="11">
        <f t="shared" si="205"/>
        <v>0</v>
      </c>
      <c r="AF1866" s="11">
        <f t="shared" si="206"/>
        <v>0</v>
      </c>
      <c r="AG1866" s="11">
        <f>IF(TablaIncidentes[[#This Row],[Prioridad*]]="Baja",((AE1866*60)+AF1866)-30,IF(TablaIncidentes[[#This Row],[Prioridad*]]="Media",((AE1866*60)+AF1866)-15,IF(TablaIncidentes[[#This Row],[Prioridad*]]="Alta",((AE1866*60)+AF1866)-10)))</f>
        <v>-10</v>
      </c>
      <c r="AI1866" s="17">
        <f>TablaIncidentes[[#This Row],[Tiempo Avance Incidente]]</f>
        <v>0</v>
      </c>
      <c r="AJ1866" s="11">
        <f t="shared" si="207"/>
        <v>0</v>
      </c>
      <c r="AK1866" s="11">
        <f t="shared" si="208"/>
        <v>0</v>
      </c>
      <c r="AL1866">
        <f>IF(TablaIncidentes[[#This Row],[Prioridad*]]="Baja",((AJ1866*60)+AK1866)-720,IF(TablaIncidentes[[#This Row],[Prioridad*]]="Media",((AJ1866*60)+AK1866)-120,IF(TablaIncidentes[[#This Row],[Prioridad*]]="Alta",((AJ1866*60)+AK1866)-60)))</f>
        <v>-60</v>
      </c>
      <c r="AN1866" t="str">
        <f t="shared" si="209"/>
        <v>martes</v>
      </c>
    </row>
    <row r="1867" spans="1:40" x14ac:dyDescent="0.25">
      <c r="A1867" s="10" t="s">
        <v>3710</v>
      </c>
      <c r="B1867" t="s">
        <v>2846</v>
      </c>
      <c r="C1867" t="s">
        <v>32</v>
      </c>
      <c r="D1867" s="11" t="s">
        <v>33</v>
      </c>
      <c r="E1867" t="s">
        <v>34</v>
      </c>
      <c r="F1867" t="s">
        <v>51</v>
      </c>
      <c r="G1867" t="s">
        <v>361</v>
      </c>
      <c r="J1867" s="12">
        <v>43858</v>
      </c>
      <c r="K1867" s="13">
        <v>0.36980324074074072</v>
      </c>
      <c r="L1867" s="14">
        <v>43858</v>
      </c>
      <c r="M1867" s="15">
        <v>0.36980324074074072</v>
      </c>
      <c r="N1867" s="12">
        <v>43858</v>
      </c>
      <c r="O1867" s="13">
        <v>0.38891203703703708</v>
      </c>
      <c r="P1867" s="16">
        <v>43859.434849537036</v>
      </c>
      <c r="Q1867" s="11" t="s">
        <v>37</v>
      </c>
      <c r="R1867" s="11" t="s">
        <v>330</v>
      </c>
      <c r="S1867" s="11" t="s">
        <v>39</v>
      </c>
      <c r="T1867" s="11" t="s">
        <v>133</v>
      </c>
      <c r="U1867" s="11" t="s">
        <v>37</v>
      </c>
      <c r="V1867" s="17">
        <v>0</v>
      </c>
      <c r="W1867" s="11" t="s">
        <v>37</v>
      </c>
      <c r="Y1867" s="17" t="str">
        <f>TablaIncidentes[[#This Row],[Tiempo Total Gestión]]</f>
        <v>00:27</v>
      </c>
      <c r="Z1867" s="11">
        <f t="shared" si="203"/>
        <v>0</v>
      </c>
      <c r="AA1867" s="11">
        <f t="shared" si="204"/>
        <v>27</v>
      </c>
      <c r="AB1867" s="11">
        <f>IF(TablaIncidentes[[#This Row],[Prioridad*]]="Baja",(Z1867-24)*60+AA1867,IF(TablaIncidentes[[#This Row],[Prioridad*]]="Media",(Z1867-4)*60+AA1867,IF(TablaIncidentes[[#This Row],[Prioridad*]]="Alta",(Z1867-2)*60+AA1867)))</f>
        <v>-93</v>
      </c>
      <c r="AD1867" s="17" t="str">
        <f>TablaIncidentes[[#This Row],[Tiempo Creación (HH:mm)]]</f>
        <v>00:00</v>
      </c>
      <c r="AE1867" s="11">
        <f t="shared" si="205"/>
        <v>0</v>
      </c>
      <c r="AF1867" s="11">
        <f t="shared" si="206"/>
        <v>0</v>
      </c>
      <c r="AG1867" s="11">
        <f>IF(TablaIncidentes[[#This Row],[Prioridad*]]="Baja",((AE1867*60)+AF1867)-30,IF(TablaIncidentes[[#This Row],[Prioridad*]]="Media",((AE1867*60)+AF1867)-15,IF(TablaIncidentes[[#This Row],[Prioridad*]]="Alta",((AE1867*60)+AF1867)-10)))</f>
        <v>-10</v>
      </c>
      <c r="AI1867" s="17">
        <f>TablaIncidentes[[#This Row],[Tiempo Avance Incidente]]</f>
        <v>0</v>
      </c>
      <c r="AJ1867" s="11">
        <f t="shared" si="207"/>
        <v>0</v>
      </c>
      <c r="AK1867" s="11">
        <f t="shared" si="208"/>
        <v>0</v>
      </c>
      <c r="AL1867">
        <f>IF(TablaIncidentes[[#This Row],[Prioridad*]]="Baja",((AJ1867*60)+AK1867)-720,IF(TablaIncidentes[[#This Row],[Prioridad*]]="Media",((AJ1867*60)+AK1867)-120,IF(TablaIncidentes[[#This Row],[Prioridad*]]="Alta",((AJ1867*60)+AK1867)-60)))</f>
        <v>-60</v>
      </c>
      <c r="AN1867" t="str">
        <f t="shared" si="209"/>
        <v>martes</v>
      </c>
    </row>
    <row r="1868" spans="1:40" x14ac:dyDescent="0.25">
      <c r="A1868" s="20" t="s">
        <v>3711</v>
      </c>
      <c r="B1868" t="s">
        <v>3712</v>
      </c>
      <c r="C1868" t="s">
        <v>32</v>
      </c>
      <c r="D1868" s="11" t="s">
        <v>33</v>
      </c>
      <c r="E1868" t="s">
        <v>34</v>
      </c>
      <c r="F1868" t="s">
        <v>51</v>
      </c>
      <c r="G1868" t="s">
        <v>75</v>
      </c>
      <c r="J1868" s="12">
        <v>43858</v>
      </c>
      <c r="K1868" s="13">
        <v>0.3704513888888889</v>
      </c>
      <c r="L1868" s="14">
        <v>43858</v>
      </c>
      <c r="M1868" s="15">
        <v>0.3704513888888889</v>
      </c>
      <c r="N1868" s="12">
        <v>43859</v>
      </c>
      <c r="O1868" s="13">
        <v>0.64025462962962965</v>
      </c>
      <c r="P1868" s="16">
        <v>43860.703217592592</v>
      </c>
      <c r="Q1868" s="11" t="s">
        <v>101</v>
      </c>
      <c r="R1868" s="11" t="s">
        <v>3529</v>
      </c>
      <c r="S1868" s="11" t="s">
        <v>39</v>
      </c>
      <c r="T1868" s="11" t="s">
        <v>133</v>
      </c>
      <c r="U1868" s="11" t="s">
        <v>37</v>
      </c>
      <c r="V1868" s="17">
        <v>0</v>
      </c>
      <c r="W1868" s="11" t="s">
        <v>37</v>
      </c>
      <c r="Y1868" s="17" t="str">
        <f>TablaIncidentes[[#This Row],[Tiempo Total Gestión]]</f>
        <v>06:25</v>
      </c>
      <c r="Z1868" s="11">
        <f t="shared" si="203"/>
        <v>6</v>
      </c>
      <c r="AA1868" s="11">
        <f t="shared" si="204"/>
        <v>25</v>
      </c>
      <c r="AB1868" s="11">
        <f>IF(TablaIncidentes[[#This Row],[Prioridad*]]="Baja",(Z1868-24)*60+AA1868,IF(TablaIncidentes[[#This Row],[Prioridad*]]="Media",(Z1868-4)*60+AA1868,IF(TablaIncidentes[[#This Row],[Prioridad*]]="Alta",(Z1868-2)*60+AA1868)))</f>
        <v>265</v>
      </c>
      <c r="AD1868" s="17" t="str">
        <f>TablaIncidentes[[#This Row],[Tiempo Creación (HH:mm)]]</f>
        <v>00:00</v>
      </c>
      <c r="AE1868" s="11">
        <f t="shared" si="205"/>
        <v>0</v>
      </c>
      <c r="AF1868" s="11">
        <f t="shared" si="206"/>
        <v>0</v>
      </c>
      <c r="AG1868" s="11">
        <f>IF(TablaIncidentes[[#This Row],[Prioridad*]]="Baja",((AE1868*60)+AF1868)-30,IF(TablaIncidentes[[#This Row],[Prioridad*]]="Media",((AE1868*60)+AF1868)-15,IF(TablaIncidentes[[#This Row],[Prioridad*]]="Alta",((AE1868*60)+AF1868)-10)))</f>
        <v>-10</v>
      </c>
      <c r="AI1868" s="17">
        <f>TablaIncidentes[[#This Row],[Tiempo Avance Incidente]]</f>
        <v>0</v>
      </c>
      <c r="AJ1868" s="11">
        <f t="shared" si="207"/>
        <v>0</v>
      </c>
      <c r="AK1868" s="11">
        <f t="shared" si="208"/>
        <v>0</v>
      </c>
      <c r="AL1868">
        <f>IF(TablaIncidentes[[#This Row],[Prioridad*]]="Baja",((AJ1868*60)+AK1868)-720,IF(TablaIncidentes[[#This Row],[Prioridad*]]="Media",((AJ1868*60)+AK1868)-120,IF(TablaIncidentes[[#This Row],[Prioridad*]]="Alta",((AJ1868*60)+AK1868)-60)))</f>
        <v>-60</v>
      </c>
      <c r="AN1868" t="str">
        <f t="shared" si="209"/>
        <v>martes</v>
      </c>
    </row>
    <row r="1869" spans="1:40" x14ac:dyDescent="0.25">
      <c r="A1869" s="20" t="s">
        <v>3713</v>
      </c>
      <c r="B1869" t="s">
        <v>3714</v>
      </c>
      <c r="C1869" t="s">
        <v>32</v>
      </c>
      <c r="D1869" s="11" t="s">
        <v>33</v>
      </c>
      <c r="E1869" t="s">
        <v>34</v>
      </c>
      <c r="F1869" t="s">
        <v>35</v>
      </c>
      <c r="G1869" t="s">
        <v>2716</v>
      </c>
      <c r="J1869" s="12">
        <v>43858</v>
      </c>
      <c r="K1869" s="13">
        <v>0.39209490740740738</v>
      </c>
      <c r="L1869" s="14">
        <v>43858</v>
      </c>
      <c r="M1869" s="15">
        <v>0.39209490740740738</v>
      </c>
      <c r="N1869" s="12">
        <v>43858</v>
      </c>
      <c r="O1869" s="13">
        <v>0.75135416666666666</v>
      </c>
      <c r="P1869" s="16">
        <v>43859.758402777778</v>
      </c>
      <c r="Q1869" s="11" t="s">
        <v>101</v>
      </c>
      <c r="R1869" s="11" t="s">
        <v>3715</v>
      </c>
      <c r="S1869" s="11" t="s">
        <v>39</v>
      </c>
      <c r="T1869" s="11" t="s">
        <v>133</v>
      </c>
      <c r="U1869" s="11" t="s">
        <v>37</v>
      </c>
      <c r="V1869" s="17">
        <v>0</v>
      </c>
      <c r="W1869" s="11" t="s">
        <v>37</v>
      </c>
      <c r="Y1869" s="17" t="str">
        <f>TablaIncidentes[[#This Row],[Tiempo Total Gestión]]</f>
        <v>07:47</v>
      </c>
      <c r="Z1869" s="11">
        <f t="shared" si="203"/>
        <v>7</v>
      </c>
      <c r="AA1869" s="11">
        <f t="shared" si="204"/>
        <v>47</v>
      </c>
      <c r="AB1869" s="11">
        <f>IF(TablaIncidentes[[#This Row],[Prioridad*]]="Baja",(Z1869-24)*60+AA1869,IF(TablaIncidentes[[#This Row],[Prioridad*]]="Media",(Z1869-4)*60+AA1869,IF(TablaIncidentes[[#This Row],[Prioridad*]]="Alta",(Z1869-2)*60+AA1869)))</f>
        <v>347</v>
      </c>
      <c r="AD1869" s="17" t="str">
        <f>TablaIncidentes[[#This Row],[Tiempo Creación (HH:mm)]]</f>
        <v>00:00</v>
      </c>
      <c r="AE1869" s="11">
        <f t="shared" si="205"/>
        <v>0</v>
      </c>
      <c r="AF1869" s="11">
        <f t="shared" si="206"/>
        <v>0</v>
      </c>
      <c r="AG1869" s="11">
        <f>IF(TablaIncidentes[[#This Row],[Prioridad*]]="Baja",((AE1869*60)+AF1869)-30,IF(TablaIncidentes[[#This Row],[Prioridad*]]="Media",((AE1869*60)+AF1869)-15,IF(TablaIncidentes[[#This Row],[Prioridad*]]="Alta",((AE1869*60)+AF1869)-10)))</f>
        <v>-10</v>
      </c>
      <c r="AI1869" s="17">
        <f>TablaIncidentes[[#This Row],[Tiempo Avance Incidente]]</f>
        <v>0</v>
      </c>
      <c r="AJ1869" s="11">
        <f t="shared" si="207"/>
        <v>0</v>
      </c>
      <c r="AK1869" s="11">
        <f t="shared" si="208"/>
        <v>0</v>
      </c>
      <c r="AL1869">
        <f>IF(TablaIncidentes[[#This Row],[Prioridad*]]="Baja",((AJ1869*60)+AK1869)-720,IF(TablaIncidentes[[#This Row],[Prioridad*]]="Media",((AJ1869*60)+AK1869)-120,IF(TablaIncidentes[[#This Row],[Prioridad*]]="Alta",((AJ1869*60)+AK1869)-60)))</f>
        <v>-60</v>
      </c>
      <c r="AN1869" t="str">
        <f t="shared" si="209"/>
        <v>martes</v>
      </c>
    </row>
    <row r="1870" spans="1:40" x14ac:dyDescent="0.25">
      <c r="A1870" s="20" t="s">
        <v>3716</v>
      </c>
      <c r="B1870" t="s">
        <v>3717</v>
      </c>
      <c r="C1870" t="s">
        <v>32</v>
      </c>
      <c r="D1870" s="11" t="s">
        <v>33</v>
      </c>
      <c r="E1870" t="s">
        <v>34</v>
      </c>
      <c r="F1870" t="s">
        <v>35</v>
      </c>
      <c r="G1870" t="s">
        <v>311</v>
      </c>
      <c r="J1870" s="12">
        <v>43858</v>
      </c>
      <c r="K1870" s="13">
        <v>0.40046296296296297</v>
      </c>
      <c r="L1870" s="14">
        <v>43858</v>
      </c>
      <c r="M1870" s="15">
        <v>0.40046296296296297</v>
      </c>
      <c r="N1870" s="12">
        <v>43858</v>
      </c>
      <c r="O1870" s="13">
        <v>0.70486111111111116</v>
      </c>
      <c r="P1870" s="16">
        <v>43859.758402777778</v>
      </c>
      <c r="Q1870" s="11" t="s">
        <v>101</v>
      </c>
      <c r="R1870" s="11" t="s">
        <v>2996</v>
      </c>
      <c r="S1870" s="11" t="s">
        <v>39</v>
      </c>
      <c r="T1870" s="11" t="s">
        <v>133</v>
      </c>
      <c r="U1870" s="11" t="s">
        <v>37</v>
      </c>
      <c r="V1870" s="17">
        <v>0</v>
      </c>
      <c r="W1870" s="11" t="s">
        <v>37</v>
      </c>
      <c r="Y1870" s="17" t="str">
        <f>TablaIncidentes[[#This Row],[Tiempo Total Gestión]]</f>
        <v>05:23</v>
      </c>
      <c r="Z1870" s="11">
        <f t="shared" si="203"/>
        <v>5</v>
      </c>
      <c r="AA1870" s="11">
        <f t="shared" si="204"/>
        <v>23</v>
      </c>
      <c r="AB1870" s="11">
        <f>IF(TablaIncidentes[[#This Row],[Prioridad*]]="Baja",(Z1870-24)*60+AA1870,IF(TablaIncidentes[[#This Row],[Prioridad*]]="Media",(Z1870-4)*60+AA1870,IF(TablaIncidentes[[#This Row],[Prioridad*]]="Alta",(Z1870-2)*60+AA1870)))</f>
        <v>203</v>
      </c>
      <c r="AD1870" s="17" t="str">
        <f>TablaIncidentes[[#This Row],[Tiempo Creación (HH:mm)]]</f>
        <v>00:00</v>
      </c>
      <c r="AE1870" s="11">
        <f t="shared" si="205"/>
        <v>0</v>
      </c>
      <c r="AF1870" s="11">
        <f t="shared" si="206"/>
        <v>0</v>
      </c>
      <c r="AG1870" s="11">
        <f>IF(TablaIncidentes[[#This Row],[Prioridad*]]="Baja",((AE1870*60)+AF1870)-30,IF(TablaIncidentes[[#This Row],[Prioridad*]]="Media",((AE1870*60)+AF1870)-15,IF(TablaIncidentes[[#This Row],[Prioridad*]]="Alta",((AE1870*60)+AF1870)-10)))</f>
        <v>-10</v>
      </c>
      <c r="AI1870" s="17">
        <f>TablaIncidentes[[#This Row],[Tiempo Avance Incidente]]</f>
        <v>0</v>
      </c>
      <c r="AJ1870" s="11">
        <f t="shared" si="207"/>
        <v>0</v>
      </c>
      <c r="AK1870" s="11">
        <f t="shared" si="208"/>
        <v>0</v>
      </c>
      <c r="AL1870">
        <f>IF(TablaIncidentes[[#This Row],[Prioridad*]]="Baja",((AJ1870*60)+AK1870)-720,IF(TablaIncidentes[[#This Row],[Prioridad*]]="Media",((AJ1870*60)+AK1870)-120,IF(TablaIncidentes[[#This Row],[Prioridad*]]="Alta",((AJ1870*60)+AK1870)-60)))</f>
        <v>-60</v>
      </c>
      <c r="AN1870" t="str">
        <f t="shared" si="209"/>
        <v>martes</v>
      </c>
    </row>
    <row r="1871" spans="1:40" x14ac:dyDescent="0.25">
      <c r="A1871" s="10" t="s">
        <v>3718</v>
      </c>
      <c r="B1871" t="s">
        <v>3719</v>
      </c>
      <c r="C1871" t="s">
        <v>123</v>
      </c>
      <c r="D1871" s="11" t="s">
        <v>110</v>
      </c>
      <c r="E1871" t="s">
        <v>34</v>
      </c>
      <c r="F1871" t="s">
        <v>124</v>
      </c>
      <c r="G1871" t="s">
        <v>3663</v>
      </c>
      <c r="J1871" s="12">
        <v>43858</v>
      </c>
      <c r="K1871" s="13">
        <v>0.41539351851851852</v>
      </c>
      <c r="L1871" s="14">
        <v>43858</v>
      </c>
      <c r="M1871" s="15">
        <v>0.41829861111111111</v>
      </c>
      <c r="N1871" s="12">
        <v>43858</v>
      </c>
      <c r="O1871" s="13">
        <v>0.44263888888888886</v>
      </c>
      <c r="P1871" s="16">
        <v>43859.515972222223</v>
      </c>
      <c r="Q1871" s="11" t="s">
        <v>37</v>
      </c>
      <c r="R1871" s="11" t="s">
        <v>341</v>
      </c>
      <c r="S1871" s="11" t="s">
        <v>59</v>
      </c>
      <c r="T1871" s="11" t="s">
        <v>327</v>
      </c>
      <c r="U1871" s="11" t="s">
        <v>37</v>
      </c>
      <c r="V1871" s="17">
        <v>2.8935185182490386E-3</v>
      </c>
      <c r="W1871" s="11" t="s">
        <v>37</v>
      </c>
      <c r="Y1871" s="17" t="str">
        <f>TablaIncidentes[[#This Row],[Tiempo Total Gestión]]</f>
        <v>00:39</v>
      </c>
      <c r="Z1871" s="11">
        <f t="shared" si="203"/>
        <v>0</v>
      </c>
      <c r="AA1871" s="11">
        <f t="shared" si="204"/>
        <v>39</v>
      </c>
      <c r="AB1871" s="11">
        <f>IF(TablaIncidentes[[#This Row],[Prioridad*]]="Baja",(Z1871-24)*60+AA1871,IF(TablaIncidentes[[#This Row],[Prioridad*]]="Media",(Z1871-4)*60+AA1871,IF(TablaIncidentes[[#This Row],[Prioridad*]]="Alta",(Z1871-2)*60+AA1871)))</f>
        <v>-201</v>
      </c>
      <c r="AD1871" s="17" t="str">
        <f>TablaIncidentes[[#This Row],[Tiempo Creación (HH:mm)]]</f>
        <v>00:04</v>
      </c>
      <c r="AE1871" s="11">
        <f t="shared" si="205"/>
        <v>0</v>
      </c>
      <c r="AF1871" s="11">
        <f t="shared" si="206"/>
        <v>4</v>
      </c>
      <c r="AG1871" s="11">
        <f>IF(TablaIncidentes[[#This Row],[Prioridad*]]="Baja",((AE1871*60)+AF1871)-30,IF(TablaIncidentes[[#This Row],[Prioridad*]]="Media",((AE1871*60)+AF1871)-15,IF(TablaIncidentes[[#This Row],[Prioridad*]]="Alta",((AE1871*60)+AF1871)-10)))</f>
        <v>-11</v>
      </c>
      <c r="AI1871" s="17">
        <f>TablaIncidentes[[#This Row],[Tiempo Avance Incidente]]</f>
        <v>2.8935185182490386E-3</v>
      </c>
      <c r="AJ1871" s="11">
        <f t="shared" si="207"/>
        <v>0</v>
      </c>
      <c r="AK1871" s="11">
        <f t="shared" si="208"/>
        <v>4</v>
      </c>
      <c r="AL1871">
        <f>IF(TablaIncidentes[[#This Row],[Prioridad*]]="Baja",((AJ1871*60)+AK1871)-720,IF(TablaIncidentes[[#This Row],[Prioridad*]]="Media",((AJ1871*60)+AK1871)-120,IF(TablaIncidentes[[#This Row],[Prioridad*]]="Alta",((AJ1871*60)+AK1871)-60)))</f>
        <v>-116</v>
      </c>
      <c r="AN1871" t="str">
        <f t="shared" si="209"/>
        <v>martes</v>
      </c>
    </row>
    <row r="1872" spans="1:40" x14ac:dyDescent="0.25">
      <c r="A1872" s="22" t="s">
        <v>3720</v>
      </c>
      <c r="B1872" t="s">
        <v>3721</v>
      </c>
      <c r="C1872" t="s">
        <v>161</v>
      </c>
      <c r="D1872" s="11" t="s">
        <v>110</v>
      </c>
      <c r="E1872" t="s">
        <v>34</v>
      </c>
      <c r="F1872" t="s">
        <v>111</v>
      </c>
      <c r="G1872" t="s">
        <v>364</v>
      </c>
      <c r="J1872" s="12">
        <v>43858</v>
      </c>
      <c r="K1872" s="13">
        <v>0.43387731481481479</v>
      </c>
      <c r="L1872" s="14">
        <v>43858</v>
      </c>
      <c r="M1872" s="15">
        <v>0.43591435185185184</v>
      </c>
      <c r="N1872" s="12">
        <v>43858</v>
      </c>
      <c r="O1872" s="13">
        <v>0.70500000000000007</v>
      </c>
      <c r="P1872" s="16">
        <v>43859.758402777778</v>
      </c>
      <c r="Q1872" s="11" t="s">
        <v>101</v>
      </c>
      <c r="R1872" s="11" t="s">
        <v>3703</v>
      </c>
      <c r="S1872" s="11" t="s">
        <v>91</v>
      </c>
      <c r="T1872" s="11" t="s">
        <v>48</v>
      </c>
      <c r="U1872" s="11" t="s">
        <v>37</v>
      </c>
      <c r="V1872" s="17">
        <v>2.1759259252576157E-3</v>
      </c>
      <c r="W1872" s="11" t="s">
        <v>37</v>
      </c>
      <c r="Y1872" s="17" t="str">
        <f>TablaIncidentes[[#This Row],[Tiempo Total Gestión]]</f>
        <v>06:30</v>
      </c>
      <c r="Z1872" s="11">
        <f t="shared" si="203"/>
        <v>6</v>
      </c>
      <c r="AA1872" s="11">
        <f t="shared" si="204"/>
        <v>30</v>
      </c>
      <c r="AB1872" s="11">
        <f>IF(TablaIncidentes[[#This Row],[Prioridad*]]="Baja",(Z1872-24)*60+AA1872,IF(TablaIncidentes[[#This Row],[Prioridad*]]="Media",(Z1872-4)*60+AA1872,IF(TablaIncidentes[[#This Row],[Prioridad*]]="Alta",(Z1872-2)*60+AA1872)))</f>
        <v>150</v>
      </c>
      <c r="AD1872" s="17" t="str">
        <f>TablaIncidentes[[#This Row],[Tiempo Creación (HH:mm)]]</f>
        <v>00:02</v>
      </c>
      <c r="AE1872" s="11">
        <f t="shared" si="205"/>
        <v>0</v>
      </c>
      <c r="AF1872" s="11">
        <f t="shared" si="206"/>
        <v>2</v>
      </c>
      <c r="AG1872" s="11">
        <f>IF(TablaIncidentes[[#This Row],[Prioridad*]]="Baja",((AE1872*60)+AF1872)-30,IF(TablaIncidentes[[#This Row],[Prioridad*]]="Media",((AE1872*60)+AF1872)-15,IF(TablaIncidentes[[#This Row],[Prioridad*]]="Alta",((AE1872*60)+AF1872)-10)))</f>
        <v>-13</v>
      </c>
      <c r="AI1872" s="17">
        <f>TablaIncidentes[[#This Row],[Tiempo Avance Incidente]]</f>
        <v>2.1759259252576157E-3</v>
      </c>
      <c r="AJ1872" s="11">
        <f t="shared" si="207"/>
        <v>0</v>
      </c>
      <c r="AK1872" s="11">
        <f t="shared" si="208"/>
        <v>3</v>
      </c>
      <c r="AL1872">
        <f>IF(TablaIncidentes[[#This Row],[Prioridad*]]="Baja",((AJ1872*60)+AK1872)-720,IF(TablaIncidentes[[#This Row],[Prioridad*]]="Media",((AJ1872*60)+AK1872)-120,IF(TablaIncidentes[[#This Row],[Prioridad*]]="Alta",((AJ1872*60)+AK1872)-60)))</f>
        <v>-117</v>
      </c>
      <c r="AN1872" t="str">
        <f t="shared" si="209"/>
        <v>martes</v>
      </c>
    </row>
    <row r="1873" spans="1:40" x14ac:dyDescent="0.25">
      <c r="A1873" s="20" t="s">
        <v>3722</v>
      </c>
      <c r="B1873" t="s">
        <v>3723</v>
      </c>
      <c r="C1873" t="s">
        <v>32</v>
      </c>
      <c r="D1873" s="11" t="s">
        <v>33</v>
      </c>
      <c r="E1873" t="s">
        <v>34</v>
      </c>
      <c r="F1873" t="s">
        <v>51</v>
      </c>
      <c r="G1873" t="s">
        <v>75</v>
      </c>
      <c r="J1873" s="12">
        <v>43858</v>
      </c>
      <c r="K1873" s="13">
        <v>0.36978009259259265</v>
      </c>
      <c r="L1873" s="14">
        <v>43858</v>
      </c>
      <c r="M1873" s="15">
        <v>0.36978009259259265</v>
      </c>
      <c r="N1873" s="12">
        <v>43859</v>
      </c>
      <c r="O1873" s="13">
        <v>0.64174768518518521</v>
      </c>
      <c r="P1873" s="16">
        <v>43860.703217592592</v>
      </c>
      <c r="Q1873" s="11" t="s">
        <v>101</v>
      </c>
      <c r="R1873" s="11" t="s">
        <v>586</v>
      </c>
      <c r="S1873" s="11" t="s">
        <v>39</v>
      </c>
      <c r="T1873" s="11" t="s">
        <v>133</v>
      </c>
      <c r="U1873" s="11" t="s">
        <v>37</v>
      </c>
      <c r="V1873" s="17">
        <v>0</v>
      </c>
      <c r="W1873" s="11" t="s">
        <v>37</v>
      </c>
      <c r="Y1873" s="17" t="str">
        <f>TablaIncidentes[[#This Row],[Tiempo Total Gestión]]</f>
        <v>02:05</v>
      </c>
      <c r="Z1873" s="11">
        <f t="shared" si="203"/>
        <v>2</v>
      </c>
      <c r="AA1873" s="11">
        <f t="shared" si="204"/>
        <v>5</v>
      </c>
      <c r="AB1873" s="11">
        <f>IF(TablaIncidentes[[#This Row],[Prioridad*]]="Baja",(Z1873-24)*60+AA1873,IF(TablaIncidentes[[#This Row],[Prioridad*]]="Media",(Z1873-4)*60+AA1873,IF(TablaIncidentes[[#This Row],[Prioridad*]]="Alta",(Z1873-2)*60+AA1873)))</f>
        <v>5</v>
      </c>
      <c r="AD1873" s="17" t="str">
        <f>TablaIncidentes[[#This Row],[Tiempo Creación (HH:mm)]]</f>
        <v>00:00</v>
      </c>
      <c r="AE1873" s="11">
        <f t="shared" si="205"/>
        <v>0</v>
      </c>
      <c r="AF1873" s="11">
        <f t="shared" si="206"/>
        <v>0</v>
      </c>
      <c r="AG1873" s="11">
        <f>IF(TablaIncidentes[[#This Row],[Prioridad*]]="Baja",((AE1873*60)+AF1873)-30,IF(TablaIncidentes[[#This Row],[Prioridad*]]="Media",((AE1873*60)+AF1873)-15,IF(TablaIncidentes[[#This Row],[Prioridad*]]="Alta",((AE1873*60)+AF1873)-10)))</f>
        <v>-10</v>
      </c>
      <c r="AI1873" s="17">
        <f>TablaIncidentes[[#This Row],[Tiempo Avance Incidente]]</f>
        <v>0</v>
      </c>
      <c r="AJ1873" s="11">
        <f t="shared" si="207"/>
        <v>0</v>
      </c>
      <c r="AK1873" s="11">
        <f t="shared" si="208"/>
        <v>0</v>
      </c>
      <c r="AL1873">
        <f>IF(TablaIncidentes[[#This Row],[Prioridad*]]="Baja",((AJ1873*60)+AK1873)-720,IF(TablaIncidentes[[#This Row],[Prioridad*]]="Media",((AJ1873*60)+AK1873)-120,IF(TablaIncidentes[[#This Row],[Prioridad*]]="Alta",((AJ1873*60)+AK1873)-60)))</f>
        <v>-60</v>
      </c>
      <c r="AN1873" t="str">
        <f t="shared" si="209"/>
        <v>martes</v>
      </c>
    </row>
    <row r="1874" spans="1:40" x14ac:dyDescent="0.25">
      <c r="A1874" s="20" t="s">
        <v>3724</v>
      </c>
      <c r="B1874" t="s">
        <v>3725</v>
      </c>
      <c r="C1874" t="s">
        <v>32</v>
      </c>
      <c r="D1874" s="11" t="s">
        <v>33</v>
      </c>
      <c r="E1874" t="s">
        <v>34</v>
      </c>
      <c r="F1874" t="s">
        <v>51</v>
      </c>
      <c r="G1874" t="s">
        <v>75</v>
      </c>
      <c r="J1874" s="12">
        <v>43858</v>
      </c>
      <c r="K1874" s="13">
        <v>0.36979166666666669</v>
      </c>
      <c r="L1874" s="14">
        <v>43858</v>
      </c>
      <c r="M1874" s="15">
        <v>0.36979166666666669</v>
      </c>
      <c r="N1874" s="12">
        <v>43858</v>
      </c>
      <c r="O1874" s="13">
        <v>0.66420138888888891</v>
      </c>
      <c r="P1874" s="16">
        <v>43859.679583333331</v>
      </c>
      <c r="Q1874" s="11" t="s">
        <v>101</v>
      </c>
      <c r="R1874" s="11" t="s">
        <v>963</v>
      </c>
      <c r="S1874" s="11" t="s">
        <v>39</v>
      </c>
      <c r="T1874" s="11" t="s">
        <v>133</v>
      </c>
      <c r="U1874" s="11" t="s">
        <v>37</v>
      </c>
      <c r="V1874" s="17">
        <v>0</v>
      </c>
      <c r="W1874" s="11" t="s">
        <v>37</v>
      </c>
      <c r="Y1874" s="17" t="str">
        <f>TablaIncidentes[[#This Row],[Tiempo Total Gestión]]</f>
        <v>02:15</v>
      </c>
      <c r="Z1874" s="11">
        <f t="shared" si="203"/>
        <v>2</v>
      </c>
      <c r="AA1874" s="11">
        <f t="shared" si="204"/>
        <v>15</v>
      </c>
      <c r="AB1874" s="11">
        <f>IF(TablaIncidentes[[#This Row],[Prioridad*]]="Baja",(Z1874-24)*60+AA1874,IF(TablaIncidentes[[#This Row],[Prioridad*]]="Media",(Z1874-4)*60+AA1874,IF(TablaIncidentes[[#This Row],[Prioridad*]]="Alta",(Z1874-2)*60+AA1874)))</f>
        <v>15</v>
      </c>
      <c r="AD1874" s="17" t="str">
        <f>TablaIncidentes[[#This Row],[Tiempo Creación (HH:mm)]]</f>
        <v>00:00</v>
      </c>
      <c r="AE1874" s="11">
        <f t="shared" si="205"/>
        <v>0</v>
      </c>
      <c r="AF1874" s="11">
        <f t="shared" si="206"/>
        <v>0</v>
      </c>
      <c r="AG1874" s="11">
        <f>IF(TablaIncidentes[[#This Row],[Prioridad*]]="Baja",((AE1874*60)+AF1874)-30,IF(TablaIncidentes[[#This Row],[Prioridad*]]="Media",((AE1874*60)+AF1874)-15,IF(TablaIncidentes[[#This Row],[Prioridad*]]="Alta",((AE1874*60)+AF1874)-10)))</f>
        <v>-10</v>
      </c>
      <c r="AI1874" s="17">
        <f>TablaIncidentes[[#This Row],[Tiempo Avance Incidente]]</f>
        <v>0</v>
      </c>
      <c r="AJ1874" s="11">
        <f t="shared" si="207"/>
        <v>0</v>
      </c>
      <c r="AK1874" s="11">
        <f t="shared" si="208"/>
        <v>0</v>
      </c>
      <c r="AL1874">
        <f>IF(TablaIncidentes[[#This Row],[Prioridad*]]="Baja",((AJ1874*60)+AK1874)-720,IF(TablaIncidentes[[#This Row],[Prioridad*]]="Media",((AJ1874*60)+AK1874)-120,IF(TablaIncidentes[[#This Row],[Prioridad*]]="Alta",((AJ1874*60)+AK1874)-60)))</f>
        <v>-60</v>
      </c>
      <c r="AN1874" t="str">
        <f t="shared" si="209"/>
        <v>martes</v>
      </c>
    </row>
    <row r="1875" spans="1:40" x14ac:dyDescent="0.25">
      <c r="A1875" s="10" t="s">
        <v>3726</v>
      </c>
      <c r="B1875" t="s">
        <v>3727</v>
      </c>
      <c r="C1875" t="s">
        <v>395</v>
      </c>
      <c r="D1875" s="11" t="s">
        <v>150</v>
      </c>
      <c r="E1875" t="s">
        <v>34</v>
      </c>
      <c r="F1875" t="s">
        <v>111</v>
      </c>
      <c r="G1875" t="s">
        <v>279</v>
      </c>
      <c r="J1875" s="12">
        <v>43858</v>
      </c>
      <c r="K1875" s="13">
        <v>0.38679398148148153</v>
      </c>
      <c r="L1875" s="14">
        <v>43858</v>
      </c>
      <c r="M1875" s="15">
        <v>0.38850694444444445</v>
      </c>
      <c r="N1875" s="12">
        <v>43858</v>
      </c>
      <c r="O1875" s="13">
        <v>0.39122685185185185</v>
      </c>
      <c r="P1875" s="16">
        <v>43859.434849537036</v>
      </c>
      <c r="Q1875" s="11" t="s">
        <v>37</v>
      </c>
      <c r="R1875" s="11" t="s">
        <v>241</v>
      </c>
      <c r="S1875" s="11" t="s">
        <v>59</v>
      </c>
      <c r="T1875" s="11" t="s">
        <v>48</v>
      </c>
      <c r="U1875" s="11" t="s">
        <v>37</v>
      </c>
      <c r="V1875" s="17">
        <v>1.6666666706441902E-3</v>
      </c>
      <c r="W1875" s="11" t="s">
        <v>37</v>
      </c>
      <c r="Y1875" s="17" t="str">
        <f>TablaIncidentes[[#This Row],[Tiempo Total Gestión]]</f>
        <v>00:06</v>
      </c>
      <c r="Z1875" s="11">
        <f t="shared" si="203"/>
        <v>0</v>
      </c>
      <c r="AA1875" s="11">
        <f t="shared" si="204"/>
        <v>6</v>
      </c>
      <c r="AB1875" s="11">
        <f>IF(TablaIncidentes[[#This Row],[Prioridad*]]="Baja",(Z1875-24)*60+AA1875,IF(TablaIncidentes[[#This Row],[Prioridad*]]="Media",(Z1875-4)*60+AA1875,IF(TablaIncidentes[[#This Row],[Prioridad*]]="Alta",(Z1875-2)*60+AA1875)))</f>
        <v>-1434</v>
      </c>
      <c r="AD1875" s="17" t="str">
        <f>TablaIncidentes[[#This Row],[Tiempo Creación (HH:mm)]]</f>
        <v>00:02</v>
      </c>
      <c r="AE1875" s="11">
        <f t="shared" si="205"/>
        <v>0</v>
      </c>
      <c r="AF1875" s="11">
        <f t="shared" si="206"/>
        <v>2</v>
      </c>
      <c r="AG1875" s="11">
        <f>IF(TablaIncidentes[[#This Row],[Prioridad*]]="Baja",((AE1875*60)+AF1875)-30,IF(TablaIncidentes[[#This Row],[Prioridad*]]="Media",((AE1875*60)+AF1875)-15,IF(TablaIncidentes[[#This Row],[Prioridad*]]="Alta",((AE1875*60)+AF1875)-10)))</f>
        <v>-28</v>
      </c>
      <c r="AI1875" s="17">
        <f>TablaIncidentes[[#This Row],[Tiempo Avance Incidente]]</f>
        <v>1.6666666706441902E-3</v>
      </c>
      <c r="AJ1875" s="11">
        <f t="shared" si="207"/>
        <v>0</v>
      </c>
      <c r="AK1875" s="11">
        <f t="shared" si="208"/>
        <v>2</v>
      </c>
      <c r="AL1875">
        <f>IF(TablaIncidentes[[#This Row],[Prioridad*]]="Baja",((AJ1875*60)+AK1875)-720,IF(TablaIncidentes[[#This Row],[Prioridad*]]="Media",((AJ1875*60)+AK1875)-120,IF(TablaIncidentes[[#This Row],[Prioridad*]]="Alta",((AJ1875*60)+AK1875)-60)))</f>
        <v>-718</v>
      </c>
      <c r="AN1875" t="str">
        <f t="shared" si="209"/>
        <v>martes</v>
      </c>
    </row>
    <row r="1876" spans="1:40" x14ac:dyDescent="0.25">
      <c r="A1876" s="20" t="s">
        <v>3728</v>
      </c>
      <c r="B1876" t="s">
        <v>3729</v>
      </c>
      <c r="C1876" t="s">
        <v>32</v>
      </c>
      <c r="D1876" s="11" t="s">
        <v>33</v>
      </c>
      <c r="E1876" t="s">
        <v>34</v>
      </c>
      <c r="F1876" t="s">
        <v>51</v>
      </c>
      <c r="G1876" t="s">
        <v>62</v>
      </c>
      <c r="J1876" s="12">
        <v>43858</v>
      </c>
      <c r="K1876" s="13">
        <v>0.39489583333333328</v>
      </c>
      <c r="L1876" s="14">
        <v>43858</v>
      </c>
      <c r="M1876" s="15">
        <v>0.39489583333333328</v>
      </c>
      <c r="N1876" s="12">
        <v>43858</v>
      </c>
      <c r="O1876" s="13">
        <v>0.63515046296296296</v>
      </c>
      <c r="P1876" s="16">
        <v>43859.679583333331</v>
      </c>
      <c r="Q1876" s="11" t="s">
        <v>101</v>
      </c>
      <c r="R1876" s="11" t="s">
        <v>1946</v>
      </c>
      <c r="S1876" s="11" t="s">
        <v>39</v>
      </c>
      <c r="T1876" s="11" t="s">
        <v>133</v>
      </c>
      <c r="U1876" s="11" t="s">
        <v>37</v>
      </c>
      <c r="V1876" s="17">
        <v>0</v>
      </c>
      <c r="W1876" s="11" t="s">
        <v>37</v>
      </c>
      <c r="Y1876" s="17" t="str">
        <f>TablaIncidentes[[#This Row],[Tiempo Total Gestión]]</f>
        <v>05:38</v>
      </c>
      <c r="Z1876" s="11">
        <f t="shared" si="203"/>
        <v>5</v>
      </c>
      <c r="AA1876" s="11">
        <f t="shared" si="204"/>
        <v>38</v>
      </c>
      <c r="AB1876" s="11">
        <f>IF(TablaIncidentes[[#This Row],[Prioridad*]]="Baja",(Z1876-24)*60+AA1876,IF(TablaIncidentes[[#This Row],[Prioridad*]]="Media",(Z1876-4)*60+AA1876,IF(TablaIncidentes[[#This Row],[Prioridad*]]="Alta",(Z1876-2)*60+AA1876)))</f>
        <v>218</v>
      </c>
      <c r="AD1876" s="17" t="str">
        <f>TablaIncidentes[[#This Row],[Tiempo Creación (HH:mm)]]</f>
        <v>00:00</v>
      </c>
      <c r="AE1876" s="11">
        <f t="shared" si="205"/>
        <v>0</v>
      </c>
      <c r="AF1876" s="11">
        <f t="shared" si="206"/>
        <v>0</v>
      </c>
      <c r="AG1876" s="11">
        <f>IF(TablaIncidentes[[#This Row],[Prioridad*]]="Baja",((AE1876*60)+AF1876)-30,IF(TablaIncidentes[[#This Row],[Prioridad*]]="Media",((AE1876*60)+AF1876)-15,IF(TablaIncidentes[[#This Row],[Prioridad*]]="Alta",((AE1876*60)+AF1876)-10)))</f>
        <v>-10</v>
      </c>
      <c r="AI1876" s="17">
        <f>TablaIncidentes[[#This Row],[Tiempo Avance Incidente]]</f>
        <v>0</v>
      </c>
      <c r="AJ1876" s="11">
        <f t="shared" si="207"/>
        <v>0</v>
      </c>
      <c r="AK1876" s="11">
        <f t="shared" si="208"/>
        <v>0</v>
      </c>
      <c r="AL1876">
        <f>IF(TablaIncidentes[[#This Row],[Prioridad*]]="Baja",((AJ1876*60)+AK1876)-720,IF(TablaIncidentes[[#This Row],[Prioridad*]]="Media",((AJ1876*60)+AK1876)-120,IF(TablaIncidentes[[#This Row],[Prioridad*]]="Alta",((AJ1876*60)+AK1876)-60)))</f>
        <v>-60</v>
      </c>
      <c r="AN1876" t="str">
        <f t="shared" si="209"/>
        <v>martes</v>
      </c>
    </row>
    <row r="1877" spans="1:40" x14ac:dyDescent="0.25">
      <c r="A1877" s="20" t="s">
        <v>3730</v>
      </c>
      <c r="B1877" t="s">
        <v>2861</v>
      </c>
      <c r="C1877" t="s">
        <v>32</v>
      </c>
      <c r="D1877" s="11" t="s">
        <v>33</v>
      </c>
      <c r="E1877" t="s">
        <v>34</v>
      </c>
      <c r="F1877" t="s">
        <v>51</v>
      </c>
      <c r="G1877" t="s">
        <v>52</v>
      </c>
      <c r="J1877" s="12">
        <v>43858</v>
      </c>
      <c r="K1877" s="13">
        <v>0.44240740740740742</v>
      </c>
      <c r="L1877" s="14">
        <v>43858</v>
      </c>
      <c r="M1877" s="15">
        <v>0.44240740740740742</v>
      </c>
      <c r="N1877" s="12">
        <v>43858</v>
      </c>
      <c r="O1877" s="13">
        <v>0.6746064814814815</v>
      </c>
      <c r="P1877" s="16">
        <v>43859.679583333331</v>
      </c>
      <c r="Q1877" s="11" t="s">
        <v>101</v>
      </c>
      <c r="R1877" s="11" t="s">
        <v>2212</v>
      </c>
      <c r="S1877" s="11" t="s">
        <v>39</v>
      </c>
      <c r="T1877" s="11" t="s">
        <v>133</v>
      </c>
      <c r="U1877" s="11" t="s">
        <v>37</v>
      </c>
      <c r="V1877" s="17">
        <v>0</v>
      </c>
      <c r="W1877" s="11" t="s">
        <v>37</v>
      </c>
      <c r="Y1877" s="17" t="str">
        <f>TablaIncidentes[[#This Row],[Tiempo Total Gestión]]</f>
        <v>05:34</v>
      </c>
      <c r="Z1877" s="11">
        <f t="shared" si="203"/>
        <v>5</v>
      </c>
      <c r="AA1877" s="11">
        <f t="shared" si="204"/>
        <v>34</v>
      </c>
      <c r="AB1877" s="11">
        <f>IF(TablaIncidentes[[#This Row],[Prioridad*]]="Baja",(Z1877-24)*60+AA1877,IF(TablaIncidentes[[#This Row],[Prioridad*]]="Media",(Z1877-4)*60+AA1877,IF(TablaIncidentes[[#This Row],[Prioridad*]]="Alta",(Z1877-2)*60+AA1877)))</f>
        <v>214</v>
      </c>
      <c r="AD1877" s="17" t="str">
        <f>TablaIncidentes[[#This Row],[Tiempo Creación (HH:mm)]]</f>
        <v>00:00</v>
      </c>
      <c r="AE1877" s="11">
        <f t="shared" si="205"/>
        <v>0</v>
      </c>
      <c r="AF1877" s="11">
        <f t="shared" si="206"/>
        <v>0</v>
      </c>
      <c r="AG1877" s="11">
        <f>IF(TablaIncidentes[[#This Row],[Prioridad*]]="Baja",((AE1877*60)+AF1877)-30,IF(TablaIncidentes[[#This Row],[Prioridad*]]="Media",((AE1877*60)+AF1877)-15,IF(TablaIncidentes[[#This Row],[Prioridad*]]="Alta",((AE1877*60)+AF1877)-10)))</f>
        <v>-10</v>
      </c>
      <c r="AI1877" s="17">
        <f>TablaIncidentes[[#This Row],[Tiempo Avance Incidente]]</f>
        <v>0</v>
      </c>
      <c r="AJ1877" s="11">
        <f t="shared" si="207"/>
        <v>0</v>
      </c>
      <c r="AK1877" s="11">
        <f t="shared" si="208"/>
        <v>0</v>
      </c>
      <c r="AL1877">
        <f>IF(TablaIncidentes[[#This Row],[Prioridad*]]="Baja",((AJ1877*60)+AK1877)-720,IF(TablaIncidentes[[#This Row],[Prioridad*]]="Media",((AJ1877*60)+AK1877)-120,IF(TablaIncidentes[[#This Row],[Prioridad*]]="Alta",((AJ1877*60)+AK1877)-60)))</f>
        <v>-60</v>
      </c>
      <c r="AN1877" t="str">
        <f t="shared" si="209"/>
        <v>martes</v>
      </c>
    </row>
    <row r="1878" spans="1:40" x14ac:dyDescent="0.25">
      <c r="A1878" s="10" t="s">
        <v>3731</v>
      </c>
      <c r="B1878" t="s">
        <v>3732</v>
      </c>
      <c r="C1878" t="s">
        <v>32</v>
      </c>
      <c r="D1878" s="11" t="s">
        <v>33</v>
      </c>
      <c r="E1878" t="s">
        <v>34</v>
      </c>
      <c r="F1878" t="s">
        <v>51</v>
      </c>
      <c r="G1878" t="s">
        <v>75</v>
      </c>
      <c r="J1878" s="12">
        <v>43858</v>
      </c>
      <c r="K1878" s="13">
        <v>0.45215277777777779</v>
      </c>
      <c r="L1878" s="14">
        <v>43858</v>
      </c>
      <c r="M1878" s="15">
        <v>0.45215277777777779</v>
      </c>
      <c r="N1878" s="12">
        <v>43859</v>
      </c>
      <c r="O1878" s="13">
        <v>0.39773148148148146</v>
      </c>
      <c r="P1878" s="16">
        <v>43860.452002314814</v>
      </c>
      <c r="Q1878" s="11" t="s">
        <v>37</v>
      </c>
      <c r="R1878" s="11" t="s">
        <v>929</v>
      </c>
      <c r="S1878" s="11" t="s">
        <v>39</v>
      </c>
      <c r="T1878" s="11" t="s">
        <v>133</v>
      </c>
      <c r="U1878" s="11" t="s">
        <v>37</v>
      </c>
      <c r="V1878" s="17">
        <v>0</v>
      </c>
      <c r="W1878" s="11" t="s">
        <v>37</v>
      </c>
      <c r="Y1878" s="17" t="str">
        <f>TablaIncidentes[[#This Row],[Tiempo Total Gestión]]</f>
        <v>00:24</v>
      </c>
      <c r="Z1878" s="11">
        <f t="shared" si="203"/>
        <v>0</v>
      </c>
      <c r="AA1878" s="11">
        <f t="shared" si="204"/>
        <v>24</v>
      </c>
      <c r="AB1878" s="11">
        <f>IF(TablaIncidentes[[#This Row],[Prioridad*]]="Baja",(Z1878-24)*60+AA1878,IF(TablaIncidentes[[#This Row],[Prioridad*]]="Media",(Z1878-4)*60+AA1878,IF(TablaIncidentes[[#This Row],[Prioridad*]]="Alta",(Z1878-2)*60+AA1878)))</f>
        <v>-96</v>
      </c>
      <c r="AD1878" s="17" t="str">
        <f>TablaIncidentes[[#This Row],[Tiempo Creación (HH:mm)]]</f>
        <v>00:00</v>
      </c>
      <c r="AE1878" s="11">
        <f t="shared" si="205"/>
        <v>0</v>
      </c>
      <c r="AF1878" s="11">
        <f t="shared" si="206"/>
        <v>0</v>
      </c>
      <c r="AG1878" s="11">
        <f>IF(TablaIncidentes[[#This Row],[Prioridad*]]="Baja",((AE1878*60)+AF1878)-30,IF(TablaIncidentes[[#This Row],[Prioridad*]]="Media",((AE1878*60)+AF1878)-15,IF(TablaIncidentes[[#This Row],[Prioridad*]]="Alta",((AE1878*60)+AF1878)-10)))</f>
        <v>-10</v>
      </c>
      <c r="AI1878" s="17">
        <f>TablaIncidentes[[#This Row],[Tiempo Avance Incidente]]</f>
        <v>0</v>
      </c>
      <c r="AJ1878" s="11">
        <f t="shared" si="207"/>
        <v>0</v>
      </c>
      <c r="AK1878" s="11">
        <f t="shared" si="208"/>
        <v>0</v>
      </c>
      <c r="AL1878">
        <f>IF(TablaIncidentes[[#This Row],[Prioridad*]]="Baja",((AJ1878*60)+AK1878)-720,IF(TablaIncidentes[[#This Row],[Prioridad*]]="Media",((AJ1878*60)+AK1878)-120,IF(TablaIncidentes[[#This Row],[Prioridad*]]="Alta",((AJ1878*60)+AK1878)-60)))</f>
        <v>-60</v>
      </c>
      <c r="AN1878" t="str">
        <f t="shared" si="209"/>
        <v>martes</v>
      </c>
    </row>
    <row r="1879" spans="1:40" x14ac:dyDescent="0.25">
      <c r="A1879" s="10" t="s">
        <v>3733</v>
      </c>
      <c r="B1879" t="s">
        <v>3734</v>
      </c>
      <c r="C1879" t="s">
        <v>123</v>
      </c>
      <c r="D1879" s="11" t="s">
        <v>33</v>
      </c>
      <c r="E1879" t="s">
        <v>34</v>
      </c>
      <c r="F1879" t="s">
        <v>124</v>
      </c>
      <c r="G1879" t="s">
        <v>3663</v>
      </c>
      <c r="J1879" s="12">
        <v>43858</v>
      </c>
      <c r="K1879" s="13">
        <v>0.4699652777777778</v>
      </c>
      <c r="L1879" s="14">
        <v>43858</v>
      </c>
      <c r="M1879" s="15">
        <v>0.47098379629629633</v>
      </c>
      <c r="N1879" s="12">
        <v>43858</v>
      </c>
      <c r="O1879" s="13">
        <v>0.50863425925925931</v>
      </c>
      <c r="P1879" s="16">
        <v>43859.515972222223</v>
      </c>
      <c r="Q1879" s="11" t="s">
        <v>37</v>
      </c>
      <c r="R1879" s="11" t="s">
        <v>171</v>
      </c>
      <c r="S1879" s="11" t="s">
        <v>59</v>
      </c>
      <c r="T1879" s="11" t="s">
        <v>40</v>
      </c>
      <c r="U1879" s="11" t="s">
        <v>37</v>
      </c>
      <c r="V1879" s="17">
        <v>1.0185185165028088E-3</v>
      </c>
      <c r="W1879" s="11" t="s">
        <v>37</v>
      </c>
      <c r="Y1879" s="17" t="str">
        <f>TablaIncidentes[[#This Row],[Tiempo Total Gestión]]</f>
        <v>00:55</v>
      </c>
      <c r="Z1879" s="11">
        <f t="shared" si="203"/>
        <v>0</v>
      </c>
      <c r="AA1879" s="11">
        <f t="shared" si="204"/>
        <v>55</v>
      </c>
      <c r="AB1879" s="11">
        <f>IF(TablaIncidentes[[#This Row],[Prioridad*]]="Baja",(Z1879-24)*60+AA1879,IF(TablaIncidentes[[#This Row],[Prioridad*]]="Media",(Z1879-4)*60+AA1879,IF(TablaIncidentes[[#This Row],[Prioridad*]]="Alta",(Z1879-2)*60+AA1879)))</f>
        <v>-65</v>
      </c>
      <c r="AD1879" s="17" t="str">
        <f>TablaIncidentes[[#This Row],[Tiempo Creación (HH:mm)]]</f>
        <v>00:01</v>
      </c>
      <c r="AE1879" s="11">
        <f t="shared" si="205"/>
        <v>0</v>
      </c>
      <c r="AF1879" s="11">
        <f t="shared" si="206"/>
        <v>1</v>
      </c>
      <c r="AG1879" s="11">
        <f>IF(TablaIncidentes[[#This Row],[Prioridad*]]="Baja",((AE1879*60)+AF1879)-30,IF(TablaIncidentes[[#This Row],[Prioridad*]]="Media",((AE1879*60)+AF1879)-15,IF(TablaIncidentes[[#This Row],[Prioridad*]]="Alta",((AE1879*60)+AF1879)-10)))</f>
        <v>-9</v>
      </c>
      <c r="AI1879" s="17">
        <f>TablaIncidentes[[#This Row],[Tiempo Avance Incidente]]</f>
        <v>1.0185185165028088E-3</v>
      </c>
      <c r="AJ1879" s="11">
        <f t="shared" si="207"/>
        <v>0</v>
      </c>
      <c r="AK1879" s="11">
        <f t="shared" si="208"/>
        <v>1</v>
      </c>
      <c r="AL1879">
        <f>IF(TablaIncidentes[[#This Row],[Prioridad*]]="Baja",((AJ1879*60)+AK1879)-720,IF(TablaIncidentes[[#This Row],[Prioridad*]]="Media",((AJ1879*60)+AK1879)-120,IF(TablaIncidentes[[#This Row],[Prioridad*]]="Alta",((AJ1879*60)+AK1879)-60)))</f>
        <v>-59</v>
      </c>
      <c r="AN1879" t="str">
        <f t="shared" si="209"/>
        <v>martes</v>
      </c>
    </row>
    <row r="1880" spans="1:40" x14ac:dyDescent="0.25">
      <c r="A1880" s="10" t="s">
        <v>3735</v>
      </c>
      <c r="B1880" t="s">
        <v>3263</v>
      </c>
      <c r="C1880" t="s">
        <v>32</v>
      </c>
      <c r="D1880" s="11" t="s">
        <v>33</v>
      </c>
      <c r="E1880" t="s">
        <v>34</v>
      </c>
      <c r="F1880" t="s">
        <v>51</v>
      </c>
      <c r="G1880" t="s">
        <v>75</v>
      </c>
      <c r="J1880" s="12">
        <v>43858</v>
      </c>
      <c r="K1880" s="13">
        <v>0.48702546296296295</v>
      </c>
      <c r="L1880" s="14">
        <v>43858</v>
      </c>
      <c r="M1880" s="15">
        <v>0.48702546296296295</v>
      </c>
      <c r="N1880" s="12">
        <v>43858</v>
      </c>
      <c r="O1880" s="13">
        <v>0.66660879629629632</v>
      </c>
      <c r="P1880" s="16">
        <v>43859.679583333331</v>
      </c>
      <c r="Q1880" s="11" t="s">
        <v>37</v>
      </c>
      <c r="R1880" s="11" t="s">
        <v>606</v>
      </c>
      <c r="S1880" s="11" t="s">
        <v>39</v>
      </c>
      <c r="T1880" s="11" t="s">
        <v>133</v>
      </c>
      <c r="U1880" s="11" t="s">
        <v>37</v>
      </c>
      <c r="V1880" s="17">
        <v>0</v>
      </c>
      <c r="W1880" s="11" t="s">
        <v>37</v>
      </c>
      <c r="Y1880" s="17" t="str">
        <f>TablaIncidentes[[#This Row],[Tiempo Total Gestión]]</f>
        <v>00:28</v>
      </c>
      <c r="Z1880" s="11">
        <f t="shared" si="203"/>
        <v>0</v>
      </c>
      <c r="AA1880" s="11">
        <f t="shared" si="204"/>
        <v>28</v>
      </c>
      <c r="AB1880" s="11">
        <f>IF(TablaIncidentes[[#This Row],[Prioridad*]]="Baja",(Z1880-24)*60+AA1880,IF(TablaIncidentes[[#This Row],[Prioridad*]]="Media",(Z1880-4)*60+AA1880,IF(TablaIncidentes[[#This Row],[Prioridad*]]="Alta",(Z1880-2)*60+AA1880)))</f>
        <v>-92</v>
      </c>
      <c r="AD1880" s="17" t="str">
        <f>TablaIncidentes[[#This Row],[Tiempo Creación (HH:mm)]]</f>
        <v>00:00</v>
      </c>
      <c r="AE1880" s="11">
        <f t="shared" si="205"/>
        <v>0</v>
      </c>
      <c r="AF1880" s="11">
        <f t="shared" si="206"/>
        <v>0</v>
      </c>
      <c r="AG1880" s="11">
        <f>IF(TablaIncidentes[[#This Row],[Prioridad*]]="Baja",((AE1880*60)+AF1880)-30,IF(TablaIncidentes[[#This Row],[Prioridad*]]="Media",((AE1880*60)+AF1880)-15,IF(TablaIncidentes[[#This Row],[Prioridad*]]="Alta",((AE1880*60)+AF1880)-10)))</f>
        <v>-10</v>
      </c>
      <c r="AI1880" s="17">
        <f>TablaIncidentes[[#This Row],[Tiempo Avance Incidente]]</f>
        <v>0</v>
      </c>
      <c r="AJ1880" s="11">
        <f t="shared" si="207"/>
        <v>0</v>
      </c>
      <c r="AK1880" s="11">
        <f t="shared" si="208"/>
        <v>0</v>
      </c>
      <c r="AL1880">
        <f>IF(TablaIncidentes[[#This Row],[Prioridad*]]="Baja",((AJ1880*60)+AK1880)-720,IF(TablaIncidentes[[#This Row],[Prioridad*]]="Media",((AJ1880*60)+AK1880)-120,IF(TablaIncidentes[[#This Row],[Prioridad*]]="Alta",((AJ1880*60)+AK1880)-60)))</f>
        <v>-60</v>
      </c>
      <c r="AN1880" t="str">
        <f t="shared" si="209"/>
        <v>martes</v>
      </c>
    </row>
    <row r="1881" spans="1:40" x14ac:dyDescent="0.25">
      <c r="A1881" s="22" t="s">
        <v>3736</v>
      </c>
      <c r="B1881" t="s">
        <v>3737</v>
      </c>
      <c r="C1881" t="s">
        <v>149</v>
      </c>
      <c r="D1881" s="11" t="s">
        <v>110</v>
      </c>
      <c r="E1881" t="s">
        <v>34</v>
      </c>
      <c r="F1881" t="s">
        <v>111</v>
      </c>
      <c r="G1881" t="s">
        <v>2097</v>
      </c>
      <c r="J1881" s="12">
        <v>43858</v>
      </c>
      <c r="K1881" s="13">
        <v>0.49681712962962959</v>
      </c>
      <c r="L1881" s="14">
        <v>43858</v>
      </c>
      <c r="M1881" s="15">
        <v>0.49827546296296293</v>
      </c>
      <c r="N1881" s="12">
        <v>43858</v>
      </c>
      <c r="O1881" s="13">
        <v>0.71959490740740739</v>
      </c>
      <c r="P1881" s="16">
        <v>43859.758402777778</v>
      </c>
      <c r="Q1881" s="11" t="s">
        <v>101</v>
      </c>
      <c r="R1881" s="11" t="s">
        <v>1674</v>
      </c>
      <c r="S1881" s="11" t="s">
        <v>91</v>
      </c>
      <c r="T1881" s="11" t="s">
        <v>48</v>
      </c>
      <c r="U1881" s="11" t="s">
        <v>37</v>
      </c>
      <c r="V1881" s="17">
        <v>1.2731481474475004E-3</v>
      </c>
      <c r="W1881" s="11" t="s">
        <v>37</v>
      </c>
      <c r="Y1881" s="17" t="str">
        <f>TablaIncidentes[[#This Row],[Tiempo Total Gestión]]</f>
        <v>05:20</v>
      </c>
      <c r="Z1881" s="11">
        <f t="shared" si="203"/>
        <v>5</v>
      </c>
      <c r="AA1881" s="11">
        <f t="shared" si="204"/>
        <v>20</v>
      </c>
      <c r="AB1881" s="11">
        <f>IF(TablaIncidentes[[#This Row],[Prioridad*]]="Baja",(Z1881-24)*60+AA1881,IF(TablaIncidentes[[#This Row],[Prioridad*]]="Media",(Z1881-4)*60+AA1881,IF(TablaIncidentes[[#This Row],[Prioridad*]]="Alta",(Z1881-2)*60+AA1881)))</f>
        <v>80</v>
      </c>
      <c r="AD1881" s="17" t="str">
        <f>TablaIncidentes[[#This Row],[Tiempo Creación (HH:mm)]]</f>
        <v>00:02</v>
      </c>
      <c r="AE1881" s="11">
        <f t="shared" si="205"/>
        <v>0</v>
      </c>
      <c r="AF1881" s="11">
        <f t="shared" si="206"/>
        <v>2</v>
      </c>
      <c r="AG1881" s="11">
        <f>IF(TablaIncidentes[[#This Row],[Prioridad*]]="Baja",((AE1881*60)+AF1881)-30,IF(TablaIncidentes[[#This Row],[Prioridad*]]="Media",((AE1881*60)+AF1881)-15,IF(TablaIncidentes[[#This Row],[Prioridad*]]="Alta",((AE1881*60)+AF1881)-10)))</f>
        <v>-13</v>
      </c>
      <c r="AI1881" s="17">
        <f>TablaIncidentes[[#This Row],[Tiempo Avance Incidente]]</f>
        <v>1.2731481474475004E-3</v>
      </c>
      <c r="AJ1881" s="11">
        <f t="shared" si="207"/>
        <v>0</v>
      </c>
      <c r="AK1881" s="11">
        <f t="shared" si="208"/>
        <v>1</v>
      </c>
      <c r="AL1881">
        <f>IF(TablaIncidentes[[#This Row],[Prioridad*]]="Baja",((AJ1881*60)+AK1881)-720,IF(TablaIncidentes[[#This Row],[Prioridad*]]="Media",((AJ1881*60)+AK1881)-120,IF(TablaIncidentes[[#This Row],[Prioridad*]]="Alta",((AJ1881*60)+AK1881)-60)))</f>
        <v>-119</v>
      </c>
      <c r="AN1881" t="str">
        <f t="shared" si="209"/>
        <v>martes</v>
      </c>
    </row>
    <row r="1882" spans="1:40" x14ac:dyDescent="0.25">
      <c r="A1882" s="20" t="s">
        <v>3738</v>
      </c>
      <c r="B1882" t="s">
        <v>2829</v>
      </c>
      <c r="C1882" t="s">
        <v>32</v>
      </c>
      <c r="D1882" s="11" t="s">
        <v>33</v>
      </c>
      <c r="E1882" t="s">
        <v>34</v>
      </c>
      <c r="F1882" t="s">
        <v>51</v>
      </c>
      <c r="G1882" t="s">
        <v>75</v>
      </c>
      <c r="J1882" s="12">
        <v>43858</v>
      </c>
      <c r="K1882" s="13">
        <v>0.51181712962962966</v>
      </c>
      <c r="L1882" s="14">
        <v>43858</v>
      </c>
      <c r="M1882" s="15">
        <v>0.51181712962962966</v>
      </c>
      <c r="N1882" s="12">
        <v>43859</v>
      </c>
      <c r="O1882" s="13">
        <v>0.39179398148148148</v>
      </c>
      <c r="P1882" s="16">
        <v>43860.452002314814</v>
      </c>
      <c r="Q1882" s="11" t="s">
        <v>101</v>
      </c>
      <c r="R1882" s="11" t="s">
        <v>2364</v>
      </c>
      <c r="S1882" s="11" t="s">
        <v>39</v>
      </c>
      <c r="T1882" s="11" t="s">
        <v>133</v>
      </c>
      <c r="U1882" s="11" t="s">
        <v>37</v>
      </c>
      <c r="V1882" s="17">
        <v>0</v>
      </c>
      <c r="W1882" s="11" t="s">
        <v>37</v>
      </c>
      <c r="Y1882" s="17" t="str">
        <f>TablaIncidentes[[#This Row],[Tiempo Total Gestión]]</f>
        <v>03:22</v>
      </c>
      <c r="Z1882" s="11">
        <f t="shared" si="203"/>
        <v>3</v>
      </c>
      <c r="AA1882" s="11">
        <f t="shared" si="204"/>
        <v>22</v>
      </c>
      <c r="AB1882" s="11">
        <f>IF(TablaIncidentes[[#This Row],[Prioridad*]]="Baja",(Z1882-24)*60+AA1882,IF(TablaIncidentes[[#This Row],[Prioridad*]]="Media",(Z1882-4)*60+AA1882,IF(TablaIncidentes[[#This Row],[Prioridad*]]="Alta",(Z1882-2)*60+AA1882)))</f>
        <v>82</v>
      </c>
      <c r="AD1882" s="17" t="str">
        <f>TablaIncidentes[[#This Row],[Tiempo Creación (HH:mm)]]</f>
        <v>00:00</v>
      </c>
      <c r="AE1882" s="11">
        <f t="shared" si="205"/>
        <v>0</v>
      </c>
      <c r="AF1882" s="11">
        <f t="shared" si="206"/>
        <v>0</v>
      </c>
      <c r="AG1882" s="11">
        <f>IF(TablaIncidentes[[#This Row],[Prioridad*]]="Baja",((AE1882*60)+AF1882)-30,IF(TablaIncidentes[[#This Row],[Prioridad*]]="Media",((AE1882*60)+AF1882)-15,IF(TablaIncidentes[[#This Row],[Prioridad*]]="Alta",((AE1882*60)+AF1882)-10)))</f>
        <v>-10</v>
      </c>
      <c r="AI1882" s="17">
        <f>TablaIncidentes[[#This Row],[Tiempo Avance Incidente]]</f>
        <v>0</v>
      </c>
      <c r="AJ1882" s="11">
        <f t="shared" si="207"/>
        <v>0</v>
      </c>
      <c r="AK1882" s="11">
        <f t="shared" si="208"/>
        <v>0</v>
      </c>
      <c r="AL1882">
        <f>IF(TablaIncidentes[[#This Row],[Prioridad*]]="Baja",((AJ1882*60)+AK1882)-720,IF(TablaIncidentes[[#This Row],[Prioridad*]]="Media",((AJ1882*60)+AK1882)-120,IF(TablaIncidentes[[#This Row],[Prioridad*]]="Alta",((AJ1882*60)+AK1882)-60)))</f>
        <v>-60</v>
      </c>
      <c r="AN1882" t="str">
        <f t="shared" si="209"/>
        <v>martes</v>
      </c>
    </row>
    <row r="1883" spans="1:40" x14ac:dyDescent="0.25">
      <c r="A1883" s="20" t="s">
        <v>3739</v>
      </c>
      <c r="B1883" t="s">
        <v>3313</v>
      </c>
      <c r="C1883" t="s">
        <v>32</v>
      </c>
      <c r="D1883" s="11" t="s">
        <v>33</v>
      </c>
      <c r="E1883" t="s">
        <v>34</v>
      </c>
      <c r="F1883" t="s">
        <v>51</v>
      </c>
      <c r="G1883" t="s">
        <v>361</v>
      </c>
      <c r="J1883" s="12">
        <v>43858</v>
      </c>
      <c r="K1883" s="13">
        <v>0.51460648148148147</v>
      </c>
      <c r="L1883" s="14">
        <v>43858</v>
      </c>
      <c r="M1883" s="15">
        <v>0.51460648148148147</v>
      </c>
      <c r="N1883" s="12">
        <v>43858</v>
      </c>
      <c r="O1883" s="13">
        <v>0.60968750000000005</v>
      </c>
      <c r="P1883" s="16">
        <v>43859.679583333331</v>
      </c>
      <c r="Q1883" s="11" t="s">
        <v>101</v>
      </c>
      <c r="R1883" s="11" t="s">
        <v>2043</v>
      </c>
      <c r="S1883" s="11" t="s">
        <v>39</v>
      </c>
      <c r="T1883" s="11" t="s">
        <v>133</v>
      </c>
      <c r="U1883" s="11" t="s">
        <v>37</v>
      </c>
      <c r="V1883" s="17">
        <v>0</v>
      </c>
      <c r="W1883" s="11" t="s">
        <v>37</v>
      </c>
      <c r="Y1883" s="17" t="str">
        <f>TablaIncidentes[[#This Row],[Tiempo Total Gestión]]</f>
        <v>02:16</v>
      </c>
      <c r="Z1883" s="11">
        <f t="shared" si="203"/>
        <v>2</v>
      </c>
      <c r="AA1883" s="11">
        <f t="shared" si="204"/>
        <v>16</v>
      </c>
      <c r="AB1883" s="11">
        <f>IF(TablaIncidentes[[#This Row],[Prioridad*]]="Baja",(Z1883-24)*60+AA1883,IF(TablaIncidentes[[#This Row],[Prioridad*]]="Media",(Z1883-4)*60+AA1883,IF(TablaIncidentes[[#This Row],[Prioridad*]]="Alta",(Z1883-2)*60+AA1883)))</f>
        <v>16</v>
      </c>
      <c r="AD1883" s="17" t="str">
        <f>TablaIncidentes[[#This Row],[Tiempo Creación (HH:mm)]]</f>
        <v>00:00</v>
      </c>
      <c r="AE1883" s="11">
        <f t="shared" si="205"/>
        <v>0</v>
      </c>
      <c r="AF1883" s="11">
        <f t="shared" si="206"/>
        <v>0</v>
      </c>
      <c r="AG1883" s="11">
        <f>IF(TablaIncidentes[[#This Row],[Prioridad*]]="Baja",((AE1883*60)+AF1883)-30,IF(TablaIncidentes[[#This Row],[Prioridad*]]="Media",((AE1883*60)+AF1883)-15,IF(TablaIncidentes[[#This Row],[Prioridad*]]="Alta",((AE1883*60)+AF1883)-10)))</f>
        <v>-10</v>
      </c>
      <c r="AI1883" s="17">
        <f>TablaIncidentes[[#This Row],[Tiempo Avance Incidente]]</f>
        <v>0</v>
      </c>
      <c r="AJ1883" s="11">
        <f t="shared" si="207"/>
        <v>0</v>
      </c>
      <c r="AK1883" s="11">
        <f t="shared" si="208"/>
        <v>0</v>
      </c>
      <c r="AL1883">
        <f>IF(TablaIncidentes[[#This Row],[Prioridad*]]="Baja",((AJ1883*60)+AK1883)-720,IF(TablaIncidentes[[#This Row],[Prioridad*]]="Media",((AJ1883*60)+AK1883)-120,IF(TablaIncidentes[[#This Row],[Prioridad*]]="Alta",((AJ1883*60)+AK1883)-60)))</f>
        <v>-60</v>
      </c>
      <c r="AN1883" t="str">
        <f t="shared" si="209"/>
        <v>martes</v>
      </c>
    </row>
    <row r="1884" spans="1:40" x14ac:dyDescent="0.25">
      <c r="A1884" s="20" t="s">
        <v>3740</v>
      </c>
      <c r="B1884" t="s">
        <v>3679</v>
      </c>
      <c r="C1884" t="s">
        <v>32</v>
      </c>
      <c r="D1884" s="11" t="s">
        <v>33</v>
      </c>
      <c r="E1884" t="s">
        <v>34</v>
      </c>
      <c r="F1884" t="s">
        <v>51</v>
      </c>
      <c r="G1884" t="s">
        <v>75</v>
      </c>
      <c r="J1884" s="12">
        <v>43858</v>
      </c>
      <c r="K1884" s="13">
        <v>0.51530092592592591</v>
      </c>
      <c r="L1884" s="14">
        <v>43858</v>
      </c>
      <c r="M1884" s="15">
        <v>0.51530092592592591</v>
      </c>
      <c r="N1884" s="12">
        <v>43859</v>
      </c>
      <c r="O1884" s="13">
        <v>0.39072916666666663</v>
      </c>
      <c r="P1884" s="16">
        <v>43860.452002314814</v>
      </c>
      <c r="Q1884" s="11" t="s">
        <v>101</v>
      </c>
      <c r="R1884" s="11" t="s">
        <v>3741</v>
      </c>
      <c r="S1884" s="11" t="s">
        <v>39</v>
      </c>
      <c r="T1884" s="11" t="s">
        <v>133</v>
      </c>
      <c r="U1884" s="11" t="s">
        <v>37</v>
      </c>
      <c r="V1884" s="17">
        <v>0</v>
      </c>
      <c r="W1884" s="11" t="s">
        <v>37</v>
      </c>
      <c r="Y1884" s="17" t="str">
        <f>TablaIncidentes[[#This Row],[Tiempo Total Gestión]]</f>
        <v>21:00</v>
      </c>
      <c r="Z1884" s="11">
        <f t="shared" si="203"/>
        <v>21</v>
      </c>
      <c r="AA1884" s="11">
        <f t="shared" si="204"/>
        <v>0</v>
      </c>
      <c r="AB1884" s="11">
        <f>IF(TablaIncidentes[[#This Row],[Prioridad*]]="Baja",(Z1884-24)*60+AA1884,IF(TablaIncidentes[[#This Row],[Prioridad*]]="Media",(Z1884-4)*60+AA1884,IF(TablaIncidentes[[#This Row],[Prioridad*]]="Alta",(Z1884-2)*60+AA1884)))</f>
        <v>1140</v>
      </c>
      <c r="AD1884" s="17" t="str">
        <f>TablaIncidentes[[#This Row],[Tiempo Creación (HH:mm)]]</f>
        <v>00:00</v>
      </c>
      <c r="AE1884" s="11">
        <f t="shared" si="205"/>
        <v>0</v>
      </c>
      <c r="AF1884" s="11">
        <f t="shared" si="206"/>
        <v>0</v>
      </c>
      <c r="AG1884" s="11">
        <f>IF(TablaIncidentes[[#This Row],[Prioridad*]]="Baja",((AE1884*60)+AF1884)-30,IF(TablaIncidentes[[#This Row],[Prioridad*]]="Media",((AE1884*60)+AF1884)-15,IF(TablaIncidentes[[#This Row],[Prioridad*]]="Alta",((AE1884*60)+AF1884)-10)))</f>
        <v>-10</v>
      </c>
      <c r="AI1884" s="17">
        <f>TablaIncidentes[[#This Row],[Tiempo Avance Incidente]]</f>
        <v>0</v>
      </c>
      <c r="AJ1884" s="11">
        <f t="shared" si="207"/>
        <v>0</v>
      </c>
      <c r="AK1884" s="11">
        <f t="shared" si="208"/>
        <v>0</v>
      </c>
      <c r="AL1884">
        <f>IF(TablaIncidentes[[#This Row],[Prioridad*]]="Baja",((AJ1884*60)+AK1884)-720,IF(TablaIncidentes[[#This Row],[Prioridad*]]="Media",((AJ1884*60)+AK1884)-120,IF(TablaIncidentes[[#This Row],[Prioridad*]]="Alta",((AJ1884*60)+AK1884)-60)))</f>
        <v>-60</v>
      </c>
      <c r="AN1884" t="str">
        <f t="shared" si="209"/>
        <v>martes</v>
      </c>
    </row>
    <row r="1885" spans="1:40" x14ac:dyDescent="0.25">
      <c r="A1885" s="20" t="s">
        <v>3742</v>
      </c>
      <c r="B1885" t="s">
        <v>1214</v>
      </c>
      <c r="C1885" t="s">
        <v>32</v>
      </c>
      <c r="D1885" s="11" t="s">
        <v>33</v>
      </c>
      <c r="E1885" t="s">
        <v>34</v>
      </c>
      <c r="F1885" t="s">
        <v>51</v>
      </c>
      <c r="G1885" t="s">
        <v>361</v>
      </c>
      <c r="J1885" s="12">
        <v>43858</v>
      </c>
      <c r="K1885" s="13">
        <v>0.51878472222222227</v>
      </c>
      <c r="L1885" s="14">
        <v>43858</v>
      </c>
      <c r="M1885" s="15">
        <v>0.51878472222222227</v>
      </c>
      <c r="N1885" s="12">
        <v>43858</v>
      </c>
      <c r="O1885" s="13">
        <v>0.61553240740740744</v>
      </c>
      <c r="P1885" s="16">
        <v>43859.679583333331</v>
      </c>
      <c r="Q1885" s="11" t="s">
        <v>101</v>
      </c>
      <c r="R1885" s="11" t="s">
        <v>2073</v>
      </c>
      <c r="S1885" s="11" t="s">
        <v>39</v>
      </c>
      <c r="T1885" s="11" t="s">
        <v>133</v>
      </c>
      <c r="U1885" s="11" t="s">
        <v>37</v>
      </c>
      <c r="V1885" s="17">
        <v>0</v>
      </c>
      <c r="W1885" s="11" t="s">
        <v>37</v>
      </c>
      <c r="Y1885" s="17" t="str">
        <f>TablaIncidentes[[#This Row],[Tiempo Total Gestión]]</f>
        <v>02:19</v>
      </c>
      <c r="Z1885" s="11">
        <f t="shared" si="203"/>
        <v>2</v>
      </c>
      <c r="AA1885" s="11">
        <f t="shared" si="204"/>
        <v>19</v>
      </c>
      <c r="AB1885" s="11">
        <f>IF(TablaIncidentes[[#This Row],[Prioridad*]]="Baja",(Z1885-24)*60+AA1885,IF(TablaIncidentes[[#This Row],[Prioridad*]]="Media",(Z1885-4)*60+AA1885,IF(TablaIncidentes[[#This Row],[Prioridad*]]="Alta",(Z1885-2)*60+AA1885)))</f>
        <v>19</v>
      </c>
      <c r="AD1885" s="17" t="str">
        <f>TablaIncidentes[[#This Row],[Tiempo Creación (HH:mm)]]</f>
        <v>00:00</v>
      </c>
      <c r="AE1885" s="11">
        <f t="shared" si="205"/>
        <v>0</v>
      </c>
      <c r="AF1885" s="11">
        <f t="shared" si="206"/>
        <v>0</v>
      </c>
      <c r="AG1885" s="11">
        <f>IF(TablaIncidentes[[#This Row],[Prioridad*]]="Baja",((AE1885*60)+AF1885)-30,IF(TablaIncidentes[[#This Row],[Prioridad*]]="Media",((AE1885*60)+AF1885)-15,IF(TablaIncidentes[[#This Row],[Prioridad*]]="Alta",((AE1885*60)+AF1885)-10)))</f>
        <v>-10</v>
      </c>
      <c r="AI1885" s="17">
        <f>TablaIncidentes[[#This Row],[Tiempo Avance Incidente]]</f>
        <v>0</v>
      </c>
      <c r="AJ1885" s="11">
        <f t="shared" si="207"/>
        <v>0</v>
      </c>
      <c r="AK1885" s="11">
        <f t="shared" si="208"/>
        <v>0</v>
      </c>
      <c r="AL1885">
        <f>IF(TablaIncidentes[[#This Row],[Prioridad*]]="Baja",((AJ1885*60)+AK1885)-720,IF(TablaIncidentes[[#This Row],[Prioridad*]]="Media",((AJ1885*60)+AK1885)-120,IF(TablaIncidentes[[#This Row],[Prioridad*]]="Alta",((AJ1885*60)+AK1885)-60)))</f>
        <v>-60</v>
      </c>
      <c r="AN1885" t="str">
        <f t="shared" si="209"/>
        <v>martes</v>
      </c>
    </row>
    <row r="1886" spans="1:40" x14ac:dyDescent="0.25">
      <c r="A1886" s="10" t="s">
        <v>3743</v>
      </c>
      <c r="B1886" t="s">
        <v>3744</v>
      </c>
      <c r="C1886" t="s">
        <v>239</v>
      </c>
      <c r="D1886" s="11" t="s">
        <v>110</v>
      </c>
      <c r="E1886" t="s">
        <v>34</v>
      </c>
      <c r="F1886" t="s">
        <v>111</v>
      </c>
      <c r="G1886" t="s">
        <v>165</v>
      </c>
      <c r="J1886" s="12">
        <v>43858</v>
      </c>
      <c r="K1886" s="13">
        <v>0.52387731481481481</v>
      </c>
      <c r="L1886" s="14">
        <v>43858</v>
      </c>
      <c r="M1886" s="15">
        <v>0.52619212962962958</v>
      </c>
      <c r="N1886" s="12">
        <v>43858</v>
      </c>
      <c r="O1886" s="13">
        <v>0.65887731481481482</v>
      </c>
      <c r="P1886" s="16">
        <v>43859.679583333331</v>
      </c>
      <c r="Q1886" s="11" t="s">
        <v>37</v>
      </c>
      <c r="R1886" s="11" t="s">
        <v>582</v>
      </c>
      <c r="S1886" s="11" t="s">
        <v>59</v>
      </c>
      <c r="T1886" s="11" t="s">
        <v>116</v>
      </c>
      <c r="U1886" s="11" t="s">
        <v>37</v>
      </c>
      <c r="V1886" s="17">
        <v>2.2222222178243101E-3</v>
      </c>
      <c r="W1886" s="11" t="s">
        <v>37</v>
      </c>
      <c r="Y1886" s="17" t="str">
        <f>TablaIncidentes[[#This Row],[Tiempo Total Gestión]]</f>
        <v>00:46</v>
      </c>
      <c r="Z1886" s="11">
        <f t="shared" si="203"/>
        <v>0</v>
      </c>
      <c r="AA1886" s="11">
        <f t="shared" si="204"/>
        <v>46</v>
      </c>
      <c r="AB1886" s="11">
        <f>IF(TablaIncidentes[[#This Row],[Prioridad*]]="Baja",(Z1886-24)*60+AA1886,IF(TablaIncidentes[[#This Row],[Prioridad*]]="Media",(Z1886-4)*60+AA1886,IF(TablaIncidentes[[#This Row],[Prioridad*]]="Alta",(Z1886-2)*60+AA1886)))</f>
        <v>-194</v>
      </c>
      <c r="AD1886" s="17" t="str">
        <f>TablaIncidentes[[#This Row],[Tiempo Creación (HH:mm)]]</f>
        <v>00:03</v>
      </c>
      <c r="AE1886" s="11">
        <f t="shared" si="205"/>
        <v>0</v>
      </c>
      <c r="AF1886" s="11">
        <f t="shared" si="206"/>
        <v>3</v>
      </c>
      <c r="AG1886" s="11">
        <f>IF(TablaIncidentes[[#This Row],[Prioridad*]]="Baja",((AE1886*60)+AF1886)-30,IF(TablaIncidentes[[#This Row],[Prioridad*]]="Media",((AE1886*60)+AF1886)-15,IF(TablaIncidentes[[#This Row],[Prioridad*]]="Alta",((AE1886*60)+AF1886)-10)))</f>
        <v>-12</v>
      </c>
      <c r="AI1886" s="17">
        <f>TablaIncidentes[[#This Row],[Tiempo Avance Incidente]]</f>
        <v>2.2222222178243101E-3</v>
      </c>
      <c r="AJ1886" s="11">
        <f t="shared" si="207"/>
        <v>0</v>
      </c>
      <c r="AK1886" s="11">
        <f t="shared" si="208"/>
        <v>3</v>
      </c>
      <c r="AL1886">
        <f>IF(TablaIncidentes[[#This Row],[Prioridad*]]="Baja",((AJ1886*60)+AK1886)-720,IF(TablaIncidentes[[#This Row],[Prioridad*]]="Media",((AJ1886*60)+AK1886)-120,IF(TablaIncidentes[[#This Row],[Prioridad*]]="Alta",((AJ1886*60)+AK1886)-60)))</f>
        <v>-117</v>
      </c>
      <c r="AN1886" t="str">
        <f t="shared" si="209"/>
        <v>martes</v>
      </c>
    </row>
    <row r="1887" spans="1:40" x14ac:dyDescent="0.25">
      <c r="A1887" s="10" t="s">
        <v>3745</v>
      </c>
      <c r="B1887" t="s">
        <v>3746</v>
      </c>
      <c r="C1887" t="s">
        <v>109</v>
      </c>
      <c r="D1887" s="11" t="s">
        <v>150</v>
      </c>
      <c r="E1887" t="s">
        <v>34</v>
      </c>
      <c r="F1887" t="s">
        <v>111</v>
      </c>
      <c r="G1887" t="s">
        <v>279</v>
      </c>
      <c r="J1887" s="12">
        <v>43858</v>
      </c>
      <c r="K1887" s="13">
        <v>0.46006944444444442</v>
      </c>
      <c r="L1887" s="14">
        <v>43858</v>
      </c>
      <c r="M1887" s="15">
        <v>0.46204861111111112</v>
      </c>
      <c r="N1887" s="12">
        <v>43858</v>
      </c>
      <c r="O1887" s="13">
        <v>0.47574074074074074</v>
      </c>
      <c r="P1887" s="16">
        <v>43859.515972222223</v>
      </c>
      <c r="Q1887" s="11" t="s">
        <v>37</v>
      </c>
      <c r="R1887" s="11" t="s">
        <v>491</v>
      </c>
      <c r="S1887" s="11" t="s">
        <v>59</v>
      </c>
      <c r="T1887" s="11" t="s">
        <v>48</v>
      </c>
      <c r="U1887" s="11" t="s">
        <v>37</v>
      </c>
      <c r="V1887" s="17">
        <v>1.9328703710925765E-3</v>
      </c>
      <c r="W1887" s="11" t="s">
        <v>37</v>
      </c>
      <c r="Y1887" s="17" t="str">
        <f>TablaIncidentes[[#This Row],[Tiempo Total Gestión]]</f>
        <v>00:22</v>
      </c>
      <c r="Z1887" s="11">
        <f t="shared" si="203"/>
        <v>0</v>
      </c>
      <c r="AA1887" s="11">
        <f t="shared" si="204"/>
        <v>22</v>
      </c>
      <c r="AB1887" s="11">
        <f>IF(TablaIncidentes[[#This Row],[Prioridad*]]="Baja",(Z1887-24)*60+AA1887,IF(TablaIncidentes[[#This Row],[Prioridad*]]="Media",(Z1887-4)*60+AA1887,IF(TablaIncidentes[[#This Row],[Prioridad*]]="Alta",(Z1887-2)*60+AA1887)))</f>
        <v>-1418</v>
      </c>
      <c r="AD1887" s="17" t="str">
        <f>TablaIncidentes[[#This Row],[Tiempo Creación (HH:mm)]]</f>
        <v>00:02</v>
      </c>
      <c r="AE1887" s="11">
        <f t="shared" si="205"/>
        <v>0</v>
      </c>
      <c r="AF1887" s="11">
        <f t="shared" si="206"/>
        <v>2</v>
      </c>
      <c r="AG1887" s="11">
        <f>IF(TablaIncidentes[[#This Row],[Prioridad*]]="Baja",((AE1887*60)+AF1887)-30,IF(TablaIncidentes[[#This Row],[Prioridad*]]="Media",((AE1887*60)+AF1887)-15,IF(TablaIncidentes[[#This Row],[Prioridad*]]="Alta",((AE1887*60)+AF1887)-10)))</f>
        <v>-28</v>
      </c>
      <c r="AI1887" s="17">
        <f>TablaIncidentes[[#This Row],[Tiempo Avance Incidente]]</f>
        <v>1.9328703710925765E-3</v>
      </c>
      <c r="AJ1887" s="11">
        <f t="shared" si="207"/>
        <v>0</v>
      </c>
      <c r="AK1887" s="11">
        <f t="shared" si="208"/>
        <v>2</v>
      </c>
      <c r="AL1887">
        <f>IF(TablaIncidentes[[#This Row],[Prioridad*]]="Baja",((AJ1887*60)+AK1887)-720,IF(TablaIncidentes[[#This Row],[Prioridad*]]="Media",((AJ1887*60)+AK1887)-120,IF(TablaIncidentes[[#This Row],[Prioridad*]]="Alta",((AJ1887*60)+AK1887)-60)))</f>
        <v>-718</v>
      </c>
      <c r="AN1887" t="str">
        <f t="shared" si="209"/>
        <v>martes</v>
      </c>
    </row>
    <row r="1888" spans="1:40" x14ac:dyDescent="0.25">
      <c r="A1888" s="20" t="s">
        <v>3747</v>
      </c>
      <c r="B1888" t="s">
        <v>3270</v>
      </c>
      <c r="C1888" t="s">
        <v>32</v>
      </c>
      <c r="D1888" s="11" t="s">
        <v>33</v>
      </c>
      <c r="E1888" t="s">
        <v>34</v>
      </c>
      <c r="F1888" t="s">
        <v>51</v>
      </c>
      <c r="G1888" t="s">
        <v>62</v>
      </c>
      <c r="J1888" s="12">
        <v>43858</v>
      </c>
      <c r="K1888" s="13">
        <v>0.46959490740740745</v>
      </c>
      <c r="L1888" s="14">
        <v>43858</v>
      </c>
      <c r="M1888" s="15">
        <v>0.46959490740740745</v>
      </c>
      <c r="N1888" s="12">
        <v>43858</v>
      </c>
      <c r="O1888" s="13">
        <v>0.64798611111111104</v>
      </c>
      <c r="P1888" s="16">
        <v>43859.679583333331</v>
      </c>
      <c r="Q1888" s="11" t="s">
        <v>101</v>
      </c>
      <c r="R1888" s="11" t="s">
        <v>3156</v>
      </c>
      <c r="S1888" s="11" t="s">
        <v>39</v>
      </c>
      <c r="T1888" s="11" t="s">
        <v>133</v>
      </c>
      <c r="U1888" s="11" t="s">
        <v>37</v>
      </c>
      <c r="V1888" s="17">
        <v>0</v>
      </c>
      <c r="W1888" s="11" t="s">
        <v>37</v>
      </c>
      <c r="Y1888" s="17" t="str">
        <f>TablaIncidentes[[#This Row],[Tiempo Total Gestión]]</f>
        <v>04:13</v>
      </c>
      <c r="Z1888" s="11">
        <f t="shared" si="203"/>
        <v>4</v>
      </c>
      <c r="AA1888" s="11">
        <f t="shared" si="204"/>
        <v>13</v>
      </c>
      <c r="AB1888" s="11">
        <f>IF(TablaIncidentes[[#This Row],[Prioridad*]]="Baja",(Z1888-24)*60+AA1888,IF(TablaIncidentes[[#This Row],[Prioridad*]]="Media",(Z1888-4)*60+AA1888,IF(TablaIncidentes[[#This Row],[Prioridad*]]="Alta",(Z1888-2)*60+AA1888)))</f>
        <v>133</v>
      </c>
      <c r="AD1888" s="17" t="str">
        <f>TablaIncidentes[[#This Row],[Tiempo Creación (HH:mm)]]</f>
        <v>00:00</v>
      </c>
      <c r="AE1888" s="11">
        <f t="shared" si="205"/>
        <v>0</v>
      </c>
      <c r="AF1888" s="11">
        <f t="shared" si="206"/>
        <v>0</v>
      </c>
      <c r="AG1888" s="11">
        <f>IF(TablaIncidentes[[#This Row],[Prioridad*]]="Baja",((AE1888*60)+AF1888)-30,IF(TablaIncidentes[[#This Row],[Prioridad*]]="Media",((AE1888*60)+AF1888)-15,IF(TablaIncidentes[[#This Row],[Prioridad*]]="Alta",((AE1888*60)+AF1888)-10)))</f>
        <v>-10</v>
      </c>
      <c r="AI1888" s="17">
        <f>TablaIncidentes[[#This Row],[Tiempo Avance Incidente]]</f>
        <v>0</v>
      </c>
      <c r="AJ1888" s="11">
        <f t="shared" si="207"/>
        <v>0</v>
      </c>
      <c r="AK1888" s="11">
        <f t="shared" si="208"/>
        <v>0</v>
      </c>
      <c r="AL1888">
        <f>IF(TablaIncidentes[[#This Row],[Prioridad*]]="Baja",((AJ1888*60)+AK1888)-720,IF(TablaIncidentes[[#This Row],[Prioridad*]]="Media",((AJ1888*60)+AK1888)-120,IF(TablaIncidentes[[#This Row],[Prioridad*]]="Alta",((AJ1888*60)+AK1888)-60)))</f>
        <v>-60</v>
      </c>
      <c r="AN1888" t="str">
        <f t="shared" si="209"/>
        <v>martes</v>
      </c>
    </row>
    <row r="1889" spans="1:40" x14ac:dyDescent="0.25">
      <c r="A1889" s="10" t="s">
        <v>3748</v>
      </c>
      <c r="B1889" t="s">
        <v>3749</v>
      </c>
      <c r="C1889" t="s">
        <v>123</v>
      </c>
      <c r="D1889" s="11" t="s">
        <v>33</v>
      </c>
      <c r="E1889" t="s">
        <v>34</v>
      </c>
      <c r="F1889" t="s">
        <v>124</v>
      </c>
      <c r="G1889" t="s">
        <v>319</v>
      </c>
      <c r="J1889" s="12">
        <v>43858</v>
      </c>
      <c r="K1889" s="13">
        <v>0.49256944444444445</v>
      </c>
      <c r="L1889" s="14">
        <v>43858</v>
      </c>
      <c r="M1889" s="15">
        <v>0.49435185185185188</v>
      </c>
      <c r="N1889" s="12">
        <v>43858</v>
      </c>
      <c r="O1889" s="13">
        <v>0.60278935185185178</v>
      </c>
      <c r="P1889" s="16">
        <v>43859.679583333331</v>
      </c>
      <c r="Q1889" s="11" t="s">
        <v>37</v>
      </c>
      <c r="R1889" s="11" t="s">
        <v>234</v>
      </c>
      <c r="S1889" s="11" t="s">
        <v>59</v>
      </c>
      <c r="T1889" s="11" t="s">
        <v>48</v>
      </c>
      <c r="U1889" s="11" t="s">
        <v>37</v>
      </c>
      <c r="V1889" s="17">
        <v>1.1921296245418489E-3</v>
      </c>
      <c r="W1889" s="11" t="s">
        <v>37</v>
      </c>
      <c r="Y1889" s="17" t="str">
        <f>TablaIncidentes[[#This Row],[Tiempo Total Gestión]]</f>
        <v>01:11</v>
      </c>
      <c r="Z1889" s="11">
        <f t="shared" si="203"/>
        <v>1</v>
      </c>
      <c r="AA1889" s="11">
        <f t="shared" si="204"/>
        <v>11</v>
      </c>
      <c r="AB1889" s="11">
        <f>IF(TablaIncidentes[[#This Row],[Prioridad*]]="Baja",(Z1889-24)*60+AA1889,IF(TablaIncidentes[[#This Row],[Prioridad*]]="Media",(Z1889-4)*60+AA1889,IF(TablaIncidentes[[#This Row],[Prioridad*]]="Alta",(Z1889-2)*60+AA1889)))</f>
        <v>-49</v>
      </c>
      <c r="AD1889" s="17" t="str">
        <f>TablaIncidentes[[#This Row],[Tiempo Creación (HH:mm)]]</f>
        <v>00:02</v>
      </c>
      <c r="AE1889" s="11">
        <f t="shared" si="205"/>
        <v>0</v>
      </c>
      <c r="AF1889" s="11">
        <f t="shared" si="206"/>
        <v>2</v>
      </c>
      <c r="AG1889" s="11">
        <f>IF(TablaIncidentes[[#This Row],[Prioridad*]]="Baja",((AE1889*60)+AF1889)-30,IF(TablaIncidentes[[#This Row],[Prioridad*]]="Media",((AE1889*60)+AF1889)-15,IF(TablaIncidentes[[#This Row],[Prioridad*]]="Alta",((AE1889*60)+AF1889)-10)))</f>
        <v>-8</v>
      </c>
      <c r="AI1889" s="17">
        <f>TablaIncidentes[[#This Row],[Tiempo Avance Incidente]]</f>
        <v>1.1921296245418489E-3</v>
      </c>
      <c r="AJ1889" s="11">
        <f t="shared" si="207"/>
        <v>0</v>
      </c>
      <c r="AK1889" s="11">
        <f t="shared" si="208"/>
        <v>1</v>
      </c>
      <c r="AL1889">
        <f>IF(TablaIncidentes[[#This Row],[Prioridad*]]="Baja",((AJ1889*60)+AK1889)-720,IF(TablaIncidentes[[#This Row],[Prioridad*]]="Media",((AJ1889*60)+AK1889)-120,IF(TablaIncidentes[[#This Row],[Prioridad*]]="Alta",((AJ1889*60)+AK1889)-60)))</f>
        <v>-59</v>
      </c>
      <c r="AN1889" t="str">
        <f t="shared" si="209"/>
        <v>martes</v>
      </c>
    </row>
    <row r="1890" spans="1:40" x14ac:dyDescent="0.25">
      <c r="A1890" s="10" t="s">
        <v>3750</v>
      </c>
      <c r="B1890" t="s">
        <v>453</v>
      </c>
      <c r="C1890" t="s">
        <v>123</v>
      </c>
      <c r="D1890" s="11" t="s">
        <v>110</v>
      </c>
      <c r="E1890" t="s">
        <v>34</v>
      </c>
      <c r="F1890" t="s">
        <v>111</v>
      </c>
      <c r="G1890" t="s">
        <v>3663</v>
      </c>
      <c r="J1890" s="12">
        <v>43858</v>
      </c>
      <c r="K1890" s="13">
        <v>0.5022685185185185</v>
      </c>
      <c r="L1890" s="14">
        <v>43858</v>
      </c>
      <c r="M1890" s="15">
        <v>0.50362268518518516</v>
      </c>
      <c r="N1890" s="12">
        <v>43858</v>
      </c>
      <c r="O1890" s="13">
        <v>0.6481365740740741</v>
      </c>
      <c r="P1890" s="16">
        <v>43859.679583333331</v>
      </c>
      <c r="Q1890" s="11" t="s">
        <v>37</v>
      </c>
      <c r="R1890" s="11" t="s">
        <v>966</v>
      </c>
      <c r="S1890" s="11" t="s">
        <v>59</v>
      </c>
      <c r="T1890" s="11" t="s">
        <v>40</v>
      </c>
      <c r="U1890" s="11" t="s">
        <v>37</v>
      </c>
      <c r="V1890" s="17">
        <v>1.3310185167938471E-3</v>
      </c>
      <c r="W1890" s="11" t="s">
        <v>37</v>
      </c>
      <c r="Y1890" s="17" t="str">
        <f>TablaIncidentes[[#This Row],[Tiempo Total Gestión]]</f>
        <v>03:30</v>
      </c>
      <c r="Z1890" s="11">
        <f t="shared" si="203"/>
        <v>3</v>
      </c>
      <c r="AA1890" s="11">
        <f t="shared" si="204"/>
        <v>30</v>
      </c>
      <c r="AB1890" s="11">
        <f>IF(TablaIncidentes[[#This Row],[Prioridad*]]="Baja",(Z1890-24)*60+AA1890,IF(TablaIncidentes[[#This Row],[Prioridad*]]="Media",(Z1890-4)*60+AA1890,IF(TablaIncidentes[[#This Row],[Prioridad*]]="Alta",(Z1890-2)*60+AA1890)))</f>
        <v>-30</v>
      </c>
      <c r="AD1890" s="17" t="str">
        <f>TablaIncidentes[[#This Row],[Tiempo Creación (HH:mm)]]</f>
        <v>00:01</v>
      </c>
      <c r="AE1890" s="11">
        <f t="shared" si="205"/>
        <v>0</v>
      </c>
      <c r="AF1890" s="11">
        <f t="shared" si="206"/>
        <v>1</v>
      </c>
      <c r="AG1890" s="11">
        <f>IF(TablaIncidentes[[#This Row],[Prioridad*]]="Baja",((AE1890*60)+AF1890)-30,IF(TablaIncidentes[[#This Row],[Prioridad*]]="Media",((AE1890*60)+AF1890)-15,IF(TablaIncidentes[[#This Row],[Prioridad*]]="Alta",((AE1890*60)+AF1890)-10)))</f>
        <v>-14</v>
      </c>
      <c r="AI1890" s="17">
        <f>TablaIncidentes[[#This Row],[Tiempo Avance Incidente]]</f>
        <v>1.3310185167938471E-3</v>
      </c>
      <c r="AJ1890" s="11">
        <f t="shared" si="207"/>
        <v>0</v>
      </c>
      <c r="AK1890" s="11">
        <f t="shared" si="208"/>
        <v>1</v>
      </c>
      <c r="AL1890">
        <f>IF(TablaIncidentes[[#This Row],[Prioridad*]]="Baja",((AJ1890*60)+AK1890)-720,IF(TablaIncidentes[[#This Row],[Prioridad*]]="Media",((AJ1890*60)+AK1890)-120,IF(TablaIncidentes[[#This Row],[Prioridad*]]="Alta",((AJ1890*60)+AK1890)-60)))</f>
        <v>-119</v>
      </c>
      <c r="AN1890" t="str">
        <f t="shared" si="209"/>
        <v>martes</v>
      </c>
    </row>
    <row r="1891" spans="1:40" x14ac:dyDescent="0.25">
      <c r="A1891" s="20" t="s">
        <v>3751</v>
      </c>
      <c r="B1891" t="s">
        <v>3083</v>
      </c>
      <c r="C1891" t="s">
        <v>32</v>
      </c>
      <c r="D1891" s="11" t="s">
        <v>33</v>
      </c>
      <c r="E1891" t="s">
        <v>34</v>
      </c>
      <c r="F1891" t="s">
        <v>51</v>
      </c>
      <c r="G1891" t="s">
        <v>52</v>
      </c>
      <c r="J1891" s="12">
        <v>43858</v>
      </c>
      <c r="K1891" s="13">
        <v>0.50214120370370374</v>
      </c>
      <c r="L1891" s="14">
        <v>43858</v>
      </c>
      <c r="M1891" s="15">
        <v>0.50214120370370374</v>
      </c>
      <c r="N1891" s="12">
        <v>43858</v>
      </c>
      <c r="O1891" s="13">
        <v>0.7058564814814815</v>
      </c>
      <c r="P1891" s="16">
        <v>43859.758402777778</v>
      </c>
      <c r="Q1891" s="11" t="s">
        <v>101</v>
      </c>
      <c r="R1891" s="11" t="s">
        <v>2055</v>
      </c>
      <c r="S1891" s="11" t="s">
        <v>39</v>
      </c>
      <c r="T1891" s="11" t="s">
        <v>133</v>
      </c>
      <c r="U1891" s="11" t="s">
        <v>37</v>
      </c>
      <c r="V1891" s="17">
        <v>0</v>
      </c>
      <c r="W1891" s="11" t="s">
        <v>37</v>
      </c>
      <c r="Y1891" s="17" t="str">
        <f>TablaIncidentes[[#This Row],[Tiempo Total Gestión]]</f>
        <v>04:53</v>
      </c>
      <c r="Z1891" s="11">
        <f t="shared" si="203"/>
        <v>4</v>
      </c>
      <c r="AA1891" s="11">
        <f t="shared" si="204"/>
        <v>53</v>
      </c>
      <c r="AB1891" s="11">
        <f>IF(TablaIncidentes[[#This Row],[Prioridad*]]="Baja",(Z1891-24)*60+AA1891,IF(TablaIncidentes[[#This Row],[Prioridad*]]="Media",(Z1891-4)*60+AA1891,IF(TablaIncidentes[[#This Row],[Prioridad*]]="Alta",(Z1891-2)*60+AA1891)))</f>
        <v>173</v>
      </c>
      <c r="AD1891" s="17" t="str">
        <f>TablaIncidentes[[#This Row],[Tiempo Creación (HH:mm)]]</f>
        <v>00:00</v>
      </c>
      <c r="AE1891" s="11">
        <f t="shared" si="205"/>
        <v>0</v>
      </c>
      <c r="AF1891" s="11">
        <f t="shared" si="206"/>
        <v>0</v>
      </c>
      <c r="AG1891" s="11">
        <f>IF(TablaIncidentes[[#This Row],[Prioridad*]]="Baja",((AE1891*60)+AF1891)-30,IF(TablaIncidentes[[#This Row],[Prioridad*]]="Media",((AE1891*60)+AF1891)-15,IF(TablaIncidentes[[#This Row],[Prioridad*]]="Alta",((AE1891*60)+AF1891)-10)))</f>
        <v>-10</v>
      </c>
      <c r="AI1891" s="17">
        <f>TablaIncidentes[[#This Row],[Tiempo Avance Incidente]]</f>
        <v>0</v>
      </c>
      <c r="AJ1891" s="11">
        <f t="shared" si="207"/>
        <v>0</v>
      </c>
      <c r="AK1891" s="11">
        <f t="shared" si="208"/>
        <v>0</v>
      </c>
      <c r="AL1891">
        <f>IF(TablaIncidentes[[#This Row],[Prioridad*]]="Baja",((AJ1891*60)+AK1891)-720,IF(TablaIncidentes[[#This Row],[Prioridad*]]="Media",((AJ1891*60)+AK1891)-120,IF(TablaIncidentes[[#This Row],[Prioridad*]]="Alta",((AJ1891*60)+AK1891)-60)))</f>
        <v>-60</v>
      </c>
      <c r="AN1891" t="str">
        <f t="shared" si="209"/>
        <v>martes</v>
      </c>
    </row>
    <row r="1892" spans="1:40" x14ac:dyDescent="0.25">
      <c r="A1892" s="20" t="s">
        <v>3752</v>
      </c>
      <c r="B1892" t="s">
        <v>1206</v>
      </c>
      <c r="C1892" t="s">
        <v>32</v>
      </c>
      <c r="D1892" s="11" t="s">
        <v>33</v>
      </c>
      <c r="E1892" t="s">
        <v>34</v>
      </c>
      <c r="F1892" t="s">
        <v>51</v>
      </c>
      <c r="G1892" t="s">
        <v>52</v>
      </c>
      <c r="J1892" s="12">
        <v>43858</v>
      </c>
      <c r="K1892" s="13">
        <v>0.50624999999999998</v>
      </c>
      <c r="L1892" s="14">
        <v>43858</v>
      </c>
      <c r="M1892" s="15">
        <v>0.50624999999999998</v>
      </c>
      <c r="N1892" s="12">
        <v>43858</v>
      </c>
      <c r="O1892" s="13">
        <v>0.72128472222222229</v>
      </c>
      <c r="P1892" s="16">
        <v>43859.758402777778</v>
      </c>
      <c r="Q1892" s="11" t="s">
        <v>101</v>
      </c>
      <c r="R1892" s="11" t="s">
        <v>1995</v>
      </c>
      <c r="S1892" s="11" t="s">
        <v>39</v>
      </c>
      <c r="T1892" s="11" t="s">
        <v>133</v>
      </c>
      <c r="U1892" s="11" t="s">
        <v>37</v>
      </c>
      <c r="V1892" s="17">
        <v>0</v>
      </c>
      <c r="W1892" s="11" t="s">
        <v>37</v>
      </c>
      <c r="Y1892" s="17" t="str">
        <f>TablaIncidentes[[#This Row],[Tiempo Total Gestión]]</f>
        <v>05:09</v>
      </c>
      <c r="Z1892" s="11">
        <f t="shared" si="203"/>
        <v>5</v>
      </c>
      <c r="AA1892" s="11">
        <f t="shared" si="204"/>
        <v>9</v>
      </c>
      <c r="AB1892" s="11">
        <f>IF(TablaIncidentes[[#This Row],[Prioridad*]]="Baja",(Z1892-24)*60+AA1892,IF(TablaIncidentes[[#This Row],[Prioridad*]]="Media",(Z1892-4)*60+AA1892,IF(TablaIncidentes[[#This Row],[Prioridad*]]="Alta",(Z1892-2)*60+AA1892)))</f>
        <v>189</v>
      </c>
      <c r="AD1892" s="17" t="str">
        <f>TablaIncidentes[[#This Row],[Tiempo Creación (HH:mm)]]</f>
        <v>00:00</v>
      </c>
      <c r="AE1892" s="11">
        <f t="shared" si="205"/>
        <v>0</v>
      </c>
      <c r="AF1892" s="11">
        <f t="shared" si="206"/>
        <v>0</v>
      </c>
      <c r="AG1892" s="11">
        <f>IF(TablaIncidentes[[#This Row],[Prioridad*]]="Baja",((AE1892*60)+AF1892)-30,IF(TablaIncidentes[[#This Row],[Prioridad*]]="Media",((AE1892*60)+AF1892)-15,IF(TablaIncidentes[[#This Row],[Prioridad*]]="Alta",((AE1892*60)+AF1892)-10)))</f>
        <v>-10</v>
      </c>
      <c r="AI1892" s="17">
        <f>TablaIncidentes[[#This Row],[Tiempo Avance Incidente]]</f>
        <v>0</v>
      </c>
      <c r="AJ1892" s="11">
        <f t="shared" si="207"/>
        <v>0</v>
      </c>
      <c r="AK1892" s="11">
        <f t="shared" si="208"/>
        <v>0</v>
      </c>
      <c r="AL1892">
        <f>IF(TablaIncidentes[[#This Row],[Prioridad*]]="Baja",((AJ1892*60)+AK1892)-720,IF(TablaIncidentes[[#This Row],[Prioridad*]]="Media",((AJ1892*60)+AK1892)-120,IF(TablaIncidentes[[#This Row],[Prioridad*]]="Alta",((AJ1892*60)+AK1892)-60)))</f>
        <v>-60</v>
      </c>
      <c r="AN1892" t="str">
        <f t="shared" si="209"/>
        <v>martes</v>
      </c>
    </row>
    <row r="1893" spans="1:40" x14ac:dyDescent="0.25">
      <c r="A1893" s="20" t="s">
        <v>3753</v>
      </c>
      <c r="B1893" t="s">
        <v>3754</v>
      </c>
      <c r="C1893" t="s">
        <v>32</v>
      </c>
      <c r="D1893" s="11" t="s">
        <v>33</v>
      </c>
      <c r="E1893" t="s">
        <v>34</v>
      </c>
      <c r="F1893" t="s">
        <v>51</v>
      </c>
      <c r="G1893" t="s">
        <v>75</v>
      </c>
      <c r="J1893" s="12">
        <v>43858</v>
      </c>
      <c r="K1893" s="13">
        <v>0.50903935185185178</v>
      </c>
      <c r="L1893" s="14">
        <v>43858</v>
      </c>
      <c r="M1893" s="15">
        <v>0.50903935185185178</v>
      </c>
      <c r="N1893" s="12">
        <v>43859</v>
      </c>
      <c r="O1893" s="13">
        <v>0.39288194444444446</v>
      </c>
      <c r="P1893" s="16">
        <v>43860.452002314814</v>
      </c>
      <c r="Q1893" s="11" t="s">
        <v>101</v>
      </c>
      <c r="R1893" s="11" t="s">
        <v>3755</v>
      </c>
      <c r="S1893" s="11" t="s">
        <v>39</v>
      </c>
      <c r="T1893" s="11" t="s">
        <v>133</v>
      </c>
      <c r="U1893" s="11" t="s">
        <v>37</v>
      </c>
      <c r="V1893" s="17">
        <v>0</v>
      </c>
      <c r="W1893" s="11" t="s">
        <v>37</v>
      </c>
      <c r="Y1893" s="17" t="str">
        <f>TablaIncidentes[[#This Row],[Tiempo Total Gestión]]</f>
        <v>21:12</v>
      </c>
      <c r="Z1893" s="11">
        <f t="shared" si="203"/>
        <v>21</v>
      </c>
      <c r="AA1893" s="11">
        <f t="shared" si="204"/>
        <v>12</v>
      </c>
      <c r="AB1893" s="11">
        <f>IF(TablaIncidentes[[#This Row],[Prioridad*]]="Baja",(Z1893-24)*60+AA1893,IF(TablaIncidentes[[#This Row],[Prioridad*]]="Media",(Z1893-4)*60+AA1893,IF(TablaIncidentes[[#This Row],[Prioridad*]]="Alta",(Z1893-2)*60+AA1893)))</f>
        <v>1152</v>
      </c>
      <c r="AD1893" s="17" t="str">
        <f>TablaIncidentes[[#This Row],[Tiempo Creación (HH:mm)]]</f>
        <v>00:00</v>
      </c>
      <c r="AE1893" s="11">
        <f t="shared" si="205"/>
        <v>0</v>
      </c>
      <c r="AF1893" s="11">
        <f t="shared" si="206"/>
        <v>0</v>
      </c>
      <c r="AG1893" s="11">
        <f>IF(TablaIncidentes[[#This Row],[Prioridad*]]="Baja",((AE1893*60)+AF1893)-30,IF(TablaIncidentes[[#This Row],[Prioridad*]]="Media",((AE1893*60)+AF1893)-15,IF(TablaIncidentes[[#This Row],[Prioridad*]]="Alta",((AE1893*60)+AF1893)-10)))</f>
        <v>-10</v>
      </c>
      <c r="AI1893" s="17">
        <f>TablaIncidentes[[#This Row],[Tiempo Avance Incidente]]</f>
        <v>0</v>
      </c>
      <c r="AJ1893" s="11">
        <f t="shared" si="207"/>
        <v>0</v>
      </c>
      <c r="AK1893" s="11">
        <f t="shared" si="208"/>
        <v>0</v>
      </c>
      <c r="AL1893">
        <f>IF(TablaIncidentes[[#This Row],[Prioridad*]]="Baja",((AJ1893*60)+AK1893)-720,IF(TablaIncidentes[[#This Row],[Prioridad*]]="Media",((AJ1893*60)+AK1893)-120,IF(TablaIncidentes[[#This Row],[Prioridad*]]="Alta",((AJ1893*60)+AK1893)-60)))</f>
        <v>-60</v>
      </c>
      <c r="AN1893" t="str">
        <f t="shared" si="209"/>
        <v>martes</v>
      </c>
    </row>
    <row r="1894" spans="1:40" x14ac:dyDescent="0.25">
      <c r="A1894" s="20" t="s">
        <v>3756</v>
      </c>
      <c r="B1894" t="s">
        <v>3757</v>
      </c>
      <c r="C1894" t="s">
        <v>32</v>
      </c>
      <c r="D1894" s="11" t="s">
        <v>33</v>
      </c>
      <c r="E1894" t="s">
        <v>34</v>
      </c>
      <c r="F1894" t="s">
        <v>51</v>
      </c>
      <c r="G1894" t="s">
        <v>52</v>
      </c>
      <c r="J1894" s="12">
        <v>43858</v>
      </c>
      <c r="K1894" s="13">
        <v>0.51181712962962966</v>
      </c>
      <c r="L1894" s="14">
        <v>43858</v>
      </c>
      <c r="M1894" s="15">
        <v>0.51181712962962966</v>
      </c>
      <c r="N1894" s="12">
        <v>43859</v>
      </c>
      <c r="O1894" s="13">
        <v>0.36979166666666669</v>
      </c>
      <c r="P1894" s="16">
        <v>43860.370474537034</v>
      </c>
      <c r="Q1894" s="11" t="s">
        <v>101</v>
      </c>
      <c r="R1894" s="11" t="s">
        <v>3758</v>
      </c>
      <c r="S1894" s="11" t="s">
        <v>39</v>
      </c>
      <c r="T1894" s="11" t="s">
        <v>133</v>
      </c>
      <c r="U1894" s="11" t="s">
        <v>37</v>
      </c>
      <c r="V1894" s="17">
        <v>0</v>
      </c>
      <c r="W1894" s="11" t="s">
        <v>37</v>
      </c>
      <c r="Y1894" s="17" t="str">
        <f>TablaIncidentes[[#This Row],[Tiempo Total Gestión]]</f>
        <v>20:35</v>
      </c>
      <c r="Z1894" s="11">
        <f t="shared" si="203"/>
        <v>20</v>
      </c>
      <c r="AA1894" s="11">
        <f t="shared" si="204"/>
        <v>35</v>
      </c>
      <c r="AB1894" s="11">
        <f>IF(TablaIncidentes[[#This Row],[Prioridad*]]="Baja",(Z1894-24)*60+AA1894,IF(TablaIncidentes[[#This Row],[Prioridad*]]="Media",(Z1894-4)*60+AA1894,IF(TablaIncidentes[[#This Row],[Prioridad*]]="Alta",(Z1894-2)*60+AA1894)))</f>
        <v>1115</v>
      </c>
      <c r="AD1894" s="17" t="str">
        <f>TablaIncidentes[[#This Row],[Tiempo Creación (HH:mm)]]</f>
        <v>00:00</v>
      </c>
      <c r="AE1894" s="11">
        <f t="shared" si="205"/>
        <v>0</v>
      </c>
      <c r="AF1894" s="11">
        <f t="shared" si="206"/>
        <v>0</v>
      </c>
      <c r="AG1894" s="11">
        <f>IF(TablaIncidentes[[#This Row],[Prioridad*]]="Baja",((AE1894*60)+AF1894)-30,IF(TablaIncidentes[[#This Row],[Prioridad*]]="Media",((AE1894*60)+AF1894)-15,IF(TablaIncidentes[[#This Row],[Prioridad*]]="Alta",((AE1894*60)+AF1894)-10)))</f>
        <v>-10</v>
      </c>
      <c r="AI1894" s="17">
        <f>TablaIncidentes[[#This Row],[Tiempo Avance Incidente]]</f>
        <v>0</v>
      </c>
      <c r="AJ1894" s="11">
        <f t="shared" si="207"/>
        <v>0</v>
      </c>
      <c r="AK1894" s="11">
        <f t="shared" si="208"/>
        <v>0</v>
      </c>
      <c r="AL1894">
        <f>IF(TablaIncidentes[[#This Row],[Prioridad*]]="Baja",((AJ1894*60)+AK1894)-720,IF(TablaIncidentes[[#This Row],[Prioridad*]]="Media",((AJ1894*60)+AK1894)-120,IF(TablaIncidentes[[#This Row],[Prioridad*]]="Alta",((AJ1894*60)+AK1894)-60)))</f>
        <v>-60</v>
      </c>
      <c r="AN1894" t="str">
        <f t="shared" si="209"/>
        <v>martes</v>
      </c>
    </row>
    <row r="1895" spans="1:40" x14ac:dyDescent="0.25">
      <c r="A1895" s="20" t="s">
        <v>3759</v>
      </c>
      <c r="B1895" t="s">
        <v>3760</v>
      </c>
      <c r="C1895" t="s">
        <v>32</v>
      </c>
      <c r="D1895" s="11" t="s">
        <v>33</v>
      </c>
      <c r="E1895" t="s">
        <v>34</v>
      </c>
      <c r="F1895" t="s">
        <v>51</v>
      </c>
      <c r="G1895" t="s">
        <v>52</v>
      </c>
      <c r="J1895" s="12">
        <v>43858</v>
      </c>
      <c r="K1895" s="13">
        <v>0.51460648148148147</v>
      </c>
      <c r="L1895" s="14">
        <v>43858</v>
      </c>
      <c r="M1895" s="15">
        <v>0.51460648148148147</v>
      </c>
      <c r="N1895" s="12">
        <v>43859</v>
      </c>
      <c r="O1895" s="13">
        <v>0.38078703703703703</v>
      </c>
      <c r="P1895" s="16">
        <v>43860.452002314814</v>
      </c>
      <c r="Q1895" s="11" t="s">
        <v>101</v>
      </c>
      <c r="R1895" s="11" t="s">
        <v>3761</v>
      </c>
      <c r="S1895" s="11" t="s">
        <v>39</v>
      </c>
      <c r="T1895" s="11" t="s">
        <v>133</v>
      </c>
      <c r="U1895" s="11" t="s">
        <v>37</v>
      </c>
      <c r="V1895" s="17">
        <v>0</v>
      </c>
      <c r="W1895" s="11" t="s">
        <v>37</v>
      </c>
      <c r="Y1895" s="17" t="str">
        <f>TablaIncidentes[[#This Row],[Tiempo Total Gestión]]</f>
        <v>20:47</v>
      </c>
      <c r="Z1895" s="11">
        <f t="shared" si="203"/>
        <v>20</v>
      </c>
      <c r="AA1895" s="11">
        <f t="shared" si="204"/>
        <v>47</v>
      </c>
      <c r="AB1895" s="11">
        <f>IF(TablaIncidentes[[#This Row],[Prioridad*]]="Baja",(Z1895-24)*60+AA1895,IF(TablaIncidentes[[#This Row],[Prioridad*]]="Media",(Z1895-4)*60+AA1895,IF(TablaIncidentes[[#This Row],[Prioridad*]]="Alta",(Z1895-2)*60+AA1895)))</f>
        <v>1127</v>
      </c>
      <c r="AD1895" s="17" t="str">
        <f>TablaIncidentes[[#This Row],[Tiempo Creación (HH:mm)]]</f>
        <v>00:00</v>
      </c>
      <c r="AE1895" s="11">
        <f t="shared" si="205"/>
        <v>0</v>
      </c>
      <c r="AF1895" s="11">
        <f t="shared" si="206"/>
        <v>0</v>
      </c>
      <c r="AG1895" s="11">
        <f>IF(TablaIncidentes[[#This Row],[Prioridad*]]="Baja",((AE1895*60)+AF1895)-30,IF(TablaIncidentes[[#This Row],[Prioridad*]]="Media",((AE1895*60)+AF1895)-15,IF(TablaIncidentes[[#This Row],[Prioridad*]]="Alta",((AE1895*60)+AF1895)-10)))</f>
        <v>-10</v>
      </c>
      <c r="AI1895" s="17">
        <f>TablaIncidentes[[#This Row],[Tiempo Avance Incidente]]</f>
        <v>0</v>
      </c>
      <c r="AJ1895" s="11">
        <f t="shared" si="207"/>
        <v>0</v>
      </c>
      <c r="AK1895" s="11">
        <f t="shared" si="208"/>
        <v>0</v>
      </c>
      <c r="AL1895">
        <f>IF(TablaIncidentes[[#This Row],[Prioridad*]]="Baja",((AJ1895*60)+AK1895)-720,IF(TablaIncidentes[[#This Row],[Prioridad*]]="Media",((AJ1895*60)+AK1895)-120,IF(TablaIncidentes[[#This Row],[Prioridad*]]="Alta",((AJ1895*60)+AK1895)-60)))</f>
        <v>-60</v>
      </c>
      <c r="AN1895" t="str">
        <f t="shared" si="209"/>
        <v>martes</v>
      </c>
    </row>
    <row r="1896" spans="1:40" x14ac:dyDescent="0.25">
      <c r="A1896" s="10" t="s">
        <v>3762</v>
      </c>
      <c r="B1896" t="s">
        <v>3349</v>
      </c>
      <c r="C1896" t="s">
        <v>32</v>
      </c>
      <c r="D1896" s="11" t="s">
        <v>33</v>
      </c>
      <c r="E1896" t="s">
        <v>34</v>
      </c>
      <c r="F1896" t="s">
        <v>51</v>
      </c>
      <c r="G1896" t="s">
        <v>1507</v>
      </c>
      <c r="J1896" s="12">
        <v>43858</v>
      </c>
      <c r="K1896" s="13">
        <v>0.52295138888888892</v>
      </c>
      <c r="L1896" s="14">
        <v>43858</v>
      </c>
      <c r="M1896" s="15">
        <v>0.52295138888888892</v>
      </c>
      <c r="N1896" s="12">
        <v>43858</v>
      </c>
      <c r="O1896" s="13">
        <v>0.60621527777777773</v>
      </c>
      <c r="P1896" s="16">
        <v>43859.679583333331</v>
      </c>
      <c r="Q1896" s="11" t="s">
        <v>37</v>
      </c>
      <c r="R1896" s="11" t="s">
        <v>1571</v>
      </c>
      <c r="S1896" s="11" t="s">
        <v>39</v>
      </c>
      <c r="T1896" s="11" t="s">
        <v>133</v>
      </c>
      <c r="U1896" s="11" t="s">
        <v>37</v>
      </c>
      <c r="V1896" s="17">
        <v>0</v>
      </c>
      <c r="W1896" s="11" t="s">
        <v>37</v>
      </c>
      <c r="Y1896" s="17" t="str">
        <f>TablaIncidentes[[#This Row],[Tiempo Total Gestión]]</f>
        <v>01:55</v>
      </c>
      <c r="Z1896" s="11">
        <f t="shared" si="203"/>
        <v>1</v>
      </c>
      <c r="AA1896" s="11">
        <f t="shared" si="204"/>
        <v>55</v>
      </c>
      <c r="AB1896" s="11">
        <f>IF(TablaIncidentes[[#This Row],[Prioridad*]]="Baja",(Z1896-24)*60+AA1896,IF(TablaIncidentes[[#This Row],[Prioridad*]]="Media",(Z1896-4)*60+AA1896,IF(TablaIncidentes[[#This Row],[Prioridad*]]="Alta",(Z1896-2)*60+AA1896)))</f>
        <v>-5</v>
      </c>
      <c r="AD1896" s="17" t="str">
        <f>TablaIncidentes[[#This Row],[Tiempo Creación (HH:mm)]]</f>
        <v>00:00</v>
      </c>
      <c r="AE1896" s="11">
        <f t="shared" si="205"/>
        <v>0</v>
      </c>
      <c r="AF1896" s="11">
        <f t="shared" si="206"/>
        <v>0</v>
      </c>
      <c r="AG1896" s="11">
        <f>IF(TablaIncidentes[[#This Row],[Prioridad*]]="Baja",((AE1896*60)+AF1896)-30,IF(TablaIncidentes[[#This Row],[Prioridad*]]="Media",((AE1896*60)+AF1896)-15,IF(TablaIncidentes[[#This Row],[Prioridad*]]="Alta",((AE1896*60)+AF1896)-10)))</f>
        <v>-10</v>
      </c>
      <c r="AI1896" s="17">
        <f>TablaIncidentes[[#This Row],[Tiempo Avance Incidente]]</f>
        <v>0</v>
      </c>
      <c r="AJ1896" s="11">
        <f t="shared" si="207"/>
        <v>0</v>
      </c>
      <c r="AK1896" s="11">
        <f t="shared" si="208"/>
        <v>0</v>
      </c>
      <c r="AL1896">
        <f>IF(TablaIncidentes[[#This Row],[Prioridad*]]="Baja",((AJ1896*60)+AK1896)-720,IF(TablaIncidentes[[#This Row],[Prioridad*]]="Media",((AJ1896*60)+AK1896)-120,IF(TablaIncidentes[[#This Row],[Prioridad*]]="Alta",((AJ1896*60)+AK1896)-60)))</f>
        <v>-60</v>
      </c>
      <c r="AN1896" t="str">
        <f t="shared" si="209"/>
        <v>martes</v>
      </c>
    </row>
    <row r="1897" spans="1:40" x14ac:dyDescent="0.25">
      <c r="A1897" s="20" t="s">
        <v>3763</v>
      </c>
      <c r="B1897" t="s">
        <v>3764</v>
      </c>
      <c r="C1897" t="s">
        <v>32</v>
      </c>
      <c r="D1897" s="11" t="s">
        <v>33</v>
      </c>
      <c r="E1897" t="s">
        <v>34</v>
      </c>
      <c r="F1897" t="s">
        <v>35</v>
      </c>
      <c r="G1897" t="s">
        <v>43</v>
      </c>
      <c r="J1897" s="12">
        <v>43858</v>
      </c>
      <c r="K1897" s="13">
        <v>0.53129629629629627</v>
      </c>
      <c r="L1897" s="14">
        <v>43858</v>
      </c>
      <c r="M1897" s="15">
        <v>0.53129629629629627</v>
      </c>
      <c r="N1897" s="12">
        <v>43859</v>
      </c>
      <c r="O1897" s="13">
        <v>0.73818287037037045</v>
      </c>
      <c r="P1897" s="16">
        <v>43860.782835648148</v>
      </c>
      <c r="Q1897" s="11" t="s">
        <v>101</v>
      </c>
      <c r="R1897" s="11" t="s">
        <v>2370</v>
      </c>
      <c r="S1897" s="11" t="s">
        <v>39</v>
      </c>
      <c r="T1897" s="11" t="s">
        <v>133</v>
      </c>
      <c r="U1897" s="11" t="s">
        <v>37</v>
      </c>
      <c r="V1897" s="17">
        <v>0</v>
      </c>
      <c r="W1897" s="11" t="s">
        <v>37</v>
      </c>
      <c r="Y1897" s="17" t="str">
        <f>TablaIncidentes[[#This Row],[Tiempo Total Gestión]]</f>
        <v>03:40</v>
      </c>
      <c r="Z1897" s="11">
        <f t="shared" si="203"/>
        <v>3</v>
      </c>
      <c r="AA1897" s="11">
        <f t="shared" si="204"/>
        <v>40</v>
      </c>
      <c r="AB1897" s="11">
        <f>IF(TablaIncidentes[[#This Row],[Prioridad*]]="Baja",(Z1897-24)*60+AA1897,IF(TablaIncidentes[[#This Row],[Prioridad*]]="Media",(Z1897-4)*60+AA1897,IF(TablaIncidentes[[#This Row],[Prioridad*]]="Alta",(Z1897-2)*60+AA1897)))</f>
        <v>100</v>
      </c>
      <c r="AD1897" s="17" t="str">
        <f>TablaIncidentes[[#This Row],[Tiempo Creación (HH:mm)]]</f>
        <v>00:00</v>
      </c>
      <c r="AE1897" s="11">
        <f t="shared" si="205"/>
        <v>0</v>
      </c>
      <c r="AF1897" s="11">
        <f t="shared" si="206"/>
        <v>0</v>
      </c>
      <c r="AG1897" s="11">
        <f>IF(TablaIncidentes[[#This Row],[Prioridad*]]="Baja",((AE1897*60)+AF1897)-30,IF(TablaIncidentes[[#This Row],[Prioridad*]]="Media",((AE1897*60)+AF1897)-15,IF(TablaIncidentes[[#This Row],[Prioridad*]]="Alta",((AE1897*60)+AF1897)-10)))</f>
        <v>-10</v>
      </c>
      <c r="AI1897" s="17">
        <f>TablaIncidentes[[#This Row],[Tiempo Avance Incidente]]</f>
        <v>0</v>
      </c>
      <c r="AJ1897" s="11">
        <f t="shared" si="207"/>
        <v>0</v>
      </c>
      <c r="AK1897" s="11">
        <f t="shared" si="208"/>
        <v>0</v>
      </c>
      <c r="AL1897">
        <f>IF(TablaIncidentes[[#This Row],[Prioridad*]]="Baja",((AJ1897*60)+AK1897)-720,IF(TablaIncidentes[[#This Row],[Prioridad*]]="Media",((AJ1897*60)+AK1897)-120,IF(TablaIncidentes[[#This Row],[Prioridad*]]="Alta",((AJ1897*60)+AK1897)-60)))</f>
        <v>-60</v>
      </c>
      <c r="AN1897" t="str">
        <f t="shared" si="209"/>
        <v>martes</v>
      </c>
    </row>
    <row r="1898" spans="1:40" x14ac:dyDescent="0.25">
      <c r="A1898" s="20" t="s">
        <v>3765</v>
      </c>
      <c r="B1898" t="s">
        <v>3766</v>
      </c>
      <c r="C1898" t="s">
        <v>32</v>
      </c>
      <c r="D1898" s="11" t="s">
        <v>33</v>
      </c>
      <c r="E1898" t="s">
        <v>34</v>
      </c>
      <c r="F1898" t="s">
        <v>51</v>
      </c>
      <c r="G1898" t="s">
        <v>52</v>
      </c>
      <c r="J1898" s="12">
        <v>43858</v>
      </c>
      <c r="K1898" s="13">
        <v>0.54172453703703705</v>
      </c>
      <c r="L1898" s="14">
        <v>43858</v>
      </c>
      <c r="M1898" s="15">
        <v>0.54172453703703705</v>
      </c>
      <c r="N1898" s="12">
        <v>43859</v>
      </c>
      <c r="O1898" s="13">
        <v>0.39256944444444447</v>
      </c>
      <c r="P1898" s="16">
        <v>43860.452002314814</v>
      </c>
      <c r="Q1898" s="11" t="s">
        <v>101</v>
      </c>
      <c r="R1898" s="11" t="s">
        <v>3767</v>
      </c>
      <c r="S1898" s="11" t="s">
        <v>39</v>
      </c>
      <c r="T1898" s="11" t="s">
        <v>133</v>
      </c>
      <c r="U1898" s="11" t="s">
        <v>37</v>
      </c>
      <c r="V1898" s="17">
        <v>0</v>
      </c>
      <c r="W1898" s="11" t="s">
        <v>37</v>
      </c>
      <c r="Y1898" s="17" t="str">
        <f>TablaIncidentes[[#This Row],[Tiempo Total Gestión]]</f>
        <v>20:25</v>
      </c>
      <c r="Z1898" s="11">
        <f t="shared" si="203"/>
        <v>20</v>
      </c>
      <c r="AA1898" s="11">
        <f t="shared" si="204"/>
        <v>25</v>
      </c>
      <c r="AB1898" s="11">
        <f>IF(TablaIncidentes[[#This Row],[Prioridad*]]="Baja",(Z1898-24)*60+AA1898,IF(TablaIncidentes[[#This Row],[Prioridad*]]="Media",(Z1898-4)*60+AA1898,IF(TablaIncidentes[[#This Row],[Prioridad*]]="Alta",(Z1898-2)*60+AA1898)))</f>
        <v>1105</v>
      </c>
      <c r="AD1898" s="17" t="str">
        <f>TablaIncidentes[[#This Row],[Tiempo Creación (HH:mm)]]</f>
        <v>00:00</v>
      </c>
      <c r="AE1898" s="11">
        <f t="shared" si="205"/>
        <v>0</v>
      </c>
      <c r="AF1898" s="11">
        <f t="shared" si="206"/>
        <v>0</v>
      </c>
      <c r="AG1898" s="11">
        <f>IF(TablaIncidentes[[#This Row],[Prioridad*]]="Baja",((AE1898*60)+AF1898)-30,IF(TablaIncidentes[[#This Row],[Prioridad*]]="Media",((AE1898*60)+AF1898)-15,IF(TablaIncidentes[[#This Row],[Prioridad*]]="Alta",((AE1898*60)+AF1898)-10)))</f>
        <v>-10</v>
      </c>
      <c r="AI1898" s="17">
        <f>TablaIncidentes[[#This Row],[Tiempo Avance Incidente]]</f>
        <v>0</v>
      </c>
      <c r="AJ1898" s="11">
        <f t="shared" si="207"/>
        <v>0</v>
      </c>
      <c r="AK1898" s="11">
        <f t="shared" si="208"/>
        <v>0</v>
      </c>
      <c r="AL1898">
        <f>IF(TablaIncidentes[[#This Row],[Prioridad*]]="Baja",((AJ1898*60)+AK1898)-720,IF(TablaIncidentes[[#This Row],[Prioridad*]]="Media",((AJ1898*60)+AK1898)-120,IF(TablaIncidentes[[#This Row],[Prioridad*]]="Alta",((AJ1898*60)+AK1898)-60)))</f>
        <v>-60</v>
      </c>
      <c r="AN1898" t="str">
        <f t="shared" si="209"/>
        <v>martes</v>
      </c>
    </row>
    <row r="1899" spans="1:40" x14ac:dyDescent="0.25">
      <c r="A1899" s="10" t="s">
        <v>3768</v>
      </c>
      <c r="B1899" t="s">
        <v>3769</v>
      </c>
      <c r="C1899" t="s">
        <v>32</v>
      </c>
      <c r="D1899" s="11" t="s">
        <v>33</v>
      </c>
      <c r="E1899" t="s">
        <v>34</v>
      </c>
      <c r="F1899" t="s">
        <v>111</v>
      </c>
      <c r="G1899" t="s">
        <v>364</v>
      </c>
      <c r="J1899" s="12">
        <v>43858</v>
      </c>
      <c r="K1899" s="13">
        <v>0.44993055555555556</v>
      </c>
      <c r="L1899" s="14">
        <v>43858</v>
      </c>
      <c r="M1899" s="15">
        <v>0.45925925925925926</v>
      </c>
      <c r="N1899" s="12">
        <v>43858</v>
      </c>
      <c r="O1899" s="13">
        <v>0.47472222222222221</v>
      </c>
      <c r="P1899" s="16">
        <v>43859.515972222223</v>
      </c>
      <c r="Q1899" s="11" t="s">
        <v>37</v>
      </c>
      <c r="R1899" s="11" t="s">
        <v>504</v>
      </c>
      <c r="S1899" s="11" t="s">
        <v>59</v>
      </c>
      <c r="T1899" s="11" t="s">
        <v>58</v>
      </c>
      <c r="U1899" s="11" t="s">
        <v>101</v>
      </c>
      <c r="V1899" s="17">
        <v>1.4930555553291924E-3</v>
      </c>
      <c r="W1899" s="11" t="s">
        <v>37</v>
      </c>
      <c r="Y1899" s="17" t="str">
        <f>TablaIncidentes[[#This Row],[Tiempo Total Gestión]]</f>
        <v>00:32</v>
      </c>
      <c r="Z1899" s="11">
        <f t="shared" si="203"/>
        <v>0</v>
      </c>
      <c r="AA1899" s="11">
        <f t="shared" si="204"/>
        <v>32</v>
      </c>
      <c r="AB1899" s="11">
        <f>IF(TablaIncidentes[[#This Row],[Prioridad*]]="Baja",(Z1899-24)*60+AA1899,IF(TablaIncidentes[[#This Row],[Prioridad*]]="Media",(Z1899-4)*60+AA1899,IF(TablaIncidentes[[#This Row],[Prioridad*]]="Alta",(Z1899-2)*60+AA1899)))</f>
        <v>-88</v>
      </c>
      <c r="AD1899" s="17" t="str">
        <f>TablaIncidentes[[#This Row],[Tiempo Creación (HH:mm)]]</f>
        <v>00:13</v>
      </c>
      <c r="AE1899" s="11">
        <f t="shared" si="205"/>
        <v>0</v>
      </c>
      <c r="AF1899" s="11">
        <f t="shared" si="206"/>
        <v>13</v>
      </c>
      <c r="AG1899" s="11">
        <f>IF(TablaIncidentes[[#This Row],[Prioridad*]]="Baja",((AE1899*60)+AF1899)-30,IF(TablaIncidentes[[#This Row],[Prioridad*]]="Media",((AE1899*60)+AF1899)-15,IF(TablaIncidentes[[#This Row],[Prioridad*]]="Alta",((AE1899*60)+AF1899)-10)))</f>
        <v>3</v>
      </c>
      <c r="AI1899" s="17">
        <f>TablaIncidentes[[#This Row],[Tiempo Avance Incidente]]</f>
        <v>1.4930555553291924E-3</v>
      </c>
      <c r="AJ1899" s="11">
        <f t="shared" si="207"/>
        <v>0</v>
      </c>
      <c r="AK1899" s="11">
        <f t="shared" si="208"/>
        <v>2</v>
      </c>
      <c r="AL1899">
        <f>IF(TablaIncidentes[[#This Row],[Prioridad*]]="Baja",((AJ1899*60)+AK1899)-720,IF(TablaIncidentes[[#This Row],[Prioridad*]]="Media",((AJ1899*60)+AK1899)-120,IF(TablaIncidentes[[#This Row],[Prioridad*]]="Alta",((AJ1899*60)+AK1899)-60)))</f>
        <v>-58</v>
      </c>
      <c r="AN1899" t="str">
        <f t="shared" si="209"/>
        <v>martes</v>
      </c>
    </row>
    <row r="1900" spans="1:40" x14ac:dyDescent="0.25">
      <c r="A1900" s="20" t="s">
        <v>3770</v>
      </c>
      <c r="B1900" t="s">
        <v>3771</v>
      </c>
      <c r="C1900" t="s">
        <v>32</v>
      </c>
      <c r="D1900" s="11" t="s">
        <v>33</v>
      </c>
      <c r="E1900" t="s">
        <v>34</v>
      </c>
      <c r="F1900" t="s">
        <v>51</v>
      </c>
      <c r="G1900" t="s">
        <v>52</v>
      </c>
      <c r="J1900" s="12">
        <v>43858</v>
      </c>
      <c r="K1900" s="13">
        <v>0.47446759259259258</v>
      </c>
      <c r="L1900" s="14">
        <v>43858</v>
      </c>
      <c r="M1900" s="15">
        <v>0.47446759259259258</v>
      </c>
      <c r="N1900" s="12">
        <v>43859</v>
      </c>
      <c r="O1900" s="13">
        <v>0.4065509259259259</v>
      </c>
      <c r="P1900" s="16">
        <v>43860.452002314814</v>
      </c>
      <c r="Q1900" s="11" t="s">
        <v>101</v>
      </c>
      <c r="R1900" s="11" t="s">
        <v>3772</v>
      </c>
      <c r="S1900" s="11" t="s">
        <v>39</v>
      </c>
      <c r="T1900" s="11" t="s">
        <v>133</v>
      </c>
      <c r="U1900" s="11" t="s">
        <v>37</v>
      </c>
      <c r="V1900" s="17">
        <v>0</v>
      </c>
      <c r="W1900" s="11" t="s">
        <v>37</v>
      </c>
      <c r="Y1900" s="17" t="str">
        <f>TablaIncidentes[[#This Row],[Tiempo Total Gestión]]</f>
        <v>22:22</v>
      </c>
      <c r="Z1900" s="11">
        <f t="shared" si="203"/>
        <v>22</v>
      </c>
      <c r="AA1900" s="11">
        <f t="shared" si="204"/>
        <v>22</v>
      </c>
      <c r="AB1900" s="11">
        <f>IF(TablaIncidentes[[#This Row],[Prioridad*]]="Baja",(Z1900-24)*60+AA1900,IF(TablaIncidentes[[#This Row],[Prioridad*]]="Media",(Z1900-4)*60+AA1900,IF(TablaIncidentes[[#This Row],[Prioridad*]]="Alta",(Z1900-2)*60+AA1900)))</f>
        <v>1222</v>
      </c>
      <c r="AD1900" s="17" t="str">
        <f>TablaIncidentes[[#This Row],[Tiempo Creación (HH:mm)]]</f>
        <v>00:00</v>
      </c>
      <c r="AE1900" s="11">
        <f t="shared" si="205"/>
        <v>0</v>
      </c>
      <c r="AF1900" s="11">
        <f t="shared" si="206"/>
        <v>0</v>
      </c>
      <c r="AG1900" s="11">
        <f>IF(TablaIncidentes[[#This Row],[Prioridad*]]="Baja",((AE1900*60)+AF1900)-30,IF(TablaIncidentes[[#This Row],[Prioridad*]]="Media",((AE1900*60)+AF1900)-15,IF(TablaIncidentes[[#This Row],[Prioridad*]]="Alta",((AE1900*60)+AF1900)-10)))</f>
        <v>-10</v>
      </c>
      <c r="AI1900" s="17">
        <f>TablaIncidentes[[#This Row],[Tiempo Avance Incidente]]</f>
        <v>0</v>
      </c>
      <c r="AJ1900" s="11">
        <f t="shared" si="207"/>
        <v>0</v>
      </c>
      <c r="AK1900" s="11">
        <f t="shared" si="208"/>
        <v>0</v>
      </c>
      <c r="AL1900">
        <f>IF(TablaIncidentes[[#This Row],[Prioridad*]]="Baja",((AJ1900*60)+AK1900)-720,IF(TablaIncidentes[[#This Row],[Prioridad*]]="Media",((AJ1900*60)+AK1900)-120,IF(TablaIncidentes[[#This Row],[Prioridad*]]="Alta",((AJ1900*60)+AK1900)-60)))</f>
        <v>-60</v>
      </c>
      <c r="AN1900" t="str">
        <f t="shared" si="209"/>
        <v>martes</v>
      </c>
    </row>
    <row r="1901" spans="1:40" x14ac:dyDescent="0.25">
      <c r="A1901" s="10" t="s">
        <v>3773</v>
      </c>
      <c r="B1901" t="s">
        <v>3774</v>
      </c>
      <c r="C1901" t="s">
        <v>395</v>
      </c>
      <c r="D1901" s="11" t="s">
        <v>150</v>
      </c>
      <c r="E1901" t="s">
        <v>34</v>
      </c>
      <c r="F1901" t="s">
        <v>111</v>
      </c>
      <c r="G1901" t="s">
        <v>279</v>
      </c>
      <c r="J1901" s="12">
        <v>43858</v>
      </c>
      <c r="K1901" s="13">
        <v>0.47658564814814813</v>
      </c>
      <c r="L1901" s="14">
        <v>43858</v>
      </c>
      <c r="M1901" s="15">
        <v>0.48201388888888891</v>
      </c>
      <c r="N1901" s="12">
        <v>43858</v>
      </c>
      <c r="O1901" s="13">
        <v>0.48246527777777781</v>
      </c>
      <c r="P1901" s="16">
        <v>43859.515972222223</v>
      </c>
      <c r="Q1901" s="11" t="s">
        <v>37</v>
      </c>
      <c r="R1901" s="11" t="s">
        <v>44</v>
      </c>
      <c r="S1901" s="11" t="s">
        <v>59</v>
      </c>
      <c r="T1901" s="11" t="s">
        <v>721</v>
      </c>
      <c r="U1901" s="11" t="s">
        <v>37</v>
      </c>
      <c r="V1901" s="17">
        <v>4.7337962969322689E-3</v>
      </c>
      <c r="W1901" s="11" t="s">
        <v>37</v>
      </c>
      <c r="Y1901" s="17" t="str">
        <f>TablaIncidentes[[#This Row],[Tiempo Total Gestión]]</f>
        <v>00:08</v>
      </c>
      <c r="Z1901" s="11">
        <f t="shared" si="203"/>
        <v>0</v>
      </c>
      <c r="AA1901" s="11">
        <f t="shared" si="204"/>
        <v>8</v>
      </c>
      <c r="AB1901" s="11">
        <f>IF(TablaIncidentes[[#This Row],[Prioridad*]]="Baja",(Z1901-24)*60+AA1901,IF(TablaIncidentes[[#This Row],[Prioridad*]]="Media",(Z1901-4)*60+AA1901,IF(TablaIncidentes[[#This Row],[Prioridad*]]="Alta",(Z1901-2)*60+AA1901)))</f>
        <v>-1432</v>
      </c>
      <c r="AD1901" s="17" t="str">
        <f>TablaIncidentes[[#This Row],[Tiempo Creación (HH:mm)]]</f>
        <v>00:07</v>
      </c>
      <c r="AE1901" s="11">
        <f t="shared" si="205"/>
        <v>0</v>
      </c>
      <c r="AF1901" s="11">
        <f t="shared" si="206"/>
        <v>7</v>
      </c>
      <c r="AG1901" s="11">
        <f>IF(TablaIncidentes[[#This Row],[Prioridad*]]="Baja",((AE1901*60)+AF1901)-30,IF(TablaIncidentes[[#This Row],[Prioridad*]]="Media",((AE1901*60)+AF1901)-15,IF(TablaIncidentes[[#This Row],[Prioridad*]]="Alta",((AE1901*60)+AF1901)-10)))</f>
        <v>-23</v>
      </c>
      <c r="AI1901" s="17">
        <f>TablaIncidentes[[#This Row],[Tiempo Avance Incidente]]</f>
        <v>4.7337962969322689E-3</v>
      </c>
      <c r="AJ1901" s="11">
        <f t="shared" si="207"/>
        <v>0</v>
      </c>
      <c r="AK1901" s="11">
        <f t="shared" si="208"/>
        <v>6</v>
      </c>
      <c r="AL1901">
        <f>IF(TablaIncidentes[[#This Row],[Prioridad*]]="Baja",((AJ1901*60)+AK1901)-720,IF(TablaIncidentes[[#This Row],[Prioridad*]]="Media",((AJ1901*60)+AK1901)-120,IF(TablaIncidentes[[#This Row],[Prioridad*]]="Alta",((AJ1901*60)+AK1901)-60)))</f>
        <v>-714</v>
      </c>
      <c r="AN1901" t="str">
        <f t="shared" si="209"/>
        <v>martes</v>
      </c>
    </row>
    <row r="1902" spans="1:40" x14ac:dyDescent="0.25">
      <c r="A1902" s="10" t="s">
        <v>3775</v>
      </c>
      <c r="B1902" t="s">
        <v>1201</v>
      </c>
      <c r="C1902" t="s">
        <v>32</v>
      </c>
      <c r="D1902" s="11" t="s">
        <v>33</v>
      </c>
      <c r="E1902" t="s">
        <v>34</v>
      </c>
      <c r="F1902" t="s">
        <v>51</v>
      </c>
      <c r="G1902" t="s">
        <v>75</v>
      </c>
      <c r="J1902" s="12">
        <v>43858</v>
      </c>
      <c r="K1902" s="13">
        <v>0.50626157407407402</v>
      </c>
      <c r="L1902" s="14">
        <v>43858</v>
      </c>
      <c r="M1902" s="15">
        <v>0.50626157407407402</v>
      </c>
      <c r="N1902" s="12">
        <v>43858</v>
      </c>
      <c r="O1902" s="13">
        <v>0.66788194444444438</v>
      </c>
      <c r="P1902" s="16">
        <v>43859.679583333331</v>
      </c>
      <c r="Q1902" s="11" t="s">
        <v>37</v>
      </c>
      <c r="R1902" s="11" t="s">
        <v>58</v>
      </c>
      <c r="S1902" s="11" t="s">
        <v>39</v>
      </c>
      <c r="T1902" s="11" t="s">
        <v>133</v>
      </c>
      <c r="U1902" s="11" t="s">
        <v>37</v>
      </c>
      <c r="V1902" s="17">
        <v>0</v>
      </c>
      <c r="W1902" s="11" t="s">
        <v>37</v>
      </c>
      <c r="Y1902" s="17" t="str">
        <f>TablaIncidentes[[#This Row],[Tiempo Total Gestión]]</f>
        <v>00:13</v>
      </c>
      <c r="Z1902" s="11">
        <f t="shared" si="203"/>
        <v>0</v>
      </c>
      <c r="AA1902" s="11">
        <f t="shared" si="204"/>
        <v>13</v>
      </c>
      <c r="AB1902" s="11">
        <f>IF(TablaIncidentes[[#This Row],[Prioridad*]]="Baja",(Z1902-24)*60+AA1902,IF(TablaIncidentes[[#This Row],[Prioridad*]]="Media",(Z1902-4)*60+AA1902,IF(TablaIncidentes[[#This Row],[Prioridad*]]="Alta",(Z1902-2)*60+AA1902)))</f>
        <v>-107</v>
      </c>
      <c r="AD1902" s="17" t="str">
        <f>TablaIncidentes[[#This Row],[Tiempo Creación (HH:mm)]]</f>
        <v>00:00</v>
      </c>
      <c r="AE1902" s="11">
        <f t="shared" si="205"/>
        <v>0</v>
      </c>
      <c r="AF1902" s="11">
        <f t="shared" si="206"/>
        <v>0</v>
      </c>
      <c r="AG1902" s="11">
        <f>IF(TablaIncidentes[[#This Row],[Prioridad*]]="Baja",((AE1902*60)+AF1902)-30,IF(TablaIncidentes[[#This Row],[Prioridad*]]="Media",((AE1902*60)+AF1902)-15,IF(TablaIncidentes[[#This Row],[Prioridad*]]="Alta",((AE1902*60)+AF1902)-10)))</f>
        <v>-10</v>
      </c>
      <c r="AI1902" s="17">
        <f>TablaIncidentes[[#This Row],[Tiempo Avance Incidente]]</f>
        <v>0</v>
      </c>
      <c r="AJ1902" s="11">
        <f t="shared" si="207"/>
        <v>0</v>
      </c>
      <c r="AK1902" s="11">
        <f t="shared" si="208"/>
        <v>0</v>
      </c>
      <c r="AL1902">
        <f>IF(TablaIncidentes[[#This Row],[Prioridad*]]="Baja",((AJ1902*60)+AK1902)-720,IF(TablaIncidentes[[#This Row],[Prioridad*]]="Media",((AJ1902*60)+AK1902)-120,IF(TablaIncidentes[[#This Row],[Prioridad*]]="Alta",((AJ1902*60)+AK1902)-60)))</f>
        <v>-60</v>
      </c>
      <c r="AN1902" t="str">
        <f t="shared" si="209"/>
        <v>martes</v>
      </c>
    </row>
    <row r="1903" spans="1:40" x14ac:dyDescent="0.25">
      <c r="A1903" s="20" t="s">
        <v>3776</v>
      </c>
      <c r="B1903" t="s">
        <v>3777</v>
      </c>
      <c r="C1903" t="s">
        <v>32</v>
      </c>
      <c r="D1903" s="11" t="s">
        <v>33</v>
      </c>
      <c r="E1903" t="s">
        <v>34</v>
      </c>
      <c r="F1903" t="s">
        <v>51</v>
      </c>
      <c r="G1903" t="s">
        <v>361</v>
      </c>
      <c r="J1903" s="12">
        <v>43858</v>
      </c>
      <c r="K1903" s="13">
        <v>0.50834490740740745</v>
      </c>
      <c r="L1903" s="14">
        <v>43858</v>
      </c>
      <c r="M1903" s="15">
        <v>0.50834490740740745</v>
      </c>
      <c r="N1903" s="12">
        <v>43858</v>
      </c>
      <c r="O1903" s="13">
        <v>0.62230324074074073</v>
      </c>
      <c r="P1903" s="16">
        <v>43859.679583333331</v>
      </c>
      <c r="Q1903" s="11" t="s">
        <v>101</v>
      </c>
      <c r="R1903" s="11" t="s">
        <v>939</v>
      </c>
      <c r="S1903" s="11" t="s">
        <v>39</v>
      </c>
      <c r="T1903" s="11" t="s">
        <v>133</v>
      </c>
      <c r="U1903" s="11" t="s">
        <v>37</v>
      </c>
      <c r="V1903" s="17">
        <v>0</v>
      </c>
      <c r="W1903" s="11" t="s">
        <v>37</v>
      </c>
      <c r="Y1903" s="17" t="str">
        <f>TablaIncidentes[[#This Row],[Tiempo Total Gestión]]</f>
        <v>02:44</v>
      </c>
      <c r="Z1903" s="11">
        <f t="shared" si="203"/>
        <v>2</v>
      </c>
      <c r="AA1903" s="11">
        <f t="shared" si="204"/>
        <v>44</v>
      </c>
      <c r="AB1903" s="11">
        <f>IF(TablaIncidentes[[#This Row],[Prioridad*]]="Baja",(Z1903-24)*60+AA1903,IF(TablaIncidentes[[#This Row],[Prioridad*]]="Media",(Z1903-4)*60+AA1903,IF(TablaIncidentes[[#This Row],[Prioridad*]]="Alta",(Z1903-2)*60+AA1903)))</f>
        <v>44</v>
      </c>
      <c r="AD1903" s="17" t="str">
        <f>TablaIncidentes[[#This Row],[Tiempo Creación (HH:mm)]]</f>
        <v>00:00</v>
      </c>
      <c r="AE1903" s="11">
        <f t="shared" si="205"/>
        <v>0</v>
      </c>
      <c r="AF1903" s="11">
        <f t="shared" si="206"/>
        <v>0</v>
      </c>
      <c r="AG1903" s="11">
        <f>IF(TablaIncidentes[[#This Row],[Prioridad*]]="Baja",((AE1903*60)+AF1903)-30,IF(TablaIncidentes[[#This Row],[Prioridad*]]="Media",((AE1903*60)+AF1903)-15,IF(TablaIncidentes[[#This Row],[Prioridad*]]="Alta",((AE1903*60)+AF1903)-10)))</f>
        <v>-10</v>
      </c>
      <c r="AI1903" s="17">
        <f>TablaIncidentes[[#This Row],[Tiempo Avance Incidente]]</f>
        <v>0</v>
      </c>
      <c r="AJ1903" s="11">
        <f t="shared" si="207"/>
        <v>0</v>
      </c>
      <c r="AK1903" s="11">
        <f t="shared" si="208"/>
        <v>0</v>
      </c>
      <c r="AL1903">
        <f>IF(TablaIncidentes[[#This Row],[Prioridad*]]="Baja",((AJ1903*60)+AK1903)-720,IF(TablaIncidentes[[#This Row],[Prioridad*]]="Media",((AJ1903*60)+AK1903)-120,IF(TablaIncidentes[[#This Row],[Prioridad*]]="Alta",((AJ1903*60)+AK1903)-60)))</f>
        <v>-60</v>
      </c>
      <c r="AN1903" t="str">
        <f t="shared" si="209"/>
        <v>martes</v>
      </c>
    </row>
    <row r="1904" spans="1:40" x14ac:dyDescent="0.25">
      <c r="A1904" s="20" t="s">
        <v>3778</v>
      </c>
      <c r="B1904" t="s">
        <v>3779</v>
      </c>
      <c r="C1904" t="s">
        <v>32</v>
      </c>
      <c r="D1904" s="11" t="s">
        <v>33</v>
      </c>
      <c r="E1904" t="s">
        <v>34</v>
      </c>
      <c r="F1904" t="s">
        <v>51</v>
      </c>
      <c r="G1904" t="s">
        <v>361</v>
      </c>
      <c r="J1904" s="12">
        <v>43858</v>
      </c>
      <c r="K1904" s="13">
        <v>0.51530092592592591</v>
      </c>
      <c r="L1904" s="14">
        <v>43858</v>
      </c>
      <c r="M1904" s="15">
        <v>0.51530092592592591</v>
      </c>
      <c r="N1904" s="12">
        <v>43858</v>
      </c>
      <c r="O1904" s="13">
        <v>0.62792824074074072</v>
      </c>
      <c r="P1904" s="16">
        <v>43859.679583333331</v>
      </c>
      <c r="Q1904" s="11" t="s">
        <v>101</v>
      </c>
      <c r="R1904" s="11" t="s">
        <v>2594</v>
      </c>
      <c r="S1904" s="11" t="s">
        <v>39</v>
      </c>
      <c r="T1904" s="11" t="s">
        <v>133</v>
      </c>
      <c r="U1904" s="11" t="s">
        <v>37</v>
      </c>
      <c r="V1904" s="17">
        <v>0</v>
      </c>
      <c r="W1904" s="11" t="s">
        <v>37</v>
      </c>
      <c r="Y1904" s="17" t="str">
        <f>TablaIncidentes[[#This Row],[Tiempo Total Gestión]]</f>
        <v>02:42</v>
      </c>
      <c r="Z1904" s="11">
        <f t="shared" si="203"/>
        <v>2</v>
      </c>
      <c r="AA1904" s="11">
        <f t="shared" si="204"/>
        <v>42</v>
      </c>
      <c r="AB1904" s="11">
        <f>IF(TablaIncidentes[[#This Row],[Prioridad*]]="Baja",(Z1904-24)*60+AA1904,IF(TablaIncidentes[[#This Row],[Prioridad*]]="Media",(Z1904-4)*60+AA1904,IF(TablaIncidentes[[#This Row],[Prioridad*]]="Alta",(Z1904-2)*60+AA1904)))</f>
        <v>42</v>
      </c>
      <c r="AD1904" s="17" t="str">
        <f>TablaIncidentes[[#This Row],[Tiempo Creación (HH:mm)]]</f>
        <v>00:00</v>
      </c>
      <c r="AE1904" s="11">
        <f t="shared" si="205"/>
        <v>0</v>
      </c>
      <c r="AF1904" s="11">
        <f t="shared" si="206"/>
        <v>0</v>
      </c>
      <c r="AG1904" s="11">
        <f>IF(TablaIncidentes[[#This Row],[Prioridad*]]="Baja",((AE1904*60)+AF1904)-30,IF(TablaIncidentes[[#This Row],[Prioridad*]]="Media",((AE1904*60)+AF1904)-15,IF(TablaIncidentes[[#This Row],[Prioridad*]]="Alta",((AE1904*60)+AF1904)-10)))</f>
        <v>-10</v>
      </c>
      <c r="AI1904" s="17">
        <f>TablaIncidentes[[#This Row],[Tiempo Avance Incidente]]</f>
        <v>0</v>
      </c>
      <c r="AJ1904" s="11">
        <f t="shared" si="207"/>
        <v>0</v>
      </c>
      <c r="AK1904" s="11">
        <f t="shared" si="208"/>
        <v>0</v>
      </c>
      <c r="AL1904">
        <f>IF(TablaIncidentes[[#This Row],[Prioridad*]]="Baja",((AJ1904*60)+AK1904)-720,IF(TablaIncidentes[[#This Row],[Prioridad*]]="Media",((AJ1904*60)+AK1904)-120,IF(TablaIncidentes[[#This Row],[Prioridad*]]="Alta",((AJ1904*60)+AK1904)-60)))</f>
        <v>-60</v>
      </c>
      <c r="AN1904" t="str">
        <f t="shared" si="209"/>
        <v>martes</v>
      </c>
    </row>
    <row r="1905" spans="1:40" x14ac:dyDescent="0.25">
      <c r="A1905" s="20" t="s">
        <v>3780</v>
      </c>
      <c r="B1905" t="s">
        <v>3781</v>
      </c>
      <c r="C1905" t="s">
        <v>32</v>
      </c>
      <c r="D1905" s="11" t="s">
        <v>33</v>
      </c>
      <c r="E1905" t="s">
        <v>34</v>
      </c>
      <c r="F1905" t="s">
        <v>51</v>
      </c>
      <c r="G1905" t="s">
        <v>361</v>
      </c>
      <c r="J1905" s="12">
        <v>43858</v>
      </c>
      <c r="K1905" s="13">
        <v>0.52364583333333337</v>
      </c>
      <c r="L1905" s="14">
        <v>43858</v>
      </c>
      <c r="M1905" s="15">
        <v>0.52364583333333337</v>
      </c>
      <c r="N1905" s="12">
        <v>43858</v>
      </c>
      <c r="O1905" s="13">
        <v>0.6334953703703704</v>
      </c>
      <c r="P1905" s="16">
        <v>43859.679583333331</v>
      </c>
      <c r="Q1905" s="11" t="s">
        <v>101</v>
      </c>
      <c r="R1905" s="11" t="s">
        <v>2106</v>
      </c>
      <c r="S1905" s="11" t="s">
        <v>39</v>
      </c>
      <c r="T1905" s="11" t="s">
        <v>133</v>
      </c>
      <c r="U1905" s="11" t="s">
        <v>37</v>
      </c>
      <c r="V1905" s="17">
        <v>0</v>
      </c>
      <c r="W1905" s="11" t="s">
        <v>37</v>
      </c>
      <c r="Y1905" s="17" t="str">
        <f>TablaIncidentes[[#This Row],[Tiempo Total Gestión]]</f>
        <v>02:38</v>
      </c>
      <c r="Z1905" s="11">
        <f t="shared" si="203"/>
        <v>2</v>
      </c>
      <c r="AA1905" s="11">
        <f t="shared" si="204"/>
        <v>38</v>
      </c>
      <c r="AB1905" s="11">
        <f>IF(TablaIncidentes[[#This Row],[Prioridad*]]="Baja",(Z1905-24)*60+AA1905,IF(TablaIncidentes[[#This Row],[Prioridad*]]="Media",(Z1905-4)*60+AA1905,IF(TablaIncidentes[[#This Row],[Prioridad*]]="Alta",(Z1905-2)*60+AA1905)))</f>
        <v>38</v>
      </c>
      <c r="AD1905" s="17" t="str">
        <f>TablaIncidentes[[#This Row],[Tiempo Creación (HH:mm)]]</f>
        <v>00:00</v>
      </c>
      <c r="AE1905" s="11">
        <f t="shared" si="205"/>
        <v>0</v>
      </c>
      <c r="AF1905" s="11">
        <f t="shared" si="206"/>
        <v>0</v>
      </c>
      <c r="AG1905" s="11">
        <f>IF(TablaIncidentes[[#This Row],[Prioridad*]]="Baja",((AE1905*60)+AF1905)-30,IF(TablaIncidentes[[#This Row],[Prioridad*]]="Media",((AE1905*60)+AF1905)-15,IF(TablaIncidentes[[#This Row],[Prioridad*]]="Alta",((AE1905*60)+AF1905)-10)))</f>
        <v>-10</v>
      </c>
      <c r="AI1905" s="17">
        <f>TablaIncidentes[[#This Row],[Tiempo Avance Incidente]]</f>
        <v>0</v>
      </c>
      <c r="AJ1905" s="11">
        <f t="shared" si="207"/>
        <v>0</v>
      </c>
      <c r="AK1905" s="11">
        <f t="shared" si="208"/>
        <v>0</v>
      </c>
      <c r="AL1905">
        <f>IF(TablaIncidentes[[#This Row],[Prioridad*]]="Baja",((AJ1905*60)+AK1905)-720,IF(TablaIncidentes[[#This Row],[Prioridad*]]="Media",((AJ1905*60)+AK1905)-120,IF(TablaIncidentes[[#This Row],[Prioridad*]]="Alta",((AJ1905*60)+AK1905)-60)))</f>
        <v>-60</v>
      </c>
      <c r="AN1905" t="str">
        <f t="shared" si="209"/>
        <v>martes</v>
      </c>
    </row>
    <row r="1906" spans="1:40" x14ac:dyDescent="0.25">
      <c r="A1906" s="20" t="s">
        <v>3782</v>
      </c>
      <c r="B1906" t="s">
        <v>1402</v>
      </c>
      <c r="C1906" t="s">
        <v>32</v>
      </c>
      <c r="D1906" s="11" t="s">
        <v>33</v>
      </c>
      <c r="E1906" t="s">
        <v>34</v>
      </c>
      <c r="F1906" t="s">
        <v>51</v>
      </c>
      <c r="G1906" t="s">
        <v>361</v>
      </c>
      <c r="J1906" s="12">
        <v>43858</v>
      </c>
      <c r="K1906" s="13">
        <v>0.53199074074074071</v>
      </c>
      <c r="L1906" s="14">
        <v>43858</v>
      </c>
      <c r="M1906" s="15">
        <v>0.53199074074074071</v>
      </c>
      <c r="N1906" s="12">
        <v>43858</v>
      </c>
      <c r="O1906" s="13">
        <v>0.63833333333333331</v>
      </c>
      <c r="P1906" s="16">
        <v>43859.679583333331</v>
      </c>
      <c r="Q1906" s="11" t="s">
        <v>101</v>
      </c>
      <c r="R1906" s="11" t="s">
        <v>3504</v>
      </c>
      <c r="S1906" s="11" t="s">
        <v>39</v>
      </c>
      <c r="T1906" s="11" t="s">
        <v>133</v>
      </c>
      <c r="U1906" s="11" t="s">
        <v>37</v>
      </c>
      <c r="V1906" s="17">
        <v>0</v>
      </c>
      <c r="W1906" s="11" t="s">
        <v>37</v>
      </c>
      <c r="Y1906" s="17" t="str">
        <f>TablaIncidentes[[#This Row],[Tiempo Total Gestión]]</f>
        <v>02:33</v>
      </c>
      <c r="Z1906" s="11">
        <f t="shared" si="203"/>
        <v>2</v>
      </c>
      <c r="AA1906" s="11">
        <f t="shared" si="204"/>
        <v>33</v>
      </c>
      <c r="AB1906" s="11">
        <f>IF(TablaIncidentes[[#This Row],[Prioridad*]]="Baja",(Z1906-24)*60+AA1906,IF(TablaIncidentes[[#This Row],[Prioridad*]]="Media",(Z1906-4)*60+AA1906,IF(TablaIncidentes[[#This Row],[Prioridad*]]="Alta",(Z1906-2)*60+AA1906)))</f>
        <v>33</v>
      </c>
      <c r="AD1906" s="17" t="str">
        <f>TablaIncidentes[[#This Row],[Tiempo Creación (HH:mm)]]</f>
        <v>00:00</v>
      </c>
      <c r="AE1906" s="11">
        <f t="shared" si="205"/>
        <v>0</v>
      </c>
      <c r="AF1906" s="11">
        <f t="shared" si="206"/>
        <v>0</v>
      </c>
      <c r="AG1906" s="11">
        <f>IF(TablaIncidentes[[#This Row],[Prioridad*]]="Baja",((AE1906*60)+AF1906)-30,IF(TablaIncidentes[[#This Row],[Prioridad*]]="Media",((AE1906*60)+AF1906)-15,IF(TablaIncidentes[[#This Row],[Prioridad*]]="Alta",((AE1906*60)+AF1906)-10)))</f>
        <v>-10</v>
      </c>
      <c r="AI1906" s="17">
        <f>TablaIncidentes[[#This Row],[Tiempo Avance Incidente]]</f>
        <v>0</v>
      </c>
      <c r="AJ1906" s="11">
        <f t="shared" si="207"/>
        <v>0</v>
      </c>
      <c r="AK1906" s="11">
        <f t="shared" si="208"/>
        <v>0</v>
      </c>
      <c r="AL1906">
        <f>IF(TablaIncidentes[[#This Row],[Prioridad*]]="Baja",((AJ1906*60)+AK1906)-720,IF(TablaIncidentes[[#This Row],[Prioridad*]]="Media",((AJ1906*60)+AK1906)-120,IF(TablaIncidentes[[#This Row],[Prioridad*]]="Alta",((AJ1906*60)+AK1906)-60)))</f>
        <v>-60</v>
      </c>
      <c r="AN1906" t="str">
        <f t="shared" si="209"/>
        <v>martes</v>
      </c>
    </row>
    <row r="1907" spans="1:40" x14ac:dyDescent="0.25">
      <c r="A1907" s="10" t="s">
        <v>3783</v>
      </c>
      <c r="B1907" t="s">
        <v>3784</v>
      </c>
      <c r="C1907" t="s">
        <v>32</v>
      </c>
      <c r="D1907" s="11" t="s">
        <v>33</v>
      </c>
      <c r="E1907" t="s">
        <v>34</v>
      </c>
      <c r="F1907" t="s">
        <v>51</v>
      </c>
      <c r="G1907" t="s">
        <v>62</v>
      </c>
      <c r="J1907" s="12">
        <v>43858</v>
      </c>
      <c r="K1907" s="13">
        <v>0.5912384259259259</v>
      </c>
      <c r="L1907" s="14">
        <v>43858</v>
      </c>
      <c r="M1907" s="15">
        <v>0.5912384259259259</v>
      </c>
      <c r="N1907" s="12">
        <v>43858</v>
      </c>
      <c r="O1907" s="13">
        <v>0.66744212962962957</v>
      </c>
      <c r="P1907" s="16">
        <v>43859.679583333331</v>
      </c>
      <c r="Q1907" s="11" t="s">
        <v>37</v>
      </c>
      <c r="R1907" s="11" t="s">
        <v>65</v>
      </c>
      <c r="S1907" s="11" t="s">
        <v>39</v>
      </c>
      <c r="T1907" s="11" t="s">
        <v>133</v>
      </c>
      <c r="U1907" s="11" t="s">
        <v>37</v>
      </c>
      <c r="V1907" s="17">
        <v>0</v>
      </c>
      <c r="W1907" s="11" t="s">
        <v>37</v>
      </c>
      <c r="Y1907" s="17" t="str">
        <f>TablaIncidentes[[#This Row],[Tiempo Total Gestión]]</f>
        <v>01:46</v>
      </c>
      <c r="Z1907" s="11">
        <f t="shared" si="203"/>
        <v>1</v>
      </c>
      <c r="AA1907" s="11">
        <f t="shared" si="204"/>
        <v>46</v>
      </c>
      <c r="AB1907" s="11">
        <f>IF(TablaIncidentes[[#This Row],[Prioridad*]]="Baja",(Z1907-24)*60+AA1907,IF(TablaIncidentes[[#This Row],[Prioridad*]]="Media",(Z1907-4)*60+AA1907,IF(TablaIncidentes[[#This Row],[Prioridad*]]="Alta",(Z1907-2)*60+AA1907)))</f>
        <v>-14</v>
      </c>
      <c r="AD1907" s="17" t="str">
        <f>TablaIncidentes[[#This Row],[Tiempo Creación (HH:mm)]]</f>
        <v>00:00</v>
      </c>
      <c r="AE1907" s="11">
        <f t="shared" si="205"/>
        <v>0</v>
      </c>
      <c r="AF1907" s="11">
        <f t="shared" si="206"/>
        <v>0</v>
      </c>
      <c r="AG1907" s="11">
        <f>IF(TablaIncidentes[[#This Row],[Prioridad*]]="Baja",((AE1907*60)+AF1907)-30,IF(TablaIncidentes[[#This Row],[Prioridad*]]="Media",((AE1907*60)+AF1907)-15,IF(TablaIncidentes[[#This Row],[Prioridad*]]="Alta",((AE1907*60)+AF1907)-10)))</f>
        <v>-10</v>
      </c>
      <c r="AI1907" s="17">
        <f>TablaIncidentes[[#This Row],[Tiempo Avance Incidente]]</f>
        <v>0</v>
      </c>
      <c r="AJ1907" s="11">
        <f t="shared" si="207"/>
        <v>0</v>
      </c>
      <c r="AK1907" s="11">
        <f t="shared" si="208"/>
        <v>0</v>
      </c>
      <c r="AL1907">
        <f>IF(TablaIncidentes[[#This Row],[Prioridad*]]="Baja",((AJ1907*60)+AK1907)-720,IF(TablaIncidentes[[#This Row],[Prioridad*]]="Media",((AJ1907*60)+AK1907)-120,IF(TablaIncidentes[[#This Row],[Prioridad*]]="Alta",((AJ1907*60)+AK1907)-60)))</f>
        <v>-60</v>
      </c>
      <c r="AN1907" t="str">
        <f t="shared" si="209"/>
        <v>martes</v>
      </c>
    </row>
    <row r="1908" spans="1:40" x14ac:dyDescent="0.25">
      <c r="A1908" s="10" t="s">
        <v>3785</v>
      </c>
      <c r="B1908" t="s">
        <v>3786</v>
      </c>
      <c r="C1908" t="s">
        <v>123</v>
      </c>
      <c r="D1908" s="11" t="s">
        <v>150</v>
      </c>
      <c r="E1908" t="s">
        <v>34</v>
      </c>
      <c r="F1908" t="s">
        <v>111</v>
      </c>
      <c r="G1908" t="s">
        <v>279</v>
      </c>
      <c r="J1908" s="12">
        <v>43858</v>
      </c>
      <c r="K1908" s="13">
        <v>0.59032407407407406</v>
      </c>
      <c r="L1908" s="14">
        <v>43858</v>
      </c>
      <c r="M1908" s="15">
        <v>0.59414351851851854</v>
      </c>
      <c r="N1908" s="12">
        <v>43858</v>
      </c>
      <c r="O1908" s="13">
        <v>0.59603009259259265</v>
      </c>
      <c r="P1908" s="16">
        <v>43859.679583333331</v>
      </c>
      <c r="Q1908" s="11" t="s">
        <v>37</v>
      </c>
      <c r="R1908" s="11" t="s">
        <v>44</v>
      </c>
      <c r="S1908" s="11" t="s">
        <v>59</v>
      </c>
      <c r="T1908" s="11" t="s">
        <v>69</v>
      </c>
      <c r="U1908" s="11" t="s">
        <v>37</v>
      </c>
      <c r="V1908" s="17">
        <v>3.8078703728388064E-3</v>
      </c>
      <c r="W1908" s="11" t="s">
        <v>37</v>
      </c>
      <c r="Y1908" s="17" t="str">
        <f>TablaIncidentes[[#This Row],[Tiempo Total Gestión]]</f>
        <v>00:08</v>
      </c>
      <c r="Z1908" s="11">
        <f t="shared" si="203"/>
        <v>0</v>
      </c>
      <c r="AA1908" s="11">
        <f t="shared" si="204"/>
        <v>8</v>
      </c>
      <c r="AB1908" s="11">
        <f>IF(TablaIncidentes[[#This Row],[Prioridad*]]="Baja",(Z1908-24)*60+AA1908,IF(TablaIncidentes[[#This Row],[Prioridad*]]="Media",(Z1908-4)*60+AA1908,IF(TablaIncidentes[[#This Row],[Prioridad*]]="Alta",(Z1908-2)*60+AA1908)))</f>
        <v>-1432</v>
      </c>
      <c r="AD1908" s="17" t="str">
        <f>TablaIncidentes[[#This Row],[Tiempo Creación (HH:mm)]]</f>
        <v>00:05</v>
      </c>
      <c r="AE1908" s="11">
        <f t="shared" si="205"/>
        <v>0</v>
      </c>
      <c r="AF1908" s="11">
        <f t="shared" si="206"/>
        <v>5</v>
      </c>
      <c r="AG1908" s="11">
        <f>IF(TablaIncidentes[[#This Row],[Prioridad*]]="Baja",((AE1908*60)+AF1908)-30,IF(TablaIncidentes[[#This Row],[Prioridad*]]="Media",((AE1908*60)+AF1908)-15,IF(TablaIncidentes[[#This Row],[Prioridad*]]="Alta",((AE1908*60)+AF1908)-10)))</f>
        <v>-25</v>
      </c>
      <c r="AI1908" s="17">
        <f>TablaIncidentes[[#This Row],[Tiempo Avance Incidente]]</f>
        <v>3.8078703728388064E-3</v>
      </c>
      <c r="AJ1908" s="11">
        <f t="shared" si="207"/>
        <v>0</v>
      </c>
      <c r="AK1908" s="11">
        <f t="shared" si="208"/>
        <v>5</v>
      </c>
      <c r="AL1908">
        <f>IF(TablaIncidentes[[#This Row],[Prioridad*]]="Baja",((AJ1908*60)+AK1908)-720,IF(TablaIncidentes[[#This Row],[Prioridad*]]="Media",((AJ1908*60)+AK1908)-120,IF(TablaIncidentes[[#This Row],[Prioridad*]]="Alta",((AJ1908*60)+AK1908)-60)))</f>
        <v>-715</v>
      </c>
      <c r="AN1908" t="str">
        <f t="shared" si="209"/>
        <v>martes</v>
      </c>
    </row>
    <row r="1909" spans="1:40" x14ac:dyDescent="0.25">
      <c r="A1909" s="10" t="s">
        <v>3787</v>
      </c>
      <c r="B1909" t="s">
        <v>3788</v>
      </c>
      <c r="C1909" t="s">
        <v>32</v>
      </c>
      <c r="D1909" s="11" t="s">
        <v>33</v>
      </c>
      <c r="E1909" t="s">
        <v>34</v>
      </c>
      <c r="F1909" t="s">
        <v>51</v>
      </c>
      <c r="G1909" t="s">
        <v>62</v>
      </c>
      <c r="J1909" s="12">
        <v>43858</v>
      </c>
      <c r="K1909" s="13">
        <v>0.6072453703703703</v>
      </c>
      <c r="L1909" s="14">
        <v>43858</v>
      </c>
      <c r="M1909" s="15">
        <v>0.6072453703703703</v>
      </c>
      <c r="N1909" s="12">
        <v>43858</v>
      </c>
      <c r="O1909" s="13">
        <v>0.67473379629629626</v>
      </c>
      <c r="P1909" s="16">
        <v>43859.679583333331</v>
      </c>
      <c r="Q1909" s="11" t="s">
        <v>37</v>
      </c>
      <c r="R1909" s="11" t="s">
        <v>1168</v>
      </c>
      <c r="S1909" s="11" t="s">
        <v>39</v>
      </c>
      <c r="T1909" s="11" t="s">
        <v>133</v>
      </c>
      <c r="U1909" s="11" t="s">
        <v>37</v>
      </c>
      <c r="V1909" s="17">
        <v>0</v>
      </c>
      <c r="W1909" s="11" t="s">
        <v>37</v>
      </c>
      <c r="Y1909" s="17" t="str">
        <f>TablaIncidentes[[#This Row],[Tiempo Total Gestión]]</f>
        <v>01:29</v>
      </c>
      <c r="Z1909" s="11">
        <f t="shared" si="203"/>
        <v>1</v>
      </c>
      <c r="AA1909" s="11">
        <f t="shared" si="204"/>
        <v>29</v>
      </c>
      <c r="AB1909" s="11">
        <f>IF(TablaIncidentes[[#This Row],[Prioridad*]]="Baja",(Z1909-24)*60+AA1909,IF(TablaIncidentes[[#This Row],[Prioridad*]]="Media",(Z1909-4)*60+AA1909,IF(TablaIncidentes[[#This Row],[Prioridad*]]="Alta",(Z1909-2)*60+AA1909)))</f>
        <v>-31</v>
      </c>
      <c r="AD1909" s="17" t="str">
        <f>TablaIncidentes[[#This Row],[Tiempo Creación (HH:mm)]]</f>
        <v>00:00</v>
      </c>
      <c r="AE1909" s="11">
        <f t="shared" si="205"/>
        <v>0</v>
      </c>
      <c r="AF1909" s="11">
        <f t="shared" si="206"/>
        <v>0</v>
      </c>
      <c r="AG1909" s="11">
        <f>IF(TablaIncidentes[[#This Row],[Prioridad*]]="Baja",((AE1909*60)+AF1909)-30,IF(TablaIncidentes[[#This Row],[Prioridad*]]="Media",((AE1909*60)+AF1909)-15,IF(TablaIncidentes[[#This Row],[Prioridad*]]="Alta",((AE1909*60)+AF1909)-10)))</f>
        <v>-10</v>
      </c>
      <c r="AI1909" s="17">
        <f>TablaIncidentes[[#This Row],[Tiempo Avance Incidente]]</f>
        <v>0</v>
      </c>
      <c r="AJ1909" s="11">
        <f t="shared" si="207"/>
        <v>0</v>
      </c>
      <c r="AK1909" s="11">
        <f t="shared" si="208"/>
        <v>0</v>
      </c>
      <c r="AL1909">
        <f>IF(TablaIncidentes[[#This Row],[Prioridad*]]="Baja",((AJ1909*60)+AK1909)-720,IF(TablaIncidentes[[#This Row],[Prioridad*]]="Media",((AJ1909*60)+AK1909)-120,IF(TablaIncidentes[[#This Row],[Prioridad*]]="Alta",((AJ1909*60)+AK1909)-60)))</f>
        <v>-60</v>
      </c>
      <c r="AN1909" t="str">
        <f t="shared" si="209"/>
        <v>martes</v>
      </c>
    </row>
    <row r="1910" spans="1:40" x14ac:dyDescent="0.25">
      <c r="A1910" s="10" t="s">
        <v>3789</v>
      </c>
      <c r="B1910" t="s">
        <v>3290</v>
      </c>
      <c r="C1910" t="s">
        <v>32</v>
      </c>
      <c r="D1910" s="11" t="s">
        <v>33</v>
      </c>
      <c r="E1910" t="s">
        <v>34</v>
      </c>
      <c r="F1910" t="s">
        <v>51</v>
      </c>
      <c r="G1910" t="s">
        <v>75</v>
      </c>
      <c r="J1910" s="12">
        <v>43858</v>
      </c>
      <c r="K1910" s="13">
        <v>0.63993055555555556</v>
      </c>
      <c r="L1910" s="14">
        <v>43858</v>
      </c>
      <c r="M1910" s="15">
        <v>0.63993055555555556</v>
      </c>
      <c r="N1910" s="12">
        <v>43858</v>
      </c>
      <c r="O1910" s="13">
        <v>0.7456018518518519</v>
      </c>
      <c r="P1910" s="16">
        <v>43859.758402777778</v>
      </c>
      <c r="Q1910" s="11" t="s">
        <v>37</v>
      </c>
      <c r="R1910" s="11" t="s">
        <v>1942</v>
      </c>
      <c r="S1910" s="11" t="s">
        <v>39</v>
      </c>
      <c r="T1910" s="11" t="s">
        <v>133</v>
      </c>
      <c r="U1910" s="11" t="s">
        <v>37</v>
      </c>
      <c r="V1910" s="17">
        <v>0</v>
      </c>
      <c r="W1910" s="11" t="s">
        <v>37</v>
      </c>
      <c r="Y1910" s="17" t="str">
        <f>TablaIncidentes[[#This Row],[Tiempo Total Gestión]]</f>
        <v>00:54</v>
      </c>
      <c r="Z1910" s="11">
        <f t="shared" si="203"/>
        <v>0</v>
      </c>
      <c r="AA1910" s="11">
        <f t="shared" si="204"/>
        <v>54</v>
      </c>
      <c r="AB1910" s="11">
        <f>IF(TablaIncidentes[[#This Row],[Prioridad*]]="Baja",(Z1910-24)*60+AA1910,IF(TablaIncidentes[[#This Row],[Prioridad*]]="Media",(Z1910-4)*60+AA1910,IF(TablaIncidentes[[#This Row],[Prioridad*]]="Alta",(Z1910-2)*60+AA1910)))</f>
        <v>-66</v>
      </c>
      <c r="AD1910" s="17" t="str">
        <f>TablaIncidentes[[#This Row],[Tiempo Creación (HH:mm)]]</f>
        <v>00:00</v>
      </c>
      <c r="AE1910" s="11">
        <f t="shared" si="205"/>
        <v>0</v>
      </c>
      <c r="AF1910" s="11">
        <f t="shared" si="206"/>
        <v>0</v>
      </c>
      <c r="AG1910" s="11">
        <f>IF(TablaIncidentes[[#This Row],[Prioridad*]]="Baja",((AE1910*60)+AF1910)-30,IF(TablaIncidentes[[#This Row],[Prioridad*]]="Media",((AE1910*60)+AF1910)-15,IF(TablaIncidentes[[#This Row],[Prioridad*]]="Alta",((AE1910*60)+AF1910)-10)))</f>
        <v>-10</v>
      </c>
      <c r="AI1910" s="17">
        <f>TablaIncidentes[[#This Row],[Tiempo Avance Incidente]]</f>
        <v>0</v>
      </c>
      <c r="AJ1910" s="11">
        <f t="shared" si="207"/>
        <v>0</v>
      </c>
      <c r="AK1910" s="11">
        <f t="shared" si="208"/>
        <v>0</v>
      </c>
      <c r="AL1910">
        <f>IF(TablaIncidentes[[#This Row],[Prioridad*]]="Baja",((AJ1910*60)+AK1910)-720,IF(TablaIncidentes[[#This Row],[Prioridad*]]="Media",((AJ1910*60)+AK1910)-120,IF(TablaIncidentes[[#This Row],[Prioridad*]]="Alta",((AJ1910*60)+AK1910)-60)))</f>
        <v>-60</v>
      </c>
      <c r="AN1910" t="str">
        <f t="shared" si="209"/>
        <v>martes</v>
      </c>
    </row>
    <row r="1911" spans="1:40" x14ac:dyDescent="0.25">
      <c r="A1911" s="20" t="s">
        <v>3790</v>
      </c>
      <c r="B1911" t="s">
        <v>3791</v>
      </c>
      <c r="C1911" t="s">
        <v>32</v>
      </c>
      <c r="D1911" s="11" t="s">
        <v>33</v>
      </c>
      <c r="E1911" t="s">
        <v>34</v>
      </c>
      <c r="F1911" t="s">
        <v>51</v>
      </c>
      <c r="G1911" t="s">
        <v>52</v>
      </c>
      <c r="J1911" s="12">
        <v>43858</v>
      </c>
      <c r="K1911" s="13">
        <v>0.6482754629629629</v>
      </c>
      <c r="L1911" s="14">
        <v>43858</v>
      </c>
      <c r="M1911" s="15">
        <v>0.6482754629629629</v>
      </c>
      <c r="N1911" s="12">
        <v>43859</v>
      </c>
      <c r="O1911" s="13">
        <v>0.4153587962962963</v>
      </c>
      <c r="P1911" s="16">
        <v>43860.452002314814</v>
      </c>
      <c r="Q1911" s="11" t="s">
        <v>101</v>
      </c>
      <c r="R1911" s="11" t="s">
        <v>1482</v>
      </c>
      <c r="S1911" s="11" t="s">
        <v>39</v>
      </c>
      <c r="T1911" s="11" t="s">
        <v>133</v>
      </c>
      <c r="U1911" s="11" t="s">
        <v>37</v>
      </c>
      <c r="V1911" s="17">
        <v>0</v>
      </c>
      <c r="W1911" s="11" t="s">
        <v>37</v>
      </c>
      <c r="Y1911" s="17" t="str">
        <f>TablaIncidentes[[#This Row],[Tiempo Total Gestión]]</f>
        <v>18:24</v>
      </c>
      <c r="Z1911" s="11">
        <f t="shared" si="203"/>
        <v>18</v>
      </c>
      <c r="AA1911" s="11">
        <f t="shared" si="204"/>
        <v>24</v>
      </c>
      <c r="AB1911" s="11">
        <f>IF(TablaIncidentes[[#This Row],[Prioridad*]]="Baja",(Z1911-24)*60+AA1911,IF(TablaIncidentes[[#This Row],[Prioridad*]]="Media",(Z1911-4)*60+AA1911,IF(TablaIncidentes[[#This Row],[Prioridad*]]="Alta",(Z1911-2)*60+AA1911)))</f>
        <v>984</v>
      </c>
      <c r="AD1911" s="17" t="str">
        <f>TablaIncidentes[[#This Row],[Tiempo Creación (HH:mm)]]</f>
        <v>00:00</v>
      </c>
      <c r="AE1911" s="11">
        <f t="shared" si="205"/>
        <v>0</v>
      </c>
      <c r="AF1911" s="11">
        <f t="shared" si="206"/>
        <v>0</v>
      </c>
      <c r="AG1911" s="11">
        <f>IF(TablaIncidentes[[#This Row],[Prioridad*]]="Baja",((AE1911*60)+AF1911)-30,IF(TablaIncidentes[[#This Row],[Prioridad*]]="Media",((AE1911*60)+AF1911)-15,IF(TablaIncidentes[[#This Row],[Prioridad*]]="Alta",((AE1911*60)+AF1911)-10)))</f>
        <v>-10</v>
      </c>
      <c r="AI1911" s="17">
        <f>TablaIncidentes[[#This Row],[Tiempo Avance Incidente]]</f>
        <v>0</v>
      </c>
      <c r="AJ1911" s="11">
        <f t="shared" si="207"/>
        <v>0</v>
      </c>
      <c r="AK1911" s="11">
        <f t="shared" si="208"/>
        <v>0</v>
      </c>
      <c r="AL1911">
        <f>IF(TablaIncidentes[[#This Row],[Prioridad*]]="Baja",((AJ1911*60)+AK1911)-720,IF(TablaIncidentes[[#This Row],[Prioridad*]]="Media",((AJ1911*60)+AK1911)-120,IF(TablaIncidentes[[#This Row],[Prioridad*]]="Alta",((AJ1911*60)+AK1911)-60)))</f>
        <v>-60</v>
      </c>
      <c r="AN1911" t="str">
        <f t="shared" si="209"/>
        <v>martes</v>
      </c>
    </row>
    <row r="1912" spans="1:40" x14ac:dyDescent="0.25">
      <c r="A1912" s="20" t="s">
        <v>3792</v>
      </c>
      <c r="B1912" t="s">
        <v>3315</v>
      </c>
      <c r="C1912" t="s">
        <v>32</v>
      </c>
      <c r="D1912" s="11" t="s">
        <v>33</v>
      </c>
      <c r="E1912" t="s">
        <v>34</v>
      </c>
      <c r="F1912" t="s">
        <v>51</v>
      </c>
      <c r="G1912" t="s">
        <v>52</v>
      </c>
      <c r="J1912" s="12">
        <v>43858</v>
      </c>
      <c r="K1912" s="13">
        <v>0.59890046296296295</v>
      </c>
      <c r="L1912" s="14">
        <v>43858</v>
      </c>
      <c r="M1912" s="15">
        <v>0.59890046296296295</v>
      </c>
      <c r="N1912" s="12">
        <v>43859</v>
      </c>
      <c r="O1912" s="13">
        <v>0.42346064814814816</v>
      </c>
      <c r="P1912" s="16">
        <v>43860.452002314814</v>
      </c>
      <c r="Q1912" s="11" t="s">
        <v>101</v>
      </c>
      <c r="R1912" s="11" t="s">
        <v>1697</v>
      </c>
      <c r="S1912" s="11" t="s">
        <v>39</v>
      </c>
      <c r="T1912" s="11" t="s">
        <v>133</v>
      </c>
      <c r="U1912" s="11" t="s">
        <v>37</v>
      </c>
      <c r="V1912" s="17">
        <v>0</v>
      </c>
      <c r="W1912" s="11" t="s">
        <v>37</v>
      </c>
      <c r="Y1912" s="17" t="str">
        <f>TablaIncidentes[[#This Row],[Tiempo Total Gestión]]</f>
        <v>19:47</v>
      </c>
      <c r="Z1912" s="11">
        <f t="shared" si="203"/>
        <v>19</v>
      </c>
      <c r="AA1912" s="11">
        <f t="shared" si="204"/>
        <v>47</v>
      </c>
      <c r="AB1912" s="11">
        <f>IF(TablaIncidentes[[#This Row],[Prioridad*]]="Baja",(Z1912-24)*60+AA1912,IF(TablaIncidentes[[#This Row],[Prioridad*]]="Media",(Z1912-4)*60+AA1912,IF(TablaIncidentes[[#This Row],[Prioridad*]]="Alta",(Z1912-2)*60+AA1912)))</f>
        <v>1067</v>
      </c>
      <c r="AD1912" s="17" t="str">
        <f>TablaIncidentes[[#This Row],[Tiempo Creación (HH:mm)]]</f>
        <v>00:00</v>
      </c>
      <c r="AE1912" s="11">
        <f t="shared" si="205"/>
        <v>0</v>
      </c>
      <c r="AF1912" s="11">
        <f t="shared" si="206"/>
        <v>0</v>
      </c>
      <c r="AG1912" s="11">
        <f>IF(TablaIncidentes[[#This Row],[Prioridad*]]="Baja",((AE1912*60)+AF1912)-30,IF(TablaIncidentes[[#This Row],[Prioridad*]]="Media",((AE1912*60)+AF1912)-15,IF(TablaIncidentes[[#This Row],[Prioridad*]]="Alta",((AE1912*60)+AF1912)-10)))</f>
        <v>-10</v>
      </c>
      <c r="AI1912" s="17">
        <f>TablaIncidentes[[#This Row],[Tiempo Avance Incidente]]</f>
        <v>0</v>
      </c>
      <c r="AJ1912" s="11">
        <f t="shared" si="207"/>
        <v>0</v>
      </c>
      <c r="AK1912" s="11">
        <f t="shared" si="208"/>
        <v>0</v>
      </c>
      <c r="AL1912">
        <f>IF(TablaIncidentes[[#This Row],[Prioridad*]]="Baja",((AJ1912*60)+AK1912)-720,IF(TablaIncidentes[[#This Row],[Prioridad*]]="Media",((AJ1912*60)+AK1912)-120,IF(TablaIncidentes[[#This Row],[Prioridad*]]="Alta",((AJ1912*60)+AK1912)-60)))</f>
        <v>-60</v>
      </c>
      <c r="AN1912" t="str">
        <f t="shared" si="209"/>
        <v>martes</v>
      </c>
    </row>
    <row r="1913" spans="1:40" x14ac:dyDescent="0.25">
      <c r="A1913" s="10" t="s">
        <v>3793</v>
      </c>
      <c r="B1913" t="s">
        <v>3794</v>
      </c>
      <c r="C1913" t="s">
        <v>32</v>
      </c>
      <c r="D1913" s="11" t="s">
        <v>33</v>
      </c>
      <c r="E1913" t="s">
        <v>34</v>
      </c>
      <c r="F1913" t="s">
        <v>51</v>
      </c>
      <c r="G1913" t="s">
        <v>62</v>
      </c>
      <c r="J1913" s="12">
        <v>43858</v>
      </c>
      <c r="K1913" s="13">
        <v>0.60028935185185184</v>
      </c>
      <c r="L1913" s="14">
        <v>43858</v>
      </c>
      <c r="M1913" s="15">
        <v>0.60028935185185184</v>
      </c>
      <c r="N1913" s="12">
        <v>43858</v>
      </c>
      <c r="O1913" s="13">
        <v>0.68210648148148145</v>
      </c>
      <c r="P1913" s="16">
        <v>43859.758402777778</v>
      </c>
      <c r="Q1913" s="11" t="s">
        <v>37</v>
      </c>
      <c r="R1913" s="11" t="s">
        <v>1855</v>
      </c>
      <c r="S1913" s="11" t="s">
        <v>39</v>
      </c>
      <c r="T1913" s="11" t="s">
        <v>133</v>
      </c>
      <c r="U1913" s="11" t="s">
        <v>37</v>
      </c>
      <c r="V1913" s="17">
        <v>0</v>
      </c>
      <c r="W1913" s="11" t="s">
        <v>37</v>
      </c>
      <c r="Y1913" s="17" t="str">
        <f>TablaIncidentes[[#This Row],[Tiempo Total Gestión]]</f>
        <v>01:57</v>
      </c>
      <c r="Z1913" s="11">
        <f t="shared" si="203"/>
        <v>1</v>
      </c>
      <c r="AA1913" s="11">
        <f t="shared" si="204"/>
        <v>57</v>
      </c>
      <c r="AB1913" s="11">
        <f>IF(TablaIncidentes[[#This Row],[Prioridad*]]="Baja",(Z1913-24)*60+AA1913,IF(TablaIncidentes[[#This Row],[Prioridad*]]="Media",(Z1913-4)*60+AA1913,IF(TablaIncidentes[[#This Row],[Prioridad*]]="Alta",(Z1913-2)*60+AA1913)))</f>
        <v>-3</v>
      </c>
      <c r="AD1913" s="17" t="str">
        <f>TablaIncidentes[[#This Row],[Tiempo Creación (HH:mm)]]</f>
        <v>00:00</v>
      </c>
      <c r="AE1913" s="11">
        <f t="shared" si="205"/>
        <v>0</v>
      </c>
      <c r="AF1913" s="11">
        <f t="shared" si="206"/>
        <v>0</v>
      </c>
      <c r="AG1913" s="11">
        <f>IF(TablaIncidentes[[#This Row],[Prioridad*]]="Baja",((AE1913*60)+AF1913)-30,IF(TablaIncidentes[[#This Row],[Prioridad*]]="Media",((AE1913*60)+AF1913)-15,IF(TablaIncidentes[[#This Row],[Prioridad*]]="Alta",((AE1913*60)+AF1913)-10)))</f>
        <v>-10</v>
      </c>
      <c r="AI1913" s="17">
        <f>TablaIncidentes[[#This Row],[Tiempo Avance Incidente]]</f>
        <v>0</v>
      </c>
      <c r="AJ1913" s="11">
        <f t="shared" si="207"/>
        <v>0</v>
      </c>
      <c r="AK1913" s="11">
        <f t="shared" si="208"/>
        <v>0</v>
      </c>
      <c r="AL1913">
        <f>IF(TablaIncidentes[[#This Row],[Prioridad*]]="Baja",((AJ1913*60)+AK1913)-720,IF(TablaIncidentes[[#This Row],[Prioridad*]]="Media",((AJ1913*60)+AK1913)-120,IF(TablaIncidentes[[#This Row],[Prioridad*]]="Alta",((AJ1913*60)+AK1913)-60)))</f>
        <v>-60</v>
      </c>
      <c r="AN1913" t="str">
        <f t="shared" si="209"/>
        <v>martes</v>
      </c>
    </row>
    <row r="1914" spans="1:40" x14ac:dyDescent="0.25">
      <c r="A1914" s="20" t="s">
        <v>3795</v>
      </c>
      <c r="B1914" t="s">
        <v>3796</v>
      </c>
      <c r="C1914" t="s">
        <v>32</v>
      </c>
      <c r="D1914" s="11" t="s">
        <v>33</v>
      </c>
      <c r="E1914" t="s">
        <v>34</v>
      </c>
      <c r="F1914" t="s">
        <v>51</v>
      </c>
      <c r="G1914" t="s">
        <v>52</v>
      </c>
      <c r="J1914" s="12">
        <v>43858</v>
      </c>
      <c r="K1914" s="13">
        <v>0.60655092592592597</v>
      </c>
      <c r="L1914" s="14">
        <v>43858</v>
      </c>
      <c r="M1914" s="15">
        <v>0.60655092592592597</v>
      </c>
      <c r="N1914" s="12">
        <v>43859</v>
      </c>
      <c r="O1914" s="13">
        <v>0.53038194444444442</v>
      </c>
      <c r="P1914" s="16">
        <v>43860.535474537035</v>
      </c>
      <c r="Q1914" s="11" t="s">
        <v>101</v>
      </c>
      <c r="R1914" s="11" t="s">
        <v>3797</v>
      </c>
      <c r="S1914" s="11" t="s">
        <v>39</v>
      </c>
      <c r="T1914" s="11" t="s">
        <v>133</v>
      </c>
      <c r="U1914" s="11" t="s">
        <v>37</v>
      </c>
      <c r="V1914" s="17">
        <v>0</v>
      </c>
      <c r="W1914" s="11" t="s">
        <v>37</v>
      </c>
      <c r="Y1914" s="17" t="str">
        <f>TablaIncidentes[[#This Row],[Tiempo Total Gestión]]</f>
        <v>22:10</v>
      </c>
      <c r="Z1914" s="11">
        <f t="shared" si="203"/>
        <v>22</v>
      </c>
      <c r="AA1914" s="11">
        <f t="shared" si="204"/>
        <v>10</v>
      </c>
      <c r="AB1914" s="11">
        <f>IF(TablaIncidentes[[#This Row],[Prioridad*]]="Baja",(Z1914-24)*60+AA1914,IF(TablaIncidentes[[#This Row],[Prioridad*]]="Media",(Z1914-4)*60+AA1914,IF(TablaIncidentes[[#This Row],[Prioridad*]]="Alta",(Z1914-2)*60+AA1914)))</f>
        <v>1210</v>
      </c>
      <c r="AD1914" s="17" t="str">
        <f>TablaIncidentes[[#This Row],[Tiempo Creación (HH:mm)]]</f>
        <v>00:00</v>
      </c>
      <c r="AE1914" s="11">
        <f t="shared" si="205"/>
        <v>0</v>
      </c>
      <c r="AF1914" s="11">
        <f t="shared" si="206"/>
        <v>0</v>
      </c>
      <c r="AG1914" s="11">
        <f>IF(TablaIncidentes[[#This Row],[Prioridad*]]="Baja",((AE1914*60)+AF1914)-30,IF(TablaIncidentes[[#This Row],[Prioridad*]]="Media",((AE1914*60)+AF1914)-15,IF(TablaIncidentes[[#This Row],[Prioridad*]]="Alta",((AE1914*60)+AF1914)-10)))</f>
        <v>-10</v>
      </c>
      <c r="AI1914" s="17">
        <f>TablaIncidentes[[#This Row],[Tiempo Avance Incidente]]</f>
        <v>0</v>
      </c>
      <c r="AJ1914" s="11">
        <f t="shared" si="207"/>
        <v>0</v>
      </c>
      <c r="AK1914" s="11">
        <f t="shared" si="208"/>
        <v>0</v>
      </c>
      <c r="AL1914">
        <f>IF(TablaIncidentes[[#This Row],[Prioridad*]]="Baja",((AJ1914*60)+AK1914)-720,IF(TablaIncidentes[[#This Row],[Prioridad*]]="Media",((AJ1914*60)+AK1914)-120,IF(TablaIncidentes[[#This Row],[Prioridad*]]="Alta",((AJ1914*60)+AK1914)-60)))</f>
        <v>-60</v>
      </c>
      <c r="AN1914" t="str">
        <f t="shared" si="209"/>
        <v>martes</v>
      </c>
    </row>
    <row r="1915" spans="1:40" x14ac:dyDescent="0.25">
      <c r="A1915" s="10" t="s">
        <v>3798</v>
      </c>
      <c r="B1915" t="s">
        <v>3799</v>
      </c>
      <c r="C1915" t="s">
        <v>161</v>
      </c>
      <c r="D1915" s="11" t="s">
        <v>110</v>
      </c>
      <c r="E1915" t="s">
        <v>34</v>
      </c>
      <c r="F1915" t="s">
        <v>124</v>
      </c>
      <c r="G1915" t="s">
        <v>3663</v>
      </c>
      <c r="J1915" s="12">
        <v>43858</v>
      </c>
      <c r="K1915" s="13">
        <v>0.61717592592592596</v>
      </c>
      <c r="L1915" s="14">
        <v>43858</v>
      </c>
      <c r="M1915" s="15">
        <v>0.61913194444444442</v>
      </c>
      <c r="N1915" s="12">
        <v>43858</v>
      </c>
      <c r="O1915" s="13">
        <v>0.66655092592592591</v>
      </c>
      <c r="P1915" s="16">
        <v>43859.679583333331</v>
      </c>
      <c r="Q1915" s="11" t="s">
        <v>37</v>
      </c>
      <c r="R1915" s="11" t="s">
        <v>234</v>
      </c>
      <c r="S1915" s="11" t="s">
        <v>59</v>
      </c>
      <c r="T1915" s="11" t="s">
        <v>48</v>
      </c>
      <c r="U1915" s="11" t="s">
        <v>37</v>
      </c>
      <c r="V1915" s="17">
        <v>1.9444444478722289E-3</v>
      </c>
      <c r="W1915" s="11" t="s">
        <v>37</v>
      </c>
      <c r="Y1915" s="17" t="str">
        <f>TablaIncidentes[[#This Row],[Tiempo Total Gestión]]</f>
        <v>01:11</v>
      </c>
      <c r="Z1915" s="11">
        <f t="shared" si="203"/>
        <v>1</v>
      </c>
      <c r="AA1915" s="11">
        <f t="shared" si="204"/>
        <v>11</v>
      </c>
      <c r="AB1915" s="11">
        <f>IF(TablaIncidentes[[#This Row],[Prioridad*]]="Baja",(Z1915-24)*60+AA1915,IF(TablaIncidentes[[#This Row],[Prioridad*]]="Media",(Z1915-4)*60+AA1915,IF(TablaIncidentes[[#This Row],[Prioridad*]]="Alta",(Z1915-2)*60+AA1915)))</f>
        <v>-169</v>
      </c>
      <c r="AD1915" s="17" t="str">
        <f>TablaIncidentes[[#This Row],[Tiempo Creación (HH:mm)]]</f>
        <v>00:02</v>
      </c>
      <c r="AE1915" s="11">
        <f t="shared" si="205"/>
        <v>0</v>
      </c>
      <c r="AF1915" s="11">
        <f t="shared" si="206"/>
        <v>2</v>
      </c>
      <c r="AG1915" s="11">
        <f>IF(TablaIncidentes[[#This Row],[Prioridad*]]="Baja",((AE1915*60)+AF1915)-30,IF(TablaIncidentes[[#This Row],[Prioridad*]]="Media",((AE1915*60)+AF1915)-15,IF(TablaIncidentes[[#This Row],[Prioridad*]]="Alta",((AE1915*60)+AF1915)-10)))</f>
        <v>-13</v>
      </c>
      <c r="AI1915" s="17">
        <f>TablaIncidentes[[#This Row],[Tiempo Avance Incidente]]</f>
        <v>1.9444444478722289E-3</v>
      </c>
      <c r="AJ1915" s="11">
        <f t="shared" si="207"/>
        <v>0</v>
      </c>
      <c r="AK1915" s="11">
        <f t="shared" si="208"/>
        <v>2</v>
      </c>
      <c r="AL1915">
        <f>IF(TablaIncidentes[[#This Row],[Prioridad*]]="Baja",((AJ1915*60)+AK1915)-720,IF(TablaIncidentes[[#This Row],[Prioridad*]]="Media",((AJ1915*60)+AK1915)-120,IF(TablaIncidentes[[#This Row],[Prioridad*]]="Alta",((AJ1915*60)+AK1915)-60)))</f>
        <v>-118</v>
      </c>
      <c r="AN1915" t="str">
        <f t="shared" si="209"/>
        <v>martes</v>
      </c>
    </row>
    <row r="1916" spans="1:40" x14ac:dyDescent="0.25">
      <c r="A1916" s="10" t="s">
        <v>3800</v>
      </c>
      <c r="B1916" t="s">
        <v>3801</v>
      </c>
      <c r="C1916" t="s">
        <v>32</v>
      </c>
      <c r="D1916" s="11" t="s">
        <v>33</v>
      </c>
      <c r="E1916" t="s">
        <v>34</v>
      </c>
      <c r="F1916" t="s">
        <v>51</v>
      </c>
      <c r="G1916" t="s">
        <v>361</v>
      </c>
      <c r="J1916" s="12">
        <v>43858</v>
      </c>
      <c r="K1916" s="13">
        <v>0.61976851851851855</v>
      </c>
      <c r="L1916" s="14">
        <v>43858</v>
      </c>
      <c r="M1916" s="15">
        <v>0.61976851851851855</v>
      </c>
      <c r="N1916" s="12">
        <v>43858</v>
      </c>
      <c r="O1916" s="13">
        <v>0.64402777777777775</v>
      </c>
      <c r="P1916" s="16">
        <v>43859.679583333331</v>
      </c>
      <c r="Q1916" s="11" t="s">
        <v>37</v>
      </c>
      <c r="R1916" s="11" t="s">
        <v>126</v>
      </c>
      <c r="S1916" s="11" t="s">
        <v>39</v>
      </c>
      <c r="T1916" s="11" t="s">
        <v>133</v>
      </c>
      <c r="U1916" s="11" t="s">
        <v>37</v>
      </c>
      <c r="V1916" s="17">
        <v>0</v>
      </c>
      <c r="W1916" s="11" t="s">
        <v>37</v>
      </c>
      <c r="Y1916" s="17" t="str">
        <f>TablaIncidentes[[#This Row],[Tiempo Total Gestión]]</f>
        <v>00:34</v>
      </c>
      <c r="Z1916" s="11">
        <f t="shared" si="203"/>
        <v>0</v>
      </c>
      <c r="AA1916" s="11">
        <f t="shared" si="204"/>
        <v>34</v>
      </c>
      <c r="AB1916" s="11">
        <f>IF(TablaIncidentes[[#This Row],[Prioridad*]]="Baja",(Z1916-24)*60+AA1916,IF(TablaIncidentes[[#This Row],[Prioridad*]]="Media",(Z1916-4)*60+AA1916,IF(TablaIncidentes[[#This Row],[Prioridad*]]="Alta",(Z1916-2)*60+AA1916)))</f>
        <v>-86</v>
      </c>
      <c r="AD1916" s="17" t="str">
        <f>TablaIncidentes[[#This Row],[Tiempo Creación (HH:mm)]]</f>
        <v>00:00</v>
      </c>
      <c r="AE1916" s="11">
        <f t="shared" si="205"/>
        <v>0</v>
      </c>
      <c r="AF1916" s="11">
        <f t="shared" si="206"/>
        <v>0</v>
      </c>
      <c r="AG1916" s="11">
        <f>IF(TablaIncidentes[[#This Row],[Prioridad*]]="Baja",((AE1916*60)+AF1916)-30,IF(TablaIncidentes[[#This Row],[Prioridad*]]="Media",((AE1916*60)+AF1916)-15,IF(TablaIncidentes[[#This Row],[Prioridad*]]="Alta",((AE1916*60)+AF1916)-10)))</f>
        <v>-10</v>
      </c>
      <c r="AI1916" s="17">
        <f>TablaIncidentes[[#This Row],[Tiempo Avance Incidente]]</f>
        <v>0</v>
      </c>
      <c r="AJ1916" s="11">
        <f t="shared" si="207"/>
        <v>0</v>
      </c>
      <c r="AK1916" s="11">
        <f t="shared" si="208"/>
        <v>0</v>
      </c>
      <c r="AL1916">
        <f>IF(TablaIncidentes[[#This Row],[Prioridad*]]="Baja",((AJ1916*60)+AK1916)-720,IF(TablaIncidentes[[#This Row],[Prioridad*]]="Media",((AJ1916*60)+AK1916)-120,IF(TablaIncidentes[[#This Row],[Prioridad*]]="Alta",((AJ1916*60)+AK1916)-60)))</f>
        <v>-60</v>
      </c>
      <c r="AN1916" t="str">
        <f t="shared" si="209"/>
        <v>martes</v>
      </c>
    </row>
    <row r="1917" spans="1:40" x14ac:dyDescent="0.25">
      <c r="A1917" s="10" t="s">
        <v>3802</v>
      </c>
      <c r="B1917" t="s">
        <v>3803</v>
      </c>
      <c r="C1917" t="s">
        <v>123</v>
      </c>
      <c r="D1917" s="11" t="s">
        <v>150</v>
      </c>
      <c r="E1917" t="s">
        <v>34</v>
      </c>
      <c r="F1917" t="s">
        <v>124</v>
      </c>
      <c r="G1917" t="s">
        <v>180</v>
      </c>
      <c r="J1917" s="12">
        <v>43858</v>
      </c>
      <c r="K1917" s="13">
        <v>0.63871527777777781</v>
      </c>
      <c r="L1917" s="14">
        <v>43858</v>
      </c>
      <c r="M1917" s="15">
        <v>0.63962962962962966</v>
      </c>
      <c r="N1917" s="12">
        <v>43858</v>
      </c>
      <c r="O1917" s="13">
        <v>0.65341435185185182</v>
      </c>
      <c r="P1917" s="16">
        <v>43859.679583333331</v>
      </c>
      <c r="Q1917" s="11" t="s">
        <v>37</v>
      </c>
      <c r="R1917" s="11" t="s">
        <v>38</v>
      </c>
      <c r="S1917" s="11" t="s">
        <v>59</v>
      </c>
      <c r="T1917" s="11" t="s">
        <v>40</v>
      </c>
      <c r="U1917" s="11" t="s">
        <v>37</v>
      </c>
      <c r="V1917" s="17">
        <v>9.0277777781011537E-4</v>
      </c>
      <c r="W1917" s="11" t="s">
        <v>37</v>
      </c>
      <c r="Y1917" s="17" t="str">
        <f>TablaIncidentes[[#This Row],[Tiempo Total Gestión]]</f>
        <v>00:21</v>
      </c>
      <c r="Z1917" s="11">
        <f t="shared" si="203"/>
        <v>0</v>
      </c>
      <c r="AA1917" s="11">
        <f t="shared" si="204"/>
        <v>21</v>
      </c>
      <c r="AB1917" s="11">
        <f>IF(TablaIncidentes[[#This Row],[Prioridad*]]="Baja",(Z1917-24)*60+AA1917,IF(TablaIncidentes[[#This Row],[Prioridad*]]="Media",(Z1917-4)*60+AA1917,IF(TablaIncidentes[[#This Row],[Prioridad*]]="Alta",(Z1917-2)*60+AA1917)))</f>
        <v>-1419</v>
      </c>
      <c r="AD1917" s="17" t="str">
        <f>TablaIncidentes[[#This Row],[Tiempo Creación (HH:mm)]]</f>
        <v>00:01</v>
      </c>
      <c r="AE1917" s="11">
        <f t="shared" si="205"/>
        <v>0</v>
      </c>
      <c r="AF1917" s="11">
        <f t="shared" si="206"/>
        <v>1</v>
      </c>
      <c r="AG1917" s="11">
        <f>IF(TablaIncidentes[[#This Row],[Prioridad*]]="Baja",((AE1917*60)+AF1917)-30,IF(TablaIncidentes[[#This Row],[Prioridad*]]="Media",((AE1917*60)+AF1917)-15,IF(TablaIncidentes[[#This Row],[Prioridad*]]="Alta",((AE1917*60)+AF1917)-10)))</f>
        <v>-29</v>
      </c>
      <c r="AI1917" s="17">
        <f>TablaIncidentes[[#This Row],[Tiempo Avance Incidente]]</f>
        <v>9.0277777781011537E-4</v>
      </c>
      <c r="AJ1917" s="11">
        <f t="shared" si="207"/>
        <v>0</v>
      </c>
      <c r="AK1917" s="11">
        <f t="shared" si="208"/>
        <v>1</v>
      </c>
      <c r="AL1917">
        <f>IF(TablaIncidentes[[#This Row],[Prioridad*]]="Baja",((AJ1917*60)+AK1917)-720,IF(TablaIncidentes[[#This Row],[Prioridad*]]="Media",((AJ1917*60)+AK1917)-120,IF(TablaIncidentes[[#This Row],[Prioridad*]]="Alta",((AJ1917*60)+AK1917)-60)))</f>
        <v>-719</v>
      </c>
      <c r="AN1917" t="str">
        <f t="shared" si="209"/>
        <v>martes</v>
      </c>
    </row>
    <row r="1918" spans="1:40" x14ac:dyDescent="0.25">
      <c r="A1918" s="10" t="s">
        <v>3804</v>
      </c>
      <c r="B1918" t="s">
        <v>3127</v>
      </c>
      <c r="C1918" t="s">
        <v>32</v>
      </c>
      <c r="D1918" s="11" t="s">
        <v>33</v>
      </c>
      <c r="E1918" t="s">
        <v>34</v>
      </c>
      <c r="F1918" t="s">
        <v>51</v>
      </c>
      <c r="G1918" t="s">
        <v>75</v>
      </c>
      <c r="J1918" s="12">
        <v>43858</v>
      </c>
      <c r="K1918" s="13">
        <v>0.640625</v>
      </c>
      <c r="L1918" s="14">
        <v>43858</v>
      </c>
      <c r="M1918" s="15">
        <v>0.640625</v>
      </c>
      <c r="N1918" s="12">
        <v>43859</v>
      </c>
      <c r="O1918" s="13">
        <v>0.38954861111111111</v>
      </c>
      <c r="P1918" s="16">
        <v>43860.452002314814</v>
      </c>
      <c r="Q1918" s="11" t="s">
        <v>37</v>
      </c>
      <c r="R1918" s="11" t="s">
        <v>617</v>
      </c>
      <c r="S1918" s="11" t="s">
        <v>39</v>
      </c>
      <c r="T1918" s="11" t="s">
        <v>133</v>
      </c>
      <c r="U1918" s="11" t="s">
        <v>37</v>
      </c>
      <c r="V1918" s="17">
        <v>0</v>
      </c>
      <c r="W1918" s="11" t="s">
        <v>37</v>
      </c>
      <c r="Y1918" s="17" t="str">
        <f>TablaIncidentes[[#This Row],[Tiempo Total Gestión]]</f>
        <v>00:31</v>
      </c>
      <c r="Z1918" s="11">
        <f t="shared" si="203"/>
        <v>0</v>
      </c>
      <c r="AA1918" s="11">
        <f t="shared" si="204"/>
        <v>31</v>
      </c>
      <c r="AB1918" s="11">
        <f>IF(TablaIncidentes[[#This Row],[Prioridad*]]="Baja",(Z1918-24)*60+AA1918,IF(TablaIncidentes[[#This Row],[Prioridad*]]="Media",(Z1918-4)*60+AA1918,IF(TablaIncidentes[[#This Row],[Prioridad*]]="Alta",(Z1918-2)*60+AA1918)))</f>
        <v>-89</v>
      </c>
      <c r="AD1918" s="17" t="str">
        <f>TablaIncidentes[[#This Row],[Tiempo Creación (HH:mm)]]</f>
        <v>00:00</v>
      </c>
      <c r="AE1918" s="11">
        <f t="shared" si="205"/>
        <v>0</v>
      </c>
      <c r="AF1918" s="11">
        <f t="shared" si="206"/>
        <v>0</v>
      </c>
      <c r="AG1918" s="11">
        <f>IF(TablaIncidentes[[#This Row],[Prioridad*]]="Baja",((AE1918*60)+AF1918)-30,IF(TablaIncidentes[[#This Row],[Prioridad*]]="Media",((AE1918*60)+AF1918)-15,IF(TablaIncidentes[[#This Row],[Prioridad*]]="Alta",((AE1918*60)+AF1918)-10)))</f>
        <v>-10</v>
      </c>
      <c r="AI1918" s="17">
        <f>TablaIncidentes[[#This Row],[Tiempo Avance Incidente]]</f>
        <v>0</v>
      </c>
      <c r="AJ1918" s="11">
        <f t="shared" si="207"/>
        <v>0</v>
      </c>
      <c r="AK1918" s="11">
        <f t="shared" si="208"/>
        <v>0</v>
      </c>
      <c r="AL1918">
        <f>IF(TablaIncidentes[[#This Row],[Prioridad*]]="Baja",((AJ1918*60)+AK1918)-720,IF(TablaIncidentes[[#This Row],[Prioridad*]]="Media",((AJ1918*60)+AK1918)-120,IF(TablaIncidentes[[#This Row],[Prioridad*]]="Alta",((AJ1918*60)+AK1918)-60)))</f>
        <v>-60</v>
      </c>
      <c r="AN1918" t="str">
        <f t="shared" si="209"/>
        <v>martes</v>
      </c>
    </row>
    <row r="1919" spans="1:40" x14ac:dyDescent="0.25">
      <c r="A1919" s="20" t="s">
        <v>3805</v>
      </c>
      <c r="B1919" t="s">
        <v>3806</v>
      </c>
      <c r="C1919" t="s">
        <v>32</v>
      </c>
      <c r="D1919" s="11" t="s">
        <v>33</v>
      </c>
      <c r="E1919" t="s">
        <v>34</v>
      </c>
      <c r="F1919" t="s">
        <v>51</v>
      </c>
      <c r="G1919" t="s">
        <v>52</v>
      </c>
      <c r="J1919" s="12">
        <v>43858</v>
      </c>
      <c r="K1919" s="13">
        <v>0.66293981481481479</v>
      </c>
      <c r="L1919" s="14">
        <v>43858</v>
      </c>
      <c r="M1919" s="15">
        <v>0.66293981481481479</v>
      </c>
      <c r="N1919" s="12">
        <v>43859</v>
      </c>
      <c r="O1919" s="13">
        <v>0.5350462962962963</v>
      </c>
      <c r="P1919" s="16">
        <v>43860.535474537035</v>
      </c>
      <c r="Q1919" s="11" t="s">
        <v>101</v>
      </c>
      <c r="R1919" s="11" t="s">
        <v>3807</v>
      </c>
      <c r="S1919" s="11" t="s">
        <v>39</v>
      </c>
      <c r="T1919" s="11" t="s">
        <v>133</v>
      </c>
      <c r="U1919" s="11" t="s">
        <v>37</v>
      </c>
      <c r="V1919" s="17">
        <v>0</v>
      </c>
      <c r="W1919" s="11" t="s">
        <v>37</v>
      </c>
      <c r="Y1919" s="17" t="str">
        <f>TablaIncidentes[[#This Row],[Tiempo Total Gestión]]</f>
        <v>20:55</v>
      </c>
      <c r="Z1919" s="11">
        <f t="shared" si="203"/>
        <v>20</v>
      </c>
      <c r="AA1919" s="11">
        <f t="shared" si="204"/>
        <v>55</v>
      </c>
      <c r="AB1919" s="11">
        <f>IF(TablaIncidentes[[#This Row],[Prioridad*]]="Baja",(Z1919-24)*60+AA1919,IF(TablaIncidentes[[#This Row],[Prioridad*]]="Media",(Z1919-4)*60+AA1919,IF(TablaIncidentes[[#This Row],[Prioridad*]]="Alta",(Z1919-2)*60+AA1919)))</f>
        <v>1135</v>
      </c>
      <c r="AD1919" s="17" t="str">
        <f>TablaIncidentes[[#This Row],[Tiempo Creación (HH:mm)]]</f>
        <v>00:00</v>
      </c>
      <c r="AE1919" s="11">
        <f t="shared" si="205"/>
        <v>0</v>
      </c>
      <c r="AF1919" s="11">
        <f t="shared" si="206"/>
        <v>0</v>
      </c>
      <c r="AG1919" s="11">
        <f>IF(TablaIncidentes[[#This Row],[Prioridad*]]="Baja",((AE1919*60)+AF1919)-30,IF(TablaIncidentes[[#This Row],[Prioridad*]]="Media",((AE1919*60)+AF1919)-15,IF(TablaIncidentes[[#This Row],[Prioridad*]]="Alta",((AE1919*60)+AF1919)-10)))</f>
        <v>-10</v>
      </c>
      <c r="AI1919" s="17">
        <f>TablaIncidentes[[#This Row],[Tiempo Avance Incidente]]</f>
        <v>0</v>
      </c>
      <c r="AJ1919" s="11">
        <f t="shared" si="207"/>
        <v>0</v>
      </c>
      <c r="AK1919" s="11">
        <f t="shared" si="208"/>
        <v>0</v>
      </c>
      <c r="AL1919">
        <f>IF(TablaIncidentes[[#This Row],[Prioridad*]]="Baja",((AJ1919*60)+AK1919)-720,IF(TablaIncidentes[[#This Row],[Prioridad*]]="Media",((AJ1919*60)+AK1919)-120,IF(TablaIncidentes[[#This Row],[Prioridad*]]="Alta",((AJ1919*60)+AK1919)-60)))</f>
        <v>-60</v>
      </c>
      <c r="AN1919" t="str">
        <f t="shared" si="209"/>
        <v>martes</v>
      </c>
    </row>
    <row r="1920" spans="1:40" x14ac:dyDescent="0.25">
      <c r="A1920" s="10" t="s">
        <v>3808</v>
      </c>
      <c r="B1920" t="s">
        <v>3809</v>
      </c>
      <c r="C1920" t="s">
        <v>32</v>
      </c>
      <c r="D1920" s="11" t="s">
        <v>33</v>
      </c>
      <c r="E1920" t="s">
        <v>34</v>
      </c>
      <c r="F1920" t="s">
        <v>51</v>
      </c>
      <c r="G1920" t="s">
        <v>75</v>
      </c>
      <c r="J1920" s="12">
        <v>43858</v>
      </c>
      <c r="K1920" s="13">
        <v>0.68096064814814816</v>
      </c>
      <c r="L1920" s="14">
        <v>43858</v>
      </c>
      <c r="M1920" s="15">
        <v>0.68096064814814816</v>
      </c>
      <c r="N1920" s="12">
        <v>43859</v>
      </c>
      <c r="O1920" s="13">
        <v>0.38517361111111109</v>
      </c>
      <c r="P1920" s="16">
        <v>43860.452002314814</v>
      </c>
      <c r="Q1920" s="11" t="s">
        <v>37</v>
      </c>
      <c r="R1920" s="11" t="s">
        <v>590</v>
      </c>
      <c r="S1920" s="11" t="s">
        <v>39</v>
      </c>
      <c r="T1920" s="11" t="s">
        <v>133</v>
      </c>
      <c r="U1920" s="11" t="s">
        <v>37</v>
      </c>
      <c r="V1920" s="17">
        <v>0</v>
      </c>
      <c r="W1920" s="11" t="s">
        <v>37</v>
      </c>
      <c r="Y1920" s="17" t="str">
        <f>TablaIncidentes[[#This Row],[Tiempo Total Gestión]]</f>
        <v>00:26</v>
      </c>
      <c r="Z1920" s="11">
        <f t="shared" si="203"/>
        <v>0</v>
      </c>
      <c r="AA1920" s="11">
        <f t="shared" si="204"/>
        <v>26</v>
      </c>
      <c r="AB1920" s="11">
        <f>IF(TablaIncidentes[[#This Row],[Prioridad*]]="Baja",(Z1920-24)*60+AA1920,IF(TablaIncidentes[[#This Row],[Prioridad*]]="Media",(Z1920-4)*60+AA1920,IF(TablaIncidentes[[#This Row],[Prioridad*]]="Alta",(Z1920-2)*60+AA1920)))</f>
        <v>-94</v>
      </c>
      <c r="AD1920" s="17" t="str">
        <f>TablaIncidentes[[#This Row],[Tiempo Creación (HH:mm)]]</f>
        <v>00:00</v>
      </c>
      <c r="AE1920" s="11">
        <f t="shared" si="205"/>
        <v>0</v>
      </c>
      <c r="AF1920" s="11">
        <f t="shared" si="206"/>
        <v>0</v>
      </c>
      <c r="AG1920" s="11">
        <f>IF(TablaIncidentes[[#This Row],[Prioridad*]]="Baja",((AE1920*60)+AF1920)-30,IF(TablaIncidentes[[#This Row],[Prioridad*]]="Media",((AE1920*60)+AF1920)-15,IF(TablaIncidentes[[#This Row],[Prioridad*]]="Alta",((AE1920*60)+AF1920)-10)))</f>
        <v>-10</v>
      </c>
      <c r="AI1920" s="17">
        <f>TablaIncidentes[[#This Row],[Tiempo Avance Incidente]]</f>
        <v>0</v>
      </c>
      <c r="AJ1920" s="11">
        <f t="shared" si="207"/>
        <v>0</v>
      </c>
      <c r="AK1920" s="11">
        <f t="shared" si="208"/>
        <v>0</v>
      </c>
      <c r="AL1920">
        <f>IF(TablaIncidentes[[#This Row],[Prioridad*]]="Baja",((AJ1920*60)+AK1920)-720,IF(TablaIncidentes[[#This Row],[Prioridad*]]="Media",((AJ1920*60)+AK1920)-120,IF(TablaIncidentes[[#This Row],[Prioridad*]]="Alta",((AJ1920*60)+AK1920)-60)))</f>
        <v>-60</v>
      </c>
      <c r="AN1920" t="str">
        <f t="shared" si="209"/>
        <v>martes</v>
      </c>
    </row>
    <row r="1921" spans="1:40" x14ac:dyDescent="0.25">
      <c r="A1921" s="20" t="s">
        <v>3810</v>
      </c>
      <c r="B1921" t="s">
        <v>3811</v>
      </c>
      <c r="C1921" t="s">
        <v>32</v>
      </c>
      <c r="D1921" s="11" t="s">
        <v>33</v>
      </c>
      <c r="E1921" t="s">
        <v>34</v>
      </c>
      <c r="F1921" t="s">
        <v>51</v>
      </c>
      <c r="G1921" t="s">
        <v>52</v>
      </c>
      <c r="J1921" s="12">
        <v>43858</v>
      </c>
      <c r="K1921" s="13">
        <v>0.6239351851851852</v>
      </c>
      <c r="L1921" s="14">
        <v>43858</v>
      </c>
      <c r="M1921" s="15">
        <v>0.6239351851851852</v>
      </c>
      <c r="N1921" s="12">
        <v>43859</v>
      </c>
      <c r="O1921" s="13">
        <v>0.53950231481481481</v>
      </c>
      <c r="P1921" s="16">
        <v>43860.62096064815</v>
      </c>
      <c r="Q1921" s="11" t="s">
        <v>101</v>
      </c>
      <c r="R1921" s="11" t="s">
        <v>3812</v>
      </c>
      <c r="S1921" s="11" t="s">
        <v>39</v>
      </c>
      <c r="T1921" s="11" t="s">
        <v>133</v>
      </c>
      <c r="U1921" s="11" t="s">
        <v>37</v>
      </c>
      <c r="V1921" s="17">
        <v>0</v>
      </c>
      <c r="W1921" s="11" t="s">
        <v>37</v>
      </c>
      <c r="Y1921" s="17" t="str">
        <f>TablaIncidentes[[#This Row],[Tiempo Total Gestión]]</f>
        <v>21:58</v>
      </c>
      <c r="Z1921" s="11">
        <f t="shared" si="203"/>
        <v>21</v>
      </c>
      <c r="AA1921" s="11">
        <f t="shared" si="204"/>
        <v>58</v>
      </c>
      <c r="AB1921" s="11">
        <f>IF(TablaIncidentes[[#This Row],[Prioridad*]]="Baja",(Z1921-24)*60+AA1921,IF(TablaIncidentes[[#This Row],[Prioridad*]]="Media",(Z1921-4)*60+AA1921,IF(TablaIncidentes[[#This Row],[Prioridad*]]="Alta",(Z1921-2)*60+AA1921)))</f>
        <v>1198</v>
      </c>
      <c r="AD1921" s="17" t="str">
        <f>TablaIncidentes[[#This Row],[Tiempo Creación (HH:mm)]]</f>
        <v>00:00</v>
      </c>
      <c r="AE1921" s="11">
        <f t="shared" si="205"/>
        <v>0</v>
      </c>
      <c r="AF1921" s="11">
        <f t="shared" si="206"/>
        <v>0</v>
      </c>
      <c r="AG1921" s="11">
        <f>IF(TablaIncidentes[[#This Row],[Prioridad*]]="Baja",((AE1921*60)+AF1921)-30,IF(TablaIncidentes[[#This Row],[Prioridad*]]="Media",((AE1921*60)+AF1921)-15,IF(TablaIncidentes[[#This Row],[Prioridad*]]="Alta",((AE1921*60)+AF1921)-10)))</f>
        <v>-10</v>
      </c>
      <c r="AI1921" s="17">
        <f>TablaIncidentes[[#This Row],[Tiempo Avance Incidente]]</f>
        <v>0</v>
      </c>
      <c r="AJ1921" s="11">
        <f t="shared" si="207"/>
        <v>0</v>
      </c>
      <c r="AK1921" s="11">
        <f t="shared" si="208"/>
        <v>0</v>
      </c>
      <c r="AL1921">
        <f>IF(TablaIncidentes[[#This Row],[Prioridad*]]="Baja",((AJ1921*60)+AK1921)-720,IF(TablaIncidentes[[#This Row],[Prioridad*]]="Media",((AJ1921*60)+AK1921)-120,IF(TablaIncidentes[[#This Row],[Prioridad*]]="Alta",((AJ1921*60)+AK1921)-60)))</f>
        <v>-60</v>
      </c>
      <c r="AN1921" t="str">
        <f t="shared" si="209"/>
        <v>martes</v>
      </c>
    </row>
    <row r="1922" spans="1:40" x14ac:dyDescent="0.25">
      <c r="A1922" s="20" t="s">
        <v>3813</v>
      </c>
      <c r="B1922" t="s">
        <v>3516</v>
      </c>
      <c r="C1922" t="s">
        <v>32</v>
      </c>
      <c r="D1922" s="11" t="s">
        <v>33</v>
      </c>
      <c r="E1922" t="s">
        <v>34</v>
      </c>
      <c r="F1922" t="s">
        <v>51</v>
      </c>
      <c r="G1922" t="s">
        <v>52</v>
      </c>
      <c r="J1922" s="12">
        <v>43858</v>
      </c>
      <c r="K1922" s="13">
        <v>0.66496527777777781</v>
      </c>
      <c r="L1922" s="14">
        <v>43858</v>
      </c>
      <c r="M1922" s="15">
        <v>0.66496527777777781</v>
      </c>
      <c r="N1922" s="12">
        <v>43859</v>
      </c>
      <c r="O1922" s="13">
        <v>0.5470949074074074</v>
      </c>
      <c r="P1922" s="16">
        <v>43860.62096064815</v>
      </c>
      <c r="Q1922" s="11" t="s">
        <v>101</v>
      </c>
      <c r="R1922" s="11" t="s">
        <v>3814</v>
      </c>
      <c r="S1922" s="11" t="s">
        <v>39</v>
      </c>
      <c r="T1922" s="11" t="s">
        <v>133</v>
      </c>
      <c r="U1922" s="11" t="s">
        <v>37</v>
      </c>
      <c r="V1922" s="17">
        <v>0</v>
      </c>
      <c r="W1922" s="11" t="s">
        <v>37</v>
      </c>
      <c r="Y1922" s="17" t="str">
        <f>TablaIncidentes[[#This Row],[Tiempo Total Gestión]]</f>
        <v>21:10</v>
      </c>
      <c r="Z1922" s="11">
        <f t="shared" ref="Z1922:Z1985" si="210">HOUR(Y1922)</f>
        <v>21</v>
      </c>
      <c r="AA1922" s="11">
        <f t="shared" ref="AA1922:AA1985" si="211">MINUTE(Y1922)</f>
        <v>10</v>
      </c>
      <c r="AB1922" s="11">
        <f>IF(TablaIncidentes[[#This Row],[Prioridad*]]="Baja",(Z1922-24)*60+AA1922,IF(TablaIncidentes[[#This Row],[Prioridad*]]="Media",(Z1922-4)*60+AA1922,IF(TablaIncidentes[[#This Row],[Prioridad*]]="Alta",(Z1922-2)*60+AA1922)))</f>
        <v>1150</v>
      </c>
      <c r="AD1922" s="17" t="str">
        <f>TablaIncidentes[[#This Row],[Tiempo Creación (HH:mm)]]</f>
        <v>00:00</v>
      </c>
      <c r="AE1922" s="11">
        <f t="shared" si="205"/>
        <v>0</v>
      </c>
      <c r="AF1922" s="11">
        <f t="shared" si="206"/>
        <v>0</v>
      </c>
      <c r="AG1922" s="11">
        <f>IF(TablaIncidentes[[#This Row],[Prioridad*]]="Baja",((AE1922*60)+AF1922)-30,IF(TablaIncidentes[[#This Row],[Prioridad*]]="Media",((AE1922*60)+AF1922)-15,IF(TablaIncidentes[[#This Row],[Prioridad*]]="Alta",((AE1922*60)+AF1922)-10)))</f>
        <v>-10</v>
      </c>
      <c r="AI1922" s="17">
        <f>TablaIncidentes[[#This Row],[Tiempo Avance Incidente]]</f>
        <v>0</v>
      </c>
      <c r="AJ1922" s="11">
        <f t="shared" si="207"/>
        <v>0</v>
      </c>
      <c r="AK1922" s="11">
        <f t="shared" si="208"/>
        <v>0</v>
      </c>
      <c r="AL1922">
        <f>IF(TablaIncidentes[[#This Row],[Prioridad*]]="Baja",((AJ1922*60)+AK1922)-720,IF(TablaIncidentes[[#This Row],[Prioridad*]]="Media",((AJ1922*60)+AK1922)-120,IF(TablaIncidentes[[#This Row],[Prioridad*]]="Alta",((AJ1922*60)+AK1922)-60)))</f>
        <v>-60</v>
      </c>
      <c r="AN1922" t="str">
        <f t="shared" si="209"/>
        <v>martes</v>
      </c>
    </row>
    <row r="1923" spans="1:40" x14ac:dyDescent="0.25">
      <c r="A1923" s="10" t="s">
        <v>3815</v>
      </c>
      <c r="B1923" t="s">
        <v>3816</v>
      </c>
      <c r="C1923" t="s">
        <v>32</v>
      </c>
      <c r="D1923" s="11" t="s">
        <v>33</v>
      </c>
      <c r="E1923" t="s">
        <v>34</v>
      </c>
      <c r="F1923" t="s">
        <v>51</v>
      </c>
      <c r="G1923" t="s">
        <v>75</v>
      </c>
      <c r="J1923" s="12">
        <v>43858</v>
      </c>
      <c r="K1923" s="13">
        <v>0.67469907407407403</v>
      </c>
      <c r="L1923" s="14">
        <v>43858</v>
      </c>
      <c r="M1923" s="15">
        <v>0.67469907407407403</v>
      </c>
      <c r="N1923" s="12">
        <v>43859</v>
      </c>
      <c r="O1923" s="13">
        <v>0.38694444444444448</v>
      </c>
      <c r="P1923" s="16">
        <v>43860.452002314814</v>
      </c>
      <c r="Q1923" s="11" t="s">
        <v>37</v>
      </c>
      <c r="R1923" s="11" t="s">
        <v>2903</v>
      </c>
      <c r="S1923" s="11" t="s">
        <v>39</v>
      </c>
      <c r="T1923" s="11" t="s">
        <v>133</v>
      </c>
      <c r="U1923" s="11" t="s">
        <v>37</v>
      </c>
      <c r="V1923" s="17">
        <v>0</v>
      </c>
      <c r="W1923" s="11" t="s">
        <v>37</v>
      </c>
      <c r="Y1923" s="17" t="str">
        <f>TablaIncidentes[[#This Row],[Tiempo Total Gestión]]</f>
        <v>00:25</v>
      </c>
      <c r="Z1923" s="11">
        <f t="shared" si="210"/>
        <v>0</v>
      </c>
      <c r="AA1923" s="11">
        <f t="shared" si="211"/>
        <v>25</v>
      </c>
      <c r="AB1923" s="11">
        <f>IF(TablaIncidentes[[#This Row],[Prioridad*]]="Baja",(Z1923-24)*60+AA1923,IF(TablaIncidentes[[#This Row],[Prioridad*]]="Media",(Z1923-4)*60+AA1923,IF(TablaIncidentes[[#This Row],[Prioridad*]]="Alta",(Z1923-2)*60+AA1923)))</f>
        <v>-95</v>
      </c>
      <c r="AD1923" s="17" t="str">
        <f>TablaIncidentes[[#This Row],[Tiempo Creación (HH:mm)]]</f>
        <v>00:00</v>
      </c>
      <c r="AE1923" s="11">
        <f t="shared" ref="AE1923:AE1986" si="212">HOUR(AD1923)</f>
        <v>0</v>
      </c>
      <c r="AF1923" s="11">
        <f t="shared" ref="AF1923:AF1986" si="213">MINUTE(AD1923)</f>
        <v>0</v>
      </c>
      <c r="AG1923" s="11">
        <f>IF(TablaIncidentes[[#This Row],[Prioridad*]]="Baja",((AE1923*60)+AF1923)-30,IF(TablaIncidentes[[#This Row],[Prioridad*]]="Media",((AE1923*60)+AF1923)-15,IF(TablaIncidentes[[#This Row],[Prioridad*]]="Alta",((AE1923*60)+AF1923)-10)))</f>
        <v>-10</v>
      </c>
      <c r="AI1923" s="17">
        <f>TablaIncidentes[[#This Row],[Tiempo Avance Incidente]]</f>
        <v>0</v>
      </c>
      <c r="AJ1923" s="11">
        <f t="shared" ref="AJ1923:AJ1986" si="214">HOUR(AI1923)</f>
        <v>0</v>
      </c>
      <c r="AK1923" s="11">
        <f t="shared" ref="AK1923:AK1986" si="215">MINUTE(AI1923)</f>
        <v>0</v>
      </c>
      <c r="AL1923">
        <f>IF(TablaIncidentes[[#This Row],[Prioridad*]]="Baja",((AJ1923*60)+AK1923)-720,IF(TablaIncidentes[[#This Row],[Prioridad*]]="Media",((AJ1923*60)+AK1923)-120,IF(TablaIncidentes[[#This Row],[Prioridad*]]="Alta",((AJ1923*60)+AK1923)-60)))</f>
        <v>-60</v>
      </c>
      <c r="AN1923" t="str">
        <f t="shared" ref="AN1923:AN1986" si="216">TEXT(J1923,"dddd")</f>
        <v>martes</v>
      </c>
    </row>
    <row r="1924" spans="1:40" x14ac:dyDescent="0.25">
      <c r="A1924" s="20" t="s">
        <v>3817</v>
      </c>
      <c r="B1924" t="s">
        <v>2816</v>
      </c>
      <c r="C1924" t="s">
        <v>32</v>
      </c>
      <c r="D1924" s="11" t="s">
        <v>33</v>
      </c>
      <c r="E1924" t="s">
        <v>34</v>
      </c>
      <c r="F1924" t="s">
        <v>51</v>
      </c>
      <c r="G1924" t="s">
        <v>52</v>
      </c>
      <c r="J1924" s="12">
        <v>43858</v>
      </c>
      <c r="K1924" s="13">
        <v>0.67608796296296303</v>
      </c>
      <c r="L1924" s="14">
        <v>43858</v>
      </c>
      <c r="M1924" s="15">
        <v>0.67608796296296303</v>
      </c>
      <c r="N1924" s="12">
        <v>43859</v>
      </c>
      <c r="O1924" s="13">
        <v>0.61603009259259256</v>
      </c>
      <c r="P1924" s="16">
        <v>43860.62096064815</v>
      </c>
      <c r="Q1924" s="11" t="s">
        <v>101</v>
      </c>
      <c r="R1924" s="11" t="s">
        <v>3818</v>
      </c>
      <c r="S1924" s="11" t="s">
        <v>39</v>
      </c>
      <c r="T1924" s="11" t="s">
        <v>133</v>
      </c>
      <c r="U1924" s="11" t="s">
        <v>37</v>
      </c>
      <c r="V1924" s="17">
        <v>0</v>
      </c>
      <c r="W1924" s="11" t="s">
        <v>37</v>
      </c>
      <c r="Y1924" s="17" t="str">
        <f>TablaIncidentes[[#This Row],[Tiempo Total Gestión]]</f>
        <v>22:33</v>
      </c>
      <c r="Z1924" s="11">
        <f t="shared" si="210"/>
        <v>22</v>
      </c>
      <c r="AA1924" s="11">
        <f t="shared" si="211"/>
        <v>33</v>
      </c>
      <c r="AB1924" s="11">
        <f>IF(TablaIncidentes[[#This Row],[Prioridad*]]="Baja",(Z1924-24)*60+AA1924,IF(TablaIncidentes[[#This Row],[Prioridad*]]="Media",(Z1924-4)*60+AA1924,IF(TablaIncidentes[[#This Row],[Prioridad*]]="Alta",(Z1924-2)*60+AA1924)))</f>
        <v>1233</v>
      </c>
      <c r="AD1924" s="17" t="str">
        <f>TablaIncidentes[[#This Row],[Tiempo Creación (HH:mm)]]</f>
        <v>00:00</v>
      </c>
      <c r="AE1924" s="11">
        <f t="shared" si="212"/>
        <v>0</v>
      </c>
      <c r="AF1924" s="11">
        <f t="shared" si="213"/>
        <v>0</v>
      </c>
      <c r="AG1924" s="11">
        <f>IF(TablaIncidentes[[#This Row],[Prioridad*]]="Baja",((AE1924*60)+AF1924)-30,IF(TablaIncidentes[[#This Row],[Prioridad*]]="Media",((AE1924*60)+AF1924)-15,IF(TablaIncidentes[[#This Row],[Prioridad*]]="Alta",((AE1924*60)+AF1924)-10)))</f>
        <v>-10</v>
      </c>
      <c r="AI1924" s="17">
        <f>TablaIncidentes[[#This Row],[Tiempo Avance Incidente]]</f>
        <v>0</v>
      </c>
      <c r="AJ1924" s="11">
        <f t="shared" si="214"/>
        <v>0</v>
      </c>
      <c r="AK1924" s="11">
        <f t="shared" si="215"/>
        <v>0</v>
      </c>
      <c r="AL1924">
        <f>IF(TablaIncidentes[[#This Row],[Prioridad*]]="Baja",((AJ1924*60)+AK1924)-720,IF(TablaIncidentes[[#This Row],[Prioridad*]]="Media",((AJ1924*60)+AK1924)-120,IF(TablaIncidentes[[#This Row],[Prioridad*]]="Alta",((AJ1924*60)+AK1924)-60)))</f>
        <v>-60</v>
      </c>
      <c r="AN1924" t="str">
        <f t="shared" si="216"/>
        <v>martes</v>
      </c>
    </row>
    <row r="1925" spans="1:40" x14ac:dyDescent="0.25">
      <c r="A1925" s="10" t="s">
        <v>3819</v>
      </c>
      <c r="B1925" t="s">
        <v>3820</v>
      </c>
      <c r="C1925" t="s">
        <v>32</v>
      </c>
      <c r="D1925" s="11" t="s">
        <v>33</v>
      </c>
      <c r="E1925" t="s">
        <v>34</v>
      </c>
      <c r="F1925" t="s">
        <v>51</v>
      </c>
      <c r="G1925" t="s">
        <v>75</v>
      </c>
      <c r="J1925" s="12">
        <v>43858</v>
      </c>
      <c r="K1925" s="13">
        <v>0.68234953703703705</v>
      </c>
      <c r="L1925" s="14">
        <v>43858</v>
      </c>
      <c r="M1925" s="15">
        <v>0.68234953703703705</v>
      </c>
      <c r="N1925" s="12">
        <v>43859</v>
      </c>
      <c r="O1925" s="13">
        <v>0.38135416666666666</v>
      </c>
      <c r="P1925" s="16">
        <v>43860.452002314814</v>
      </c>
      <c r="Q1925" s="11" t="s">
        <v>37</v>
      </c>
      <c r="R1925" s="11" t="s">
        <v>617</v>
      </c>
      <c r="S1925" s="11" t="s">
        <v>39</v>
      </c>
      <c r="T1925" s="11" t="s">
        <v>133</v>
      </c>
      <c r="U1925" s="11" t="s">
        <v>37</v>
      </c>
      <c r="V1925" s="17">
        <v>0</v>
      </c>
      <c r="W1925" s="11" t="s">
        <v>37</v>
      </c>
      <c r="Y1925" s="17" t="str">
        <f>TablaIncidentes[[#This Row],[Tiempo Total Gestión]]</f>
        <v>00:31</v>
      </c>
      <c r="Z1925" s="11">
        <f t="shared" si="210"/>
        <v>0</v>
      </c>
      <c r="AA1925" s="11">
        <f t="shared" si="211"/>
        <v>31</v>
      </c>
      <c r="AB1925" s="11">
        <f>IF(TablaIncidentes[[#This Row],[Prioridad*]]="Baja",(Z1925-24)*60+AA1925,IF(TablaIncidentes[[#This Row],[Prioridad*]]="Media",(Z1925-4)*60+AA1925,IF(TablaIncidentes[[#This Row],[Prioridad*]]="Alta",(Z1925-2)*60+AA1925)))</f>
        <v>-89</v>
      </c>
      <c r="AD1925" s="17" t="str">
        <f>TablaIncidentes[[#This Row],[Tiempo Creación (HH:mm)]]</f>
        <v>00:00</v>
      </c>
      <c r="AE1925" s="11">
        <f t="shared" si="212"/>
        <v>0</v>
      </c>
      <c r="AF1925" s="11">
        <f t="shared" si="213"/>
        <v>0</v>
      </c>
      <c r="AG1925" s="11">
        <f>IF(TablaIncidentes[[#This Row],[Prioridad*]]="Baja",((AE1925*60)+AF1925)-30,IF(TablaIncidentes[[#This Row],[Prioridad*]]="Media",((AE1925*60)+AF1925)-15,IF(TablaIncidentes[[#This Row],[Prioridad*]]="Alta",((AE1925*60)+AF1925)-10)))</f>
        <v>-10</v>
      </c>
      <c r="AI1925" s="17">
        <f>TablaIncidentes[[#This Row],[Tiempo Avance Incidente]]</f>
        <v>0</v>
      </c>
      <c r="AJ1925" s="11">
        <f t="shared" si="214"/>
        <v>0</v>
      </c>
      <c r="AK1925" s="11">
        <f t="shared" si="215"/>
        <v>0</v>
      </c>
      <c r="AL1925">
        <f>IF(TablaIncidentes[[#This Row],[Prioridad*]]="Baja",((AJ1925*60)+AK1925)-720,IF(TablaIncidentes[[#This Row],[Prioridad*]]="Media",((AJ1925*60)+AK1925)-120,IF(TablaIncidentes[[#This Row],[Prioridad*]]="Alta",((AJ1925*60)+AK1925)-60)))</f>
        <v>-60</v>
      </c>
      <c r="AN1925" t="str">
        <f t="shared" si="216"/>
        <v>martes</v>
      </c>
    </row>
    <row r="1926" spans="1:40" x14ac:dyDescent="0.25">
      <c r="A1926" s="20" t="s">
        <v>3821</v>
      </c>
      <c r="B1926" t="s">
        <v>3494</v>
      </c>
      <c r="C1926" t="s">
        <v>32</v>
      </c>
      <c r="D1926" s="11" t="s">
        <v>33</v>
      </c>
      <c r="E1926" t="s">
        <v>34</v>
      </c>
      <c r="F1926" t="s">
        <v>51</v>
      </c>
      <c r="G1926" t="s">
        <v>52</v>
      </c>
      <c r="J1926" s="12">
        <v>43858</v>
      </c>
      <c r="K1926" s="13">
        <v>0.68583333333333341</v>
      </c>
      <c r="L1926" s="14">
        <v>43858</v>
      </c>
      <c r="M1926" s="15">
        <v>0.68583333333333341</v>
      </c>
      <c r="N1926" s="12">
        <v>43859</v>
      </c>
      <c r="O1926" s="13">
        <v>0.62070601851851859</v>
      </c>
      <c r="P1926" s="16">
        <v>43860.62096064815</v>
      </c>
      <c r="Q1926" s="11" t="s">
        <v>101</v>
      </c>
      <c r="R1926" s="11" t="s">
        <v>3822</v>
      </c>
      <c r="S1926" s="11" t="s">
        <v>39</v>
      </c>
      <c r="T1926" s="11" t="s">
        <v>133</v>
      </c>
      <c r="U1926" s="11" t="s">
        <v>37</v>
      </c>
      <c r="V1926" s="17">
        <v>0</v>
      </c>
      <c r="W1926" s="11" t="s">
        <v>37</v>
      </c>
      <c r="Y1926" s="17" t="str">
        <f>TablaIncidentes[[#This Row],[Tiempo Total Gestión]]</f>
        <v>22:26</v>
      </c>
      <c r="Z1926" s="11">
        <f t="shared" si="210"/>
        <v>22</v>
      </c>
      <c r="AA1926" s="11">
        <f t="shared" si="211"/>
        <v>26</v>
      </c>
      <c r="AB1926" s="11">
        <f>IF(TablaIncidentes[[#This Row],[Prioridad*]]="Baja",(Z1926-24)*60+AA1926,IF(TablaIncidentes[[#This Row],[Prioridad*]]="Media",(Z1926-4)*60+AA1926,IF(TablaIncidentes[[#This Row],[Prioridad*]]="Alta",(Z1926-2)*60+AA1926)))</f>
        <v>1226</v>
      </c>
      <c r="AD1926" s="17" t="str">
        <f>TablaIncidentes[[#This Row],[Tiempo Creación (HH:mm)]]</f>
        <v>00:00</v>
      </c>
      <c r="AE1926" s="11">
        <f t="shared" si="212"/>
        <v>0</v>
      </c>
      <c r="AF1926" s="11">
        <f t="shared" si="213"/>
        <v>0</v>
      </c>
      <c r="AG1926" s="11">
        <f>IF(TablaIncidentes[[#This Row],[Prioridad*]]="Baja",((AE1926*60)+AF1926)-30,IF(TablaIncidentes[[#This Row],[Prioridad*]]="Media",((AE1926*60)+AF1926)-15,IF(TablaIncidentes[[#This Row],[Prioridad*]]="Alta",((AE1926*60)+AF1926)-10)))</f>
        <v>-10</v>
      </c>
      <c r="AI1926" s="17">
        <f>TablaIncidentes[[#This Row],[Tiempo Avance Incidente]]</f>
        <v>0</v>
      </c>
      <c r="AJ1926" s="11">
        <f t="shared" si="214"/>
        <v>0</v>
      </c>
      <c r="AK1926" s="11">
        <f t="shared" si="215"/>
        <v>0</v>
      </c>
      <c r="AL1926">
        <f>IF(TablaIncidentes[[#This Row],[Prioridad*]]="Baja",((AJ1926*60)+AK1926)-720,IF(TablaIncidentes[[#This Row],[Prioridad*]]="Media",((AJ1926*60)+AK1926)-120,IF(TablaIncidentes[[#This Row],[Prioridad*]]="Alta",((AJ1926*60)+AK1926)-60)))</f>
        <v>-60</v>
      </c>
      <c r="AN1926" t="str">
        <f t="shared" si="216"/>
        <v>martes</v>
      </c>
    </row>
    <row r="1927" spans="1:40" x14ac:dyDescent="0.25">
      <c r="A1927" s="10" t="s">
        <v>3823</v>
      </c>
      <c r="B1927" t="s">
        <v>3074</v>
      </c>
      <c r="C1927" t="s">
        <v>32</v>
      </c>
      <c r="D1927" s="11" t="s">
        <v>33</v>
      </c>
      <c r="E1927" t="s">
        <v>34</v>
      </c>
      <c r="F1927" t="s">
        <v>51</v>
      </c>
      <c r="G1927" t="s">
        <v>75</v>
      </c>
      <c r="J1927" s="12">
        <v>43858</v>
      </c>
      <c r="K1927" s="13">
        <v>0.68722222222222218</v>
      </c>
      <c r="L1927" s="14">
        <v>43858</v>
      </c>
      <c r="M1927" s="15">
        <v>0.68722222222222218</v>
      </c>
      <c r="N1927" s="12">
        <v>43859</v>
      </c>
      <c r="O1927" s="13">
        <v>0.37900462962962966</v>
      </c>
      <c r="P1927" s="16">
        <v>43860.452002314814</v>
      </c>
      <c r="Q1927" s="11" t="s">
        <v>37</v>
      </c>
      <c r="R1927" s="11" t="s">
        <v>606</v>
      </c>
      <c r="S1927" s="11" t="s">
        <v>39</v>
      </c>
      <c r="T1927" s="11" t="s">
        <v>133</v>
      </c>
      <c r="U1927" s="11" t="s">
        <v>37</v>
      </c>
      <c r="V1927" s="17">
        <v>0</v>
      </c>
      <c r="W1927" s="11" t="s">
        <v>37</v>
      </c>
      <c r="Y1927" s="17" t="str">
        <f>TablaIncidentes[[#This Row],[Tiempo Total Gestión]]</f>
        <v>00:28</v>
      </c>
      <c r="Z1927" s="11">
        <f t="shared" si="210"/>
        <v>0</v>
      </c>
      <c r="AA1927" s="11">
        <f t="shared" si="211"/>
        <v>28</v>
      </c>
      <c r="AB1927" s="11">
        <f>IF(TablaIncidentes[[#This Row],[Prioridad*]]="Baja",(Z1927-24)*60+AA1927,IF(TablaIncidentes[[#This Row],[Prioridad*]]="Media",(Z1927-4)*60+AA1927,IF(TablaIncidentes[[#This Row],[Prioridad*]]="Alta",(Z1927-2)*60+AA1927)))</f>
        <v>-92</v>
      </c>
      <c r="AD1927" s="17" t="str">
        <f>TablaIncidentes[[#This Row],[Tiempo Creación (HH:mm)]]</f>
        <v>00:00</v>
      </c>
      <c r="AE1927" s="11">
        <f t="shared" si="212"/>
        <v>0</v>
      </c>
      <c r="AF1927" s="11">
        <f t="shared" si="213"/>
        <v>0</v>
      </c>
      <c r="AG1927" s="11">
        <f>IF(TablaIncidentes[[#This Row],[Prioridad*]]="Baja",((AE1927*60)+AF1927)-30,IF(TablaIncidentes[[#This Row],[Prioridad*]]="Media",((AE1927*60)+AF1927)-15,IF(TablaIncidentes[[#This Row],[Prioridad*]]="Alta",((AE1927*60)+AF1927)-10)))</f>
        <v>-10</v>
      </c>
      <c r="AI1927" s="17">
        <f>TablaIncidentes[[#This Row],[Tiempo Avance Incidente]]</f>
        <v>0</v>
      </c>
      <c r="AJ1927" s="11">
        <f t="shared" si="214"/>
        <v>0</v>
      </c>
      <c r="AK1927" s="11">
        <f t="shared" si="215"/>
        <v>0</v>
      </c>
      <c r="AL1927">
        <f>IF(TablaIncidentes[[#This Row],[Prioridad*]]="Baja",((AJ1927*60)+AK1927)-720,IF(TablaIncidentes[[#This Row],[Prioridad*]]="Media",((AJ1927*60)+AK1927)-120,IF(TablaIncidentes[[#This Row],[Prioridad*]]="Alta",((AJ1927*60)+AK1927)-60)))</f>
        <v>-60</v>
      </c>
      <c r="AN1927" t="str">
        <f t="shared" si="216"/>
        <v>martes</v>
      </c>
    </row>
    <row r="1928" spans="1:40" x14ac:dyDescent="0.25">
      <c r="A1928" s="10" t="s">
        <v>3824</v>
      </c>
      <c r="B1928" t="s">
        <v>3114</v>
      </c>
      <c r="C1928" t="s">
        <v>32</v>
      </c>
      <c r="D1928" s="11" t="s">
        <v>33</v>
      </c>
      <c r="E1928" t="s">
        <v>34</v>
      </c>
      <c r="F1928" t="s">
        <v>51</v>
      </c>
      <c r="G1928" t="s">
        <v>75</v>
      </c>
      <c r="J1928" s="12">
        <v>43858</v>
      </c>
      <c r="K1928" s="13">
        <v>0.65800925925925924</v>
      </c>
      <c r="L1928" s="14">
        <v>43858</v>
      </c>
      <c r="M1928" s="15">
        <v>0.65800925925925924</v>
      </c>
      <c r="N1928" s="12">
        <v>43859</v>
      </c>
      <c r="O1928" s="13">
        <v>0.38841435185185186</v>
      </c>
      <c r="P1928" s="16">
        <v>43860.452002314814</v>
      </c>
      <c r="Q1928" s="11" t="s">
        <v>37</v>
      </c>
      <c r="R1928" s="11" t="s">
        <v>716</v>
      </c>
      <c r="S1928" s="11" t="s">
        <v>39</v>
      </c>
      <c r="T1928" s="11" t="s">
        <v>133</v>
      </c>
      <c r="U1928" s="11" t="s">
        <v>37</v>
      </c>
      <c r="V1928" s="17">
        <v>0</v>
      </c>
      <c r="W1928" s="11" t="s">
        <v>37</v>
      </c>
      <c r="Y1928" s="17" t="str">
        <f>TablaIncidentes[[#This Row],[Tiempo Total Gestión]]</f>
        <v>00:43</v>
      </c>
      <c r="Z1928" s="11">
        <f t="shared" si="210"/>
        <v>0</v>
      </c>
      <c r="AA1928" s="11">
        <f t="shared" si="211"/>
        <v>43</v>
      </c>
      <c r="AB1928" s="11">
        <f>IF(TablaIncidentes[[#This Row],[Prioridad*]]="Baja",(Z1928-24)*60+AA1928,IF(TablaIncidentes[[#This Row],[Prioridad*]]="Media",(Z1928-4)*60+AA1928,IF(TablaIncidentes[[#This Row],[Prioridad*]]="Alta",(Z1928-2)*60+AA1928)))</f>
        <v>-77</v>
      </c>
      <c r="AD1928" s="17" t="str">
        <f>TablaIncidentes[[#This Row],[Tiempo Creación (HH:mm)]]</f>
        <v>00:00</v>
      </c>
      <c r="AE1928" s="11">
        <f t="shared" si="212"/>
        <v>0</v>
      </c>
      <c r="AF1928" s="11">
        <f t="shared" si="213"/>
        <v>0</v>
      </c>
      <c r="AG1928" s="11">
        <f>IF(TablaIncidentes[[#This Row],[Prioridad*]]="Baja",((AE1928*60)+AF1928)-30,IF(TablaIncidentes[[#This Row],[Prioridad*]]="Media",((AE1928*60)+AF1928)-15,IF(TablaIncidentes[[#This Row],[Prioridad*]]="Alta",((AE1928*60)+AF1928)-10)))</f>
        <v>-10</v>
      </c>
      <c r="AI1928" s="17">
        <f>TablaIncidentes[[#This Row],[Tiempo Avance Incidente]]</f>
        <v>0</v>
      </c>
      <c r="AJ1928" s="11">
        <f t="shared" si="214"/>
        <v>0</v>
      </c>
      <c r="AK1928" s="11">
        <f t="shared" si="215"/>
        <v>0</v>
      </c>
      <c r="AL1928">
        <f>IF(TablaIncidentes[[#This Row],[Prioridad*]]="Baja",((AJ1928*60)+AK1928)-720,IF(TablaIncidentes[[#This Row],[Prioridad*]]="Media",((AJ1928*60)+AK1928)-120,IF(TablaIncidentes[[#This Row],[Prioridad*]]="Alta",((AJ1928*60)+AK1928)-60)))</f>
        <v>-60</v>
      </c>
      <c r="AN1928" t="str">
        <f t="shared" si="216"/>
        <v>martes</v>
      </c>
    </row>
    <row r="1929" spans="1:40" x14ac:dyDescent="0.25">
      <c r="A1929" s="10" t="s">
        <v>3825</v>
      </c>
      <c r="B1929" t="s">
        <v>3826</v>
      </c>
      <c r="C1929" t="s">
        <v>32</v>
      </c>
      <c r="D1929" s="11" t="s">
        <v>33</v>
      </c>
      <c r="E1929" t="s">
        <v>34</v>
      </c>
      <c r="F1929" t="s">
        <v>51</v>
      </c>
      <c r="G1929" t="s">
        <v>62</v>
      </c>
      <c r="J1929" s="12">
        <v>43858</v>
      </c>
      <c r="K1929" s="13">
        <v>0.66635416666666669</v>
      </c>
      <c r="L1929" s="14">
        <v>43858</v>
      </c>
      <c r="M1929" s="15">
        <v>0.66635416666666669</v>
      </c>
      <c r="N1929" s="12">
        <v>43858</v>
      </c>
      <c r="O1929" s="13">
        <v>0.68587962962962967</v>
      </c>
      <c r="P1929" s="16">
        <v>43859.758402777778</v>
      </c>
      <c r="Q1929" s="11" t="s">
        <v>37</v>
      </c>
      <c r="R1929" s="11" t="s">
        <v>606</v>
      </c>
      <c r="S1929" s="11" t="s">
        <v>39</v>
      </c>
      <c r="T1929" s="11" t="s">
        <v>133</v>
      </c>
      <c r="U1929" s="11" t="s">
        <v>37</v>
      </c>
      <c r="V1929" s="17">
        <v>0</v>
      </c>
      <c r="W1929" s="11" t="s">
        <v>37</v>
      </c>
      <c r="Y1929" s="17" t="str">
        <f>TablaIncidentes[[#This Row],[Tiempo Total Gestión]]</f>
        <v>00:28</v>
      </c>
      <c r="Z1929" s="11">
        <f t="shared" si="210"/>
        <v>0</v>
      </c>
      <c r="AA1929" s="11">
        <f t="shared" si="211"/>
        <v>28</v>
      </c>
      <c r="AB1929" s="11">
        <f>IF(TablaIncidentes[[#This Row],[Prioridad*]]="Baja",(Z1929-24)*60+AA1929,IF(TablaIncidentes[[#This Row],[Prioridad*]]="Media",(Z1929-4)*60+AA1929,IF(TablaIncidentes[[#This Row],[Prioridad*]]="Alta",(Z1929-2)*60+AA1929)))</f>
        <v>-92</v>
      </c>
      <c r="AD1929" s="17" t="str">
        <f>TablaIncidentes[[#This Row],[Tiempo Creación (HH:mm)]]</f>
        <v>00:00</v>
      </c>
      <c r="AE1929" s="11">
        <f t="shared" si="212"/>
        <v>0</v>
      </c>
      <c r="AF1929" s="11">
        <f t="shared" si="213"/>
        <v>0</v>
      </c>
      <c r="AG1929" s="11">
        <f>IF(TablaIncidentes[[#This Row],[Prioridad*]]="Baja",((AE1929*60)+AF1929)-30,IF(TablaIncidentes[[#This Row],[Prioridad*]]="Media",((AE1929*60)+AF1929)-15,IF(TablaIncidentes[[#This Row],[Prioridad*]]="Alta",((AE1929*60)+AF1929)-10)))</f>
        <v>-10</v>
      </c>
      <c r="AI1929" s="17">
        <f>TablaIncidentes[[#This Row],[Tiempo Avance Incidente]]</f>
        <v>0</v>
      </c>
      <c r="AJ1929" s="11">
        <f t="shared" si="214"/>
        <v>0</v>
      </c>
      <c r="AK1929" s="11">
        <f t="shared" si="215"/>
        <v>0</v>
      </c>
      <c r="AL1929">
        <f>IF(TablaIncidentes[[#This Row],[Prioridad*]]="Baja",((AJ1929*60)+AK1929)-720,IF(TablaIncidentes[[#This Row],[Prioridad*]]="Media",((AJ1929*60)+AK1929)-120,IF(TablaIncidentes[[#This Row],[Prioridad*]]="Alta",((AJ1929*60)+AK1929)-60)))</f>
        <v>-60</v>
      </c>
      <c r="AN1929" t="str">
        <f t="shared" si="216"/>
        <v>martes</v>
      </c>
    </row>
    <row r="1930" spans="1:40" x14ac:dyDescent="0.25">
      <c r="A1930" s="10" t="s">
        <v>3827</v>
      </c>
      <c r="B1930" t="s">
        <v>3432</v>
      </c>
      <c r="C1930" t="s">
        <v>32</v>
      </c>
      <c r="D1930" s="11" t="s">
        <v>33</v>
      </c>
      <c r="E1930" t="s">
        <v>34</v>
      </c>
      <c r="F1930" t="s">
        <v>51</v>
      </c>
      <c r="G1930" t="s">
        <v>75</v>
      </c>
      <c r="J1930" s="12">
        <v>43858</v>
      </c>
      <c r="K1930" s="13">
        <v>0.68096064814814816</v>
      </c>
      <c r="L1930" s="14">
        <v>43858</v>
      </c>
      <c r="M1930" s="15">
        <v>0.68096064814814816</v>
      </c>
      <c r="N1930" s="12">
        <v>43859</v>
      </c>
      <c r="O1930" s="13">
        <v>0.38395833333333335</v>
      </c>
      <c r="P1930" s="16">
        <v>43860.452002314814</v>
      </c>
      <c r="Q1930" s="11" t="s">
        <v>37</v>
      </c>
      <c r="R1930" s="11" t="s">
        <v>398</v>
      </c>
      <c r="S1930" s="11" t="s">
        <v>39</v>
      </c>
      <c r="T1930" s="11" t="s">
        <v>133</v>
      </c>
      <c r="U1930" s="11" t="s">
        <v>37</v>
      </c>
      <c r="V1930" s="17">
        <v>0</v>
      </c>
      <c r="W1930" s="11" t="s">
        <v>37</v>
      </c>
      <c r="Y1930" s="17" t="str">
        <f>TablaIncidentes[[#This Row],[Tiempo Total Gestión]]</f>
        <v>00:17</v>
      </c>
      <c r="Z1930" s="11">
        <f t="shared" si="210"/>
        <v>0</v>
      </c>
      <c r="AA1930" s="11">
        <f t="shared" si="211"/>
        <v>17</v>
      </c>
      <c r="AB1930" s="11">
        <f>IF(TablaIncidentes[[#This Row],[Prioridad*]]="Baja",(Z1930-24)*60+AA1930,IF(TablaIncidentes[[#This Row],[Prioridad*]]="Media",(Z1930-4)*60+AA1930,IF(TablaIncidentes[[#This Row],[Prioridad*]]="Alta",(Z1930-2)*60+AA1930)))</f>
        <v>-103</v>
      </c>
      <c r="AD1930" s="17" t="str">
        <f>TablaIncidentes[[#This Row],[Tiempo Creación (HH:mm)]]</f>
        <v>00:00</v>
      </c>
      <c r="AE1930" s="11">
        <f t="shared" si="212"/>
        <v>0</v>
      </c>
      <c r="AF1930" s="11">
        <f t="shared" si="213"/>
        <v>0</v>
      </c>
      <c r="AG1930" s="11">
        <f>IF(TablaIncidentes[[#This Row],[Prioridad*]]="Baja",((AE1930*60)+AF1930)-30,IF(TablaIncidentes[[#This Row],[Prioridad*]]="Media",((AE1930*60)+AF1930)-15,IF(TablaIncidentes[[#This Row],[Prioridad*]]="Alta",((AE1930*60)+AF1930)-10)))</f>
        <v>-10</v>
      </c>
      <c r="AI1930" s="17">
        <f>TablaIncidentes[[#This Row],[Tiempo Avance Incidente]]</f>
        <v>0</v>
      </c>
      <c r="AJ1930" s="11">
        <f t="shared" si="214"/>
        <v>0</v>
      </c>
      <c r="AK1930" s="11">
        <f t="shared" si="215"/>
        <v>0</v>
      </c>
      <c r="AL1930">
        <f>IF(TablaIncidentes[[#This Row],[Prioridad*]]="Baja",((AJ1930*60)+AK1930)-720,IF(TablaIncidentes[[#This Row],[Prioridad*]]="Media",((AJ1930*60)+AK1930)-120,IF(TablaIncidentes[[#This Row],[Prioridad*]]="Alta",((AJ1930*60)+AK1930)-60)))</f>
        <v>-60</v>
      </c>
      <c r="AN1930" t="str">
        <f t="shared" si="216"/>
        <v>martes</v>
      </c>
    </row>
    <row r="1931" spans="1:40" x14ac:dyDescent="0.25">
      <c r="A1931" s="10" t="s">
        <v>3828</v>
      </c>
      <c r="B1931" t="s">
        <v>3829</v>
      </c>
      <c r="C1931" t="s">
        <v>32</v>
      </c>
      <c r="D1931" s="11" t="s">
        <v>33</v>
      </c>
      <c r="E1931" t="s">
        <v>34</v>
      </c>
      <c r="F1931" t="s">
        <v>51</v>
      </c>
      <c r="G1931" t="s">
        <v>75</v>
      </c>
      <c r="J1931" s="12">
        <v>43858</v>
      </c>
      <c r="K1931" s="13">
        <v>0.68583333333333341</v>
      </c>
      <c r="L1931" s="14">
        <v>43858</v>
      </c>
      <c r="M1931" s="15">
        <v>0.68583333333333341</v>
      </c>
      <c r="N1931" s="12">
        <v>43859</v>
      </c>
      <c r="O1931" s="13">
        <v>0.38028935185185181</v>
      </c>
      <c r="P1931" s="16">
        <v>43860.452002314814</v>
      </c>
      <c r="Q1931" s="11" t="s">
        <v>37</v>
      </c>
      <c r="R1931" s="11" t="s">
        <v>336</v>
      </c>
      <c r="S1931" s="11" t="s">
        <v>39</v>
      </c>
      <c r="T1931" s="11" t="s">
        <v>133</v>
      </c>
      <c r="U1931" s="11" t="s">
        <v>37</v>
      </c>
      <c r="V1931" s="17">
        <v>0</v>
      </c>
      <c r="W1931" s="11" t="s">
        <v>37</v>
      </c>
      <c r="Y1931" s="17" t="str">
        <f>TablaIncidentes[[#This Row],[Tiempo Total Gestión]]</f>
        <v>00:10</v>
      </c>
      <c r="Z1931" s="11">
        <f t="shared" si="210"/>
        <v>0</v>
      </c>
      <c r="AA1931" s="11">
        <f t="shared" si="211"/>
        <v>10</v>
      </c>
      <c r="AB1931" s="11">
        <f>IF(TablaIncidentes[[#This Row],[Prioridad*]]="Baja",(Z1931-24)*60+AA1931,IF(TablaIncidentes[[#This Row],[Prioridad*]]="Media",(Z1931-4)*60+AA1931,IF(TablaIncidentes[[#This Row],[Prioridad*]]="Alta",(Z1931-2)*60+AA1931)))</f>
        <v>-110</v>
      </c>
      <c r="AD1931" s="17" t="str">
        <f>TablaIncidentes[[#This Row],[Tiempo Creación (HH:mm)]]</f>
        <v>00:00</v>
      </c>
      <c r="AE1931" s="11">
        <f t="shared" si="212"/>
        <v>0</v>
      </c>
      <c r="AF1931" s="11">
        <f t="shared" si="213"/>
        <v>0</v>
      </c>
      <c r="AG1931" s="11">
        <f>IF(TablaIncidentes[[#This Row],[Prioridad*]]="Baja",((AE1931*60)+AF1931)-30,IF(TablaIncidentes[[#This Row],[Prioridad*]]="Media",((AE1931*60)+AF1931)-15,IF(TablaIncidentes[[#This Row],[Prioridad*]]="Alta",((AE1931*60)+AF1931)-10)))</f>
        <v>-10</v>
      </c>
      <c r="AI1931" s="17">
        <f>TablaIncidentes[[#This Row],[Tiempo Avance Incidente]]</f>
        <v>0</v>
      </c>
      <c r="AJ1931" s="11">
        <f t="shared" si="214"/>
        <v>0</v>
      </c>
      <c r="AK1931" s="11">
        <f t="shared" si="215"/>
        <v>0</v>
      </c>
      <c r="AL1931">
        <f>IF(TablaIncidentes[[#This Row],[Prioridad*]]="Baja",((AJ1931*60)+AK1931)-720,IF(TablaIncidentes[[#This Row],[Prioridad*]]="Media",((AJ1931*60)+AK1931)-120,IF(TablaIncidentes[[#This Row],[Prioridad*]]="Alta",((AJ1931*60)+AK1931)-60)))</f>
        <v>-60</v>
      </c>
      <c r="AN1931" t="str">
        <f t="shared" si="216"/>
        <v>martes</v>
      </c>
    </row>
    <row r="1932" spans="1:40" x14ac:dyDescent="0.25">
      <c r="A1932" s="10" t="s">
        <v>3830</v>
      </c>
      <c r="B1932" t="s">
        <v>3831</v>
      </c>
      <c r="C1932" t="s">
        <v>161</v>
      </c>
      <c r="D1932" s="11" t="s">
        <v>150</v>
      </c>
      <c r="E1932" t="s">
        <v>34</v>
      </c>
      <c r="F1932" t="s">
        <v>111</v>
      </c>
      <c r="G1932" t="s">
        <v>279</v>
      </c>
      <c r="J1932" s="12">
        <v>43858</v>
      </c>
      <c r="K1932" s="13">
        <v>0.69652777777777775</v>
      </c>
      <c r="L1932" s="14">
        <v>43858</v>
      </c>
      <c r="M1932" s="15">
        <v>0.69734953703703706</v>
      </c>
      <c r="N1932" s="12">
        <v>43858</v>
      </c>
      <c r="O1932" s="13">
        <v>0.69863425925925926</v>
      </c>
      <c r="P1932" s="16">
        <v>43859.758402777778</v>
      </c>
      <c r="Q1932" s="11" t="s">
        <v>37</v>
      </c>
      <c r="R1932" s="11" t="s">
        <v>116</v>
      </c>
      <c r="S1932" s="11" t="s">
        <v>59</v>
      </c>
      <c r="T1932" s="11" t="s">
        <v>40</v>
      </c>
      <c r="U1932" s="11" t="s">
        <v>37</v>
      </c>
      <c r="V1932" s="17">
        <v>9.9537037021946162E-4</v>
      </c>
      <c r="W1932" s="11" t="s">
        <v>37</v>
      </c>
      <c r="Y1932" s="17" t="str">
        <f>TablaIncidentes[[#This Row],[Tiempo Total Gestión]]</f>
        <v>00:03</v>
      </c>
      <c r="Z1932" s="11">
        <f t="shared" si="210"/>
        <v>0</v>
      </c>
      <c r="AA1932" s="11">
        <f t="shared" si="211"/>
        <v>3</v>
      </c>
      <c r="AB1932" s="11">
        <f>IF(TablaIncidentes[[#This Row],[Prioridad*]]="Baja",(Z1932-24)*60+AA1932,IF(TablaIncidentes[[#This Row],[Prioridad*]]="Media",(Z1932-4)*60+AA1932,IF(TablaIncidentes[[#This Row],[Prioridad*]]="Alta",(Z1932-2)*60+AA1932)))</f>
        <v>-1437</v>
      </c>
      <c r="AD1932" s="17" t="str">
        <f>TablaIncidentes[[#This Row],[Tiempo Creación (HH:mm)]]</f>
        <v>00:01</v>
      </c>
      <c r="AE1932" s="11">
        <f t="shared" si="212"/>
        <v>0</v>
      </c>
      <c r="AF1932" s="11">
        <f t="shared" si="213"/>
        <v>1</v>
      </c>
      <c r="AG1932" s="11">
        <f>IF(TablaIncidentes[[#This Row],[Prioridad*]]="Baja",((AE1932*60)+AF1932)-30,IF(TablaIncidentes[[#This Row],[Prioridad*]]="Media",((AE1932*60)+AF1932)-15,IF(TablaIncidentes[[#This Row],[Prioridad*]]="Alta",((AE1932*60)+AF1932)-10)))</f>
        <v>-29</v>
      </c>
      <c r="AI1932" s="17">
        <f>TablaIncidentes[[#This Row],[Tiempo Avance Incidente]]</f>
        <v>9.9537037021946162E-4</v>
      </c>
      <c r="AJ1932" s="11">
        <f t="shared" si="214"/>
        <v>0</v>
      </c>
      <c r="AK1932" s="11">
        <f t="shared" si="215"/>
        <v>1</v>
      </c>
      <c r="AL1932">
        <f>IF(TablaIncidentes[[#This Row],[Prioridad*]]="Baja",((AJ1932*60)+AK1932)-720,IF(TablaIncidentes[[#This Row],[Prioridad*]]="Media",((AJ1932*60)+AK1932)-120,IF(TablaIncidentes[[#This Row],[Prioridad*]]="Alta",((AJ1932*60)+AK1932)-60)))</f>
        <v>-719</v>
      </c>
      <c r="AN1932" t="str">
        <f t="shared" si="216"/>
        <v>martes</v>
      </c>
    </row>
    <row r="1933" spans="1:40" x14ac:dyDescent="0.25">
      <c r="A1933" s="10" t="s">
        <v>3832</v>
      </c>
      <c r="B1933" t="s">
        <v>3833</v>
      </c>
      <c r="C1933" t="s">
        <v>161</v>
      </c>
      <c r="D1933" s="11" t="s">
        <v>33</v>
      </c>
      <c r="E1933" t="s">
        <v>34</v>
      </c>
      <c r="F1933" t="s">
        <v>111</v>
      </c>
      <c r="G1933" t="s">
        <v>364</v>
      </c>
      <c r="J1933" s="12">
        <v>43858</v>
      </c>
      <c r="K1933" s="13">
        <v>0.6991087962962963</v>
      </c>
      <c r="L1933" s="14">
        <v>43858</v>
      </c>
      <c r="M1933" s="15">
        <v>0.70240740740740737</v>
      </c>
      <c r="N1933" s="12">
        <v>43858</v>
      </c>
      <c r="O1933" s="13">
        <v>0.70315972222222223</v>
      </c>
      <c r="P1933" s="16">
        <v>43859.758402777778</v>
      </c>
      <c r="Q1933" s="11" t="s">
        <v>37</v>
      </c>
      <c r="R1933" s="11" t="s">
        <v>69</v>
      </c>
      <c r="S1933" s="11" t="s">
        <v>59</v>
      </c>
      <c r="T1933" s="11" t="s">
        <v>327</v>
      </c>
      <c r="U1933" s="11" t="s">
        <v>37</v>
      </c>
      <c r="V1933" s="17">
        <v>2.6273148178006522E-3</v>
      </c>
      <c r="W1933" s="11" t="s">
        <v>37</v>
      </c>
      <c r="Y1933" s="17" t="str">
        <f>TablaIncidentes[[#This Row],[Tiempo Total Gestión]]</f>
        <v>00:05</v>
      </c>
      <c r="Z1933" s="11">
        <f t="shared" si="210"/>
        <v>0</v>
      </c>
      <c r="AA1933" s="11">
        <f t="shared" si="211"/>
        <v>5</v>
      </c>
      <c r="AB1933" s="11">
        <f>IF(TablaIncidentes[[#This Row],[Prioridad*]]="Baja",(Z1933-24)*60+AA1933,IF(TablaIncidentes[[#This Row],[Prioridad*]]="Media",(Z1933-4)*60+AA1933,IF(TablaIncidentes[[#This Row],[Prioridad*]]="Alta",(Z1933-2)*60+AA1933)))</f>
        <v>-115</v>
      </c>
      <c r="AD1933" s="17" t="str">
        <f>TablaIncidentes[[#This Row],[Tiempo Creación (HH:mm)]]</f>
        <v>00:04</v>
      </c>
      <c r="AE1933" s="11">
        <f t="shared" si="212"/>
        <v>0</v>
      </c>
      <c r="AF1933" s="11">
        <f t="shared" si="213"/>
        <v>4</v>
      </c>
      <c r="AG1933" s="11">
        <f>IF(TablaIncidentes[[#This Row],[Prioridad*]]="Baja",((AE1933*60)+AF1933)-30,IF(TablaIncidentes[[#This Row],[Prioridad*]]="Media",((AE1933*60)+AF1933)-15,IF(TablaIncidentes[[#This Row],[Prioridad*]]="Alta",((AE1933*60)+AF1933)-10)))</f>
        <v>-6</v>
      </c>
      <c r="AI1933" s="17">
        <f>TablaIncidentes[[#This Row],[Tiempo Avance Incidente]]</f>
        <v>2.6273148178006522E-3</v>
      </c>
      <c r="AJ1933" s="11">
        <f t="shared" si="214"/>
        <v>0</v>
      </c>
      <c r="AK1933" s="11">
        <f t="shared" si="215"/>
        <v>3</v>
      </c>
      <c r="AL1933">
        <f>IF(TablaIncidentes[[#This Row],[Prioridad*]]="Baja",((AJ1933*60)+AK1933)-720,IF(TablaIncidentes[[#This Row],[Prioridad*]]="Media",((AJ1933*60)+AK1933)-120,IF(TablaIncidentes[[#This Row],[Prioridad*]]="Alta",((AJ1933*60)+AK1933)-60)))</f>
        <v>-57</v>
      </c>
      <c r="AN1933" t="str">
        <f t="shared" si="216"/>
        <v>martes</v>
      </c>
    </row>
    <row r="1934" spans="1:40" x14ac:dyDescent="0.25">
      <c r="A1934" s="20" t="s">
        <v>3834</v>
      </c>
      <c r="B1934" t="s">
        <v>2953</v>
      </c>
      <c r="C1934" t="s">
        <v>32</v>
      </c>
      <c r="D1934" s="11" t="s">
        <v>33</v>
      </c>
      <c r="E1934" t="s">
        <v>34</v>
      </c>
      <c r="F1934" t="s">
        <v>51</v>
      </c>
      <c r="G1934" t="s">
        <v>52</v>
      </c>
      <c r="J1934" s="12">
        <v>43858</v>
      </c>
      <c r="K1934" s="13">
        <v>0.68096064814814816</v>
      </c>
      <c r="L1934" s="14">
        <v>43858</v>
      </c>
      <c r="M1934" s="15">
        <v>0.68096064814814816</v>
      </c>
      <c r="N1934" s="12">
        <v>43859</v>
      </c>
      <c r="O1934" s="13">
        <v>0.63619212962962968</v>
      </c>
      <c r="P1934" s="16">
        <v>43860.703217592592</v>
      </c>
      <c r="Q1934" s="11" t="s">
        <v>101</v>
      </c>
      <c r="R1934" s="11" t="s">
        <v>3835</v>
      </c>
      <c r="S1934" s="11" t="s">
        <v>39</v>
      </c>
      <c r="T1934" s="11" t="s">
        <v>133</v>
      </c>
      <c r="U1934" s="11" t="s">
        <v>37</v>
      </c>
      <c r="V1934" s="17">
        <v>0</v>
      </c>
      <c r="W1934" s="11" t="s">
        <v>37</v>
      </c>
      <c r="Y1934" s="17" t="str">
        <f>TablaIncidentes[[#This Row],[Tiempo Total Gestión]]</f>
        <v>22:55</v>
      </c>
      <c r="Z1934" s="11">
        <f t="shared" si="210"/>
        <v>22</v>
      </c>
      <c r="AA1934" s="11">
        <f t="shared" si="211"/>
        <v>55</v>
      </c>
      <c r="AB1934" s="11">
        <f>IF(TablaIncidentes[[#This Row],[Prioridad*]]="Baja",(Z1934-24)*60+AA1934,IF(TablaIncidentes[[#This Row],[Prioridad*]]="Media",(Z1934-4)*60+AA1934,IF(TablaIncidentes[[#This Row],[Prioridad*]]="Alta",(Z1934-2)*60+AA1934)))</f>
        <v>1255</v>
      </c>
      <c r="AD1934" s="17" t="str">
        <f>TablaIncidentes[[#This Row],[Tiempo Creación (HH:mm)]]</f>
        <v>00:00</v>
      </c>
      <c r="AE1934" s="11">
        <f t="shared" si="212"/>
        <v>0</v>
      </c>
      <c r="AF1934" s="11">
        <f t="shared" si="213"/>
        <v>0</v>
      </c>
      <c r="AG1934" s="11">
        <f>IF(TablaIncidentes[[#This Row],[Prioridad*]]="Baja",((AE1934*60)+AF1934)-30,IF(TablaIncidentes[[#This Row],[Prioridad*]]="Media",((AE1934*60)+AF1934)-15,IF(TablaIncidentes[[#This Row],[Prioridad*]]="Alta",((AE1934*60)+AF1934)-10)))</f>
        <v>-10</v>
      </c>
      <c r="AI1934" s="17">
        <f>TablaIncidentes[[#This Row],[Tiempo Avance Incidente]]</f>
        <v>0</v>
      </c>
      <c r="AJ1934" s="11">
        <f t="shared" si="214"/>
        <v>0</v>
      </c>
      <c r="AK1934" s="11">
        <f t="shared" si="215"/>
        <v>0</v>
      </c>
      <c r="AL1934">
        <f>IF(TablaIncidentes[[#This Row],[Prioridad*]]="Baja",((AJ1934*60)+AK1934)-720,IF(TablaIncidentes[[#This Row],[Prioridad*]]="Media",((AJ1934*60)+AK1934)-120,IF(TablaIncidentes[[#This Row],[Prioridad*]]="Alta",((AJ1934*60)+AK1934)-60)))</f>
        <v>-60</v>
      </c>
      <c r="AN1934" t="str">
        <f t="shared" si="216"/>
        <v>martes</v>
      </c>
    </row>
    <row r="1935" spans="1:40" x14ac:dyDescent="0.25">
      <c r="A1935" s="10" t="s">
        <v>3836</v>
      </c>
      <c r="B1935" t="s">
        <v>2937</v>
      </c>
      <c r="C1935" t="s">
        <v>32</v>
      </c>
      <c r="D1935" s="11" t="s">
        <v>33</v>
      </c>
      <c r="E1935" t="s">
        <v>34</v>
      </c>
      <c r="F1935" t="s">
        <v>51</v>
      </c>
      <c r="G1935" t="s">
        <v>75</v>
      </c>
      <c r="J1935" s="12">
        <v>43858</v>
      </c>
      <c r="K1935" s="13">
        <v>0.68165509259259249</v>
      </c>
      <c r="L1935" s="14">
        <v>43858</v>
      </c>
      <c r="M1935" s="15">
        <v>0.68165509259259249</v>
      </c>
      <c r="N1935" s="12">
        <v>43859</v>
      </c>
      <c r="O1935" s="13">
        <v>0.38238425925925923</v>
      </c>
      <c r="P1935" s="16">
        <v>43860.452002314814</v>
      </c>
      <c r="Q1935" s="11" t="s">
        <v>37</v>
      </c>
      <c r="R1935" s="11" t="s">
        <v>590</v>
      </c>
      <c r="S1935" s="11" t="s">
        <v>39</v>
      </c>
      <c r="T1935" s="11" t="s">
        <v>133</v>
      </c>
      <c r="U1935" s="11" t="s">
        <v>37</v>
      </c>
      <c r="V1935" s="17">
        <v>0</v>
      </c>
      <c r="W1935" s="11" t="s">
        <v>37</v>
      </c>
      <c r="Y1935" s="17" t="str">
        <f>TablaIncidentes[[#This Row],[Tiempo Total Gestión]]</f>
        <v>00:26</v>
      </c>
      <c r="Z1935" s="11">
        <f t="shared" si="210"/>
        <v>0</v>
      </c>
      <c r="AA1935" s="11">
        <f t="shared" si="211"/>
        <v>26</v>
      </c>
      <c r="AB1935" s="11">
        <f>IF(TablaIncidentes[[#This Row],[Prioridad*]]="Baja",(Z1935-24)*60+AA1935,IF(TablaIncidentes[[#This Row],[Prioridad*]]="Media",(Z1935-4)*60+AA1935,IF(TablaIncidentes[[#This Row],[Prioridad*]]="Alta",(Z1935-2)*60+AA1935)))</f>
        <v>-94</v>
      </c>
      <c r="AD1935" s="17" t="str">
        <f>TablaIncidentes[[#This Row],[Tiempo Creación (HH:mm)]]</f>
        <v>00:00</v>
      </c>
      <c r="AE1935" s="11">
        <f t="shared" si="212"/>
        <v>0</v>
      </c>
      <c r="AF1935" s="11">
        <f t="shared" si="213"/>
        <v>0</v>
      </c>
      <c r="AG1935" s="11">
        <f>IF(TablaIncidentes[[#This Row],[Prioridad*]]="Baja",((AE1935*60)+AF1935)-30,IF(TablaIncidentes[[#This Row],[Prioridad*]]="Media",((AE1935*60)+AF1935)-15,IF(TablaIncidentes[[#This Row],[Prioridad*]]="Alta",((AE1935*60)+AF1935)-10)))</f>
        <v>-10</v>
      </c>
      <c r="AI1935" s="17">
        <f>TablaIncidentes[[#This Row],[Tiempo Avance Incidente]]</f>
        <v>0</v>
      </c>
      <c r="AJ1935" s="11">
        <f t="shared" si="214"/>
        <v>0</v>
      </c>
      <c r="AK1935" s="11">
        <f t="shared" si="215"/>
        <v>0</v>
      </c>
      <c r="AL1935">
        <f>IF(TablaIncidentes[[#This Row],[Prioridad*]]="Baja",((AJ1935*60)+AK1935)-720,IF(TablaIncidentes[[#This Row],[Prioridad*]]="Media",((AJ1935*60)+AK1935)-120,IF(TablaIncidentes[[#This Row],[Prioridad*]]="Alta",((AJ1935*60)+AK1935)-60)))</f>
        <v>-60</v>
      </c>
      <c r="AN1935" t="str">
        <f t="shared" si="216"/>
        <v>martes</v>
      </c>
    </row>
    <row r="1936" spans="1:40" x14ac:dyDescent="0.25">
      <c r="A1936" s="20" t="s">
        <v>3837</v>
      </c>
      <c r="B1936" t="s">
        <v>3643</v>
      </c>
      <c r="C1936" t="s">
        <v>32</v>
      </c>
      <c r="D1936" s="11" t="s">
        <v>33</v>
      </c>
      <c r="E1936" t="s">
        <v>34</v>
      </c>
      <c r="F1936" t="s">
        <v>51</v>
      </c>
      <c r="G1936" t="s">
        <v>52</v>
      </c>
      <c r="J1936" s="12">
        <v>43858</v>
      </c>
      <c r="K1936" s="13">
        <v>0.68304398148148149</v>
      </c>
      <c r="L1936" s="14">
        <v>43858</v>
      </c>
      <c r="M1936" s="15">
        <v>0.68304398148148149</v>
      </c>
      <c r="N1936" s="12">
        <v>43859</v>
      </c>
      <c r="O1936" s="13">
        <v>0.64868055555555559</v>
      </c>
      <c r="P1936" s="16">
        <v>43860.703217592592</v>
      </c>
      <c r="Q1936" s="11" t="s">
        <v>101</v>
      </c>
      <c r="R1936" s="11" t="s">
        <v>3838</v>
      </c>
      <c r="S1936" s="11" t="s">
        <v>39</v>
      </c>
      <c r="T1936" s="11" t="s">
        <v>133</v>
      </c>
      <c r="U1936" s="11" t="s">
        <v>37</v>
      </c>
      <c r="V1936" s="17">
        <v>0</v>
      </c>
      <c r="W1936" s="11" t="s">
        <v>37</v>
      </c>
      <c r="Y1936" s="17" t="str">
        <f>TablaIncidentes[[#This Row],[Tiempo Total Gestión]]</f>
        <v>23:10</v>
      </c>
      <c r="Z1936" s="11">
        <f t="shared" si="210"/>
        <v>23</v>
      </c>
      <c r="AA1936" s="11">
        <f t="shared" si="211"/>
        <v>10</v>
      </c>
      <c r="AB1936" s="11">
        <f>IF(TablaIncidentes[[#This Row],[Prioridad*]]="Baja",(Z1936-24)*60+AA1936,IF(TablaIncidentes[[#This Row],[Prioridad*]]="Media",(Z1936-4)*60+AA1936,IF(TablaIncidentes[[#This Row],[Prioridad*]]="Alta",(Z1936-2)*60+AA1936)))</f>
        <v>1270</v>
      </c>
      <c r="AD1936" s="17" t="str">
        <f>TablaIncidentes[[#This Row],[Tiempo Creación (HH:mm)]]</f>
        <v>00:00</v>
      </c>
      <c r="AE1936" s="11">
        <f t="shared" si="212"/>
        <v>0</v>
      </c>
      <c r="AF1936" s="11">
        <f t="shared" si="213"/>
        <v>0</v>
      </c>
      <c r="AG1936" s="11">
        <f>IF(TablaIncidentes[[#This Row],[Prioridad*]]="Baja",((AE1936*60)+AF1936)-30,IF(TablaIncidentes[[#This Row],[Prioridad*]]="Media",((AE1936*60)+AF1936)-15,IF(TablaIncidentes[[#This Row],[Prioridad*]]="Alta",((AE1936*60)+AF1936)-10)))</f>
        <v>-10</v>
      </c>
      <c r="AI1936" s="17">
        <f>TablaIncidentes[[#This Row],[Tiempo Avance Incidente]]</f>
        <v>0</v>
      </c>
      <c r="AJ1936" s="11">
        <f t="shared" si="214"/>
        <v>0</v>
      </c>
      <c r="AK1936" s="11">
        <f t="shared" si="215"/>
        <v>0</v>
      </c>
      <c r="AL1936">
        <f>IF(TablaIncidentes[[#This Row],[Prioridad*]]="Baja",((AJ1936*60)+AK1936)-720,IF(TablaIncidentes[[#This Row],[Prioridad*]]="Media",((AJ1936*60)+AK1936)-120,IF(TablaIncidentes[[#This Row],[Prioridad*]]="Alta",((AJ1936*60)+AK1936)-60)))</f>
        <v>-60</v>
      </c>
      <c r="AN1936" t="str">
        <f t="shared" si="216"/>
        <v>martes</v>
      </c>
    </row>
    <row r="1937" spans="1:40" x14ac:dyDescent="0.25">
      <c r="A1937" s="10" t="s">
        <v>3839</v>
      </c>
      <c r="B1937" t="s">
        <v>3840</v>
      </c>
      <c r="C1937" t="s">
        <v>32</v>
      </c>
      <c r="D1937" s="11" t="s">
        <v>33</v>
      </c>
      <c r="E1937" t="s">
        <v>34</v>
      </c>
      <c r="F1937" t="s">
        <v>51</v>
      </c>
      <c r="G1937" t="s">
        <v>62</v>
      </c>
      <c r="J1937" s="12">
        <v>43858</v>
      </c>
      <c r="K1937" s="13">
        <v>0.68444444444444441</v>
      </c>
      <c r="L1937" s="14">
        <v>43858</v>
      </c>
      <c r="M1937" s="15">
        <v>0.68444444444444441</v>
      </c>
      <c r="N1937" s="12">
        <v>43858</v>
      </c>
      <c r="O1937" s="13">
        <v>0.70089120370370372</v>
      </c>
      <c r="P1937" s="16">
        <v>43859.758402777778</v>
      </c>
      <c r="Q1937" s="11" t="s">
        <v>37</v>
      </c>
      <c r="R1937" s="11" t="s">
        <v>491</v>
      </c>
      <c r="S1937" s="11" t="s">
        <v>39</v>
      </c>
      <c r="T1937" s="11" t="s">
        <v>133</v>
      </c>
      <c r="U1937" s="11" t="s">
        <v>37</v>
      </c>
      <c r="V1937" s="17">
        <v>0</v>
      </c>
      <c r="W1937" s="11" t="s">
        <v>37</v>
      </c>
      <c r="Y1937" s="17" t="str">
        <f>TablaIncidentes[[#This Row],[Tiempo Total Gestión]]</f>
        <v>00:22</v>
      </c>
      <c r="Z1937" s="11">
        <f t="shared" si="210"/>
        <v>0</v>
      </c>
      <c r="AA1937" s="11">
        <f t="shared" si="211"/>
        <v>22</v>
      </c>
      <c r="AB1937" s="11">
        <f>IF(TablaIncidentes[[#This Row],[Prioridad*]]="Baja",(Z1937-24)*60+AA1937,IF(TablaIncidentes[[#This Row],[Prioridad*]]="Media",(Z1937-4)*60+AA1937,IF(TablaIncidentes[[#This Row],[Prioridad*]]="Alta",(Z1937-2)*60+AA1937)))</f>
        <v>-98</v>
      </c>
      <c r="AD1937" s="17" t="str">
        <f>TablaIncidentes[[#This Row],[Tiempo Creación (HH:mm)]]</f>
        <v>00:00</v>
      </c>
      <c r="AE1937" s="11">
        <f t="shared" si="212"/>
        <v>0</v>
      </c>
      <c r="AF1937" s="11">
        <f t="shared" si="213"/>
        <v>0</v>
      </c>
      <c r="AG1937" s="11">
        <f>IF(TablaIncidentes[[#This Row],[Prioridad*]]="Baja",((AE1937*60)+AF1937)-30,IF(TablaIncidentes[[#This Row],[Prioridad*]]="Media",((AE1937*60)+AF1937)-15,IF(TablaIncidentes[[#This Row],[Prioridad*]]="Alta",((AE1937*60)+AF1937)-10)))</f>
        <v>-10</v>
      </c>
      <c r="AI1937" s="17">
        <f>TablaIncidentes[[#This Row],[Tiempo Avance Incidente]]</f>
        <v>0</v>
      </c>
      <c r="AJ1937" s="11">
        <f t="shared" si="214"/>
        <v>0</v>
      </c>
      <c r="AK1937" s="11">
        <f t="shared" si="215"/>
        <v>0</v>
      </c>
      <c r="AL1937">
        <f>IF(TablaIncidentes[[#This Row],[Prioridad*]]="Baja",((AJ1937*60)+AK1937)-720,IF(TablaIncidentes[[#This Row],[Prioridad*]]="Media",((AJ1937*60)+AK1937)-120,IF(TablaIncidentes[[#This Row],[Prioridad*]]="Alta",((AJ1937*60)+AK1937)-60)))</f>
        <v>-60</v>
      </c>
      <c r="AN1937" t="str">
        <f t="shared" si="216"/>
        <v>martes</v>
      </c>
    </row>
    <row r="1938" spans="1:40" x14ac:dyDescent="0.25">
      <c r="A1938" s="10" t="s">
        <v>3841</v>
      </c>
      <c r="B1938" t="s">
        <v>3842</v>
      </c>
      <c r="C1938" t="s">
        <v>32</v>
      </c>
      <c r="D1938" s="11" t="s">
        <v>33</v>
      </c>
      <c r="E1938" t="s">
        <v>34</v>
      </c>
      <c r="F1938" t="s">
        <v>51</v>
      </c>
      <c r="G1938" t="s">
        <v>361</v>
      </c>
      <c r="J1938" s="12">
        <v>43858</v>
      </c>
      <c r="K1938" s="13">
        <v>0.68444444444444441</v>
      </c>
      <c r="L1938" s="14">
        <v>43858</v>
      </c>
      <c r="M1938" s="15">
        <v>0.68444444444444441</v>
      </c>
      <c r="N1938" s="12">
        <v>43858</v>
      </c>
      <c r="O1938" s="13">
        <v>0.71146990740740745</v>
      </c>
      <c r="P1938" s="16">
        <v>43859.758402777778</v>
      </c>
      <c r="Q1938" s="11" t="s">
        <v>37</v>
      </c>
      <c r="R1938" s="11" t="s">
        <v>825</v>
      </c>
      <c r="S1938" s="11" t="s">
        <v>39</v>
      </c>
      <c r="T1938" s="11" t="s">
        <v>133</v>
      </c>
      <c r="U1938" s="11" t="s">
        <v>37</v>
      </c>
      <c r="V1938" s="17">
        <v>0</v>
      </c>
      <c r="W1938" s="11" t="s">
        <v>37</v>
      </c>
      <c r="Y1938" s="17" t="str">
        <f>TablaIncidentes[[#This Row],[Tiempo Total Gestión]]</f>
        <v>00:38</v>
      </c>
      <c r="Z1938" s="11">
        <f t="shared" si="210"/>
        <v>0</v>
      </c>
      <c r="AA1938" s="11">
        <f t="shared" si="211"/>
        <v>38</v>
      </c>
      <c r="AB1938" s="11">
        <f>IF(TablaIncidentes[[#This Row],[Prioridad*]]="Baja",(Z1938-24)*60+AA1938,IF(TablaIncidentes[[#This Row],[Prioridad*]]="Media",(Z1938-4)*60+AA1938,IF(TablaIncidentes[[#This Row],[Prioridad*]]="Alta",(Z1938-2)*60+AA1938)))</f>
        <v>-82</v>
      </c>
      <c r="AD1938" s="17" t="str">
        <f>TablaIncidentes[[#This Row],[Tiempo Creación (HH:mm)]]</f>
        <v>00:00</v>
      </c>
      <c r="AE1938" s="11">
        <f t="shared" si="212"/>
        <v>0</v>
      </c>
      <c r="AF1938" s="11">
        <f t="shared" si="213"/>
        <v>0</v>
      </c>
      <c r="AG1938" s="11">
        <f>IF(TablaIncidentes[[#This Row],[Prioridad*]]="Baja",((AE1938*60)+AF1938)-30,IF(TablaIncidentes[[#This Row],[Prioridad*]]="Media",((AE1938*60)+AF1938)-15,IF(TablaIncidentes[[#This Row],[Prioridad*]]="Alta",((AE1938*60)+AF1938)-10)))</f>
        <v>-10</v>
      </c>
      <c r="AI1938" s="17">
        <f>TablaIncidentes[[#This Row],[Tiempo Avance Incidente]]</f>
        <v>0</v>
      </c>
      <c r="AJ1938" s="11">
        <f t="shared" si="214"/>
        <v>0</v>
      </c>
      <c r="AK1938" s="11">
        <f t="shared" si="215"/>
        <v>0</v>
      </c>
      <c r="AL1938">
        <f>IF(TablaIncidentes[[#This Row],[Prioridad*]]="Baja",((AJ1938*60)+AK1938)-720,IF(TablaIncidentes[[#This Row],[Prioridad*]]="Media",((AJ1938*60)+AK1938)-120,IF(TablaIncidentes[[#This Row],[Prioridad*]]="Alta",((AJ1938*60)+AK1938)-60)))</f>
        <v>-60</v>
      </c>
      <c r="AN1938" t="str">
        <f t="shared" si="216"/>
        <v>martes</v>
      </c>
    </row>
    <row r="1939" spans="1:40" x14ac:dyDescent="0.25">
      <c r="A1939" s="20" t="s">
        <v>3843</v>
      </c>
      <c r="B1939" t="s">
        <v>3844</v>
      </c>
      <c r="C1939" t="s">
        <v>32</v>
      </c>
      <c r="D1939" s="11" t="s">
        <v>33</v>
      </c>
      <c r="E1939" t="s">
        <v>34</v>
      </c>
      <c r="F1939" t="s">
        <v>51</v>
      </c>
      <c r="G1939" t="s">
        <v>52</v>
      </c>
      <c r="J1939" s="12">
        <v>43858</v>
      </c>
      <c r="K1939" s="13">
        <v>0.6900115740740741</v>
      </c>
      <c r="L1939" s="14">
        <v>43858</v>
      </c>
      <c r="M1939" s="15">
        <v>0.6900115740740741</v>
      </c>
      <c r="N1939" s="12">
        <v>43859</v>
      </c>
      <c r="O1939" s="13">
        <v>0.65535879629629623</v>
      </c>
      <c r="P1939" s="16">
        <v>43860.703217592592</v>
      </c>
      <c r="Q1939" s="11" t="s">
        <v>101</v>
      </c>
      <c r="R1939" s="11" t="s">
        <v>3838</v>
      </c>
      <c r="S1939" s="11" t="s">
        <v>39</v>
      </c>
      <c r="T1939" s="11" t="s">
        <v>133</v>
      </c>
      <c r="U1939" s="11" t="s">
        <v>37</v>
      </c>
      <c r="V1939" s="17">
        <v>0</v>
      </c>
      <c r="W1939" s="11" t="s">
        <v>37</v>
      </c>
      <c r="Y1939" s="17" t="str">
        <f>TablaIncidentes[[#This Row],[Tiempo Total Gestión]]</f>
        <v>23:10</v>
      </c>
      <c r="Z1939" s="11">
        <f t="shared" si="210"/>
        <v>23</v>
      </c>
      <c r="AA1939" s="11">
        <f t="shared" si="211"/>
        <v>10</v>
      </c>
      <c r="AB1939" s="11">
        <f>IF(TablaIncidentes[[#This Row],[Prioridad*]]="Baja",(Z1939-24)*60+AA1939,IF(TablaIncidentes[[#This Row],[Prioridad*]]="Media",(Z1939-4)*60+AA1939,IF(TablaIncidentes[[#This Row],[Prioridad*]]="Alta",(Z1939-2)*60+AA1939)))</f>
        <v>1270</v>
      </c>
      <c r="AD1939" s="17" t="str">
        <f>TablaIncidentes[[#This Row],[Tiempo Creación (HH:mm)]]</f>
        <v>00:00</v>
      </c>
      <c r="AE1939" s="11">
        <f t="shared" si="212"/>
        <v>0</v>
      </c>
      <c r="AF1939" s="11">
        <f t="shared" si="213"/>
        <v>0</v>
      </c>
      <c r="AG1939" s="11">
        <f>IF(TablaIncidentes[[#This Row],[Prioridad*]]="Baja",((AE1939*60)+AF1939)-30,IF(TablaIncidentes[[#This Row],[Prioridad*]]="Media",((AE1939*60)+AF1939)-15,IF(TablaIncidentes[[#This Row],[Prioridad*]]="Alta",((AE1939*60)+AF1939)-10)))</f>
        <v>-10</v>
      </c>
      <c r="AI1939" s="17">
        <f>TablaIncidentes[[#This Row],[Tiempo Avance Incidente]]</f>
        <v>0</v>
      </c>
      <c r="AJ1939" s="11">
        <f t="shared" si="214"/>
        <v>0</v>
      </c>
      <c r="AK1939" s="11">
        <f t="shared" si="215"/>
        <v>0</v>
      </c>
      <c r="AL1939">
        <f>IF(TablaIncidentes[[#This Row],[Prioridad*]]="Baja",((AJ1939*60)+AK1939)-720,IF(TablaIncidentes[[#This Row],[Prioridad*]]="Media",((AJ1939*60)+AK1939)-120,IF(TablaIncidentes[[#This Row],[Prioridad*]]="Alta",((AJ1939*60)+AK1939)-60)))</f>
        <v>-60</v>
      </c>
      <c r="AN1939" t="str">
        <f t="shared" si="216"/>
        <v>martes</v>
      </c>
    </row>
    <row r="1940" spans="1:40" x14ac:dyDescent="0.25">
      <c r="A1940" s="10" t="s">
        <v>3845</v>
      </c>
      <c r="B1940" t="s">
        <v>3846</v>
      </c>
      <c r="C1940" t="s">
        <v>32</v>
      </c>
      <c r="D1940" s="11" t="s">
        <v>33</v>
      </c>
      <c r="E1940" t="s">
        <v>34</v>
      </c>
      <c r="F1940" t="s">
        <v>51</v>
      </c>
      <c r="G1940" t="s">
        <v>75</v>
      </c>
      <c r="J1940" s="12">
        <v>43858</v>
      </c>
      <c r="K1940" s="13">
        <v>0.69070601851851843</v>
      </c>
      <c r="L1940" s="14">
        <v>43858</v>
      </c>
      <c r="M1940" s="15">
        <v>0.69070601851851843</v>
      </c>
      <c r="N1940" s="12">
        <v>43859</v>
      </c>
      <c r="O1940" s="13">
        <v>0.37740740740740741</v>
      </c>
      <c r="P1940" s="16">
        <v>43860.452002314814</v>
      </c>
      <c r="Q1940" s="11" t="s">
        <v>37</v>
      </c>
      <c r="R1940" s="11" t="s">
        <v>606</v>
      </c>
      <c r="S1940" s="11" t="s">
        <v>39</v>
      </c>
      <c r="T1940" s="11" t="s">
        <v>133</v>
      </c>
      <c r="U1940" s="11" t="s">
        <v>37</v>
      </c>
      <c r="V1940" s="17">
        <v>0</v>
      </c>
      <c r="W1940" s="11" t="s">
        <v>37</v>
      </c>
      <c r="Y1940" s="17" t="str">
        <f>TablaIncidentes[[#This Row],[Tiempo Total Gestión]]</f>
        <v>00:28</v>
      </c>
      <c r="Z1940" s="11">
        <f t="shared" si="210"/>
        <v>0</v>
      </c>
      <c r="AA1940" s="11">
        <f t="shared" si="211"/>
        <v>28</v>
      </c>
      <c r="AB1940" s="11">
        <f>IF(TablaIncidentes[[#This Row],[Prioridad*]]="Baja",(Z1940-24)*60+AA1940,IF(TablaIncidentes[[#This Row],[Prioridad*]]="Media",(Z1940-4)*60+AA1940,IF(TablaIncidentes[[#This Row],[Prioridad*]]="Alta",(Z1940-2)*60+AA1940)))</f>
        <v>-92</v>
      </c>
      <c r="AD1940" s="17" t="str">
        <f>TablaIncidentes[[#This Row],[Tiempo Creación (HH:mm)]]</f>
        <v>00:00</v>
      </c>
      <c r="AE1940" s="11">
        <f t="shared" si="212"/>
        <v>0</v>
      </c>
      <c r="AF1940" s="11">
        <f t="shared" si="213"/>
        <v>0</v>
      </c>
      <c r="AG1940" s="11">
        <f>IF(TablaIncidentes[[#This Row],[Prioridad*]]="Baja",((AE1940*60)+AF1940)-30,IF(TablaIncidentes[[#This Row],[Prioridad*]]="Media",((AE1940*60)+AF1940)-15,IF(TablaIncidentes[[#This Row],[Prioridad*]]="Alta",((AE1940*60)+AF1940)-10)))</f>
        <v>-10</v>
      </c>
      <c r="AI1940" s="17">
        <f>TablaIncidentes[[#This Row],[Tiempo Avance Incidente]]</f>
        <v>0</v>
      </c>
      <c r="AJ1940" s="11">
        <f t="shared" si="214"/>
        <v>0</v>
      </c>
      <c r="AK1940" s="11">
        <f t="shared" si="215"/>
        <v>0</v>
      </c>
      <c r="AL1940">
        <f>IF(TablaIncidentes[[#This Row],[Prioridad*]]="Baja",((AJ1940*60)+AK1940)-720,IF(TablaIncidentes[[#This Row],[Prioridad*]]="Media",((AJ1940*60)+AK1940)-120,IF(TablaIncidentes[[#This Row],[Prioridad*]]="Alta",((AJ1940*60)+AK1940)-60)))</f>
        <v>-60</v>
      </c>
      <c r="AN1940" t="str">
        <f t="shared" si="216"/>
        <v>martes</v>
      </c>
    </row>
    <row r="1941" spans="1:40" x14ac:dyDescent="0.25">
      <c r="A1941" s="10" t="s">
        <v>3847</v>
      </c>
      <c r="B1941" t="s">
        <v>1201</v>
      </c>
      <c r="C1941" t="s">
        <v>32</v>
      </c>
      <c r="D1941" s="11" t="s">
        <v>33</v>
      </c>
      <c r="E1941" t="s">
        <v>34</v>
      </c>
      <c r="F1941" t="s">
        <v>51</v>
      </c>
      <c r="G1941" t="s">
        <v>75</v>
      </c>
      <c r="J1941" s="12">
        <v>43858</v>
      </c>
      <c r="K1941" s="13">
        <v>0.69210648148148157</v>
      </c>
      <c r="L1941" s="14">
        <v>43858</v>
      </c>
      <c r="M1941" s="15">
        <v>0.69210648148148157</v>
      </c>
      <c r="N1941" s="12">
        <v>43859</v>
      </c>
      <c r="O1941" s="13">
        <v>0.37312499999999998</v>
      </c>
      <c r="P1941" s="16">
        <v>43860.452002314814</v>
      </c>
      <c r="Q1941" s="11" t="s">
        <v>37</v>
      </c>
      <c r="R1941" s="11" t="s">
        <v>2603</v>
      </c>
      <c r="S1941" s="11" t="s">
        <v>39</v>
      </c>
      <c r="T1941" s="11" t="s">
        <v>133</v>
      </c>
      <c r="U1941" s="11" t="s">
        <v>37</v>
      </c>
      <c r="V1941" s="17">
        <v>0</v>
      </c>
      <c r="W1941" s="11" t="s">
        <v>37</v>
      </c>
      <c r="Y1941" s="17" t="str">
        <f>TablaIncidentes[[#This Row],[Tiempo Total Gestión]]</f>
        <v>00:48</v>
      </c>
      <c r="Z1941" s="11">
        <f t="shared" si="210"/>
        <v>0</v>
      </c>
      <c r="AA1941" s="11">
        <f t="shared" si="211"/>
        <v>48</v>
      </c>
      <c r="AB1941" s="11">
        <f>IF(TablaIncidentes[[#This Row],[Prioridad*]]="Baja",(Z1941-24)*60+AA1941,IF(TablaIncidentes[[#This Row],[Prioridad*]]="Media",(Z1941-4)*60+AA1941,IF(TablaIncidentes[[#This Row],[Prioridad*]]="Alta",(Z1941-2)*60+AA1941)))</f>
        <v>-72</v>
      </c>
      <c r="AD1941" s="17" t="str">
        <f>TablaIncidentes[[#This Row],[Tiempo Creación (HH:mm)]]</f>
        <v>00:00</v>
      </c>
      <c r="AE1941" s="11">
        <f t="shared" si="212"/>
        <v>0</v>
      </c>
      <c r="AF1941" s="11">
        <f t="shared" si="213"/>
        <v>0</v>
      </c>
      <c r="AG1941" s="11">
        <f>IF(TablaIncidentes[[#This Row],[Prioridad*]]="Baja",((AE1941*60)+AF1941)-30,IF(TablaIncidentes[[#This Row],[Prioridad*]]="Media",((AE1941*60)+AF1941)-15,IF(TablaIncidentes[[#This Row],[Prioridad*]]="Alta",((AE1941*60)+AF1941)-10)))</f>
        <v>-10</v>
      </c>
      <c r="AI1941" s="17">
        <f>TablaIncidentes[[#This Row],[Tiempo Avance Incidente]]</f>
        <v>0</v>
      </c>
      <c r="AJ1941" s="11">
        <f t="shared" si="214"/>
        <v>0</v>
      </c>
      <c r="AK1941" s="11">
        <f t="shared" si="215"/>
        <v>0</v>
      </c>
      <c r="AL1941">
        <f>IF(TablaIncidentes[[#This Row],[Prioridad*]]="Baja",((AJ1941*60)+AK1941)-720,IF(TablaIncidentes[[#This Row],[Prioridad*]]="Media",((AJ1941*60)+AK1941)-120,IF(TablaIncidentes[[#This Row],[Prioridad*]]="Alta",((AJ1941*60)+AK1941)-60)))</f>
        <v>-60</v>
      </c>
      <c r="AN1941" t="str">
        <f t="shared" si="216"/>
        <v>martes</v>
      </c>
    </row>
    <row r="1942" spans="1:40" x14ac:dyDescent="0.25">
      <c r="A1942" s="10" t="s">
        <v>3848</v>
      </c>
      <c r="B1942" t="s">
        <v>3278</v>
      </c>
      <c r="C1942" t="s">
        <v>32</v>
      </c>
      <c r="D1942" s="11" t="s">
        <v>33</v>
      </c>
      <c r="E1942" t="s">
        <v>34</v>
      </c>
      <c r="F1942" t="s">
        <v>51</v>
      </c>
      <c r="G1942" t="s">
        <v>75</v>
      </c>
      <c r="J1942" s="12">
        <v>43858</v>
      </c>
      <c r="K1942" s="13">
        <v>0.827662037037037</v>
      </c>
      <c r="L1942" s="14">
        <v>43858</v>
      </c>
      <c r="M1942" s="15">
        <v>0.827662037037037</v>
      </c>
      <c r="N1942" s="12">
        <v>43859</v>
      </c>
      <c r="O1942" s="13">
        <v>0.41315972222222225</v>
      </c>
      <c r="P1942" s="16">
        <v>43860.452002314814</v>
      </c>
      <c r="Q1942" s="11" t="s">
        <v>37</v>
      </c>
      <c r="R1942" s="11" t="s">
        <v>1886</v>
      </c>
      <c r="S1942" s="11" t="s">
        <v>39</v>
      </c>
      <c r="T1942" s="11" t="s">
        <v>133</v>
      </c>
      <c r="U1942" s="11" t="s">
        <v>37</v>
      </c>
      <c r="V1942" s="17">
        <v>0</v>
      </c>
      <c r="W1942" s="11" t="s">
        <v>37</v>
      </c>
      <c r="Y1942" s="17" t="str">
        <f>TablaIncidentes[[#This Row],[Tiempo Total Gestión]]</f>
        <v>01:21</v>
      </c>
      <c r="Z1942" s="11">
        <f t="shared" si="210"/>
        <v>1</v>
      </c>
      <c r="AA1942" s="11">
        <f t="shared" si="211"/>
        <v>21</v>
      </c>
      <c r="AB1942" s="11">
        <f>IF(TablaIncidentes[[#This Row],[Prioridad*]]="Baja",(Z1942-24)*60+AA1942,IF(TablaIncidentes[[#This Row],[Prioridad*]]="Media",(Z1942-4)*60+AA1942,IF(TablaIncidentes[[#This Row],[Prioridad*]]="Alta",(Z1942-2)*60+AA1942)))</f>
        <v>-39</v>
      </c>
      <c r="AD1942" s="17" t="str">
        <f>TablaIncidentes[[#This Row],[Tiempo Creación (HH:mm)]]</f>
        <v>00:00</v>
      </c>
      <c r="AE1942" s="11">
        <f t="shared" si="212"/>
        <v>0</v>
      </c>
      <c r="AF1942" s="11">
        <f t="shared" si="213"/>
        <v>0</v>
      </c>
      <c r="AG1942" s="11">
        <f>IF(TablaIncidentes[[#This Row],[Prioridad*]]="Baja",((AE1942*60)+AF1942)-30,IF(TablaIncidentes[[#This Row],[Prioridad*]]="Media",((AE1942*60)+AF1942)-15,IF(TablaIncidentes[[#This Row],[Prioridad*]]="Alta",((AE1942*60)+AF1942)-10)))</f>
        <v>-10</v>
      </c>
      <c r="AI1942" s="17">
        <f>TablaIncidentes[[#This Row],[Tiempo Avance Incidente]]</f>
        <v>0</v>
      </c>
      <c r="AJ1942" s="11">
        <f t="shared" si="214"/>
        <v>0</v>
      </c>
      <c r="AK1942" s="11">
        <f t="shared" si="215"/>
        <v>0</v>
      </c>
      <c r="AL1942">
        <f>IF(TablaIncidentes[[#This Row],[Prioridad*]]="Baja",((AJ1942*60)+AK1942)-720,IF(TablaIncidentes[[#This Row],[Prioridad*]]="Media",((AJ1942*60)+AK1942)-120,IF(TablaIncidentes[[#This Row],[Prioridad*]]="Alta",((AJ1942*60)+AK1942)-60)))</f>
        <v>-60</v>
      </c>
      <c r="AN1942" t="str">
        <f t="shared" si="216"/>
        <v>martes</v>
      </c>
    </row>
    <row r="1943" spans="1:40" x14ac:dyDescent="0.25">
      <c r="A1943" s="10" t="s">
        <v>3849</v>
      </c>
      <c r="B1943" t="s">
        <v>3261</v>
      </c>
      <c r="C1943" t="s">
        <v>32</v>
      </c>
      <c r="D1943" s="11" t="s">
        <v>33</v>
      </c>
      <c r="E1943" t="s">
        <v>34</v>
      </c>
      <c r="F1943" t="s">
        <v>51</v>
      </c>
      <c r="G1943" t="s">
        <v>75</v>
      </c>
      <c r="J1943" s="12">
        <v>43858</v>
      </c>
      <c r="K1943" s="13">
        <v>0.69140046296296298</v>
      </c>
      <c r="L1943" s="14">
        <v>43858</v>
      </c>
      <c r="M1943" s="15">
        <v>0.69140046296296298</v>
      </c>
      <c r="N1943" s="12">
        <v>43859</v>
      </c>
      <c r="O1943" s="13">
        <v>0.37565972222222221</v>
      </c>
      <c r="P1943" s="16">
        <v>43860.452002314814</v>
      </c>
      <c r="Q1943" s="11" t="s">
        <v>37</v>
      </c>
      <c r="R1943" s="11" t="s">
        <v>126</v>
      </c>
      <c r="S1943" s="11" t="s">
        <v>39</v>
      </c>
      <c r="T1943" s="11" t="s">
        <v>133</v>
      </c>
      <c r="U1943" s="11" t="s">
        <v>37</v>
      </c>
      <c r="V1943" s="17">
        <v>0</v>
      </c>
      <c r="W1943" s="11" t="s">
        <v>37</v>
      </c>
      <c r="Y1943" s="17" t="str">
        <f>TablaIncidentes[[#This Row],[Tiempo Total Gestión]]</f>
        <v>00:34</v>
      </c>
      <c r="Z1943" s="11">
        <f t="shared" si="210"/>
        <v>0</v>
      </c>
      <c r="AA1943" s="11">
        <f t="shared" si="211"/>
        <v>34</v>
      </c>
      <c r="AB1943" s="11">
        <f>IF(TablaIncidentes[[#This Row],[Prioridad*]]="Baja",(Z1943-24)*60+AA1943,IF(TablaIncidentes[[#This Row],[Prioridad*]]="Media",(Z1943-4)*60+AA1943,IF(TablaIncidentes[[#This Row],[Prioridad*]]="Alta",(Z1943-2)*60+AA1943)))</f>
        <v>-86</v>
      </c>
      <c r="AD1943" s="17" t="str">
        <f>TablaIncidentes[[#This Row],[Tiempo Creación (HH:mm)]]</f>
        <v>00:00</v>
      </c>
      <c r="AE1943" s="11">
        <f t="shared" si="212"/>
        <v>0</v>
      </c>
      <c r="AF1943" s="11">
        <f t="shared" si="213"/>
        <v>0</v>
      </c>
      <c r="AG1943" s="11">
        <f>IF(TablaIncidentes[[#This Row],[Prioridad*]]="Baja",((AE1943*60)+AF1943)-30,IF(TablaIncidentes[[#This Row],[Prioridad*]]="Media",((AE1943*60)+AF1943)-15,IF(TablaIncidentes[[#This Row],[Prioridad*]]="Alta",((AE1943*60)+AF1943)-10)))</f>
        <v>-10</v>
      </c>
      <c r="AI1943" s="17">
        <f>TablaIncidentes[[#This Row],[Tiempo Avance Incidente]]</f>
        <v>0</v>
      </c>
      <c r="AJ1943" s="11">
        <f t="shared" si="214"/>
        <v>0</v>
      </c>
      <c r="AK1943" s="11">
        <f t="shared" si="215"/>
        <v>0</v>
      </c>
      <c r="AL1943">
        <f>IF(TablaIncidentes[[#This Row],[Prioridad*]]="Baja",((AJ1943*60)+AK1943)-720,IF(TablaIncidentes[[#This Row],[Prioridad*]]="Media",((AJ1943*60)+AK1943)-120,IF(TablaIncidentes[[#This Row],[Prioridad*]]="Alta",((AJ1943*60)+AK1943)-60)))</f>
        <v>-60</v>
      </c>
      <c r="AN1943" t="str">
        <f t="shared" si="216"/>
        <v>martes</v>
      </c>
    </row>
    <row r="1944" spans="1:40" x14ac:dyDescent="0.25">
      <c r="A1944" s="10" t="s">
        <v>3850</v>
      </c>
      <c r="B1944" t="s">
        <v>572</v>
      </c>
      <c r="C1944" t="s">
        <v>161</v>
      </c>
      <c r="D1944" s="11" t="s">
        <v>110</v>
      </c>
      <c r="E1944" t="s">
        <v>34</v>
      </c>
      <c r="F1944" t="s">
        <v>124</v>
      </c>
      <c r="G1944" t="s">
        <v>3663</v>
      </c>
      <c r="J1944" s="12">
        <v>43859</v>
      </c>
      <c r="K1944" s="13">
        <v>0.34287037037037038</v>
      </c>
      <c r="L1944" s="14">
        <v>43859</v>
      </c>
      <c r="M1944" s="15">
        <v>0.34456018518518516</v>
      </c>
      <c r="N1944" s="12">
        <v>43859</v>
      </c>
      <c r="O1944" s="13">
        <v>0.38640046296296293</v>
      </c>
      <c r="P1944" s="16">
        <v>43860.452002314814</v>
      </c>
      <c r="Q1944" s="11" t="s">
        <v>37</v>
      </c>
      <c r="R1944" s="11" t="s">
        <v>196</v>
      </c>
      <c r="S1944" s="11" t="s">
        <v>59</v>
      </c>
      <c r="T1944" s="11" t="s">
        <v>48</v>
      </c>
      <c r="U1944" s="11" t="s">
        <v>37</v>
      </c>
      <c r="V1944" s="17">
        <v>1.4351851859828457E-3</v>
      </c>
      <c r="W1944" s="11" t="s">
        <v>37</v>
      </c>
      <c r="Y1944" s="17" t="str">
        <f>TablaIncidentes[[#This Row],[Tiempo Total Gestión]]</f>
        <v>01:02</v>
      </c>
      <c r="Z1944" s="11">
        <f t="shared" si="210"/>
        <v>1</v>
      </c>
      <c r="AA1944" s="11">
        <f t="shared" si="211"/>
        <v>2</v>
      </c>
      <c r="AB1944" s="11">
        <f>IF(TablaIncidentes[[#This Row],[Prioridad*]]="Baja",(Z1944-24)*60+AA1944,IF(TablaIncidentes[[#This Row],[Prioridad*]]="Media",(Z1944-4)*60+AA1944,IF(TablaIncidentes[[#This Row],[Prioridad*]]="Alta",(Z1944-2)*60+AA1944)))</f>
        <v>-178</v>
      </c>
      <c r="AD1944" s="17" t="str">
        <f>TablaIncidentes[[#This Row],[Tiempo Creación (HH:mm)]]</f>
        <v>00:02</v>
      </c>
      <c r="AE1944" s="11">
        <f t="shared" si="212"/>
        <v>0</v>
      </c>
      <c r="AF1944" s="11">
        <f t="shared" si="213"/>
        <v>2</v>
      </c>
      <c r="AG1944" s="11">
        <f>IF(TablaIncidentes[[#This Row],[Prioridad*]]="Baja",((AE1944*60)+AF1944)-30,IF(TablaIncidentes[[#This Row],[Prioridad*]]="Media",((AE1944*60)+AF1944)-15,IF(TablaIncidentes[[#This Row],[Prioridad*]]="Alta",((AE1944*60)+AF1944)-10)))</f>
        <v>-13</v>
      </c>
      <c r="AI1944" s="17">
        <f>TablaIncidentes[[#This Row],[Tiempo Avance Incidente]]</f>
        <v>1.4351851859828457E-3</v>
      </c>
      <c r="AJ1944" s="11">
        <f t="shared" si="214"/>
        <v>0</v>
      </c>
      <c r="AK1944" s="11">
        <f t="shared" si="215"/>
        <v>2</v>
      </c>
      <c r="AL1944">
        <f>IF(TablaIncidentes[[#This Row],[Prioridad*]]="Baja",((AJ1944*60)+AK1944)-720,IF(TablaIncidentes[[#This Row],[Prioridad*]]="Media",((AJ1944*60)+AK1944)-120,IF(TablaIncidentes[[#This Row],[Prioridad*]]="Alta",((AJ1944*60)+AK1944)-60)))</f>
        <v>-118</v>
      </c>
      <c r="AN1944" t="str">
        <f t="shared" si="216"/>
        <v>miércoles</v>
      </c>
    </row>
    <row r="1945" spans="1:40" x14ac:dyDescent="0.25">
      <c r="A1945" s="10" t="s">
        <v>3851</v>
      </c>
      <c r="B1945" t="s">
        <v>3852</v>
      </c>
      <c r="C1945" t="s">
        <v>32</v>
      </c>
      <c r="D1945" s="11" t="s">
        <v>33</v>
      </c>
      <c r="E1945" t="s">
        <v>34</v>
      </c>
      <c r="F1945" t="s">
        <v>35</v>
      </c>
      <c r="G1945" t="s">
        <v>36</v>
      </c>
      <c r="J1945" s="12">
        <v>43859</v>
      </c>
      <c r="K1945" s="13">
        <v>0.36914351851851851</v>
      </c>
      <c r="L1945" s="14">
        <v>43859</v>
      </c>
      <c r="M1945" s="15">
        <v>0.36914351851851851</v>
      </c>
      <c r="N1945" s="12">
        <v>43859</v>
      </c>
      <c r="O1945" s="13">
        <v>0.74775462962962969</v>
      </c>
      <c r="P1945" s="16">
        <v>43860.782835648148</v>
      </c>
      <c r="Q1945" s="11" t="s">
        <v>37</v>
      </c>
      <c r="R1945" s="11" t="s">
        <v>459</v>
      </c>
      <c r="S1945" s="11" t="s">
        <v>39</v>
      </c>
      <c r="T1945" s="11" t="s">
        <v>133</v>
      </c>
      <c r="U1945" s="11" t="s">
        <v>37</v>
      </c>
      <c r="V1945" s="17">
        <v>0</v>
      </c>
      <c r="W1945" s="11" t="s">
        <v>37</v>
      </c>
      <c r="Y1945" s="17" t="str">
        <f>TablaIncidentes[[#This Row],[Tiempo Total Gestión]]</f>
        <v>00:49</v>
      </c>
      <c r="Z1945" s="11">
        <f t="shared" si="210"/>
        <v>0</v>
      </c>
      <c r="AA1945" s="11">
        <f t="shared" si="211"/>
        <v>49</v>
      </c>
      <c r="AB1945" s="11">
        <f>IF(TablaIncidentes[[#This Row],[Prioridad*]]="Baja",(Z1945-24)*60+AA1945,IF(TablaIncidentes[[#This Row],[Prioridad*]]="Media",(Z1945-4)*60+AA1945,IF(TablaIncidentes[[#This Row],[Prioridad*]]="Alta",(Z1945-2)*60+AA1945)))</f>
        <v>-71</v>
      </c>
      <c r="AD1945" s="17" t="str">
        <f>TablaIncidentes[[#This Row],[Tiempo Creación (HH:mm)]]</f>
        <v>00:00</v>
      </c>
      <c r="AE1945" s="11">
        <f t="shared" si="212"/>
        <v>0</v>
      </c>
      <c r="AF1945" s="11">
        <f t="shared" si="213"/>
        <v>0</v>
      </c>
      <c r="AG1945" s="11">
        <f>IF(TablaIncidentes[[#This Row],[Prioridad*]]="Baja",((AE1945*60)+AF1945)-30,IF(TablaIncidentes[[#This Row],[Prioridad*]]="Media",((AE1945*60)+AF1945)-15,IF(TablaIncidentes[[#This Row],[Prioridad*]]="Alta",((AE1945*60)+AF1945)-10)))</f>
        <v>-10</v>
      </c>
      <c r="AI1945" s="17">
        <f>TablaIncidentes[[#This Row],[Tiempo Avance Incidente]]</f>
        <v>0</v>
      </c>
      <c r="AJ1945" s="11">
        <f t="shared" si="214"/>
        <v>0</v>
      </c>
      <c r="AK1945" s="11">
        <f t="shared" si="215"/>
        <v>0</v>
      </c>
      <c r="AL1945">
        <f>IF(TablaIncidentes[[#This Row],[Prioridad*]]="Baja",((AJ1945*60)+AK1945)-720,IF(TablaIncidentes[[#This Row],[Prioridad*]]="Media",((AJ1945*60)+AK1945)-120,IF(TablaIncidentes[[#This Row],[Prioridad*]]="Alta",((AJ1945*60)+AK1945)-60)))</f>
        <v>-60</v>
      </c>
      <c r="AN1945" t="str">
        <f t="shared" si="216"/>
        <v>miércoles</v>
      </c>
    </row>
    <row r="1946" spans="1:40" x14ac:dyDescent="0.25">
      <c r="A1946" s="20" t="s">
        <v>3853</v>
      </c>
      <c r="B1946" t="s">
        <v>3854</v>
      </c>
      <c r="C1946" t="s">
        <v>32</v>
      </c>
      <c r="D1946" s="11" t="s">
        <v>33</v>
      </c>
      <c r="E1946" t="s">
        <v>34</v>
      </c>
      <c r="F1946" t="s">
        <v>51</v>
      </c>
      <c r="G1946" t="s">
        <v>52</v>
      </c>
      <c r="J1946" s="12">
        <v>43859</v>
      </c>
      <c r="K1946" s="13">
        <v>0.36914351851851851</v>
      </c>
      <c r="L1946" s="14">
        <v>43859</v>
      </c>
      <c r="M1946" s="15">
        <v>0.36914351851851851</v>
      </c>
      <c r="N1946" s="12">
        <v>43859</v>
      </c>
      <c r="O1946" s="13">
        <v>0.68496527777777771</v>
      </c>
      <c r="P1946" s="16">
        <v>43860.703217592592</v>
      </c>
      <c r="Q1946" s="11" t="s">
        <v>101</v>
      </c>
      <c r="R1946" s="11" t="s">
        <v>3855</v>
      </c>
      <c r="S1946" s="11" t="s">
        <v>39</v>
      </c>
      <c r="T1946" s="11" t="s">
        <v>133</v>
      </c>
      <c r="U1946" s="11" t="s">
        <v>37</v>
      </c>
      <c r="V1946" s="17">
        <v>0</v>
      </c>
      <c r="W1946" s="11" t="s">
        <v>37</v>
      </c>
      <c r="Y1946" s="17" t="str">
        <f>TablaIncidentes[[#This Row],[Tiempo Total Gestión]]</f>
        <v>07:34</v>
      </c>
      <c r="Z1946" s="11">
        <f t="shared" si="210"/>
        <v>7</v>
      </c>
      <c r="AA1946" s="11">
        <f t="shared" si="211"/>
        <v>34</v>
      </c>
      <c r="AB1946" s="11">
        <f>IF(TablaIncidentes[[#This Row],[Prioridad*]]="Baja",(Z1946-24)*60+AA1946,IF(TablaIncidentes[[#This Row],[Prioridad*]]="Media",(Z1946-4)*60+AA1946,IF(TablaIncidentes[[#This Row],[Prioridad*]]="Alta",(Z1946-2)*60+AA1946)))</f>
        <v>334</v>
      </c>
      <c r="AD1946" s="17" t="str">
        <f>TablaIncidentes[[#This Row],[Tiempo Creación (HH:mm)]]</f>
        <v>00:00</v>
      </c>
      <c r="AE1946" s="11">
        <f t="shared" si="212"/>
        <v>0</v>
      </c>
      <c r="AF1946" s="11">
        <f t="shared" si="213"/>
        <v>0</v>
      </c>
      <c r="AG1946" s="11">
        <f>IF(TablaIncidentes[[#This Row],[Prioridad*]]="Baja",((AE1946*60)+AF1946)-30,IF(TablaIncidentes[[#This Row],[Prioridad*]]="Media",((AE1946*60)+AF1946)-15,IF(TablaIncidentes[[#This Row],[Prioridad*]]="Alta",((AE1946*60)+AF1946)-10)))</f>
        <v>-10</v>
      </c>
      <c r="AI1946" s="17">
        <f>TablaIncidentes[[#This Row],[Tiempo Avance Incidente]]</f>
        <v>0</v>
      </c>
      <c r="AJ1946" s="11">
        <f t="shared" si="214"/>
        <v>0</v>
      </c>
      <c r="AK1946" s="11">
        <f t="shared" si="215"/>
        <v>0</v>
      </c>
      <c r="AL1946">
        <f>IF(TablaIncidentes[[#This Row],[Prioridad*]]="Baja",((AJ1946*60)+AK1946)-720,IF(TablaIncidentes[[#This Row],[Prioridad*]]="Media",((AJ1946*60)+AK1946)-120,IF(TablaIncidentes[[#This Row],[Prioridad*]]="Alta",((AJ1946*60)+AK1946)-60)))</f>
        <v>-60</v>
      </c>
      <c r="AN1946" t="str">
        <f t="shared" si="216"/>
        <v>miércoles</v>
      </c>
    </row>
    <row r="1947" spans="1:40" x14ac:dyDescent="0.25">
      <c r="A1947" s="20" t="s">
        <v>3856</v>
      </c>
      <c r="B1947" t="s">
        <v>3857</v>
      </c>
      <c r="C1947" t="s">
        <v>32</v>
      </c>
      <c r="D1947" s="11" t="s">
        <v>33</v>
      </c>
      <c r="E1947" t="s">
        <v>34</v>
      </c>
      <c r="F1947" t="s">
        <v>51</v>
      </c>
      <c r="G1947" t="s">
        <v>75</v>
      </c>
      <c r="J1947" s="12">
        <v>43859</v>
      </c>
      <c r="K1947" s="13">
        <v>0.36914351851851851</v>
      </c>
      <c r="L1947" s="14">
        <v>43859</v>
      </c>
      <c r="M1947" s="15">
        <v>0.36914351851851851</v>
      </c>
      <c r="N1947" s="12">
        <v>43860</v>
      </c>
      <c r="O1947" s="13">
        <v>0.40237268518518521</v>
      </c>
      <c r="P1947" s="16">
        <v>43861.532175925924</v>
      </c>
      <c r="Q1947" s="11" t="s">
        <v>101</v>
      </c>
      <c r="R1947" s="11" t="s">
        <v>3092</v>
      </c>
      <c r="S1947" s="11" t="s">
        <v>39</v>
      </c>
      <c r="T1947" s="11" t="s">
        <v>133</v>
      </c>
      <c r="U1947" s="11" t="s">
        <v>37</v>
      </c>
      <c r="V1947" s="17">
        <v>0</v>
      </c>
      <c r="W1947" s="11" t="s">
        <v>37</v>
      </c>
      <c r="Y1947" s="17" t="str">
        <f>TablaIncidentes[[#This Row],[Tiempo Total Gestión]]</f>
        <v>09:13</v>
      </c>
      <c r="Z1947" s="11">
        <f t="shared" si="210"/>
        <v>9</v>
      </c>
      <c r="AA1947" s="11">
        <f t="shared" si="211"/>
        <v>13</v>
      </c>
      <c r="AB1947" s="11">
        <f>IF(TablaIncidentes[[#This Row],[Prioridad*]]="Baja",(Z1947-24)*60+AA1947,IF(TablaIncidentes[[#This Row],[Prioridad*]]="Media",(Z1947-4)*60+AA1947,IF(TablaIncidentes[[#This Row],[Prioridad*]]="Alta",(Z1947-2)*60+AA1947)))</f>
        <v>433</v>
      </c>
      <c r="AD1947" s="17" t="str">
        <f>TablaIncidentes[[#This Row],[Tiempo Creación (HH:mm)]]</f>
        <v>00:00</v>
      </c>
      <c r="AE1947" s="11">
        <f t="shared" si="212"/>
        <v>0</v>
      </c>
      <c r="AF1947" s="11">
        <f t="shared" si="213"/>
        <v>0</v>
      </c>
      <c r="AG1947" s="11">
        <f>IF(TablaIncidentes[[#This Row],[Prioridad*]]="Baja",((AE1947*60)+AF1947)-30,IF(TablaIncidentes[[#This Row],[Prioridad*]]="Media",((AE1947*60)+AF1947)-15,IF(TablaIncidentes[[#This Row],[Prioridad*]]="Alta",((AE1947*60)+AF1947)-10)))</f>
        <v>-10</v>
      </c>
      <c r="AI1947" s="17">
        <f>TablaIncidentes[[#This Row],[Tiempo Avance Incidente]]</f>
        <v>0</v>
      </c>
      <c r="AJ1947" s="11">
        <f t="shared" si="214"/>
        <v>0</v>
      </c>
      <c r="AK1947" s="11">
        <f t="shared" si="215"/>
        <v>0</v>
      </c>
      <c r="AL1947">
        <f>IF(TablaIncidentes[[#This Row],[Prioridad*]]="Baja",((AJ1947*60)+AK1947)-720,IF(TablaIncidentes[[#This Row],[Prioridad*]]="Media",((AJ1947*60)+AK1947)-120,IF(TablaIncidentes[[#This Row],[Prioridad*]]="Alta",((AJ1947*60)+AK1947)-60)))</f>
        <v>-60</v>
      </c>
      <c r="AN1947" t="str">
        <f t="shared" si="216"/>
        <v>miércoles</v>
      </c>
    </row>
    <row r="1948" spans="1:40" x14ac:dyDescent="0.25">
      <c r="A1948" s="20" t="s">
        <v>3858</v>
      </c>
      <c r="B1948" t="s">
        <v>3859</v>
      </c>
      <c r="C1948" t="s">
        <v>32</v>
      </c>
      <c r="D1948" s="11" t="s">
        <v>33</v>
      </c>
      <c r="E1948" t="s">
        <v>34</v>
      </c>
      <c r="F1948" t="s">
        <v>51</v>
      </c>
      <c r="G1948" t="s">
        <v>52</v>
      </c>
      <c r="J1948" s="12">
        <v>43859</v>
      </c>
      <c r="K1948" s="13">
        <v>0.36914351851851851</v>
      </c>
      <c r="L1948" s="14">
        <v>43859</v>
      </c>
      <c r="M1948" s="15">
        <v>0.36914351851851851</v>
      </c>
      <c r="N1948" s="12">
        <v>43859</v>
      </c>
      <c r="O1948" s="13">
        <v>0.69817129629629626</v>
      </c>
      <c r="P1948" s="16">
        <v>43860.703217592592</v>
      </c>
      <c r="Q1948" s="11" t="s">
        <v>101</v>
      </c>
      <c r="R1948" s="11" t="s">
        <v>3860</v>
      </c>
      <c r="S1948" s="11" t="s">
        <v>39</v>
      </c>
      <c r="T1948" s="11" t="s">
        <v>133</v>
      </c>
      <c r="U1948" s="11" t="s">
        <v>37</v>
      </c>
      <c r="V1948" s="17">
        <v>0</v>
      </c>
      <c r="W1948" s="11" t="s">
        <v>37</v>
      </c>
      <c r="Y1948" s="17" t="str">
        <f>TablaIncidentes[[#This Row],[Tiempo Total Gestión]]</f>
        <v>07:53</v>
      </c>
      <c r="Z1948" s="11">
        <f t="shared" si="210"/>
        <v>7</v>
      </c>
      <c r="AA1948" s="11">
        <f t="shared" si="211"/>
        <v>53</v>
      </c>
      <c r="AB1948" s="11">
        <f>IF(TablaIncidentes[[#This Row],[Prioridad*]]="Baja",(Z1948-24)*60+AA1948,IF(TablaIncidentes[[#This Row],[Prioridad*]]="Media",(Z1948-4)*60+AA1948,IF(TablaIncidentes[[#This Row],[Prioridad*]]="Alta",(Z1948-2)*60+AA1948)))</f>
        <v>353</v>
      </c>
      <c r="AD1948" s="17" t="str">
        <f>TablaIncidentes[[#This Row],[Tiempo Creación (HH:mm)]]</f>
        <v>00:00</v>
      </c>
      <c r="AE1948" s="11">
        <f t="shared" si="212"/>
        <v>0</v>
      </c>
      <c r="AF1948" s="11">
        <f t="shared" si="213"/>
        <v>0</v>
      </c>
      <c r="AG1948" s="11">
        <f>IF(TablaIncidentes[[#This Row],[Prioridad*]]="Baja",((AE1948*60)+AF1948)-30,IF(TablaIncidentes[[#This Row],[Prioridad*]]="Media",((AE1948*60)+AF1948)-15,IF(TablaIncidentes[[#This Row],[Prioridad*]]="Alta",((AE1948*60)+AF1948)-10)))</f>
        <v>-10</v>
      </c>
      <c r="AI1948" s="17">
        <f>TablaIncidentes[[#This Row],[Tiempo Avance Incidente]]</f>
        <v>0</v>
      </c>
      <c r="AJ1948" s="11">
        <f t="shared" si="214"/>
        <v>0</v>
      </c>
      <c r="AK1948" s="11">
        <f t="shared" si="215"/>
        <v>0</v>
      </c>
      <c r="AL1948">
        <f>IF(TablaIncidentes[[#This Row],[Prioridad*]]="Baja",((AJ1948*60)+AK1948)-720,IF(TablaIncidentes[[#This Row],[Prioridad*]]="Media",((AJ1948*60)+AK1948)-120,IF(TablaIncidentes[[#This Row],[Prioridad*]]="Alta",((AJ1948*60)+AK1948)-60)))</f>
        <v>-60</v>
      </c>
      <c r="AN1948" t="str">
        <f t="shared" si="216"/>
        <v>miércoles</v>
      </c>
    </row>
    <row r="1949" spans="1:40" x14ac:dyDescent="0.25">
      <c r="A1949" s="20" t="s">
        <v>3861</v>
      </c>
      <c r="B1949" t="s">
        <v>819</v>
      </c>
      <c r="C1949" t="s">
        <v>32</v>
      </c>
      <c r="D1949" s="11" t="s">
        <v>33</v>
      </c>
      <c r="E1949" t="s">
        <v>34</v>
      </c>
      <c r="F1949" t="s">
        <v>51</v>
      </c>
      <c r="G1949" t="s">
        <v>52</v>
      </c>
      <c r="J1949" s="12">
        <v>43859</v>
      </c>
      <c r="K1949" s="13">
        <v>0.36983796296296295</v>
      </c>
      <c r="L1949" s="14">
        <v>43859</v>
      </c>
      <c r="M1949" s="15">
        <v>0.36983796296296295</v>
      </c>
      <c r="N1949" s="12">
        <v>43859</v>
      </c>
      <c r="O1949" s="13">
        <v>0.70849537037037036</v>
      </c>
      <c r="P1949" s="16">
        <v>43860.782835648148</v>
      </c>
      <c r="Q1949" s="11" t="s">
        <v>101</v>
      </c>
      <c r="R1949" s="11" t="s">
        <v>3862</v>
      </c>
      <c r="S1949" s="11" t="s">
        <v>39</v>
      </c>
      <c r="T1949" s="11" t="s">
        <v>133</v>
      </c>
      <c r="U1949" s="11" t="s">
        <v>37</v>
      </c>
      <c r="V1949" s="17">
        <v>0</v>
      </c>
      <c r="W1949" s="11" t="s">
        <v>37</v>
      </c>
      <c r="Y1949" s="17" t="str">
        <f>TablaIncidentes[[#This Row],[Tiempo Total Gestión]]</f>
        <v>08:07</v>
      </c>
      <c r="Z1949" s="11">
        <f t="shared" si="210"/>
        <v>8</v>
      </c>
      <c r="AA1949" s="11">
        <f t="shared" si="211"/>
        <v>7</v>
      </c>
      <c r="AB1949" s="11">
        <f>IF(TablaIncidentes[[#This Row],[Prioridad*]]="Baja",(Z1949-24)*60+AA1949,IF(TablaIncidentes[[#This Row],[Prioridad*]]="Media",(Z1949-4)*60+AA1949,IF(TablaIncidentes[[#This Row],[Prioridad*]]="Alta",(Z1949-2)*60+AA1949)))</f>
        <v>367</v>
      </c>
      <c r="AD1949" s="17" t="str">
        <f>TablaIncidentes[[#This Row],[Tiempo Creación (HH:mm)]]</f>
        <v>00:00</v>
      </c>
      <c r="AE1949" s="11">
        <f t="shared" si="212"/>
        <v>0</v>
      </c>
      <c r="AF1949" s="11">
        <f t="shared" si="213"/>
        <v>0</v>
      </c>
      <c r="AG1949" s="11">
        <f>IF(TablaIncidentes[[#This Row],[Prioridad*]]="Baja",((AE1949*60)+AF1949)-30,IF(TablaIncidentes[[#This Row],[Prioridad*]]="Media",((AE1949*60)+AF1949)-15,IF(TablaIncidentes[[#This Row],[Prioridad*]]="Alta",((AE1949*60)+AF1949)-10)))</f>
        <v>-10</v>
      </c>
      <c r="AI1949" s="17">
        <f>TablaIncidentes[[#This Row],[Tiempo Avance Incidente]]</f>
        <v>0</v>
      </c>
      <c r="AJ1949" s="11">
        <f t="shared" si="214"/>
        <v>0</v>
      </c>
      <c r="AK1949" s="11">
        <f t="shared" si="215"/>
        <v>0</v>
      </c>
      <c r="AL1949">
        <f>IF(TablaIncidentes[[#This Row],[Prioridad*]]="Baja",((AJ1949*60)+AK1949)-720,IF(TablaIncidentes[[#This Row],[Prioridad*]]="Media",((AJ1949*60)+AK1949)-120,IF(TablaIncidentes[[#This Row],[Prioridad*]]="Alta",((AJ1949*60)+AK1949)-60)))</f>
        <v>-60</v>
      </c>
      <c r="AN1949" t="str">
        <f t="shared" si="216"/>
        <v>miércoles</v>
      </c>
    </row>
    <row r="1950" spans="1:40" x14ac:dyDescent="0.25">
      <c r="A1950" s="10" t="s">
        <v>3863</v>
      </c>
      <c r="B1950" t="s">
        <v>3864</v>
      </c>
      <c r="C1950" t="s">
        <v>32</v>
      </c>
      <c r="D1950" s="11" t="s">
        <v>33</v>
      </c>
      <c r="E1950" t="s">
        <v>34</v>
      </c>
      <c r="F1950" t="s">
        <v>51</v>
      </c>
      <c r="G1950" t="s">
        <v>75</v>
      </c>
      <c r="J1950" s="12">
        <v>43859</v>
      </c>
      <c r="K1950" s="13">
        <v>0.36984953703703699</v>
      </c>
      <c r="L1950" s="14">
        <v>43859</v>
      </c>
      <c r="M1950" s="15">
        <v>0.36984953703703699</v>
      </c>
      <c r="N1950" s="12">
        <v>43859</v>
      </c>
      <c r="O1950" s="13">
        <v>0.4728472222222222</v>
      </c>
      <c r="P1950" s="16">
        <v>43860.535474537035</v>
      </c>
      <c r="Q1950" s="11" t="s">
        <v>37</v>
      </c>
      <c r="R1950" s="11" t="s">
        <v>876</v>
      </c>
      <c r="S1950" s="11" t="s">
        <v>39</v>
      </c>
      <c r="T1950" s="11" t="s">
        <v>133</v>
      </c>
      <c r="U1950" s="11" t="s">
        <v>37</v>
      </c>
      <c r="V1950" s="17">
        <v>0</v>
      </c>
      <c r="W1950" s="11" t="s">
        <v>37</v>
      </c>
      <c r="Y1950" s="17" t="str">
        <f>TablaIncidentes[[#This Row],[Tiempo Total Gestión]]</f>
        <v>01:15</v>
      </c>
      <c r="Z1950" s="11">
        <f t="shared" si="210"/>
        <v>1</v>
      </c>
      <c r="AA1950" s="11">
        <f t="shared" si="211"/>
        <v>15</v>
      </c>
      <c r="AB1950" s="11">
        <f>IF(TablaIncidentes[[#This Row],[Prioridad*]]="Baja",(Z1950-24)*60+AA1950,IF(TablaIncidentes[[#This Row],[Prioridad*]]="Media",(Z1950-4)*60+AA1950,IF(TablaIncidentes[[#This Row],[Prioridad*]]="Alta",(Z1950-2)*60+AA1950)))</f>
        <v>-45</v>
      </c>
      <c r="AD1950" s="17" t="str">
        <f>TablaIncidentes[[#This Row],[Tiempo Creación (HH:mm)]]</f>
        <v>00:00</v>
      </c>
      <c r="AE1950" s="11">
        <f t="shared" si="212"/>
        <v>0</v>
      </c>
      <c r="AF1950" s="11">
        <f t="shared" si="213"/>
        <v>0</v>
      </c>
      <c r="AG1950" s="11">
        <f>IF(TablaIncidentes[[#This Row],[Prioridad*]]="Baja",((AE1950*60)+AF1950)-30,IF(TablaIncidentes[[#This Row],[Prioridad*]]="Media",((AE1950*60)+AF1950)-15,IF(TablaIncidentes[[#This Row],[Prioridad*]]="Alta",((AE1950*60)+AF1950)-10)))</f>
        <v>-10</v>
      </c>
      <c r="AI1950" s="17">
        <f>TablaIncidentes[[#This Row],[Tiempo Avance Incidente]]</f>
        <v>0</v>
      </c>
      <c r="AJ1950" s="11">
        <f t="shared" si="214"/>
        <v>0</v>
      </c>
      <c r="AK1950" s="11">
        <f t="shared" si="215"/>
        <v>0</v>
      </c>
      <c r="AL1950">
        <f>IF(TablaIncidentes[[#This Row],[Prioridad*]]="Baja",((AJ1950*60)+AK1950)-720,IF(TablaIncidentes[[#This Row],[Prioridad*]]="Media",((AJ1950*60)+AK1950)-120,IF(TablaIncidentes[[#This Row],[Prioridad*]]="Alta",((AJ1950*60)+AK1950)-60)))</f>
        <v>-60</v>
      </c>
      <c r="AN1950" t="str">
        <f t="shared" si="216"/>
        <v>miércoles</v>
      </c>
    </row>
    <row r="1951" spans="1:40" x14ac:dyDescent="0.25">
      <c r="A1951" s="10" t="s">
        <v>3865</v>
      </c>
      <c r="B1951" t="s">
        <v>3583</v>
      </c>
      <c r="C1951" t="s">
        <v>123</v>
      </c>
      <c r="D1951" s="11" t="s">
        <v>110</v>
      </c>
      <c r="E1951" t="s">
        <v>34</v>
      </c>
      <c r="F1951" t="s">
        <v>124</v>
      </c>
      <c r="G1951" t="s">
        <v>180</v>
      </c>
      <c r="J1951" s="12">
        <v>43859</v>
      </c>
      <c r="K1951" s="13">
        <v>0.35207175925925926</v>
      </c>
      <c r="L1951" s="14">
        <v>43859</v>
      </c>
      <c r="M1951" s="15">
        <v>0.35447916666666668</v>
      </c>
      <c r="N1951" s="12">
        <v>43859</v>
      </c>
      <c r="O1951" s="13">
        <v>0.37498842592592596</v>
      </c>
      <c r="P1951" s="16">
        <v>43860.452002314814</v>
      </c>
      <c r="Q1951" s="11" t="s">
        <v>37</v>
      </c>
      <c r="R1951" s="11" t="s">
        <v>166</v>
      </c>
      <c r="S1951" s="11" t="s">
        <v>59</v>
      </c>
      <c r="T1951" s="11" t="s">
        <v>116</v>
      </c>
      <c r="U1951" s="11" t="s">
        <v>37</v>
      </c>
      <c r="V1951" s="17">
        <v>2.3842592563596554E-3</v>
      </c>
      <c r="W1951" s="11" t="s">
        <v>37</v>
      </c>
      <c r="Y1951" s="17" t="str">
        <f>TablaIncidentes[[#This Row],[Tiempo Total Gestión]]</f>
        <v>00:33</v>
      </c>
      <c r="Z1951" s="11">
        <f t="shared" si="210"/>
        <v>0</v>
      </c>
      <c r="AA1951" s="11">
        <f t="shared" si="211"/>
        <v>33</v>
      </c>
      <c r="AB1951" s="11">
        <f>IF(TablaIncidentes[[#This Row],[Prioridad*]]="Baja",(Z1951-24)*60+AA1951,IF(TablaIncidentes[[#This Row],[Prioridad*]]="Media",(Z1951-4)*60+AA1951,IF(TablaIncidentes[[#This Row],[Prioridad*]]="Alta",(Z1951-2)*60+AA1951)))</f>
        <v>-207</v>
      </c>
      <c r="AD1951" s="17" t="str">
        <f>TablaIncidentes[[#This Row],[Tiempo Creación (HH:mm)]]</f>
        <v>00:03</v>
      </c>
      <c r="AE1951" s="11">
        <f t="shared" si="212"/>
        <v>0</v>
      </c>
      <c r="AF1951" s="11">
        <f t="shared" si="213"/>
        <v>3</v>
      </c>
      <c r="AG1951" s="11">
        <f>IF(TablaIncidentes[[#This Row],[Prioridad*]]="Baja",((AE1951*60)+AF1951)-30,IF(TablaIncidentes[[#This Row],[Prioridad*]]="Media",((AE1951*60)+AF1951)-15,IF(TablaIncidentes[[#This Row],[Prioridad*]]="Alta",((AE1951*60)+AF1951)-10)))</f>
        <v>-12</v>
      </c>
      <c r="AI1951" s="17">
        <f>TablaIncidentes[[#This Row],[Tiempo Avance Incidente]]</f>
        <v>2.3842592563596554E-3</v>
      </c>
      <c r="AJ1951" s="11">
        <f t="shared" si="214"/>
        <v>0</v>
      </c>
      <c r="AK1951" s="11">
        <f t="shared" si="215"/>
        <v>3</v>
      </c>
      <c r="AL1951">
        <f>IF(TablaIncidentes[[#This Row],[Prioridad*]]="Baja",((AJ1951*60)+AK1951)-720,IF(TablaIncidentes[[#This Row],[Prioridad*]]="Media",((AJ1951*60)+AK1951)-120,IF(TablaIncidentes[[#This Row],[Prioridad*]]="Alta",((AJ1951*60)+AK1951)-60)))</f>
        <v>-117</v>
      </c>
      <c r="AN1951" t="str">
        <f t="shared" si="216"/>
        <v>miércoles</v>
      </c>
    </row>
    <row r="1952" spans="1:40" x14ac:dyDescent="0.25">
      <c r="A1952" s="20" t="s">
        <v>3866</v>
      </c>
      <c r="B1952" t="s">
        <v>3794</v>
      </c>
      <c r="C1952" t="s">
        <v>32</v>
      </c>
      <c r="D1952" s="11" t="s">
        <v>33</v>
      </c>
      <c r="E1952" t="s">
        <v>34</v>
      </c>
      <c r="F1952" t="s">
        <v>51</v>
      </c>
      <c r="G1952" t="s">
        <v>52</v>
      </c>
      <c r="J1952" s="12">
        <v>43859</v>
      </c>
      <c r="K1952" s="13">
        <v>0.36913194444444447</v>
      </c>
      <c r="L1952" s="14">
        <v>43859</v>
      </c>
      <c r="M1952" s="15">
        <v>0.36913194444444447</v>
      </c>
      <c r="N1952" s="12">
        <v>43859</v>
      </c>
      <c r="O1952" s="13">
        <v>0.71335648148148145</v>
      </c>
      <c r="P1952" s="16">
        <v>43860.782835648148</v>
      </c>
      <c r="Q1952" s="11" t="s">
        <v>101</v>
      </c>
      <c r="R1952" s="11" t="s">
        <v>3867</v>
      </c>
      <c r="S1952" s="11" t="s">
        <v>39</v>
      </c>
      <c r="T1952" s="11" t="s">
        <v>133</v>
      </c>
      <c r="U1952" s="11" t="s">
        <v>37</v>
      </c>
      <c r="V1952" s="17">
        <v>0</v>
      </c>
      <c r="W1952" s="11" t="s">
        <v>37</v>
      </c>
      <c r="Y1952" s="17" t="str">
        <f>TablaIncidentes[[#This Row],[Tiempo Total Gestión]]</f>
        <v>08:15</v>
      </c>
      <c r="Z1952" s="11">
        <f t="shared" si="210"/>
        <v>8</v>
      </c>
      <c r="AA1952" s="11">
        <f t="shared" si="211"/>
        <v>15</v>
      </c>
      <c r="AB1952" s="11">
        <f>IF(TablaIncidentes[[#This Row],[Prioridad*]]="Baja",(Z1952-24)*60+AA1952,IF(TablaIncidentes[[#This Row],[Prioridad*]]="Media",(Z1952-4)*60+AA1952,IF(TablaIncidentes[[#This Row],[Prioridad*]]="Alta",(Z1952-2)*60+AA1952)))</f>
        <v>375</v>
      </c>
      <c r="AD1952" s="17" t="str">
        <f>TablaIncidentes[[#This Row],[Tiempo Creación (HH:mm)]]</f>
        <v>00:00</v>
      </c>
      <c r="AE1952" s="11">
        <f t="shared" si="212"/>
        <v>0</v>
      </c>
      <c r="AF1952" s="11">
        <f t="shared" si="213"/>
        <v>0</v>
      </c>
      <c r="AG1952" s="11">
        <f>IF(TablaIncidentes[[#This Row],[Prioridad*]]="Baja",((AE1952*60)+AF1952)-30,IF(TablaIncidentes[[#This Row],[Prioridad*]]="Media",((AE1952*60)+AF1952)-15,IF(TablaIncidentes[[#This Row],[Prioridad*]]="Alta",((AE1952*60)+AF1952)-10)))</f>
        <v>-10</v>
      </c>
      <c r="AI1952" s="17">
        <f>TablaIncidentes[[#This Row],[Tiempo Avance Incidente]]</f>
        <v>0</v>
      </c>
      <c r="AJ1952" s="11">
        <f t="shared" si="214"/>
        <v>0</v>
      </c>
      <c r="AK1952" s="11">
        <f t="shared" si="215"/>
        <v>0</v>
      </c>
      <c r="AL1952">
        <f>IF(TablaIncidentes[[#This Row],[Prioridad*]]="Baja",((AJ1952*60)+AK1952)-720,IF(TablaIncidentes[[#This Row],[Prioridad*]]="Media",((AJ1952*60)+AK1952)-120,IF(TablaIncidentes[[#This Row],[Prioridad*]]="Alta",((AJ1952*60)+AK1952)-60)))</f>
        <v>-60</v>
      </c>
      <c r="AN1952" t="str">
        <f t="shared" si="216"/>
        <v>miércoles</v>
      </c>
    </row>
    <row r="1953" spans="1:40" x14ac:dyDescent="0.25">
      <c r="A1953" s="10" t="s">
        <v>3868</v>
      </c>
      <c r="B1953" t="s">
        <v>2979</v>
      </c>
      <c r="C1953" t="s">
        <v>32</v>
      </c>
      <c r="D1953" s="11" t="s">
        <v>33</v>
      </c>
      <c r="E1953" t="s">
        <v>34</v>
      </c>
      <c r="F1953" t="s">
        <v>51</v>
      </c>
      <c r="G1953" t="s">
        <v>75</v>
      </c>
      <c r="J1953" s="12">
        <v>43859</v>
      </c>
      <c r="K1953" s="13">
        <v>0.36913194444444447</v>
      </c>
      <c r="L1953" s="14">
        <v>43859</v>
      </c>
      <c r="M1953" s="15">
        <v>0.36913194444444447</v>
      </c>
      <c r="N1953" s="12">
        <v>43859</v>
      </c>
      <c r="O1953" s="13">
        <v>0.63856481481481475</v>
      </c>
      <c r="P1953" s="16">
        <v>43860.703217592592</v>
      </c>
      <c r="Q1953" s="11" t="s">
        <v>37</v>
      </c>
      <c r="R1953" s="11" t="s">
        <v>2705</v>
      </c>
      <c r="S1953" s="11" t="s">
        <v>39</v>
      </c>
      <c r="T1953" s="11" t="s">
        <v>133</v>
      </c>
      <c r="U1953" s="11" t="s">
        <v>37</v>
      </c>
      <c r="V1953" s="17">
        <v>0</v>
      </c>
      <c r="W1953" s="11" t="s">
        <v>37</v>
      </c>
      <c r="Y1953" s="17" t="str">
        <f>TablaIncidentes[[#This Row],[Tiempo Total Gestión]]</f>
        <v>01:39</v>
      </c>
      <c r="Z1953" s="11">
        <f t="shared" si="210"/>
        <v>1</v>
      </c>
      <c r="AA1953" s="11">
        <f t="shared" si="211"/>
        <v>39</v>
      </c>
      <c r="AB1953" s="11">
        <f>IF(TablaIncidentes[[#This Row],[Prioridad*]]="Baja",(Z1953-24)*60+AA1953,IF(TablaIncidentes[[#This Row],[Prioridad*]]="Media",(Z1953-4)*60+AA1953,IF(TablaIncidentes[[#This Row],[Prioridad*]]="Alta",(Z1953-2)*60+AA1953)))</f>
        <v>-21</v>
      </c>
      <c r="AD1953" s="17" t="str">
        <f>TablaIncidentes[[#This Row],[Tiempo Creación (HH:mm)]]</f>
        <v>00:00</v>
      </c>
      <c r="AE1953" s="11">
        <f t="shared" si="212"/>
        <v>0</v>
      </c>
      <c r="AF1953" s="11">
        <f t="shared" si="213"/>
        <v>0</v>
      </c>
      <c r="AG1953" s="11">
        <f>IF(TablaIncidentes[[#This Row],[Prioridad*]]="Baja",((AE1953*60)+AF1953)-30,IF(TablaIncidentes[[#This Row],[Prioridad*]]="Media",((AE1953*60)+AF1953)-15,IF(TablaIncidentes[[#This Row],[Prioridad*]]="Alta",((AE1953*60)+AF1953)-10)))</f>
        <v>-10</v>
      </c>
      <c r="AI1953" s="17">
        <f>TablaIncidentes[[#This Row],[Tiempo Avance Incidente]]</f>
        <v>0</v>
      </c>
      <c r="AJ1953" s="11">
        <f t="shared" si="214"/>
        <v>0</v>
      </c>
      <c r="AK1953" s="11">
        <f t="shared" si="215"/>
        <v>0</v>
      </c>
      <c r="AL1953">
        <f>IF(TablaIncidentes[[#This Row],[Prioridad*]]="Baja",((AJ1953*60)+AK1953)-720,IF(TablaIncidentes[[#This Row],[Prioridad*]]="Media",((AJ1953*60)+AK1953)-120,IF(TablaIncidentes[[#This Row],[Prioridad*]]="Alta",((AJ1953*60)+AK1953)-60)))</f>
        <v>-60</v>
      </c>
      <c r="AN1953" t="str">
        <f t="shared" si="216"/>
        <v>miércoles</v>
      </c>
    </row>
    <row r="1954" spans="1:40" x14ac:dyDescent="0.25">
      <c r="A1954" s="10" t="s">
        <v>3869</v>
      </c>
      <c r="B1954" t="s">
        <v>3870</v>
      </c>
      <c r="C1954" t="s">
        <v>32</v>
      </c>
      <c r="D1954" s="11" t="s">
        <v>33</v>
      </c>
      <c r="E1954" t="s">
        <v>34</v>
      </c>
      <c r="F1954" t="s">
        <v>51</v>
      </c>
      <c r="G1954" t="s">
        <v>361</v>
      </c>
      <c r="J1954" s="12">
        <v>43859</v>
      </c>
      <c r="K1954" s="13">
        <v>0.36913194444444447</v>
      </c>
      <c r="L1954" s="14">
        <v>43859</v>
      </c>
      <c r="M1954" s="15">
        <v>0.36913194444444447</v>
      </c>
      <c r="N1954" s="12">
        <v>43859</v>
      </c>
      <c r="O1954" s="13">
        <v>0.39285879629629633</v>
      </c>
      <c r="P1954" s="16">
        <v>43860.452002314814</v>
      </c>
      <c r="Q1954" s="11" t="s">
        <v>37</v>
      </c>
      <c r="R1954" s="11" t="s">
        <v>126</v>
      </c>
      <c r="S1954" s="11" t="s">
        <v>39</v>
      </c>
      <c r="T1954" s="11" t="s">
        <v>133</v>
      </c>
      <c r="U1954" s="11" t="s">
        <v>37</v>
      </c>
      <c r="V1954" s="17">
        <v>0</v>
      </c>
      <c r="W1954" s="11" t="s">
        <v>37</v>
      </c>
      <c r="Y1954" s="17" t="str">
        <f>TablaIncidentes[[#This Row],[Tiempo Total Gestión]]</f>
        <v>00:34</v>
      </c>
      <c r="Z1954" s="11">
        <f t="shared" si="210"/>
        <v>0</v>
      </c>
      <c r="AA1954" s="11">
        <f t="shared" si="211"/>
        <v>34</v>
      </c>
      <c r="AB1954" s="11">
        <f>IF(TablaIncidentes[[#This Row],[Prioridad*]]="Baja",(Z1954-24)*60+AA1954,IF(TablaIncidentes[[#This Row],[Prioridad*]]="Media",(Z1954-4)*60+AA1954,IF(TablaIncidentes[[#This Row],[Prioridad*]]="Alta",(Z1954-2)*60+AA1954)))</f>
        <v>-86</v>
      </c>
      <c r="AD1954" s="17" t="str">
        <f>TablaIncidentes[[#This Row],[Tiempo Creación (HH:mm)]]</f>
        <v>00:00</v>
      </c>
      <c r="AE1954" s="11">
        <f t="shared" si="212"/>
        <v>0</v>
      </c>
      <c r="AF1954" s="11">
        <f t="shared" si="213"/>
        <v>0</v>
      </c>
      <c r="AG1954" s="11">
        <f>IF(TablaIncidentes[[#This Row],[Prioridad*]]="Baja",((AE1954*60)+AF1954)-30,IF(TablaIncidentes[[#This Row],[Prioridad*]]="Media",((AE1954*60)+AF1954)-15,IF(TablaIncidentes[[#This Row],[Prioridad*]]="Alta",((AE1954*60)+AF1954)-10)))</f>
        <v>-10</v>
      </c>
      <c r="AI1954" s="17">
        <f>TablaIncidentes[[#This Row],[Tiempo Avance Incidente]]</f>
        <v>0</v>
      </c>
      <c r="AJ1954" s="11">
        <f t="shared" si="214"/>
        <v>0</v>
      </c>
      <c r="AK1954" s="11">
        <f t="shared" si="215"/>
        <v>0</v>
      </c>
      <c r="AL1954">
        <f>IF(TablaIncidentes[[#This Row],[Prioridad*]]="Baja",((AJ1954*60)+AK1954)-720,IF(TablaIncidentes[[#This Row],[Prioridad*]]="Media",((AJ1954*60)+AK1954)-120,IF(TablaIncidentes[[#This Row],[Prioridad*]]="Alta",((AJ1954*60)+AK1954)-60)))</f>
        <v>-60</v>
      </c>
      <c r="AN1954" t="str">
        <f t="shared" si="216"/>
        <v>miércoles</v>
      </c>
    </row>
    <row r="1955" spans="1:40" x14ac:dyDescent="0.25">
      <c r="A1955" s="10" t="s">
        <v>3871</v>
      </c>
      <c r="B1955" t="s">
        <v>2410</v>
      </c>
      <c r="C1955" t="s">
        <v>32</v>
      </c>
      <c r="D1955" s="11" t="s">
        <v>33</v>
      </c>
      <c r="E1955" t="s">
        <v>34</v>
      </c>
      <c r="F1955" t="s">
        <v>51</v>
      </c>
      <c r="G1955" t="s">
        <v>75</v>
      </c>
      <c r="J1955" s="12">
        <v>43859</v>
      </c>
      <c r="K1955" s="13">
        <v>0.36913194444444447</v>
      </c>
      <c r="L1955" s="14">
        <v>43859</v>
      </c>
      <c r="M1955" s="15">
        <v>0.36913194444444447</v>
      </c>
      <c r="N1955" s="12">
        <v>43859</v>
      </c>
      <c r="O1955" s="13">
        <v>0.63643518518518516</v>
      </c>
      <c r="P1955" s="16">
        <v>43860.703217592592</v>
      </c>
      <c r="Q1955" s="11" t="s">
        <v>37</v>
      </c>
      <c r="R1955" s="11" t="s">
        <v>957</v>
      </c>
      <c r="S1955" s="11" t="s">
        <v>39</v>
      </c>
      <c r="T1955" s="11" t="s">
        <v>133</v>
      </c>
      <c r="U1955" s="11" t="s">
        <v>37</v>
      </c>
      <c r="V1955" s="17">
        <v>0</v>
      </c>
      <c r="W1955" s="11" t="s">
        <v>37</v>
      </c>
      <c r="Y1955" s="17" t="str">
        <f>TablaIncidentes[[#This Row],[Tiempo Total Gestión]]</f>
        <v>01:49</v>
      </c>
      <c r="Z1955" s="11">
        <f t="shared" si="210"/>
        <v>1</v>
      </c>
      <c r="AA1955" s="11">
        <f t="shared" si="211"/>
        <v>49</v>
      </c>
      <c r="AB1955" s="11">
        <f>IF(TablaIncidentes[[#This Row],[Prioridad*]]="Baja",(Z1955-24)*60+AA1955,IF(TablaIncidentes[[#This Row],[Prioridad*]]="Media",(Z1955-4)*60+AA1955,IF(TablaIncidentes[[#This Row],[Prioridad*]]="Alta",(Z1955-2)*60+AA1955)))</f>
        <v>-11</v>
      </c>
      <c r="AD1955" s="17" t="str">
        <f>TablaIncidentes[[#This Row],[Tiempo Creación (HH:mm)]]</f>
        <v>00:00</v>
      </c>
      <c r="AE1955" s="11">
        <f t="shared" si="212"/>
        <v>0</v>
      </c>
      <c r="AF1955" s="11">
        <f t="shared" si="213"/>
        <v>0</v>
      </c>
      <c r="AG1955" s="11">
        <f>IF(TablaIncidentes[[#This Row],[Prioridad*]]="Baja",((AE1955*60)+AF1955)-30,IF(TablaIncidentes[[#This Row],[Prioridad*]]="Media",((AE1955*60)+AF1955)-15,IF(TablaIncidentes[[#This Row],[Prioridad*]]="Alta",((AE1955*60)+AF1955)-10)))</f>
        <v>-10</v>
      </c>
      <c r="AI1955" s="17">
        <f>TablaIncidentes[[#This Row],[Tiempo Avance Incidente]]</f>
        <v>0</v>
      </c>
      <c r="AJ1955" s="11">
        <f t="shared" si="214"/>
        <v>0</v>
      </c>
      <c r="AK1955" s="11">
        <f t="shared" si="215"/>
        <v>0</v>
      </c>
      <c r="AL1955">
        <f>IF(TablaIncidentes[[#This Row],[Prioridad*]]="Baja",((AJ1955*60)+AK1955)-720,IF(TablaIncidentes[[#This Row],[Prioridad*]]="Media",((AJ1955*60)+AK1955)-120,IF(TablaIncidentes[[#This Row],[Prioridad*]]="Alta",((AJ1955*60)+AK1955)-60)))</f>
        <v>-60</v>
      </c>
      <c r="AN1955" t="str">
        <f t="shared" si="216"/>
        <v>miércoles</v>
      </c>
    </row>
    <row r="1956" spans="1:40" x14ac:dyDescent="0.25">
      <c r="A1956" s="20" t="s">
        <v>3872</v>
      </c>
      <c r="B1956" t="s">
        <v>3873</v>
      </c>
      <c r="C1956" t="s">
        <v>32</v>
      </c>
      <c r="D1956" s="11" t="s">
        <v>33</v>
      </c>
      <c r="E1956" t="s">
        <v>34</v>
      </c>
      <c r="F1956" t="s">
        <v>51</v>
      </c>
      <c r="G1956" t="s">
        <v>62</v>
      </c>
      <c r="J1956" s="12">
        <v>43859</v>
      </c>
      <c r="K1956" s="13">
        <v>0.36983796296296295</v>
      </c>
      <c r="L1956" s="14">
        <v>43859</v>
      </c>
      <c r="M1956" s="15">
        <v>0.36983796296296295</v>
      </c>
      <c r="N1956" s="12">
        <v>43859</v>
      </c>
      <c r="O1956" s="13">
        <v>0.48038194444444443</v>
      </c>
      <c r="P1956" s="16">
        <v>43860.535474537035</v>
      </c>
      <c r="Q1956" s="11" t="s">
        <v>101</v>
      </c>
      <c r="R1956" s="11" t="s">
        <v>113</v>
      </c>
      <c r="S1956" s="11" t="s">
        <v>39</v>
      </c>
      <c r="T1956" s="11" t="s">
        <v>133</v>
      </c>
      <c r="U1956" s="11" t="s">
        <v>37</v>
      </c>
      <c r="V1956" s="17">
        <v>0</v>
      </c>
      <c r="W1956" s="11" t="s">
        <v>37</v>
      </c>
      <c r="Y1956" s="17" t="str">
        <f>TablaIncidentes[[#This Row],[Tiempo Total Gestión]]</f>
        <v>02:34</v>
      </c>
      <c r="Z1956" s="11">
        <f t="shared" si="210"/>
        <v>2</v>
      </c>
      <c r="AA1956" s="11">
        <f t="shared" si="211"/>
        <v>34</v>
      </c>
      <c r="AB1956" s="11">
        <f>IF(TablaIncidentes[[#This Row],[Prioridad*]]="Baja",(Z1956-24)*60+AA1956,IF(TablaIncidentes[[#This Row],[Prioridad*]]="Media",(Z1956-4)*60+AA1956,IF(TablaIncidentes[[#This Row],[Prioridad*]]="Alta",(Z1956-2)*60+AA1956)))</f>
        <v>34</v>
      </c>
      <c r="AD1956" s="17" t="str">
        <f>TablaIncidentes[[#This Row],[Tiempo Creación (HH:mm)]]</f>
        <v>00:00</v>
      </c>
      <c r="AE1956" s="11">
        <f t="shared" si="212"/>
        <v>0</v>
      </c>
      <c r="AF1956" s="11">
        <f t="shared" si="213"/>
        <v>0</v>
      </c>
      <c r="AG1956" s="11">
        <f>IF(TablaIncidentes[[#This Row],[Prioridad*]]="Baja",((AE1956*60)+AF1956)-30,IF(TablaIncidentes[[#This Row],[Prioridad*]]="Media",((AE1956*60)+AF1956)-15,IF(TablaIncidentes[[#This Row],[Prioridad*]]="Alta",((AE1956*60)+AF1956)-10)))</f>
        <v>-10</v>
      </c>
      <c r="AI1956" s="17">
        <f>TablaIncidentes[[#This Row],[Tiempo Avance Incidente]]</f>
        <v>0</v>
      </c>
      <c r="AJ1956" s="11">
        <f t="shared" si="214"/>
        <v>0</v>
      </c>
      <c r="AK1956" s="11">
        <f t="shared" si="215"/>
        <v>0</v>
      </c>
      <c r="AL1956">
        <f>IF(TablaIncidentes[[#This Row],[Prioridad*]]="Baja",((AJ1956*60)+AK1956)-720,IF(TablaIncidentes[[#This Row],[Prioridad*]]="Media",((AJ1956*60)+AK1956)-120,IF(TablaIncidentes[[#This Row],[Prioridad*]]="Alta",((AJ1956*60)+AK1956)-60)))</f>
        <v>-60</v>
      </c>
      <c r="AN1956" t="str">
        <f t="shared" si="216"/>
        <v>miércoles</v>
      </c>
    </row>
    <row r="1957" spans="1:40" x14ac:dyDescent="0.25">
      <c r="A1957" s="20" t="s">
        <v>3874</v>
      </c>
      <c r="B1957" t="s">
        <v>3875</v>
      </c>
      <c r="C1957" t="s">
        <v>32</v>
      </c>
      <c r="D1957" s="11" t="s">
        <v>33</v>
      </c>
      <c r="E1957" t="s">
        <v>34</v>
      </c>
      <c r="F1957" t="s">
        <v>51</v>
      </c>
      <c r="G1957" t="s">
        <v>52</v>
      </c>
      <c r="J1957" s="12">
        <v>43859</v>
      </c>
      <c r="K1957" s="13">
        <v>0.36983796296296295</v>
      </c>
      <c r="L1957" s="14">
        <v>43859</v>
      </c>
      <c r="M1957" s="15">
        <v>0.36983796296296295</v>
      </c>
      <c r="N1957" s="12">
        <v>43859</v>
      </c>
      <c r="O1957" s="13">
        <v>0.72268518518518521</v>
      </c>
      <c r="P1957" s="16">
        <v>43860.782835648148</v>
      </c>
      <c r="Q1957" s="11" t="s">
        <v>101</v>
      </c>
      <c r="R1957" s="11" t="s">
        <v>3876</v>
      </c>
      <c r="S1957" s="11" t="s">
        <v>39</v>
      </c>
      <c r="T1957" s="11" t="s">
        <v>133</v>
      </c>
      <c r="U1957" s="11" t="s">
        <v>37</v>
      </c>
      <c r="V1957" s="17">
        <v>0</v>
      </c>
      <c r="W1957" s="11" t="s">
        <v>37</v>
      </c>
      <c r="Y1957" s="17" t="str">
        <f>TablaIncidentes[[#This Row],[Tiempo Total Gestión]]</f>
        <v>08:28</v>
      </c>
      <c r="Z1957" s="11">
        <f t="shared" si="210"/>
        <v>8</v>
      </c>
      <c r="AA1957" s="11">
        <f t="shared" si="211"/>
        <v>28</v>
      </c>
      <c r="AB1957" s="11">
        <f>IF(TablaIncidentes[[#This Row],[Prioridad*]]="Baja",(Z1957-24)*60+AA1957,IF(TablaIncidentes[[#This Row],[Prioridad*]]="Media",(Z1957-4)*60+AA1957,IF(TablaIncidentes[[#This Row],[Prioridad*]]="Alta",(Z1957-2)*60+AA1957)))</f>
        <v>388</v>
      </c>
      <c r="AD1957" s="17" t="str">
        <f>TablaIncidentes[[#This Row],[Tiempo Creación (HH:mm)]]</f>
        <v>00:00</v>
      </c>
      <c r="AE1957" s="11">
        <f t="shared" si="212"/>
        <v>0</v>
      </c>
      <c r="AF1957" s="11">
        <f t="shared" si="213"/>
        <v>0</v>
      </c>
      <c r="AG1957" s="11">
        <f>IF(TablaIncidentes[[#This Row],[Prioridad*]]="Baja",((AE1957*60)+AF1957)-30,IF(TablaIncidentes[[#This Row],[Prioridad*]]="Media",((AE1957*60)+AF1957)-15,IF(TablaIncidentes[[#This Row],[Prioridad*]]="Alta",((AE1957*60)+AF1957)-10)))</f>
        <v>-10</v>
      </c>
      <c r="AI1957" s="17">
        <f>TablaIncidentes[[#This Row],[Tiempo Avance Incidente]]</f>
        <v>0</v>
      </c>
      <c r="AJ1957" s="11">
        <f t="shared" si="214"/>
        <v>0</v>
      </c>
      <c r="AK1957" s="11">
        <f t="shared" si="215"/>
        <v>0</v>
      </c>
      <c r="AL1957">
        <f>IF(TablaIncidentes[[#This Row],[Prioridad*]]="Baja",((AJ1957*60)+AK1957)-720,IF(TablaIncidentes[[#This Row],[Prioridad*]]="Media",((AJ1957*60)+AK1957)-120,IF(TablaIncidentes[[#This Row],[Prioridad*]]="Alta",((AJ1957*60)+AK1957)-60)))</f>
        <v>-60</v>
      </c>
      <c r="AN1957" t="str">
        <f t="shared" si="216"/>
        <v>miércoles</v>
      </c>
    </row>
    <row r="1958" spans="1:40" x14ac:dyDescent="0.25">
      <c r="A1958" s="20" t="s">
        <v>3877</v>
      </c>
      <c r="B1958" t="s">
        <v>3878</v>
      </c>
      <c r="C1958" t="s">
        <v>32</v>
      </c>
      <c r="D1958" s="11" t="s">
        <v>33</v>
      </c>
      <c r="E1958" t="s">
        <v>34</v>
      </c>
      <c r="F1958" t="s">
        <v>51</v>
      </c>
      <c r="G1958" t="s">
        <v>62</v>
      </c>
      <c r="J1958" s="12">
        <v>43859</v>
      </c>
      <c r="K1958" s="13">
        <v>0.36984953703703699</v>
      </c>
      <c r="L1958" s="14">
        <v>43859</v>
      </c>
      <c r="M1958" s="15">
        <v>0.36984953703703699</v>
      </c>
      <c r="N1958" s="12">
        <v>43859</v>
      </c>
      <c r="O1958" s="13">
        <v>0.4939351851851852</v>
      </c>
      <c r="P1958" s="16">
        <v>43860.535474537035</v>
      </c>
      <c r="Q1958" s="11" t="s">
        <v>101</v>
      </c>
      <c r="R1958" s="11" t="s">
        <v>983</v>
      </c>
      <c r="S1958" s="11" t="s">
        <v>39</v>
      </c>
      <c r="T1958" s="11" t="s">
        <v>133</v>
      </c>
      <c r="U1958" s="11" t="s">
        <v>37</v>
      </c>
      <c r="V1958" s="17">
        <v>0</v>
      </c>
      <c r="W1958" s="11" t="s">
        <v>37</v>
      </c>
      <c r="Y1958" s="17" t="str">
        <f>TablaIncidentes[[#This Row],[Tiempo Total Gestión]]</f>
        <v>02:58</v>
      </c>
      <c r="Z1958" s="11">
        <f t="shared" si="210"/>
        <v>2</v>
      </c>
      <c r="AA1958" s="11">
        <f t="shared" si="211"/>
        <v>58</v>
      </c>
      <c r="AB1958" s="11">
        <f>IF(TablaIncidentes[[#This Row],[Prioridad*]]="Baja",(Z1958-24)*60+AA1958,IF(TablaIncidentes[[#This Row],[Prioridad*]]="Media",(Z1958-4)*60+AA1958,IF(TablaIncidentes[[#This Row],[Prioridad*]]="Alta",(Z1958-2)*60+AA1958)))</f>
        <v>58</v>
      </c>
      <c r="AD1958" s="17" t="str">
        <f>TablaIncidentes[[#This Row],[Tiempo Creación (HH:mm)]]</f>
        <v>00:00</v>
      </c>
      <c r="AE1958" s="11">
        <f t="shared" si="212"/>
        <v>0</v>
      </c>
      <c r="AF1958" s="11">
        <f t="shared" si="213"/>
        <v>0</v>
      </c>
      <c r="AG1958" s="11">
        <f>IF(TablaIncidentes[[#This Row],[Prioridad*]]="Baja",((AE1958*60)+AF1958)-30,IF(TablaIncidentes[[#This Row],[Prioridad*]]="Media",((AE1958*60)+AF1958)-15,IF(TablaIncidentes[[#This Row],[Prioridad*]]="Alta",((AE1958*60)+AF1958)-10)))</f>
        <v>-10</v>
      </c>
      <c r="AI1958" s="17">
        <f>TablaIncidentes[[#This Row],[Tiempo Avance Incidente]]</f>
        <v>0</v>
      </c>
      <c r="AJ1958" s="11">
        <f t="shared" si="214"/>
        <v>0</v>
      </c>
      <c r="AK1958" s="11">
        <f t="shared" si="215"/>
        <v>0</v>
      </c>
      <c r="AL1958">
        <f>IF(TablaIncidentes[[#This Row],[Prioridad*]]="Baja",((AJ1958*60)+AK1958)-720,IF(TablaIncidentes[[#This Row],[Prioridad*]]="Media",((AJ1958*60)+AK1958)-120,IF(TablaIncidentes[[#This Row],[Prioridad*]]="Alta",((AJ1958*60)+AK1958)-60)))</f>
        <v>-60</v>
      </c>
      <c r="AN1958" t="str">
        <f t="shared" si="216"/>
        <v>miércoles</v>
      </c>
    </row>
    <row r="1959" spans="1:40" x14ac:dyDescent="0.25">
      <c r="A1959" s="10" t="s">
        <v>3879</v>
      </c>
      <c r="B1959" t="s">
        <v>3683</v>
      </c>
      <c r="C1959" t="s">
        <v>32</v>
      </c>
      <c r="D1959" s="11" t="s">
        <v>33</v>
      </c>
      <c r="E1959" t="s">
        <v>34</v>
      </c>
      <c r="F1959" t="s">
        <v>51</v>
      </c>
      <c r="G1959" t="s">
        <v>361</v>
      </c>
      <c r="J1959" s="12">
        <v>43859</v>
      </c>
      <c r="K1959" s="13">
        <v>0.36984953703703699</v>
      </c>
      <c r="L1959" s="14">
        <v>43859</v>
      </c>
      <c r="M1959" s="15">
        <v>0.36984953703703699</v>
      </c>
      <c r="N1959" s="12">
        <v>43859</v>
      </c>
      <c r="O1959" s="13">
        <v>0.38388888888888889</v>
      </c>
      <c r="P1959" s="16">
        <v>43860.452002314814</v>
      </c>
      <c r="Q1959" s="11" t="s">
        <v>37</v>
      </c>
      <c r="R1959" s="11" t="s">
        <v>144</v>
      </c>
      <c r="S1959" s="11" t="s">
        <v>39</v>
      </c>
      <c r="T1959" s="11" t="s">
        <v>133</v>
      </c>
      <c r="U1959" s="11" t="s">
        <v>37</v>
      </c>
      <c r="V1959" s="17">
        <v>0</v>
      </c>
      <c r="W1959" s="11" t="s">
        <v>37</v>
      </c>
      <c r="Y1959" s="17" t="str">
        <f>TablaIncidentes[[#This Row],[Tiempo Total Gestión]]</f>
        <v>00:20</v>
      </c>
      <c r="Z1959" s="11">
        <f t="shared" si="210"/>
        <v>0</v>
      </c>
      <c r="AA1959" s="11">
        <f t="shared" si="211"/>
        <v>20</v>
      </c>
      <c r="AB1959" s="11">
        <f>IF(TablaIncidentes[[#This Row],[Prioridad*]]="Baja",(Z1959-24)*60+AA1959,IF(TablaIncidentes[[#This Row],[Prioridad*]]="Media",(Z1959-4)*60+AA1959,IF(TablaIncidentes[[#This Row],[Prioridad*]]="Alta",(Z1959-2)*60+AA1959)))</f>
        <v>-100</v>
      </c>
      <c r="AD1959" s="17" t="str">
        <f>TablaIncidentes[[#This Row],[Tiempo Creación (HH:mm)]]</f>
        <v>00:00</v>
      </c>
      <c r="AE1959" s="11">
        <f t="shared" si="212"/>
        <v>0</v>
      </c>
      <c r="AF1959" s="11">
        <f t="shared" si="213"/>
        <v>0</v>
      </c>
      <c r="AG1959" s="11">
        <f>IF(TablaIncidentes[[#This Row],[Prioridad*]]="Baja",((AE1959*60)+AF1959)-30,IF(TablaIncidentes[[#This Row],[Prioridad*]]="Media",((AE1959*60)+AF1959)-15,IF(TablaIncidentes[[#This Row],[Prioridad*]]="Alta",((AE1959*60)+AF1959)-10)))</f>
        <v>-10</v>
      </c>
      <c r="AI1959" s="17">
        <f>TablaIncidentes[[#This Row],[Tiempo Avance Incidente]]</f>
        <v>0</v>
      </c>
      <c r="AJ1959" s="11">
        <f t="shared" si="214"/>
        <v>0</v>
      </c>
      <c r="AK1959" s="11">
        <f t="shared" si="215"/>
        <v>0</v>
      </c>
      <c r="AL1959">
        <f>IF(TablaIncidentes[[#This Row],[Prioridad*]]="Baja",((AJ1959*60)+AK1959)-720,IF(TablaIncidentes[[#This Row],[Prioridad*]]="Media",((AJ1959*60)+AK1959)-120,IF(TablaIncidentes[[#This Row],[Prioridad*]]="Alta",((AJ1959*60)+AK1959)-60)))</f>
        <v>-60</v>
      </c>
      <c r="AN1959" t="str">
        <f t="shared" si="216"/>
        <v>miércoles</v>
      </c>
    </row>
    <row r="1960" spans="1:40" x14ac:dyDescent="0.25">
      <c r="A1960" s="10" t="s">
        <v>3880</v>
      </c>
      <c r="B1960" t="s">
        <v>3881</v>
      </c>
      <c r="C1960" t="s">
        <v>32</v>
      </c>
      <c r="D1960" s="11" t="s">
        <v>33</v>
      </c>
      <c r="E1960" t="s">
        <v>34</v>
      </c>
      <c r="F1960" t="s">
        <v>51</v>
      </c>
      <c r="G1960" t="s">
        <v>75</v>
      </c>
      <c r="J1960" s="12">
        <v>43859</v>
      </c>
      <c r="K1960" s="13">
        <v>0.36984953703703699</v>
      </c>
      <c r="L1960" s="14">
        <v>43859</v>
      </c>
      <c r="M1960" s="15">
        <v>0.36984953703703699</v>
      </c>
      <c r="N1960" s="12">
        <v>43859</v>
      </c>
      <c r="O1960" s="13">
        <v>0.69917824074074064</v>
      </c>
      <c r="P1960" s="16">
        <v>43860.703217592592</v>
      </c>
      <c r="Q1960" s="11" t="s">
        <v>37</v>
      </c>
      <c r="R1960" s="11" t="s">
        <v>1751</v>
      </c>
      <c r="S1960" s="11" t="s">
        <v>39</v>
      </c>
      <c r="T1960" s="11" t="s">
        <v>133</v>
      </c>
      <c r="U1960" s="11" t="s">
        <v>37</v>
      </c>
      <c r="V1960" s="17">
        <v>0</v>
      </c>
      <c r="W1960" s="11" t="s">
        <v>37</v>
      </c>
      <c r="Y1960" s="17" t="str">
        <f>TablaIncidentes[[#This Row],[Tiempo Total Gestión]]</f>
        <v>01:09</v>
      </c>
      <c r="Z1960" s="11">
        <f t="shared" si="210"/>
        <v>1</v>
      </c>
      <c r="AA1960" s="11">
        <f t="shared" si="211"/>
        <v>9</v>
      </c>
      <c r="AB1960" s="11">
        <f>IF(TablaIncidentes[[#This Row],[Prioridad*]]="Baja",(Z1960-24)*60+AA1960,IF(TablaIncidentes[[#This Row],[Prioridad*]]="Media",(Z1960-4)*60+AA1960,IF(TablaIncidentes[[#This Row],[Prioridad*]]="Alta",(Z1960-2)*60+AA1960)))</f>
        <v>-51</v>
      </c>
      <c r="AD1960" s="17" t="str">
        <f>TablaIncidentes[[#This Row],[Tiempo Creación (HH:mm)]]</f>
        <v>00:00</v>
      </c>
      <c r="AE1960" s="11">
        <f t="shared" si="212"/>
        <v>0</v>
      </c>
      <c r="AF1960" s="11">
        <f t="shared" si="213"/>
        <v>0</v>
      </c>
      <c r="AG1960" s="11">
        <f>IF(TablaIncidentes[[#This Row],[Prioridad*]]="Baja",((AE1960*60)+AF1960)-30,IF(TablaIncidentes[[#This Row],[Prioridad*]]="Media",((AE1960*60)+AF1960)-15,IF(TablaIncidentes[[#This Row],[Prioridad*]]="Alta",((AE1960*60)+AF1960)-10)))</f>
        <v>-10</v>
      </c>
      <c r="AI1960" s="17">
        <f>TablaIncidentes[[#This Row],[Tiempo Avance Incidente]]</f>
        <v>0</v>
      </c>
      <c r="AJ1960" s="11">
        <f t="shared" si="214"/>
        <v>0</v>
      </c>
      <c r="AK1960" s="11">
        <f t="shared" si="215"/>
        <v>0</v>
      </c>
      <c r="AL1960">
        <f>IF(TablaIncidentes[[#This Row],[Prioridad*]]="Baja",((AJ1960*60)+AK1960)-720,IF(TablaIncidentes[[#This Row],[Prioridad*]]="Media",((AJ1960*60)+AK1960)-120,IF(TablaIncidentes[[#This Row],[Prioridad*]]="Alta",((AJ1960*60)+AK1960)-60)))</f>
        <v>-60</v>
      </c>
      <c r="AN1960" t="str">
        <f t="shared" si="216"/>
        <v>miércoles</v>
      </c>
    </row>
    <row r="1961" spans="1:40" x14ac:dyDescent="0.25">
      <c r="A1961" s="20" t="s">
        <v>3882</v>
      </c>
      <c r="B1961" t="s">
        <v>2774</v>
      </c>
      <c r="C1961" t="s">
        <v>32</v>
      </c>
      <c r="D1961" s="11" t="s">
        <v>33</v>
      </c>
      <c r="E1961" t="s">
        <v>34</v>
      </c>
      <c r="F1961" t="s">
        <v>51</v>
      </c>
      <c r="G1961" t="s">
        <v>75</v>
      </c>
      <c r="J1961" s="12">
        <v>43859</v>
      </c>
      <c r="K1961" s="13">
        <v>0.36986111111111114</v>
      </c>
      <c r="L1961" s="14">
        <v>43859</v>
      </c>
      <c r="M1961" s="15">
        <v>0.36986111111111114</v>
      </c>
      <c r="N1961" s="12">
        <v>43860</v>
      </c>
      <c r="O1961" s="13">
        <v>0.3923611111111111</v>
      </c>
      <c r="P1961" s="16">
        <v>43861.532175925924</v>
      </c>
      <c r="Q1961" s="11" t="s">
        <v>101</v>
      </c>
      <c r="R1961" s="11" t="s">
        <v>3883</v>
      </c>
      <c r="S1961" s="11" t="s">
        <v>39</v>
      </c>
      <c r="T1961" s="11" t="s">
        <v>133</v>
      </c>
      <c r="U1961" s="11" t="s">
        <v>37</v>
      </c>
      <c r="V1961" s="17">
        <v>0</v>
      </c>
      <c r="W1961" s="11" t="s">
        <v>37</v>
      </c>
      <c r="Y1961" s="17" t="str">
        <f>TablaIncidentes[[#This Row],[Tiempo Total Gestión]]</f>
        <v>09:12</v>
      </c>
      <c r="Z1961" s="11">
        <f t="shared" si="210"/>
        <v>9</v>
      </c>
      <c r="AA1961" s="11">
        <f t="shared" si="211"/>
        <v>12</v>
      </c>
      <c r="AB1961" s="11">
        <f>IF(TablaIncidentes[[#This Row],[Prioridad*]]="Baja",(Z1961-24)*60+AA1961,IF(TablaIncidentes[[#This Row],[Prioridad*]]="Media",(Z1961-4)*60+AA1961,IF(TablaIncidentes[[#This Row],[Prioridad*]]="Alta",(Z1961-2)*60+AA1961)))</f>
        <v>432</v>
      </c>
      <c r="AD1961" s="17" t="str">
        <f>TablaIncidentes[[#This Row],[Tiempo Creación (HH:mm)]]</f>
        <v>00:00</v>
      </c>
      <c r="AE1961" s="11">
        <f t="shared" si="212"/>
        <v>0</v>
      </c>
      <c r="AF1961" s="11">
        <f t="shared" si="213"/>
        <v>0</v>
      </c>
      <c r="AG1961" s="11">
        <f>IF(TablaIncidentes[[#This Row],[Prioridad*]]="Baja",((AE1961*60)+AF1961)-30,IF(TablaIncidentes[[#This Row],[Prioridad*]]="Media",((AE1961*60)+AF1961)-15,IF(TablaIncidentes[[#This Row],[Prioridad*]]="Alta",((AE1961*60)+AF1961)-10)))</f>
        <v>-10</v>
      </c>
      <c r="AI1961" s="17">
        <f>TablaIncidentes[[#This Row],[Tiempo Avance Incidente]]</f>
        <v>0</v>
      </c>
      <c r="AJ1961" s="11">
        <f t="shared" si="214"/>
        <v>0</v>
      </c>
      <c r="AK1961" s="11">
        <f t="shared" si="215"/>
        <v>0</v>
      </c>
      <c r="AL1961">
        <f>IF(TablaIncidentes[[#This Row],[Prioridad*]]="Baja",((AJ1961*60)+AK1961)-720,IF(TablaIncidentes[[#This Row],[Prioridad*]]="Media",((AJ1961*60)+AK1961)-120,IF(TablaIncidentes[[#This Row],[Prioridad*]]="Alta",((AJ1961*60)+AK1961)-60)))</f>
        <v>-60</v>
      </c>
      <c r="AN1961" t="str">
        <f t="shared" si="216"/>
        <v>miércoles</v>
      </c>
    </row>
    <row r="1962" spans="1:40" x14ac:dyDescent="0.25">
      <c r="A1962" s="10" t="s">
        <v>3884</v>
      </c>
      <c r="B1962" t="s">
        <v>572</v>
      </c>
      <c r="C1962" t="s">
        <v>161</v>
      </c>
      <c r="D1962" s="11" t="s">
        <v>33</v>
      </c>
      <c r="E1962" t="s">
        <v>34</v>
      </c>
      <c r="F1962" t="s">
        <v>124</v>
      </c>
      <c r="G1962" t="s">
        <v>319</v>
      </c>
      <c r="J1962" s="12">
        <v>43859</v>
      </c>
      <c r="K1962" s="13">
        <v>0.37012731481481481</v>
      </c>
      <c r="L1962" s="14">
        <v>43859</v>
      </c>
      <c r="M1962" s="15">
        <v>0.3727199074074074</v>
      </c>
      <c r="N1962" s="12">
        <v>43859</v>
      </c>
      <c r="O1962" s="13">
        <v>0.41025462962962966</v>
      </c>
      <c r="P1962" s="16">
        <v>43860.452002314814</v>
      </c>
      <c r="Q1962" s="11" t="s">
        <v>37</v>
      </c>
      <c r="R1962" s="11" t="s">
        <v>474</v>
      </c>
      <c r="S1962" s="11" t="s">
        <v>59</v>
      </c>
      <c r="T1962" s="11" t="s">
        <v>116</v>
      </c>
      <c r="U1962" s="11" t="s">
        <v>37</v>
      </c>
      <c r="V1962" s="17">
        <v>6.1111111062928103E-3</v>
      </c>
      <c r="W1962" s="11" t="s">
        <v>37</v>
      </c>
      <c r="Y1962" s="17" t="str">
        <f>TablaIncidentes[[#This Row],[Tiempo Total Gestión]]</f>
        <v>00:57</v>
      </c>
      <c r="Z1962" s="11">
        <f t="shared" si="210"/>
        <v>0</v>
      </c>
      <c r="AA1962" s="11">
        <f t="shared" si="211"/>
        <v>57</v>
      </c>
      <c r="AB1962" s="11">
        <f>IF(TablaIncidentes[[#This Row],[Prioridad*]]="Baja",(Z1962-24)*60+AA1962,IF(TablaIncidentes[[#This Row],[Prioridad*]]="Media",(Z1962-4)*60+AA1962,IF(TablaIncidentes[[#This Row],[Prioridad*]]="Alta",(Z1962-2)*60+AA1962)))</f>
        <v>-63</v>
      </c>
      <c r="AD1962" s="17" t="str">
        <f>TablaIncidentes[[#This Row],[Tiempo Creación (HH:mm)]]</f>
        <v>00:03</v>
      </c>
      <c r="AE1962" s="11">
        <f t="shared" si="212"/>
        <v>0</v>
      </c>
      <c r="AF1962" s="11">
        <f t="shared" si="213"/>
        <v>3</v>
      </c>
      <c r="AG1962" s="11">
        <f>IF(TablaIncidentes[[#This Row],[Prioridad*]]="Baja",((AE1962*60)+AF1962)-30,IF(TablaIncidentes[[#This Row],[Prioridad*]]="Media",((AE1962*60)+AF1962)-15,IF(TablaIncidentes[[#This Row],[Prioridad*]]="Alta",((AE1962*60)+AF1962)-10)))</f>
        <v>-7</v>
      </c>
      <c r="AI1962" s="17">
        <f>TablaIncidentes[[#This Row],[Tiempo Avance Incidente]]</f>
        <v>6.1111111062928103E-3</v>
      </c>
      <c r="AJ1962" s="11">
        <f t="shared" si="214"/>
        <v>0</v>
      </c>
      <c r="AK1962" s="11">
        <f t="shared" si="215"/>
        <v>8</v>
      </c>
      <c r="AL1962">
        <f>IF(TablaIncidentes[[#This Row],[Prioridad*]]="Baja",((AJ1962*60)+AK1962)-720,IF(TablaIncidentes[[#This Row],[Prioridad*]]="Media",((AJ1962*60)+AK1962)-120,IF(TablaIncidentes[[#This Row],[Prioridad*]]="Alta",((AJ1962*60)+AK1962)-60)))</f>
        <v>-52</v>
      </c>
      <c r="AN1962" t="str">
        <f t="shared" si="216"/>
        <v>miércoles</v>
      </c>
    </row>
    <row r="1963" spans="1:40" x14ac:dyDescent="0.25">
      <c r="A1963" s="20" t="s">
        <v>3885</v>
      </c>
      <c r="B1963" t="s">
        <v>3886</v>
      </c>
      <c r="C1963" t="s">
        <v>32</v>
      </c>
      <c r="D1963" s="11" t="s">
        <v>33</v>
      </c>
      <c r="E1963" t="s">
        <v>34</v>
      </c>
      <c r="F1963" t="s">
        <v>51</v>
      </c>
      <c r="G1963" t="s">
        <v>52</v>
      </c>
      <c r="J1963" s="12">
        <v>43859</v>
      </c>
      <c r="K1963" s="13">
        <v>0.37057870370370366</v>
      </c>
      <c r="L1963" s="14">
        <v>43859</v>
      </c>
      <c r="M1963" s="15">
        <v>0.37057870370370366</v>
      </c>
      <c r="N1963" s="12">
        <v>43859</v>
      </c>
      <c r="O1963" s="13">
        <v>0.74130787037037038</v>
      </c>
      <c r="P1963" s="16">
        <v>43860.782835648148</v>
      </c>
      <c r="Q1963" s="11" t="s">
        <v>101</v>
      </c>
      <c r="R1963" s="11" t="s">
        <v>3887</v>
      </c>
      <c r="S1963" s="11" t="s">
        <v>39</v>
      </c>
      <c r="T1963" s="11" t="s">
        <v>133</v>
      </c>
      <c r="U1963" s="11" t="s">
        <v>37</v>
      </c>
      <c r="V1963" s="17">
        <v>0</v>
      </c>
      <c r="W1963" s="11" t="s">
        <v>37</v>
      </c>
      <c r="Y1963" s="17" t="str">
        <f>TablaIncidentes[[#This Row],[Tiempo Total Gestión]]</f>
        <v>08:53</v>
      </c>
      <c r="Z1963" s="11">
        <f t="shared" si="210"/>
        <v>8</v>
      </c>
      <c r="AA1963" s="11">
        <f t="shared" si="211"/>
        <v>53</v>
      </c>
      <c r="AB1963" s="11">
        <f>IF(TablaIncidentes[[#This Row],[Prioridad*]]="Baja",(Z1963-24)*60+AA1963,IF(TablaIncidentes[[#This Row],[Prioridad*]]="Media",(Z1963-4)*60+AA1963,IF(TablaIncidentes[[#This Row],[Prioridad*]]="Alta",(Z1963-2)*60+AA1963)))</f>
        <v>413</v>
      </c>
      <c r="AD1963" s="17" t="str">
        <f>TablaIncidentes[[#This Row],[Tiempo Creación (HH:mm)]]</f>
        <v>00:00</v>
      </c>
      <c r="AE1963" s="11">
        <f t="shared" si="212"/>
        <v>0</v>
      </c>
      <c r="AF1963" s="11">
        <f t="shared" si="213"/>
        <v>0</v>
      </c>
      <c r="AG1963" s="11">
        <f>IF(TablaIncidentes[[#This Row],[Prioridad*]]="Baja",((AE1963*60)+AF1963)-30,IF(TablaIncidentes[[#This Row],[Prioridad*]]="Media",((AE1963*60)+AF1963)-15,IF(TablaIncidentes[[#This Row],[Prioridad*]]="Alta",((AE1963*60)+AF1963)-10)))</f>
        <v>-10</v>
      </c>
      <c r="AI1963" s="17">
        <f>TablaIncidentes[[#This Row],[Tiempo Avance Incidente]]</f>
        <v>0</v>
      </c>
      <c r="AJ1963" s="11">
        <f t="shared" si="214"/>
        <v>0</v>
      </c>
      <c r="AK1963" s="11">
        <f t="shared" si="215"/>
        <v>0</v>
      </c>
      <c r="AL1963">
        <f>IF(TablaIncidentes[[#This Row],[Prioridad*]]="Baja",((AJ1963*60)+AK1963)-720,IF(TablaIncidentes[[#This Row],[Prioridad*]]="Media",((AJ1963*60)+AK1963)-120,IF(TablaIncidentes[[#This Row],[Prioridad*]]="Alta",((AJ1963*60)+AK1963)-60)))</f>
        <v>-60</v>
      </c>
      <c r="AN1963" t="str">
        <f t="shared" si="216"/>
        <v>miércoles</v>
      </c>
    </row>
    <row r="1964" spans="1:40" x14ac:dyDescent="0.25">
      <c r="A1964" s="10" t="s">
        <v>3888</v>
      </c>
      <c r="B1964" t="s">
        <v>3889</v>
      </c>
      <c r="C1964" t="s">
        <v>32</v>
      </c>
      <c r="D1964" s="11" t="s">
        <v>33</v>
      </c>
      <c r="E1964" t="s">
        <v>34</v>
      </c>
      <c r="F1964" t="s">
        <v>51</v>
      </c>
      <c r="G1964" t="s">
        <v>75</v>
      </c>
      <c r="J1964" s="12">
        <v>43859</v>
      </c>
      <c r="K1964" s="13">
        <v>0.37057870370370366</v>
      </c>
      <c r="L1964" s="14">
        <v>43859</v>
      </c>
      <c r="M1964" s="15">
        <v>0.37057870370370366</v>
      </c>
      <c r="N1964" s="12">
        <v>43859</v>
      </c>
      <c r="O1964" s="13">
        <v>0.7036458333333333</v>
      </c>
      <c r="P1964" s="16">
        <v>43860.782835648148</v>
      </c>
      <c r="Q1964" s="11" t="s">
        <v>37</v>
      </c>
      <c r="R1964" s="11" t="s">
        <v>234</v>
      </c>
      <c r="S1964" s="11" t="s">
        <v>39</v>
      </c>
      <c r="T1964" s="11" t="s">
        <v>133</v>
      </c>
      <c r="U1964" s="11" t="s">
        <v>37</v>
      </c>
      <c r="V1964" s="17">
        <v>0</v>
      </c>
      <c r="W1964" s="11" t="s">
        <v>37</v>
      </c>
      <c r="Y1964" s="17" t="str">
        <f>TablaIncidentes[[#This Row],[Tiempo Total Gestión]]</f>
        <v>01:11</v>
      </c>
      <c r="Z1964" s="11">
        <f t="shared" si="210"/>
        <v>1</v>
      </c>
      <c r="AA1964" s="11">
        <f t="shared" si="211"/>
        <v>11</v>
      </c>
      <c r="AB1964" s="11">
        <f>IF(TablaIncidentes[[#This Row],[Prioridad*]]="Baja",(Z1964-24)*60+AA1964,IF(TablaIncidentes[[#This Row],[Prioridad*]]="Media",(Z1964-4)*60+AA1964,IF(TablaIncidentes[[#This Row],[Prioridad*]]="Alta",(Z1964-2)*60+AA1964)))</f>
        <v>-49</v>
      </c>
      <c r="AD1964" s="17" t="str">
        <f>TablaIncidentes[[#This Row],[Tiempo Creación (HH:mm)]]</f>
        <v>00:00</v>
      </c>
      <c r="AE1964" s="11">
        <f t="shared" si="212"/>
        <v>0</v>
      </c>
      <c r="AF1964" s="11">
        <f t="shared" si="213"/>
        <v>0</v>
      </c>
      <c r="AG1964" s="11">
        <f>IF(TablaIncidentes[[#This Row],[Prioridad*]]="Baja",((AE1964*60)+AF1964)-30,IF(TablaIncidentes[[#This Row],[Prioridad*]]="Media",((AE1964*60)+AF1964)-15,IF(TablaIncidentes[[#This Row],[Prioridad*]]="Alta",((AE1964*60)+AF1964)-10)))</f>
        <v>-10</v>
      </c>
      <c r="AI1964" s="17">
        <f>TablaIncidentes[[#This Row],[Tiempo Avance Incidente]]</f>
        <v>0</v>
      </c>
      <c r="AJ1964" s="11">
        <f t="shared" si="214"/>
        <v>0</v>
      </c>
      <c r="AK1964" s="11">
        <f t="shared" si="215"/>
        <v>0</v>
      </c>
      <c r="AL1964">
        <f>IF(TablaIncidentes[[#This Row],[Prioridad*]]="Baja",((AJ1964*60)+AK1964)-720,IF(TablaIncidentes[[#This Row],[Prioridad*]]="Media",((AJ1964*60)+AK1964)-120,IF(TablaIncidentes[[#This Row],[Prioridad*]]="Alta",((AJ1964*60)+AK1964)-60)))</f>
        <v>-60</v>
      </c>
      <c r="AN1964" t="str">
        <f t="shared" si="216"/>
        <v>miércoles</v>
      </c>
    </row>
    <row r="1965" spans="1:40" x14ac:dyDescent="0.25">
      <c r="A1965" s="10" t="s">
        <v>3890</v>
      </c>
      <c r="B1965" t="s">
        <v>3891</v>
      </c>
      <c r="C1965" t="s">
        <v>32</v>
      </c>
      <c r="D1965" s="11" t="s">
        <v>33</v>
      </c>
      <c r="E1965" t="s">
        <v>34</v>
      </c>
      <c r="F1965" t="s">
        <v>51</v>
      </c>
      <c r="G1965" t="s">
        <v>361</v>
      </c>
      <c r="J1965" s="12">
        <v>43859</v>
      </c>
      <c r="K1965" s="13">
        <v>0.37057870370370366</v>
      </c>
      <c r="L1965" s="14">
        <v>43859</v>
      </c>
      <c r="M1965" s="15">
        <v>0.37057870370370366</v>
      </c>
      <c r="N1965" s="12">
        <v>43859</v>
      </c>
      <c r="O1965" s="13">
        <v>0.37859953703703703</v>
      </c>
      <c r="P1965" s="16">
        <v>43860.452002314814</v>
      </c>
      <c r="Q1965" s="11" t="s">
        <v>37</v>
      </c>
      <c r="R1965" s="11" t="s">
        <v>186</v>
      </c>
      <c r="S1965" s="11" t="s">
        <v>39</v>
      </c>
      <c r="T1965" s="11" t="s">
        <v>133</v>
      </c>
      <c r="U1965" s="11" t="s">
        <v>37</v>
      </c>
      <c r="V1965" s="17">
        <v>0</v>
      </c>
      <c r="W1965" s="11" t="s">
        <v>37</v>
      </c>
      <c r="Y1965" s="17" t="str">
        <f>TablaIncidentes[[#This Row],[Tiempo Total Gestión]]</f>
        <v>00:11</v>
      </c>
      <c r="Z1965" s="11">
        <f t="shared" si="210"/>
        <v>0</v>
      </c>
      <c r="AA1965" s="11">
        <f t="shared" si="211"/>
        <v>11</v>
      </c>
      <c r="AB1965" s="11">
        <f>IF(TablaIncidentes[[#This Row],[Prioridad*]]="Baja",(Z1965-24)*60+AA1965,IF(TablaIncidentes[[#This Row],[Prioridad*]]="Media",(Z1965-4)*60+AA1965,IF(TablaIncidentes[[#This Row],[Prioridad*]]="Alta",(Z1965-2)*60+AA1965)))</f>
        <v>-109</v>
      </c>
      <c r="AD1965" s="17" t="str">
        <f>TablaIncidentes[[#This Row],[Tiempo Creación (HH:mm)]]</f>
        <v>00:00</v>
      </c>
      <c r="AE1965" s="11">
        <f t="shared" si="212"/>
        <v>0</v>
      </c>
      <c r="AF1965" s="11">
        <f t="shared" si="213"/>
        <v>0</v>
      </c>
      <c r="AG1965" s="11">
        <f>IF(TablaIncidentes[[#This Row],[Prioridad*]]="Baja",((AE1965*60)+AF1965)-30,IF(TablaIncidentes[[#This Row],[Prioridad*]]="Media",((AE1965*60)+AF1965)-15,IF(TablaIncidentes[[#This Row],[Prioridad*]]="Alta",((AE1965*60)+AF1965)-10)))</f>
        <v>-10</v>
      </c>
      <c r="AI1965" s="17">
        <f>TablaIncidentes[[#This Row],[Tiempo Avance Incidente]]</f>
        <v>0</v>
      </c>
      <c r="AJ1965" s="11">
        <f t="shared" si="214"/>
        <v>0</v>
      </c>
      <c r="AK1965" s="11">
        <f t="shared" si="215"/>
        <v>0</v>
      </c>
      <c r="AL1965">
        <f>IF(TablaIncidentes[[#This Row],[Prioridad*]]="Baja",((AJ1965*60)+AK1965)-720,IF(TablaIncidentes[[#This Row],[Prioridad*]]="Media",((AJ1965*60)+AK1965)-120,IF(TablaIncidentes[[#This Row],[Prioridad*]]="Alta",((AJ1965*60)+AK1965)-60)))</f>
        <v>-60</v>
      </c>
      <c r="AN1965" t="str">
        <f t="shared" si="216"/>
        <v>miércoles</v>
      </c>
    </row>
    <row r="1966" spans="1:40" x14ac:dyDescent="0.25">
      <c r="A1966" s="20" t="s">
        <v>3892</v>
      </c>
      <c r="B1966" t="s">
        <v>3893</v>
      </c>
      <c r="C1966" t="s">
        <v>32</v>
      </c>
      <c r="D1966" s="11" t="s">
        <v>33</v>
      </c>
      <c r="E1966" t="s">
        <v>34</v>
      </c>
      <c r="F1966" t="s">
        <v>51</v>
      </c>
      <c r="G1966" t="s">
        <v>62</v>
      </c>
      <c r="J1966" s="12">
        <v>43859</v>
      </c>
      <c r="K1966" s="13">
        <v>0.37057870370370366</v>
      </c>
      <c r="L1966" s="14">
        <v>43859</v>
      </c>
      <c r="M1966" s="15">
        <v>0.37057870370370366</v>
      </c>
      <c r="N1966" s="12">
        <v>43859</v>
      </c>
      <c r="O1966" s="13">
        <v>0.48913194444444441</v>
      </c>
      <c r="P1966" s="16">
        <v>43860.535474537035</v>
      </c>
      <c r="Q1966" s="11" t="s">
        <v>101</v>
      </c>
      <c r="R1966" s="11" t="s">
        <v>1992</v>
      </c>
      <c r="S1966" s="11" t="s">
        <v>39</v>
      </c>
      <c r="T1966" s="11" t="s">
        <v>133</v>
      </c>
      <c r="U1966" s="11" t="s">
        <v>37</v>
      </c>
      <c r="V1966" s="17">
        <v>0</v>
      </c>
      <c r="W1966" s="11" t="s">
        <v>37</v>
      </c>
      <c r="Y1966" s="17" t="str">
        <f>TablaIncidentes[[#This Row],[Tiempo Total Gestión]]</f>
        <v>02:46</v>
      </c>
      <c r="Z1966" s="11">
        <f t="shared" si="210"/>
        <v>2</v>
      </c>
      <c r="AA1966" s="11">
        <f t="shared" si="211"/>
        <v>46</v>
      </c>
      <c r="AB1966" s="11">
        <f>IF(TablaIncidentes[[#This Row],[Prioridad*]]="Baja",(Z1966-24)*60+AA1966,IF(TablaIncidentes[[#This Row],[Prioridad*]]="Media",(Z1966-4)*60+AA1966,IF(TablaIncidentes[[#This Row],[Prioridad*]]="Alta",(Z1966-2)*60+AA1966)))</f>
        <v>46</v>
      </c>
      <c r="AD1966" s="17" t="str">
        <f>TablaIncidentes[[#This Row],[Tiempo Creación (HH:mm)]]</f>
        <v>00:00</v>
      </c>
      <c r="AE1966" s="11">
        <f t="shared" si="212"/>
        <v>0</v>
      </c>
      <c r="AF1966" s="11">
        <f t="shared" si="213"/>
        <v>0</v>
      </c>
      <c r="AG1966" s="11">
        <f>IF(TablaIncidentes[[#This Row],[Prioridad*]]="Baja",((AE1966*60)+AF1966)-30,IF(TablaIncidentes[[#This Row],[Prioridad*]]="Media",((AE1966*60)+AF1966)-15,IF(TablaIncidentes[[#This Row],[Prioridad*]]="Alta",((AE1966*60)+AF1966)-10)))</f>
        <v>-10</v>
      </c>
      <c r="AI1966" s="17">
        <f>TablaIncidentes[[#This Row],[Tiempo Avance Incidente]]</f>
        <v>0</v>
      </c>
      <c r="AJ1966" s="11">
        <f t="shared" si="214"/>
        <v>0</v>
      </c>
      <c r="AK1966" s="11">
        <f t="shared" si="215"/>
        <v>0</v>
      </c>
      <c r="AL1966">
        <f>IF(TablaIncidentes[[#This Row],[Prioridad*]]="Baja",((AJ1966*60)+AK1966)-720,IF(TablaIncidentes[[#This Row],[Prioridad*]]="Media",((AJ1966*60)+AK1966)-120,IF(TablaIncidentes[[#This Row],[Prioridad*]]="Alta",((AJ1966*60)+AK1966)-60)))</f>
        <v>-60</v>
      </c>
      <c r="AN1966" t="str">
        <f t="shared" si="216"/>
        <v>miércoles</v>
      </c>
    </row>
    <row r="1967" spans="1:40" x14ac:dyDescent="0.25">
      <c r="A1967" s="10" t="s">
        <v>3894</v>
      </c>
      <c r="B1967" t="s">
        <v>3895</v>
      </c>
      <c r="C1967" t="s">
        <v>32</v>
      </c>
      <c r="D1967" s="11" t="s">
        <v>33</v>
      </c>
      <c r="E1967" t="s">
        <v>34</v>
      </c>
      <c r="F1967" t="s">
        <v>51</v>
      </c>
      <c r="G1967" t="s">
        <v>75</v>
      </c>
      <c r="J1967" s="12">
        <v>43859</v>
      </c>
      <c r="K1967" s="13">
        <v>0.36914351851851851</v>
      </c>
      <c r="L1967" s="14">
        <v>43859</v>
      </c>
      <c r="M1967" s="15">
        <v>0.36914351851851851</v>
      </c>
      <c r="N1967" s="12">
        <v>43860</v>
      </c>
      <c r="O1967" s="13">
        <v>0.39874999999999999</v>
      </c>
      <c r="P1967" s="16">
        <v>43861.532175925924</v>
      </c>
      <c r="Q1967" s="11" t="s">
        <v>37</v>
      </c>
      <c r="R1967" s="11" t="s">
        <v>65</v>
      </c>
      <c r="S1967" s="11" t="s">
        <v>39</v>
      </c>
      <c r="T1967" s="11" t="s">
        <v>133</v>
      </c>
      <c r="U1967" s="11" t="s">
        <v>37</v>
      </c>
      <c r="V1967" s="17">
        <v>0</v>
      </c>
      <c r="W1967" s="11" t="s">
        <v>37</v>
      </c>
      <c r="Y1967" s="17" t="str">
        <f>TablaIncidentes[[#This Row],[Tiempo Total Gestión]]</f>
        <v>01:46</v>
      </c>
      <c r="Z1967" s="11">
        <f t="shared" si="210"/>
        <v>1</v>
      </c>
      <c r="AA1967" s="11">
        <f t="shared" si="211"/>
        <v>46</v>
      </c>
      <c r="AB1967" s="11">
        <f>IF(TablaIncidentes[[#This Row],[Prioridad*]]="Baja",(Z1967-24)*60+AA1967,IF(TablaIncidentes[[#This Row],[Prioridad*]]="Media",(Z1967-4)*60+AA1967,IF(TablaIncidentes[[#This Row],[Prioridad*]]="Alta",(Z1967-2)*60+AA1967)))</f>
        <v>-14</v>
      </c>
      <c r="AD1967" s="17" t="str">
        <f>TablaIncidentes[[#This Row],[Tiempo Creación (HH:mm)]]</f>
        <v>00:00</v>
      </c>
      <c r="AE1967" s="11">
        <f t="shared" si="212"/>
        <v>0</v>
      </c>
      <c r="AF1967" s="11">
        <f t="shared" si="213"/>
        <v>0</v>
      </c>
      <c r="AG1967" s="11">
        <f>IF(TablaIncidentes[[#This Row],[Prioridad*]]="Baja",((AE1967*60)+AF1967)-30,IF(TablaIncidentes[[#This Row],[Prioridad*]]="Media",((AE1967*60)+AF1967)-15,IF(TablaIncidentes[[#This Row],[Prioridad*]]="Alta",((AE1967*60)+AF1967)-10)))</f>
        <v>-10</v>
      </c>
      <c r="AI1967" s="17">
        <f>TablaIncidentes[[#This Row],[Tiempo Avance Incidente]]</f>
        <v>0</v>
      </c>
      <c r="AJ1967" s="11">
        <f t="shared" si="214"/>
        <v>0</v>
      </c>
      <c r="AK1967" s="11">
        <f t="shared" si="215"/>
        <v>0</v>
      </c>
      <c r="AL1967">
        <f>IF(TablaIncidentes[[#This Row],[Prioridad*]]="Baja",((AJ1967*60)+AK1967)-720,IF(TablaIncidentes[[#This Row],[Prioridad*]]="Media",((AJ1967*60)+AK1967)-120,IF(TablaIncidentes[[#This Row],[Prioridad*]]="Alta",((AJ1967*60)+AK1967)-60)))</f>
        <v>-60</v>
      </c>
      <c r="AN1967" t="str">
        <f t="shared" si="216"/>
        <v>miércoles</v>
      </c>
    </row>
    <row r="1968" spans="1:40" x14ac:dyDescent="0.25">
      <c r="A1968" s="20" t="s">
        <v>3896</v>
      </c>
      <c r="B1968" t="s">
        <v>3897</v>
      </c>
      <c r="C1968" t="s">
        <v>32</v>
      </c>
      <c r="D1968" s="11" t="s">
        <v>33</v>
      </c>
      <c r="E1968" t="s">
        <v>34</v>
      </c>
      <c r="F1968" t="s">
        <v>51</v>
      </c>
      <c r="G1968" t="s">
        <v>75</v>
      </c>
      <c r="J1968" s="12">
        <v>43859</v>
      </c>
      <c r="K1968" s="13">
        <v>0.36914351851851851</v>
      </c>
      <c r="L1968" s="14">
        <v>43859</v>
      </c>
      <c r="M1968" s="15">
        <v>0.36914351851851851</v>
      </c>
      <c r="N1968" s="12">
        <v>43860</v>
      </c>
      <c r="O1968" s="13">
        <v>0.39504629629629634</v>
      </c>
      <c r="P1968" s="16">
        <v>43861.532175925924</v>
      </c>
      <c r="Q1968" s="11" t="s">
        <v>101</v>
      </c>
      <c r="R1968" s="11" t="s">
        <v>728</v>
      </c>
      <c r="S1968" s="11" t="s">
        <v>39</v>
      </c>
      <c r="T1968" s="11" t="s">
        <v>133</v>
      </c>
      <c r="U1968" s="11" t="s">
        <v>37</v>
      </c>
      <c r="V1968" s="17">
        <v>0</v>
      </c>
      <c r="W1968" s="11" t="s">
        <v>37</v>
      </c>
      <c r="Y1968" s="17" t="str">
        <f>TablaIncidentes[[#This Row],[Tiempo Total Gestión]]</f>
        <v>02:09</v>
      </c>
      <c r="Z1968" s="11">
        <f t="shared" si="210"/>
        <v>2</v>
      </c>
      <c r="AA1968" s="11">
        <f t="shared" si="211"/>
        <v>9</v>
      </c>
      <c r="AB1968" s="11">
        <f>IF(TablaIncidentes[[#This Row],[Prioridad*]]="Baja",(Z1968-24)*60+AA1968,IF(TablaIncidentes[[#This Row],[Prioridad*]]="Media",(Z1968-4)*60+AA1968,IF(TablaIncidentes[[#This Row],[Prioridad*]]="Alta",(Z1968-2)*60+AA1968)))</f>
        <v>9</v>
      </c>
      <c r="AD1968" s="17" t="str">
        <f>TablaIncidentes[[#This Row],[Tiempo Creación (HH:mm)]]</f>
        <v>00:00</v>
      </c>
      <c r="AE1968" s="11">
        <f t="shared" si="212"/>
        <v>0</v>
      </c>
      <c r="AF1968" s="11">
        <f t="shared" si="213"/>
        <v>0</v>
      </c>
      <c r="AG1968" s="11">
        <f>IF(TablaIncidentes[[#This Row],[Prioridad*]]="Baja",((AE1968*60)+AF1968)-30,IF(TablaIncidentes[[#This Row],[Prioridad*]]="Media",((AE1968*60)+AF1968)-15,IF(TablaIncidentes[[#This Row],[Prioridad*]]="Alta",((AE1968*60)+AF1968)-10)))</f>
        <v>-10</v>
      </c>
      <c r="AI1968" s="17">
        <f>TablaIncidentes[[#This Row],[Tiempo Avance Incidente]]</f>
        <v>0</v>
      </c>
      <c r="AJ1968" s="11">
        <f t="shared" si="214"/>
        <v>0</v>
      </c>
      <c r="AK1968" s="11">
        <f t="shared" si="215"/>
        <v>0</v>
      </c>
      <c r="AL1968">
        <f>IF(TablaIncidentes[[#This Row],[Prioridad*]]="Baja",((AJ1968*60)+AK1968)-720,IF(TablaIncidentes[[#This Row],[Prioridad*]]="Media",((AJ1968*60)+AK1968)-120,IF(TablaIncidentes[[#This Row],[Prioridad*]]="Alta",((AJ1968*60)+AK1968)-60)))</f>
        <v>-60</v>
      </c>
      <c r="AN1968" t="str">
        <f t="shared" si="216"/>
        <v>miércoles</v>
      </c>
    </row>
    <row r="1969" spans="1:40" x14ac:dyDescent="0.25">
      <c r="A1969" s="20" t="s">
        <v>3898</v>
      </c>
      <c r="B1969" t="s">
        <v>1599</v>
      </c>
      <c r="C1969" t="s">
        <v>32</v>
      </c>
      <c r="D1969" s="11" t="s">
        <v>33</v>
      </c>
      <c r="E1969" t="s">
        <v>34</v>
      </c>
      <c r="F1969" t="s">
        <v>51</v>
      </c>
      <c r="G1969" t="s">
        <v>75</v>
      </c>
      <c r="J1969" s="12">
        <v>43859</v>
      </c>
      <c r="K1969" s="13">
        <v>0.36984953703703699</v>
      </c>
      <c r="L1969" s="14">
        <v>43859</v>
      </c>
      <c r="M1969" s="15">
        <v>0.36984953703703699</v>
      </c>
      <c r="N1969" s="12">
        <v>43860</v>
      </c>
      <c r="O1969" s="13">
        <v>0.35194444444444445</v>
      </c>
      <c r="P1969" s="16">
        <v>43861.532175925924</v>
      </c>
      <c r="Q1969" s="11" t="s">
        <v>101</v>
      </c>
      <c r="R1969" s="11" t="s">
        <v>3883</v>
      </c>
      <c r="S1969" s="11" t="s">
        <v>39</v>
      </c>
      <c r="T1969" s="11" t="s">
        <v>133</v>
      </c>
      <c r="U1969" s="11" t="s">
        <v>37</v>
      </c>
      <c r="V1969" s="17">
        <v>0</v>
      </c>
      <c r="W1969" s="11" t="s">
        <v>37</v>
      </c>
      <c r="Y1969" s="17" t="str">
        <f>TablaIncidentes[[#This Row],[Tiempo Total Gestión]]</f>
        <v>09:12</v>
      </c>
      <c r="Z1969" s="11">
        <f t="shared" si="210"/>
        <v>9</v>
      </c>
      <c r="AA1969" s="11">
        <f t="shared" si="211"/>
        <v>12</v>
      </c>
      <c r="AB1969" s="11">
        <f>IF(TablaIncidentes[[#This Row],[Prioridad*]]="Baja",(Z1969-24)*60+AA1969,IF(TablaIncidentes[[#This Row],[Prioridad*]]="Media",(Z1969-4)*60+AA1969,IF(TablaIncidentes[[#This Row],[Prioridad*]]="Alta",(Z1969-2)*60+AA1969)))</f>
        <v>432</v>
      </c>
      <c r="AD1969" s="17" t="str">
        <f>TablaIncidentes[[#This Row],[Tiempo Creación (HH:mm)]]</f>
        <v>00:00</v>
      </c>
      <c r="AE1969" s="11">
        <f t="shared" si="212"/>
        <v>0</v>
      </c>
      <c r="AF1969" s="11">
        <f t="shared" si="213"/>
        <v>0</v>
      </c>
      <c r="AG1969" s="11">
        <f>IF(TablaIncidentes[[#This Row],[Prioridad*]]="Baja",((AE1969*60)+AF1969)-30,IF(TablaIncidentes[[#This Row],[Prioridad*]]="Media",((AE1969*60)+AF1969)-15,IF(TablaIncidentes[[#This Row],[Prioridad*]]="Alta",((AE1969*60)+AF1969)-10)))</f>
        <v>-10</v>
      </c>
      <c r="AI1969" s="17">
        <f>TablaIncidentes[[#This Row],[Tiempo Avance Incidente]]</f>
        <v>0</v>
      </c>
      <c r="AJ1969" s="11">
        <f t="shared" si="214"/>
        <v>0</v>
      </c>
      <c r="AK1969" s="11">
        <f t="shared" si="215"/>
        <v>0</v>
      </c>
      <c r="AL1969">
        <f>IF(TablaIncidentes[[#This Row],[Prioridad*]]="Baja",((AJ1969*60)+AK1969)-720,IF(TablaIncidentes[[#This Row],[Prioridad*]]="Media",((AJ1969*60)+AK1969)-120,IF(TablaIncidentes[[#This Row],[Prioridad*]]="Alta",((AJ1969*60)+AK1969)-60)))</f>
        <v>-60</v>
      </c>
      <c r="AN1969" t="str">
        <f t="shared" si="216"/>
        <v>miércoles</v>
      </c>
    </row>
    <row r="1970" spans="1:40" x14ac:dyDescent="0.25">
      <c r="A1970" s="20" t="s">
        <v>3899</v>
      </c>
      <c r="B1970" t="s">
        <v>3900</v>
      </c>
      <c r="C1970" t="s">
        <v>32</v>
      </c>
      <c r="D1970" s="11" t="s">
        <v>33</v>
      </c>
      <c r="E1970" t="s">
        <v>34</v>
      </c>
      <c r="F1970" t="s">
        <v>51</v>
      </c>
      <c r="G1970" t="s">
        <v>62</v>
      </c>
      <c r="J1970" s="12">
        <v>43859</v>
      </c>
      <c r="K1970" s="13">
        <v>0.37057870370370366</v>
      </c>
      <c r="L1970" s="14">
        <v>43859</v>
      </c>
      <c r="M1970" s="15">
        <v>0.37057870370370366</v>
      </c>
      <c r="N1970" s="12">
        <v>43859</v>
      </c>
      <c r="O1970" s="13">
        <v>0.50336805555555553</v>
      </c>
      <c r="P1970" s="16">
        <v>43860.535474537035</v>
      </c>
      <c r="Q1970" s="11" t="s">
        <v>101</v>
      </c>
      <c r="R1970" s="11" t="s">
        <v>2113</v>
      </c>
      <c r="S1970" s="11" t="s">
        <v>39</v>
      </c>
      <c r="T1970" s="11" t="s">
        <v>133</v>
      </c>
      <c r="U1970" s="11" t="s">
        <v>37</v>
      </c>
      <c r="V1970" s="17">
        <v>0</v>
      </c>
      <c r="W1970" s="11" t="s">
        <v>37</v>
      </c>
      <c r="Y1970" s="17" t="str">
        <f>TablaIncidentes[[#This Row],[Tiempo Total Gestión]]</f>
        <v>03:02</v>
      </c>
      <c r="Z1970" s="11">
        <f t="shared" si="210"/>
        <v>3</v>
      </c>
      <c r="AA1970" s="11">
        <f t="shared" si="211"/>
        <v>2</v>
      </c>
      <c r="AB1970" s="11">
        <f>IF(TablaIncidentes[[#This Row],[Prioridad*]]="Baja",(Z1970-24)*60+AA1970,IF(TablaIncidentes[[#This Row],[Prioridad*]]="Media",(Z1970-4)*60+AA1970,IF(TablaIncidentes[[#This Row],[Prioridad*]]="Alta",(Z1970-2)*60+AA1970)))</f>
        <v>62</v>
      </c>
      <c r="AD1970" s="17" t="str">
        <f>TablaIncidentes[[#This Row],[Tiempo Creación (HH:mm)]]</f>
        <v>00:00</v>
      </c>
      <c r="AE1970" s="11">
        <f t="shared" si="212"/>
        <v>0</v>
      </c>
      <c r="AF1970" s="11">
        <f t="shared" si="213"/>
        <v>0</v>
      </c>
      <c r="AG1970" s="11">
        <f>IF(TablaIncidentes[[#This Row],[Prioridad*]]="Baja",((AE1970*60)+AF1970)-30,IF(TablaIncidentes[[#This Row],[Prioridad*]]="Media",((AE1970*60)+AF1970)-15,IF(TablaIncidentes[[#This Row],[Prioridad*]]="Alta",((AE1970*60)+AF1970)-10)))</f>
        <v>-10</v>
      </c>
      <c r="AI1970" s="17">
        <f>TablaIncidentes[[#This Row],[Tiempo Avance Incidente]]</f>
        <v>0</v>
      </c>
      <c r="AJ1970" s="11">
        <f t="shared" si="214"/>
        <v>0</v>
      </c>
      <c r="AK1970" s="11">
        <f t="shared" si="215"/>
        <v>0</v>
      </c>
      <c r="AL1970">
        <f>IF(TablaIncidentes[[#This Row],[Prioridad*]]="Baja",((AJ1970*60)+AK1970)-720,IF(TablaIncidentes[[#This Row],[Prioridad*]]="Media",((AJ1970*60)+AK1970)-120,IF(TablaIncidentes[[#This Row],[Prioridad*]]="Alta",((AJ1970*60)+AK1970)-60)))</f>
        <v>-60</v>
      </c>
      <c r="AN1970" t="str">
        <f t="shared" si="216"/>
        <v>miércoles</v>
      </c>
    </row>
    <row r="1971" spans="1:40" x14ac:dyDescent="0.25">
      <c r="A1971" s="10" t="s">
        <v>3901</v>
      </c>
      <c r="B1971" t="s">
        <v>2527</v>
      </c>
      <c r="C1971" t="s">
        <v>161</v>
      </c>
      <c r="D1971" s="11" t="s">
        <v>150</v>
      </c>
      <c r="E1971" t="s">
        <v>34</v>
      </c>
      <c r="F1971" t="s">
        <v>124</v>
      </c>
      <c r="G1971" t="s">
        <v>319</v>
      </c>
      <c r="J1971" s="12">
        <v>43859</v>
      </c>
      <c r="K1971" s="13">
        <v>0.37218749999999995</v>
      </c>
      <c r="L1971" s="14">
        <v>43859</v>
      </c>
      <c r="M1971" s="15">
        <v>0.37392361111111111</v>
      </c>
      <c r="N1971" s="12">
        <v>43859</v>
      </c>
      <c r="O1971" s="13">
        <v>0.40771990740740738</v>
      </c>
      <c r="P1971" s="16">
        <v>43860.452002314814</v>
      </c>
      <c r="Q1971" s="11" t="s">
        <v>37</v>
      </c>
      <c r="R1971" s="11" t="s">
        <v>72</v>
      </c>
      <c r="S1971" s="11" t="s">
        <v>59</v>
      </c>
      <c r="T1971" s="11" t="s">
        <v>48</v>
      </c>
      <c r="U1971" s="11" t="s">
        <v>37</v>
      </c>
      <c r="V1971" s="17">
        <v>1.7361111167701893E-3</v>
      </c>
      <c r="W1971" s="11" t="s">
        <v>37</v>
      </c>
      <c r="Y1971" s="17" t="str">
        <f>TablaIncidentes[[#This Row],[Tiempo Total Gestión]]</f>
        <v>00:51</v>
      </c>
      <c r="Z1971" s="11">
        <f t="shared" si="210"/>
        <v>0</v>
      </c>
      <c r="AA1971" s="11">
        <f t="shared" si="211"/>
        <v>51</v>
      </c>
      <c r="AB1971" s="11">
        <f>IF(TablaIncidentes[[#This Row],[Prioridad*]]="Baja",(Z1971-24)*60+AA1971,IF(TablaIncidentes[[#This Row],[Prioridad*]]="Media",(Z1971-4)*60+AA1971,IF(TablaIncidentes[[#This Row],[Prioridad*]]="Alta",(Z1971-2)*60+AA1971)))</f>
        <v>-1389</v>
      </c>
      <c r="AD1971" s="17" t="str">
        <f>TablaIncidentes[[#This Row],[Tiempo Creación (HH:mm)]]</f>
        <v>00:02</v>
      </c>
      <c r="AE1971" s="11">
        <f t="shared" si="212"/>
        <v>0</v>
      </c>
      <c r="AF1971" s="11">
        <f t="shared" si="213"/>
        <v>2</v>
      </c>
      <c r="AG1971" s="11">
        <f>IF(TablaIncidentes[[#This Row],[Prioridad*]]="Baja",((AE1971*60)+AF1971)-30,IF(TablaIncidentes[[#This Row],[Prioridad*]]="Media",((AE1971*60)+AF1971)-15,IF(TablaIncidentes[[#This Row],[Prioridad*]]="Alta",((AE1971*60)+AF1971)-10)))</f>
        <v>-28</v>
      </c>
      <c r="AI1971" s="17">
        <f>TablaIncidentes[[#This Row],[Tiempo Avance Incidente]]</f>
        <v>1.7361111167701893E-3</v>
      </c>
      <c r="AJ1971" s="11">
        <f t="shared" si="214"/>
        <v>0</v>
      </c>
      <c r="AK1971" s="11">
        <f t="shared" si="215"/>
        <v>2</v>
      </c>
      <c r="AL1971">
        <f>IF(TablaIncidentes[[#This Row],[Prioridad*]]="Baja",((AJ1971*60)+AK1971)-720,IF(TablaIncidentes[[#This Row],[Prioridad*]]="Media",((AJ1971*60)+AK1971)-120,IF(TablaIncidentes[[#This Row],[Prioridad*]]="Alta",((AJ1971*60)+AK1971)-60)))</f>
        <v>-718</v>
      </c>
      <c r="AN1971" t="str">
        <f t="shared" si="216"/>
        <v>miércoles</v>
      </c>
    </row>
    <row r="1972" spans="1:40" x14ac:dyDescent="0.25">
      <c r="A1972" s="10" t="s">
        <v>3902</v>
      </c>
      <c r="B1972" t="s">
        <v>3261</v>
      </c>
      <c r="C1972" t="s">
        <v>32</v>
      </c>
      <c r="D1972" s="11" t="s">
        <v>33</v>
      </c>
      <c r="E1972" t="s">
        <v>34</v>
      </c>
      <c r="F1972" t="s">
        <v>51</v>
      </c>
      <c r="G1972" t="s">
        <v>75</v>
      </c>
      <c r="J1972" s="12">
        <v>43859</v>
      </c>
      <c r="K1972" s="13">
        <v>0.38234953703703706</v>
      </c>
      <c r="L1972" s="14">
        <v>43859</v>
      </c>
      <c r="M1972" s="15">
        <v>0.38234953703703706</v>
      </c>
      <c r="N1972" s="12">
        <v>43859</v>
      </c>
      <c r="O1972" s="13">
        <v>0.62746527777777772</v>
      </c>
      <c r="P1972" s="16">
        <v>43860.703217592592</v>
      </c>
      <c r="Q1972" s="11" t="s">
        <v>37</v>
      </c>
      <c r="R1972" s="11" t="s">
        <v>408</v>
      </c>
      <c r="S1972" s="11" t="s">
        <v>39</v>
      </c>
      <c r="T1972" s="11" t="s">
        <v>133</v>
      </c>
      <c r="U1972" s="11" t="s">
        <v>37</v>
      </c>
      <c r="V1972" s="17">
        <v>0</v>
      </c>
      <c r="W1972" s="11" t="s">
        <v>37</v>
      </c>
      <c r="Y1972" s="17" t="str">
        <f>TablaIncidentes[[#This Row],[Tiempo Total Gestión]]</f>
        <v>01:35</v>
      </c>
      <c r="Z1972" s="11">
        <f t="shared" si="210"/>
        <v>1</v>
      </c>
      <c r="AA1972" s="11">
        <f t="shared" si="211"/>
        <v>35</v>
      </c>
      <c r="AB1972" s="11">
        <f>IF(TablaIncidentes[[#This Row],[Prioridad*]]="Baja",(Z1972-24)*60+AA1972,IF(TablaIncidentes[[#This Row],[Prioridad*]]="Media",(Z1972-4)*60+AA1972,IF(TablaIncidentes[[#This Row],[Prioridad*]]="Alta",(Z1972-2)*60+AA1972)))</f>
        <v>-25</v>
      </c>
      <c r="AD1972" s="17" t="str">
        <f>TablaIncidentes[[#This Row],[Tiempo Creación (HH:mm)]]</f>
        <v>00:00</v>
      </c>
      <c r="AE1972" s="11">
        <f t="shared" si="212"/>
        <v>0</v>
      </c>
      <c r="AF1972" s="11">
        <f t="shared" si="213"/>
        <v>0</v>
      </c>
      <c r="AG1972" s="11">
        <f>IF(TablaIncidentes[[#This Row],[Prioridad*]]="Baja",((AE1972*60)+AF1972)-30,IF(TablaIncidentes[[#This Row],[Prioridad*]]="Media",((AE1972*60)+AF1972)-15,IF(TablaIncidentes[[#This Row],[Prioridad*]]="Alta",((AE1972*60)+AF1972)-10)))</f>
        <v>-10</v>
      </c>
      <c r="AI1972" s="17">
        <f>TablaIncidentes[[#This Row],[Tiempo Avance Incidente]]</f>
        <v>0</v>
      </c>
      <c r="AJ1972" s="11">
        <f t="shared" si="214"/>
        <v>0</v>
      </c>
      <c r="AK1972" s="11">
        <f t="shared" si="215"/>
        <v>0</v>
      </c>
      <c r="AL1972">
        <f>IF(TablaIncidentes[[#This Row],[Prioridad*]]="Baja",((AJ1972*60)+AK1972)-720,IF(TablaIncidentes[[#This Row],[Prioridad*]]="Media",((AJ1972*60)+AK1972)-120,IF(TablaIncidentes[[#This Row],[Prioridad*]]="Alta",((AJ1972*60)+AK1972)-60)))</f>
        <v>-60</v>
      </c>
      <c r="AN1972" t="str">
        <f t="shared" si="216"/>
        <v>miércoles</v>
      </c>
    </row>
    <row r="1973" spans="1:40" x14ac:dyDescent="0.25">
      <c r="A1973" s="10" t="s">
        <v>3903</v>
      </c>
      <c r="B1973" t="s">
        <v>3904</v>
      </c>
      <c r="C1973" t="s">
        <v>32</v>
      </c>
      <c r="D1973" s="11" t="s">
        <v>33</v>
      </c>
      <c r="E1973" t="s">
        <v>34</v>
      </c>
      <c r="F1973" t="s">
        <v>51</v>
      </c>
      <c r="G1973" t="s">
        <v>75</v>
      </c>
      <c r="J1973" s="12">
        <v>43859</v>
      </c>
      <c r="K1973" s="13">
        <v>0.38861111111111107</v>
      </c>
      <c r="L1973" s="14">
        <v>43859</v>
      </c>
      <c r="M1973" s="15">
        <v>0.38861111111111107</v>
      </c>
      <c r="N1973" s="12">
        <v>43859</v>
      </c>
      <c r="O1973" s="13">
        <v>0.70587962962962969</v>
      </c>
      <c r="P1973" s="16">
        <v>43860.782835648148</v>
      </c>
      <c r="Q1973" s="11" t="s">
        <v>37</v>
      </c>
      <c r="R1973" s="11" t="s">
        <v>957</v>
      </c>
      <c r="S1973" s="11" t="s">
        <v>39</v>
      </c>
      <c r="T1973" s="11" t="s">
        <v>133</v>
      </c>
      <c r="U1973" s="11" t="s">
        <v>37</v>
      </c>
      <c r="V1973" s="17">
        <v>0</v>
      </c>
      <c r="W1973" s="11" t="s">
        <v>37</v>
      </c>
      <c r="Y1973" s="17" t="str">
        <f>TablaIncidentes[[#This Row],[Tiempo Total Gestión]]</f>
        <v>01:49</v>
      </c>
      <c r="Z1973" s="11">
        <f t="shared" si="210"/>
        <v>1</v>
      </c>
      <c r="AA1973" s="11">
        <f t="shared" si="211"/>
        <v>49</v>
      </c>
      <c r="AB1973" s="11">
        <f>IF(TablaIncidentes[[#This Row],[Prioridad*]]="Baja",(Z1973-24)*60+AA1973,IF(TablaIncidentes[[#This Row],[Prioridad*]]="Media",(Z1973-4)*60+AA1973,IF(TablaIncidentes[[#This Row],[Prioridad*]]="Alta",(Z1973-2)*60+AA1973)))</f>
        <v>-11</v>
      </c>
      <c r="AD1973" s="17" t="str">
        <f>TablaIncidentes[[#This Row],[Tiempo Creación (HH:mm)]]</f>
        <v>00:00</v>
      </c>
      <c r="AE1973" s="11">
        <f t="shared" si="212"/>
        <v>0</v>
      </c>
      <c r="AF1973" s="11">
        <f t="shared" si="213"/>
        <v>0</v>
      </c>
      <c r="AG1973" s="11">
        <f>IF(TablaIncidentes[[#This Row],[Prioridad*]]="Baja",((AE1973*60)+AF1973)-30,IF(TablaIncidentes[[#This Row],[Prioridad*]]="Media",((AE1973*60)+AF1973)-15,IF(TablaIncidentes[[#This Row],[Prioridad*]]="Alta",((AE1973*60)+AF1973)-10)))</f>
        <v>-10</v>
      </c>
      <c r="AI1973" s="17">
        <f>TablaIncidentes[[#This Row],[Tiempo Avance Incidente]]</f>
        <v>0</v>
      </c>
      <c r="AJ1973" s="11">
        <f t="shared" si="214"/>
        <v>0</v>
      </c>
      <c r="AK1973" s="11">
        <f t="shared" si="215"/>
        <v>0</v>
      </c>
      <c r="AL1973">
        <f>IF(TablaIncidentes[[#This Row],[Prioridad*]]="Baja",((AJ1973*60)+AK1973)-720,IF(TablaIncidentes[[#This Row],[Prioridad*]]="Media",((AJ1973*60)+AK1973)-120,IF(TablaIncidentes[[#This Row],[Prioridad*]]="Alta",((AJ1973*60)+AK1973)-60)))</f>
        <v>-60</v>
      </c>
      <c r="AN1973" t="str">
        <f t="shared" si="216"/>
        <v>miércoles</v>
      </c>
    </row>
    <row r="1974" spans="1:40" x14ac:dyDescent="0.25">
      <c r="A1974" s="10" t="s">
        <v>3905</v>
      </c>
      <c r="B1974" t="s">
        <v>3087</v>
      </c>
      <c r="C1974" t="s">
        <v>32</v>
      </c>
      <c r="D1974" s="11" t="s">
        <v>33</v>
      </c>
      <c r="E1974" t="s">
        <v>34</v>
      </c>
      <c r="F1974" t="s">
        <v>51</v>
      </c>
      <c r="G1974" t="s">
        <v>361</v>
      </c>
      <c r="J1974" s="12">
        <v>43859</v>
      </c>
      <c r="K1974" s="13">
        <v>0.39001157407407411</v>
      </c>
      <c r="L1974" s="14">
        <v>43859</v>
      </c>
      <c r="M1974" s="15">
        <v>0.39001157407407411</v>
      </c>
      <c r="N1974" s="12">
        <v>43859</v>
      </c>
      <c r="O1974" s="13">
        <v>0.43071759259259257</v>
      </c>
      <c r="P1974" s="16">
        <v>43860.452002314814</v>
      </c>
      <c r="Q1974" s="11" t="s">
        <v>37</v>
      </c>
      <c r="R1974" s="11" t="s">
        <v>2627</v>
      </c>
      <c r="S1974" s="11" t="s">
        <v>39</v>
      </c>
      <c r="T1974" s="11" t="s">
        <v>133</v>
      </c>
      <c r="U1974" s="11" t="s">
        <v>37</v>
      </c>
      <c r="V1974" s="17">
        <v>0</v>
      </c>
      <c r="W1974" s="11" t="s">
        <v>37</v>
      </c>
      <c r="Y1974" s="17" t="str">
        <f>TablaIncidentes[[#This Row],[Tiempo Total Gestión]]</f>
        <v>00:58</v>
      </c>
      <c r="Z1974" s="11">
        <f t="shared" si="210"/>
        <v>0</v>
      </c>
      <c r="AA1974" s="11">
        <f t="shared" si="211"/>
        <v>58</v>
      </c>
      <c r="AB1974" s="11">
        <f>IF(TablaIncidentes[[#This Row],[Prioridad*]]="Baja",(Z1974-24)*60+AA1974,IF(TablaIncidentes[[#This Row],[Prioridad*]]="Media",(Z1974-4)*60+AA1974,IF(TablaIncidentes[[#This Row],[Prioridad*]]="Alta",(Z1974-2)*60+AA1974)))</f>
        <v>-62</v>
      </c>
      <c r="AD1974" s="17" t="str">
        <f>TablaIncidentes[[#This Row],[Tiempo Creación (HH:mm)]]</f>
        <v>00:00</v>
      </c>
      <c r="AE1974" s="11">
        <f t="shared" si="212"/>
        <v>0</v>
      </c>
      <c r="AF1974" s="11">
        <f t="shared" si="213"/>
        <v>0</v>
      </c>
      <c r="AG1974" s="11">
        <f>IF(TablaIncidentes[[#This Row],[Prioridad*]]="Baja",((AE1974*60)+AF1974)-30,IF(TablaIncidentes[[#This Row],[Prioridad*]]="Media",((AE1974*60)+AF1974)-15,IF(TablaIncidentes[[#This Row],[Prioridad*]]="Alta",((AE1974*60)+AF1974)-10)))</f>
        <v>-10</v>
      </c>
      <c r="AI1974" s="17">
        <f>TablaIncidentes[[#This Row],[Tiempo Avance Incidente]]</f>
        <v>0</v>
      </c>
      <c r="AJ1974" s="11">
        <f t="shared" si="214"/>
        <v>0</v>
      </c>
      <c r="AK1974" s="11">
        <f t="shared" si="215"/>
        <v>0</v>
      </c>
      <c r="AL1974">
        <f>IF(TablaIncidentes[[#This Row],[Prioridad*]]="Baja",((AJ1974*60)+AK1974)-720,IF(TablaIncidentes[[#This Row],[Prioridad*]]="Media",((AJ1974*60)+AK1974)-120,IF(TablaIncidentes[[#This Row],[Prioridad*]]="Alta",((AJ1974*60)+AK1974)-60)))</f>
        <v>-60</v>
      </c>
      <c r="AN1974" t="str">
        <f t="shared" si="216"/>
        <v>miércoles</v>
      </c>
    </row>
    <row r="1975" spans="1:40" x14ac:dyDescent="0.25">
      <c r="A1975" s="20" t="s">
        <v>3906</v>
      </c>
      <c r="B1975" t="s">
        <v>3907</v>
      </c>
      <c r="C1975" t="s">
        <v>32</v>
      </c>
      <c r="D1975" s="11" t="s">
        <v>33</v>
      </c>
      <c r="E1975" t="s">
        <v>34</v>
      </c>
      <c r="F1975" t="s">
        <v>51</v>
      </c>
      <c r="G1975" t="s">
        <v>62</v>
      </c>
      <c r="J1975" s="12">
        <v>43859</v>
      </c>
      <c r="K1975" s="13">
        <v>0.39557870370370374</v>
      </c>
      <c r="L1975" s="14">
        <v>43859</v>
      </c>
      <c r="M1975" s="15">
        <v>0.39557870370370374</v>
      </c>
      <c r="N1975" s="12">
        <v>43859</v>
      </c>
      <c r="O1975" s="13">
        <v>0.62053240740740734</v>
      </c>
      <c r="P1975" s="16">
        <v>43860.62096064815</v>
      </c>
      <c r="Q1975" s="11" t="s">
        <v>101</v>
      </c>
      <c r="R1975" s="11" t="s">
        <v>3908</v>
      </c>
      <c r="S1975" s="11" t="s">
        <v>39</v>
      </c>
      <c r="T1975" s="11" t="s">
        <v>133</v>
      </c>
      <c r="U1975" s="11" t="s">
        <v>37</v>
      </c>
      <c r="V1975" s="17">
        <v>0</v>
      </c>
      <c r="W1975" s="11" t="s">
        <v>37</v>
      </c>
      <c r="Y1975" s="17" t="str">
        <f>TablaIncidentes[[#This Row],[Tiempo Total Gestión]]</f>
        <v>03:49</v>
      </c>
      <c r="Z1975" s="11">
        <f t="shared" si="210"/>
        <v>3</v>
      </c>
      <c r="AA1975" s="11">
        <f t="shared" si="211"/>
        <v>49</v>
      </c>
      <c r="AB1975" s="11">
        <f>IF(TablaIncidentes[[#This Row],[Prioridad*]]="Baja",(Z1975-24)*60+AA1975,IF(TablaIncidentes[[#This Row],[Prioridad*]]="Media",(Z1975-4)*60+AA1975,IF(TablaIncidentes[[#This Row],[Prioridad*]]="Alta",(Z1975-2)*60+AA1975)))</f>
        <v>109</v>
      </c>
      <c r="AD1975" s="17" t="str">
        <f>TablaIncidentes[[#This Row],[Tiempo Creación (HH:mm)]]</f>
        <v>00:00</v>
      </c>
      <c r="AE1975" s="11">
        <f t="shared" si="212"/>
        <v>0</v>
      </c>
      <c r="AF1975" s="11">
        <f t="shared" si="213"/>
        <v>0</v>
      </c>
      <c r="AG1975" s="11">
        <f>IF(TablaIncidentes[[#This Row],[Prioridad*]]="Baja",((AE1975*60)+AF1975)-30,IF(TablaIncidentes[[#This Row],[Prioridad*]]="Media",((AE1975*60)+AF1975)-15,IF(TablaIncidentes[[#This Row],[Prioridad*]]="Alta",((AE1975*60)+AF1975)-10)))</f>
        <v>-10</v>
      </c>
      <c r="AI1975" s="17">
        <f>TablaIncidentes[[#This Row],[Tiempo Avance Incidente]]</f>
        <v>0</v>
      </c>
      <c r="AJ1975" s="11">
        <f t="shared" si="214"/>
        <v>0</v>
      </c>
      <c r="AK1975" s="11">
        <f t="shared" si="215"/>
        <v>0</v>
      </c>
      <c r="AL1975">
        <f>IF(TablaIncidentes[[#This Row],[Prioridad*]]="Baja",((AJ1975*60)+AK1975)-720,IF(TablaIncidentes[[#This Row],[Prioridad*]]="Media",((AJ1975*60)+AK1975)-120,IF(TablaIncidentes[[#This Row],[Prioridad*]]="Alta",((AJ1975*60)+AK1975)-60)))</f>
        <v>-60</v>
      </c>
      <c r="AN1975" t="str">
        <f t="shared" si="216"/>
        <v>miércoles</v>
      </c>
    </row>
    <row r="1976" spans="1:40" x14ac:dyDescent="0.25">
      <c r="A1976" s="20" t="s">
        <v>3909</v>
      </c>
      <c r="B1976" t="s">
        <v>3910</v>
      </c>
      <c r="C1976" t="s">
        <v>32</v>
      </c>
      <c r="D1976" s="11" t="s">
        <v>33</v>
      </c>
      <c r="E1976" t="s">
        <v>34</v>
      </c>
      <c r="F1976" t="s">
        <v>51</v>
      </c>
      <c r="G1976" t="s">
        <v>52</v>
      </c>
      <c r="J1976" s="12">
        <v>43859</v>
      </c>
      <c r="K1976" s="13">
        <v>0.41365740740740736</v>
      </c>
      <c r="L1976" s="14">
        <v>43859</v>
      </c>
      <c r="M1976" s="15">
        <v>0.41365740740740736</v>
      </c>
      <c r="N1976" s="12">
        <v>43860</v>
      </c>
      <c r="O1976" s="13">
        <v>0.43642361111111111</v>
      </c>
      <c r="P1976" s="16">
        <v>43861.532175925924</v>
      </c>
      <c r="Q1976" s="11" t="s">
        <v>101</v>
      </c>
      <c r="R1976" s="11" t="s">
        <v>3911</v>
      </c>
      <c r="S1976" s="11" t="s">
        <v>39</v>
      </c>
      <c r="T1976" s="11" t="s">
        <v>133</v>
      </c>
      <c r="U1976" s="11" t="s">
        <v>37</v>
      </c>
      <c r="V1976" s="17">
        <v>0</v>
      </c>
      <c r="W1976" s="11" t="s">
        <v>37</v>
      </c>
      <c r="Y1976" s="17" t="str">
        <f>TablaIncidentes[[#This Row],[Tiempo Total Gestión]]</f>
        <v>24:32</v>
      </c>
      <c r="Z1976" s="11">
        <f t="shared" si="210"/>
        <v>0</v>
      </c>
      <c r="AA1976" s="11">
        <f t="shared" si="211"/>
        <v>32</v>
      </c>
      <c r="AB1976" s="11">
        <f>IF(TablaIncidentes[[#This Row],[Prioridad*]]="Baja",(Z1976-24)*60+AA1976,IF(TablaIncidentes[[#This Row],[Prioridad*]]="Media",(Z1976-4)*60+AA1976,IF(TablaIncidentes[[#This Row],[Prioridad*]]="Alta",(Z1976-2)*60+AA1976)))</f>
        <v>-88</v>
      </c>
      <c r="AD1976" s="17" t="str">
        <f>TablaIncidentes[[#This Row],[Tiempo Creación (HH:mm)]]</f>
        <v>00:00</v>
      </c>
      <c r="AE1976" s="11">
        <f t="shared" si="212"/>
        <v>0</v>
      </c>
      <c r="AF1976" s="11">
        <f t="shared" si="213"/>
        <v>0</v>
      </c>
      <c r="AG1976" s="11">
        <f>IF(TablaIncidentes[[#This Row],[Prioridad*]]="Baja",((AE1976*60)+AF1976)-30,IF(TablaIncidentes[[#This Row],[Prioridad*]]="Media",((AE1976*60)+AF1976)-15,IF(TablaIncidentes[[#This Row],[Prioridad*]]="Alta",((AE1976*60)+AF1976)-10)))</f>
        <v>-10</v>
      </c>
      <c r="AI1976" s="17">
        <f>TablaIncidentes[[#This Row],[Tiempo Avance Incidente]]</f>
        <v>0</v>
      </c>
      <c r="AJ1976" s="11">
        <f t="shared" si="214"/>
        <v>0</v>
      </c>
      <c r="AK1976" s="11">
        <f t="shared" si="215"/>
        <v>0</v>
      </c>
      <c r="AL1976">
        <f>IF(TablaIncidentes[[#This Row],[Prioridad*]]="Baja",((AJ1976*60)+AK1976)-720,IF(TablaIncidentes[[#This Row],[Prioridad*]]="Media",((AJ1976*60)+AK1976)-120,IF(TablaIncidentes[[#This Row],[Prioridad*]]="Alta",((AJ1976*60)+AK1976)-60)))</f>
        <v>-60</v>
      </c>
      <c r="AN1976" t="str">
        <f t="shared" si="216"/>
        <v>miércoles</v>
      </c>
    </row>
    <row r="1977" spans="1:40" x14ac:dyDescent="0.25">
      <c r="A1977" s="20" t="s">
        <v>3912</v>
      </c>
      <c r="B1977" t="s">
        <v>2059</v>
      </c>
      <c r="C1977" t="s">
        <v>32</v>
      </c>
      <c r="D1977" s="11" t="s">
        <v>33</v>
      </c>
      <c r="E1977" t="s">
        <v>34</v>
      </c>
      <c r="F1977" t="s">
        <v>35</v>
      </c>
      <c r="G1977" t="s">
        <v>43</v>
      </c>
      <c r="J1977" s="12">
        <v>43859</v>
      </c>
      <c r="K1977" s="13">
        <v>0.42479166666666668</v>
      </c>
      <c r="L1977" s="14">
        <v>43859</v>
      </c>
      <c r="M1977" s="15">
        <v>0.42479166666666668</v>
      </c>
      <c r="N1977" s="12">
        <v>43859</v>
      </c>
      <c r="O1977" s="13">
        <v>0.70074074074074078</v>
      </c>
      <c r="P1977" s="16">
        <v>43860.703217592592</v>
      </c>
      <c r="Q1977" s="11" t="s">
        <v>101</v>
      </c>
      <c r="R1977" s="11" t="s">
        <v>1626</v>
      </c>
      <c r="S1977" s="11" t="s">
        <v>39</v>
      </c>
      <c r="T1977" s="11" t="s">
        <v>133</v>
      </c>
      <c r="U1977" s="11" t="s">
        <v>37</v>
      </c>
      <c r="V1977" s="17">
        <v>0</v>
      </c>
      <c r="W1977" s="11" t="s">
        <v>37</v>
      </c>
      <c r="Y1977" s="17" t="str">
        <f>TablaIncidentes[[#This Row],[Tiempo Total Gestión]]</f>
        <v>06:37</v>
      </c>
      <c r="Z1977" s="11">
        <f t="shared" si="210"/>
        <v>6</v>
      </c>
      <c r="AA1977" s="11">
        <f t="shared" si="211"/>
        <v>37</v>
      </c>
      <c r="AB1977" s="11">
        <f>IF(TablaIncidentes[[#This Row],[Prioridad*]]="Baja",(Z1977-24)*60+AA1977,IF(TablaIncidentes[[#This Row],[Prioridad*]]="Media",(Z1977-4)*60+AA1977,IF(TablaIncidentes[[#This Row],[Prioridad*]]="Alta",(Z1977-2)*60+AA1977)))</f>
        <v>277</v>
      </c>
      <c r="AD1977" s="17" t="str">
        <f>TablaIncidentes[[#This Row],[Tiempo Creación (HH:mm)]]</f>
        <v>00:00</v>
      </c>
      <c r="AE1977" s="11">
        <f t="shared" si="212"/>
        <v>0</v>
      </c>
      <c r="AF1977" s="11">
        <f t="shared" si="213"/>
        <v>0</v>
      </c>
      <c r="AG1977" s="11">
        <f>IF(TablaIncidentes[[#This Row],[Prioridad*]]="Baja",((AE1977*60)+AF1977)-30,IF(TablaIncidentes[[#This Row],[Prioridad*]]="Media",((AE1977*60)+AF1977)-15,IF(TablaIncidentes[[#This Row],[Prioridad*]]="Alta",((AE1977*60)+AF1977)-10)))</f>
        <v>-10</v>
      </c>
      <c r="AI1977" s="17">
        <f>TablaIncidentes[[#This Row],[Tiempo Avance Incidente]]</f>
        <v>0</v>
      </c>
      <c r="AJ1977" s="11">
        <f t="shared" si="214"/>
        <v>0</v>
      </c>
      <c r="AK1977" s="11">
        <f t="shared" si="215"/>
        <v>0</v>
      </c>
      <c r="AL1977">
        <f>IF(TablaIncidentes[[#This Row],[Prioridad*]]="Baja",((AJ1977*60)+AK1977)-720,IF(TablaIncidentes[[#This Row],[Prioridad*]]="Media",((AJ1977*60)+AK1977)-120,IF(TablaIncidentes[[#This Row],[Prioridad*]]="Alta",((AJ1977*60)+AK1977)-60)))</f>
        <v>-60</v>
      </c>
      <c r="AN1977" t="str">
        <f t="shared" si="216"/>
        <v>miércoles</v>
      </c>
    </row>
    <row r="1978" spans="1:40" x14ac:dyDescent="0.25">
      <c r="A1978" s="20" t="s">
        <v>3913</v>
      </c>
      <c r="B1978" t="s">
        <v>3004</v>
      </c>
      <c r="C1978" t="s">
        <v>32</v>
      </c>
      <c r="D1978" s="11" t="s">
        <v>33</v>
      </c>
      <c r="E1978" t="s">
        <v>34</v>
      </c>
      <c r="F1978" t="s">
        <v>35</v>
      </c>
      <c r="G1978" t="s">
        <v>36</v>
      </c>
      <c r="J1978" s="12">
        <v>43859</v>
      </c>
      <c r="K1978" s="13">
        <v>0.42548611111111106</v>
      </c>
      <c r="L1978" s="14">
        <v>43859</v>
      </c>
      <c r="M1978" s="15">
        <v>0.42548611111111106</v>
      </c>
      <c r="N1978" s="12">
        <v>43860</v>
      </c>
      <c r="O1978" s="13">
        <v>0.46158564814814818</v>
      </c>
      <c r="P1978" s="16">
        <v>43861.532175925924</v>
      </c>
      <c r="Q1978" s="11" t="s">
        <v>101</v>
      </c>
      <c r="R1978" s="11" t="s">
        <v>3914</v>
      </c>
      <c r="S1978" s="11" t="s">
        <v>39</v>
      </c>
      <c r="T1978" s="11" t="s">
        <v>133</v>
      </c>
      <c r="U1978" s="11" t="s">
        <v>37</v>
      </c>
      <c r="V1978" s="17">
        <v>0</v>
      </c>
      <c r="W1978" s="11" t="s">
        <v>37</v>
      </c>
      <c r="Y1978" s="17" t="str">
        <f>TablaIncidentes[[#This Row],[Tiempo Total Gestión]]</f>
        <v>24:51</v>
      </c>
      <c r="Z1978" s="11">
        <f t="shared" si="210"/>
        <v>0</v>
      </c>
      <c r="AA1978" s="11">
        <f t="shared" si="211"/>
        <v>51</v>
      </c>
      <c r="AB1978" s="11">
        <f>IF(TablaIncidentes[[#This Row],[Prioridad*]]="Baja",(Z1978-24)*60+AA1978,IF(TablaIncidentes[[#This Row],[Prioridad*]]="Media",(Z1978-4)*60+AA1978,IF(TablaIncidentes[[#This Row],[Prioridad*]]="Alta",(Z1978-2)*60+AA1978)))</f>
        <v>-69</v>
      </c>
      <c r="AD1978" s="17" t="str">
        <f>TablaIncidentes[[#This Row],[Tiempo Creación (HH:mm)]]</f>
        <v>00:00</v>
      </c>
      <c r="AE1978" s="11">
        <f t="shared" si="212"/>
        <v>0</v>
      </c>
      <c r="AF1978" s="11">
        <f t="shared" si="213"/>
        <v>0</v>
      </c>
      <c r="AG1978" s="11">
        <f>IF(TablaIncidentes[[#This Row],[Prioridad*]]="Baja",((AE1978*60)+AF1978)-30,IF(TablaIncidentes[[#This Row],[Prioridad*]]="Media",((AE1978*60)+AF1978)-15,IF(TablaIncidentes[[#This Row],[Prioridad*]]="Alta",((AE1978*60)+AF1978)-10)))</f>
        <v>-10</v>
      </c>
      <c r="AI1978" s="17">
        <f>TablaIncidentes[[#This Row],[Tiempo Avance Incidente]]</f>
        <v>0</v>
      </c>
      <c r="AJ1978" s="11">
        <f t="shared" si="214"/>
        <v>0</v>
      </c>
      <c r="AK1978" s="11">
        <f t="shared" si="215"/>
        <v>0</v>
      </c>
      <c r="AL1978">
        <f>IF(TablaIncidentes[[#This Row],[Prioridad*]]="Baja",((AJ1978*60)+AK1978)-720,IF(TablaIncidentes[[#This Row],[Prioridad*]]="Media",((AJ1978*60)+AK1978)-120,IF(TablaIncidentes[[#This Row],[Prioridad*]]="Alta",((AJ1978*60)+AK1978)-60)))</f>
        <v>-60</v>
      </c>
      <c r="AN1978" t="str">
        <f t="shared" si="216"/>
        <v>miércoles</v>
      </c>
    </row>
    <row r="1979" spans="1:40" x14ac:dyDescent="0.25">
      <c r="A1979" s="20" t="s">
        <v>3915</v>
      </c>
      <c r="B1979" t="s">
        <v>2988</v>
      </c>
      <c r="C1979" t="s">
        <v>32</v>
      </c>
      <c r="D1979" s="11" t="s">
        <v>33</v>
      </c>
      <c r="E1979" t="s">
        <v>34</v>
      </c>
      <c r="F1979" t="s">
        <v>51</v>
      </c>
      <c r="G1979" t="s">
        <v>52</v>
      </c>
      <c r="J1979" s="12">
        <v>43859</v>
      </c>
      <c r="K1979" s="13">
        <v>0.4262037037037037</v>
      </c>
      <c r="L1979" s="14">
        <v>43859</v>
      </c>
      <c r="M1979" s="15">
        <v>0.4262037037037037</v>
      </c>
      <c r="N1979" s="12">
        <v>43860</v>
      </c>
      <c r="O1979" s="13">
        <v>0.44363425925925926</v>
      </c>
      <c r="P1979" s="16">
        <v>43861.532175925924</v>
      </c>
      <c r="Q1979" s="11" t="s">
        <v>101</v>
      </c>
      <c r="R1979" s="11" t="s">
        <v>3916</v>
      </c>
      <c r="S1979" s="11" t="s">
        <v>39</v>
      </c>
      <c r="T1979" s="11" t="s">
        <v>133</v>
      </c>
      <c r="U1979" s="11" t="s">
        <v>37</v>
      </c>
      <c r="V1979" s="17">
        <v>0</v>
      </c>
      <c r="W1979" s="11" t="s">
        <v>37</v>
      </c>
      <c r="Y1979" s="17" t="str">
        <f>TablaIncidentes[[#This Row],[Tiempo Total Gestión]]</f>
        <v>24:25</v>
      </c>
      <c r="Z1979" s="11">
        <f t="shared" si="210"/>
        <v>0</v>
      </c>
      <c r="AA1979" s="11">
        <f t="shared" si="211"/>
        <v>25</v>
      </c>
      <c r="AB1979" s="11">
        <f>IF(TablaIncidentes[[#This Row],[Prioridad*]]="Baja",(Z1979-24)*60+AA1979,IF(TablaIncidentes[[#This Row],[Prioridad*]]="Media",(Z1979-4)*60+AA1979,IF(TablaIncidentes[[#This Row],[Prioridad*]]="Alta",(Z1979-2)*60+AA1979)))</f>
        <v>-95</v>
      </c>
      <c r="AD1979" s="17" t="str">
        <f>TablaIncidentes[[#This Row],[Tiempo Creación (HH:mm)]]</f>
        <v>00:00</v>
      </c>
      <c r="AE1979" s="11">
        <f t="shared" si="212"/>
        <v>0</v>
      </c>
      <c r="AF1979" s="11">
        <f t="shared" si="213"/>
        <v>0</v>
      </c>
      <c r="AG1979" s="11">
        <f>IF(TablaIncidentes[[#This Row],[Prioridad*]]="Baja",((AE1979*60)+AF1979)-30,IF(TablaIncidentes[[#This Row],[Prioridad*]]="Media",((AE1979*60)+AF1979)-15,IF(TablaIncidentes[[#This Row],[Prioridad*]]="Alta",((AE1979*60)+AF1979)-10)))</f>
        <v>-10</v>
      </c>
      <c r="AI1979" s="17">
        <f>TablaIncidentes[[#This Row],[Tiempo Avance Incidente]]</f>
        <v>0</v>
      </c>
      <c r="AJ1979" s="11">
        <f t="shared" si="214"/>
        <v>0</v>
      </c>
      <c r="AK1979" s="11">
        <f t="shared" si="215"/>
        <v>0</v>
      </c>
      <c r="AL1979">
        <f>IF(TablaIncidentes[[#This Row],[Prioridad*]]="Baja",((AJ1979*60)+AK1979)-720,IF(TablaIncidentes[[#This Row],[Prioridad*]]="Media",((AJ1979*60)+AK1979)-120,IF(TablaIncidentes[[#This Row],[Prioridad*]]="Alta",((AJ1979*60)+AK1979)-60)))</f>
        <v>-60</v>
      </c>
      <c r="AN1979" t="str">
        <f t="shared" si="216"/>
        <v>miércoles</v>
      </c>
    </row>
    <row r="1980" spans="1:40" x14ac:dyDescent="0.25">
      <c r="A1980" s="20" t="s">
        <v>3917</v>
      </c>
      <c r="B1980" t="s">
        <v>3918</v>
      </c>
      <c r="C1980" t="s">
        <v>32</v>
      </c>
      <c r="D1980" s="11" t="s">
        <v>33</v>
      </c>
      <c r="E1980" t="s">
        <v>34</v>
      </c>
      <c r="F1980" t="s">
        <v>35</v>
      </c>
      <c r="G1980" t="s">
        <v>2716</v>
      </c>
      <c r="J1980" s="12">
        <v>43859</v>
      </c>
      <c r="K1980" s="13">
        <v>0.36984953703703699</v>
      </c>
      <c r="L1980" s="14">
        <v>43859</v>
      </c>
      <c r="M1980" s="15">
        <v>0.36984953703703699</v>
      </c>
      <c r="N1980" s="12">
        <v>43859</v>
      </c>
      <c r="O1980" s="13">
        <v>0.47902777777777777</v>
      </c>
      <c r="P1980" s="16">
        <v>43860.535474537035</v>
      </c>
      <c r="Q1980" s="11" t="s">
        <v>101</v>
      </c>
      <c r="R1980" s="11" t="s">
        <v>1549</v>
      </c>
      <c r="S1980" s="11" t="s">
        <v>39</v>
      </c>
      <c r="T1980" s="11" t="s">
        <v>133</v>
      </c>
      <c r="U1980" s="11" t="s">
        <v>37</v>
      </c>
      <c r="V1980" s="17">
        <v>0</v>
      </c>
      <c r="W1980" s="11" t="s">
        <v>37</v>
      </c>
      <c r="Y1980" s="17" t="str">
        <f>TablaIncidentes[[#This Row],[Tiempo Total Gestión]]</f>
        <v>02:29</v>
      </c>
      <c r="Z1980" s="11">
        <f t="shared" si="210"/>
        <v>2</v>
      </c>
      <c r="AA1980" s="11">
        <f t="shared" si="211"/>
        <v>29</v>
      </c>
      <c r="AB1980" s="11">
        <f>IF(TablaIncidentes[[#This Row],[Prioridad*]]="Baja",(Z1980-24)*60+AA1980,IF(TablaIncidentes[[#This Row],[Prioridad*]]="Media",(Z1980-4)*60+AA1980,IF(TablaIncidentes[[#This Row],[Prioridad*]]="Alta",(Z1980-2)*60+AA1980)))</f>
        <v>29</v>
      </c>
      <c r="AD1980" s="17" t="str">
        <f>TablaIncidentes[[#This Row],[Tiempo Creación (HH:mm)]]</f>
        <v>00:00</v>
      </c>
      <c r="AE1980" s="11">
        <f t="shared" si="212"/>
        <v>0</v>
      </c>
      <c r="AF1980" s="11">
        <f t="shared" si="213"/>
        <v>0</v>
      </c>
      <c r="AG1980" s="11">
        <f>IF(TablaIncidentes[[#This Row],[Prioridad*]]="Baja",((AE1980*60)+AF1980)-30,IF(TablaIncidentes[[#This Row],[Prioridad*]]="Media",((AE1980*60)+AF1980)-15,IF(TablaIncidentes[[#This Row],[Prioridad*]]="Alta",((AE1980*60)+AF1980)-10)))</f>
        <v>-10</v>
      </c>
      <c r="AI1980" s="17">
        <f>TablaIncidentes[[#This Row],[Tiempo Avance Incidente]]</f>
        <v>0</v>
      </c>
      <c r="AJ1980" s="11">
        <f t="shared" si="214"/>
        <v>0</v>
      </c>
      <c r="AK1980" s="11">
        <f t="shared" si="215"/>
        <v>0</v>
      </c>
      <c r="AL1980">
        <f>IF(TablaIncidentes[[#This Row],[Prioridad*]]="Baja",((AJ1980*60)+AK1980)-720,IF(TablaIncidentes[[#This Row],[Prioridad*]]="Media",((AJ1980*60)+AK1980)-120,IF(TablaIncidentes[[#This Row],[Prioridad*]]="Alta",((AJ1980*60)+AK1980)-60)))</f>
        <v>-60</v>
      </c>
      <c r="AN1980" t="str">
        <f t="shared" si="216"/>
        <v>miércoles</v>
      </c>
    </row>
    <row r="1981" spans="1:40" x14ac:dyDescent="0.25">
      <c r="A1981" s="20" t="s">
        <v>3919</v>
      </c>
      <c r="B1981" t="s">
        <v>3920</v>
      </c>
      <c r="C1981" t="s">
        <v>32</v>
      </c>
      <c r="D1981" s="11" t="s">
        <v>33</v>
      </c>
      <c r="E1981" t="s">
        <v>34</v>
      </c>
      <c r="F1981" t="s">
        <v>51</v>
      </c>
      <c r="G1981" t="s">
        <v>75</v>
      </c>
      <c r="J1981" s="12">
        <v>43859</v>
      </c>
      <c r="K1981" s="13">
        <v>0.36984953703703699</v>
      </c>
      <c r="L1981" s="14">
        <v>43859</v>
      </c>
      <c r="M1981" s="15">
        <v>0.36984953703703699</v>
      </c>
      <c r="N1981" s="12">
        <v>43859</v>
      </c>
      <c r="O1981" s="13">
        <v>0.70225694444444453</v>
      </c>
      <c r="P1981" s="16">
        <v>43860.703217592592</v>
      </c>
      <c r="Q1981" s="11" t="s">
        <v>101</v>
      </c>
      <c r="R1981" s="11" t="s">
        <v>586</v>
      </c>
      <c r="S1981" s="11" t="s">
        <v>39</v>
      </c>
      <c r="T1981" s="11" t="s">
        <v>133</v>
      </c>
      <c r="U1981" s="11" t="s">
        <v>37</v>
      </c>
      <c r="V1981" s="17">
        <v>0</v>
      </c>
      <c r="W1981" s="11" t="s">
        <v>37</v>
      </c>
      <c r="Y1981" s="17" t="str">
        <f>TablaIncidentes[[#This Row],[Tiempo Total Gestión]]</f>
        <v>02:05</v>
      </c>
      <c r="Z1981" s="11">
        <f t="shared" si="210"/>
        <v>2</v>
      </c>
      <c r="AA1981" s="11">
        <f t="shared" si="211"/>
        <v>5</v>
      </c>
      <c r="AB1981" s="11">
        <f>IF(TablaIncidentes[[#This Row],[Prioridad*]]="Baja",(Z1981-24)*60+AA1981,IF(TablaIncidentes[[#This Row],[Prioridad*]]="Media",(Z1981-4)*60+AA1981,IF(TablaIncidentes[[#This Row],[Prioridad*]]="Alta",(Z1981-2)*60+AA1981)))</f>
        <v>5</v>
      </c>
      <c r="AD1981" s="17" t="str">
        <f>TablaIncidentes[[#This Row],[Tiempo Creación (HH:mm)]]</f>
        <v>00:00</v>
      </c>
      <c r="AE1981" s="11">
        <f t="shared" si="212"/>
        <v>0</v>
      </c>
      <c r="AF1981" s="11">
        <f t="shared" si="213"/>
        <v>0</v>
      </c>
      <c r="AG1981" s="11">
        <f>IF(TablaIncidentes[[#This Row],[Prioridad*]]="Baja",((AE1981*60)+AF1981)-30,IF(TablaIncidentes[[#This Row],[Prioridad*]]="Media",((AE1981*60)+AF1981)-15,IF(TablaIncidentes[[#This Row],[Prioridad*]]="Alta",((AE1981*60)+AF1981)-10)))</f>
        <v>-10</v>
      </c>
      <c r="AI1981" s="17">
        <f>TablaIncidentes[[#This Row],[Tiempo Avance Incidente]]</f>
        <v>0</v>
      </c>
      <c r="AJ1981" s="11">
        <f t="shared" si="214"/>
        <v>0</v>
      </c>
      <c r="AK1981" s="11">
        <f t="shared" si="215"/>
        <v>0</v>
      </c>
      <c r="AL1981">
        <f>IF(TablaIncidentes[[#This Row],[Prioridad*]]="Baja",((AJ1981*60)+AK1981)-720,IF(TablaIncidentes[[#This Row],[Prioridad*]]="Media",((AJ1981*60)+AK1981)-120,IF(TablaIncidentes[[#This Row],[Prioridad*]]="Alta",((AJ1981*60)+AK1981)-60)))</f>
        <v>-60</v>
      </c>
      <c r="AN1981" t="str">
        <f t="shared" si="216"/>
        <v>miércoles</v>
      </c>
    </row>
    <row r="1982" spans="1:40" x14ac:dyDescent="0.25">
      <c r="A1982" s="20" t="s">
        <v>3921</v>
      </c>
      <c r="B1982" t="s">
        <v>3263</v>
      </c>
      <c r="C1982" t="s">
        <v>32</v>
      </c>
      <c r="D1982" s="11" t="s">
        <v>33</v>
      </c>
      <c r="E1982" t="s">
        <v>34</v>
      </c>
      <c r="F1982" t="s">
        <v>51</v>
      </c>
      <c r="G1982" t="s">
        <v>62</v>
      </c>
      <c r="J1982" s="12">
        <v>43859</v>
      </c>
      <c r="K1982" s="13">
        <v>0.37329861111111112</v>
      </c>
      <c r="L1982" s="14">
        <v>43859</v>
      </c>
      <c r="M1982" s="15">
        <v>0.37329861111111112</v>
      </c>
      <c r="N1982" s="12">
        <v>43859</v>
      </c>
      <c r="O1982" s="13">
        <v>0.6303819444444444</v>
      </c>
      <c r="P1982" s="16">
        <v>43860.703217592592</v>
      </c>
      <c r="Q1982" s="11" t="s">
        <v>101</v>
      </c>
      <c r="R1982" s="11" t="s">
        <v>2432</v>
      </c>
      <c r="S1982" s="11" t="s">
        <v>39</v>
      </c>
      <c r="T1982" s="11" t="s">
        <v>133</v>
      </c>
      <c r="U1982" s="11" t="s">
        <v>37</v>
      </c>
      <c r="V1982" s="17">
        <v>0</v>
      </c>
      <c r="W1982" s="11" t="s">
        <v>37</v>
      </c>
      <c r="Y1982" s="17" t="str">
        <f>TablaIncidentes[[#This Row],[Tiempo Total Gestión]]</f>
        <v>06:01</v>
      </c>
      <c r="Z1982" s="11">
        <f t="shared" si="210"/>
        <v>6</v>
      </c>
      <c r="AA1982" s="11">
        <f t="shared" si="211"/>
        <v>1</v>
      </c>
      <c r="AB1982" s="11">
        <f>IF(TablaIncidentes[[#This Row],[Prioridad*]]="Baja",(Z1982-24)*60+AA1982,IF(TablaIncidentes[[#This Row],[Prioridad*]]="Media",(Z1982-4)*60+AA1982,IF(TablaIncidentes[[#This Row],[Prioridad*]]="Alta",(Z1982-2)*60+AA1982)))</f>
        <v>241</v>
      </c>
      <c r="AD1982" s="17" t="str">
        <f>TablaIncidentes[[#This Row],[Tiempo Creación (HH:mm)]]</f>
        <v>00:00</v>
      </c>
      <c r="AE1982" s="11">
        <f t="shared" si="212"/>
        <v>0</v>
      </c>
      <c r="AF1982" s="11">
        <f t="shared" si="213"/>
        <v>0</v>
      </c>
      <c r="AG1982" s="11">
        <f>IF(TablaIncidentes[[#This Row],[Prioridad*]]="Baja",((AE1982*60)+AF1982)-30,IF(TablaIncidentes[[#This Row],[Prioridad*]]="Media",((AE1982*60)+AF1982)-15,IF(TablaIncidentes[[#This Row],[Prioridad*]]="Alta",((AE1982*60)+AF1982)-10)))</f>
        <v>-10</v>
      </c>
      <c r="AI1982" s="17">
        <f>TablaIncidentes[[#This Row],[Tiempo Avance Incidente]]</f>
        <v>0</v>
      </c>
      <c r="AJ1982" s="11">
        <f t="shared" si="214"/>
        <v>0</v>
      </c>
      <c r="AK1982" s="11">
        <f t="shared" si="215"/>
        <v>0</v>
      </c>
      <c r="AL1982">
        <f>IF(TablaIncidentes[[#This Row],[Prioridad*]]="Baja",((AJ1982*60)+AK1982)-720,IF(TablaIncidentes[[#This Row],[Prioridad*]]="Media",((AJ1982*60)+AK1982)-120,IF(TablaIncidentes[[#This Row],[Prioridad*]]="Alta",((AJ1982*60)+AK1982)-60)))</f>
        <v>-60</v>
      </c>
      <c r="AN1982" t="str">
        <f t="shared" si="216"/>
        <v>miércoles</v>
      </c>
    </row>
    <row r="1983" spans="1:40" x14ac:dyDescent="0.25">
      <c r="A1983" s="20" t="s">
        <v>3922</v>
      </c>
      <c r="B1983" t="s">
        <v>3923</v>
      </c>
      <c r="C1983" t="s">
        <v>32</v>
      </c>
      <c r="D1983" s="11" t="s">
        <v>33</v>
      </c>
      <c r="E1983" t="s">
        <v>34</v>
      </c>
      <c r="F1983" t="s">
        <v>51</v>
      </c>
      <c r="G1983" t="s">
        <v>75</v>
      </c>
      <c r="J1983" s="12">
        <v>43859</v>
      </c>
      <c r="K1983" s="13">
        <v>0.37468750000000001</v>
      </c>
      <c r="L1983" s="14">
        <v>43859</v>
      </c>
      <c r="M1983" s="15">
        <v>0.37468750000000001</v>
      </c>
      <c r="N1983" s="12">
        <v>43860</v>
      </c>
      <c r="O1983" s="13">
        <v>0.3707523148148148</v>
      </c>
      <c r="P1983" s="16">
        <v>43861.532175925924</v>
      </c>
      <c r="Q1983" s="11" t="s">
        <v>101</v>
      </c>
      <c r="R1983" s="11" t="s">
        <v>2093</v>
      </c>
      <c r="S1983" s="11" t="s">
        <v>39</v>
      </c>
      <c r="T1983" s="11" t="s">
        <v>133</v>
      </c>
      <c r="U1983" s="11" t="s">
        <v>37</v>
      </c>
      <c r="V1983" s="17">
        <v>0</v>
      </c>
      <c r="W1983" s="11" t="s">
        <v>37</v>
      </c>
      <c r="Y1983" s="17" t="str">
        <f>TablaIncidentes[[#This Row],[Tiempo Total Gestión]]</f>
        <v>02:06</v>
      </c>
      <c r="Z1983" s="11">
        <f t="shared" si="210"/>
        <v>2</v>
      </c>
      <c r="AA1983" s="11">
        <f t="shared" si="211"/>
        <v>6</v>
      </c>
      <c r="AB1983" s="11">
        <f>IF(TablaIncidentes[[#This Row],[Prioridad*]]="Baja",(Z1983-24)*60+AA1983,IF(TablaIncidentes[[#This Row],[Prioridad*]]="Media",(Z1983-4)*60+AA1983,IF(TablaIncidentes[[#This Row],[Prioridad*]]="Alta",(Z1983-2)*60+AA1983)))</f>
        <v>6</v>
      </c>
      <c r="AD1983" s="17" t="str">
        <f>TablaIncidentes[[#This Row],[Tiempo Creación (HH:mm)]]</f>
        <v>00:00</v>
      </c>
      <c r="AE1983" s="11">
        <f t="shared" si="212"/>
        <v>0</v>
      </c>
      <c r="AF1983" s="11">
        <f t="shared" si="213"/>
        <v>0</v>
      </c>
      <c r="AG1983" s="11">
        <f>IF(TablaIncidentes[[#This Row],[Prioridad*]]="Baja",((AE1983*60)+AF1983)-30,IF(TablaIncidentes[[#This Row],[Prioridad*]]="Media",((AE1983*60)+AF1983)-15,IF(TablaIncidentes[[#This Row],[Prioridad*]]="Alta",((AE1983*60)+AF1983)-10)))</f>
        <v>-10</v>
      </c>
      <c r="AI1983" s="17">
        <f>TablaIncidentes[[#This Row],[Tiempo Avance Incidente]]</f>
        <v>0</v>
      </c>
      <c r="AJ1983" s="11">
        <f t="shared" si="214"/>
        <v>0</v>
      </c>
      <c r="AK1983" s="11">
        <f t="shared" si="215"/>
        <v>0</v>
      </c>
      <c r="AL1983">
        <f>IF(TablaIncidentes[[#This Row],[Prioridad*]]="Baja",((AJ1983*60)+AK1983)-720,IF(TablaIncidentes[[#This Row],[Prioridad*]]="Media",((AJ1983*60)+AK1983)-120,IF(TablaIncidentes[[#This Row],[Prioridad*]]="Alta",((AJ1983*60)+AK1983)-60)))</f>
        <v>-60</v>
      </c>
      <c r="AN1983" t="str">
        <f t="shared" si="216"/>
        <v>miércoles</v>
      </c>
    </row>
    <row r="1984" spans="1:40" x14ac:dyDescent="0.25">
      <c r="A1984" s="20" t="s">
        <v>3924</v>
      </c>
      <c r="B1984" t="s">
        <v>3125</v>
      </c>
      <c r="C1984" t="s">
        <v>32</v>
      </c>
      <c r="D1984" s="11" t="s">
        <v>33</v>
      </c>
      <c r="E1984" t="s">
        <v>34</v>
      </c>
      <c r="F1984" t="s">
        <v>51</v>
      </c>
      <c r="G1984" t="s">
        <v>52</v>
      </c>
      <c r="J1984" s="12">
        <v>43859</v>
      </c>
      <c r="K1984" s="13">
        <v>0.39557870370370374</v>
      </c>
      <c r="L1984" s="14">
        <v>43859</v>
      </c>
      <c r="M1984" s="15">
        <v>0.39557870370370374</v>
      </c>
      <c r="N1984" s="12">
        <v>43860</v>
      </c>
      <c r="O1984" s="13">
        <v>0.44906249999999998</v>
      </c>
      <c r="P1984" s="16">
        <v>43861.532175925924</v>
      </c>
      <c r="Q1984" s="11" t="s">
        <v>101</v>
      </c>
      <c r="R1984" s="11" t="s">
        <v>3925</v>
      </c>
      <c r="S1984" s="11" t="s">
        <v>39</v>
      </c>
      <c r="T1984" s="11" t="s">
        <v>133</v>
      </c>
      <c r="U1984" s="11" t="s">
        <v>37</v>
      </c>
      <c r="V1984" s="17">
        <v>0</v>
      </c>
      <c r="W1984" s="11" t="s">
        <v>37</v>
      </c>
      <c r="Y1984" s="17" t="str">
        <f>TablaIncidentes[[#This Row],[Tiempo Total Gestión]]</f>
        <v>25:17</v>
      </c>
      <c r="Z1984" s="11">
        <f t="shared" si="210"/>
        <v>1</v>
      </c>
      <c r="AA1984" s="11">
        <f t="shared" si="211"/>
        <v>17</v>
      </c>
      <c r="AB1984" s="11">
        <f>IF(TablaIncidentes[[#This Row],[Prioridad*]]="Baja",(Z1984-24)*60+AA1984,IF(TablaIncidentes[[#This Row],[Prioridad*]]="Media",(Z1984-4)*60+AA1984,IF(TablaIncidentes[[#This Row],[Prioridad*]]="Alta",(Z1984-2)*60+AA1984)))</f>
        <v>-43</v>
      </c>
      <c r="AD1984" s="17" t="str">
        <f>TablaIncidentes[[#This Row],[Tiempo Creación (HH:mm)]]</f>
        <v>00:00</v>
      </c>
      <c r="AE1984" s="11">
        <f t="shared" si="212"/>
        <v>0</v>
      </c>
      <c r="AF1984" s="11">
        <f t="shared" si="213"/>
        <v>0</v>
      </c>
      <c r="AG1984" s="11">
        <f>IF(TablaIncidentes[[#This Row],[Prioridad*]]="Baja",((AE1984*60)+AF1984)-30,IF(TablaIncidentes[[#This Row],[Prioridad*]]="Media",((AE1984*60)+AF1984)-15,IF(TablaIncidentes[[#This Row],[Prioridad*]]="Alta",((AE1984*60)+AF1984)-10)))</f>
        <v>-10</v>
      </c>
      <c r="AI1984" s="17">
        <f>TablaIncidentes[[#This Row],[Tiempo Avance Incidente]]</f>
        <v>0</v>
      </c>
      <c r="AJ1984" s="11">
        <f t="shared" si="214"/>
        <v>0</v>
      </c>
      <c r="AK1984" s="11">
        <f t="shared" si="215"/>
        <v>0</v>
      </c>
      <c r="AL1984">
        <f>IF(TablaIncidentes[[#This Row],[Prioridad*]]="Baja",((AJ1984*60)+AK1984)-720,IF(TablaIncidentes[[#This Row],[Prioridad*]]="Media",((AJ1984*60)+AK1984)-120,IF(TablaIncidentes[[#This Row],[Prioridad*]]="Alta",((AJ1984*60)+AK1984)-60)))</f>
        <v>-60</v>
      </c>
      <c r="AN1984" t="str">
        <f t="shared" si="216"/>
        <v>miércoles</v>
      </c>
    </row>
    <row r="1985" spans="1:40" x14ac:dyDescent="0.25">
      <c r="A1985" s="10" t="s">
        <v>3926</v>
      </c>
      <c r="B1985" t="s">
        <v>3927</v>
      </c>
      <c r="C1985" t="s">
        <v>32</v>
      </c>
      <c r="D1985" s="11" t="s">
        <v>33</v>
      </c>
      <c r="E1985" t="s">
        <v>34</v>
      </c>
      <c r="F1985" t="s">
        <v>51</v>
      </c>
      <c r="G1985" t="s">
        <v>361</v>
      </c>
      <c r="J1985" s="12">
        <v>43859</v>
      </c>
      <c r="K1985" s="13">
        <v>0.39905092592592589</v>
      </c>
      <c r="L1985" s="14">
        <v>43859</v>
      </c>
      <c r="M1985" s="15">
        <v>0.39905092592592589</v>
      </c>
      <c r="N1985" s="12">
        <v>43859</v>
      </c>
      <c r="O1985" s="13">
        <v>0.42579861111111111</v>
      </c>
      <c r="P1985" s="16">
        <v>43860.452002314814</v>
      </c>
      <c r="Q1985" s="11" t="s">
        <v>37</v>
      </c>
      <c r="R1985" s="11" t="s">
        <v>825</v>
      </c>
      <c r="S1985" s="11" t="s">
        <v>39</v>
      </c>
      <c r="T1985" s="11" t="s">
        <v>133</v>
      </c>
      <c r="U1985" s="11" t="s">
        <v>37</v>
      </c>
      <c r="V1985" s="17">
        <v>0</v>
      </c>
      <c r="W1985" s="11" t="s">
        <v>37</v>
      </c>
      <c r="Y1985" s="17" t="str">
        <f>TablaIncidentes[[#This Row],[Tiempo Total Gestión]]</f>
        <v>00:38</v>
      </c>
      <c r="Z1985" s="11">
        <f t="shared" si="210"/>
        <v>0</v>
      </c>
      <c r="AA1985" s="11">
        <f t="shared" si="211"/>
        <v>38</v>
      </c>
      <c r="AB1985" s="11">
        <f>IF(TablaIncidentes[[#This Row],[Prioridad*]]="Baja",(Z1985-24)*60+AA1985,IF(TablaIncidentes[[#This Row],[Prioridad*]]="Media",(Z1985-4)*60+AA1985,IF(TablaIncidentes[[#This Row],[Prioridad*]]="Alta",(Z1985-2)*60+AA1985)))</f>
        <v>-82</v>
      </c>
      <c r="AD1985" s="17" t="str">
        <f>TablaIncidentes[[#This Row],[Tiempo Creación (HH:mm)]]</f>
        <v>00:00</v>
      </c>
      <c r="AE1985" s="11">
        <f t="shared" si="212"/>
        <v>0</v>
      </c>
      <c r="AF1985" s="11">
        <f t="shared" si="213"/>
        <v>0</v>
      </c>
      <c r="AG1985" s="11">
        <f>IF(TablaIncidentes[[#This Row],[Prioridad*]]="Baja",((AE1985*60)+AF1985)-30,IF(TablaIncidentes[[#This Row],[Prioridad*]]="Media",((AE1985*60)+AF1985)-15,IF(TablaIncidentes[[#This Row],[Prioridad*]]="Alta",((AE1985*60)+AF1985)-10)))</f>
        <v>-10</v>
      </c>
      <c r="AI1985" s="17">
        <f>TablaIncidentes[[#This Row],[Tiempo Avance Incidente]]</f>
        <v>0</v>
      </c>
      <c r="AJ1985" s="11">
        <f t="shared" si="214"/>
        <v>0</v>
      </c>
      <c r="AK1985" s="11">
        <f t="shared" si="215"/>
        <v>0</v>
      </c>
      <c r="AL1985">
        <f>IF(TablaIncidentes[[#This Row],[Prioridad*]]="Baja",((AJ1985*60)+AK1985)-720,IF(TablaIncidentes[[#This Row],[Prioridad*]]="Media",((AJ1985*60)+AK1985)-120,IF(TablaIncidentes[[#This Row],[Prioridad*]]="Alta",((AJ1985*60)+AK1985)-60)))</f>
        <v>-60</v>
      </c>
      <c r="AN1985" t="str">
        <f t="shared" si="216"/>
        <v>miércoles</v>
      </c>
    </row>
    <row r="1986" spans="1:40" x14ac:dyDescent="0.25">
      <c r="A1986" s="20" t="s">
        <v>3928</v>
      </c>
      <c r="B1986" t="s">
        <v>2985</v>
      </c>
      <c r="C1986" t="s">
        <v>32</v>
      </c>
      <c r="D1986" s="11" t="s">
        <v>33</v>
      </c>
      <c r="E1986" t="s">
        <v>34</v>
      </c>
      <c r="F1986" t="s">
        <v>51</v>
      </c>
      <c r="G1986" t="s">
        <v>361</v>
      </c>
      <c r="J1986" s="12">
        <v>43859</v>
      </c>
      <c r="K1986" s="13">
        <v>0.42479166666666668</v>
      </c>
      <c r="L1986" s="14">
        <v>43859</v>
      </c>
      <c r="M1986" s="15">
        <v>0.42479166666666668</v>
      </c>
      <c r="N1986" s="12">
        <v>43859</v>
      </c>
      <c r="O1986" s="13">
        <v>0.71854166666666675</v>
      </c>
      <c r="P1986" s="16">
        <v>43860.782835648148</v>
      </c>
      <c r="Q1986" s="11" t="s">
        <v>101</v>
      </c>
      <c r="R1986" s="11" t="s">
        <v>3929</v>
      </c>
      <c r="S1986" s="11" t="s">
        <v>39</v>
      </c>
      <c r="T1986" s="11" t="s">
        <v>133</v>
      </c>
      <c r="U1986" s="11" t="s">
        <v>37</v>
      </c>
      <c r="V1986" s="17">
        <v>0</v>
      </c>
      <c r="W1986" s="11" t="s">
        <v>37</v>
      </c>
      <c r="Y1986" s="17" t="str">
        <f>TablaIncidentes[[#This Row],[Tiempo Total Gestión]]</f>
        <v>07:03</v>
      </c>
      <c r="Z1986" s="11">
        <f t="shared" ref="Z1986:Z2049" si="217">HOUR(Y1986)</f>
        <v>7</v>
      </c>
      <c r="AA1986" s="11">
        <f t="shared" ref="AA1986:AA2049" si="218">MINUTE(Y1986)</f>
        <v>3</v>
      </c>
      <c r="AB1986" s="11">
        <f>IF(TablaIncidentes[[#This Row],[Prioridad*]]="Baja",(Z1986-24)*60+AA1986,IF(TablaIncidentes[[#This Row],[Prioridad*]]="Media",(Z1986-4)*60+AA1986,IF(TablaIncidentes[[#This Row],[Prioridad*]]="Alta",(Z1986-2)*60+AA1986)))</f>
        <v>303</v>
      </c>
      <c r="AD1986" s="17" t="str">
        <f>TablaIncidentes[[#This Row],[Tiempo Creación (HH:mm)]]</f>
        <v>00:00</v>
      </c>
      <c r="AE1986" s="11">
        <f t="shared" si="212"/>
        <v>0</v>
      </c>
      <c r="AF1986" s="11">
        <f t="shared" si="213"/>
        <v>0</v>
      </c>
      <c r="AG1986" s="11">
        <f>IF(TablaIncidentes[[#This Row],[Prioridad*]]="Baja",((AE1986*60)+AF1986)-30,IF(TablaIncidentes[[#This Row],[Prioridad*]]="Media",((AE1986*60)+AF1986)-15,IF(TablaIncidentes[[#This Row],[Prioridad*]]="Alta",((AE1986*60)+AF1986)-10)))</f>
        <v>-10</v>
      </c>
      <c r="AI1986" s="17">
        <f>TablaIncidentes[[#This Row],[Tiempo Avance Incidente]]</f>
        <v>0</v>
      </c>
      <c r="AJ1986" s="11">
        <f t="shared" si="214"/>
        <v>0</v>
      </c>
      <c r="AK1986" s="11">
        <f t="shared" si="215"/>
        <v>0</v>
      </c>
      <c r="AL1986">
        <f>IF(TablaIncidentes[[#This Row],[Prioridad*]]="Baja",((AJ1986*60)+AK1986)-720,IF(TablaIncidentes[[#This Row],[Prioridad*]]="Media",((AJ1986*60)+AK1986)-120,IF(TablaIncidentes[[#This Row],[Prioridad*]]="Alta",((AJ1986*60)+AK1986)-60)))</f>
        <v>-60</v>
      </c>
      <c r="AN1986" t="str">
        <f t="shared" si="216"/>
        <v>miércoles</v>
      </c>
    </row>
    <row r="1987" spans="1:40" x14ac:dyDescent="0.25">
      <c r="A1987" s="20" t="s">
        <v>3930</v>
      </c>
      <c r="B1987" t="s">
        <v>3931</v>
      </c>
      <c r="C1987" t="s">
        <v>32</v>
      </c>
      <c r="D1987" s="11" t="s">
        <v>33</v>
      </c>
      <c r="E1987" t="s">
        <v>34</v>
      </c>
      <c r="F1987" t="s">
        <v>51</v>
      </c>
      <c r="G1987" t="s">
        <v>62</v>
      </c>
      <c r="J1987" s="12">
        <v>43859</v>
      </c>
      <c r="K1987" s="13">
        <v>0.42827546296296298</v>
      </c>
      <c r="L1987" s="14">
        <v>43859</v>
      </c>
      <c r="M1987" s="15">
        <v>0.42827546296296298</v>
      </c>
      <c r="N1987" s="12">
        <v>43859</v>
      </c>
      <c r="O1987" s="13">
        <v>0.6393402777777778</v>
      </c>
      <c r="P1987" s="16">
        <v>43860.703217592592</v>
      </c>
      <c r="Q1987" s="11" t="s">
        <v>101</v>
      </c>
      <c r="R1987" s="11" t="s">
        <v>1671</v>
      </c>
      <c r="S1987" s="11" t="s">
        <v>39</v>
      </c>
      <c r="T1987" s="11" t="s">
        <v>133</v>
      </c>
      <c r="U1987" s="11" t="s">
        <v>37</v>
      </c>
      <c r="V1987" s="17">
        <v>0</v>
      </c>
      <c r="W1987" s="11" t="s">
        <v>37</v>
      </c>
      <c r="Y1987" s="17" t="str">
        <f>TablaIncidentes[[#This Row],[Tiempo Total Gestión]]</f>
        <v>05:00</v>
      </c>
      <c r="Z1987" s="11">
        <f t="shared" si="217"/>
        <v>5</v>
      </c>
      <c r="AA1987" s="11">
        <f t="shared" si="218"/>
        <v>0</v>
      </c>
      <c r="AB1987" s="11">
        <f>IF(TablaIncidentes[[#This Row],[Prioridad*]]="Baja",(Z1987-24)*60+AA1987,IF(TablaIncidentes[[#This Row],[Prioridad*]]="Media",(Z1987-4)*60+AA1987,IF(TablaIncidentes[[#This Row],[Prioridad*]]="Alta",(Z1987-2)*60+AA1987)))</f>
        <v>180</v>
      </c>
      <c r="AD1987" s="17" t="str">
        <f>TablaIncidentes[[#This Row],[Tiempo Creación (HH:mm)]]</f>
        <v>00:00</v>
      </c>
      <c r="AE1987" s="11">
        <f t="shared" ref="AE1987:AE2050" si="219">HOUR(AD1987)</f>
        <v>0</v>
      </c>
      <c r="AF1987" s="11">
        <f t="shared" ref="AF1987:AF2050" si="220">MINUTE(AD1987)</f>
        <v>0</v>
      </c>
      <c r="AG1987" s="11">
        <f>IF(TablaIncidentes[[#This Row],[Prioridad*]]="Baja",((AE1987*60)+AF1987)-30,IF(TablaIncidentes[[#This Row],[Prioridad*]]="Media",((AE1987*60)+AF1987)-15,IF(TablaIncidentes[[#This Row],[Prioridad*]]="Alta",((AE1987*60)+AF1987)-10)))</f>
        <v>-10</v>
      </c>
      <c r="AI1987" s="17">
        <f>TablaIncidentes[[#This Row],[Tiempo Avance Incidente]]</f>
        <v>0</v>
      </c>
      <c r="AJ1987" s="11">
        <f t="shared" ref="AJ1987:AJ2050" si="221">HOUR(AI1987)</f>
        <v>0</v>
      </c>
      <c r="AK1987" s="11">
        <f t="shared" ref="AK1987:AK2050" si="222">MINUTE(AI1987)</f>
        <v>0</v>
      </c>
      <c r="AL1987">
        <f>IF(TablaIncidentes[[#This Row],[Prioridad*]]="Baja",((AJ1987*60)+AK1987)-720,IF(TablaIncidentes[[#This Row],[Prioridad*]]="Media",((AJ1987*60)+AK1987)-120,IF(TablaIncidentes[[#This Row],[Prioridad*]]="Alta",((AJ1987*60)+AK1987)-60)))</f>
        <v>-60</v>
      </c>
      <c r="AN1987" t="str">
        <f t="shared" ref="AN1987:AN2050" si="223">TEXT(J1987,"dddd")</f>
        <v>miércoles</v>
      </c>
    </row>
    <row r="1988" spans="1:40" x14ac:dyDescent="0.25">
      <c r="A1988" s="20" t="s">
        <v>3932</v>
      </c>
      <c r="B1988" t="s">
        <v>3933</v>
      </c>
      <c r="C1988" t="s">
        <v>32</v>
      </c>
      <c r="D1988" s="11" t="s">
        <v>33</v>
      </c>
      <c r="E1988" t="s">
        <v>34</v>
      </c>
      <c r="F1988" t="s">
        <v>51</v>
      </c>
      <c r="G1988" t="s">
        <v>62</v>
      </c>
      <c r="J1988" s="12">
        <v>43859</v>
      </c>
      <c r="K1988" s="13">
        <v>0.43384259259259261</v>
      </c>
      <c r="L1988" s="14">
        <v>43859</v>
      </c>
      <c r="M1988" s="15">
        <v>0.43384259259259261</v>
      </c>
      <c r="N1988" s="12">
        <v>43859</v>
      </c>
      <c r="O1988" s="13">
        <v>0.6524537037037037</v>
      </c>
      <c r="P1988" s="16">
        <v>43860.703217592592</v>
      </c>
      <c r="Q1988" s="11" t="s">
        <v>101</v>
      </c>
      <c r="R1988" s="11" t="s">
        <v>1956</v>
      </c>
      <c r="S1988" s="11" t="s">
        <v>39</v>
      </c>
      <c r="T1988" s="11" t="s">
        <v>133</v>
      </c>
      <c r="U1988" s="11" t="s">
        <v>37</v>
      </c>
      <c r="V1988" s="17">
        <v>0</v>
      </c>
      <c r="W1988" s="11" t="s">
        <v>37</v>
      </c>
      <c r="Y1988" s="17" t="str">
        <f>TablaIncidentes[[#This Row],[Tiempo Total Gestión]]</f>
        <v>05:11</v>
      </c>
      <c r="Z1988" s="11">
        <f t="shared" si="217"/>
        <v>5</v>
      </c>
      <c r="AA1988" s="11">
        <f t="shared" si="218"/>
        <v>11</v>
      </c>
      <c r="AB1988" s="11">
        <f>IF(TablaIncidentes[[#This Row],[Prioridad*]]="Baja",(Z1988-24)*60+AA1988,IF(TablaIncidentes[[#This Row],[Prioridad*]]="Media",(Z1988-4)*60+AA1988,IF(TablaIncidentes[[#This Row],[Prioridad*]]="Alta",(Z1988-2)*60+AA1988)))</f>
        <v>191</v>
      </c>
      <c r="AD1988" s="17" t="str">
        <f>TablaIncidentes[[#This Row],[Tiempo Creación (HH:mm)]]</f>
        <v>00:00</v>
      </c>
      <c r="AE1988" s="11">
        <f t="shared" si="219"/>
        <v>0</v>
      </c>
      <c r="AF1988" s="11">
        <f t="shared" si="220"/>
        <v>0</v>
      </c>
      <c r="AG1988" s="11">
        <f>IF(TablaIncidentes[[#This Row],[Prioridad*]]="Baja",((AE1988*60)+AF1988)-30,IF(TablaIncidentes[[#This Row],[Prioridad*]]="Media",((AE1988*60)+AF1988)-15,IF(TablaIncidentes[[#This Row],[Prioridad*]]="Alta",((AE1988*60)+AF1988)-10)))</f>
        <v>-10</v>
      </c>
      <c r="AI1988" s="17">
        <f>TablaIncidentes[[#This Row],[Tiempo Avance Incidente]]</f>
        <v>0</v>
      </c>
      <c r="AJ1988" s="11">
        <f t="shared" si="221"/>
        <v>0</v>
      </c>
      <c r="AK1988" s="11">
        <f t="shared" si="222"/>
        <v>0</v>
      </c>
      <c r="AL1988">
        <f>IF(TablaIncidentes[[#This Row],[Prioridad*]]="Baja",((AJ1988*60)+AK1988)-720,IF(TablaIncidentes[[#This Row],[Prioridad*]]="Media",((AJ1988*60)+AK1988)-120,IF(TablaIncidentes[[#This Row],[Prioridad*]]="Alta",((AJ1988*60)+AK1988)-60)))</f>
        <v>-60</v>
      </c>
      <c r="AN1988" t="str">
        <f t="shared" si="223"/>
        <v>miércoles</v>
      </c>
    </row>
    <row r="1989" spans="1:40" x14ac:dyDescent="0.25">
      <c r="A1989" s="10" t="s">
        <v>3934</v>
      </c>
      <c r="B1989" t="s">
        <v>3935</v>
      </c>
      <c r="C1989" t="s">
        <v>32</v>
      </c>
      <c r="D1989" s="11" t="s">
        <v>33</v>
      </c>
      <c r="E1989" t="s">
        <v>34</v>
      </c>
      <c r="F1989" t="s">
        <v>51</v>
      </c>
      <c r="G1989" t="s">
        <v>361</v>
      </c>
      <c r="J1989" s="12">
        <v>43859</v>
      </c>
      <c r="K1989" s="13">
        <v>0.4435648148148148</v>
      </c>
      <c r="L1989" s="14">
        <v>43859</v>
      </c>
      <c r="M1989" s="15">
        <v>0.4435648148148148</v>
      </c>
      <c r="N1989" s="12">
        <v>43859</v>
      </c>
      <c r="O1989" s="13">
        <v>0.49812499999999998</v>
      </c>
      <c r="P1989" s="16">
        <v>43860.535474537035</v>
      </c>
      <c r="Q1989" s="11" t="s">
        <v>37</v>
      </c>
      <c r="R1989" s="11" t="s">
        <v>1010</v>
      </c>
      <c r="S1989" s="11" t="s">
        <v>39</v>
      </c>
      <c r="T1989" s="11" t="s">
        <v>133</v>
      </c>
      <c r="U1989" s="11" t="s">
        <v>37</v>
      </c>
      <c r="V1989" s="17">
        <v>0</v>
      </c>
      <c r="W1989" s="11" t="s">
        <v>37</v>
      </c>
      <c r="Y1989" s="17" t="str">
        <f>TablaIncidentes[[#This Row],[Tiempo Total Gestión]]</f>
        <v>01:18</v>
      </c>
      <c r="Z1989" s="11">
        <f t="shared" si="217"/>
        <v>1</v>
      </c>
      <c r="AA1989" s="11">
        <f t="shared" si="218"/>
        <v>18</v>
      </c>
      <c r="AB1989" s="11">
        <f>IF(TablaIncidentes[[#This Row],[Prioridad*]]="Baja",(Z1989-24)*60+AA1989,IF(TablaIncidentes[[#This Row],[Prioridad*]]="Media",(Z1989-4)*60+AA1989,IF(TablaIncidentes[[#This Row],[Prioridad*]]="Alta",(Z1989-2)*60+AA1989)))</f>
        <v>-42</v>
      </c>
      <c r="AD1989" s="17" t="str">
        <f>TablaIncidentes[[#This Row],[Tiempo Creación (HH:mm)]]</f>
        <v>00:00</v>
      </c>
      <c r="AE1989" s="11">
        <f t="shared" si="219"/>
        <v>0</v>
      </c>
      <c r="AF1989" s="11">
        <f t="shared" si="220"/>
        <v>0</v>
      </c>
      <c r="AG1989" s="11">
        <f>IF(TablaIncidentes[[#This Row],[Prioridad*]]="Baja",((AE1989*60)+AF1989)-30,IF(TablaIncidentes[[#This Row],[Prioridad*]]="Media",((AE1989*60)+AF1989)-15,IF(TablaIncidentes[[#This Row],[Prioridad*]]="Alta",((AE1989*60)+AF1989)-10)))</f>
        <v>-10</v>
      </c>
      <c r="AI1989" s="17">
        <f>TablaIncidentes[[#This Row],[Tiempo Avance Incidente]]</f>
        <v>0</v>
      </c>
      <c r="AJ1989" s="11">
        <f t="shared" si="221"/>
        <v>0</v>
      </c>
      <c r="AK1989" s="11">
        <f t="shared" si="222"/>
        <v>0</v>
      </c>
      <c r="AL1989">
        <f>IF(TablaIncidentes[[#This Row],[Prioridad*]]="Baja",((AJ1989*60)+AK1989)-720,IF(TablaIncidentes[[#This Row],[Prioridad*]]="Media",((AJ1989*60)+AK1989)-120,IF(TablaIncidentes[[#This Row],[Prioridad*]]="Alta",((AJ1989*60)+AK1989)-60)))</f>
        <v>-60</v>
      </c>
      <c r="AN1989" t="str">
        <f t="shared" si="223"/>
        <v>miércoles</v>
      </c>
    </row>
    <row r="1990" spans="1:40" x14ac:dyDescent="0.25">
      <c r="A1990" s="10" t="s">
        <v>3936</v>
      </c>
      <c r="B1990" t="s">
        <v>3937</v>
      </c>
      <c r="C1990" t="s">
        <v>123</v>
      </c>
      <c r="D1990" s="11" t="s">
        <v>150</v>
      </c>
      <c r="E1990" t="s">
        <v>34</v>
      </c>
      <c r="F1990" t="s">
        <v>111</v>
      </c>
      <c r="G1990" t="s">
        <v>279</v>
      </c>
      <c r="J1990" s="12">
        <v>43859</v>
      </c>
      <c r="K1990" s="13">
        <v>0.45398148148148149</v>
      </c>
      <c r="L1990" s="14">
        <v>43859</v>
      </c>
      <c r="M1990" s="15">
        <v>0.45616898148148149</v>
      </c>
      <c r="N1990" s="12">
        <v>43859</v>
      </c>
      <c r="O1990" s="13">
        <v>0.45699074074074075</v>
      </c>
      <c r="P1990" s="16">
        <v>43860.535474537035</v>
      </c>
      <c r="Q1990" s="11" t="s">
        <v>37</v>
      </c>
      <c r="R1990" s="11" t="s">
        <v>327</v>
      </c>
      <c r="S1990" s="11" t="s">
        <v>59</v>
      </c>
      <c r="T1990" s="11" t="s">
        <v>116</v>
      </c>
      <c r="U1990" s="11" t="s">
        <v>37</v>
      </c>
      <c r="V1990" s="17">
        <v>2.1527777789742686E-3</v>
      </c>
      <c r="W1990" s="11" t="s">
        <v>37</v>
      </c>
      <c r="Y1990" s="17" t="str">
        <f>TablaIncidentes[[#This Row],[Tiempo Total Gestión]]</f>
        <v>00:04</v>
      </c>
      <c r="Z1990" s="11">
        <f t="shared" si="217"/>
        <v>0</v>
      </c>
      <c r="AA1990" s="11">
        <f t="shared" si="218"/>
        <v>4</v>
      </c>
      <c r="AB1990" s="11">
        <f>IF(TablaIncidentes[[#This Row],[Prioridad*]]="Baja",(Z1990-24)*60+AA1990,IF(TablaIncidentes[[#This Row],[Prioridad*]]="Media",(Z1990-4)*60+AA1990,IF(TablaIncidentes[[#This Row],[Prioridad*]]="Alta",(Z1990-2)*60+AA1990)))</f>
        <v>-1436</v>
      </c>
      <c r="AD1990" s="17" t="str">
        <f>TablaIncidentes[[#This Row],[Tiempo Creación (HH:mm)]]</f>
        <v>00:03</v>
      </c>
      <c r="AE1990" s="11">
        <f t="shared" si="219"/>
        <v>0</v>
      </c>
      <c r="AF1990" s="11">
        <f t="shared" si="220"/>
        <v>3</v>
      </c>
      <c r="AG1990" s="11">
        <f>IF(TablaIncidentes[[#This Row],[Prioridad*]]="Baja",((AE1990*60)+AF1990)-30,IF(TablaIncidentes[[#This Row],[Prioridad*]]="Media",((AE1990*60)+AF1990)-15,IF(TablaIncidentes[[#This Row],[Prioridad*]]="Alta",((AE1990*60)+AF1990)-10)))</f>
        <v>-27</v>
      </c>
      <c r="AI1990" s="17">
        <f>TablaIncidentes[[#This Row],[Tiempo Avance Incidente]]</f>
        <v>2.1527777789742686E-3</v>
      </c>
      <c r="AJ1990" s="11">
        <f t="shared" si="221"/>
        <v>0</v>
      </c>
      <c r="AK1990" s="11">
        <f t="shared" si="222"/>
        <v>3</v>
      </c>
      <c r="AL1990">
        <f>IF(TablaIncidentes[[#This Row],[Prioridad*]]="Baja",((AJ1990*60)+AK1990)-720,IF(TablaIncidentes[[#This Row],[Prioridad*]]="Media",((AJ1990*60)+AK1990)-120,IF(TablaIncidentes[[#This Row],[Prioridad*]]="Alta",((AJ1990*60)+AK1990)-60)))</f>
        <v>-717</v>
      </c>
      <c r="AN1990" t="str">
        <f t="shared" si="223"/>
        <v>miércoles</v>
      </c>
    </row>
    <row r="1991" spans="1:40" x14ac:dyDescent="0.25">
      <c r="A1991" s="20" t="s">
        <v>3938</v>
      </c>
      <c r="B1991" t="s">
        <v>3781</v>
      </c>
      <c r="C1991" t="s">
        <v>32</v>
      </c>
      <c r="D1991" s="11" t="s">
        <v>33</v>
      </c>
      <c r="E1991" t="s">
        <v>34</v>
      </c>
      <c r="F1991" t="s">
        <v>51</v>
      </c>
      <c r="G1991" t="s">
        <v>52</v>
      </c>
      <c r="J1991" s="12">
        <v>43859</v>
      </c>
      <c r="K1991" s="13">
        <v>0.38026620370370368</v>
      </c>
      <c r="L1991" s="14">
        <v>43859</v>
      </c>
      <c r="M1991" s="15">
        <v>0.38026620370370368</v>
      </c>
      <c r="N1991" s="12">
        <v>43860</v>
      </c>
      <c r="O1991" s="13">
        <v>0.45853009259259259</v>
      </c>
      <c r="P1991" s="16">
        <v>43861.532175925924</v>
      </c>
      <c r="Q1991" s="11" t="s">
        <v>101</v>
      </c>
      <c r="R1991" s="11" t="s">
        <v>1162</v>
      </c>
      <c r="S1991" s="11" t="s">
        <v>39</v>
      </c>
      <c r="T1991" s="11" t="s">
        <v>133</v>
      </c>
      <c r="U1991" s="11" t="s">
        <v>37</v>
      </c>
      <c r="V1991" s="17">
        <v>0</v>
      </c>
      <c r="W1991" s="11" t="s">
        <v>37</v>
      </c>
      <c r="Y1991" s="17" t="str">
        <f>TablaIncidentes[[#This Row],[Tiempo Total Gestión]]</f>
        <v>25:52</v>
      </c>
      <c r="Z1991" s="11">
        <f t="shared" si="217"/>
        <v>1</v>
      </c>
      <c r="AA1991" s="11">
        <f t="shared" si="218"/>
        <v>52</v>
      </c>
      <c r="AB1991" s="11">
        <f>IF(TablaIncidentes[[#This Row],[Prioridad*]]="Baja",(Z1991-24)*60+AA1991,IF(TablaIncidentes[[#This Row],[Prioridad*]]="Media",(Z1991-4)*60+AA1991,IF(TablaIncidentes[[#This Row],[Prioridad*]]="Alta",(Z1991-2)*60+AA1991)))</f>
        <v>-8</v>
      </c>
      <c r="AD1991" s="17" t="str">
        <f>TablaIncidentes[[#This Row],[Tiempo Creación (HH:mm)]]</f>
        <v>00:00</v>
      </c>
      <c r="AE1991" s="11">
        <f t="shared" si="219"/>
        <v>0</v>
      </c>
      <c r="AF1991" s="11">
        <f t="shared" si="220"/>
        <v>0</v>
      </c>
      <c r="AG1991" s="11">
        <f>IF(TablaIncidentes[[#This Row],[Prioridad*]]="Baja",((AE1991*60)+AF1991)-30,IF(TablaIncidentes[[#This Row],[Prioridad*]]="Media",((AE1991*60)+AF1991)-15,IF(TablaIncidentes[[#This Row],[Prioridad*]]="Alta",((AE1991*60)+AF1991)-10)))</f>
        <v>-10</v>
      </c>
      <c r="AI1991" s="17">
        <f>TablaIncidentes[[#This Row],[Tiempo Avance Incidente]]</f>
        <v>0</v>
      </c>
      <c r="AJ1991" s="11">
        <f t="shared" si="221"/>
        <v>0</v>
      </c>
      <c r="AK1991" s="11">
        <f t="shared" si="222"/>
        <v>0</v>
      </c>
      <c r="AL1991">
        <f>IF(TablaIncidentes[[#This Row],[Prioridad*]]="Baja",((AJ1991*60)+AK1991)-720,IF(TablaIncidentes[[#This Row],[Prioridad*]]="Media",((AJ1991*60)+AK1991)-120,IF(TablaIncidentes[[#This Row],[Prioridad*]]="Alta",((AJ1991*60)+AK1991)-60)))</f>
        <v>-60</v>
      </c>
      <c r="AN1991" t="str">
        <f t="shared" si="223"/>
        <v>miércoles</v>
      </c>
    </row>
    <row r="1992" spans="1:40" x14ac:dyDescent="0.25">
      <c r="A1992" s="20" t="s">
        <v>3939</v>
      </c>
      <c r="B1992" t="s">
        <v>3259</v>
      </c>
      <c r="C1992" t="s">
        <v>32</v>
      </c>
      <c r="D1992" s="11" t="s">
        <v>33</v>
      </c>
      <c r="E1992" t="s">
        <v>34</v>
      </c>
      <c r="F1992" t="s">
        <v>51</v>
      </c>
      <c r="G1992" t="s">
        <v>62</v>
      </c>
      <c r="J1992" s="12">
        <v>43859</v>
      </c>
      <c r="K1992" s="13">
        <v>0.38234953703703706</v>
      </c>
      <c r="L1992" s="14">
        <v>43859</v>
      </c>
      <c r="M1992" s="15">
        <v>0.38234953703703706</v>
      </c>
      <c r="N1992" s="12">
        <v>43859</v>
      </c>
      <c r="O1992" s="13">
        <v>0.65884259259259259</v>
      </c>
      <c r="P1992" s="16">
        <v>43860.703217592592</v>
      </c>
      <c r="Q1992" s="11" t="s">
        <v>101</v>
      </c>
      <c r="R1992" s="11" t="s">
        <v>3940</v>
      </c>
      <c r="S1992" s="11" t="s">
        <v>39</v>
      </c>
      <c r="T1992" s="11" t="s">
        <v>133</v>
      </c>
      <c r="U1992" s="11" t="s">
        <v>37</v>
      </c>
      <c r="V1992" s="17">
        <v>0</v>
      </c>
      <c r="W1992" s="11" t="s">
        <v>37</v>
      </c>
      <c r="Y1992" s="17" t="str">
        <f>TablaIncidentes[[#This Row],[Tiempo Total Gestión]]</f>
        <v>06:33</v>
      </c>
      <c r="Z1992" s="11">
        <f t="shared" si="217"/>
        <v>6</v>
      </c>
      <c r="AA1992" s="11">
        <f t="shared" si="218"/>
        <v>33</v>
      </c>
      <c r="AB1992" s="11">
        <f>IF(TablaIncidentes[[#This Row],[Prioridad*]]="Baja",(Z1992-24)*60+AA1992,IF(TablaIncidentes[[#This Row],[Prioridad*]]="Media",(Z1992-4)*60+AA1992,IF(TablaIncidentes[[#This Row],[Prioridad*]]="Alta",(Z1992-2)*60+AA1992)))</f>
        <v>273</v>
      </c>
      <c r="AD1992" s="17" t="str">
        <f>TablaIncidentes[[#This Row],[Tiempo Creación (HH:mm)]]</f>
        <v>00:00</v>
      </c>
      <c r="AE1992" s="11">
        <f t="shared" si="219"/>
        <v>0</v>
      </c>
      <c r="AF1992" s="11">
        <f t="shared" si="220"/>
        <v>0</v>
      </c>
      <c r="AG1992" s="11">
        <f>IF(TablaIncidentes[[#This Row],[Prioridad*]]="Baja",((AE1992*60)+AF1992)-30,IF(TablaIncidentes[[#This Row],[Prioridad*]]="Media",((AE1992*60)+AF1992)-15,IF(TablaIncidentes[[#This Row],[Prioridad*]]="Alta",((AE1992*60)+AF1992)-10)))</f>
        <v>-10</v>
      </c>
      <c r="AI1992" s="17">
        <f>TablaIncidentes[[#This Row],[Tiempo Avance Incidente]]</f>
        <v>0</v>
      </c>
      <c r="AJ1992" s="11">
        <f t="shared" si="221"/>
        <v>0</v>
      </c>
      <c r="AK1992" s="11">
        <f t="shared" si="222"/>
        <v>0</v>
      </c>
      <c r="AL1992">
        <f>IF(TablaIncidentes[[#This Row],[Prioridad*]]="Baja",((AJ1992*60)+AK1992)-720,IF(TablaIncidentes[[#This Row],[Prioridad*]]="Media",((AJ1992*60)+AK1992)-120,IF(TablaIncidentes[[#This Row],[Prioridad*]]="Alta",((AJ1992*60)+AK1992)-60)))</f>
        <v>-60</v>
      </c>
      <c r="AN1992" t="str">
        <f t="shared" si="223"/>
        <v>miércoles</v>
      </c>
    </row>
    <row r="1993" spans="1:40" x14ac:dyDescent="0.25">
      <c r="A1993" s="20" t="s">
        <v>3941</v>
      </c>
      <c r="B1993" t="s">
        <v>3942</v>
      </c>
      <c r="C1993" t="s">
        <v>32</v>
      </c>
      <c r="D1993" s="11" t="s">
        <v>33</v>
      </c>
      <c r="E1993" t="s">
        <v>34</v>
      </c>
      <c r="F1993" t="s">
        <v>51</v>
      </c>
      <c r="G1993" t="s">
        <v>52</v>
      </c>
      <c r="J1993" s="12">
        <v>43859</v>
      </c>
      <c r="K1993" s="13">
        <v>0.38583333333333331</v>
      </c>
      <c r="L1993" s="14">
        <v>43859</v>
      </c>
      <c r="M1993" s="15">
        <v>0.38583333333333331</v>
      </c>
      <c r="N1993" s="12">
        <v>43860</v>
      </c>
      <c r="O1993" s="13">
        <v>0.48002314814814812</v>
      </c>
      <c r="P1993" s="16">
        <v>43861.532175925924</v>
      </c>
      <c r="Q1993" s="11" t="s">
        <v>101</v>
      </c>
      <c r="R1993" s="11" t="s">
        <v>3943</v>
      </c>
      <c r="S1993" s="11" t="s">
        <v>39</v>
      </c>
      <c r="T1993" s="11" t="s">
        <v>133</v>
      </c>
      <c r="U1993" s="11" t="s">
        <v>37</v>
      </c>
      <c r="V1993" s="17">
        <v>0</v>
      </c>
      <c r="W1993" s="11" t="s">
        <v>37</v>
      </c>
      <c r="Y1993" s="17" t="str">
        <f>TablaIncidentes[[#This Row],[Tiempo Total Gestión]]</f>
        <v>26:15</v>
      </c>
      <c r="Z1993" s="11">
        <f t="shared" si="217"/>
        <v>2</v>
      </c>
      <c r="AA1993" s="11">
        <f t="shared" si="218"/>
        <v>15</v>
      </c>
      <c r="AB1993" s="11">
        <f>IF(TablaIncidentes[[#This Row],[Prioridad*]]="Baja",(Z1993-24)*60+AA1993,IF(TablaIncidentes[[#This Row],[Prioridad*]]="Media",(Z1993-4)*60+AA1993,IF(TablaIncidentes[[#This Row],[Prioridad*]]="Alta",(Z1993-2)*60+AA1993)))</f>
        <v>15</v>
      </c>
      <c r="AD1993" s="17" t="str">
        <f>TablaIncidentes[[#This Row],[Tiempo Creación (HH:mm)]]</f>
        <v>00:00</v>
      </c>
      <c r="AE1993" s="11">
        <f t="shared" si="219"/>
        <v>0</v>
      </c>
      <c r="AF1993" s="11">
        <f t="shared" si="220"/>
        <v>0</v>
      </c>
      <c r="AG1993" s="11">
        <f>IF(TablaIncidentes[[#This Row],[Prioridad*]]="Baja",((AE1993*60)+AF1993)-30,IF(TablaIncidentes[[#This Row],[Prioridad*]]="Media",((AE1993*60)+AF1993)-15,IF(TablaIncidentes[[#This Row],[Prioridad*]]="Alta",((AE1993*60)+AF1993)-10)))</f>
        <v>-10</v>
      </c>
      <c r="AI1993" s="17">
        <f>TablaIncidentes[[#This Row],[Tiempo Avance Incidente]]</f>
        <v>0</v>
      </c>
      <c r="AJ1993" s="11">
        <f t="shared" si="221"/>
        <v>0</v>
      </c>
      <c r="AK1993" s="11">
        <f t="shared" si="222"/>
        <v>0</v>
      </c>
      <c r="AL1993">
        <f>IF(TablaIncidentes[[#This Row],[Prioridad*]]="Baja",((AJ1993*60)+AK1993)-720,IF(TablaIncidentes[[#This Row],[Prioridad*]]="Media",((AJ1993*60)+AK1993)-120,IF(TablaIncidentes[[#This Row],[Prioridad*]]="Alta",((AJ1993*60)+AK1993)-60)))</f>
        <v>-60</v>
      </c>
      <c r="AN1993" t="str">
        <f t="shared" si="223"/>
        <v>miércoles</v>
      </c>
    </row>
    <row r="1994" spans="1:40" x14ac:dyDescent="0.25">
      <c r="A1994" s="20" t="s">
        <v>3944</v>
      </c>
      <c r="B1994" t="s">
        <v>1487</v>
      </c>
      <c r="C1994" t="s">
        <v>32</v>
      </c>
      <c r="D1994" s="11" t="s">
        <v>33</v>
      </c>
      <c r="E1994" t="s">
        <v>34</v>
      </c>
      <c r="F1994" t="s">
        <v>51</v>
      </c>
      <c r="G1994" t="s">
        <v>62</v>
      </c>
      <c r="J1994" s="12">
        <v>43859</v>
      </c>
      <c r="K1994" s="13">
        <v>0.41922453703703705</v>
      </c>
      <c r="L1994" s="14">
        <v>43859</v>
      </c>
      <c r="M1994" s="15">
        <v>0.41922453703703705</v>
      </c>
      <c r="N1994" s="12">
        <v>43859</v>
      </c>
      <c r="O1994" s="13">
        <v>0.6694444444444444</v>
      </c>
      <c r="P1994" s="16">
        <v>43860.703217592592</v>
      </c>
      <c r="Q1994" s="11" t="s">
        <v>101</v>
      </c>
      <c r="R1994" s="11" t="s">
        <v>2377</v>
      </c>
      <c r="S1994" s="11" t="s">
        <v>39</v>
      </c>
      <c r="T1994" s="11" t="s">
        <v>133</v>
      </c>
      <c r="U1994" s="11" t="s">
        <v>37</v>
      </c>
      <c r="V1994" s="17">
        <v>0</v>
      </c>
      <c r="W1994" s="11" t="s">
        <v>37</v>
      </c>
      <c r="Y1994" s="17" t="str">
        <f>TablaIncidentes[[#This Row],[Tiempo Total Gestión]]</f>
        <v>05:55</v>
      </c>
      <c r="Z1994" s="11">
        <f t="shared" si="217"/>
        <v>5</v>
      </c>
      <c r="AA1994" s="11">
        <f t="shared" si="218"/>
        <v>55</v>
      </c>
      <c r="AB1994" s="11">
        <f>IF(TablaIncidentes[[#This Row],[Prioridad*]]="Baja",(Z1994-24)*60+AA1994,IF(TablaIncidentes[[#This Row],[Prioridad*]]="Media",(Z1994-4)*60+AA1994,IF(TablaIncidentes[[#This Row],[Prioridad*]]="Alta",(Z1994-2)*60+AA1994)))</f>
        <v>235</v>
      </c>
      <c r="AD1994" s="17" t="str">
        <f>TablaIncidentes[[#This Row],[Tiempo Creación (HH:mm)]]</f>
        <v>00:00</v>
      </c>
      <c r="AE1994" s="11">
        <f t="shared" si="219"/>
        <v>0</v>
      </c>
      <c r="AF1994" s="11">
        <f t="shared" si="220"/>
        <v>0</v>
      </c>
      <c r="AG1994" s="11">
        <f>IF(TablaIncidentes[[#This Row],[Prioridad*]]="Baja",((AE1994*60)+AF1994)-30,IF(TablaIncidentes[[#This Row],[Prioridad*]]="Media",((AE1994*60)+AF1994)-15,IF(TablaIncidentes[[#This Row],[Prioridad*]]="Alta",((AE1994*60)+AF1994)-10)))</f>
        <v>-10</v>
      </c>
      <c r="AI1994" s="17">
        <f>TablaIncidentes[[#This Row],[Tiempo Avance Incidente]]</f>
        <v>0</v>
      </c>
      <c r="AJ1994" s="11">
        <f t="shared" si="221"/>
        <v>0</v>
      </c>
      <c r="AK1994" s="11">
        <f t="shared" si="222"/>
        <v>0</v>
      </c>
      <c r="AL1994">
        <f>IF(TablaIncidentes[[#This Row],[Prioridad*]]="Baja",((AJ1994*60)+AK1994)-720,IF(TablaIncidentes[[#This Row],[Prioridad*]]="Media",((AJ1994*60)+AK1994)-120,IF(TablaIncidentes[[#This Row],[Prioridad*]]="Alta",((AJ1994*60)+AK1994)-60)))</f>
        <v>-60</v>
      </c>
      <c r="AN1994" t="str">
        <f t="shared" si="223"/>
        <v>miércoles</v>
      </c>
    </row>
    <row r="1995" spans="1:40" x14ac:dyDescent="0.25">
      <c r="A1995" s="20" t="s">
        <v>3945</v>
      </c>
      <c r="B1995" t="s">
        <v>2990</v>
      </c>
      <c r="C1995" t="s">
        <v>32</v>
      </c>
      <c r="D1995" s="11" t="s">
        <v>33</v>
      </c>
      <c r="E1995" t="s">
        <v>34</v>
      </c>
      <c r="F1995" t="s">
        <v>51</v>
      </c>
      <c r="G1995" t="s">
        <v>75</v>
      </c>
      <c r="J1995" s="12">
        <v>43859</v>
      </c>
      <c r="K1995" s="13">
        <v>0.42548611111111106</v>
      </c>
      <c r="L1995" s="14">
        <v>43859</v>
      </c>
      <c r="M1995" s="15">
        <v>0.42548611111111106</v>
      </c>
      <c r="N1995" s="12">
        <v>43859</v>
      </c>
      <c r="O1995" s="13">
        <v>0.71854166666666675</v>
      </c>
      <c r="P1995" s="16">
        <v>43860.782835648148</v>
      </c>
      <c r="Q1995" s="11" t="s">
        <v>101</v>
      </c>
      <c r="R1995" s="11" t="s">
        <v>2148</v>
      </c>
      <c r="S1995" s="11" t="s">
        <v>39</v>
      </c>
      <c r="T1995" s="11" t="s">
        <v>133</v>
      </c>
      <c r="U1995" s="11" t="s">
        <v>37</v>
      </c>
      <c r="V1995" s="17">
        <v>0</v>
      </c>
      <c r="W1995" s="11" t="s">
        <v>37</v>
      </c>
      <c r="Y1995" s="17" t="str">
        <f>TablaIncidentes[[#This Row],[Tiempo Total Gestión]]</f>
        <v>07:02</v>
      </c>
      <c r="Z1995" s="11">
        <f t="shared" si="217"/>
        <v>7</v>
      </c>
      <c r="AA1995" s="11">
        <f t="shared" si="218"/>
        <v>2</v>
      </c>
      <c r="AB1995" s="11">
        <f>IF(TablaIncidentes[[#This Row],[Prioridad*]]="Baja",(Z1995-24)*60+AA1995,IF(TablaIncidentes[[#This Row],[Prioridad*]]="Media",(Z1995-4)*60+AA1995,IF(TablaIncidentes[[#This Row],[Prioridad*]]="Alta",(Z1995-2)*60+AA1995)))</f>
        <v>302</v>
      </c>
      <c r="AD1995" s="17" t="str">
        <f>TablaIncidentes[[#This Row],[Tiempo Creación (HH:mm)]]</f>
        <v>00:00</v>
      </c>
      <c r="AE1995" s="11">
        <f t="shared" si="219"/>
        <v>0</v>
      </c>
      <c r="AF1995" s="11">
        <f t="shared" si="220"/>
        <v>0</v>
      </c>
      <c r="AG1995" s="11">
        <f>IF(TablaIncidentes[[#This Row],[Prioridad*]]="Baja",((AE1995*60)+AF1995)-30,IF(TablaIncidentes[[#This Row],[Prioridad*]]="Media",((AE1995*60)+AF1995)-15,IF(TablaIncidentes[[#This Row],[Prioridad*]]="Alta",((AE1995*60)+AF1995)-10)))</f>
        <v>-10</v>
      </c>
      <c r="AI1995" s="17">
        <f>TablaIncidentes[[#This Row],[Tiempo Avance Incidente]]</f>
        <v>0</v>
      </c>
      <c r="AJ1995" s="11">
        <f t="shared" si="221"/>
        <v>0</v>
      </c>
      <c r="AK1995" s="11">
        <f t="shared" si="222"/>
        <v>0</v>
      </c>
      <c r="AL1995">
        <f>IF(TablaIncidentes[[#This Row],[Prioridad*]]="Baja",((AJ1995*60)+AK1995)-720,IF(TablaIncidentes[[#This Row],[Prioridad*]]="Media",((AJ1995*60)+AK1995)-120,IF(TablaIncidentes[[#This Row],[Prioridad*]]="Alta",((AJ1995*60)+AK1995)-60)))</f>
        <v>-60</v>
      </c>
      <c r="AN1995" t="str">
        <f t="shared" si="223"/>
        <v>miércoles</v>
      </c>
    </row>
    <row r="1996" spans="1:40" x14ac:dyDescent="0.25">
      <c r="A1996" s="20" t="s">
        <v>3946</v>
      </c>
      <c r="B1996" t="s">
        <v>3947</v>
      </c>
      <c r="C1996" t="s">
        <v>32</v>
      </c>
      <c r="D1996" s="11" t="s">
        <v>33</v>
      </c>
      <c r="E1996" t="s">
        <v>34</v>
      </c>
      <c r="F1996" t="s">
        <v>35</v>
      </c>
      <c r="G1996" t="s">
        <v>2716</v>
      </c>
      <c r="J1996" s="12">
        <v>43859</v>
      </c>
      <c r="K1996" s="13">
        <v>0.42951388888888892</v>
      </c>
      <c r="L1996" s="14">
        <v>43859</v>
      </c>
      <c r="M1996" s="15">
        <v>0.4302083333333333</v>
      </c>
      <c r="N1996" s="12">
        <v>43860</v>
      </c>
      <c r="O1996" s="13">
        <v>0.60854166666666665</v>
      </c>
      <c r="P1996" s="16">
        <v>43861.622025462966</v>
      </c>
      <c r="Q1996" s="11" t="s">
        <v>101</v>
      </c>
      <c r="R1996" s="11" t="s">
        <v>3948</v>
      </c>
      <c r="S1996" s="11" t="s">
        <v>39</v>
      </c>
      <c r="T1996" s="11" t="s">
        <v>40</v>
      </c>
      <c r="U1996" s="11" t="s">
        <v>37</v>
      </c>
      <c r="V1996" s="17">
        <v>3.9351851810351945E-3</v>
      </c>
      <c r="W1996" s="11" t="s">
        <v>37</v>
      </c>
      <c r="Y1996" s="17" t="str">
        <f>TablaIncidentes[[#This Row],[Tiempo Total Gestión]]</f>
        <v>28:12</v>
      </c>
      <c r="Z1996" s="11">
        <f t="shared" si="217"/>
        <v>4</v>
      </c>
      <c r="AA1996" s="11">
        <f t="shared" si="218"/>
        <v>12</v>
      </c>
      <c r="AB1996" s="11">
        <f>IF(TablaIncidentes[[#This Row],[Prioridad*]]="Baja",(Z1996-24)*60+AA1996,IF(TablaIncidentes[[#This Row],[Prioridad*]]="Media",(Z1996-4)*60+AA1996,IF(TablaIncidentes[[#This Row],[Prioridad*]]="Alta",(Z1996-2)*60+AA1996)))</f>
        <v>132</v>
      </c>
      <c r="AD1996" s="17" t="str">
        <f>TablaIncidentes[[#This Row],[Tiempo Creación (HH:mm)]]</f>
        <v>00:01</v>
      </c>
      <c r="AE1996" s="11">
        <f t="shared" si="219"/>
        <v>0</v>
      </c>
      <c r="AF1996" s="11">
        <f t="shared" si="220"/>
        <v>1</v>
      </c>
      <c r="AG1996" s="11">
        <f>IF(TablaIncidentes[[#This Row],[Prioridad*]]="Baja",((AE1996*60)+AF1996)-30,IF(TablaIncidentes[[#This Row],[Prioridad*]]="Media",((AE1996*60)+AF1996)-15,IF(TablaIncidentes[[#This Row],[Prioridad*]]="Alta",((AE1996*60)+AF1996)-10)))</f>
        <v>-9</v>
      </c>
      <c r="AI1996" s="17">
        <f>TablaIncidentes[[#This Row],[Tiempo Avance Incidente]]</f>
        <v>3.9351851810351945E-3</v>
      </c>
      <c r="AJ1996" s="11">
        <f t="shared" si="221"/>
        <v>0</v>
      </c>
      <c r="AK1996" s="11">
        <f t="shared" si="222"/>
        <v>5</v>
      </c>
      <c r="AL1996">
        <f>IF(TablaIncidentes[[#This Row],[Prioridad*]]="Baja",((AJ1996*60)+AK1996)-720,IF(TablaIncidentes[[#This Row],[Prioridad*]]="Media",((AJ1996*60)+AK1996)-120,IF(TablaIncidentes[[#This Row],[Prioridad*]]="Alta",((AJ1996*60)+AK1996)-60)))</f>
        <v>-55</v>
      </c>
      <c r="AN1996" t="str">
        <f t="shared" si="223"/>
        <v>miércoles</v>
      </c>
    </row>
    <row r="1997" spans="1:40" x14ac:dyDescent="0.25">
      <c r="A1997" s="10" t="s">
        <v>3949</v>
      </c>
      <c r="B1997" t="s">
        <v>3656</v>
      </c>
      <c r="C1997" t="s">
        <v>32</v>
      </c>
      <c r="D1997" s="11" t="s">
        <v>33</v>
      </c>
      <c r="E1997" t="s">
        <v>34</v>
      </c>
      <c r="F1997" t="s">
        <v>51</v>
      </c>
      <c r="G1997" t="s">
        <v>52</v>
      </c>
      <c r="J1997" s="12">
        <v>43859</v>
      </c>
      <c r="K1997" s="13">
        <v>0.43067129629629625</v>
      </c>
      <c r="L1997" s="14">
        <v>43859</v>
      </c>
      <c r="M1997" s="15">
        <v>0.43067129629629625</v>
      </c>
      <c r="N1997" s="12">
        <v>43859</v>
      </c>
      <c r="O1997" s="13">
        <v>0.49903935185185189</v>
      </c>
      <c r="P1997" s="16">
        <v>43860.535474537035</v>
      </c>
      <c r="Q1997" s="11" t="s">
        <v>37</v>
      </c>
      <c r="R1997" s="11" t="s">
        <v>493</v>
      </c>
      <c r="S1997" s="11" t="s">
        <v>39</v>
      </c>
      <c r="T1997" s="11" t="s">
        <v>133</v>
      </c>
      <c r="U1997" s="11" t="s">
        <v>37</v>
      </c>
      <c r="V1997" s="17">
        <v>0</v>
      </c>
      <c r="W1997" s="11" t="s">
        <v>37</v>
      </c>
      <c r="Y1997" s="17" t="str">
        <f>TablaIncidentes[[#This Row],[Tiempo Total Gestión]]</f>
        <v>01:38</v>
      </c>
      <c r="Z1997" s="11">
        <f t="shared" si="217"/>
        <v>1</v>
      </c>
      <c r="AA1997" s="11">
        <f t="shared" si="218"/>
        <v>38</v>
      </c>
      <c r="AB1997" s="11">
        <f>IF(TablaIncidentes[[#This Row],[Prioridad*]]="Baja",(Z1997-24)*60+AA1997,IF(TablaIncidentes[[#This Row],[Prioridad*]]="Media",(Z1997-4)*60+AA1997,IF(TablaIncidentes[[#This Row],[Prioridad*]]="Alta",(Z1997-2)*60+AA1997)))</f>
        <v>-22</v>
      </c>
      <c r="AD1997" s="17" t="str">
        <f>TablaIncidentes[[#This Row],[Tiempo Creación (HH:mm)]]</f>
        <v>00:00</v>
      </c>
      <c r="AE1997" s="11">
        <f t="shared" si="219"/>
        <v>0</v>
      </c>
      <c r="AF1997" s="11">
        <f t="shared" si="220"/>
        <v>0</v>
      </c>
      <c r="AG1997" s="11">
        <f>IF(TablaIncidentes[[#This Row],[Prioridad*]]="Baja",((AE1997*60)+AF1997)-30,IF(TablaIncidentes[[#This Row],[Prioridad*]]="Media",((AE1997*60)+AF1997)-15,IF(TablaIncidentes[[#This Row],[Prioridad*]]="Alta",((AE1997*60)+AF1997)-10)))</f>
        <v>-10</v>
      </c>
      <c r="AI1997" s="17">
        <f>TablaIncidentes[[#This Row],[Tiempo Avance Incidente]]</f>
        <v>0</v>
      </c>
      <c r="AJ1997" s="11">
        <f t="shared" si="221"/>
        <v>0</v>
      </c>
      <c r="AK1997" s="11">
        <f t="shared" si="222"/>
        <v>0</v>
      </c>
      <c r="AL1997">
        <f>IF(TablaIncidentes[[#This Row],[Prioridad*]]="Baja",((AJ1997*60)+AK1997)-720,IF(TablaIncidentes[[#This Row],[Prioridad*]]="Media",((AJ1997*60)+AK1997)-120,IF(TablaIncidentes[[#This Row],[Prioridad*]]="Alta",((AJ1997*60)+AK1997)-60)))</f>
        <v>-60</v>
      </c>
      <c r="AN1997" t="str">
        <f t="shared" si="223"/>
        <v>miércoles</v>
      </c>
    </row>
    <row r="1998" spans="1:40" x14ac:dyDescent="0.25">
      <c r="A1998" s="10" t="s">
        <v>3950</v>
      </c>
      <c r="B1998" t="s">
        <v>135</v>
      </c>
      <c r="C1998" t="s">
        <v>123</v>
      </c>
      <c r="D1998" s="11" t="s">
        <v>110</v>
      </c>
      <c r="E1998" t="s">
        <v>34</v>
      </c>
      <c r="F1998" t="s">
        <v>124</v>
      </c>
      <c r="G1998" t="s">
        <v>3663</v>
      </c>
      <c r="J1998" s="12">
        <v>43859</v>
      </c>
      <c r="K1998" s="13">
        <v>0.43140046296296292</v>
      </c>
      <c r="L1998" s="14">
        <v>43859</v>
      </c>
      <c r="M1998" s="15">
        <v>0.43331018518518521</v>
      </c>
      <c r="N1998" s="12">
        <v>43859</v>
      </c>
      <c r="O1998" s="13">
        <v>0.44305555555555554</v>
      </c>
      <c r="P1998" s="16">
        <v>43860.452002314814</v>
      </c>
      <c r="Q1998" s="11" t="s">
        <v>37</v>
      </c>
      <c r="R1998" s="11" t="s">
        <v>356</v>
      </c>
      <c r="S1998" s="11" t="s">
        <v>59</v>
      </c>
      <c r="T1998" s="11" t="s">
        <v>48</v>
      </c>
      <c r="U1998" s="11" t="s">
        <v>37</v>
      </c>
      <c r="V1998" s="17">
        <v>1.7129629632108845E-3</v>
      </c>
      <c r="W1998" s="11" t="s">
        <v>37</v>
      </c>
      <c r="Y1998" s="17" t="str">
        <f>TablaIncidentes[[#This Row],[Tiempo Total Gestión]]</f>
        <v>00:16</v>
      </c>
      <c r="Z1998" s="11">
        <f t="shared" si="217"/>
        <v>0</v>
      </c>
      <c r="AA1998" s="11">
        <f t="shared" si="218"/>
        <v>16</v>
      </c>
      <c r="AB1998" s="11">
        <f>IF(TablaIncidentes[[#This Row],[Prioridad*]]="Baja",(Z1998-24)*60+AA1998,IF(TablaIncidentes[[#This Row],[Prioridad*]]="Media",(Z1998-4)*60+AA1998,IF(TablaIncidentes[[#This Row],[Prioridad*]]="Alta",(Z1998-2)*60+AA1998)))</f>
        <v>-224</v>
      </c>
      <c r="AD1998" s="17" t="str">
        <f>TablaIncidentes[[#This Row],[Tiempo Creación (HH:mm)]]</f>
        <v>00:02</v>
      </c>
      <c r="AE1998" s="11">
        <f t="shared" si="219"/>
        <v>0</v>
      </c>
      <c r="AF1998" s="11">
        <f t="shared" si="220"/>
        <v>2</v>
      </c>
      <c r="AG1998" s="11">
        <f>IF(TablaIncidentes[[#This Row],[Prioridad*]]="Baja",((AE1998*60)+AF1998)-30,IF(TablaIncidentes[[#This Row],[Prioridad*]]="Media",((AE1998*60)+AF1998)-15,IF(TablaIncidentes[[#This Row],[Prioridad*]]="Alta",((AE1998*60)+AF1998)-10)))</f>
        <v>-13</v>
      </c>
      <c r="AI1998" s="17">
        <f>TablaIncidentes[[#This Row],[Tiempo Avance Incidente]]</f>
        <v>1.7129629632108845E-3</v>
      </c>
      <c r="AJ1998" s="11">
        <f t="shared" si="221"/>
        <v>0</v>
      </c>
      <c r="AK1998" s="11">
        <f t="shared" si="222"/>
        <v>2</v>
      </c>
      <c r="AL1998">
        <f>IF(TablaIncidentes[[#This Row],[Prioridad*]]="Baja",((AJ1998*60)+AK1998)-720,IF(TablaIncidentes[[#This Row],[Prioridad*]]="Media",((AJ1998*60)+AK1998)-120,IF(TablaIncidentes[[#This Row],[Prioridad*]]="Alta",((AJ1998*60)+AK1998)-60)))</f>
        <v>-118</v>
      </c>
      <c r="AN1998" t="str">
        <f t="shared" si="223"/>
        <v>miércoles</v>
      </c>
    </row>
    <row r="1999" spans="1:40" x14ac:dyDescent="0.25">
      <c r="A1999" s="10" t="s">
        <v>3951</v>
      </c>
      <c r="B1999" t="s">
        <v>3952</v>
      </c>
      <c r="C1999" t="s">
        <v>32</v>
      </c>
      <c r="D1999" s="11" t="s">
        <v>33</v>
      </c>
      <c r="E1999" t="s">
        <v>34</v>
      </c>
      <c r="F1999" t="s">
        <v>35</v>
      </c>
      <c r="G1999" t="s">
        <v>311</v>
      </c>
      <c r="J1999" s="12">
        <v>43859</v>
      </c>
      <c r="K1999" s="13">
        <v>0.42827546296296298</v>
      </c>
      <c r="L1999" s="14">
        <v>43859</v>
      </c>
      <c r="M1999" s="15">
        <v>0.42827546296296298</v>
      </c>
      <c r="N1999" s="12">
        <v>43859</v>
      </c>
      <c r="O1999" s="13">
        <v>0.48656250000000001</v>
      </c>
      <c r="P1999" s="16">
        <v>43860.535474537035</v>
      </c>
      <c r="Q1999" s="11" t="s">
        <v>37</v>
      </c>
      <c r="R1999" s="11" t="s">
        <v>627</v>
      </c>
      <c r="S1999" s="11" t="s">
        <v>39</v>
      </c>
      <c r="T1999" s="11" t="s">
        <v>133</v>
      </c>
      <c r="U1999" s="11" t="s">
        <v>37</v>
      </c>
      <c r="V1999" s="17">
        <v>0</v>
      </c>
      <c r="W1999" s="11" t="s">
        <v>37</v>
      </c>
      <c r="Y1999" s="17" t="str">
        <f>TablaIncidentes[[#This Row],[Tiempo Total Gestión]]</f>
        <v>01:23</v>
      </c>
      <c r="Z1999" s="11">
        <f t="shared" si="217"/>
        <v>1</v>
      </c>
      <c r="AA1999" s="11">
        <f t="shared" si="218"/>
        <v>23</v>
      </c>
      <c r="AB1999" s="11">
        <f>IF(TablaIncidentes[[#This Row],[Prioridad*]]="Baja",(Z1999-24)*60+AA1999,IF(TablaIncidentes[[#This Row],[Prioridad*]]="Media",(Z1999-4)*60+AA1999,IF(TablaIncidentes[[#This Row],[Prioridad*]]="Alta",(Z1999-2)*60+AA1999)))</f>
        <v>-37</v>
      </c>
      <c r="AD1999" s="17" t="str">
        <f>TablaIncidentes[[#This Row],[Tiempo Creación (HH:mm)]]</f>
        <v>00:00</v>
      </c>
      <c r="AE1999" s="11">
        <f t="shared" si="219"/>
        <v>0</v>
      </c>
      <c r="AF1999" s="11">
        <f t="shared" si="220"/>
        <v>0</v>
      </c>
      <c r="AG1999" s="11">
        <f>IF(TablaIncidentes[[#This Row],[Prioridad*]]="Baja",((AE1999*60)+AF1999)-30,IF(TablaIncidentes[[#This Row],[Prioridad*]]="Media",((AE1999*60)+AF1999)-15,IF(TablaIncidentes[[#This Row],[Prioridad*]]="Alta",((AE1999*60)+AF1999)-10)))</f>
        <v>-10</v>
      </c>
      <c r="AI1999" s="17">
        <f>TablaIncidentes[[#This Row],[Tiempo Avance Incidente]]</f>
        <v>0</v>
      </c>
      <c r="AJ1999" s="11">
        <f t="shared" si="221"/>
        <v>0</v>
      </c>
      <c r="AK1999" s="11">
        <f t="shared" si="222"/>
        <v>0</v>
      </c>
      <c r="AL1999">
        <f>IF(TablaIncidentes[[#This Row],[Prioridad*]]="Baja",((AJ1999*60)+AK1999)-720,IF(TablaIncidentes[[#This Row],[Prioridad*]]="Media",((AJ1999*60)+AK1999)-120,IF(TablaIncidentes[[#This Row],[Prioridad*]]="Alta",((AJ1999*60)+AK1999)-60)))</f>
        <v>-60</v>
      </c>
      <c r="AN1999" t="str">
        <f t="shared" si="223"/>
        <v>miércoles</v>
      </c>
    </row>
    <row r="2000" spans="1:40" x14ac:dyDescent="0.25">
      <c r="A2000" s="10" t="s">
        <v>3953</v>
      </c>
      <c r="B2000" t="s">
        <v>3064</v>
      </c>
      <c r="C2000" t="s">
        <v>462</v>
      </c>
      <c r="D2000" s="11" t="s">
        <v>150</v>
      </c>
      <c r="E2000" t="s">
        <v>34</v>
      </c>
      <c r="F2000" t="s">
        <v>111</v>
      </c>
      <c r="G2000" t="s">
        <v>279</v>
      </c>
      <c r="J2000" s="12">
        <v>43859</v>
      </c>
      <c r="K2000" s="13">
        <v>0.43995370370370374</v>
      </c>
      <c r="L2000" s="14">
        <v>43859</v>
      </c>
      <c r="M2000" s="15">
        <v>0.44228009259259254</v>
      </c>
      <c r="N2000" s="12">
        <v>43859</v>
      </c>
      <c r="O2000" s="13">
        <v>0.47695601851851849</v>
      </c>
      <c r="P2000" s="16">
        <v>43860.535474537035</v>
      </c>
      <c r="Q2000" s="11" t="s">
        <v>37</v>
      </c>
      <c r="R2000" s="11" t="s">
        <v>554</v>
      </c>
      <c r="S2000" s="11" t="s">
        <v>59</v>
      </c>
      <c r="T2000" s="11" t="s">
        <v>116</v>
      </c>
      <c r="U2000" s="11" t="s">
        <v>37</v>
      </c>
      <c r="V2000" s="17">
        <v>2.2916666712262668E-3</v>
      </c>
      <c r="W2000" s="11" t="s">
        <v>37</v>
      </c>
      <c r="Y2000" s="17" t="str">
        <f>TablaIncidentes[[#This Row],[Tiempo Total Gestión]]</f>
        <v>00:53</v>
      </c>
      <c r="Z2000" s="11">
        <f t="shared" si="217"/>
        <v>0</v>
      </c>
      <c r="AA2000" s="11">
        <f t="shared" si="218"/>
        <v>53</v>
      </c>
      <c r="AB2000" s="11">
        <f>IF(TablaIncidentes[[#This Row],[Prioridad*]]="Baja",(Z2000-24)*60+AA2000,IF(TablaIncidentes[[#This Row],[Prioridad*]]="Media",(Z2000-4)*60+AA2000,IF(TablaIncidentes[[#This Row],[Prioridad*]]="Alta",(Z2000-2)*60+AA2000)))</f>
        <v>-1387</v>
      </c>
      <c r="AD2000" s="17" t="str">
        <f>TablaIncidentes[[#This Row],[Tiempo Creación (HH:mm)]]</f>
        <v>00:03</v>
      </c>
      <c r="AE2000" s="11">
        <f t="shared" si="219"/>
        <v>0</v>
      </c>
      <c r="AF2000" s="11">
        <f t="shared" si="220"/>
        <v>3</v>
      </c>
      <c r="AG2000" s="11">
        <f>IF(TablaIncidentes[[#This Row],[Prioridad*]]="Baja",((AE2000*60)+AF2000)-30,IF(TablaIncidentes[[#This Row],[Prioridad*]]="Media",((AE2000*60)+AF2000)-15,IF(TablaIncidentes[[#This Row],[Prioridad*]]="Alta",((AE2000*60)+AF2000)-10)))</f>
        <v>-27</v>
      </c>
      <c r="AI2000" s="17">
        <f>TablaIncidentes[[#This Row],[Tiempo Avance Incidente]]</f>
        <v>2.2916666712262668E-3</v>
      </c>
      <c r="AJ2000" s="11">
        <f t="shared" si="221"/>
        <v>0</v>
      </c>
      <c r="AK2000" s="11">
        <f t="shared" si="222"/>
        <v>3</v>
      </c>
      <c r="AL2000">
        <f>IF(TablaIncidentes[[#This Row],[Prioridad*]]="Baja",((AJ2000*60)+AK2000)-720,IF(TablaIncidentes[[#This Row],[Prioridad*]]="Media",((AJ2000*60)+AK2000)-120,IF(TablaIncidentes[[#This Row],[Prioridad*]]="Alta",((AJ2000*60)+AK2000)-60)))</f>
        <v>-717</v>
      </c>
      <c r="AN2000" t="str">
        <f t="shared" si="223"/>
        <v>miércoles</v>
      </c>
    </row>
    <row r="2001" spans="1:40" x14ac:dyDescent="0.25">
      <c r="A2001" s="20" t="s">
        <v>3954</v>
      </c>
      <c r="B2001" t="s">
        <v>3955</v>
      </c>
      <c r="C2001" t="s">
        <v>32</v>
      </c>
      <c r="D2001" s="11" t="s">
        <v>33</v>
      </c>
      <c r="E2001" t="s">
        <v>34</v>
      </c>
      <c r="F2001" t="s">
        <v>51</v>
      </c>
      <c r="G2001" t="s">
        <v>52</v>
      </c>
      <c r="J2001" s="12">
        <v>43859</v>
      </c>
      <c r="K2001" s="13">
        <v>0.45121527777777781</v>
      </c>
      <c r="L2001" s="14">
        <v>43859</v>
      </c>
      <c r="M2001" s="15">
        <v>0.45121527777777781</v>
      </c>
      <c r="N2001" s="12">
        <v>43860</v>
      </c>
      <c r="O2001" s="13">
        <v>0.48570601851851852</v>
      </c>
      <c r="P2001" s="16">
        <v>43861.532175925924</v>
      </c>
      <c r="Q2001" s="11" t="s">
        <v>101</v>
      </c>
      <c r="R2001" s="11" t="s">
        <v>1787</v>
      </c>
      <c r="S2001" s="11" t="s">
        <v>39</v>
      </c>
      <c r="T2001" s="11" t="s">
        <v>133</v>
      </c>
      <c r="U2001" s="11" t="s">
        <v>37</v>
      </c>
      <c r="V2001" s="17">
        <v>0</v>
      </c>
      <c r="W2001" s="11" t="s">
        <v>37</v>
      </c>
      <c r="Y2001" s="17" t="str">
        <f>TablaIncidentes[[#This Row],[Tiempo Total Gestión]]</f>
        <v>24:49</v>
      </c>
      <c r="Z2001" s="11">
        <f t="shared" si="217"/>
        <v>0</v>
      </c>
      <c r="AA2001" s="11">
        <f t="shared" si="218"/>
        <v>49</v>
      </c>
      <c r="AB2001" s="11">
        <f>IF(TablaIncidentes[[#This Row],[Prioridad*]]="Baja",(Z2001-24)*60+AA2001,IF(TablaIncidentes[[#This Row],[Prioridad*]]="Media",(Z2001-4)*60+AA2001,IF(TablaIncidentes[[#This Row],[Prioridad*]]="Alta",(Z2001-2)*60+AA2001)))</f>
        <v>-71</v>
      </c>
      <c r="AD2001" s="17" t="str">
        <f>TablaIncidentes[[#This Row],[Tiempo Creación (HH:mm)]]</f>
        <v>00:00</v>
      </c>
      <c r="AE2001" s="11">
        <f t="shared" si="219"/>
        <v>0</v>
      </c>
      <c r="AF2001" s="11">
        <f t="shared" si="220"/>
        <v>0</v>
      </c>
      <c r="AG2001" s="11">
        <f>IF(TablaIncidentes[[#This Row],[Prioridad*]]="Baja",((AE2001*60)+AF2001)-30,IF(TablaIncidentes[[#This Row],[Prioridad*]]="Media",((AE2001*60)+AF2001)-15,IF(TablaIncidentes[[#This Row],[Prioridad*]]="Alta",((AE2001*60)+AF2001)-10)))</f>
        <v>-10</v>
      </c>
      <c r="AI2001" s="17">
        <f>TablaIncidentes[[#This Row],[Tiempo Avance Incidente]]</f>
        <v>0</v>
      </c>
      <c r="AJ2001" s="11">
        <f t="shared" si="221"/>
        <v>0</v>
      </c>
      <c r="AK2001" s="11">
        <f t="shared" si="222"/>
        <v>0</v>
      </c>
      <c r="AL2001">
        <f>IF(TablaIncidentes[[#This Row],[Prioridad*]]="Baja",((AJ2001*60)+AK2001)-720,IF(TablaIncidentes[[#This Row],[Prioridad*]]="Media",((AJ2001*60)+AK2001)-120,IF(TablaIncidentes[[#This Row],[Prioridad*]]="Alta",((AJ2001*60)+AK2001)-60)))</f>
        <v>-60</v>
      </c>
      <c r="AN2001" t="str">
        <f t="shared" si="223"/>
        <v>miércoles</v>
      </c>
    </row>
    <row r="2002" spans="1:40" x14ac:dyDescent="0.25">
      <c r="A2002" s="10" t="s">
        <v>3956</v>
      </c>
      <c r="B2002" t="s">
        <v>3957</v>
      </c>
      <c r="C2002" t="s">
        <v>123</v>
      </c>
      <c r="D2002" s="11" t="s">
        <v>150</v>
      </c>
      <c r="E2002" t="s">
        <v>34</v>
      </c>
      <c r="F2002" t="s">
        <v>111</v>
      </c>
      <c r="G2002" t="s">
        <v>279</v>
      </c>
      <c r="J2002" s="12">
        <v>43859</v>
      </c>
      <c r="K2002" s="13">
        <v>0.45763888888888887</v>
      </c>
      <c r="L2002" s="14">
        <v>43859</v>
      </c>
      <c r="M2002" s="15">
        <v>0.45869212962962963</v>
      </c>
      <c r="N2002" s="12">
        <v>43859</v>
      </c>
      <c r="O2002" s="13">
        <v>0.46090277777777783</v>
      </c>
      <c r="P2002" s="16">
        <v>43860.535474537035</v>
      </c>
      <c r="Q2002" s="11" t="s">
        <v>37</v>
      </c>
      <c r="R2002" s="11" t="s">
        <v>327</v>
      </c>
      <c r="S2002" s="11" t="s">
        <v>59</v>
      </c>
      <c r="T2002" s="11" t="s">
        <v>40</v>
      </c>
      <c r="U2002" s="11" t="s">
        <v>37</v>
      </c>
      <c r="V2002" s="17">
        <v>1.0300925932824612E-3</v>
      </c>
      <c r="W2002" s="11" t="s">
        <v>37</v>
      </c>
      <c r="Y2002" s="17" t="str">
        <f>TablaIncidentes[[#This Row],[Tiempo Total Gestión]]</f>
        <v>00:04</v>
      </c>
      <c r="Z2002" s="11">
        <f t="shared" si="217"/>
        <v>0</v>
      </c>
      <c r="AA2002" s="11">
        <f t="shared" si="218"/>
        <v>4</v>
      </c>
      <c r="AB2002" s="11">
        <f>IF(TablaIncidentes[[#This Row],[Prioridad*]]="Baja",(Z2002-24)*60+AA2002,IF(TablaIncidentes[[#This Row],[Prioridad*]]="Media",(Z2002-4)*60+AA2002,IF(TablaIncidentes[[#This Row],[Prioridad*]]="Alta",(Z2002-2)*60+AA2002)))</f>
        <v>-1436</v>
      </c>
      <c r="AD2002" s="17" t="str">
        <f>TablaIncidentes[[#This Row],[Tiempo Creación (HH:mm)]]</f>
        <v>00:01</v>
      </c>
      <c r="AE2002" s="11">
        <f t="shared" si="219"/>
        <v>0</v>
      </c>
      <c r="AF2002" s="11">
        <f t="shared" si="220"/>
        <v>1</v>
      </c>
      <c r="AG2002" s="11">
        <f>IF(TablaIncidentes[[#This Row],[Prioridad*]]="Baja",((AE2002*60)+AF2002)-30,IF(TablaIncidentes[[#This Row],[Prioridad*]]="Media",((AE2002*60)+AF2002)-15,IF(TablaIncidentes[[#This Row],[Prioridad*]]="Alta",((AE2002*60)+AF2002)-10)))</f>
        <v>-29</v>
      </c>
      <c r="AI2002" s="17">
        <f>TablaIncidentes[[#This Row],[Tiempo Avance Incidente]]</f>
        <v>1.0300925932824612E-3</v>
      </c>
      <c r="AJ2002" s="11">
        <f t="shared" si="221"/>
        <v>0</v>
      </c>
      <c r="AK2002" s="11">
        <f t="shared" si="222"/>
        <v>1</v>
      </c>
      <c r="AL2002">
        <f>IF(TablaIncidentes[[#This Row],[Prioridad*]]="Baja",((AJ2002*60)+AK2002)-720,IF(TablaIncidentes[[#This Row],[Prioridad*]]="Media",((AJ2002*60)+AK2002)-120,IF(TablaIncidentes[[#This Row],[Prioridad*]]="Alta",((AJ2002*60)+AK2002)-60)))</f>
        <v>-719</v>
      </c>
      <c r="AN2002" t="str">
        <f t="shared" si="223"/>
        <v>miércoles</v>
      </c>
    </row>
    <row r="2003" spans="1:40" x14ac:dyDescent="0.25">
      <c r="A2003" s="20" t="s">
        <v>3958</v>
      </c>
      <c r="B2003" t="s">
        <v>3959</v>
      </c>
      <c r="C2003" t="s">
        <v>32</v>
      </c>
      <c r="D2003" s="11" t="s">
        <v>33</v>
      </c>
      <c r="E2003" t="s">
        <v>34</v>
      </c>
      <c r="F2003" t="s">
        <v>51</v>
      </c>
      <c r="G2003" t="s">
        <v>75</v>
      </c>
      <c r="J2003" s="12">
        <v>43859</v>
      </c>
      <c r="K2003" s="13">
        <v>0.48253472222222221</v>
      </c>
      <c r="L2003" s="14">
        <v>43859</v>
      </c>
      <c r="M2003" s="15">
        <v>0.48253472222222221</v>
      </c>
      <c r="N2003" s="12">
        <v>43860</v>
      </c>
      <c r="O2003" s="13">
        <v>0.36450231481481482</v>
      </c>
      <c r="P2003" s="16">
        <v>43861.532175925924</v>
      </c>
      <c r="Q2003" s="11" t="s">
        <v>101</v>
      </c>
      <c r="R2003" s="11" t="s">
        <v>2248</v>
      </c>
      <c r="S2003" s="11" t="s">
        <v>39</v>
      </c>
      <c r="T2003" s="11" t="s">
        <v>133</v>
      </c>
      <c r="U2003" s="11" t="s">
        <v>37</v>
      </c>
      <c r="V2003" s="17">
        <v>0</v>
      </c>
      <c r="W2003" s="11" t="s">
        <v>37</v>
      </c>
      <c r="Y2003" s="17" t="str">
        <f>TablaIncidentes[[#This Row],[Tiempo Total Gestión]]</f>
        <v>04:44</v>
      </c>
      <c r="Z2003" s="11">
        <f t="shared" si="217"/>
        <v>4</v>
      </c>
      <c r="AA2003" s="11">
        <f t="shared" si="218"/>
        <v>44</v>
      </c>
      <c r="AB2003" s="11">
        <f>IF(TablaIncidentes[[#This Row],[Prioridad*]]="Baja",(Z2003-24)*60+AA2003,IF(TablaIncidentes[[#This Row],[Prioridad*]]="Media",(Z2003-4)*60+AA2003,IF(TablaIncidentes[[#This Row],[Prioridad*]]="Alta",(Z2003-2)*60+AA2003)))</f>
        <v>164</v>
      </c>
      <c r="AD2003" s="17" t="str">
        <f>TablaIncidentes[[#This Row],[Tiempo Creación (HH:mm)]]</f>
        <v>00:00</v>
      </c>
      <c r="AE2003" s="11">
        <f t="shared" si="219"/>
        <v>0</v>
      </c>
      <c r="AF2003" s="11">
        <f t="shared" si="220"/>
        <v>0</v>
      </c>
      <c r="AG2003" s="11">
        <f>IF(TablaIncidentes[[#This Row],[Prioridad*]]="Baja",((AE2003*60)+AF2003)-30,IF(TablaIncidentes[[#This Row],[Prioridad*]]="Media",((AE2003*60)+AF2003)-15,IF(TablaIncidentes[[#This Row],[Prioridad*]]="Alta",((AE2003*60)+AF2003)-10)))</f>
        <v>-10</v>
      </c>
      <c r="AI2003" s="17">
        <f>TablaIncidentes[[#This Row],[Tiempo Avance Incidente]]</f>
        <v>0</v>
      </c>
      <c r="AJ2003" s="11">
        <f t="shared" si="221"/>
        <v>0</v>
      </c>
      <c r="AK2003" s="11">
        <f t="shared" si="222"/>
        <v>0</v>
      </c>
      <c r="AL2003">
        <f>IF(TablaIncidentes[[#This Row],[Prioridad*]]="Baja",((AJ2003*60)+AK2003)-720,IF(TablaIncidentes[[#This Row],[Prioridad*]]="Media",((AJ2003*60)+AK2003)-120,IF(TablaIncidentes[[#This Row],[Prioridad*]]="Alta",((AJ2003*60)+AK2003)-60)))</f>
        <v>-60</v>
      </c>
      <c r="AN2003" t="str">
        <f t="shared" si="223"/>
        <v>miércoles</v>
      </c>
    </row>
    <row r="2004" spans="1:40" x14ac:dyDescent="0.25">
      <c r="A2004" s="20" t="s">
        <v>3960</v>
      </c>
      <c r="B2004" t="s">
        <v>3757</v>
      </c>
      <c r="C2004" t="s">
        <v>32</v>
      </c>
      <c r="D2004" s="11" t="s">
        <v>33</v>
      </c>
      <c r="E2004" t="s">
        <v>34</v>
      </c>
      <c r="F2004" t="s">
        <v>51</v>
      </c>
      <c r="G2004" t="s">
        <v>52</v>
      </c>
      <c r="J2004" s="12">
        <v>43859</v>
      </c>
      <c r="K2004" s="13">
        <v>0.50758101851851845</v>
      </c>
      <c r="L2004" s="14">
        <v>43859</v>
      </c>
      <c r="M2004" s="15">
        <v>0.50758101851851845</v>
      </c>
      <c r="N2004" s="12">
        <v>43860</v>
      </c>
      <c r="O2004" s="13">
        <v>0.4997800925925926</v>
      </c>
      <c r="P2004" s="16">
        <v>43861.532175925924</v>
      </c>
      <c r="Q2004" s="11" t="s">
        <v>101</v>
      </c>
      <c r="R2004" s="11" t="s">
        <v>3961</v>
      </c>
      <c r="S2004" s="11" t="s">
        <v>39</v>
      </c>
      <c r="T2004" s="11" t="s">
        <v>133</v>
      </c>
      <c r="U2004" s="11" t="s">
        <v>37</v>
      </c>
      <c r="V2004" s="17">
        <v>0</v>
      </c>
      <c r="W2004" s="11" t="s">
        <v>37</v>
      </c>
      <c r="Y2004" s="17" t="str">
        <f>TablaIncidentes[[#This Row],[Tiempo Total Gestión]]</f>
        <v>23:48</v>
      </c>
      <c r="Z2004" s="11">
        <f t="shared" si="217"/>
        <v>23</v>
      </c>
      <c r="AA2004" s="11">
        <f t="shared" si="218"/>
        <v>48</v>
      </c>
      <c r="AB2004" s="11">
        <f>IF(TablaIncidentes[[#This Row],[Prioridad*]]="Baja",(Z2004-24)*60+AA2004,IF(TablaIncidentes[[#This Row],[Prioridad*]]="Media",(Z2004-4)*60+AA2004,IF(TablaIncidentes[[#This Row],[Prioridad*]]="Alta",(Z2004-2)*60+AA2004)))</f>
        <v>1308</v>
      </c>
      <c r="AD2004" s="17" t="str">
        <f>TablaIncidentes[[#This Row],[Tiempo Creación (HH:mm)]]</f>
        <v>00:00</v>
      </c>
      <c r="AE2004" s="11">
        <f t="shared" si="219"/>
        <v>0</v>
      </c>
      <c r="AF2004" s="11">
        <f t="shared" si="220"/>
        <v>0</v>
      </c>
      <c r="AG2004" s="11">
        <f>IF(TablaIncidentes[[#This Row],[Prioridad*]]="Baja",((AE2004*60)+AF2004)-30,IF(TablaIncidentes[[#This Row],[Prioridad*]]="Media",((AE2004*60)+AF2004)-15,IF(TablaIncidentes[[#This Row],[Prioridad*]]="Alta",((AE2004*60)+AF2004)-10)))</f>
        <v>-10</v>
      </c>
      <c r="AI2004" s="17">
        <f>TablaIncidentes[[#This Row],[Tiempo Avance Incidente]]</f>
        <v>0</v>
      </c>
      <c r="AJ2004" s="11">
        <f t="shared" si="221"/>
        <v>0</v>
      </c>
      <c r="AK2004" s="11">
        <f t="shared" si="222"/>
        <v>0</v>
      </c>
      <c r="AL2004">
        <f>IF(TablaIncidentes[[#This Row],[Prioridad*]]="Baja",((AJ2004*60)+AK2004)-720,IF(TablaIncidentes[[#This Row],[Prioridad*]]="Media",((AJ2004*60)+AK2004)-120,IF(TablaIncidentes[[#This Row],[Prioridad*]]="Alta",((AJ2004*60)+AK2004)-60)))</f>
        <v>-60</v>
      </c>
      <c r="AN2004" t="str">
        <f t="shared" si="223"/>
        <v>miércoles</v>
      </c>
    </row>
    <row r="2005" spans="1:40" x14ac:dyDescent="0.25">
      <c r="A2005" s="20" t="s">
        <v>3962</v>
      </c>
      <c r="B2005" t="s">
        <v>1206</v>
      </c>
      <c r="C2005" t="s">
        <v>32</v>
      </c>
      <c r="D2005" s="11" t="s">
        <v>33</v>
      </c>
      <c r="E2005" t="s">
        <v>34</v>
      </c>
      <c r="F2005" t="s">
        <v>51</v>
      </c>
      <c r="G2005" t="s">
        <v>361</v>
      </c>
      <c r="J2005" s="12">
        <v>43859</v>
      </c>
      <c r="K2005" s="13">
        <v>0.51453703703703701</v>
      </c>
      <c r="L2005" s="14">
        <v>43859</v>
      </c>
      <c r="M2005" s="15">
        <v>0.51453703703703701</v>
      </c>
      <c r="N2005" s="12">
        <v>43859</v>
      </c>
      <c r="O2005" s="13">
        <v>0.62541666666666662</v>
      </c>
      <c r="P2005" s="16">
        <v>43860.703217592592</v>
      </c>
      <c r="Q2005" s="11" t="s">
        <v>101</v>
      </c>
      <c r="R2005" s="11" t="s">
        <v>1013</v>
      </c>
      <c r="S2005" s="11" t="s">
        <v>39</v>
      </c>
      <c r="T2005" s="11" t="s">
        <v>133</v>
      </c>
      <c r="U2005" s="11" t="s">
        <v>37</v>
      </c>
      <c r="V2005" s="17">
        <v>0</v>
      </c>
      <c r="W2005" s="11" t="s">
        <v>37</v>
      </c>
      <c r="Y2005" s="17" t="str">
        <f>TablaIncidentes[[#This Row],[Tiempo Total Gestión]]</f>
        <v>02:39</v>
      </c>
      <c r="Z2005" s="11">
        <f t="shared" si="217"/>
        <v>2</v>
      </c>
      <c r="AA2005" s="11">
        <f t="shared" si="218"/>
        <v>39</v>
      </c>
      <c r="AB2005" s="11">
        <f>IF(TablaIncidentes[[#This Row],[Prioridad*]]="Baja",(Z2005-24)*60+AA2005,IF(TablaIncidentes[[#This Row],[Prioridad*]]="Media",(Z2005-4)*60+AA2005,IF(TablaIncidentes[[#This Row],[Prioridad*]]="Alta",(Z2005-2)*60+AA2005)))</f>
        <v>39</v>
      </c>
      <c r="AD2005" s="17" t="str">
        <f>TablaIncidentes[[#This Row],[Tiempo Creación (HH:mm)]]</f>
        <v>00:00</v>
      </c>
      <c r="AE2005" s="11">
        <f t="shared" si="219"/>
        <v>0</v>
      </c>
      <c r="AF2005" s="11">
        <f t="shared" si="220"/>
        <v>0</v>
      </c>
      <c r="AG2005" s="11">
        <f>IF(TablaIncidentes[[#This Row],[Prioridad*]]="Baja",((AE2005*60)+AF2005)-30,IF(TablaIncidentes[[#This Row],[Prioridad*]]="Media",((AE2005*60)+AF2005)-15,IF(TablaIncidentes[[#This Row],[Prioridad*]]="Alta",((AE2005*60)+AF2005)-10)))</f>
        <v>-10</v>
      </c>
      <c r="AI2005" s="17">
        <f>TablaIncidentes[[#This Row],[Tiempo Avance Incidente]]</f>
        <v>0</v>
      </c>
      <c r="AJ2005" s="11">
        <f t="shared" si="221"/>
        <v>0</v>
      </c>
      <c r="AK2005" s="11">
        <f t="shared" si="222"/>
        <v>0</v>
      </c>
      <c r="AL2005">
        <f>IF(TablaIncidentes[[#This Row],[Prioridad*]]="Baja",((AJ2005*60)+AK2005)-720,IF(TablaIncidentes[[#This Row],[Prioridad*]]="Media",((AJ2005*60)+AK2005)-120,IF(TablaIncidentes[[#This Row],[Prioridad*]]="Alta",((AJ2005*60)+AK2005)-60)))</f>
        <v>-60</v>
      </c>
      <c r="AN2005" t="str">
        <f t="shared" si="223"/>
        <v>miércoles</v>
      </c>
    </row>
    <row r="2006" spans="1:40" x14ac:dyDescent="0.25">
      <c r="A2006" s="20" t="s">
        <v>3963</v>
      </c>
      <c r="B2006" t="s">
        <v>3964</v>
      </c>
      <c r="C2006" t="s">
        <v>32</v>
      </c>
      <c r="D2006" s="11" t="s">
        <v>33</v>
      </c>
      <c r="E2006" t="s">
        <v>34</v>
      </c>
      <c r="F2006" t="s">
        <v>51</v>
      </c>
      <c r="G2006" t="s">
        <v>361</v>
      </c>
      <c r="J2006" s="12">
        <v>43859</v>
      </c>
      <c r="K2006" s="13">
        <v>0.53471064814814817</v>
      </c>
      <c r="L2006" s="14">
        <v>43859</v>
      </c>
      <c r="M2006" s="15">
        <v>0.53471064814814817</v>
      </c>
      <c r="N2006" s="12">
        <v>43859</v>
      </c>
      <c r="O2006" s="13">
        <v>0.63093750000000004</v>
      </c>
      <c r="P2006" s="16">
        <v>43860.703217592592</v>
      </c>
      <c r="Q2006" s="11" t="s">
        <v>101</v>
      </c>
      <c r="R2006" s="11" t="s">
        <v>1970</v>
      </c>
      <c r="S2006" s="11" t="s">
        <v>39</v>
      </c>
      <c r="T2006" s="11" t="s">
        <v>133</v>
      </c>
      <c r="U2006" s="11" t="s">
        <v>37</v>
      </c>
      <c r="V2006" s="17">
        <v>0</v>
      </c>
      <c r="W2006" s="11" t="s">
        <v>37</v>
      </c>
      <c r="Y2006" s="17" t="str">
        <f>TablaIncidentes[[#This Row],[Tiempo Total Gestión]]</f>
        <v>02:18</v>
      </c>
      <c r="Z2006" s="11">
        <f t="shared" si="217"/>
        <v>2</v>
      </c>
      <c r="AA2006" s="11">
        <f t="shared" si="218"/>
        <v>18</v>
      </c>
      <c r="AB2006" s="11">
        <f>IF(TablaIncidentes[[#This Row],[Prioridad*]]="Baja",(Z2006-24)*60+AA2006,IF(TablaIncidentes[[#This Row],[Prioridad*]]="Media",(Z2006-4)*60+AA2006,IF(TablaIncidentes[[#This Row],[Prioridad*]]="Alta",(Z2006-2)*60+AA2006)))</f>
        <v>18</v>
      </c>
      <c r="AD2006" s="17" t="str">
        <f>TablaIncidentes[[#This Row],[Tiempo Creación (HH:mm)]]</f>
        <v>00:00</v>
      </c>
      <c r="AE2006" s="11">
        <f t="shared" si="219"/>
        <v>0</v>
      </c>
      <c r="AF2006" s="11">
        <f t="shared" si="220"/>
        <v>0</v>
      </c>
      <c r="AG2006" s="11">
        <f>IF(TablaIncidentes[[#This Row],[Prioridad*]]="Baja",((AE2006*60)+AF2006)-30,IF(TablaIncidentes[[#This Row],[Prioridad*]]="Media",((AE2006*60)+AF2006)-15,IF(TablaIncidentes[[#This Row],[Prioridad*]]="Alta",((AE2006*60)+AF2006)-10)))</f>
        <v>-10</v>
      </c>
      <c r="AI2006" s="17">
        <f>TablaIncidentes[[#This Row],[Tiempo Avance Incidente]]</f>
        <v>0</v>
      </c>
      <c r="AJ2006" s="11">
        <f t="shared" si="221"/>
        <v>0</v>
      </c>
      <c r="AK2006" s="11">
        <f t="shared" si="222"/>
        <v>0</v>
      </c>
      <c r="AL2006">
        <f>IF(TablaIncidentes[[#This Row],[Prioridad*]]="Baja",((AJ2006*60)+AK2006)-720,IF(TablaIncidentes[[#This Row],[Prioridad*]]="Media",((AJ2006*60)+AK2006)-120,IF(TablaIncidentes[[#This Row],[Prioridad*]]="Alta",((AJ2006*60)+AK2006)-60)))</f>
        <v>-60</v>
      </c>
      <c r="AN2006" t="str">
        <f t="shared" si="223"/>
        <v>miércoles</v>
      </c>
    </row>
    <row r="2007" spans="1:40" x14ac:dyDescent="0.25">
      <c r="A2007" s="10" t="s">
        <v>3965</v>
      </c>
      <c r="B2007" t="s">
        <v>3966</v>
      </c>
      <c r="C2007" t="s">
        <v>32</v>
      </c>
      <c r="D2007" s="11" t="s">
        <v>33</v>
      </c>
      <c r="E2007" t="s">
        <v>34</v>
      </c>
      <c r="F2007" t="s">
        <v>51</v>
      </c>
      <c r="G2007" t="s">
        <v>75</v>
      </c>
      <c r="J2007" s="12">
        <v>43859</v>
      </c>
      <c r="K2007" s="13">
        <v>0.45332175925925927</v>
      </c>
      <c r="L2007" s="14">
        <v>43859</v>
      </c>
      <c r="M2007" s="15">
        <v>0.45332175925925927</v>
      </c>
      <c r="N2007" s="12">
        <v>43859</v>
      </c>
      <c r="O2007" s="13">
        <v>0.70490740740740743</v>
      </c>
      <c r="P2007" s="16">
        <v>43860.782835648148</v>
      </c>
      <c r="Q2007" s="11" t="s">
        <v>37</v>
      </c>
      <c r="R2007" s="11" t="s">
        <v>590</v>
      </c>
      <c r="S2007" s="11" t="s">
        <v>39</v>
      </c>
      <c r="T2007" s="11" t="s">
        <v>133</v>
      </c>
      <c r="U2007" s="11" t="s">
        <v>37</v>
      </c>
      <c r="V2007" s="17">
        <v>0</v>
      </c>
      <c r="W2007" s="11" t="s">
        <v>37</v>
      </c>
      <c r="Y2007" s="17" t="str">
        <f>TablaIncidentes[[#This Row],[Tiempo Total Gestión]]</f>
        <v>00:26</v>
      </c>
      <c r="Z2007" s="11">
        <f t="shared" si="217"/>
        <v>0</v>
      </c>
      <c r="AA2007" s="11">
        <f t="shared" si="218"/>
        <v>26</v>
      </c>
      <c r="AB2007" s="11">
        <f>IF(TablaIncidentes[[#This Row],[Prioridad*]]="Baja",(Z2007-24)*60+AA2007,IF(TablaIncidentes[[#This Row],[Prioridad*]]="Media",(Z2007-4)*60+AA2007,IF(TablaIncidentes[[#This Row],[Prioridad*]]="Alta",(Z2007-2)*60+AA2007)))</f>
        <v>-94</v>
      </c>
      <c r="AD2007" s="17" t="str">
        <f>TablaIncidentes[[#This Row],[Tiempo Creación (HH:mm)]]</f>
        <v>00:00</v>
      </c>
      <c r="AE2007" s="11">
        <f t="shared" si="219"/>
        <v>0</v>
      </c>
      <c r="AF2007" s="11">
        <f t="shared" si="220"/>
        <v>0</v>
      </c>
      <c r="AG2007" s="11">
        <f>IF(TablaIncidentes[[#This Row],[Prioridad*]]="Baja",((AE2007*60)+AF2007)-30,IF(TablaIncidentes[[#This Row],[Prioridad*]]="Media",((AE2007*60)+AF2007)-15,IF(TablaIncidentes[[#This Row],[Prioridad*]]="Alta",((AE2007*60)+AF2007)-10)))</f>
        <v>-10</v>
      </c>
      <c r="AI2007" s="17">
        <f>TablaIncidentes[[#This Row],[Tiempo Avance Incidente]]</f>
        <v>0</v>
      </c>
      <c r="AJ2007" s="11">
        <f t="shared" si="221"/>
        <v>0</v>
      </c>
      <c r="AK2007" s="11">
        <f t="shared" si="222"/>
        <v>0</v>
      </c>
      <c r="AL2007">
        <f>IF(TablaIncidentes[[#This Row],[Prioridad*]]="Baja",((AJ2007*60)+AK2007)-720,IF(TablaIncidentes[[#This Row],[Prioridad*]]="Media",((AJ2007*60)+AK2007)-120,IF(TablaIncidentes[[#This Row],[Prioridad*]]="Alta",((AJ2007*60)+AK2007)-60)))</f>
        <v>-60</v>
      </c>
      <c r="AN2007" t="str">
        <f t="shared" si="223"/>
        <v>miércoles</v>
      </c>
    </row>
    <row r="2008" spans="1:40" x14ac:dyDescent="0.25">
      <c r="A2008" s="10" t="s">
        <v>3967</v>
      </c>
      <c r="B2008" t="s">
        <v>3968</v>
      </c>
      <c r="C2008" t="s">
        <v>161</v>
      </c>
      <c r="D2008" s="11" t="s">
        <v>150</v>
      </c>
      <c r="E2008" t="s">
        <v>34</v>
      </c>
      <c r="F2008" t="s">
        <v>111</v>
      </c>
      <c r="G2008" t="s">
        <v>279</v>
      </c>
      <c r="J2008" s="12">
        <v>43859</v>
      </c>
      <c r="K2008" s="13">
        <v>0.47395833333333331</v>
      </c>
      <c r="L2008" s="14">
        <v>43859</v>
      </c>
      <c r="M2008" s="15">
        <v>0.47554398148148147</v>
      </c>
      <c r="N2008" s="12">
        <v>43859</v>
      </c>
      <c r="O2008" s="13">
        <v>0.47641203703703705</v>
      </c>
      <c r="P2008" s="16">
        <v>43860.535474537035</v>
      </c>
      <c r="Q2008" s="11" t="s">
        <v>37</v>
      </c>
      <c r="R2008" s="11" t="s">
        <v>116</v>
      </c>
      <c r="S2008" s="11" t="s">
        <v>59</v>
      </c>
      <c r="T2008" s="11" t="s">
        <v>48</v>
      </c>
      <c r="U2008" s="11" t="s">
        <v>37</v>
      </c>
      <c r="V2008" s="17">
        <v>1.7013888864312321E-3</v>
      </c>
      <c r="W2008" s="11" t="s">
        <v>37</v>
      </c>
      <c r="Y2008" s="17" t="str">
        <f>TablaIncidentes[[#This Row],[Tiempo Total Gestión]]</f>
        <v>00:03</v>
      </c>
      <c r="Z2008" s="11">
        <f t="shared" si="217"/>
        <v>0</v>
      </c>
      <c r="AA2008" s="11">
        <f t="shared" si="218"/>
        <v>3</v>
      </c>
      <c r="AB2008" s="11">
        <f>IF(TablaIncidentes[[#This Row],[Prioridad*]]="Baja",(Z2008-24)*60+AA2008,IF(TablaIncidentes[[#This Row],[Prioridad*]]="Media",(Z2008-4)*60+AA2008,IF(TablaIncidentes[[#This Row],[Prioridad*]]="Alta",(Z2008-2)*60+AA2008)))</f>
        <v>-1437</v>
      </c>
      <c r="AD2008" s="17" t="str">
        <f>TablaIncidentes[[#This Row],[Tiempo Creación (HH:mm)]]</f>
        <v>00:02</v>
      </c>
      <c r="AE2008" s="11">
        <f t="shared" si="219"/>
        <v>0</v>
      </c>
      <c r="AF2008" s="11">
        <f t="shared" si="220"/>
        <v>2</v>
      </c>
      <c r="AG2008" s="11">
        <f>IF(TablaIncidentes[[#This Row],[Prioridad*]]="Baja",((AE2008*60)+AF2008)-30,IF(TablaIncidentes[[#This Row],[Prioridad*]]="Media",((AE2008*60)+AF2008)-15,IF(TablaIncidentes[[#This Row],[Prioridad*]]="Alta",((AE2008*60)+AF2008)-10)))</f>
        <v>-28</v>
      </c>
      <c r="AI2008" s="17">
        <f>TablaIncidentes[[#This Row],[Tiempo Avance Incidente]]</f>
        <v>1.7013888864312321E-3</v>
      </c>
      <c r="AJ2008" s="11">
        <f t="shared" si="221"/>
        <v>0</v>
      </c>
      <c r="AK2008" s="11">
        <f t="shared" si="222"/>
        <v>2</v>
      </c>
      <c r="AL2008">
        <f>IF(TablaIncidentes[[#This Row],[Prioridad*]]="Baja",((AJ2008*60)+AK2008)-720,IF(TablaIncidentes[[#This Row],[Prioridad*]]="Media",((AJ2008*60)+AK2008)-120,IF(TablaIncidentes[[#This Row],[Prioridad*]]="Alta",((AJ2008*60)+AK2008)-60)))</f>
        <v>-718</v>
      </c>
      <c r="AN2008" t="str">
        <f t="shared" si="223"/>
        <v>miércoles</v>
      </c>
    </row>
    <row r="2009" spans="1:40" x14ac:dyDescent="0.25">
      <c r="A2009" s="20" t="s">
        <v>3969</v>
      </c>
      <c r="B2009" t="s">
        <v>3970</v>
      </c>
      <c r="C2009" t="s">
        <v>32</v>
      </c>
      <c r="D2009" s="11" t="s">
        <v>33</v>
      </c>
      <c r="E2009" t="s">
        <v>34</v>
      </c>
      <c r="F2009" t="s">
        <v>51</v>
      </c>
      <c r="G2009" t="s">
        <v>52</v>
      </c>
      <c r="J2009" s="12">
        <v>43859</v>
      </c>
      <c r="K2009" s="13">
        <v>0.47627314814814814</v>
      </c>
      <c r="L2009" s="14">
        <v>43859</v>
      </c>
      <c r="M2009" s="15">
        <v>0.47627314814814814</v>
      </c>
      <c r="N2009" s="12">
        <v>43860</v>
      </c>
      <c r="O2009" s="13">
        <v>0.50896990740740744</v>
      </c>
      <c r="P2009" s="16">
        <v>43861.532175925924</v>
      </c>
      <c r="Q2009" s="11" t="s">
        <v>101</v>
      </c>
      <c r="R2009" s="11" t="s">
        <v>1101</v>
      </c>
      <c r="S2009" s="11" t="s">
        <v>39</v>
      </c>
      <c r="T2009" s="11" t="s">
        <v>133</v>
      </c>
      <c r="U2009" s="11" t="s">
        <v>37</v>
      </c>
      <c r="V2009" s="17">
        <v>0</v>
      </c>
      <c r="W2009" s="11" t="s">
        <v>37</v>
      </c>
      <c r="Y2009" s="17" t="str">
        <f>TablaIncidentes[[#This Row],[Tiempo Total Gestión]]</f>
        <v>24:47</v>
      </c>
      <c r="Z2009" s="11">
        <f t="shared" si="217"/>
        <v>0</v>
      </c>
      <c r="AA2009" s="11">
        <f t="shared" si="218"/>
        <v>47</v>
      </c>
      <c r="AB2009" s="11">
        <f>IF(TablaIncidentes[[#This Row],[Prioridad*]]="Baja",(Z2009-24)*60+AA2009,IF(TablaIncidentes[[#This Row],[Prioridad*]]="Media",(Z2009-4)*60+AA2009,IF(TablaIncidentes[[#This Row],[Prioridad*]]="Alta",(Z2009-2)*60+AA2009)))</f>
        <v>-73</v>
      </c>
      <c r="AD2009" s="17" t="str">
        <f>TablaIncidentes[[#This Row],[Tiempo Creación (HH:mm)]]</f>
        <v>00:00</v>
      </c>
      <c r="AE2009" s="11">
        <f t="shared" si="219"/>
        <v>0</v>
      </c>
      <c r="AF2009" s="11">
        <f t="shared" si="220"/>
        <v>0</v>
      </c>
      <c r="AG2009" s="11">
        <f>IF(TablaIncidentes[[#This Row],[Prioridad*]]="Baja",((AE2009*60)+AF2009)-30,IF(TablaIncidentes[[#This Row],[Prioridad*]]="Media",((AE2009*60)+AF2009)-15,IF(TablaIncidentes[[#This Row],[Prioridad*]]="Alta",((AE2009*60)+AF2009)-10)))</f>
        <v>-10</v>
      </c>
      <c r="AI2009" s="17">
        <f>TablaIncidentes[[#This Row],[Tiempo Avance Incidente]]</f>
        <v>0</v>
      </c>
      <c r="AJ2009" s="11">
        <f t="shared" si="221"/>
        <v>0</v>
      </c>
      <c r="AK2009" s="11">
        <f t="shared" si="222"/>
        <v>0</v>
      </c>
      <c r="AL2009">
        <f>IF(TablaIncidentes[[#This Row],[Prioridad*]]="Baja",((AJ2009*60)+AK2009)-720,IF(TablaIncidentes[[#This Row],[Prioridad*]]="Media",((AJ2009*60)+AK2009)-120,IF(TablaIncidentes[[#This Row],[Prioridad*]]="Alta",((AJ2009*60)+AK2009)-60)))</f>
        <v>-60</v>
      </c>
      <c r="AN2009" t="str">
        <f t="shared" si="223"/>
        <v>miércoles</v>
      </c>
    </row>
    <row r="2010" spans="1:40" x14ac:dyDescent="0.25">
      <c r="A2010" s="10" t="s">
        <v>3971</v>
      </c>
      <c r="B2010" t="s">
        <v>3972</v>
      </c>
      <c r="C2010" t="s">
        <v>32</v>
      </c>
      <c r="D2010" s="11" t="s">
        <v>33</v>
      </c>
      <c r="E2010" t="s">
        <v>34</v>
      </c>
      <c r="F2010" t="s">
        <v>51</v>
      </c>
      <c r="G2010" t="s">
        <v>361</v>
      </c>
      <c r="J2010" s="12">
        <v>43859</v>
      </c>
      <c r="K2010" s="13">
        <v>0.48810185185185184</v>
      </c>
      <c r="L2010" s="14">
        <v>43859</v>
      </c>
      <c r="M2010" s="15">
        <v>0.48810185185185184</v>
      </c>
      <c r="N2010" s="12">
        <v>43859</v>
      </c>
      <c r="O2010" s="13">
        <v>0.50932870370370364</v>
      </c>
      <c r="P2010" s="16">
        <v>43860.535474537035</v>
      </c>
      <c r="Q2010" s="11" t="s">
        <v>37</v>
      </c>
      <c r="R2010" s="11" t="s">
        <v>292</v>
      </c>
      <c r="S2010" s="11" t="s">
        <v>39</v>
      </c>
      <c r="T2010" s="11" t="s">
        <v>133</v>
      </c>
      <c r="U2010" s="11" t="s">
        <v>37</v>
      </c>
      <c r="V2010" s="17">
        <v>0</v>
      </c>
      <c r="W2010" s="11" t="s">
        <v>37</v>
      </c>
      <c r="Y2010" s="17" t="str">
        <f>TablaIncidentes[[#This Row],[Tiempo Total Gestión]]</f>
        <v>00:30</v>
      </c>
      <c r="Z2010" s="11">
        <f t="shared" si="217"/>
        <v>0</v>
      </c>
      <c r="AA2010" s="11">
        <f t="shared" si="218"/>
        <v>30</v>
      </c>
      <c r="AB2010" s="11">
        <f>IF(TablaIncidentes[[#This Row],[Prioridad*]]="Baja",(Z2010-24)*60+AA2010,IF(TablaIncidentes[[#This Row],[Prioridad*]]="Media",(Z2010-4)*60+AA2010,IF(TablaIncidentes[[#This Row],[Prioridad*]]="Alta",(Z2010-2)*60+AA2010)))</f>
        <v>-90</v>
      </c>
      <c r="AD2010" s="17" t="str">
        <f>TablaIncidentes[[#This Row],[Tiempo Creación (HH:mm)]]</f>
        <v>00:00</v>
      </c>
      <c r="AE2010" s="11">
        <f t="shared" si="219"/>
        <v>0</v>
      </c>
      <c r="AF2010" s="11">
        <f t="shared" si="220"/>
        <v>0</v>
      </c>
      <c r="AG2010" s="11">
        <f>IF(TablaIncidentes[[#This Row],[Prioridad*]]="Baja",((AE2010*60)+AF2010)-30,IF(TablaIncidentes[[#This Row],[Prioridad*]]="Media",((AE2010*60)+AF2010)-15,IF(TablaIncidentes[[#This Row],[Prioridad*]]="Alta",((AE2010*60)+AF2010)-10)))</f>
        <v>-10</v>
      </c>
      <c r="AI2010" s="17">
        <f>TablaIncidentes[[#This Row],[Tiempo Avance Incidente]]</f>
        <v>0</v>
      </c>
      <c r="AJ2010" s="11">
        <f t="shared" si="221"/>
        <v>0</v>
      </c>
      <c r="AK2010" s="11">
        <f t="shared" si="222"/>
        <v>0</v>
      </c>
      <c r="AL2010">
        <f>IF(TablaIncidentes[[#This Row],[Prioridad*]]="Baja",((AJ2010*60)+AK2010)-720,IF(TablaIncidentes[[#This Row],[Prioridad*]]="Media",((AJ2010*60)+AK2010)-120,IF(TablaIncidentes[[#This Row],[Prioridad*]]="Alta",((AJ2010*60)+AK2010)-60)))</f>
        <v>-60</v>
      </c>
      <c r="AN2010" t="str">
        <f t="shared" si="223"/>
        <v>miércoles</v>
      </c>
    </row>
    <row r="2011" spans="1:40" x14ac:dyDescent="0.25">
      <c r="A2011" s="20" t="s">
        <v>3973</v>
      </c>
      <c r="B2011" t="s">
        <v>3559</v>
      </c>
      <c r="C2011" t="s">
        <v>32</v>
      </c>
      <c r="D2011" s="11" t="s">
        <v>33</v>
      </c>
      <c r="E2011" t="s">
        <v>34</v>
      </c>
      <c r="F2011" t="s">
        <v>51</v>
      </c>
      <c r="G2011" t="s">
        <v>62</v>
      </c>
      <c r="J2011" s="12">
        <v>43859</v>
      </c>
      <c r="K2011" s="13">
        <v>0.49923611111111116</v>
      </c>
      <c r="L2011" s="14">
        <v>43859</v>
      </c>
      <c r="M2011" s="15">
        <v>0.49923611111111116</v>
      </c>
      <c r="N2011" s="12">
        <v>43859</v>
      </c>
      <c r="O2011" s="13">
        <v>0.68609953703703708</v>
      </c>
      <c r="P2011" s="16">
        <v>43860.703217592592</v>
      </c>
      <c r="Q2011" s="11" t="s">
        <v>101</v>
      </c>
      <c r="R2011" s="11" t="s">
        <v>3974</v>
      </c>
      <c r="S2011" s="11" t="s">
        <v>39</v>
      </c>
      <c r="T2011" s="11" t="s">
        <v>133</v>
      </c>
      <c r="U2011" s="11" t="s">
        <v>37</v>
      </c>
      <c r="V2011" s="17">
        <v>0</v>
      </c>
      <c r="W2011" s="11" t="s">
        <v>37</v>
      </c>
      <c r="Y2011" s="17" t="str">
        <f>TablaIncidentes[[#This Row],[Tiempo Total Gestión]]</f>
        <v>04:26</v>
      </c>
      <c r="Z2011" s="11">
        <f t="shared" si="217"/>
        <v>4</v>
      </c>
      <c r="AA2011" s="11">
        <f t="shared" si="218"/>
        <v>26</v>
      </c>
      <c r="AB2011" s="11">
        <f>IF(TablaIncidentes[[#This Row],[Prioridad*]]="Baja",(Z2011-24)*60+AA2011,IF(TablaIncidentes[[#This Row],[Prioridad*]]="Media",(Z2011-4)*60+AA2011,IF(TablaIncidentes[[#This Row],[Prioridad*]]="Alta",(Z2011-2)*60+AA2011)))</f>
        <v>146</v>
      </c>
      <c r="AD2011" s="17" t="str">
        <f>TablaIncidentes[[#This Row],[Tiempo Creación (HH:mm)]]</f>
        <v>00:00</v>
      </c>
      <c r="AE2011" s="11">
        <f t="shared" si="219"/>
        <v>0</v>
      </c>
      <c r="AF2011" s="11">
        <f t="shared" si="220"/>
        <v>0</v>
      </c>
      <c r="AG2011" s="11">
        <f>IF(TablaIncidentes[[#This Row],[Prioridad*]]="Baja",((AE2011*60)+AF2011)-30,IF(TablaIncidentes[[#This Row],[Prioridad*]]="Media",((AE2011*60)+AF2011)-15,IF(TablaIncidentes[[#This Row],[Prioridad*]]="Alta",((AE2011*60)+AF2011)-10)))</f>
        <v>-10</v>
      </c>
      <c r="AI2011" s="17">
        <f>TablaIncidentes[[#This Row],[Tiempo Avance Incidente]]</f>
        <v>0</v>
      </c>
      <c r="AJ2011" s="11">
        <f t="shared" si="221"/>
        <v>0</v>
      </c>
      <c r="AK2011" s="11">
        <f t="shared" si="222"/>
        <v>0</v>
      </c>
      <c r="AL2011">
        <f>IF(TablaIncidentes[[#This Row],[Prioridad*]]="Baja",((AJ2011*60)+AK2011)-720,IF(TablaIncidentes[[#This Row],[Prioridad*]]="Media",((AJ2011*60)+AK2011)-120,IF(TablaIncidentes[[#This Row],[Prioridad*]]="Alta",((AJ2011*60)+AK2011)-60)))</f>
        <v>-60</v>
      </c>
      <c r="AN2011" t="str">
        <f t="shared" si="223"/>
        <v>miércoles</v>
      </c>
    </row>
    <row r="2012" spans="1:40" x14ac:dyDescent="0.25">
      <c r="A2012" s="20" t="s">
        <v>3975</v>
      </c>
      <c r="B2012" t="s">
        <v>1201</v>
      </c>
      <c r="C2012" t="s">
        <v>32</v>
      </c>
      <c r="D2012" s="11" t="s">
        <v>33</v>
      </c>
      <c r="E2012" t="s">
        <v>34</v>
      </c>
      <c r="F2012" t="s">
        <v>51</v>
      </c>
      <c r="G2012" t="s">
        <v>361</v>
      </c>
      <c r="J2012" s="12">
        <v>43859</v>
      </c>
      <c r="K2012" s="13">
        <v>0.50619212962962956</v>
      </c>
      <c r="L2012" s="14">
        <v>43859</v>
      </c>
      <c r="M2012" s="15">
        <v>0.50619212962962956</v>
      </c>
      <c r="N2012" s="12">
        <v>43859</v>
      </c>
      <c r="O2012" s="13">
        <v>0.63775462962962959</v>
      </c>
      <c r="P2012" s="16">
        <v>43860.703217592592</v>
      </c>
      <c r="Q2012" s="11" t="s">
        <v>101</v>
      </c>
      <c r="R2012" s="11" t="s">
        <v>2390</v>
      </c>
      <c r="S2012" s="11" t="s">
        <v>39</v>
      </c>
      <c r="T2012" s="11" t="s">
        <v>133</v>
      </c>
      <c r="U2012" s="11" t="s">
        <v>37</v>
      </c>
      <c r="V2012" s="17">
        <v>0</v>
      </c>
      <c r="W2012" s="11" t="s">
        <v>37</v>
      </c>
      <c r="Y2012" s="17" t="str">
        <f>TablaIncidentes[[#This Row],[Tiempo Total Gestión]]</f>
        <v>03:09</v>
      </c>
      <c r="Z2012" s="11">
        <f t="shared" si="217"/>
        <v>3</v>
      </c>
      <c r="AA2012" s="11">
        <f t="shared" si="218"/>
        <v>9</v>
      </c>
      <c r="AB2012" s="11">
        <f>IF(TablaIncidentes[[#This Row],[Prioridad*]]="Baja",(Z2012-24)*60+AA2012,IF(TablaIncidentes[[#This Row],[Prioridad*]]="Media",(Z2012-4)*60+AA2012,IF(TablaIncidentes[[#This Row],[Prioridad*]]="Alta",(Z2012-2)*60+AA2012)))</f>
        <v>69</v>
      </c>
      <c r="AD2012" s="17" t="str">
        <f>TablaIncidentes[[#This Row],[Tiempo Creación (HH:mm)]]</f>
        <v>00:00</v>
      </c>
      <c r="AE2012" s="11">
        <f t="shared" si="219"/>
        <v>0</v>
      </c>
      <c r="AF2012" s="11">
        <f t="shared" si="220"/>
        <v>0</v>
      </c>
      <c r="AG2012" s="11">
        <f>IF(TablaIncidentes[[#This Row],[Prioridad*]]="Baja",((AE2012*60)+AF2012)-30,IF(TablaIncidentes[[#This Row],[Prioridad*]]="Media",((AE2012*60)+AF2012)-15,IF(TablaIncidentes[[#This Row],[Prioridad*]]="Alta",((AE2012*60)+AF2012)-10)))</f>
        <v>-10</v>
      </c>
      <c r="AI2012" s="17">
        <f>TablaIncidentes[[#This Row],[Tiempo Avance Incidente]]</f>
        <v>0</v>
      </c>
      <c r="AJ2012" s="11">
        <f t="shared" si="221"/>
        <v>0</v>
      </c>
      <c r="AK2012" s="11">
        <f t="shared" si="222"/>
        <v>0</v>
      </c>
      <c r="AL2012">
        <f>IF(TablaIncidentes[[#This Row],[Prioridad*]]="Baja",((AJ2012*60)+AK2012)-720,IF(TablaIncidentes[[#This Row],[Prioridad*]]="Media",((AJ2012*60)+AK2012)-120,IF(TablaIncidentes[[#This Row],[Prioridad*]]="Alta",((AJ2012*60)+AK2012)-60)))</f>
        <v>-60</v>
      </c>
      <c r="AN2012" t="str">
        <f t="shared" si="223"/>
        <v>miércoles</v>
      </c>
    </row>
    <row r="2013" spans="1:40" x14ac:dyDescent="0.25">
      <c r="A2013" s="20" t="s">
        <v>3976</v>
      </c>
      <c r="B2013" t="s">
        <v>3313</v>
      </c>
      <c r="C2013" t="s">
        <v>32</v>
      </c>
      <c r="D2013" s="11" t="s">
        <v>33</v>
      </c>
      <c r="E2013" t="s">
        <v>34</v>
      </c>
      <c r="F2013" t="s">
        <v>51</v>
      </c>
      <c r="G2013" t="s">
        <v>52</v>
      </c>
      <c r="J2013" s="12">
        <v>43859</v>
      </c>
      <c r="K2013" s="13">
        <v>0.52149305555555558</v>
      </c>
      <c r="L2013" s="14">
        <v>43859</v>
      </c>
      <c r="M2013" s="15">
        <v>0.52149305555555558</v>
      </c>
      <c r="N2013" s="12">
        <v>43860</v>
      </c>
      <c r="O2013" s="13">
        <v>0.52192129629629636</v>
      </c>
      <c r="P2013" s="16">
        <v>43861.532175925924</v>
      </c>
      <c r="Q2013" s="11" t="s">
        <v>101</v>
      </c>
      <c r="R2013" s="11" t="s">
        <v>3977</v>
      </c>
      <c r="S2013" s="11" t="s">
        <v>39</v>
      </c>
      <c r="T2013" s="11" t="s">
        <v>133</v>
      </c>
      <c r="U2013" s="11" t="s">
        <v>37</v>
      </c>
      <c r="V2013" s="17">
        <v>0</v>
      </c>
      <c r="W2013" s="11" t="s">
        <v>37</v>
      </c>
      <c r="Y2013" s="17" t="str">
        <f>TablaIncidentes[[#This Row],[Tiempo Total Gestión]]</f>
        <v>24:00</v>
      </c>
      <c r="Z2013" s="11">
        <f t="shared" si="217"/>
        <v>0</v>
      </c>
      <c r="AA2013" s="11">
        <f t="shared" si="218"/>
        <v>0</v>
      </c>
      <c r="AB2013" s="11">
        <f>IF(TablaIncidentes[[#This Row],[Prioridad*]]="Baja",(Z2013-24)*60+AA2013,IF(TablaIncidentes[[#This Row],[Prioridad*]]="Media",(Z2013-4)*60+AA2013,IF(TablaIncidentes[[#This Row],[Prioridad*]]="Alta",(Z2013-2)*60+AA2013)))</f>
        <v>-120</v>
      </c>
      <c r="AD2013" s="17" t="str">
        <f>TablaIncidentes[[#This Row],[Tiempo Creación (HH:mm)]]</f>
        <v>00:00</v>
      </c>
      <c r="AE2013" s="11">
        <f t="shared" si="219"/>
        <v>0</v>
      </c>
      <c r="AF2013" s="11">
        <f t="shared" si="220"/>
        <v>0</v>
      </c>
      <c r="AG2013" s="11">
        <f>IF(TablaIncidentes[[#This Row],[Prioridad*]]="Baja",((AE2013*60)+AF2013)-30,IF(TablaIncidentes[[#This Row],[Prioridad*]]="Media",((AE2013*60)+AF2013)-15,IF(TablaIncidentes[[#This Row],[Prioridad*]]="Alta",((AE2013*60)+AF2013)-10)))</f>
        <v>-10</v>
      </c>
      <c r="AI2013" s="17">
        <f>TablaIncidentes[[#This Row],[Tiempo Avance Incidente]]</f>
        <v>0</v>
      </c>
      <c r="AJ2013" s="11">
        <f t="shared" si="221"/>
        <v>0</v>
      </c>
      <c r="AK2013" s="11">
        <f t="shared" si="222"/>
        <v>0</v>
      </c>
      <c r="AL2013">
        <f>IF(TablaIncidentes[[#This Row],[Prioridad*]]="Baja",((AJ2013*60)+AK2013)-720,IF(TablaIncidentes[[#This Row],[Prioridad*]]="Media",((AJ2013*60)+AK2013)-120,IF(TablaIncidentes[[#This Row],[Prioridad*]]="Alta",((AJ2013*60)+AK2013)-60)))</f>
        <v>-60</v>
      </c>
      <c r="AN2013" t="str">
        <f t="shared" si="223"/>
        <v>miércoles</v>
      </c>
    </row>
    <row r="2014" spans="1:40" x14ac:dyDescent="0.25">
      <c r="A2014" s="20" t="s">
        <v>3978</v>
      </c>
      <c r="B2014" t="s">
        <v>1214</v>
      </c>
      <c r="C2014" t="s">
        <v>32</v>
      </c>
      <c r="D2014" s="11" t="s">
        <v>33</v>
      </c>
      <c r="E2014" t="s">
        <v>34</v>
      </c>
      <c r="F2014" t="s">
        <v>51</v>
      </c>
      <c r="G2014" t="s">
        <v>361</v>
      </c>
      <c r="J2014" s="12">
        <v>43859</v>
      </c>
      <c r="K2014" s="13">
        <v>0.52983796296296293</v>
      </c>
      <c r="L2014" s="14">
        <v>43859</v>
      </c>
      <c r="M2014" s="15">
        <v>0.52983796296296293</v>
      </c>
      <c r="N2014" s="12">
        <v>43859</v>
      </c>
      <c r="O2014" s="13">
        <v>0.64164351851851853</v>
      </c>
      <c r="P2014" s="16">
        <v>43860.703217592592</v>
      </c>
      <c r="Q2014" s="11" t="s">
        <v>101</v>
      </c>
      <c r="R2014" s="11" t="s">
        <v>240</v>
      </c>
      <c r="S2014" s="11" t="s">
        <v>39</v>
      </c>
      <c r="T2014" s="11" t="s">
        <v>133</v>
      </c>
      <c r="U2014" s="11" t="s">
        <v>37</v>
      </c>
      <c r="V2014" s="17">
        <v>0</v>
      </c>
      <c r="W2014" s="11" t="s">
        <v>37</v>
      </c>
      <c r="Y2014" s="17" t="str">
        <f>TablaIncidentes[[#This Row],[Tiempo Total Gestión]]</f>
        <v>02:41</v>
      </c>
      <c r="Z2014" s="11">
        <f t="shared" si="217"/>
        <v>2</v>
      </c>
      <c r="AA2014" s="11">
        <f t="shared" si="218"/>
        <v>41</v>
      </c>
      <c r="AB2014" s="11">
        <f>IF(TablaIncidentes[[#This Row],[Prioridad*]]="Baja",(Z2014-24)*60+AA2014,IF(TablaIncidentes[[#This Row],[Prioridad*]]="Media",(Z2014-4)*60+AA2014,IF(TablaIncidentes[[#This Row],[Prioridad*]]="Alta",(Z2014-2)*60+AA2014)))</f>
        <v>41</v>
      </c>
      <c r="AD2014" s="17" t="str">
        <f>TablaIncidentes[[#This Row],[Tiempo Creación (HH:mm)]]</f>
        <v>00:00</v>
      </c>
      <c r="AE2014" s="11">
        <f t="shared" si="219"/>
        <v>0</v>
      </c>
      <c r="AF2014" s="11">
        <f t="shared" si="220"/>
        <v>0</v>
      </c>
      <c r="AG2014" s="11">
        <f>IF(TablaIncidentes[[#This Row],[Prioridad*]]="Baja",((AE2014*60)+AF2014)-30,IF(TablaIncidentes[[#This Row],[Prioridad*]]="Media",((AE2014*60)+AF2014)-15,IF(TablaIncidentes[[#This Row],[Prioridad*]]="Alta",((AE2014*60)+AF2014)-10)))</f>
        <v>-10</v>
      </c>
      <c r="AI2014" s="17">
        <f>TablaIncidentes[[#This Row],[Tiempo Avance Incidente]]</f>
        <v>0</v>
      </c>
      <c r="AJ2014" s="11">
        <f t="shared" si="221"/>
        <v>0</v>
      </c>
      <c r="AK2014" s="11">
        <f t="shared" si="222"/>
        <v>0</v>
      </c>
      <c r="AL2014">
        <f>IF(TablaIncidentes[[#This Row],[Prioridad*]]="Baja",((AJ2014*60)+AK2014)-720,IF(TablaIncidentes[[#This Row],[Prioridad*]]="Media",((AJ2014*60)+AK2014)-120,IF(TablaIncidentes[[#This Row],[Prioridad*]]="Alta",((AJ2014*60)+AK2014)-60)))</f>
        <v>-60</v>
      </c>
      <c r="AN2014" t="str">
        <f t="shared" si="223"/>
        <v>miércoles</v>
      </c>
    </row>
    <row r="2015" spans="1:40" x14ac:dyDescent="0.25">
      <c r="A2015" s="20" t="s">
        <v>3979</v>
      </c>
      <c r="B2015" t="s">
        <v>3387</v>
      </c>
      <c r="C2015" t="s">
        <v>32</v>
      </c>
      <c r="D2015" s="11" t="s">
        <v>33</v>
      </c>
      <c r="E2015" t="s">
        <v>34</v>
      </c>
      <c r="F2015" t="s">
        <v>51</v>
      </c>
      <c r="G2015" t="s">
        <v>361</v>
      </c>
      <c r="J2015" s="12">
        <v>43859</v>
      </c>
      <c r="K2015" s="13">
        <v>0.5319328703703704</v>
      </c>
      <c r="L2015" s="14">
        <v>43859</v>
      </c>
      <c r="M2015" s="15">
        <v>0.5319328703703704</v>
      </c>
      <c r="N2015" s="12">
        <v>43859</v>
      </c>
      <c r="O2015" s="13">
        <v>0.64609953703703704</v>
      </c>
      <c r="P2015" s="16">
        <v>43860.703217592592</v>
      </c>
      <c r="Q2015" s="11" t="s">
        <v>101</v>
      </c>
      <c r="R2015" s="11" t="s">
        <v>2594</v>
      </c>
      <c r="S2015" s="11" t="s">
        <v>39</v>
      </c>
      <c r="T2015" s="11" t="s">
        <v>133</v>
      </c>
      <c r="U2015" s="11" t="s">
        <v>37</v>
      </c>
      <c r="V2015" s="17">
        <v>0</v>
      </c>
      <c r="W2015" s="11" t="s">
        <v>37</v>
      </c>
      <c r="Y2015" s="17" t="str">
        <f>TablaIncidentes[[#This Row],[Tiempo Total Gestión]]</f>
        <v>02:42</v>
      </c>
      <c r="Z2015" s="11">
        <f t="shared" si="217"/>
        <v>2</v>
      </c>
      <c r="AA2015" s="11">
        <f t="shared" si="218"/>
        <v>42</v>
      </c>
      <c r="AB2015" s="11">
        <f>IF(TablaIncidentes[[#This Row],[Prioridad*]]="Baja",(Z2015-24)*60+AA2015,IF(TablaIncidentes[[#This Row],[Prioridad*]]="Media",(Z2015-4)*60+AA2015,IF(TablaIncidentes[[#This Row],[Prioridad*]]="Alta",(Z2015-2)*60+AA2015)))</f>
        <v>42</v>
      </c>
      <c r="AD2015" s="17" t="str">
        <f>TablaIncidentes[[#This Row],[Tiempo Creación (HH:mm)]]</f>
        <v>00:00</v>
      </c>
      <c r="AE2015" s="11">
        <f t="shared" si="219"/>
        <v>0</v>
      </c>
      <c r="AF2015" s="11">
        <f t="shared" si="220"/>
        <v>0</v>
      </c>
      <c r="AG2015" s="11">
        <f>IF(TablaIncidentes[[#This Row],[Prioridad*]]="Baja",((AE2015*60)+AF2015)-30,IF(TablaIncidentes[[#This Row],[Prioridad*]]="Media",((AE2015*60)+AF2015)-15,IF(TablaIncidentes[[#This Row],[Prioridad*]]="Alta",((AE2015*60)+AF2015)-10)))</f>
        <v>-10</v>
      </c>
      <c r="AI2015" s="17">
        <f>TablaIncidentes[[#This Row],[Tiempo Avance Incidente]]</f>
        <v>0</v>
      </c>
      <c r="AJ2015" s="11">
        <f t="shared" si="221"/>
        <v>0</v>
      </c>
      <c r="AK2015" s="11">
        <f t="shared" si="222"/>
        <v>0</v>
      </c>
      <c r="AL2015">
        <f>IF(TablaIncidentes[[#This Row],[Prioridad*]]="Baja",((AJ2015*60)+AK2015)-720,IF(TablaIncidentes[[#This Row],[Prioridad*]]="Media",((AJ2015*60)+AK2015)-120,IF(TablaIncidentes[[#This Row],[Prioridad*]]="Alta",((AJ2015*60)+AK2015)-60)))</f>
        <v>-60</v>
      </c>
      <c r="AN2015" t="str">
        <f t="shared" si="223"/>
        <v>miércoles</v>
      </c>
    </row>
    <row r="2016" spans="1:40" x14ac:dyDescent="0.25">
      <c r="A2016" s="20" t="s">
        <v>3980</v>
      </c>
      <c r="B2016" t="s">
        <v>3981</v>
      </c>
      <c r="C2016" t="s">
        <v>32</v>
      </c>
      <c r="D2016" s="11" t="s">
        <v>33</v>
      </c>
      <c r="E2016" t="s">
        <v>34</v>
      </c>
      <c r="F2016" t="s">
        <v>51</v>
      </c>
      <c r="G2016" t="s">
        <v>75</v>
      </c>
      <c r="J2016" s="12">
        <v>43859</v>
      </c>
      <c r="K2016" s="13">
        <v>0.47627314814814814</v>
      </c>
      <c r="L2016" s="14">
        <v>43859</v>
      </c>
      <c r="M2016" s="15">
        <v>0.47627314814814814</v>
      </c>
      <c r="N2016" s="12">
        <v>43860</v>
      </c>
      <c r="O2016" s="13">
        <v>0.36865740740740738</v>
      </c>
      <c r="P2016" s="16">
        <v>43861.532175925924</v>
      </c>
      <c r="Q2016" s="11" t="s">
        <v>101</v>
      </c>
      <c r="R2016" s="11" t="s">
        <v>3013</v>
      </c>
      <c r="S2016" s="11" t="s">
        <v>39</v>
      </c>
      <c r="T2016" s="11" t="s">
        <v>133</v>
      </c>
      <c r="U2016" s="11" t="s">
        <v>37</v>
      </c>
      <c r="V2016" s="17">
        <v>0</v>
      </c>
      <c r="W2016" s="11" t="s">
        <v>37</v>
      </c>
      <c r="Y2016" s="17" t="str">
        <f>TablaIncidentes[[#This Row],[Tiempo Total Gestión]]</f>
        <v>04:27</v>
      </c>
      <c r="Z2016" s="11">
        <f t="shared" si="217"/>
        <v>4</v>
      </c>
      <c r="AA2016" s="11">
        <f t="shared" si="218"/>
        <v>27</v>
      </c>
      <c r="AB2016" s="11">
        <f>IF(TablaIncidentes[[#This Row],[Prioridad*]]="Baja",(Z2016-24)*60+AA2016,IF(TablaIncidentes[[#This Row],[Prioridad*]]="Media",(Z2016-4)*60+AA2016,IF(TablaIncidentes[[#This Row],[Prioridad*]]="Alta",(Z2016-2)*60+AA2016)))</f>
        <v>147</v>
      </c>
      <c r="AD2016" s="17" t="str">
        <f>TablaIncidentes[[#This Row],[Tiempo Creación (HH:mm)]]</f>
        <v>00:00</v>
      </c>
      <c r="AE2016" s="11">
        <f t="shared" si="219"/>
        <v>0</v>
      </c>
      <c r="AF2016" s="11">
        <f t="shared" si="220"/>
        <v>0</v>
      </c>
      <c r="AG2016" s="11">
        <f>IF(TablaIncidentes[[#This Row],[Prioridad*]]="Baja",((AE2016*60)+AF2016)-30,IF(TablaIncidentes[[#This Row],[Prioridad*]]="Media",((AE2016*60)+AF2016)-15,IF(TablaIncidentes[[#This Row],[Prioridad*]]="Alta",((AE2016*60)+AF2016)-10)))</f>
        <v>-10</v>
      </c>
      <c r="AI2016" s="17">
        <f>TablaIncidentes[[#This Row],[Tiempo Avance Incidente]]</f>
        <v>0</v>
      </c>
      <c r="AJ2016" s="11">
        <f t="shared" si="221"/>
        <v>0</v>
      </c>
      <c r="AK2016" s="11">
        <f t="shared" si="222"/>
        <v>0</v>
      </c>
      <c r="AL2016">
        <f>IF(TablaIncidentes[[#This Row],[Prioridad*]]="Baja",((AJ2016*60)+AK2016)-720,IF(TablaIncidentes[[#This Row],[Prioridad*]]="Media",((AJ2016*60)+AK2016)-120,IF(TablaIncidentes[[#This Row],[Prioridad*]]="Alta",((AJ2016*60)+AK2016)-60)))</f>
        <v>-60</v>
      </c>
      <c r="AN2016" t="str">
        <f t="shared" si="223"/>
        <v>miércoles</v>
      </c>
    </row>
    <row r="2017" spans="1:40" x14ac:dyDescent="0.25">
      <c r="A2017" s="20" t="s">
        <v>3982</v>
      </c>
      <c r="B2017" t="s">
        <v>3983</v>
      </c>
      <c r="C2017" t="s">
        <v>32</v>
      </c>
      <c r="D2017" s="11" t="s">
        <v>33</v>
      </c>
      <c r="E2017" t="s">
        <v>34</v>
      </c>
      <c r="F2017" t="s">
        <v>51</v>
      </c>
      <c r="G2017" t="s">
        <v>52</v>
      </c>
      <c r="J2017" s="12">
        <v>43859</v>
      </c>
      <c r="K2017" s="13">
        <v>0.48879629629629634</v>
      </c>
      <c r="L2017" s="14">
        <v>43859</v>
      </c>
      <c r="M2017" s="15">
        <v>0.48879629629629634</v>
      </c>
      <c r="N2017" s="12">
        <v>43860</v>
      </c>
      <c r="O2017" s="13">
        <v>0.53156250000000005</v>
      </c>
      <c r="P2017" s="16">
        <v>43861.532175925924</v>
      </c>
      <c r="Q2017" s="11" t="s">
        <v>101</v>
      </c>
      <c r="R2017" s="11" t="s">
        <v>2850</v>
      </c>
      <c r="S2017" s="11" t="s">
        <v>39</v>
      </c>
      <c r="T2017" s="11" t="s">
        <v>133</v>
      </c>
      <c r="U2017" s="11" t="s">
        <v>37</v>
      </c>
      <c r="V2017" s="17">
        <v>0</v>
      </c>
      <c r="W2017" s="11" t="s">
        <v>37</v>
      </c>
      <c r="Y2017" s="17" t="str">
        <f>TablaIncidentes[[#This Row],[Tiempo Total Gestión]]</f>
        <v>25:01</v>
      </c>
      <c r="Z2017" s="11">
        <f t="shared" si="217"/>
        <v>1</v>
      </c>
      <c r="AA2017" s="11">
        <f t="shared" si="218"/>
        <v>1</v>
      </c>
      <c r="AB2017" s="11">
        <f>IF(TablaIncidentes[[#This Row],[Prioridad*]]="Baja",(Z2017-24)*60+AA2017,IF(TablaIncidentes[[#This Row],[Prioridad*]]="Media",(Z2017-4)*60+AA2017,IF(TablaIncidentes[[#This Row],[Prioridad*]]="Alta",(Z2017-2)*60+AA2017)))</f>
        <v>-59</v>
      </c>
      <c r="AD2017" s="17" t="str">
        <f>TablaIncidentes[[#This Row],[Tiempo Creación (HH:mm)]]</f>
        <v>00:00</v>
      </c>
      <c r="AE2017" s="11">
        <f t="shared" si="219"/>
        <v>0</v>
      </c>
      <c r="AF2017" s="11">
        <f t="shared" si="220"/>
        <v>0</v>
      </c>
      <c r="AG2017" s="11">
        <f>IF(TablaIncidentes[[#This Row],[Prioridad*]]="Baja",((AE2017*60)+AF2017)-30,IF(TablaIncidentes[[#This Row],[Prioridad*]]="Media",((AE2017*60)+AF2017)-15,IF(TablaIncidentes[[#This Row],[Prioridad*]]="Alta",((AE2017*60)+AF2017)-10)))</f>
        <v>-10</v>
      </c>
      <c r="AI2017" s="17">
        <f>TablaIncidentes[[#This Row],[Tiempo Avance Incidente]]</f>
        <v>0</v>
      </c>
      <c r="AJ2017" s="11">
        <f t="shared" si="221"/>
        <v>0</v>
      </c>
      <c r="AK2017" s="11">
        <f t="shared" si="222"/>
        <v>0</v>
      </c>
      <c r="AL2017">
        <f>IF(TablaIncidentes[[#This Row],[Prioridad*]]="Baja",((AJ2017*60)+AK2017)-720,IF(TablaIncidentes[[#This Row],[Prioridad*]]="Media",((AJ2017*60)+AK2017)-120,IF(TablaIncidentes[[#This Row],[Prioridad*]]="Alta",((AJ2017*60)+AK2017)-60)))</f>
        <v>-60</v>
      </c>
      <c r="AN2017" t="str">
        <f t="shared" si="223"/>
        <v>miércoles</v>
      </c>
    </row>
    <row r="2018" spans="1:40" x14ac:dyDescent="0.25">
      <c r="A2018" s="20" t="s">
        <v>3984</v>
      </c>
      <c r="B2018" t="s">
        <v>3985</v>
      </c>
      <c r="C2018" t="s">
        <v>32</v>
      </c>
      <c r="D2018" s="11" t="s">
        <v>33</v>
      </c>
      <c r="E2018" t="s">
        <v>34</v>
      </c>
      <c r="F2018" t="s">
        <v>51</v>
      </c>
      <c r="G2018" t="s">
        <v>62</v>
      </c>
      <c r="J2018" s="12">
        <v>43859</v>
      </c>
      <c r="K2018" s="13">
        <v>0.49296296296296299</v>
      </c>
      <c r="L2018" s="14">
        <v>43859</v>
      </c>
      <c r="M2018" s="15">
        <v>0.49296296296296299</v>
      </c>
      <c r="N2018" s="12">
        <v>43859</v>
      </c>
      <c r="O2018" s="13">
        <v>0.69238425925925917</v>
      </c>
      <c r="P2018" s="16">
        <v>43860.703217592592</v>
      </c>
      <c r="Q2018" s="11" t="s">
        <v>101</v>
      </c>
      <c r="R2018" s="11" t="s">
        <v>2036</v>
      </c>
      <c r="S2018" s="11" t="s">
        <v>39</v>
      </c>
      <c r="T2018" s="11" t="s">
        <v>133</v>
      </c>
      <c r="U2018" s="11" t="s">
        <v>37</v>
      </c>
      <c r="V2018" s="17">
        <v>0</v>
      </c>
      <c r="W2018" s="11" t="s">
        <v>37</v>
      </c>
      <c r="Y2018" s="17" t="str">
        <f>TablaIncidentes[[#This Row],[Tiempo Total Gestión]]</f>
        <v>04:43</v>
      </c>
      <c r="Z2018" s="11">
        <f t="shared" si="217"/>
        <v>4</v>
      </c>
      <c r="AA2018" s="11">
        <f t="shared" si="218"/>
        <v>43</v>
      </c>
      <c r="AB2018" s="11">
        <f>IF(TablaIncidentes[[#This Row],[Prioridad*]]="Baja",(Z2018-24)*60+AA2018,IF(TablaIncidentes[[#This Row],[Prioridad*]]="Media",(Z2018-4)*60+AA2018,IF(TablaIncidentes[[#This Row],[Prioridad*]]="Alta",(Z2018-2)*60+AA2018)))</f>
        <v>163</v>
      </c>
      <c r="AD2018" s="17" t="str">
        <f>TablaIncidentes[[#This Row],[Tiempo Creación (HH:mm)]]</f>
        <v>00:00</v>
      </c>
      <c r="AE2018" s="11">
        <f t="shared" si="219"/>
        <v>0</v>
      </c>
      <c r="AF2018" s="11">
        <f t="shared" si="220"/>
        <v>0</v>
      </c>
      <c r="AG2018" s="11">
        <f>IF(TablaIncidentes[[#This Row],[Prioridad*]]="Baja",((AE2018*60)+AF2018)-30,IF(TablaIncidentes[[#This Row],[Prioridad*]]="Media",((AE2018*60)+AF2018)-15,IF(TablaIncidentes[[#This Row],[Prioridad*]]="Alta",((AE2018*60)+AF2018)-10)))</f>
        <v>-10</v>
      </c>
      <c r="AI2018" s="17">
        <f>TablaIncidentes[[#This Row],[Tiempo Avance Incidente]]</f>
        <v>0</v>
      </c>
      <c r="AJ2018" s="11">
        <f t="shared" si="221"/>
        <v>0</v>
      </c>
      <c r="AK2018" s="11">
        <f t="shared" si="222"/>
        <v>0</v>
      </c>
      <c r="AL2018">
        <f>IF(TablaIncidentes[[#This Row],[Prioridad*]]="Baja",((AJ2018*60)+AK2018)-720,IF(TablaIncidentes[[#This Row],[Prioridad*]]="Media",((AJ2018*60)+AK2018)-120,IF(TablaIncidentes[[#This Row],[Prioridad*]]="Alta",((AJ2018*60)+AK2018)-60)))</f>
        <v>-60</v>
      </c>
      <c r="AN2018" t="str">
        <f t="shared" si="223"/>
        <v>miércoles</v>
      </c>
    </row>
    <row r="2019" spans="1:40" x14ac:dyDescent="0.25">
      <c r="A2019" s="20" t="s">
        <v>3986</v>
      </c>
      <c r="B2019" t="s">
        <v>3987</v>
      </c>
      <c r="C2019" t="s">
        <v>32</v>
      </c>
      <c r="D2019" s="11" t="s">
        <v>33</v>
      </c>
      <c r="E2019" t="s">
        <v>34</v>
      </c>
      <c r="F2019" t="s">
        <v>51</v>
      </c>
      <c r="G2019" t="s">
        <v>361</v>
      </c>
      <c r="J2019" s="12">
        <v>43859</v>
      </c>
      <c r="K2019" s="13">
        <v>0.49365740740740738</v>
      </c>
      <c r="L2019" s="14">
        <v>43859</v>
      </c>
      <c r="M2019" s="15">
        <v>0.49365740740740738</v>
      </c>
      <c r="N2019" s="12">
        <v>43859</v>
      </c>
      <c r="O2019" s="13">
        <v>0.64927083333333335</v>
      </c>
      <c r="P2019" s="16">
        <v>43860.703217592592</v>
      </c>
      <c r="Q2019" s="11" t="s">
        <v>101</v>
      </c>
      <c r="R2019" s="11" t="s">
        <v>2460</v>
      </c>
      <c r="S2019" s="11" t="s">
        <v>39</v>
      </c>
      <c r="T2019" s="11" t="s">
        <v>133</v>
      </c>
      <c r="U2019" s="11" t="s">
        <v>37</v>
      </c>
      <c r="V2019" s="17">
        <v>0</v>
      </c>
      <c r="W2019" s="11" t="s">
        <v>37</v>
      </c>
      <c r="Y2019" s="17" t="str">
        <f>TablaIncidentes[[#This Row],[Tiempo Total Gestión]]</f>
        <v>03:44</v>
      </c>
      <c r="Z2019" s="11">
        <f t="shared" si="217"/>
        <v>3</v>
      </c>
      <c r="AA2019" s="11">
        <f t="shared" si="218"/>
        <v>44</v>
      </c>
      <c r="AB2019" s="11">
        <f>IF(TablaIncidentes[[#This Row],[Prioridad*]]="Baja",(Z2019-24)*60+AA2019,IF(TablaIncidentes[[#This Row],[Prioridad*]]="Media",(Z2019-4)*60+AA2019,IF(TablaIncidentes[[#This Row],[Prioridad*]]="Alta",(Z2019-2)*60+AA2019)))</f>
        <v>104</v>
      </c>
      <c r="AD2019" s="17" t="str">
        <f>TablaIncidentes[[#This Row],[Tiempo Creación (HH:mm)]]</f>
        <v>00:00</v>
      </c>
      <c r="AE2019" s="11">
        <f t="shared" si="219"/>
        <v>0</v>
      </c>
      <c r="AF2019" s="11">
        <f t="shared" si="220"/>
        <v>0</v>
      </c>
      <c r="AG2019" s="11">
        <f>IF(TablaIncidentes[[#This Row],[Prioridad*]]="Baja",((AE2019*60)+AF2019)-30,IF(TablaIncidentes[[#This Row],[Prioridad*]]="Media",((AE2019*60)+AF2019)-15,IF(TablaIncidentes[[#This Row],[Prioridad*]]="Alta",((AE2019*60)+AF2019)-10)))</f>
        <v>-10</v>
      </c>
      <c r="AI2019" s="17">
        <f>TablaIncidentes[[#This Row],[Tiempo Avance Incidente]]</f>
        <v>0</v>
      </c>
      <c r="AJ2019" s="11">
        <f t="shared" si="221"/>
        <v>0</v>
      </c>
      <c r="AK2019" s="11">
        <f t="shared" si="222"/>
        <v>0</v>
      </c>
      <c r="AL2019">
        <f>IF(TablaIncidentes[[#This Row],[Prioridad*]]="Baja",((AJ2019*60)+AK2019)-720,IF(TablaIncidentes[[#This Row],[Prioridad*]]="Media",((AJ2019*60)+AK2019)-120,IF(TablaIncidentes[[#This Row],[Prioridad*]]="Alta",((AJ2019*60)+AK2019)-60)))</f>
        <v>-60</v>
      </c>
      <c r="AN2019" t="str">
        <f t="shared" si="223"/>
        <v>miércoles</v>
      </c>
    </row>
    <row r="2020" spans="1:40" x14ac:dyDescent="0.25">
      <c r="A2020" s="20" t="s">
        <v>3988</v>
      </c>
      <c r="B2020" t="s">
        <v>2829</v>
      </c>
      <c r="C2020" t="s">
        <v>32</v>
      </c>
      <c r="D2020" s="11" t="s">
        <v>33</v>
      </c>
      <c r="E2020" t="s">
        <v>34</v>
      </c>
      <c r="F2020" t="s">
        <v>51</v>
      </c>
      <c r="G2020" t="s">
        <v>52</v>
      </c>
      <c r="J2020" s="12">
        <v>43859</v>
      </c>
      <c r="K2020" s="13">
        <v>0.49644675925925924</v>
      </c>
      <c r="L2020" s="14">
        <v>43859</v>
      </c>
      <c r="M2020" s="15">
        <v>0.49644675925925924</v>
      </c>
      <c r="N2020" s="12">
        <v>43860</v>
      </c>
      <c r="O2020" s="13">
        <v>0.54535879629629636</v>
      </c>
      <c r="P2020" s="16">
        <v>43861.622025462966</v>
      </c>
      <c r="Q2020" s="11" t="s">
        <v>101</v>
      </c>
      <c r="R2020" s="11" t="s">
        <v>3989</v>
      </c>
      <c r="S2020" s="11" t="s">
        <v>39</v>
      </c>
      <c r="T2020" s="11" t="s">
        <v>133</v>
      </c>
      <c r="U2020" s="11" t="s">
        <v>37</v>
      </c>
      <c r="V2020" s="17">
        <v>0</v>
      </c>
      <c r="W2020" s="11" t="s">
        <v>37</v>
      </c>
      <c r="Y2020" s="17" t="str">
        <f>TablaIncidentes[[#This Row],[Tiempo Total Gestión]]</f>
        <v>25:10</v>
      </c>
      <c r="Z2020" s="11">
        <f t="shared" si="217"/>
        <v>1</v>
      </c>
      <c r="AA2020" s="11">
        <f t="shared" si="218"/>
        <v>10</v>
      </c>
      <c r="AB2020" s="11">
        <f>IF(TablaIncidentes[[#This Row],[Prioridad*]]="Baja",(Z2020-24)*60+AA2020,IF(TablaIncidentes[[#This Row],[Prioridad*]]="Media",(Z2020-4)*60+AA2020,IF(TablaIncidentes[[#This Row],[Prioridad*]]="Alta",(Z2020-2)*60+AA2020)))</f>
        <v>-50</v>
      </c>
      <c r="AD2020" s="17" t="str">
        <f>TablaIncidentes[[#This Row],[Tiempo Creación (HH:mm)]]</f>
        <v>00:00</v>
      </c>
      <c r="AE2020" s="11">
        <f t="shared" si="219"/>
        <v>0</v>
      </c>
      <c r="AF2020" s="11">
        <f t="shared" si="220"/>
        <v>0</v>
      </c>
      <c r="AG2020" s="11">
        <f>IF(TablaIncidentes[[#This Row],[Prioridad*]]="Baja",((AE2020*60)+AF2020)-30,IF(TablaIncidentes[[#This Row],[Prioridad*]]="Media",((AE2020*60)+AF2020)-15,IF(TablaIncidentes[[#This Row],[Prioridad*]]="Alta",((AE2020*60)+AF2020)-10)))</f>
        <v>-10</v>
      </c>
      <c r="AI2020" s="17">
        <f>TablaIncidentes[[#This Row],[Tiempo Avance Incidente]]</f>
        <v>0</v>
      </c>
      <c r="AJ2020" s="11">
        <f t="shared" si="221"/>
        <v>0</v>
      </c>
      <c r="AK2020" s="11">
        <f t="shared" si="222"/>
        <v>0</v>
      </c>
      <c r="AL2020">
        <f>IF(TablaIncidentes[[#This Row],[Prioridad*]]="Baja",((AJ2020*60)+AK2020)-720,IF(TablaIncidentes[[#This Row],[Prioridad*]]="Media",((AJ2020*60)+AK2020)-120,IF(TablaIncidentes[[#This Row],[Prioridad*]]="Alta",((AJ2020*60)+AK2020)-60)))</f>
        <v>-60</v>
      </c>
      <c r="AN2020" t="str">
        <f t="shared" si="223"/>
        <v>miércoles</v>
      </c>
    </row>
    <row r="2021" spans="1:40" x14ac:dyDescent="0.25">
      <c r="A2021" s="20" t="s">
        <v>3990</v>
      </c>
      <c r="B2021" t="s">
        <v>3784</v>
      </c>
      <c r="C2021" t="s">
        <v>32</v>
      </c>
      <c r="D2021" s="11" t="s">
        <v>33</v>
      </c>
      <c r="E2021" t="s">
        <v>34</v>
      </c>
      <c r="F2021" t="s">
        <v>51</v>
      </c>
      <c r="G2021" t="s">
        <v>361</v>
      </c>
      <c r="J2021" s="12">
        <v>43859</v>
      </c>
      <c r="K2021" s="13">
        <v>0.50967592592592592</v>
      </c>
      <c r="L2021" s="14">
        <v>43859</v>
      </c>
      <c r="M2021" s="15">
        <v>0.50967592592592592</v>
      </c>
      <c r="N2021" s="12">
        <v>43859</v>
      </c>
      <c r="O2021" s="13">
        <v>0.65355324074074073</v>
      </c>
      <c r="P2021" s="16">
        <v>43860.703217592592</v>
      </c>
      <c r="Q2021" s="11" t="s">
        <v>101</v>
      </c>
      <c r="R2021" s="11" t="s">
        <v>1060</v>
      </c>
      <c r="S2021" s="11" t="s">
        <v>39</v>
      </c>
      <c r="T2021" s="11" t="s">
        <v>133</v>
      </c>
      <c r="U2021" s="11" t="s">
        <v>37</v>
      </c>
      <c r="V2021" s="17">
        <v>0</v>
      </c>
      <c r="W2021" s="11" t="s">
        <v>37</v>
      </c>
      <c r="Y2021" s="17" t="str">
        <f>TablaIncidentes[[#This Row],[Tiempo Total Gestión]]</f>
        <v>03:27</v>
      </c>
      <c r="Z2021" s="11">
        <f t="shared" si="217"/>
        <v>3</v>
      </c>
      <c r="AA2021" s="11">
        <f t="shared" si="218"/>
        <v>27</v>
      </c>
      <c r="AB2021" s="11">
        <f>IF(TablaIncidentes[[#This Row],[Prioridad*]]="Baja",(Z2021-24)*60+AA2021,IF(TablaIncidentes[[#This Row],[Prioridad*]]="Media",(Z2021-4)*60+AA2021,IF(TablaIncidentes[[#This Row],[Prioridad*]]="Alta",(Z2021-2)*60+AA2021)))</f>
        <v>87</v>
      </c>
      <c r="AD2021" s="17" t="str">
        <f>TablaIncidentes[[#This Row],[Tiempo Creación (HH:mm)]]</f>
        <v>00:00</v>
      </c>
      <c r="AE2021" s="11">
        <f t="shared" si="219"/>
        <v>0</v>
      </c>
      <c r="AF2021" s="11">
        <f t="shared" si="220"/>
        <v>0</v>
      </c>
      <c r="AG2021" s="11">
        <f>IF(TablaIncidentes[[#This Row],[Prioridad*]]="Baja",((AE2021*60)+AF2021)-30,IF(TablaIncidentes[[#This Row],[Prioridad*]]="Media",((AE2021*60)+AF2021)-15,IF(TablaIncidentes[[#This Row],[Prioridad*]]="Alta",((AE2021*60)+AF2021)-10)))</f>
        <v>-10</v>
      </c>
      <c r="AI2021" s="17">
        <f>TablaIncidentes[[#This Row],[Tiempo Avance Incidente]]</f>
        <v>0</v>
      </c>
      <c r="AJ2021" s="11">
        <f t="shared" si="221"/>
        <v>0</v>
      </c>
      <c r="AK2021" s="11">
        <f t="shared" si="222"/>
        <v>0</v>
      </c>
      <c r="AL2021">
        <f>IF(TablaIncidentes[[#This Row],[Prioridad*]]="Baja",((AJ2021*60)+AK2021)-720,IF(TablaIncidentes[[#This Row],[Prioridad*]]="Media",((AJ2021*60)+AK2021)-120,IF(TablaIncidentes[[#This Row],[Prioridad*]]="Alta",((AJ2021*60)+AK2021)-60)))</f>
        <v>-60</v>
      </c>
      <c r="AN2021" t="str">
        <f t="shared" si="223"/>
        <v>miércoles</v>
      </c>
    </row>
    <row r="2022" spans="1:40" x14ac:dyDescent="0.25">
      <c r="A2022" s="20" t="s">
        <v>3991</v>
      </c>
      <c r="B2022" t="s">
        <v>3992</v>
      </c>
      <c r="C2022" t="s">
        <v>32</v>
      </c>
      <c r="D2022" s="11" t="s">
        <v>33</v>
      </c>
      <c r="E2022" t="s">
        <v>34</v>
      </c>
      <c r="F2022" t="s">
        <v>51</v>
      </c>
      <c r="G2022" t="s">
        <v>62</v>
      </c>
      <c r="J2022" s="12">
        <v>43859</v>
      </c>
      <c r="K2022" s="13">
        <v>0.55070601851851853</v>
      </c>
      <c r="L2022" s="14">
        <v>43859</v>
      </c>
      <c r="M2022" s="15">
        <v>0.55070601851851853</v>
      </c>
      <c r="N2022" s="12">
        <v>43860</v>
      </c>
      <c r="O2022" s="13">
        <v>0.45847222222222223</v>
      </c>
      <c r="P2022" s="16">
        <v>43861.532175925924</v>
      </c>
      <c r="Q2022" s="11" t="s">
        <v>101</v>
      </c>
      <c r="R2022" s="11" t="s">
        <v>3993</v>
      </c>
      <c r="S2022" s="11" t="s">
        <v>39</v>
      </c>
      <c r="T2022" s="11" t="s">
        <v>133</v>
      </c>
      <c r="U2022" s="11" t="s">
        <v>37</v>
      </c>
      <c r="V2022" s="17">
        <v>0</v>
      </c>
      <c r="W2022" s="11" t="s">
        <v>37</v>
      </c>
      <c r="Y2022" s="17" t="str">
        <f>TablaIncidentes[[#This Row],[Tiempo Total Gestión]]</f>
        <v>21:41</v>
      </c>
      <c r="Z2022" s="11">
        <f t="shared" si="217"/>
        <v>21</v>
      </c>
      <c r="AA2022" s="11">
        <f t="shared" si="218"/>
        <v>41</v>
      </c>
      <c r="AB2022" s="11">
        <f>IF(TablaIncidentes[[#This Row],[Prioridad*]]="Baja",(Z2022-24)*60+AA2022,IF(TablaIncidentes[[#This Row],[Prioridad*]]="Media",(Z2022-4)*60+AA2022,IF(TablaIncidentes[[#This Row],[Prioridad*]]="Alta",(Z2022-2)*60+AA2022)))</f>
        <v>1181</v>
      </c>
      <c r="AD2022" s="17" t="str">
        <f>TablaIncidentes[[#This Row],[Tiempo Creación (HH:mm)]]</f>
        <v>00:00</v>
      </c>
      <c r="AE2022" s="11">
        <f t="shared" si="219"/>
        <v>0</v>
      </c>
      <c r="AF2022" s="11">
        <f t="shared" si="220"/>
        <v>0</v>
      </c>
      <c r="AG2022" s="11">
        <f>IF(TablaIncidentes[[#This Row],[Prioridad*]]="Baja",((AE2022*60)+AF2022)-30,IF(TablaIncidentes[[#This Row],[Prioridad*]]="Media",((AE2022*60)+AF2022)-15,IF(TablaIncidentes[[#This Row],[Prioridad*]]="Alta",((AE2022*60)+AF2022)-10)))</f>
        <v>-10</v>
      </c>
      <c r="AI2022" s="17">
        <f>TablaIncidentes[[#This Row],[Tiempo Avance Incidente]]</f>
        <v>0</v>
      </c>
      <c r="AJ2022" s="11">
        <f t="shared" si="221"/>
        <v>0</v>
      </c>
      <c r="AK2022" s="11">
        <f t="shared" si="222"/>
        <v>0</v>
      </c>
      <c r="AL2022">
        <f>IF(TablaIncidentes[[#This Row],[Prioridad*]]="Baja",((AJ2022*60)+AK2022)-720,IF(TablaIncidentes[[#This Row],[Prioridad*]]="Media",((AJ2022*60)+AK2022)-120,IF(TablaIncidentes[[#This Row],[Prioridad*]]="Alta",((AJ2022*60)+AK2022)-60)))</f>
        <v>-60</v>
      </c>
      <c r="AN2022" t="str">
        <f t="shared" si="223"/>
        <v>miércoles</v>
      </c>
    </row>
    <row r="2023" spans="1:40" x14ac:dyDescent="0.25">
      <c r="A2023" s="10" t="s">
        <v>3994</v>
      </c>
      <c r="B2023" t="s">
        <v>3995</v>
      </c>
      <c r="C2023" t="s">
        <v>123</v>
      </c>
      <c r="D2023" s="11" t="s">
        <v>150</v>
      </c>
      <c r="E2023" t="s">
        <v>34</v>
      </c>
      <c r="F2023" t="s">
        <v>111</v>
      </c>
      <c r="G2023" t="s">
        <v>279</v>
      </c>
      <c r="J2023" s="12">
        <v>43859</v>
      </c>
      <c r="K2023" s="13">
        <v>0.56260416666666668</v>
      </c>
      <c r="L2023" s="14">
        <v>43859</v>
      </c>
      <c r="M2023" s="15">
        <v>0.56364583333333329</v>
      </c>
      <c r="N2023" s="12">
        <v>43859</v>
      </c>
      <c r="O2023" s="13">
        <v>0.56434027777777784</v>
      </c>
      <c r="P2023" s="16">
        <v>43860.62096064815</v>
      </c>
      <c r="Q2023" s="11" t="s">
        <v>37</v>
      </c>
      <c r="R2023" s="11" t="s">
        <v>48</v>
      </c>
      <c r="S2023" s="11" t="s">
        <v>59</v>
      </c>
      <c r="T2023" s="11" t="s">
        <v>40</v>
      </c>
      <c r="U2023" s="11" t="s">
        <v>37</v>
      </c>
      <c r="V2023" s="17">
        <v>1.7245370327145793E-3</v>
      </c>
      <c r="W2023" s="11" t="s">
        <v>37</v>
      </c>
      <c r="Y2023" s="17" t="str">
        <f>TablaIncidentes[[#This Row],[Tiempo Total Gestión]]</f>
        <v>00:02</v>
      </c>
      <c r="Z2023" s="11">
        <f t="shared" si="217"/>
        <v>0</v>
      </c>
      <c r="AA2023" s="11">
        <f t="shared" si="218"/>
        <v>2</v>
      </c>
      <c r="AB2023" s="11">
        <f>IF(TablaIncidentes[[#This Row],[Prioridad*]]="Baja",(Z2023-24)*60+AA2023,IF(TablaIncidentes[[#This Row],[Prioridad*]]="Media",(Z2023-4)*60+AA2023,IF(TablaIncidentes[[#This Row],[Prioridad*]]="Alta",(Z2023-2)*60+AA2023)))</f>
        <v>-1438</v>
      </c>
      <c r="AD2023" s="17" t="str">
        <f>TablaIncidentes[[#This Row],[Tiempo Creación (HH:mm)]]</f>
        <v>00:01</v>
      </c>
      <c r="AE2023" s="11">
        <f t="shared" si="219"/>
        <v>0</v>
      </c>
      <c r="AF2023" s="11">
        <f t="shared" si="220"/>
        <v>1</v>
      </c>
      <c r="AG2023" s="11">
        <f>IF(TablaIncidentes[[#This Row],[Prioridad*]]="Baja",((AE2023*60)+AF2023)-30,IF(TablaIncidentes[[#This Row],[Prioridad*]]="Media",((AE2023*60)+AF2023)-15,IF(TablaIncidentes[[#This Row],[Prioridad*]]="Alta",((AE2023*60)+AF2023)-10)))</f>
        <v>-29</v>
      </c>
      <c r="AI2023" s="17">
        <f>TablaIncidentes[[#This Row],[Tiempo Avance Incidente]]</f>
        <v>1.7245370327145793E-3</v>
      </c>
      <c r="AJ2023" s="11">
        <f t="shared" si="221"/>
        <v>0</v>
      </c>
      <c r="AK2023" s="11">
        <f t="shared" si="222"/>
        <v>2</v>
      </c>
      <c r="AL2023">
        <f>IF(TablaIncidentes[[#This Row],[Prioridad*]]="Baja",((AJ2023*60)+AK2023)-720,IF(TablaIncidentes[[#This Row],[Prioridad*]]="Media",((AJ2023*60)+AK2023)-120,IF(TablaIncidentes[[#This Row],[Prioridad*]]="Alta",((AJ2023*60)+AK2023)-60)))</f>
        <v>-718</v>
      </c>
      <c r="AN2023" t="str">
        <f t="shared" si="223"/>
        <v>miércoles</v>
      </c>
    </row>
    <row r="2024" spans="1:40" x14ac:dyDescent="0.25">
      <c r="A2024" s="20" t="s">
        <v>3996</v>
      </c>
      <c r="B2024" t="s">
        <v>3416</v>
      </c>
      <c r="C2024" t="s">
        <v>32</v>
      </c>
      <c r="D2024" s="11" t="s">
        <v>33</v>
      </c>
      <c r="E2024" t="s">
        <v>34</v>
      </c>
      <c r="F2024" t="s">
        <v>51</v>
      </c>
      <c r="G2024" t="s">
        <v>62</v>
      </c>
      <c r="J2024" s="12">
        <v>43859</v>
      </c>
      <c r="K2024" s="13">
        <v>0.57016203703703705</v>
      </c>
      <c r="L2024" s="14">
        <v>43859</v>
      </c>
      <c r="M2024" s="15">
        <v>0.57016203703703705</v>
      </c>
      <c r="N2024" s="12">
        <v>43859</v>
      </c>
      <c r="O2024" s="13">
        <v>0.69888888888888889</v>
      </c>
      <c r="P2024" s="16">
        <v>43860.703217592592</v>
      </c>
      <c r="Q2024" s="11" t="s">
        <v>101</v>
      </c>
      <c r="R2024" s="11" t="s">
        <v>2193</v>
      </c>
      <c r="S2024" s="11" t="s">
        <v>39</v>
      </c>
      <c r="T2024" s="11" t="s">
        <v>133</v>
      </c>
      <c r="U2024" s="11" t="s">
        <v>37</v>
      </c>
      <c r="V2024" s="17">
        <v>0</v>
      </c>
      <c r="W2024" s="11" t="s">
        <v>37</v>
      </c>
      <c r="Y2024" s="17" t="str">
        <f>TablaIncidentes[[#This Row],[Tiempo Total Gestión]]</f>
        <v>03:00</v>
      </c>
      <c r="Z2024" s="11">
        <f t="shared" si="217"/>
        <v>3</v>
      </c>
      <c r="AA2024" s="11">
        <f t="shared" si="218"/>
        <v>0</v>
      </c>
      <c r="AB2024" s="11">
        <f>IF(TablaIncidentes[[#This Row],[Prioridad*]]="Baja",(Z2024-24)*60+AA2024,IF(TablaIncidentes[[#This Row],[Prioridad*]]="Media",(Z2024-4)*60+AA2024,IF(TablaIncidentes[[#This Row],[Prioridad*]]="Alta",(Z2024-2)*60+AA2024)))</f>
        <v>60</v>
      </c>
      <c r="AD2024" s="17" t="str">
        <f>TablaIncidentes[[#This Row],[Tiempo Creación (HH:mm)]]</f>
        <v>00:00</v>
      </c>
      <c r="AE2024" s="11">
        <f t="shared" si="219"/>
        <v>0</v>
      </c>
      <c r="AF2024" s="11">
        <f t="shared" si="220"/>
        <v>0</v>
      </c>
      <c r="AG2024" s="11">
        <f>IF(TablaIncidentes[[#This Row],[Prioridad*]]="Baja",((AE2024*60)+AF2024)-30,IF(TablaIncidentes[[#This Row],[Prioridad*]]="Media",((AE2024*60)+AF2024)-15,IF(TablaIncidentes[[#This Row],[Prioridad*]]="Alta",((AE2024*60)+AF2024)-10)))</f>
        <v>-10</v>
      </c>
      <c r="AI2024" s="17">
        <f>TablaIncidentes[[#This Row],[Tiempo Avance Incidente]]</f>
        <v>0</v>
      </c>
      <c r="AJ2024" s="11">
        <f t="shared" si="221"/>
        <v>0</v>
      </c>
      <c r="AK2024" s="11">
        <f t="shared" si="222"/>
        <v>0</v>
      </c>
      <c r="AL2024">
        <f>IF(TablaIncidentes[[#This Row],[Prioridad*]]="Baja",((AJ2024*60)+AK2024)-720,IF(TablaIncidentes[[#This Row],[Prioridad*]]="Media",((AJ2024*60)+AK2024)-120,IF(TablaIncidentes[[#This Row],[Prioridad*]]="Alta",((AJ2024*60)+AK2024)-60)))</f>
        <v>-60</v>
      </c>
      <c r="AN2024" t="str">
        <f t="shared" si="223"/>
        <v>miércoles</v>
      </c>
    </row>
    <row r="2025" spans="1:40" x14ac:dyDescent="0.25">
      <c r="A2025" s="20" t="s">
        <v>3997</v>
      </c>
      <c r="B2025" t="s">
        <v>3998</v>
      </c>
      <c r="C2025" t="s">
        <v>32</v>
      </c>
      <c r="D2025" s="11" t="s">
        <v>33</v>
      </c>
      <c r="E2025" t="s">
        <v>34</v>
      </c>
      <c r="F2025" t="s">
        <v>51</v>
      </c>
      <c r="G2025" t="s">
        <v>62</v>
      </c>
      <c r="J2025" s="12">
        <v>43859</v>
      </c>
      <c r="K2025" s="13">
        <v>0.60771990740740744</v>
      </c>
      <c r="L2025" s="14">
        <v>43859</v>
      </c>
      <c r="M2025" s="15">
        <v>0.60771990740740744</v>
      </c>
      <c r="N2025" s="12">
        <v>43859</v>
      </c>
      <c r="O2025" s="13">
        <v>0.70262731481481477</v>
      </c>
      <c r="P2025" s="16">
        <v>43860.703217592592</v>
      </c>
      <c r="Q2025" s="11" t="s">
        <v>101</v>
      </c>
      <c r="R2025" s="11" t="s">
        <v>1400</v>
      </c>
      <c r="S2025" s="11" t="s">
        <v>39</v>
      </c>
      <c r="T2025" s="11" t="s">
        <v>133</v>
      </c>
      <c r="U2025" s="11" t="s">
        <v>37</v>
      </c>
      <c r="V2025" s="17">
        <v>0</v>
      </c>
      <c r="W2025" s="11" t="s">
        <v>37</v>
      </c>
      <c r="Y2025" s="17" t="str">
        <f>TablaIncidentes[[#This Row],[Tiempo Total Gestión]]</f>
        <v>02:13</v>
      </c>
      <c r="Z2025" s="11">
        <f t="shared" si="217"/>
        <v>2</v>
      </c>
      <c r="AA2025" s="11">
        <f t="shared" si="218"/>
        <v>13</v>
      </c>
      <c r="AB2025" s="11">
        <f>IF(TablaIncidentes[[#This Row],[Prioridad*]]="Baja",(Z2025-24)*60+AA2025,IF(TablaIncidentes[[#This Row],[Prioridad*]]="Media",(Z2025-4)*60+AA2025,IF(TablaIncidentes[[#This Row],[Prioridad*]]="Alta",(Z2025-2)*60+AA2025)))</f>
        <v>13</v>
      </c>
      <c r="AD2025" s="17" t="str">
        <f>TablaIncidentes[[#This Row],[Tiempo Creación (HH:mm)]]</f>
        <v>00:00</v>
      </c>
      <c r="AE2025" s="11">
        <f t="shared" si="219"/>
        <v>0</v>
      </c>
      <c r="AF2025" s="11">
        <f t="shared" si="220"/>
        <v>0</v>
      </c>
      <c r="AG2025" s="11">
        <f>IF(TablaIncidentes[[#This Row],[Prioridad*]]="Baja",((AE2025*60)+AF2025)-30,IF(TablaIncidentes[[#This Row],[Prioridad*]]="Media",((AE2025*60)+AF2025)-15,IF(TablaIncidentes[[#This Row],[Prioridad*]]="Alta",((AE2025*60)+AF2025)-10)))</f>
        <v>-10</v>
      </c>
      <c r="AI2025" s="17">
        <f>TablaIncidentes[[#This Row],[Tiempo Avance Incidente]]</f>
        <v>0</v>
      </c>
      <c r="AJ2025" s="11">
        <f t="shared" si="221"/>
        <v>0</v>
      </c>
      <c r="AK2025" s="11">
        <f t="shared" si="222"/>
        <v>0</v>
      </c>
      <c r="AL2025">
        <f>IF(TablaIncidentes[[#This Row],[Prioridad*]]="Baja",((AJ2025*60)+AK2025)-720,IF(TablaIncidentes[[#This Row],[Prioridad*]]="Media",((AJ2025*60)+AK2025)-120,IF(TablaIncidentes[[#This Row],[Prioridad*]]="Alta",((AJ2025*60)+AK2025)-60)))</f>
        <v>-60</v>
      </c>
      <c r="AN2025" t="str">
        <f t="shared" si="223"/>
        <v>miércoles</v>
      </c>
    </row>
    <row r="2026" spans="1:40" x14ac:dyDescent="0.25">
      <c r="A2026" s="10" t="s">
        <v>3999</v>
      </c>
      <c r="B2026" t="s">
        <v>4000</v>
      </c>
      <c r="C2026" t="s">
        <v>239</v>
      </c>
      <c r="D2026" s="11" t="s">
        <v>110</v>
      </c>
      <c r="E2026" t="s">
        <v>34</v>
      </c>
      <c r="F2026" t="s">
        <v>111</v>
      </c>
      <c r="G2026" t="s">
        <v>151</v>
      </c>
      <c r="J2026" s="12">
        <v>43859</v>
      </c>
      <c r="K2026" s="13">
        <v>0.61040509259259257</v>
      </c>
      <c r="L2026" s="14">
        <v>43859</v>
      </c>
      <c r="M2026" s="15">
        <v>0.61256944444444439</v>
      </c>
      <c r="N2026" s="12">
        <v>43859</v>
      </c>
      <c r="O2026" s="13">
        <v>0.63674768518518521</v>
      </c>
      <c r="P2026" s="16">
        <v>43860.703217592592</v>
      </c>
      <c r="Q2026" s="11" t="s">
        <v>37</v>
      </c>
      <c r="R2026" s="11" t="s">
        <v>823</v>
      </c>
      <c r="S2026" s="11" t="s">
        <v>59</v>
      </c>
      <c r="T2026" s="11" t="s">
        <v>116</v>
      </c>
      <c r="U2026" s="11" t="s">
        <v>37</v>
      </c>
      <c r="V2026" s="17">
        <v>1.1689814782585017E-3</v>
      </c>
      <c r="W2026" s="11" t="s">
        <v>37</v>
      </c>
      <c r="Y2026" s="17" t="str">
        <f>TablaIncidentes[[#This Row],[Tiempo Total Gestión]]</f>
        <v>00:37</v>
      </c>
      <c r="Z2026" s="11">
        <f t="shared" si="217"/>
        <v>0</v>
      </c>
      <c r="AA2026" s="11">
        <f t="shared" si="218"/>
        <v>37</v>
      </c>
      <c r="AB2026" s="11">
        <f>IF(TablaIncidentes[[#This Row],[Prioridad*]]="Baja",(Z2026-24)*60+AA2026,IF(TablaIncidentes[[#This Row],[Prioridad*]]="Media",(Z2026-4)*60+AA2026,IF(TablaIncidentes[[#This Row],[Prioridad*]]="Alta",(Z2026-2)*60+AA2026)))</f>
        <v>-203</v>
      </c>
      <c r="AD2026" s="17" t="str">
        <f>TablaIncidentes[[#This Row],[Tiempo Creación (HH:mm)]]</f>
        <v>00:03</v>
      </c>
      <c r="AE2026" s="11">
        <f t="shared" si="219"/>
        <v>0</v>
      </c>
      <c r="AF2026" s="11">
        <f t="shared" si="220"/>
        <v>3</v>
      </c>
      <c r="AG2026" s="11">
        <f>IF(TablaIncidentes[[#This Row],[Prioridad*]]="Baja",((AE2026*60)+AF2026)-30,IF(TablaIncidentes[[#This Row],[Prioridad*]]="Media",((AE2026*60)+AF2026)-15,IF(TablaIncidentes[[#This Row],[Prioridad*]]="Alta",((AE2026*60)+AF2026)-10)))</f>
        <v>-12</v>
      </c>
      <c r="AI2026" s="17">
        <f>TablaIncidentes[[#This Row],[Tiempo Avance Incidente]]</f>
        <v>1.1689814782585017E-3</v>
      </c>
      <c r="AJ2026" s="11">
        <f t="shared" si="221"/>
        <v>0</v>
      </c>
      <c r="AK2026" s="11">
        <f t="shared" si="222"/>
        <v>1</v>
      </c>
      <c r="AL2026">
        <f>IF(TablaIncidentes[[#This Row],[Prioridad*]]="Baja",((AJ2026*60)+AK2026)-720,IF(TablaIncidentes[[#This Row],[Prioridad*]]="Media",((AJ2026*60)+AK2026)-120,IF(TablaIncidentes[[#This Row],[Prioridad*]]="Alta",((AJ2026*60)+AK2026)-60)))</f>
        <v>-119</v>
      </c>
      <c r="AN2026" t="str">
        <f t="shared" si="223"/>
        <v>miércoles</v>
      </c>
    </row>
    <row r="2027" spans="1:40" x14ac:dyDescent="0.25">
      <c r="A2027" s="10" t="s">
        <v>4001</v>
      </c>
      <c r="B2027" t="s">
        <v>3809</v>
      </c>
      <c r="C2027" t="s">
        <v>32</v>
      </c>
      <c r="D2027" s="11" t="s">
        <v>33</v>
      </c>
      <c r="E2027" t="s">
        <v>34</v>
      </c>
      <c r="F2027" t="s">
        <v>51</v>
      </c>
      <c r="G2027" t="s">
        <v>75</v>
      </c>
      <c r="J2027" s="12">
        <v>43859</v>
      </c>
      <c r="K2027" s="13">
        <v>0.62932870370370375</v>
      </c>
      <c r="L2027" s="14">
        <v>43859</v>
      </c>
      <c r="M2027" s="15">
        <v>0.62932870370370375</v>
      </c>
      <c r="N2027" s="12">
        <v>43860</v>
      </c>
      <c r="O2027" s="13">
        <v>0.38937500000000003</v>
      </c>
      <c r="P2027" s="16">
        <v>43861.532175925924</v>
      </c>
      <c r="Q2027" s="11" t="s">
        <v>37</v>
      </c>
      <c r="R2027" s="11" t="s">
        <v>1823</v>
      </c>
      <c r="S2027" s="11" t="s">
        <v>39</v>
      </c>
      <c r="T2027" s="11" t="s">
        <v>133</v>
      </c>
      <c r="U2027" s="11" t="s">
        <v>37</v>
      </c>
      <c r="V2027" s="17">
        <v>0</v>
      </c>
      <c r="W2027" s="11" t="s">
        <v>37</v>
      </c>
      <c r="Y2027" s="17" t="str">
        <f>TablaIncidentes[[#This Row],[Tiempo Total Gestión]]</f>
        <v>01:56</v>
      </c>
      <c r="Z2027" s="11">
        <f t="shared" si="217"/>
        <v>1</v>
      </c>
      <c r="AA2027" s="11">
        <f t="shared" si="218"/>
        <v>56</v>
      </c>
      <c r="AB2027" s="11">
        <f>IF(TablaIncidentes[[#This Row],[Prioridad*]]="Baja",(Z2027-24)*60+AA2027,IF(TablaIncidentes[[#This Row],[Prioridad*]]="Media",(Z2027-4)*60+AA2027,IF(TablaIncidentes[[#This Row],[Prioridad*]]="Alta",(Z2027-2)*60+AA2027)))</f>
        <v>-4</v>
      </c>
      <c r="AD2027" s="17" t="str">
        <f>TablaIncidentes[[#This Row],[Tiempo Creación (HH:mm)]]</f>
        <v>00:00</v>
      </c>
      <c r="AE2027" s="11">
        <f t="shared" si="219"/>
        <v>0</v>
      </c>
      <c r="AF2027" s="11">
        <f t="shared" si="220"/>
        <v>0</v>
      </c>
      <c r="AG2027" s="11">
        <f>IF(TablaIncidentes[[#This Row],[Prioridad*]]="Baja",((AE2027*60)+AF2027)-30,IF(TablaIncidentes[[#This Row],[Prioridad*]]="Media",((AE2027*60)+AF2027)-15,IF(TablaIncidentes[[#This Row],[Prioridad*]]="Alta",((AE2027*60)+AF2027)-10)))</f>
        <v>-10</v>
      </c>
      <c r="AI2027" s="17">
        <f>TablaIncidentes[[#This Row],[Tiempo Avance Incidente]]</f>
        <v>0</v>
      </c>
      <c r="AJ2027" s="11">
        <f t="shared" si="221"/>
        <v>0</v>
      </c>
      <c r="AK2027" s="11">
        <f t="shared" si="222"/>
        <v>0</v>
      </c>
      <c r="AL2027">
        <f>IF(TablaIncidentes[[#This Row],[Prioridad*]]="Baja",((AJ2027*60)+AK2027)-720,IF(TablaIncidentes[[#This Row],[Prioridad*]]="Media",((AJ2027*60)+AK2027)-120,IF(TablaIncidentes[[#This Row],[Prioridad*]]="Alta",((AJ2027*60)+AK2027)-60)))</f>
        <v>-60</v>
      </c>
      <c r="AN2027" t="str">
        <f t="shared" si="223"/>
        <v>miércoles</v>
      </c>
    </row>
    <row r="2028" spans="1:40" x14ac:dyDescent="0.25">
      <c r="A2028" s="10" t="s">
        <v>4002</v>
      </c>
      <c r="B2028" t="s">
        <v>4003</v>
      </c>
      <c r="C2028" t="s">
        <v>32</v>
      </c>
      <c r="D2028" s="11" t="s">
        <v>33</v>
      </c>
      <c r="E2028" t="s">
        <v>34</v>
      </c>
      <c r="F2028" t="s">
        <v>51</v>
      </c>
      <c r="G2028" t="s">
        <v>75</v>
      </c>
      <c r="J2028" s="12">
        <v>43859</v>
      </c>
      <c r="K2028" s="13">
        <v>0.67317129629629635</v>
      </c>
      <c r="L2028" s="14">
        <v>43859</v>
      </c>
      <c r="M2028" s="15">
        <v>0.67317129629629635</v>
      </c>
      <c r="N2028" s="12">
        <v>43860</v>
      </c>
      <c r="O2028" s="13">
        <v>0.3622569444444444</v>
      </c>
      <c r="P2028" s="16">
        <v>43861.532175925924</v>
      </c>
      <c r="Q2028" s="11" t="s">
        <v>37</v>
      </c>
      <c r="R2028" s="11" t="s">
        <v>2573</v>
      </c>
      <c r="S2028" s="11" t="s">
        <v>39</v>
      </c>
      <c r="T2028" s="11" t="s">
        <v>133</v>
      </c>
      <c r="U2028" s="11" t="s">
        <v>37</v>
      </c>
      <c r="V2028" s="17">
        <v>0</v>
      </c>
      <c r="W2028" s="11" t="s">
        <v>37</v>
      </c>
      <c r="Y2028" s="17" t="str">
        <f>TablaIncidentes[[#This Row],[Tiempo Total Gestión]]</f>
        <v>01:08</v>
      </c>
      <c r="Z2028" s="11">
        <f t="shared" si="217"/>
        <v>1</v>
      </c>
      <c r="AA2028" s="11">
        <f t="shared" si="218"/>
        <v>8</v>
      </c>
      <c r="AB2028" s="11">
        <f>IF(TablaIncidentes[[#This Row],[Prioridad*]]="Baja",(Z2028-24)*60+AA2028,IF(TablaIncidentes[[#This Row],[Prioridad*]]="Media",(Z2028-4)*60+AA2028,IF(TablaIncidentes[[#This Row],[Prioridad*]]="Alta",(Z2028-2)*60+AA2028)))</f>
        <v>-52</v>
      </c>
      <c r="AD2028" s="17" t="str">
        <f>TablaIncidentes[[#This Row],[Tiempo Creación (HH:mm)]]</f>
        <v>00:00</v>
      </c>
      <c r="AE2028" s="11">
        <f t="shared" si="219"/>
        <v>0</v>
      </c>
      <c r="AF2028" s="11">
        <f t="shared" si="220"/>
        <v>0</v>
      </c>
      <c r="AG2028" s="11">
        <f>IF(TablaIncidentes[[#This Row],[Prioridad*]]="Baja",((AE2028*60)+AF2028)-30,IF(TablaIncidentes[[#This Row],[Prioridad*]]="Media",((AE2028*60)+AF2028)-15,IF(TablaIncidentes[[#This Row],[Prioridad*]]="Alta",((AE2028*60)+AF2028)-10)))</f>
        <v>-10</v>
      </c>
      <c r="AI2028" s="17">
        <f>TablaIncidentes[[#This Row],[Tiempo Avance Incidente]]</f>
        <v>0</v>
      </c>
      <c r="AJ2028" s="11">
        <f t="shared" si="221"/>
        <v>0</v>
      </c>
      <c r="AK2028" s="11">
        <f t="shared" si="222"/>
        <v>0</v>
      </c>
      <c r="AL2028">
        <f>IF(TablaIncidentes[[#This Row],[Prioridad*]]="Baja",((AJ2028*60)+AK2028)-720,IF(TablaIncidentes[[#This Row],[Prioridad*]]="Media",((AJ2028*60)+AK2028)-120,IF(TablaIncidentes[[#This Row],[Prioridad*]]="Alta",((AJ2028*60)+AK2028)-60)))</f>
        <v>-60</v>
      </c>
      <c r="AN2028" t="str">
        <f t="shared" si="223"/>
        <v>miércoles</v>
      </c>
    </row>
    <row r="2029" spans="1:40" x14ac:dyDescent="0.25">
      <c r="A2029" s="10" t="s">
        <v>4004</v>
      </c>
      <c r="B2029" t="s">
        <v>4005</v>
      </c>
      <c r="C2029" t="s">
        <v>32</v>
      </c>
      <c r="D2029" s="11" t="s">
        <v>33</v>
      </c>
      <c r="E2029" t="s">
        <v>34</v>
      </c>
      <c r="F2029" t="s">
        <v>51</v>
      </c>
      <c r="G2029" t="s">
        <v>75</v>
      </c>
      <c r="J2029" s="12">
        <v>43859</v>
      </c>
      <c r="K2029" s="13">
        <v>0.67317129629629635</v>
      </c>
      <c r="L2029" s="14">
        <v>43859</v>
      </c>
      <c r="M2029" s="15">
        <v>0.67317129629629635</v>
      </c>
      <c r="N2029" s="12">
        <v>43860</v>
      </c>
      <c r="O2029" s="13">
        <v>0.35983796296296294</v>
      </c>
      <c r="P2029" s="16">
        <v>43861.532175925924</v>
      </c>
      <c r="Q2029" s="11" t="s">
        <v>37</v>
      </c>
      <c r="R2029" s="11" t="s">
        <v>2662</v>
      </c>
      <c r="S2029" s="11" t="s">
        <v>39</v>
      </c>
      <c r="T2029" s="11" t="s">
        <v>133</v>
      </c>
      <c r="U2029" s="11" t="s">
        <v>37</v>
      </c>
      <c r="V2029" s="17">
        <v>0</v>
      </c>
      <c r="W2029" s="11" t="s">
        <v>37</v>
      </c>
      <c r="Y2029" s="17" t="str">
        <f>TablaIncidentes[[#This Row],[Tiempo Total Gestión]]</f>
        <v>01:20</v>
      </c>
      <c r="Z2029" s="11">
        <f t="shared" si="217"/>
        <v>1</v>
      </c>
      <c r="AA2029" s="11">
        <f t="shared" si="218"/>
        <v>20</v>
      </c>
      <c r="AB2029" s="11">
        <f>IF(TablaIncidentes[[#This Row],[Prioridad*]]="Baja",(Z2029-24)*60+AA2029,IF(TablaIncidentes[[#This Row],[Prioridad*]]="Media",(Z2029-4)*60+AA2029,IF(TablaIncidentes[[#This Row],[Prioridad*]]="Alta",(Z2029-2)*60+AA2029)))</f>
        <v>-40</v>
      </c>
      <c r="AD2029" s="17" t="str">
        <f>TablaIncidentes[[#This Row],[Tiempo Creación (HH:mm)]]</f>
        <v>00:00</v>
      </c>
      <c r="AE2029" s="11">
        <f t="shared" si="219"/>
        <v>0</v>
      </c>
      <c r="AF2029" s="11">
        <f t="shared" si="220"/>
        <v>0</v>
      </c>
      <c r="AG2029" s="11">
        <f>IF(TablaIncidentes[[#This Row],[Prioridad*]]="Baja",((AE2029*60)+AF2029)-30,IF(TablaIncidentes[[#This Row],[Prioridad*]]="Media",((AE2029*60)+AF2029)-15,IF(TablaIncidentes[[#This Row],[Prioridad*]]="Alta",((AE2029*60)+AF2029)-10)))</f>
        <v>-10</v>
      </c>
      <c r="AI2029" s="17">
        <f>TablaIncidentes[[#This Row],[Tiempo Avance Incidente]]</f>
        <v>0</v>
      </c>
      <c r="AJ2029" s="11">
        <f t="shared" si="221"/>
        <v>0</v>
      </c>
      <c r="AK2029" s="11">
        <f t="shared" si="222"/>
        <v>0</v>
      </c>
      <c r="AL2029">
        <f>IF(TablaIncidentes[[#This Row],[Prioridad*]]="Baja",((AJ2029*60)+AK2029)-720,IF(TablaIncidentes[[#This Row],[Prioridad*]]="Media",((AJ2029*60)+AK2029)-120,IF(TablaIncidentes[[#This Row],[Prioridad*]]="Alta",((AJ2029*60)+AK2029)-60)))</f>
        <v>-60</v>
      </c>
      <c r="AN2029" t="str">
        <f t="shared" si="223"/>
        <v>miércoles</v>
      </c>
    </row>
    <row r="2030" spans="1:40" x14ac:dyDescent="0.25">
      <c r="A2030" s="10" t="s">
        <v>4006</v>
      </c>
      <c r="B2030" t="s">
        <v>3282</v>
      </c>
      <c r="C2030" t="s">
        <v>32</v>
      </c>
      <c r="D2030" s="11" t="s">
        <v>33</v>
      </c>
      <c r="E2030" t="s">
        <v>34</v>
      </c>
      <c r="F2030" t="s">
        <v>51</v>
      </c>
      <c r="G2030" t="s">
        <v>361</v>
      </c>
      <c r="J2030" s="12">
        <v>43859</v>
      </c>
      <c r="K2030" s="13">
        <v>0.67386574074074079</v>
      </c>
      <c r="L2030" s="14">
        <v>43859</v>
      </c>
      <c r="M2030" s="15">
        <v>0.67386574074074079</v>
      </c>
      <c r="N2030" s="12">
        <v>43859</v>
      </c>
      <c r="O2030" s="13">
        <v>0.70931712962962967</v>
      </c>
      <c r="P2030" s="16">
        <v>43860.782835648148</v>
      </c>
      <c r="Q2030" s="11" t="s">
        <v>37</v>
      </c>
      <c r="R2030" s="11" t="s">
        <v>2603</v>
      </c>
      <c r="S2030" s="11" t="s">
        <v>39</v>
      </c>
      <c r="T2030" s="11" t="s">
        <v>133</v>
      </c>
      <c r="U2030" s="11" t="s">
        <v>37</v>
      </c>
      <c r="V2030" s="17">
        <v>0</v>
      </c>
      <c r="W2030" s="11" t="s">
        <v>37</v>
      </c>
      <c r="Y2030" s="17" t="str">
        <f>TablaIncidentes[[#This Row],[Tiempo Total Gestión]]</f>
        <v>00:48</v>
      </c>
      <c r="Z2030" s="11">
        <f t="shared" si="217"/>
        <v>0</v>
      </c>
      <c r="AA2030" s="11">
        <f t="shared" si="218"/>
        <v>48</v>
      </c>
      <c r="AB2030" s="11">
        <f>IF(TablaIncidentes[[#This Row],[Prioridad*]]="Baja",(Z2030-24)*60+AA2030,IF(TablaIncidentes[[#This Row],[Prioridad*]]="Media",(Z2030-4)*60+AA2030,IF(TablaIncidentes[[#This Row],[Prioridad*]]="Alta",(Z2030-2)*60+AA2030)))</f>
        <v>-72</v>
      </c>
      <c r="AD2030" s="17" t="str">
        <f>TablaIncidentes[[#This Row],[Tiempo Creación (HH:mm)]]</f>
        <v>00:00</v>
      </c>
      <c r="AE2030" s="11">
        <f t="shared" si="219"/>
        <v>0</v>
      </c>
      <c r="AF2030" s="11">
        <f t="shared" si="220"/>
        <v>0</v>
      </c>
      <c r="AG2030" s="11">
        <f>IF(TablaIncidentes[[#This Row],[Prioridad*]]="Baja",((AE2030*60)+AF2030)-30,IF(TablaIncidentes[[#This Row],[Prioridad*]]="Media",((AE2030*60)+AF2030)-15,IF(TablaIncidentes[[#This Row],[Prioridad*]]="Alta",((AE2030*60)+AF2030)-10)))</f>
        <v>-10</v>
      </c>
      <c r="AI2030" s="17">
        <f>TablaIncidentes[[#This Row],[Tiempo Avance Incidente]]</f>
        <v>0</v>
      </c>
      <c r="AJ2030" s="11">
        <f t="shared" si="221"/>
        <v>0</v>
      </c>
      <c r="AK2030" s="11">
        <f t="shared" si="222"/>
        <v>0</v>
      </c>
      <c r="AL2030">
        <f>IF(TablaIncidentes[[#This Row],[Prioridad*]]="Baja",((AJ2030*60)+AK2030)-720,IF(TablaIncidentes[[#This Row],[Prioridad*]]="Media",((AJ2030*60)+AK2030)-120,IF(TablaIncidentes[[#This Row],[Prioridad*]]="Alta",((AJ2030*60)+AK2030)-60)))</f>
        <v>-60</v>
      </c>
      <c r="AN2030" t="str">
        <f t="shared" si="223"/>
        <v>miércoles</v>
      </c>
    </row>
    <row r="2031" spans="1:40" x14ac:dyDescent="0.25">
      <c r="A2031" s="20" t="s">
        <v>4007</v>
      </c>
      <c r="B2031" t="s">
        <v>4008</v>
      </c>
      <c r="C2031" t="s">
        <v>32</v>
      </c>
      <c r="D2031" s="11" t="s">
        <v>33</v>
      </c>
      <c r="E2031" t="s">
        <v>34</v>
      </c>
      <c r="F2031" t="s">
        <v>51</v>
      </c>
      <c r="G2031" t="s">
        <v>62</v>
      </c>
      <c r="J2031" s="12">
        <v>43859</v>
      </c>
      <c r="K2031" s="13">
        <v>0.59798611111111111</v>
      </c>
      <c r="L2031" s="14">
        <v>43859</v>
      </c>
      <c r="M2031" s="15">
        <v>0.59798611111111111</v>
      </c>
      <c r="N2031" s="12">
        <v>43859</v>
      </c>
      <c r="O2031" s="13">
        <v>0.72623842592592591</v>
      </c>
      <c r="P2031" s="16">
        <v>43860.782835648148</v>
      </c>
      <c r="Q2031" s="11" t="s">
        <v>101</v>
      </c>
      <c r="R2031" s="11" t="s">
        <v>3236</v>
      </c>
      <c r="S2031" s="11" t="s">
        <v>39</v>
      </c>
      <c r="T2031" s="11" t="s">
        <v>133</v>
      </c>
      <c r="U2031" s="11" t="s">
        <v>37</v>
      </c>
      <c r="V2031" s="17">
        <v>0</v>
      </c>
      <c r="W2031" s="11" t="s">
        <v>37</v>
      </c>
      <c r="Y2031" s="17" t="str">
        <f>TablaIncidentes[[#This Row],[Tiempo Total Gestión]]</f>
        <v>03:01</v>
      </c>
      <c r="Z2031" s="11">
        <f t="shared" si="217"/>
        <v>3</v>
      </c>
      <c r="AA2031" s="11">
        <f t="shared" si="218"/>
        <v>1</v>
      </c>
      <c r="AB2031" s="11">
        <f>IF(TablaIncidentes[[#This Row],[Prioridad*]]="Baja",(Z2031-24)*60+AA2031,IF(TablaIncidentes[[#This Row],[Prioridad*]]="Media",(Z2031-4)*60+AA2031,IF(TablaIncidentes[[#This Row],[Prioridad*]]="Alta",(Z2031-2)*60+AA2031)))</f>
        <v>61</v>
      </c>
      <c r="AD2031" s="17" t="str">
        <f>TablaIncidentes[[#This Row],[Tiempo Creación (HH:mm)]]</f>
        <v>00:00</v>
      </c>
      <c r="AE2031" s="11">
        <f t="shared" si="219"/>
        <v>0</v>
      </c>
      <c r="AF2031" s="11">
        <f t="shared" si="220"/>
        <v>0</v>
      </c>
      <c r="AG2031" s="11">
        <f>IF(TablaIncidentes[[#This Row],[Prioridad*]]="Baja",((AE2031*60)+AF2031)-30,IF(TablaIncidentes[[#This Row],[Prioridad*]]="Media",((AE2031*60)+AF2031)-15,IF(TablaIncidentes[[#This Row],[Prioridad*]]="Alta",((AE2031*60)+AF2031)-10)))</f>
        <v>-10</v>
      </c>
      <c r="AI2031" s="17">
        <f>TablaIncidentes[[#This Row],[Tiempo Avance Incidente]]</f>
        <v>0</v>
      </c>
      <c r="AJ2031" s="11">
        <f t="shared" si="221"/>
        <v>0</v>
      </c>
      <c r="AK2031" s="11">
        <f t="shared" si="222"/>
        <v>0</v>
      </c>
      <c r="AL2031">
        <f>IF(TablaIncidentes[[#This Row],[Prioridad*]]="Baja",((AJ2031*60)+AK2031)-720,IF(TablaIncidentes[[#This Row],[Prioridad*]]="Media",((AJ2031*60)+AK2031)-120,IF(TablaIncidentes[[#This Row],[Prioridad*]]="Alta",((AJ2031*60)+AK2031)-60)))</f>
        <v>-60</v>
      </c>
      <c r="AN2031" t="str">
        <f t="shared" si="223"/>
        <v>miércoles</v>
      </c>
    </row>
    <row r="2032" spans="1:40" x14ac:dyDescent="0.25">
      <c r="A2032" s="10" t="s">
        <v>4009</v>
      </c>
      <c r="B2032" t="s">
        <v>4010</v>
      </c>
      <c r="C2032" t="s">
        <v>32</v>
      </c>
      <c r="D2032" s="11" t="s">
        <v>33</v>
      </c>
      <c r="E2032" t="s">
        <v>34</v>
      </c>
      <c r="F2032" t="s">
        <v>51</v>
      </c>
      <c r="G2032" t="s">
        <v>62</v>
      </c>
      <c r="J2032" s="12">
        <v>43859</v>
      </c>
      <c r="K2032" s="13">
        <v>0.6328125</v>
      </c>
      <c r="L2032" s="14">
        <v>43859</v>
      </c>
      <c r="M2032" s="15">
        <v>0.6328125</v>
      </c>
      <c r="N2032" s="12">
        <v>43859</v>
      </c>
      <c r="O2032" s="13">
        <v>0.64673611111111107</v>
      </c>
      <c r="P2032" s="16">
        <v>43860.703217592592</v>
      </c>
      <c r="Q2032" s="11" t="s">
        <v>37</v>
      </c>
      <c r="R2032" s="11" t="s">
        <v>356</v>
      </c>
      <c r="S2032" s="11" t="s">
        <v>39</v>
      </c>
      <c r="T2032" s="11" t="s">
        <v>133</v>
      </c>
      <c r="U2032" s="11" t="s">
        <v>37</v>
      </c>
      <c r="V2032" s="17">
        <v>0</v>
      </c>
      <c r="W2032" s="11" t="s">
        <v>37</v>
      </c>
      <c r="Y2032" s="17" t="str">
        <f>TablaIncidentes[[#This Row],[Tiempo Total Gestión]]</f>
        <v>00:16</v>
      </c>
      <c r="Z2032" s="11">
        <f t="shared" si="217"/>
        <v>0</v>
      </c>
      <c r="AA2032" s="11">
        <f t="shared" si="218"/>
        <v>16</v>
      </c>
      <c r="AB2032" s="11">
        <f>IF(TablaIncidentes[[#This Row],[Prioridad*]]="Baja",(Z2032-24)*60+AA2032,IF(TablaIncidentes[[#This Row],[Prioridad*]]="Media",(Z2032-4)*60+AA2032,IF(TablaIncidentes[[#This Row],[Prioridad*]]="Alta",(Z2032-2)*60+AA2032)))</f>
        <v>-104</v>
      </c>
      <c r="AD2032" s="17" t="str">
        <f>TablaIncidentes[[#This Row],[Tiempo Creación (HH:mm)]]</f>
        <v>00:00</v>
      </c>
      <c r="AE2032" s="11">
        <f t="shared" si="219"/>
        <v>0</v>
      </c>
      <c r="AF2032" s="11">
        <f t="shared" si="220"/>
        <v>0</v>
      </c>
      <c r="AG2032" s="11">
        <f>IF(TablaIncidentes[[#This Row],[Prioridad*]]="Baja",((AE2032*60)+AF2032)-30,IF(TablaIncidentes[[#This Row],[Prioridad*]]="Media",((AE2032*60)+AF2032)-15,IF(TablaIncidentes[[#This Row],[Prioridad*]]="Alta",((AE2032*60)+AF2032)-10)))</f>
        <v>-10</v>
      </c>
      <c r="AI2032" s="17">
        <f>TablaIncidentes[[#This Row],[Tiempo Avance Incidente]]</f>
        <v>0</v>
      </c>
      <c r="AJ2032" s="11">
        <f t="shared" si="221"/>
        <v>0</v>
      </c>
      <c r="AK2032" s="11">
        <f t="shared" si="222"/>
        <v>0</v>
      </c>
      <c r="AL2032">
        <f>IF(TablaIncidentes[[#This Row],[Prioridad*]]="Baja",((AJ2032*60)+AK2032)-720,IF(TablaIncidentes[[#This Row],[Prioridad*]]="Media",((AJ2032*60)+AK2032)-120,IF(TablaIncidentes[[#This Row],[Prioridad*]]="Alta",((AJ2032*60)+AK2032)-60)))</f>
        <v>-60</v>
      </c>
      <c r="AN2032" t="str">
        <f t="shared" si="223"/>
        <v>miércoles</v>
      </c>
    </row>
    <row r="2033" spans="1:40" x14ac:dyDescent="0.25">
      <c r="A2033" s="10" t="s">
        <v>4011</v>
      </c>
      <c r="B2033" t="s">
        <v>3683</v>
      </c>
      <c r="C2033" t="s">
        <v>32</v>
      </c>
      <c r="D2033" s="11" t="s">
        <v>33</v>
      </c>
      <c r="E2033" t="s">
        <v>34</v>
      </c>
      <c r="F2033" t="s">
        <v>51</v>
      </c>
      <c r="G2033" t="s">
        <v>75</v>
      </c>
      <c r="J2033" s="12">
        <v>43859</v>
      </c>
      <c r="K2033" s="13">
        <v>0.64741898148148147</v>
      </c>
      <c r="L2033" s="14">
        <v>43859</v>
      </c>
      <c r="M2033" s="15">
        <v>0.64741898148148147</v>
      </c>
      <c r="N2033" s="12">
        <v>43860</v>
      </c>
      <c r="O2033" s="13">
        <v>0.41283564814814816</v>
      </c>
      <c r="P2033" s="16">
        <v>43861.532175925924</v>
      </c>
      <c r="Q2033" s="11" t="s">
        <v>37</v>
      </c>
      <c r="R2033" s="11" t="s">
        <v>431</v>
      </c>
      <c r="S2033" s="11" t="s">
        <v>39</v>
      </c>
      <c r="T2033" s="11" t="s">
        <v>133</v>
      </c>
      <c r="U2033" s="11" t="s">
        <v>37</v>
      </c>
      <c r="V2033" s="17">
        <v>0</v>
      </c>
      <c r="W2033" s="11" t="s">
        <v>37</v>
      </c>
      <c r="Y2033" s="17" t="str">
        <f>TablaIncidentes[[#This Row],[Tiempo Total Gestión]]</f>
        <v>00:29</v>
      </c>
      <c r="Z2033" s="11">
        <f t="shared" si="217"/>
        <v>0</v>
      </c>
      <c r="AA2033" s="11">
        <f t="shared" si="218"/>
        <v>29</v>
      </c>
      <c r="AB2033" s="11">
        <f>IF(TablaIncidentes[[#This Row],[Prioridad*]]="Baja",(Z2033-24)*60+AA2033,IF(TablaIncidentes[[#This Row],[Prioridad*]]="Media",(Z2033-4)*60+AA2033,IF(TablaIncidentes[[#This Row],[Prioridad*]]="Alta",(Z2033-2)*60+AA2033)))</f>
        <v>-91</v>
      </c>
      <c r="AD2033" s="17" t="str">
        <f>TablaIncidentes[[#This Row],[Tiempo Creación (HH:mm)]]</f>
        <v>00:00</v>
      </c>
      <c r="AE2033" s="11">
        <f t="shared" si="219"/>
        <v>0</v>
      </c>
      <c r="AF2033" s="11">
        <f t="shared" si="220"/>
        <v>0</v>
      </c>
      <c r="AG2033" s="11">
        <f>IF(TablaIncidentes[[#This Row],[Prioridad*]]="Baja",((AE2033*60)+AF2033)-30,IF(TablaIncidentes[[#This Row],[Prioridad*]]="Media",((AE2033*60)+AF2033)-15,IF(TablaIncidentes[[#This Row],[Prioridad*]]="Alta",((AE2033*60)+AF2033)-10)))</f>
        <v>-10</v>
      </c>
      <c r="AI2033" s="17">
        <f>TablaIncidentes[[#This Row],[Tiempo Avance Incidente]]</f>
        <v>0</v>
      </c>
      <c r="AJ2033" s="11">
        <f t="shared" si="221"/>
        <v>0</v>
      </c>
      <c r="AK2033" s="11">
        <f t="shared" si="222"/>
        <v>0</v>
      </c>
      <c r="AL2033">
        <f>IF(TablaIncidentes[[#This Row],[Prioridad*]]="Baja",((AJ2033*60)+AK2033)-720,IF(TablaIncidentes[[#This Row],[Prioridad*]]="Media",((AJ2033*60)+AK2033)-120,IF(TablaIncidentes[[#This Row],[Prioridad*]]="Alta",((AJ2033*60)+AK2033)-60)))</f>
        <v>-60</v>
      </c>
      <c r="AN2033" t="str">
        <f t="shared" si="223"/>
        <v>miércoles</v>
      </c>
    </row>
    <row r="2034" spans="1:40" x14ac:dyDescent="0.25">
      <c r="A2034" s="10" t="s">
        <v>4012</v>
      </c>
      <c r="B2034" t="s">
        <v>2410</v>
      </c>
      <c r="C2034" t="s">
        <v>32</v>
      </c>
      <c r="D2034" s="11" t="s">
        <v>33</v>
      </c>
      <c r="E2034" t="s">
        <v>34</v>
      </c>
      <c r="F2034" t="s">
        <v>51</v>
      </c>
      <c r="G2034" t="s">
        <v>361</v>
      </c>
      <c r="J2034" s="12">
        <v>43859</v>
      </c>
      <c r="K2034" s="13">
        <v>0.65785879629629629</v>
      </c>
      <c r="L2034" s="14">
        <v>43859</v>
      </c>
      <c r="M2034" s="15">
        <v>0.65785879629629629</v>
      </c>
      <c r="N2034" s="12">
        <v>43860</v>
      </c>
      <c r="O2034" s="13">
        <v>0.51726851851851852</v>
      </c>
      <c r="P2034" s="16">
        <v>43861.532175925924</v>
      </c>
      <c r="Q2034" s="11" t="s">
        <v>37</v>
      </c>
      <c r="R2034" s="11" t="s">
        <v>1309</v>
      </c>
      <c r="S2034" s="11" t="s">
        <v>39</v>
      </c>
      <c r="T2034" s="11" t="s">
        <v>133</v>
      </c>
      <c r="U2034" s="11" t="s">
        <v>37</v>
      </c>
      <c r="V2034" s="17">
        <v>0</v>
      </c>
      <c r="W2034" s="11" t="s">
        <v>37</v>
      </c>
      <c r="Y2034" s="17" t="str">
        <f>TablaIncidentes[[#This Row],[Tiempo Total Gestión]]</f>
        <v>01:07</v>
      </c>
      <c r="Z2034" s="11">
        <f t="shared" si="217"/>
        <v>1</v>
      </c>
      <c r="AA2034" s="11">
        <f t="shared" si="218"/>
        <v>7</v>
      </c>
      <c r="AB2034" s="11">
        <f>IF(TablaIncidentes[[#This Row],[Prioridad*]]="Baja",(Z2034-24)*60+AA2034,IF(TablaIncidentes[[#This Row],[Prioridad*]]="Media",(Z2034-4)*60+AA2034,IF(TablaIncidentes[[#This Row],[Prioridad*]]="Alta",(Z2034-2)*60+AA2034)))</f>
        <v>-53</v>
      </c>
      <c r="AD2034" s="17" t="str">
        <f>TablaIncidentes[[#This Row],[Tiempo Creación (HH:mm)]]</f>
        <v>00:00</v>
      </c>
      <c r="AE2034" s="11">
        <f t="shared" si="219"/>
        <v>0</v>
      </c>
      <c r="AF2034" s="11">
        <f t="shared" si="220"/>
        <v>0</v>
      </c>
      <c r="AG2034" s="11">
        <f>IF(TablaIncidentes[[#This Row],[Prioridad*]]="Baja",((AE2034*60)+AF2034)-30,IF(TablaIncidentes[[#This Row],[Prioridad*]]="Media",((AE2034*60)+AF2034)-15,IF(TablaIncidentes[[#This Row],[Prioridad*]]="Alta",((AE2034*60)+AF2034)-10)))</f>
        <v>-10</v>
      </c>
      <c r="AI2034" s="17">
        <f>TablaIncidentes[[#This Row],[Tiempo Avance Incidente]]</f>
        <v>0</v>
      </c>
      <c r="AJ2034" s="11">
        <f t="shared" si="221"/>
        <v>0</v>
      </c>
      <c r="AK2034" s="11">
        <f t="shared" si="222"/>
        <v>0</v>
      </c>
      <c r="AL2034">
        <f>IF(TablaIncidentes[[#This Row],[Prioridad*]]="Baja",((AJ2034*60)+AK2034)-720,IF(TablaIncidentes[[#This Row],[Prioridad*]]="Media",((AJ2034*60)+AK2034)-120,IF(TablaIncidentes[[#This Row],[Prioridad*]]="Alta",((AJ2034*60)+AK2034)-60)))</f>
        <v>-60</v>
      </c>
      <c r="AN2034" t="str">
        <f t="shared" si="223"/>
        <v>miércoles</v>
      </c>
    </row>
    <row r="2035" spans="1:40" x14ac:dyDescent="0.25">
      <c r="A2035" s="10" t="s">
        <v>4013</v>
      </c>
      <c r="B2035" t="s">
        <v>3439</v>
      </c>
      <c r="C2035" t="s">
        <v>32</v>
      </c>
      <c r="D2035" s="11" t="s">
        <v>33</v>
      </c>
      <c r="E2035" t="s">
        <v>34</v>
      </c>
      <c r="F2035" t="s">
        <v>51</v>
      </c>
      <c r="G2035" t="s">
        <v>75</v>
      </c>
      <c r="J2035" s="12">
        <v>43859</v>
      </c>
      <c r="K2035" s="13">
        <v>0.65785879629629629</v>
      </c>
      <c r="L2035" s="14">
        <v>43859</v>
      </c>
      <c r="M2035" s="15">
        <v>0.65785879629629629</v>
      </c>
      <c r="N2035" s="12">
        <v>43860</v>
      </c>
      <c r="O2035" s="13">
        <v>0.40927083333333331</v>
      </c>
      <c r="P2035" s="16">
        <v>43861.532175925924</v>
      </c>
      <c r="Q2035" s="11" t="s">
        <v>37</v>
      </c>
      <c r="R2035" s="11" t="s">
        <v>1825</v>
      </c>
      <c r="S2035" s="11" t="s">
        <v>39</v>
      </c>
      <c r="T2035" s="11" t="s">
        <v>133</v>
      </c>
      <c r="U2035" s="11" t="s">
        <v>37</v>
      </c>
      <c r="V2035" s="17">
        <v>0</v>
      </c>
      <c r="W2035" s="11" t="s">
        <v>37</v>
      </c>
      <c r="Y2035" s="17" t="str">
        <f>TablaIncidentes[[#This Row],[Tiempo Total Gestión]]</f>
        <v>01:47</v>
      </c>
      <c r="Z2035" s="11">
        <f t="shared" si="217"/>
        <v>1</v>
      </c>
      <c r="AA2035" s="11">
        <f t="shared" si="218"/>
        <v>47</v>
      </c>
      <c r="AB2035" s="11">
        <f>IF(TablaIncidentes[[#This Row],[Prioridad*]]="Baja",(Z2035-24)*60+AA2035,IF(TablaIncidentes[[#This Row],[Prioridad*]]="Media",(Z2035-4)*60+AA2035,IF(TablaIncidentes[[#This Row],[Prioridad*]]="Alta",(Z2035-2)*60+AA2035)))</f>
        <v>-13</v>
      </c>
      <c r="AD2035" s="17" t="str">
        <f>TablaIncidentes[[#This Row],[Tiempo Creación (HH:mm)]]</f>
        <v>00:00</v>
      </c>
      <c r="AE2035" s="11">
        <f t="shared" si="219"/>
        <v>0</v>
      </c>
      <c r="AF2035" s="11">
        <f t="shared" si="220"/>
        <v>0</v>
      </c>
      <c r="AG2035" s="11">
        <f>IF(TablaIncidentes[[#This Row],[Prioridad*]]="Baja",((AE2035*60)+AF2035)-30,IF(TablaIncidentes[[#This Row],[Prioridad*]]="Media",((AE2035*60)+AF2035)-15,IF(TablaIncidentes[[#This Row],[Prioridad*]]="Alta",((AE2035*60)+AF2035)-10)))</f>
        <v>-10</v>
      </c>
      <c r="AI2035" s="17">
        <f>TablaIncidentes[[#This Row],[Tiempo Avance Incidente]]</f>
        <v>0</v>
      </c>
      <c r="AJ2035" s="11">
        <f t="shared" si="221"/>
        <v>0</v>
      </c>
      <c r="AK2035" s="11">
        <f t="shared" si="222"/>
        <v>0</v>
      </c>
      <c r="AL2035">
        <f>IF(TablaIncidentes[[#This Row],[Prioridad*]]="Baja",((AJ2035*60)+AK2035)-720,IF(TablaIncidentes[[#This Row],[Prioridad*]]="Media",((AJ2035*60)+AK2035)-120,IF(TablaIncidentes[[#This Row],[Prioridad*]]="Alta",((AJ2035*60)+AK2035)-60)))</f>
        <v>-60</v>
      </c>
      <c r="AN2035" t="str">
        <f t="shared" si="223"/>
        <v>miércoles</v>
      </c>
    </row>
    <row r="2036" spans="1:40" x14ac:dyDescent="0.25">
      <c r="A2036" s="20" t="s">
        <v>4014</v>
      </c>
      <c r="B2036" t="s">
        <v>3263</v>
      </c>
      <c r="C2036" t="s">
        <v>32</v>
      </c>
      <c r="D2036" s="11" t="s">
        <v>33</v>
      </c>
      <c r="E2036" t="s">
        <v>34</v>
      </c>
      <c r="F2036" t="s">
        <v>51</v>
      </c>
      <c r="G2036" t="s">
        <v>52</v>
      </c>
      <c r="J2036" s="12">
        <v>43859</v>
      </c>
      <c r="K2036" s="13">
        <v>0.68291666666666673</v>
      </c>
      <c r="L2036" s="14">
        <v>43859</v>
      </c>
      <c r="M2036" s="15">
        <v>0.68291666666666673</v>
      </c>
      <c r="N2036" s="12">
        <v>43860</v>
      </c>
      <c r="O2036" s="13">
        <v>0.62975694444444441</v>
      </c>
      <c r="P2036" s="16">
        <v>43861.669930555552</v>
      </c>
      <c r="Q2036" s="11" t="s">
        <v>101</v>
      </c>
      <c r="R2036" s="11" t="s">
        <v>4015</v>
      </c>
      <c r="S2036" s="11" t="s">
        <v>39</v>
      </c>
      <c r="T2036" s="11" t="s">
        <v>133</v>
      </c>
      <c r="U2036" s="11" t="s">
        <v>37</v>
      </c>
      <c r="V2036" s="17">
        <v>0</v>
      </c>
      <c r="W2036" s="11" t="s">
        <v>37</v>
      </c>
      <c r="Y2036" s="17" t="str">
        <f>TablaIncidentes[[#This Row],[Tiempo Total Gestión]]</f>
        <v>22:43</v>
      </c>
      <c r="Z2036" s="11">
        <f t="shared" si="217"/>
        <v>22</v>
      </c>
      <c r="AA2036" s="11">
        <f t="shared" si="218"/>
        <v>43</v>
      </c>
      <c r="AB2036" s="11">
        <f>IF(TablaIncidentes[[#This Row],[Prioridad*]]="Baja",(Z2036-24)*60+AA2036,IF(TablaIncidentes[[#This Row],[Prioridad*]]="Media",(Z2036-4)*60+AA2036,IF(TablaIncidentes[[#This Row],[Prioridad*]]="Alta",(Z2036-2)*60+AA2036)))</f>
        <v>1243</v>
      </c>
      <c r="AD2036" s="17" t="str">
        <f>TablaIncidentes[[#This Row],[Tiempo Creación (HH:mm)]]</f>
        <v>00:00</v>
      </c>
      <c r="AE2036" s="11">
        <f t="shared" si="219"/>
        <v>0</v>
      </c>
      <c r="AF2036" s="11">
        <f t="shared" si="220"/>
        <v>0</v>
      </c>
      <c r="AG2036" s="11">
        <f>IF(TablaIncidentes[[#This Row],[Prioridad*]]="Baja",((AE2036*60)+AF2036)-30,IF(TablaIncidentes[[#This Row],[Prioridad*]]="Media",((AE2036*60)+AF2036)-15,IF(TablaIncidentes[[#This Row],[Prioridad*]]="Alta",((AE2036*60)+AF2036)-10)))</f>
        <v>-10</v>
      </c>
      <c r="AI2036" s="17">
        <f>TablaIncidentes[[#This Row],[Tiempo Avance Incidente]]</f>
        <v>0</v>
      </c>
      <c r="AJ2036" s="11">
        <f t="shared" si="221"/>
        <v>0</v>
      </c>
      <c r="AK2036" s="11">
        <f t="shared" si="222"/>
        <v>0</v>
      </c>
      <c r="AL2036">
        <f>IF(TablaIncidentes[[#This Row],[Prioridad*]]="Baja",((AJ2036*60)+AK2036)-720,IF(TablaIncidentes[[#This Row],[Prioridad*]]="Media",((AJ2036*60)+AK2036)-120,IF(TablaIncidentes[[#This Row],[Prioridad*]]="Alta",((AJ2036*60)+AK2036)-60)))</f>
        <v>-60</v>
      </c>
      <c r="AN2036" t="str">
        <f t="shared" si="223"/>
        <v>miércoles</v>
      </c>
    </row>
    <row r="2037" spans="1:40" x14ac:dyDescent="0.25">
      <c r="A2037" s="10" t="s">
        <v>4016</v>
      </c>
      <c r="B2037" t="s">
        <v>2811</v>
      </c>
      <c r="C2037" t="s">
        <v>32</v>
      </c>
      <c r="D2037" s="11" t="s">
        <v>33</v>
      </c>
      <c r="E2037" t="s">
        <v>34</v>
      </c>
      <c r="F2037" t="s">
        <v>51</v>
      </c>
      <c r="G2037" t="s">
        <v>75</v>
      </c>
      <c r="J2037" s="12">
        <v>43859</v>
      </c>
      <c r="K2037" s="13">
        <v>0.68640046296296298</v>
      </c>
      <c r="L2037" s="14">
        <v>43859</v>
      </c>
      <c r="M2037" s="15">
        <v>0.68640046296296298</v>
      </c>
      <c r="N2037" s="12">
        <v>43860</v>
      </c>
      <c r="O2037" s="13">
        <v>0.40715277777777775</v>
      </c>
      <c r="P2037" s="16">
        <v>43861.532175925924</v>
      </c>
      <c r="Q2037" s="11" t="s">
        <v>37</v>
      </c>
      <c r="R2037" s="11" t="s">
        <v>1254</v>
      </c>
      <c r="S2037" s="11" t="s">
        <v>39</v>
      </c>
      <c r="T2037" s="11" t="s">
        <v>133</v>
      </c>
      <c r="U2037" s="11" t="s">
        <v>37</v>
      </c>
      <c r="V2037" s="17">
        <v>0</v>
      </c>
      <c r="W2037" s="11" t="s">
        <v>37</v>
      </c>
      <c r="Y2037" s="17" t="str">
        <f>TablaIncidentes[[#This Row],[Tiempo Total Gestión]]</f>
        <v>00:59</v>
      </c>
      <c r="Z2037" s="11">
        <f t="shared" si="217"/>
        <v>0</v>
      </c>
      <c r="AA2037" s="11">
        <f t="shared" si="218"/>
        <v>59</v>
      </c>
      <c r="AB2037" s="11">
        <f>IF(TablaIncidentes[[#This Row],[Prioridad*]]="Baja",(Z2037-24)*60+AA2037,IF(TablaIncidentes[[#This Row],[Prioridad*]]="Media",(Z2037-4)*60+AA2037,IF(TablaIncidentes[[#This Row],[Prioridad*]]="Alta",(Z2037-2)*60+AA2037)))</f>
        <v>-61</v>
      </c>
      <c r="AD2037" s="17" t="str">
        <f>TablaIncidentes[[#This Row],[Tiempo Creación (HH:mm)]]</f>
        <v>00:00</v>
      </c>
      <c r="AE2037" s="11">
        <f t="shared" si="219"/>
        <v>0</v>
      </c>
      <c r="AF2037" s="11">
        <f t="shared" si="220"/>
        <v>0</v>
      </c>
      <c r="AG2037" s="11">
        <f>IF(TablaIncidentes[[#This Row],[Prioridad*]]="Baja",((AE2037*60)+AF2037)-30,IF(TablaIncidentes[[#This Row],[Prioridad*]]="Media",((AE2037*60)+AF2037)-15,IF(TablaIncidentes[[#This Row],[Prioridad*]]="Alta",((AE2037*60)+AF2037)-10)))</f>
        <v>-10</v>
      </c>
      <c r="AI2037" s="17">
        <f>TablaIncidentes[[#This Row],[Tiempo Avance Incidente]]</f>
        <v>0</v>
      </c>
      <c r="AJ2037" s="11">
        <f t="shared" si="221"/>
        <v>0</v>
      </c>
      <c r="AK2037" s="11">
        <f t="shared" si="222"/>
        <v>0</v>
      </c>
      <c r="AL2037">
        <f>IF(TablaIncidentes[[#This Row],[Prioridad*]]="Baja",((AJ2037*60)+AK2037)-720,IF(TablaIncidentes[[#This Row],[Prioridad*]]="Media",((AJ2037*60)+AK2037)-120,IF(TablaIncidentes[[#This Row],[Prioridad*]]="Alta",((AJ2037*60)+AK2037)-60)))</f>
        <v>-60</v>
      </c>
      <c r="AN2037" t="str">
        <f t="shared" si="223"/>
        <v>miércoles</v>
      </c>
    </row>
    <row r="2038" spans="1:40" x14ac:dyDescent="0.25">
      <c r="A2038" s="10" t="s">
        <v>4017</v>
      </c>
      <c r="B2038" t="s">
        <v>3290</v>
      </c>
      <c r="C2038" t="s">
        <v>32</v>
      </c>
      <c r="D2038" s="11" t="s">
        <v>33</v>
      </c>
      <c r="E2038" t="s">
        <v>34</v>
      </c>
      <c r="F2038" t="s">
        <v>51</v>
      </c>
      <c r="G2038" t="s">
        <v>75</v>
      </c>
      <c r="J2038" s="12">
        <v>43859</v>
      </c>
      <c r="K2038" s="13">
        <v>0.69057870370370367</v>
      </c>
      <c r="L2038" s="14">
        <v>43859</v>
      </c>
      <c r="M2038" s="15">
        <v>0.69057870370370367</v>
      </c>
      <c r="N2038" s="12">
        <v>43860</v>
      </c>
      <c r="O2038" s="13">
        <v>0.35456018518518517</v>
      </c>
      <c r="P2038" s="16">
        <v>43861.532175925924</v>
      </c>
      <c r="Q2038" s="11" t="s">
        <v>37</v>
      </c>
      <c r="R2038" s="11" t="s">
        <v>185</v>
      </c>
      <c r="S2038" s="11" t="s">
        <v>39</v>
      </c>
      <c r="T2038" s="11" t="s">
        <v>133</v>
      </c>
      <c r="U2038" s="11" t="s">
        <v>37</v>
      </c>
      <c r="V2038" s="17">
        <v>0</v>
      </c>
      <c r="W2038" s="11" t="s">
        <v>37</v>
      </c>
      <c r="Y2038" s="17" t="str">
        <f>TablaIncidentes[[#This Row],[Tiempo Total Gestión]]</f>
        <v>00:36</v>
      </c>
      <c r="Z2038" s="11">
        <f t="shared" si="217"/>
        <v>0</v>
      </c>
      <c r="AA2038" s="11">
        <f t="shared" si="218"/>
        <v>36</v>
      </c>
      <c r="AB2038" s="11">
        <f>IF(TablaIncidentes[[#This Row],[Prioridad*]]="Baja",(Z2038-24)*60+AA2038,IF(TablaIncidentes[[#This Row],[Prioridad*]]="Media",(Z2038-4)*60+AA2038,IF(TablaIncidentes[[#This Row],[Prioridad*]]="Alta",(Z2038-2)*60+AA2038)))</f>
        <v>-84</v>
      </c>
      <c r="AD2038" s="17" t="str">
        <f>TablaIncidentes[[#This Row],[Tiempo Creación (HH:mm)]]</f>
        <v>00:00</v>
      </c>
      <c r="AE2038" s="11">
        <f t="shared" si="219"/>
        <v>0</v>
      </c>
      <c r="AF2038" s="11">
        <f t="shared" si="220"/>
        <v>0</v>
      </c>
      <c r="AG2038" s="11">
        <f>IF(TablaIncidentes[[#This Row],[Prioridad*]]="Baja",((AE2038*60)+AF2038)-30,IF(TablaIncidentes[[#This Row],[Prioridad*]]="Media",((AE2038*60)+AF2038)-15,IF(TablaIncidentes[[#This Row],[Prioridad*]]="Alta",((AE2038*60)+AF2038)-10)))</f>
        <v>-10</v>
      </c>
      <c r="AI2038" s="17">
        <f>TablaIncidentes[[#This Row],[Tiempo Avance Incidente]]</f>
        <v>0</v>
      </c>
      <c r="AJ2038" s="11">
        <f t="shared" si="221"/>
        <v>0</v>
      </c>
      <c r="AK2038" s="11">
        <f t="shared" si="222"/>
        <v>0</v>
      </c>
      <c r="AL2038">
        <f>IF(TablaIncidentes[[#This Row],[Prioridad*]]="Baja",((AJ2038*60)+AK2038)-720,IF(TablaIncidentes[[#This Row],[Prioridad*]]="Media",((AJ2038*60)+AK2038)-120,IF(TablaIncidentes[[#This Row],[Prioridad*]]="Alta",((AJ2038*60)+AK2038)-60)))</f>
        <v>-60</v>
      </c>
      <c r="AN2038" t="str">
        <f t="shared" si="223"/>
        <v>miércoles</v>
      </c>
    </row>
    <row r="2039" spans="1:40" x14ac:dyDescent="0.25">
      <c r="A2039" s="10" t="s">
        <v>4018</v>
      </c>
      <c r="B2039" t="s">
        <v>572</v>
      </c>
      <c r="C2039" t="s">
        <v>161</v>
      </c>
      <c r="D2039" s="11" t="s">
        <v>110</v>
      </c>
      <c r="E2039" t="s">
        <v>34</v>
      </c>
      <c r="F2039" t="s">
        <v>124</v>
      </c>
      <c r="G2039" t="s">
        <v>3663</v>
      </c>
      <c r="J2039" s="12">
        <v>43859</v>
      </c>
      <c r="K2039" s="13">
        <v>0.69688657407407406</v>
      </c>
      <c r="L2039" s="14">
        <v>43859</v>
      </c>
      <c r="M2039" s="15">
        <v>0.69839120370370367</v>
      </c>
      <c r="N2039" s="12">
        <v>43860</v>
      </c>
      <c r="O2039" s="13">
        <v>0.61084490740740738</v>
      </c>
      <c r="P2039" s="16">
        <v>43861.622025462966</v>
      </c>
      <c r="Q2039" s="11" t="s">
        <v>37</v>
      </c>
      <c r="R2039" s="11" t="s">
        <v>459</v>
      </c>
      <c r="S2039" s="11" t="s">
        <v>59</v>
      </c>
      <c r="T2039" s="11" t="s">
        <v>48</v>
      </c>
      <c r="U2039" s="11" t="s">
        <v>37</v>
      </c>
      <c r="V2039" s="17">
        <v>1.0763888931251131E-3</v>
      </c>
      <c r="W2039" s="11" t="s">
        <v>37</v>
      </c>
      <c r="Y2039" s="17" t="str">
        <f>TablaIncidentes[[#This Row],[Tiempo Total Gestión]]</f>
        <v>00:49</v>
      </c>
      <c r="Z2039" s="11">
        <f t="shared" si="217"/>
        <v>0</v>
      </c>
      <c r="AA2039" s="11">
        <f t="shared" si="218"/>
        <v>49</v>
      </c>
      <c r="AB2039" s="11">
        <f>IF(TablaIncidentes[[#This Row],[Prioridad*]]="Baja",(Z2039-24)*60+AA2039,IF(TablaIncidentes[[#This Row],[Prioridad*]]="Media",(Z2039-4)*60+AA2039,IF(TablaIncidentes[[#This Row],[Prioridad*]]="Alta",(Z2039-2)*60+AA2039)))</f>
        <v>-191</v>
      </c>
      <c r="AD2039" s="17" t="str">
        <f>TablaIncidentes[[#This Row],[Tiempo Creación (HH:mm)]]</f>
        <v>00:02</v>
      </c>
      <c r="AE2039" s="11">
        <f t="shared" si="219"/>
        <v>0</v>
      </c>
      <c r="AF2039" s="11">
        <f t="shared" si="220"/>
        <v>2</v>
      </c>
      <c r="AG2039" s="11">
        <f>IF(TablaIncidentes[[#This Row],[Prioridad*]]="Baja",((AE2039*60)+AF2039)-30,IF(TablaIncidentes[[#This Row],[Prioridad*]]="Media",((AE2039*60)+AF2039)-15,IF(TablaIncidentes[[#This Row],[Prioridad*]]="Alta",((AE2039*60)+AF2039)-10)))</f>
        <v>-13</v>
      </c>
      <c r="AI2039" s="17">
        <f>TablaIncidentes[[#This Row],[Tiempo Avance Incidente]]</f>
        <v>1.0763888931251131E-3</v>
      </c>
      <c r="AJ2039" s="11">
        <f t="shared" si="221"/>
        <v>0</v>
      </c>
      <c r="AK2039" s="11">
        <f t="shared" si="222"/>
        <v>1</v>
      </c>
      <c r="AL2039">
        <f>IF(TablaIncidentes[[#This Row],[Prioridad*]]="Baja",((AJ2039*60)+AK2039)-720,IF(TablaIncidentes[[#This Row],[Prioridad*]]="Media",((AJ2039*60)+AK2039)-120,IF(TablaIncidentes[[#This Row],[Prioridad*]]="Alta",((AJ2039*60)+AK2039)-60)))</f>
        <v>-119</v>
      </c>
      <c r="AN2039" t="str">
        <f t="shared" si="223"/>
        <v>miércoles</v>
      </c>
    </row>
    <row r="2040" spans="1:40" x14ac:dyDescent="0.25">
      <c r="A2040" s="10" t="s">
        <v>4019</v>
      </c>
      <c r="B2040" t="s">
        <v>4020</v>
      </c>
      <c r="C2040" t="s">
        <v>161</v>
      </c>
      <c r="D2040" s="11" t="s">
        <v>150</v>
      </c>
      <c r="E2040" t="s">
        <v>34</v>
      </c>
      <c r="F2040" t="s">
        <v>111</v>
      </c>
      <c r="G2040" t="s">
        <v>279</v>
      </c>
      <c r="J2040" s="12">
        <v>43859</v>
      </c>
      <c r="K2040" s="13">
        <v>0.65021990740740743</v>
      </c>
      <c r="L2040" s="14">
        <v>43859</v>
      </c>
      <c r="M2040" s="15">
        <v>0.65160879629629631</v>
      </c>
      <c r="N2040" s="12">
        <v>43859</v>
      </c>
      <c r="O2040" s="13">
        <v>0.65266203703703707</v>
      </c>
      <c r="P2040" s="16">
        <v>43860.703217592592</v>
      </c>
      <c r="Q2040" s="11" t="s">
        <v>37</v>
      </c>
      <c r="R2040" s="11" t="s">
        <v>116</v>
      </c>
      <c r="S2040" s="11" t="s">
        <v>59</v>
      </c>
      <c r="T2040" s="11" t="s">
        <v>48</v>
      </c>
      <c r="U2040" s="11" t="s">
        <v>37</v>
      </c>
      <c r="V2040" s="17">
        <v>1.3425925935734995E-3</v>
      </c>
      <c r="W2040" s="11" t="s">
        <v>37</v>
      </c>
      <c r="Y2040" s="17" t="str">
        <f>TablaIncidentes[[#This Row],[Tiempo Total Gestión]]</f>
        <v>00:03</v>
      </c>
      <c r="Z2040" s="11">
        <f t="shared" si="217"/>
        <v>0</v>
      </c>
      <c r="AA2040" s="11">
        <f t="shared" si="218"/>
        <v>3</v>
      </c>
      <c r="AB2040" s="11">
        <f>IF(TablaIncidentes[[#This Row],[Prioridad*]]="Baja",(Z2040-24)*60+AA2040,IF(TablaIncidentes[[#This Row],[Prioridad*]]="Media",(Z2040-4)*60+AA2040,IF(TablaIncidentes[[#This Row],[Prioridad*]]="Alta",(Z2040-2)*60+AA2040)))</f>
        <v>-1437</v>
      </c>
      <c r="AD2040" s="17" t="str">
        <f>TablaIncidentes[[#This Row],[Tiempo Creación (HH:mm)]]</f>
        <v>00:02</v>
      </c>
      <c r="AE2040" s="11">
        <f t="shared" si="219"/>
        <v>0</v>
      </c>
      <c r="AF2040" s="11">
        <f t="shared" si="220"/>
        <v>2</v>
      </c>
      <c r="AG2040" s="11">
        <f>IF(TablaIncidentes[[#This Row],[Prioridad*]]="Baja",((AE2040*60)+AF2040)-30,IF(TablaIncidentes[[#This Row],[Prioridad*]]="Media",((AE2040*60)+AF2040)-15,IF(TablaIncidentes[[#This Row],[Prioridad*]]="Alta",((AE2040*60)+AF2040)-10)))</f>
        <v>-28</v>
      </c>
      <c r="AI2040" s="17">
        <f>TablaIncidentes[[#This Row],[Tiempo Avance Incidente]]</f>
        <v>1.3425925935734995E-3</v>
      </c>
      <c r="AJ2040" s="11">
        <f t="shared" si="221"/>
        <v>0</v>
      </c>
      <c r="AK2040" s="11">
        <f t="shared" si="222"/>
        <v>1</v>
      </c>
      <c r="AL2040">
        <f>IF(TablaIncidentes[[#This Row],[Prioridad*]]="Baja",((AJ2040*60)+AK2040)-720,IF(TablaIncidentes[[#This Row],[Prioridad*]]="Media",((AJ2040*60)+AK2040)-120,IF(TablaIncidentes[[#This Row],[Prioridad*]]="Alta",((AJ2040*60)+AK2040)-60)))</f>
        <v>-719</v>
      </c>
      <c r="AN2040" t="str">
        <f t="shared" si="223"/>
        <v>miércoles</v>
      </c>
    </row>
    <row r="2041" spans="1:40" x14ac:dyDescent="0.25">
      <c r="A2041" s="10" t="s">
        <v>4021</v>
      </c>
      <c r="B2041" t="s">
        <v>2816</v>
      </c>
      <c r="C2041" t="s">
        <v>32</v>
      </c>
      <c r="D2041" s="11" t="s">
        <v>33</v>
      </c>
      <c r="E2041" t="s">
        <v>34</v>
      </c>
      <c r="F2041" t="s">
        <v>51</v>
      </c>
      <c r="G2041" t="s">
        <v>75</v>
      </c>
      <c r="J2041" s="12">
        <v>43859</v>
      </c>
      <c r="K2041" s="13">
        <v>0.67525462962962957</v>
      </c>
      <c r="L2041" s="14">
        <v>43859</v>
      </c>
      <c r="M2041" s="15">
        <v>0.67525462962962957</v>
      </c>
      <c r="N2041" s="12">
        <v>43860</v>
      </c>
      <c r="O2041" s="13">
        <v>0.35783564814814817</v>
      </c>
      <c r="P2041" s="16">
        <v>43861.532175925924</v>
      </c>
      <c r="Q2041" s="11" t="s">
        <v>37</v>
      </c>
      <c r="R2041" s="11" t="s">
        <v>286</v>
      </c>
      <c r="S2041" s="11" t="s">
        <v>39</v>
      </c>
      <c r="T2041" s="11" t="s">
        <v>133</v>
      </c>
      <c r="U2041" s="11" t="s">
        <v>37</v>
      </c>
      <c r="V2041" s="17">
        <v>0</v>
      </c>
      <c r="W2041" s="11" t="s">
        <v>37</v>
      </c>
      <c r="Y2041" s="17" t="str">
        <f>TablaIncidentes[[#This Row],[Tiempo Total Gestión]]</f>
        <v>01:05</v>
      </c>
      <c r="Z2041" s="11">
        <f t="shared" si="217"/>
        <v>1</v>
      </c>
      <c r="AA2041" s="11">
        <f t="shared" si="218"/>
        <v>5</v>
      </c>
      <c r="AB2041" s="11">
        <f>IF(TablaIncidentes[[#This Row],[Prioridad*]]="Baja",(Z2041-24)*60+AA2041,IF(TablaIncidentes[[#This Row],[Prioridad*]]="Media",(Z2041-4)*60+AA2041,IF(TablaIncidentes[[#This Row],[Prioridad*]]="Alta",(Z2041-2)*60+AA2041)))</f>
        <v>-55</v>
      </c>
      <c r="AD2041" s="17" t="str">
        <f>TablaIncidentes[[#This Row],[Tiempo Creación (HH:mm)]]</f>
        <v>00:00</v>
      </c>
      <c r="AE2041" s="11">
        <f t="shared" si="219"/>
        <v>0</v>
      </c>
      <c r="AF2041" s="11">
        <f t="shared" si="220"/>
        <v>0</v>
      </c>
      <c r="AG2041" s="11">
        <f>IF(TablaIncidentes[[#This Row],[Prioridad*]]="Baja",((AE2041*60)+AF2041)-30,IF(TablaIncidentes[[#This Row],[Prioridad*]]="Media",((AE2041*60)+AF2041)-15,IF(TablaIncidentes[[#This Row],[Prioridad*]]="Alta",((AE2041*60)+AF2041)-10)))</f>
        <v>-10</v>
      </c>
      <c r="AI2041" s="17">
        <f>TablaIncidentes[[#This Row],[Tiempo Avance Incidente]]</f>
        <v>0</v>
      </c>
      <c r="AJ2041" s="11">
        <f t="shared" si="221"/>
        <v>0</v>
      </c>
      <c r="AK2041" s="11">
        <f t="shared" si="222"/>
        <v>0</v>
      </c>
      <c r="AL2041">
        <f>IF(TablaIncidentes[[#This Row],[Prioridad*]]="Baja",((AJ2041*60)+AK2041)-720,IF(TablaIncidentes[[#This Row],[Prioridad*]]="Media",((AJ2041*60)+AK2041)-120,IF(TablaIncidentes[[#This Row],[Prioridad*]]="Alta",((AJ2041*60)+AK2041)-60)))</f>
        <v>-60</v>
      </c>
      <c r="AN2041" t="str">
        <f t="shared" si="223"/>
        <v>miércoles</v>
      </c>
    </row>
    <row r="2042" spans="1:40" x14ac:dyDescent="0.25">
      <c r="A2042" s="10" t="s">
        <v>4022</v>
      </c>
      <c r="B2042" t="s">
        <v>3253</v>
      </c>
      <c r="C2042" t="s">
        <v>32</v>
      </c>
      <c r="D2042" s="11" t="s">
        <v>33</v>
      </c>
      <c r="E2042" t="s">
        <v>34</v>
      </c>
      <c r="F2042" t="s">
        <v>51</v>
      </c>
      <c r="G2042" t="s">
        <v>62</v>
      </c>
      <c r="J2042" s="12">
        <v>43859</v>
      </c>
      <c r="K2042" s="13">
        <v>0.67525462962962957</v>
      </c>
      <c r="L2042" s="14">
        <v>43859</v>
      </c>
      <c r="M2042" s="15">
        <v>0.67525462962962957</v>
      </c>
      <c r="N2042" s="12">
        <v>43859</v>
      </c>
      <c r="O2042" s="13">
        <v>0.7415046296296296</v>
      </c>
      <c r="P2042" s="16">
        <v>43860.782835648148</v>
      </c>
      <c r="Q2042" s="11" t="s">
        <v>37</v>
      </c>
      <c r="R2042" s="11" t="s">
        <v>2531</v>
      </c>
      <c r="S2042" s="11" t="s">
        <v>39</v>
      </c>
      <c r="T2042" s="11" t="s">
        <v>133</v>
      </c>
      <c r="U2042" s="11" t="s">
        <v>37</v>
      </c>
      <c r="V2042" s="17">
        <v>0</v>
      </c>
      <c r="W2042" s="11" t="s">
        <v>37</v>
      </c>
      <c r="Y2042" s="17" t="str">
        <f>TablaIncidentes[[#This Row],[Tiempo Total Gestión]]</f>
        <v>01:33</v>
      </c>
      <c r="Z2042" s="11">
        <f t="shared" si="217"/>
        <v>1</v>
      </c>
      <c r="AA2042" s="11">
        <f t="shared" si="218"/>
        <v>33</v>
      </c>
      <c r="AB2042" s="11">
        <f>IF(TablaIncidentes[[#This Row],[Prioridad*]]="Baja",(Z2042-24)*60+AA2042,IF(TablaIncidentes[[#This Row],[Prioridad*]]="Media",(Z2042-4)*60+AA2042,IF(TablaIncidentes[[#This Row],[Prioridad*]]="Alta",(Z2042-2)*60+AA2042)))</f>
        <v>-27</v>
      </c>
      <c r="AD2042" s="17" t="str">
        <f>TablaIncidentes[[#This Row],[Tiempo Creación (HH:mm)]]</f>
        <v>00:00</v>
      </c>
      <c r="AE2042" s="11">
        <f t="shared" si="219"/>
        <v>0</v>
      </c>
      <c r="AF2042" s="11">
        <f t="shared" si="220"/>
        <v>0</v>
      </c>
      <c r="AG2042" s="11">
        <f>IF(TablaIncidentes[[#This Row],[Prioridad*]]="Baja",((AE2042*60)+AF2042)-30,IF(TablaIncidentes[[#This Row],[Prioridad*]]="Media",((AE2042*60)+AF2042)-15,IF(TablaIncidentes[[#This Row],[Prioridad*]]="Alta",((AE2042*60)+AF2042)-10)))</f>
        <v>-10</v>
      </c>
      <c r="AI2042" s="17">
        <f>TablaIncidentes[[#This Row],[Tiempo Avance Incidente]]</f>
        <v>0</v>
      </c>
      <c r="AJ2042" s="11">
        <f t="shared" si="221"/>
        <v>0</v>
      </c>
      <c r="AK2042" s="11">
        <f t="shared" si="222"/>
        <v>0</v>
      </c>
      <c r="AL2042">
        <f>IF(TablaIncidentes[[#This Row],[Prioridad*]]="Baja",((AJ2042*60)+AK2042)-720,IF(TablaIncidentes[[#This Row],[Prioridad*]]="Media",((AJ2042*60)+AK2042)-120,IF(TablaIncidentes[[#This Row],[Prioridad*]]="Alta",((AJ2042*60)+AK2042)-60)))</f>
        <v>-60</v>
      </c>
      <c r="AN2042" t="str">
        <f t="shared" si="223"/>
        <v>miércoles</v>
      </c>
    </row>
    <row r="2043" spans="1:40" x14ac:dyDescent="0.25">
      <c r="A2043" s="10" t="s">
        <v>4023</v>
      </c>
      <c r="B2043" t="s">
        <v>4024</v>
      </c>
      <c r="C2043" t="s">
        <v>239</v>
      </c>
      <c r="D2043" s="11" t="s">
        <v>150</v>
      </c>
      <c r="E2043" t="s">
        <v>34</v>
      </c>
      <c r="F2043" t="s">
        <v>111</v>
      </c>
      <c r="G2043" t="s">
        <v>151</v>
      </c>
      <c r="J2043" s="12">
        <v>43859</v>
      </c>
      <c r="K2043" s="13">
        <v>0.6764930555555555</v>
      </c>
      <c r="L2043" s="14">
        <v>43859</v>
      </c>
      <c r="M2043" s="15">
        <v>0.67739583333333331</v>
      </c>
      <c r="N2043" s="12">
        <v>43859</v>
      </c>
      <c r="O2043" s="13">
        <v>0.73142361111111109</v>
      </c>
      <c r="P2043" s="16">
        <v>43860.782835648148</v>
      </c>
      <c r="Q2043" s="11" t="s">
        <v>37</v>
      </c>
      <c r="R2043" s="11" t="s">
        <v>597</v>
      </c>
      <c r="S2043" s="11" t="s">
        <v>91</v>
      </c>
      <c r="T2043" s="11" t="s">
        <v>40</v>
      </c>
      <c r="U2043" s="11" t="s">
        <v>37</v>
      </c>
      <c r="V2043" s="17">
        <v>8.4490740118781105E-4</v>
      </c>
      <c r="W2043" s="11" t="s">
        <v>37</v>
      </c>
      <c r="Y2043" s="17" t="str">
        <f>TablaIncidentes[[#This Row],[Tiempo Total Gestión]]</f>
        <v>01:19</v>
      </c>
      <c r="Z2043" s="11">
        <f t="shared" si="217"/>
        <v>1</v>
      </c>
      <c r="AA2043" s="11">
        <f t="shared" si="218"/>
        <v>19</v>
      </c>
      <c r="AB2043" s="11">
        <f>IF(TablaIncidentes[[#This Row],[Prioridad*]]="Baja",(Z2043-24)*60+AA2043,IF(TablaIncidentes[[#This Row],[Prioridad*]]="Media",(Z2043-4)*60+AA2043,IF(TablaIncidentes[[#This Row],[Prioridad*]]="Alta",(Z2043-2)*60+AA2043)))</f>
        <v>-1361</v>
      </c>
      <c r="AD2043" s="17" t="str">
        <f>TablaIncidentes[[#This Row],[Tiempo Creación (HH:mm)]]</f>
        <v>00:01</v>
      </c>
      <c r="AE2043" s="11">
        <f t="shared" si="219"/>
        <v>0</v>
      </c>
      <c r="AF2043" s="11">
        <f t="shared" si="220"/>
        <v>1</v>
      </c>
      <c r="AG2043" s="11">
        <f>IF(TablaIncidentes[[#This Row],[Prioridad*]]="Baja",((AE2043*60)+AF2043)-30,IF(TablaIncidentes[[#This Row],[Prioridad*]]="Media",((AE2043*60)+AF2043)-15,IF(TablaIncidentes[[#This Row],[Prioridad*]]="Alta",((AE2043*60)+AF2043)-10)))</f>
        <v>-29</v>
      </c>
      <c r="AI2043" s="17">
        <f>TablaIncidentes[[#This Row],[Tiempo Avance Incidente]]</f>
        <v>8.4490740118781105E-4</v>
      </c>
      <c r="AJ2043" s="11">
        <f t="shared" si="221"/>
        <v>0</v>
      </c>
      <c r="AK2043" s="11">
        <f t="shared" si="222"/>
        <v>1</v>
      </c>
      <c r="AL2043">
        <f>IF(TablaIncidentes[[#This Row],[Prioridad*]]="Baja",((AJ2043*60)+AK2043)-720,IF(TablaIncidentes[[#This Row],[Prioridad*]]="Media",((AJ2043*60)+AK2043)-120,IF(TablaIncidentes[[#This Row],[Prioridad*]]="Alta",((AJ2043*60)+AK2043)-60)))</f>
        <v>-719</v>
      </c>
      <c r="AN2043" t="str">
        <f t="shared" si="223"/>
        <v>miércoles</v>
      </c>
    </row>
    <row r="2044" spans="1:40" x14ac:dyDescent="0.25">
      <c r="A2044" s="10" t="s">
        <v>4025</v>
      </c>
      <c r="B2044" t="s">
        <v>4026</v>
      </c>
      <c r="C2044" t="s">
        <v>161</v>
      </c>
      <c r="D2044" s="11" t="s">
        <v>110</v>
      </c>
      <c r="E2044" t="s">
        <v>34</v>
      </c>
      <c r="F2044" t="s">
        <v>124</v>
      </c>
      <c r="G2044" t="s">
        <v>319</v>
      </c>
      <c r="J2044" s="12">
        <v>43859</v>
      </c>
      <c r="K2044" s="13">
        <v>0.68871527777777775</v>
      </c>
      <c r="L2044" s="14">
        <v>43859</v>
      </c>
      <c r="M2044" s="15">
        <v>0.69011574074074078</v>
      </c>
      <c r="N2044" s="12">
        <v>43859</v>
      </c>
      <c r="O2044" s="13">
        <v>0.7408217592592593</v>
      </c>
      <c r="P2044" s="16">
        <v>43860.782835648148</v>
      </c>
      <c r="Q2044" s="11" t="s">
        <v>37</v>
      </c>
      <c r="R2044" s="11" t="s">
        <v>876</v>
      </c>
      <c r="S2044" s="11" t="s">
        <v>91</v>
      </c>
      <c r="T2044" s="11" t="s">
        <v>48</v>
      </c>
      <c r="U2044" s="11" t="s">
        <v>37</v>
      </c>
      <c r="V2044" s="17">
        <v>1.3425925935734995E-3</v>
      </c>
      <c r="W2044" s="11" t="s">
        <v>37</v>
      </c>
      <c r="Y2044" s="17" t="str">
        <f>TablaIncidentes[[#This Row],[Tiempo Total Gestión]]</f>
        <v>01:15</v>
      </c>
      <c r="Z2044" s="11">
        <f t="shared" si="217"/>
        <v>1</v>
      </c>
      <c r="AA2044" s="11">
        <f t="shared" si="218"/>
        <v>15</v>
      </c>
      <c r="AB2044" s="11">
        <f>IF(TablaIncidentes[[#This Row],[Prioridad*]]="Baja",(Z2044-24)*60+AA2044,IF(TablaIncidentes[[#This Row],[Prioridad*]]="Media",(Z2044-4)*60+AA2044,IF(TablaIncidentes[[#This Row],[Prioridad*]]="Alta",(Z2044-2)*60+AA2044)))</f>
        <v>-165</v>
      </c>
      <c r="AD2044" s="17" t="str">
        <f>TablaIncidentes[[#This Row],[Tiempo Creación (HH:mm)]]</f>
        <v>00:02</v>
      </c>
      <c r="AE2044" s="11">
        <f t="shared" si="219"/>
        <v>0</v>
      </c>
      <c r="AF2044" s="11">
        <f t="shared" si="220"/>
        <v>2</v>
      </c>
      <c r="AG2044" s="11">
        <f>IF(TablaIncidentes[[#This Row],[Prioridad*]]="Baja",((AE2044*60)+AF2044)-30,IF(TablaIncidentes[[#This Row],[Prioridad*]]="Media",((AE2044*60)+AF2044)-15,IF(TablaIncidentes[[#This Row],[Prioridad*]]="Alta",((AE2044*60)+AF2044)-10)))</f>
        <v>-13</v>
      </c>
      <c r="AI2044" s="17">
        <f>TablaIncidentes[[#This Row],[Tiempo Avance Incidente]]</f>
        <v>1.3425925935734995E-3</v>
      </c>
      <c r="AJ2044" s="11">
        <f t="shared" si="221"/>
        <v>0</v>
      </c>
      <c r="AK2044" s="11">
        <f t="shared" si="222"/>
        <v>1</v>
      </c>
      <c r="AL2044">
        <f>IF(TablaIncidentes[[#This Row],[Prioridad*]]="Baja",((AJ2044*60)+AK2044)-720,IF(TablaIncidentes[[#This Row],[Prioridad*]]="Media",((AJ2044*60)+AK2044)-120,IF(TablaIncidentes[[#This Row],[Prioridad*]]="Alta",((AJ2044*60)+AK2044)-60)))</f>
        <v>-119</v>
      </c>
      <c r="AN2044" t="str">
        <f t="shared" si="223"/>
        <v>miércoles</v>
      </c>
    </row>
    <row r="2045" spans="1:40" x14ac:dyDescent="0.25">
      <c r="A2045" s="10" t="s">
        <v>4027</v>
      </c>
      <c r="B2045" t="s">
        <v>4028</v>
      </c>
      <c r="C2045" t="s">
        <v>32</v>
      </c>
      <c r="D2045" s="11" t="s">
        <v>33</v>
      </c>
      <c r="E2045" t="s">
        <v>34</v>
      </c>
      <c r="F2045" t="s">
        <v>51</v>
      </c>
      <c r="G2045" t="s">
        <v>75</v>
      </c>
      <c r="J2045" s="12">
        <v>43859</v>
      </c>
      <c r="K2045" s="13">
        <v>0.69057870370370367</v>
      </c>
      <c r="L2045" s="14">
        <v>43859</v>
      </c>
      <c r="M2045" s="15">
        <v>0.69057870370370367</v>
      </c>
      <c r="N2045" s="12">
        <v>43860</v>
      </c>
      <c r="O2045" s="13">
        <v>0.35346064814814815</v>
      </c>
      <c r="P2045" s="16">
        <v>43861.532175925924</v>
      </c>
      <c r="Q2045" s="11" t="s">
        <v>37</v>
      </c>
      <c r="R2045" s="11" t="s">
        <v>371</v>
      </c>
      <c r="S2045" s="11" t="s">
        <v>39</v>
      </c>
      <c r="T2045" s="11" t="s">
        <v>133</v>
      </c>
      <c r="U2045" s="11" t="s">
        <v>37</v>
      </c>
      <c r="V2045" s="17">
        <v>0</v>
      </c>
      <c r="W2045" s="11" t="s">
        <v>37</v>
      </c>
      <c r="Y2045" s="17" t="str">
        <f>TablaIncidentes[[#This Row],[Tiempo Total Gestión]]</f>
        <v>01:14</v>
      </c>
      <c r="Z2045" s="11">
        <f t="shared" si="217"/>
        <v>1</v>
      </c>
      <c r="AA2045" s="11">
        <f t="shared" si="218"/>
        <v>14</v>
      </c>
      <c r="AB2045" s="11">
        <f>IF(TablaIncidentes[[#This Row],[Prioridad*]]="Baja",(Z2045-24)*60+AA2045,IF(TablaIncidentes[[#This Row],[Prioridad*]]="Media",(Z2045-4)*60+AA2045,IF(TablaIncidentes[[#This Row],[Prioridad*]]="Alta",(Z2045-2)*60+AA2045)))</f>
        <v>-46</v>
      </c>
      <c r="AD2045" s="17" t="str">
        <f>TablaIncidentes[[#This Row],[Tiempo Creación (HH:mm)]]</f>
        <v>00:00</v>
      </c>
      <c r="AE2045" s="11">
        <f t="shared" si="219"/>
        <v>0</v>
      </c>
      <c r="AF2045" s="11">
        <f t="shared" si="220"/>
        <v>0</v>
      </c>
      <c r="AG2045" s="11">
        <f>IF(TablaIncidentes[[#This Row],[Prioridad*]]="Baja",((AE2045*60)+AF2045)-30,IF(TablaIncidentes[[#This Row],[Prioridad*]]="Media",((AE2045*60)+AF2045)-15,IF(TablaIncidentes[[#This Row],[Prioridad*]]="Alta",((AE2045*60)+AF2045)-10)))</f>
        <v>-10</v>
      </c>
      <c r="AI2045" s="17">
        <f>TablaIncidentes[[#This Row],[Tiempo Avance Incidente]]</f>
        <v>0</v>
      </c>
      <c r="AJ2045" s="11">
        <f t="shared" si="221"/>
        <v>0</v>
      </c>
      <c r="AK2045" s="11">
        <f t="shared" si="222"/>
        <v>0</v>
      </c>
      <c r="AL2045">
        <f>IF(TablaIncidentes[[#This Row],[Prioridad*]]="Baja",((AJ2045*60)+AK2045)-720,IF(TablaIncidentes[[#This Row],[Prioridad*]]="Media",((AJ2045*60)+AK2045)-120,IF(TablaIncidentes[[#This Row],[Prioridad*]]="Alta",((AJ2045*60)+AK2045)-60)))</f>
        <v>-60</v>
      </c>
      <c r="AN2045" t="str">
        <f t="shared" si="223"/>
        <v>miércoles</v>
      </c>
    </row>
    <row r="2046" spans="1:40" x14ac:dyDescent="0.25">
      <c r="A2046" s="20" t="s">
        <v>4029</v>
      </c>
      <c r="B2046" t="s">
        <v>4030</v>
      </c>
      <c r="C2046" t="s">
        <v>32</v>
      </c>
      <c r="D2046" s="11" t="s">
        <v>33</v>
      </c>
      <c r="E2046" t="s">
        <v>34</v>
      </c>
      <c r="F2046" t="s">
        <v>51</v>
      </c>
      <c r="G2046" t="s">
        <v>52</v>
      </c>
      <c r="J2046" s="12">
        <v>43859</v>
      </c>
      <c r="K2046" s="13">
        <v>0.69199074074074074</v>
      </c>
      <c r="L2046" s="14">
        <v>43859</v>
      </c>
      <c r="M2046" s="15">
        <v>0.69199074074074074</v>
      </c>
      <c r="N2046" s="12">
        <v>43860</v>
      </c>
      <c r="O2046" s="13">
        <v>0.67704861111111114</v>
      </c>
      <c r="P2046" s="16">
        <v>43861.750405092593</v>
      </c>
      <c r="Q2046" s="11" t="s">
        <v>101</v>
      </c>
      <c r="R2046" s="11" t="s">
        <v>4031</v>
      </c>
      <c r="S2046" s="11" t="s">
        <v>39</v>
      </c>
      <c r="T2046" s="11" t="s">
        <v>133</v>
      </c>
      <c r="U2046" s="11" t="s">
        <v>37</v>
      </c>
      <c r="V2046" s="17">
        <v>0</v>
      </c>
      <c r="W2046" s="11" t="s">
        <v>37</v>
      </c>
      <c r="Y2046" s="17" t="str">
        <f>TablaIncidentes[[#This Row],[Tiempo Total Gestión]]</f>
        <v>23:38</v>
      </c>
      <c r="Z2046" s="11">
        <f t="shared" si="217"/>
        <v>23</v>
      </c>
      <c r="AA2046" s="11">
        <f t="shared" si="218"/>
        <v>38</v>
      </c>
      <c r="AB2046" s="11">
        <f>IF(TablaIncidentes[[#This Row],[Prioridad*]]="Baja",(Z2046-24)*60+AA2046,IF(TablaIncidentes[[#This Row],[Prioridad*]]="Media",(Z2046-4)*60+AA2046,IF(TablaIncidentes[[#This Row],[Prioridad*]]="Alta",(Z2046-2)*60+AA2046)))</f>
        <v>1298</v>
      </c>
      <c r="AD2046" s="17" t="str">
        <f>TablaIncidentes[[#This Row],[Tiempo Creación (HH:mm)]]</f>
        <v>00:00</v>
      </c>
      <c r="AE2046" s="11">
        <f t="shared" si="219"/>
        <v>0</v>
      </c>
      <c r="AF2046" s="11">
        <f t="shared" si="220"/>
        <v>0</v>
      </c>
      <c r="AG2046" s="11">
        <f>IF(TablaIncidentes[[#This Row],[Prioridad*]]="Baja",((AE2046*60)+AF2046)-30,IF(TablaIncidentes[[#This Row],[Prioridad*]]="Media",((AE2046*60)+AF2046)-15,IF(TablaIncidentes[[#This Row],[Prioridad*]]="Alta",((AE2046*60)+AF2046)-10)))</f>
        <v>-10</v>
      </c>
      <c r="AI2046" s="17">
        <f>TablaIncidentes[[#This Row],[Tiempo Avance Incidente]]</f>
        <v>0</v>
      </c>
      <c r="AJ2046" s="11">
        <f t="shared" si="221"/>
        <v>0</v>
      </c>
      <c r="AK2046" s="11">
        <f t="shared" si="222"/>
        <v>0</v>
      </c>
      <c r="AL2046">
        <f>IF(TablaIncidentes[[#This Row],[Prioridad*]]="Baja",((AJ2046*60)+AK2046)-720,IF(TablaIncidentes[[#This Row],[Prioridad*]]="Media",((AJ2046*60)+AK2046)-120,IF(TablaIncidentes[[#This Row],[Prioridad*]]="Alta",((AJ2046*60)+AK2046)-60)))</f>
        <v>-60</v>
      </c>
      <c r="AN2046" t="str">
        <f t="shared" si="223"/>
        <v>miércoles</v>
      </c>
    </row>
    <row r="2047" spans="1:40" x14ac:dyDescent="0.25">
      <c r="A2047" s="20" t="s">
        <v>4032</v>
      </c>
      <c r="B2047" t="s">
        <v>3457</v>
      </c>
      <c r="C2047" t="s">
        <v>32</v>
      </c>
      <c r="D2047" s="11" t="s">
        <v>33</v>
      </c>
      <c r="E2047" t="s">
        <v>34</v>
      </c>
      <c r="F2047" t="s">
        <v>51</v>
      </c>
      <c r="G2047" t="s">
        <v>52</v>
      </c>
      <c r="J2047" s="12">
        <v>43859</v>
      </c>
      <c r="K2047" s="13">
        <v>0.67525462962962957</v>
      </c>
      <c r="L2047" s="14">
        <v>43859</v>
      </c>
      <c r="M2047" s="15">
        <v>0.67525462962962957</v>
      </c>
      <c r="N2047" s="12">
        <v>43860</v>
      </c>
      <c r="O2047" s="13">
        <v>0.6877199074074074</v>
      </c>
      <c r="P2047" s="16">
        <v>43861.750405092593</v>
      </c>
      <c r="Q2047" s="11" t="s">
        <v>101</v>
      </c>
      <c r="R2047" s="11" t="s">
        <v>4033</v>
      </c>
      <c r="S2047" s="11" t="s">
        <v>39</v>
      </c>
      <c r="T2047" s="11" t="s">
        <v>133</v>
      </c>
      <c r="U2047" s="11" t="s">
        <v>37</v>
      </c>
      <c r="V2047" s="17">
        <v>0</v>
      </c>
      <c r="W2047" s="11" t="s">
        <v>37</v>
      </c>
      <c r="Y2047" s="17" t="str">
        <f>TablaIncidentes[[#This Row],[Tiempo Total Gestión]]</f>
        <v>24:17</v>
      </c>
      <c r="Z2047" s="11">
        <f t="shared" si="217"/>
        <v>0</v>
      </c>
      <c r="AA2047" s="11">
        <f t="shared" si="218"/>
        <v>17</v>
      </c>
      <c r="AB2047" s="11">
        <f>IF(TablaIncidentes[[#This Row],[Prioridad*]]="Baja",(Z2047-24)*60+AA2047,IF(TablaIncidentes[[#This Row],[Prioridad*]]="Media",(Z2047-4)*60+AA2047,IF(TablaIncidentes[[#This Row],[Prioridad*]]="Alta",(Z2047-2)*60+AA2047)))</f>
        <v>-103</v>
      </c>
      <c r="AD2047" s="17" t="str">
        <f>TablaIncidentes[[#This Row],[Tiempo Creación (HH:mm)]]</f>
        <v>00:00</v>
      </c>
      <c r="AE2047" s="11">
        <f t="shared" si="219"/>
        <v>0</v>
      </c>
      <c r="AF2047" s="11">
        <f t="shared" si="220"/>
        <v>0</v>
      </c>
      <c r="AG2047" s="11">
        <f>IF(TablaIncidentes[[#This Row],[Prioridad*]]="Baja",((AE2047*60)+AF2047)-30,IF(TablaIncidentes[[#This Row],[Prioridad*]]="Media",((AE2047*60)+AF2047)-15,IF(TablaIncidentes[[#This Row],[Prioridad*]]="Alta",((AE2047*60)+AF2047)-10)))</f>
        <v>-10</v>
      </c>
      <c r="AI2047" s="17">
        <f>TablaIncidentes[[#This Row],[Tiempo Avance Incidente]]</f>
        <v>0</v>
      </c>
      <c r="AJ2047" s="11">
        <f t="shared" si="221"/>
        <v>0</v>
      </c>
      <c r="AK2047" s="11">
        <f t="shared" si="222"/>
        <v>0</v>
      </c>
      <c r="AL2047">
        <f>IF(TablaIncidentes[[#This Row],[Prioridad*]]="Baja",((AJ2047*60)+AK2047)-720,IF(TablaIncidentes[[#This Row],[Prioridad*]]="Media",((AJ2047*60)+AK2047)-120,IF(TablaIncidentes[[#This Row],[Prioridad*]]="Alta",((AJ2047*60)+AK2047)-60)))</f>
        <v>-60</v>
      </c>
      <c r="AN2047" t="str">
        <f t="shared" si="223"/>
        <v>miércoles</v>
      </c>
    </row>
    <row r="2048" spans="1:40" x14ac:dyDescent="0.25">
      <c r="A2048" s="20" t="s">
        <v>4034</v>
      </c>
      <c r="B2048" t="s">
        <v>3280</v>
      </c>
      <c r="C2048" t="s">
        <v>32</v>
      </c>
      <c r="D2048" s="11" t="s">
        <v>33</v>
      </c>
      <c r="E2048" t="s">
        <v>34</v>
      </c>
      <c r="F2048" t="s">
        <v>51</v>
      </c>
      <c r="G2048" t="s">
        <v>52</v>
      </c>
      <c r="J2048" s="12">
        <v>43859</v>
      </c>
      <c r="K2048" s="13">
        <v>0.67525462962962957</v>
      </c>
      <c r="L2048" s="14">
        <v>43859</v>
      </c>
      <c r="M2048" s="15">
        <v>0.67525462962962957</v>
      </c>
      <c r="N2048" s="12">
        <v>43860</v>
      </c>
      <c r="O2048" s="13">
        <v>0.7117013888888889</v>
      </c>
      <c r="P2048" s="16">
        <v>43861.750405092593</v>
      </c>
      <c r="Q2048" s="11" t="s">
        <v>101</v>
      </c>
      <c r="R2048" s="11" t="s">
        <v>1107</v>
      </c>
      <c r="S2048" s="11" t="s">
        <v>39</v>
      </c>
      <c r="T2048" s="11" t="s">
        <v>133</v>
      </c>
      <c r="U2048" s="11" t="s">
        <v>37</v>
      </c>
      <c r="V2048" s="17">
        <v>0</v>
      </c>
      <c r="W2048" s="11" t="s">
        <v>37</v>
      </c>
      <c r="Y2048" s="17" t="str">
        <f>TablaIncidentes[[#This Row],[Tiempo Total Gestión]]</f>
        <v>24:52</v>
      </c>
      <c r="Z2048" s="11">
        <f t="shared" si="217"/>
        <v>0</v>
      </c>
      <c r="AA2048" s="11">
        <f t="shared" si="218"/>
        <v>52</v>
      </c>
      <c r="AB2048" s="11">
        <f>IF(TablaIncidentes[[#This Row],[Prioridad*]]="Baja",(Z2048-24)*60+AA2048,IF(TablaIncidentes[[#This Row],[Prioridad*]]="Media",(Z2048-4)*60+AA2048,IF(TablaIncidentes[[#This Row],[Prioridad*]]="Alta",(Z2048-2)*60+AA2048)))</f>
        <v>-68</v>
      </c>
      <c r="AD2048" s="17" t="str">
        <f>TablaIncidentes[[#This Row],[Tiempo Creación (HH:mm)]]</f>
        <v>00:00</v>
      </c>
      <c r="AE2048" s="11">
        <f t="shared" si="219"/>
        <v>0</v>
      </c>
      <c r="AF2048" s="11">
        <f t="shared" si="220"/>
        <v>0</v>
      </c>
      <c r="AG2048" s="11">
        <f>IF(TablaIncidentes[[#This Row],[Prioridad*]]="Baja",((AE2048*60)+AF2048)-30,IF(TablaIncidentes[[#This Row],[Prioridad*]]="Media",((AE2048*60)+AF2048)-15,IF(TablaIncidentes[[#This Row],[Prioridad*]]="Alta",((AE2048*60)+AF2048)-10)))</f>
        <v>-10</v>
      </c>
      <c r="AI2048" s="17">
        <f>TablaIncidentes[[#This Row],[Tiempo Avance Incidente]]</f>
        <v>0</v>
      </c>
      <c r="AJ2048" s="11">
        <f t="shared" si="221"/>
        <v>0</v>
      </c>
      <c r="AK2048" s="11">
        <f t="shared" si="222"/>
        <v>0</v>
      </c>
      <c r="AL2048">
        <f>IF(TablaIncidentes[[#This Row],[Prioridad*]]="Baja",((AJ2048*60)+AK2048)-720,IF(TablaIncidentes[[#This Row],[Prioridad*]]="Media",((AJ2048*60)+AK2048)-120,IF(TablaIncidentes[[#This Row],[Prioridad*]]="Alta",((AJ2048*60)+AK2048)-60)))</f>
        <v>-60</v>
      </c>
      <c r="AN2048" t="str">
        <f t="shared" si="223"/>
        <v>miércoles</v>
      </c>
    </row>
    <row r="2049" spans="1:40" x14ac:dyDescent="0.25">
      <c r="A2049" s="10" t="s">
        <v>4035</v>
      </c>
      <c r="B2049" t="s">
        <v>3651</v>
      </c>
      <c r="C2049" t="s">
        <v>32</v>
      </c>
      <c r="D2049" s="11" t="s">
        <v>33</v>
      </c>
      <c r="E2049" t="s">
        <v>34</v>
      </c>
      <c r="F2049" t="s">
        <v>51</v>
      </c>
      <c r="G2049" t="s">
        <v>62</v>
      </c>
      <c r="J2049" s="12">
        <v>43859</v>
      </c>
      <c r="K2049" s="13">
        <v>0.67942129629629633</v>
      </c>
      <c r="L2049" s="14">
        <v>43859</v>
      </c>
      <c r="M2049" s="15">
        <v>0.67942129629629633</v>
      </c>
      <c r="N2049" s="12">
        <v>43860</v>
      </c>
      <c r="O2049" s="13">
        <v>0.3792476851851852</v>
      </c>
      <c r="P2049" s="16">
        <v>43861.532175925924</v>
      </c>
      <c r="Q2049" s="11" t="s">
        <v>37</v>
      </c>
      <c r="R2049" s="11" t="s">
        <v>903</v>
      </c>
      <c r="S2049" s="11" t="s">
        <v>39</v>
      </c>
      <c r="T2049" s="11" t="s">
        <v>133</v>
      </c>
      <c r="U2049" s="11" t="s">
        <v>37</v>
      </c>
      <c r="V2049" s="17">
        <v>0</v>
      </c>
      <c r="W2049" s="11" t="s">
        <v>37</v>
      </c>
      <c r="Y2049" s="17" t="str">
        <f>TablaIncidentes[[#This Row],[Tiempo Total Gestión]]</f>
        <v>01:34</v>
      </c>
      <c r="Z2049" s="11">
        <f t="shared" si="217"/>
        <v>1</v>
      </c>
      <c r="AA2049" s="11">
        <f t="shared" si="218"/>
        <v>34</v>
      </c>
      <c r="AB2049" s="11">
        <f>IF(TablaIncidentes[[#This Row],[Prioridad*]]="Baja",(Z2049-24)*60+AA2049,IF(TablaIncidentes[[#This Row],[Prioridad*]]="Media",(Z2049-4)*60+AA2049,IF(TablaIncidentes[[#This Row],[Prioridad*]]="Alta",(Z2049-2)*60+AA2049)))</f>
        <v>-26</v>
      </c>
      <c r="AD2049" s="17" t="str">
        <f>TablaIncidentes[[#This Row],[Tiempo Creación (HH:mm)]]</f>
        <v>00:00</v>
      </c>
      <c r="AE2049" s="11">
        <f t="shared" si="219"/>
        <v>0</v>
      </c>
      <c r="AF2049" s="11">
        <f t="shared" si="220"/>
        <v>0</v>
      </c>
      <c r="AG2049" s="11">
        <f>IF(TablaIncidentes[[#This Row],[Prioridad*]]="Baja",((AE2049*60)+AF2049)-30,IF(TablaIncidentes[[#This Row],[Prioridad*]]="Media",((AE2049*60)+AF2049)-15,IF(TablaIncidentes[[#This Row],[Prioridad*]]="Alta",((AE2049*60)+AF2049)-10)))</f>
        <v>-10</v>
      </c>
      <c r="AI2049" s="17">
        <f>TablaIncidentes[[#This Row],[Tiempo Avance Incidente]]</f>
        <v>0</v>
      </c>
      <c r="AJ2049" s="11">
        <f t="shared" si="221"/>
        <v>0</v>
      </c>
      <c r="AK2049" s="11">
        <f t="shared" si="222"/>
        <v>0</v>
      </c>
      <c r="AL2049">
        <f>IF(TablaIncidentes[[#This Row],[Prioridad*]]="Baja",((AJ2049*60)+AK2049)-720,IF(TablaIncidentes[[#This Row],[Prioridad*]]="Media",((AJ2049*60)+AK2049)-120,IF(TablaIncidentes[[#This Row],[Prioridad*]]="Alta",((AJ2049*60)+AK2049)-60)))</f>
        <v>-60</v>
      </c>
      <c r="AN2049" t="str">
        <f t="shared" si="223"/>
        <v>miércoles</v>
      </c>
    </row>
    <row r="2050" spans="1:40" x14ac:dyDescent="0.25">
      <c r="A2050" s="20" t="s">
        <v>4036</v>
      </c>
      <c r="B2050" t="s">
        <v>4037</v>
      </c>
      <c r="C2050" t="s">
        <v>32</v>
      </c>
      <c r="D2050" s="11" t="s">
        <v>33</v>
      </c>
      <c r="E2050" t="s">
        <v>34</v>
      </c>
      <c r="F2050" t="s">
        <v>35</v>
      </c>
      <c r="G2050" t="s">
        <v>311</v>
      </c>
      <c r="J2050" s="12">
        <v>43859</v>
      </c>
      <c r="K2050" s="13">
        <v>0.68012731481481481</v>
      </c>
      <c r="L2050" s="14">
        <v>43859</v>
      </c>
      <c r="M2050" s="15">
        <v>0.68012731481481481</v>
      </c>
      <c r="N2050" s="12">
        <v>43860</v>
      </c>
      <c r="O2050" s="13">
        <v>0.57871527777777776</v>
      </c>
      <c r="P2050" s="16">
        <v>43861.622025462966</v>
      </c>
      <c r="Q2050" s="11" t="s">
        <v>101</v>
      </c>
      <c r="R2050" s="11" t="s">
        <v>4038</v>
      </c>
      <c r="S2050" s="11" t="s">
        <v>39</v>
      </c>
      <c r="T2050" s="11" t="s">
        <v>133</v>
      </c>
      <c r="U2050" s="11" t="s">
        <v>37</v>
      </c>
      <c r="V2050" s="17">
        <v>0</v>
      </c>
      <c r="W2050" s="11" t="s">
        <v>37</v>
      </c>
      <c r="Y2050" s="17" t="str">
        <f>TablaIncidentes[[#This Row],[Tiempo Total Gestión]]</f>
        <v>21:33</v>
      </c>
      <c r="Z2050" s="11">
        <f t="shared" ref="Z2050:Z2108" si="224">HOUR(Y2050)</f>
        <v>21</v>
      </c>
      <c r="AA2050" s="11">
        <f t="shared" ref="AA2050:AA2108" si="225">MINUTE(Y2050)</f>
        <v>33</v>
      </c>
      <c r="AB2050" s="11">
        <f>IF(TablaIncidentes[[#This Row],[Prioridad*]]="Baja",(Z2050-24)*60+AA2050,IF(TablaIncidentes[[#This Row],[Prioridad*]]="Media",(Z2050-4)*60+AA2050,IF(TablaIncidentes[[#This Row],[Prioridad*]]="Alta",(Z2050-2)*60+AA2050)))</f>
        <v>1173</v>
      </c>
      <c r="AD2050" s="17" t="str">
        <f>TablaIncidentes[[#This Row],[Tiempo Creación (HH:mm)]]</f>
        <v>00:00</v>
      </c>
      <c r="AE2050" s="11">
        <f t="shared" si="219"/>
        <v>0</v>
      </c>
      <c r="AF2050" s="11">
        <f t="shared" si="220"/>
        <v>0</v>
      </c>
      <c r="AG2050" s="11">
        <f>IF(TablaIncidentes[[#This Row],[Prioridad*]]="Baja",((AE2050*60)+AF2050)-30,IF(TablaIncidentes[[#This Row],[Prioridad*]]="Media",((AE2050*60)+AF2050)-15,IF(TablaIncidentes[[#This Row],[Prioridad*]]="Alta",((AE2050*60)+AF2050)-10)))</f>
        <v>-10</v>
      </c>
      <c r="AI2050" s="17">
        <f>TablaIncidentes[[#This Row],[Tiempo Avance Incidente]]</f>
        <v>0</v>
      </c>
      <c r="AJ2050" s="11">
        <f t="shared" si="221"/>
        <v>0</v>
      </c>
      <c r="AK2050" s="11">
        <f t="shared" si="222"/>
        <v>0</v>
      </c>
      <c r="AL2050">
        <f>IF(TablaIncidentes[[#This Row],[Prioridad*]]="Baja",((AJ2050*60)+AK2050)-720,IF(TablaIncidentes[[#This Row],[Prioridad*]]="Media",((AJ2050*60)+AK2050)-120,IF(TablaIncidentes[[#This Row],[Prioridad*]]="Alta",((AJ2050*60)+AK2050)-60)))</f>
        <v>-60</v>
      </c>
      <c r="AN2050" t="str">
        <f t="shared" si="223"/>
        <v>miércoles</v>
      </c>
    </row>
    <row r="2051" spans="1:40" x14ac:dyDescent="0.25">
      <c r="A2051" s="10" t="s">
        <v>4039</v>
      </c>
      <c r="B2051" t="s">
        <v>3261</v>
      </c>
      <c r="C2051" t="s">
        <v>32</v>
      </c>
      <c r="D2051" s="11" t="s">
        <v>33</v>
      </c>
      <c r="E2051" t="s">
        <v>34</v>
      </c>
      <c r="F2051" t="s">
        <v>51</v>
      </c>
      <c r="G2051" t="s">
        <v>75</v>
      </c>
      <c r="J2051" s="12">
        <v>43859</v>
      </c>
      <c r="K2051" s="13">
        <v>0.68501157407407398</v>
      </c>
      <c r="L2051" s="14">
        <v>43859</v>
      </c>
      <c r="M2051" s="15">
        <v>0.68501157407407398</v>
      </c>
      <c r="N2051" s="12">
        <v>43860</v>
      </c>
      <c r="O2051" s="13">
        <v>0.35621527777777778</v>
      </c>
      <c r="P2051" s="16">
        <v>43861.532175925924</v>
      </c>
      <c r="Q2051" s="11" t="s">
        <v>37</v>
      </c>
      <c r="R2051" s="11" t="s">
        <v>839</v>
      </c>
      <c r="S2051" s="11" t="s">
        <v>39</v>
      </c>
      <c r="T2051" s="11" t="s">
        <v>133</v>
      </c>
      <c r="U2051" s="11" t="s">
        <v>37</v>
      </c>
      <c r="V2051" s="17">
        <v>0</v>
      </c>
      <c r="W2051" s="11" t="s">
        <v>37</v>
      </c>
      <c r="Y2051" s="17" t="str">
        <f>TablaIncidentes[[#This Row],[Tiempo Total Gestión]]</f>
        <v>01:32</v>
      </c>
      <c r="Z2051" s="11">
        <f t="shared" si="224"/>
        <v>1</v>
      </c>
      <c r="AA2051" s="11">
        <f t="shared" si="225"/>
        <v>32</v>
      </c>
      <c r="AB2051" s="11">
        <f>IF(TablaIncidentes[[#This Row],[Prioridad*]]="Baja",(Z2051-24)*60+AA2051,IF(TablaIncidentes[[#This Row],[Prioridad*]]="Media",(Z2051-4)*60+AA2051,IF(TablaIncidentes[[#This Row],[Prioridad*]]="Alta",(Z2051-2)*60+AA2051)))</f>
        <v>-28</v>
      </c>
      <c r="AD2051" s="17" t="str">
        <f>TablaIncidentes[[#This Row],[Tiempo Creación (HH:mm)]]</f>
        <v>00:00</v>
      </c>
      <c r="AE2051" s="11">
        <f t="shared" ref="AE2051:AE2108" si="226">HOUR(AD2051)</f>
        <v>0</v>
      </c>
      <c r="AF2051" s="11">
        <f t="shared" ref="AF2051:AF2108" si="227">MINUTE(AD2051)</f>
        <v>0</v>
      </c>
      <c r="AG2051" s="11">
        <f>IF(TablaIncidentes[[#This Row],[Prioridad*]]="Baja",((AE2051*60)+AF2051)-30,IF(TablaIncidentes[[#This Row],[Prioridad*]]="Media",((AE2051*60)+AF2051)-15,IF(TablaIncidentes[[#This Row],[Prioridad*]]="Alta",((AE2051*60)+AF2051)-10)))</f>
        <v>-10</v>
      </c>
      <c r="AI2051" s="17">
        <f>TablaIncidentes[[#This Row],[Tiempo Avance Incidente]]</f>
        <v>0</v>
      </c>
      <c r="AJ2051" s="11">
        <f t="shared" ref="AJ2051:AJ2108" si="228">HOUR(AI2051)</f>
        <v>0</v>
      </c>
      <c r="AK2051" s="11">
        <f t="shared" ref="AK2051:AK2108" si="229">MINUTE(AI2051)</f>
        <v>0</v>
      </c>
      <c r="AL2051">
        <f>IF(TablaIncidentes[[#This Row],[Prioridad*]]="Baja",((AJ2051*60)+AK2051)-720,IF(TablaIncidentes[[#This Row],[Prioridad*]]="Media",((AJ2051*60)+AK2051)-120,IF(TablaIncidentes[[#This Row],[Prioridad*]]="Alta",((AJ2051*60)+AK2051)-60)))</f>
        <v>-60</v>
      </c>
      <c r="AN2051" t="str">
        <f t="shared" ref="AN2051:AN2108" si="230">TEXT(J2051,"dddd")</f>
        <v>miércoles</v>
      </c>
    </row>
    <row r="2052" spans="1:40" x14ac:dyDescent="0.25">
      <c r="A2052" s="20" t="s">
        <v>4040</v>
      </c>
      <c r="B2052" t="s">
        <v>3643</v>
      </c>
      <c r="C2052" t="s">
        <v>32</v>
      </c>
      <c r="D2052" s="11" t="s">
        <v>33</v>
      </c>
      <c r="E2052" t="s">
        <v>34</v>
      </c>
      <c r="F2052" t="s">
        <v>51</v>
      </c>
      <c r="G2052" t="s">
        <v>52</v>
      </c>
      <c r="J2052" s="12">
        <v>43859</v>
      </c>
      <c r="K2052" s="13">
        <v>0.68778935185185175</v>
      </c>
      <c r="L2052" s="14">
        <v>43859</v>
      </c>
      <c r="M2052" s="15">
        <v>0.68778935185185175</v>
      </c>
      <c r="N2052" s="12">
        <v>43860</v>
      </c>
      <c r="O2052" s="13">
        <v>0.72655092592592585</v>
      </c>
      <c r="P2052" s="16">
        <v>43861.750405092593</v>
      </c>
      <c r="Q2052" s="11" t="s">
        <v>101</v>
      </c>
      <c r="R2052" s="11" t="s">
        <v>4041</v>
      </c>
      <c r="S2052" s="11" t="s">
        <v>39</v>
      </c>
      <c r="T2052" s="11" t="s">
        <v>133</v>
      </c>
      <c r="U2052" s="11" t="s">
        <v>37</v>
      </c>
      <c r="V2052" s="17">
        <v>0</v>
      </c>
      <c r="W2052" s="11" t="s">
        <v>37</v>
      </c>
      <c r="Y2052" s="17" t="str">
        <f>TablaIncidentes[[#This Row],[Tiempo Total Gestión]]</f>
        <v>24:55</v>
      </c>
      <c r="Z2052" s="11">
        <f t="shared" si="224"/>
        <v>0</v>
      </c>
      <c r="AA2052" s="11">
        <f t="shared" si="225"/>
        <v>55</v>
      </c>
      <c r="AB2052" s="11">
        <f>IF(TablaIncidentes[[#This Row],[Prioridad*]]="Baja",(Z2052-24)*60+AA2052,IF(TablaIncidentes[[#This Row],[Prioridad*]]="Media",(Z2052-4)*60+AA2052,IF(TablaIncidentes[[#This Row],[Prioridad*]]="Alta",(Z2052-2)*60+AA2052)))</f>
        <v>-65</v>
      </c>
      <c r="AD2052" s="17" t="str">
        <f>TablaIncidentes[[#This Row],[Tiempo Creación (HH:mm)]]</f>
        <v>00:00</v>
      </c>
      <c r="AE2052" s="11">
        <f t="shared" si="226"/>
        <v>0</v>
      </c>
      <c r="AF2052" s="11">
        <f t="shared" si="227"/>
        <v>0</v>
      </c>
      <c r="AG2052" s="11">
        <f>IF(TablaIncidentes[[#This Row],[Prioridad*]]="Baja",((AE2052*60)+AF2052)-30,IF(TablaIncidentes[[#This Row],[Prioridad*]]="Media",((AE2052*60)+AF2052)-15,IF(TablaIncidentes[[#This Row],[Prioridad*]]="Alta",((AE2052*60)+AF2052)-10)))</f>
        <v>-10</v>
      </c>
      <c r="AI2052" s="17">
        <f>TablaIncidentes[[#This Row],[Tiempo Avance Incidente]]</f>
        <v>0</v>
      </c>
      <c r="AJ2052" s="11">
        <f t="shared" si="228"/>
        <v>0</v>
      </c>
      <c r="AK2052" s="11">
        <f t="shared" si="229"/>
        <v>0</v>
      </c>
      <c r="AL2052">
        <f>IF(TablaIncidentes[[#This Row],[Prioridad*]]="Baja",((AJ2052*60)+AK2052)-720,IF(TablaIncidentes[[#This Row],[Prioridad*]]="Media",((AJ2052*60)+AK2052)-120,IF(TablaIncidentes[[#This Row],[Prioridad*]]="Alta",((AJ2052*60)+AK2052)-60)))</f>
        <v>-60</v>
      </c>
      <c r="AN2052" t="str">
        <f t="shared" si="230"/>
        <v>miércoles</v>
      </c>
    </row>
    <row r="2053" spans="1:40" x14ac:dyDescent="0.25">
      <c r="A2053" s="10" t="s">
        <v>4042</v>
      </c>
      <c r="B2053" t="s">
        <v>3656</v>
      </c>
      <c r="C2053" t="s">
        <v>32</v>
      </c>
      <c r="D2053" s="11" t="s">
        <v>33</v>
      </c>
      <c r="E2053" t="s">
        <v>34</v>
      </c>
      <c r="F2053" t="s">
        <v>51</v>
      </c>
      <c r="G2053" t="s">
        <v>62</v>
      </c>
      <c r="J2053" s="12">
        <v>43859</v>
      </c>
      <c r="K2053" s="13">
        <v>0.74554398148148149</v>
      </c>
      <c r="L2053" s="14">
        <v>43859</v>
      </c>
      <c r="M2053" s="15">
        <v>0.74554398148148149</v>
      </c>
      <c r="N2053" s="12">
        <v>43860</v>
      </c>
      <c r="O2053" s="13">
        <v>0.36201388888888886</v>
      </c>
      <c r="P2053" s="16">
        <v>43861.532175925924</v>
      </c>
      <c r="Q2053" s="11" t="s">
        <v>37</v>
      </c>
      <c r="R2053" s="11" t="s">
        <v>44</v>
      </c>
      <c r="S2053" s="11" t="s">
        <v>39</v>
      </c>
      <c r="T2053" s="11" t="s">
        <v>133</v>
      </c>
      <c r="U2053" s="11" t="s">
        <v>37</v>
      </c>
      <c r="V2053" s="17">
        <v>0</v>
      </c>
      <c r="W2053" s="11" t="s">
        <v>37</v>
      </c>
      <c r="Y2053" s="17" t="str">
        <f>TablaIncidentes[[#This Row],[Tiempo Total Gestión]]</f>
        <v>00:08</v>
      </c>
      <c r="Z2053" s="11">
        <f t="shared" si="224"/>
        <v>0</v>
      </c>
      <c r="AA2053" s="11">
        <f t="shared" si="225"/>
        <v>8</v>
      </c>
      <c r="AB2053" s="11">
        <f>IF(TablaIncidentes[[#This Row],[Prioridad*]]="Baja",(Z2053-24)*60+AA2053,IF(TablaIncidentes[[#This Row],[Prioridad*]]="Media",(Z2053-4)*60+AA2053,IF(TablaIncidentes[[#This Row],[Prioridad*]]="Alta",(Z2053-2)*60+AA2053)))</f>
        <v>-112</v>
      </c>
      <c r="AD2053" s="17" t="str">
        <f>TablaIncidentes[[#This Row],[Tiempo Creación (HH:mm)]]</f>
        <v>00:00</v>
      </c>
      <c r="AE2053" s="11">
        <f t="shared" si="226"/>
        <v>0</v>
      </c>
      <c r="AF2053" s="11">
        <f t="shared" si="227"/>
        <v>0</v>
      </c>
      <c r="AG2053" s="11">
        <f>IF(TablaIncidentes[[#This Row],[Prioridad*]]="Baja",((AE2053*60)+AF2053)-30,IF(TablaIncidentes[[#This Row],[Prioridad*]]="Media",((AE2053*60)+AF2053)-15,IF(TablaIncidentes[[#This Row],[Prioridad*]]="Alta",((AE2053*60)+AF2053)-10)))</f>
        <v>-10</v>
      </c>
      <c r="AI2053" s="17">
        <f>TablaIncidentes[[#This Row],[Tiempo Avance Incidente]]</f>
        <v>0</v>
      </c>
      <c r="AJ2053" s="11">
        <f t="shared" si="228"/>
        <v>0</v>
      </c>
      <c r="AK2053" s="11">
        <f t="shared" si="229"/>
        <v>0</v>
      </c>
      <c r="AL2053">
        <f>IF(TablaIncidentes[[#This Row],[Prioridad*]]="Baja",((AJ2053*60)+AK2053)-720,IF(TablaIncidentes[[#This Row],[Prioridad*]]="Media",((AJ2053*60)+AK2053)-120,IF(TablaIncidentes[[#This Row],[Prioridad*]]="Alta",((AJ2053*60)+AK2053)-60)))</f>
        <v>-60</v>
      </c>
      <c r="AN2053" t="str">
        <f t="shared" si="230"/>
        <v>miércoles</v>
      </c>
    </row>
    <row r="2054" spans="1:40" x14ac:dyDescent="0.25">
      <c r="A2054" s="20" t="s">
        <v>4043</v>
      </c>
      <c r="B2054" t="s">
        <v>3278</v>
      </c>
      <c r="C2054" t="s">
        <v>32</v>
      </c>
      <c r="D2054" s="11" t="s">
        <v>33</v>
      </c>
      <c r="E2054" t="s">
        <v>34</v>
      </c>
      <c r="F2054" t="s">
        <v>51</v>
      </c>
      <c r="G2054" t="s">
        <v>75</v>
      </c>
      <c r="J2054" s="12">
        <v>43859</v>
      </c>
      <c r="K2054" s="13">
        <v>0.76362268518518517</v>
      </c>
      <c r="L2054" s="14">
        <v>43859</v>
      </c>
      <c r="M2054" s="15">
        <v>0.76362268518518517</v>
      </c>
      <c r="N2054" s="12">
        <v>43860</v>
      </c>
      <c r="O2054" s="13">
        <v>0.47569444444444442</v>
      </c>
      <c r="P2054" s="16">
        <v>43861.532175925924</v>
      </c>
      <c r="Q2054" s="11" t="s">
        <v>101</v>
      </c>
      <c r="R2054" s="11" t="s">
        <v>4044</v>
      </c>
      <c r="S2054" s="11" t="s">
        <v>39</v>
      </c>
      <c r="T2054" s="11" t="s">
        <v>133</v>
      </c>
      <c r="U2054" s="11" t="s">
        <v>37</v>
      </c>
      <c r="V2054" s="17">
        <v>0</v>
      </c>
      <c r="W2054" s="11" t="s">
        <v>37</v>
      </c>
      <c r="Y2054" s="17" t="str">
        <f>TablaIncidentes[[#This Row],[Tiempo Total Gestión]]</f>
        <v>17:05</v>
      </c>
      <c r="Z2054" s="11">
        <f t="shared" si="224"/>
        <v>17</v>
      </c>
      <c r="AA2054" s="11">
        <f t="shared" si="225"/>
        <v>5</v>
      </c>
      <c r="AB2054" s="11">
        <f>IF(TablaIncidentes[[#This Row],[Prioridad*]]="Baja",(Z2054-24)*60+AA2054,IF(TablaIncidentes[[#This Row],[Prioridad*]]="Media",(Z2054-4)*60+AA2054,IF(TablaIncidentes[[#This Row],[Prioridad*]]="Alta",(Z2054-2)*60+AA2054)))</f>
        <v>905</v>
      </c>
      <c r="AD2054" s="17" t="str">
        <f>TablaIncidentes[[#This Row],[Tiempo Creación (HH:mm)]]</f>
        <v>00:00</v>
      </c>
      <c r="AE2054" s="11">
        <f t="shared" si="226"/>
        <v>0</v>
      </c>
      <c r="AF2054" s="11">
        <f t="shared" si="227"/>
        <v>0</v>
      </c>
      <c r="AG2054" s="11">
        <f>IF(TablaIncidentes[[#This Row],[Prioridad*]]="Baja",((AE2054*60)+AF2054)-30,IF(TablaIncidentes[[#This Row],[Prioridad*]]="Media",((AE2054*60)+AF2054)-15,IF(TablaIncidentes[[#This Row],[Prioridad*]]="Alta",((AE2054*60)+AF2054)-10)))</f>
        <v>-10</v>
      </c>
      <c r="AI2054" s="17">
        <f>TablaIncidentes[[#This Row],[Tiempo Avance Incidente]]</f>
        <v>0</v>
      </c>
      <c r="AJ2054" s="11">
        <f t="shared" si="228"/>
        <v>0</v>
      </c>
      <c r="AK2054" s="11">
        <f t="shared" si="229"/>
        <v>0</v>
      </c>
      <c r="AL2054">
        <f>IF(TablaIncidentes[[#This Row],[Prioridad*]]="Baja",((AJ2054*60)+AK2054)-720,IF(TablaIncidentes[[#This Row],[Prioridad*]]="Media",((AJ2054*60)+AK2054)-120,IF(TablaIncidentes[[#This Row],[Prioridad*]]="Alta",((AJ2054*60)+AK2054)-60)))</f>
        <v>-60</v>
      </c>
      <c r="AN2054" t="str">
        <f t="shared" si="230"/>
        <v>miércoles</v>
      </c>
    </row>
    <row r="2055" spans="1:40" x14ac:dyDescent="0.25">
      <c r="A2055" s="10" t="s">
        <v>4045</v>
      </c>
      <c r="B2055" t="s">
        <v>4046</v>
      </c>
      <c r="C2055" t="s">
        <v>123</v>
      </c>
      <c r="D2055" s="11" t="s">
        <v>110</v>
      </c>
      <c r="E2055" t="s">
        <v>34</v>
      </c>
      <c r="F2055" t="s">
        <v>124</v>
      </c>
      <c r="G2055" t="s">
        <v>3663</v>
      </c>
      <c r="J2055" s="12">
        <v>43860</v>
      </c>
      <c r="K2055" s="13">
        <v>0.34174768518518522</v>
      </c>
      <c r="L2055" s="14">
        <v>43860</v>
      </c>
      <c r="M2055" s="15">
        <v>0.3424537037037037</v>
      </c>
      <c r="N2055" s="12">
        <v>43860</v>
      </c>
      <c r="O2055" s="13">
        <v>0.36565972222222221</v>
      </c>
      <c r="P2055" s="16">
        <v>43861.532175925924</v>
      </c>
      <c r="Q2055" s="11" t="s">
        <v>37</v>
      </c>
      <c r="R2055" s="11" t="s">
        <v>126</v>
      </c>
      <c r="S2055" s="11" t="s">
        <v>59</v>
      </c>
      <c r="T2055" s="11" t="s">
        <v>40</v>
      </c>
      <c r="U2055" s="11" t="s">
        <v>37</v>
      </c>
      <c r="V2055" s="17">
        <v>7.0601852348772809E-4</v>
      </c>
      <c r="W2055" s="11" t="s">
        <v>37</v>
      </c>
      <c r="Y2055" s="17" t="str">
        <f>TablaIncidentes[[#This Row],[Tiempo Total Gestión]]</f>
        <v>00:34</v>
      </c>
      <c r="Z2055" s="11">
        <f t="shared" si="224"/>
        <v>0</v>
      </c>
      <c r="AA2055" s="11">
        <f t="shared" si="225"/>
        <v>34</v>
      </c>
      <c r="AB2055" s="11">
        <f>IF(TablaIncidentes[[#This Row],[Prioridad*]]="Baja",(Z2055-24)*60+AA2055,IF(TablaIncidentes[[#This Row],[Prioridad*]]="Media",(Z2055-4)*60+AA2055,IF(TablaIncidentes[[#This Row],[Prioridad*]]="Alta",(Z2055-2)*60+AA2055)))</f>
        <v>-206</v>
      </c>
      <c r="AD2055" s="17" t="str">
        <f>TablaIncidentes[[#This Row],[Tiempo Creación (HH:mm)]]</f>
        <v>00:01</v>
      </c>
      <c r="AE2055" s="11">
        <f t="shared" si="226"/>
        <v>0</v>
      </c>
      <c r="AF2055" s="11">
        <f t="shared" si="227"/>
        <v>1</v>
      </c>
      <c r="AG2055" s="11">
        <f>IF(TablaIncidentes[[#This Row],[Prioridad*]]="Baja",((AE2055*60)+AF2055)-30,IF(TablaIncidentes[[#This Row],[Prioridad*]]="Media",((AE2055*60)+AF2055)-15,IF(TablaIncidentes[[#This Row],[Prioridad*]]="Alta",((AE2055*60)+AF2055)-10)))</f>
        <v>-14</v>
      </c>
      <c r="AI2055" s="17">
        <f>TablaIncidentes[[#This Row],[Tiempo Avance Incidente]]</f>
        <v>7.0601852348772809E-4</v>
      </c>
      <c r="AJ2055" s="11">
        <f t="shared" si="228"/>
        <v>0</v>
      </c>
      <c r="AK2055" s="11">
        <f t="shared" si="229"/>
        <v>1</v>
      </c>
      <c r="AL2055">
        <f>IF(TablaIncidentes[[#This Row],[Prioridad*]]="Baja",((AJ2055*60)+AK2055)-720,IF(TablaIncidentes[[#This Row],[Prioridad*]]="Media",((AJ2055*60)+AK2055)-120,IF(TablaIncidentes[[#This Row],[Prioridad*]]="Alta",((AJ2055*60)+AK2055)-60)))</f>
        <v>-119</v>
      </c>
      <c r="AN2055" t="str">
        <f t="shared" si="230"/>
        <v>jueves</v>
      </c>
    </row>
    <row r="2056" spans="1:40" x14ac:dyDescent="0.25">
      <c r="A2056" s="10" t="s">
        <v>4047</v>
      </c>
      <c r="B2056" t="s">
        <v>4048</v>
      </c>
      <c r="C2056" t="s">
        <v>395</v>
      </c>
      <c r="D2056" s="11" t="s">
        <v>150</v>
      </c>
      <c r="E2056" t="s">
        <v>34</v>
      </c>
      <c r="F2056" t="s">
        <v>111</v>
      </c>
      <c r="G2056" t="s">
        <v>279</v>
      </c>
      <c r="J2056" s="12">
        <v>43860</v>
      </c>
      <c r="K2056" s="13">
        <v>0.35665509259259259</v>
      </c>
      <c r="L2056" s="14">
        <v>43860</v>
      </c>
      <c r="M2056" s="15">
        <v>0.35857638888888888</v>
      </c>
      <c r="N2056" s="12">
        <v>43860</v>
      </c>
      <c r="O2056" s="13">
        <v>0.35893518518518519</v>
      </c>
      <c r="P2056" s="16">
        <v>43861.532175925924</v>
      </c>
      <c r="Q2056" s="11" t="s">
        <v>37</v>
      </c>
      <c r="R2056" s="11" t="s">
        <v>116</v>
      </c>
      <c r="S2056" s="11" t="s">
        <v>59</v>
      </c>
      <c r="T2056" s="11" t="s">
        <v>48</v>
      </c>
      <c r="U2056" s="11" t="s">
        <v>37</v>
      </c>
      <c r="V2056" s="17">
        <v>2.1875000020372681E-3</v>
      </c>
      <c r="W2056" s="11" t="s">
        <v>37</v>
      </c>
      <c r="Y2056" s="17" t="str">
        <f>TablaIncidentes[[#This Row],[Tiempo Total Gestión]]</f>
        <v>00:03</v>
      </c>
      <c r="Z2056" s="11">
        <f t="shared" si="224"/>
        <v>0</v>
      </c>
      <c r="AA2056" s="11">
        <f t="shared" si="225"/>
        <v>3</v>
      </c>
      <c r="AB2056" s="11">
        <f>IF(TablaIncidentes[[#This Row],[Prioridad*]]="Baja",(Z2056-24)*60+AA2056,IF(TablaIncidentes[[#This Row],[Prioridad*]]="Media",(Z2056-4)*60+AA2056,IF(TablaIncidentes[[#This Row],[Prioridad*]]="Alta",(Z2056-2)*60+AA2056)))</f>
        <v>-1437</v>
      </c>
      <c r="AD2056" s="17" t="str">
        <f>TablaIncidentes[[#This Row],[Tiempo Creación (HH:mm)]]</f>
        <v>00:02</v>
      </c>
      <c r="AE2056" s="11">
        <f t="shared" si="226"/>
        <v>0</v>
      </c>
      <c r="AF2056" s="11">
        <f t="shared" si="227"/>
        <v>2</v>
      </c>
      <c r="AG2056" s="11">
        <f>IF(TablaIncidentes[[#This Row],[Prioridad*]]="Baja",((AE2056*60)+AF2056)-30,IF(TablaIncidentes[[#This Row],[Prioridad*]]="Media",((AE2056*60)+AF2056)-15,IF(TablaIncidentes[[#This Row],[Prioridad*]]="Alta",((AE2056*60)+AF2056)-10)))</f>
        <v>-28</v>
      </c>
      <c r="AI2056" s="17">
        <f>TablaIncidentes[[#This Row],[Tiempo Avance Incidente]]</f>
        <v>2.1875000020372681E-3</v>
      </c>
      <c r="AJ2056" s="11">
        <f t="shared" si="228"/>
        <v>0</v>
      </c>
      <c r="AK2056" s="11">
        <f t="shared" si="229"/>
        <v>3</v>
      </c>
      <c r="AL2056">
        <f>IF(TablaIncidentes[[#This Row],[Prioridad*]]="Baja",((AJ2056*60)+AK2056)-720,IF(TablaIncidentes[[#This Row],[Prioridad*]]="Media",((AJ2056*60)+AK2056)-120,IF(TablaIncidentes[[#This Row],[Prioridad*]]="Alta",((AJ2056*60)+AK2056)-60)))</f>
        <v>-717</v>
      </c>
      <c r="AN2056" t="str">
        <f t="shared" si="230"/>
        <v>jueves</v>
      </c>
    </row>
    <row r="2057" spans="1:40" x14ac:dyDescent="0.25">
      <c r="A2057" s="10" t="s">
        <v>4049</v>
      </c>
      <c r="B2057" t="s">
        <v>4050</v>
      </c>
      <c r="C2057" t="s">
        <v>161</v>
      </c>
      <c r="D2057" s="11" t="s">
        <v>110</v>
      </c>
      <c r="E2057" t="s">
        <v>34</v>
      </c>
      <c r="F2057" t="s">
        <v>124</v>
      </c>
      <c r="G2057" t="s">
        <v>319</v>
      </c>
      <c r="J2057" s="12">
        <v>43860</v>
      </c>
      <c r="K2057" s="13">
        <v>0.36907407407407411</v>
      </c>
      <c r="L2057" s="14">
        <v>43860</v>
      </c>
      <c r="M2057" s="15">
        <v>0.37107638888888889</v>
      </c>
      <c r="N2057" s="12">
        <v>43860</v>
      </c>
      <c r="O2057" s="13">
        <v>0.44543981481481482</v>
      </c>
      <c r="P2057" s="16">
        <v>43861.532175925924</v>
      </c>
      <c r="Q2057" s="11" t="s">
        <v>37</v>
      </c>
      <c r="R2057" s="11" t="s">
        <v>957</v>
      </c>
      <c r="S2057" s="11" t="s">
        <v>59</v>
      </c>
      <c r="T2057" s="11" t="s">
        <v>48</v>
      </c>
      <c r="U2057" s="11" t="s">
        <v>37</v>
      </c>
      <c r="V2057" s="17">
        <v>1.9907407404389232E-3</v>
      </c>
      <c r="W2057" s="11" t="s">
        <v>37</v>
      </c>
      <c r="Y2057" s="17" t="str">
        <f>TablaIncidentes[[#This Row],[Tiempo Total Gestión]]</f>
        <v>01:49</v>
      </c>
      <c r="Z2057" s="11">
        <f t="shared" si="224"/>
        <v>1</v>
      </c>
      <c r="AA2057" s="11">
        <f t="shared" si="225"/>
        <v>49</v>
      </c>
      <c r="AB2057" s="11">
        <f>IF(TablaIncidentes[[#This Row],[Prioridad*]]="Baja",(Z2057-24)*60+AA2057,IF(TablaIncidentes[[#This Row],[Prioridad*]]="Media",(Z2057-4)*60+AA2057,IF(TablaIncidentes[[#This Row],[Prioridad*]]="Alta",(Z2057-2)*60+AA2057)))</f>
        <v>-131</v>
      </c>
      <c r="AD2057" s="17" t="str">
        <f>TablaIncidentes[[#This Row],[Tiempo Creación (HH:mm)]]</f>
        <v>00:02</v>
      </c>
      <c r="AE2057" s="11">
        <f t="shared" si="226"/>
        <v>0</v>
      </c>
      <c r="AF2057" s="11">
        <f t="shared" si="227"/>
        <v>2</v>
      </c>
      <c r="AG2057" s="11">
        <f>IF(TablaIncidentes[[#This Row],[Prioridad*]]="Baja",((AE2057*60)+AF2057)-30,IF(TablaIncidentes[[#This Row],[Prioridad*]]="Media",((AE2057*60)+AF2057)-15,IF(TablaIncidentes[[#This Row],[Prioridad*]]="Alta",((AE2057*60)+AF2057)-10)))</f>
        <v>-13</v>
      </c>
      <c r="AI2057" s="17">
        <f>TablaIncidentes[[#This Row],[Tiempo Avance Incidente]]</f>
        <v>1.9907407404389232E-3</v>
      </c>
      <c r="AJ2057" s="11">
        <f t="shared" si="228"/>
        <v>0</v>
      </c>
      <c r="AK2057" s="11">
        <f t="shared" si="229"/>
        <v>2</v>
      </c>
      <c r="AL2057">
        <f>IF(TablaIncidentes[[#This Row],[Prioridad*]]="Baja",((AJ2057*60)+AK2057)-720,IF(TablaIncidentes[[#This Row],[Prioridad*]]="Media",((AJ2057*60)+AK2057)-120,IF(TablaIncidentes[[#This Row],[Prioridad*]]="Alta",((AJ2057*60)+AK2057)-60)))</f>
        <v>-118</v>
      </c>
      <c r="AN2057" t="str">
        <f t="shared" si="230"/>
        <v>jueves</v>
      </c>
    </row>
    <row r="2058" spans="1:40" x14ac:dyDescent="0.25">
      <c r="A2058" s="20" t="s">
        <v>4051</v>
      </c>
      <c r="B2058" t="s">
        <v>3501</v>
      </c>
      <c r="C2058" t="s">
        <v>32</v>
      </c>
      <c r="D2058" s="11" t="s">
        <v>33</v>
      </c>
      <c r="E2058" t="s">
        <v>34</v>
      </c>
      <c r="F2058" t="s">
        <v>51</v>
      </c>
      <c r="G2058" t="s">
        <v>52</v>
      </c>
      <c r="J2058" s="12">
        <v>43860</v>
      </c>
      <c r="K2058" s="13">
        <v>0.36940972222222218</v>
      </c>
      <c r="L2058" s="14">
        <v>43860</v>
      </c>
      <c r="M2058" s="15">
        <v>0.36940972222222218</v>
      </c>
      <c r="N2058" s="12">
        <v>43860</v>
      </c>
      <c r="O2058" s="13">
        <v>0.74329861111111117</v>
      </c>
      <c r="P2058" s="16">
        <v>43861.750405092593</v>
      </c>
      <c r="Q2058" s="11" t="s">
        <v>101</v>
      </c>
      <c r="R2058" s="11" t="s">
        <v>4052</v>
      </c>
      <c r="S2058" s="11" t="s">
        <v>39</v>
      </c>
      <c r="T2058" s="11" t="s">
        <v>133</v>
      </c>
      <c r="U2058" s="11" t="s">
        <v>37</v>
      </c>
      <c r="V2058" s="17">
        <v>0</v>
      </c>
      <c r="W2058" s="11" t="s">
        <v>37</v>
      </c>
      <c r="Y2058" s="17" t="str">
        <f>TablaIncidentes[[#This Row],[Tiempo Total Gestión]]</f>
        <v>08:58</v>
      </c>
      <c r="Z2058" s="11">
        <f t="shared" si="224"/>
        <v>8</v>
      </c>
      <c r="AA2058" s="11">
        <f t="shared" si="225"/>
        <v>58</v>
      </c>
      <c r="AB2058" s="11">
        <f>IF(TablaIncidentes[[#This Row],[Prioridad*]]="Baja",(Z2058-24)*60+AA2058,IF(TablaIncidentes[[#This Row],[Prioridad*]]="Media",(Z2058-4)*60+AA2058,IF(TablaIncidentes[[#This Row],[Prioridad*]]="Alta",(Z2058-2)*60+AA2058)))</f>
        <v>418</v>
      </c>
      <c r="AD2058" s="17" t="str">
        <f>TablaIncidentes[[#This Row],[Tiempo Creación (HH:mm)]]</f>
        <v>00:00</v>
      </c>
      <c r="AE2058" s="11">
        <f t="shared" si="226"/>
        <v>0</v>
      </c>
      <c r="AF2058" s="11">
        <f t="shared" si="227"/>
        <v>0</v>
      </c>
      <c r="AG2058" s="11">
        <f>IF(TablaIncidentes[[#This Row],[Prioridad*]]="Baja",((AE2058*60)+AF2058)-30,IF(TablaIncidentes[[#This Row],[Prioridad*]]="Media",((AE2058*60)+AF2058)-15,IF(TablaIncidentes[[#This Row],[Prioridad*]]="Alta",((AE2058*60)+AF2058)-10)))</f>
        <v>-10</v>
      </c>
      <c r="AI2058" s="17">
        <f>TablaIncidentes[[#This Row],[Tiempo Avance Incidente]]</f>
        <v>0</v>
      </c>
      <c r="AJ2058" s="11">
        <f t="shared" si="228"/>
        <v>0</v>
      </c>
      <c r="AK2058" s="11">
        <f t="shared" si="229"/>
        <v>0</v>
      </c>
      <c r="AL2058">
        <f>IF(TablaIncidentes[[#This Row],[Prioridad*]]="Baja",((AJ2058*60)+AK2058)-720,IF(TablaIncidentes[[#This Row],[Prioridad*]]="Media",((AJ2058*60)+AK2058)-120,IF(TablaIncidentes[[#This Row],[Prioridad*]]="Alta",((AJ2058*60)+AK2058)-60)))</f>
        <v>-60</v>
      </c>
      <c r="AN2058" t="str">
        <f t="shared" si="230"/>
        <v>jueves</v>
      </c>
    </row>
    <row r="2059" spans="1:40" x14ac:dyDescent="0.25">
      <c r="A2059" s="20" t="s">
        <v>4053</v>
      </c>
      <c r="B2059" t="s">
        <v>3864</v>
      </c>
      <c r="C2059" t="s">
        <v>32</v>
      </c>
      <c r="D2059" s="11" t="s">
        <v>33</v>
      </c>
      <c r="E2059" t="s">
        <v>34</v>
      </c>
      <c r="F2059" t="s">
        <v>51</v>
      </c>
      <c r="G2059" t="s">
        <v>62</v>
      </c>
      <c r="J2059" s="12">
        <v>43860</v>
      </c>
      <c r="K2059" s="13">
        <v>0.36942129629629633</v>
      </c>
      <c r="L2059" s="14">
        <v>43860</v>
      </c>
      <c r="M2059" s="15">
        <v>0.36942129629629633</v>
      </c>
      <c r="N2059" s="12">
        <v>43860</v>
      </c>
      <c r="O2059" s="13">
        <v>0.46994212962962961</v>
      </c>
      <c r="P2059" s="16">
        <v>43861.532175925924</v>
      </c>
      <c r="Q2059" s="11" t="s">
        <v>101</v>
      </c>
      <c r="R2059" s="11" t="s">
        <v>1889</v>
      </c>
      <c r="S2059" s="11" t="s">
        <v>39</v>
      </c>
      <c r="T2059" s="11" t="s">
        <v>133</v>
      </c>
      <c r="U2059" s="11" t="s">
        <v>37</v>
      </c>
      <c r="V2059" s="17">
        <v>0</v>
      </c>
      <c r="W2059" s="11" t="s">
        <v>37</v>
      </c>
      <c r="Y2059" s="17" t="str">
        <f>TablaIncidentes[[#This Row],[Tiempo Total Gestión]]</f>
        <v>02:17</v>
      </c>
      <c r="Z2059" s="11">
        <f t="shared" si="224"/>
        <v>2</v>
      </c>
      <c r="AA2059" s="11">
        <f t="shared" si="225"/>
        <v>17</v>
      </c>
      <c r="AB2059" s="11">
        <f>IF(TablaIncidentes[[#This Row],[Prioridad*]]="Baja",(Z2059-24)*60+AA2059,IF(TablaIncidentes[[#This Row],[Prioridad*]]="Media",(Z2059-4)*60+AA2059,IF(TablaIncidentes[[#This Row],[Prioridad*]]="Alta",(Z2059-2)*60+AA2059)))</f>
        <v>17</v>
      </c>
      <c r="AD2059" s="17" t="str">
        <f>TablaIncidentes[[#This Row],[Tiempo Creación (HH:mm)]]</f>
        <v>00:00</v>
      </c>
      <c r="AE2059" s="11">
        <f t="shared" si="226"/>
        <v>0</v>
      </c>
      <c r="AF2059" s="11">
        <f t="shared" si="227"/>
        <v>0</v>
      </c>
      <c r="AG2059" s="11">
        <f>IF(TablaIncidentes[[#This Row],[Prioridad*]]="Baja",((AE2059*60)+AF2059)-30,IF(TablaIncidentes[[#This Row],[Prioridad*]]="Media",((AE2059*60)+AF2059)-15,IF(TablaIncidentes[[#This Row],[Prioridad*]]="Alta",((AE2059*60)+AF2059)-10)))</f>
        <v>-10</v>
      </c>
      <c r="AI2059" s="17">
        <f>TablaIncidentes[[#This Row],[Tiempo Avance Incidente]]</f>
        <v>0</v>
      </c>
      <c r="AJ2059" s="11">
        <f t="shared" si="228"/>
        <v>0</v>
      </c>
      <c r="AK2059" s="11">
        <f t="shared" si="229"/>
        <v>0</v>
      </c>
      <c r="AL2059">
        <f>IF(TablaIncidentes[[#This Row],[Prioridad*]]="Baja",((AJ2059*60)+AK2059)-720,IF(TablaIncidentes[[#This Row],[Prioridad*]]="Media",((AJ2059*60)+AK2059)-120,IF(TablaIncidentes[[#This Row],[Prioridad*]]="Alta",((AJ2059*60)+AK2059)-60)))</f>
        <v>-60</v>
      </c>
      <c r="AN2059" t="str">
        <f t="shared" si="230"/>
        <v>jueves</v>
      </c>
    </row>
    <row r="2060" spans="1:40" x14ac:dyDescent="0.25">
      <c r="A2060" s="20" t="s">
        <v>4054</v>
      </c>
      <c r="B2060" t="s">
        <v>4055</v>
      </c>
      <c r="C2060" t="s">
        <v>32</v>
      </c>
      <c r="D2060" s="11" t="s">
        <v>33</v>
      </c>
      <c r="E2060" t="s">
        <v>34</v>
      </c>
      <c r="F2060" t="s">
        <v>51</v>
      </c>
      <c r="G2060" t="s">
        <v>62</v>
      </c>
      <c r="J2060" s="12">
        <v>43860</v>
      </c>
      <c r="K2060" s="13">
        <v>0.370150462962963</v>
      </c>
      <c r="L2060" s="14">
        <v>43860</v>
      </c>
      <c r="M2060" s="15">
        <v>0.370150462962963</v>
      </c>
      <c r="N2060" s="12">
        <v>43860</v>
      </c>
      <c r="O2060" s="13">
        <v>0.4794444444444444</v>
      </c>
      <c r="P2060" s="16">
        <v>43861.532175925924</v>
      </c>
      <c r="Q2060" s="11" t="s">
        <v>101</v>
      </c>
      <c r="R2060" s="11" t="s">
        <v>1831</v>
      </c>
      <c r="S2060" s="11" t="s">
        <v>39</v>
      </c>
      <c r="T2060" s="11" t="s">
        <v>133</v>
      </c>
      <c r="U2060" s="11" t="s">
        <v>37</v>
      </c>
      <c r="V2060" s="17">
        <v>0</v>
      </c>
      <c r="W2060" s="11" t="s">
        <v>37</v>
      </c>
      <c r="Y2060" s="17" t="str">
        <f>TablaIncidentes[[#This Row],[Tiempo Total Gestión]]</f>
        <v>02:32</v>
      </c>
      <c r="Z2060" s="11">
        <f t="shared" si="224"/>
        <v>2</v>
      </c>
      <c r="AA2060" s="11">
        <f t="shared" si="225"/>
        <v>32</v>
      </c>
      <c r="AB2060" s="11">
        <f>IF(TablaIncidentes[[#This Row],[Prioridad*]]="Baja",(Z2060-24)*60+AA2060,IF(TablaIncidentes[[#This Row],[Prioridad*]]="Media",(Z2060-4)*60+AA2060,IF(TablaIncidentes[[#This Row],[Prioridad*]]="Alta",(Z2060-2)*60+AA2060)))</f>
        <v>32</v>
      </c>
      <c r="AD2060" s="17" t="str">
        <f>TablaIncidentes[[#This Row],[Tiempo Creación (HH:mm)]]</f>
        <v>00:00</v>
      </c>
      <c r="AE2060" s="11">
        <f t="shared" si="226"/>
        <v>0</v>
      </c>
      <c r="AF2060" s="11">
        <f t="shared" si="227"/>
        <v>0</v>
      </c>
      <c r="AG2060" s="11">
        <f>IF(TablaIncidentes[[#This Row],[Prioridad*]]="Baja",((AE2060*60)+AF2060)-30,IF(TablaIncidentes[[#This Row],[Prioridad*]]="Media",((AE2060*60)+AF2060)-15,IF(TablaIncidentes[[#This Row],[Prioridad*]]="Alta",((AE2060*60)+AF2060)-10)))</f>
        <v>-10</v>
      </c>
      <c r="AI2060" s="17">
        <f>TablaIncidentes[[#This Row],[Tiempo Avance Incidente]]</f>
        <v>0</v>
      </c>
      <c r="AJ2060" s="11">
        <f t="shared" si="228"/>
        <v>0</v>
      </c>
      <c r="AK2060" s="11">
        <f t="shared" si="229"/>
        <v>0</v>
      </c>
      <c r="AL2060">
        <f>IF(TablaIncidentes[[#This Row],[Prioridad*]]="Baja",((AJ2060*60)+AK2060)-720,IF(TablaIncidentes[[#This Row],[Prioridad*]]="Media",((AJ2060*60)+AK2060)-120,IF(TablaIncidentes[[#This Row],[Prioridad*]]="Alta",((AJ2060*60)+AK2060)-60)))</f>
        <v>-60</v>
      </c>
      <c r="AN2060" t="str">
        <f t="shared" si="230"/>
        <v>jueves</v>
      </c>
    </row>
    <row r="2061" spans="1:40" x14ac:dyDescent="0.25">
      <c r="A2061" s="10" t="s">
        <v>4056</v>
      </c>
      <c r="B2061" t="s">
        <v>4057</v>
      </c>
      <c r="C2061" t="s">
        <v>32</v>
      </c>
      <c r="D2061" s="11" t="s">
        <v>33</v>
      </c>
      <c r="E2061" t="s">
        <v>34</v>
      </c>
      <c r="F2061" t="s">
        <v>51</v>
      </c>
      <c r="G2061" t="s">
        <v>62</v>
      </c>
      <c r="J2061" s="12">
        <v>43860</v>
      </c>
      <c r="K2061" s="13">
        <v>0.370150462962963</v>
      </c>
      <c r="L2061" s="14">
        <v>43860</v>
      </c>
      <c r="M2061" s="15">
        <v>0.370150462962963</v>
      </c>
      <c r="N2061" s="12">
        <v>43860</v>
      </c>
      <c r="O2061" s="13">
        <v>0.41105324074074073</v>
      </c>
      <c r="P2061" s="16">
        <v>43861.532175925924</v>
      </c>
      <c r="Q2061" s="11" t="s">
        <v>37</v>
      </c>
      <c r="R2061" s="11" t="s">
        <v>582</v>
      </c>
      <c r="S2061" s="11" t="s">
        <v>39</v>
      </c>
      <c r="T2061" s="11" t="s">
        <v>133</v>
      </c>
      <c r="U2061" s="11" t="s">
        <v>37</v>
      </c>
      <c r="V2061" s="17">
        <v>0</v>
      </c>
      <c r="W2061" s="11" t="s">
        <v>37</v>
      </c>
      <c r="Y2061" s="17" t="str">
        <f>TablaIncidentes[[#This Row],[Tiempo Total Gestión]]</f>
        <v>00:46</v>
      </c>
      <c r="Z2061" s="11">
        <f t="shared" si="224"/>
        <v>0</v>
      </c>
      <c r="AA2061" s="11">
        <f t="shared" si="225"/>
        <v>46</v>
      </c>
      <c r="AB2061" s="11">
        <f>IF(TablaIncidentes[[#This Row],[Prioridad*]]="Baja",(Z2061-24)*60+AA2061,IF(TablaIncidentes[[#This Row],[Prioridad*]]="Media",(Z2061-4)*60+AA2061,IF(TablaIncidentes[[#This Row],[Prioridad*]]="Alta",(Z2061-2)*60+AA2061)))</f>
        <v>-74</v>
      </c>
      <c r="AD2061" s="17" t="str">
        <f>TablaIncidentes[[#This Row],[Tiempo Creación (HH:mm)]]</f>
        <v>00:00</v>
      </c>
      <c r="AE2061" s="11">
        <f t="shared" si="226"/>
        <v>0</v>
      </c>
      <c r="AF2061" s="11">
        <f t="shared" si="227"/>
        <v>0</v>
      </c>
      <c r="AG2061" s="11">
        <f>IF(TablaIncidentes[[#This Row],[Prioridad*]]="Baja",((AE2061*60)+AF2061)-30,IF(TablaIncidentes[[#This Row],[Prioridad*]]="Media",((AE2061*60)+AF2061)-15,IF(TablaIncidentes[[#This Row],[Prioridad*]]="Alta",((AE2061*60)+AF2061)-10)))</f>
        <v>-10</v>
      </c>
      <c r="AI2061" s="17">
        <f>TablaIncidentes[[#This Row],[Tiempo Avance Incidente]]</f>
        <v>0</v>
      </c>
      <c r="AJ2061" s="11">
        <f t="shared" si="228"/>
        <v>0</v>
      </c>
      <c r="AK2061" s="11">
        <f t="shared" si="229"/>
        <v>0</v>
      </c>
      <c r="AL2061">
        <f>IF(TablaIncidentes[[#This Row],[Prioridad*]]="Baja",((AJ2061*60)+AK2061)-720,IF(TablaIncidentes[[#This Row],[Prioridad*]]="Media",((AJ2061*60)+AK2061)-120,IF(TablaIncidentes[[#This Row],[Prioridad*]]="Alta",((AJ2061*60)+AK2061)-60)))</f>
        <v>-60</v>
      </c>
      <c r="AN2061" t="str">
        <f t="shared" si="230"/>
        <v>jueves</v>
      </c>
    </row>
    <row r="2062" spans="1:40" x14ac:dyDescent="0.25">
      <c r="A2062" s="10" t="s">
        <v>4058</v>
      </c>
      <c r="B2062" t="s">
        <v>4059</v>
      </c>
      <c r="C2062" t="s">
        <v>32</v>
      </c>
      <c r="D2062" s="11" t="s">
        <v>33</v>
      </c>
      <c r="E2062" t="s">
        <v>34</v>
      </c>
      <c r="F2062" t="s">
        <v>51</v>
      </c>
      <c r="G2062" t="s">
        <v>75</v>
      </c>
      <c r="J2062" s="12">
        <v>43860</v>
      </c>
      <c r="K2062" s="13">
        <v>0.370150462962963</v>
      </c>
      <c r="L2062" s="14">
        <v>43860</v>
      </c>
      <c r="M2062" s="15">
        <v>0.370150462962963</v>
      </c>
      <c r="N2062" s="12">
        <v>43860</v>
      </c>
      <c r="O2062" s="13">
        <v>0.50527777777777783</v>
      </c>
      <c r="P2062" s="16">
        <v>43861.532175925924</v>
      </c>
      <c r="Q2062" s="11" t="s">
        <v>37</v>
      </c>
      <c r="R2062" s="11" t="s">
        <v>1751</v>
      </c>
      <c r="S2062" s="11" t="s">
        <v>39</v>
      </c>
      <c r="T2062" s="11" t="s">
        <v>133</v>
      </c>
      <c r="U2062" s="11" t="s">
        <v>37</v>
      </c>
      <c r="V2062" s="17">
        <v>0</v>
      </c>
      <c r="W2062" s="11" t="s">
        <v>37</v>
      </c>
      <c r="Y2062" s="17" t="str">
        <f>TablaIncidentes[[#This Row],[Tiempo Total Gestión]]</f>
        <v>01:09</v>
      </c>
      <c r="Z2062" s="11">
        <f t="shared" si="224"/>
        <v>1</v>
      </c>
      <c r="AA2062" s="11">
        <f t="shared" si="225"/>
        <v>9</v>
      </c>
      <c r="AB2062" s="11">
        <f>IF(TablaIncidentes[[#This Row],[Prioridad*]]="Baja",(Z2062-24)*60+AA2062,IF(TablaIncidentes[[#This Row],[Prioridad*]]="Media",(Z2062-4)*60+AA2062,IF(TablaIncidentes[[#This Row],[Prioridad*]]="Alta",(Z2062-2)*60+AA2062)))</f>
        <v>-51</v>
      </c>
      <c r="AD2062" s="17" t="str">
        <f>TablaIncidentes[[#This Row],[Tiempo Creación (HH:mm)]]</f>
        <v>00:00</v>
      </c>
      <c r="AE2062" s="11">
        <f t="shared" si="226"/>
        <v>0</v>
      </c>
      <c r="AF2062" s="11">
        <f t="shared" si="227"/>
        <v>0</v>
      </c>
      <c r="AG2062" s="11">
        <f>IF(TablaIncidentes[[#This Row],[Prioridad*]]="Baja",((AE2062*60)+AF2062)-30,IF(TablaIncidentes[[#This Row],[Prioridad*]]="Media",((AE2062*60)+AF2062)-15,IF(TablaIncidentes[[#This Row],[Prioridad*]]="Alta",((AE2062*60)+AF2062)-10)))</f>
        <v>-10</v>
      </c>
      <c r="AI2062" s="17">
        <f>TablaIncidentes[[#This Row],[Tiempo Avance Incidente]]</f>
        <v>0</v>
      </c>
      <c r="AJ2062" s="11">
        <f t="shared" si="228"/>
        <v>0</v>
      </c>
      <c r="AK2062" s="11">
        <f t="shared" si="229"/>
        <v>0</v>
      </c>
      <c r="AL2062">
        <f>IF(TablaIncidentes[[#This Row],[Prioridad*]]="Baja",((AJ2062*60)+AK2062)-720,IF(TablaIncidentes[[#This Row],[Prioridad*]]="Media",((AJ2062*60)+AK2062)-120,IF(TablaIncidentes[[#This Row],[Prioridad*]]="Alta",((AJ2062*60)+AK2062)-60)))</f>
        <v>-60</v>
      </c>
      <c r="AN2062" t="str">
        <f t="shared" si="230"/>
        <v>jueves</v>
      </c>
    </row>
    <row r="2063" spans="1:40" x14ac:dyDescent="0.25">
      <c r="A2063" s="20" t="s">
        <v>4060</v>
      </c>
      <c r="B2063" t="s">
        <v>4061</v>
      </c>
      <c r="C2063" t="s">
        <v>32</v>
      </c>
      <c r="D2063" s="11" t="s">
        <v>33</v>
      </c>
      <c r="E2063" t="s">
        <v>34</v>
      </c>
      <c r="F2063" t="s">
        <v>51</v>
      </c>
      <c r="G2063" t="s">
        <v>75</v>
      </c>
      <c r="J2063" s="12">
        <v>43860</v>
      </c>
      <c r="K2063" s="13">
        <v>0.37018518518518517</v>
      </c>
      <c r="L2063" s="14">
        <v>43860</v>
      </c>
      <c r="M2063" s="15">
        <v>0.37018518518518517</v>
      </c>
      <c r="N2063" s="12">
        <v>43860</v>
      </c>
      <c r="O2063" s="13">
        <v>0.63249999999999995</v>
      </c>
      <c r="P2063" s="16">
        <v>43861.669930555552</v>
      </c>
      <c r="Q2063" s="11" t="s">
        <v>101</v>
      </c>
      <c r="R2063" s="11" t="s">
        <v>470</v>
      </c>
      <c r="S2063" s="11" t="s">
        <v>39</v>
      </c>
      <c r="T2063" s="11" t="s">
        <v>133</v>
      </c>
      <c r="U2063" s="11" t="s">
        <v>37</v>
      </c>
      <c r="V2063" s="17">
        <v>0</v>
      </c>
      <c r="W2063" s="11" t="s">
        <v>37</v>
      </c>
      <c r="Y2063" s="17" t="str">
        <f>TablaIncidentes[[#This Row],[Tiempo Total Gestión]]</f>
        <v>02:56</v>
      </c>
      <c r="Z2063" s="11">
        <f t="shared" si="224"/>
        <v>2</v>
      </c>
      <c r="AA2063" s="11">
        <f t="shared" si="225"/>
        <v>56</v>
      </c>
      <c r="AB2063" s="11">
        <f>IF(TablaIncidentes[[#This Row],[Prioridad*]]="Baja",(Z2063-24)*60+AA2063,IF(TablaIncidentes[[#This Row],[Prioridad*]]="Media",(Z2063-4)*60+AA2063,IF(TablaIncidentes[[#This Row],[Prioridad*]]="Alta",(Z2063-2)*60+AA2063)))</f>
        <v>56</v>
      </c>
      <c r="AD2063" s="17" t="str">
        <f>TablaIncidentes[[#This Row],[Tiempo Creación (HH:mm)]]</f>
        <v>00:00</v>
      </c>
      <c r="AE2063" s="11">
        <f t="shared" si="226"/>
        <v>0</v>
      </c>
      <c r="AF2063" s="11">
        <f t="shared" si="227"/>
        <v>0</v>
      </c>
      <c r="AG2063" s="11">
        <f>IF(TablaIncidentes[[#This Row],[Prioridad*]]="Baja",((AE2063*60)+AF2063)-30,IF(TablaIncidentes[[#This Row],[Prioridad*]]="Media",((AE2063*60)+AF2063)-15,IF(TablaIncidentes[[#This Row],[Prioridad*]]="Alta",((AE2063*60)+AF2063)-10)))</f>
        <v>-10</v>
      </c>
      <c r="AI2063" s="17">
        <f>TablaIncidentes[[#This Row],[Tiempo Avance Incidente]]</f>
        <v>0</v>
      </c>
      <c r="AJ2063" s="11">
        <f t="shared" si="228"/>
        <v>0</v>
      </c>
      <c r="AK2063" s="11">
        <f t="shared" si="229"/>
        <v>0</v>
      </c>
      <c r="AL2063">
        <f>IF(TablaIncidentes[[#This Row],[Prioridad*]]="Baja",((AJ2063*60)+AK2063)-720,IF(TablaIncidentes[[#This Row],[Prioridad*]]="Media",((AJ2063*60)+AK2063)-120,IF(TablaIncidentes[[#This Row],[Prioridad*]]="Alta",((AJ2063*60)+AK2063)-60)))</f>
        <v>-60</v>
      </c>
      <c r="AN2063" t="str">
        <f t="shared" si="230"/>
        <v>jueves</v>
      </c>
    </row>
    <row r="2064" spans="1:40" x14ac:dyDescent="0.25">
      <c r="A2064" s="20" t="s">
        <v>4062</v>
      </c>
      <c r="B2064" t="s">
        <v>3893</v>
      </c>
      <c r="C2064" t="s">
        <v>32</v>
      </c>
      <c r="D2064" s="11" t="s">
        <v>33</v>
      </c>
      <c r="E2064" t="s">
        <v>34</v>
      </c>
      <c r="F2064" t="s">
        <v>51</v>
      </c>
      <c r="G2064" t="s">
        <v>62</v>
      </c>
      <c r="J2064" s="12">
        <v>43860</v>
      </c>
      <c r="K2064" s="13">
        <v>0.37019675925925927</v>
      </c>
      <c r="L2064" s="14">
        <v>43860</v>
      </c>
      <c r="M2064" s="15">
        <v>0.37019675925925927</v>
      </c>
      <c r="N2064" s="12">
        <v>43860</v>
      </c>
      <c r="O2064" s="13">
        <v>0.50730324074074074</v>
      </c>
      <c r="P2064" s="16">
        <v>43861.532175925924</v>
      </c>
      <c r="Q2064" s="11" t="s">
        <v>101</v>
      </c>
      <c r="R2064" s="11" t="s">
        <v>2390</v>
      </c>
      <c r="S2064" s="11" t="s">
        <v>39</v>
      </c>
      <c r="T2064" s="11" t="s">
        <v>133</v>
      </c>
      <c r="U2064" s="11" t="s">
        <v>37</v>
      </c>
      <c r="V2064" s="17">
        <v>0</v>
      </c>
      <c r="W2064" s="11" t="s">
        <v>37</v>
      </c>
      <c r="Y2064" s="17" t="str">
        <f>TablaIncidentes[[#This Row],[Tiempo Total Gestión]]</f>
        <v>03:09</v>
      </c>
      <c r="Z2064" s="11">
        <f t="shared" si="224"/>
        <v>3</v>
      </c>
      <c r="AA2064" s="11">
        <f t="shared" si="225"/>
        <v>9</v>
      </c>
      <c r="AB2064" s="11">
        <f>IF(TablaIncidentes[[#This Row],[Prioridad*]]="Baja",(Z2064-24)*60+AA2064,IF(TablaIncidentes[[#This Row],[Prioridad*]]="Media",(Z2064-4)*60+AA2064,IF(TablaIncidentes[[#This Row],[Prioridad*]]="Alta",(Z2064-2)*60+AA2064)))</f>
        <v>69</v>
      </c>
      <c r="AD2064" s="17" t="str">
        <f>TablaIncidentes[[#This Row],[Tiempo Creación (HH:mm)]]</f>
        <v>00:00</v>
      </c>
      <c r="AE2064" s="11">
        <f t="shared" si="226"/>
        <v>0</v>
      </c>
      <c r="AF2064" s="11">
        <f t="shared" si="227"/>
        <v>0</v>
      </c>
      <c r="AG2064" s="11">
        <f>IF(TablaIncidentes[[#This Row],[Prioridad*]]="Baja",((AE2064*60)+AF2064)-30,IF(TablaIncidentes[[#This Row],[Prioridad*]]="Media",((AE2064*60)+AF2064)-15,IF(TablaIncidentes[[#This Row],[Prioridad*]]="Alta",((AE2064*60)+AF2064)-10)))</f>
        <v>-10</v>
      </c>
      <c r="AI2064" s="17">
        <f>TablaIncidentes[[#This Row],[Tiempo Avance Incidente]]</f>
        <v>0</v>
      </c>
      <c r="AJ2064" s="11">
        <f t="shared" si="228"/>
        <v>0</v>
      </c>
      <c r="AK2064" s="11">
        <f t="shared" si="229"/>
        <v>0</v>
      </c>
      <c r="AL2064">
        <f>IF(TablaIncidentes[[#This Row],[Prioridad*]]="Baja",((AJ2064*60)+AK2064)-720,IF(TablaIncidentes[[#This Row],[Prioridad*]]="Media",((AJ2064*60)+AK2064)-120,IF(TablaIncidentes[[#This Row],[Prioridad*]]="Alta",((AJ2064*60)+AK2064)-60)))</f>
        <v>-60</v>
      </c>
      <c r="AN2064" t="str">
        <f t="shared" si="230"/>
        <v>jueves</v>
      </c>
    </row>
    <row r="2065" spans="1:40" x14ac:dyDescent="0.25">
      <c r="A2065" s="20" t="s">
        <v>4063</v>
      </c>
      <c r="B2065" t="s">
        <v>3294</v>
      </c>
      <c r="C2065" t="s">
        <v>32</v>
      </c>
      <c r="D2065" s="11" t="s">
        <v>33</v>
      </c>
      <c r="E2065" t="s">
        <v>34</v>
      </c>
      <c r="F2065" t="s">
        <v>51</v>
      </c>
      <c r="G2065" t="s">
        <v>75</v>
      </c>
      <c r="J2065" s="12">
        <v>43860</v>
      </c>
      <c r="K2065" s="13">
        <v>0.37082175925925925</v>
      </c>
      <c r="L2065" s="14">
        <v>43860</v>
      </c>
      <c r="M2065" s="15">
        <v>0.37082175925925925</v>
      </c>
      <c r="N2065" s="12">
        <v>43860</v>
      </c>
      <c r="O2065" s="13">
        <v>0.67839120370370365</v>
      </c>
      <c r="P2065" s="16">
        <v>43861.750405092593</v>
      </c>
      <c r="Q2065" s="11" t="s">
        <v>101</v>
      </c>
      <c r="R2065" s="11" t="s">
        <v>1141</v>
      </c>
      <c r="S2065" s="11" t="s">
        <v>39</v>
      </c>
      <c r="T2065" s="11" t="s">
        <v>133</v>
      </c>
      <c r="U2065" s="11" t="s">
        <v>37</v>
      </c>
      <c r="V2065" s="17">
        <v>0</v>
      </c>
      <c r="W2065" s="11" t="s">
        <v>37</v>
      </c>
      <c r="Y2065" s="17" t="str">
        <f>TablaIncidentes[[#This Row],[Tiempo Total Gestión]]</f>
        <v>02:14</v>
      </c>
      <c r="Z2065" s="11">
        <f t="shared" si="224"/>
        <v>2</v>
      </c>
      <c r="AA2065" s="11">
        <f t="shared" si="225"/>
        <v>14</v>
      </c>
      <c r="AB2065" s="11">
        <f>IF(TablaIncidentes[[#This Row],[Prioridad*]]="Baja",(Z2065-24)*60+AA2065,IF(TablaIncidentes[[#This Row],[Prioridad*]]="Media",(Z2065-4)*60+AA2065,IF(TablaIncidentes[[#This Row],[Prioridad*]]="Alta",(Z2065-2)*60+AA2065)))</f>
        <v>14</v>
      </c>
      <c r="AD2065" s="17" t="str">
        <f>TablaIncidentes[[#This Row],[Tiempo Creación (HH:mm)]]</f>
        <v>00:00</v>
      </c>
      <c r="AE2065" s="11">
        <f t="shared" si="226"/>
        <v>0</v>
      </c>
      <c r="AF2065" s="11">
        <f t="shared" si="227"/>
        <v>0</v>
      </c>
      <c r="AG2065" s="11">
        <f>IF(TablaIncidentes[[#This Row],[Prioridad*]]="Baja",((AE2065*60)+AF2065)-30,IF(TablaIncidentes[[#This Row],[Prioridad*]]="Media",((AE2065*60)+AF2065)-15,IF(TablaIncidentes[[#This Row],[Prioridad*]]="Alta",((AE2065*60)+AF2065)-10)))</f>
        <v>-10</v>
      </c>
      <c r="AI2065" s="17">
        <f>TablaIncidentes[[#This Row],[Tiempo Avance Incidente]]</f>
        <v>0</v>
      </c>
      <c r="AJ2065" s="11">
        <f t="shared" si="228"/>
        <v>0</v>
      </c>
      <c r="AK2065" s="11">
        <f t="shared" si="229"/>
        <v>0</v>
      </c>
      <c r="AL2065">
        <f>IF(TablaIncidentes[[#This Row],[Prioridad*]]="Baja",((AJ2065*60)+AK2065)-720,IF(TablaIncidentes[[#This Row],[Prioridad*]]="Media",((AJ2065*60)+AK2065)-120,IF(TablaIncidentes[[#This Row],[Prioridad*]]="Alta",((AJ2065*60)+AK2065)-60)))</f>
        <v>-60</v>
      </c>
      <c r="AN2065" t="str">
        <f t="shared" si="230"/>
        <v>jueves</v>
      </c>
    </row>
    <row r="2066" spans="1:40" x14ac:dyDescent="0.25">
      <c r="A2066" s="20" t="s">
        <v>4064</v>
      </c>
      <c r="B2066" t="s">
        <v>4065</v>
      </c>
      <c r="C2066" t="s">
        <v>32</v>
      </c>
      <c r="D2066" s="11" t="s">
        <v>33</v>
      </c>
      <c r="E2066" t="s">
        <v>34</v>
      </c>
      <c r="F2066" t="s">
        <v>51</v>
      </c>
      <c r="G2066" t="s">
        <v>75</v>
      </c>
      <c r="J2066" s="12">
        <v>43860</v>
      </c>
      <c r="K2066" s="13">
        <v>0.370150462962963</v>
      </c>
      <c r="L2066" s="14">
        <v>43860</v>
      </c>
      <c r="M2066" s="15">
        <v>0.370150462962963</v>
      </c>
      <c r="N2066" s="12">
        <v>43860</v>
      </c>
      <c r="O2066" s="13">
        <v>0.74454861111111104</v>
      </c>
      <c r="P2066" s="16">
        <v>43861.750405092593</v>
      </c>
      <c r="Q2066" s="11" t="s">
        <v>101</v>
      </c>
      <c r="R2066" s="11" t="s">
        <v>983</v>
      </c>
      <c r="S2066" s="11" t="s">
        <v>39</v>
      </c>
      <c r="T2066" s="11" t="s">
        <v>133</v>
      </c>
      <c r="U2066" s="11" t="s">
        <v>37</v>
      </c>
      <c r="V2066" s="17">
        <v>0</v>
      </c>
      <c r="W2066" s="11" t="s">
        <v>37</v>
      </c>
      <c r="Y2066" s="17" t="str">
        <f>TablaIncidentes[[#This Row],[Tiempo Total Gestión]]</f>
        <v>02:58</v>
      </c>
      <c r="Z2066" s="11">
        <f t="shared" si="224"/>
        <v>2</v>
      </c>
      <c r="AA2066" s="11">
        <f t="shared" si="225"/>
        <v>58</v>
      </c>
      <c r="AB2066" s="11">
        <f>IF(TablaIncidentes[[#This Row],[Prioridad*]]="Baja",(Z2066-24)*60+AA2066,IF(TablaIncidentes[[#This Row],[Prioridad*]]="Media",(Z2066-4)*60+AA2066,IF(TablaIncidentes[[#This Row],[Prioridad*]]="Alta",(Z2066-2)*60+AA2066)))</f>
        <v>58</v>
      </c>
      <c r="AD2066" s="17" t="str">
        <f>TablaIncidentes[[#This Row],[Tiempo Creación (HH:mm)]]</f>
        <v>00:00</v>
      </c>
      <c r="AE2066" s="11">
        <f t="shared" si="226"/>
        <v>0</v>
      </c>
      <c r="AF2066" s="11">
        <f t="shared" si="227"/>
        <v>0</v>
      </c>
      <c r="AG2066" s="11">
        <f>IF(TablaIncidentes[[#This Row],[Prioridad*]]="Baja",((AE2066*60)+AF2066)-30,IF(TablaIncidentes[[#This Row],[Prioridad*]]="Media",((AE2066*60)+AF2066)-15,IF(TablaIncidentes[[#This Row],[Prioridad*]]="Alta",((AE2066*60)+AF2066)-10)))</f>
        <v>-10</v>
      </c>
      <c r="AI2066" s="17">
        <f>TablaIncidentes[[#This Row],[Tiempo Avance Incidente]]</f>
        <v>0</v>
      </c>
      <c r="AJ2066" s="11">
        <f t="shared" si="228"/>
        <v>0</v>
      </c>
      <c r="AK2066" s="11">
        <f t="shared" si="229"/>
        <v>0</v>
      </c>
      <c r="AL2066">
        <f>IF(TablaIncidentes[[#This Row],[Prioridad*]]="Baja",((AJ2066*60)+AK2066)-720,IF(TablaIncidentes[[#This Row],[Prioridad*]]="Media",((AJ2066*60)+AK2066)-120,IF(TablaIncidentes[[#This Row],[Prioridad*]]="Alta",((AJ2066*60)+AK2066)-60)))</f>
        <v>-60</v>
      </c>
      <c r="AN2066" t="str">
        <f t="shared" si="230"/>
        <v>jueves</v>
      </c>
    </row>
    <row r="2067" spans="1:40" x14ac:dyDescent="0.25">
      <c r="A2067" s="20" t="s">
        <v>4066</v>
      </c>
      <c r="B2067" t="s">
        <v>4067</v>
      </c>
      <c r="C2067" t="s">
        <v>32</v>
      </c>
      <c r="D2067" s="11" t="s">
        <v>33</v>
      </c>
      <c r="E2067" t="s">
        <v>34</v>
      </c>
      <c r="F2067" t="s">
        <v>35</v>
      </c>
      <c r="G2067" t="s">
        <v>36</v>
      </c>
      <c r="J2067" s="12">
        <v>43860</v>
      </c>
      <c r="K2067" s="13">
        <v>0.37018518518518517</v>
      </c>
      <c r="L2067" s="14">
        <v>43860</v>
      </c>
      <c r="M2067" s="15">
        <v>0.37018518518518517</v>
      </c>
      <c r="N2067" s="12">
        <v>43860</v>
      </c>
      <c r="O2067" s="13">
        <v>0.74497685185185192</v>
      </c>
      <c r="P2067" s="16">
        <v>43861.750405092593</v>
      </c>
      <c r="Q2067" s="11" t="s">
        <v>101</v>
      </c>
      <c r="R2067" s="11" t="s">
        <v>3095</v>
      </c>
      <c r="S2067" s="11" t="s">
        <v>39</v>
      </c>
      <c r="T2067" s="11" t="s">
        <v>133</v>
      </c>
      <c r="U2067" s="11" t="s">
        <v>37</v>
      </c>
      <c r="V2067" s="17">
        <v>0</v>
      </c>
      <c r="W2067" s="11" t="s">
        <v>37</v>
      </c>
      <c r="Y2067" s="17" t="str">
        <f>TablaIncidentes[[#This Row],[Tiempo Total Gestión]]</f>
        <v>08:59</v>
      </c>
      <c r="Z2067" s="11">
        <f t="shared" si="224"/>
        <v>8</v>
      </c>
      <c r="AA2067" s="11">
        <f t="shared" si="225"/>
        <v>59</v>
      </c>
      <c r="AB2067" s="11">
        <f>IF(TablaIncidentes[[#This Row],[Prioridad*]]="Baja",(Z2067-24)*60+AA2067,IF(TablaIncidentes[[#This Row],[Prioridad*]]="Media",(Z2067-4)*60+AA2067,IF(TablaIncidentes[[#This Row],[Prioridad*]]="Alta",(Z2067-2)*60+AA2067)))</f>
        <v>419</v>
      </c>
      <c r="AD2067" s="17" t="str">
        <f>TablaIncidentes[[#This Row],[Tiempo Creación (HH:mm)]]</f>
        <v>00:00</v>
      </c>
      <c r="AE2067" s="11">
        <f t="shared" si="226"/>
        <v>0</v>
      </c>
      <c r="AF2067" s="11">
        <f t="shared" si="227"/>
        <v>0</v>
      </c>
      <c r="AG2067" s="11">
        <f>IF(TablaIncidentes[[#This Row],[Prioridad*]]="Baja",((AE2067*60)+AF2067)-30,IF(TablaIncidentes[[#This Row],[Prioridad*]]="Media",((AE2067*60)+AF2067)-15,IF(TablaIncidentes[[#This Row],[Prioridad*]]="Alta",((AE2067*60)+AF2067)-10)))</f>
        <v>-10</v>
      </c>
      <c r="AI2067" s="17">
        <f>TablaIncidentes[[#This Row],[Tiempo Avance Incidente]]</f>
        <v>0</v>
      </c>
      <c r="AJ2067" s="11">
        <f t="shared" si="228"/>
        <v>0</v>
      </c>
      <c r="AK2067" s="11">
        <f t="shared" si="229"/>
        <v>0</v>
      </c>
      <c r="AL2067">
        <f>IF(TablaIncidentes[[#This Row],[Prioridad*]]="Baja",((AJ2067*60)+AK2067)-720,IF(TablaIncidentes[[#This Row],[Prioridad*]]="Media",((AJ2067*60)+AK2067)-120,IF(TablaIncidentes[[#This Row],[Prioridad*]]="Alta",((AJ2067*60)+AK2067)-60)))</f>
        <v>-60</v>
      </c>
      <c r="AN2067" t="str">
        <f t="shared" si="230"/>
        <v>jueves</v>
      </c>
    </row>
    <row r="2068" spans="1:40" x14ac:dyDescent="0.25">
      <c r="A2068" s="20" t="s">
        <v>4068</v>
      </c>
      <c r="B2068" t="s">
        <v>4069</v>
      </c>
      <c r="C2068" t="s">
        <v>32</v>
      </c>
      <c r="D2068" s="11" t="s">
        <v>33</v>
      </c>
      <c r="E2068" t="s">
        <v>34</v>
      </c>
      <c r="F2068" t="s">
        <v>51</v>
      </c>
      <c r="G2068" t="s">
        <v>75</v>
      </c>
      <c r="J2068" s="12">
        <v>43860</v>
      </c>
      <c r="K2068" s="13">
        <v>0.37018518518518517</v>
      </c>
      <c r="L2068" s="14">
        <v>43860</v>
      </c>
      <c r="M2068" s="15">
        <v>0.37018518518518517</v>
      </c>
      <c r="N2068" s="12">
        <v>43860</v>
      </c>
      <c r="O2068" s="13">
        <v>0.63126157407407402</v>
      </c>
      <c r="P2068" s="16">
        <v>43861.669930555552</v>
      </c>
      <c r="Q2068" s="11" t="s">
        <v>101</v>
      </c>
      <c r="R2068" s="11" t="s">
        <v>1949</v>
      </c>
      <c r="S2068" s="11" t="s">
        <v>39</v>
      </c>
      <c r="T2068" s="11" t="s">
        <v>133</v>
      </c>
      <c r="U2068" s="11" t="s">
        <v>37</v>
      </c>
      <c r="V2068" s="17">
        <v>0</v>
      </c>
      <c r="W2068" s="11" t="s">
        <v>37</v>
      </c>
      <c r="Y2068" s="17" t="str">
        <f>TablaIncidentes[[#This Row],[Tiempo Total Gestión]]</f>
        <v>03:08</v>
      </c>
      <c r="Z2068" s="11">
        <f t="shared" si="224"/>
        <v>3</v>
      </c>
      <c r="AA2068" s="11">
        <f t="shared" si="225"/>
        <v>8</v>
      </c>
      <c r="AB2068" s="11">
        <f>IF(TablaIncidentes[[#This Row],[Prioridad*]]="Baja",(Z2068-24)*60+AA2068,IF(TablaIncidentes[[#This Row],[Prioridad*]]="Media",(Z2068-4)*60+AA2068,IF(TablaIncidentes[[#This Row],[Prioridad*]]="Alta",(Z2068-2)*60+AA2068)))</f>
        <v>68</v>
      </c>
      <c r="AD2068" s="17" t="str">
        <f>TablaIncidentes[[#This Row],[Tiempo Creación (HH:mm)]]</f>
        <v>00:00</v>
      </c>
      <c r="AE2068" s="11">
        <f t="shared" si="226"/>
        <v>0</v>
      </c>
      <c r="AF2068" s="11">
        <f t="shared" si="227"/>
        <v>0</v>
      </c>
      <c r="AG2068" s="11">
        <f>IF(TablaIncidentes[[#This Row],[Prioridad*]]="Baja",((AE2068*60)+AF2068)-30,IF(TablaIncidentes[[#This Row],[Prioridad*]]="Media",((AE2068*60)+AF2068)-15,IF(TablaIncidentes[[#This Row],[Prioridad*]]="Alta",((AE2068*60)+AF2068)-10)))</f>
        <v>-10</v>
      </c>
      <c r="AI2068" s="17">
        <f>TablaIncidentes[[#This Row],[Tiempo Avance Incidente]]</f>
        <v>0</v>
      </c>
      <c r="AJ2068" s="11">
        <f t="shared" si="228"/>
        <v>0</v>
      </c>
      <c r="AK2068" s="11">
        <f t="shared" si="229"/>
        <v>0</v>
      </c>
      <c r="AL2068">
        <f>IF(TablaIncidentes[[#This Row],[Prioridad*]]="Baja",((AJ2068*60)+AK2068)-720,IF(TablaIncidentes[[#This Row],[Prioridad*]]="Media",((AJ2068*60)+AK2068)-120,IF(TablaIncidentes[[#This Row],[Prioridad*]]="Alta",((AJ2068*60)+AK2068)-60)))</f>
        <v>-60</v>
      </c>
      <c r="AN2068" t="str">
        <f t="shared" si="230"/>
        <v>jueves</v>
      </c>
    </row>
    <row r="2069" spans="1:40" x14ac:dyDescent="0.25">
      <c r="A2069" s="20" t="s">
        <v>4070</v>
      </c>
      <c r="B2069" t="s">
        <v>3101</v>
      </c>
      <c r="C2069" t="s">
        <v>32</v>
      </c>
      <c r="D2069" s="11" t="s">
        <v>33</v>
      </c>
      <c r="E2069" t="s">
        <v>34</v>
      </c>
      <c r="F2069" t="s">
        <v>51</v>
      </c>
      <c r="G2069" t="s">
        <v>62</v>
      </c>
      <c r="J2069" s="12">
        <v>43860</v>
      </c>
      <c r="K2069" s="13">
        <v>0.37019675925925927</v>
      </c>
      <c r="L2069" s="14">
        <v>43860</v>
      </c>
      <c r="M2069" s="15">
        <v>0.37019675925925927</v>
      </c>
      <c r="N2069" s="12">
        <v>43860</v>
      </c>
      <c r="O2069" s="13">
        <v>0.56582175925925926</v>
      </c>
      <c r="P2069" s="16">
        <v>43861.622025462966</v>
      </c>
      <c r="Q2069" s="11" t="s">
        <v>101</v>
      </c>
      <c r="R2069" s="11" t="s">
        <v>1699</v>
      </c>
      <c r="S2069" s="11" t="s">
        <v>39</v>
      </c>
      <c r="T2069" s="11" t="s">
        <v>133</v>
      </c>
      <c r="U2069" s="11" t="s">
        <v>37</v>
      </c>
      <c r="V2069" s="17">
        <v>0</v>
      </c>
      <c r="W2069" s="11" t="s">
        <v>37</v>
      </c>
      <c r="Y2069" s="17" t="str">
        <f>TablaIncidentes[[#This Row],[Tiempo Total Gestión]]</f>
        <v>04:30</v>
      </c>
      <c r="Z2069" s="11">
        <f t="shared" si="224"/>
        <v>4</v>
      </c>
      <c r="AA2069" s="11">
        <f t="shared" si="225"/>
        <v>30</v>
      </c>
      <c r="AB2069" s="11">
        <f>IF(TablaIncidentes[[#This Row],[Prioridad*]]="Baja",(Z2069-24)*60+AA2069,IF(TablaIncidentes[[#This Row],[Prioridad*]]="Media",(Z2069-4)*60+AA2069,IF(TablaIncidentes[[#This Row],[Prioridad*]]="Alta",(Z2069-2)*60+AA2069)))</f>
        <v>150</v>
      </c>
      <c r="AD2069" s="17" t="str">
        <f>TablaIncidentes[[#This Row],[Tiempo Creación (HH:mm)]]</f>
        <v>00:00</v>
      </c>
      <c r="AE2069" s="11">
        <f t="shared" si="226"/>
        <v>0</v>
      </c>
      <c r="AF2069" s="11">
        <f t="shared" si="227"/>
        <v>0</v>
      </c>
      <c r="AG2069" s="11">
        <f>IF(TablaIncidentes[[#This Row],[Prioridad*]]="Baja",((AE2069*60)+AF2069)-30,IF(TablaIncidentes[[#This Row],[Prioridad*]]="Media",((AE2069*60)+AF2069)-15,IF(TablaIncidentes[[#This Row],[Prioridad*]]="Alta",((AE2069*60)+AF2069)-10)))</f>
        <v>-10</v>
      </c>
      <c r="AI2069" s="17">
        <f>TablaIncidentes[[#This Row],[Tiempo Avance Incidente]]</f>
        <v>0</v>
      </c>
      <c r="AJ2069" s="11">
        <f t="shared" si="228"/>
        <v>0</v>
      </c>
      <c r="AK2069" s="11">
        <f t="shared" si="229"/>
        <v>0</v>
      </c>
      <c r="AL2069">
        <f>IF(TablaIncidentes[[#This Row],[Prioridad*]]="Baja",((AJ2069*60)+AK2069)-720,IF(TablaIncidentes[[#This Row],[Prioridad*]]="Media",((AJ2069*60)+AK2069)-120,IF(TablaIncidentes[[#This Row],[Prioridad*]]="Alta",((AJ2069*60)+AK2069)-60)))</f>
        <v>-60</v>
      </c>
      <c r="AN2069" t="str">
        <f t="shared" si="230"/>
        <v>jueves</v>
      </c>
    </row>
    <row r="2070" spans="1:40" x14ac:dyDescent="0.25">
      <c r="A2070" s="20" t="s">
        <v>4071</v>
      </c>
      <c r="B2070" t="s">
        <v>3127</v>
      </c>
      <c r="C2070" t="s">
        <v>32</v>
      </c>
      <c r="D2070" s="11" t="s">
        <v>33</v>
      </c>
      <c r="E2070" t="s">
        <v>34</v>
      </c>
      <c r="F2070" t="s">
        <v>51</v>
      </c>
      <c r="G2070" t="s">
        <v>52</v>
      </c>
      <c r="J2070" s="12">
        <v>43860</v>
      </c>
      <c r="K2070" s="13">
        <v>0.37019675925925927</v>
      </c>
      <c r="L2070" s="14">
        <v>43860</v>
      </c>
      <c r="M2070" s="15">
        <v>0.37019675925925927</v>
      </c>
      <c r="N2070" s="12">
        <v>43860</v>
      </c>
      <c r="O2070" s="13">
        <v>0.75390046296296298</v>
      </c>
      <c r="P2070" s="16">
        <v>43861.858310185184</v>
      </c>
      <c r="Q2070" s="11" t="s">
        <v>101</v>
      </c>
      <c r="R2070" s="11" t="s">
        <v>3883</v>
      </c>
      <c r="S2070" s="11" t="s">
        <v>39</v>
      </c>
      <c r="T2070" s="11" t="s">
        <v>133</v>
      </c>
      <c r="U2070" s="11" t="s">
        <v>37</v>
      </c>
      <c r="V2070" s="17">
        <v>0</v>
      </c>
      <c r="W2070" s="11" t="s">
        <v>37</v>
      </c>
      <c r="Y2070" s="17" t="str">
        <f>TablaIncidentes[[#This Row],[Tiempo Total Gestión]]</f>
        <v>09:12</v>
      </c>
      <c r="Z2070" s="11">
        <f t="shared" si="224"/>
        <v>9</v>
      </c>
      <c r="AA2070" s="11">
        <f t="shared" si="225"/>
        <v>12</v>
      </c>
      <c r="AB2070" s="11">
        <f>IF(TablaIncidentes[[#This Row],[Prioridad*]]="Baja",(Z2070-24)*60+AA2070,IF(TablaIncidentes[[#This Row],[Prioridad*]]="Media",(Z2070-4)*60+AA2070,IF(TablaIncidentes[[#This Row],[Prioridad*]]="Alta",(Z2070-2)*60+AA2070)))</f>
        <v>432</v>
      </c>
      <c r="AD2070" s="17" t="str">
        <f>TablaIncidentes[[#This Row],[Tiempo Creación (HH:mm)]]</f>
        <v>00:00</v>
      </c>
      <c r="AE2070" s="11">
        <f t="shared" si="226"/>
        <v>0</v>
      </c>
      <c r="AF2070" s="11">
        <f t="shared" si="227"/>
        <v>0</v>
      </c>
      <c r="AG2070" s="11">
        <f>IF(TablaIncidentes[[#This Row],[Prioridad*]]="Baja",((AE2070*60)+AF2070)-30,IF(TablaIncidentes[[#This Row],[Prioridad*]]="Media",((AE2070*60)+AF2070)-15,IF(TablaIncidentes[[#This Row],[Prioridad*]]="Alta",((AE2070*60)+AF2070)-10)))</f>
        <v>-10</v>
      </c>
      <c r="AI2070" s="17">
        <f>TablaIncidentes[[#This Row],[Tiempo Avance Incidente]]</f>
        <v>0</v>
      </c>
      <c r="AJ2070" s="11">
        <f t="shared" si="228"/>
        <v>0</v>
      </c>
      <c r="AK2070" s="11">
        <f t="shared" si="229"/>
        <v>0</v>
      </c>
      <c r="AL2070">
        <f>IF(TablaIncidentes[[#This Row],[Prioridad*]]="Baja",((AJ2070*60)+AK2070)-720,IF(TablaIncidentes[[#This Row],[Prioridad*]]="Media",((AJ2070*60)+AK2070)-120,IF(TablaIncidentes[[#This Row],[Prioridad*]]="Alta",((AJ2070*60)+AK2070)-60)))</f>
        <v>-60</v>
      </c>
      <c r="AN2070" t="str">
        <f t="shared" si="230"/>
        <v>jueves</v>
      </c>
    </row>
    <row r="2071" spans="1:40" x14ac:dyDescent="0.25">
      <c r="A2071" s="10" t="s">
        <v>4072</v>
      </c>
      <c r="B2071" t="s">
        <v>4073</v>
      </c>
      <c r="C2071" t="s">
        <v>32</v>
      </c>
      <c r="D2071" s="11" t="s">
        <v>33</v>
      </c>
      <c r="E2071" t="s">
        <v>34</v>
      </c>
      <c r="F2071" t="s">
        <v>51</v>
      </c>
      <c r="G2071" t="s">
        <v>361</v>
      </c>
      <c r="J2071" s="12">
        <v>43860</v>
      </c>
      <c r="K2071" s="13">
        <v>0.38828703703703704</v>
      </c>
      <c r="L2071" s="14">
        <v>43860</v>
      </c>
      <c r="M2071" s="15">
        <v>0.38828703703703704</v>
      </c>
      <c r="N2071" s="12">
        <v>43860</v>
      </c>
      <c r="O2071" s="13">
        <v>0.45003472222222224</v>
      </c>
      <c r="P2071" s="16">
        <v>43861.532175925924</v>
      </c>
      <c r="Q2071" s="11" t="s">
        <v>37</v>
      </c>
      <c r="R2071" s="11" t="s">
        <v>350</v>
      </c>
      <c r="S2071" s="11" t="s">
        <v>39</v>
      </c>
      <c r="T2071" s="11" t="s">
        <v>133</v>
      </c>
      <c r="U2071" s="11" t="s">
        <v>37</v>
      </c>
      <c r="V2071" s="17">
        <v>0</v>
      </c>
      <c r="W2071" s="11" t="s">
        <v>37</v>
      </c>
      <c r="Y2071" s="17" t="str">
        <f>TablaIncidentes[[#This Row],[Tiempo Total Gestión]]</f>
        <v>01:28</v>
      </c>
      <c r="Z2071" s="11">
        <f t="shared" si="224"/>
        <v>1</v>
      </c>
      <c r="AA2071" s="11">
        <f t="shared" si="225"/>
        <v>28</v>
      </c>
      <c r="AB2071" s="11">
        <f>IF(TablaIncidentes[[#This Row],[Prioridad*]]="Baja",(Z2071-24)*60+AA2071,IF(TablaIncidentes[[#This Row],[Prioridad*]]="Media",(Z2071-4)*60+AA2071,IF(TablaIncidentes[[#This Row],[Prioridad*]]="Alta",(Z2071-2)*60+AA2071)))</f>
        <v>-32</v>
      </c>
      <c r="AD2071" s="17" t="str">
        <f>TablaIncidentes[[#This Row],[Tiempo Creación (HH:mm)]]</f>
        <v>00:00</v>
      </c>
      <c r="AE2071" s="11">
        <f t="shared" si="226"/>
        <v>0</v>
      </c>
      <c r="AF2071" s="11">
        <f t="shared" si="227"/>
        <v>0</v>
      </c>
      <c r="AG2071" s="11">
        <f>IF(TablaIncidentes[[#This Row],[Prioridad*]]="Baja",((AE2071*60)+AF2071)-30,IF(TablaIncidentes[[#This Row],[Prioridad*]]="Media",((AE2071*60)+AF2071)-15,IF(TablaIncidentes[[#This Row],[Prioridad*]]="Alta",((AE2071*60)+AF2071)-10)))</f>
        <v>-10</v>
      </c>
      <c r="AI2071" s="17">
        <f>TablaIncidentes[[#This Row],[Tiempo Avance Incidente]]</f>
        <v>0</v>
      </c>
      <c r="AJ2071" s="11">
        <f t="shared" si="228"/>
        <v>0</v>
      </c>
      <c r="AK2071" s="11">
        <f t="shared" si="229"/>
        <v>0</v>
      </c>
      <c r="AL2071">
        <f>IF(TablaIncidentes[[#This Row],[Prioridad*]]="Baja",((AJ2071*60)+AK2071)-720,IF(TablaIncidentes[[#This Row],[Prioridad*]]="Media",((AJ2071*60)+AK2071)-120,IF(TablaIncidentes[[#This Row],[Prioridad*]]="Alta",((AJ2071*60)+AK2071)-60)))</f>
        <v>-60</v>
      </c>
      <c r="AN2071" t="str">
        <f t="shared" si="230"/>
        <v>jueves</v>
      </c>
    </row>
    <row r="2072" spans="1:40" x14ac:dyDescent="0.25">
      <c r="A2072" s="10" t="s">
        <v>4074</v>
      </c>
      <c r="B2072" t="s">
        <v>4075</v>
      </c>
      <c r="C2072" t="s">
        <v>32</v>
      </c>
      <c r="D2072" s="11" t="s">
        <v>33</v>
      </c>
      <c r="E2072" t="s">
        <v>34</v>
      </c>
      <c r="F2072" t="s">
        <v>35</v>
      </c>
      <c r="G2072" t="s">
        <v>36</v>
      </c>
      <c r="J2072" s="12">
        <v>43860</v>
      </c>
      <c r="K2072" s="13">
        <v>0.40015046296296292</v>
      </c>
      <c r="L2072" s="14">
        <v>43860</v>
      </c>
      <c r="M2072" s="15">
        <v>0.40015046296296292</v>
      </c>
      <c r="N2072" s="12">
        <v>43860</v>
      </c>
      <c r="O2072" s="13">
        <v>0.62151620370370375</v>
      </c>
      <c r="P2072" s="16">
        <v>43861.622025462966</v>
      </c>
      <c r="Q2072" s="11" t="s">
        <v>37</v>
      </c>
      <c r="R2072" s="11" t="s">
        <v>1233</v>
      </c>
      <c r="S2072" s="11" t="s">
        <v>39</v>
      </c>
      <c r="T2072" s="11" t="s">
        <v>133</v>
      </c>
      <c r="U2072" s="11" t="s">
        <v>37</v>
      </c>
      <c r="V2072" s="17">
        <v>0</v>
      </c>
      <c r="W2072" s="11" t="s">
        <v>37</v>
      </c>
      <c r="Y2072" s="17" t="str">
        <f>TablaIncidentes[[#This Row],[Tiempo Total Gestión]]</f>
        <v>01:30</v>
      </c>
      <c r="Z2072" s="11">
        <f t="shared" si="224"/>
        <v>1</v>
      </c>
      <c r="AA2072" s="11">
        <f t="shared" si="225"/>
        <v>30</v>
      </c>
      <c r="AB2072" s="11">
        <f>IF(TablaIncidentes[[#This Row],[Prioridad*]]="Baja",(Z2072-24)*60+AA2072,IF(TablaIncidentes[[#This Row],[Prioridad*]]="Media",(Z2072-4)*60+AA2072,IF(TablaIncidentes[[#This Row],[Prioridad*]]="Alta",(Z2072-2)*60+AA2072)))</f>
        <v>-30</v>
      </c>
      <c r="AD2072" s="17" t="str">
        <f>TablaIncidentes[[#This Row],[Tiempo Creación (HH:mm)]]</f>
        <v>00:00</v>
      </c>
      <c r="AE2072" s="11">
        <f t="shared" si="226"/>
        <v>0</v>
      </c>
      <c r="AF2072" s="11">
        <f t="shared" si="227"/>
        <v>0</v>
      </c>
      <c r="AG2072" s="11">
        <f>IF(TablaIncidentes[[#This Row],[Prioridad*]]="Baja",((AE2072*60)+AF2072)-30,IF(TablaIncidentes[[#This Row],[Prioridad*]]="Media",((AE2072*60)+AF2072)-15,IF(TablaIncidentes[[#This Row],[Prioridad*]]="Alta",((AE2072*60)+AF2072)-10)))</f>
        <v>-10</v>
      </c>
      <c r="AI2072" s="17">
        <f>TablaIncidentes[[#This Row],[Tiempo Avance Incidente]]</f>
        <v>0</v>
      </c>
      <c r="AJ2072" s="11">
        <f t="shared" si="228"/>
        <v>0</v>
      </c>
      <c r="AK2072" s="11">
        <f t="shared" si="229"/>
        <v>0</v>
      </c>
      <c r="AL2072">
        <f>IF(TablaIncidentes[[#This Row],[Prioridad*]]="Baja",((AJ2072*60)+AK2072)-720,IF(TablaIncidentes[[#This Row],[Prioridad*]]="Media",((AJ2072*60)+AK2072)-120,IF(TablaIncidentes[[#This Row],[Prioridad*]]="Alta",((AJ2072*60)+AK2072)-60)))</f>
        <v>-60</v>
      </c>
      <c r="AN2072" t="str">
        <f t="shared" si="230"/>
        <v>jueves</v>
      </c>
    </row>
    <row r="2073" spans="1:40" x14ac:dyDescent="0.25">
      <c r="A2073" s="20" t="s">
        <v>4076</v>
      </c>
      <c r="B2073" t="s">
        <v>3676</v>
      </c>
      <c r="C2073" t="s">
        <v>32</v>
      </c>
      <c r="D2073" s="11" t="s">
        <v>33</v>
      </c>
      <c r="E2073" t="s">
        <v>34</v>
      </c>
      <c r="F2073" t="s">
        <v>51</v>
      </c>
      <c r="G2073" t="s">
        <v>62</v>
      </c>
      <c r="J2073" s="12">
        <v>43860</v>
      </c>
      <c r="K2073" s="13">
        <v>0.36942129629629633</v>
      </c>
      <c r="L2073" s="14">
        <v>43860</v>
      </c>
      <c r="M2073" s="15">
        <v>0.36942129629629633</v>
      </c>
      <c r="N2073" s="12">
        <v>43860</v>
      </c>
      <c r="O2073" s="13">
        <v>0.60828703703703701</v>
      </c>
      <c r="P2073" s="16">
        <v>43861.622025462966</v>
      </c>
      <c r="Q2073" s="11" t="s">
        <v>101</v>
      </c>
      <c r="R2073" s="11" t="s">
        <v>4077</v>
      </c>
      <c r="S2073" s="11" t="s">
        <v>39</v>
      </c>
      <c r="T2073" s="11" t="s">
        <v>133</v>
      </c>
      <c r="U2073" s="11" t="s">
        <v>37</v>
      </c>
      <c r="V2073" s="17">
        <v>0</v>
      </c>
      <c r="W2073" s="11" t="s">
        <v>37</v>
      </c>
      <c r="Y2073" s="17" t="str">
        <f>TablaIncidentes[[#This Row],[Tiempo Total Gestión]]</f>
        <v>05:42</v>
      </c>
      <c r="Z2073" s="11">
        <f t="shared" si="224"/>
        <v>5</v>
      </c>
      <c r="AA2073" s="11">
        <f t="shared" si="225"/>
        <v>42</v>
      </c>
      <c r="AB2073" s="11">
        <f>IF(TablaIncidentes[[#This Row],[Prioridad*]]="Baja",(Z2073-24)*60+AA2073,IF(TablaIncidentes[[#This Row],[Prioridad*]]="Media",(Z2073-4)*60+AA2073,IF(TablaIncidentes[[#This Row],[Prioridad*]]="Alta",(Z2073-2)*60+AA2073)))</f>
        <v>222</v>
      </c>
      <c r="AD2073" s="17" t="str">
        <f>TablaIncidentes[[#This Row],[Tiempo Creación (HH:mm)]]</f>
        <v>00:00</v>
      </c>
      <c r="AE2073" s="11">
        <f t="shared" si="226"/>
        <v>0</v>
      </c>
      <c r="AF2073" s="11">
        <f t="shared" si="227"/>
        <v>0</v>
      </c>
      <c r="AG2073" s="11">
        <f>IF(TablaIncidentes[[#This Row],[Prioridad*]]="Baja",((AE2073*60)+AF2073)-30,IF(TablaIncidentes[[#This Row],[Prioridad*]]="Media",((AE2073*60)+AF2073)-15,IF(TablaIncidentes[[#This Row],[Prioridad*]]="Alta",((AE2073*60)+AF2073)-10)))</f>
        <v>-10</v>
      </c>
      <c r="AI2073" s="17">
        <f>TablaIncidentes[[#This Row],[Tiempo Avance Incidente]]</f>
        <v>0</v>
      </c>
      <c r="AJ2073" s="11">
        <f t="shared" si="228"/>
        <v>0</v>
      </c>
      <c r="AK2073" s="11">
        <f t="shared" si="229"/>
        <v>0</v>
      </c>
      <c r="AL2073">
        <f>IF(TablaIncidentes[[#This Row],[Prioridad*]]="Baja",((AJ2073*60)+AK2073)-720,IF(TablaIncidentes[[#This Row],[Prioridad*]]="Media",((AJ2073*60)+AK2073)-120,IF(TablaIncidentes[[#This Row],[Prioridad*]]="Alta",((AJ2073*60)+AK2073)-60)))</f>
        <v>-60</v>
      </c>
      <c r="AN2073" t="str">
        <f t="shared" si="230"/>
        <v>jueves</v>
      </c>
    </row>
    <row r="2074" spans="1:40" x14ac:dyDescent="0.25">
      <c r="A2074" s="20" t="s">
        <v>4078</v>
      </c>
      <c r="B2074" t="s">
        <v>4079</v>
      </c>
      <c r="C2074" t="s">
        <v>32</v>
      </c>
      <c r="D2074" s="11" t="s">
        <v>33</v>
      </c>
      <c r="E2074" t="s">
        <v>34</v>
      </c>
      <c r="F2074" t="s">
        <v>51</v>
      </c>
      <c r="G2074" t="s">
        <v>62</v>
      </c>
      <c r="J2074" s="12">
        <v>43860</v>
      </c>
      <c r="K2074" s="13">
        <v>0.37013888888888885</v>
      </c>
      <c r="L2074" s="14">
        <v>43860</v>
      </c>
      <c r="M2074" s="15">
        <v>0.37013888888888885</v>
      </c>
      <c r="N2074" s="12">
        <v>43860</v>
      </c>
      <c r="O2074" s="13">
        <v>0.60844907407407411</v>
      </c>
      <c r="P2074" s="16">
        <v>43861.622025462966</v>
      </c>
      <c r="Q2074" s="11" t="s">
        <v>101</v>
      </c>
      <c r="R2074" s="11" t="s">
        <v>2542</v>
      </c>
      <c r="S2074" s="11" t="s">
        <v>39</v>
      </c>
      <c r="T2074" s="11" t="s">
        <v>133</v>
      </c>
      <c r="U2074" s="11" t="s">
        <v>37</v>
      </c>
      <c r="V2074" s="17">
        <v>0</v>
      </c>
      <c r="W2074" s="11" t="s">
        <v>37</v>
      </c>
      <c r="Y2074" s="17" t="str">
        <f>TablaIncidentes[[#This Row],[Tiempo Total Gestión]]</f>
        <v>05:43</v>
      </c>
      <c r="Z2074" s="11">
        <f t="shared" si="224"/>
        <v>5</v>
      </c>
      <c r="AA2074" s="11">
        <f t="shared" si="225"/>
        <v>43</v>
      </c>
      <c r="AB2074" s="11">
        <f>IF(TablaIncidentes[[#This Row],[Prioridad*]]="Baja",(Z2074-24)*60+AA2074,IF(TablaIncidentes[[#This Row],[Prioridad*]]="Media",(Z2074-4)*60+AA2074,IF(TablaIncidentes[[#This Row],[Prioridad*]]="Alta",(Z2074-2)*60+AA2074)))</f>
        <v>223</v>
      </c>
      <c r="AD2074" s="17" t="str">
        <f>TablaIncidentes[[#This Row],[Tiempo Creación (HH:mm)]]</f>
        <v>00:00</v>
      </c>
      <c r="AE2074" s="11">
        <f t="shared" si="226"/>
        <v>0</v>
      </c>
      <c r="AF2074" s="11">
        <f t="shared" si="227"/>
        <v>0</v>
      </c>
      <c r="AG2074" s="11">
        <f>IF(TablaIncidentes[[#This Row],[Prioridad*]]="Baja",((AE2074*60)+AF2074)-30,IF(TablaIncidentes[[#This Row],[Prioridad*]]="Media",((AE2074*60)+AF2074)-15,IF(TablaIncidentes[[#This Row],[Prioridad*]]="Alta",((AE2074*60)+AF2074)-10)))</f>
        <v>-10</v>
      </c>
      <c r="AI2074" s="17">
        <f>TablaIncidentes[[#This Row],[Tiempo Avance Incidente]]</f>
        <v>0</v>
      </c>
      <c r="AJ2074" s="11">
        <f t="shared" si="228"/>
        <v>0</v>
      </c>
      <c r="AK2074" s="11">
        <f t="shared" si="229"/>
        <v>0</v>
      </c>
      <c r="AL2074">
        <f>IF(TablaIncidentes[[#This Row],[Prioridad*]]="Baja",((AJ2074*60)+AK2074)-720,IF(TablaIncidentes[[#This Row],[Prioridad*]]="Media",((AJ2074*60)+AK2074)-120,IF(TablaIncidentes[[#This Row],[Prioridad*]]="Alta",((AJ2074*60)+AK2074)-60)))</f>
        <v>-60</v>
      </c>
      <c r="AN2074" t="str">
        <f t="shared" si="230"/>
        <v>jueves</v>
      </c>
    </row>
    <row r="2075" spans="1:40" x14ac:dyDescent="0.25">
      <c r="A2075" s="20" t="s">
        <v>4080</v>
      </c>
      <c r="B2075" t="s">
        <v>3516</v>
      </c>
      <c r="C2075" t="s">
        <v>32</v>
      </c>
      <c r="D2075" s="11" t="s">
        <v>33</v>
      </c>
      <c r="E2075" t="s">
        <v>34</v>
      </c>
      <c r="F2075" t="s">
        <v>51</v>
      </c>
      <c r="G2075" t="s">
        <v>62</v>
      </c>
      <c r="J2075" s="12">
        <v>43860</v>
      </c>
      <c r="K2075" s="13">
        <v>0.37019675925925927</v>
      </c>
      <c r="L2075" s="14">
        <v>43860</v>
      </c>
      <c r="M2075" s="15">
        <v>0.37019675925925927</v>
      </c>
      <c r="N2075" s="12">
        <v>43860</v>
      </c>
      <c r="O2075" s="13">
        <v>0.62679398148148147</v>
      </c>
      <c r="P2075" s="16">
        <v>43861.669930555552</v>
      </c>
      <c r="Q2075" s="11" t="s">
        <v>101</v>
      </c>
      <c r="R2075" s="11" t="s">
        <v>4081</v>
      </c>
      <c r="S2075" s="11" t="s">
        <v>39</v>
      </c>
      <c r="T2075" s="11" t="s">
        <v>133</v>
      </c>
      <c r="U2075" s="11" t="s">
        <v>37</v>
      </c>
      <c r="V2075" s="17">
        <v>0</v>
      </c>
      <c r="W2075" s="11" t="s">
        <v>37</v>
      </c>
      <c r="Y2075" s="17" t="str">
        <f>TablaIncidentes[[#This Row],[Tiempo Total Gestión]]</f>
        <v>05:58</v>
      </c>
      <c r="Z2075" s="11">
        <f t="shared" si="224"/>
        <v>5</v>
      </c>
      <c r="AA2075" s="11">
        <f t="shared" si="225"/>
        <v>58</v>
      </c>
      <c r="AB2075" s="11">
        <f>IF(TablaIncidentes[[#This Row],[Prioridad*]]="Baja",(Z2075-24)*60+AA2075,IF(TablaIncidentes[[#This Row],[Prioridad*]]="Media",(Z2075-4)*60+AA2075,IF(TablaIncidentes[[#This Row],[Prioridad*]]="Alta",(Z2075-2)*60+AA2075)))</f>
        <v>238</v>
      </c>
      <c r="AD2075" s="17" t="str">
        <f>TablaIncidentes[[#This Row],[Tiempo Creación (HH:mm)]]</f>
        <v>00:00</v>
      </c>
      <c r="AE2075" s="11">
        <f t="shared" si="226"/>
        <v>0</v>
      </c>
      <c r="AF2075" s="11">
        <f t="shared" si="227"/>
        <v>0</v>
      </c>
      <c r="AG2075" s="11">
        <f>IF(TablaIncidentes[[#This Row],[Prioridad*]]="Baja",((AE2075*60)+AF2075)-30,IF(TablaIncidentes[[#This Row],[Prioridad*]]="Media",((AE2075*60)+AF2075)-15,IF(TablaIncidentes[[#This Row],[Prioridad*]]="Alta",((AE2075*60)+AF2075)-10)))</f>
        <v>-10</v>
      </c>
      <c r="AI2075" s="17">
        <f>TablaIncidentes[[#This Row],[Tiempo Avance Incidente]]</f>
        <v>0</v>
      </c>
      <c r="AJ2075" s="11">
        <f t="shared" si="228"/>
        <v>0</v>
      </c>
      <c r="AK2075" s="11">
        <f t="shared" si="229"/>
        <v>0</v>
      </c>
      <c r="AL2075">
        <f>IF(TablaIncidentes[[#This Row],[Prioridad*]]="Baja",((AJ2075*60)+AK2075)-720,IF(TablaIncidentes[[#This Row],[Prioridad*]]="Media",((AJ2075*60)+AK2075)-120,IF(TablaIncidentes[[#This Row],[Prioridad*]]="Alta",((AJ2075*60)+AK2075)-60)))</f>
        <v>-60</v>
      </c>
      <c r="AN2075" t="str">
        <f t="shared" si="230"/>
        <v>jueves</v>
      </c>
    </row>
    <row r="2076" spans="1:40" x14ac:dyDescent="0.25">
      <c r="A2076" s="10" t="s">
        <v>4082</v>
      </c>
      <c r="B2076" t="s">
        <v>572</v>
      </c>
      <c r="C2076" t="s">
        <v>161</v>
      </c>
      <c r="D2076" s="11" t="s">
        <v>110</v>
      </c>
      <c r="E2076" t="s">
        <v>34</v>
      </c>
      <c r="F2076" t="s">
        <v>124</v>
      </c>
      <c r="G2076" t="s">
        <v>3663</v>
      </c>
      <c r="J2076" s="12">
        <v>43860</v>
      </c>
      <c r="K2076" s="13">
        <v>0.41539351851851852</v>
      </c>
      <c r="L2076" s="14">
        <v>43860</v>
      </c>
      <c r="M2076" s="15">
        <v>0.41692129629629626</v>
      </c>
      <c r="N2076" s="12">
        <v>43860</v>
      </c>
      <c r="O2076" s="13">
        <v>0.46841435185185182</v>
      </c>
      <c r="P2076" s="16">
        <v>43861.532175925924</v>
      </c>
      <c r="Q2076" s="11" t="s">
        <v>37</v>
      </c>
      <c r="R2076" s="11" t="s">
        <v>549</v>
      </c>
      <c r="S2076" s="11" t="s">
        <v>59</v>
      </c>
      <c r="T2076" s="11" t="s">
        <v>48</v>
      </c>
      <c r="U2076" s="11" t="s">
        <v>37</v>
      </c>
      <c r="V2076" s="17">
        <v>1.3310185167938471E-3</v>
      </c>
      <c r="W2076" s="11" t="s">
        <v>37</v>
      </c>
      <c r="Y2076" s="17" t="str">
        <f>TablaIncidentes[[#This Row],[Tiempo Total Gestión]]</f>
        <v>01:16</v>
      </c>
      <c r="Z2076" s="11">
        <f t="shared" si="224"/>
        <v>1</v>
      </c>
      <c r="AA2076" s="11">
        <f t="shared" si="225"/>
        <v>16</v>
      </c>
      <c r="AB2076" s="11">
        <f>IF(TablaIncidentes[[#This Row],[Prioridad*]]="Baja",(Z2076-24)*60+AA2076,IF(TablaIncidentes[[#This Row],[Prioridad*]]="Media",(Z2076-4)*60+AA2076,IF(TablaIncidentes[[#This Row],[Prioridad*]]="Alta",(Z2076-2)*60+AA2076)))</f>
        <v>-164</v>
      </c>
      <c r="AD2076" s="17" t="str">
        <f>TablaIncidentes[[#This Row],[Tiempo Creación (HH:mm)]]</f>
        <v>00:02</v>
      </c>
      <c r="AE2076" s="11">
        <f t="shared" si="226"/>
        <v>0</v>
      </c>
      <c r="AF2076" s="11">
        <f t="shared" si="227"/>
        <v>2</v>
      </c>
      <c r="AG2076" s="11">
        <f>IF(TablaIncidentes[[#This Row],[Prioridad*]]="Baja",((AE2076*60)+AF2076)-30,IF(TablaIncidentes[[#This Row],[Prioridad*]]="Media",((AE2076*60)+AF2076)-15,IF(TablaIncidentes[[#This Row],[Prioridad*]]="Alta",((AE2076*60)+AF2076)-10)))</f>
        <v>-13</v>
      </c>
      <c r="AI2076" s="17">
        <f>TablaIncidentes[[#This Row],[Tiempo Avance Incidente]]</f>
        <v>1.3310185167938471E-3</v>
      </c>
      <c r="AJ2076" s="11">
        <f t="shared" si="228"/>
        <v>0</v>
      </c>
      <c r="AK2076" s="11">
        <f t="shared" si="229"/>
        <v>1</v>
      </c>
      <c r="AL2076">
        <f>IF(TablaIncidentes[[#This Row],[Prioridad*]]="Baja",((AJ2076*60)+AK2076)-720,IF(TablaIncidentes[[#This Row],[Prioridad*]]="Media",((AJ2076*60)+AK2076)-120,IF(TablaIncidentes[[#This Row],[Prioridad*]]="Alta",((AJ2076*60)+AK2076)-60)))</f>
        <v>-119</v>
      </c>
      <c r="AN2076" t="str">
        <f t="shared" si="230"/>
        <v>jueves</v>
      </c>
    </row>
    <row r="2077" spans="1:40" x14ac:dyDescent="0.25">
      <c r="A2077" s="20" t="s">
        <v>4083</v>
      </c>
      <c r="B2077" t="s">
        <v>3708</v>
      </c>
      <c r="C2077" t="s">
        <v>32</v>
      </c>
      <c r="D2077" s="11" t="s">
        <v>33</v>
      </c>
      <c r="E2077" t="s">
        <v>34</v>
      </c>
      <c r="F2077" t="s">
        <v>51</v>
      </c>
      <c r="G2077" t="s">
        <v>62</v>
      </c>
      <c r="J2077" s="12">
        <v>43860</v>
      </c>
      <c r="K2077" s="13">
        <v>0.37362268518518515</v>
      </c>
      <c r="L2077" s="14">
        <v>43860</v>
      </c>
      <c r="M2077" s="15">
        <v>0.37362268518518515</v>
      </c>
      <c r="N2077" s="12">
        <v>43860</v>
      </c>
      <c r="O2077" s="13">
        <v>0.61675925925925923</v>
      </c>
      <c r="P2077" s="16">
        <v>43861.622025462966</v>
      </c>
      <c r="Q2077" s="11" t="s">
        <v>101</v>
      </c>
      <c r="R2077" s="11" t="s">
        <v>3522</v>
      </c>
      <c r="S2077" s="11" t="s">
        <v>39</v>
      </c>
      <c r="T2077" s="11" t="s">
        <v>133</v>
      </c>
      <c r="U2077" s="11" t="s">
        <v>37</v>
      </c>
      <c r="V2077" s="17">
        <v>0</v>
      </c>
      <c r="W2077" s="11" t="s">
        <v>37</v>
      </c>
      <c r="Y2077" s="17" t="str">
        <f>TablaIncidentes[[#This Row],[Tiempo Total Gestión]]</f>
        <v>05:50</v>
      </c>
      <c r="Z2077" s="11">
        <f t="shared" si="224"/>
        <v>5</v>
      </c>
      <c r="AA2077" s="11">
        <f t="shared" si="225"/>
        <v>50</v>
      </c>
      <c r="AB2077" s="11">
        <f>IF(TablaIncidentes[[#This Row],[Prioridad*]]="Baja",(Z2077-24)*60+AA2077,IF(TablaIncidentes[[#This Row],[Prioridad*]]="Media",(Z2077-4)*60+AA2077,IF(TablaIncidentes[[#This Row],[Prioridad*]]="Alta",(Z2077-2)*60+AA2077)))</f>
        <v>230</v>
      </c>
      <c r="AD2077" s="17" t="str">
        <f>TablaIncidentes[[#This Row],[Tiempo Creación (HH:mm)]]</f>
        <v>00:00</v>
      </c>
      <c r="AE2077" s="11">
        <f t="shared" si="226"/>
        <v>0</v>
      </c>
      <c r="AF2077" s="11">
        <f t="shared" si="227"/>
        <v>0</v>
      </c>
      <c r="AG2077" s="11">
        <f>IF(TablaIncidentes[[#This Row],[Prioridad*]]="Baja",((AE2077*60)+AF2077)-30,IF(TablaIncidentes[[#This Row],[Prioridad*]]="Media",((AE2077*60)+AF2077)-15,IF(TablaIncidentes[[#This Row],[Prioridad*]]="Alta",((AE2077*60)+AF2077)-10)))</f>
        <v>-10</v>
      </c>
      <c r="AI2077" s="17">
        <f>TablaIncidentes[[#This Row],[Tiempo Avance Incidente]]</f>
        <v>0</v>
      </c>
      <c r="AJ2077" s="11">
        <f t="shared" si="228"/>
        <v>0</v>
      </c>
      <c r="AK2077" s="11">
        <f t="shared" si="229"/>
        <v>0</v>
      </c>
      <c r="AL2077">
        <f>IF(TablaIncidentes[[#This Row],[Prioridad*]]="Baja",((AJ2077*60)+AK2077)-720,IF(TablaIncidentes[[#This Row],[Prioridad*]]="Media",((AJ2077*60)+AK2077)-120,IF(TablaIncidentes[[#This Row],[Prioridad*]]="Alta",((AJ2077*60)+AK2077)-60)))</f>
        <v>-60</v>
      </c>
      <c r="AN2077" t="str">
        <f t="shared" si="230"/>
        <v>jueves</v>
      </c>
    </row>
    <row r="2078" spans="1:40" x14ac:dyDescent="0.25">
      <c r="A2078" s="20" t="s">
        <v>4084</v>
      </c>
      <c r="B2078" t="s">
        <v>3852</v>
      </c>
      <c r="C2078" t="s">
        <v>32</v>
      </c>
      <c r="D2078" s="11" t="s">
        <v>33</v>
      </c>
      <c r="E2078" t="s">
        <v>34</v>
      </c>
      <c r="F2078" t="s">
        <v>51</v>
      </c>
      <c r="G2078" t="s">
        <v>361</v>
      </c>
      <c r="J2078" s="12">
        <v>43860</v>
      </c>
      <c r="K2078" s="13">
        <v>0.37990740740740742</v>
      </c>
      <c r="L2078" s="14">
        <v>43860</v>
      </c>
      <c r="M2078" s="15">
        <v>0.37990740740740742</v>
      </c>
      <c r="N2078" s="12">
        <v>43860</v>
      </c>
      <c r="O2078" s="13">
        <v>0.47663194444444446</v>
      </c>
      <c r="P2078" s="16">
        <v>43861.532175925924</v>
      </c>
      <c r="Q2078" s="11" t="s">
        <v>101</v>
      </c>
      <c r="R2078" s="11" t="s">
        <v>2073</v>
      </c>
      <c r="S2078" s="11" t="s">
        <v>39</v>
      </c>
      <c r="T2078" s="11" t="s">
        <v>133</v>
      </c>
      <c r="U2078" s="11" t="s">
        <v>37</v>
      </c>
      <c r="V2078" s="17">
        <v>0</v>
      </c>
      <c r="W2078" s="11" t="s">
        <v>37</v>
      </c>
      <c r="Y2078" s="17" t="str">
        <f>TablaIncidentes[[#This Row],[Tiempo Total Gestión]]</f>
        <v>02:19</v>
      </c>
      <c r="Z2078" s="11">
        <f t="shared" si="224"/>
        <v>2</v>
      </c>
      <c r="AA2078" s="11">
        <f t="shared" si="225"/>
        <v>19</v>
      </c>
      <c r="AB2078" s="11">
        <f>IF(TablaIncidentes[[#This Row],[Prioridad*]]="Baja",(Z2078-24)*60+AA2078,IF(TablaIncidentes[[#This Row],[Prioridad*]]="Media",(Z2078-4)*60+AA2078,IF(TablaIncidentes[[#This Row],[Prioridad*]]="Alta",(Z2078-2)*60+AA2078)))</f>
        <v>19</v>
      </c>
      <c r="AD2078" s="17" t="str">
        <f>TablaIncidentes[[#This Row],[Tiempo Creación (HH:mm)]]</f>
        <v>00:00</v>
      </c>
      <c r="AE2078" s="11">
        <f t="shared" si="226"/>
        <v>0</v>
      </c>
      <c r="AF2078" s="11">
        <f t="shared" si="227"/>
        <v>0</v>
      </c>
      <c r="AG2078" s="11">
        <f>IF(TablaIncidentes[[#This Row],[Prioridad*]]="Baja",((AE2078*60)+AF2078)-30,IF(TablaIncidentes[[#This Row],[Prioridad*]]="Media",((AE2078*60)+AF2078)-15,IF(TablaIncidentes[[#This Row],[Prioridad*]]="Alta",((AE2078*60)+AF2078)-10)))</f>
        <v>-10</v>
      </c>
      <c r="AI2078" s="17">
        <f>TablaIncidentes[[#This Row],[Tiempo Avance Incidente]]</f>
        <v>0</v>
      </c>
      <c r="AJ2078" s="11">
        <f t="shared" si="228"/>
        <v>0</v>
      </c>
      <c r="AK2078" s="11">
        <f t="shared" si="229"/>
        <v>0</v>
      </c>
      <c r="AL2078">
        <f>IF(TablaIncidentes[[#This Row],[Prioridad*]]="Baja",((AJ2078*60)+AK2078)-720,IF(TablaIncidentes[[#This Row],[Prioridad*]]="Media",((AJ2078*60)+AK2078)-120,IF(TablaIncidentes[[#This Row],[Prioridad*]]="Alta",((AJ2078*60)+AK2078)-60)))</f>
        <v>-60</v>
      </c>
      <c r="AN2078" t="str">
        <f t="shared" si="230"/>
        <v>jueves</v>
      </c>
    </row>
    <row r="2079" spans="1:40" x14ac:dyDescent="0.25">
      <c r="A2079" s="10" t="s">
        <v>4085</v>
      </c>
      <c r="B2079" t="s">
        <v>453</v>
      </c>
      <c r="C2079" t="s">
        <v>123</v>
      </c>
      <c r="D2079" s="11" t="s">
        <v>110</v>
      </c>
      <c r="E2079" t="s">
        <v>34</v>
      </c>
      <c r="F2079" t="s">
        <v>111</v>
      </c>
      <c r="G2079" t="s">
        <v>151</v>
      </c>
      <c r="J2079" s="12">
        <v>43860</v>
      </c>
      <c r="K2079" s="13">
        <v>0.38535879629629632</v>
      </c>
      <c r="L2079" s="14">
        <v>43860</v>
      </c>
      <c r="M2079" s="15">
        <v>0.38767361111111115</v>
      </c>
      <c r="N2079" s="12">
        <v>43860</v>
      </c>
      <c r="O2079" s="13">
        <v>0.4120949074074074</v>
      </c>
      <c r="P2079" s="16">
        <v>43861.532175925924</v>
      </c>
      <c r="Q2079" s="11" t="s">
        <v>37</v>
      </c>
      <c r="R2079" s="11" t="s">
        <v>825</v>
      </c>
      <c r="S2079" s="11" t="s">
        <v>59</v>
      </c>
      <c r="T2079" s="11" t="s">
        <v>116</v>
      </c>
      <c r="U2079" s="11" t="s">
        <v>37</v>
      </c>
      <c r="V2079" s="17">
        <v>1.4930555553291924E-3</v>
      </c>
      <c r="W2079" s="11" t="s">
        <v>37</v>
      </c>
      <c r="Y2079" s="17" t="str">
        <f>TablaIncidentes[[#This Row],[Tiempo Total Gestión]]</f>
        <v>00:38</v>
      </c>
      <c r="Z2079" s="11">
        <f t="shared" si="224"/>
        <v>0</v>
      </c>
      <c r="AA2079" s="11">
        <f t="shared" si="225"/>
        <v>38</v>
      </c>
      <c r="AB2079" s="11">
        <f>IF(TablaIncidentes[[#This Row],[Prioridad*]]="Baja",(Z2079-24)*60+AA2079,IF(TablaIncidentes[[#This Row],[Prioridad*]]="Media",(Z2079-4)*60+AA2079,IF(TablaIncidentes[[#This Row],[Prioridad*]]="Alta",(Z2079-2)*60+AA2079)))</f>
        <v>-202</v>
      </c>
      <c r="AD2079" s="17" t="str">
        <f>TablaIncidentes[[#This Row],[Tiempo Creación (HH:mm)]]</f>
        <v>00:03</v>
      </c>
      <c r="AE2079" s="11">
        <f t="shared" si="226"/>
        <v>0</v>
      </c>
      <c r="AF2079" s="11">
        <f t="shared" si="227"/>
        <v>3</v>
      </c>
      <c r="AG2079" s="11">
        <f>IF(TablaIncidentes[[#This Row],[Prioridad*]]="Baja",((AE2079*60)+AF2079)-30,IF(TablaIncidentes[[#This Row],[Prioridad*]]="Media",((AE2079*60)+AF2079)-15,IF(TablaIncidentes[[#This Row],[Prioridad*]]="Alta",((AE2079*60)+AF2079)-10)))</f>
        <v>-12</v>
      </c>
      <c r="AI2079" s="17">
        <f>TablaIncidentes[[#This Row],[Tiempo Avance Incidente]]</f>
        <v>1.4930555553291924E-3</v>
      </c>
      <c r="AJ2079" s="11">
        <f t="shared" si="228"/>
        <v>0</v>
      </c>
      <c r="AK2079" s="11">
        <f t="shared" si="229"/>
        <v>2</v>
      </c>
      <c r="AL2079">
        <f>IF(TablaIncidentes[[#This Row],[Prioridad*]]="Baja",((AJ2079*60)+AK2079)-720,IF(TablaIncidentes[[#This Row],[Prioridad*]]="Media",((AJ2079*60)+AK2079)-120,IF(TablaIncidentes[[#This Row],[Prioridad*]]="Alta",((AJ2079*60)+AK2079)-60)))</f>
        <v>-118</v>
      </c>
      <c r="AN2079" t="str">
        <f t="shared" si="230"/>
        <v>jueves</v>
      </c>
    </row>
    <row r="2080" spans="1:40" x14ac:dyDescent="0.25">
      <c r="A2080" s="10" t="s">
        <v>4086</v>
      </c>
      <c r="B2080" t="s">
        <v>4087</v>
      </c>
      <c r="C2080" t="s">
        <v>32</v>
      </c>
      <c r="D2080" s="11" t="s">
        <v>33</v>
      </c>
      <c r="E2080" t="s">
        <v>34</v>
      </c>
      <c r="F2080" t="s">
        <v>51</v>
      </c>
      <c r="G2080" t="s">
        <v>361</v>
      </c>
      <c r="J2080" s="12">
        <v>43860</v>
      </c>
      <c r="K2080" s="13">
        <v>0.44225694444444441</v>
      </c>
      <c r="L2080" s="14">
        <v>43860</v>
      </c>
      <c r="M2080" s="15">
        <v>0.44225694444444441</v>
      </c>
      <c r="N2080" s="12">
        <v>43860</v>
      </c>
      <c r="O2080" s="13">
        <v>0.48361111111111116</v>
      </c>
      <c r="P2080" s="16">
        <v>43861.532175925924</v>
      </c>
      <c r="Q2080" s="11" t="s">
        <v>37</v>
      </c>
      <c r="R2080" s="11" t="s">
        <v>1254</v>
      </c>
      <c r="S2080" s="11" t="s">
        <v>39</v>
      </c>
      <c r="T2080" s="11" t="s">
        <v>133</v>
      </c>
      <c r="U2080" s="11" t="s">
        <v>37</v>
      </c>
      <c r="V2080" s="17">
        <v>0</v>
      </c>
      <c r="W2080" s="11" t="s">
        <v>37</v>
      </c>
      <c r="Y2080" s="17" t="str">
        <f>TablaIncidentes[[#This Row],[Tiempo Total Gestión]]</f>
        <v>00:59</v>
      </c>
      <c r="Z2080" s="11">
        <f t="shared" si="224"/>
        <v>0</v>
      </c>
      <c r="AA2080" s="11">
        <f t="shared" si="225"/>
        <v>59</v>
      </c>
      <c r="AB2080" s="11">
        <f>IF(TablaIncidentes[[#This Row],[Prioridad*]]="Baja",(Z2080-24)*60+AA2080,IF(TablaIncidentes[[#This Row],[Prioridad*]]="Media",(Z2080-4)*60+AA2080,IF(TablaIncidentes[[#This Row],[Prioridad*]]="Alta",(Z2080-2)*60+AA2080)))</f>
        <v>-61</v>
      </c>
      <c r="AD2080" s="17" t="str">
        <f>TablaIncidentes[[#This Row],[Tiempo Creación (HH:mm)]]</f>
        <v>00:00</v>
      </c>
      <c r="AE2080" s="11">
        <f t="shared" si="226"/>
        <v>0</v>
      </c>
      <c r="AF2080" s="11">
        <f t="shared" si="227"/>
        <v>0</v>
      </c>
      <c r="AG2080" s="11">
        <f>IF(TablaIncidentes[[#This Row],[Prioridad*]]="Baja",((AE2080*60)+AF2080)-30,IF(TablaIncidentes[[#This Row],[Prioridad*]]="Media",((AE2080*60)+AF2080)-15,IF(TablaIncidentes[[#This Row],[Prioridad*]]="Alta",((AE2080*60)+AF2080)-10)))</f>
        <v>-10</v>
      </c>
      <c r="AI2080" s="17">
        <f>TablaIncidentes[[#This Row],[Tiempo Avance Incidente]]</f>
        <v>0</v>
      </c>
      <c r="AJ2080" s="11">
        <f t="shared" si="228"/>
        <v>0</v>
      </c>
      <c r="AK2080" s="11">
        <f t="shared" si="229"/>
        <v>0</v>
      </c>
      <c r="AL2080">
        <f>IF(TablaIncidentes[[#This Row],[Prioridad*]]="Baja",((AJ2080*60)+AK2080)-720,IF(TablaIncidentes[[#This Row],[Prioridad*]]="Media",((AJ2080*60)+AK2080)-120,IF(TablaIncidentes[[#This Row],[Prioridad*]]="Alta",((AJ2080*60)+AK2080)-60)))</f>
        <v>-60</v>
      </c>
      <c r="AN2080" t="str">
        <f t="shared" si="230"/>
        <v>jueves</v>
      </c>
    </row>
    <row r="2081" spans="1:40" x14ac:dyDescent="0.25">
      <c r="A2081" s="10" t="s">
        <v>4088</v>
      </c>
      <c r="B2081" t="s">
        <v>572</v>
      </c>
      <c r="C2081" t="s">
        <v>161</v>
      </c>
      <c r="D2081" s="11" t="s">
        <v>110</v>
      </c>
      <c r="E2081" t="s">
        <v>34</v>
      </c>
      <c r="F2081" t="s">
        <v>111</v>
      </c>
      <c r="G2081" t="s">
        <v>374</v>
      </c>
      <c r="J2081" s="12">
        <v>43860</v>
      </c>
      <c r="K2081" s="13">
        <v>0.41723379629629626</v>
      </c>
      <c r="L2081" s="14">
        <v>43860</v>
      </c>
      <c r="M2081" s="15">
        <v>0.41884259259259254</v>
      </c>
      <c r="N2081" s="12">
        <v>43860</v>
      </c>
      <c r="O2081" s="13">
        <v>0.42054398148148148</v>
      </c>
      <c r="P2081" s="16">
        <v>43861.532175925924</v>
      </c>
      <c r="Q2081" s="11" t="s">
        <v>37</v>
      </c>
      <c r="R2081" s="11" t="s">
        <v>327</v>
      </c>
      <c r="S2081" s="11" t="s">
        <v>59</v>
      </c>
      <c r="T2081" s="11" t="s">
        <v>48</v>
      </c>
      <c r="U2081" s="11" t="s">
        <v>37</v>
      </c>
      <c r="V2081" s="17">
        <v>1.0879629626288079E-3</v>
      </c>
      <c r="W2081" s="11" t="s">
        <v>37</v>
      </c>
      <c r="Y2081" s="17" t="str">
        <f>TablaIncidentes[[#This Row],[Tiempo Total Gestión]]</f>
        <v>00:04</v>
      </c>
      <c r="Z2081" s="11">
        <f t="shared" si="224"/>
        <v>0</v>
      </c>
      <c r="AA2081" s="11">
        <f t="shared" si="225"/>
        <v>4</v>
      </c>
      <c r="AB2081" s="11">
        <f>IF(TablaIncidentes[[#This Row],[Prioridad*]]="Baja",(Z2081-24)*60+AA2081,IF(TablaIncidentes[[#This Row],[Prioridad*]]="Media",(Z2081-4)*60+AA2081,IF(TablaIncidentes[[#This Row],[Prioridad*]]="Alta",(Z2081-2)*60+AA2081)))</f>
        <v>-236</v>
      </c>
      <c r="AD2081" s="17" t="str">
        <f>TablaIncidentes[[#This Row],[Tiempo Creación (HH:mm)]]</f>
        <v>00:02</v>
      </c>
      <c r="AE2081" s="11">
        <f t="shared" si="226"/>
        <v>0</v>
      </c>
      <c r="AF2081" s="11">
        <f t="shared" si="227"/>
        <v>2</v>
      </c>
      <c r="AG2081" s="11">
        <f>IF(TablaIncidentes[[#This Row],[Prioridad*]]="Baja",((AE2081*60)+AF2081)-30,IF(TablaIncidentes[[#This Row],[Prioridad*]]="Media",((AE2081*60)+AF2081)-15,IF(TablaIncidentes[[#This Row],[Prioridad*]]="Alta",((AE2081*60)+AF2081)-10)))</f>
        <v>-13</v>
      </c>
      <c r="AI2081" s="17">
        <f>TablaIncidentes[[#This Row],[Tiempo Avance Incidente]]</f>
        <v>1.0879629626288079E-3</v>
      </c>
      <c r="AJ2081" s="11">
        <f t="shared" si="228"/>
        <v>0</v>
      </c>
      <c r="AK2081" s="11">
        <f t="shared" si="229"/>
        <v>1</v>
      </c>
      <c r="AL2081">
        <f>IF(TablaIncidentes[[#This Row],[Prioridad*]]="Baja",((AJ2081*60)+AK2081)-720,IF(TablaIncidentes[[#This Row],[Prioridad*]]="Media",((AJ2081*60)+AK2081)-120,IF(TablaIncidentes[[#This Row],[Prioridad*]]="Alta",((AJ2081*60)+AK2081)-60)))</f>
        <v>-119</v>
      </c>
      <c r="AN2081" t="str">
        <f t="shared" si="230"/>
        <v>jueves</v>
      </c>
    </row>
    <row r="2082" spans="1:40" x14ac:dyDescent="0.25">
      <c r="A2082" s="10" t="s">
        <v>4089</v>
      </c>
      <c r="B2082" t="s">
        <v>4090</v>
      </c>
      <c r="C2082" t="s">
        <v>123</v>
      </c>
      <c r="D2082" s="11" t="s">
        <v>110</v>
      </c>
      <c r="E2082" t="s">
        <v>34</v>
      </c>
      <c r="F2082" t="s">
        <v>111</v>
      </c>
      <c r="G2082" t="s">
        <v>2097</v>
      </c>
      <c r="J2082" s="12">
        <v>43860</v>
      </c>
      <c r="K2082" s="13">
        <v>0.43556712962962968</v>
      </c>
      <c r="L2082" s="14">
        <v>43860</v>
      </c>
      <c r="M2082" s="15">
        <v>0.43672453703703701</v>
      </c>
      <c r="N2082" s="12">
        <v>43860</v>
      </c>
      <c r="O2082" s="13">
        <v>0.47344907407407405</v>
      </c>
      <c r="P2082" s="16">
        <v>43861.532175925924</v>
      </c>
      <c r="Q2082" s="11" t="s">
        <v>37</v>
      </c>
      <c r="R2082" s="11" t="s">
        <v>1942</v>
      </c>
      <c r="S2082" s="11" t="s">
        <v>91</v>
      </c>
      <c r="T2082" s="11" t="s">
        <v>40</v>
      </c>
      <c r="U2082" s="11" t="s">
        <v>37</v>
      </c>
      <c r="V2082" s="17">
        <v>1.0879629626288079E-3</v>
      </c>
      <c r="W2082" s="11" t="s">
        <v>37</v>
      </c>
      <c r="Y2082" s="17" t="str">
        <f>TablaIncidentes[[#This Row],[Tiempo Total Gestión]]</f>
        <v>00:54</v>
      </c>
      <c r="Z2082" s="11">
        <f t="shared" si="224"/>
        <v>0</v>
      </c>
      <c r="AA2082" s="11">
        <f t="shared" si="225"/>
        <v>54</v>
      </c>
      <c r="AB2082" s="11">
        <f>IF(TablaIncidentes[[#This Row],[Prioridad*]]="Baja",(Z2082-24)*60+AA2082,IF(TablaIncidentes[[#This Row],[Prioridad*]]="Media",(Z2082-4)*60+AA2082,IF(TablaIncidentes[[#This Row],[Prioridad*]]="Alta",(Z2082-2)*60+AA2082)))</f>
        <v>-186</v>
      </c>
      <c r="AD2082" s="17" t="str">
        <f>TablaIncidentes[[#This Row],[Tiempo Creación (HH:mm)]]</f>
        <v>00:01</v>
      </c>
      <c r="AE2082" s="11">
        <f t="shared" si="226"/>
        <v>0</v>
      </c>
      <c r="AF2082" s="11">
        <f t="shared" si="227"/>
        <v>1</v>
      </c>
      <c r="AG2082" s="11">
        <f>IF(TablaIncidentes[[#This Row],[Prioridad*]]="Baja",((AE2082*60)+AF2082)-30,IF(TablaIncidentes[[#This Row],[Prioridad*]]="Media",((AE2082*60)+AF2082)-15,IF(TablaIncidentes[[#This Row],[Prioridad*]]="Alta",((AE2082*60)+AF2082)-10)))</f>
        <v>-14</v>
      </c>
      <c r="AI2082" s="17">
        <f>TablaIncidentes[[#This Row],[Tiempo Avance Incidente]]</f>
        <v>1.0879629626288079E-3</v>
      </c>
      <c r="AJ2082" s="11">
        <f t="shared" si="228"/>
        <v>0</v>
      </c>
      <c r="AK2082" s="11">
        <f t="shared" si="229"/>
        <v>1</v>
      </c>
      <c r="AL2082">
        <f>IF(TablaIncidentes[[#This Row],[Prioridad*]]="Baja",((AJ2082*60)+AK2082)-720,IF(TablaIncidentes[[#This Row],[Prioridad*]]="Media",((AJ2082*60)+AK2082)-120,IF(TablaIncidentes[[#This Row],[Prioridad*]]="Alta",((AJ2082*60)+AK2082)-60)))</f>
        <v>-119</v>
      </c>
      <c r="AN2082" t="str">
        <f t="shared" si="230"/>
        <v>jueves</v>
      </c>
    </row>
    <row r="2083" spans="1:40" x14ac:dyDescent="0.25">
      <c r="A2083" s="20" t="s">
        <v>4091</v>
      </c>
      <c r="B2083" t="s">
        <v>4092</v>
      </c>
      <c r="C2083" t="s">
        <v>32</v>
      </c>
      <c r="D2083" s="11" t="s">
        <v>33</v>
      </c>
      <c r="E2083" t="s">
        <v>34</v>
      </c>
      <c r="F2083" t="s">
        <v>51</v>
      </c>
      <c r="G2083" t="s">
        <v>361</v>
      </c>
      <c r="J2083" s="12">
        <v>43860</v>
      </c>
      <c r="K2083" s="13">
        <v>0.51458333333333328</v>
      </c>
      <c r="L2083" s="14">
        <v>43860</v>
      </c>
      <c r="M2083" s="15">
        <v>0.51458333333333328</v>
      </c>
      <c r="N2083" s="12">
        <v>43860</v>
      </c>
      <c r="O2083" s="13">
        <v>0.60097222222222224</v>
      </c>
      <c r="P2083" s="16">
        <v>43861.622025462966</v>
      </c>
      <c r="Q2083" s="11" t="s">
        <v>101</v>
      </c>
      <c r="R2083" s="11" t="s">
        <v>3606</v>
      </c>
      <c r="S2083" s="11" t="s">
        <v>39</v>
      </c>
      <c r="T2083" s="11" t="s">
        <v>133</v>
      </c>
      <c r="U2083" s="11" t="s">
        <v>37</v>
      </c>
      <c r="V2083" s="17">
        <v>0</v>
      </c>
      <c r="W2083" s="11" t="s">
        <v>37</v>
      </c>
      <c r="Y2083" s="17" t="str">
        <f>TablaIncidentes[[#This Row],[Tiempo Total Gestión]]</f>
        <v>02:03</v>
      </c>
      <c r="Z2083" s="11">
        <f t="shared" si="224"/>
        <v>2</v>
      </c>
      <c r="AA2083" s="11">
        <f t="shared" si="225"/>
        <v>3</v>
      </c>
      <c r="AB2083" s="11">
        <f>IF(TablaIncidentes[[#This Row],[Prioridad*]]="Baja",(Z2083-24)*60+AA2083,IF(TablaIncidentes[[#This Row],[Prioridad*]]="Media",(Z2083-4)*60+AA2083,IF(TablaIncidentes[[#This Row],[Prioridad*]]="Alta",(Z2083-2)*60+AA2083)))</f>
        <v>3</v>
      </c>
      <c r="AD2083" s="17" t="str">
        <f>TablaIncidentes[[#This Row],[Tiempo Creación (HH:mm)]]</f>
        <v>00:00</v>
      </c>
      <c r="AE2083" s="11">
        <f t="shared" si="226"/>
        <v>0</v>
      </c>
      <c r="AF2083" s="11">
        <f t="shared" si="227"/>
        <v>0</v>
      </c>
      <c r="AG2083" s="11">
        <f>IF(TablaIncidentes[[#This Row],[Prioridad*]]="Baja",((AE2083*60)+AF2083)-30,IF(TablaIncidentes[[#This Row],[Prioridad*]]="Media",((AE2083*60)+AF2083)-15,IF(TablaIncidentes[[#This Row],[Prioridad*]]="Alta",((AE2083*60)+AF2083)-10)))</f>
        <v>-10</v>
      </c>
      <c r="AI2083" s="17">
        <f>TablaIncidentes[[#This Row],[Tiempo Avance Incidente]]</f>
        <v>0</v>
      </c>
      <c r="AJ2083" s="11">
        <f t="shared" si="228"/>
        <v>0</v>
      </c>
      <c r="AK2083" s="11">
        <f t="shared" si="229"/>
        <v>0</v>
      </c>
      <c r="AL2083">
        <f>IF(TablaIncidentes[[#This Row],[Prioridad*]]="Baja",((AJ2083*60)+AK2083)-720,IF(TablaIncidentes[[#This Row],[Prioridad*]]="Media",((AJ2083*60)+AK2083)-120,IF(TablaIncidentes[[#This Row],[Prioridad*]]="Alta",((AJ2083*60)+AK2083)-60)))</f>
        <v>-60</v>
      </c>
      <c r="AN2083" t="str">
        <f t="shared" si="230"/>
        <v>jueves</v>
      </c>
    </row>
    <row r="2084" spans="1:40" x14ac:dyDescent="0.25">
      <c r="A2084" s="20" t="s">
        <v>4093</v>
      </c>
      <c r="B2084" t="s">
        <v>4094</v>
      </c>
      <c r="C2084" t="s">
        <v>32</v>
      </c>
      <c r="D2084" s="11" t="s">
        <v>33</v>
      </c>
      <c r="E2084" t="s">
        <v>34</v>
      </c>
      <c r="F2084" t="s">
        <v>35</v>
      </c>
      <c r="G2084" t="s">
        <v>311</v>
      </c>
      <c r="J2084" s="12">
        <v>43860</v>
      </c>
      <c r="K2084" s="13">
        <v>0.48398148148148151</v>
      </c>
      <c r="L2084" s="14">
        <v>43860</v>
      </c>
      <c r="M2084" s="15">
        <v>0.48398148148148151</v>
      </c>
      <c r="N2084" s="12">
        <v>43860</v>
      </c>
      <c r="O2084" s="13">
        <v>0.742650462962963</v>
      </c>
      <c r="P2084" s="16">
        <v>43861.750405092593</v>
      </c>
      <c r="Q2084" s="11" t="s">
        <v>101</v>
      </c>
      <c r="R2084" s="11" t="s">
        <v>333</v>
      </c>
      <c r="S2084" s="11" t="s">
        <v>39</v>
      </c>
      <c r="T2084" s="11" t="s">
        <v>133</v>
      </c>
      <c r="U2084" s="11" t="s">
        <v>37</v>
      </c>
      <c r="V2084" s="17">
        <v>0</v>
      </c>
      <c r="W2084" s="11" t="s">
        <v>37</v>
      </c>
      <c r="Y2084" s="17" t="str">
        <f>TablaIncidentes[[#This Row],[Tiempo Total Gestión]]</f>
        <v>06:12</v>
      </c>
      <c r="Z2084" s="11">
        <f t="shared" si="224"/>
        <v>6</v>
      </c>
      <c r="AA2084" s="11">
        <f t="shared" si="225"/>
        <v>12</v>
      </c>
      <c r="AB2084" s="11">
        <f>IF(TablaIncidentes[[#This Row],[Prioridad*]]="Baja",(Z2084-24)*60+AA2084,IF(TablaIncidentes[[#This Row],[Prioridad*]]="Media",(Z2084-4)*60+AA2084,IF(TablaIncidentes[[#This Row],[Prioridad*]]="Alta",(Z2084-2)*60+AA2084)))</f>
        <v>252</v>
      </c>
      <c r="AD2084" s="17" t="str">
        <f>TablaIncidentes[[#This Row],[Tiempo Creación (HH:mm)]]</f>
        <v>00:00</v>
      </c>
      <c r="AE2084" s="11">
        <f t="shared" si="226"/>
        <v>0</v>
      </c>
      <c r="AF2084" s="11">
        <f t="shared" si="227"/>
        <v>0</v>
      </c>
      <c r="AG2084" s="11">
        <f>IF(TablaIncidentes[[#This Row],[Prioridad*]]="Baja",((AE2084*60)+AF2084)-30,IF(TablaIncidentes[[#This Row],[Prioridad*]]="Media",((AE2084*60)+AF2084)-15,IF(TablaIncidentes[[#This Row],[Prioridad*]]="Alta",((AE2084*60)+AF2084)-10)))</f>
        <v>-10</v>
      </c>
      <c r="AI2084" s="17">
        <f>TablaIncidentes[[#This Row],[Tiempo Avance Incidente]]</f>
        <v>0</v>
      </c>
      <c r="AJ2084" s="11">
        <f t="shared" si="228"/>
        <v>0</v>
      </c>
      <c r="AK2084" s="11">
        <f t="shared" si="229"/>
        <v>0</v>
      </c>
      <c r="AL2084">
        <f>IF(TablaIncidentes[[#This Row],[Prioridad*]]="Baja",((AJ2084*60)+AK2084)-720,IF(TablaIncidentes[[#This Row],[Prioridad*]]="Media",((AJ2084*60)+AK2084)-120,IF(TablaIncidentes[[#This Row],[Prioridad*]]="Alta",((AJ2084*60)+AK2084)-60)))</f>
        <v>-60</v>
      </c>
      <c r="AN2084" t="str">
        <f t="shared" si="230"/>
        <v>jueves</v>
      </c>
    </row>
    <row r="2085" spans="1:40" x14ac:dyDescent="0.25">
      <c r="A2085" s="10" t="s">
        <v>4095</v>
      </c>
      <c r="B2085" t="s">
        <v>4096</v>
      </c>
      <c r="C2085" t="s">
        <v>161</v>
      </c>
      <c r="D2085" s="11" t="s">
        <v>110</v>
      </c>
      <c r="E2085" t="s">
        <v>34</v>
      </c>
      <c r="F2085" t="s">
        <v>111</v>
      </c>
      <c r="G2085" t="s">
        <v>279</v>
      </c>
      <c r="J2085" s="12">
        <v>43860</v>
      </c>
      <c r="K2085" s="13">
        <v>0.54379629629629633</v>
      </c>
      <c r="L2085" s="14">
        <v>43860</v>
      </c>
      <c r="M2085" s="15">
        <v>0.54461805555555554</v>
      </c>
      <c r="N2085" s="12">
        <v>43860</v>
      </c>
      <c r="O2085" s="13">
        <v>0.73480324074074066</v>
      </c>
      <c r="P2085" s="16">
        <v>43861.750405092593</v>
      </c>
      <c r="Q2085" s="11" t="s">
        <v>37</v>
      </c>
      <c r="R2085" s="11" t="s">
        <v>1081</v>
      </c>
      <c r="S2085" s="11" t="s">
        <v>91</v>
      </c>
      <c r="T2085" s="11" t="s">
        <v>40</v>
      </c>
      <c r="U2085" s="11" t="s">
        <v>37</v>
      </c>
      <c r="V2085" s="17">
        <v>7.8703703911742195E-4</v>
      </c>
      <c r="W2085" s="11" t="s">
        <v>37</v>
      </c>
      <c r="Y2085" s="17" t="str">
        <f>TablaIncidentes[[#This Row],[Tiempo Total Gestión]]</f>
        <v>03:59</v>
      </c>
      <c r="Z2085" s="11">
        <f t="shared" si="224"/>
        <v>3</v>
      </c>
      <c r="AA2085" s="11">
        <f t="shared" si="225"/>
        <v>59</v>
      </c>
      <c r="AB2085" s="11">
        <f>IF(TablaIncidentes[[#This Row],[Prioridad*]]="Baja",(Z2085-24)*60+AA2085,IF(TablaIncidentes[[#This Row],[Prioridad*]]="Media",(Z2085-4)*60+AA2085,IF(TablaIncidentes[[#This Row],[Prioridad*]]="Alta",(Z2085-2)*60+AA2085)))</f>
        <v>-1</v>
      </c>
      <c r="AD2085" s="17" t="str">
        <f>TablaIncidentes[[#This Row],[Tiempo Creación (HH:mm)]]</f>
        <v>00:01</v>
      </c>
      <c r="AE2085" s="11">
        <f t="shared" si="226"/>
        <v>0</v>
      </c>
      <c r="AF2085" s="11">
        <f t="shared" si="227"/>
        <v>1</v>
      </c>
      <c r="AG2085" s="11">
        <f>IF(TablaIncidentes[[#This Row],[Prioridad*]]="Baja",((AE2085*60)+AF2085)-30,IF(TablaIncidentes[[#This Row],[Prioridad*]]="Media",((AE2085*60)+AF2085)-15,IF(TablaIncidentes[[#This Row],[Prioridad*]]="Alta",((AE2085*60)+AF2085)-10)))</f>
        <v>-14</v>
      </c>
      <c r="AI2085" s="17">
        <f>TablaIncidentes[[#This Row],[Tiempo Avance Incidente]]</f>
        <v>7.8703703911742195E-4</v>
      </c>
      <c r="AJ2085" s="11">
        <f t="shared" si="228"/>
        <v>0</v>
      </c>
      <c r="AK2085" s="11">
        <f t="shared" si="229"/>
        <v>1</v>
      </c>
      <c r="AL2085">
        <f>IF(TablaIncidentes[[#This Row],[Prioridad*]]="Baja",((AJ2085*60)+AK2085)-720,IF(TablaIncidentes[[#This Row],[Prioridad*]]="Media",((AJ2085*60)+AK2085)-120,IF(TablaIncidentes[[#This Row],[Prioridad*]]="Alta",((AJ2085*60)+AK2085)-60)))</f>
        <v>-119</v>
      </c>
      <c r="AN2085" t="str">
        <f t="shared" si="230"/>
        <v>jueves</v>
      </c>
    </row>
    <row r="2086" spans="1:40" x14ac:dyDescent="0.25">
      <c r="A2086" s="10" t="s">
        <v>4097</v>
      </c>
      <c r="B2086" t="s">
        <v>4098</v>
      </c>
      <c r="C2086" t="s">
        <v>32</v>
      </c>
      <c r="D2086" s="11" t="s">
        <v>33</v>
      </c>
      <c r="E2086" t="s">
        <v>34</v>
      </c>
      <c r="F2086" t="s">
        <v>51</v>
      </c>
      <c r="G2086" t="s">
        <v>62</v>
      </c>
      <c r="J2086" s="12">
        <v>43860</v>
      </c>
      <c r="K2086" s="13">
        <v>0.57160879629629624</v>
      </c>
      <c r="L2086" s="14">
        <v>43860</v>
      </c>
      <c r="M2086" s="15">
        <v>0.57160879629629624</v>
      </c>
      <c r="N2086" s="12">
        <v>43860</v>
      </c>
      <c r="O2086" s="13">
        <v>0.63993055555555556</v>
      </c>
      <c r="P2086" s="16">
        <v>43861.669930555552</v>
      </c>
      <c r="Q2086" s="11" t="s">
        <v>37</v>
      </c>
      <c r="R2086" s="11" t="s">
        <v>493</v>
      </c>
      <c r="S2086" s="11" t="s">
        <v>39</v>
      </c>
      <c r="T2086" s="11" t="s">
        <v>133</v>
      </c>
      <c r="U2086" s="11" t="s">
        <v>37</v>
      </c>
      <c r="V2086" s="17">
        <v>0</v>
      </c>
      <c r="W2086" s="11" t="s">
        <v>37</v>
      </c>
      <c r="Y2086" s="17" t="str">
        <f>TablaIncidentes[[#This Row],[Tiempo Total Gestión]]</f>
        <v>01:38</v>
      </c>
      <c r="Z2086" s="11">
        <f t="shared" si="224"/>
        <v>1</v>
      </c>
      <c r="AA2086" s="11">
        <f t="shared" si="225"/>
        <v>38</v>
      </c>
      <c r="AB2086" s="11">
        <f>IF(TablaIncidentes[[#This Row],[Prioridad*]]="Baja",(Z2086-24)*60+AA2086,IF(TablaIncidentes[[#This Row],[Prioridad*]]="Media",(Z2086-4)*60+AA2086,IF(TablaIncidentes[[#This Row],[Prioridad*]]="Alta",(Z2086-2)*60+AA2086)))</f>
        <v>-22</v>
      </c>
      <c r="AD2086" s="17" t="str">
        <f>TablaIncidentes[[#This Row],[Tiempo Creación (HH:mm)]]</f>
        <v>00:00</v>
      </c>
      <c r="AE2086" s="11">
        <f t="shared" si="226"/>
        <v>0</v>
      </c>
      <c r="AF2086" s="11">
        <f t="shared" si="227"/>
        <v>0</v>
      </c>
      <c r="AG2086" s="11">
        <f>IF(TablaIncidentes[[#This Row],[Prioridad*]]="Baja",((AE2086*60)+AF2086)-30,IF(TablaIncidentes[[#This Row],[Prioridad*]]="Media",((AE2086*60)+AF2086)-15,IF(TablaIncidentes[[#This Row],[Prioridad*]]="Alta",((AE2086*60)+AF2086)-10)))</f>
        <v>-10</v>
      </c>
      <c r="AI2086" s="17">
        <f>TablaIncidentes[[#This Row],[Tiempo Avance Incidente]]</f>
        <v>0</v>
      </c>
      <c r="AJ2086" s="11">
        <f t="shared" si="228"/>
        <v>0</v>
      </c>
      <c r="AK2086" s="11">
        <f t="shared" si="229"/>
        <v>0</v>
      </c>
      <c r="AL2086">
        <f>IF(TablaIncidentes[[#This Row],[Prioridad*]]="Baja",((AJ2086*60)+AK2086)-720,IF(TablaIncidentes[[#This Row],[Prioridad*]]="Media",((AJ2086*60)+AK2086)-120,IF(TablaIncidentes[[#This Row],[Prioridad*]]="Alta",((AJ2086*60)+AK2086)-60)))</f>
        <v>-60</v>
      </c>
      <c r="AN2086" t="str">
        <f t="shared" si="230"/>
        <v>jueves</v>
      </c>
    </row>
    <row r="2087" spans="1:40" x14ac:dyDescent="0.25">
      <c r="A2087" s="10" t="s">
        <v>4099</v>
      </c>
      <c r="B2087" t="s">
        <v>4100</v>
      </c>
      <c r="C2087" t="s">
        <v>123</v>
      </c>
      <c r="D2087" s="11" t="s">
        <v>150</v>
      </c>
      <c r="E2087" t="s">
        <v>34</v>
      </c>
      <c r="F2087" t="s">
        <v>124</v>
      </c>
      <c r="G2087" t="s">
        <v>319</v>
      </c>
      <c r="J2087" s="12">
        <v>43860</v>
      </c>
      <c r="K2087" s="13">
        <v>0.55836805555555558</v>
      </c>
      <c r="L2087" s="14">
        <v>43860</v>
      </c>
      <c r="M2087" s="15">
        <v>0.56001157407407409</v>
      </c>
      <c r="N2087" s="12">
        <v>43860</v>
      </c>
      <c r="O2087" s="13">
        <v>0.6212037037037037</v>
      </c>
      <c r="P2087" s="16">
        <v>43861.622025462966</v>
      </c>
      <c r="Q2087" s="11" t="s">
        <v>37</v>
      </c>
      <c r="R2087" s="11" t="s">
        <v>1233</v>
      </c>
      <c r="S2087" s="11" t="s">
        <v>59</v>
      </c>
      <c r="T2087" s="11" t="s">
        <v>48</v>
      </c>
      <c r="U2087" s="11" t="s">
        <v>37</v>
      </c>
      <c r="V2087" s="17">
        <v>1.527777778392192E-3</v>
      </c>
      <c r="W2087" s="11" t="s">
        <v>37</v>
      </c>
      <c r="Y2087" s="17" t="str">
        <f>TablaIncidentes[[#This Row],[Tiempo Total Gestión]]</f>
        <v>01:30</v>
      </c>
      <c r="Z2087" s="11">
        <f t="shared" si="224"/>
        <v>1</v>
      </c>
      <c r="AA2087" s="11">
        <f t="shared" si="225"/>
        <v>30</v>
      </c>
      <c r="AB2087" s="11">
        <f>IF(TablaIncidentes[[#This Row],[Prioridad*]]="Baja",(Z2087-24)*60+AA2087,IF(TablaIncidentes[[#This Row],[Prioridad*]]="Media",(Z2087-4)*60+AA2087,IF(TablaIncidentes[[#This Row],[Prioridad*]]="Alta",(Z2087-2)*60+AA2087)))</f>
        <v>-1350</v>
      </c>
      <c r="AD2087" s="17" t="str">
        <f>TablaIncidentes[[#This Row],[Tiempo Creación (HH:mm)]]</f>
        <v>00:02</v>
      </c>
      <c r="AE2087" s="11">
        <f t="shared" si="226"/>
        <v>0</v>
      </c>
      <c r="AF2087" s="11">
        <f t="shared" si="227"/>
        <v>2</v>
      </c>
      <c r="AG2087" s="11">
        <f>IF(TablaIncidentes[[#This Row],[Prioridad*]]="Baja",((AE2087*60)+AF2087)-30,IF(TablaIncidentes[[#This Row],[Prioridad*]]="Media",((AE2087*60)+AF2087)-15,IF(TablaIncidentes[[#This Row],[Prioridad*]]="Alta",((AE2087*60)+AF2087)-10)))</f>
        <v>-28</v>
      </c>
      <c r="AI2087" s="17">
        <f>TablaIncidentes[[#This Row],[Tiempo Avance Incidente]]</f>
        <v>1.527777778392192E-3</v>
      </c>
      <c r="AJ2087" s="11">
        <f t="shared" si="228"/>
        <v>0</v>
      </c>
      <c r="AK2087" s="11">
        <f t="shared" si="229"/>
        <v>2</v>
      </c>
      <c r="AL2087">
        <f>IF(TablaIncidentes[[#This Row],[Prioridad*]]="Baja",((AJ2087*60)+AK2087)-720,IF(TablaIncidentes[[#This Row],[Prioridad*]]="Media",((AJ2087*60)+AK2087)-120,IF(TablaIncidentes[[#This Row],[Prioridad*]]="Alta",((AJ2087*60)+AK2087)-60)))</f>
        <v>-718</v>
      </c>
      <c r="AN2087" t="str">
        <f t="shared" si="230"/>
        <v>jueves</v>
      </c>
    </row>
    <row r="2088" spans="1:40" x14ac:dyDescent="0.25">
      <c r="A2088" s="20" t="s">
        <v>4101</v>
      </c>
      <c r="B2088" t="s">
        <v>4102</v>
      </c>
      <c r="C2088" t="s">
        <v>32</v>
      </c>
      <c r="D2088" s="11" t="s">
        <v>33</v>
      </c>
      <c r="E2088" t="s">
        <v>34</v>
      </c>
      <c r="F2088" t="s">
        <v>51</v>
      </c>
      <c r="G2088" t="s">
        <v>62</v>
      </c>
      <c r="J2088" s="12">
        <v>43860</v>
      </c>
      <c r="K2088" s="13">
        <v>0.56465277777777778</v>
      </c>
      <c r="L2088" s="14">
        <v>43860</v>
      </c>
      <c r="M2088" s="15">
        <v>0.56465277777777778</v>
      </c>
      <c r="N2088" s="12">
        <v>43860</v>
      </c>
      <c r="O2088" s="13">
        <v>0.6637615740740741</v>
      </c>
      <c r="P2088" s="16">
        <v>43861.669930555552</v>
      </c>
      <c r="Q2088" s="11" t="s">
        <v>101</v>
      </c>
      <c r="R2088" s="11" t="s">
        <v>1889</v>
      </c>
      <c r="S2088" s="11" t="s">
        <v>39</v>
      </c>
      <c r="T2088" s="11" t="s">
        <v>133</v>
      </c>
      <c r="U2088" s="11" t="s">
        <v>37</v>
      </c>
      <c r="V2088" s="17">
        <v>0</v>
      </c>
      <c r="W2088" s="11" t="s">
        <v>37</v>
      </c>
      <c r="Y2088" s="17" t="str">
        <f>TablaIncidentes[[#This Row],[Tiempo Total Gestión]]</f>
        <v>02:17</v>
      </c>
      <c r="Z2088" s="11">
        <f t="shared" si="224"/>
        <v>2</v>
      </c>
      <c r="AA2088" s="11">
        <f t="shared" si="225"/>
        <v>17</v>
      </c>
      <c r="AB2088" s="11">
        <f>IF(TablaIncidentes[[#This Row],[Prioridad*]]="Baja",(Z2088-24)*60+AA2088,IF(TablaIncidentes[[#This Row],[Prioridad*]]="Media",(Z2088-4)*60+AA2088,IF(TablaIncidentes[[#This Row],[Prioridad*]]="Alta",(Z2088-2)*60+AA2088)))</f>
        <v>17</v>
      </c>
      <c r="AD2088" s="17" t="str">
        <f>TablaIncidentes[[#This Row],[Tiempo Creación (HH:mm)]]</f>
        <v>00:00</v>
      </c>
      <c r="AE2088" s="11">
        <f t="shared" si="226"/>
        <v>0</v>
      </c>
      <c r="AF2088" s="11">
        <f t="shared" si="227"/>
        <v>0</v>
      </c>
      <c r="AG2088" s="11">
        <f>IF(TablaIncidentes[[#This Row],[Prioridad*]]="Baja",((AE2088*60)+AF2088)-30,IF(TablaIncidentes[[#This Row],[Prioridad*]]="Media",((AE2088*60)+AF2088)-15,IF(TablaIncidentes[[#This Row],[Prioridad*]]="Alta",((AE2088*60)+AF2088)-10)))</f>
        <v>-10</v>
      </c>
      <c r="AI2088" s="17">
        <f>TablaIncidentes[[#This Row],[Tiempo Avance Incidente]]</f>
        <v>0</v>
      </c>
      <c r="AJ2088" s="11">
        <f t="shared" si="228"/>
        <v>0</v>
      </c>
      <c r="AK2088" s="11">
        <f t="shared" si="229"/>
        <v>0</v>
      </c>
      <c r="AL2088">
        <f>IF(TablaIncidentes[[#This Row],[Prioridad*]]="Baja",((AJ2088*60)+AK2088)-720,IF(TablaIncidentes[[#This Row],[Prioridad*]]="Media",((AJ2088*60)+AK2088)-120,IF(TablaIncidentes[[#This Row],[Prioridad*]]="Alta",((AJ2088*60)+AK2088)-60)))</f>
        <v>-60</v>
      </c>
      <c r="AN2088" t="str">
        <f t="shared" si="230"/>
        <v>jueves</v>
      </c>
    </row>
    <row r="2089" spans="1:40" x14ac:dyDescent="0.25">
      <c r="A2089" s="10" t="s">
        <v>4103</v>
      </c>
      <c r="B2089" t="s">
        <v>4104</v>
      </c>
      <c r="C2089" t="s">
        <v>32</v>
      </c>
      <c r="D2089" s="11" t="s">
        <v>33</v>
      </c>
      <c r="E2089" t="s">
        <v>34</v>
      </c>
      <c r="F2089" t="s">
        <v>51</v>
      </c>
      <c r="G2089" t="s">
        <v>62</v>
      </c>
      <c r="J2089" s="12">
        <v>43860</v>
      </c>
      <c r="K2089" s="13">
        <v>0.56744212962962959</v>
      </c>
      <c r="L2089" s="14">
        <v>43860</v>
      </c>
      <c r="M2089" s="15">
        <v>0.56744212962962959</v>
      </c>
      <c r="N2089" s="12">
        <v>43860</v>
      </c>
      <c r="O2089" s="13">
        <v>0.64857638888888891</v>
      </c>
      <c r="P2089" s="16">
        <v>43861.669930555552</v>
      </c>
      <c r="Q2089" s="11" t="s">
        <v>37</v>
      </c>
      <c r="R2089" s="11" t="s">
        <v>1823</v>
      </c>
      <c r="S2089" s="11" t="s">
        <v>39</v>
      </c>
      <c r="T2089" s="11" t="s">
        <v>133</v>
      </c>
      <c r="U2089" s="11" t="s">
        <v>37</v>
      </c>
      <c r="V2089" s="17">
        <v>0</v>
      </c>
      <c r="W2089" s="11" t="s">
        <v>37</v>
      </c>
      <c r="Y2089" s="17" t="str">
        <f>TablaIncidentes[[#This Row],[Tiempo Total Gestión]]</f>
        <v>01:56</v>
      </c>
      <c r="Z2089" s="11">
        <f t="shared" si="224"/>
        <v>1</v>
      </c>
      <c r="AA2089" s="11">
        <f t="shared" si="225"/>
        <v>56</v>
      </c>
      <c r="AB2089" s="11">
        <f>IF(TablaIncidentes[[#This Row],[Prioridad*]]="Baja",(Z2089-24)*60+AA2089,IF(TablaIncidentes[[#This Row],[Prioridad*]]="Media",(Z2089-4)*60+AA2089,IF(TablaIncidentes[[#This Row],[Prioridad*]]="Alta",(Z2089-2)*60+AA2089)))</f>
        <v>-4</v>
      </c>
      <c r="AD2089" s="17" t="str">
        <f>TablaIncidentes[[#This Row],[Tiempo Creación (HH:mm)]]</f>
        <v>00:00</v>
      </c>
      <c r="AE2089" s="11">
        <f t="shared" si="226"/>
        <v>0</v>
      </c>
      <c r="AF2089" s="11">
        <f t="shared" si="227"/>
        <v>0</v>
      </c>
      <c r="AG2089" s="11">
        <f>IF(TablaIncidentes[[#This Row],[Prioridad*]]="Baja",((AE2089*60)+AF2089)-30,IF(TablaIncidentes[[#This Row],[Prioridad*]]="Media",((AE2089*60)+AF2089)-15,IF(TablaIncidentes[[#This Row],[Prioridad*]]="Alta",((AE2089*60)+AF2089)-10)))</f>
        <v>-10</v>
      </c>
      <c r="AI2089" s="17">
        <f>TablaIncidentes[[#This Row],[Tiempo Avance Incidente]]</f>
        <v>0</v>
      </c>
      <c r="AJ2089" s="11">
        <f t="shared" si="228"/>
        <v>0</v>
      </c>
      <c r="AK2089" s="11">
        <f t="shared" si="229"/>
        <v>0</v>
      </c>
      <c r="AL2089">
        <f>IF(TablaIncidentes[[#This Row],[Prioridad*]]="Baja",((AJ2089*60)+AK2089)-720,IF(TablaIncidentes[[#This Row],[Prioridad*]]="Media",((AJ2089*60)+AK2089)-120,IF(TablaIncidentes[[#This Row],[Prioridad*]]="Alta",((AJ2089*60)+AK2089)-60)))</f>
        <v>-60</v>
      </c>
      <c r="AN2089" t="str">
        <f t="shared" si="230"/>
        <v>jueves</v>
      </c>
    </row>
    <row r="2090" spans="1:40" x14ac:dyDescent="0.25">
      <c r="A2090" s="10" t="s">
        <v>4105</v>
      </c>
      <c r="B2090" t="s">
        <v>402</v>
      </c>
      <c r="C2090" t="s">
        <v>123</v>
      </c>
      <c r="D2090" s="11" t="s">
        <v>110</v>
      </c>
      <c r="E2090" t="s">
        <v>34</v>
      </c>
      <c r="F2090" t="s">
        <v>111</v>
      </c>
      <c r="G2090" t="s">
        <v>374</v>
      </c>
      <c r="J2090" s="12">
        <v>43860</v>
      </c>
      <c r="K2090" s="13">
        <v>0.61178240740740741</v>
      </c>
      <c r="L2090" s="14">
        <v>43860</v>
      </c>
      <c r="M2090" s="15">
        <v>0.62143518518518526</v>
      </c>
      <c r="N2090" s="12">
        <v>43860</v>
      </c>
      <c r="O2090" s="13">
        <v>0.62398148148148147</v>
      </c>
      <c r="P2090" s="16">
        <v>43861.669930555552</v>
      </c>
      <c r="Q2090" s="11" t="s">
        <v>37</v>
      </c>
      <c r="R2090" s="11" t="s">
        <v>398</v>
      </c>
      <c r="S2090" s="11" t="s">
        <v>59</v>
      </c>
      <c r="T2090" s="11" t="s">
        <v>58</v>
      </c>
      <c r="U2090" s="11" t="s">
        <v>37</v>
      </c>
      <c r="V2090" s="17">
        <v>8.923611108912155E-3</v>
      </c>
      <c r="W2090" s="11" t="s">
        <v>37</v>
      </c>
      <c r="Y2090" s="17" t="str">
        <f>TablaIncidentes[[#This Row],[Tiempo Total Gestión]]</f>
        <v>00:17</v>
      </c>
      <c r="Z2090" s="11">
        <f t="shared" si="224"/>
        <v>0</v>
      </c>
      <c r="AA2090" s="11">
        <f t="shared" si="225"/>
        <v>17</v>
      </c>
      <c r="AB2090" s="11">
        <f>IF(TablaIncidentes[[#This Row],[Prioridad*]]="Baja",(Z2090-24)*60+AA2090,IF(TablaIncidentes[[#This Row],[Prioridad*]]="Media",(Z2090-4)*60+AA2090,IF(TablaIncidentes[[#This Row],[Prioridad*]]="Alta",(Z2090-2)*60+AA2090)))</f>
        <v>-223</v>
      </c>
      <c r="AD2090" s="17" t="str">
        <f>TablaIncidentes[[#This Row],[Tiempo Creación (HH:mm)]]</f>
        <v>00:13</v>
      </c>
      <c r="AE2090" s="11">
        <f t="shared" si="226"/>
        <v>0</v>
      </c>
      <c r="AF2090" s="11">
        <f t="shared" si="227"/>
        <v>13</v>
      </c>
      <c r="AG2090" s="11">
        <f>IF(TablaIncidentes[[#This Row],[Prioridad*]]="Baja",((AE2090*60)+AF2090)-30,IF(TablaIncidentes[[#This Row],[Prioridad*]]="Media",((AE2090*60)+AF2090)-15,IF(TablaIncidentes[[#This Row],[Prioridad*]]="Alta",((AE2090*60)+AF2090)-10)))</f>
        <v>-2</v>
      </c>
      <c r="AI2090" s="17">
        <f>TablaIncidentes[[#This Row],[Tiempo Avance Incidente]]</f>
        <v>8.923611108912155E-3</v>
      </c>
      <c r="AJ2090" s="11">
        <f t="shared" si="228"/>
        <v>0</v>
      </c>
      <c r="AK2090" s="11">
        <f t="shared" si="229"/>
        <v>12</v>
      </c>
      <c r="AL2090">
        <f>IF(TablaIncidentes[[#This Row],[Prioridad*]]="Baja",((AJ2090*60)+AK2090)-720,IF(TablaIncidentes[[#This Row],[Prioridad*]]="Media",((AJ2090*60)+AK2090)-120,IF(TablaIncidentes[[#This Row],[Prioridad*]]="Alta",((AJ2090*60)+AK2090)-60)))</f>
        <v>-108</v>
      </c>
      <c r="AN2090" t="str">
        <f t="shared" si="230"/>
        <v>jueves</v>
      </c>
    </row>
    <row r="2091" spans="1:40" x14ac:dyDescent="0.25">
      <c r="A2091" s="10" t="s">
        <v>4106</v>
      </c>
      <c r="B2091" t="s">
        <v>4107</v>
      </c>
      <c r="C2091" t="s">
        <v>395</v>
      </c>
      <c r="D2091" s="11" t="s">
        <v>150</v>
      </c>
      <c r="E2091" t="s">
        <v>34</v>
      </c>
      <c r="F2091" t="s">
        <v>111</v>
      </c>
      <c r="G2091" t="s">
        <v>279</v>
      </c>
      <c r="J2091" s="12">
        <v>43860</v>
      </c>
      <c r="K2091" s="13">
        <v>0.61215277777777777</v>
      </c>
      <c r="L2091" s="14">
        <v>43860</v>
      </c>
      <c r="M2091" s="15">
        <v>0.6209837962962963</v>
      </c>
      <c r="N2091" s="12">
        <v>43860</v>
      </c>
      <c r="O2091" s="13">
        <v>0.62281249999999999</v>
      </c>
      <c r="P2091" s="16">
        <v>43861.669930555552</v>
      </c>
      <c r="Q2091" s="11" t="s">
        <v>37</v>
      </c>
      <c r="R2091" s="11" t="s">
        <v>465</v>
      </c>
      <c r="S2091" s="11" t="s">
        <v>59</v>
      </c>
      <c r="T2091" s="11" t="s">
        <v>100</v>
      </c>
      <c r="U2091" s="11" t="s">
        <v>37</v>
      </c>
      <c r="V2091" s="17">
        <v>8.923611108912155E-3</v>
      </c>
      <c r="W2091" s="11" t="s">
        <v>37</v>
      </c>
      <c r="Y2091" s="17" t="str">
        <f>TablaIncidentes[[#This Row],[Tiempo Total Gestión]]</f>
        <v>00:15</v>
      </c>
      <c r="Z2091" s="11">
        <f t="shared" si="224"/>
        <v>0</v>
      </c>
      <c r="AA2091" s="11">
        <f t="shared" si="225"/>
        <v>15</v>
      </c>
      <c r="AB2091" s="11">
        <f>IF(TablaIncidentes[[#This Row],[Prioridad*]]="Baja",(Z2091-24)*60+AA2091,IF(TablaIncidentes[[#This Row],[Prioridad*]]="Media",(Z2091-4)*60+AA2091,IF(TablaIncidentes[[#This Row],[Prioridad*]]="Alta",(Z2091-2)*60+AA2091)))</f>
        <v>-1425</v>
      </c>
      <c r="AD2091" s="17" t="str">
        <f>TablaIncidentes[[#This Row],[Tiempo Creación (HH:mm)]]</f>
        <v>00:12</v>
      </c>
      <c r="AE2091" s="11">
        <f t="shared" si="226"/>
        <v>0</v>
      </c>
      <c r="AF2091" s="11">
        <f t="shared" si="227"/>
        <v>12</v>
      </c>
      <c r="AG2091" s="11">
        <f>IF(TablaIncidentes[[#This Row],[Prioridad*]]="Baja",((AE2091*60)+AF2091)-30,IF(TablaIncidentes[[#This Row],[Prioridad*]]="Media",((AE2091*60)+AF2091)-15,IF(TablaIncidentes[[#This Row],[Prioridad*]]="Alta",((AE2091*60)+AF2091)-10)))</f>
        <v>-18</v>
      </c>
      <c r="AI2091" s="17">
        <f>TablaIncidentes[[#This Row],[Tiempo Avance Incidente]]</f>
        <v>8.923611108912155E-3</v>
      </c>
      <c r="AJ2091" s="11">
        <f t="shared" si="228"/>
        <v>0</v>
      </c>
      <c r="AK2091" s="11">
        <f t="shared" si="229"/>
        <v>12</v>
      </c>
      <c r="AL2091">
        <f>IF(TablaIncidentes[[#This Row],[Prioridad*]]="Baja",((AJ2091*60)+AK2091)-720,IF(TablaIncidentes[[#This Row],[Prioridad*]]="Media",((AJ2091*60)+AK2091)-120,IF(TablaIncidentes[[#This Row],[Prioridad*]]="Alta",((AJ2091*60)+AK2091)-60)))</f>
        <v>-708</v>
      </c>
      <c r="AN2091" t="str">
        <f t="shared" si="230"/>
        <v>jueves</v>
      </c>
    </row>
    <row r="2092" spans="1:40" x14ac:dyDescent="0.25">
      <c r="A2092" s="20" t="s">
        <v>4108</v>
      </c>
      <c r="B2092" t="s">
        <v>3387</v>
      </c>
      <c r="C2092" t="s">
        <v>32</v>
      </c>
      <c r="D2092" s="11" t="s">
        <v>33</v>
      </c>
      <c r="E2092" t="s">
        <v>34</v>
      </c>
      <c r="F2092" t="s">
        <v>51</v>
      </c>
      <c r="G2092" t="s">
        <v>361</v>
      </c>
      <c r="J2092" s="12">
        <v>43860</v>
      </c>
      <c r="K2092" s="13">
        <v>0.52153935185185185</v>
      </c>
      <c r="L2092" s="14">
        <v>43860</v>
      </c>
      <c r="M2092" s="15">
        <v>0.52153935185185185</v>
      </c>
      <c r="N2092" s="12">
        <v>43860</v>
      </c>
      <c r="O2092" s="13">
        <v>0.62061342592592594</v>
      </c>
      <c r="P2092" s="16">
        <v>43861.622025462966</v>
      </c>
      <c r="Q2092" s="11" t="s">
        <v>101</v>
      </c>
      <c r="R2092" s="11" t="s">
        <v>975</v>
      </c>
      <c r="S2092" s="11" t="s">
        <v>39</v>
      </c>
      <c r="T2092" s="11" t="s">
        <v>133</v>
      </c>
      <c r="U2092" s="11" t="s">
        <v>37</v>
      </c>
      <c r="V2092" s="17">
        <v>0</v>
      </c>
      <c r="W2092" s="11" t="s">
        <v>37</v>
      </c>
      <c r="Y2092" s="17" t="str">
        <f>TablaIncidentes[[#This Row],[Tiempo Total Gestión]]</f>
        <v>02:22</v>
      </c>
      <c r="Z2092" s="11">
        <f t="shared" si="224"/>
        <v>2</v>
      </c>
      <c r="AA2092" s="11">
        <f t="shared" si="225"/>
        <v>22</v>
      </c>
      <c r="AB2092" s="11">
        <f>IF(TablaIncidentes[[#This Row],[Prioridad*]]="Baja",(Z2092-24)*60+AA2092,IF(TablaIncidentes[[#This Row],[Prioridad*]]="Media",(Z2092-4)*60+AA2092,IF(TablaIncidentes[[#This Row],[Prioridad*]]="Alta",(Z2092-2)*60+AA2092)))</f>
        <v>22</v>
      </c>
      <c r="AD2092" s="17" t="str">
        <f>TablaIncidentes[[#This Row],[Tiempo Creación (HH:mm)]]</f>
        <v>00:00</v>
      </c>
      <c r="AE2092" s="11">
        <f t="shared" si="226"/>
        <v>0</v>
      </c>
      <c r="AF2092" s="11">
        <f t="shared" si="227"/>
        <v>0</v>
      </c>
      <c r="AG2092" s="11">
        <f>IF(TablaIncidentes[[#This Row],[Prioridad*]]="Baja",((AE2092*60)+AF2092)-30,IF(TablaIncidentes[[#This Row],[Prioridad*]]="Media",((AE2092*60)+AF2092)-15,IF(TablaIncidentes[[#This Row],[Prioridad*]]="Alta",((AE2092*60)+AF2092)-10)))</f>
        <v>-10</v>
      </c>
      <c r="AI2092" s="17">
        <f>TablaIncidentes[[#This Row],[Tiempo Avance Incidente]]</f>
        <v>0</v>
      </c>
      <c r="AJ2092" s="11">
        <f t="shared" si="228"/>
        <v>0</v>
      </c>
      <c r="AK2092" s="11">
        <f t="shared" si="229"/>
        <v>0</v>
      </c>
      <c r="AL2092">
        <f>IF(TablaIncidentes[[#This Row],[Prioridad*]]="Baja",((AJ2092*60)+AK2092)-720,IF(TablaIncidentes[[#This Row],[Prioridad*]]="Media",((AJ2092*60)+AK2092)-120,IF(TablaIncidentes[[#This Row],[Prioridad*]]="Alta",((AJ2092*60)+AK2092)-60)))</f>
        <v>-60</v>
      </c>
      <c r="AN2092" t="str">
        <f t="shared" si="230"/>
        <v>jueves</v>
      </c>
    </row>
    <row r="2093" spans="1:40" x14ac:dyDescent="0.25">
      <c r="A2093" s="10" t="s">
        <v>4109</v>
      </c>
      <c r="B2093" t="s">
        <v>4110</v>
      </c>
      <c r="C2093" t="s">
        <v>32</v>
      </c>
      <c r="D2093" s="11" t="s">
        <v>33</v>
      </c>
      <c r="E2093" t="s">
        <v>34</v>
      </c>
      <c r="F2093" t="s">
        <v>51</v>
      </c>
      <c r="G2093" t="s">
        <v>361</v>
      </c>
      <c r="J2093" s="12">
        <v>43860</v>
      </c>
      <c r="K2093" s="13">
        <v>0.52709490740740739</v>
      </c>
      <c r="L2093" s="14">
        <v>43860</v>
      </c>
      <c r="M2093" s="15">
        <v>0.52709490740740739</v>
      </c>
      <c r="N2093" s="12">
        <v>43860</v>
      </c>
      <c r="O2093" s="13">
        <v>0.60700231481481481</v>
      </c>
      <c r="P2093" s="16">
        <v>43861.622025462966</v>
      </c>
      <c r="Q2093" s="11" t="s">
        <v>37</v>
      </c>
      <c r="R2093" s="11" t="s">
        <v>1571</v>
      </c>
      <c r="S2093" s="11" t="s">
        <v>39</v>
      </c>
      <c r="T2093" s="11" t="s">
        <v>133</v>
      </c>
      <c r="U2093" s="11" t="s">
        <v>37</v>
      </c>
      <c r="V2093" s="17">
        <v>0</v>
      </c>
      <c r="W2093" s="11" t="s">
        <v>37</v>
      </c>
      <c r="Y2093" s="17" t="str">
        <f>TablaIncidentes[[#This Row],[Tiempo Total Gestión]]</f>
        <v>01:55</v>
      </c>
      <c r="Z2093" s="11">
        <f t="shared" si="224"/>
        <v>1</v>
      </c>
      <c r="AA2093" s="11">
        <f t="shared" si="225"/>
        <v>55</v>
      </c>
      <c r="AB2093" s="11">
        <f>IF(TablaIncidentes[[#This Row],[Prioridad*]]="Baja",(Z2093-24)*60+AA2093,IF(TablaIncidentes[[#This Row],[Prioridad*]]="Media",(Z2093-4)*60+AA2093,IF(TablaIncidentes[[#This Row],[Prioridad*]]="Alta",(Z2093-2)*60+AA2093)))</f>
        <v>-5</v>
      </c>
      <c r="AD2093" s="17" t="str">
        <f>TablaIncidentes[[#This Row],[Tiempo Creación (HH:mm)]]</f>
        <v>00:00</v>
      </c>
      <c r="AE2093" s="11">
        <f t="shared" si="226"/>
        <v>0</v>
      </c>
      <c r="AF2093" s="11">
        <f t="shared" si="227"/>
        <v>0</v>
      </c>
      <c r="AG2093" s="11">
        <f>IF(TablaIncidentes[[#This Row],[Prioridad*]]="Baja",((AE2093*60)+AF2093)-30,IF(TablaIncidentes[[#This Row],[Prioridad*]]="Media",((AE2093*60)+AF2093)-15,IF(TablaIncidentes[[#This Row],[Prioridad*]]="Alta",((AE2093*60)+AF2093)-10)))</f>
        <v>-10</v>
      </c>
      <c r="AI2093" s="17">
        <f>TablaIncidentes[[#This Row],[Tiempo Avance Incidente]]</f>
        <v>0</v>
      </c>
      <c r="AJ2093" s="11">
        <f t="shared" si="228"/>
        <v>0</v>
      </c>
      <c r="AK2093" s="11">
        <f t="shared" si="229"/>
        <v>0</v>
      </c>
      <c r="AL2093">
        <f>IF(TablaIncidentes[[#This Row],[Prioridad*]]="Baja",((AJ2093*60)+AK2093)-720,IF(TablaIncidentes[[#This Row],[Prioridad*]]="Media",((AJ2093*60)+AK2093)-120,IF(TablaIncidentes[[#This Row],[Prioridad*]]="Alta",((AJ2093*60)+AK2093)-60)))</f>
        <v>-60</v>
      </c>
      <c r="AN2093" t="str">
        <f t="shared" si="230"/>
        <v>jueves</v>
      </c>
    </row>
    <row r="2094" spans="1:40" x14ac:dyDescent="0.25">
      <c r="A2094" s="20" t="s">
        <v>4111</v>
      </c>
      <c r="B2094" t="s">
        <v>3536</v>
      </c>
      <c r="C2094" t="s">
        <v>32</v>
      </c>
      <c r="D2094" s="11" t="s">
        <v>33</v>
      </c>
      <c r="E2094" t="s">
        <v>34</v>
      </c>
      <c r="F2094" t="s">
        <v>51</v>
      </c>
      <c r="G2094" t="s">
        <v>62</v>
      </c>
      <c r="J2094" s="12">
        <v>43860</v>
      </c>
      <c r="K2094" s="13">
        <v>0.54796296296296299</v>
      </c>
      <c r="L2094" s="14">
        <v>43860</v>
      </c>
      <c r="M2094" s="15">
        <v>0.54796296296296299</v>
      </c>
      <c r="N2094" s="12">
        <v>43860</v>
      </c>
      <c r="O2094" s="13">
        <v>0.65479166666666666</v>
      </c>
      <c r="P2094" s="16">
        <v>43861.669930555552</v>
      </c>
      <c r="Q2094" s="11" t="s">
        <v>101</v>
      </c>
      <c r="R2094" s="11" t="s">
        <v>3504</v>
      </c>
      <c r="S2094" s="11" t="s">
        <v>39</v>
      </c>
      <c r="T2094" s="11" t="s">
        <v>133</v>
      </c>
      <c r="U2094" s="11" t="s">
        <v>37</v>
      </c>
      <c r="V2094" s="17">
        <v>0</v>
      </c>
      <c r="W2094" s="11" t="s">
        <v>37</v>
      </c>
      <c r="Y2094" s="17" t="str">
        <f>TablaIncidentes[[#This Row],[Tiempo Total Gestión]]</f>
        <v>02:33</v>
      </c>
      <c r="Z2094" s="11">
        <f t="shared" si="224"/>
        <v>2</v>
      </c>
      <c r="AA2094" s="11">
        <f t="shared" si="225"/>
        <v>33</v>
      </c>
      <c r="AB2094" s="11">
        <f>IF(TablaIncidentes[[#This Row],[Prioridad*]]="Baja",(Z2094-24)*60+AA2094,IF(TablaIncidentes[[#This Row],[Prioridad*]]="Media",(Z2094-4)*60+AA2094,IF(TablaIncidentes[[#This Row],[Prioridad*]]="Alta",(Z2094-2)*60+AA2094)))</f>
        <v>33</v>
      </c>
      <c r="AD2094" s="17" t="str">
        <f>TablaIncidentes[[#This Row],[Tiempo Creación (HH:mm)]]</f>
        <v>00:00</v>
      </c>
      <c r="AE2094" s="11">
        <f t="shared" si="226"/>
        <v>0</v>
      </c>
      <c r="AF2094" s="11">
        <f t="shared" si="227"/>
        <v>0</v>
      </c>
      <c r="AG2094" s="11">
        <f>IF(TablaIncidentes[[#This Row],[Prioridad*]]="Baja",((AE2094*60)+AF2094)-30,IF(TablaIncidentes[[#This Row],[Prioridad*]]="Media",((AE2094*60)+AF2094)-15,IF(TablaIncidentes[[#This Row],[Prioridad*]]="Alta",((AE2094*60)+AF2094)-10)))</f>
        <v>-10</v>
      </c>
      <c r="AI2094" s="17">
        <f>TablaIncidentes[[#This Row],[Tiempo Avance Incidente]]</f>
        <v>0</v>
      </c>
      <c r="AJ2094" s="11">
        <f t="shared" si="228"/>
        <v>0</v>
      </c>
      <c r="AK2094" s="11">
        <f t="shared" si="229"/>
        <v>0</v>
      </c>
      <c r="AL2094">
        <f>IF(TablaIncidentes[[#This Row],[Prioridad*]]="Baja",((AJ2094*60)+AK2094)-720,IF(TablaIncidentes[[#This Row],[Prioridad*]]="Media",((AJ2094*60)+AK2094)-120,IF(TablaIncidentes[[#This Row],[Prioridad*]]="Alta",((AJ2094*60)+AK2094)-60)))</f>
        <v>-60</v>
      </c>
      <c r="AN2094" t="str">
        <f t="shared" si="230"/>
        <v>jueves</v>
      </c>
    </row>
    <row r="2095" spans="1:40" x14ac:dyDescent="0.25">
      <c r="A2095" s="20" t="s">
        <v>4112</v>
      </c>
      <c r="B2095" t="s">
        <v>4113</v>
      </c>
      <c r="C2095" t="s">
        <v>32</v>
      </c>
      <c r="D2095" s="11" t="s">
        <v>33</v>
      </c>
      <c r="E2095" t="s">
        <v>34</v>
      </c>
      <c r="F2095" t="s">
        <v>51</v>
      </c>
      <c r="G2095" t="s">
        <v>62</v>
      </c>
      <c r="J2095" s="12">
        <v>43860</v>
      </c>
      <c r="K2095" s="13">
        <v>0.56673611111111111</v>
      </c>
      <c r="L2095" s="14">
        <v>43860</v>
      </c>
      <c r="M2095" s="15">
        <v>0.56673611111111111</v>
      </c>
      <c r="N2095" s="12">
        <v>43860</v>
      </c>
      <c r="O2095" s="13">
        <v>0.66526620370370371</v>
      </c>
      <c r="P2095" s="16">
        <v>43861.669930555552</v>
      </c>
      <c r="Q2095" s="11" t="s">
        <v>101</v>
      </c>
      <c r="R2095" s="11" t="s">
        <v>578</v>
      </c>
      <c r="S2095" s="11" t="s">
        <v>39</v>
      </c>
      <c r="T2095" s="11" t="s">
        <v>133</v>
      </c>
      <c r="U2095" s="11" t="s">
        <v>37</v>
      </c>
      <c r="V2095" s="17">
        <v>0</v>
      </c>
      <c r="W2095" s="11" t="s">
        <v>37</v>
      </c>
      <c r="Y2095" s="17" t="str">
        <f>TablaIncidentes[[#This Row],[Tiempo Total Gestión]]</f>
        <v>02:21</v>
      </c>
      <c r="Z2095" s="11">
        <f t="shared" si="224"/>
        <v>2</v>
      </c>
      <c r="AA2095" s="11">
        <f t="shared" si="225"/>
        <v>21</v>
      </c>
      <c r="AB2095" s="11">
        <f>IF(TablaIncidentes[[#This Row],[Prioridad*]]="Baja",(Z2095-24)*60+AA2095,IF(TablaIncidentes[[#This Row],[Prioridad*]]="Media",(Z2095-4)*60+AA2095,IF(TablaIncidentes[[#This Row],[Prioridad*]]="Alta",(Z2095-2)*60+AA2095)))</f>
        <v>21</v>
      </c>
      <c r="AD2095" s="17" t="str">
        <f>TablaIncidentes[[#This Row],[Tiempo Creación (HH:mm)]]</f>
        <v>00:00</v>
      </c>
      <c r="AE2095" s="11">
        <f t="shared" si="226"/>
        <v>0</v>
      </c>
      <c r="AF2095" s="11">
        <f t="shared" si="227"/>
        <v>0</v>
      </c>
      <c r="AG2095" s="11">
        <f>IF(TablaIncidentes[[#This Row],[Prioridad*]]="Baja",((AE2095*60)+AF2095)-30,IF(TablaIncidentes[[#This Row],[Prioridad*]]="Media",((AE2095*60)+AF2095)-15,IF(TablaIncidentes[[#This Row],[Prioridad*]]="Alta",((AE2095*60)+AF2095)-10)))</f>
        <v>-10</v>
      </c>
      <c r="AI2095" s="17">
        <f>TablaIncidentes[[#This Row],[Tiempo Avance Incidente]]</f>
        <v>0</v>
      </c>
      <c r="AJ2095" s="11">
        <f t="shared" si="228"/>
        <v>0</v>
      </c>
      <c r="AK2095" s="11">
        <f t="shared" si="229"/>
        <v>0</v>
      </c>
      <c r="AL2095">
        <f>IF(TablaIncidentes[[#This Row],[Prioridad*]]="Baja",((AJ2095*60)+AK2095)-720,IF(TablaIncidentes[[#This Row],[Prioridad*]]="Media",((AJ2095*60)+AK2095)-120,IF(TablaIncidentes[[#This Row],[Prioridad*]]="Alta",((AJ2095*60)+AK2095)-60)))</f>
        <v>-60</v>
      </c>
      <c r="AN2095" t="str">
        <f t="shared" si="230"/>
        <v>jueves</v>
      </c>
    </row>
    <row r="2096" spans="1:40" x14ac:dyDescent="0.25">
      <c r="A2096" s="20" t="s">
        <v>4114</v>
      </c>
      <c r="B2096" t="s">
        <v>4115</v>
      </c>
      <c r="C2096" t="s">
        <v>32</v>
      </c>
      <c r="D2096" s="11" t="s">
        <v>33</v>
      </c>
      <c r="E2096" t="s">
        <v>34</v>
      </c>
      <c r="F2096" t="s">
        <v>51</v>
      </c>
      <c r="G2096" t="s">
        <v>62</v>
      </c>
      <c r="J2096" s="12">
        <v>43860</v>
      </c>
      <c r="K2096" s="13">
        <v>0.58550925925925923</v>
      </c>
      <c r="L2096" s="14">
        <v>43860</v>
      </c>
      <c r="M2096" s="15">
        <v>0.58550925925925923</v>
      </c>
      <c r="N2096" s="12">
        <v>43860</v>
      </c>
      <c r="O2096" s="13">
        <v>0.70927083333333341</v>
      </c>
      <c r="P2096" s="16">
        <v>43861.750405092593</v>
      </c>
      <c r="Q2096" s="11" t="s">
        <v>101</v>
      </c>
      <c r="R2096" s="11" t="s">
        <v>2128</v>
      </c>
      <c r="S2096" s="11" t="s">
        <v>39</v>
      </c>
      <c r="T2096" s="11" t="s">
        <v>133</v>
      </c>
      <c r="U2096" s="11" t="s">
        <v>37</v>
      </c>
      <c r="V2096" s="17">
        <v>0</v>
      </c>
      <c r="W2096" s="11" t="s">
        <v>37</v>
      </c>
      <c r="Y2096" s="17" t="str">
        <f>TablaIncidentes[[#This Row],[Tiempo Total Gestión]]</f>
        <v>02:53</v>
      </c>
      <c r="Z2096" s="11">
        <f t="shared" si="224"/>
        <v>2</v>
      </c>
      <c r="AA2096" s="11">
        <f t="shared" si="225"/>
        <v>53</v>
      </c>
      <c r="AB2096" s="11">
        <f>IF(TablaIncidentes[[#This Row],[Prioridad*]]="Baja",(Z2096-24)*60+AA2096,IF(TablaIncidentes[[#This Row],[Prioridad*]]="Media",(Z2096-4)*60+AA2096,IF(TablaIncidentes[[#This Row],[Prioridad*]]="Alta",(Z2096-2)*60+AA2096)))</f>
        <v>53</v>
      </c>
      <c r="AD2096" s="17" t="str">
        <f>TablaIncidentes[[#This Row],[Tiempo Creación (HH:mm)]]</f>
        <v>00:00</v>
      </c>
      <c r="AE2096" s="11">
        <f t="shared" si="226"/>
        <v>0</v>
      </c>
      <c r="AF2096" s="11">
        <f t="shared" si="227"/>
        <v>0</v>
      </c>
      <c r="AG2096" s="11">
        <f>IF(TablaIncidentes[[#This Row],[Prioridad*]]="Baja",((AE2096*60)+AF2096)-30,IF(TablaIncidentes[[#This Row],[Prioridad*]]="Media",((AE2096*60)+AF2096)-15,IF(TablaIncidentes[[#This Row],[Prioridad*]]="Alta",((AE2096*60)+AF2096)-10)))</f>
        <v>-10</v>
      </c>
      <c r="AI2096" s="17">
        <f>TablaIncidentes[[#This Row],[Tiempo Avance Incidente]]</f>
        <v>0</v>
      </c>
      <c r="AJ2096" s="11">
        <f t="shared" si="228"/>
        <v>0</v>
      </c>
      <c r="AK2096" s="11">
        <f t="shared" si="229"/>
        <v>0</v>
      </c>
      <c r="AL2096">
        <f>IF(TablaIncidentes[[#This Row],[Prioridad*]]="Baja",((AJ2096*60)+AK2096)-720,IF(TablaIncidentes[[#This Row],[Prioridad*]]="Media",((AJ2096*60)+AK2096)-120,IF(TablaIncidentes[[#This Row],[Prioridad*]]="Alta",((AJ2096*60)+AK2096)-60)))</f>
        <v>-60</v>
      </c>
      <c r="AN2096" t="str">
        <f t="shared" si="230"/>
        <v>jueves</v>
      </c>
    </row>
    <row r="2097" spans="1:40" x14ac:dyDescent="0.25">
      <c r="A2097" s="10" t="s">
        <v>4116</v>
      </c>
      <c r="B2097" t="s">
        <v>4117</v>
      </c>
      <c r="C2097" t="s">
        <v>32</v>
      </c>
      <c r="D2097" s="11" t="s">
        <v>33</v>
      </c>
      <c r="E2097" t="s">
        <v>34</v>
      </c>
      <c r="F2097" t="s">
        <v>51</v>
      </c>
      <c r="G2097" t="s">
        <v>62</v>
      </c>
      <c r="J2097" s="12">
        <v>43860</v>
      </c>
      <c r="K2097" s="13">
        <v>0.60011574074074081</v>
      </c>
      <c r="L2097" s="14">
        <v>43860</v>
      </c>
      <c r="M2097" s="15">
        <v>0.60011574074074081</v>
      </c>
      <c r="N2097" s="12">
        <v>43860</v>
      </c>
      <c r="O2097" s="13">
        <v>0.66819444444444442</v>
      </c>
      <c r="P2097" s="16">
        <v>43861.669930555552</v>
      </c>
      <c r="Q2097" s="11" t="s">
        <v>37</v>
      </c>
      <c r="R2097" s="11" t="s">
        <v>493</v>
      </c>
      <c r="S2097" s="11" t="s">
        <v>39</v>
      </c>
      <c r="T2097" s="11" t="s">
        <v>133</v>
      </c>
      <c r="U2097" s="11" t="s">
        <v>37</v>
      </c>
      <c r="V2097" s="17">
        <v>0</v>
      </c>
      <c r="W2097" s="11" t="s">
        <v>37</v>
      </c>
      <c r="Y2097" s="17" t="str">
        <f>TablaIncidentes[[#This Row],[Tiempo Total Gestión]]</f>
        <v>01:38</v>
      </c>
      <c r="Z2097" s="11">
        <f t="shared" si="224"/>
        <v>1</v>
      </c>
      <c r="AA2097" s="11">
        <f t="shared" si="225"/>
        <v>38</v>
      </c>
      <c r="AB2097" s="11">
        <f>IF(TablaIncidentes[[#This Row],[Prioridad*]]="Baja",(Z2097-24)*60+AA2097,IF(TablaIncidentes[[#This Row],[Prioridad*]]="Media",(Z2097-4)*60+AA2097,IF(TablaIncidentes[[#This Row],[Prioridad*]]="Alta",(Z2097-2)*60+AA2097)))</f>
        <v>-22</v>
      </c>
      <c r="AD2097" s="17" t="str">
        <f>TablaIncidentes[[#This Row],[Tiempo Creación (HH:mm)]]</f>
        <v>00:00</v>
      </c>
      <c r="AE2097" s="11">
        <f t="shared" si="226"/>
        <v>0</v>
      </c>
      <c r="AF2097" s="11">
        <f t="shared" si="227"/>
        <v>0</v>
      </c>
      <c r="AG2097" s="11">
        <f>IF(TablaIncidentes[[#This Row],[Prioridad*]]="Baja",((AE2097*60)+AF2097)-30,IF(TablaIncidentes[[#This Row],[Prioridad*]]="Media",((AE2097*60)+AF2097)-15,IF(TablaIncidentes[[#This Row],[Prioridad*]]="Alta",((AE2097*60)+AF2097)-10)))</f>
        <v>-10</v>
      </c>
      <c r="AI2097" s="17">
        <f>TablaIncidentes[[#This Row],[Tiempo Avance Incidente]]</f>
        <v>0</v>
      </c>
      <c r="AJ2097" s="11">
        <f t="shared" si="228"/>
        <v>0</v>
      </c>
      <c r="AK2097" s="11">
        <f t="shared" si="229"/>
        <v>0</v>
      </c>
      <c r="AL2097">
        <f>IF(TablaIncidentes[[#This Row],[Prioridad*]]="Baja",((AJ2097*60)+AK2097)-720,IF(TablaIncidentes[[#This Row],[Prioridad*]]="Media",((AJ2097*60)+AK2097)-120,IF(TablaIncidentes[[#This Row],[Prioridad*]]="Alta",((AJ2097*60)+AK2097)-60)))</f>
        <v>-60</v>
      </c>
      <c r="AN2097" t="str">
        <f t="shared" si="230"/>
        <v>jueves</v>
      </c>
    </row>
    <row r="2098" spans="1:40" x14ac:dyDescent="0.25">
      <c r="A2098" s="10" t="s">
        <v>4118</v>
      </c>
      <c r="B2098" t="s">
        <v>4119</v>
      </c>
      <c r="C2098" t="s">
        <v>123</v>
      </c>
      <c r="D2098" s="11" t="s">
        <v>110</v>
      </c>
      <c r="E2098" t="s">
        <v>34</v>
      </c>
      <c r="F2098" t="s">
        <v>124</v>
      </c>
      <c r="G2098" t="s">
        <v>3663</v>
      </c>
      <c r="J2098" s="12">
        <v>43860</v>
      </c>
      <c r="K2098" s="13">
        <v>0.60835648148148147</v>
      </c>
      <c r="L2098" s="14">
        <v>43860</v>
      </c>
      <c r="M2098" s="15">
        <v>0.61049768518518521</v>
      </c>
      <c r="N2098" s="12">
        <v>43860</v>
      </c>
      <c r="O2098" s="13">
        <v>0.62819444444444439</v>
      </c>
      <c r="P2098" s="16">
        <v>43861.669930555552</v>
      </c>
      <c r="Q2098" s="11" t="s">
        <v>37</v>
      </c>
      <c r="R2098" s="11" t="s">
        <v>606</v>
      </c>
      <c r="S2098" s="11" t="s">
        <v>59</v>
      </c>
      <c r="T2098" s="11" t="s">
        <v>116</v>
      </c>
      <c r="U2098" s="11" t="s">
        <v>37</v>
      </c>
      <c r="V2098" s="17">
        <v>7.0601851621177047E-4</v>
      </c>
      <c r="W2098" s="11" t="s">
        <v>37</v>
      </c>
      <c r="Y2098" s="17" t="str">
        <f>TablaIncidentes[[#This Row],[Tiempo Total Gestión]]</f>
        <v>00:28</v>
      </c>
      <c r="Z2098" s="11">
        <f t="shared" si="224"/>
        <v>0</v>
      </c>
      <c r="AA2098" s="11">
        <f t="shared" si="225"/>
        <v>28</v>
      </c>
      <c r="AB2098" s="11">
        <f>IF(TablaIncidentes[[#This Row],[Prioridad*]]="Baja",(Z2098-24)*60+AA2098,IF(TablaIncidentes[[#This Row],[Prioridad*]]="Media",(Z2098-4)*60+AA2098,IF(TablaIncidentes[[#This Row],[Prioridad*]]="Alta",(Z2098-2)*60+AA2098)))</f>
        <v>-212</v>
      </c>
      <c r="AD2098" s="17" t="str">
        <f>TablaIncidentes[[#This Row],[Tiempo Creación (HH:mm)]]</f>
        <v>00:03</v>
      </c>
      <c r="AE2098" s="11">
        <f t="shared" si="226"/>
        <v>0</v>
      </c>
      <c r="AF2098" s="11">
        <f t="shared" si="227"/>
        <v>3</v>
      </c>
      <c r="AG2098" s="11">
        <f>IF(TablaIncidentes[[#This Row],[Prioridad*]]="Baja",((AE2098*60)+AF2098)-30,IF(TablaIncidentes[[#This Row],[Prioridad*]]="Media",((AE2098*60)+AF2098)-15,IF(TablaIncidentes[[#This Row],[Prioridad*]]="Alta",((AE2098*60)+AF2098)-10)))</f>
        <v>-12</v>
      </c>
      <c r="AI2098" s="17">
        <f>TablaIncidentes[[#This Row],[Tiempo Avance Incidente]]</f>
        <v>7.0601851621177047E-4</v>
      </c>
      <c r="AJ2098" s="11">
        <f t="shared" si="228"/>
        <v>0</v>
      </c>
      <c r="AK2098" s="11">
        <f t="shared" si="229"/>
        <v>1</v>
      </c>
      <c r="AL2098">
        <f>IF(TablaIncidentes[[#This Row],[Prioridad*]]="Baja",((AJ2098*60)+AK2098)-720,IF(TablaIncidentes[[#This Row],[Prioridad*]]="Media",((AJ2098*60)+AK2098)-120,IF(TablaIncidentes[[#This Row],[Prioridad*]]="Alta",((AJ2098*60)+AK2098)-60)))</f>
        <v>-119</v>
      </c>
      <c r="AN2098" t="str">
        <f t="shared" si="230"/>
        <v>jueves</v>
      </c>
    </row>
    <row r="2099" spans="1:40" x14ac:dyDescent="0.25">
      <c r="A2099" s="10" t="s">
        <v>4120</v>
      </c>
      <c r="B2099" t="s">
        <v>3809</v>
      </c>
      <c r="C2099" t="s">
        <v>32</v>
      </c>
      <c r="D2099" s="11" t="s">
        <v>33</v>
      </c>
      <c r="E2099" t="s">
        <v>34</v>
      </c>
      <c r="F2099" t="s">
        <v>51</v>
      </c>
      <c r="G2099" t="s">
        <v>361</v>
      </c>
      <c r="J2099" s="12">
        <v>43860</v>
      </c>
      <c r="K2099" s="13">
        <v>0.61055555555555563</v>
      </c>
      <c r="L2099" s="14">
        <v>43860</v>
      </c>
      <c r="M2099" s="15">
        <v>0.61055555555555563</v>
      </c>
      <c r="N2099" s="12">
        <v>43860</v>
      </c>
      <c r="O2099" s="13">
        <v>0.6237152777777778</v>
      </c>
      <c r="P2099" s="16">
        <v>43861.669930555552</v>
      </c>
      <c r="Q2099" s="11" t="s">
        <v>37</v>
      </c>
      <c r="R2099" s="11" t="s">
        <v>55</v>
      </c>
      <c r="S2099" s="11" t="s">
        <v>39</v>
      </c>
      <c r="T2099" s="11" t="s">
        <v>133</v>
      </c>
      <c r="U2099" s="11" t="s">
        <v>37</v>
      </c>
      <c r="V2099" s="17">
        <v>0</v>
      </c>
      <c r="W2099" s="11" t="s">
        <v>37</v>
      </c>
      <c r="Y2099" s="17" t="str">
        <f>TablaIncidentes[[#This Row],[Tiempo Total Gestión]]</f>
        <v>00:18</v>
      </c>
      <c r="Z2099" s="11">
        <f t="shared" si="224"/>
        <v>0</v>
      </c>
      <c r="AA2099" s="11">
        <f t="shared" si="225"/>
        <v>18</v>
      </c>
      <c r="AB2099" s="11">
        <f>IF(TablaIncidentes[[#This Row],[Prioridad*]]="Baja",(Z2099-24)*60+AA2099,IF(TablaIncidentes[[#This Row],[Prioridad*]]="Media",(Z2099-4)*60+AA2099,IF(TablaIncidentes[[#This Row],[Prioridad*]]="Alta",(Z2099-2)*60+AA2099)))</f>
        <v>-102</v>
      </c>
      <c r="AD2099" s="17" t="str">
        <f>TablaIncidentes[[#This Row],[Tiempo Creación (HH:mm)]]</f>
        <v>00:00</v>
      </c>
      <c r="AE2099" s="11">
        <f t="shared" si="226"/>
        <v>0</v>
      </c>
      <c r="AF2099" s="11">
        <f t="shared" si="227"/>
        <v>0</v>
      </c>
      <c r="AG2099" s="11">
        <f>IF(TablaIncidentes[[#This Row],[Prioridad*]]="Baja",((AE2099*60)+AF2099)-30,IF(TablaIncidentes[[#This Row],[Prioridad*]]="Media",((AE2099*60)+AF2099)-15,IF(TablaIncidentes[[#This Row],[Prioridad*]]="Alta",((AE2099*60)+AF2099)-10)))</f>
        <v>-10</v>
      </c>
      <c r="AI2099" s="17">
        <f>TablaIncidentes[[#This Row],[Tiempo Avance Incidente]]</f>
        <v>0</v>
      </c>
      <c r="AJ2099" s="11">
        <f t="shared" si="228"/>
        <v>0</v>
      </c>
      <c r="AK2099" s="11">
        <f t="shared" si="229"/>
        <v>0</v>
      </c>
      <c r="AL2099">
        <f>IF(TablaIncidentes[[#This Row],[Prioridad*]]="Baja",((AJ2099*60)+AK2099)-720,IF(TablaIncidentes[[#This Row],[Prioridad*]]="Media",((AJ2099*60)+AK2099)-120,IF(TablaIncidentes[[#This Row],[Prioridad*]]="Alta",((AJ2099*60)+AK2099)-60)))</f>
        <v>-60</v>
      </c>
      <c r="AN2099" t="str">
        <f t="shared" si="230"/>
        <v>jueves</v>
      </c>
    </row>
    <row r="2100" spans="1:40" x14ac:dyDescent="0.25">
      <c r="A2100" s="10" t="s">
        <v>4121</v>
      </c>
      <c r="B2100" t="s">
        <v>3101</v>
      </c>
      <c r="C2100" t="s">
        <v>32</v>
      </c>
      <c r="D2100" s="11" t="s">
        <v>33</v>
      </c>
      <c r="E2100" t="s">
        <v>34</v>
      </c>
      <c r="F2100" t="s">
        <v>35</v>
      </c>
      <c r="G2100" t="s">
        <v>311</v>
      </c>
      <c r="J2100" s="12">
        <v>43860</v>
      </c>
      <c r="K2100" s="13">
        <v>0.62518518518518518</v>
      </c>
      <c r="L2100" s="14">
        <v>43860</v>
      </c>
      <c r="M2100" s="15">
        <v>0.62518518518518518</v>
      </c>
      <c r="N2100" s="12">
        <v>43860</v>
      </c>
      <c r="O2100" s="13">
        <v>0.70510416666666664</v>
      </c>
      <c r="P2100" s="16">
        <v>43861.750405092593</v>
      </c>
      <c r="Q2100" s="11" t="s">
        <v>37</v>
      </c>
      <c r="R2100" s="11" t="s">
        <v>1571</v>
      </c>
      <c r="S2100" s="11" t="s">
        <v>39</v>
      </c>
      <c r="T2100" s="11" t="s">
        <v>133</v>
      </c>
      <c r="U2100" s="11" t="s">
        <v>37</v>
      </c>
      <c r="V2100" s="17">
        <v>0</v>
      </c>
      <c r="W2100" s="11" t="s">
        <v>37</v>
      </c>
      <c r="Y2100" s="17" t="str">
        <f>TablaIncidentes[[#This Row],[Tiempo Total Gestión]]</f>
        <v>01:55</v>
      </c>
      <c r="Z2100" s="11">
        <f t="shared" si="224"/>
        <v>1</v>
      </c>
      <c r="AA2100" s="11">
        <f t="shared" si="225"/>
        <v>55</v>
      </c>
      <c r="AB2100" s="11">
        <f>IF(TablaIncidentes[[#This Row],[Prioridad*]]="Baja",(Z2100-24)*60+AA2100,IF(TablaIncidentes[[#This Row],[Prioridad*]]="Media",(Z2100-4)*60+AA2100,IF(TablaIncidentes[[#This Row],[Prioridad*]]="Alta",(Z2100-2)*60+AA2100)))</f>
        <v>-5</v>
      </c>
      <c r="AD2100" s="17" t="str">
        <f>TablaIncidentes[[#This Row],[Tiempo Creación (HH:mm)]]</f>
        <v>00:00</v>
      </c>
      <c r="AE2100" s="11">
        <f t="shared" si="226"/>
        <v>0</v>
      </c>
      <c r="AF2100" s="11">
        <f t="shared" si="227"/>
        <v>0</v>
      </c>
      <c r="AG2100" s="11">
        <f>IF(TablaIncidentes[[#This Row],[Prioridad*]]="Baja",((AE2100*60)+AF2100)-30,IF(TablaIncidentes[[#This Row],[Prioridad*]]="Media",((AE2100*60)+AF2100)-15,IF(TablaIncidentes[[#This Row],[Prioridad*]]="Alta",((AE2100*60)+AF2100)-10)))</f>
        <v>-10</v>
      </c>
      <c r="AI2100" s="17">
        <f>TablaIncidentes[[#This Row],[Tiempo Avance Incidente]]</f>
        <v>0</v>
      </c>
      <c r="AJ2100" s="11">
        <f t="shared" si="228"/>
        <v>0</v>
      </c>
      <c r="AK2100" s="11">
        <f t="shared" si="229"/>
        <v>0</v>
      </c>
      <c r="AL2100">
        <f>IF(TablaIncidentes[[#This Row],[Prioridad*]]="Baja",((AJ2100*60)+AK2100)-720,IF(TablaIncidentes[[#This Row],[Prioridad*]]="Media",((AJ2100*60)+AK2100)-120,IF(TablaIncidentes[[#This Row],[Prioridad*]]="Alta",((AJ2100*60)+AK2100)-60)))</f>
        <v>-60</v>
      </c>
      <c r="AN2100" t="str">
        <f t="shared" si="230"/>
        <v>jueves</v>
      </c>
    </row>
    <row r="2101" spans="1:40" x14ac:dyDescent="0.25">
      <c r="A2101" s="10" t="s">
        <v>4122</v>
      </c>
      <c r="B2101" t="s">
        <v>402</v>
      </c>
      <c r="C2101" t="s">
        <v>123</v>
      </c>
      <c r="D2101" s="11" t="s">
        <v>110</v>
      </c>
      <c r="E2101" t="s">
        <v>34</v>
      </c>
      <c r="F2101" t="s">
        <v>124</v>
      </c>
      <c r="G2101" t="s">
        <v>3663</v>
      </c>
      <c r="J2101" s="12">
        <v>43860</v>
      </c>
      <c r="K2101" s="13">
        <v>0.64758101851851857</v>
      </c>
      <c r="L2101" s="14">
        <v>43860</v>
      </c>
      <c r="M2101" s="15">
        <v>0.64814814814814814</v>
      </c>
      <c r="N2101" s="12">
        <v>43860</v>
      </c>
      <c r="O2101" s="13">
        <v>0.65451388888888895</v>
      </c>
      <c r="P2101" s="16">
        <v>43861.669930555552</v>
      </c>
      <c r="Q2101" s="11" t="s">
        <v>37</v>
      </c>
      <c r="R2101" s="11" t="s">
        <v>66</v>
      </c>
      <c r="S2101" s="11" t="s">
        <v>59</v>
      </c>
      <c r="T2101" s="11" t="s">
        <v>133</v>
      </c>
      <c r="U2101" s="11" t="s">
        <v>37</v>
      </c>
      <c r="V2101" s="17">
        <v>6.8287036992842332E-4</v>
      </c>
      <c r="W2101" s="11" t="s">
        <v>37</v>
      </c>
      <c r="Y2101" s="17" t="str">
        <f>TablaIncidentes[[#This Row],[Tiempo Total Gestión]]</f>
        <v>00:09</v>
      </c>
      <c r="Z2101" s="11">
        <f t="shared" si="224"/>
        <v>0</v>
      </c>
      <c r="AA2101" s="11">
        <f t="shared" si="225"/>
        <v>9</v>
      </c>
      <c r="AB2101" s="11">
        <f>IF(TablaIncidentes[[#This Row],[Prioridad*]]="Baja",(Z2101-24)*60+AA2101,IF(TablaIncidentes[[#This Row],[Prioridad*]]="Media",(Z2101-4)*60+AA2101,IF(TablaIncidentes[[#This Row],[Prioridad*]]="Alta",(Z2101-2)*60+AA2101)))</f>
        <v>-231</v>
      </c>
      <c r="AD2101" s="17" t="str">
        <f>TablaIncidentes[[#This Row],[Tiempo Creación (HH:mm)]]</f>
        <v>00:00</v>
      </c>
      <c r="AE2101" s="11">
        <f t="shared" si="226"/>
        <v>0</v>
      </c>
      <c r="AF2101" s="11">
        <f t="shared" si="227"/>
        <v>0</v>
      </c>
      <c r="AG2101" s="11">
        <f>IF(TablaIncidentes[[#This Row],[Prioridad*]]="Baja",((AE2101*60)+AF2101)-30,IF(TablaIncidentes[[#This Row],[Prioridad*]]="Media",((AE2101*60)+AF2101)-15,IF(TablaIncidentes[[#This Row],[Prioridad*]]="Alta",((AE2101*60)+AF2101)-10)))</f>
        <v>-15</v>
      </c>
      <c r="AI2101" s="17">
        <f>TablaIncidentes[[#This Row],[Tiempo Avance Incidente]]</f>
        <v>6.8287036992842332E-4</v>
      </c>
      <c r="AJ2101" s="11">
        <f t="shared" si="228"/>
        <v>0</v>
      </c>
      <c r="AK2101" s="11">
        <f t="shared" si="229"/>
        <v>0</v>
      </c>
      <c r="AL2101">
        <f>IF(TablaIncidentes[[#This Row],[Prioridad*]]="Baja",((AJ2101*60)+AK2101)-720,IF(TablaIncidentes[[#This Row],[Prioridad*]]="Media",((AJ2101*60)+AK2101)-120,IF(TablaIncidentes[[#This Row],[Prioridad*]]="Alta",((AJ2101*60)+AK2101)-60)))</f>
        <v>-120</v>
      </c>
      <c r="AN2101" t="str">
        <f t="shared" si="230"/>
        <v>jueves</v>
      </c>
    </row>
    <row r="2102" spans="1:40" x14ac:dyDescent="0.25">
      <c r="A2102" s="10" t="s">
        <v>4123</v>
      </c>
      <c r="B2102" t="s">
        <v>3583</v>
      </c>
      <c r="C2102" t="s">
        <v>123</v>
      </c>
      <c r="D2102" s="11" t="s">
        <v>110</v>
      </c>
      <c r="E2102" t="s">
        <v>34</v>
      </c>
      <c r="F2102" t="s">
        <v>111</v>
      </c>
      <c r="G2102" t="s">
        <v>2097</v>
      </c>
      <c r="J2102" s="12">
        <v>43860</v>
      </c>
      <c r="K2102" s="13">
        <v>0.66090277777777773</v>
      </c>
      <c r="L2102" s="14">
        <v>43860</v>
      </c>
      <c r="M2102" s="15">
        <v>0.66259259259259262</v>
      </c>
      <c r="N2102" s="12">
        <v>43860</v>
      </c>
      <c r="O2102" s="13">
        <v>0.66346064814814809</v>
      </c>
      <c r="P2102" s="16">
        <v>43861.669930555552</v>
      </c>
      <c r="Q2102" s="11" t="s">
        <v>37</v>
      </c>
      <c r="R2102" s="11" t="s">
        <v>116</v>
      </c>
      <c r="S2102" s="11" t="s">
        <v>59</v>
      </c>
      <c r="T2102" s="11" t="s">
        <v>48</v>
      </c>
      <c r="U2102" s="11" t="s">
        <v>37</v>
      </c>
      <c r="V2102" s="17">
        <v>0</v>
      </c>
      <c r="W2102" s="11" t="s">
        <v>37</v>
      </c>
      <c r="Y2102" s="17" t="str">
        <f>TablaIncidentes[[#This Row],[Tiempo Total Gestión]]</f>
        <v>00:03</v>
      </c>
      <c r="Z2102" s="11">
        <f t="shared" si="224"/>
        <v>0</v>
      </c>
      <c r="AA2102" s="11">
        <f t="shared" si="225"/>
        <v>3</v>
      </c>
      <c r="AB2102" s="11">
        <f>IF(TablaIncidentes[[#This Row],[Prioridad*]]="Baja",(Z2102-24)*60+AA2102,IF(TablaIncidentes[[#This Row],[Prioridad*]]="Media",(Z2102-4)*60+AA2102,IF(TablaIncidentes[[#This Row],[Prioridad*]]="Alta",(Z2102-2)*60+AA2102)))</f>
        <v>-237</v>
      </c>
      <c r="AD2102" s="17" t="str">
        <f>TablaIncidentes[[#This Row],[Tiempo Creación (HH:mm)]]</f>
        <v>00:02</v>
      </c>
      <c r="AE2102" s="11">
        <f t="shared" si="226"/>
        <v>0</v>
      </c>
      <c r="AF2102" s="11">
        <f t="shared" si="227"/>
        <v>2</v>
      </c>
      <c r="AG2102" s="11">
        <f>IF(TablaIncidentes[[#This Row],[Prioridad*]]="Baja",((AE2102*60)+AF2102)-30,IF(TablaIncidentes[[#This Row],[Prioridad*]]="Media",((AE2102*60)+AF2102)-15,IF(TablaIncidentes[[#This Row],[Prioridad*]]="Alta",((AE2102*60)+AF2102)-10)))</f>
        <v>-13</v>
      </c>
      <c r="AI2102" s="17">
        <f>TablaIncidentes[[#This Row],[Tiempo Avance Incidente]]</f>
        <v>0</v>
      </c>
      <c r="AJ2102" s="11">
        <f t="shared" si="228"/>
        <v>0</v>
      </c>
      <c r="AK2102" s="11">
        <f t="shared" si="229"/>
        <v>0</v>
      </c>
      <c r="AL2102">
        <f>IF(TablaIncidentes[[#This Row],[Prioridad*]]="Baja",((AJ2102*60)+AK2102)-720,IF(TablaIncidentes[[#This Row],[Prioridad*]]="Media",((AJ2102*60)+AK2102)-120,IF(TablaIncidentes[[#This Row],[Prioridad*]]="Alta",((AJ2102*60)+AK2102)-60)))</f>
        <v>-120</v>
      </c>
      <c r="AN2102" t="str">
        <f t="shared" si="230"/>
        <v>jueves</v>
      </c>
    </row>
    <row r="2103" spans="1:40" x14ac:dyDescent="0.25">
      <c r="A2103" s="10" t="s">
        <v>4124</v>
      </c>
      <c r="B2103" t="s">
        <v>4125</v>
      </c>
      <c r="C2103" t="s">
        <v>32</v>
      </c>
      <c r="D2103" s="11" t="s">
        <v>33</v>
      </c>
      <c r="E2103" t="s">
        <v>34</v>
      </c>
      <c r="F2103" t="s">
        <v>51</v>
      </c>
      <c r="G2103" t="s">
        <v>361</v>
      </c>
      <c r="J2103" s="12">
        <v>43860</v>
      </c>
      <c r="K2103" s="13">
        <v>0.6878009259259259</v>
      </c>
      <c r="L2103" s="14">
        <v>43860</v>
      </c>
      <c r="M2103" s="15">
        <v>0.6878009259259259</v>
      </c>
      <c r="N2103" s="12">
        <v>43860</v>
      </c>
      <c r="O2103" s="13">
        <v>0.70096064814814818</v>
      </c>
      <c r="P2103" s="16">
        <v>43861.750405092593</v>
      </c>
      <c r="Q2103" s="11" t="s">
        <v>37</v>
      </c>
      <c r="R2103" s="11" t="s">
        <v>55</v>
      </c>
      <c r="S2103" s="11" t="s">
        <v>39</v>
      </c>
      <c r="T2103" s="11" t="s">
        <v>133</v>
      </c>
      <c r="U2103" s="11" t="s">
        <v>37</v>
      </c>
      <c r="V2103" s="17">
        <v>0</v>
      </c>
      <c r="W2103" s="11" t="s">
        <v>37</v>
      </c>
      <c r="Y2103" s="17" t="str">
        <f>TablaIncidentes[[#This Row],[Tiempo Total Gestión]]</f>
        <v>00:18</v>
      </c>
      <c r="Z2103" s="11">
        <f t="shared" si="224"/>
        <v>0</v>
      </c>
      <c r="AA2103" s="11">
        <f t="shared" si="225"/>
        <v>18</v>
      </c>
      <c r="AB2103" s="11">
        <f>IF(TablaIncidentes[[#This Row],[Prioridad*]]="Baja",(Z2103-24)*60+AA2103,IF(TablaIncidentes[[#This Row],[Prioridad*]]="Media",(Z2103-4)*60+AA2103,IF(TablaIncidentes[[#This Row],[Prioridad*]]="Alta",(Z2103-2)*60+AA2103)))</f>
        <v>-102</v>
      </c>
      <c r="AD2103" s="17" t="str">
        <f>TablaIncidentes[[#This Row],[Tiempo Creación (HH:mm)]]</f>
        <v>00:00</v>
      </c>
      <c r="AE2103" s="11">
        <f t="shared" si="226"/>
        <v>0</v>
      </c>
      <c r="AF2103" s="11">
        <f t="shared" si="227"/>
        <v>0</v>
      </c>
      <c r="AG2103" s="11">
        <f>IF(TablaIncidentes[[#This Row],[Prioridad*]]="Baja",((AE2103*60)+AF2103)-30,IF(TablaIncidentes[[#This Row],[Prioridad*]]="Media",((AE2103*60)+AF2103)-15,IF(TablaIncidentes[[#This Row],[Prioridad*]]="Alta",((AE2103*60)+AF2103)-10)))</f>
        <v>-10</v>
      </c>
      <c r="AI2103" s="17">
        <f>TablaIncidentes[[#This Row],[Tiempo Avance Incidente]]</f>
        <v>0</v>
      </c>
      <c r="AJ2103" s="11">
        <f t="shared" si="228"/>
        <v>0</v>
      </c>
      <c r="AK2103" s="11">
        <f t="shared" si="229"/>
        <v>0</v>
      </c>
      <c r="AL2103">
        <f>IF(TablaIncidentes[[#This Row],[Prioridad*]]="Baja",((AJ2103*60)+AK2103)-720,IF(TablaIncidentes[[#This Row],[Prioridad*]]="Media",((AJ2103*60)+AK2103)-120,IF(TablaIncidentes[[#This Row],[Prioridad*]]="Alta",((AJ2103*60)+AK2103)-60)))</f>
        <v>-60</v>
      </c>
      <c r="AN2103" t="str">
        <f t="shared" si="230"/>
        <v>jueves</v>
      </c>
    </row>
    <row r="2104" spans="1:40" x14ac:dyDescent="0.25">
      <c r="A2104" s="10" t="s">
        <v>4126</v>
      </c>
      <c r="B2104" t="s">
        <v>4127</v>
      </c>
      <c r="C2104" t="s">
        <v>123</v>
      </c>
      <c r="D2104" s="11" t="s">
        <v>110</v>
      </c>
      <c r="E2104" t="s">
        <v>34</v>
      </c>
      <c r="F2104" t="s">
        <v>124</v>
      </c>
      <c r="G2104" t="s">
        <v>3663</v>
      </c>
      <c r="J2104" s="12">
        <v>43860</v>
      </c>
      <c r="K2104" s="13">
        <v>0.6189930555555555</v>
      </c>
      <c r="L2104" s="14">
        <v>43860</v>
      </c>
      <c r="M2104" s="15">
        <v>0.61995370370370373</v>
      </c>
      <c r="N2104" s="12">
        <v>43860</v>
      </c>
      <c r="O2104" s="13">
        <v>0.65053240740740736</v>
      </c>
      <c r="P2104" s="16">
        <v>43861.669930555552</v>
      </c>
      <c r="Q2104" s="11" t="s">
        <v>37</v>
      </c>
      <c r="R2104" s="11" t="s">
        <v>2476</v>
      </c>
      <c r="S2104" s="11" t="s">
        <v>59</v>
      </c>
      <c r="T2104" s="11" t="s">
        <v>40</v>
      </c>
      <c r="U2104" s="11" t="s">
        <v>37</v>
      </c>
      <c r="V2104" s="17">
        <v>6.4814814686542377E-4</v>
      </c>
      <c r="W2104" s="11" t="s">
        <v>37</v>
      </c>
      <c r="Y2104" s="17" t="str">
        <f>TablaIncidentes[[#This Row],[Tiempo Total Gestión]]</f>
        <v>00:45</v>
      </c>
      <c r="Z2104" s="11">
        <f t="shared" si="224"/>
        <v>0</v>
      </c>
      <c r="AA2104" s="11">
        <f t="shared" si="225"/>
        <v>45</v>
      </c>
      <c r="AB2104" s="11">
        <f>IF(TablaIncidentes[[#This Row],[Prioridad*]]="Baja",(Z2104-24)*60+AA2104,IF(TablaIncidentes[[#This Row],[Prioridad*]]="Media",(Z2104-4)*60+AA2104,IF(TablaIncidentes[[#This Row],[Prioridad*]]="Alta",(Z2104-2)*60+AA2104)))</f>
        <v>-195</v>
      </c>
      <c r="AD2104" s="17" t="str">
        <f>TablaIncidentes[[#This Row],[Tiempo Creación (HH:mm)]]</f>
        <v>00:01</v>
      </c>
      <c r="AE2104" s="11">
        <f t="shared" si="226"/>
        <v>0</v>
      </c>
      <c r="AF2104" s="11">
        <f t="shared" si="227"/>
        <v>1</v>
      </c>
      <c r="AG2104" s="11">
        <f>IF(TablaIncidentes[[#This Row],[Prioridad*]]="Baja",((AE2104*60)+AF2104)-30,IF(TablaIncidentes[[#This Row],[Prioridad*]]="Media",((AE2104*60)+AF2104)-15,IF(TablaIncidentes[[#This Row],[Prioridad*]]="Alta",((AE2104*60)+AF2104)-10)))</f>
        <v>-14</v>
      </c>
      <c r="AI2104" s="17">
        <f>TablaIncidentes[[#This Row],[Tiempo Avance Incidente]]</f>
        <v>6.4814814686542377E-4</v>
      </c>
      <c r="AJ2104" s="11">
        <f t="shared" si="228"/>
        <v>0</v>
      </c>
      <c r="AK2104" s="11">
        <f t="shared" si="229"/>
        <v>0</v>
      </c>
      <c r="AL2104">
        <f>IF(TablaIncidentes[[#This Row],[Prioridad*]]="Baja",((AJ2104*60)+AK2104)-720,IF(TablaIncidentes[[#This Row],[Prioridad*]]="Media",((AJ2104*60)+AK2104)-120,IF(TablaIncidentes[[#This Row],[Prioridad*]]="Alta",((AJ2104*60)+AK2104)-60)))</f>
        <v>-120</v>
      </c>
      <c r="AN2104" t="str">
        <f t="shared" si="230"/>
        <v>jueves</v>
      </c>
    </row>
    <row r="2105" spans="1:40" x14ac:dyDescent="0.25">
      <c r="A2105" s="10" t="s">
        <v>4128</v>
      </c>
      <c r="B2105" t="s">
        <v>4129</v>
      </c>
      <c r="C2105" t="s">
        <v>32</v>
      </c>
      <c r="D2105" s="11" t="s">
        <v>33</v>
      </c>
      <c r="E2105" t="s">
        <v>34</v>
      </c>
      <c r="F2105" t="s">
        <v>51</v>
      </c>
      <c r="G2105" t="s">
        <v>361</v>
      </c>
      <c r="J2105" s="12">
        <v>43860</v>
      </c>
      <c r="K2105" s="13">
        <v>0.64673611111111107</v>
      </c>
      <c r="L2105" s="14">
        <v>43860</v>
      </c>
      <c r="M2105" s="15">
        <v>0.64673611111111107</v>
      </c>
      <c r="N2105" s="12">
        <v>43860</v>
      </c>
      <c r="O2105" s="13">
        <v>0.71331018518518519</v>
      </c>
      <c r="P2105" s="16">
        <v>43861.750405092593</v>
      </c>
      <c r="Q2105" s="11" t="s">
        <v>37</v>
      </c>
      <c r="R2105" s="11" t="s">
        <v>408</v>
      </c>
      <c r="S2105" s="11" t="s">
        <v>39</v>
      </c>
      <c r="T2105" s="11" t="s">
        <v>133</v>
      </c>
      <c r="U2105" s="11" t="s">
        <v>37</v>
      </c>
      <c r="V2105" s="17">
        <v>0</v>
      </c>
      <c r="W2105" s="11" t="s">
        <v>37</v>
      </c>
      <c r="Y2105" s="17" t="str">
        <f>TablaIncidentes[[#This Row],[Tiempo Total Gestión]]</f>
        <v>01:35</v>
      </c>
      <c r="Z2105" s="11">
        <f t="shared" si="224"/>
        <v>1</v>
      </c>
      <c r="AA2105" s="11">
        <f t="shared" si="225"/>
        <v>35</v>
      </c>
      <c r="AB2105" s="11">
        <f>IF(TablaIncidentes[[#This Row],[Prioridad*]]="Baja",(Z2105-24)*60+AA2105,IF(TablaIncidentes[[#This Row],[Prioridad*]]="Media",(Z2105-4)*60+AA2105,IF(TablaIncidentes[[#This Row],[Prioridad*]]="Alta",(Z2105-2)*60+AA2105)))</f>
        <v>-25</v>
      </c>
      <c r="AD2105" s="17" t="str">
        <f>TablaIncidentes[[#This Row],[Tiempo Creación (HH:mm)]]</f>
        <v>00:00</v>
      </c>
      <c r="AE2105" s="11">
        <f t="shared" si="226"/>
        <v>0</v>
      </c>
      <c r="AF2105" s="11">
        <f t="shared" si="227"/>
        <v>0</v>
      </c>
      <c r="AG2105" s="11">
        <f>IF(TablaIncidentes[[#This Row],[Prioridad*]]="Baja",((AE2105*60)+AF2105)-30,IF(TablaIncidentes[[#This Row],[Prioridad*]]="Media",((AE2105*60)+AF2105)-15,IF(TablaIncidentes[[#This Row],[Prioridad*]]="Alta",((AE2105*60)+AF2105)-10)))</f>
        <v>-10</v>
      </c>
      <c r="AI2105" s="17">
        <f>TablaIncidentes[[#This Row],[Tiempo Avance Incidente]]</f>
        <v>0</v>
      </c>
      <c r="AJ2105" s="11">
        <f t="shared" si="228"/>
        <v>0</v>
      </c>
      <c r="AK2105" s="11">
        <f t="shared" si="229"/>
        <v>0</v>
      </c>
      <c r="AL2105">
        <f>IF(TablaIncidentes[[#This Row],[Prioridad*]]="Baja",((AJ2105*60)+AK2105)-720,IF(TablaIncidentes[[#This Row],[Prioridad*]]="Media",((AJ2105*60)+AK2105)-120,IF(TablaIncidentes[[#This Row],[Prioridad*]]="Alta",((AJ2105*60)+AK2105)-60)))</f>
        <v>-60</v>
      </c>
      <c r="AN2105" t="str">
        <f t="shared" si="230"/>
        <v>jueves</v>
      </c>
    </row>
    <row r="2106" spans="1:40" x14ac:dyDescent="0.25">
      <c r="A2106" s="10" t="s">
        <v>4130</v>
      </c>
      <c r="B2106" t="s">
        <v>4131</v>
      </c>
      <c r="C2106" t="s">
        <v>123</v>
      </c>
      <c r="D2106" s="11" t="s">
        <v>150</v>
      </c>
      <c r="E2106" t="s">
        <v>34</v>
      </c>
      <c r="F2106" t="s">
        <v>111</v>
      </c>
      <c r="G2106" t="s">
        <v>279</v>
      </c>
      <c r="J2106" s="12">
        <v>43860</v>
      </c>
      <c r="K2106" s="13">
        <v>0.68994212962962964</v>
      </c>
      <c r="L2106" s="14">
        <v>43860</v>
      </c>
      <c r="M2106" s="15">
        <v>0.6918981481481481</v>
      </c>
      <c r="N2106" s="12">
        <v>43860</v>
      </c>
      <c r="O2106" s="13">
        <v>0.69328703703703709</v>
      </c>
      <c r="P2106" s="16">
        <v>43861.750405092593</v>
      </c>
      <c r="Q2106" s="11" t="s">
        <v>37</v>
      </c>
      <c r="R2106" s="11" t="s">
        <v>327</v>
      </c>
      <c r="S2106" s="11" t="s">
        <v>59</v>
      </c>
      <c r="T2106" s="11" t="s">
        <v>48</v>
      </c>
      <c r="U2106" s="11" t="s">
        <v>37</v>
      </c>
      <c r="V2106" s="17">
        <v>2.2800925871706568E-3</v>
      </c>
      <c r="W2106" s="11" t="s">
        <v>37</v>
      </c>
      <c r="Y2106" s="17" t="str">
        <f>TablaIncidentes[[#This Row],[Tiempo Total Gestión]]</f>
        <v>00:04</v>
      </c>
      <c r="Z2106" s="11">
        <f t="shared" si="224"/>
        <v>0</v>
      </c>
      <c r="AA2106" s="11">
        <f t="shared" si="225"/>
        <v>4</v>
      </c>
      <c r="AB2106" s="11">
        <f>IF(TablaIncidentes[[#This Row],[Prioridad*]]="Baja",(Z2106-24)*60+AA2106,IF(TablaIncidentes[[#This Row],[Prioridad*]]="Media",(Z2106-4)*60+AA2106,IF(TablaIncidentes[[#This Row],[Prioridad*]]="Alta",(Z2106-2)*60+AA2106)))</f>
        <v>-1436</v>
      </c>
      <c r="AD2106" s="17" t="str">
        <f>TablaIncidentes[[#This Row],[Tiempo Creación (HH:mm)]]</f>
        <v>00:02</v>
      </c>
      <c r="AE2106" s="11">
        <f t="shared" si="226"/>
        <v>0</v>
      </c>
      <c r="AF2106" s="11">
        <f t="shared" si="227"/>
        <v>2</v>
      </c>
      <c r="AG2106" s="11">
        <f>IF(TablaIncidentes[[#This Row],[Prioridad*]]="Baja",((AE2106*60)+AF2106)-30,IF(TablaIncidentes[[#This Row],[Prioridad*]]="Media",((AE2106*60)+AF2106)-15,IF(TablaIncidentes[[#This Row],[Prioridad*]]="Alta",((AE2106*60)+AF2106)-10)))</f>
        <v>-28</v>
      </c>
      <c r="AI2106" s="17">
        <f>TablaIncidentes[[#This Row],[Tiempo Avance Incidente]]</f>
        <v>2.2800925871706568E-3</v>
      </c>
      <c r="AJ2106" s="11">
        <f t="shared" si="228"/>
        <v>0</v>
      </c>
      <c r="AK2106" s="11">
        <f t="shared" si="229"/>
        <v>3</v>
      </c>
      <c r="AL2106">
        <f>IF(TablaIncidentes[[#This Row],[Prioridad*]]="Baja",((AJ2106*60)+AK2106)-720,IF(TablaIncidentes[[#This Row],[Prioridad*]]="Media",((AJ2106*60)+AK2106)-120,IF(TablaIncidentes[[#This Row],[Prioridad*]]="Alta",((AJ2106*60)+AK2106)-60)))</f>
        <v>-717</v>
      </c>
      <c r="AN2106" t="str">
        <f t="shared" si="230"/>
        <v>jueves</v>
      </c>
    </row>
    <row r="2107" spans="1:40" x14ac:dyDescent="0.25">
      <c r="A2107" s="10" t="s">
        <v>4132</v>
      </c>
      <c r="B2107" t="s">
        <v>4133</v>
      </c>
      <c r="C2107" t="s">
        <v>4134</v>
      </c>
      <c r="D2107" s="11" t="s">
        <v>110</v>
      </c>
      <c r="E2107" t="s">
        <v>34</v>
      </c>
      <c r="F2107" t="s">
        <v>111</v>
      </c>
      <c r="G2107" t="s">
        <v>374</v>
      </c>
      <c r="J2107" s="12">
        <v>43860</v>
      </c>
      <c r="K2107" s="13">
        <v>0.70771990740740742</v>
      </c>
      <c r="L2107" s="14">
        <v>43860</v>
      </c>
      <c r="M2107" s="15">
        <v>0.71474537037037045</v>
      </c>
      <c r="N2107" s="12">
        <v>43860</v>
      </c>
      <c r="O2107" s="13">
        <v>0.71910879629629632</v>
      </c>
      <c r="P2107" s="16">
        <v>43861.750405092593</v>
      </c>
      <c r="Q2107" s="11" t="s">
        <v>37</v>
      </c>
      <c r="R2107" s="11" t="s">
        <v>356</v>
      </c>
      <c r="S2107" s="11" t="s">
        <v>59</v>
      </c>
      <c r="T2107" s="11" t="s">
        <v>336</v>
      </c>
      <c r="U2107" s="11" t="s">
        <v>37</v>
      </c>
      <c r="V2107" s="17">
        <v>9.2592592409346253E-4</v>
      </c>
      <c r="W2107" s="11" t="s">
        <v>37</v>
      </c>
      <c r="Y2107" s="17" t="str">
        <f>TablaIncidentes[[#This Row],[Tiempo Total Gestión]]</f>
        <v>00:16</v>
      </c>
      <c r="Z2107" s="11">
        <f t="shared" si="224"/>
        <v>0</v>
      </c>
      <c r="AA2107" s="11">
        <f t="shared" si="225"/>
        <v>16</v>
      </c>
      <c r="AB2107" s="11">
        <f>IF(TablaIncidentes[[#This Row],[Prioridad*]]="Baja",(Z2107-24)*60+AA2107,IF(TablaIncidentes[[#This Row],[Prioridad*]]="Media",(Z2107-4)*60+AA2107,IF(TablaIncidentes[[#This Row],[Prioridad*]]="Alta",(Z2107-2)*60+AA2107)))</f>
        <v>-224</v>
      </c>
      <c r="AD2107" s="17" t="str">
        <f>TablaIncidentes[[#This Row],[Tiempo Creación (HH:mm)]]</f>
        <v>00:10</v>
      </c>
      <c r="AE2107" s="11">
        <f t="shared" si="226"/>
        <v>0</v>
      </c>
      <c r="AF2107" s="11">
        <f t="shared" si="227"/>
        <v>10</v>
      </c>
      <c r="AG2107" s="11">
        <f>IF(TablaIncidentes[[#This Row],[Prioridad*]]="Baja",((AE2107*60)+AF2107)-30,IF(TablaIncidentes[[#This Row],[Prioridad*]]="Media",((AE2107*60)+AF2107)-15,IF(TablaIncidentes[[#This Row],[Prioridad*]]="Alta",((AE2107*60)+AF2107)-10)))</f>
        <v>-5</v>
      </c>
      <c r="AI2107" s="17">
        <f>TablaIncidentes[[#This Row],[Tiempo Avance Incidente]]</f>
        <v>9.2592592409346253E-4</v>
      </c>
      <c r="AJ2107" s="11">
        <f t="shared" si="228"/>
        <v>0</v>
      </c>
      <c r="AK2107" s="11">
        <f t="shared" si="229"/>
        <v>1</v>
      </c>
      <c r="AL2107">
        <f>IF(TablaIncidentes[[#This Row],[Prioridad*]]="Baja",((AJ2107*60)+AK2107)-720,IF(TablaIncidentes[[#This Row],[Prioridad*]]="Media",((AJ2107*60)+AK2107)-120,IF(TablaIncidentes[[#This Row],[Prioridad*]]="Alta",((AJ2107*60)+AK2107)-60)))</f>
        <v>-119</v>
      </c>
      <c r="AN2107" t="str">
        <f t="shared" si="230"/>
        <v>jueves</v>
      </c>
    </row>
    <row r="2108" spans="1:40" ht="15.75" thickBot="1" x14ac:dyDescent="0.3">
      <c r="A2108" s="10" t="s">
        <v>4135</v>
      </c>
      <c r="B2108" t="s">
        <v>135</v>
      </c>
      <c r="C2108" t="s">
        <v>123</v>
      </c>
      <c r="D2108" s="11" t="s">
        <v>110</v>
      </c>
      <c r="E2108" t="s">
        <v>34</v>
      </c>
      <c r="F2108" t="s">
        <v>124</v>
      </c>
      <c r="G2108" t="s">
        <v>319</v>
      </c>
      <c r="J2108" s="12">
        <v>43860</v>
      </c>
      <c r="K2108" s="13">
        <v>0.7279282407407407</v>
      </c>
      <c r="L2108" s="14">
        <v>43860</v>
      </c>
      <c r="M2108" s="15">
        <v>0.72886574074074073</v>
      </c>
      <c r="N2108" s="12">
        <v>43860</v>
      </c>
      <c r="O2108" s="13">
        <v>0.74527777777777782</v>
      </c>
      <c r="P2108" s="16">
        <v>43861.750405092593</v>
      </c>
      <c r="Q2108" s="11" t="s">
        <v>37</v>
      </c>
      <c r="R2108" s="11" t="s">
        <v>929</v>
      </c>
      <c r="S2108" s="11" t="s">
        <v>59</v>
      </c>
      <c r="T2108" s="11" t="s">
        <v>40</v>
      </c>
      <c r="U2108" s="11" t="s">
        <v>37</v>
      </c>
      <c r="V2108" s="17">
        <v>9.2592592409346253E-4</v>
      </c>
      <c r="W2108" s="11" t="s">
        <v>37</v>
      </c>
      <c r="Y2108" s="17" t="str">
        <f>TablaIncidentes[[#This Row],[Tiempo Total Gestión]]</f>
        <v>00:24</v>
      </c>
      <c r="Z2108" s="11">
        <f t="shared" si="224"/>
        <v>0</v>
      </c>
      <c r="AA2108" s="11">
        <f t="shared" si="225"/>
        <v>24</v>
      </c>
      <c r="AB2108" s="11">
        <f>IF(TablaIncidentes[[#This Row],[Prioridad*]]="Baja",(Z2108-24)*60+AA2108,IF(TablaIncidentes[[#This Row],[Prioridad*]]="Media",(Z2108-4)*60+AA2108,IF(TablaIncidentes[[#This Row],[Prioridad*]]="Alta",(Z2108-2)*60+AA2108)))</f>
        <v>-216</v>
      </c>
      <c r="AD2108" s="17" t="str">
        <f>TablaIncidentes[[#This Row],[Tiempo Creación (HH:mm)]]</f>
        <v>00:01</v>
      </c>
      <c r="AE2108" s="11">
        <f t="shared" si="226"/>
        <v>0</v>
      </c>
      <c r="AF2108" s="11">
        <f t="shared" si="227"/>
        <v>1</v>
      </c>
      <c r="AG2108" s="11">
        <f>IF(TablaIncidentes[[#This Row],[Prioridad*]]="Baja",((AE2108*60)+AF2108)-30,IF(TablaIncidentes[[#This Row],[Prioridad*]]="Media",((AE2108*60)+AF2108)-15,IF(TablaIncidentes[[#This Row],[Prioridad*]]="Alta",((AE2108*60)+AF2108)-10)))</f>
        <v>-14</v>
      </c>
      <c r="AI2108" s="17">
        <f>TablaIncidentes[[#This Row],[Tiempo Avance Incidente]]</f>
        <v>9.2592592409346253E-4</v>
      </c>
      <c r="AJ2108" s="11">
        <f t="shared" si="228"/>
        <v>0</v>
      </c>
      <c r="AK2108" s="11">
        <f t="shared" si="229"/>
        <v>1</v>
      </c>
      <c r="AL2108">
        <f>IF(TablaIncidentes[[#This Row],[Prioridad*]]="Baja",((AJ2108*60)+AK2108)-720,IF(TablaIncidentes[[#This Row],[Prioridad*]]="Media",((AJ2108*60)+AK2108)-120,IF(TablaIncidentes[[#This Row],[Prioridad*]]="Alta",((AJ2108*60)+AK2108)-60)))</f>
        <v>-119</v>
      </c>
      <c r="AN2108" t="str">
        <f t="shared" si="230"/>
        <v>jueves</v>
      </c>
    </row>
    <row r="2109" spans="1:40" ht="15.75" thickBot="1" x14ac:dyDescent="0.3">
      <c r="A2109" s="10"/>
      <c r="Y2109" s="82" t="s">
        <v>4136</v>
      </c>
      <c r="Z2109" s="83"/>
      <c r="AA2109" s="84"/>
      <c r="AB2109" s="23">
        <f>SUBTOTAL(9,AB2:AB2108)</f>
        <v>101783</v>
      </c>
      <c r="AD2109" s="85" t="s">
        <v>4136</v>
      </c>
      <c r="AE2109" s="86"/>
      <c r="AF2109" s="87"/>
      <c r="AG2109" s="23">
        <f>SUBTOTAL(9,AG2:AG2108)</f>
        <v>-23021</v>
      </c>
      <c r="AI2109" s="82" t="s">
        <v>4136</v>
      </c>
      <c r="AJ2109" s="83"/>
      <c r="AK2109" s="83"/>
      <c r="AL2109" s="23">
        <f>SUBTOTAL(9,AL2:AL2108)</f>
        <v>-214401</v>
      </c>
    </row>
    <row r="2110" spans="1:40" x14ac:dyDescent="0.25">
      <c r="A2110" s="10"/>
    </row>
    <row r="2111" spans="1:40" x14ac:dyDescent="0.25">
      <c r="A2111" s="10"/>
    </row>
    <row r="2112" spans="1:40" x14ac:dyDescent="0.25">
      <c r="A2112" s="10"/>
    </row>
    <row r="2113" spans="1:1" x14ac:dyDescent="0.25">
      <c r="A2113" s="10"/>
    </row>
    <row r="2114" spans="1:1" x14ac:dyDescent="0.25">
      <c r="A2114" s="10"/>
    </row>
    <row r="2115" spans="1:1" x14ac:dyDescent="0.25">
      <c r="A2115" s="10"/>
    </row>
    <row r="2116" spans="1:1" x14ac:dyDescent="0.25">
      <c r="A2116" s="10"/>
    </row>
    <row r="2117" spans="1:1" x14ac:dyDescent="0.25">
      <c r="A2117" s="10"/>
    </row>
    <row r="2118" spans="1:1" x14ac:dyDescent="0.25">
      <c r="A2118" s="10"/>
    </row>
    <row r="2119" spans="1:1" x14ac:dyDescent="0.25">
      <c r="A2119" s="10"/>
    </row>
    <row r="2120" spans="1:1" x14ac:dyDescent="0.25">
      <c r="A2120" s="10"/>
    </row>
    <row r="2121" spans="1:1" x14ac:dyDescent="0.25">
      <c r="A2121" s="10"/>
    </row>
    <row r="2122" spans="1:1" x14ac:dyDescent="0.25">
      <c r="A2122" s="10"/>
    </row>
  </sheetData>
  <mergeCells count="3">
    <mergeCell ref="Y2109:AA2109"/>
    <mergeCell ref="AD2109:AF2109"/>
    <mergeCell ref="AI2109:AK2109"/>
  </mergeCells>
  <pageMargins left="0.7" right="0.7" top="0.75" bottom="0.75" header="0.3" footer="0.3"/>
  <pageSetup paperSize="9" orientation="portrait" horizontalDpi="4294967294" verticalDpi="4294967294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541C6-9FD5-41AD-B5AB-6E0F3C914FE8}">
  <sheetPr codeName="Hoja3"/>
  <dimension ref="A1:AR718"/>
  <sheetViews>
    <sheetView topLeftCell="D1" zoomScale="85" zoomScaleNormal="85" workbookViewId="0">
      <selection activeCell="F20" sqref="F20"/>
    </sheetView>
  </sheetViews>
  <sheetFormatPr baseColWidth="10" defaultRowHeight="15" x14ac:dyDescent="0.25"/>
  <cols>
    <col min="1" max="1" width="21" customWidth="1"/>
    <col min="2" max="2" width="38.140625" customWidth="1"/>
    <col min="3" max="3" width="36" bestFit="1" customWidth="1"/>
    <col min="4" max="4" width="11.5703125" customWidth="1"/>
    <col min="5" max="5" width="12.7109375" customWidth="1"/>
    <col min="6" max="6" width="23.5703125" customWidth="1"/>
    <col min="7" max="7" width="18.42578125" style="11" bestFit="1" customWidth="1"/>
    <col min="8" max="8" width="18.42578125" style="11" customWidth="1"/>
    <col min="9" max="9" width="20" style="11" customWidth="1"/>
    <col min="10" max="10" width="18.7109375" style="11" customWidth="1"/>
    <col min="11" max="11" width="28" customWidth="1"/>
    <col min="12" max="14" width="14.140625" customWidth="1"/>
    <col min="15" max="15" width="20.5703125" bestFit="1" customWidth="1"/>
    <col min="16" max="16" width="29.5703125" customWidth="1"/>
    <col min="17" max="17" width="16.7109375" bestFit="1" customWidth="1"/>
    <col min="18" max="18" width="30.42578125" bestFit="1" customWidth="1"/>
    <col min="19" max="19" width="20.85546875" bestFit="1" customWidth="1"/>
    <col min="20" max="20" width="17.85546875" bestFit="1" customWidth="1"/>
    <col min="21" max="21" width="21.5703125" customWidth="1"/>
    <col min="22" max="22" width="9.42578125" customWidth="1"/>
    <col min="23" max="23" width="27" bestFit="1" customWidth="1"/>
    <col min="24" max="24" width="25.5703125" customWidth="1"/>
    <col min="25" max="27" width="31.140625" customWidth="1"/>
    <col min="29" max="29" width="25" bestFit="1" customWidth="1"/>
    <col min="32" max="32" width="19.85546875" bestFit="1" customWidth="1"/>
    <col min="34" max="34" width="17.5703125" bestFit="1" customWidth="1"/>
    <col min="37" max="37" width="19.85546875" bestFit="1" customWidth="1"/>
    <col min="39" max="39" width="15.7109375" bestFit="1" customWidth="1"/>
    <col min="40" max="40" width="6.140625" bestFit="1" customWidth="1"/>
    <col min="41" max="41" width="9.42578125" bestFit="1" customWidth="1"/>
    <col min="42" max="42" width="19.85546875" bestFit="1" customWidth="1"/>
    <col min="44" max="44" width="15.28515625" bestFit="1" customWidth="1"/>
  </cols>
  <sheetData>
    <row r="1" spans="1:44" x14ac:dyDescent="0.25">
      <c r="A1" s="1" t="s">
        <v>4137</v>
      </c>
      <c r="B1" s="1" t="s">
        <v>1</v>
      </c>
      <c r="C1" s="1" t="s">
        <v>2</v>
      </c>
      <c r="D1" s="1" t="s">
        <v>4138</v>
      </c>
      <c r="E1" s="1" t="s">
        <v>4</v>
      </c>
      <c r="F1" s="1" t="s">
        <v>4139</v>
      </c>
      <c r="G1" s="24" t="s">
        <v>11</v>
      </c>
      <c r="H1" s="24" t="s">
        <v>12</v>
      </c>
      <c r="I1" s="24" t="s">
        <v>4140</v>
      </c>
      <c r="J1" s="24" t="s">
        <v>4141</v>
      </c>
      <c r="K1" s="1" t="s">
        <v>4142</v>
      </c>
      <c r="L1" s="1" t="s">
        <v>4143</v>
      </c>
      <c r="M1" s="1" t="s">
        <v>4144</v>
      </c>
      <c r="N1" s="1" t="s">
        <v>4145</v>
      </c>
      <c r="O1" s="2" t="s">
        <v>17</v>
      </c>
      <c r="P1" s="2" t="s">
        <v>16</v>
      </c>
      <c r="Q1" s="1" t="s">
        <v>4146</v>
      </c>
      <c r="R1" s="1" t="s">
        <v>4147</v>
      </c>
      <c r="S1" s="1" t="s">
        <v>4148</v>
      </c>
      <c r="T1" s="1" t="s">
        <v>4149</v>
      </c>
      <c r="U1" s="1" t="s">
        <v>4150</v>
      </c>
      <c r="V1" s="1" t="s">
        <v>4151</v>
      </c>
      <c r="W1" s="1" t="s">
        <v>4152</v>
      </c>
      <c r="X1" s="25" t="s">
        <v>19</v>
      </c>
      <c r="Y1" s="25" t="s">
        <v>4153</v>
      </c>
      <c r="Z1" s="25" t="s">
        <v>21</v>
      </c>
      <c r="AA1" s="25" t="s">
        <v>22</v>
      </c>
      <c r="AC1" s="11" t="s">
        <v>23</v>
      </c>
      <c r="AD1" s="11" t="s">
        <v>24</v>
      </c>
      <c r="AE1" s="11" t="s">
        <v>25</v>
      </c>
      <c r="AF1" s="11" t="s">
        <v>26</v>
      </c>
      <c r="AH1" s="11" t="s">
        <v>27</v>
      </c>
      <c r="AI1" s="11" t="s">
        <v>24</v>
      </c>
      <c r="AJ1" s="11" t="s">
        <v>25</v>
      </c>
      <c r="AK1" s="11" t="s">
        <v>26</v>
      </c>
      <c r="AM1" s="11" t="s">
        <v>28</v>
      </c>
      <c r="AN1" s="11" t="s">
        <v>24</v>
      </c>
      <c r="AO1" s="11" t="s">
        <v>25</v>
      </c>
      <c r="AP1" s="11" t="s">
        <v>26</v>
      </c>
      <c r="AR1" s="11" t="s">
        <v>4154</v>
      </c>
    </row>
    <row r="2" spans="1:44" x14ac:dyDescent="0.25">
      <c r="A2" s="26" t="s">
        <v>4155</v>
      </c>
      <c r="B2" t="s">
        <v>4156</v>
      </c>
      <c r="C2" t="s">
        <v>4157</v>
      </c>
      <c r="D2" t="s">
        <v>150</v>
      </c>
      <c r="E2" t="s">
        <v>37</v>
      </c>
      <c r="F2" t="s">
        <v>111</v>
      </c>
      <c r="G2" s="12">
        <v>43609</v>
      </c>
      <c r="H2" s="13">
        <v>0.50596064814814812</v>
      </c>
      <c r="I2" s="12">
        <v>43832</v>
      </c>
      <c r="J2" s="13">
        <v>0.42618055555555556</v>
      </c>
      <c r="K2" s="27">
        <v>43833.485150462962</v>
      </c>
      <c r="M2" s="11"/>
      <c r="O2" s="11" t="s">
        <v>133</v>
      </c>
      <c r="P2" s="11" t="s">
        <v>37</v>
      </c>
      <c r="X2" s="17" t="str">
        <f>IFERROR(VLOOKUP(TablaRequerimientos[[#This Row],[ID de orden de trabajo+]],#REF!,11,FALSE),"Por validar")</f>
        <v>Por validar</v>
      </c>
      <c r="Y2" s="11" t="str">
        <f>IFERROR(VLOOKUP(TablaRequerimientos[[#This Row],[ID de orden de trabajo+]],#REF!,12,FALSE),"Por validar")</f>
        <v>Por validar</v>
      </c>
      <c r="Z2" s="11">
        <v>9.2592592409346253E-5</v>
      </c>
      <c r="AA2" s="11" t="s">
        <v>37</v>
      </c>
      <c r="AC2" s="17" t="str">
        <f>TablaRequerimientos[[#This Row],[Tiempo Total Gestión]]</f>
        <v>00:00</v>
      </c>
      <c r="AD2" s="11">
        <f>HOUR(AC2)</f>
        <v>0</v>
      </c>
      <c r="AE2" s="11">
        <f>MINUTE(AC2)</f>
        <v>0</v>
      </c>
      <c r="AF2" s="11">
        <f>IF(TablaRequerimientos[[#This Row],[Prioridad]]="Baja",(AD2-24)*60+AE2,IF(TablaRequerimientos[[#This Row],[Prioridad]]="Media",(AD2-4)*60+AE2,(AD2-2)*60+AE2))</f>
        <v>-1440</v>
      </c>
      <c r="AH2" s="17" t="str">
        <f>TablaRequerimientos[[#This Row],[Tiempo Creación (HH:mm)]]</f>
        <v>Por validar</v>
      </c>
      <c r="AI2" s="11" t="e">
        <f>HOUR(AH2)</f>
        <v>#VALUE!</v>
      </c>
      <c r="AJ2" s="11" t="e">
        <f>MINUTE(AH2)</f>
        <v>#VALUE!</v>
      </c>
      <c r="AK2" s="11" t="e">
        <f>IF(TablaRequerimientos[[#This Row],[Prioridad]]="Baja",((AI2*60)+AJ2)-30,IF(TablaRequerimientos[[#This Row],[Prioridad]]="Media",((AI2*60)+AJ2)-15))</f>
        <v>#VALUE!</v>
      </c>
      <c r="AM2" s="11">
        <f>TablaRequerimientos[[#This Row],[Tiempo Avance Incidente]]</f>
        <v>9.2592592409346253E-5</v>
      </c>
      <c r="AN2" s="11">
        <f>HOUR(AM2)</f>
        <v>0</v>
      </c>
      <c r="AO2" s="11">
        <f>MINUTE(AM2)</f>
        <v>0</v>
      </c>
      <c r="AP2" s="11">
        <f>IF(TablaRequerimientos[[#This Row],[Prioridad]]="Baja",((AN2*60)+AO2)-720,IF(TablaRequerimientos[[#This Row],[Prioridad]]="Media",((AN2*60)+AO2)-120))</f>
        <v>-720</v>
      </c>
      <c r="AR2" t="str">
        <f>TEXT(G2,"dddd")</f>
        <v>viernes</v>
      </c>
    </row>
    <row r="3" spans="1:44" x14ac:dyDescent="0.25">
      <c r="A3" s="26" t="s">
        <v>4158</v>
      </c>
      <c r="B3" t="s">
        <v>4156</v>
      </c>
      <c r="C3" t="s">
        <v>4157</v>
      </c>
      <c r="D3" t="s">
        <v>150</v>
      </c>
      <c r="E3" t="s">
        <v>37</v>
      </c>
      <c r="F3" t="s">
        <v>111</v>
      </c>
      <c r="G3" s="12">
        <v>43609</v>
      </c>
      <c r="H3" s="13">
        <v>0.5352662037037037</v>
      </c>
      <c r="I3" s="12">
        <v>43832</v>
      </c>
      <c r="J3" s="13">
        <v>0.42564814814814816</v>
      </c>
      <c r="K3" s="27">
        <v>43833.485150462962</v>
      </c>
      <c r="M3" s="11"/>
      <c r="O3" s="11" t="s">
        <v>116</v>
      </c>
      <c r="P3" s="11" t="s">
        <v>37</v>
      </c>
      <c r="X3" s="17" t="str">
        <f>IFERROR(VLOOKUP(TablaRequerimientos[[#This Row],[ID de orden de trabajo+]],#REF!,11,FALSE),"Por validar")</f>
        <v>Por validar</v>
      </c>
      <c r="Y3" s="11" t="str">
        <f>IFERROR(VLOOKUP(TablaRequerimientos[[#This Row],[ID de orden de trabajo+]],#REF!,12,FALSE),"Por validar")</f>
        <v>Por validar</v>
      </c>
      <c r="Z3" s="11">
        <v>2.314814628334716E-5</v>
      </c>
      <c r="AA3" s="11" t="s">
        <v>37</v>
      </c>
      <c r="AC3" s="17" t="str">
        <f>TablaRequerimientos[[#This Row],[Tiempo Total Gestión]]</f>
        <v>00:03</v>
      </c>
      <c r="AD3" s="11">
        <f t="shared" ref="AD3:AD66" si="0">HOUR(AC3)</f>
        <v>0</v>
      </c>
      <c r="AE3" s="11">
        <f t="shared" ref="AE3:AE66" si="1">MINUTE(AC3)</f>
        <v>3</v>
      </c>
      <c r="AF3" s="11">
        <f>IF(TablaRequerimientos[[#This Row],[Prioridad]]="Baja",(AD3-24)*60+AE3,IF(TablaRequerimientos[[#This Row],[Prioridad]]="Media",(AD3-4)*60+AE3,(AD3-2)*60+AE3))</f>
        <v>-1437</v>
      </c>
      <c r="AH3" s="17" t="str">
        <f>TablaRequerimientos[[#This Row],[Tiempo Creación (HH:mm)]]</f>
        <v>Por validar</v>
      </c>
      <c r="AI3" s="11" t="e">
        <f t="shared" ref="AI3:AI66" si="2">HOUR(AH3)</f>
        <v>#VALUE!</v>
      </c>
      <c r="AJ3" s="11" t="e">
        <f t="shared" ref="AJ3:AJ66" si="3">MINUTE(AH3)</f>
        <v>#VALUE!</v>
      </c>
      <c r="AK3" s="11" t="e">
        <f>IF(TablaRequerimientos[[#This Row],[Prioridad]]="Baja",((AI3*60)+AJ3)-30,IF(TablaRequerimientos[[#This Row],[Prioridad]]="Media",((AI3*60)+AJ3)-15))</f>
        <v>#VALUE!</v>
      </c>
      <c r="AM3" s="11">
        <f>TablaRequerimientos[[#This Row],[Tiempo Avance Incidente]]</f>
        <v>2.314814628334716E-5</v>
      </c>
      <c r="AN3" s="11">
        <f t="shared" ref="AN3:AN66" si="4">HOUR(AM3)</f>
        <v>0</v>
      </c>
      <c r="AO3" s="11">
        <f t="shared" ref="AO3:AO66" si="5">MINUTE(AM3)</f>
        <v>0</v>
      </c>
      <c r="AP3" s="11">
        <f>IF(TablaRequerimientos[[#This Row],[Prioridad]]="Baja",((AN3*60)+AO3)-720,IF(TablaRequerimientos[[#This Row],[Prioridad]]="Media",((AN3*60)+AO3)-120))</f>
        <v>-720</v>
      </c>
      <c r="AR3" t="str">
        <f t="shared" ref="AR3:AR66" si="6">TEXT(G3,"dddd")</f>
        <v>viernes</v>
      </c>
    </row>
    <row r="4" spans="1:44" x14ac:dyDescent="0.25">
      <c r="A4" s="26" t="s">
        <v>4159</v>
      </c>
      <c r="B4" t="s">
        <v>4160</v>
      </c>
      <c r="C4" t="s">
        <v>4157</v>
      </c>
      <c r="D4" t="s">
        <v>150</v>
      </c>
      <c r="E4" t="s">
        <v>37</v>
      </c>
      <c r="F4" t="s">
        <v>111</v>
      </c>
      <c r="G4" s="12">
        <v>43662</v>
      </c>
      <c r="H4" s="13">
        <v>0.53877314814814814</v>
      </c>
      <c r="I4" s="12">
        <v>43833</v>
      </c>
      <c r="J4" s="13">
        <v>0.65643518518518518</v>
      </c>
      <c r="K4" s="27">
        <v>43834.711377314816</v>
      </c>
      <c r="M4" s="11"/>
      <c r="O4" s="11" t="s">
        <v>2275</v>
      </c>
      <c r="P4" s="11" t="s">
        <v>37</v>
      </c>
      <c r="X4" s="17" t="str">
        <f>IFERROR(VLOOKUP(TablaRequerimientos[[#This Row],[ID de orden de trabajo+]],#REF!,11,FALSE),"Por validar")</f>
        <v>Por validar</v>
      </c>
      <c r="Y4" s="11" t="str">
        <f>IFERROR(VLOOKUP(TablaRequerimientos[[#This Row],[ID de orden de trabajo+]],#REF!,12,FALSE),"Por validar")</f>
        <v>Por validar</v>
      </c>
      <c r="Z4" s="11">
        <v>0</v>
      </c>
      <c r="AA4" s="11" t="s">
        <v>37</v>
      </c>
      <c r="AC4" s="17" t="str">
        <f>TablaRequerimientos[[#This Row],[Tiempo Total Gestión]]</f>
        <v>05:26</v>
      </c>
      <c r="AD4" s="11">
        <f t="shared" si="0"/>
        <v>5</v>
      </c>
      <c r="AE4" s="11">
        <f t="shared" si="1"/>
        <v>26</v>
      </c>
      <c r="AF4" s="11">
        <f>IF(TablaRequerimientos[[#This Row],[Prioridad]]="Baja",(AD4-24)*60+AE4,IF(TablaRequerimientos[[#This Row],[Prioridad]]="Media",(AD4-4)*60+AE4,(AD4-2)*60+AE4))</f>
        <v>-1114</v>
      </c>
      <c r="AH4" s="17" t="str">
        <f>TablaRequerimientos[[#This Row],[Tiempo Creación (HH:mm)]]</f>
        <v>Por validar</v>
      </c>
      <c r="AI4" s="11" t="e">
        <f t="shared" si="2"/>
        <v>#VALUE!</v>
      </c>
      <c r="AJ4" s="11" t="e">
        <f t="shared" si="3"/>
        <v>#VALUE!</v>
      </c>
      <c r="AK4" s="11" t="e">
        <f>IF(TablaRequerimientos[[#This Row],[Prioridad]]="Baja",((AI4*60)+AJ4)-30,IF(TablaRequerimientos[[#This Row],[Prioridad]]="Media",((AI4*60)+AJ4)-15))</f>
        <v>#VALUE!</v>
      </c>
      <c r="AM4" s="11">
        <f>TablaRequerimientos[[#This Row],[Tiempo Avance Incidente]]</f>
        <v>0</v>
      </c>
      <c r="AN4" s="11">
        <f t="shared" si="4"/>
        <v>0</v>
      </c>
      <c r="AO4" s="11">
        <f t="shared" si="5"/>
        <v>0</v>
      </c>
      <c r="AP4" s="11">
        <f>IF(TablaRequerimientos[[#This Row],[Prioridad]]="Baja",((AN4*60)+AO4)-720,IF(TablaRequerimientos[[#This Row],[Prioridad]]="Media",((AN4*60)+AO4)-120))</f>
        <v>-720</v>
      </c>
      <c r="AR4" t="str">
        <f t="shared" si="6"/>
        <v>martes</v>
      </c>
    </row>
    <row r="5" spans="1:44" x14ac:dyDescent="0.25">
      <c r="A5" s="26" t="s">
        <v>4161</v>
      </c>
      <c r="B5" t="s">
        <v>4162</v>
      </c>
      <c r="C5" t="s">
        <v>4157</v>
      </c>
      <c r="D5" t="s">
        <v>150</v>
      </c>
      <c r="E5" t="s">
        <v>101</v>
      </c>
      <c r="F5" t="s">
        <v>111</v>
      </c>
      <c r="G5" s="12">
        <v>43738</v>
      </c>
      <c r="H5" s="13">
        <v>0.48251157407407402</v>
      </c>
      <c r="I5" s="12">
        <v>43833</v>
      </c>
      <c r="J5" s="13">
        <v>0.49509259259259258</v>
      </c>
      <c r="K5" s="27">
        <v>43834.556840277779</v>
      </c>
      <c r="M5" s="11"/>
      <c r="O5" s="11" t="s">
        <v>4163</v>
      </c>
      <c r="P5" s="11" t="s">
        <v>101</v>
      </c>
      <c r="X5" s="17" t="str">
        <f>IFERROR(VLOOKUP(TablaRequerimientos[[#This Row],[ID de orden de trabajo+]],#REF!,11,FALSE),"Por validar")</f>
        <v>Por validar</v>
      </c>
      <c r="Y5" s="11" t="str">
        <f>IFERROR(VLOOKUP(TablaRequerimientos[[#This Row],[ID de orden de trabajo+]],#REF!,12,FALSE),"Por validar")</f>
        <v>Por validar</v>
      </c>
      <c r="Z5" s="11">
        <v>9.2592592409346253E-5</v>
      </c>
      <c r="AA5" s="11" t="s">
        <v>37</v>
      </c>
      <c r="AC5" s="17" t="str">
        <f>TablaRequerimientos[[#This Row],[Tiempo Total Gestión]]</f>
        <v>168:10</v>
      </c>
      <c r="AD5" s="11">
        <f t="shared" si="0"/>
        <v>0</v>
      </c>
      <c r="AE5" s="11">
        <f t="shared" si="1"/>
        <v>10</v>
      </c>
      <c r="AF5" s="11">
        <f>IF(TablaRequerimientos[[#This Row],[Prioridad]]="Baja",(AD5-24)*60+AE5,IF(TablaRequerimientos[[#This Row],[Prioridad]]="Media",(AD5-4)*60+AE5,(AD5-2)*60+AE5))</f>
        <v>-1430</v>
      </c>
      <c r="AH5" s="17" t="str">
        <f>TablaRequerimientos[[#This Row],[Tiempo Creación (HH:mm)]]</f>
        <v>Por validar</v>
      </c>
      <c r="AI5" s="11" t="e">
        <f t="shared" si="2"/>
        <v>#VALUE!</v>
      </c>
      <c r="AJ5" s="11" t="e">
        <f t="shared" si="3"/>
        <v>#VALUE!</v>
      </c>
      <c r="AK5" s="11" t="e">
        <f>IF(TablaRequerimientos[[#This Row],[Prioridad]]="Baja",((AI5*60)+AJ5)-30,IF(TablaRequerimientos[[#This Row],[Prioridad]]="Media",((AI5*60)+AJ5)-15))</f>
        <v>#VALUE!</v>
      </c>
      <c r="AM5" s="11">
        <f>TablaRequerimientos[[#This Row],[Tiempo Avance Incidente]]</f>
        <v>9.2592592409346253E-5</v>
      </c>
      <c r="AN5" s="11">
        <f t="shared" si="4"/>
        <v>0</v>
      </c>
      <c r="AO5" s="11">
        <f t="shared" si="5"/>
        <v>0</v>
      </c>
      <c r="AP5" s="11">
        <f>IF(TablaRequerimientos[[#This Row],[Prioridad]]="Baja",((AN5*60)+AO5)-720,IF(TablaRequerimientos[[#This Row],[Prioridad]]="Media",((AN5*60)+AO5)-120))</f>
        <v>-720</v>
      </c>
      <c r="AR5" t="str">
        <f t="shared" si="6"/>
        <v>lunes</v>
      </c>
    </row>
    <row r="6" spans="1:44" x14ac:dyDescent="0.25">
      <c r="A6" s="26" t="s">
        <v>4164</v>
      </c>
      <c r="B6" t="s">
        <v>4165</v>
      </c>
      <c r="C6" t="s">
        <v>3359</v>
      </c>
      <c r="D6" t="s">
        <v>150</v>
      </c>
      <c r="E6" t="s">
        <v>37</v>
      </c>
      <c r="F6" t="s">
        <v>111</v>
      </c>
      <c r="G6" s="12">
        <v>43802</v>
      </c>
      <c r="H6" s="13">
        <v>0.63990740740740737</v>
      </c>
      <c r="I6" s="12">
        <v>43850</v>
      </c>
      <c r="J6" s="13">
        <v>0.66057870370370375</v>
      </c>
      <c r="K6" s="27">
        <v>43851.703240740739</v>
      </c>
      <c r="M6" s="11"/>
      <c r="O6" s="11" t="s">
        <v>3564</v>
      </c>
      <c r="P6" s="11" t="s">
        <v>37</v>
      </c>
      <c r="X6" s="17" t="str">
        <f>IFERROR(VLOOKUP(TablaRequerimientos[[#This Row],[ID de orden de trabajo+]],#REF!,11,FALSE),"Por validar")</f>
        <v>Por validar</v>
      </c>
      <c r="Y6" s="11" t="str">
        <f>IFERROR(VLOOKUP(TablaRequerimientos[[#This Row],[ID de orden de trabajo+]],#REF!,12,FALSE),"Por validar")</f>
        <v>Por validar</v>
      </c>
      <c r="Z6" s="11">
        <v>1.0995370394084603E-3</v>
      </c>
      <c r="AA6" s="11" t="s">
        <v>37</v>
      </c>
      <c r="AC6" s="17" t="str">
        <f>TablaRequerimientos[[#This Row],[Tiempo Total Gestión]]</f>
        <v>05:02</v>
      </c>
      <c r="AD6" s="11">
        <f t="shared" si="0"/>
        <v>5</v>
      </c>
      <c r="AE6" s="11">
        <f t="shared" si="1"/>
        <v>2</v>
      </c>
      <c r="AF6" s="11">
        <f>IF(TablaRequerimientos[[#This Row],[Prioridad]]="Baja",(AD6-24)*60+AE6,IF(TablaRequerimientos[[#This Row],[Prioridad]]="Media",(AD6-4)*60+AE6,(AD6-2)*60+AE6))</f>
        <v>-1138</v>
      </c>
      <c r="AH6" s="17" t="str">
        <f>TablaRequerimientos[[#This Row],[Tiempo Creación (HH:mm)]]</f>
        <v>Por validar</v>
      </c>
      <c r="AI6" s="11" t="e">
        <f t="shared" si="2"/>
        <v>#VALUE!</v>
      </c>
      <c r="AJ6" s="11" t="e">
        <f t="shared" si="3"/>
        <v>#VALUE!</v>
      </c>
      <c r="AK6" s="11" t="e">
        <f>IF(TablaRequerimientos[[#This Row],[Prioridad]]="Baja",((AI6*60)+AJ6)-30,IF(TablaRequerimientos[[#This Row],[Prioridad]]="Media",((AI6*60)+AJ6)-15))</f>
        <v>#VALUE!</v>
      </c>
      <c r="AM6" s="11">
        <f>TablaRequerimientos[[#This Row],[Tiempo Avance Incidente]]</f>
        <v>1.0995370394084603E-3</v>
      </c>
      <c r="AN6" s="11">
        <f t="shared" si="4"/>
        <v>0</v>
      </c>
      <c r="AO6" s="11">
        <f t="shared" si="5"/>
        <v>1</v>
      </c>
      <c r="AP6" s="11">
        <f>IF(TablaRequerimientos[[#This Row],[Prioridad]]="Baja",((AN6*60)+AO6)-720,IF(TablaRequerimientos[[#This Row],[Prioridad]]="Media",((AN6*60)+AO6)-120))</f>
        <v>-719</v>
      </c>
      <c r="AR6" t="str">
        <f t="shared" si="6"/>
        <v>martes</v>
      </c>
    </row>
    <row r="7" spans="1:44" x14ac:dyDescent="0.25">
      <c r="A7" s="26" t="s">
        <v>4166</v>
      </c>
      <c r="B7" t="s">
        <v>4167</v>
      </c>
      <c r="C7" t="s">
        <v>4157</v>
      </c>
      <c r="D7" t="s">
        <v>150</v>
      </c>
      <c r="E7" t="s">
        <v>101</v>
      </c>
      <c r="F7" t="s">
        <v>111</v>
      </c>
      <c r="G7" s="12">
        <v>43803</v>
      </c>
      <c r="H7" s="13">
        <v>0.42547453703703703</v>
      </c>
      <c r="I7" s="12">
        <v>43837</v>
      </c>
      <c r="J7" s="13">
        <v>0.67184027777777777</v>
      </c>
      <c r="K7" s="27">
        <v>43838.701238425929</v>
      </c>
      <c r="M7" s="11"/>
      <c r="O7" s="11" t="s">
        <v>4168</v>
      </c>
      <c r="P7" s="11" t="s">
        <v>101</v>
      </c>
      <c r="X7" s="17" t="str">
        <f>IFERROR(VLOOKUP(TablaRequerimientos[[#This Row],[ID de orden de trabajo+]],#REF!,11,FALSE),"Por validar")</f>
        <v>Por validar</v>
      </c>
      <c r="Y7" s="11" t="str">
        <f>IFERROR(VLOOKUP(TablaRequerimientos[[#This Row],[ID de orden de trabajo+]],#REF!,12,FALSE),"Por validar")</f>
        <v>Por validar</v>
      </c>
      <c r="Z7" s="11">
        <v>2.314814628334716E-5</v>
      </c>
      <c r="AA7" s="11" t="s">
        <v>37</v>
      </c>
      <c r="AC7" s="17" t="str">
        <f>TablaRequerimientos[[#This Row],[Tiempo Total Gestión]]</f>
        <v>56:34</v>
      </c>
      <c r="AD7" s="11">
        <f t="shared" si="0"/>
        <v>8</v>
      </c>
      <c r="AE7" s="11">
        <f t="shared" si="1"/>
        <v>34</v>
      </c>
      <c r="AF7" s="11">
        <f>IF(TablaRequerimientos[[#This Row],[Prioridad]]="Baja",(AD7-24)*60+AE7,IF(TablaRequerimientos[[#This Row],[Prioridad]]="Media",(AD7-4)*60+AE7,(AD7-2)*60+AE7))</f>
        <v>-926</v>
      </c>
      <c r="AH7" s="17" t="str">
        <f>TablaRequerimientos[[#This Row],[Tiempo Creación (HH:mm)]]</f>
        <v>Por validar</v>
      </c>
      <c r="AI7" s="11" t="e">
        <f t="shared" si="2"/>
        <v>#VALUE!</v>
      </c>
      <c r="AJ7" s="11" t="e">
        <f t="shared" si="3"/>
        <v>#VALUE!</v>
      </c>
      <c r="AK7" s="11" t="e">
        <f>IF(TablaRequerimientos[[#This Row],[Prioridad]]="Baja",((AI7*60)+AJ7)-30,IF(TablaRequerimientos[[#This Row],[Prioridad]]="Media",((AI7*60)+AJ7)-15))</f>
        <v>#VALUE!</v>
      </c>
      <c r="AM7" s="11">
        <f>TablaRequerimientos[[#This Row],[Tiempo Avance Incidente]]</f>
        <v>2.314814628334716E-5</v>
      </c>
      <c r="AN7" s="11">
        <f t="shared" si="4"/>
        <v>0</v>
      </c>
      <c r="AO7" s="11">
        <f t="shared" si="5"/>
        <v>0</v>
      </c>
      <c r="AP7" s="11">
        <f>IF(TablaRequerimientos[[#This Row],[Prioridad]]="Baja",((AN7*60)+AO7)-720,IF(TablaRequerimientos[[#This Row],[Prioridad]]="Media",((AN7*60)+AO7)-120))</f>
        <v>-720</v>
      </c>
      <c r="AR7" t="str">
        <f t="shared" si="6"/>
        <v>miércoles</v>
      </c>
    </row>
    <row r="8" spans="1:44" x14ac:dyDescent="0.25">
      <c r="A8" s="26" t="s">
        <v>4169</v>
      </c>
      <c r="B8" t="s">
        <v>4170</v>
      </c>
      <c r="C8" t="s">
        <v>3324</v>
      </c>
      <c r="D8" t="s">
        <v>110</v>
      </c>
      <c r="E8" t="s">
        <v>37</v>
      </c>
      <c r="F8" t="s">
        <v>111</v>
      </c>
      <c r="G8" s="12">
        <v>43803</v>
      </c>
      <c r="H8" s="13">
        <v>0.65440972222222216</v>
      </c>
      <c r="I8" s="12">
        <v>43846</v>
      </c>
      <c r="J8" s="13">
        <v>0.75346064814814817</v>
      </c>
      <c r="K8" s="27">
        <v>43847.78125</v>
      </c>
      <c r="M8" s="11"/>
      <c r="O8" s="11" t="s">
        <v>2115</v>
      </c>
      <c r="P8" s="11" t="s">
        <v>37</v>
      </c>
      <c r="X8" s="17" t="str">
        <f>IFERROR(VLOOKUP(TablaRequerimientos[[#This Row],[ID de orden de trabajo+]],#REF!,11,FALSE),"Por validar")</f>
        <v>Por validar</v>
      </c>
      <c r="Y8" s="11" t="str">
        <f>IFERROR(VLOOKUP(TablaRequerimientos[[#This Row],[ID de orden de trabajo+]],#REF!,12,FALSE),"Por validar")</f>
        <v>Por validar</v>
      </c>
      <c r="Z8" s="11">
        <v>7.6388888555811718E-4</v>
      </c>
      <c r="AA8" s="11" t="s">
        <v>37</v>
      </c>
      <c r="AC8" s="17" t="str">
        <f>TablaRequerimientos[[#This Row],[Tiempo Total Gestión]]</f>
        <v>03:10</v>
      </c>
      <c r="AD8" s="11">
        <f t="shared" si="0"/>
        <v>3</v>
      </c>
      <c r="AE8" s="11">
        <f t="shared" si="1"/>
        <v>10</v>
      </c>
      <c r="AF8" s="11">
        <f>IF(TablaRequerimientos[[#This Row],[Prioridad]]="Baja",(AD8-24)*60+AE8,IF(TablaRequerimientos[[#This Row],[Prioridad]]="Media",(AD8-4)*60+AE8,(AD8-2)*60+AE8))</f>
        <v>-50</v>
      </c>
      <c r="AH8" s="17" t="str">
        <f>TablaRequerimientos[[#This Row],[Tiempo Creación (HH:mm)]]</f>
        <v>Por validar</v>
      </c>
      <c r="AI8" s="11" t="e">
        <f t="shared" si="2"/>
        <v>#VALUE!</v>
      </c>
      <c r="AJ8" s="11" t="e">
        <f t="shared" si="3"/>
        <v>#VALUE!</v>
      </c>
      <c r="AK8" s="11" t="e">
        <f>IF(TablaRequerimientos[[#This Row],[Prioridad]]="Baja",((AI8*60)+AJ8)-30,IF(TablaRequerimientos[[#This Row],[Prioridad]]="Media",((AI8*60)+AJ8)-15))</f>
        <v>#VALUE!</v>
      </c>
      <c r="AM8" s="11">
        <f>TablaRequerimientos[[#This Row],[Tiempo Avance Incidente]]</f>
        <v>7.6388888555811718E-4</v>
      </c>
      <c r="AN8" s="11">
        <f t="shared" si="4"/>
        <v>0</v>
      </c>
      <c r="AO8" s="11">
        <f t="shared" si="5"/>
        <v>1</v>
      </c>
      <c r="AP8" s="11">
        <f>IF(TablaRequerimientos[[#This Row],[Prioridad]]="Baja",((AN8*60)+AO8)-720,IF(TablaRequerimientos[[#This Row],[Prioridad]]="Media",((AN8*60)+AO8)-120))</f>
        <v>-119</v>
      </c>
      <c r="AR8" t="str">
        <f t="shared" si="6"/>
        <v>miércoles</v>
      </c>
    </row>
    <row r="9" spans="1:44" x14ac:dyDescent="0.25">
      <c r="A9" s="26" t="s">
        <v>4171</v>
      </c>
      <c r="B9" t="s">
        <v>4172</v>
      </c>
      <c r="C9" t="s">
        <v>395</v>
      </c>
      <c r="D9" t="s">
        <v>150</v>
      </c>
      <c r="E9" t="s">
        <v>37</v>
      </c>
      <c r="F9" t="s">
        <v>111</v>
      </c>
      <c r="G9" s="12">
        <v>43804</v>
      </c>
      <c r="H9" s="13">
        <v>0.4365046296296296</v>
      </c>
      <c r="I9" s="12">
        <v>43845</v>
      </c>
      <c r="J9" s="13">
        <v>0.65630787037037031</v>
      </c>
      <c r="K9" s="27">
        <v>43846.704432870371</v>
      </c>
      <c r="M9" s="11"/>
      <c r="O9" s="11" t="s">
        <v>100</v>
      </c>
      <c r="P9" s="11" t="s">
        <v>37</v>
      </c>
      <c r="X9" s="17" t="str">
        <f>IFERROR(VLOOKUP(TablaRequerimientos[[#This Row],[ID de orden de trabajo+]],#REF!,11,FALSE),"Por validar")</f>
        <v>Por validar</v>
      </c>
      <c r="Y9" s="11" t="str">
        <f>IFERROR(VLOOKUP(TablaRequerimientos[[#This Row],[ID de orden de trabajo+]],#REF!,12,FALSE),"Por validar")</f>
        <v>Por validar</v>
      </c>
      <c r="Z9" s="11">
        <v>-2.8935185400769114E-4</v>
      </c>
      <c r="AA9" s="11" t="s">
        <v>37</v>
      </c>
      <c r="AC9" s="17" t="str">
        <f>TablaRequerimientos[[#This Row],[Tiempo Total Gestión]]</f>
        <v>00:12</v>
      </c>
      <c r="AD9" s="11">
        <f t="shared" si="0"/>
        <v>0</v>
      </c>
      <c r="AE9" s="11">
        <f t="shared" si="1"/>
        <v>12</v>
      </c>
      <c r="AF9" s="11">
        <f>IF(TablaRequerimientos[[#This Row],[Prioridad]]="Baja",(AD9-24)*60+AE9,IF(TablaRequerimientos[[#This Row],[Prioridad]]="Media",(AD9-4)*60+AE9,(AD9-2)*60+AE9))</f>
        <v>-1428</v>
      </c>
      <c r="AH9" s="17" t="str">
        <f>TablaRequerimientos[[#This Row],[Tiempo Creación (HH:mm)]]</f>
        <v>Por validar</v>
      </c>
      <c r="AI9" s="11" t="e">
        <f t="shared" si="2"/>
        <v>#VALUE!</v>
      </c>
      <c r="AJ9" s="11" t="e">
        <f t="shared" si="3"/>
        <v>#VALUE!</v>
      </c>
      <c r="AK9" s="11" t="e">
        <f>IF(TablaRequerimientos[[#This Row],[Prioridad]]="Baja",((AI9*60)+AJ9)-30,IF(TablaRequerimientos[[#This Row],[Prioridad]]="Media",((AI9*60)+AJ9)-15))</f>
        <v>#VALUE!</v>
      </c>
      <c r="AM9" s="11">
        <f>TablaRequerimientos[[#This Row],[Tiempo Avance Incidente]]</f>
        <v>-2.8935185400769114E-4</v>
      </c>
      <c r="AN9" s="11" t="e">
        <f t="shared" si="4"/>
        <v>#NUM!</v>
      </c>
      <c r="AO9" s="11" t="e">
        <f t="shared" si="5"/>
        <v>#NUM!</v>
      </c>
      <c r="AP9" s="11" t="e">
        <f>IF(TablaRequerimientos[[#This Row],[Prioridad]]="Baja",((AN9*60)+AO9)-720,IF(TablaRequerimientos[[#This Row],[Prioridad]]="Media",((AN9*60)+AO9)-120))</f>
        <v>#NUM!</v>
      </c>
      <c r="AR9" t="str">
        <f t="shared" si="6"/>
        <v>jueves</v>
      </c>
    </row>
    <row r="10" spans="1:44" x14ac:dyDescent="0.25">
      <c r="A10" s="26" t="s">
        <v>4173</v>
      </c>
      <c r="B10" t="s">
        <v>4174</v>
      </c>
      <c r="C10" t="s">
        <v>395</v>
      </c>
      <c r="D10" t="s">
        <v>150</v>
      </c>
      <c r="E10" t="s">
        <v>37</v>
      </c>
      <c r="F10" t="s">
        <v>111</v>
      </c>
      <c r="G10" s="12">
        <v>43804</v>
      </c>
      <c r="H10" s="13">
        <v>0.53219907407407407</v>
      </c>
      <c r="I10" s="12">
        <v>43845</v>
      </c>
      <c r="J10" s="13">
        <v>0.66453703703703704</v>
      </c>
      <c r="K10" s="27">
        <v>43846.704432870371</v>
      </c>
      <c r="M10" s="11"/>
      <c r="O10" s="11" t="s">
        <v>2043</v>
      </c>
      <c r="P10" s="11" t="s">
        <v>37</v>
      </c>
      <c r="X10" s="17" t="str">
        <f>IFERROR(VLOOKUP(TablaRequerimientos[[#This Row],[ID de orden de trabajo+]],#REF!,11,FALSE),"Por validar")</f>
        <v>Por validar</v>
      </c>
      <c r="Y10" s="11" t="str">
        <f>IFERROR(VLOOKUP(TablaRequerimientos[[#This Row],[ID de orden de trabajo+]],#REF!,12,FALSE),"Por validar")</f>
        <v>Por validar</v>
      </c>
      <c r="Z10" s="11">
        <v>1.1574076779652387E-5</v>
      </c>
      <c r="AA10" s="11" t="s">
        <v>37</v>
      </c>
      <c r="AC10" s="17" t="str">
        <f>TablaRequerimientos[[#This Row],[Tiempo Total Gestión]]</f>
        <v>02:16</v>
      </c>
      <c r="AD10" s="11">
        <f t="shared" si="0"/>
        <v>2</v>
      </c>
      <c r="AE10" s="11">
        <f t="shared" si="1"/>
        <v>16</v>
      </c>
      <c r="AF10" s="11">
        <f>IF(TablaRequerimientos[[#This Row],[Prioridad]]="Baja",(AD10-24)*60+AE10,IF(TablaRequerimientos[[#This Row],[Prioridad]]="Media",(AD10-4)*60+AE10,(AD10-2)*60+AE10))</f>
        <v>-1304</v>
      </c>
      <c r="AH10" s="17" t="str">
        <f>TablaRequerimientos[[#This Row],[Tiempo Creación (HH:mm)]]</f>
        <v>Por validar</v>
      </c>
      <c r="AI10" s="11" t="e">
        <f t="shared" si="2"/>
        <v>#VALUE!</v>
      </c>
      <c r="AJ10" s="11" t="e">
        <f t="shared" si="3"/>
        <v>#VALUE!</v>
      </c>
      <c r="AK10" s="11" t="e">
        <f>IF(TablaRequerimientos[[#This Row],[Prioridad]]="Baja",((AI10*60)+AJ10)-30,IF(TablaRequerimientos[[#This Row],[Prioridad]]="Media",((AI10*60)+AJ10)-15))</f>
        <v>#VALUE!</v>
      </c>
      <c r="AM10" s="11">
        <f>TablaRequerimientos[[#This Row],[Tiempo Avance Incidente]]</f>
        <v>1.1574076779652387E-5</v>
      </c>
      <c r="AN10" s="11">
        <f t="shared" si="4"/>
        <v>0</v>
      </c>
      <c r="AO10" s="11">
        <f t="shared" si="5"/>
        <v>0</v>
      </c>
      <c r="AP10" s="11">
        <f>IF(TablaRequerimientos[[#This Row],[Prioridad]]="Baja",((AN10*60)+AO10)-720,IF(TablaRequerimientos[[#This Row],[Prioridad]]="Media",((AN10*60)+AO10)-120))</f>
        <v>-720</v>
      </c>
      <c r="AR10" t="str">
        <f t="shared" si="6"/>
        <v>jueves</v>
      </c>
    </row>
    <row r="11" spans="1:44" x14ac:dyDescent="0.25">
      <c r="A11" s="26" t="s">
        <v>4175</v>
      </c>
      <c r="B11" t="s">
        <v>4176</v>
      </c>
      <c r="C11" t="s">
        <v>395</v>
      </c>
      <c r="D11" t="s">
        <v>150</v>
      </c>
      <c r="E11" t="s">
        <v>37</v>
      </c>
      <c r="F11" t="s">
        <v>111</v>
      </c>
      <c r="G11" s="12">
        <v>43804</v>
      </c>
      <c r="H11" s="13">
        <v>0.6426736111111111</v>
      </c>
      <c r="I11" s="12">
        <v>43845</v>
      </c>
      <c r="J11" s="13">
        <v>0.71144675925925915</v>
      </c>
      <c r="K11" s="27">
        <v>43846.805798611109</v>
      </c>
      <c r="M11" s="11"/>
      <c r="O11" s="11" t="s">
        <v>3606</v>
      </c>
      <c r="P11" s="11" t="s">
        <v>37</v>
      </c>
      <c r="X11" s="17" t="str">
        <f>IFERROR(VLOOKUP(TablaRequerimientos[[#This Row],[ID de orden de trabajo+]],#REF!,11,FALSE),"Por validar")</f>
        <v>Por validar</v>
      </c>
      <c r="Y11" s="11" t="str">
        <f>IFERROR(VLOOKUP(TablaRequerimientos[[#This Row],[ID de orden de trabajo+]],#REF!,12,FALSE),"Por validar")</f>
        <v>Por validar</v>
      </c>
      <c r="Z11" s="11">
        <v>4.0509259270038456E-4</v>
      </c>
      <c r="AA11" s="11" t="s">
        <v>37</v>
      </c>
      <c r="AC11" s="17" t="str">
        <f>TablaRequerimientos[[#This Row],[Tiempo Total Gestión]]</f>
        <v>02:03</v>
      </c>
      <c r="AD11" s="11">
        <f t="shared" si="0"/>
        <v>2</v>
      </c>
      <c r="AE11" s="11">
        <f t="shared" si="1"/>
        <v>3</v>
      </c>
      <c r="AF11" s="11">
        <f>IF(TablaRequerimientos[[#This Row],[Prioridad]]="Baja",(AD11-24)*60+AE11,IF(TablaRequerimientos[[#This Row],[Prioridad]]="Media",(AD11-4)*60+AE11,(AD11-2)*60+AE11))</f>
        <v>-1317</v>
      </c>
      <c r="AH11" s="17" t="str">
        <f>TablaRequerimientos[[#This Row],[Tiempo Creación (HH:mm)]]</f>
        <v>Por validar</v>
      </c>
      <c r="AI11" s="11" t="e">
        <f t="shared" si="2"/>
        <v>#VALUE!</v>
      </c>
      <c r="AJ11" s="11" t="e">
        <f t="shared" si="3"/>
        <v>#VALUE!</v>
      </c>
      <c r="AK11" s="11" t="e">
        <f>IF(TablaRequerimientos[[#This Row],[Prioridad]]="Baja",((AI11*60)+AJ11)-30,IF(TablaRequerimientos[[#This Row],[Prioridad]]="Media",((AI11*60)+AJ11)-15))</f>
        <v>#VALUE!</v>
      </c>
      <c r="AM11" s="11">
        <f>TablaRequerimientos[[#This Row],[Tiempo Avance Incidente]]</f>
        <v>4.0509259270038456E-4</v>
      </c>
      <c r="AN11" s="11">
        <f t="shared" si="4"/>
        <v>0</v>
      </c>
      <c r="AO11" s="11">
        <f t="shared" si="5"/>
        <v>0</v>
      </c>
      <c r="AP11" s="11">
        <f>IF(TablaRequerimientos[[#This Row],[Prioridad]]="Baja",((AN11*60)+AO11)-720,IF(TablaRequerimientos[[#This Row],[Prioridad]]="Media",((AN11*60)+AO11)-120))</f>
        <v>-720</v>
      </c>
      <c r="AR11" t="str">
        <f t="shared" si="6"/>
        <v>jueves</v>
      </c>
    </row>
    <row r="12" spans="1:44" x14ac:dyDescent="0.25">
      <c r="A12" s="26" t="s">
        <v>4177</v>
      </c>
      <c r="B12" t="s">
        <v>4178</v>
      </c>
      <c r="C12" t="s">
        <v>395</v>
      </c>
      <c r="D12" t="s">
        <v>150</v>
      </c>
      <c r="E12" t="s">
        <v>37</v>
      </c>
      <c r="F12" t="s">
        <v>111</v>
      </c>
      <c r="G12" s="12">
        <v>43805</v>
      </c>
      <c r="H12" s="13">
        <v>0.64106481481481481</v>
      </c>
      <c r="I12" s="12">
        <v>43845</v>
      </c>
      <c r="J12" s="13">
        <v>0.73010416666666667</v>
      </c>
      <c r="K12" s="27">
        <v>43846.805798611109</v>
      </c>
      <c r="M12" s="11"/>
      <c r="O12" s="11" t="s">
        <v>4179</v>
      </c>
      <c r="P12" s="11" t="s">
        <v>37</v>
      </c>
      <c r="X12" s="17" t="str">
        <f>IFERROR(VLOOKUP(TablaRequerimientos[[#This Row],[ID de orden de trabajo+]],#REF!,11,FALSE),"Por validar")</f>
        <v>Por validar</v>
      </c>
      <c r="Y12" s="11" t="str">
        <f>IFERROR(VLOOKUP(TablaRequerimientos[[#This Row],[ID de orden de trabajo+]],#REF!,12,FALSE),"Por validar")</f>
        <v>Por validar</v>
      </c>
      <c r="Z12" s="11">
        <v>1.1574076779652387E-5</v>
      </c>
      <c r="AA12" s="11" t="s">
        <v>37</v>
      </c>
      <c r="AC12" s="17" t="str">
        <f>TablaRequerimientos[[#This Row],[Tiempo Total Gestión]]</f>
        <v>20:14</v>
      </c>
      <c r="AD12" s="11">
        <f t="shared" si="0"/>
        <v>20</v>
      </c>
      <c r="AE12" s="11">
        <f t="shared" si="1"/>
        <v>14</v>
      </c>
      <c r="AF12" s="11">
        <f>IF(TablaRequerimientos[[#This Row],[Prioridad]]="Baja",(AD12-24)*60+AE12,IF(TablaRequerimientos[[#This Row],[Prioridad]]="Media",(AD12-4)*60+AE12,(AD12-2)*60+AE12))</f>
        <v>-226</v>
      </c>
      <c r="AH12" s="17" t="str">
        <f>TablaRequerimientos[[#This Row],[Tiempo Creación (HH:mm)]]</f>
        <v>Por validar</v>
      </c>
      <c r="AI12" s="11" t="e">
        <f t="shared" si="2"/>
        <v>#VALUE!</v>
      </c>
      <c r="AJ12" s="11" t="e">
        <f t="shared" si="3"/>
        <v>#VALUE!</v>
      </c>
      <c r="AK12" s="11" t="e">
        <f>IF(TablaRequerimientos[[#This Row],[Prioridad]]="Baja",((AI12*60)+AJ12)-30,IF(TablaRequerimientos[[#This Row],[Prioridad]]="Media",((AI12*60)+AJ12)-15))</f>
        <v>#VALUE!</v>
      </c>
      <c r="AM12" s="11">
        <f>TablaRequerimientos[[#This Row],[Tiempo Avance Incidente]]</f>
        <v>1.1574076779652387E-5</v>
      </c>
      <c r="AN12" s="11">
        <f t="shared" si="4"/>
        <v>0</v>
      </c>
      <c r="AO12" s="11">
        <f t="shared" si="5"/>
        <v>0</v>
      </c>
      <c r="AP12" s="11">
        <f>IF(TablaRequerimientos[[#This Row],[Prioridad]]="Baja",((AN12*60)+AO12)-720,IF(TablaRequerimientos[[#This Row],[Prioridad]]="Media",((AN12*60)+AO12)-120))</f>
        <v>-720</v>
      </c>
      <c r="AR12" t="str">
        <f t="shared" si="6"/>
        <v>viernes</v>
      </c>
    </row>
    <row r="13" spans="1:44" x14ac:dyDescent="0.25">
      <c r="A13" s="26" t="s">
        <v>4180</v>
      </c>
      <c r="B13" t="s">
        <v>4181</v>
      </c>
      <c r="C13" t="s">
        <v>395</v>
      </c>
      <c r="D13" t="s">
        <v>150</v>
      </c>
      <c r="E13" t="s">
        <v>37</v>
      </c>
      <c r="F13" t="s">
        <v>111</v>
      </c>
      <c r="G13" s="12">
        <v>43808</v>
      </c>
      <c r="H13" s="13">
        <v>0.50232638888888892</v>
      </c>
      <c r="I13" s="12">
        <v>43845</v>
      </c>
      <c r="J13" s="13">
        <v>0.74613425925925936</v>
      </c>
      <c r="K13" s="27">
        <v>43846.805798611109</v>
      </c>
      <c r="M13" s="11"/>
      <c r="O13" s="11" t="s">
        <v>1833</v>
      </c>
      <c r="P13" s="11" t="s">
        <v>37</v>
      </c>
      <c r="X13" s="17" t="str">
        <f>IFERROR(VLOOKUP(TablaRequerimientos[[#This Row],[ID de orden de trabajo+]],#REF!,11,FALSE),"Por validar")</f>
        <v>Por validar</v>
      </c>
      <c r="Y13" s="11" t="str">
        <f>IFERROR(VLOOKUP(TablaRequerimientos[[#This Row],[ID de orden de trabajo+]],#REF!,12,FALSE),"Por validar")</f>
        <v>Por validar</v>
      </c>
      <c r="Z13" s="11">
        <v>4.0509259270038456E-4</v>
      </c>
      <c r="AA13" s="11" t="s">
        <v>37</v>
      </c>
      <c r="AC13" s="17" t="str">
        <f>TablaRequerimientos[[#This Row],[Tiempo Total Gestión]]</f>
        <v>02:30</v>
      </c>
      <c r="AD13" s="11">
        <f t="shared" si="0"/>
        <v>2</v>
      </c>
      <c r="AE13" s="11">
        <f t="shared" si="1"/>
        <v>30</v>
      </c>
      <c r="AF13" s="11">
        <f>IF(TablaRequerimientos[[#This Row],[Prioridad]]="Baja",(AD13-24)*60+AE13,IF(TablaRequerimientos[[#This Row],[Prioridad]]="Media",(AD13-4)*60+AE13,(AD13-2)*60+AE13))</f>
        <v>-1290</v>
      </c>
      <c r="AH13" s="17" t="str">
        <f>TablaRequerimientos[[#This Row],[Tiempo Creación (HH:mm)]]</f>
        <v>Por validar</v>
      </c>
      <c r="AI13" s="11" t="e">
        <f t="shared" si="2"/>
        <v>#VALUE!</v>
      </c>
      <c r="AJ13" s="11" t="e">
        <f t="shared" si="3"/>
        <v>#VALUE!</v>
      </c>
      <c r="AK13" s="11" t="e">
        <f>IF(TablaRequerimientos[[#This Row],[Prioridad]]="Baja",((AI13*60)+AJ13)-30,IF(TablaRequerimientos[[#This Row],[Prioridad]]="Media",((AI13*60)+AJ13)-15))</f>
        <v>#VALUE!</v>
      </c>
      <c r="AM13" s="11">
        <f>TablaRequerimientos[[#This Row],[Tiempo Avance Incidente]]</f>
        <v>4.0509259270038456E-4</v>
      </c>
      <c r="AN13" s="11">
        <f t="shared" si="4"/>
        <v>0</v>
      </c>
      <c r="AO13" s="11">
        <f t="shared" si="5"/>
        <v>0</v>
      </c>
      <c r="AP13" s="11">
        <f>IF(TablaRequerimientos[[#This Row],[Prioridad]]="Baja",((AN13*60)+AO13)-720,IF(TablaRequerimientos[[#This Row],[Prioridad]]="Media",((AN13*60)+AO13)-120))</f>
        <v>-720</v>
      </c>
      <c r="AR13" t="str">
        <f t="shared" si="6"/>
        <v>lunes</v>
      </c>
    </row>
    <row r="14" spans="1:44" x14ac:dyDescent="0.25">
      <c r="A14" s="26" t="s">
        <v>4182</v>
      </c>
      <c r="B14" t="s">
        <v>4183</v>
      </c>
      <c r="C14" t="s">
        <v>32</v>
      </c>
      <c r="D14" t="s">
        <v>150</v>
      </c>
      <c r="E14" t="s">
        <v>546</v>
      </c>
      <c r="F14" t="s">
        <v>111</v>
      </c>
      <c r="G14" s="12">
        <v>43817</v>
      </c>
      <c r="H14" s="13">
        <v>0.3853935185185185</v>
      </c>
      <c r="I14" s="12">
        <v>43833</v>
      </c>
      <c r="J14" s="13">
        <v>0.53728009259259257</v>
      </c>
      <c r="K14" s="27">
        <v>43834.556840277779</v>
      </c>
      <c r="M14" s="11"/>
      <c r="O14" s="11" t="s">
        <v>546</v>
      </c>
      <c r="P14" s="11" t="s">
        <v>546</v>
      </c>
      <c r="X14" s="17" t="str">
        <f>IFERROR(VLOOKUP(TablaRequerimientos[[#This Row],[ID de orden de trabajo+]],#REF!,11,FALSE),"Por validar")</f>
        <v>Por validar</v>
      </c>
      <c r="Y14" s="11" t="str">
        <f>IFERROR(VLOOKUP(TablaRequerimientos[[#This Row],[ID de orden de trabajo+]],#REF!,12,FALSE),"Por validar")</f>
        <v>Por validar</v>
      </c>
      <c r="Z14" s="11">
        <v>4.6296292566694319E-5</v>
      </c>
      <c r="AA14" s="11" t="s">
        <v>37</v>
      </c>
      <c r="AC14" s="17" t="str">
        <f>TablaRequerimientos[[#This Row],[Tiempo Total Gestión]]</f>
        <v/>
      </c>
      <c r="AD14" s="11" t="e">
        <f t="shared" si="0"/>
        <v>#VALUE!</v>
      </c>
      <c r="AE14" s="11" t="e">
        <f t="shared" si="1"/>
        <v>#VALUE!</v>
      </c>
      <c r="AF14" s="11" t="e">
        <f>IF(TablaRequerimientos[[#This Row],[Prioridad]]="Baja",(AD14-24)*60+AE14,IF(TablaRequerimientos[[#This Row],[Prioridad]]="Media",(AD14-4)*60+AE14,(AD14-2)*60+AE14))</f>
        <v>#VALUE!</v>
      </c>
      <c r="AH14" s="17" t="str">
        <f>TablaRequerimientos[[#This Row],[Tiempo Creación (HH:mm)]]</f>
        <v>Por validar</v>
      </c>
      <c r="AI14" s="11" t="e">
        <f t="shared" si="2"/>
        <v>#VALUE!</v>
      </c>
      <c r="AJ14" s="11" t="e">
        <f t="shared" si="3"/>
        <v>#VALUE!</v>
      </c>
      <c r="AK14" s="11" t="e">
        <f>IF(TablaRequerimientos[[#This Row],[Prioridad]]="Baja",((AI14*60)+AJ14)-30,IF(TablaRequerimientos[[#This Row],[Prioridad]]="Media",((AI14*60)+AJ14)-15))</f>
        <v>#VALUE!</v>
      </c>
      <c r="AM14" s="11">
        <f>TablaRequerimientos[[#This Row],[Tiempo Avance Incidente]]</f>
        <v>4.6296292566694319E-5</v>
      </c>
      <c r="AN14" s="11">
        <f t="shared" si="4"/>
        <v>0</v>
      </c>
      <c r="AO14" s="11">
        <f t="shared" si="5"/>
        <v>0</v>
      </c>
      <c r="AP14" s="11">
        <f>IF(TablaRequerimientos[[#This Row],[Prioridad]]="Baja",((AN14*60)+AO14)-720,IF(TablaRequerimientos[[#This Row],[Prioridad]]="Media",((AN14*60)+AO14)-120))</f>
        <v>-720</v>
      </c>
      <c r="AR14" t="str">
        <f t="shared" si="6"/>
        <v>miércoles</v>
      </c>
    </row>
    <row r="15" spans="1:44" x14ac:dyDescent="0.25">
      <c r="A15" s="26" t="s">
        <v>4184</v>
      </c>
      <c r="B15" t="s">
        <v>4185</v>
      </c>
      <c r="C15" t="s">
        <v>395</v>
      </c>
      <c r="D15" t="s">
        <v>150</v>
      </c>
      <c r="E15" t="s">
        <v>546</v>
      </c>
      <c r="F15" t="s">
        <v>111</v>
      </c>
      <c r="G15" s="12">
        <v>43817</v>
      </c>
      <c r="H15" s="13">
        <v>0.72564814814814815</v>
      </c>
      <c r="I15" s="12">
        <v>43845</v>
      </c>
      <c r="J15" s="13">
        <v>0.72728009259259263</v>
      </c>
      <c r="K15" s="27">
        <v>43846.805798611109</v>
      </c>
      <c r="M15" s="11"/>
      <c r="O15" s="11" t="s">
        <v>546</v>
      </c>
      <c r="P15" s="11" t="s">
        <v>546</v>
      </c>
      <c r="X15" s="17" t="str">
        <f>IFERROR(VLOOKUP(TablaRequerimientos[[#This Row],[ID de orden de trabajo+]],#REF!,11,FALSE),"Por validar")</f>
        <v>Por validar</v>
      </c>
      <c r="Y15" s="11" t="str">
        <f>IFERROR(VLOOKUP(TablaRequerimientos[[#This Row],[ID de orden de trabajo+]],#REF!,12,FALSE),"Por validar")</f>
        <v>Por validar</v>
      </c>
      <c r="Z15" s="11">
        <v>9.2592592409346253E-5</v>
      </c>
      <c r="AA15" s="11" t="s">
        <v>37</v>
      </c>
      <c r="AC15" s="17" t="str">
        <f>TablaRequerimientos[[#This Row],[Tiempo Total Gestión]]</f>
        <v/>
      </c>
      <c r="AD15" s="11" t="e">
        <f t="shared" si="0"/>
        <v>#VALUE!</v>
      </c>
      <c r="AE15" s="11" t="e">
        <f t="shared" si="1"/>
        <v>#VALUE!</v>
      </c>
      <c r="AF15" s="11" t="e">
        <f>IF(TablaRequerimientos[[#This Row],[Prioridad]]="Baja",(AD15-24)*60+AE15,IF(TablaRequerimientos[[#This Row],[Prioridad]]="Media",(AD15-4)*60+AE15,(AD15-2)*60+AE15))</f>
        <v>#VALUE!</v>
      </c>
      <c r="AH15" s="17" t="str">
        <f>TablaRequerimientos[[#This Row],[Tiempo Creación (HH:mm)]]</f>
        <v>Por validar</v>
      </c>
      <c r="AI15" s="11" t="e">
        <f t="shared" si="2"/>
        <v>#VALUE!</v>
      </c>
      <c r="AJ15" s="11" t="e">
        <f t="shared" si="3"/>
        <v>#VALUE!</v>
      </c>
      <c r="AK15" s="11" t="e">
        <f>IF(TablaRequerimientos[[#This Row],[Prioridad]]="Baja",((AI15*60)+AJ15)-30,IF(TablaRequerimientos[[#This Row],[Prioridad]]="Media",((AI15*60)+AJ15)-15))</f>
        <v>#VALUE!</v>
      </c>
      <c r="AM15" s="11">
        <f>TablaRequerimientos[[#This Row],[Tiempo Avance Incidente]]</f>
        <v>9.2592592409346253E-5</v>
      </c>
      <c r="AN15" s="11">
        <f t="shared" si="4"/>
        <v>0</v>
      </c>
      <c r="AO15" s="11">
        <f t="shared" si="5"/>
        <v>0</v>
      </c>
      <c r="AP15" s="11">
        <f>IF(TablaRequerimientos[[#This Row],[Prioridad]]="Baja",((AN15*60)+AO15)-720,IF(TablaRequerimientos[[#This Row],[Prioridad]]="Media",((AN15*60)+AO15)-120))</f>
        <v>-720</v>
      </c>
      <c r="AR15" t="str">
        <f t="shared" si="6"/>
        <v>miércoles</v>
      </c>
    </row>
    <row r="16" spans="1:44" x14ac:dyDescent="0.25">
      <c r="A16" s="26" t="s">
        <v>4186</v>
      </c>
      <c r="B16" t="s">
        <v>4187</v>
      </c>
      <c r="C16" t="s">
        <v>462</v>
      </c>
      <c r="D16" t="s">
        <v>150</v>
      </c>
      <c r="E16" t="s">
        <v>546</v>
      </c>
      <c r="F16" t="s">
        <v>111</v>
      </c>
      <c r="G16" s="12">
        <v>43822</v>
      </c>
      <c r="H16" s="13">
        <v>0.71839120370370368</v>
      </c>
      <c r="I16" s="12">
        <v>43845</v>
      </c>
      <c r="J16" s="13">
        <v>0.52986111111111112</v>
      </c>
      <c r="K16" s="27">
        <v>43846.546539351853</v>
      </c>
      <c r="M16" s="11"/>
      <c r="O16" s="11" t="s">
        <v>546</v>
      </c>
      <c r="P16" s="11" t="s">
        <v>546</v>
      </c>
      <c r="X16" s="17" t="str">
        <f>IFERROR(VLOOKUP(TablaRequerimientos[[#This Row],[ID de orden de trabajo+]],#REF!,11,FALSE),"Por validar")</f>
        <v>Por validar</v>
      </c>
      <c r="Y16" s="11" t="str">
        <f>IFERROR(VLOOKUP(TablaRequerimientos[[#This Row],[ID de orden de trabajo+]],#REF!,12,FALSE),"Por validar")</f>
        <v>Por validar</v>
      </c>
      <c r="Z16" s="11">
        <v>1.1574074596865103E-4</v>
      </c>
      <c r="AA16" s="11" t="s">
        <v>37</v>
      </c>
      <c r="AC16" s="17" t="str">
        <f>TablaRequerimientos[[#This Row],[Tiempo Total Gestión]]</f>
        <v/>
      </c>
      <c r="AD16" s="11" t="e">
        <f t="shared" si="0"/>
        <v>#VALUE!</v>
      </c>
      <c r="AE16" s="11" t="e">
        <f t="shared" si="1"/>
        <v>#VALUE!</v>
      </c>
      <c r="AF16" s="11" t="e">
        <f>IF(TablaRequerimientos[[#This Row],[Prioridad]]="Baja",(AD16-24)*60+AE16,IF(TablaRequerimientos[[#This Row],[Prioridad]]="Media",(AD16-4)*60+AE16,(AD16-2)*60+AE16))</f>
        <v>#VALUE!</v>
      </c>
      <c r="AH16" s="17" t="str">
        <f>TablaRequerimientos[[#This Row],[Tiempo Creación (HH:mm)]]</f>
        <v>Por validar</v>
      </c>
      <c r="AI16" s="11" t="e">
        <f t="shared" si="2"/>
        <v>#VALUE!</v>
      </c>
      <c r="AJ16" s="11" t="e">
        <f t="shared" si="3"/>
        <v>#VALUE!</v>
      </c>
      <c r="AK16" s="11" t="e">
        <f>IF(TablaRequerimientos[[#This Row],[Prioridad]]="Baja",((AI16*60)+AJ16)-30,IF(TablaRequerimientos[[#This Row],[Prioridad]]="Media",((AI16*60)+AJ16)-15))</f>
        <v>#VALUE!</v>
      </c>
      <c r="AM16" s="11">
        <f>TablaRequerimientos[[#This Row],[Tiempo Avance Incidente]]</f>
        <v>1.1574074596865103E-4</v>
      </c>
      <c r="AN16" s="11">
        <f t="shared" si="4"/>
        <v>0</v>
      </c>
      <c r="AO16" s="11">
        <f t="shared" si="5"/>
        <v>0</v>
      </c>
      <c r="AP16" s="11">
        <f>IF(TablaRequerimientos[[#This Row],[Prioridad]]="Baja",((AN16*60)+AO16)-720,IF(TablaRequerimientos[[#This Row],[Prioridad]]="Media",((AN16*60)+AO16)-120))</f>
        <v>-720</v>
      </c>
      <c r="AR16" t="str">
        <f t="shared" si="6"/>
        <v>lunes</v>
      </c>
    </row>
    <row r="17" spans="1:44" x14ac:dyDescent="0.25">
      <c r="A17" s="26" t="s">
        <v>4188</v>
      </c>
      <c r="B17" t="s">
        <v>4189</v>
      </c>
      <c r="C17" t="s">
        <v>462</v>
      </c>
      <c r="D17" t="s">
        <v>150</v>
      </c>
      <c r="E17" t="s">
        <v>546</v>
      </c>
      <c r="F17" t="s">
        <v>111</v>
      </c>
      <c r="G17" s="12">
        <v>43825</v>
      </c>
      <c r="H17" s="13">
        <v>0.66309027777777774</v>
      </c>
      <c r="I17" s="12">
        <v>43832</v>
      </c>
      <c r="J17" s="13">
        <v>0.66973379629629637</v>
      </c>
      <c r="K17" s="27">
        <v>43833.699942129628</v>
      </c>
      <c r="M17" s="11"/>
      <c r="O17" s="11" t="s">
        <v>546</v>
      </c>
      <c r="P17" s="11" t="s">
        <v>546</v>
      </c>
      <c r="X17" s="17" t="str">
        <f>IFERROR(VLOOKUP(TablaRequerimientos[[#This Row],[ID de orden de trabajo+]],#REF!,11,FALSE),"Por validar")</f>
        <v>Por validar</v>
      </c>
      <c r="Y17" s="11" t="str">
        <f>IFERROR(VLOOKUP(TablaRequerimientos[[#This Row],[ID de orden de trabajo+]],#REF!,12,FALSE),"Por validar")</f>
        <v>Por validar</v>
      </c>
      <c r="Z17" s="11">
        <v>5.3124999976716936E-3</v>
      </c>
      <c r="AA17" s="11" t="s">
        <v>37</v>
      </c>
      <c r="AC17" s="17" t="str">
        <f>TablaRequerimientos[[#This Row],[Tiempo Total Gestión]]</f>
        <v/>
      </c>
      <c r="AD17" s="11" t="e">
        <f t="shared" si="0"/>
        <v>#VALUE!</v>
      </c>
      <c r="AE17" s="11" t="e">
        <f t="shared" si="1"/>
        <v>#VALUE!</v>
      </c>
      <c r="AF17" s="11" t="e">
        <f>IF(TablaRequerimientos[[#This Row],[Prioridad]]="Baja",(AD17-24)*60+AE17,IF(TablaRequerimientos[[#This Row],[Prioridad]]="Media",(AD17-4)*60+AE17,(AD17-2)*60+AE17))</f>
        <v>#VALUE!</v>
      </c>
      <c r="AH17" s="17" t="str">
        <f>TablaRequerimientos[[#This Row],[Tiempo Creación (HH:mm)]]</f>
        <v>Por validar</v>
      </c>
      <c r="AI17" s="11" t="e">
        <f t="shared" si="2"/>
        <v>#VALUE!</v>
      </c>
      <c r="AJ17" s="11" t="e">
        <f t="shared" si="3"/>
        <v>#VALUE!</v>
      </c>
      <c r="AK17" s="11" t="e">
        <f>IF(TablaRequerimientos[[#This Row],[Prioridad]]="Baja",((AI17*60)+AJ17)-30,IF(TablaRequerimientos[[#This Row],[Prioridad]]="Media",((AI17*60)+AJ17)-15))</f>
        <v>#VALUE!</v>
      </c>
      <c r="AM17" s="11">
        <f>TablaRequerimientos[[#This Row],[Tiempo Avance Incidente]]</f>
        <v>5.3124999976716936E-3</v>
      </c>
      <c r="AN17" s="11">
        <f t="shared" si="4"/>
        <v>0</v>
      </c>
      <c r="AO17" s="11">
        <f t="shared" si="5"/>
        <v>7</v>
      </c>
      <c r="AP17" s="11">
        <f>IF(TablaRequerimientos[[#This Row],[Prioridad]]="Baja",((AN17*60)+AO17)-720,IF(TablaRequerimientos[[#This Row],[Prioridad]]="Media",((AN17*60)+AO17)-120))</f>
        <v>-713</v>
      </c>
      <c r="AR17" t="str">
        <f t="shared" si="6"/>
        <v>jueves</v>
      </c>
    </row>
    <row r="18" spans="1:44" x14ac:dyDescent="0.25">
      <c r="A18" s="26" t="s">
        <v>4190</v>
      </c>
      <c r="B18" t="s">
        <v>4191</v>
      </c>
      <c r="C18" t="s">
        <v>462</v>
      </c>
      <c r="D18" t="s">
        <v>150</v>
      </c>
      <c r="E18" t="s">
        <v>546</v>
      </c>
      <c r="F18" t="s">
        <v>111</v>
      </c>
      <c r="G18" s="12">
        <v>43825</v>
      </c>
      <c r="H18" s="13">
        <v>0.68131944444444448</v>
      </c>
      <c r="I18" s="12">
        <v>43839</v>
      </c>
      <c r="J18" s="13">
        <v>0.71447916666666667</v>
      </c>
      <c r="K18" s="27">
        <v>43840.718136574076</v>
      </c>
      <c r="M18" s="11"/>
      <c r="O18" s="11" t="s">
        <v>546</v>
      </c>
      <c r="P18" s="11" t="s">
        <v>546</v>
      </c>
      <c r="X18" s="17" t="str">
        <f>IFERROR(VLOOKUP(TablaRequerimientos[[#This Row],[ID de orden de trabajo+]],#REF!,11,FALSE),"Por validar")</f>
        <v>Por validar</v>
      </c>
      <c r="Y18" s="11" t="str">
        <f>IFERROR(VLOOKUP(TablaRequerimientos[[#This Row],[ID de orden de trabajo+]],#REF!,12,FALSE),"Por validar")</f>
        <v>Por validar</v>
      </c>
      <c r="Z18" s="11">
        <v>8.101852290565148E-5</v>
      </c>
      <c r="AA18" s="11" t="s">
        <v>37</v>
      </c>
      <c r="AC18" s="17" t="str">
        <f>TablaRequerimientos[[#This Row],[Tiempo Total Gestión]]</f>
        <v/>
      </c>
      <c r="AD18" s="11" t="e">
        <f t="shared" si="0"/>
        <v>#VALUE!</v>
      </c>
      <c r="AE18" s="11" t="e">
        <f t="shared" si="1"/>
        <v>#VALUE!</v>
      </c>
      <c r="AF18" s="11" t="e">
        <f>IF(TablaRequerimientos[[#This Row],[Prioridad]]="Baja",(AD18-24)*60+AE18,IF(TablaRequerimientos[[#This Row],[Prioridad]]="Media",(AD18-4)*60+AE18,(AD18-2)*60+AE18))</f>
        <v>#VALUE!</v>
      </c>
      <c r="AH18" s="17" t="str">
        <f>TablaRequerimientos[[#This Row],[Tiempo Creación (HH:mm)]]</f>
        <v>Por validar</v>
      </c>
      <c r="AI18" s="11" t="e">
        <f t="shared" si="2"/>
        <v>#VALUE!</v>
      </c>
      <c r="AJ18" s="11" t="e">
        <f t="shared" si="3"/>
        <v>#VALUE!</v>
      </c>
      <c r="AK18" s="11" t="e">
        <f>IF(TablaRequerimientos[[#This Row],[Prioridad]]="Baja",((AI18*60)+AJ18)-30,IF(TablaRequerimientos[[#This Row],[Prioridad]]="Media",((AI18*60)+AJ18)-15))</f>
        <v>#VALUE!</v>
      </c>
      <c r="AM18" s="11">
        <f>TablaRequerimientos[[#This Row],[Tiempo Avance Incidente]]</f>
        <v>8.101852290565148E-5</v>
      </c>
      <c r="AN18" s="11">
        <f t="shared" si="4"/>
        <v>0</v>
      </c>
      <c r="AO18" s="11">
        <f t="shared" si="5"/>
        <v>0</v>
      </c>
      <c r="AP18" s="11">
        <f>IF(TablaRequerimientos[[#This Row],[Prioridad]]="Baja",((AN18*60)+AO18)-720,IF(TablaRequerimientos[[#This Row],[Prioridad]]="Media",((AN18*60)+AO18)-120))</f>
        <v>-720</v>
      </c>
      <c r="AR18" t="str">
        <f t="shared" si="6"/>
        <v>jueves</v>
      </c>
    </row>
    <row r="19" spans="1:44" x14ac:dyDescent="0.25">
      <c r="A19" s="26" t="s">
        <v>4192</v>
      </c>
      <c r="B19" t="s">
        <v>4193</v>
      </c>
      <c r="C19" t="s">
        <v>462</v>
      </c>
      <c r="D19" t="s">
        <v>150</v>
      </c>
      <c r="E19" t="s">
        <v>546</v>
      </c>
      <c r="F19" t="s">
        <v>111</v>
      </c>
      <c r="G19" s="12">
        <v>43826</v>
      </c>
      <c r="H19" s="13">
        <v>0.67071759259259256</v>
      </c>
      <c r="I19" s="12">
        <v>43832</v>
      </c>
      <c r="J19" s="13">
        <v>0.4592013888888889</v>
      </c>
      <c r="K19" s="27">
        <v>43833.485150462962</v>
      </c>
      <c r="M19" s="11"/>
      <c r="O19" s="11" t="s">
        <v>546</v>
      </c>
      <c r="P19" s="11" t="s">
        <v>546</v>
      </c>
      <c r="X19" s="17" t="str">
        <f>IFERROR(VLOOKUP(TablaRequerimientos[[#This Row],[ID de orden de trabajo+]],#REF!,11,FALSE),"Por validar")</f>
        <v>Por validar</v>
      </c>
      <c r="Y19" s="11" t="str">
        <f>IFERROR(VLOOKUP(TablaRequerimientos[[#This Row],[ID de orden de trabajo+]],#REF!,12,FALSE),"Por validar")</f>
        <v>Por validar</v>
      </c>
      <c r="Z19" s="11">
        <v>-2.1990740788169205E-4</v>
      </c>
      <c r="AA19" s="11" t="s">
        <v>37</v>
      </c>
      <c r="AC19" s="17" t="str">
        <f>TablaRequerimientos[[#This Row],[Tiempo Total Gestión]]</f>
        <v/>
      </c>
      <c r="AD19" s="11" t="e">
        <f t="shared" si="0"/>
        <v>#VALUE!</v>
      </c>
      <c r="AE19" s="11" t="e">
        <f t="shared" si="1"/>
        <v>#VALUE!</v>
      </c>
      <c r="AF19" s="11" t="e">
        <f>IF(TablaRequerimientos[[#This Row],[Prioridad]]="Baja",(AD19-24)*60+AE19,IF(TablaRequerimientos[[#This Row],[Prioridad]]="Media",(AD19-4)*60+AE19,(AD19-2)*60+AE19))</f>
        <v>#VALUE!</v>
      </c>
      <c r="AH19" s="17" t="str">
        <f>TablaRequerimientos[[#This Row],[Tiempo Creación (HH:mm)]]</f>
        <v>Por validar</v>
      </c>
      <c r="AI19" s="11" t="e">
        <f t="shared" si="2"/>
        <v>#VALUE!</v>
      </c>
      <c r="AJ19" s="11" t="e">
        <f t="shared" si="3"/>
        <v>#VALUE!</v>
      </c>
      <c r="AK19" s="11" t="e">
        <f>IF(TablaRequerimientos[[#This Row],[Prioridad]]="Baja",((AI19*60)+AJ19)-30,IF(TablaRequerimientos[[#This Row],[Prioridad]]="Media",((AI19*60)+AJ19)-15))</f>
        <v>#VALUE!</v>
      </c>
      <c r="AM19" s="11">
        <f>TablaRequerimientos[[#This Row],[Tiempo Avance Incidente]]</f>
        <v>-2.1990740788169205E-4</v>
      </c>
      <c r="AN19" s="11" t="e">
        <f t="shared" si="4"/>
        <v>#NUM!</v>
      </c>
      <c r="AO19" s="11" t="e">
        <f t="shared" si="5"/>
        <v>#NUM!</v>
      </c>
      <c r="AP19" s="11" t="e">
        <f>IF(TablaRequerimientos[[#This Row],[Prioridad]]="Baja",((AN19*60)+AO19)-720,IF(TablaRequerimientos[[#This Row],[Prioridad]]="Media",((AN19*60)+AO19)-120))</f>
        <v>#NUM!</v>
      </c>
      <c r="AR19" t="str">
        <f t="shared" si="6"/>
        <v>viernes</v>
      </c>
    </row>
    <row r="20" spans="1:44" x14ac:dyDescent="0.25">
      <c r="A20" s="26" t="s">
        <v>4194</v>
      </c>
      <c r="B20" t="s">
        <v>4195</v>
      </c>
      <c r="C20" t="s">
        <v>395</v>
      </c>
      <c r="D20" t="s">
        <v>150</v>
      </c>
      <c r="E20" t="s">
        <v>546</v>
      </c>
      <c r="F20" t="s">
        <v>111</v>
      </c>
      <c r="G20" s="12">
        <v>43829</v>
      </c>
      <c r="H20" s="13">
        <v>0.69861111111111107</v>
      </c>
      <c r="I20" s="12">
        <v>43830</v>
      </c>
      <c r="J20" s="13">
        <v>0.4715509259259259</v>
      </c>
      <c r="K20" s="27">
        <v>43831.55159722222</v>
      </c>
      <c r="M20" s="11"/>
      <c r="O20" s="11" t="s">
        <v>546</v>
      </c>
      <c r="P20" s="11" t="s">
        <v>546</v>
      </c>
      <c r="X20" s="17" t="str">
        <f>IFERROR(VLOOKUP(TablaRequerimientos[[#This Row],[ID de orden de trabajo+]],#REF!,11,FALSE),"Por validar")</f>
        <v>Por validar</v>
      </c>
      <c r="Y20" s="11" t="str">
        <f>IFERROR(VLOOKUP(TablaRequerimientos[[#This Row],[ID de orden de trabajo+]],#REF!,12,FALSE),"Por validar")</f>
        <v>Por validar</v>
      </c>
      <c r="Z20" s="11">
        <v>3.7037037036498077E-3</v>
      </c>
      <c r="AA20" s="11" t="s">
        <v>37</v>
      </c>
      <c r="AC20" s="17" t="str">
        <f>TablaRequerimientos[[#This Row],[Tiempo Total Gestión]]</f>
        <v/>
      </c>
      <c r="AD20" s="11" t="e">
        <f t="shared" si="0"/>
        <v>#VALUE!</v>
      </c>
      <c r="AE20" s="11" t="e">
        <f t="shared" si="1"/>
        <v>#VALUE!</v>
      </c>
      <c r="AF20" s="11" t="e">
        <f>IF(TablaRequerimientos[[#This Row],[Prioridad]]="Baja",(AD20-24)*60+AE20,IF(TablaRequerimientos[[#This Row],[Prioridad]]="Media",(AD20-4)*60+AE20,(AD20-2)*60+AE20))</f>
        <v>#VALUE!</v>
      </c>
      <c r="AH20" s="17" t="str">
        <f>TablaRequerimientos[[#This Row],[Tiempo Creación (HH:mm)]]</f>
        <v>Por validar</v>
      </c>
      <c r="AI20" s="11" t="e">
        <f t="shared" si="2"/>
        <v>#VALUE!</v>
      </c>
      <c r="AJ20" s="11" t="e">
        <f t="shared" si="3"/>
        <v>#VALUE!</v>
      </c>
      <c r="AK20" s="11" t="e">
        <f>IF(TablaRequerimientos[[#This Row],[Prioridad]]="Baja",((AI20*60)+AJ20)-30,IF(TablaRequerimientos[[#This Row],[Prioridad]]="Media",((AI20*60)+AJ20)-15))</f>
        <v>#VALUE!</v>
      </c>
      <c r="AM20" s="11">
        <f>TablaRequerimientos[[#This Row],[Tiempo Avance Incidente]]</f>
        <v>3.7037037036498077E-3</v>
      </c>
      <c r="AN20" s="11">
        <f t="shared" si="4"/>
        <v>0</v>
      </c>
      <c r="AO20" s="11">
        <f t="shared" si="5"/>
        <v>5</v>
      </c>
      <c r="AP20" s="11">
        <f>IF(TablaRequerimientos[[#This Row],[Prioridad]]="Baja",((AN20*60)+AO20)-720,IF(TablaRequerimientos[[#This Row],[Prioridad]]="Media",((AN20*60)+AO20)-120))</f>
        <v>-715</v>
      </c>
      <c r="AR20" t="str">
        <f t="shared" si="6"/>
        <v>lunes</v>
      </c>
    </row>
    <row r="21" spans="1:44" x14ac:dyDescent="0.25">
      <c r="A21" s="26" t="s">
        <v>4196</v>
      </c>
      <c r="B21" t="s">
        <v>4197</v>
      </c>
      <c r="C21" t="s">
        <v>149</v>
      </c>
      <c r="D21" t="s">
        <v>150</v>
      </c>
      <c r="E21" t="s">
        <v>546</v>
      </c>
      <c r="F21" t="s">
        <v>111</v>
      </c>
      <c r="G21" s="12">
        <v>43829</v>
      </c>
      <c r="H21" s="13">
        <v>0.72111111111111104</v>
      </c>
      <c r="I21" s="12">
        <v>43833</v>
      </c>
      <c r="J21" s="13">
        <v>0.48593749999999997</v>
      </c>
      <c r="K21" s="27">
        <v>43834.556840277779</v>
      </c>
      <c r="M21" s="11"/>
      <c r="O21" s="11" t="s">
        <v>546</v>
      </c>
      <c r="P21" s="11" t="s">
        <v>546</v>
      </c>
      <c r="X21" s="17" t="str">
        <f>IFERROR(VLOOKUP(TablaRequerimientos[[#This Row],[ID de orden de trabajo+]],#REF!,11,FALSE),"Por validar")</f>
        <v>Por validar</v>
      </c>
      <c r="Y21" s="11" t="str">
        <f>IFERROR(VLOOKUP(TablaRequerimientos[[#This Row],[ID de orden de trabajo+]],#REF!,12,FALSE),"Por validar")</f>
        <v>Por validar</v>
      </c>
      <c r="Z21" s="11">
        <v>1.1574069503694773E-5</v>
      </c>
      <c r="AA21" s="11" t="s">
        <v>37</v>
      </c>
      <c r="AC21" s="17" t="str">
        <f>TablaRequerimientos[[#This Row],[Tiempo Total Gestión]]</f>
        <v/>
      </c>
      <c r="AD21" s="11" t="e">
        <f t="shared" si="0"/>
        <v>#VALUE!</v>
      </c>
      <c r="AE21" s="11" t="e">
        <f t="shared" si="1"/>
        <v>#VALUE!</v>
      </c>
      <c r="AF21" s="11" t="e">
        <f>IF(TablaRequerimientos[[#This Row],[Prioridad]]="Baja",(AD21-24)*60+AE21,IF(TablaRequerimientos[[#This Row],[Prioridad]]="Media",(AD21-4)*60+AE21,(AD21-2)*60+AE21))</f>
        <v>#VALUE!</v>
      </c>
      <c r="AH21" s="17" t="str">
        <f>TablaRequerimientos[[#This Row],[Tiempo Creación (HH:mm)]]</f>
        <v>Por validar</v>
      </c>
      <c r="AI21" s="11" t="e">
        <f t="shared" si="2"/>
        <v>#VALUE!</v>
      </c>
      <c r="AJ21" s="11" t="e">
        <f t="shared" si="3"/>
        <v>#VALUE!</v>
      </c>
      <c r="AK21" s="11" t="e">
        <f>IF(TablaRequerimientos[[#This Row],[Prioridad]]="Baja",((AI21*60)+AJ21)-30,IF(TablaRequerimientos[[#This Row],[Prioridad]]="Media",((AI21*60)+AJ21)-15))</f>
        <v>#VALUE!</v>
      </c>
      <c r="AM21" s="11">
        <f>TablaRequerimientos[[#This Row],[Tiempo Avance Incidente]]</f>
        <v>1.1574069503694773E-5</v>
      </c>
      <c r="AN21" s="11">
        <f t="shared" si="4"/>
        <v>0</v>
      </c>
      <c r="AO21" s="11">
        <f t="shared" si="5"/>
        <v>0</v>
      </c>
      <c r="AP21" s="11">
        <f>IF(TablaRequerimientos[[#This Row],[Prioridad]]="Baja",((AN21*60)+AO21)-720,IF(TablaRequerimientos[[#This Row],[Prioridad]]="Media",((AN21*60)+AO21)-120))</f>
        <v>-720</v>
      </c>
      <c r="AR21" t="str">
        <f t="shared" si="6"/>
        <v>lunes</v>
      </c>
    </row>
    <row r="22" spans="1:44" x14ac:dyDescent="0.25">
      <c r="A22" s="26" t="s">
        <v>4198</v>
      </c>
      <c r="B22" t="s">
        <v>4199</v>
      </c>
      <c r="C22" t="s">
        <v>395</v>
      </c>
      <c r="D22" t="s">
        <v>150</v>
      </c>
      <c r="E22" t="s">
        <v>546</v>
      </c>
      <c r="F22" t="s">
        <v>111</v>
      </c>
      <c r="G22" s="12">
        <v>43830</v>
      </c>
      <c r="H22" s="13">
        <v>0.35886574074074074</v>
      </c>
      <c r="I22" s="12">
        <v>43830</v>
      </c>
      <c r="J22" s="13">
        <v>0.42341435185185183</v>
      </c>
      <c r="K22" s="27">
        <v>43831.448819444442</v>
      </c>
      <c r="M22" s="11"/>
      <c r="O22" s="11" t="s">
        <v>546</v>
      </c>
      <c r="P22" s="11" t="s">
        <v>546</v>
      </c>
      <c r="X22" s="17" t="str">
        <f>IFERROR(VLOOKUP(TablaRequerimientos[[#This Row],[ID de orden de trabajo+]],#REF!,11,FALSE),"Por validar")</f>
        <v>Por validar</v>
      </c>
      <c r="Y22" s="11" t="str">
        <f>IFERROR(VLOOKUP(TablaRequerimientos[[#This Row],[ID de orden de trabajo+]],#REF!,12,FALSE),"Por validar")</f>
        <v>Por validar</v>
      </c>
      <c r="Z22" s="11">
        <v>-1.1689814855344594E-3</v>
      </c>
      <c r="AA22" s="11" t="s">
        <v>37</v>
      </c>
      <c r="AC22" s="17" t="str">
        <f>TablaRequerimientos[[#This Row],[Tiempo Total Gestión]]</f>
        <v/>
      </c>
      <c r="AD22" s="11" t="e">
        <f t="shared" si="0"/>
        <v>#VALUE!</v>
      </c>
      <c r="AE22" s="11" t="e">
        <f t="shared" si="1"/>
        <v>#VALUE!</v>
      </c>
      <c r="AF22" s="11" t="e">
        <f>IF(TablaRequerimientos[[#This Row],[Prioridad]]="Baja",(AD22-24)*60+AE22,IF(TablaRequerimientos[[#This Row],[Prioridad]]="Media",(AD22-4)*60+AE22,(AD22-2)*60+AE22))</f>
        <v>#VALUE!</v>
      </c>
      <c r="AH22" s="17" t="str">
        <f>TablaRequerimientos[[#This Row],[Tiempo Creación (HH:mm)]]</f>
        <v>Por validar</v>
      </c>
      <c r="AI22" s="11" t="e">
        <f t="shared" si="2"/>
        <v>#VALUE!</v>
      </c>
      <c r="AJ22" s="11" t="e">
        <f t="shared" si="3"/>
        <v>#VALUE!</v>
      </c>
      <c r="AK22" s="11" t="e">
        <f>IF(TablaRequerimientos[[#This Row],[Prioridad]]="Baja",((AI22*60)+AJ22)-30,IF(TablaRequerimientos[[#This Row],[Prioridad]]="Media",((AI22*60)+AJ22)-15))</f>
        <v>#VALUE!</v>
      </c>
      <c r="AM22" s="11">
        <f>TablaRequerimientos[[#This Row],[Tiempo Avance Incidente]]</f>
        <v>-1.1689814855344594E-3</v>
      </c>
      <c r="AN22" s="11" t="e">
        <f t="shared" si="4"/>
        <v>#NUM!</v>
      </c>
      <c r="AO22" s="11" t="e">
        <f t="shared" si="5"/>
        <v>#NUM!</v>
      </c>
      <c r="AP22" s="11" t="e">
        <f>IF(TablaRequerimientos[[#This Row],[Prioridad]]="Baja",((AN22*60)+AO22)-720,IF(TablaRequerimientos[[#This Row],[Prioridad]]="Media",((AN22*60)+AO22)-120))</f>
        <v>#NUM!</v>
      </c>
      <c r="AR22" t="str">
        <f t="shared" si="6"/>
        <v>martes</v>
      </c>
    </row>
    <row r="23" spans="1:44" x14ac:dyDescent="0.25">
      <c r="A23" s="26" t="s">
        <v>4200</v>
      </c>
      <c r="B23" t="s">
        <v>4201</v>
      </c>
      <c r="C23" t="s">
        <v>462</v>
      </c>
      <c r="D23" t="s">
        <v>150</v>
      </c>
      <c r="E23" t="s">
        <v>546</v>
      </c>
      <c r="F23" t="s">
        <v>111</v>
      </c>
      <c r="G23" s="12">
        <v>43830</v>
      </c>
      <c r="H23" s="13">
        <v>0.52332175925925928</v>
      </c>
      <c r="I23" s="12">
        <v>43832</v>
      </c>
      <c r="J23" s="13">
        <v>0.41854166666666665</v>
      </c>
      <c r="K23" s="27">
        <v>43833.485150462962</v>
      </c>
      <c r="M23" s="11"/>
      <c r="O23" s="11" t="s">
        <v>546</v>
      </c>
      <c r="P23" s="11" t="s">
        <v>546</v>
      </c>
      <c r="X23" s="17" t="str">
        <f>IFERROR(VLOOKUP(TablaRequerimientos[[#This Row],[ID de orden de trabajo+]],#REF!,11,FALSE),"Por validar")</f>
        <v>Por validar</v>
      </c>
      <c r="Y23" s="11" t="str">
        <f>IFERROR(VLOOKUP(TablaRequerimientos[[#This Row],[ID de orden de trabajo+]],#REF!,12,FALSE),"Por validar")</f>
        <v>Por validar</v>
      </c>
      <c r="Z23" s="11">
        <v>6.4814814686542377E-4</v>
      </c>
      <c r="AA23" s="11" t="s">
        <v>37</v>
      </c>
      <c r="AC23" s="17" t="str">
        <f>TablaRequerimientos[[#This Row],[Tiempo Total Gestión]]</f>
        <v/>
      </c>
      <c r="AD23" s="11" t="e">
        <f t="shared" si="0"/>
        <v>#VALUE!</v>
      </c>
      <c r="AE23" s="11" t="e">
        <f t="shared" si="1"/>
        <v>#VALUE!</v>
      </c>
      <c r="AF23" s="11" t="e">
        <f>IF(TablaRequerimientos[[#This Row],[Prioridad]]="Baja",(AD23-24)*60+AE23,IF(TablaRequerimientos[[#This Row],[Prioridad]]="Media",(AD23-4)*60+AE23,(AD23-2)*60+AE23))</f>
        <v>#VALUE!</v>
      </c>
      <c r="AH23" s="17" t="str">
        <f>TablaRequerimientos[[#This Row],[Tiempo Creación (HH:mm)]]</f>
        <v>Por validar</v>
      </c>
      <c r="AI23" s="11" t="e">
        <f t="shared" si="2"/>
        <v>#VALUE!</v>
      </c>
      <c r="AJ23" s="11" t="e">
        <f t="shared" si="3"/>
        <v>#VALUE!</v>
      </c>
      <c r="AK23" s="11" t="e">
        <f>IF(TablaRequerimientos[[#This Row],[Prioridad]]="Baja",((AI23*60)+AJ23)-30,IF(TablaRequerimientos[[#This Row],[Prioridad]]="Media",((AI23*60)+AJ23)-15))</f>
        <v>#VALUE!</v>
      </c>
      <c r="AM23" s="11">
        <f>TablaRequerimientos[[#This Row],[Tiempo Avance Incidente]]</f>
        <v>6.4814814686542377E-4</v>
      </c>
      <c r="AN23" s="11">
        <f t="shared" si="4"/>
        <v>0</v>
      </c>
      <c r="AO23" s="11">
        <f t="shared" si="5"/>
        <v>0</v>
      </c>
      <c r="AP23" s="11">
        <f>IF(TablaRequerimientos[[#This Row],[Prioridad]]="Baja",((AN23*60)+AO23)-720,IF(TablaRequerimientos[[#This Row],[Prioridad]]="Media",((AN23*60)+AO23)-120))</f>
        <v>-720</v>
      </c>
      <c r="AR23" t="str">
        <f t="shared" si="6"/>
        <v>martes</v>
      </c>
    </row>
    <row r="24" spans="1:44" x14ac:dyDescent="0.25">
      <c r="A24" s="26" t="s">
        <v>4202</v>
      </c>
      <c r="B24" t="s">
        <v>4203</v>
      </c>
      <c r="C24" t="s">
        <v>462</v>
      </c>
      <c r="D24" t="s">
        <v>150</v>
      </c>
      <c r="E24" t="s">
        <v>546</v>
      </c>
      <c r="F24" t="s">
        <v>111</v>
      </c>
      <c r="G24" s="12">
        <v>43830</v>
      </c>
      <c r="H24" s="13">
        <v>0.53988425925925931</v>
      </c>
      <c r="I24" s="12">
        <v>43832</v>
      </c>
      <c r="J24" s="13">
        <v>0.43230324074074072</v>
      </c>
      <c r="K24" s="27">
        <v>43833.485150462962</v>
      </c>
      <c r="M24" s="11"/>
      <c r="O24" s="11" t="s">
        <v>546</v>
      </c>
      <c r="P24" s="11" t="s">
        <v>546</v>
      </c>
      <c r="X24" s="17" t="str">
        <f>IFERROR(VLOOKUP(TablaRequerimientos[[#This Row],[ID de orden de trabajo+]],#REF!,11,FALSE),"Por validar")</f>
        <v>Por validar</v>
      </c>
      <c r="Y24" s="11" t="str">
        <f>IFERROR(VLOOKUP(TablaRequerimientos[[#This Row],[ID de orden de trabajo+]],#REF!,12,FALSE),"Por validar")</f>
        <v>Por validar</v>
      </c>
      <c r="Z24" s="11">
        <v>9.0277777781011537E-4</v>
      </c>
      <c r="AA24" s="11" t="s">
        <v>37</v>
      </c>
      <c r="AC24" s="17" t="str">
        <f>TablaRequerimientos[[#This Row],[Tiempo Total Gestión]]</f>
        <v/>
      </c>
      <c r="AD24" s="11" t="e">
        <f t="shared" si="0"/>
        <v>#VALUE!</v>
      </c>
      <c r="AE24" s="11" t="e">
        <f t="shared" si="1"/>
        <v>#VALUE!</v>
      </c>
      <c r="AF24" s="11" t="e">
        <f>IF(TablaRequerimientos[[#This Row],[Prioridad]]="Baja",(AD24-24)*60+AE24,IF(TablaRequerimientos[[#This Row],[Prioridad]]="Media",(AD24-4)*60+AE24,(AD24-2)*60+AE24))</f>
        <v>#VALUE!</v>
      </c>
      <c r="AH24" s="17" t="str">
        <f>TablaRequerimientos[[#This Row],[Tiempo Creación (HH:mm)]]</f>
        <v>Por validar</v>
      </c>
      <c r="AI24" s="11" t="e">
        <f t="shared" si="2"/>
        <v>#VALUE!</v>
      </c>
      <c r="AJ24" s="11" t="e">
        <f t="shared" si="3"/>
        <v>#VALUE!</v>
      </c>
      <c r="AK24" s="11" t="e">
        <f>IF(TablaRequerimientos[[#This Row],[Prioridad]]="Baja",((AI24*60)+AJ24)-30,IF(TablaRequerimientos[[#This Row],[Prioridad]]="Media",((AI24*60)+AJ24)-15))</f>
        <v>#VALUE!</v>
      </c>
      <c r="AM24" s="11">
        <f>TablaRequerimientos[[#This Row],[Tiempo Avance Incidente]]</f>
        <v>9.0277777781011537E-4</v>
      </c>
      <c r="AN24" s="11">
        <f t="shared" si="4"/>
        <v>0</v>
      </c>
      <c r="AO24" s="11">
        <f t="shared" si="5"/>
        <v>1</v>
      </c>
      <c r="AP24" s="11">
        <f>IF(TablaRequerimientos[[#This Row],[Prioridad]]="Baja",((AN24*60)+AO24)-720,IF(TablaRequerimientos[[#This Row],[Prioridad]]="Media",((AN24*60)+AO24)-120))</f>
        <v>-719</v>
      </c>
      <c r="AR24" t="str">
        <f t="shared" si="6"/>
        <v>martes</v>
      </c>
    </row>
    <row r="25" spans="1:44" x14ac:dyDescent="0.25">
      <c r="A25" s="26" t="s">
        <v>4204</v>
      </c>
      <c r="B25" t="s">
        <v>4205</v>
      </c>
      <c r="C25" t="s">
        <v>462</v>
      </c>
      <c r="D25" t="s">
        <v>150</v>
      </c>
      <c r="E25" t="s">
        <v>546</v>
      </c>
      <c r="F25" t="s">
        <v>111</v>
      </c>
      <c r="G25" s="12">
        <v>43830</v>
      </c>
      <c r="H25" s="13">
        <v>0.54774305555555558</v>
      </c>
      <c r="I25" s="12">
        <v>43839</v>
      </c>
      <c r="J25" s="13">
        <v>0.51305555555555549</v>
      </c>
      <c r="K25" s="27">
        <v>43840.540648148148</v>
      </c>
      <c r="M25" s="11"/>
      <c r="O25" s="11" t="s">
        <v>546</v>
      </c>
      <c r="P25" s="11" t="s">
        <v>546</v>
      </c>
      <c r="X25" s="17" t="str">
        <f>IFERROR(VLOOKUP(TablaRequerimientos[[#This Row],[ID de orden de trabajo+]],#REF!,11,FALSE),"Por validar")</f>
        <v>Por validar</v>
      </c>
      <c r="Y25" s="11" t="str">
        <f>IFERROR(VLOOKUP(TablaRequerimientos[[#This Row],[ID de orden de trabajo+]],#REF!,12,FALSE),"Por validar")</f>
        <v>Por validar</v>
      </c>
      <c r="Z25" s="11">
        <v>1.8518518481869251E-4</v>
      </c>
      <c r="AA25" s="11" t="s">
        <v>37</v>
      </c>
      <c r="AC25" s="17" t="str">
        <f>TablaRequerimientos[[#This Row],[Tiempo Total Gestión]]</f>
        <v/>
      </c>
      <c r="AD25" s="11" t="e">
        <f t="shared" si="0"/>
        <v>#VALUE!</v>
      </c>
      <c r="AE25" s="11" t="e">
        <f t="shared" si="1"/>
        <v>#VALUE!</v>
      </c>
      <c r="AF25" s="11" t="e">
        <f>IF(TablaRequerimientos[[#This Row],[Prioridad]]="Baja",(AD25-24)*60+AE25,IF(TablaRequerimientos[[#This Row],[Prioridad]]="Media",(AD25-4)*60+AE25,(AD25-2)*60+AE25))</f>
        <v>#VALUE!</v>
      </c>
      <c r="AH25" s="17" t="str">
        <f>TablaRequerimientos[[#This Row],[Tiempo Creación (HH:mm)]]</f>
        <v>Por validar</v>
      </c>
      <c r="AI25" s="11" t="e">
        <f t="shared" si="2"/>
        <v>#VALUE!</v>
      </c>
      <c r="AJ25" s="11" t="e">
        <f t="shared" si="3"/>
        <v>#VALUE!</v>
      </c>
      <c r="AK25" s="11" t="e">
        <f>IF(TablaRequerimientos[[#This Row],[Prioridad]]="Baja",((AI25*60)+AJ25)-30,IF(TablaRequerimientos[[#This Row],[Prioridad]]="Media",((AI25*60)+AJ25)-15))</f>
        <v>#VALUE!</v>
      </c>
      <c r="AM25" s="11">
        <f>TablaRequerimientos[[#This Row],[Tiempo Avance Incidente]]</f>
        <v>1.8518518481869251E-4</v>
      </c>
      <c r="AN25" s="11">
        <f t="shared" si="4"/>
        <v>0</v>
      </c>
      <c r="AO25" s="11">
        <f t="shared" si="5"/>
        <v>0</v>
      </c>
      <c r="AP25" s="11">
        <f>IF(TablaRequerimientos[[#This Row],[Prioridad]]="Baja",((AN25*60)+AO25)-720,IF(TablaRequerimientos[[#This Row],[Prioridad]]="Media",((AN25*60)+AO25)-120))</f>
        <v>-720</v>
      </c>
      <c r="AR25" t="str">
        <f t="shared" si="6"/>
        <v>martes</v>
      </c>
    </row>
    <row r="26" spans="1:44" x14ac:dyDescent="0.25">
      <c r="A26" s="26" t="s">
        <v>4206</v>
      </c>
      <c r="B26" t="s">
        <v>4207</v>
      </c>
      <c r="C26" t="s">
        <v>462</v>
      </c>
      <c r="D26" t="s">
        <v>150</v>
      </c>
      <c r="E26" t="s">
        <v>546</v>
      </c>
      <c r="F26" t="s">
        <v>111</v>
      </c>
      <c r="G26" s="12">
        <v>43830</v>
      </c>
      <c r="H26" s="13">
        <v>0.55833333333333335</v>
      </c>
      <c r="I26" s="12">
        <v>43839</v>
      </c>
      <c r="J26" s="13">
        <v>0.69478009259259255</v>
      </c>
      <c r="K26" s="27">
        <v>43840.718136574076</v>
      </c>
      <c r="M26" s="11"/>
      <c r="O26" s="11" t="s">
        <v>546</v>
      </c>
      <c r="P26" s="11" t="s">
        <v>546</v>
      </c>
      <c r="X26" s="17" t="str">
        <f>IFERROR(VLOOKUP(TablaRequerimientos[[#This Row],[ID de orden de trabajo+]],#REF!,11,FALSE),"Por validar")</f>
        <v>Por validar</v>
      </c>
      <c r="Y26" s="11" t="str">
        <f>IFERROR(VLOOKUP(TablaRequerimientos[[#This Row],[ID de orden de trabajo+]],#REF!,12,FALSE),"Por validar")</f>
        <v>Por validar</v>
      </c>
      <c r="Z26" s="11">
        <v>7.1759259299142286E-4</v>
      </c>
      <c r="AA26" s="11" t="s">
        <v>37</v>
      </c>
      <c r="AC26" s="17" t="str">
        <f>TablaRequerimientos[[#This Row],[Tiempo Total Gestión]]</f>
        <v/>
      </c>
      <c r="AD26" s="11" t="e">
        <f t="shared" si="0"/>
        <v>#VALUE!</v>
      </c>
      <c r="AE26" s="11" t="e">
        <f t="shared" si="1"/>
        <v>#VALUE!</v>
      </c>
      <c r="AF26" s="11" t="e">
        <f>IF(TablaRequerimientos[[#This Row],[Prioridad]]="Baja",(AD26-24)*60+AE26,IF(TablaRequerimientos[[#This Row],[Prioridad]]="Media",(AD26-4)*60+AE26,(AD26-2)*60+AE26))</f>
        <v>#VALUE!</v>
      </c>
      <c r="AH26" s="17" t="str">
        <f>TablaRequerimientos[[#This Row],[Tiempo Creación (HH:mm)]]</f>
        <v>Por validar</v>
      </c>
      <c r="AI26" s="11" t="e">
        <f t="shared" si="2"/>
        <v>#VALUE!</v>
      </c>
      <c r="AJ26" s="11" t="e">
        <f t="shared" si="3"/>
        <v>#VALUE!</v>
      </c>
      <c r="AK26" s="11" t="e">
        <f>IF(TablaRequerimientos[[#This Row],[Prioridad]]="Baja",((AI26*60)+AJ26)-30,IF(TablaRequerimientos[[#This Row],[Prioridad]]="Media",((AI26*60)+AJ26)-15))</f>
        <v>#VALUE!</v>
      </c>
      <c r="AM26" s="11">
        <f>TablaRequerimientos[[#This Row],[Tiempo Avance Incidente]]</f>
        <v>7.1759259299142286E-4</v>
      </c>
      <c r="AN26" s="11">
        <f t="shared" si="4"/>
        <v>0</v>
      </c>
      <c r="AO26" s="11">
        <f t="shared" si="5"/>
        <v>1</v>
      </c>
      <c r="AP26" s="11">
        <f>IF(TablaRequerimientos[[#This Row],[Prioridad]]="Baja",((AN26*60)+AO26)-720,IF(TablaRequerimientos[[#This Row],[Prioridad]]="Media",((AN26*60)+AO26)-120))</f>
        <v>-719</v>
      </c>
      <c r="AR26" t="str">
        <f t="shared" si="6"/>
        <v>martes</v>
      </c>
    </row>
    <row r="27" spans="1:44" x14ac:dyDescent="0.25">
      <c r="A27" s="26" t="s">
        <v>4208</v>
      </c>
      <c r="B27" t="s">
        <v>4209</v>
      </c>
      <c r="C27" t="s">
        <v>462</v>
      </c>
      <c r="D27" t="s">
        <v>150</v>
      </c>
      <c r="E27" t="s">
        <v>546</v>
      </c>
      <c r="F27" t="s">
        <v>111</v>
      </c>
      <c r="G27" s="12">
        <v>43830</v>
      </c>
      <c r="H27" s="13">
        <v>0.59053240740740742</v>
      </c>
      <c r="I27" s="12">
        <v>43830</v>
      </c>
      <c r="J27" s="13">
        <v>0.62321759259259257</v>
      </c>
      <c r="K27" s="27">
        <v>43831.717569444445</v>
      </c>
      <c r="M27" s="11"/>
      <c r="O27" s="11" t="s">
        <v>546</v>
      </c>
      <c r="P27" s="11" t="s">
        <v>546</v>
      </c>
      <c r="X27" s="17" t="str">
        <f>IFERROR(VLOOKUP(TablaRequerimientos[[#This Row],[ID de orden de trabajo+]],#REF!,11,FALSE),"Por validar")</f>
        <v>Por validar</v>
      </c>
      <c r="Y27" s="11" t="str">
        <f>IFERROR(VLOOKUP(TablaRequerimientos[[#This Row],[ID de orden de trabajo+]],#REF!,12,FALSE),"Por validar")</f>
        <v>Por validar</v>
      </c>
      <c r="Z27" s="11">
        <v>-3.819444464170374E-4</v>
      </c>
      <c r="AA27" s="11" t="s">
        <v>37</v>
      </c>
      <c r="AC27" s="17" t="str">
        <f>TablaRequerimientos[[#This Row],[Tiempo Total Gestión]]</f>
        <v/>
      </c>
      <c r="AD27" s="11" t="e">
        <f t="shared" si="0"/>
        <v>#VALUE!</v>
      </c>
      <c r="AE27" s="11" t="e">
        <f t="shared" si="1"/>
        <v>#VALUE!</v>
      </c>
      <c r="AF27" s="11" t="e">
        <f>IF(TablaRequerimientos[[#This Row],[Prioridad]]="Baja",(AD27-24)*60+AE27,IF(TablaRequerimientos[[#This Row],[Prioridad]]="Media",(AD27-4)*60+AE27,(AD27-2)*60+AE27))</f>
        <v>#VALUE!</v>
      </c>
      <c r="AH27" s="17" t="str">
        <f>TablaRequerimientos[[#This Row],[Tiempo Creación (HH:mm)]]</f>
        <v>Por validar</v>
      </c>
      <c r="AI27" s="11" t="e">
        <f t="shared" si="2"/>
        <v>#VALUE!</v>
      </c>
      <c r="AJ27" s="11" t="e">
        <f t="shared" si="3"/>
        <v>#VALUE!</v>
      </c>
      <c r="AK27" s="11" t="e">
        <f>IF(TablaRequerimientos[[#This Row],[Prioridad]]="Baja",((AI27*60)+AJ27)-30,IF(TablaRequerimientos[[#This Row],[Prioridad]]="Media",((AI27*60)+AJ27)-15))</f>
        <v>#VALUE!</v>
      </c>
      <c r="AM27" s="11">
        <f>TablaRequerimientos[[#This Row],[Tiempo Avance Incidente]]</f>
        <v>-3.819444464170374E-4</v>
      </c>
      <c r="AN27" s="11" t="e">
        <f t="shared" si="4"/>
        <v>#NUM!</v>
      </c>
      <c r="AO27" s="11" t="e">
        <f t="shared" si="5"/>
        <v>#NUM!</v>
      </c>
      <c r="AP27" s="11" t="e">
        <f>IF(TablaRequerimientos[[#This Row],[Prioridad]]="Baja",((AN27*60)+AO27)-720,IF(TablaRequerimientos[[#This Row],[Prioridad]]="Media",((AN27*60)+AO27)-120))</f>
        <v>#NUM!</v>
      </c>
      <c r="AR27" t="str">
        <f t="shared" si="6"/>
        <v>martes</v>
      </c>
    </row>
    <row r="28" spans="1:44" x14ac:dyDescent="0.25">
      <c r="A28" s="26" t="s">
        <v>4210</v>
      </c>
      <c r="B28" t="s">
        <v>4211</v>
      </c>
      <c r="C28" t="s">
        <v>395</v>
      </c>
      <c r="D28" t="s">
        <v>150</v>
      </c>
      <c r="E28" t="s">
        <v>546</v>
      </c>
      <c r="F28" t="s">
        <v>111</v>
      </c>
      <c r="G28" s="12">
        <v>43830</v>
      </c>
      <c r="H28" s="13">
        <v>0.64468749999999997</v>
      </c>
      <c r="I28" s="12">
        <v>43832</v>
      </c>
      <c r="J28" s="13">
        <v>0.41584490740740737</v>
      </c>
      <c r="K28" s="27">
        <v>43833.485150462962</v>
      </c>
      <c r="M28" s="11"/>
      <c r="O28" s="11" t="s">
        <v>546</v>
      </c>
      <c r="P28" s="11" t="s">
        <v>546</v>
      </c>
      <c r="X28" s="17" t="str">
        <f>IFERROR(VLOOKUP(TablaRequerimientos[[#This Row],[ID de orden de trabajo+]],#REF!,11,FALSE),"Por validar")</f>
        <v>Por validar</v>
      </c>
      <c r="Y28" s="11" t="str">
        <f>IFERROR(VLOOKUP(TablaRequerimientos[[#This Row],[ID de orden de trabajo+]],#REF!,12,FALSE),"Por validar")</f>
        <v>Por validar</v>
      </c>
      <c r="Z28" s="11">
        <v>1.0416666191304103E-4</v>
      </c>
      <c r="AA28" s="11" t="s">
        <v>37</v>
      </c>
      <c r="AC28" s="17" t="str">
        <f>TablaRequerimientos[[#This Row],[Tiempo Total Gestión]]</f>
        <v/>
      </c>
      <c r="AD28" s="11" t="e">
        <f t="shared" si="0"/>
        <v>#VALUE!</v>
      </c>
      <c r="AE28" s="11" t="e">
        <f t="shared" si="1"/>
        <v>#VALUE!</v>
      </c>
      <c r="AF28" s="11" t="e">
        <f>IF(TablaRequerimientos[[#This Row],[Prioridad]]="Baja",(AD28-24)*60+AE28,IF(TablaRequerimientos[[#This Row],[Prioridad]]="Media",(AD28-4)*60+AE28,(AD28-2)*60+AE28))</f>
        <v>#VALUE!</v>
      </c>
      <c r="AH28" s="17" t="str">
        <f>TablaRequerimientos[[#This Row],[Tiempo Creación (HH:mm)]]</f>
        <v>Por validar</v>
      </c>
      <c r="AI28" s="11" t="e">
        <f t="shared" si="2"/>
        <v>#VALUE!</v>
      </c>
      <c r="AJ28" s="11" t="e">
        <f t="shared" si="3"/>
        <v>#VALUE!</v>
      </c>
      <c r="AK28" s="11" t="e">
        <f>IF(TablaRequerimientos[[#This Row],[Prioridad]]="Baja",((AI28*60)+AJ28)-30,IF(TablaRequerimientos[[#This Row],[Prioridad]]="Media",((AI28*60)+AJ28)-15))</f>
        <v>#VALUE!</v>
      </c>
      <c r="AM28" s="11">
        <f>TablaRequerimientos[[#This Row],[Tiempo Avance Incidente]]</f>
        <v>1.0416666191304103E-4</v>
      </c>
      <c r="AN28" s="11">
        <f t="shared" si="4"/>
        <v>0</v>
      </c>
      <c r="AO28" s="11">
        <f t="shared" si="5"/>
        <v>0</v>
      </c>
      <c r="AP28" s="11">
        <f>IF(TablaRequerimientos[[#This Row],[Prioridad]]="Baja",((AN28*60)+AO28)-720,IF(TablaRequerimientos[[#This Row],[Prioridad]]="Media",((AN28*60)+AO28)-120))</f>
        <v>-720</v>
      </c>
      <c r="AR28" t="str">
        <f t="shared" si="6"/>
        <v>martes</v>
      </c>
    </row>
    <row r="29" spans="1:44" x14ac:dyDescent="0.25">
      <c r="A29" s="26" t="s">
        <v>4212</v>
      </c>
      <c r="B29" t="s">
        <v>4213</v>
      </c>
      <c r="C29" t="s">
        <v>395</v>
      </c>
      <c r="D29" t="s">
        <v>150</v>
      </c>
      <c r="E29" t="s">
        <v>546</v>
      </c>
      <c r="F29" t="s">
        <v>111</v>
      </c>
      <c r="G29" s="12">
        <v>43830</v>
      </c>
      <c r="H29" s="13">
        <v>0.64935185185185185</v>
      </c>
      <c r="I29" s="12">
        <v>43832</v>
      </c>
      <c r="J29" s="13">
        <v>0.37344907407407407</v>
      </c>
      <c r="K29" s="27">
        <v>43833.485150462962</v>
      </c>
      <c r="M29" s="11"/>
      <c r="O29" s="11" t="s">
        <v>546</v>
      </c>
      <c r="P29" s="11" t="s">
        <v>546</v>
      </c>
      <c r="X29" s="17" t="str">
        <f>IFERROR(VLOOKUP(TablaRequerimientos[[#This Row],[ID de orden de trabajo+]],#REF!,11,FALSE),"Por validar")</f>
        <v>Por validar</v>
      </c>
      <c r="Y29" s="11" t="str">
        <f>IFERROR(VLOOKUP(TablaRequerimientos[[#This Row],[ID de orden de trabajo+]],#REF!,12,FALSE),"Por validar")</f>
        <v>Por validar</v>
      </c>
      <c r="Z29" s="11">
        <v>4.6296299842651933E-5</v>
      </c>
      <c r="AA29" s="11" t="s">
        <v>37</v>
      </c>
      <c r="AC29" s="17" t="str">
        <f>TablaRequerimientos[[#This Row],[Tiempo Total Gestión]]</f>
        <v/>
      </c>
      <c r="AD29" s="11" t="e">
        <f t="shared" si="0"/>
        <v>#VALUE!</v>
      </c>
      <c r="AE29" s="11" t="e">
        <f t="shared" si="1"/>
        <v>#VALUE!</v>
      </c>
      <c r="AF29" s="11" t="e">
        <f>IF(TablaRequerimientos[[#This Row],[Prioridad]]="Baja",(AD29-24)*60+AE29,IF(TablaRequerimientos[[#This Row],[Prioridad]]="Media",(AD29-4)*60+AE29,(AD29-2)*60+AE29))</f>
        <v>#VALUE!</v>
      </c>
      <c r="AH29" s="17" t="str">
        <f>TablaRequerimientos[[#This Row],[Tiempo Creación (HH:mm)]]</f>
        <v>Por validar</v>
      </c>
      <c r="AI29" s="11" t="e">
        <f t="shared" si="2"/>
        <v>#VALUE!</v>
      </c>
      <c r="AJ29" s="11" t="e">
        <f t="shared" si="3"/>
        <v>#VALUE!</v>
      </c>
      <c r="AK29" s="11" t="e">
        <f>IF(TablaRequerimientos[[#This Row],[Prioridad]]="Baja",((AI29*60)+AJ29)-30,IF(TablaRequerimientos[[#This Row],[Prioridad]]="Media",((AI29*60)+AJ29)-15))</f>
        <v>#VALUE!</v>
      </c>
      <c r="AM29" s="11">
        <f>TablaRequerimientos[[#This Row],[Tiempo Avance Incidente]]</f>
        <v>4.6296299842651933E-5</v>
      </c>
      <c r="AN29" s="11">
        <f t="shared" si="4"/>
        <v>0</v>
      </c>
      <c r="AO29" s="11">
        <f t="shared" si="5"/>
        <v>0</v>
      </c>
      <c r="AP29" s="11">
        <f>IF(TablaRequerimientos[[#This Row],[Prioridad]]="Baja",((AN29*60)+AO29)-720,IF(TablaRequerimientos[[#This Row],[Prioridad]]="Media",((AN29*60)+AO29)-120))</f>
        <v>-720</v>
      </c>
      <c r="AR29" t="str">
        <f t="shared" si="6"/>
        <v>martes</v>
      </c>
    </row>
    <row r="30" spans="1:44" x14ac:dyDescent="0.25">
      <c r="A30" s="26" t="s">
        <v>4214</v>
      </c>
      <c r="B30" t="s">
        <v>4215</v>
      </c>
      <c r="C30" t="s">
        <v>395</v>
      </c>
      <c r="D30" t="s">
        <v>150</v>
      </c>
      <c r="E30" t="s">
        <v>546</v>
      </c>
      <c r="F30" t="s">
        <v>111</v>
      </c>
      <c r="G30" s="12">
        <v>43829</v>
      </c>
      <c r="H30" s="13">
        <v>0.61281249999999998</v>
      </c>
      <c r="I30" s="12">
        <v>43832</v>
      </c>
      <c r="J30" s="13">
        <v>0.69888888888888889</v>
      </c>
      <c r="K30" s="27">
        <v>43833.699942129628</v>
      </c>
      <c r="M30" s="11"/>
      <c r="O30" s="11" t="s">
        <v>546</v>
      </c>
      <c r="P30" s="11" t="s">
        <v>546</v>
      </c>
      <c r="X30" s="17" t="str">
        <f>IFERROR(VLOOKUP(TablaRequerimientos[[#This Row],[ID de orden de trabajo+]],#REF!,11,FALSE),"Por validar")</f>
        <v>Por validar</v>
      </c>
      <c r="Y30" s="11" t="str">
        <f>IFERROR(VLOOKUP(TablaRequerimientos[[#This Row],[ID de orden de trabajo+]],#REF!,12,FALSE),"Por validar")</f>
        <v>Por validar</v>
      </c>
      <c r="Z30" s="11">
        <v>2.3148153559304774E-5</v>
      </c>
      <c r="AA30" s="11" t="s">
        <v>37</v>
      </c>
      <c r="AC30" s="17" t="str">
        <f>TablaRequerimientos[[#This Row],[Tiempo Total Gestión]]</f>
        <v/>
      </c>
      <c r="AD30" s="11" t="e">
        <f t="shared" si="0"/>
        <v>#VALUE!</v>
      </c>
      <c r="AE30" s="11" t="e">
        <f t="shared" si="1"/>
        <v>#VALUE!</v>
      </c>
      <c r="AF30" s="11" t="e">
        <f>IF(TablaRequerimientos[[#This Row],[Prioridad]]="Baja",(AD30-24)*60+AE30,IF(TablaRequerimientos[[#This Row],[Prioridad]]="Media",(AD30-4)*60+AE30,(AD30-2)*60+AE30))</f>
        <v>#VALUE!</v>
      </c>
      <c r="AH30" s="17" t="str">
        <f>TablaRequerimientos[[#This Row],[Tiempo Creación (HH:mm)]]</f>
        <v>Por validar</v>
      </c>
      <c r="AI30" s="11" t="e">
        <f t="shared" si="2"/>
        <v>#VALUE!</v>
      </c>
      <c r="AJ30" s="11" t="e">
        <f t="shared" si="3"/>
        <v>#VALUE!</v>
      </c>
      <c r="AK30" s="11" t="e">
        <f>IF(TablaRequerimientos[[#This Row],[Prioridad]]="Baja",((AI30*60)+AJ30)-30,IF(TablaRequerimientos[[#This Row],[Prioridad]]="Media",((AI30*60)+AJ30)-15))</f>
        <v>#VALUE!</v>
      </c>
      <c r="AM30" s="11">
        <f>TablaRequerimientos[[#This Row],[Tiempo Avance Incidente]]</f>
        <v>2.3148153559304774E-5</v>
      </c>
      <c r="AN30" s="11">
        <f t="shared" si="4"/>
        <v>0</v>
      </c>
      <c r="AO30" s="11">
        <f t="shared" si="5"/>
        <v>0</v>
      </c>
      <c r="AP30" s="11">
        <f>IF(TablaRequerimientos[[#This Row],[Prioridad]]="Baja",((AN30*60)+AO30)-720,IF(TablaRequerimientos[[#This Row],[Prioridad]]="Media",((AN30*60)+AO30)-120))</f>
        <v>-720</v>
      </c>
      <c r="AR30" t="str">
        <f t="shared" si="6"/>
        <v>lunes</v>
      </c>
    </row>
    <row r="31" spans="1:44" x14ac:dyDescent="0.25">
      <c r="A31" s="26" t="s">
        <v>4216</v>
      </c>
      <c r="B31" t="s">
        <v>4217</v>
      </c>
      <c r="C31" t="s">
        <v>161</v>
      </c>
      <c r="D31" t="s">
        <v>150</v>
      </c>
      <c r="E31" t="s">
        <v>546</v>
      </c>
      <c r="F31" t="s">
        <v>111</v>
      </c>
      <c r="G31" s="12">
        <v>43829</v>
      </c>
      <c r="H31" s="13">
        <v>0.72350694444444441</v>
      </c>
      <c r="I31" s="12">
        <v>43830</v>
      </c>
      <c r="J31" s="13">
        <v>0.43552083333333336</v>
      </c>
      <c r="K31" s="27">
        <v>43831.448819444442</v>
      </c>
      <c r="M31" s="11"/>
      <c r="O31" s="11" t="s">
        <v>546</v>
      </c>
      <c r="P31" s="11" t="s">
        <v>546</v>
      </c>
      <c r="X31" s="17" t="str">
        <f>IFERROR(VLOOKUP(TablaRequerimientos[[#This Row],[ID de orden de trabajo+]],#REF!,11,FALSE),"Por validar")</f>
        <v>Por validar</v>
      </c>
      <c r="Y31" s="11" t="str">
        <f>IFERROR(VLOOKUP(TablaRequerimientos[[#This Row],[ID de orden de trabajo+]],#REF!,12,FALSE),"Por validar")</f>
        <v>Por validar</v>
      </c>
      <c r="Z31" s="11">
        <v>5.9027777751907706E-4</v>
      </c>
      <c r="AA31" s="11" t="s">
        <v>37</v>
      </c>
      <c r="AC31" s="17" t="str">
        <f>TablaRequerimientos[[#This Row],[Tiempo Total Gestión]]</f>
        <v/>
      </c>
      <c r="AD31" s="11" t="e">
        <f t="shared" si="0"/>
        <v>#VALUE!</v>
      </c>
      <c r="AE31" s="11" t="e">
        <f t="shared" si="1"/>
        <v>#VALUE!</v>
      </c>
      <c r="AF31" s="11" t="e">
        <f>IF(TablaRequerimientos[[#This Row],[Prioridad]]="Baja",(AD31-24)*60+AE31,IF(TablaRequerimientos[[#This Row],[Prioridad]]="Media",(AD31-4)*60+AE31,(AD31-2)*60+AE31))</f>
        <v>#VALUE!</v>
      </c>
      <c r="AH31" s="17" t="str">
        <f>TablaRequerimientos[[#This Row],[Tiempo Creación (HH:mm)]]</f>
        <v>Por validar</v>
      </c>
      <c r="AI31" s="11" t="e">
        <f t="shared" si="2"/>
        <v>#VALUE!</v>
      </c>
      <c r="AJ31" s="11" t="e">
        <f t="shared" si="3"/>
        <v>#VALUE!</v>
      </c>
      <c r="AK31" s="11" t="e">
        <f>IF(TablaRequerimientos[[#This Row],[Prioridad]]="Baja",((AI31*60)+AJ31)-30,IF(TablaRequerimientos[[#This Row],[Prioridad]]="Media",((AI31*60)+AJ31)-15))</f>
        <v>#VALUE!</v>
      </c>
      <c r="AM31" s="11">
        <f>TablaRequerimientos[[#This Row],[Tiempo Avance Incidente]]</f>
        <v>5.9027777751907706E-4</v>
      </c>
      <c r="AN31" s="11">
        <f t="shared" si="4"/>
        <v>0</v>
      </c>
      <c r="AO31" s="11">
        <f t="shared" si="5"/>
        <v>0</v>
      </c>
      <c r="AP31" s="11">
        <f>IF(TablaRequerimientos[[#This Row],[Prioridad]]="Baja",((AN31*60)+AO31)-720,IF(TablaRequerimientos[[#This Row],[Prioridad]]="Media",((AN31*60)+AO31)-120))</f>
        <v>-720</v>
      </c>
      <c r="AR31" t="str">
        <f t="shared" si="6"/>
        <v>lunes</v>
      </c>
    </row>
    <row r="32" spans="1:44" x14ac:dyDescent="0.25">
      <c r="A32" s="26" t="s">
        <v>4218</v>
      </c>
      <c r="B32" t="s">
        <v>4201</v>
      </c>
      <c r="C32" t="s">
        <v>462</v>
      </c>
      <c r="D32" t="s">
        <v>150</v>
      </c>
      <c r="E32" t="s">
        <v>546</v>
      </c>
      <c r="F32" t="s">
        <v>4219</v>
      </c>
      <c r="G32" s="12">
        <v>43830</v>
      </c>
      <c r="H32" s="13">
        <v>0.56458333333333333</v>
      </c>
      <c r="I32" s="12">
        <v>43830</v>
      </c>
      <c r="J32" s="13">
        <v>0.57297453703703705</v>
      </c>
      <c r="K32" s="27">
        <v>43831.619155092594</v>
      </c>
      <c r="M32" s="11"/>
      <c r="O32" s="11" t="s">
        <v>546</v>
      </c>
      <c r="P32" s="11" t="s">
        <v>546</v>
      </c>
      <c r="X32" s="17" t="str">
        <f>IFERROR(VLOOKUP(TablaRequerimientos[[#This Row],[ID de orden de trabajo+]],#REF!,11,FALSE),"Por validar")</f>
        <v>Por validar</v>
      </c>
      <c r="Y32" s="11" t="str">
        <f>IFERROR(VLOOKUP(TablaRequerimientos[[#This Row],[ID de orden de trabajo+]],#REF!,12,FALSE),"Por validar")</f>
        <v>Por validar</v>
      </c>
      <c r="Z32" s="11">
        <v>0</v>
      </c>
      <c r="AA32" s="11" t="s">
        <v>37</v>
      </c>
      <c r="AC32" s="17" t="str">
        <f>TablaRequerimientos[[#This Row],[Tiempo Total Gestión]]</f>
        <v/>
      </c>
      <c r="AD32" s="11" t="e">
        <f t="shared" si="0"/>
        <v>#VALUE!</v>
      </c>
      <c r="AE32" s="11" t="e">
        <f t="shared" si="1"/>
        <v>#VALUE!</v>
      </c>
      <c r="AF32" s="11" t="e">
        <f>IF(TablaRequerimientos[[#This Row],[Prioridad]]="Baja",(AD32-24)*60+AE32,IF(TablaRequerimientos[[#This Row],[Prioridad]]="Media",(AD32-4)*60+AE32,(AD32-2)*60+AE32))</f>
        <v>#VALUE!</v>
      </c>
      <c r="AH32" s="17" t="str">
        <f>TablaRequerimientos[[#This Row],[Tiempo Creación (HH:mm)]]</f>
        <v>Por validar</v>
      </c>
      <c r="AI32" s="11" t="e">
        <f t="shared" si="2"/>
        <v>#VALUE!</v>
      </c>
      <c r="AJ32" s="11" t="e">
        <f t="shared" si="3"/>
        <v>#VALUE!</v>
      </c>
      <c r="AK32" s="11" t="e">
        <f>IF(TablaRequerimientos[[#This Row],[Prioridad]]="Baja",((AI32*60)+AJ32)-30,IF(TablaRequerimientos[[#This Row],[Prioridad]]="Media",((AI32*60)+AJ32)-15))</f>
        <v>#VALUE!</v>
      </c>
      <c r="AM32" s="11">
        <f>TablaRequerimientos[[#This Row],[Tiempo Avance Incidente]]</f>
        <v>0</v>
      </c>
      <c r="AN32" s="11">
        <f t="shared" si="4"/>
        <v>0</v>
      </c>
      <c r="AO32" s="11">
        <f t="shared" si="5"/>
        <v>0</v>
      </c>
      <c r="AP32" s="11">
        <f>IF(TablaRequerimientos[[#This Row],[Prioridad]]="Baja",((AN32*60)+AO32)-720,IF(TablaRequerimientos[[#This Row],[Prioridad]]="Media",((AN32*60)+AO32)-120))</f>
        <v>-720</v>
      </c>
      <c r="AR32" t="str">
        <f t="shared" si="6"/>
        <v>martes</v>
      </c>
    </row>
    <row r="33" spans="1:44" x14ac:dyDescent="0.25">
      <c r="A33" s="26" t="s">
        <v>4220</v>
      </c>
      <c r="B33" t="s">
        <v>164</v>
      </c>
      <c r="C33" t="s">
        <v>395</v>
      </c>
      <c r="D33" t="s">
        <v>150</v>
      </c>
      <c r="E33" t="s">
        <v>546</v>
      </c>
      <c r="F33" t="s">
        <v>111</v>
      </c>
      <c r="G33" s="12">
        <v>43830</v>
      </c>
      <c r="H33" s="13">
        <v>0.63987268518518514</v>
      </c>
      <c r="I33" s="12">
        <v>43832</v>
      </c>
      <c r="J33" s="13">
        <v>0.64211805555555557</v>
      </c>
      <c r="K33" s="27">
        <v>43833.699942129628</v>
      </c>
      <c r="M33" s="11"/>
      <c r="O33" s="11" t="s">
        <v>546</v>
      </c>
      <c r="P33" s="11" t="s">
        <v>546</v>
      </c>
      <c r="X33" s="17" t="str">
        <f>IFERROR(VLOOKUP(TablaRequerimientos[[#This Row],[ID de orden de trabajo+]],#REF!,11,FALSE),"Por validar")</f>
        <v>Por validar</v>
      </c>
      <c r="Y33" s="11" t="str">
        <f>IFERROR(VLOOKUP(TablaRequerimientos[[#This Row],[ID de orden de trabajo+]],#REF!,12,FALSE),"Por validar")</f>
        <v>Por validar</v>
      </c>
      <c r="Z33" s="11">
        <v>3.125000002910383E-4</v>
      </c>
      <c r="AA33" s="11" t="s">
        <v>37</v>
      </c>
      <c r="AC33" s="17" t="str">
        <f>TablaRequerimientos[[#This Row],[Tiempo Total Gestión]]</f>
        <v/>
      </c>
      <c r="AD33" s="11" t="e">
        <f t="shared" si="0"/>
        <v>#VALUE!</v>
      </c>
      <c r="AE33" s="11" t="e">
        <f t="shared" si="1"/>
        <v>#VALUE!</v>
      </c>
      <c r="AF33" s="11" t="e">
        <f>IF(TablaRequerimientos[[#This Row],[Prioridad]]="Baja",(AD33-24)*60+AE33,IF(TablaRequerimientos[[#This Row],[Prioridad]]="Media",(AD33-4)*60+AE33,(AD33-2)*60+AE33))</f>
        <v>#VALUE!</v>
      </c>
      <c r="AH33" s="17" t="str">
        <f>TablaRequerimientos[[#This Row],[Tiempo Creación (HH:mm)]]</f>
        <v>Por validar</v>
      </c>
      <c r="AI33" s="11" t="e">
        <f t="shared" si="2"/>
        <v>#VALUE!</v>
      </c>
      <c r="AJ33" s="11" t="e">
        <f t="shared" si="3"/>
        <v>#VALUE!</v>
      </c>
      <c r="AK33" s="11" t="e">
        <f>IF(TablaRequerimientos[[#This Row],[Prioridad]]="Baja",((AI33*60)+AJ33)-30,IF(TablaRequerimientos[[#This Row],[Prioridad]]="Media",((AI33*60)+AJ33)-15))</f>
        <v>#VALUE!</v>
      </c>
      <c r="AM33" s="11">
        <f>TablaRequerimientos[[#This Row],[Tiempo Avance Incidente]]</f>
        <v>3.125000002910383E-4</v>
      </c>
      <c r="AN33" s="11">
        <f t="shared" si="4"/>
        <v>0</v>
      </c>
      <c r="AO33" s="11">
        <f t="shared" si="5"/>
        <v>0</v>
      </c>
      <c r="AP33" s="11">
        <f>IF(TablaRequerimientos[[#This Row],[Prioridad]]="Baja",((AN33*60)+AO33)-720,IF(TablaRequerimientos[[#This Row],[Prioridad]]="Media",((AN33*60)+AO33)-120))</f>
        <v>-720</v>
      </c>
      <c r="AR33" t="str">
        <f t="shared" si="6"/>
        <v>martes</v>
      </c>
    </row>
    <row r="34" spans="1:44" x14ac:dyDescent="0.25">
      <c r="A34" s="26" t="s">
        <v>4221</v>
      </c>
      <c r="B34" t="s">
        <v>4222</v>
      </c>
      <c r="C34" t="s">
        <v>395</v>
      </c>
      <c r="D34" t="s">
        <v>150</v>
      </c>
      <c r="E34" t="s">
        <v>546</v>
      </c>
      <c r="F34" t="s">
        <v>111</v>
      </c>
      <c r="G34" s="12">
        <v>43830</v>
      </c>
      <c r="H34" s="13">
        <v>0.63129629629629636</v>
      </c>
      <c r="I34" s="12">
        <v>43832</v>
      </c>
      <c r="J34" s="13">
        <v>0.41258101851851853</v>
      </c>
      <c r="K34" s="27">
        <v>43833.485150462962</v>
      </c>
      <c r="M34" s="11"/>
      <c r="O34" s="11" t="s">
        <v>546</v>
      </c>
      <c r="P34" s="11" t="s">
        <v>546</v>
      </c>
      <c r="X34" s="17" t="str">
        <f>IFERROR(VLOOKUP(TablaRequerimientos[[#This Row],[ID de orden de trabajo+]],#REF!,11,FALSE),"Por validar")</f>
        <v>Por validar</v>
      </c>
      <c r="Y34" s="11" t="str">
        <f>IFERROR(VLOOKUP(TablaRequerimientos[[#This Row],[ID de orden de trabajo+]],#REF!,12,FALSE),"Por validar")</f>
        <v>Por validar</v>
      </c>
      <c r="Z34" s="11">
        <v>5.7870369346346706E-5</v>
      </c>
      <c r="AA34" s="11" t="s">
        <v>37</v>
      </c>
      <c r="AC34" s="17" t="str">
        <f>TablaRequerimientos[[#This Row],[Tiempo Total Gestión]]</f>
        <v/>
      </c>
      <c r="AD34" s="11" t="e">
        <f t="shared" si="0"/>
        <v>#VALUE!</v>
      </c>
      <c r="AE34" s="11" t="e">
        <f t="shared" si="1"/>
        <v>#VALUE!</v>
      </c>
      <c r="AF34" s="11" t="e">
        <f>IF(TablaRequerimientos[[#This Row],[Prioridad]]="Baja",(AD34-24)*60+AE34,IF(TablaRequerimientos[[#This Row],[Prioridad]]="Media",(AD34-4)*60+AE34,(AD34-2)*60+AE34))</f>
        <v>#VALUE!</v>
      </c>
      <c r="AH34" s="17" t="str">
        <f>TablaRequerimientos[[#This Row],[Tiempo Creación (HH:mm)]]</f>
        <v>Por validar</v>
      </c>
      <c r="AI34" s="11" t="e">
        <f t="shared" si="2"/>
        <v>#VALUE!</v>
      </c>
      <c r="AJ34" s="11" t="e">
        <f t="shared" si="3"/>
        <v>#VALUE!</v>
      </c>
      <c r="AK34" s="11" t="e">
        <f>IF(TablaRequerimientos[[#This Row],[Prioridad]]="Baja",((AI34*60)+AJ34)-30,IF(TablaRequerimientos[[#This Row],[Prioridad]]="Media",((AI34*60)+AJ34)-15))</f>
        <v>#VALUE!</v>
      </c>
      <c r="AM34" s="11">
        <f>TablaRequerimientos[[#This Row],[Tiempo Avance Incidente]]</f>
        <v>5.7870369346346706E-5</v>
      </c>
      <c r="AN34" s="11">
        <f t="shared" si="4"/>
        <v>0</v>
      </c>
      <c r="AO34" s="11">
        <f t="shared" si="5"/>
        <v>0</v>
      </c>
      <c r="AP34" s="11">
        <f>IF(TablaRequerimientos[[#This Row],[Prioridad]]="Baja",((AN34*60)+AO34)-720,IF(TablaRequerimientos[[#This Row],[Prioridad]]="Media",((AN34*60)+AO34)-120))</f>
        <v>-720</v>
      </c>
      <c r="AR34" t="str">
        <f t="shared" si="6"/>
        <v>martes</v>
      </c>
    </row>
    <row r="35" spans="1:44" x14ac:dyDescent="0.25">
      <c r="A35" s="26" t="s">
        <v>4223</v>
      </c>
      <c r="B35" t="s">
        <v>4224</v>
      </c>
      <c r="C35" t="s">
        <v>395</v>
      </c>
      <c r="D35" t="s">
        <v>150</v>
      </c>
      <c r="E35" t="s">
        <v>546</v>
      </c>
      <c r="F35" t="s">
        <v>111</v>
      </c>
      <c r="G35" s="12">
        <v>43832</v>
      </c>
      <c r="H35" s="13">
        <v>0.35574074074074075</v>
      </c>
      <c r="I35" s="12">
        <v>43832</v>
      </c>
      <c r="J35" s="13">
        <v>0.3621180555555556</v>
      </c>
      <c r="K35" s="27">
        <v>43833.366354166668</v>
      </c>
      <c r="M35" s="11"/>
      <c r="O35" s="11" t="s">
        <v>546</v>
      </c>
      <c r="P35" s="11" t="s">
        <v>546</v>
      </c>
      <c r="X35" s="17" t="str">
        <f>IFERROR(VLOOKUP(TablaRequerimientos[[#This Row],[ID de orden de trabajo+]],#REF!,11,FALSE),"Por validar")</f>
        <v>Por validar</v>
      </c>
      <c r="Y35" s="11" t="str">
        <f>IFERROR(VLOOKUP(TablaRequerimientos[[#This Row],[ID de orden de trabajo+]],#REF!,12,FALSE),"Por validar")</f>
        <v>Por validar</v>
      </c>
      <c r="Z35" s="11">
        <v>1.1574076779652387E-5</v>
      </c>
      <c r="AA35" s="11" t="s">
        <v>37</v>
      </c>
      <c r="AC35" s="17" t="str">
        <f>TablaRequerimientos[[#This Row],[Tiempo Total Gestión]]</f>
        <v/>
      </c>
      <c r="AD35" s="11" t="e">
        <f t="shared" si="0"/>
        <v>#VALUE!</v>
      </c>
      <c r="AE35" s="11" t="e">
        <f t="shared" si="1"/>
        <v>#VALUE!</v>
      </c>
      <c r="AF35" s="11" t="e">
        <f>IF(TablaRequerimientos[[#This Row],[Prioridad]]="Baja",(AD35-24)*60+AE35,IF(TablaRequerimientos[[#This Row],[Prioridad]]="Media",(AD35-4)*60+AE35,(AD35-2)*60+AE35))</f>
        <v>#VALUE!</v>
      </c>
      <c r="AH35" s="17" t="str">
        <f>TablaRequerimientos[[#This Row],[Tiempo Creación (HH:mm)]]</f>
        <v>Por validar</v>
      </c>
      <c r="AI35" s="11" t="e">
        <f t="shared" si="2"/>
        <v>#VALUE!</v>
      </c>
      <c r="AJ35" s="11" t="e">
        <f t="shared" si="3"/>
        <v>#VALUE!</v>
      </c>
      <c r="AK35" s="11" t="e">
        <f>IF(TablaRequerimientos[[#This Row],[Prioridad]]="Baja",((AI35*60)+AJ35)-30,IF(TablaRequerimientos[[#This Row],[Prioridad]]="Media",((AI35*60)+AJ35)-15))</f>
        <v>#VALUE!</v>
      </c>
      <c r="AM35" s="11">
        <f>TablaRequerimientos[[#This Row],[Tiempo Avance Incidente]]</f>
        <v>1.1574076779652387E-5</v>
      </c>
      <c r="AN35" s="11">
        <f t="shared" si="4"/>
        <v>0</v>
      </c>
      <c r="AO35" s="11">
        <f t="shared" si="5"/>
        <v>0</v>
      </c>
      <c r="AP35" s="11">
        <f>IF(TablaRequerimientos[[#This Row],[Prioridad]]="Baja",((AN35*60)+AO35)-720,IF(TablaRequerimientos[[#This Row],[Prioridad]]="Media",((AN35*60)+AO35)-120))</f>
        <v>-720</v>
      </c>
      <c r="AR35" t="str">
        <f t="shared" si="6"/>
        <v>jueves</v>
      </c>
    </row>
    <row r="36" spans="1:44" x14ac:dyDescent="0.25">
      <c r="A36" s="26" t="s">
        <v>4225</v>
      </c>
      <c r="B36" t="s">
        <v>332</v>
      </c>
      <c r="C36" t="s">
        <v>395</v>
      </c>
      <c r="D36" t="s">
        <v>150</v>
      </c>
      <c r="E36" t="s">
        <v>546</v>
      </c>
      <c r="F36" t="s">
        <v>111</v>
      </c>
      <c r="G36" s="12">
        <v>43832</v>
      </c>
      <c r="H36" s="13">
        <v>0.4186111111111111</v>
      </c>
      <c r="I36" s="12">
        <v>43832</v>
      </c>
      <c r="J36" s="13">
        <v>0.74805555555555558</v>
      </c>
      <c r="K36" s="27">
        <v>43833.799490740741</v>
      </c>
      <c r="M36" s="11"/>
      <c r="O36" s="11" t="s">
        <v>546</v>
      </c>
      <c r="P36" s="11" t="s">
        <v>546</v>
      </c>
      <c r="X36" s="17" t="str">
        <f>IFERROR(VLOOKUP(TablaRequerimientos[[#This Row],[ID de orden de trabajo+]],#REF!,11,FALSE),"Por validar")</f>
        <v>Por validar</v>
      </c>
      <c r="Y36" s="11" t="str">
        <f>IFERROR(VLOOKUP(TablaRequerimientos[[#This Row],[ID de orden de trabajo+]],#REF!,12,FALSE),"Por validar")</f>
        <v>Por validar</v>
      </c>
      <c r="Z36" s="11">
        <v>-2.7777777722803876E-4</v>
      </c>
      <c r="AA36" s="11" t="s">
        <v>37</v>
      </c>
      <c r="AC36" s="17" t="str">
        <f>TablaRequerimientos[[#This Row],[Tiempo Total Gestión]]</f>
        <v/>
      </c>
      <c r="AD36" s="11" t="e">
        <f t="shared" si="0"/>
        <v>#VALUE!</v>
      </c>
      <c r="AE36" s="11" t="e">
        <f t="shared" si="1"/>
        <v>#VALUE!</v>
      </c>
      <c r="AF36" s="11" t="e">
        <f>IF(TablaRequerimientos[[#This Row],[Prioridad]]="Baja",(AD36-24)*60+AE36,IF(TablaRequerimientos[[#This Row],[Prioridad]]="Media",(AD36-4)*60+AE36,(AD36-2)*60+AE36))</f>
        <v>#VALUE!</v>
      </c>
      <c r="AH36" s="17" t="str">
        <f>TablaRequerimientos[[#This Row],[Tiempo Creación (HH:mm)]]</f>
        <v>Por validar</v>
      </c>
      <c r="AI36" s="11" t="e">
        <f t="shared" si="2"/>
        <v>#VALUE!</v>
      </c>
      <c r="AJ36" s="11" t="e">
        <f t="shared" si="3"/>
        <v>#VALUE!</v>
      </c>
      <c r="AK36" s="11" t="e">
        <f>IF(TablaRequerimientos[[#This Row],[Prioridad]]="Baja",((AI36*60)+AJ36)-30,IF(TablaRequerimientos[[#This Row],[Prioridad]]="Media",((AI36*60)+AJ36)-15))</f>
        <v>#VALUE!</v>
      </c>
      <c r="AM36" s="11">
        <f>TablaRequerimientos[[#This Row],[Tiempo Avance Incidente]]</f>
        <v>-2.7777777722803876E-4</v>
      </c>
      <c r="AN36" s="11" t="e">
        <f t="shared" si="4"/>
        <v>#NUM!</v>
      </c>
      <c r="AO36" s="11" t="e">
        <f t="shared" si="5"/>
        <v>#NUM!</v>
      </c>
      <c r="AP36" s="11" t="e">
        <f>IF(TablaRequerimientos[[#This Row],[Prioridad]]="Baja",((AN36*60)+AO36)-720,IF(TablaRequerimientos[[#This Row],[Prioridad]]="Media",((AN36*60)+AO36)-120))</f>
        <v>#NUM!</v>
      </c>
      <c r="AR36" t="str">
        <f t="shared" si="6"/>
        <v>jueves</v>
      </c>
    </row>
    <row r="37" spans="1:44" x14ac:dyDescent="0.25">
      <c r="A37" s="26" t="s">
        <v>4226</v>
      </c>
      <c r="B37" t="s">
        <v>4227</v>
      </c>
      <c r="C37" t="s">
        <v>395</v>
      </c>
      <c r="D37" t="s">
        <v>150</v>
      </c>
      <c r="E37" t="s">
        <v>546</v>
      </c>
      <c r="F37" t="s">
        <v>111</v>
      </c>
      <c r="G37" s="12">
        <v>43832</v>
      </c>
      <c r="H37" s="13">
        <v>0.48716435185185186</v>
      </c>
      <c r="I37" s="12">
        <v>43832</v>
      </c>
      <c r="J37" s="13">
        <v>0.6058217592592593</v>
      </c>
      <c r="K37" s="27">
        <v>43833.632395833331</v>
      </c>
      <c r="M37" s="11"/>
      <c r="O37" s="11" t="s">
        <v>546</v>
      </c>
      <c r="P37" s="11" t="s">
        <v>546</v>
      </c>
      <c r="X37" s="17" t="str">
        <f>IFERROR(VLOOKUP(TablaRequerimientos[[#This Row],[ID de orden de trabajo+]],#REF!,11,FALSE),"Por validar")</f>
        <v>Por validar</v>
      </c>
      <c r="Y37" s="11" t="str">
        <f>IFERROR(VLOOKUP(TablaRequerimientos[[#This Row],[ID de orden de trabajo+]],#REF!,12,FALSE),"Por validar")</f>
        <v>Por validar</v>
      </c>
      <c r="Z37" s="11">
        <v>3.4722223062999547E-5</v>
      </c>
      <c r="AA37" s="11" t="s">
        <v>37</v>
      </c>
      <c r="AC37" s="17" t="str">
        <f>TablaRequerimientos[[#This Row],[Tiempo Total Gestión]]</f>
        <v/>
      </c>
      <c r="AD37" s="11" t="e">
        <f t="shared" si="0"/>
        <v>#VALUE!</v>
      </c>
      <c r="AE37" s="11" t="e">
        <f t="shared" si="1"/>
        <v>#VALUE!</v>
      </c>
      <c r="AF37" s="11" t="e">
        <f>IF(TablaRequerimientos[[#This Row],[Prioridad]]="Baja",(AD37-24)*60+AE37,IF(TablaRequerimientos[[#This Row],[Prioridad]]="Media",(AD37-4)*60+AE37,(AD37-2)*60+AE37))</f>
        <v>#VALUE!</v>
      </c>
      <c r="AH37" s="17" t="str">
        <f>TablaRequerimientos[[#This Row],[Tiempo Creación (HH:mm)]]</f>
        <v>Por validar</v>
      </c>
      <c r="AI37" s="11" t="e">
        <f t="shared" si="2"/>
        <v>#VALUE!</v>
      </c>
      <c r="AJ37" s="11" t="e">
        <f t="shared" si="3"/>
        <v>#VALUE!</v>
      </c>
      <c r="AK37" s="11" t="e">
        <f>IF(TablaRequerimientos[[#This Row],[Prioridad]]="Baja",((AI37*60)+AJ37)-30,IF(TablaRequerimientos[[#This Row],[Prioridad]]="Media",((AI37*60)+AJ37)-15))</f>
        <v>#VALUE!</v>
      </c>
      <c r="AM37" s="11">
        <f>TablaRequerimientos[[#This Row],[Tiempo Avance Incidente]]</f>
        <v>3.4722223062999547E-5</v>
      </c>
      <c r="AN37" s="11">
        <f t="shared" si="4"/>
        <v>0</v>
      </c>
      <c r="AO37" s="11">
        <f t="shared" si="5"/>
        <v>0</v>
      </c>
      <c r="AP37" s="11">
        <f>IF(TablaRequerimientos[[#This Row],[Prioridad]]="Baja",((AN37*60)+AO37)-720,IF(TablaRequerimientos[[#This Row],[Prioridad]]="Media",((AN37*60)+AO37)-120))</f>
        <v>-720</v>
      </c>
      <c r="AR37" t="str">
        <f t="shared" si="6"/>
        <v>jueves</v>
      </c>
    </row>
    <row r="38" spans="1:44" x14ac:dyDescent="0.25">
      <c r="A38" s="26" t="s">
        <v>4228</v>
      </c>
      <c r="B38" t="s">
        <v>4229</v>
      </c>
      <c r="C38" t="s">
        <v>395</v>
      </c>
      <c r="D38" t="s">
        <v>150</v>
      </c>
      <c r="E38" t="s">
        <v>546</v>
      </c>
      <c r="F38" t="s">
        <v>4230</v>
      </c>
      <c r="G38" s="12">
        <v>43832</v>
      </c>
      <c r="H38" s="13">
        <v>0.48740740740740746</v>
      </c>
      <c r="I38" s="12">
        <v>43832</v>
      </c>
      <c r="J38" s="13">
        <v>0.54831018518518515</v>
      </c>
      <c r="K38" s="27">
        <v>43833.558888888889</v>
      </c>
      <c r="M38" s="11"/>
      <c r="O38" s="11" t="s">
        <v>546</v>
      </c>
      <c r="P38" s="11" t="s">
        <v>546</v>
      </c>
      <c r="X38" s="17" t="str">
        <f>IFERROR(VLOOKUP(TablaRequerimientos[[#This Row],[ID de orden de trabajo+]],#REF!,11,FALSE),"Por validar")</f>
        <v>Por validar</v>
      </c>
      <c r="Y38" s="11" t="str">
        <f>IFERROR(VLOOKUP(TablaRequerimientos[[#This Row],[ID de orden de trabajo+]],#REF!,12,FALSE),"Por validar")</f>
        <v>Por validar</v>
      </c>
      <c r="Z38" s="11">
        <v>9.3750000087311491E-4</v>
      </c>
      <c r="AA38" s="11" t="s">
        <v>37</v>
      </c>
      <c r="AC38" s="17" t="str">
        <f>TablaRequerimientos[[#This Row],[Tiempo Total Gestión]]</f>
        <v/>
      </c>
      <c r="AD38" s="11" t="e">
        <f t="shared" si="0"/>
        <v>#VALUE!</v>
      </c>
      <c r="AE38" s="11" t="e">
        <f t="shared" si="1"/>
        <v>#VALUE!</v>
      </c>
      <c r="AF38" s="11" t="e">
        <f>IF(TablaRequerimientos[[#This Row],[Prioridad]]="Baja",(AD38-24)*60+AE38,IF(TablaRequerimientos[[#This Row],[Prioridad]]="Media",(AD38-4)*60+AE38,(AD38-2)*60+AE38))</f>
        <v>#VALUE!</v>
      </c>
      <c r="AH38" s="17" t="str">
        <f>TablaRequerimientos[[#This Row],[Tiempo Creación (HH:mm)]]</f>
        <v>Por validar</v>
      </c>
      <c r="AI38" s="11" t="e">
        <f t="shared" si="2"/>
        <v>#VALUE!</v>
      </c>
      <c r="AJ38" s="11" t="e">
        <f t="shared" si="3"/>
        <v>#VALUE!</v>
      </c>
      <c r="AK38" s="11" t="e">
        <f>IF(TablaRequerimientos[[#This Row],[Prioridad]]="Baja",((AI38*60)+AJ38)-30,IF(TablaRequerimientos[[#This Row],[Prioridad]]="Media",((AI38*60)+AJ38)-15))</f>
        <v>#VALUE!</v>
      </c>
      <c r="AM38" s="11">
        <f>TablaRequerimientos[[#This Row],[Tiempo Avance Incidente]]</f>
        <v>9.3750000087311491E-4</v>
      </c>
      <c r="AN38" s="11">
        <f t="shared" si="4"/>
        <v>0</v>
      </c>
      <c r="AO38" s="11">
        <f t="shared" si="5"/>
        <v>1</v>
      </c>
      <c r="AP38" s="11">
        <f>IF(TablaRequerimientos[[#This Row],[Prioridad]]="Baja",((AN38*60)+AO38)-720,IF(TablaRequerimientos[[#This Row],[Prioridad]]="Media",((AN38*60)+AO38)-120))</f>
        <v>-719</v>
      </c>
      <c r="AR38" t="str">
        <f t="shared" si="6"/>
        <v>jueves</v>
      </c>
    </row>
    <row r="39" spans="1:44" x14ac:dyDescent="0.25">
      <c r="A39" s="26" t="s">
        <v>4231</v>
      </c>
      <c r="B39" t="s">
        <v>4232</v>
      </c>
      <c r="C39" t="s">
        <v>395</v>
      </c>
      <c r="D39" t="s">
        <v>150</v>
      </c>
      <c r="E39" t="s">
        <v>546</v>
      </c>
      <c r="F39" t="s">
        <v>111</v>
      </c>
      <c r="G39" s="12">
        <v>43832</v>
      </c>
      <c r="H39" s="13">
        <v>0.48924768518518519</v>
      </c>
      <c r="I39" s="12">
        <v>43832</v>
      </c>
      <c r="J39" s="13">
        <v>0.51803240740740741</v>
      </c>
      <c r="K39" s="27">
        <v>43833.558888888889</v>
      </c>
      <c r="M39" s="11"/>
      <c r="O39" s="11" t="s">
        <v>546</v>
      </c>
      <c r="P39" s="11" t="s">
        <v>546</v>
      </c>
      <c r="X39" s="17" t="str">
        <f>IFERROR(VLOOKUP(TablaRequerimientos[[#This Row],[ID de orden de trabajo+]],#REF!,11,FALSE),"Por validar")</f>
        <v>Por validar</v>
      </c>
      <c r="Y39" s="11" t="str">
        <f>IFERROR(VLOOKUP(TablaRequerimientos[[#This Row],[ID de orden de trabajo+]],#REF!,12,FALSE),"Por validar")</f>
        <v>Por validar</v>
      </c>
      <c r="Z39" s="11">
        <v>4.0509259270038456E-4</v>
      </c>
      <c r="AA39" s="11" t="s">
        <v>37</v>
      </c>
      <c r="AC39" s="17" t="str">
        <f>TablaRequerimientos[[#This Row],[Tiempo Total Gestión]]</f>
        <v/>
      </c>
      <c r="AD39" s="11" t="e">
        <f t="shared" si="0"/>
        <v>#VALUE!</v>
      </c>
      <c r="AE39" s="11" t="e">
        <f t="shared" si="1"/>
        <v>#VALUE!</v>
      </c>
      <c r="AF39" s="11" t="e">
        <f>IF(TablaRequerimientos[[#This Row],[Prioridad]]="Baja",(AD39-24)*60+AE39,IF(TablaRequerimientos[[#This Row],[Prioridad]]="Media",(AD39-4)*60+AE39,(AD39-2)*60+AE39))</f>
        <v>#VALUE!</v>
      </c>
      <c r="AH39" s="17" t="str">
        <f>TablaRequerimientos[[#This Row],[Tiempo Creación (HH:mm)]]</f>
        <v>Por validar</v>
      </c>
      <c r="AI39" s="11" t="e">
        <f t="shared" si="2"/>
        <v>#VALUE!</v>
      </c>
      <c r="AJ39" s="11" t="e">
        <f t="shared" si="3"/>
        <v>#VALUE!</v>
      </c>
      <c r="AK39" s="11" t="e">
        <f>IF(TablaRequerimientos[[#This Row],[Prioridad]]="Baja",((AI39*60)+AJ39)-30,IF(TablaRequerimientos[[#This Row],[Prioridad]]="Media",((AI39*60)+AJ39)-15))</f>
        <v>#VALUE!</v>
      </c>
      <c r="AM39" s="11">
        <f>TablaRequerimientos[[#This Row],[Tiempo Avance Incidente]]</f>
        <v>4.0509259270038456E-4</v>
      </c>
      <c r="AN39" s="11">
        <f t="shared" si="4"/>
        <v>0</v>
      </c>
      <c r="AO39" s="11">
        <f t="shared" si="5"/>
        <v>0</v>
      </c>
      <c r="AP39" s="11">
        <f>IF(TablaRequerimientos[[#This Row],[Prioridad]]="Baja",((AN39*60)+AO39)-720,IF(TablaRequerimientos[[#This Row],[Prioridad]]="Media",((AN39*60)+AO39)-120))</f>
        <v>-720</v>
      </c>
      <c r="AR39" t="str">
        <f t="shared" si="6"/>
        <v>jueves</v>
      </c>
    </row>
    <row r="40" spans="1:44" x14ac:dyDescent="0.25">
      <c r="A40" s="26" t="s">
        <v>4233</v>
      </c>
      <c r="B40" t="s">
        <v>4234</v>
      </c>
      <c r="C40" t="s">
        <v>395</v>
      </c>
      <c r="D40" t="s">
        <v>150</v>
      </c>
      <c r="E40" t="s">
        <v>546</v>
      </c>
      <c r="F40" t="s">
        <v>111</v>
      </c>
      <c r="G40" s="12">
        <v>43832</v>
      </c>
      <c r="H40" s="13">
        <v>0.4982638888888889</v>
      </c>
      <c r="I40" s="12">
        <v>43832</v>
      </c>
      <c r="J40" s="13">
        <v>0.66930555555555549</v>
      </c>
      <c r="K40" s="27">
        <v>43833.699942129628</v>
      </c>
      <c r="M40" s="11"/>
      <c r="O40" s="11" t="s">
        <v>546</v>
      </c>
      <c r="P40" s="11" t="s">
        <v>546</v>
      </c>
      <c r="X40" s="17" t="str">
        <f>IFERROR(VLOOKUP(TablaRequerimientos[[#This Row],[ID de orden de trabajo+]],#REF!,11,FALSE),"Por validar")</f>
        <v>Por validar</v>
      </c>
      <c r="Y40" s="11" t="str">
        <f>IFERROR(VLOOKUP(TablaRequerimientos[[#This Row],[ID de orden de trabajo+]],#REF!,12,FALSE),"Por validar")</f>
        <v>Por validar</v>
      </c>
      <c r="Z40" s="11">
        <v>2.314814628334716E-5</v>
      </c>
      <c r="AA40" s="11" t="s">
        <v>37</v>
      </c>
      <c r="AC40" s="17" t="str">
        <f>TablaRequerimientos[[#This Row],[Tiempo Total Gestión]]</f>
        <v/>
      </c>
      <c r="AD40" s="11" t="e">
        <f t="shared" si="0"/>
        <v>#VALUE!</v>
      </c>
      <c r="AE40" s="11" t="e">
        <f t="shared" si="1"/>
        <v>#VALUE!</v>
      </c>
      <c r="AF40" s="11" t="e">
        <f>IF(TablaRequerimientos[[#This Row],[Prioridad]]="Baja",(AD40-24)*60+AE40,IF(TablaRequerimientos[[#This Row],[Prioridad]]="Media",(AD40-4)*60+AE40,(AD40-2)*60+AE40))</f>
        <v>#VALUE!</v>
      </c>
      <c r="AH40" s="17" t="str">
        <f>TablaRequerimientos[[#This Row],[Tiempo Creación (HH:mm)]]</f>
        <v>Por validar</v>
      </c>
      <c r="AI40" s="11" t="e">
        <f t="shared" si="2"/>
        <v>#VALUE!</v>
      </c>
      <c r="AJ40" s="11" t="e">
        <f t="shared" si="3"/>
        <v>#VALUE!</v>
      </c>
      <c r="AK40" s="11" t="e">
        <f>IF(TablaRequerimientos[[#This Row],[Prioridad]]="Baja",((AI40*60)+AJ40)-30,IF(TablaRequerimientos[[#This Row],[Prioridad]]="Media",((AI40*60)+AJ40)-15))</f>
        <v>#VALUE!</v>
      </c>
      <c r="AM40" s="11">
        <f>TablaRequerimientos[[#This Row],[Tiempo Avance Incidente]]</f>
        <v>2.314814628334716E-5</v>
      </c>
      <c r="AN40" s="11">
        <f t="shared" si="4"/>
        <v>0</v>
      </c>
      <c r="AO40" s="11">
        <f t="shared" si="5"/>
        <v>0</v>
      </c>
      <c r="AP40" s="11">
        <f>IF(TablaRequerimientos[[#This Row],[Prioridad]]="Baja",((AN40*60)+AO40)-720,IF(TablaRequerimientos[[#This Row],[Prioridad]]="Media",((AN40*60)+AO40)-120))</f>
        <v>-720</v>
      </c>
      <c r="AR40" t="str">
        <f t="shared" si="6"/>
        <v>jueves</v>
      </c>
    </row>
    <row r="41" spans="1:44" x14ac:dyDescent="0.25">
      <c r="A41" s="26" t="s">
        <v>4235</v>
      </c>
      <c r="B41" t="s">
        <v>4236</v>
      </c>
      <c r="C41" t="s">
        <v>395</v>
      </c>
      <c r="D41" t="s">
        <v>150</v>
      </c>
      <c r="E41" t="s">
        <v>546</v>
      </c>
      <c r="F41" t="s">
        <v>111</v>
      </c>
      <c r="G41" s="12">
        <v>43832</v>
      </c>
      <c r="H41" s="13">
        <v>0.51215277777777779</v>
      </c>
      <c r="I41" s="12">
        <v>43832</v>
      </c>
      <c r="J41" s="13">
        <v>0.72200231481481481</v>
      </c>
      <c r="K41" s="27">
        <v>43833.799490740741</v>
      </c>
      <c r="M41" s="11"/>
      <c r="O41" s="11" t="s">
        <v>546</v>
      </c>
      <c r="P41" s="11" t="s">
        <v>546</v>
      </c>
      <c r="X41" s="17" t="str">
        <f>IFERROR(VLOOKUP(TablaRequerimientos[[#This Row],[ID de orden de trabajo+]],#REF!,11,FALSE),"Por validar")</f>
        <v>Por validar</v>
      </c>
      <c r="Y41" s="11" t="str">
        <f>IFERROR(VLOOKUP(TablaRequerimientos[[#This Row],[ID de orden de trabajo+]],#REF!,12,FALSE),"Por validar")</f>
        <v>Por validar</v>
      </c>
      <c r="Z41" s="11">
        <v>4.6296299842651933E-5</v>
      </c>
      <c r="AA41" s="11" t="s">
        <v>37</v>
      </c>
      <c r="AC41" s="17" t="str">
        <f>TablaRequerimientos[[#This Row],[Tiempo Total Gestión]]</f>
        <v/>
      </c>
      <c r="AD41" s="11" t="e">
        <f t="shared" si="0"/>
        <v>#VALUE!</v>
      </c>
      <c r="AE41" s="11" t="e">
        <f t="shared" si="1"/>
        <v>#VALUE!</v>
      </c>
      <c r="AF41" s="11" t="e">
        <f>IF(TablaRequerimientos[[#This Row],[Prioridad]]="Baja",(AD41-24)*60+AE41,IF(TablaRequerimientos[[#This Row],[Prioridad]]="Media",(AD41-4)*60+AE41,(AD41-2)*60+AE41))</f>
        <v>#VALUE!</v>
      </c>
      <c r="AH41" s="17" t="str">
        <f>TablaRequerimientos[[#This Row],[Tiempo Creación (HH:mm)]]</f>
        <v>Por validar</v>
      </c>
      <c r="AI41" s="11" t="e">
        <f t="shared" si="2"/>
        <v>#VALUE!</v>
      </c>
      <c r="AJ41" s="11" t="e">
        <f t="shared" si="3"/>
        <v>#VALUE!</v>
      </c>
      <c r="AK41" s="11" t="e">
        <f>IF(TablaRequerimientos[[#This Row],[Prioridad]]="Baja",((AI41*60)+AJ41)-30,IF(TablaRequerimientos[[#This Row],[Prioridad]]="Media",((AI41*60)+AJ41)-15))</f>
        <v>#VALUE!</v>
      </c>
      <c r="AM41" s="11">
        <f>TablaRequerimientos[[#This Row],[Tiempo Avance Incidente]]</f>
        <v>4.6296299842651933E-5</v>
      </c>
      <c r="AN41" s="11">
        <f t="shared" si="4"/>
        <v>0</v>
      </c>
      <c r="AO41" s="11">
        <f t="shared" si="5"/>
        <v>0</v>
      </c>
      <c r="AP41" s="11">
        <f>IF(TablaRequerimientos[[#This Row],[Prioridad]]="Baja",((AN41*60)+AO41)-720,IF(TablaRequerimientos[[#This Row],[Prioridad]]="Media",((AN41*60)+AO41)-120))</f>
        <v>-720</v>
      </c>
      <c r="AR41" t="str">
        <f t="shared" si="6"/>
        <v>jueves</v>
      </c>
    </row>
    <row r="42" spans="1:44" x14ac:dyDescent="0.25">
      <c r="A42" s="26" t="s">
        <v>4237</v>
      </c>
      <c r="B42" t="s">
        <v>4238</v>
      </c>
      <c r="C42" t="s">
        <v>395</v>
      </c>
      <c r="D42" t="s">
        <v>150</v>
      </c>
      <c r="E42" t="s">
        <v>546</v>
      </c>
      <c r="F42" t="s">
        <v>111</v>
      </c>
      <c r="G42" s="12">
        <v>43832</v>
      </c>
      <c r="H42" s="13">
        <v>0.5151041666666667</v>
      </c>
      <c r="I42" s="12">
        <v>43832</v>
      </c>
      <c r="J42" s="13">
        <v>0.59331018518518519</v>
      </c>
      <c r="K42" s="27">
        <v>43833.632395833331</v>
      </c>
      <c r="M42" s="11"/>
      <c r="O42" s="11" t="s">
        <v>546</v>
      </c>
      <c r="P42" s="11" t="s">
        <v>546</v>
      </c>
      <c r="X42" s="17" t="str">
        <f>IFERROR(VLOOKUP(TablaRequerimientos[[#This Row],[ID de orden de trabajo+]],#REF!,11,FALSE),"Por validar")</f>
        <v>Por validar</v>
      </c>
      <c r="Y42" s="11" t="str">
        <f>IFERROR(VLOOKUP(TablaRequerimientos[[#This Row],[ID de orden de trabajo+]],#REF!,12,FALSE),"Por validar")</f>
        <v>Por validar</v>
      </c>
      <c r="Z42" s="11">
        <v>0</v>
      </c>
      <c r="AA42" s="11" t="s">
        <v>37</v>
      </c>
      <c r="AC42" s="17" t="str">
        <f>TablaRequerimientos[[#This Row],[Tiempo Total Gestión]]</f>
        <v/>
      </c>
      <c r="AD42" s="11" t="e">
        <f t="shared" si="0"/>
        <v>#VALUE!</v>
      </c>
      <c r="AE42" s="11" t="e">
        <f t="shared" si="1"/>
        <v>#VALUE!</v>
      </c>
      <c r="AF42" s="11" t="e">
        <f>IF(TablaRequerimientos[[#This Row],[Prioridad]]="Baja",(AD42-24)*60+AE42,IF(TablaRequerimientos[[#This Row],[Prioridad]]="Media",(AD42-4)*60+AE42,(AD42-2)*60+AE42))</f>
        <v>#VALUE!</v>
      </c>
      <c r="AH42" s="17" t="str">
        <f>TablaRequerimientos[[#This Row],[Tiempo Creación (HH:mm)]]</f>
        <v>Por validar</v>
      </c>
      <c r="AI42" s="11" t="e">
        <f t="shared" si="2"/>
        <v>#VALUE!</v>
      </c>
      <c r="AJ42" s="11" t="e">
        <f t="shared" si="3"/>
        <v>#VALUE!</v>
      </c>
      <c r="AK42" s="11" t="e">
        <f>IF(TablaRequerimientos[[#This Row],[Prioridad]]="Baja",((AI42*60)+AJ42)-30,IF(TablaRequerimientos[[#This Row],[Prioridad]]="Media",((AI42*60)+AJ42)-15))</f>
        <v>#VALUE!</v>
      </c>
      <c r="AM42" s="11">
        <f>TablaRequerimientos[[#This Row],[Tiempo Avance Incidente]]</f>
        <v>0</v>
      </c>
      <c r="AN42" s="11">
        <f t="shared" si="4"/>
        <v>0</v>
      </c>
      <c r="AO42" s="11">
        <f t="shared" si="5"/>
        <v>0</v>
      </c>
      <c r="AP42" s="11">
        <f>IF(TablaRequerimientos[[#This Row],[Prioridad]]="Baja",((AN42*60)+AO42)-720,IF(TablaRequerimientos[[#This Row],[Prioridad]]="Media",((AN42*60)+AO42)-120))</f>
        <v>-720</v>
      </c>
      <c r="AR42" t="str">
        <f t="shared" si="6"/>
        <v>jueves</v>
      </c>
    </row>
    <row r="43" spans="1:44" x14ac:dyDescent="0.25">
      <c r="A43" s="26" t="s">
        <v>4239</v>
      </c>
      <c r="B43" t="s">
        <v>4240</v>
      </c>
      <c r="C43" t="s">
        <v>395</v>
      </c>
      <c r="D43" t="s">
        <v>150</v>
      </c>
      <c r="E43" t="s">
        <v>546</v>
      </c>
      <c r="F43" t="s">
        <v>111</v>
      </c>
      <c r="G43" s="12">
        <v>43832</v>
      </c>
      <c r="H43" s="13">
        <v>0.56402777777777779</v>
      </c>
      <c r="I43" s="12">
        <v>43832</v>
      </c>
      <c r="J43" s="13">
        <v>0.67307870370370371</v>
      </c>
      <c r="K43" s="27">
        <v>43833.699942129628</v>
      </c>
      <c r="M43" s="11"/>
      <c r="O43" s="11" t="s">
        <v>546</v>
      </c>
      <c r="P43" s="11" t="s">
        <v>546</v>
      </c>
      <c r="X43" s="17" t="str">
        <f>IFERROR(VLOOKUP(TablaRequerimientos[[#This Row],[ID de orden de trabajo+]],#REF!,11,FALSE),"Por validar")</f>
        <v>Por validar</v>
      </c>
      <c r="Y43" s="11" t="str">
        <f>IFERROR(VLOOKUP(TablaRequerimientos[[#This Row],[ID de orden de trabajo+]],#REF!,12,FALSE),"Por validar")</f>
        <v>Por validar</v>
      </c>
      <c r="Z43" s="11">
        <v>-1.1921296318178065E-3</v>
      </c>
      <c r="AA43" s="11" t="s">
        <v>37</v>
      </c>
      <c r="AC43" s="17" t="str">
        <f>TablaRequerimientos[[#This Row],[Tiempo Total Gestión]]</f>
        <v/>
      </c>
      <c r="AD43" s="11" t="e">
        <f t="shared" si="0"/>
        <v>#VALUE!</v>
      </c>
      <c r="AE43" s="11" t="e">
        <f t="shared" si="1"/>
        <v>#VALUE!</v>
      </c>
      <c r="AF43" s="11" t="e">
        <f>IF(TablaRequerimientos[[#This Row],[Prioridad]]="Baja",(AD43-24)*60+AE43,IF(TablaRequerimientos[[#This Row],[Prioridad]]="Media",(AD43-4)*60+AE43,(AD43-2)*60+AE43))</f>
        <v>#VALUE!</v>
      </c>
      <c r="AH43" s="17" t="str">
        <f>TablaRequerimientos[[#This Row],[Tiempo Creación (HH:mm)]]</f>
        <v>Por validar</v>
      </c>
      <c r="AI43" s="11" t="e">
        <f t="shared" si="2"/>
        <v>#VALUE!</v>
      </c>
      <c r="AJ43" s="11" t="e">
        <f t="shared" si="3"/>
        <v>#VALUE!</v>
      </c>
      <c r="AK43" s="11" t="e">
        <f>IF(TablaRequerimientos[[#This Row],[Prioridad]]="Baja",((AI43*60)+AJ43)-30,IF(TablaRequerimientos[[#This Row],[Prioridad]]="Media",((AI43*60)+AJ43)-15))</f>
        <v>#VALUE!</v>
      </c>
      <c r="AM43" s="11">
        <f>TablaRequerimientos[[#This Row],[Tiempo Avance Incidente]]</f>
        <v>-1.1921296318178065E-3</v>
      </c>
      <c r="AN43" s="11" t="e">
        <f t="shared" si="4"/>
        <v>#NUM!</v>
      </c>
      <c r="AO43" s="11" t="e">
        <f t="shared" si="5"/>
        <v>#NUM!</v>
      </c>
      <c r="AP43" s="11" t="e">
        <f>IF(TablaRequerimientos[[#This Row],[Prioridad]]="Baja",((AN43*60)+AO43)-720,IF(TablaRequerimientos[[#This Row],[Prioridad]]="Media",((AN43*60)+AO43)-120))</f>
        <v>#NUM!</v>
      </c>
      <c r="AR43" t="str">
        <f t="shared" si="6"/>
        <v>jueves</v>
      </c>
    </row>
    <row r="44" spans="1:44" x14ac:dyDescent="0.25">
      <c r="A44" s="26" t="s">
        <v>4241</v>
      </c>
      <c r="B44" t="s">
        <v>4242</v>
      </c>
      <c r="C44" t="s">
        <v>395</v>
      </c>
      <c r="D44" t="s">
        <v>150</v>
      </c>
      <c r="E44" t="s">
        <v>546</v>
      </c>
      <c r="F44" t="s">
        <v>111</v>
      </c>
      <c r="G44" s="12">
        <v>43832</v>
      </c>
      <c r="H44" s="13">
        <v>0.57574074074074078</v>
      </c>
      <c r="I44" s="12">
        <v>43832</v>
      </c>
      <c r="J44" s="13">
        <v>0.74976851851851845</v>
      </c>
      <c r="K44" s="27">
        <v>43833.799490740741</v>
      </c>
      <c r="M44" s="11"/>
      <c r="O44" s="11" t="s">
        <v>546</v>
      </c>
      <c r="P44" s="11" t="s">
        <v>546</v>
      </c>
      <c r="X44" s="17" t="str">
        <f>IFERROR(VLOOKUP(TablaRequerimientos[[#This Row],[ID de orden de trabajo+]],#REF!,11,FALSE),"Por validar")</f>
        <v>Por validar</v>
      </c>
      <c r="Y44" s="11" t="str">
        <f>IFERROR(VLOOKUP(TablaRequerimientos[[#This Row],[ID de orden de trabajo+]],#REF!,12,FALSE),"Por validar")</f>
        <v>Por validar</v>
      </c>
      <c r="Z44" s="11">
        <v>1.5625000014551915E-3</v>
      </c>
      <c r="AA44" s="11" t="s">
        <v>37</v>
      </c>
      <c r="AC44" s="17" t="str">
        <f>TablaRequerimientos[[#This Row],[Tiempo Total Gestión]]</f>
        <v/>
      </c>
      <c r="AD44" s="11" t="e">
        <f t="shared" si="0"/>
        <v>#VALUE!</v>
      </c>
      <c r="AE44" s="11" t="e">
        <f t="shared" si="1"/>
        <v>#VALUE!</v>
      </c>
      <c r="AF44" s="11" t="e">
        <f>IF(TablaRequerimientos[[#This Row],[Prioridad]]="Baja",(AD44-24)*60+AE44,IF(TablaRequerimientos[[#This Row],[Prioridad]]="Media",(AD44-4)*60+AE44,(AD44-2)*60+AE44))</f>
        <v>#VALUE!</v>
      </c>
      <c r="AH44" s="17" t="str">
        <f>TablaRequerimientos[[#This Row],[Tiempo Creación (HH:mm)]]</f>
        <v>Por validar</v>
      </c>
      <c r="AI44" s="11" t="e">
        <f t="shared" si="2"/>
        <v>#VALUE!</v>
      </c>
      <c r="AJ44" s="11" t="e">
        <f t="shared" si="3"/>
        <v>#VALUE!</v>
      </c>
      <c r="AK44" s="11" t="e">
        <f>IF(TablaRequerimientos[[#This Row],[Prioridad]]="Baja",((AI44*60)+AJ44)-30,IF(TablaRequerimientos[[#This Row],[Prioridad]]="Media",((AI44*60)+AJ44)-15))</f>
        <v>#VALUE!</v>
      </c>
      <c r="AM44" s="11">
        <f>TablaRequerimientos[[#This Row],[Tiempo Avance Incidente]]</f>
        <v>1.5625000014551915E-3</v>
      </c>
      <c r="AN44" s="11">
        <f t="shared" si="4"/>
        <v>0</v>
      </c>
      <c r="AO44" s="11">
        <f t="shared" si="5"/>
        <v>2</v>
      </c>
      <c r="AP44" s="11">
        <f>IF(TablaRequerimientos[[#This Row],[Prioridad]]="Baja",((AN44*60)+AO44)-720,IF(TablaRequerimientos[[#This Row],[Prioridad]]="Media",((AN44*60)+AO44)-120))</f>
        <v>-718</v>
      </c>
      <c r="AR44" t="str">
        <f t="shared" si="6"/>
        <v>jueves</v>
      </c>
    </row>
    <row r="45" spans="1:44" x14ac:dyDescent="0.25">
      <c r="A45" s="26" t="s">
        <v>4243</v>
      </c>
      <c r="B45" t="s">
        <v>4244</v>
      </c>
      <c r="C45" t="s">
        <v>395</v>
      </c>
      <c r="D45" t="s">
        <v>150</v>
      </c>
      <c r="E45" t="s">
        <v>546</v>
      </c>
      <c r="F45" t="s">
        <v>111</v>
      </c>
      <c r="G45" s="12">
        <v>43832</v>
      </c>
      <c r="H45" s="13">
        <v>0.58266203703703701</v>
      </c>
      <c r="I45" s="12">
        <v>43832</v>
      </c>
      <c r="J45" s="13">
        <v>0.61496527777777776</v>
      </c>
      <c r="K45" s="27">
        <v>43833.632395833331</v>
      </c>
      <c r="M45" s="11"/>
      <c r="O45" s="11" t="s">
        <v>546</v>
      </c>
      <c r="P45" s="11" t="s">
        <v>546</v>
      </c>
      <c r="X45" s="17" t="str">
        <f>IFERROR(VLOOKUP(TablaRequerimientos[[#This Row],[ID de orden de trabajo+]],#REF!,11,FALSE),"Por validar")</f>
        <v>Por validar</v>
      </c>
      <c r="Y45" s="11" t="str">
        <f>IFERROR(VLOOKUP(TablaRequerimientos[[#This Row],[ID de orden de trabajo+]],#REF!,12,FALSE),"Por validar")</f>
        <v>Por validar</v>
      </c>
      <c r="Z45" s="11">
        <v>0</v>
      </c>
      <c r="AA45" s="11" t="s">
        <v>37</v>
      </c>
      <c r="AC45" s="17" t="str">
        <f>TablaRequerimientos[[#This Row],[Tiempo Total Gestión]]</f>
        <v/>
      </c>
      <c r="AD45" s="11" t="e">
        <f t="shared" si="0"/>
        <v>#VALUE!</v>
      </c>
      <c r="AE45" s="11" t="e">
        <f t="shared" si="1"/>
        <v>#VALUE!</v>
      </c>
      <c r="AF45" s="11" t="e">
        <f>IF(TablaRequerimientos[[#This Row],[Prioridad]]="Baja",(AD45-24)*60+AE45,IF(TablaRequerimientos[[#This Row],[Prioridad]]="Media",(AD45-4)*60+AE45,(AD45-2)*60+AE45))</f>
        <v>#VALUE!</v>
      </c>
      <c r="AH45" s="17" t="str">
        <f>TablaRequerimientos[[#This Row],[Tiempo Creación (HH:mm)]]</f>
        <v>Por validar</v>
      </c>
      <c r="AI45" s="11" t="e">
        <f t="shared" si="2"/>
        <v>#VALUE!</v>
      </c>
      <c r="AJ45" s="11" t="e">
        <f t="shared" si="3"/>
        <v>#VALUE!</v>
      </c>
      <c r="AK45" s="11" t="e">
        <f>IF(TablaRequerimientos[[#This Row],[Prioridad]]="Baja",((AI45*60)+AJ45)-30,IF(TablaRequerimientos[[#This Row],[Prioridad]]="Media",((AI45*60)+AJ45)-15))</f>
        <v>#VALUE!</v>
      </c>
      <c r="AM45" s="11">
        <f>TablaRequerimientos[[#This Row],[Tiempo Avance Incidente]]</f>
        <v>0</v>
      </c>
      <c r="AN45" s="11">
        <f t="shared" si="4"/>
        <v>0</v>
      </c>
      <c r="AO45" s="11">
        <f t="shared" si="5"/>
        <v>0</v>
      </c>
      <c r="AP45" s="11">
        <f>IF(TablaRequerimientos[[#This Row],[Prioridad]]="Baja",((AN45*60)+AO45)-720,IF(TablaRequerimientos[[#This Row],[Prioridad]]="Media",((AN45*60)+AO45)-120))</f>
        <v>-720</v>
      </c>
      <c r="AR45" t="str">
        <f t="shared" si="6"/>
        <v>jueves</v>
      </c>
    </row>
    <row r="46" spans="1:44" x14ac:dyDescent="0.25">
      <c r="A46" s="26" t="s">
        <v>4245</v>
      </c>
      <c r="B46" t="s">
        <v>4242</v>
      </c>
      <c r="C46" t="s">
        <v>395</v>
      </c>
      <c r="D46" t="s">
        <v>150</v>
      </c>
      <c r="E46" t="s">
        <v>546</v>
      </c>
      <c r="F46" t="s">
        <v>111</v>
      </c>
      <c r="G46" s="12">
        <v>43832</v>
      </c>
      <c r="H46" s="13">
        <v>0.59518518518518515</v>
      </c>
      <c r="I46" s="12">
        <v>43832</v>
      </c>
      <c r="J46" s="13">
        <v>0.60159722222222223</v>
      </c>
      <c r="K46" s="27">
        <v>43833.632395833331</v>
      </c>
      <c r="M46" s="11"/>
      <c r="O46" s="11" t="s">
        <v>546</v>
      </c>
      <c r="P46" s="11" t="s">
        <v>546</v>
      </c>
      <c r="X46" s="17" t="str">
        <f>IFERROR(VLOOKUP(TablaRequerimientos[[#This Row],[ID de orden de trabajo+]],#REF!,11,FALSE),"Por validar")</f>
        <v>Por validar</v>
      </c>
      <c r="Y46" s="11" t="str">
        <f>IFERROR(VLOOKUP(TablaRequerimientos[[#This Row],[ID de orden de trabajo+]],#REF!,12,FALSE),"Por validar")</f>
        <v>Por validar</v>
      </c>
      <c r="Z46" s="11">
        <v>1.8634259249665774E-3</v>
      </c>
      <c r="AA46" s="11" t="s">
        <v>37</v>
      </c>
      <c r="AC46" s="17" t="str">
        <f>TablaRequerimientos[[#This Row],[Tiempo Total Gestión]]</f>
        <v/>
      </c>
      <c r="AD46" s="11" t="e">
        <f t="shared" si="0"/>
        <v>#VALUE!</v>
      </c>
      <c r="AE46" s="11" t="e">
        <f t="shared" si="1"/>
        <v>#VALUE!</v>
      </c>
      <c r="AF46" s="11" t="e">
        <f>IF(TablaRequerimientos[[#This Row],[Prioridad]]="Baja",(AD46-24)*60+AE46,IF(TablaRequerimientos[[#This Row],[Prioridad]]="Media",(AD46-4)*60+AE46,(AD46-2)*60+AE46))</f>
        <v>#VALUE!</v>
      </c>
      <c r="AH46" s="17" t="str">
        <f>TablaRequerimientos[[#This Row],[Tiempo Creación (HH:mm)]]</f>
        <v>Por validar</v>
      </c>
      <c r="AI46" s="11" t="e">
        <f t="shared" si="2"/>
        <v>#VALUE!</v>
      </c>
      <c r="AJ46" s="11" t="e">
        <f t="shared" si="3"/>
        <v>#VALUE!</v>
      </c>
      <c r="AK46" s="11" t="e">
        <f>IF(TablaRequerimientos[[#This Row],[Prioridad]]="Baja",((AI46*60)+AJ46)-30,IF(TablaRequerimientos[[#This Row],[Prioridad]]="Media",((AI46*60)+AJ46)-15))</f>
        <v>#VALUE!</v>
      </c>
      <c r="AM46" s="11">
        <f>TablaRequerimientos[[#This Row],[Tiempo Avance Incidente]]</f>
        <v>1.8634259249665774E-3</v>
      </c>
      <c r="AN46" s="11">
        <f t="shared" si="4"/>
        <v>0</v>
      </c>
      <c r="AO46" s="11">
        <f t="shared" si="5"/>
        <v>2</v>
      </c>
      <c r="AP46" s="11">
        <f>IF(TablaRequerimientos[[#This Row],[Prioridad]]="Baja",((AN46*60)+AO46)-720,IF(TablaRequerimientos[[#This Row],[Prioridad]]="Media",((AN46*60)+AO46)-120))</f>
        <v>-718</v>
      </c>
      <c r="AR46" t="str">
        <f t="shared" si="6"/>
        <v>jueves</v>
      </c>
    </row>
    <row r="47" spans="1:44" x14ac:dyDescent="0.25">
      <c r="A47" s="26" t="s">
        <v>4246</v>
      </c>
      <c r="B47" t="s">
        <v>4247</v>
      </c>
      <c r="C47" t="s">
        <v>395</v>
      </c>
      <c r="D47" t="s">
        <v>150</v>
      </c>
      <c r="E47" t="s">
        <v>546</v>
      </c>
      <c r="F47" t="s">
        <v>111</v>
      </c>
      <c r="G47" s="12">
        <v>43832</v>
      </c>
      <c r="H47" s="13">
        <v>0.61079861111111111</v>
      </c>
      <c r="I47" s="12">
        <v>43833</v>
      </c>
      <c r="J47" s="13">
        <v>0.4991666666666667</v>
      </c>
      <c r="K47" s="27">
        <v>43834.556840277779</v>
      </c>
      <c r="M47" s="11"/>
      <c r="O47" s="11" t="s">
        <v>546</v>
      </c>
      <c r="P47" s="11" t="s">
        <v>546</v>
      </c>
      <c r="X47" s="17" t="str">
        <f>IFERROR(VLOOKUP(TablaRequerimientos[[#This Row],[ID de orden de trabajo+]],#REF!,11,FALSE),"Por validar")</f>
        <v>Por validar</v>
      </c>
      <c r="Y47" s="11" t="str">
        <f>IFERROR(VLOOKUP(TablaRequerimientos[[#This Row],[ID de orden de trabajo+]],#REF!,12,FALSE),"Por validar")</f>
        <v>Por validar</v>
      </c>
      <c r="Z47" s="11">
        <v>5.7870369346346706E-5</v>
      </c>
      <c r="AA47" s="11" t="s">
        <v>37</v>
      </c>
      <c r="AC47" s="17" t="str">
        <f>TablaRequerimientos[[#This Row],[Tiempo Total Gestión]]</f>
        <v/>
      </c>
      <c r="AD47" s="11" t="e">
        <f t="shared" si="0"/>
        <v>#VALUE!</v>
      </c>
      <c r="AE47" s="11" t="e">
        <f t="shared" si="1"/>
        <v>#VALUE!</v>
      </c>
      <c r="AF47" s="11" t="e">
        <f>IF(TablaRequerimientos[[#This Row],[Prioridad]]="Baja",(AD47-24)*60+AE47,IF(TablaRequerimientos[[#This Row],[Prioridad]]="Media",(AD47-4)*60+AE47,(AD47-2)*60+AE47))</f>
        <v>#VALUE!</v>
      </c>
      <c r="AH47" s="17" t="str">
        <f>TablaRequerimientos[[#This Row],[Tiempo Creación (HH:mm)]]</f>
        <v>Por validar</v>
      </c>
      <c r="AI47" s="11" t="e">
        <f t="shared" si="2"/>
        <v>#VALUE!</v>
      </c>
      <c r="AJ47" s="11" t="e">
        <f t="shared" si="3"/>
        <v>#VALUE!</v>
      </c>
      <c r="AK47" s="11" t="e">
        <f>IF(TablaRequerimientos[[#This Row],[Prioridad]]="Baja",((AI47*60)+AJ47)-30,IF(TablaRequerimientos[[#This Row],[Prioridad]]="Media",((AI47*60)+AJ47)-15))</f>
        <v>#VALUE!</v>
      </c>
      <c r="AM47" s="11">
        <f>TablaRequerimientos[[#This Row],[Tiempo Avance Incidente]]</f>
        <v>5.7870369346346706E-5</v>
      </c>
      <c r="AN47" s="11">
        <f t="shared" si="4"/>
        <v>0</v>
      </c>
      <c r="AO47" s="11">
        <f t="shared" si="5"/>
        <v>0</v>
      </c>
      <c r="AP47" s="11">
        <f>IF(TablaRequerimientos[[#This Row],[Prioridad]]="Baja",((AN47*60)+AO47)-720,IF(TablaRequerimientos[[#This Row],[Prioridad]]="Media",((AN47*60)+AO47)-120))</f>
        <v>-720</v>
      </c>
      <c r="AR47" t="str">
        <f t="shared" si="6"/>
        <v>jueves</v>
      </c>
    </row>
    <row r="48" spans="1:44" x14ac:dyDescent="0.25">
      <c r="A48" s="26" t="s">
        <v>4248</v>
      </c>
      <c r="B48" t="s">
        <v>4249</v>
      </c>
      <c r="C48" t="s">
        <v>395</v>
      </c>
      <c r="D48" t="s">
        <v>150</v>
      </c>
      <c r="E48" t="s">
        <v>546</v>
      </c>
      <c r="F48" t="s">
        <v>111</v>
      </c>
      <c r="G48" s="12">
        <v>43832</v>
      </c>
      <c r="H48" s="13">
        <v>0.62780092592592596</v>
      </c>
      <c r="I48" s="12">
        <v>43832</v>
      </c>
      <c r="J48" s="13">
        <v>0.64247685185185188</v>
      </c>
      <c r="K48" s="27">
        <v>43833.699942129628</v>
      </c>
      <c r="M48" s="11"/>
      <c r="O48" s="11" t="s">
        <v>546</v>
      </c>
      <c r="P48" s="11" t="s">
        <v>546</v>
      </c>
      <c r="X48" s="17" t="str">
        <f>IFERROR(VLOOKUP(TablaRequerimientos[[#This Row],[ID de orden de trabajo+]],#REF!,11,FALSE),"Por validar")</f>
        <v>Por validar</v>
      </c>
      <c r="Y48" s="11" t="str">
        <f>IFERROR(VLOOKUP(TablaRequerimientos[[#This Row],[ID de orden de trabajo+]],#REF!,12,FALSE),"Por validar")</f>
        <v>Por validar</v>
      </c>
      <c r="Z48" s="11">
        <v>8.217592621804215E-4</v>
      </c>
      <c r="AA48" s="11" t="s">
        <v>37</v>
      </c>
      <c r="AC48" s="17" t="str">
        <f>TablaRequerimientos[[#This Row],[Tiempo Total Gestión]]</f>
        <v/>
      </c>
      <c r="AD48" s="11" t="e">
        <f t="shared" si="0"/>
        <v>#VALUE!</v>
      </c>
      <c r="AE48" s="11" t="e">
        <f t="shared" si="1"/>
        <v>#VALUE!</v>
      </c>
      <c r="AF48" s="11" t="e">
        <f>IF(TablaRequerimientos[[#This Row],[Prioridad]]="Baja",(AD48-24)*60+AE48,IF(TablaRequerimientos[[#This Row],[Prioridad]]="Media",(AD48-4)*60+AE48,(AD48-2)*60+AE48))</f>
        <v>#VALUE!</v>
      </c>
      <c r="AH48" s="17" t="str">
        <f>TablaRequerimientos[[#This Row],[Tiempo Creación (HH:mm)]]</f>
        <v>Por validar</v>
      </c>
      <c r="AI48" s="11" t="e">
        <f t="shared" si="2"/>
        <v>#VALUE!</v>
      </c>
      <c r="AJ48" s="11" t="e">
        <f t="shared" si="3"/>
        <v>#VALUE!</v>
      </c>
      <c r="AK48" s="11" t="e">
        <f>IF(TablaRequerimientos[[#This Row],[Prioridad]]="Baja",((AI48*60)+AJ48)-30,IF(TablaRequerimientos[[#This Row],[Prioridad]]="Media",((AI48*60)+AJ48)-15))</f>
        <v>#VALUE!</v>
      </c>
      <c r="AM48" s="11">
        <f>TablaRequerimientos[[#This Row],[Tiempo Avance Incidente]]</f>
        <v>8.217592621804215E-4</v>
      </c>
      <c r="AN48" s="11">
        <f t="shared" si="4"/>
        <v>0</v>
      </c>
      <c r="AO48" s="11">
        <f t="shared" si="5"/>
        <v>1</v>
      </c>
      <c r="AP48" s="11">
        <f>IF(TablaRequerimientos[[#This Row],[Prioridad]]="Baja",((AN48*60)+AO48)-720,IF(TablaRequerimientos[[#This Row],[Prioridad]]="Media",((AN48*60)+AO48)-120))</f>
        <v>-719</v>
      </c>
      <c r="AR48" t="str">
        <f t="shared" si="6"/>
        <v>jueves</v>
      </c>
    </row>
    <row r="49" spans="1:44" x14ac:dyDescent="0.25">
      <c r="A49" s="26" t="s">
        <v>4250</v>
      </c>
      <c r="B49" t="s">
        <v>4251</v>
      </c>
      <c r="C49" t="s">
        <v>395</v>
      </c>
      <c r="D49" t="s">
        <v>150</v>
      </c>
      <c r="E49" t="s">
        <v>546</v>
      </c>
      <c r="F49" t="s">
        <v>111</v>
      </c>
      <c r="G49" s="12">
        <v>43832</v>
      </c>
      <c r="H49" s="13">
        <v>0.35622685185185188</v>
      </c>
      <c r="I49" s="12">
        <v>43837</v>
      </c>
      <c r="J49" s="13">
        <v>0.61701388888888886</v>
      </c>
      <c r="K49" s="27">
        <v>43838.628344907411</v>
      </c>
      <c r="M49" s="11"/>
      <c r="O49" s="11" t="s">
        <v>546</v>
      </c>
      <c r="P49" s="11" t="s">
        <v>546</v>
      </c>
      <c r="X49" s="17" t="str">
        <f>IFERROR(VLOOKUP(TablaRequerimientos[[#This Row],[ID de orden de trabajo+]],#REF!,11,FALSE),"Por validar")</f>
        <v>Por validar</v>
      </c>
      <c r="Y49" s="11" t="str">
        <f>IFERROR(VLOOKUP(TablaRequerimientos[[#This Row],[ID de orden de trabajo+]],#REF!,12,FALSE),"Por validar")</f>
        <v>Por validar</v>
      </c>
      <c r="Z49" s="11">
        <v>1.1574069503694773E-5</v>
      </c>
      <c r="AA49" s="11" t="s">
        <v>37</v>
      </c>
      <c r="AC49" s="17" t="str">
        <f>TablaRequerimientos[[#This Row],[Tiempo Total Gestión]]</f>
        <v/>
      </c>
      <c r="AD49" s="11" t="e">
        <f t="shared" si="0"/>
        <v>#VALUE!</v>
      </c>
      <c r="AE49" s="11" t="e">
        <f t="shared" si="1"/>
        <v>#VALUE!</v>
      </c>
      <c r="AF49" s="11" t="e">
        <f>IF(TablaRequerimientos[[#This Row],[Prioridad]]="Baja",(AD49-24)*60+AE49,IF(TablaRequerimientos[[#This Row],[Prioridad]]="Media",(AD49-4)*60+AE49,(AD49-2)*60+AE49))</f>
        <v>#VALUE!</v>
      </c>
      <c r="AH49" s="17" t="str">
        <f>TablaRequerimientos[[#This Row],[Tiempo Creación (HH:mm)]]</f>
        <v>Por validar</v>
      </c>
      <c r="AI49" s="11" t="e">
        <f t="shared" si="2"/>
        <v>#VALUE!</v>
      </c>
      <c r="AJ49" s="11" t="e">
        <f t="shared" si="3"/>
        <v>#VALUE!</v>
      </c>
      <c r="AK49" s="11" t="e">
        <f>IF(TablaRequerimientos[[#This Row],[Prioridad]]="Baja",((AI49*60)+AJ49)-30,IF(TablaRequerimientos[[#This Row],[Prioridad]]="Media",((AI49*60)+AJ49)-15))</f>
        <v>#VALUE!</v>
      </c>
      <c r="AM49" s="11">
        <f>TablaRequerimientos[[#This Row],[Tiempo Avance Incidente]]</f>
        <v>1.1574069503694773E-5</v>
      </c>
      <c r="AN49" s="11">
        <f t="shared" si="4"/>
        <v>0</v>
      </c>
      <c r="AO49" s="11">
        <f t="shared" si="5"/>
        <v>0</v>
      </c>
      <c r="AP49" s="11">
        <f>IF(TablaRequerimientos[[#This Row],[Prioridad]]="Baja",((AN49*60)+AO49)-720,IF(TablaRequerimientos[[#This Row],[Prioridad]]="Media",((AN49*60)+AO49)-120))</f>
        <v>-720</v>
      </c>
      <c r="AR49" t="str">
        <f t="shared" si="6"/>
        <v>jueves</v>
      </c>
    </row>
    <row r="50" spans="1:44" x14ac:dyDescent="0.25">
      <c r="A50" s="26" t="s">
        <v>4252</v>
      </c>
      <c r="B50" t="s">
        <v>4253</v>
      </c>
      <c r="C50" t="s">
        <v>395</v>
      </c>
      <c r="D50" t="s">
        <v>150</v>
      </c>
      <c r="E50" t="s">
        <v>546</v>
      </c>
      <c r="F50" t="s">
        <v>111</v>
      </c>
      <c r="G50" s="12">
        <v>43832</v>
      </c>
      <c r="H50" s="13">
        <v>0.46975694444444444</v>
      </c>
      <c r="I50" s="12">
        <v>43832</v>
      </c>
      <c r="J50" s="13">
        <v>0.61637731481481484</v>
      </c>
      <c r="K50" s="27">
        <v>43833.632395833331</v>
      </c>
      <c r="M50" s="11"/>
      <c r="O50" s="11" t="s">
        <v>546</v>
      </c>
      <c r="P50" s="11" t="s">
        <v>546</v>
      </c>
      <c r="X50" s="17" t="str">
        <f>IFERROR(VLOOKUP(TablaRequerimientos[[#This Row],[ID de orden de trabajo+]],#REF!,11,FALSE),"Por validar")</f>
        <v>Por validar</v>
      </c>
      <c r="Y50" s="11" t="str">
        <f>IFERROR(VLOOKUP(TablaRequerimientos[[#This Row],[ID de orden de trabajo+]],#REF!,12,FALSE),"Por validar")</f>
        <v>Por validar</v>
      </c>
      <c r="Z50" s="11">
        <v>6.9444446125999093E-5</v>
      </c>
      <c r="AA50" s="11" t="s">
        <v>37</v>
      </c>
      <c r="AC50" s="17" t="str">
        <f>TablaRequerimientos[[#This Row],[Tiempo Total Gestión]]</f>
        <v/>
      </c>
      <c r="AD50" s="11" t="e">
        <f t="shared" si="0"/>
        <v>#VALUE!</v>
      </c>
      <c r="AE50" s="11" t="e">
        <f t="shared" si="1"/>
        <v>#VALUE!</v>
      </c>
      <c r="AF50" s="11" t="e">
        <f>IF(TablaRequerimientos[[#This Row],[Prioridad]]="Baja",(AD50-24)*60+AE50,IF(TablaRequerimientos[[#This Row],[Prioridad]]="Media",(AD50-4)*60+AE50,(AD50-2)*60+AE50))</f>
        <v>#VALUE!</v>
      </c>
      <c r="AH50" s="17" t="str">
        <f>TablaRequerimientos[[#This Row],[Tiempo Creación (HH:mm)]]</f>
        <v>Por validar</v>
      </c>
      <c r="AI50" s="11" t="e">
        <f t="shared" si="2"/>
        <v>#VALUE!</v>
      </c>
      <c r="AJ50" s="11" t="e">
        <f t="shared" si="3"/>
        <v>#VALUE!</v>
      </c>
      <c r="AK50" s="11" t="e">
        <f>IF(TablaRequerimientos[[#This Row],[Prioridad]]="Baja",((AI50*60)+AJ50)-30,IF(TablaRequerimientos[[#This Row],[Prioridad]]="Media",((AI50*60)+AJ50)-15))</f>
        <v>#VALUE!</v>
      </c>
      <c r="AM50" s="11">
        <f>TablaRequerimientos[[#This Row],[Tiempo Avance Incidente]]</f>
        <v>6.9444446125999093E-5</v>
      </c>
      <c r="AN50" s="11">
        <f t="shared" si="4"/>
        <v>0</v>
      </c>
      <c r="AO50" s="11">
        <f t="shared" si="5"/>
        <v>0</v>
      </c>
      <c r="AP50" s="11">
        <f>IF(TablaRequerimientos[[#This Row],[Prioridad]]="Baja",((AN50*60)+AO50)-720,IF(TablaRequerimientos[[#This Row],[Prioridad]]="Media",((AN50*60)+AO50)-120))</f>
        <v>-720</v>
      </c>
      <c r="AR50" t="str">
        <f t="shared" si="6"/>
        <v>jueves</v>
      </c>
    </row>
    <row r="51" spans="1:44" x14ac:dyDescent="0.25">
      <c r="A51" s="26" t="s">
        <v>4254</v>
      </c>
      <c r="B51" t="s">
        <v>4255</v>
      </c>
      <c r="C51" t="s">
        <v>395</v>
      </c>
      <c r="D51" t="s">
        <v>150</v>
      </c>
      <c r="E51" t="s">
        <v>546</v>
      </c>
      <c r="F51" t="s">
        <v>111</v>
      </c>
      <c r="G51" s="12">
        <v>43832</v>
      </c>
      <c r="H51" s="13">
        <v>0.4728472222222222</v>
      </c>
      <c r="I51" s="12">
        <v>43832</v>
      </c>
      <c r="J51" s="13">
        <v>0.6812962962962964</v>
      </c>
      <c r="K51" s="27">
        <v>43833.699942129628</v>
      </c>
      <c r="M51" s="11"/>
      <c r="O51" s="11" t="s">
        <v>546</v>
      </c>
      <c r="P51" s="11" t="s">
        <v>546</v>
      </c>
      <c r="X51" s="17" t="str">
        <f>IFERROR(VLOOKUP(TablaRequerimientos[[#This Row],[ID de orden de trabajo+]],#REF!,11,FALSE),"Por validar")</f>
        <v>Por validar</v>
      </c>
      <c r="Y51" s="11" t="str">
        <f>IFERROR(VLOOKUP(TablaRequerimientos[[#This Row],[ID de orden de trabajo+]],#REF!,12,FALSE),"Por validar")</f>
        <v>Por validar</v>
      </c>
      <c r="Z51" s="11">
        <v>5.9027777751907706E-4</v>
      </c>
      <c r="AA51" s="11" t="s">
        <v>37</v>
      </c>
      <c r="AC51" s="17" t="str">
        <f>TablaRequerimientos[[#This Row],[Tiempo Total Gestión]]</f>
        <v/>
      </c>
      <c r="AD51" s="11" t="e">
        <f t="shared" si="0"/>
        <v>#VALUE!</v>
      </c>
      <c r="AE51" s="11" t="e">
        <f t="shared" si="1"/>
        <v>#VALUE!</v>
      </c>
      <c r="AF51" s="11" t="e">
        <f>IF(TablaRequerimientos[[#This Row],[Prioridad]]="Baja",(AD51-24)*60+AE51,IF(TablaRequerimientos[[#This Row],[Prioridad]]="Media",(AD51-4)*60+AE51,(AD51-2)*60+AE51))</f>
        <v>#VALUE!</v>
      </c>
      <c r="AH51" s="17" t="str">
        <f>TablaRequerimientos[[#This Row],[Tiempo Creación (HH:mm)]]</f>
        <v>Por validar</v>
      </c>
      <c r="AI51" s="11" t="e">
        <f t="shared" si="2"/>
        <v>#VALUE!</v>
      </c>
      <c r="AJ51" s="11" t="e">
        <f t="shared" si="3"/>
        <v>#VALUE!</v>
      </c>
      <c r="AK51" s="11" t="e">
        <f>IF(TablaRequerimientos[[#This Row],[Prioridad]]="Baja",((AI51*60)+AJ51)-30,IF(TablaRequerimientos[[#This Row],[Prioridad]]="Media",((AI51*60)+AJ51)-15))</f>
        <v>#VALUE!</v>
      </c>
      <c r="AM51" s="11">
        <f>TablaRequerimientos[[#This Row],[Tiempo Avance Incidente]]</f>
        <v>5.9027777751907706E-4</v>
      </c>
      <c r="AN51" s="11">
        <f t="shared" si="4"/>
        <v>0</v>
      </c>
      <c r="AO51" s="11">
        <f t="shared" si="5"/>
        <v>0</v>
      </c>
      <c r="AP51" s="11">
        <f>IF(TablaRequerimientos[[#This Row],[Prioridad]]="Baja",((AN51*60)+AO51)-720,IF(TablaRequerimientos[[#This Row],[Prioridad]]="Media",((AN51*60)+AO51)-120))</f>
        <v>-720</v>
      </c>
      <c r="AR51" t="str">
        <f t="shared" si="6"/>
        <v>jueves</v>
      </c>
    </row>
    <row r="52" spans="1:44" x14ac:dyDescent="0.25">
      <c r="A52" s="26" t="s">
        <v>4256</v>
      </c>
      <c r="B52" t="s">
        <v>4257</v>
      </c>
      <c r="C52" t="s">
        <v>395</v>
      </c>
      <c r="D52" t="s">
        <v>150</v>
      </c>
      <c r="E52" t="s">
        <v>546</v>
      </c>
      <c r="F52" t="s">
        <v>111</v>
      </c>
      <c r="G52" s="12">
        <v>43832</v>
      </c>
      <c r="H52" s="13">
        <v>0.4748148148148148</v>
      </c>
      <c r="I52" s="12">
        <v>43833</v>
      </c>
      <c r="J52" s="13">
        <v>0.45450231481481485</v>
      </c>
      <c r="K52" s="27">
        <v>43834.462870370371</v>
      </c>
      <c r="M52" s="11"/>
      <c r="O52" s="11" t="s">
        <v>546</v>
      </c>
      <c r="P52" s="11" t="s">
        <v>546</v>
      </c>
      <c r="X52" s="17" t="str">
        <f>IFERROR(VLOOKUP(TablaRequerimientos[[#This Row],[ID de orden de trabajo+]],#REF!,11,FALSE),"Por validar")</f>
        <v>Por validar</v>
      </c>
      <c r="Y52" s="11" t="str">
        <f>IFERROR(VLOOKUP(TablaRequerimientos[[#This Row],[ID de orden de trabajo+]],#REF!,12,FALSE),"Por validar")</f>
        <v>Por validar</v>
      </c>
      <c r="Z52" s="11">
        <v>4.0509259270038456E-4</v>
      </c>
      <c r="AA52" s="11" t="s">
        <v>37</v>
      </c>
      <c r="AC52" s="17" t="str">
        <f>TablaRequerimientos[[#This Row],[Tiempo Total Gestión]]</f>
        <v/>
      </c>
      <c r="AD52" s="11" t="e">
        <f t="shared" si="0"/>
        <v>#VALUE!</v>
      </c>
      <c r="AE52" s="11" t="e">
        <f t="shared" si="1"/>
        <v>#VALUE!</v>
      </c>
      <c r="AF52" s="11" t="e">
        <f>IF(TablaRequerimientos[[#This Row],[Prioridad]]="Baja",(AD52-24)*60+AE52,IF(TablaRequerimientos[[#This Row],[Prioridad]]="Media",(AD52-4)*60+AE52,(AD52-2)*60+AE52))</f>
        <v>#VALUE!</v>
      </c>
      <c r="AH52" s="17" t="str">
        <f>TablaRequerimientos[[#This Row],[Tiempo Creación (HH:mm)]]</f>
        <v>Por validar</v>
      </c>
      <c r="AI52" s="11" t="e">
        <f t="shared" si="2"/>
        <v>#VALUE!</v>
      </c>
      <c r="AJ52" s="11" t="e">
        <f t="shared" si="3"/>
        <v>#VALUE!</v>
      </c>
      <c r="AK52" s="11" t="e">
        <f>IF(TablaRequerimientos[[#This Row],[Prioridad]]="Baja",((AI52*60)+AJ52)-30,IF(TablaRequerimientos[[#This Row],[Prioridad]]="Media",((AI52*60)+AJ52)-15))</f>
        <v>#VALUE!</v>
      </c>
      <c r="AM52" s="11">
        <f>TablaRequerimientos[[#This Row],[Tiempo Avance Incidente]]</f>
        <v>4.0509259270038456E-4</v>
      </c>
      <c r="AN52" s="11">
        <f t="shared" si="4"/>
        <v>0</v>
      </c>
      <c r="AO52" s="11">
        <f t="shared" si="5"/>
        <v>0</v>
      </c>
      <c r="AP52" s="11">
        <f>IF(TablaRequerimientos[[#This Row],[Prioridad]]="Baja",((AN52*60)+AO52)-720,IF(TablaRequerimientos[[#This Row],[Prioridad]]="Media",((AN52*60)+AO52)-120))</f>
        <v>-720</v>
      </c>
      <c r="AR52" t="str">
        <f t="shared" si="6"/>
        <v>jueves</v>
      </c>
    </row>
    <row r="53" spans="1:44" x14ac:dyDescent="0.25">
      <c r="A53" s="26" t="s">
        <v>4258</v>
      </c>
      <c r="B53" t="s">
        <v>4259</v>
      </c>
      <c r="C53" t="s">
        <v>395</v>
      </c>
      <c r="D53" t="s">
        <v>150</v>
      </c>
      <c r="E53" t="s">
        <v>546</v>
      </c>
      <c r="F53" t="s">
        <v>4230</v>
      </c>
      <c r="G53" s="12">
        <v>43832</v>
      </c>
      <c r="H53" s="13">
        <v>0.48391203703703706</v>
      </c>
      <c r="I53" s="12">
        <v>43832</v>
      </c>
      <c r="J53" s="13">
        <v>0.54648148148148146</v>
      </c>
      <c r="K53" s="27">
        <v>43833.558888888889</v>
      </c>
      <c r="M53" s="11"/>
      <c r="O53" s="11" t="s">
        <v>546</v>
      </c>
      <c r="P53" s="11" t="s">
        <v>546</v>
      </c>
      <c r="X53" s="17" t="str">
        <f>IFERROR(VLOOKUP(TablaRequerimientos[[#This Row],[ID de orden de trabajo+]],#REF!,11,FALSE),"Por validar")</f>
        <v>Por validar</v>
      </c>
      <c r="Y53" s="11" t="str">
        <f>IFERROR(VLOOKUP(TablaRequerimientos[[#This Row],[ID de orden de trabajo+]],#REF!,12,FALSE),"Por validar")</f>
        <v>Por validar</v>
      </c>
      <c r="Z53" s="11">
        <v>9.2592592409346253E-5</v>
      </c>
      <c r="AA53" s="11" t="s">
        <v>37</v>
      </c>
      <c r="AC53" s="17" t="str">
        <f>TablaRequerimientos[[#This Row],[Tiempo Total Gestión]]</f>
        <v/>
      </c>
      <c r="AD53" s="11" t="e">
        <f t="shared" si="0"/>
        <v>#VALUE!</v>
      </c>
      <c r="AE53" s="11" t="e">
        <f t="shared" si="1"/>
        <v>#VALUE!</v>
      </c>
      <c r="AF53" s="11" t="e">
        <f>IF(TablaRequerimientos[[#This Row],[Prioridad]]="Baja",(AD53-24)*60+AE53,IF(TablaRequerimientos[[#This Row],[Prioridad]]="Media",(AD53-4)*60+AE53,(AD53-2)*60+AE53))</f>
        <v>#VALUE!</v>
      </c>
      <c r="AH53" s="17" t="str">
        <f>TablaRequerimientos[[#This Row],[Tiempo Creación (HH:mm)]]</f>
        <v>Por validar</v>
      </c>
      <c r="AI53" s="11" t="e">
        <f t="shared" si="2"/>
        <v>#VALUE!</v>
      </c>
      <c r="AJ53" s="11" t="e">
        <f t="shared" si="3"/>
        <v>#VALUE!</v>
      </c>
      <c r="AK53" s="11" t="e">
        <f>IF(TablaRequerimientos[[#This Row],[Prioridad]]="Baja",((AI53*60)+AJ53)-30,IF(TablaRequerimientos[[#This Row],[Prioridad]]="Media",((AI53*60)+AJ53)-15))</f>
        <v>#VALUE!</v>
      </c>
      <c r="AM53" s="11">
        <f>TablaRequerimientos[[#This Row],[Tiempo Avance Incidente]]</f>
        <v>9.2592592409346253E-5</v>
      </c>
      <c r="AN53" s="11">
        <f t="shared" si="4"/>
        <v>0</v>
      </c>
      <c r="AO53" s="11">
        <f t="shared" si="5"/>
        <v>0</v>
      </c>
      <c r="AP53" s="11">
        <f>IF(TablaRequerimientos[[#This Row],[Prioridad]]="Baja",((AN53*60)+AO53)-720,IF(TablaRequerimientos[[#This Row],[Prioridad]]="Media",((AN53*60)+AO53)-120))</f>
        <v>-720</v>
      </c>
      <c r="AR53" t="str">
        <f t="shared" si="6"/>
        <v>jueves</v>
      </c>
    </row>
    <row r="54" spans="1:44" x14ac:dyDescent="0.25">
      <c r="A54" s="26" t="s">
        <v>4260</v>
      </c>
      <c r="B54" t="s">
        <v>4261</v>
      </c>
      <c r="C54" t="s">
        <v>123</v>
      </c>
      <c r="D54" t="s">
        <v>150</v>
      </c>
      <c r="E54" t="s">
        <v>546</v>
      </c>
      <c r="F54" t="s">
        <v>124</v>
      </c>
      <c r="G54" s="12">
        <v>43832</v>
      </c>
      <c r="H54" s="13">
        <v>0.48994212962962963</v>
      </c>
      <c r="I54" s="12">
        <v>43832</v>
      </c>
      <c r="J54" s="13">
        <v>0.56267361111111114</v>
      </c>
      <c r="K54" s="27">
        <v>43833.632395833331</v>
      </c>
      <c r="M54" s="11"/>
      <c r="O54" s="11" t="s">
        <v>546</v>
      </c>
      <c r="P54" s="11" t="s">
        <v>546</v>
      </c>
      <c r="X54" s="17" t="str">
        <f>IFERROR(VLOOKUP(TablaRequerimientos[[#This Row],[ID de orden de trabajo+]],#REF!,11,FALSE),"Por validar")</f>
        <v>Por validar</v>
      </c>
      <c r="Y54" s="11" t="str">
        <f>IFERROR(VLOOKUP(TablaRequerimientos[[#This Row],[ID de orden de trabajo+]],#REF!,12,FALSE),"Por validar")</f>
        <v>Por validar</v>
      </c>
      <c r="Z54" s="11">
        <v>2.4305555416503921E-4</v>
      </c>
      <c r="AA54" s="11" t="s">
        <v>37</v>
      </c>
      <c r="AC54" s="17" t="str">
        <f>TablaRequerimientos[[#This Row],[Tiempo Total Gestión]]</f>
        <v/>
      </c>
      <c r="AD54" s="11" t="e">
        <f t="shared" si="0"/>
        <v>#VALUE!</v>
      </c>
      <c r="AE54" s="11" t="e">
        <f t="shared" si="1"/>
        <v>#VALUE!</v>
      </c>
      <c r="AF54" s="11" t="e">
        <f>IF(TablaRequerimientos[[#This Row],[Prioridad]]="Baja",(AD54-24)*60+AE54,IF(TablaRequerimientos[[#This Row],[Prioridad]]="Media",(AD54-4)*60+AE54,(AD54-2)*60+AE54))</f>
        <v>#VALUE!</v>
      </c>
      <c r="AH54" s="17" t="str">
        <f>TablaRequerimientos[[#This Row],[Tiempo Creación (HH:mm)]]</f>
        <v>Por validar</v>
      </c>
      <c r="AI54" s="11" t="e">
        <f t="shared" si="2"/>
        <v>#VALUE!</v>
      </c>
      <c r="AJ54" s="11" t="e">
        <f t="shared" si="3"/>
        <v>#VALUE!</v>
      </c>
      <c r="AK54" s="11" t="e">
        <f>IF(TablaRequerimientos[[#This Row],[Prioridad]]="Baja",((AI54*60)+AJ54)-30,IF(TablaRequerimientos[[#This Row],[Prioridad]]="Media",((AI54*60)+AJ54)-15))</f>
        <v>#VALUE!</v>
      </c>
      <c r="AM54" s="11">
        <f>TablaRequerimientos[[#This Row],[Tiempo Avance Incidente]]</f>
        <v>2.4305555416503921E-4</v>
      </c>
      <c r="AN54" s="11">
        <f t="shared" si="4"/>
        <v>0</v>
      </c>
      <c r="AO54" s="11">
        <f t="shared" si="5"/>
        <v>0</v>
      </c>
      <c r="AP54" s="11">
        <f>IF(TablaRequerimientos[[#This Row],[Prioridad]]="Baja",((AN54*60)+AO54)-720,IF(TablaRequerimientos[[#This Row],[Prioridad]]="Media",((AN54*60)+AO54)-120))</f>
        <v>-720</v>
      </c>
      <c r="AR54" t="str">
        <f t="shared" si="6"/>
        <v>jueves</v>
      </c>
    </row>
    <row r="55" spans="1:44" x14ac:dyDescent="0.25">
      <c r="A55" s="26" t="s">
        <v>4262</v>
      </c>
      <c r="B55" t="s">
        <v>4263</v>
      </c>
      <c r="C55" t="s">
        <v>395</v>
      </c>
      <c r="D55" t="s">
        <v>150</v>
      </c>
      <c r="E55" t="s">
        <v>546</v>
      </c>
      <c r="F55" t="s">
        <v>111</v>
      </c>
      <c r="G55" s="12">
        <v>43832</v>
      </c>
      <c r="H55" s="13">
        <v>0.49071759259259262</v>
      </c>
      <c r="I55" s="12">
        <v>43832</v>
      </c>
      <c r="J55" s="13">
        <v>0.69163194444444442</v>
      </c>
      <c r="K55" s="27">
        <v>43833.699942129628</v>
      </c>
      <c r="M55" s="11"/>
      <c r="O55" s="11" t="s">
        <v>546</v>
      </c>
      <c r="P55" s="11" t="s">
        <v>546</v>
      </c>
      <c r="X55" s="17" t="str">
        <f>IFERROR(VLOOKUP(TablaRequerimientos[[#This Row],[ID de orden de trabajo+]],#REF!,11,FALSE),"Por validar")</f>
        <v>Por validar</v>
      </c>
      <c r="Y55" s="11" t="str">
        <f>IFERROR(VLOOKUP(TablaRequerimientos[[#This Row],[ID de orden de trabajo+]],#REF!,12,FALSE),"Por validar")</f>
        <v>Por validar</v>
      </c>
      <c r="Z55" s="11">
        <v>2.314814628334716E-5</v>
      </c>
      <c r="AA55" s="11" t="s">
        <v>37</v>
      </c>
      <c r="AC55" s="17" t="str">
        <f>TablaRequerimientos[[#This Row],[Tiempo Total Gestión]]</f>
        <v/>
      </c>
      <c r="AD55" s="11" t="e">
        <f t="shared" si="0"/>
        <v>#VALUE!</v>
      </c>
      <c r="AE55" s="11" t="e">
        <f t="shared" si="1"/>
        <v>#VALUE!</v>
      </c>
      <c r="AF55" s="11" t="e">
        <f>IF(TablaRequerimientos[[#This Row],[Prioridad]]="Baja",(AD55-24)*60+AE55,IF(TablaRequerimientos[[#This Row],[Prioridad]]="Media",(AD55-4)*60+AE55,(AD55-2)*60+AE55))</f>
        <v>#VALUE!</v>
      </c>
      <c r="AH55" s="17" t="str">
        <f>TablaRequerimientos[[#This Row],[Tiempo Creación (HH:mm)]]</f>
        <v>Por validar</v>
      </c>
      <c r="AI55" s="11" t="e">
        <f t="shared" si="2"/>
        <v>#VALUE!</v>
      </c>
      <c r="AJ55" s="11" t="e">
        <f t="shared" si="3"/>
        <v>#VALUE!</v>
      </c>
      <c r="AK55" s="11" t="e">
        <f>IF(TablaRequerimientos[[#This Row],[Prioridad]]="Baja",((AI55*60)+AJ55)-30,IF(TablaRequerimientos[[#This Row],[Prioridad]]="Media",((AI55*60)+AJ55)-15))</f>
        <v>#VALUE!</v>
      </c>
      <c r="AM55" s="11">
        <f>TablaRequerimientos[[#This Row],[Tiempo Avance Incidente]]</f>
        <v>2.314814628334716E-5</v>
      </c>
      <c r="AN55" s="11">
        <f t="shared" si="4"/>
        <v>0</v>
      </c>
      <c r="AO55" s="11">
        <f t="shared" si="5"/>
        <v>0</v>
      </c>
      <c r="AP55" s="11">
        <f>IF(TablaRequerimientos[[#This Row],[Prioridad]]="Baja",((AN55*60)+AO55)-720,IF(TablaRequerimientos[[#This Row],[Prioridad]]="Media",((AN55*60)+AO55)-120))</f>
        <v>-720</v>
      </c>
      <c r="AR55" t="str">
        <f t="shared" si="6"/>
        <v>jueves</v>
      </c>
    </row>
    <row r="56" spans="1:44" x14ac:dyDescent="0.25">
      <c r="A56" s="26" t="s">
        <v>4264</v>
      </c>
      <c r="B56" t="s">
        <v>4265</v>
      </c>
      <c r="C56" t="s">
        <v>395</v>
      </c>
      <c r="D56" t="s">
        <v>150</v>
      </c>
      <c r="E56" t="s">
        <v>546</v>
      </c>
      <c r="F56" t="s">
        <v>111</v>
      </c>
      <c r="G56" s="12">
        <v>43832</v>
      </c>
      <c r="H56" s="13">
        <v>0.49297453703703703</v>
      </c>
      <c r="I56" s="12">
        <v>43832</v>
      </c>
      <c r="J56" s="13">
        <v>0.54459490740740735</v>
      </c>
      <c r="K56" s="27">
        <v>43833.558888888889</v>
      </c>
      <c r="M56" s="11"/>
      <c r="O56" s="11" t="s">
        <v>546</v>
      </c>
      <c r="P56" s="11" t="s">
        <v>546</v>
      </c>
      <c r="X56" s="17" t="str">
        <f>IFERROR(VLOOKUP(TablaRequerimientos[[#This Row],[ID de orden de trabajo+]],#REF!,11,FALSE),"Por validar")</f>
        <v>Por validar</v>
      </c>
      <c r="Y56" s="11" t="str">
        <f>IFERROR(VLOOKUP(TablaRequerimientos[[#This Row],[ID de orden de trabajo+]],#REF!,12,FALSE),"Por validar")</f>
        <v>Por validar</v>
      </c>
      <c r="Z56" s="11">
        <v>1.1574076779652387E-5</v>
      </c>
      <c r="AA56" s="11" t="s">
        <v>37</v>
      </c>
      <c r="AC56" s="17" t="str">
        <f>TablaRequerimientos[[#This Row],[Tiempo Total Gestión]]</f>
        <v/>
      </c>
      <c r="AD56" s="11" t="e">
        <f t="shared" si="0"/>
        <v>#VALUE!</v>
      </c>
      <c r="AE56" s="11" t="e">
        <f t="shared" si="1"/>
        <v>#VALUE!</v>
      </c>
      <c r="AF56" s="11" t="e">
        <f>IF(TablaRequerimientos[[#This Row],[Prioridad]]="Baja",(AD56-24)*60+AE56,IF(TablaRequerimientos[[#This Row],[Prioridad]]="Media",(AD56-4)*60+AE56,(AD56-2)*60+AE56))</f>
        <v>#VALUE!</v>
      </c>
      <c r="AH56" s="17" t="str">
        <f>TablaRequerimientos[[#This Row],[Tiempo Creación (HH:mm)]]</f>
        <v>Por validar</v>
      </c>
      <c r="AI56" s="11" t="e">
        <f t="shared" si="2"/>
        <v>#VALUE!</v>
      </c>
      <c r="AJ56" s="11" t="e">
        <f t="shared" si="3"/>
        <v>#VALUE!</v>
      </c>
      <c r="AK56" s="11" t="e">
        <f>IF(TablaRequerimientos[[#This Row],[Prioridad]]="Baja",((AI56*60)+AJ56)-30,IF(TablaRequerimientos[[#This Row],[Prioridad]]="Media",((AI56*60)+AJ56)-15))</f>
        <v>#VALUE!</v>
      </c>
      <c r="AM56" s="11">
        <f>TablaRequerimientos[[#This Row],[Tiempo Avance Incidente]]</f>
        <v>1.1574076779652387E-5</v>
      </c>
      <c r="AN56" s="11">
        <f t="shared" si="4"/>
        <v>0</v>
      </c>
      <c r="AO56" s="11">
        <f t="shared" si="5"/>
        <v>0</v>
      </c>
      <c r="AP56" s="11">
        <f>IF(TablaRequerimientos[[#This Row],[Prioridad]]="Baja",((AN56*60)+AO56)-720,IF(TablaRequerimientos[[#This Row],[Prioridad]]="Media",((AN56*60)+AO56)-120))</f>
        <v>-720</v>
      </c>
      <c r="AR56" t="str">
        <f t="shared" si="6"/>
        <v>jueves</v>
      </c>
    </row>
    <row r="57" spans="1:44" x14ac:dyDescent="0.25">
      <c r="A57" s="26" t="s">
        <v>4266</v>
      </c>
      <c r="B57" t="s">
        <v>4267</v>
      </c>
      <c r="C57" t="s">
        <v>161</v>
      </c>
      <c r="D57" t="s">
        <v>150</v>
      </c>
      <c r="E57" t="s">
        <v>546</v>
      </c>
      <c r="F57" t="s">
        <v>124</v>
      </c>
      <c r="G57" s="12">
        <v>43832</v>
      </c>
      <c r="H57" s="13">
        <v>0.49844907407407407</v>
      </c>
      <c r="I57" s="12">
        <v>43832</v>
      </c>
      <c r="J57" s="13">
        <v>0.68782407407407409</v>
      </c>
      <c r="K57" s="27">
        <v>43833.699942129628</v>
      </c>
      <c r="M57" s="11"/>
      <c r="O57" s="11" t="s">
        <v>546</v>
      </c>
      <c r="P57" s="11" t="s">
        <v>546</v>
      </c>
      <c r="X57" s="17" t="str">
        <f>IFERROR(VLOOKUP(TablaRequerimientos[[#This Row],[ID de orden de trabajo+]],#REF!,11,FALSE),"Por validar")</f>
        <v>Por validar</v>
      </c>
      <c r="Y57" s="11" t="str">
        <f>IFERROR(VLOOKUP(TablaRequerimientos[[#This Row],[ID de orden de trabajo+]],#REF!,12,FALSE),"Por validar")</f>
        <v>Por validar</v>
      </c>
      <c r="Z57" s="11">
        <v>1.7361111531499773E-4</v>
      </c>
      <c r="AA57" s="11" t="s">
        <v>37</v>
      </c>
      <c r="AC57" s="17" t="str">
        <f>TablaRequerimientos[[#This Row],[Tiempo Total Gestión]]</f>
        <v/>
      </c>
      <c r="AD57" s="11" t="e">
        <f t="shared" si="0"/>
        <v>#VALUE!</v>
      </c>
      <c r="AE57" s="11" t="e">
        <f t="shared" si="1"/>
        <v>#VALUE!</v>
      </c>
      <c r="AF57" s="11" t="e">
        <f>IF(TablaRequerimientos[[#This Row],[Prioridad]]="Baja",(AD57-24)*60+AE57,IF(TablaRequerimientos[[#This Row],[Prioridad]]="Media",(AD57-4)*60+AE57,(AD57-2)*60+AE57))</f>
        <v>#VALUE!</v>
      </c>
      <c r="AH57" s="17" t="str">
        <f>TablaRequerimientos[[#This Row],[Tiempo Creación (HH:mm)]]</f>
        <v>Por validar</v>
      </c>
      <c r="AI57" s="11" t="e">
        <f t="shared" si="2"/>
        <v>#VALUE!</v>
      </c>
      <c r="AJ57" s="11" t="e">
        <f t="shared" si="3"/>
        <v>#VALUE!</v>
      </c>
      <c r="AK57" s="11" t="e">
        <f>IF(TablaRequerimientos[[#This Row],[Prioridad]]="Baja",((AI57*60)+AJ57)-30,IF(TablaRequerimientos[[#This Row],[Prioridad]]="Media",((AI57*60)+AJ57)-15))</f>
        <v>#VALUE!</v>
      </c>
      <c r="AM57" s="11">
        <f>TablaRequerimientos[[#This Row],[Tiempo Avance Incidente]]</f>
        <v>1.7361111531499773E-4</v>
      </c>
      <c r="AN57" s="11">
        <f t="shared" si="4"/>
        <v>0</v>
      </c>
      <c r="AO57" s="11">
        <f t="shared" si="5"/>
        <v>0</v>
      </c>
      <c r="AP57" s="11">
        <f>IF(TablaRequerimientos[[#This Row],[Prioridad]]="Baja",((AN57*60)+AO57)-720,IF(TablaRequerimientos[[#This Row],[Prioridad]]="Media",((AN57*60)+AO57)-120))</f>
        <v>-720</v>
      </c>
      <c r="AR57" t="str">
        <f t="shared" si="6"/>
        <v>jueves</v>
      </c>
    </row>
    <row r="58" spans="1:44" x14ac:dyDescent="0.25">
      <c r="A58" s="26" t="s">
        <v>4268</v>
      </c>
      <c r="B58" t="s">
        <v>4269</v>
      </c>
      <c r="C58" t="s">
        <v>395</v>
      </c>
      <c r="D58" t="s">
        <v>150</v>
      </c>
      <c r="E58" t="s">
        <v>546</v>
      </c>
      <c r="F58" t="s">
        <v>111</v>
      </c>
      <c r="G58" s="12">
        <v>43832</v>
      </c>
      <c r="H58" s="13">
        <v>0.50991898148148151</v>
      </c>
      <c r="I58" s="12">
        <v>43833</v>
      </c>
      <c r="J58" s="13">
        <v>0.40718750000000004</v>
      </c>
      <c r="K58" s="27">
        <v>43834.462870370371</v>
      </c>
      <c r="M58" s="11"/>
      <c r="O58" s="11" t="s">
        <v>546</v>
      </c>
      <c r="P58" s="11" t="s">
        <v>546</v>
      </c>
      <c r="X58" s="17" t="str">
        <f>IFERROR(VLOOKUP(TablaRequerimientos[[#This Row],[ID de orden de trabajo+]],#REF!,11,FALSE),"Por validar")</f>
        <v>Por validar</v>
      </c>
      <c r="Y58" s="11" t="str">
        <f>IFERROR(VLOOKUP(TablaRequerimientos[[#This Row],[ID de orden de trabajo+]],#REF!,12,FALSE),"Por validar")</f>
        <v>Por validar</v>
      </c>
      <c r="Z58" s="11">
        <v>1.9675925432238728E-4</v>
      </c>
      <c r="AA58" s="11" t="s">
        <v>37</v>
      </c>
      <c r="AC58" s="17" t="str">
        <f>TablaRequerimientos[[#This Row],[Tiempo Total Gestión]]</f>
        <v/>
      </c>
      <c r="AD58" s="11" t="e">
        <f t="shared" si="0"/>
        <v>#VALUE!</v>
      </c>
      <c r="AE58" s="11" t="e">
        <f t="shared" si="1"/>
        <v>#VALUE!</v>
      </c>
      <c r="AF58" s="11" t="e">
        <f>IF(TablaRequerimientos[[#This Row],[Prioridad]]="Baja",(AD58-24)*60+AE58,IF(TablaRequerimientos[[#This Row],[Prioridad]]="Media",(AD58-4)*60+AE58,(AD58-2)*60+AE58))</f>
        <v>#VALUE!</v>
      </c>
      <c r="AH58" s="17" t="str">
        <f>TablaRequerimientos[[#This Row],[Tiempo Creación (HH:mm)]]</f>
        <v>Por validar</v>
      </c>
      <c r="AI58" s="11" t="e">
        <f t="shared" si="2"/>
        <v>#VALUE!</v>
      </c>
      <c r="AJ58" s="11" t="e">
        <f t="shared" si="3"/>
        <v>#VALUE!</v>
      </c>
      <c r="AK58" s="11" t="e">
        <f>IF(TablaRequerimientos[[#This Row],[Prioridad]]="Baja",((AI58*60)+AJ58)-30,IF(TablaRequerimientos[[#This Row],[Prioridad]]="Media",((AI58*60)+AJ58)-15))</f>
        <v>#VALUE!</v>
      </c>
      <c r="AM58" s="11">
        <f>TablaRequerimientos[[#This Row],[Tiempo Avance Incidente]]</f>
        <v>1.9675925432238728E-4</v>
      </c>
      <c r="AN58" s="11">
        <f t="shared" si="4"/>
        <v>0</v>
      </c>
      <c r="AO58" s="11">
        <f t="shared" si="5"/>
        <v>0</v>
      </c>
      <c r="AP58" s="11">
        <f>IF(TablaRequerimientos[[#This Row],[Prioridad]]="Baja",((AN58*60)+AO58)-720,IF(TablaRequerimientos[[#This Row],[Prioridad]]="Media",((AN58*60)+AO58)-120))</f>
        <v>-720</v>
      </c>
      <c r="AR58" t="str">
        <f t="shared" si="6"/>
        <v>jueves</v>
      </c>
    </row>
    <row r="59" spans="1:44" x14ac:dyDescent="0.25">
      <c r="A59" s="26" t="s">
        <v>4270</v>
      </c>
      <c r="B59" t="s">
        <v>4271</v>
      </c>
      <c r="C59" t="s">
        <v>395</v>
      </c>
      <c r="D59" t="s">
        <v>150</v>
      </c>
      <c r="E59" t="s">
        <v>546</v>
      </c>
      <c r="F59" t="s">
        <v>111</v>
      </c>
      <c r="G59" s="12">
        <v>43832</v>
      </c>
      <c r="H59" s="13">
        <v>0.41609953703703706</v>
      </c>
      <c r="I59" s="12">
        <v>43833</v>
      </c>
      <c r="J59" s="13">
        <v>0.49148148148148146</v>
      </c>
      <c r="K59" s="27">
        <v>43834.556840277779</v>
      </c>
      <c r="M59" s="11"/>
      <c r="O59" s="11" t="s">
        <v>546</v>
      </c>
      <c r="P59" s="11" t="s">
        <v>546</v>
      </c>
      <c r="X59" s="17" t="str">
        <f>IFERROR(VLOOKUP(TablaRequerimientos[[#This Row],[ID de orden de trabajo+]],#REF!,11,FALSE),"Por validar")</f>
        <v>Por validar</v>
      </c>
      <c r="Y59" s="11" t="str">
        <f>IFERROR(VLOOKUP(TablaRequerimientos[[#This Row],[ID de orden de trabajo+]],#REF!,12,FALSE),"Por validar")</f>
        <v>Por validar</v>
      </c>
      <c r="Z59" s="11">
        <v>2.546296309446916E-4</v>
      </c>
      <c r="AA59" s="11" t="s">
        <v>37</v>
      </c>
      <c r="AC59" s="17" t="str">
        <f>TablaRequerimientos[[#This Row],[Tiempo Total Gestión]]</f>
        <v/>
      </c>
      <c r="AD59" s="11" t="e">
        <f t="shared" si="0"/>
        <v>#VALUE!</v>
      </c>
      <c r="AE59" s="11" t="e">
        <f t="shared" si="1"/>
        <v>#VALUE!</v>
      </c>
      <c r="AF59" s="11" t="e">
        <f>IF(TablaRequerimientos[[#This Row],[Prioridad]]="Baja",(AD59-24)*60+AE59,IF(TablaRequerimientos[[#This Row],[Prioridad]]="Media",(AD59-4)*60+AE59,(AD59-2)*60+AE59))</f>
        <v>#VALUE!</v>
      </c>
      <c r="AH59" s="17" t="str">
        <f>TablaRequerimientos[[#This Row],[Tiempo Creación (HH:mm)]]</f>
        <v>Por validar</v>
      </c>
      <c r="AI59" s="11" t="e">
        <f t="shared" si="2"/>
        <v>#VALUE!</v>
      </c>
      <c r="AJ59" s="11" t="e">
        <f t="shared" si="3"/>
        <v>#VALUE!</v>
      </c>
      <c r="AK59" s="11" t="e">
        <f>IF(TablaRequerimientos[[#This Row],[Prioridad]]="Baja",((AI59*60)+AJ59)-30,IF(TablaRequerimientos[[#This Row],[Prioridad]]="Media",((AI59*60)+AJ59)-15))</f>
        <v>#VALUE!</v>
      </c>
      <c r="AM59" s="11">
        <f>TablaRequerimientos[[#This Row],[Tiempo Avance Incidente]]</f>
        <v>2.546296309446916E-4</v>
      </c>
      <c r="AN59" s="11">
        <f t="shared" si="4"/>
        <v>0</v>
      </c>
      <c r="AO59" s="11">
        <f t="shared" si="5"/>
        <v>0</v>
      </c>
      <c r="AP59" s="11">
        <f>IF(TablaRequerimientos[[#This Row],[Prioridad]]="Baja",((AN59*60)+AO59)-720,IF(TablaRequerimientos[[#This Row],[Prioridad]]="Media",((AN59*60)+AO59)-120))</f>
        <v>-720</v>
      </c>
      <c r="AR59" t="str">
        <f t="shared" si="6"/>
        <v>jueves</v>
      </c>
    </row>
    <row r="60" spans="1:44" x14ac:dyDescent="0.25">
      <c r="A60" s="26" t="s">
        <v>4272</v>
      </c>
      <c r="B60" t="s">
        <v>4273</v>
      </c>
      <c r="C60" t="s">
        <v>395</v>
      </c>
      <c r="D60" t="s">
        <v>150</v>
      </c>
      <c r="E60" t="s">
        <v>546</v>
      </c>
      <c r="F60" t="s">
        <v>111</v>
      </c>
      <c r="G60" s="12">
        <v>43832</v>
      </c>
      <c r="H60" s="13">
        <v>0.46638888888888891</v>
      </c>
      <c r="I60" s="12">
        <v>43832</v>
      </c>
      <c r="J60" s="13">
        <v>0.4902199074074074</v>
      </c>
      <c r="K60" s="27">
        <v>43833.558888888889</v>
      </c>
      <c r="M60" s="11"/>
      <c r="O60" s="11" t="s">
        <v>546</v>
      </c>
      <c r="P60" s="11" t="s">
        <v>546</v>
      </c>
      <c r="X60" s="17" t="str">
        <f>IFERROR(VLOOKUP(TablaRequerimientos[[#This Row],[ID de orden de trabajo+]],#REF!,11,FALSE),"Por validar")</f>
        <v>Por validar</v>
      </c>
      <c r="Y60" s="11" t="str">
        <f>IFERROR(VLOOKUP(TablaRequerimientos[[#This Row],[ID de orden de trabajo+]],#REF!,12,FALSE),"Por validar")</f>
        <v>Por validar</v>
      </c>
      <c r="Z60" s="11">
        <v>6.36574077361729E-4</v>
      </c>
      <c r="AA60" s="11" t="s">
        <v>37</v>
      </c>
      <c r="AC60" s="17" t="str">
        <f>TablaRequerimientos[[#This Row],[Tiempo Total Gestión]]</f>
        <v/>
      </c>
      <c r="AD60" s="11" t="e">
        <f t="shared" si="0"/>
        <v>#VALUE!</v>
      </c>
      <c r="AE60" s="11" t="e">
        <f t="shared" si="1"/>
        <v>#VALUE!</v>
      </c>
      <c r="AF60" s="11" t="e">
        <f>IF(TablaRequerimientos[[#This Row],[Prioridad]]="Baja",(AD60-24)*60+AE60,IF(TablaRequerimientos[[#This Row],[Prioridad]]="Media",(AD60-4)*60+AE60,(AD60-2)*60+AE60))</f>
        <v>#VALUE!</v>
      </c>
      <c r="AH60" s="17" t="str">
        <f>TablaRequerimientos[[#This Row],[Tiempo Creación (HH:mm)]]</f>
        <v>Por validar</v>
      </c>
      <c r="AI60" s="11" t="e">
        <f t="shared" si="2"/>
        <v>#VALUE!</v>
      </c>
      <c r="AJ60" s="11" t="e">
        <f t="shared" si="3"/>
        <v>#VALUE!</v>
      </c>
      <c r="AK60" s="11" t="e">
        <f>IF(TablaRequerimientos[[#This Row],[Prioridad]]="Baja",((AI60*60)+AJ60)-30,IF(TablaRequerimientos[[#This Row],[Prioridad]]="Media",((AI60*60)+AJ60)-15))</f>
        <v>#VALUE!</v>
      </c>
      <c r="AM60" s="11">
        <f>TablaRequerimientos[[#This Row],[Tiempo Avance Incidente]]</f>
        <v>6.36574077361729E-4</v>
      </c>
      <c r="AN60" s="11">
        <f t="shared" si="4"/>
        <v>0</v>
      </c>
      <c r="AO60" s="11">
        <f t="shared" si="5"/>
        <v>0</v>
      </c>
      <c r="AP60" s="11">
        <f>IF(TablaRequerimientos[[#This Row],[Prioridad]]="Baja",((AN60*60)+AO60)-720,IF(TablaRequerimientos[[#This Row],[Prioridad]]="Media",((AN60*60)+AO60)-120))</f>
        <v>-720</v>
      </c>
      <c r="AR60" t="str">
        <f t="shared" si="6"/>
        <v>jueves</v>
      </c>
    </row>
    <row r="61" spans="1:44" x14ac:dyDescent="0.25">
      <c r="A61" s="26" t="s">
        <v>4274</v>
      </c>
      <c r="B61" t="s">
        <v>4275</v>
      </c>
      <c r="C61" t="s">
        <v>395</v>
      </c>
      <c r="D61" t="s">
        <v>150</v>
      </c>
      <c r="E61" t="s">
        <v>546</v>
      </c>
      <c r="F61" t="s">
        <v>111</v>
      </c>
      <c r="G61" s="12">
        <v>43832</v>
      </c>
      <c r="H61" s="13">
        <v>0.46711805555555558</v>
      </c>
      <c r="I61" s="12">
        <v>43832</v>
      </c>
      <c r="J61" s="13">
        <v>0.74872685185185184</v>
      </c>
      <c r="K61" s="27">
        <v>43833.799490740741</v>
      </c>
      <c r="M61" s="11"/>
      <c r="O61" s="11" t="s">
        <v>546</v>
      </c>
      <c r="P61" s="11" t="s">
        <v>546</v>
      </c>
      <c r="X61" s="17" t="str">
        <f>IFERROR(VLOOKUP(TablaRequerimientos[[#This Row],[ID de orden de trabajo+]],#REF!,11,FALSE),"Por validar")</f>
        <v>Por validar</v>
      </c>
      <c r="Y61" s="11" t="str">
        <f>IFERROR(VLOOKUP(TablaRequerimientos[[#This Row],[ID de orden de trabajo+]],#REF!,12,FALSE),"Por validar")</f>
        <v>Por validar</v>
      </c>
      <c r="Z61" s="11">
        <v>1.1574069503694773E-5</v>
      </c>
      <c r="AA61" s="11" t="s">
        <v>37</v>
      </c>
      <c r="AC61" s="17" t="str">
        <f>TablaRequerimientos[[#This Row],[Tiempo Total Gestión]]</f>
        <v/>
      </c>
      <c r="AD61" s="11" t="e">
        <f t="shared" si="0"/>
        <v>#VALUE!</v>
      </c>
      <c r="AE61" s="11" t="e">
        <f t="shared" si="1"/>
        <v>#VALUE!</v>
      </c>
      <c r="AF61" s="11" t="e">
        <f>IF(TablaRequerimientos[[#This Row],[Prioridad]]="Baja",(AD61-24)*60+AE61,IF(TablaRequerimientos[[#This Row],[Prioridad]]="Media",(AD61-4)*60+AE61,(AD61-2)*60+AE61))</f>
        <v>#VALUE!</v>
      </c>
      <c r="AH61" s="17" t="str">
        <f>TablaRequerimientos[[#This Row],[Tiempo Creación (HH:mm)]]</f>
        <v>Por validar</v>
      </c>
      <c r="AI61" s="11" t="e">
        <f t="shared" si="2"/>
        <v>#VALUE!</v>
      </c>
      <c r="AJ61" s="11" t="e">
        <f t="shared" si="3"/>
        <v>#VALUE!</v>
      </c>
      <c r="AK61" s="11" t="e">
        <f>IF(TablaRequerimientos[[#This Row],[Prioridad]]="Baja",((AI61*60)+AJ61)-30,IF(TablaRequerimientos[[#This Row],[Prioridad]]="Media",((AI61*60)+AJ61)-15))</f>
        <v>#VALUE!</v>
      </c>
      <c r="AM61" s="11">
        <f>TablaRequerimientos[[#This Row],[Tiempo Avance Incidente]]</f>
        <v>1.1574069503694773E-5</v>
      </c>
      <c r="AN61" s="11">
        <f t="shared" si="4"/>
        <v>0</v>
      </c>
      <c r="AO61" s="11">
        <f t="shared" si="5"/>
        <v>0</v>
      </c>
      <c r="AP61" s="11">
        <f>IF(TablaRequerimientos[[#This Row],[Prioridad]]="Baja",((AN61*60)+AO61)-720,IF(TablaRequerimientos[[#This Row],[Prioridad]]="Media",((AN61*60)+AO61)-120))</f>
        <v>-720</v>
      </c>
      <c r="AR61" t="str">
        <f t="shared" si="6"/>
        <v>jueves</v>
      </c>
    </row>
    <row r="62" spans="1:44" x14ac:dyDescent="0.25">
      <c r="A62" s="26" t="s">
        <v>4276</v>
      </c>
      <c r="B62" t="s">
        <v>4277</v>
      </c>
      <c r="C62" t="s">
        <v>395</v>
      </c>
      <c r="D62" t="s">
        <v>150</v>
      </c>
      <c r="E62" t="s">
        <v>546</v>
      </c>
      <c r="F62" t="s">
        <v>111</v>
      </c>
      <c r="G62" s="12">
        <v>43832</v>
      </c>
      <c r="H62" s="13">
        <v>0.49304398148148149</v>
      </c>
      <c r="I62" s="12">
        <v>43832</v>
      </c>
      <c r="J62" s="13">
        <v>0.694849537037037</v>
      </c>
      <c r="K62" s="27">
        <v>43833.699942129628</v>
      </c>
      <c r="M62" s="11"/>
      <c r="O62" s="11" t="s">
        <v>546</v>
      </c>
      <c r="P62" s="11" t="s">
        <v>546</v>
      </c>
      <c r="X62" s="17" t="str">
        <f>IFERROR(VLOOKUP(TablaRequerimientos[[#This Row],[ID de orden de trabajo+]],#REF!,11,FALSE),"Por validar")</f>
        <v>Por validar</v>
      </c>
      <c r="Y62" s="11" t="str">
        <f>IFERROR(VLOOKUP(TablaRequerimientos[[#This Row],[ID de orden de trabajo+]],#REF!,12,FALSE),"Por validar")</f>
        <v>Por validar</v>
      </c>
      <c r="Z62" s="11">
        <v>3.4722215787041932E-5</v>
      </c>
      <c r="AA62" s="11" t="s">
        <v>37</v>
      </c>
      <c r="AC62" s="17" t="str">
        <f>TablaRequerimientos[[#This Row],[Tiempo Total Gestión]]</f>
        <v/>
      </c>
      <c r="AD62" s="11" t="e">
        <f t="shared" si="0"/>
        <v>#VALUE!</v>
      </c>
      <c r="AE62" s="11" t="e">
        <f t="shared" si="1"/>
        <v>#VALUE!</v>
      </c>
      <c r="AF62" s="11" t="e">
        <f>IF(TablaRequerimientos[[#This Row],[Prioridad]]="Baja",(AD62-24)*60+AE62,IF(TablaRequerimientos[[#This Row],[Prioridad]]="Media",(AD62-4)*60+AE62,(AD62-2)*60+AE62))</f>
        <v>#VALUE!</v>
      </c>
      <c r="AH62" s="17" t="str">
        <f>TablaRequerimientos[[#This Row],[Tiempo Creación (HH:mm)]]</f>
        <v>Por validar</v>
      </c>
      <c r="AI62" s="11" t="e">
        <f t="shared" si="2"/>
        <v>#VALUE!</v>
      </c>
      <c r="AJ62" s="11" t="e">
        <f t="shared" si="3"/>
        <v>#VALUE!</v>
      </c>
      <c r="AK62" s="11" t="e">
        <f>IF(TablaRequerimientos[[#This Row],[Prioridad]]="Baja",((AI62*60)+AJ62)-30,IF(TablaRequerimientos[[#This Row],[Prioridad]]="Media",((AI62*60)+AJ62)-15))</f>
        <v>#VALUE!</v>
      </c>
      <c r="AM62" s="11">
        <f>TablaRequerimientos[[#This Row],[Tiempo Avance Incidente]]</f>
        <v>3.4722215787041932E-5</v>
      </c>
      <c r="AN62" s="11">
        <f t="shared" si="4"/>
        <v>0</v>
      </c>
      <c r="AO62" s="11">
        <f t="shared" si="5"/>
        <v>0</v>
      </c>
      <c r="AP62" s="11">
        <f>IF(TablaRequerimientos[[#This Row],[Prioridad]]="Baja",((AN62*60)+AO62)-720,IF(TablaRequerimientos[[#This Row],[Prioridad]]="Media",((AN62*60)+AO62)-120))</f>
        <v>-720</v>
      </c>
      <c r="AR62" t="str">
        <f t="shared" si="6"/>
        <v>jueves</v>
      </c>
    </row>
    <row r="63" spans="1:44" x14ac:dyDescent="0.25">
      <c r="A63" s="26" t="s">
        <v>4278</v>
      </c>
      <c r="B63" t="s">
        <v>4279</v>
      </c>
      <c r="C63" t="s">
        <v>395</v>
      </c>
      <c r="D63" t="s">
        <v>150</v>
      </c>
      <c r="E63" t="s">
        <v>546</v>
      </c>
      <c r="F63" t="s">
        <v>111</v>
      </c>
      <c r="G63" s="12">
        <v>43832</v>
      </c>
      <c r="H63" s="13">
        <v>0.49410879629629628</v>
      </c>
      <c r="I63" s="12">
        <v>43832</v>
      </c>
      <c r="J63" s="13">
        <v>0.61697916666666663</v>
      </c>
      <c r="K63" s="27">
        <v>43833.632395833331</v>
      </c>
      <c r="M63" s="11"/>
      <c r="O63" s="11" t="s">
        <v>546</v>
      </c>
      <c r="P63" s="11" t="s">
        <v>546</v>
      </c>
      <c r="X63" s="17" t="str">
        <f>IFERROR(VLOOKUP(TablaRequerimientos[[#This Row],[ID de orden de trabajo+]],#REF!,11,FALSE),"Por validar")</f>
        <v>Por validar</v>
      </c>
      <c r="Y63" s="11" t="str">
        <f>IFERROR(VLOOKUP(TablaRequerimientos[[#This Row],[ID de orden de trabajo+]],#REF!,12,FALSE),"Por validar")</f>
        <v>Por validar</v>
      </c>
      <c r="Z63" s="11">
        <v>2.314814628334716E-5</v>
      </c>
      <c r="AA63" s="11" t="s">
        <v>37</v>
      </c>
      <c r="AC63" s="17" t="str">
        <f>TablaRequerimientos[[#This Row],[Tiempo Total Gestión]]</f>
        <v/>
      </c>
      <c r="AD63" s="11" t="e">
        <f t="shared" si="0"/>
        <v>#VALUE!</v>
      </c>
      <c r="AE63" s="11" t="e">
        <f t="shared" si="1"/>
        <v>#VALUE!</v>
      </c>
      <c r="AF63" s="11" t="e">
        <f>IF(TablaRequerimientos[[#This Row],[Prioridad]]="Baja",(AD63-24)*60+AE63,IF(TablaRequerimientos[[#This Row],[Prioridad]]="Media",(AD63-4)*60+AE63,(AD63-2)*60+AE63))</f>
        <v>#VALUE!</v>
      </c>
      <c r="AH63" s="17" t="str">
        <f>TablaRequerimientos[[#This Row],[Tiempo Creación (HH:mm)]]</f>
        <v>Por validar</v>
      </c>
      <c r="AI63" s="11" t="e">
        <f t="shared" si="2"/>
        <v>#VALUE!</v>
      </c>
      <c r="AJ63" s="11" t="e">
        <f t="shared" si="3"/>
        <v>#VALUE!</v>
      </c>
      <c r="AK63" s="11" t="e">
        <f>IF(TablaRequerimientos[[#This Row],[Prioridad]]="Baja",((AI63*60)+AJ63)-30,IF(TablaRequerimientos[[#This Row],[Prioridad]]="Media",((AI63*60)+AJ63)-15))</f>
        <v>#VALUE!</v>
      </c>
      <c r="AM63" s="11">
        <f>TablaRequerimientos[[#This Row],[Tiempo Avance Incidente]]</f>
        <v>2.314814628334716E-5</v>
      </c>
      <c r="AN63" s="11">
        <f t="shared" si="4"/>
        <v>0</v>
      </c>
      <c r="AO63" s="11">
        <f t="shared" si="5"/>
        <v>0</v>
      </c>
      <c r="AP63" s="11">
        <f>IF(TablaRequerimientos[[#This Row],[Prioridad]]="Baja",((AN63*60)+AO63)-720,IF(TablaRequerimientos[[#This Row],[Prioridad]]="Media",((AN63*60)+AO63)-120))</f>
        <v>-720</v>
      </c>
      <c r="AR63" t="str">
        <f t="shared" si="6"/>
        <v>jueves</v>
      </c>
    </row>
    <row r="64" spans="1:44" x14ac:dyDescent="0.25">
      <c r="A64" s="26" t="s">
        <v>4280</v>
      </c>
      <c r="B64" t="s">
        <v>4281</v>
      </c>
      <c r="C64" t="s">
        <v>395</v>
      </c>
      <c r="D64" t="s">
        <v>150</v>
      </c>
      <c r="E64" t="s">
        <v>546</v>
      </c>
      <c r="F64" t="s">
        <v>111</v>
      </c>
      <c r="G64" s="12">
        <v>43832</v>
      </c>
      <c r="H64" s="13">
        <v>0.4965162037037037</v>
      </c>
      <c r="I64" s="12">
        <v>43832</v>
      </c>
      <c r="J64" s="13">
        <v>0.60994212962962957</v>
      </c>
      <c r="K64" s="27">
        <v>43833.632395833331</v>
      </c>
      <c r="M64" s="11"/>
      <c r="O64" s="11" t="s">
        <v>546</v>
      </c>
      <c r="P64" s="11" t="s">
        <v>546</v>
      </c>
      <c r="X64" s="17" t="str">
        <f>IFERROR(VLOOKUP(TablaRequerimientos[[#This Row],[ID de orden de trabajo+]],#REF!,11,FALSE),"Por validar")</f>
        <v>Por validar</v>
      </c>
      <c r="Y64" s="11" t="str">
        <f>IFERROR(VLOOKUP(TablaRequerimientos[[#This Row],[ID de orden de trabajo+]],#REF!,12,FALSE),"Por validar")</f>
        <v>Por validar</v>
      </c>
      <c r="Z64" s="11">
        <v>8.4490740846376866E-4</v>
      </c>
      <c r="AA64" s="11" t="s">
        <v>37</v>
      </c>
      <c r="AC64" s="17" t="str">
        <f>TablaRequerimientos[[#This Row],[Tiempo Total Gestión]]</f>
        <v/>
      </c>
      <c r="AD64" s="11" t="e">
        <f t="shared" si="0"/>
        <v>#VALUE!</v>
      </c>
      <c r="AE64" s="11" t="e">
        <f t="shared" si="1"/>
        <v>#VALUE!</v>
      </c>
      <c r="AF64" s="11" t="e">
        <f>IF(TablaRequerimientos[[#This Row],[Prioridad]]="Baja",(AD64-24)*60+AE64,IF(TablaRequerimientos[[#This Row],[Prioridad]]="Media",(AD64-4)*60+AE64,(AD64-2)*60+AE64))</f>
        <v>#VALUE!</v>
      </c>
      <c r="AH64" s="17" t="str">
        <f>TablaRequerimientos[[#This Row],[Tiempo Creación (HH:mm)]]</f>
        <v>Por validar</v>
      </c>
      <c r="AI64" s="11" t="e">
        <f t="shared" si="2"/>
        <v>#VALUE!</v>
      </c>
      <c r="AJ64" s="11" t="e">
        <f t="shared" si="3"/>
        <v>#VALUE!</v>
      </c>
      <c r="AK64" s="11" t="e">
        <f>IF(TablaRequerimientos[[#This Row],[Prioridad]]="Baja",((AI64*60)+AJ64)-30,IF(TablaRequerimientos[[#This Row],[Prioridad]]="Media",((AI64*60)+AJ64)-15))</f>
        <v>#VALUE!</v>
      </c>
      <c r="AM64" s="11">
        <f>TablaRequerimientos[[#This Row],[Tiempo Avance Incidente]]</f>
        <v>8.4490740846376866E-4</v>
      </c>
      <c r="AN64" s="11">
        <f t="shared" si="4"/>
        <v>0</v>
      </c>
      <c r="AO64" s="11">
        <f t="shared" si="5"/>
        <v>1</v>
      </c>
      <c r="AP64" s="11">
        <f>IF(TablaRequerimientos[[#This Row],[Prioridad]]="Baja",((AN64*60)+AO64)-720,IF(TablaRequerimientos[[#This Row],[Prioridad]]="Media",((AN64*60)+AO64)-120))</f>
        <v>-719</v>
      </c>
      <c r="AR64" t="str">
        <f t="shared" si="6"/>
        <v>jueves</v>
      </c>
    </row>
    <row r="65" spans="1:44" x14ac:dyDescent="0.25">
      <c r="A65" s="26" t="s">
        <v>4282</v>
      </c>
      <c r="B65" t="s">
        <v>4265</v>
      </c>
      <c r="C65" t="s">
        <v>395</v>
      </c>
      <c r="D65" t="s">
        <v>150</v>
      </c>
      <c r="E65" t="s">
        <v>546</v>
      </c>
      <c r="F65" t="s">
        <v>4230</v>
      </c>
      <c r="G65" s="12">
        <v>43832</v>
      </c>
      <c r="H65" s="13">
        <v>0.49638888888888894</v>
      </c>
      <c r="I65" s="12">
        <v>43832</v>
      </c>
      <c r="J65" s="13">
        <v>0.54258101851851859</v>
      </c>
      <c r="K65" s="27">
        <v>43833.558888888889</v>
      </c>
      <c r="M65" s="11"/>
      <c r="O65" s="11" t="s">
        <v>546</v>
      </c>
      <c r="P65" s="11" t="s">
        <v>546</v>
      </c>
      <c r="X65" s="17" t="str">
        <f>IFERROR(VLOOKUP(TablaRequerimientos[[#This Row],[ID de orden de trabajo+]],#REF!,11,FALSE),"Por validar")</f>
        <v>Por validar</v>
      </c>
      <c r="Y65" s="11" t="str">
        <f>IFERROR(VLOOKUP(TablaRequerimientos[[#This Row],[ID de orden de trabajo+]],#REF!,12,FALSE),"Por validar")</f>
        <v>Por validar</v>
      </c>
      <c r="Z65" s="11">
        <v>4.5138888526707888E-4</v>
      </c>
      <c r="AA65" s="11" t="s">
        <v>37</v>
      </c>
      <c r="AC65" s="17" t="str">
        <f>TablaRequerimientos[[#This Row],[Tiempo Total Gestión]]</f>
        <v/>
      </c>
      <c r="AD65" s="11" t="e">
        <f t="shared" si="0"/>
        <v>#VALUE!</v>
      </c>
      <c r="AE65" s="11" t="e">
        <f t="shared" si="1"/>
        <v>#VALUE!</v>
      </c>
      <c r="AF65" s="11" t="e">
        <f>IF(TablaRequerimientos[[#This Row],[Prioridad]]="Baja",(AD65-24)*60+AE65,IF(TablaRequerimientos[[#This Row],[Prioridad]]="Media",(AD65-4)*60+AE65,(AD65-2)*60+AE65))</f>
        <v>#VALUE!</v>
      </c>
      <c r="AH65" s="17" t="str">
        <f>TablaRequerimientos[[#This Row],[Tiempo Creación (HH:mm)]]</f>
        <v>Por validar</v>
      </c>
      <c r="AI65" s="11" t="e">
        <f t="shared" si="2"/>
        <v>#VALUE!</v>
      </c>
      <c r="AJ65" s="11" t="e">
        <f t="shared" si="3"/>
        <v>#VALUE!</v>
      </c>
      <c r="AK65" s="11" t="e">
        <f>IF(TablaRequerimientos[[#This Row],[Prioridad]]="Baja",((AI65*60)+AJ65)-30,IF(TablaRequerimientos[[#This Row],[Prioridad]]="Media",((AI65*60)+AJ65)-15))</f>
        <v>#VALUE!</v>
      </c>
      <c r="AM65" s="11">
        <f>TablaRequerimientos[[#This Row],[Tiempo Avance Incidente]]</f>
        <v>4.5138888526707888E-4</v>
      </c>
      <c r="AN65" s="11">
        <f t="shared" si="4"/>
        <v>0</v>
      </c>
      <c r="AO65" s="11">
        <f t="shared" si="5"/>
        <v>0</v>
      </c>
      <c r="AP65" s="11">
        <f>IF(TablaRequerimientos[[#This Row],[Prioridad]]="Baja",((AN65*60)+AO65)-720,IF(TablaRequerimientos[[#This Row],[Prioridad]]="Media",((AN65*60)+AO65)-120))</f>
        <v>-720</v>
      </c>
      <c r="AR65" t="str">
        <f t="shared" si="6"/>
        <v>jueves</v>
      </c>
    </row>
    <row r="66" spans="1:44" x14ac:dyDescent="0.25">
      <c r="A66" s="26" t="s">
        <v>4283</v>
      </c>
      <c r="B66" t="s">
        <v>4284</v>
      </c>
      <c r="C66" t="s">
        <v>395</v>
      </c>
      <c r="D66" t="s">
        <v>150</v>
      </c>
      <c r="E66" t="s">
        <v>546</v>
      </c>
      <c r="F66" t="s">
        <v>111</v>
      </c>
      <c r="G66" s="12">
        <v>43832</v>
      </c>
      <c r="H66" s="13">
        <v>0.49988425925925922</v>
      </c>
      <c r="I66" s="12">
        <v>43832</v>
      </c>
      <c r="J66" s="13">
        <v>0.54049768518518515</v>
      </c>
      <c r="K66" s="27">
        <v>43833.558888888889</v>
      </c>
      <c r="M66" s="11"/>
      <c r="O66" s="11" t="s">
        <v>546</v>
      </c>
      <c r="P66" s="11" t="s">
        <v>546</v>
      </c>
      <c r="X66" s="17" t="str">
        <f>IFERROR(VLOOKUP(TablaRequerimientos[[#This Row],[ID de orden de trabajo+]],#REF!,11,FALSE),"Por validar")</f>
        <v>Por validar</v>
      </c>
      <c r="Y66" s="11" t="str">
        <f>IFERROR(VLOOKUP(TablaRequerimientos[[#This Row],[ID de orden de trabajo+]],#REF!,12,FALSE),"Por validar")</f>
        <v>Por validar</v>
      </c>
      <c r="Z66" s="11">
        <v>1.1226851856918074E-3</v>
      </c>
      <c r="AA66" s="11" t="s">
        <v>37</v>
      </c>
      <c r="AC66" s="17" t="str">
        <f>TablaRequerimientos[[#This Row],[Tiempo Total Gestión]]</f>
        <v/>
      </c>
      <c r="AD66" s="11" t="e">
        <f t="shared" si="0"/>
        <v>#VALUE!</v>
      </c>
      <c r="AE66" s="11" t="e">
        <f t="shared" si="1"/>
        <v>#VALUE!</v>
      </c>
      <c r="AF66" s="11" t="e">
        <f>IF(TablaRequerimientos[[#This Row],[Prioridad]]="Baja",(AD66-24)*60+AE66,IF(TablaRequerimientos[[#This Row],[Prioridad]]="Media",(AD66-4)*60+AE66,(AD66-2)*60+AE66))</f>
        <v>#VALUE!</v>
      </c>
      <c r="AH66" s="17" t="str">
        <f>TablaRequerimientos[[#This Row],[Tiempo Creación (HH:mm)]]</f>
        <v>Por validar</v>
      </c>
      <c r="AI66" s="11" t="e">
        <f t="shared" si="2"/>
        <v>#VALUE!</v>
      </c>
      <c r="AJ66" s="11" t="e">
        <f t="shared" si="3"/>
        <v>#VALUE!</v>
      </c>
      <c r="AK66" s="11" t="e">
        <f>IF(TablaRequerimientos[[#This Row],[Prioridad]]="Baja",((AI66*60)+AJ66)-30,IF(TablaRequerimientos[[#This Row],[Prioridad]]="Media",((AI66*60)+AJ66)-15))</f>
        <v>#VALUE!</v>
      </c>
      <c r="AM66" s="11">
        <f>TablaRequerimientos[[#This Row],[Tiempo Avance Incidente]]</f>
        <v>1.1226851856918074E-3</v>
      </c>
      <c r="AN66" s="11">
        <f t="shared" si="4"/>
        <v>0</v>
      </c>
      <c r="AO66" s="11">
        <f t="shared" si="5"/>
        <v>1</v>
      </c>
      <c r="AP66" s="11">
        <f>IF(TablaRequerimientos[[#This Row],[Prioridad]]="Baja",((AN66*60)+AO66)-720,IF(TablaRequerimientos[[#This Row],[Prioridad]]="Media",((AN66*60)+AO66)-120))</f>
        <v>-719</v>
      </c>
      <c r="AR66" t="str">
        <f t="shared" si="6"/>
        <v>jueves</v>
      </c>
    </row>
    <row r="67" spans="1:44" x14ac:dyDescent="0.25">
      <c r="A67" s="26" t="s">
        <v>4285</v>
      </c>
      <c r="B67" t="s">
        <v>4286</v>
      </c>
      <c r="C67" t="s">
        <v>4287</v>
      </c>
      <c r="D67" t="s">
        <v>150</v>
      </c>
      <c r="E67" t="s">
        <v>546</v>
      </c>
      <c r="F67" t="s">
        <v>111</v>
      </c>
      <c r="G67" s="12">
        <v>43832</v>
      </c>
      <c r="H67" s="13">
        <v>0.50206018518518525</v>
      </c>
      <c r="I67" s="12">
        <v>43832</v>
      </c>
      <c r="J67" s="13">
        <v>0.61972222222222217</v>
      </c>
      <c r="K67" s="27">
        <v>43833.632395833331</v>
      </c>
      <c r="M67" s="11"/>
      <c r="O67" s="11" t="s">
        <v>546</v>
      </c>
      <c r="P67" s="11" t="s">
        <v>546</v>
      </c>
      <c r="X67" s="17" t="str">
        <f>IFERROR(VLOOKUP(TablaRequerimientos[[#This Row],[ID de orden de trabajo+]],#REF!,11,FALSE),"Por validar")</f>
        <v>Por validar</v>
      </c>
      <c r="Y67" s="11" t="str">
        <f>IFERROR(VLOOKUP(TablaRequerimientos[[#This Row],[ID de orden de trabajo+]],#REF!,12,FALSE),"Por validar")</f>
        <v>Por validar</v>
      </c>
      <c r="Z67" s="11">
        <v>5.2083333139307797E-4</v>
      </c>
      <c r="AA67" s="11" t="s">
        <v>37</v>
      </c>
      <c r="AC67" s="17" t="str">
        <f>TablaRequerimientos[[#This Row],[Tiempo Total Gestión]]</f>
        <v/>
      </c>
      <c r="AD67" s="11" t="e">
        <f t="shared" ref="AD67:AD130" si="7">HOUR(AC67)</f>
        <v>#VALUE!</v>
      </c>
      <c r="AE67" s="11" t="e">
        <f t="shared" ref="AE67:AE130" si="8">MINUTE(AC67)</f>
        <v>#VALUE!</v>
      </c>
      <c r="AF67" s="11" t="e">
        <f>IF(TablaRequerimientos[[#This Row],[Prioridad]]="Baja",(AD67-24)*60+AE67,IF(TablaRequerimientos[[#This Row],[Prioridad]]="Media",(AD67-4)*60+AE67,(AD67-2)*60+AE67))</f>
        <v>#VALUE!</v>
      </c>
      <c r="AH67" s="17" t="str">
        <f>TablaRequerimientos[[#This Row],[Tiempo Creación (HH:mm)]]</f>
        <v>Por validar</v>
      </c>
      <c r="AI67" s="11" t="e">
        <f t="shared" ref="AI67:AI130" si="9">HOUR(AH67)</f>
        <v>#VALUE!</v>
      </c>
      <c r="AJ67" s="11" t="e">
        <f t="shared" ref="AJ67:AJ130" si="10">MINUTE(AH67)</f>
        <v>#VALUE!</v>
      </c>
      <c r="AK67" s="11" t="e">
        <f>IF(TablaRequerimientos[[#This Row],[Prioridad]]="Baja",((AI67*60)+AJ67)-30,IF(TablaRequerimientos[[#This Row],[Prioridad]]="Media",((AI67*60)+AJ67)-15))</f>
        <v>#VALUE!</v>
      </c>
      <c r="AM67" s="11">
        <f>TablaRequerimientos[[#This Row],[Tiempo Avance Incidente]]</f>
        <v>5.2083333139307797E-4</v>
      </c>
      <c r="AN67" s="11">
        <f t="shared" ref="AN67:AN130" si="11">HOUR(AM67)</f>
        <v>0</v>
      </c>
      <c r="AO67" s="11">
        <f t="shared" ref="AO67:AO130" si="12">MINUTE(AM67)</f>
        <v>0</v>
      </c>
      <c r="AP67" s="11">
        <f>IF(TablaRequerimientos[[#This Row],[Prioridad]]="Baja",((AN67*60)+AO67)-720,IF(TablaRequerimientos[[#This Row],[Prioridad]]="Media",((AN67*60)+AO67)-120))</f>
        <v>-720</v>
      </c>
      <c r="AR67" t="str">
        <f t="shared" ref="AR67:AR130" si="13">TEXT(G67,"dddd")</f>
        <v>jueves</v>
      </c>
    </row>
    <row r="68" spans="1:44" x14ac:dyDescent="0.25">
      <c r="A68" s="26" t="s">
        <v>4288</v>
      </c>
      <c r="B68" t="s">
        <v>4289</v>
      </c>
      <c r="C68" t="s">
        <v>395</v>
      </c>
      <c r="D68" t="s">
        <v>150</v>
      </c>
      <c r="E68" t="s">
        <v>546</v>
      </c>
      <c r="F68" t="s">
        <v>111</v>
      </c>
      <c r="G68" s="12">
        <v>43832</v>
      </c>
      <c r="H68" s="13">
        <v>0.52466435185185178</v>
      </c>
      <c r="I68" s="12">
        <v>43832</v>
      </c>
      <c r="J68" s="13">
        <v>0.63802083333333337</v>
      </c>
      <c r="K68" s="27">
        <v>43833.699942129628</v>
      </c>
      <c r="M68" s="11"/>
      <c r="O68" s="11" t="s">
        <v>546</v>
      </c>
      <c r="P68" s="11" t="s">
        <v>546</v>
      </c>
      <c r="X68" s="17" t="str">
        <f>IFERROR(VLOOKUP(TablaRequerimientos[[#This Row],[ID de orden de trabajo+]],#REF!,11,FALSE),"Por validar")</f>
        <v>Por validar</v>
      </c>
      <c r="Y68" s="11" t="str">
        <f>IFERROR(VLOOKUP(TablaRequerimientos[[#This Row],[ID de orden de trabajo+]],#REF!,12,FALSE),"Por validar")</f>
        <v>Por validar</v>
      </c>
      <c r="Z68" s="11">
        <v>4.8611111560603604E-4</v>
      </c>
      <c r="AA68" s="11" t="s">
        <v>37</v>
      </c>
      <c r="AC68" s="17" t="str">
        <f>TablaRequerimientos[[#This Row],[Tiempo Total Gestión]]</f>
        <v/>
      </c>
      <c r="AD68" s="11" t="e">
        <f t="shared" si="7"/>
        <v>#VALUE!</v>
      </c>
      <c r="AE68" s="11" t="e">
        <f t="shared" si="8"/>
        <v>#VALUE!</v>
      </c>
      <c r="AF68" s="11" t="e">
        <f>IF(TablaRequerimientos[[#This Row],[Prioridad]]="Baja",(AD68-24)*60+AE68,IF(TablaRequerimientos[[#This Row],[Prioridad]]="Media",(AD68-4)*60+AE68,(AD68-2)*60+AE68))</f>
        <v>#VALUE!</v>
      </c>
      <c r="AH68" s="17" t="str">
        <f>TablaRequerimientos[[#This Row],[Tiempo Creación (HH:mm)]]</f>
        <v>Por validar</v>
      </c>
      <c r="AI68" s="11" t="e">
        <f t="shared" si="9"/>
        <v>#VALUE!</v>
      </c>
      <c r="AJ68" s="11" t="e">
        <f t="shared" si="10"/>
        <v>#VALUE!</v>
      </c>
      <c r="AK68" s="11" t="e">
        <f>IF(TablaRequerimientos[[#This Row],[Prioridad]]="Baja",((AI68*60)+AJ68)-30,IF(TablaRequerimientos[[#This Row],[Prioridad]]="Media",((AI68*60)+AJ68)-15))</f>
        <v>#VALUE!</v>
      </c>
      <c r="AM68" s="11">
        <f>TablaRequerimientos[[#This Row],[Tiempo Avance Incidente]]</f>
        <v>4.8611111560603604E-4</v>
      </c>
      <c r="AN68" s="11">
        <f t="shared" si="11"/>
        <v>0</v>
      </c>
      <c r="AO68" s="11">
        <f t="shared" si="12"/>
        <v>0</v>
      </c>
      <c r="AP68" s="11">
        <f>IF(TablaRequerimientos[[#This Row],[Prioridad]]="Baja",((AN68*60)+AO68)-720,IF(TablaRequerimientos[[#This Row],[Prioridad]]="Media",((AN68*60)+AO68)-120))</f>
        <v>-720</v>
      </c>
      <c r="AR68" t="str">
        <f t="shared" si="13"/>
        <v>jueves</v>
      </c>
    </row>
    <row r="69" spans="1:44" x14ac:dyDescent="0.25">
      <c r="A69" s="26" t="s">
        <v>4290</v>
      </c>
      <c r="B69" t="s">
        <v>4244</v>
      </c>
      <c r="C69" t="s">
        <v>395</v>
      </c>
      <c r="D69" t="s">
        <v>150</v>
      </c>
      <c r="E69" t="s">
        <v>546</v>
      </c>
      <c r="F69" t="s">
        <v>111</v>
      </c>
      <c r="G69" s="12">
        <v>43832</v>
      </c>
      <c r="H69" s="13">
        <v>0.58791666666666664</v>
      </c>
      <c r="I69" s="12">
        <v>43832</v>
      </c>
      <c r="J69" s="13">
        <v>0.71234953703703707</v>
      </c>
      <c r="K69" s="27">
        <v>43833.799490740741</v>
      </c>
      <c r="M69" s="11"/>
      <c r="O69" s="11" t="s">
        <v>546</v>
      </c>
      <c r="P69" s="11" t="s">
        <v>546</v>
      </c>
      <c r="X69" s="17" t="str">
        <f>IFERROR(VLOOKUP(TablaRequerimientos[[#This Row],[ID de orden de trabajo+]],#REF!,11,FALSE),"Por validar")</f>
        <v>Por validar</v>
      </c>
      <c r="Y69" s="11" t="str">
        <f>IFERROR(VLOOKUP(TablaRequerimientos[[#This Row],[ID de orden de trabajo+]],#REF!,12,FALSE),"Por validar")</f>
        <v>Por validar</v>
      </c>
      <c r="Z69" s="11">
        <v>0</v>
      </c>
      <c r="AA69" s="11" t="s">
        <v>37</v>
      </c>
      <c r="AC69" s="17" t="str">
        <f>TablaRequerimientos[[#This Row],[Tiempo Total Gestión]]</f>
        <v/>
      </c>
      <c r="AD69" s="11" t="e">
        <f t="shared" si="7"/>
        <v>#VALUE!</v>
      </c>
      <c r="AE69" s="11" t="e">
        <f t="shared" si="8"/>
        <v>#VALUE!</v>
      </c>
      <c r="AF69" s="11" t="e">
        <f>IF(TablaRequerimientos[[#This Row],[Prioridad]]="Baja",(AD69-24)*60+AE69,IF(TablaRequerimientos[[#This Row],[Prioridad]]="Media",(AD69-4)*60+AE69,(AD69-2)*60+AE69))</f>
        <v>#VALUE!</v>
      </c>
      <c r="AH69" s="17" t="str">
        <f>TablaRequerimientos[[#This Row],[Tiempo Creación (HH:mm)]]</f>
        <v>Por validar</v>
      </c>
      <c r="AI69" s="11" t="e">
        <f t="shared" si="9"/>
        <v>#VALUE!</v>
      </c>
      <c r="AJ69" s="11" t="e">
        <f t="shared" si="10"/>
        <v>#VALUE!</v>
      </c>
      <c r="AK69" s="11" t="e">
        <f>IF(TablaRequerimientos[[#This Row],[Prioridad]]="Baja",((AI69*60)+AJ69)-30,IF(TablaRequerimientos[[#This Row],[Prioridad]]="Media",((AI69*60)+AJ69)-15))</f>
        <v>#VALUE!</v>
      </c>
      <c r="AM69" s="11">
        <f>TablaRequerimientos[[#This Row],[Tiempo Avance Incidente]]</f>
        <v>0</v>
      </c>
      <c r="AN69" s="11">
        <f t="shared" si="11"/>
        <v>0</v>
      </c>
      <c r="AO69" s="11">
        <f t="shared" si="12"/>
        <v>0</v>
      </c>
      <c r="AP69" s="11">
        <f>IF(TablaRequerimientos[[#This Row],[Prioridad]]="Baja",((AN69*60)+AO69)-720,IF(TablaRequerimientos[[#This Row],[Prioridad]]="Media",((AN69*60)+AO69)-120))</f>
        <v>-720</v>
      </c>
      <c r="AR69" t="str">
        <f t="shared" si="13"/>
        <v>jueves</v>
      </c>
    </row>
    <row r="70" spans="1:44" x14ac:dyDescent="0.25">
      <c r="A70" s="26" t="s">
        <v>4291</v>
      </c>
      <c r="B70" t="s">
        <v>4242</v>
      </c>
      <c r="C70" t="s">
        <v>395</v>
      </c>
      <c r="D70" t="s">
        <v>150</v>
      </c>
      <c r="E70" t="s">
        <v>546</v>
      </c>
      <c r="F70" t="s">
        <v>111</v>
      </c>
      <c r="G70" s="12">
        <v>43832</v>
      </c>
      <c r="H70" s="13">
        <v>0.60312500000000002</v>
      </c>
      <c r="I70" s="12">
        <v>43832</v>
      </c>
      <c r="J70" s="13">
        <v>0.75165509259259267</v>
      </c>
      <c r="K70" s="27">
        <v>43833.799490740741</v>
      </c>
      <c r="M70" s="11"/>
      <c r="O70" s="11" t="s">
        <v>546</v>
      </c>
      <c r="P70" s="11" t="s">
        <v>546</v>
      </c>
      <c r="X70" s="17" t="str">
        <f>IFERROR(VLOOKUP(TablaRequerimientos[[#This Row],[ID de orden de trabajo+]],#REF!,11,FALSE),"Por validar")</f>
        <v>Por validar</v>
      </c>
      <c r="Y70" s="11" t="str">
        <f>IFERROR(VLOOKUP(TablaRequerimientos[[#This Row],[ID de orden de trabajo+]],#REF!,12,FALSE),"Por validar")</f>
        <v>Por validar</v>
      </c>
      <c r="Z70" s="11">
        <v>1.2037037085974589E-3</v>
      </c>
      <c r="AA70" s="11" t="s">
        <v>37</v>
      </c>
      <c r="AC70" s="17" t="str">
        <f>TablaRequerimientos[[#This Row],[Tiempo Total Gestión]]</f>
        <v/>
      </c>
      <c r="AD70" s="11" t="e">
        <f t="shared" si="7"/>
        <v>#VALUE!</v>
      </c>
      <c r="AE70" s="11" t="e">
        <f t="shared" si="8"/>
        <v>#VALUE!</v>
      </c>
      <c r="AF70" s="11" t="e">
        <f>IF(TablaRequerimientos[[#This Row],[Prioridad]]="Baja",(AD70-24)*60+AE70,IF(TablaRequerimientos[[#This Row],[Prioridad]]="Media",(AD70-4)*60+AE70,(AD70-2)*60+AE70))</f>
        <v>#VALUE!</v>
      </c>
      <c r="AH70" s="17" t="str">
        <f>TablaRequerimientos[[#This Row],[Tiempo Creación (HH:mm)]]</f>
        <v>Por validar</v>
      </c>
      <c r="AI70" s="11" t="e">
        <f t="shared" si="9"/>
        <v>#VALUE!</v>
      </c>
      <c r="AJ70" s="11" t="e">
        <f t="shared" si="10"/>
        <v>#VALUE!</v>
      </c>
      <c r="AK70" s="11" t="e">
        <f>IF(TablaRequerimientos[[#This Row],[Prioridad]]="Baja",((AI70*60)+AJ70)-30,IF(TablaRequerimientos[[#This Row],[Prioridad]]="Media",((AI70*60)+AJ70)-15))</f>
        <v>#VALUE!</v>
      </c>
      <c r="AM70" s="11">
        <f>TablaRequerimientos[[#This Row],[Tiempo Avance Incidente]]</f>
        <v>1.2037037085974589E-3</v>
      </c>
      <c r="AN70" s="11">
        <f t="shared" si="11"/>
        <v>0</v>
      </c>
      <c r="AO70" s="11">
        <f t="shared" si="12"/>
        <v>1</v>
      </c>
      <c r="AP70" s="11">
        <f>IF(TablaRequerimientos[[#This Row],[Prioridad]]="Baja",((AN70*60)+AO70)-720,IF(TablaRequerimientos[[#This Row],[Prioridad]]="Media",((AN70*60)+AO70)-120))</f>
        <v>-719</v>
      </c>
      <c r="AR70" t="str">
        <f t="shared" si="13"/>
        <v>jueves</v>
      </c>
    </row>
    <row r="71" spans="1:44" x14ac:dyDescent="0.25">
      <c r="A71" s="26" t="s">
        <v>4292</v>
      </c>
      <c r="B71" t="s">
        <v>4293</v>
      </c>
      <c r="C71" t="s">
        <v>4157</v>
      </c>
      <c r="D71" t="s">
        <v>150</v>
      </c>
      <c r="E71" t="s">
        <v>546</v>
      </c>
      <c r="F71" t="s">
        <v>111</v>
      </c>
      <c r="G71" s="12">
        <v>43832</v>
      </c>
      <c r="H71" s="13">
        <v>0.61476851851851855</v>
      </c>
      <c r="I71" s="12">
        <v>43832</v>
      </c>
      <c r="J71" s="13">
        <v>0.73548611111111117</v>
      </c>
      <c r="K71" s="27">
        <v>43833.799490740741</v>
      </c>
      <c r="M71" s="11"/>
      <c r="O71" s="11" t="s">
        <v>546</v>
      </c>
      <c r="P71" s="11" t="s">
        <v>546</v>
      </c>
      <c r="X71" s="17" t="str">
        <f>IFERROR(VLOOKUP(TablaRequerimientos[[#This Row],[ID de orden de trabajo+]],#REF!,11,FALSE),"Por validar")</f>
        <v>Por validar</v>
      </c>
      <c r="Y71" s="11" t="str">
        <f>IFERROR(VLOOKUP(TablaRequerimientos[[#This Row],[ID de orden de trabajo+]],#REF!,12,FALSE),"Por validar")</f>
        <v>Por validar</v>
      </c>
      <c r="Z71" s="11">
        <v>-3.7037036963738501E-4</v>
      </c>
      <c r="AA71" s="11" t="s">
        <v>37</v>
      </c>
      <c r="AC71" s="17" t="str">
        <f>TablaRequerimientos[[#This Row],[Tiempo Total Gestión]]</f>
        <v/>
      </c>
      <c r="AD71" s="11" t="e">
        <f t="shared" si="7"/>
        <v>#VALUE!</v>
      </c>
      <c r="AE71" s="11" t="e">
        <f t="shared" si="8"/>
        <v>#VALUE!</v>
      </c>
      <c r="AF71" s="11" t="e">
        <f>IF(TablaRequerimientos[[#This Row],[Prioridad]]="Baja",(AD71-24)*60+AE71,IF(TablaRequerimientos[[#This Row],[Prioridad]]="Media",(AD71-4)*60+AE71,(AD71-2)*60+AE71))</f>
        <v>#VALUE!</v>
      </c>
      <c r="AH71" s="17" t="str">
        <f>TablaRequerimientos[[#This Row],[Tiempo Creación (HH:mm)]]</f>
        <v>Por validar</v>
      </c>
      <c r="AI71" s="11" t="e">
        <f t="shared" si="9"/>
        <v>#VALUE!</v>
      </c>
      <c r="AJ71" s="11" t="e">
        <f t="shared" si="10"/>
        <v>#VALUE!</v>
      </c>
      <c r="AK71" s="11" t="e">
        <f>IF(TablaRequerimientos[[#This Row],[Prioridad]]="Baja",((AI71*60)+AJ71)-30,IF(TablaRequerimientos[[#This Row],[Prioridad]]="Media",((AI71*60)+AJ71)-15))</f>
        <v>#VALUE!</v>
      </c>
      <c r="AM71" s="11">
        <f>TablaRequerimientos[[#This Row],[Tiempo Avance Incidente]]</f>
        <v>-3.7037036963738501E-4</v>
      </c>
      <c r="AN71" s="11" t="e">
        <f t="shared" si="11"/>
        <v>#NUM!</v>
      </c>
      <c r="AO71" s="11" t="e">
        <f t="shared" si="12"/>
        <v>#NUM!</v>
      </c>
      <c r="AP71" s="11" t="e">
        <f>IF(TablaRequerimientos[[#This Row],[Prioridad]]="Baja",((AN71*60)+AO71)-720,IF(TablaRequerimientos[[#This Row],[Prioridad]]="Media",((AN71*60)+AO71)-120))</f>
        <v>#NUM!</v>
      </c>
      <c r="AR71" t="str">
        <f t="shared" si="13"/>
        <v>jueves</v>
      </c>
    </row>
    <row r="72" spans="1:44" x14ac:dyDescent="0.25">
      <c r="A72" s="26" t="s">
        <v>4294</v>
      </c>
      <c r="B72" t="s">
        <v>332</v>
      </c>
      <c r="C72" t="s">
        <v>161</v>
      </c>
      <c r="D72" t="s">
        <v>150</v>
      </c>
      <c r="E72" t="s">
        <v>546</v>
      </c>
      <c r="F72" t="s">
        <v>124</v>
      </c>
      <c r="G72" s="12">
        <v>43832</v>
      </c>
      <c r="H72" s="13">
        <v>0.64877314814814813</v>
      </c>
      <c r="I72" s="12">
        <v>43832</v>
      </c>
      <c r="J72" s="13">
        <v>0.69010416666666663</v>
      </c>
      <c r="K72" s="27">
        <v>43833.699942129628</v>
      </c>
      <c r="M72" s="11"/>
      <c r="O72" s="11" t="s">
        <v>546</v>
      </c>
      <c r="P72" s="11" t="s">
        <v>546</v>
      </c>
      <c r="X72" s="17" t="str">
        <f>IFERROR(VLOOKUP(TablaRequerimientos[[#This Row],[ID de orden de trabajo+]],#REF!,11,FALSE),"Por validar")</f>
        <v>Por validar</v>
      </c>
      <c r="Y72" s="11" t="str">
        <f>IFERROR(VLOOKUP(TablaRequerimientos[[#This Row],[ID de orden de trabajo+]],#REF!,12,FALSE),"Por validar")</f>
        <v>Por validar</v>
      </c>
      <c r="Z72" s="11">
        <v>5.7870369346346706E-5</v>
      </c>
      <c r="AA72" s="11" t="s">
        <v>37</v>
      </c>
      <c r="AC72" s="17" t="str">
        <f>TablaRequerimientos[[#This Row],[Tiempo Total Gestión]]</f>
        <v/>
      </c>
      <c r="AD72" s="11" t="e">
        <f t="shared" si="7"/>
        <v>#VALUE!</v>
      </c>
      <c r="AE72" s="11" t="e">
        <f t="shared" si="8"/>
        <v>#VALUE!</v>
      </c>
      <c r="AF72" s="11" t="e">
        <f>IF(TablaRequerimientos[[#This Row],[Prioridad]]="Baja",(AD72-24)*60+AE72,IF(TablaRequerimientos[[#This Row],[Prioridad]]="Media",(AD72-4)*60+AE72,(AD72-2)*60+AE72))</f>
        <v>#VALUE!</v>
      </c>
      <c r="AH72" s="17" t="str">
        <f>TablaRequerimientos[[#This Row],[Tiempo Creación (HH:mm)]]</f>
        <v>Por validar</v>
      </c>
      <c r="AI72" s="11" t="e">
        <f t="shared" si="9"/>
        <v>#VALUE!</v>
      </c>
      <c r="AJ72" s="11" t="e">
        <f t="shared" si="10"/>
        <v>#VALUE!</v>
      </c>
      <c r="AK72" s="11" t="e">
        <f>IF(TablaRequerimientos[[#This Row],[Prioridad]]="Baja",((AI72*60)+AJ72)-30,IF(TablaRequerimientos[[#This Row],[Prioridad]]="Media",((AI72*60)+AJ72)-15))</f>
        <v>#VALUE!</v>
      </c>
      <c r="AM72" s="11">
        <f>TablaRequerimientos[[#This Row],[Tiempo Avance Incidente]]</f>
        <v>5.7870369346346706E-5</v>
      </c>
      <c r="AN72" s="11">
        <f t="shared" si="11"/>
        <v>0</v>
      </c>
      <c r="AO72" s="11">
        <f t="shared" si="12"/>
        <v>0</v>
      </c>
      <c r="AP72" s="11">
        <f>IF(TablaRequerimientos[[#This Row],[Prioridad]]="Baja",((AN72*60)+AO72)-720,IF(TablaRequerimientos[[#This Row],[Prioridad]]="Media",((AN72*60)+AO72)-120))</f>
        <v>-720</v>
      </c>
      <c r="AR72" t="str">
        <f t="shared" si="13"/>
        <v>jueves</v>
      </c>
    </row>
    <row r="73" spans="1:44" x14ac:dyDescent="0.25">
      <c r="A73" s="26" t="s">
        <v>4295</v>
      </c>
      <c r="B73" t="s">
        <v>4240</v>
      </c>
      <c r="C73" t="s">
        <v>395</v>
      </c>
      <c r="D73" t="s">
        <v>150</v>
      </c>
      <c r="E73" t="s">
        <v>546</v>
      </c>
      <c r="F73" t="s">
        <v>111</v>
      </c>
      <c r="G73" s="12">
        <v>43832</v>
      </c>
      <c r="H73" s="13">
        <v>0.65339120370370374</v>
      </c>
      <c r="I73" s="12">
        <v>43832</v>
      </c>
      <c r="J73" s="13">
        <v>0.69813657407407403</v>
      </c>
      <c r="K73" s="27">
        <v>43833.699942129628</v>
      </c>
      <c r="M73" s="11"/>
      <c r="O73" s="11" t="s">
        <v>546</v>
      </c>
      <c r="P73" s="11" t="s">
        <v>546</v>
      </c>
      <c r="X73" s="17" t="str">
        <f>IFERROR(VLOOKUP(TablaRequerimientos[[#This Row],[ID de orden de trabajo+]],#REF!,11,FALSE),"Por validar")</f>
        <v>Por validar</v>
      </c>
      <c r="Y73" s="11" t="str">
        <f>IFERROR(VLOOKUP(TablaRequerimientos[[#This Row],[ID de orden de trabajo+]],#REF!,12,FALSE),"Por validar")</f>
        <v>Por validar</v>
      </c>
      <c r="Z73" s="11">
        <v>3.9351852319668978E-4</v>
      </c>
      <c r="AA73" s="11" t="s">
        <v>37</v>
      </c>
      <c r="AC73" s="17" t="str">
        <f>TablaRequerimientos[[#This Row],[Tiempo Total Gestión]]</f>
        <v/>
      </c>
      <c r="AD73" s="11" t="e">
        <f t="shared" si="7"/>
        <v>#VALUE!</v>
      </c>
      <c r="AE73" s="11" t="e">
        <f t="shared" si="8"/>
        <v>#VALUE!</v>
      </c>
      <c r="AF73" s="11" t="e">
        <f>IF(TablaRequerimientos[[#This Row],[Prioridad]]="Baja",(AD73-24)*60+AE73,IF(TablaRequerimientos[[#This Row],[Prioridad]]="Media",(AD73-4)*60+AE73,(AD73-2)*60+AE73))</f>
        <v>#VALUE!</v>
      </c>
      <c r="AH73" s="17" t="str">
        <f>TablaRequerimientos[[#This Row],[Tiempo Creación (HH:mm)]]</f>
        <v>Por validar</v>
      </c>
      <c r="AI73" s="11" t="e">
        <f t="shared" si="9"/>
        <v>#VALUE!</v>
      </c>
      <c r="AJ73" s="11" t="e">
        <f t="shared" si="10"/>
        <v>#VALUE!</v>
      </c>
      <c r="AK73" s="11" t="e">
        <f>IF(TablaRequerimientos[[#This Row],[Prioridad]]="Baja",((AI73*60)+AJ73)-30,IF(TablaRequerimientos[[#This Row],[Prioridad]]="Media",((AI73*60)+AJ73)-15))</f>
        <v>#VALUE!</v>
      </c>
      <c r="AM73" s="11">
        <f>TablaRequerimientos[[#This Row],[Tiempo Avance Incidente]]</f>
        <v>3.9351852319668978E-4</v>
      </c>
      <c r="AN73" s="11">
        <f t="shared" si="11"/>
        <v>0</v>
      </c>
      <c r="AO73" s="11">
        <f t="shared" si="12"/>
        <v>0</v>
      </c>
      <c r="AP73" s="11">
        <f>IF(TablaRequerimientos[[#This Row],[Prioridad]]="Baja",((AN73*60)+AO73)-720,IF(TablaRequerimientos[[#This Row],[Prioridad]]="Media",((AN73*60)+AO73)-120))</f>
        <v>-720</v>
      </c>
      <c r="AR73" t="str">
        <f t="shared" si="13"/>
        <v>jueves</v>
      </c>
    </row>
    <row r="74" spans="1:44" x14ac:dyDescent="0.25">
      <c r="A74" s="26" t="s">
        <v>4296</v>
      </c>
      <c r="B74" t="s">
        <v>4297</v>
      </c>
      <c r="C74" t="s">
        <v>395</v>
      </c>
      <c r="D74" t="s">
        <v>150</v>
      </c>
      <c r="E74" t="s">
        <v>546</v>
      </c>
      <c r="F74" t="s">
        <v>111</v>
      </c>
      <c r="G74" s="12">
        <v>43832</v>
      </c>
      <c r="H74" s="13">
        <v>0.61880787037037044</v>
      </c>
      <c r="I74" s="12">
        <v>43832</v>
      </c>
      <c r="J74" s="13">
        <v>0.63803240740740741</v>
      </c>
      <c r="K74" s="27">
        <v>43833.699942129628</v>
      </c>
      <c r="M74" s="11"/>
      <c r="O74" s="11" t="s">
        <v>546</v>
      </c>
      <c r="P74" s="11" t="s">
        <v>546</v>
      </c>
      <c r="X74" s="17" t="str">
        <f>IFERROR(VLOOKUP(TablaRequerimientos[[#This Row],[ID de orden de trabajo+]],#REF!,11,FALSE),"Por validar")</f>
        <v>Por validar</v>
      </c>
      <c r="Y74" s="11" t="str">
        <f>IFERROR(VLOOKUP(TablaRequerimientos[[#This Row],[ID de orden de trabajo+]],#REF!,12,FALSE),"Por validar")</f>
        <v>Por validar</v>
      </c>
      <c r="Z74" s="11">
        <v>1.5046296175569296E-4</v>
      </c>
      <c r="AA74" s="11" t="s">
        <v>37</v>
      </c>
      <c r="AC74" s="17" t="str">
        <f>TablaRequerimientos[[#This Row],[Tiempo Total Gestión]]</f>
        <v/>
      </c>
      <c r="AD74" s="11" t="e">
        <f t="shared" si="7"/>
        <v>#VALUE!</v>
      </c>
      <c r="AE74" s="11" t="e">
        <f t="shared" si="8"/>
        <v>#VALUE!</v>
      </c>
      <c r="AF74" s="11" t="e">
        <f>IF(TablaRequerimientos[[#This Row],[Prioridad]]="Baja",(AD74-24)*60+AE74,IF(TablaRequerimientos[[#This Row],[Prioridad]]="Media",(AD74-4)*60+AE74,(AD74-2)*60+AE74))</f>
        <v>#VALUE!</v>
      </c>
      <c r="AH74" s="17" t="str">
        <f>TablaRequerimientos[[#This Row],[Tiempo Creación (HH:mm)]]</f>
        <v>Por validar</v>
      </c>
      <c r="AI74" s="11" t="e">
        <f t="shared" si="9"/>
        <v>#VALUE!</v>
      </c>
      <c r="AJ74" s="11" t="e">
        <f t="shared" si="10"/>
        <v>#VALUE!</v>
      </c>
      <c r="AK74" s="11" t="e">
        <f>IF(TablaRequerimientos[[#This Row],[Prioridad]]="Baja",((AI74*60)+AJ74)-30,IF(TablaRequerimientos[[#This Row],[Prioridad]]="Media",((AI74*60)+AJ74)-15))</f>
        <v>#VALUE!</v>
      </c>
      <c r="AM74" s="11">
        <f>TablaRequerimientos[[#This Row],[Tiempo Avance Incidente]]</f>
        <v>1.5046296175569296E-4</v>
      </c>
      <c r="AN74" s="11">
        <f t="shared" si="11"/>
        <v>0</v>
      </c>
      <c r="AO74" s="11">
        <f t="shared" si="12"/>
        <v>0</v>
      </c>
      <c r="AP74" s="11">
        <f>IF(TablaRequerimientos[[#This Row],[Prioridad]]="Baja",((AN74*60)+AO74)-720,IF(TablaRequerimientos[[#This Row],[Prioridad]]="Media",((AN74*60)+AO74)-120))</f>
        <v>-720</v>
      </c>
      <c r="AR74" t="str">
        <f t="shared" si="13"/>
        <v>jueves</v>
      </c>
    </row>
    <row r="75" spans="1:44" x14ac:dyDescent="0.25">
      <c r="A75" s="26" t="s">
        <v>4298</v>
      </c>
      <c r="B75" t="s">
        <v>4299</v>
      </c>
      <c r="C75" t="s">
        <v>395</v>
      </c>
      <c r="D75" t="s">
        <v>150</v>
      </c>
      <c r="E75" t="s">
        <v>546</v>
      </c>
      <c r="F75" t="s">
        <v>111</v>
      </c>
      <c r="G75" s="12">
        <v>43832</v>
      </c>
      <c r="H75" s="13">
        <v>0.63416666666666666</v>
      </c>
      <c r="I75" s="12">
        <v>43832</v>
      </c>
      <c r="J75" s="13">
        <v>0.65863425925925922</v>
      </c>
      <c r="K75" s="27">
        <v>43833.699942129628</v>
      </c>
      <c r="M75" s="11"/>
      <c r="O75" s="11" t="s">
        <v>546</v>
      </c>
      <c r="P75" s="11" t="s">
        <v>546</v>
      </c>
      <c r="X75" s="17" t="str">
        <f>IFERROR(VLOOKUP(TablaRequerimientos[[#This Row],[ID de orden de trabajo+]],#REF!,11,FALSE),"Por validar")</f>
        <v>Por validar</v>
      </c>
      <c r="Y75" s="11" t="str">
        <f>IFERROR(VLOOKUP(TablaRequerimientos[[#This Row],[ID de orden de trabajo+]],#REF!,12,FALSE),"Por validar")</f>
        <v>Por validar</v>
      </c>
      <c r="Z75" s="11">
        <v>7.0601851621177047E-4</v>
      </c>
      <c r="AA75" s="11" t="s">
        <v>37</v>
      </c>
      <c r="AC75" s="17" t="str">
        <f>TablaRequerimientos[[#This Row],[Tiempo Total Gestión]]</f>
        <v/>
      </c>
      <c r="AD75" s="11" t="e">
        <f t="shared" si="7"/>
        <v>#VALUE!</v>
      </c>
      <c r="AE75" s="11" t="e">
        <f t="shared" si="8"/>
        <v>#VALUE!</v>
      </c>
      <c r="AF75" s="11" t="e">
        <f>IF(TablaRequerimientos[[#This Row],[Prioridad]]="Baja",(AD75-24)*60+AE75,IF(TablaRequerimientos[[#This Row],[Prioridad]]="Media",(AD75-4)*60+AE75,(AD75-2)*60+AE75))</f>
        <v>#VALUE!</v>
      </c>
      <c r="AH75" s="17" t="str">
        <f>TablaRequerimientos[[#This Row],[Tiempo Creación (HH:mm)]]</f>
        <v>Por validar</v>
      </c>
      <c r="AI75" s="11" t="e">
        <f t="shared" si="9"/>
        <v>#VALUE!</v>
      </c>
      <c r="AJ75" s="11" t="e">
        <f t="shared" si="10"/>
        <v>#VALUE!</v>
      </c>
      <c r="AK75" s="11" t="e">
        <f>IF(TablaRequerimientos[[#This Row],[Prioridad]]="Baja",((AI75*60)+AJ75)-30,IF(TablaRequerimientos[[#This Row],[Prioridad]]="Media",((AI75*60)+AJ75)-15))</f>
        <v>#VALUE!</v>
      </c>
      <c r="AM75" s="11">
        <f>TablaRequerimientos[[#This Row],[Tiempo Avance Incidente]]</f>
        <v>7.0601851621177047E-4</v>
      </c>
      <c r="AN75" s="11">
        <f t="shared" si="11"/>
        <v>0</v>
      </c>
      <c r="AO75" s="11">
        <f t="shared" si="12"/>
        <v>1</v>
      </c>
      <c r="AP75" s="11">
        <f>IF(TablaRequerimientos[[#This Row],[Prioridad]]="Baja",((AN75*60)+AO75)-720,IF(TablaRequerimientos[[#This Row],[Prioridad]]="Media",((AN75*60)+AO75)-120))</f>
        <v>-719</v>
      </c>
      <c r="AR75" t="str">
        <f t="shared" si="13"/>
        <v>jueves</v>
      </c>
    </row>
    <row r="76" spans="1:44" x14ac:dyDescent="0.25">
      <c r="A76" s="26" t="s">
        <v>4300</v>
      </c>
      <c r="B76" t="s">
        <v>4301</v>
      </c>
      <c r="C76" t="s">
        <v>395</v>
      </c>
      <c r="D76" t="s">
        <v>150</v>
      </c>
      <c r="E76" t="s">
        <v>546</v>
      </c>
      <c r="F76" t="s">
        <v>111</v>
      </c>
      <c r="G76" s="12">
        <v>43832</v>
      </c>
      <c r="H76" s="13">
        <v>0.65968749999999998</v>
      </c>
      <c r="I76" s="12">
        <v>43832</v>
      </c>
      <c r="J76" s="13">
        <v>0.72456018518518517</v>
      </c>
      <c r="K76" s="27">
        <v>43833.799490740741</v>
      </c>
      <c r="M76" s="11"/>
      <c r="O76" s="11" t="s">
        <v>546</v>
      </c>
      <c r="P76" s="11" t="s">
        <v>546</v>
      </c>
      <c r="X76" s="17" t="str">
        <f>IFERROR(VLOOKUP(TablaRequerimientos[[#This Row],[ID de orden de trabajo+]],#REF!,11,FALSE),"Por validar")</f>
        <v>Por validar</v>
      </c>
      <c r="Y76" s="11" t="str">
        <f>IFERROR(VLOOKUP(TablaRequerimientos[[#This Row],[ID de orden de trabajo+]],#REF!,12,FALSE),"Por validar")</f>
        <v>Por validar</v>
      </c>
      <c r="Z76" s="17">
        <v>4.6296299842651933E-5</v>
      </c>
      <c r="AA76" s="11" t="s">
        <v>37</v>
      </c>
      <c r="AC76" s="17" t="str">
        <f>TablaRequerimientos[[#This Row],[Tiempo Total Gestión]]</f>
        <v/>
      </c>
      <c r="AD76" s="11" t="e">
        <f t="shared" si="7"/>
        <v>#VALUE!</v>
      </c>
      <c r="AE76" s="11" t="e">
        <f t="shared" si="8"/>
        <v>#VALUE!</v>
      </c>
      <c r="AF76" s="11" t="e">
        <f>IF(TablaRequerimientos[[#This Row],[Prioridad]]="Baja",(AD76-24)*60+AE76,IF(TablaRequerimientos[[#This Row],[Prioridad]]="Media",(AD76-4)*60+AE76,(AD76-2)*60+AE76))</f>
        <v>#VALUE!</v>
      </c>
      <c r="AH76" s="17" t="str">
        <f>TablaRequerimientos[[#This Row],[Tiempo Creación (HH:mm)]]</f>
        <v>Por validar</v>
      </c>
      <c r="AI76" s="11" t="e">
        <f t="shared" si="9"/>
        <v>#VALUE!</v>
      </c>
      <c r="AJ76" s="11" t="e">
        <f t="shared" si="10"/>
        <v>#VALUE!</v>
      </c>
      <c r="AK76" s="11" t="e">
        <f>IF(TablaRequerimientos[[#This Row],[Prioridad]]="Baja",((AI76*60)+AJ76)-30,IF(TablaRequerimientos[[#This Row],[Prioridad]]="Media",((AI76*60)+AJ76)-15))</f>
        <v>#VALUE!</v>
      </c>
      <c r="AM76" s="11">
        <f>TablaRequerimientos[[#This Row],[Tiempo Avance Incidente]]</f>
        <v>4.6296299842651933E-5</v>
      </c>
      <c r="AN76" s="11">
        <f t="shared" si="11"/>
        <v>0</v>
      </c>
      <c r="AO76" s="11">
        <f t="shared" si="12"/>
        <v>0</v>
      </c>
      <c r="AP76" s="11">
        <f>IF(TablaRequerimientos[[#This Row],[Prioridad]]="Baja",((AN76*60)+AO76)-720,IF(TablaRequerimientos[[#This Row],[Prioridad]]="Media",((AN76*60)+AO76)-120))</f>
        <v>-720</v>
      </c>
      <c r="AR76" t="str">
        <f t="shared" si="13"/>
        <v>jueves</v>
      </c>
    </row>
    <row r="77" spans="1:44" x14ac:dyDescent="0.25">
      <c r="A77" s="26" t="s">
        <v>4302</v>
      </c>
      <c r="B77" t="s">
        <v>4303</v>
      </c>
      <c r="C77" t="s">
        <v>395</v>
      </c>
      <c r="D77" t="s">
        <v>150</v>
      </c>
      <c r="E77" t="s">
        <v>546</v>
      </c>
      <c r="F77" t="s">
        <v>111</v>
      </c>
      <c r="G77" s="12">
        <v>43832</v>
      </c>
      <c r="H77" s="13">
        <v>0.67395833333333333</v>
      </c>
      <c r="I77" s="12">
        <v>43832</v>
      </c>
      <c r="J77" s="13">
        <v>0.70859953703703704</v>
      </c>
      <c r="K77" s="27">
        <v>43833.799490740741</v>
      </c>
      <c r="M77" s="11"/>
      <c r="O77" s="11" t="s">
        <v>546</v>
      </c>
      <c r="P77" s="11" t="s">
        <v>546</v>
      </c>
      <c r="X77" s="17" t="str">
        <f>IFERROR(VLOOKUP(TablaRequerimientos[[#This Row],[ID de orden de trabajo+]],#REF!,11,FALSE),"Por validar")</f>
        <v>Por validar</v>
      </c>
      <c r="Y77" s="11" t="str">
        <f>IFERROR(VLOOKUP(TablaRequerimientos[[#This Row],[ID de orden de trabajo+]],#REF!,12,FALSE),"Por validar")</f>
        <v>Por validar</v>
      </c>
      <c r="Z77" s="11">
        <v>-2.8935185400769114E-4</v>
      </c>
      <c r="AA77" s="11" t="s">
        <v>37</v>
      </c>
      <c r="AC77" s="17" t="str">
        <f>TablaRequerimientos[[#This Row],[Tiempo Total Gestión]]</f>
        <v/>
      </c>
      <c r="AD77" s="11" t="e">
        <f t="shared" si="7"/>
        <v>#VALUE!</v>
      </c>
      <c r="AE77" s="11" t="e">
        <f t="shared" si="8"/>
        <v>#VALUE!</v>
      </c>
      <c r="AF77" s="11" t="e">
        <f>IF(TablaRequerimientos[[#This Row],[Prioridad]]="Baja",(AD77-24)*60+AE77,IF(TablaRequerimientos[[#This Row],[Prioridad]]="Media",(AD77-4)*60+AE77,(AD77-2)*60+AE77))</f>
        <v>#VALUE!</v>
      </c>
      <c r="AH77" s="17" t="str">
        <f>TablaRequerimientos[[#This Row],[Tiempo Creación (HH:mm)]]</f>
        <v>Por validar</v>
      </c>
      <c r="AI77" s="11" t="e">
        <f t="shared" si="9"/>
        <v>#VALUE!</v>
      </c>
      <c r="AJ77" s="11" t="e">
        <f t="shared" si="10"/>
        <v>#VALUE!</v>
      </c>
      <c r="AK77" s="11" t="e">
        <f>IF(TablaRequerimientos[[#This Row],[Prioridad]]="Baja",((AI77*60)+AJ77)-30,IF(TablaRequerimientos[[#This Row],[Prioridad]]="Media",((AI77*60)+AJ77)-15))</f>
        <v>#VALUE!</v>
      </c>
      <c r="AM77" s="11">
        <f>TablaRequerimientos[[#This Row],[Tiempo Avance Incidente]]</f>
        <v>-2.8935185400769114E-4</v>
      </c>
      <c r="AN77" s="11" t="e">
        <f t="shared" si="11"/>
        <v>#NUM!</v>
      </c>
      <c r="AO77" s="11" t="e">
        <f t="shared" si="12"/>
        <v>#NUM!</v>
      </c>
      <c r="AP77" s="11" t="e">
        <f>IF(TablaRequerimientos[[#This Row],[Prioridad]]="Baja",((AN77*60)+AO77)-720,IF(TablaRequerimientos[[#This Row],[Prioridad]]="Media",((AN77*60)+AO77)-120))</f>
        <v>#NUM!</v>
      </c>
      <c r="AR77" t="str">
        <f t="shared" si="13"/>
        <v>jueves</v>
      </c>
    </row>
    <row r="78" spans="1:44" x14ac:dyDescent="0.25">
      <c r="A78" s="26" t="s">
        <v>4304</v>
      </c>
      <c r="B78" t="s">
        <v>4305</v>
      </c>
      <c r="C78" t="s">
        <v>395</v>
      </c>
      <c r="D78" t="s">
        <v>150</v>
      </c>
      <c r="E78" t="s">
        <v>546</v>
      </c>
      <c r="F78" t="s">
        <v>111</v>
      </c>
      <c r="G78" s="12">
        <v>43833</v>
      </c>
      <c r="H78" s="13">
        <v>0.36523148148148149</v>
      </c>
      <c r="I78" s="12">
        <v>43833</v>
      </c>
      <c r="J78" s="13">
        <v>0.41269675925925925</v>
      </c>
      <c r="K78" s="27">
        <v>43834.462870370371</v>
      </c>
      <c r="M78" s="11"/>
      <c r="O78" s="11" t="s">
        <v>546</v>
      </c>
      <c r="P78" s="11" t="s">
        <v>546</v>
      </c>
      <c r="X78" s="17" t="str">
        <f>IFERROR(VLOOKUP(TablaRequerimientos[[#This Row],[ID de orden de trabajo+]],#REF!,11,FALSE),"Por validar")</f>
        <v>Por validar</v>
      </c>
      <c r="Y78" s="11" t="str">
        <f>IFERROR(VLOOKUP(TablaRequerimientos[[#This Row],[ID de orden de trabajo+]],#REF!,12,FALSE),"Por validar")</f>
        <v>Por validar</v>
      </c>
      <c r="Z78" s="11">
        <v>2.546296309446916E-4</v>
      </c>
      <c r="AA78" s="11" t="s">
        <v>37</v>
      </c>
      <c r="AC78" s="17" t="str">
        <f>TablaRequerimientos[[#This Row],[Tiempo Total Gestión]]</f>
        <v/>
      </c>
      <c r="AD78" s="11" t="e">
        <f t="shared" si="7"/>
        <v>#VALUE!</v>
      </c>
      <c r="AE78" s="11" t="e">
        <f t="shared" si="8"/>
        <v>#VALUE!</v>
      </c>
      <c r="AF78" s="11" t="e">
        <f>IF(TablaRequerimientos[[#This Row],[Prioridad]]="Baja",(AD78-24)*60+AE78,IF(TablaRequerimientos[[#This Row],[Prioridad]]="Media",(AD78-4)*60+AE78,(AD78-2)*60+AE78))</f>
        <v>#VALUE!</v>
      </c>
      <c r="AH78" s="17" t="str">
        <f>TablaRequerimientos[[#This Row],[Tiempo Creación (HH:mm)]]</f>
        <v>Por validar</v>
      </c>
      <c r="AI78" s="11" t="e">
        <f t="shared" si="9"/>
        <v>#VALUE!</v>
      </c>
      <c r="AJ78" s="11" t="e">
        <f t="shared" si="10"/>
        <v>#VALUE!</v>
      </c>
      <c r="AK78" s="11" t="e">
        <f>IF(TablaRequerimientos[[#This Row],[Prioridad]]="Baja",((AI78*60)+AJ78)-30,IF(TablaRequerimientos[[#This Row],[Prioridad]]="Media",((AI78*60)+AJ78)-15))</f>
        <v>#VALUE!</v>
      </c>
      <c r="AM78" s="11">
        <f>TablaRequerimientos[[#This Row],[Tiempo Avance Incidente]]</f>
        <v>2.546296309446916E-4</v>
      </c>
      <c r="AN78" s="11">
        <f t="shared" si="11"/>
        <v>0</v>
      </c>
      <c r="AO78" s="11">
        <f t="shared" si="12"/>
        <v>0</v>
      </c>
      <c r="AP78" s="11">
        <f>IF(TablaRequerimientos[[#This Row],[Prioridad]]="Baja",((AN78*60)+AO78)-720,IF(TablaRequerimientos[[#This Row],[Prioridad]]="Media",((AN78*60)+AO78)-120))</f>
        <v>-720</v>
      </c>
      <c r="AR78" t="str">
        <f t="shared" si="13"/>
        <v>viernes</v>
      </c>
    </row>
    <row r="79" spans="1:44" x14ac:dyDescent="0.25">
      <c r="A79" s="26" t="s">
        <v>4306</v>
      </c>
      <c r="B79" t="s">
        <v>4307</v>
      </c>
      <c r="C79" t="s">
        <v>395</v>
      </c>
      <c r="D79" t="s">
        <v>150</v>
      </c>
      <c r="E79" t="s">
        <v>546</v>
      </c>
      <c r="F79" t="s">
        <v>111</v>
      </c>
      <c r="G79" s="12">
        <v>43833</v>
      </c>
      <c r="H79" s="13">
        <v>0.37018518518518517</v>
      </c>
      <c r="I79" s="12">
        <v>43833</v>
      </c>
      <c r="J79" s="13">
        <v>0.46982638888888889</v>
      </c>
      <c r="K79" s="27">
        <v>43834.556840277779</v>
      </c>
      <c r="M79" s="11"/>
      <c r="O79" s="11" t="s">
        <v>546</v>
      </c>
      <c r="P79" s="11" t="s">
        <v>546</v>
      </c>
      <c r="X79" s="17" t="str">
        <f>IFERROR(VLOOKUP(TablaRequerimientos[[#This Row],[ID de orden de trabajo+]],#REF!,11,FALSE),"Por validar")</f>
        <v>Por validar</v>
      </c>
      <c r="Y79" s="11" t="str">
        <f>IFERROR(VLOOKUP(TablaRequerimientos[[#This Row],[ID de orden de trabajo+]],#REF!,12,FALSE),"Por validar")</f>
        <v>Por validar</v>
      </c>
      <c r="Z79" s="11">
        <v>8.4490740846376866E-4</v>
      </c>
      <c r="AA79" s="11" t="s">
        <v>37</v>
      </c>
      <c r="AC79" s="17" t="str">
        <f>TablaRequerimientos[[#This Row],[Tiempo Total Gestión]]</f>
        <v/>
      </c>
      <c r="AD79" s="11" t="e">
        <f t="shared" si="7"/>
        <v>#VALUE!</v>
      </c>
      <c r="AE79" s="11" t="e">
        <f t="shared" si="8"/>
        <v>#VALUE!</v>
      </c>
      <c r="AF79" s="11" t="e">
        <f>IF(TablaRequerimientos[[#This Row],[Prioridad]]="Baja",(AD79-24)*60+AE79,IF(TablaRequerimientos[[#This Row],[Prioridad]]="Media",(AD79-4)*60+AE79,(AD79-2)*60+AE79))</f>
        <v>#VALUE!</v>
      </c>
      <c r="AH79" s="17" t="str">
        <f>TablaRequerimientos[[#This Row],[Tiempo Creación (HH:mm)]]</f>
        <v>Por validar</v>
      </c>
      <c r="AI79" s="11" t="e">
        <f t="shared" si="9"/>
        <v>#VALUE!</v>
      </c>
      <c r="AJ79" s="11" t="e">
        <f t="shared" si="10"/>
        <v>#VALUE!</v>
      </c>
      <c r="AK79" s="11" t="e">
        <f>IF(TablaRequerimientos[[#This Row],[Prioridad]]="Baja",((AI79*60)+AJ79)-30,IF(TablaRequerimientos[[#This Row],[Prioridad]]="Media",((AI79*60)+AJ79)-15))</f>
        <v>#VALUE!</v>
      </c>
      <c r="AM79" s="11">
        <f>TablaRequerimientos[[#This Row],[Tiempo Avance Incidente]]</f>
        <v>8.4490740846376866E-4</v>
      </c>
      <c r="AN79" s="11">
        <f t="shared" si="11"/>
        <v>0</v>
      </c>
      <c r="AO79" s="11">
        <f t="shared" si="12"/>
        <v>1</v>
      </c>
      <c r="AP79" s="11">
        <f>IF(TablaRequerimientos[[#This Row],[Prioridad]]="Baja",((AN79*60)+AO79)-720,IF(TablaRequerimientos[[#This Row],[Prioridad]]="Media",((AN79*60)+AO79)-120))</f>
        <v>-719</v>
      </c>
      <c r="AR79" t="str">
        <f t="shared" si="13"/>
        <v>viernes</v>
      </c>
    </row>
    <row r="80" spans="1:44" x14ac:dyDescent="0.25">
      <c r="A80" s="26" t="s">
        <v>4308</v>
      </c>
      <c r="B80" t="s">
        <v>4309</v>
      </c>
      <c r="C80" t="s">
        <v>395</v>
      </c>
      <c r="D80" t="s">
        <v>150</v>
      </c>
      <c r="E80" t="s">
        <v>546</v>
      </c>
      <c r="F80" t="s">
        <v>111</v>
      </c>
      <c r="G80" s="12">
        <v>43833</v>
      </c>
      <c r="H80" s="13">
        <v>0.39120370370370372</v>
      </c>
      <c r="I80" s="12">
        <v>43833</v>
      </c>
      <c r="J80" s="13">
        <v>0.47310185185185188</v>
      </c>
      <c r="K80" s="27">
        <v>43834.556840277779</v>
      </c>
      <c r="M80" s="11"/>
      <c r="O80" s="11" t="s">
        <v>546</v>
      </c>
      <c r="P80" s="11" t="s">
        <v>546</v>
      </c>
      <c r="X80" s="17" t="str">
        <f>IFERROR(VLOOKUP(TablaRequerimientos[[#This Row],[ID de orden de trabajo+]],#REF!,11,FALSE),"Por validar")</f>
        <v>Por validar</v>
      </c>
      <c r="Y80" s="11" t="str">
        <f>IFERROR(VLOOKUP(TablaRequerimientos[[#This Row],[ID de orden de trabajo+]],#REF!,12,FALSE),"Por validar")</f>
        <v>Por validar</v>
      </c>
      <c r="Z80" s="11">
        <v>2.5462962366873398E-4</v>
      </c>
      <c r="AA80" s="11" t="s">
        <v>37</v>
      </c>
      <c r="AC80" s="17" t="str">
        <f>TablaRequerimientos[[#This Row],[Tiempo Total Gestión]]</f>
        <v/>
      </c>
      <c r="AD80" s="11" t="e">
        <f t="shared" si="7"/>
        <v>#VALUE!</v>
      </c>
      <c r="AE80" s="11" t="e">
        <f t="shared" si="8"/>
        <v>#VALUE!</v>
      </c>
      <c r="AF80" s="11" t="e">
        <f>IF(TablaRequerimientos[[#This Row],[Prioridad]]="Baja",(AD80-24)*60+AE80,IF(TablaRequerimientos[[#This Row],[Prioridad]]="Media",(AD80-4)*60+AE80,(AD80-2)*60+AE80))</f>
        <v>#VALUE!</v>
      </c>
      <c r="AH80" s="17" t="str">
        <f>TablaRequerimientos[[#This Row],[Tiempo Creación (HH:mm)]]</f>
        <v>Por validar</v>
      </c>
      <c r="AI80" s="11" t="e">
        <f t="shared" si="9"/>
        <v>#VALUE!</v>
      </c>
      <c r="AJ80" s="11" t="e">
        <f t="shared" si="10"/>
        <v>#VALUE!</v>
      </c>
      <c r="AK80" s="11" t="e">
        <f>IF(TablaRequerimientos[[#This Row],[Prioridad]]="Baja",((AI80*60)+AJ80)-30,IF(TablaRequerimientos[[#This Row],[Prioridad]]="Media",((AI80*60)+AJ80)-15))</f>
        <v>#VALUE!</v>
      </c>
      <c r="AM80" s="11">
        <f>TablaRequerimientos[[#This Row],[Tiempo Avance Incidente]]</f>
        <v>2.5462962366873398E-4</v>
      </c>
      <c r="AN80" s="11">
        <f t="shared" si="11"/>
        <v>0</v>
      </c>
      <c r="AO80" s="11">
        <f t="shared" si="12"/>
        <v>0</v>
      </c>
      <c r="AP80" s="11">
        <f>IF(TablaRequerimientos[[#This Row],[Prioridad]]="Baja",((AN80*60)+AO80)-720,IF(TablaRequerimientos[[#This Row],[Prioridad]]="Media",((AN80*60)+AO80)-120))</f>
        <v>-720</v>
      </c>
      <c r="AR80" t="str">
        <f t="shared" si="13"/>
        <v>viernes</v>
      </c>
    </row>
    <row r="81" spans="1:44" x14ac:dyDescent="0.25">
      <c r="A81" s="26" t="s">
        <v>4310</v>
      </c>
      <c r="B81" t="s">
        <v>4311</v>
      </c>
      <c r="C81" t="s">
        <v>149</v>
      </c>
      <c r="D81" t="s">
        <v>150</v>
      </c>
      <c r="E81" t="s">
        <v>546</v>
      </c>
      <c r="F81" t="s">
        <v>111</v>
      </c>
      <c r="G81" s="12">
        <v>43833</v>
      </c>
      <c r="H81" s="13">
        <v>0.43797453703703698</v>
      </c>
      <c r="I81" s="12">
        <v>43837</v>
      </c>
      <c r="J81" s="13">
        <v>0.39310185185185187</v>
      </c>
      <c r="K81" s="27">
        <v>43838.454953703702</v>
      </c>
      <c r="M81" s="11"/>
      <c r="O81" s="11" t="s">
        <v>546</v>
      </c>
      <c r="P81" s="11" t="s">
        <v>546</v>
      </c>
      <c r="X81" s="17" t="str">
        <f>IFERROR(VLOOKUP(TablaRequerimientos[[#This Row],[ID de orden de trabajo+]],#REF!,11,FALSE),"Por validar")</f>
        <v>Por validar</v>
      </c>
      <c r="Y81" s="11" t="str">
        <f>IFERROR(VLOOKUP(TablaRequerimientos[[#This Row],[ID de orden de trabajo+]],#REF!,12,FALSE),"Por validar")</f>
        <v>Por validar</v>
      </c>
      <c r="Z81" s="11">
        <v>1.1574076779652387E-5</v>
      </c>
      <c r="AA81" s="11" t="s">
        <v>37</v>
      </c>
      <c r="AC81" s="17" t="str">
        <f>TablaRequerimientos[[#This Row],[Tiempo Total Gestión]]</f>
        <v/>
      </c>
      <c r="AD81" s="11" t="e">
        <f t="shared" si="7"/>
        <v>#VALUE!</v>
      </c>
      <c r="AE81" s="11" t="e">
        <f t="shared" si="8"/>
        <v>#VALUE!</v>
      </c>
      <c r="AF81" s="11" t="e">
        <f>IF(TablaRequerimientos[[#This Row],[Prioridad]]="Baja",(AD81-24)*60+AE81,IF(TablaRequerimientos[[#This Row],[Prioridad]]="Media",(AD81-4)*60+AE81,(AD81-2)*60+AE81))</f>
        <v>#VALUE!</v>
      </c>
      <c r="AH81" s="17" t="str">
        <f>TablaRequerimientos[[#This Row],[Tiempo Creación (HH:mm)]]</f>
        <v>Por validar</v>
      </c>
      <c r="AI81" s="11" t="e">
        <f t="shared" si="9"/>
        <v>#VALUE!</v>
      </c>
      <c r="AJ81" s="11" t="e">
        <f t="shared" si="10"/>
        <v>#VALUE!</v>
      </c>
      <c r="AK81" s="11" t="e">
        <f>IF(TablaRequerimientos[[#This Row],[Prioridad]]="Baja",((AI81*60)+AJ81)-30,IF(TablaRequerimientos[[#This Row],[Prioridad]]="Media",((AI81*60)+AJ81)-15))</f>
        <v>#VALUE!</v>
      </c>
      <c r="AM81" s="11">
        <f>TablaRequerimientos[[#This Row],[Tiempo Avance Incidente]]</f>
        <v>1.1574076779652387E-5</v>
      </c>
      <c r="AN81" s="11">
        <f t="shared" si="11"/>
        <v>0</v>
      </c>
      <c r="AO81" s="11">
        <f t="shared" si="12"/>
        <v>0</v>
      </c>
      <c r="AP81" s="11">
        <f>IF(TablaRequerimientos[[#This Row],[Prioridad]]="Baja",((AN81*60)+AO81)-720,IF(TablaRequerimientos[[#This Row],[Prioridad]]="Media",((AN81*60)+AO81)-120))</f>
        <v>-720</v>
      </c>
      <c r="AR81" t="str">
        <f t="shared" si="13"/>
        <v>viernes</v>
      </c>
    </row>
    <row r="82" spans="1:44" x14ac:dyDescent="0.25">
      <c r="A82" s="26" t="s">
        <v>4312</v>
      </c>
      <c r="B82" t="s">
        <v>4313</v>
      </c>
      <c r="C82" t="s">
        <v>395</v>
      </c>
      <c r="D82" t="s">
        <v>150</v>
      </c>
      <c r="E82" t="s">
        <v>546</v>
      </c>
      <c r="F82" t="s">
        <v>111</v>
      </c>
      <c r="G82" s="12">
        <v>43833</v>
      </c>
      <c r="H82" s="13">
        <v>0.44515046296296296</v>
      </c>
      <c r="I82" s="12">
        <v>43833</v>
      </c>
      <c r="J82" s="13">
        <v>0.4460069444444445</v>
      </c>
      <c r="K82" s="27">
        <v>43834.462870370371</v>
      </c>
      <c r="M82" s="11"/>
      <c r="O82" s="11" t="s">
        <v>546</v>
      </c>
      <c r="P82" s="11" t="s">
        <v>546</v>
      </c>
      <c r="X82" s="17" t="str">
        <f>IFERROR(VLOOKUP(TablaRequerimientos[[#This Row],[ID de orden de trabajo+]],#REF!,11,FALSE),"Por validar")</f>
        <v>Por validar</v>
      </c>
      <c r="Y82" s="11" t="str">
        <f>IFERROR(VLOOKUP(TablaRequerimientos[[#This Row],[ID de orden de trabajo+]],#REF!,12,FALSE),"Por validar")</f>
        <v>Por validar</v>
      </c>
      <c r="Z82" s="11" t="s">
        <v>7995</v>
      </c>
      <c r="AA82" s="11" t="s">
        <v>7995</v>
      </c>
      <c r="AC82" s="17" t="str">
        <f>TablaRequerimientos[[#This Row],[Tiempo Total Gestión]]</f>
        <v/>
      </c>
      <c r="AD82" s="11" t="e">
        <f t="shared" si="7"/>
        <v>#VALUE!</v>
      </c>
      <c r="AE82" s="11" t="e">
        <f t="shared" si="8"/>
        <v>#VALUE!</v>
      </c>
      <c r="AF82" s="11" t="e">
        <f>IF(TablaRequerimientos[[#This Row],[Prioridad]]="Baja",(AD82-24)*60+AE82,IF(TablaRequerimientos[[#This Row],[Prioridad]]="Media",(AD82-4)*60+AE82,(AD82-2)*60+AE82))</f>
        <v>#VALUE!</v>
      </c>
      <c r="AH82" s="17" t="str">
        <f>TablaRequerimientos[[#This Row],[Tiempo Creación (HH:mm)]]</f>
        <v>Por validar</v>
      </c>
      <c r="AI82" s="11" t="e">
        <f t="shared" si="9"/>
        <v>#VALUE!</v>
      </c>
      <c r="AJ82" s="11" t="e">
        <f t="shared" si="10"/>
        <v>#VALUE!</v>
      </c>
      <c r="AK82" s="11" t="e">
        <f>IF(TablaRequerimientos[[#This Row],[Prioridad]]="Baja",((AI82*60)+AJ82)-30,IF(TablaRequerimientos[[#This Row],[Prioridad]]="Media",((AI82*60)+AJ82)-15))</f>
        <v>#VALUE!</v>
      </c>
      <c r="AM82" s="11" t="str">
        <f>TablaRequerimientos[[#This Row],[Tiempo Avance Incidente]]</f>
        <v>POR VALIDAR</v>
      </c>
      <c r="AN82" s="11" t="e">
        <f t="shared" si="11"/>
        <v>#VALUE!</v>
      </c>
      <c r="AO82" s="11" t="e">
        <f t="shared" si="12"/>
        <v>#VALUE!</v>
      </c>
      <c r="AP82" s="11" t="e">
        <f>IF(TablaRequerimientos[[#This Row],[Prioridad]]="Baja",((AN82*60)+AO82)-720,IF(TablaRequerimientos[[#This Row],[Prioridad]]="Media",((AN82*60)+AO82)-120))</f>
        <v>#VALUE!</v>
      </c>
      <c r="AR82" t="str">
        <f t="shared" si="13"/>
        <v>viernes</v>
      </c>
    </row>
    <row r="83" spans="1:44" x14ac:dyDescent="0.25">
      <c r="A83" s="26" t="s">
        <v>4314</v>
      </c>
      <c r="B83" t="s">
        <v>4315</v>
      </c>
      <c r="C83" t="s">
        <v>161</v>
      </c>
      <c r="D83" t="s">
        <v>150</v>
      </c>
      <c r="E83" t="s">
        <v>546</v>
      </c>
      <c r="F83" t="s">
        <v>124</v>
      </c>
      <c r="G83" s="12">
        <v>43833</v>
      </c>
      <c r="H83" s="13">
        <v>0.46688657407407402</v>
      </c>
      <c r="I83" s="12">
        <v>43833</v>
      </c>
      <c r="J83" s="13">
        <v>0.48526620370370371</v>
      </c>
      <c r="K83" s="27">
        <v>43834.556840277779</v>
      </c>
      <c r="M83" s="11"/>
      <c r="O83" s="11" t="s">
        <v>546</v>
      </c>
      <c r="P83" s="11" t="s">
        <v>546</v>
      </c>
      <c r="X83" s="17" t="str">
        <f>IFERROR(VLOOKUP(TablaRequerimientos[[#This Row],[ID de orden de trabajo+]],#REF!,11,FALSE),"Por validar")</f>
        <v>Por validar</v>
      </c>
      <c r="Y83" s="11" t="str">
        <f>IFERROR(VLOOKUP(TablaRequerimientos[[#This Row],[ID de orden de trabajo+]],#REF!,12,FALSE),"Por validar")</f>
        <v>Por validar</v>
      </c>
      <c r="Z83" s="11">
        <v>2.314814628334716E-5</v>
      </c>
      <c r="AA83" s="11" t="s">
        <v>37</v>
      </c>
      <c r="AC83" s="17" t="str">
        <f>TablaRequerimientos[[#This Row],[Tiempo Total Gestión]]</f>
        <v/>
      </c>
      <c r="AD83" s="11" t="e">
        <f t="shared" si="7"/>
        <v>#VALUE!</v>
      </c>
      <c r="AE83" s="11" t="e">
        <f t="shared" si="8"/>
        <v>#VALUE!</v>
      </c>
      <c r="AF83" s="11" t="e">
        <f>IF(TablaRequerimientos[[#This Row],[Prioridad]]="Baja",(AD83-24)*60+AE83,IF(TablaRequerimientos[[#This Row],[Prioridad]]="Media",(AD83-4)*60+AE83,(AD83-2)*60+AE83))</f>
        <v>#VALUE!</v>
      </c>
      <c r="AH83" s="17" t="str">
        <f>TablaRequerimientos[[#This Row],[Tiempo Creación (HH:mm)]]</f>
        <v>Por validar</v>
      </c>
      <c r="AI83" s="11" t="e">
        <f t="shared" si="9"/>
        <v>#VALUE!</v>
      </c>
      <c r="AJ83" s="11" t="e">
        <f t="shared" si="10"/>
        <v>#VALUE!</v>
      </c>
      <c r="AK83" s="11" t="e">
        <f>IF(TablaRequerimientos[[#This Row],[Prioridad]]="Baja",((AI83*60)+AJ83)-30,IF(TablaRequerimientos[[#This Row],[Prioridad]]="Media",((AI83*60)+AJ83)-15))</f>
        <v>#VALUE!</v>
      </c>
      <c r="AM83" s="11">
        <f>TablaRequerimientos[[#This Row],[Tiempo Avance Incidente]]</f>
        <v>2.314814628334716E-5</v>
      </c>
      <c r="AN83" s="11">
        <f t="shared" si="11"/>
        <v>0</v>
      </c>
      <c r="AO83" s="11">
        <f t="shared" si="12"/>
        <v>0</v>
      </c>
      <c r="AP83" s="11">
        <f>IF(TablaRequerimientos[[#This Row],[Prioridad]]="Baja",((AN83*60)+AO83)-720,IF(TablaRequerimientos[[#This Row],[Prioridad]]="Media",((AN83*60)+AO83)-120))</f>
        <v>-720</v>
      </c>
      <c r="AR83" t="str">
        <f t="shared" si="13"/>
        <v>viernes</v>
      </c>
    </row>
    <row r="84" spans="1:44" x14ac:dyDescent="0.25">
      <c r="A84" s="26" t="s">
        <v>4316</v>
      </c>
      <c r="B84" t="s">
        <v>4267</v>
      </c>
      <c r="C84" t="s">
        <v>161</v>
      </c>
      <c r="D84" t="s">
        <v>150</v>
      </c>
      <c r="E84" t="s">
        <v>546</v>
      </c>
      <c r="F84" t="s">
        <v>124</v>
      </c>
      <c r="G84" s="12">
        <v>43833</v>
      </c>
      <c r="H84" s="13">
        <v>0.47125</v>
      </c>
      <c r="I84" s="12">
        <v>43833</v>
      </c>
      <c r="J84" s="13">
        <v>0.6880208333333333</v>
      </c>
      <c r="K84" s="27">
        <v>43834.711377314816</v>
      </c>
      <c r="M84" s="11"/>
      <c r="O84" s="11" t="s">
        <v>546</v>
      </c>
      <c r="P84" s="11" t="s">
        <v>546</v>
      </c>
      <c r="X84" s="17" t="str">
        <f>IFERROR(VLOOKUP(TablaRequerimientos[[#This Row],[ID de orden de trabajo+]],#REF!,11,FALSE),"Por validar")</f>
        <v>Por validar</v>
      </c>
      <c r="Y84" s="11" t="str">
        <f>IFERROR(VLOOKUP(TablaRequerimientos[[#This Row],[ID de orden de trabajo+]],#REF!,12,FALSE),"Por validar")</f>
        <v>Por validar</v>
      </c>
      <c r="Z84" s="11">
        <v>1.1574074596865103E-4</v>
      </c>
      <c r="AA84" s="11" t="s">
        <v>37</v>
      </c>
      <c r="AC84" s="17" t="str">
        <f>TablaRequerimientos[[#This Row],[Tiempo Total Gestión]]</f>
        <v/>
      </c>
      <c r="AD84" s="11" t="e">
        <f t="shared" si="7"/>
        <v>#VALUE!</v>
      </c>
      <c r="AE84" s="11" t="e">
        <f t="shared" si="8"/>
        <v>#VALUE!</v>
      </c>
      <c r="AF84" s="11" t="e">
        <f>IF(TablaRequerimientos[[#This Row],[Prioridad]]="Baja",(AD84-24)*60+AE84,IF(TablaRequerimientos[[#This Row],[Prioridad]]="Media",(AD84-4)*60+AE84,(AD84-2)*60+AE84))</f>
        <v>#VALUE!</v>
      </c>
      <c r="AH84" s="17" t="str">
        <f>TablaRequerimientos[[#This Row],[Tiempo Creación (HH:mm)]]</f>
        <v>Por validar</v>
      </c>
      <c r="AI84" s="11" t="e">
        <f t="shared" si="9"/>
        <v>#VALUE!</v>
      </c>
      <c r="AJ84" s="11" t="e">
        <f t="shared" si="10"/>
        <v>#VALUE!</v>
      </c>
      <c r="AK84" s="11" t="e">
        <f>IF(TablaRequerimientos[[#This Row],[Prioridad]]="Baja",((AI84*60)+AJ84)-30,IF(TablaRequerimientos[[#This Row],[Prioridad]]="Media",((AI84*60)+AJ84)-15))</f>
        <v>#VALUE!</v>
      </c>
      <c r="AM84" s="11">
        <f>TablaRequerimientos[[#This Row],[Tiempo Avance Incidente]]</f>
        <v>1.1574074596865103E-4</v>
      </c>
      <c r="AN84" s="11">
        <f t="shared" si="11"/>
        <v>0</v>
      </c>
      <c r="AO84" s="11">
        <f t="shared" si="12"/>
        <v>0</v>
      </c>
      <c r="AP84" s="11">
        <f>IF(TablaRequerimientos[[#This Row],[Prioridad]]="Baja",((AN84*60)+AO84)-720,IF(TablaRequerimientos[[#This Row],[Prioridad]]="Media",((AN84*60)+AO84)-120))</f>
        <v>-720</v>
      </c>
      <c r="AR84" t="str">
        <f t="shared" si="13"/>
        <v>viernes</v>
      </c>
    </row>
    <row r="85" spans="1:44" x14ac:dyDescent="0.25">
      <c r="A85" s="26" t="s">
        <v>4317</v>
      </c>
      <c r="B85" t="s">
        <v>4318</v>
      </c>
      <c r="C85" t="s">
        <v>395</v>
      </c>
      <c r="D85" t="s">
        <v>150</v>
      </c>
      <c r="E85" t="s">
        <v>546</v>
      </c>
      <c r="F85" t="s">
        <v>111</v>
      </c>
      <c r="G85" s="12">
        <v>43832</v>
      </c>
      <c r="H85" s="13">
        <v>0.70447916666666666</v>
      </c>
      <c r="I85" s="12">
        <v>43832</v>
      </c>
      <c r="J85" s="13">
        <v>0.71884259259259264</v>
      </c>
      <c r="K85" s="27">
        <v>43833.799490740741</v>
      </c>
      <c r="M85" s="11"/>
      <c r="O85" s="11" t="s">
        <v>546</v>
      </c>
      <c r="P85" s="11" t="s">
        <v>546</v>
      </c>
      <c r="X85" s="17" t="str">
        <f>IFERROR(VLOOKUP(TablaRequerimientos[[#This Row],[ID de orden de trabajo+]],#REF!,11,FALSE),"Por validar")</f>
        <v>Por validar</v>
      </c>
      <c r="Y85" s="11" t="str">
        <f>IFERROR(VLOOKUP(TablaRequerimientos[[#This Row],[ID de orden de trabajo+]],#REF!,12,FALSE),"Por validar")</f>
        <v>Por validar</v>
      </c>
      <c r="Z85" s="11">
        <v>6.9444443943211809E-4</v>
      </c>
      <c r="AA85" s="11" t="s">
        <v>37</v>
      </c>
      <c r="AC85" s="17" t="str">
        <f>TablaRequerimientos[[#This Row],[Tiempo Total Gestión]]</f>
        <v/>
      </c>
      <c r="AD85" s="11" t="e">
        <f t="shared" si="7"/>
        <v>#VALUE!</v>
      </c>
      <c r="AE85" s="11" t="e">
        <f t="shared" si="8"/>
        <v>#VALUE!</v>
      </c>
      <c r="AF85" s="11" t="e">
        <f>IF(TablaRequerimientos[[#This Row],[Prioridad]]="Baja",(AD85-24)*60+AE85,IF(TablaRequerimientos[[#This Row],[Prioridad]]="Media",(AD85-4)*60+AE85,(AD85-2)*60+AE85))</f>
        <v>#VALUE!</v>
      </c>
      <c r="AH85" s="17" t="str">
        <f>TablaRequerimientos[[#This Row],[Tiempo Creación (HH:mm)]]</f>
        <v>Por validar</v>
      </c>
      <c r="AI85" s="11" t="e">
        <f t="shared" si="9"/>
        <v>#VALUE!</v>
      </c>
      <c r="AJ85" s="11" t="e">
        <f t="shared" si="10"/>
        <v>#VALUE!</v>
      </c>
      <c r="AK85" s="11" t="e">
        <f>IF(TablaRequerimientos[[#This Row],[Prioridad]]="Baja",((AI85*60)+AJ85)-30,IF(TablaRequerimientos[[#This Row],[Prioridad]]="Media",((AI85*60)+AJ85)-15))</f>
        <v>#VALUE!</v>
      </c>
      <c r="AM85" s="11">
        <f>TablaRequerimientos[[#This Row],[Tiempo Avance Incidente]]</f>
        <v>6.9444443943211809E-4</v>
      </c>
      <c r="AN85" s="11">
        <f t="shared" si="11"/>
        <v>0</v>
      </c>
      <c r="AO85" s="11">
        <f t="shared" si="12"/>
        <v>1</v>
      </c>
      <c r="AP85" s="11">
        <f>IF(TablaRequerimientos[[#This Row],[Prioridad]]="Baja",((AN85*60)+AO85)-720,IF(TablaRequerimientos[[#This Row],[Prioridad]]="Media",((AN85*60)+AO85)-120))</f>
        <v>-719</v>
      </c>
      <c r="AR85" t="str">
        <f t="shared" si="13"/>
        <v>jueves</v>
      </c>
    </row>
    <row r="86" spans="1:44" x14ac:dyDescent="0.25">
      <c r="A86" s="26" t="s">
        <v>4319</v>
      </c>
      <c r="B86" t="s">
        <v>4320</v>
      </c>
      <c r="C86" t="s">
        <v>395</v>
      </c>
      <c r="D86" t="s">
        <v>150</v>
      </c>
      <c r="E86" t="s">
        <v>546</v>
      </c>
      <c r="F86" t="s">
        <v>111</v>
      </c>
      <c r="G86" s="12">
        <v>43832</v>
      </c>
      <c r="H86" s="13">
        <v>0.71440972222222221</v>
      </c>
      <c r="I86" s="12">
        <v>43833</v>
      </c>
      <c r="J86" s="13">
        <v>0.44500000000000001</v>
      </c>
      <c r="K86" s="27">
        <v>43834.462870370371</v>
      </c>
      <c r="M86" s="11"/>
      <c r="O86" s="11" t="s">
        <v>546</v>
      </c>
      <c r="P86" s="11" t="s">
        <v>546</v>
      </c>
      <c r="X86" s="17" t="str">
        <f>IFERROR(VLOOKUP(TablaRequerimientos[[#This Row],[ID de orden de trabajo+]],#REF!,11,FALSE),"Por validar")</f>
        <v>Por validar</v>
      </c>
      <c r="Y86" s="11" t="str">
        <f>IFERROR(VLOOKUP(TablaRequerimientos[[#This Row],[ID de orden de trabajo+]],#REF!,12,FALSE),"Por validar")</f>
        <v>Por validar</v>
      </c>
      <c r="Z86" s="11">
        <v>1.1574069503694773E-5</v>
      </c>
      <c r="AA86" s="11" t="s">
        <v>37</v>
      </c>
      <c r="AC86" s="17" t="str">
        <f>TablaRequerimientos[[#This Row],[Tiempo Total Gestión]]</f>
        <v/>
      </c>
      <c r="AD86" s="11" t="e">
        <f t="shared" si="7"/>
        <v>#VALUE!</v>
      </c>
      <c r="AE86" s="11" t="e">
        <f t="shared" si="8"/>
        <v>#VALUE!</v>
      </c>
      <c r="AF86" s="11" t="e">
        <f>IF(TablaRequerimientos[[#This Row],[Prioridad]]="Baja",(AD86-24)*60+AE86,IF(TablaRequerimientos[[#This Row],[Prioridad]]="Media",(AD86-4)*60+AE86,(AD86-2)*60+AE86))</f>
        <v>#VALUE!</v>
      </c>
      <c r="AH86" s="17" t="str">
        <f>TablaRequerimientos[[#This Row],[Tiempo Creación (HH:mm)]]</f>
        <v>Por validar</v>
      </c>
      <c r="AI86" s="11" t="e">
        <f t="shared" si="9"/>
        <v>#VALUE!</v>
      </c>
      <c r="AJ86" s="11" t="e">
        <f t="shared" si="10"/>
        <v>#VALUE!</v>
      </c>
      <c r="AK86" s="11" t="e">
        <f>IF(TablaRequerimientos[[#This Row],[Prioridad]]="Baja",((AI86*60)+AJ86)-30,IF(TablaRequerimientos[[#This Row],[Prioridad]]="Media",((AI86*60)+AJ86)-15))</f>
        <v>#VALUE!</v>
      </c>
      <c r="AM86" s="11">
        <f>TablaRequerimientos[[#This Row],[Tiempo Avance Incidente]]</f>
        <v>1.1574069503694773E-5</v>
      </c>
      <c r="AN86" s="11">
        <f t="shared" si="11"/>
        <v>0</v>
      </c>
      <c r="AO86" s="11">
        <f t="shared" si="12"/>
        <v>0</v>
      </c>
      <c r="AP86" s="11">
        <f>IF(TablaRequerimientos[[#This Row],[Prioridad]]="Baja",((AN86*60)+AO86)-720,IF(TablaRequerimientos[[#This Row],[Prioridad]]="Media",((AN86*60)+AO86)-120))</f>
        <v>-720</v>
      </c>
      <c r="AR86" t="str">
        <f t="shared" si="13"/>
        <v>jueves</v>
      </c>
    </row>
    <row r="87" spans="1:44" x14ac:dyDescent="0.25">
      <c r="A87" s="26" t="s">
        <v>4321</v>
      </c>
      <c r="B87" t="s">
        <v>4322</v>
      </c>
      <c r="C87" t="s">
        <v>395</v>
      </c>
      <c r="D87" t="s">
        <v>150</v>
      </c>
      <c r="E87" t="s">
        <v>546</v>
      </c>
      <c r="F87" t="s">
        <v>111</v>
      </c>
      <c r="G87" s="12">
        <v>43833</v>
      </c>
      <c r="H87" s="13">
        <v>0.37437499999999996</v>
      </c>
      <c r="I87" s="12">
        <v>43833</v>
      </c>
      <c r="J87" s="13">
        <v>0.45628472222222222</v>
      </c>
      <c r="K87" s="27">
        <v>43834.462870370371</v>
      </c>
      <c r="M87" s="11"/>
      <c r="O87" s="11" t="s">
        <v>546</v>
      </c>
      <c r="P87" s="11" t="s">
        <v>546</v>
      </c>
      <c r="X87" s="17" t="str">
        <f>IFERROR(VLOOKUP(TablaRequerimientos[[#This Row],[ID de orden de trabajo+]],#REF!,11,FALSE),"Por validar")</f>
        <v>Por validar</v>
      </c>
      <c r="Y87" s="11" t="str">
        <f>IFERROR(VLOOKUP(TablaRequerimientos[[#This Row],[ID de orden de trabajo+]],#REF!,12,FALSE),"Por validar")</f>
        <v>Por validar</v>
      </c>
      <c r="Z87" s="11">
        <v>6.3657407008577138E-4</v>
      </c>
      <c r="AA87" s="11" t="s">
        <v>37</v>
      </c>
      <c r="AC87" s="17" t="str">
        <f>TablaRequerimientos[[#This Row],[Tiempo Total Gestión]]</f>
        <v/>
      </c>
      <c r="AD87" s="11" t="e">
        <f t="shared" si="7"/>
        <v>#VALUE!</v>
      </c>
      <c r="AE87" s="11" t="e">
        <f t="shared" si="8"/>
        <v>#VALUE!</v>
      </c>
      <c r="AF87" s="11" t="e">
        <f>IF(TablaRequerimientos[[#This Row],[Prioridad]]="Baja",(AD87-24)*60+AE87,IF(TablaRequerimientos[[#This Row],[Prioridad]]="Media",(AD87-4)*60+AE87,(AD87-2)*60+AE87))</f>
        <v>#VALUE!</v>
      </c>
      <c r="AH87" s="17" t="str">
        <f>TablaRequerimientos[[#This Row],[Tiempo Creación (HH:mm)]]</f>
        <v>Por validar</v>
      </c>
      <c r="AI87" s="11" t="e">
        <f t="shared" si="9"/>
        <v>#VALUE!</v>
      </c>
      <c r="AJ87" s="11" t="e">
        <f t="shared" si="10"/>
        <v>#VALUE!</v>
      </c>
      <c r="AK87" s="11" t="e">
        <f>IF(TablaRequerimientos[[#This Row],[Prioridad]]="Baja",((AI87*60)+AJ87)-30,IF(TablaRequerimientos[[#This Row],[Prioridad]]="Media",((AI87*60)+AJ87)-15))</f>
        <v>#VALUE!</v>
      </c>
      <c r="AM87" s="11">
        <f>TablaRequerimientos[[#This Row],[Tiempo Avance Incidente]]</f>
        <v>6.3657407008577138E-4</v>
      </c>
      <c r="AN87" s="11">
        <f t="shared" si="11"/>
        <v>0</v>
      </c>
      <c r="AO87" s="11">
        <f t="shared" si="12"/>
        <v>0</v>
      </c>
      <c r="AP87" s="11">
        <f>IF(TablaRequerimientos[[#This Row],[Prioridad]]="Baja",((AN87*60)+AO87)-720,IF(TablaRequerimientos[[#This Row],[Prioridad]]="Media",((AN87*60)+AO87)-120))</f>
        <v>-720</v>
      </c>
      <c r="AR87" t="str">
        <f t="shared" si="13"/>
        <v>viernes</v>
      </c>
    </row>
    <row r="88" spans="1:44" x14ac:dyDescent="0.25">
      <c r="A88" s="26" t="s">
        <v>4323</v>
      </c>
      <c r="B88" t="s">
        <v>4324</v>
      </c>
      <c r="C88" t="s">
        <v>395</v>
      </c>
      <c r="D88" t="s">
        <v>150</v>
      </c>
      <c r="E88" t="s">
        <v>546</v>
      </c>
      <c r="F88" t="s">
        <v>111</v>
      </c>
      <c r="G88" s="12">
        <v>43833</v>
      </c>
      <c r="H88" s="13">
        <v>0.37641203703703702</v>
      </c>
      <c r="I88" s="12">
        <v>43833</v>
      </c>
      <c r="J88" s="13">
        <v>0.45199074074074069</v>
      </c>
      <c r="K88" s="27">
        <v>43834.462870370371</v>
      </c>
      <c r="M88" s="11"/>
      <c r="O88" s="11" t="s">
        <v>546</v>
      </c>
      <c r="P88" s="11" t="s">
        <v>546</v>
      </c>
      <c r="X88" s="17" t="str">
        <f>IFERROR(VLOOKUP(TablaRequerimientos[[#This Row],[ID de orden de trabajo+]],#REF!,11,FALSE),"Por validar")</f>
        <v>Por validar</v>
      </c>
      <c r="Y88" s="11" t="str">
        <f>IFERROR(VLOOKUP(TablaRequerimientos[[#This Row],[ID de orden de trabajo+]],#REF!,12,FALSE),"Por validar")</f>
        <v>Por validar</v>
      </c>
      <c r="Z88" s="11">
        <v>2.3148153559304774E-5</v>
      </c>
      <c r="AA88" s="11" t="s">
        <v>37</v>
      </c>
      <c r="AC88" s="17" t="str">
        <f>TablaRequerimientos[[#This Row],[Tiempo Total Gestión]]</f>
        <v/>
      </c>
      <c r="AD88" s="11" t="e">
        <f t="shared" si="7"/>
        <v>#VALUE!</v>
      </c>
      <c r="AE88" s="11" t="e">
        <f t="shared" si="8"/>
        <v>#VALUE!</v>
      </c>
      <c r="AF88" s="11" t="e">
        <f>IF(TablaRequerimientos[[#This Row],[Prioridad]]="Baja",(AD88-24)*60+AE88,IF(TablaRequerimientos[[#This Row],[Prioridad]]="Media",(AD88-4)*60+AE88,(AD88-2)*60+AE88))</f>
        <v>#VALUE!</v>
      </c>
      <c r="AH88" s="17" t="str">
        <f>TablaRequerimientos[[#This Row],[Tiempo Creación (HH:mm)]]</f>
        <v>Por validar</v>
      </c>
      <c r="AI88" s="11" t="e">
        <f t="shared" si="9"/>
        <v>#VALUE!</v>
      </c>
      <c r="AJ88" s="11" t="e">
        <f t="shared" si="10"/>
        <v>#VALUE!</v>
      </c>
      <c r="AK88" s="11" t="e">
        <f>IF(TablaRequerimientos[[#This Row],[Prioridad]]="Baja",((AI88*60)+AJ88)-30,IF(TablaRequerimientos[[#This Row],[Prioridad]]="Media",((AI88*60)+AJ88)-15))</f>
        <v>#VALUE!</v>
      </c>
      <c r="AM88" s="11">
        <f>TablaRequerimientos[[#This Row],[Tiempo Avance Incidente]]</f>
        <v>2.3148153559304774E-5</v>
      </c>
      <c r="AN88" s="11">
        <f t="shared" si="11"/>
        <v>0</v>
      </c>
      <c r="AO88" s="11">
        <f t="shared" si="12"/>
        <v>0</v>
      </c>
      <c r="AP88" s="11">
        <f>IF(TablaRequerimientos[[#This Row],[Prioridad]]="Baja",((AN88*60)+AO88)-720,IF(TablaRequerimientos[[#This Row],[Prioridad]]="Media",((AN88*60)+AO88)-120))</f>
        <v>-720</v>
      </c>
      <c r="AR88" t="str">
        <f t="shared" si="13"/>
        <v>viernes</v>
      </c>
    </row>
    <row r="89" spans="1:44" x14ac:dyDescent="0.25">
      <c r="A89" s="26" t="s">
        <v>4325</v>
      </c>
      <c r="B89" t="s">
        <v>4326</v>
      </c>
      <c r="C89" t="s">
        <v>395</v>
      </c>
      <c r="D89" t="s">
        <v>150</v>
      </c>
      <c r="E89" t="s">
        <v>546</v>
      </c>
      <c r="F89" t="s">
        <v>111</v>
      </c>
      <c r="G89" s="12">
        <v>43833</v>
      </c>
      <c r="H89" s="13">
        <v>0.38930555555555557</v>
      </c>
      <c r="I89" s="12">
        <v>43833</v>
      </c>
      <c r="J89" s="13">
        <v>0.45815972222222223</v>
      </c>
      <c r="K89" s="27">
        <v>43834.462870370371</v>
      </c>
      <c r="M89" s="11"/>
      <c r="O89" s="11" t="s">
        <v>546</v>
      </c>
      <c r="P89" s="11" t="s">
        <v>546</v>
      </c>
      <c r="X89" s="17" t="str">
        <f>IFERROR(VLOOKUP(TablaRequerimientos[[#This Row],[ID de orden de trabajo+]],#REF!,11,FALSE),"Por validar")</f>
        <v>Por validar</v>
      </c>
      <c r="Y89" s="11" t="str">
        <f>IFERROR(VLOOKUP(TablaRequerimientos[[#This Row],[ID de orden de trabajo+]],#REF!,12,FALSE),"Por validar")</f>
        <v>Por validar</v>
      </c>
      <c r="Z89" s="11">
        <v>3.8194443914107978E-4</v>
      </c>
      <c r="AA89" s="11" t="s">
        <v>37</v>
      </c>
      <c r="AC89" s="17" t="str">
        <f>TablaRequerimientos[[#This Row],[Tiempo Total Gestión]]</f>
        <v/>
      </c>
      <c r="AD89" s="11" t="e">
        <f t="shared" si="7"/>
        <v>#VALUE!</v>
      </c>
      <c r="AE89" s="11" t="e">
        <f t="shared" si="8"/>
        <v>#VALUE!</v>
      </c>
      <c r="AF89" s="11" t="e">
        <f>IF(TablaRequerimientos[[#This Row],[Prioridad]]="Baja",(AD89-24)*60+AE89,IF(TablaRequerimientos[[#This Row],[Prioridad]]="Media",(AD89-4)*60+AE89,(AD89-2)*60+AE89))</f>
        <v>#VALUE!</v>
      </c>
      <c r="AH89" s="17" t="str">
        <f>TablaRequerimientos[[#This Row],[Tiempo Creación (HH:mm)]]</f>
        <v>Por validar</v>
      </c>
      <c r="AI89" s="11" t="e">
        <f t="shared" si="9"/>
        <v>#VALUE!</v>
      </c>
      <c r="AJ89" s="11" t="e">
        <f t="shared" si="10"/>
        <v>#VALUE!</v>
      </c>
      <c r="AK89" s="11" t="e">
        <f>IF(TablaRequerimientos[[#This Row],[Prioridad]]="Baja",((AI89*60)+AJ89)-30,IF(TablaRequerimientos[[#This Row],[Prioridad]]="Media",((AI89*60)+AJ89)-15))</f>
        <v>#VALUE!</v>
      </c>
      <c r="AM89" s="11">
        <f>TablaRequerimientos[[#This Row],[Tiempo Avance Incidente]]</f>
        <v>3.8194443914107978E-4</v>
      </c>
      <c r="AN89" s="11">
        <f t="shared" si="11"/>
        <v>0</v>
      </c>
      <c r="AO89" s="11">
        <f t="shared" si="12"/>
        <v>0</v>
      </c>
      <c r="AP89" s="11">
        <f>IF(TablaRequerimientos[[#This Row],[Prioridad]]="Baja",((AN89*60)+AO89)-720,IF(TablaRequerimientos[[#This Row],[Prioridad]]="Media",((AN89*60)+AO89)-120))</f>
        <v>-720</v>
      </c>
      <c r="AR89" t="str">
        <f t="shared" si="13"/>
        <v>viernes</v>
      </c>
    </row>
    <row r="90" spans="1:44" x14ac:dyDescent="0.25">
      <c r="A90" s="26" t="s">
        <v>4327</v>
      </c>
      <c r="B90" t="s">
        <v>4328</v>
      </c>
      <c r="C90" t="s">
        <v>395</v>
      </c>
      <c r="D90" t="s">
        <v>150</v>
      </c>
      <c r="E90" t="s">
        <v>546</v>
      </c>
      <c r="F90" t="s">
        <v>111</v>
      </c>
      <c r="G90" s="12">
        <v>43833</v>
      </c>
      <c r="H90" s="13">
        <v>0.50570601851851849</v>
      </c>
      <c r="I90" s="12">
        <v>43833</v>
      </c>
      <c r="J90" s="13">
        <v>0.7034259259259259</v>
      </c>
      <c r="K90" s="27">
        <v>43834.711377314816</v>
      </c>
      <c r="M90" s="11"/>
      <c r="O90" s="11" t="s">
        <v>546</v>
      </c>
      <c r="P90" s="11" t="s">
        <v>546</v>
      </c>
      <c r="X90" s="17" t="str">
        <f>IFERROR(VLOOKUP(TablaRequerimientos[[#This Row],[ID de orden de trabajo+]],#REF!,11,FALSE),"Por validar")</f>
        <v>Por validar</v>
      </c>
      <c r="Y90" s="11" t="str">
        <f>IFERROR(VLOOKUP(TablaRequerimientos[[#This Row],[ID de orden de trabajo+]],#REF!,12,FALSE),"Por validar")</f>
        <v>Por validar</v>
      </c>
      <c r="Z90" s="11">
        <v>1.1342592624714598E-3</v>
      </c>
      <c r="AA90" s="11" t="s">
        <v>37</v>
      </c>
      <c r="AC90" s="17" t="str">
        <f>TablaRequerimientos[[#This Row],[Tiempo Total Gestión]]</f>
        <v/>
      </c>
      <c r="AD90" s="11" t="e">
        <f t="shared" si="7"/>
        <v>#VALUE!</v>
      </c>
      <c r="AE90" s="11" t="e">
        <f t="shared" si="8"/>
        <v>#VALUE!</v>
      </c>
      <c r="AF90" s="11" t="e">
        <f>IF(TablaRequerimientos[[#This Row],[Prioridad]]="Baja",(AD90-24)*60+AE90,IF(TablaRequerimientos[[#This Row],[Prioridad]]="Media",(AD90-4)*60+AE90,(AD90-2)*60+AE90))</f>
        <v>#VALUE!</v>
      </c>
      <c r="AH90" s="17" t="str">
        <f>TablaRequerimientos[[#This Row],[Tiempo Creación (HH:mm)]]</f>
        <v>Por validar</v>
      </c>
      <c r="AI90" s="11" t="e">
        <f t="shared" si="9"/>
        <v>#VALUE!</v>
      </c>
      <c r="AJ90" s="11" t="e">
        <f t="shared" si="10"/>
        <v>#VALUE!</v>
      </c>
      <c r="AK90" s="11" t="e">
        <f>IF(TablaRequerimientos[[#This Row],[Prioridad]]="Baja",((AI90*60)+AJ90)-30,IF(TablaRequerimientos[[#This Row],[Prioridad]]="Media",((AI90*60)+AJ90)-15))</f>
        <v>#VALUE!</v>
      </c>
      <c r="AM90" s="11">
        <f>TablaRequerimientos[[#This Row],[Tiempo Avance Incidente]]</f>
        <v>1.1342592624714598E-3</v>
      </c>
      <c r="AN90" s="11">
        <f t="shared" si="11"/>
        <v>0</v>
      </c>
      <c r="AO90" s="11">
        <f t="shared" si="12"/>
        <v>1</v>
      </c>
      <c r="AP90" s="11">
        <f>IF(TablaRequerimientos[[#This Row],[Prioridad]]="Baja",((AN90*60)+AO90)-720,IF(TablaRequerimientos[[#This Row],[Prioridad]]="Media",((AN90*60)+AO90)-120))</f>
        <v>-719</v>
      </c>
      <c r="AR90" t="str">
        <f t="shared" si="13"/>
        <v>viernes</v>
      </c>
    </row>
    <row r="91" spans="1:44" x14ac:dyDescent="0.25">
      <c r="A91" s="26" t="s">
        <v>4329</v>
      </c>
      <c r="B91" t="s">
        <v>4330</v>
      </c>
      <c r="C91" t="s">
        <v>395</v>
      </c>
      <c r="D91" t="s">
        <v>150</v>
      </c>
      <c r="E91" t="s">
        <v>546</v>
      </c>
      <c r="F91" t="s">
        <v>111</v>
      </c>
      <c r="G91" s="12">
        <v>43832</v>
      </c>
      <c r="H91" s="13">
        <v>0.69506944444444441</v>
      </c>
      <c r="I91" s="12">
        <v>43832</v>
      </c>
      <c r="J91" s="13">
        <v>0.72990740740740734</v>
      </c>
      <c r="K91" s="27">
        <v>43833.799490740741</v>
      </c>
      <c r="M91" s="11"/>
      <c r="O91" s="11" t="s">
        <v>546</v>
      </c>
      <c r="P91" s="11" t="s">
        <v>546</v>
      </c>
      <c r="X91" s="17" t="str">
        <f>IFERROR(VLOOKUP(TablaRequerimientos[[#This Row],[ID de orden de trabajo+]],#REF!,11,FALSE),"Por validar")</f>
        <v>Por validar</v>
      </c>
      <c r="Y91" s="11" t="str">
        <f>IFERROR(VLOOKUP(TablaRequerimientos[[#This Row],[ID de orden de trabajo+]],#REF!,12,FALSE),"Por validar")</f>
        <v>Por validar</v>
      </c>
      <c r="Z91" s="11">
        <v>5.671296312357299E-4</v>
      </c>
      <c r="AA91" s="11" t="s">
        <v>37</v>
      </c>
      <c r="AC91" s="17" t="str">
        <f>TablaRequerimientos[[#This Row],[Tiempo Total Gestión]]</f>
        <v/>
      </c>
      <c r="AD91" s="11" t="e">
        <f t="shared" si="7"/>
        <v>#VALUE!</v>
      </c>
      <c r="AE91" s="11" t="e">
        <f t="shared" si="8"/>
        <v>#VALUE!</v>
      </c>
      <c r="AF91" s="11" t="e">
        <f>IF(TablaRequerimientos[[#This Row],[Prioridad]]="Baja",(AD91-24)*60+AE91,IF(TablaRequerimientos[[#This Row],[Prioridad]]="Media",(AD91-4)*60+AE91,(AD91-2)*60+AE91))</f>
        <v>#VALUE!</v>
      </c>
      <c r="AH91" s="17" t="str">
        <f>TablaRequerimientos[[#This Row],[Tiempo Creación (HH:mm)]]</f>
        <v>Por validar</v>
      </c>
      <c r="AI91" s="11" t="e">
        <f t="shared" si="9"/>
        <v>#VALUE!</v>
      </c>
      <c r="AJ91" s="11" t="e">
        <f t="shared" si="10"/>
        <v>#VALUE!</v>
      </c>
      <c r="AK91" s="11" t="e">
        <f>IF(TablaRequerimientos[[#This Row],[Prioridad]]="Baja",((AI91*60)+AJ91)-30,IF(TablaRequerimientos[[#This Row],[Prioridad]]="Media",((AI91*60)+AJ91)-15))</f>
        <v>#VALUE!</v>
      </c>
      <c r="AM91" s="11">
        <f>TablaRequerimientos[[#This Row],[Tiempo Avance Incidente]]</f>
        <v>5.671296312357299E-4</v>
      </c>
      <c r="AN91" s="11">
        <f t="shared" si="11"/>
        <v>0</v>
      </c>
      <c r="AO91" s="11">
        <f t="shared" si="12"/>
        <v>0</v>
      </c>
      <c r="AP91" s="11">
        <f>IF(TablaRequerimientos[[#This Row],[Prioridad]]="Baja",((AN91*60)+AO91)-720,IF(TablaRequerimientos[[#This Row],[Prioridad]]="Media",((AN91*60)+AO91)-120))</f>
        <v>-720</v>
      </c>
      <c r="AR91" t="str">
        <f t="shared" si="13"/>
        <v>jueves</v>
      </c>
    </row>
    <row r="92" spans="1:44" x14ac:dyDescent="0.25">
      <c r="A92" s="26" t="s">
        <v>4331</v>
      </c>
      <c r="B92" t="s">
        <v>4332</v>
      </c>
      <c r="C92" t="s">
        <v>395</v>
      </c>
      <c r="D92" t="s">
        <v>150</v>
      </c>
      <c r="E92" t="s">
        <v>546</v>
      </c>
      <c r="F92" t="s">
        <v>111</v>
      </c>
      <c r="G92" s="12">
        <v>43832</v>
      </c>
      <c r="H92" s="13">
        <v>0.70847222222222228</v>
      </c>
      <c r="I92" s="12">
        <v>43832</v>
      </c>
      <c r="J92" s="13">
        <v>0.72489583333333341</v>
      </c>
      <c r="K92" s="27">
        <v>43833.799490740741</v>
      </c>
      <c r="M92" s="11"/>
      <c r="O92" s="11" t="s">
        <v>546</v>
      </c>
      <c r="P92" s="11" t="s">
        <v>546</v>
      </c>
      <c r="X92" s="17" t="str">
        <f>IFERROR(VLOOKUP(TablaRequerimientos[[#This Row],[ID de orden de trabajo+]],#REF!,11,FALSE),"Por validar")</f>
        <v>Por validar</v>
      </c>
      <c r="Y92" s="11" t="str">
        <f>IFERROR(VLOOKUP(TablaRequerimientos[[#This Row],[ID de orden de trabajo+]],#REF!,12,FALSE),"Por validar")</f>
        <v>Por validar</v>
      </c>
      <c r="Z92" s="11">
        <v>1.1342592551955022E-3</v>
      </c>
      <c r="AA92" s="11" t="s">
        <v>37</v>
      </c>
      <c r="AC92" s="17" t="str">
        <f>TablaRequerimientos[[#This Row],[Tiempo Total Gestión]]</f>
        <v/>
      </c>
      <c r="AD92" s="11" t="e">
        <f t="shared" si="7"/>
        <v>#VALUE!</v>
      </c>
      <c r="AE92" s="11" t="e">
        <f t="shared" si="8"/>
        <v>#VALUE!</v>
      </c>
      <c r="AF92" s="11" t="e">
        <f>IF(TablaRequerimientos[[#This Row],[Prioridad]]="Baja",(AD92-24)*60+AE92,IF(TablaRequerimientos[[#This Row],[Prioridad]]="Media",(AD92-4)*60+AE92,(AD92-2)*60+AE92))</f>
        <v>#VALUE!</v>
      </c>
      <c r="AH92" s="17" t="str">
        <f>TablaRequerimientos[[#This Row],[Tiempo Creación (HH:mm)]]</f>
        <v>Por validar</v>
      </c>
      <c r="AI92" s="11" t="e">
        <f t="shared" si="9"/>
        <v>#VALUE!</v>
      </c>
      <c r="AJ92" s="11" t="e">
        <f t="shared" si="10"/>
        <v>#VALUE!</v>
      </c>
      <c r="AK92" s="11" t="e">
        <f>IF(TablaRequerimientos[[#This Row],[Prioridad]]="Baja",((AI92*60)+AJ92)-30,IF(TablaRequerimientos[[#This Row],[Prioridad]]="Media",((AI92*60)+AJ92)-15))</f>
        <v>#VALUE!</v>
      </c>
      <c r="AM92" s="11">
        <f>TablaRequerimientos[[#This Row],[Tiempo Avance Incidente]]</f>
        <v>1.1342592551955022E-3</v>
      </c>
      <c r="AN92" s="11">
        <f t="shared" si="11"/>
        <v>0</v>
      </c>
      <c r="AO92" s="11">
        <f t="shared" si="12"/>
        <v>1</v>
      </c>
      <c r="AP92" s="11">
        <f>IF(TablaRequerimientos[[#This Row],[Prioridad]]="Baja",((AN92*60)+AO92)-720,IF(TablaRequerimientos[[#This Row],[Prioridad]]="Media",((AN92*60)+AO92)-120))</f>
        <v>-719</v>
      </c>
      <c r="AR92" t="str">
        <f t="shared" si="13"/>
        <v>jueves</v>
      </c>
    </row>
    <row r="93" spans="1:44" x14ac:dyDescent="0.25">
      <c r="A93" s="26" t="s">
        <v>4333</v>
      </c>
      <c r="B93" t="s">
        <v>4334</v>
      </c>
      <c r="C93" t="s">
        <v>395</v>
      </c>
      <c r="D93" t="s">
        <v>150</v>
      </c>
      <c r="E93" t="s">
        <v>546</v>
      </c>
      <c r="F93" t="s">
        <v>111</v>
      </c>
      <c r="G93" s="12">
        <v>43832</v>
      </c>
      <c r="H93" s="13">
        <v>0.71549768518518519</v>
      </c>
      <c r="I93" s="12">
        <v>43832</v>
      </c>
      <c r="J93" s="13">
        <v>0.74582175925925931</v>
      </c>
      <c r="K93" s="27">
        <v>43833.799490740741</v>
      </c>
      <c r="M93" s="11"/>
      <c r="O93" s="11" t="s">
        <v>546</v>
      </c>
      <c r="P93" s="11" t="s">
        <v>546</v>
      </c>
      <c r="X93" s="17" t="str">
        <f>IFERROR(VLOOKUP(TablaRequerimientos[[#This Row],[ID de orden de trabajo+]],#REF!,11,FALSE),"Por validar")</f>
        <v>Por validar</v>
      </c>
      <c r="Y93" s="11" t="str">
        <f>IFERROR(VLOOKUP(TablaRequerimientos[[#This Row],[ID de orden de trabajo+]],#REF!,12,FALSE),"Por validar")</f>
        <v>Por validar</v>
      </c>
      <c r="Z93" s="11">
        <v>0</v>
      </c>
      <c r="AA93" s="11" t="s">
        <v>37</v>
      </c>
      <c r="AC93" s="17" t="str">
        <f>TablaRequerimientos[[#This Row],[Tiempo Total Gestión]]</f>
        <v/>
      </c>
      <c r="AD93" s="11" t="e">
        <f t="shared" si="7"/>
        <v>#VALUE!</v>
      </c>
      <c r="AE93" s="11" t="e">
        <f t="shared" si="8"/>
        <v>#VALUE!</v>
      </c>
      <c r="AF93" s="11" t="e">
        <f>IF(TablaRequerimientos[[#This Row],[Prioridad]]="Baja",(AD93-24)*60+AE93,IF(TablaRequerimientos[[#This Row],[Prioridad]]="Media",(AD93-4)*60+AE93,(AD93-2)*60+AE93))</f>
        <v>#VALUE!</v>
      </c>
      <c r="AH93" s="17" t="str">
        <f>TablaRequerimientos[[#This Row],[Tiempo Creación (HH:mm)]]</f>
        <v>Por validar</v>
      </c>
      <c r="AI93" s="11" t="e">
        <f t="shared" si="9"/>
        <v>#VALUE!</v>
      </c>
      <c r="AJ93" s="11" t="e">
        <f t="shared" si="10"/>
        <v>#VALUE!</v>
      </c>
      <c r="AK93" s="11" t="e">
        <f>IF(TablaRequerimientos[[#This Row],[Prioridad]]="Baja",((AI93*60)+AJ93)-30,IF(TablaRequerimientos[[#This Row],[Prioridad]]="Media",((AI93*60)+AJ93)-15))</f>
        <v>#VALUE!</v>
      </c>
      <c r="AM93" s="11">
        <f>TablaRequerimientos[[#This Row],[Tiempo Avance Incidente]]</f>
        <v>0</v>
      </c>
      <c r="AN93" s="11">
        <f t="shared" si="11"/>
        <v>0</v>
      </c>
      <c r="AO93" s="11">
        <f t="shared" si="12"/>
        <v>0</v>
      </c>
      <c r="AP93" s="11">
        <f>IF(TablaRequerimientos[[#This Row],[Prioridad]]="Baja",((AN93*60)+AO93)-720,IF(TablaRequerimientos[[#This Row],[Prioridad]]="Media",((AN93*60)+AO93)-120))</f>
        <v>-720</v>
      </c>
      <c r="AR93" t="str">
        <f t="shared" si="13"/>
        <v>jueves</v>
      </c>
    </row>
    <row r="94" spans="1:44" x14ac:dyDescent="0.25">
      <c r="A94" s="26" t="s">
        <v>4335</v>
      </c>
      <c r="B94" t="s">
        <v>4251</v>
      </c>
      <c r="C94" t="s">
        <v>395</v>
      </c>
      <c r="D94" t="s">
        <v>150</v>
      </c>
      <c r="E94" t="s">
        <v>546</v>
      </c>
      <c r="F94" t="s">
        <v>111</v>
      </c>
      <c r="G94" s="12">
        <v>43833</v>
      </c>
      <c r="H94" s="13">
        <v>0.30466435185185187</v>
      </c>
      <c r="I94" s="12">
        <v>43837</v>
      </c>
      <c r="J94" s="13">
        <v>0.48751157407407408</v>
      </c>
      <c r="K94" s="27">
        <v>43838.559918981482</v>
      </c>
      <c r="M94" s="11"/>
      <c r="O94" s="11" t="s">
        <v>546</v>
      </c>
      <c r="P94" s="11" t="s">
        <v>546</v>
      </c>
      <c r="X94" s="17" t="str">
        <f>IFERROR(VLOOKUP(TablaRequerimientos[[#This Row],[ID de orden de trabajo+]],#REF!,11,FALSE),"Por validar")</f>
        <v>Por validar</v>
      </c>
      <c r="Y94" s="11" t="str">
        <f>IFERROR(VLOOKUP(TablaRequerimientos[[#This Row],[ID de orden de trabajo+]],#REF!,12,FALSE),"Por validar")</f>
        <v>Por validar</v>
      </c>
      <c r="Z94" s="11">
        <v>0</v>
      </c>
      <c r="AA94" s="11" t="s">
        <v>37</v>
      </c>
      <c r="AC94" s="17" t="str">
        <f>TablaRequerimientos[[#This Row],[Tiempo Total Gestión]]</f>
        <v/>
      </c>
      <c r="AD94" s="11" t="e">
        <f t="shared" si="7"/>
        <v>#VALUE!</v>
      </c>
      <c r="AE94" s="11" t="e">
        <f t="shared" si="8"/>
        <v>#VALUE!</v>
      </c>
      <c r="AF94" s="11" t="e">
        <f>IF(TablaRequerimientos[[#This Row],[Prioridad]]="Baja",(AD94-24)*60+AE94,IF(TablaRequerimientos[[#This Row],[Prioridad]]="Media",(AD94-4)*60+AE94,(AD94-2)*60+AE94))</f>
        <v>#VALUE!</v>
      </c>
      <c r="AH94" s="17" t="str">
        <f>TablaRequerimientos[[#This Row],[Tiempo Creación (HH:mm)]]</f>
        <v>Por validar</v>
      </c>
      <c r="AI94" s="11" t="e">
        <f t="shared" si="9"/>
        <v>#VALUE!</v>
      </c>
      <c r="AJ94" s="11" t="e">
        <f t="shared" si="10"/>
        <v>#VALUE!</v>
      </c>
      <c r="AK94" s="11" t="e">
        <f>IF(TablaRequerimientos[[#This Row],[Prioridad]]="Baja",((AI94*60)+AJ94)-30,IF(TablaRequerimientos[[#This Row],[Prioridad]]="Media",((AI94*60)+AJ94)-15))</f>
        <v>#VALUE!</v>
      </c>
      <c r="AM94" s="11">
        <f>TablaRequerimientos[[#This Row],[Tiempo Avance Incidente]]</f>
        <v>0</v>
      </c>
      <c r="AN94" s="11">
        <f t="shared" si="11"/>
        <v>0</v>
      </c>
      <c r="AO94" s="11">
        <f t="shared" si="12"/>
        <v>0</v>
      </c>
      <c r="AP94" s="11">
        <f>IF(TablaRequerimientos[[#This Row],[Prioridad]]="Baja",((AN94*60)+AO94)-720,IF(TablaRequerimientos[[#This Row],[Prioridad]]="Media",((AN94*60)+AO94)-120))</f>
        <v>-720</v>
      </c>
      <c r="AR94" t="str">
        <f t="shared" si="13"/>
        <v>viernes</v>
      </c>
    </row>
    <row r="95" spans="1:44" x14ac:dyDescent="0.25">
      <c r="A95" s="26" t="s">
        <v>4336</v>
      </c>
      <c r="B95" t="s">
        <v>4337</v>
      </c>
      <c r="C95" t="s">
        <v>395</v>
      </c>
      <c r="D95" t="s">
        <v>150</v>
      </c>
      <c r="E95" t="s">
        <v>546</v>
      </c>
      <c r="F95" t="s">
        <v>111</v>
      </c>
      <c r="G95" s="12">
        <v>43833</v>
      </c>
      <c r="H95" s="13">
        <v>0.38112268518518522</v>
      </c>
      <c r="I95" s="12">
        <v>43833</v>
      </c>
      <c r="J95" s="13">
        <v>0.49902777777777779</v>
      </c>
      <c r="K95" s="27">
        <v>43834.556840277779</v>
      </c>
      <c r="M95" s="11"/>
      <c r="O95" s="11" t="s">
        <v>546</v>
      </c>
      <c r="P95" s="11" t="s">
        <v>546</v>
      </c>
      <c r="X95" s="17" t="str">
        <f>IFERROR(VLOOKUP(TablaRequerimientos[[#This Row],[ID de orden de trabajo+]],#REF!,11,FALSE),"Por validar")</f>
        <v>Por validar</v>
      </c>
      <c r="Y95" s="11" t="str">
        <f>IFERROR(VLOOKUP(TablaRequerimientos[[#This Row],[ID de orden de trabajo+]],#REF!,12,FALSE),"Por validar")</f>
        <v>Por validar</v>
      </c>
      <c r="Z95" s="11">
        <v>7.1759259299142286E-4</v>
      </c>
      <c r="AA95" s="11" t="s">
        <v>37</v>
      </c>
      <c r="AC95" s="17" t="str">
        <f>TablaRequerimientos[[#This Row],[Tiempo Total Gestión]]</f>
        <v/>
      </c>
      <c r="AD95" s="11" t="e">
        <f t="shared" si="7"/>
        <v>#VALUE!</v>
      </c>
      <c r="AE95" s="11" t="e">
        <f t="shared" si="8"/>
        <v>#VALUE!</v>
      </c>
      <c r="AF95" s="11" t="e">
        <f>IF(TablaRequerimientos[[#This Row],[Prioridad]]="Baja",(AD95-24)*60+AE95,IF(TablaRequerimientos[[#This Row],[Prioridad]]="Media",(AD95-4)*60+AE95,(AD95-2)*60+AE95))</f>
        <v>#VALUE!</v>
      </c>
      <c r="AH95" s="17" t="str">
        <f>TablaRequerimientos[[#This Row],[Tiempo Creación (HH:mm)]]</f>
        <v>Por validar</v>
      </c>
      <c r="AI95" s="11" t="e">
        <f t="shared" si="9"/>
        <v>#VALUE!</v>
      </c>
      <c r="AJ95" s="11" t="e">
        <f t="shared" si="10"/>
        <v>#VALUE!</v>
      </c>
      <c r="AK95" s="11" t="e">
        <f>IF(TablaRequerimientos[[#This Row],[Prioridad]]="Baja",((AI95*60)+AJ95)-30,IF(TablaRequerimientos[[#This Row],[Prioridad]]="Media",((AI95*60)+AJ95)-15))</f>
        <v>#VALUE!</v>
      </c>
      <c r="AM95" s="11">
        <f>TablaRequerimientos[[#This Row],[Tiempo Avance Incidente]]</f>
        <v>7.1759259299142286E-4</v>
      </c>
      <c r="AN95" s="11">
        <f t="shared" si="11"/>
        <v>0</v>
      </c>
      <c r="AO95" s="11">
        <f t="shared" si="12"/>
        <v>1</v>
      </c>
      <c r="AP95" s="11">
        <f>IF(TablaRequerimientos[[#This Row],[Prioridad]]="Baja",((AN95*60)+AO95)-720,IF(TablaRequerimientos[[#This Row],[Prioridad]]="Media",((AN95*60)+AO95)-120))</f>
        <v>-719</v>
      </c>
      <c r="AR95" t="str">
        <f t="shared" si="13"/>
        <v>viernes</v>
      </c>
    </row>
    <row r="96" spans="1:44" x14ac:dyDescent="0.25">
      <c r="A96" s="26" t="s">
        <v>4338</v>
      </c>
      <c r="B96" t="s">
        <v>4339</v>
      </c>
      <c r="C96" t="s">
        <v>395</v>
      </c>
      <c r="D96" t="s">
        <v>150</v>
      </c>
      <c r="E96" t="s">
        <v>546</v>
      </c>
      <c r="F96" t="s">
        <v>111</v>
      </c>
      <c r="G96" s="12">
        <v>43833</v>
      </c>
      <c r="H96" s="13">
        <v>0.45575231481481482</v>
      </c>
      <c r="I96" s="12">
        <v>43837</v>
      </c>
      <c r="J96" s="13">
        <v>0.45877314814814812</v>
      </c>
      <c r="K96" s="27">
        <v>43838.559918981482</v>
      </c>
      <c r="M96" s="11"/>
      <c r="O96" s="11" t="s">
        <v>546</v>
      </c>
      <c r="P96" s="11" t="s">
        <v>546</v>
      </c>
      <c r="X96" s="17" t="str">
        <f>IFERROR(VLOOKUP(TablaRequerimientos[[#This Row],[ID de orden de trabajo+]],#REF!,11,FALSE),"Por validar")</f>
        <v>Por validar</v>
      </c>
      <c r="Y96" s="11" t="str">
        <f>IFERROR(VLOOKUP(TablaRequerimientos[[#This Row],[ID de orden de trabajo+]],#REF!,12,FALSE),"Por validar")</f>
        <v>Por validar</v>
      </c>
      <c r="Z96" s="11">
        <v>2.6620370772434399E-4</v>
      </c>
      <c r="AA96" s="11" t="s">
        <v>37</v>
      </c>
      <c r="AC96" s="17" t="str">
        <f>TablaRequerimientos[[#This Row],[Tiempo Total Gestión]]</f>
        <v/>
      </c>
      <c r="AD96" s="11" t="e">
        <f t="shared" si="7"/>
        <v>#VALUE!</v>
      </c>
      <c r="AE96" s="11" t="e">
        <f t="shared" si="8"/>
        <v>#VALUE!</v>
      </c>
      <c r="AF96" s="11" t="e">
        <f>IF(TablaRequerimientos[[#This Row],[Prioridad]]="Baja",(AD96-24)*60+AE96,IF(TablaRequerimientos[[#This Row],[Prioridad]]="Media",(AD96-4)*60+AE96,(AD96-2)*60+AE96))</f>
        <v>#VALUE!</v>
      </c>
      <c r="AH96" s="17" t="str">
        <f>TablaRequerimientos[[#This Row],[Tiempo Creación (HH:mm)]]</f>
        <v>Por validar</v>
      </c>
      <c r="AI96" s="11" t="e">
        <f t="shared" si="9"/>
        <v>#VALUE!</v>
      </c>
      <c r="AJ96" s="11" t="e">
        <f t="shared" si="10"/>
        <v>#VALUE!</v>
      </c>
      <c r="AK96" s="11" t="e">
        <f>IF(TablaRequerimientos[[#This Row],[Prioridad]]="Baja",((AI96*60)+AJ96)-30,IF(TablaRequerimientos[[#This Row],[Prioridad]]="Media",((AI96*60)+AJ96)-15))</f>
        <v>#VALUE!</v>
      </c>
      <c r="AM96" s="11">
        <f>TablaRequerimientos[[#This Row],[Tiempo Avance Incidente]]</f>
        <v>2.6620370772434399E-4</v>
      </c>
      <c r="AN96" s="11">
        <f t="shared" si="11"/>
        <v>0</v>
      </c>
      <c r="AO96" s="11">
        <f t="shared" si="12"/>
        <v>0</v>
      </c>
      <c r="AP96" s="11">
        <f>IF(TablaRequerimientos[[#This Row],[Prioridad]]="Baja",((AN96*60)+AO96)-720,IF(TablaRequerimientos[[#This Row],[Prioridad]]="Media",((AN96*60)+AO96)-120))</f>
        <v>-720</v>
      </c>
      <c r="AR96" t="str">
        <f t="shared" si="13"/>
        <v>viernes</v>
      </c>
    </row>
    <row r="97" spans="1:44" x14ac:dyDescent="0.25">
      <c r="A97" s="26" t="s">
        <v>4340</v>
      </c>
      <c r="B97" t="s">
        <v>4341</v>
      </c>
      <c r="C97" t="s">
        <v>395</v>
      </c>
      <c r="D97" t="s">
        <v>150</v>
      </c>
      <c r="E97" t="s">
        <v>546</v>
      </c>
      <c r="F97" t="s">
        <v>111</v>
      </c>
      <c r="G97" s="12">
        <v>43833</v>
      </c>
      <c r="H97" s="13">
        <v>0.46990740740740744</v>
      </c>
      <c r="I97" s="12">
        <v>43833</v>
      </c>
      <c r="J97" s="13">
        <v>0.47041666666666665</v>
      </c>
      <c r="K97" s="27">
        <v>43834.556840277779</v>
      </c>
      <c r="M97" s="11"/>
      <c r="O97" s="11" t="s">
        <v>546</v>
      </c>
      <c r="P97" s="11" t="s">
        <v>546</v>
      </c>
      <c r="X97" s="17" t="str">
        <f>IFERROR(VLOOKUP(TablaRequerimientos[[#This Row],[ID de orden de trabajo+]],#REF!,11,FALSE),"Por validar")</f>
        <v>Por validar</v>
      </c>
      <c r="Y97" s="11" t="str">
        <f>IFERROR(VLOOKUP(TablaRequerimientos[[#This Row],[ID de orden de trabajo+]],#REF!,12,FALSE),"Por validar")</f>
        <v>Por validar</v>
      </c>
      <c r="Z97" s="11" t="s">
        <v>7995</v>
      </c>
      <c r="AA97" s="11" t="s">
        <v>7995</v>
      </c>
      <c r="AC97" s="17" t="str">
        <f>TablaRequerimientos[[#This Row],[Tiempo Total Gestión]]</f>
        <v/>
      </c>
      <c r="AD97" s="11" t="e">
        <f t="shared" si="7"/>
        <v>#VALUE!</v>
      </c>
      <c r="AE97" s="11" t="e">
        <f t="shared" si="8"/>
        <v>#VALUE!</v>
      </c>
      <c r="AF97" s="11" t="e">
        <f>IF(TablaRequerimientos[[#This Row],[Prioridad]]="Baja",(AD97-24)*60+AE97,IF(TablaRequerimientos[[#This Row],[Prioridad]]="Media",(AD97-4)*60+AE97,(AD97-2)*60+AE97))</f>
        <v>#VALUE!</v>
      </c>
      <c r="AH97" s="17" t="str">
        <f>TablaRequerimientos[[#This Row],[Tiempo Creación (HH:mm)]]</f>
        <v>Por validar</v>
      </c>
      <c r="AI97" s="11" t="e">
        <f t="shared" si="9"/>
        <v>#VALUE!</v>
      </c>
      <c r="AJ97" s="11" t="e">
        <f t="shared" si="10"/>
        <v>#VALUE!</v>
      </c>
      <c r="AK97" s="11" t="e">
        <f>IF(TablaRequerimientos[[#This Row],[Prioridad]]="Baja",((AI97*60)+AJ97)-30,IF(TablaRequerimientos[[#This Row],[Prioridad]]="Media",((AI97*60)+AJ97)-15))</f>
        <v>#VALUE!</v>
      </c>
      <c r="AM97" s="11" t="str">
        <f>TablaRequerimientos[[#This Row],[Tiempo Avance Incidente]]</f>
        <v>POR VALIDAR</v>
      </c>
      <c r="AN97" s="11" t="e">
        <f t="shared" si="11"/>
        <v>#VALUE!</v>
      </c>
      <c r="AO97" s="11" t="e">
        <f t="shared" si="12"/>
        <v>#VALUE!</v>
      </c>
      <c r="AP97" s="11" t="e">
        <f>IF(TablaRequerimientos[[#This Row],[Prioridad]]="Baja",((AN97*60)+AO97)-720,IF(TablaRequerimientos[[#This Row],[Prioridad]]="Media",((AN97*60)+AO97)-120))</f>
        <v>#VALUE!</v>
      </c>
      <c r="AR97" t="str">
        <f t="shared" si="13"/>
        <v>viernes</v>
      </c>
    </row>
    <row r="98" spans="1:44" x14ac:dyDescent="0.25">
      <c r="A98" s="26" t="s">
        <v>4342</v>
      </c>
      <c r="B98" t="s">
        <v>4343</v>
      </c>
      <c r="C98" t="s">
        <v>395</v>
      </c>
      <c r="D98" t="s">
        <v>150</v>
      </c>
      <c r="E98" t="s">
        <v>546</v>
      </c>
      <c r="F98" t="s">
        <v>111</v>
      </c>
      <c r="G98" s="12">
        <v>43833</v>
      </c>
      <c r="H98" s="13">
        <v>0.51145833333333335</v>
      </c>
      <c r="I98" s="12">
        <v>43833</v>
      </c>
      <c r="J98" s="13">
        <v>0.75096064814814811</v>
      </c>
      <c r="K98" s="27">
        <v>43834.799016203702</v>
      </c>
      <c r="M98" s="11"/>
      <c r="O98" s="11" t="s">
        <v>546</v>
      </c>
      <c r="P98" s="11" t="s">
        <v>546</v>
      </c>
      <c r="X98" s="17" t="str">
        <f>IFERROR(VLOOKUP(TablaRequerimientos[[#This Row],[ID de orden de trabajo+]],#REF!,11,FALSE),"Por validar")</f>
        <v>Por validar</v>
      </c>
      <c r="Y98" s="11" t="str">
        <f>IFERROR(VLOOKUP(TablaRequerimientos[[#This Row],[ID de orden de trabajo+]],#REF!,12,FALSE),"Por validar")</f>
        <v>Por validar</v>
      </c>
      <c r="Z98" s="11">
        <v>2.314814628334716E-5</v>
      </c>
      <c r="AA98" s="11" t="s">
        <v>37</v>
      </c>
      <c r="AC98" s="17" t="str">
        <f>TablaRequerimientos[[#This Row],[Tiempo Total Gestión]]</f>
        <v/>
      </c>
      <c r="AD98" s="11" t="e">
        <f t="shared" si="7"/>
        <v>#VALUE!</v>
      </c>
      <c r="AE98" s="11" t="e">
        <f t="shared" si="8"/>
        <v>#VALUE!</v>
      </c>
      <c r="AF98" s="11" t="e">
        <f>IF(TablaRequerimientos[[#This Row],[Prioridad]]="Baja",(AD98-24)*60+AE98,IF(TablaRequerimientos[[#This Row],[Prioridad]]="Media",(AD98-4)*60+AE98,(AD98-2)*60+AE98))</f>
        <v>#VALUE!</v>
      </c>
      <c r="AH98" s="17" t="str">
        <f>TablaRequerimientos[[#This Row],[Tiempo Creación (HH:mm)]]</f>
        <v>Por validar</v>
      </c>
      <c r="AI98" s="11" t="e">
        <f t="shared" si="9"/>
        <v>#VALUE!</v>
      </c>
      <c r="AJ98" s="11" t="e">
        <f t="shared" si="10"/>
        <v>#VALUE!</v>
      </c>
      <c r="AK98" s="11" t="e">
        <f>IF(TablaRequerimientos[[#This Row],[Prioridad]]="Baja",((AI98*60)+AJ98)-30,IF(TablaRequerimientos[[#This Row],[Prioridad]]="Media",((AI98*60)+AJ98)-15))</f>
        <v>#VALUE!</v>
      </c>
      <c r="AM98" s="11">
        <f>TablaRequerimientos[[#This Row],[Tiempo Avance Incidente]]</f>
        <v>2.314814628334716E-5</v>
      </c>
      <c r="AN98" s="11">
        <f t="shared" si="11"/>
        <v>0</v>
      </c>
      <c r="AO98" s="11">
        <f t="shared" si="12"/>
        <v>0</v>
      </c>
      <c r="AP98" s="11">
        <f>IF(TablaRequerimientos[[#This Row],[Prioridad]]="Baja",((AN98*60)+AO98)-720,IF(TablaRequerimientos[[#This Row],[Prioridad]]="Media",((AN98*60)+AO98)-120))</f>
        <v>-720</v>
      </c>
      <c r="AR98" t="str">
        <f t="shared" si="13"/>
        <v>viernes</v>
      </c>
    </row>
    <row r="99" spans="1:44" x14ac:dyDescent="0.25">
      <c r="A99" s="26" t="s">
        <v>4344</v>
      </c>
      <c r="B99" t="s">
        <v>4345</v>
      </c>
      <c r="C99" t="s">
        <v>395</v>
      </c>
      <c r="D99" t="s">
        <v>150</v>
      </c>
      <c r="E99" t="s">
        <v>546</v>
      </c>
      <c r="F99" t="s">
        <v>111</v>
      </c>
      <c r="G99" s="12">
        <v>43833</v>
      </c>
      <c r="H99" s="13">
        <v>0.62312500000000004</v>
      </c>
      <c r="I99" s="12">
        <v>43833</v>
      </c>
      <c r="J99" s="13">
        <v>0.7208796296296297</v>
      </c>
      <c r="K99" s="27">
        <v>43834.799016203702</v>
      </c>
      <c r="M99" s="11"/>
      <c r="O99" s="11" t="s">
        <v>546</v>
      </c>
      <c r="P99" s="11" t="s">
        <v>546</v>
      </c>
      <c r="X99" s="17" t="str">
        <f>IFERROR(VLOOKUP(TablaRequerimientos[[#This Row],[ID de orden de trabajo+]],#REF!,11,FALSE),"Por validar")</f>
        <v>Por validar</v>
      </c>
      <c r="Y99" s="11" t="str">
        <f>IFERROR(VLOOKUP(TablaRequerimientos[[#This Row],[ID de orden de trabajo+]],#REF!,12,FALSE),"Por validar")</f>
        <v>Por validar</v>
      </c>
      <c r="Z99" s="11">
        <v>1.377314816636499E-3</v>
      </c>
      <c r="AA99" s="11" t="s">
        <v>37</v>
      </c>
      <c r="AC99" s="17" t="str">
        <f>TablaRequerimientos[[#This Row],[Tiempo Total Gestión]]</f>
        <v/>
      </c>
      <c r="AD99" s="11" t="e">
        <f t="shared" si="7"/>
        <v>#VALUE!</v>
      </c>
      <c r="AE99" s="11" t="e">
        <f t="shared" si="8"/>
        <v>#VALUE!</v>
      </c>
      <c r="AF99" s="11" t="e">
        <f>IF(TablaRequerimientos[[#This Row],[Prioridad]]="Baja",(AD99-24)*60+AE99,IF(TablaRequerimientos[[#This Row],[Prioridad]]="Media",(AD99-4)*60+AE99,(AD99-2)*60+AE99))</f>
        <v>#VALUE!</v>
      </c>
      <c r="AH99" s="17" t="str">
        <f>TablaRequerimientos[[#This Row],[Tiempo Creación (HH:mm)]]</f>
        <v>Por validar</v>
      </c>
      <c r="AI99" s="11" t="e">
        <f t="shared" si="9"/>
        <v>#VALUE!</v>
      </c>
      <c r="AJ99" s="11" t="e">
        <f t="shared" si="10"/>
        <v>#VALUE!</v>
      </c>
      <c r="AK99" s="11" t="e">
        <f>IF(TablaRequerimientos[[#This Row],[Prioridad]]="Baja",((AI99*60)+AJ99)-30,IF(TablaRequerimientos[[#This Row],[Prioridad]]="Media",((AI99*60)+AJ99)-15))</f>
        <v>#VALUE!</v>
      </c>
      <c r="AM99" s="11">
        <f>TablaRequerimientos[[#This Row],[Tiempo Avance Incidente]]</f>
        <v>1.377314816636499E-3</v>
      </c>
      <c r="AN99" s="11">
        <f t="shared" si="11"/>
        <v>0</v>
      </c>
      <c r="AO99" s="11">
        <f t="shared" si="12"/>
        <v>1</v>
      </c>
      <c r="AP99" s="11">
        <f>IF(TablaRequerimientos[[#This Row],[Prioridad]]="Baja",((AN99*60)+AO99)-720,IF(TablaRequerimientos[[#This Row],[Prioridad]]="Media",((AN99*60)+AO99)-120))</f>
        <v>-719</v>
      </c>
      <c r="AR99" t="str">
        <f t="shared" si="13"/>
        <v>viernes</v>
      </c>
    </row>
    <row r="100" spans="1:44" x14ac:dyDescent="0.25">
      <c r="A100" s="26" t="s">
        <v>4346</v>
      </c>
      <c r="B100" t="s">
        <v>4347</v>
      </c>
      <c r="C100" t="s">
        <v>395</v>
      </c>
      <c r="D100" t="s">
        <v>150</v>
      </c>
      <c r="E100" t="s">
        <v>546</v>
      </c>
      <c r="F100" t="s">
        <v>111</v>
      </c>
      <c r="G100" s="12">
        <v>43833</v>
      </c>
      <c r="H100" s="13">
        <v>0.63840277777777776</v>
      </c>
      <c r="I100" s="12">
        <v>43837</v>
      </c>
      <c r="J100" s="13">
        <v>0.52628472222222222</v>
      </c>
      <c r="K100" s="27">
        <v>43838.559918981482</v>
      </c>
      <c r="M100" s="11"/>
      <c r="O100" s="11" t="s">
        <v>546</v>
      </c>
      <c r="P100" s="11" t="s">
        <v>546</v>
      </c>
      <c r="X100" s="17" t="str">
        <f>IFERROR(VLOOKUP(TablaRequerimientos[[#This Row],[ID de orden de trabajo+]],#REF!,11,FALSE),"Por validar")</f>
        <v>Por validar</v>
      </c>
      <c r="Y100" s="11" t="str">
        <f>IFERROR(VLOOKUP(TablaRequerimientos[[#This Row],[ID de orden de trabajo+]],#REF!,12,FALSE),"Por validar")</f>
        <v>Por validar</v>
      </c>
      <c r="Z100" s="11">
        <v>2.314814628334716E-5</v>
      </c>
      <c r="AA100" s="11" t="s">
        <v>37</v>
      </c>
      <c r="AC100" s="17" t="str">
        <f>TablaRequerimientos[[#This Row],[Tiempo Total Gestión]]</f>
        <v/>
      </c>
      <c r="AD100" s="11" t="e">
        <f t="shared" si="7"/>
        <v>#VALUE!</v>
      </c>
      <c r="AE100" s="11" t="e">
        <f t="shared" si="8"/>
        <v>#VALUE!</v>
      </c>
      <c r="AF100" s="11" t="e">
        <f>IF(TablaRequerimientos[[#This Row],[Prioridad]]="Baja",(AD100-24)*60+AE100,IF(TablaRequerimientos[[#This Row],[Prioridad]]="Media",(AD100-4)*60+AE100,(AD100-2)*60+AE100))</f>
        <v>#VALUE!</v>
      </c>
      <c r="AH100" s="17" t="str">
        <f>TablaRequerimientos[[#This Row],[Tiempo Creación (HH:mm)]]</f>
        <v>Por validar</v>
      </c>
      <c r="AI100" s="11" t="e">
        <f t="shared" si="9"/>
        <v>#VALUE!</v>
      </c>
      <c r="AJ100" s="11" t="e">
        <f t="shared" si="10"/>
        <v>#VALUE!</v>
      </c>
      <c r="AK100" s="11" t="e">
        <f>IF(TablaRequerimientos[[#This Row],[Prioridad]]="Baja",((AI100*60)+AJ100)-30,IF(TablaRequerimientos[[#This Row],[Prioridad]]="Media",((AI100*60)+AJ100)-15))</f>
        <v>#VALUE!</v>
      </c>
      <c r="AM100" s="11">
        <f>TablaRequerimientos[[#This Row],[Tiempo Avance Incidente]]</f>
        <v>2.314814628334716E-5</v>
      </c>
      <c r="AN100" s="11">
        <f t="shared" si="11"/>
        <v>0</v>
      </c>
      <c r="AO100" s="11">
        <f t="shared" si="12"/>
        <v>0</v>
      </c>
      <c r="AP100" s="11">
        <f>IF(TablaRequerimientos[[#This Row],[Prioridad]]="Baja",((AN100*60)+AO100)-720,IF(TablaRequerimientos[[#This Row],[Prioridad]]="Media",((AN100*60)+AO100)-120))</f>
        <v>-720</v>
      </c>
      <c r="AR100" t="str">
        <f t="shared" si="13"/>
        <v>viernes</v>
      </c>
    </row>
    <row r="101" spans="1:44" x14ac:dyDescent="0.25">
      <c r="A101" s="26" t="s">
        <v>4348</v>
      </c>
      <c r="B101" t="s">
        <v>4349</v>
      </c>
      <c r="C101" t="s">
        <v>395</v>
      </c>
      <c r="D101" t="s">
        <v>150</v>
      </c>
      <c r="E101" t="s">
        <v>546</v>
      </c>
      <c r="F101" t="s">
        <v>111</v>
      </c>
      <c r="G101" s="12">
        <v>43833</v>
      </c>
      <c r="H101" s="13">
        <v>0.64526620370370369</v>
      </c>
      <c r="I101" s="12">
        <v>43833</v>
      </c>
      <c r="J101" s="13">
        <v>0.70311342592592585</v>
      </c>
      <c r="K101" s="27">
        <v>43834.711377314816</v>
      </c>
      <c r="M101" s="11"/>
      <c r="O101" s="11" t="s">
        <v>546</v>
      </c>
      <c r="P101" s="11" t="s">
        <v>546</v>
      </c>
      <c r="X101" s="17" t="str">
        <f>IFERROR(VLOOKUP(TablaRequerimientos[[#This Row],[ID de orden de trabajo+]],#REF!,11,FALSE),"Por validar")</f>
        <v>Por validar</v>
      </c>
      <c r="Y101" s="11" t="str">
        <f>IFERROR(VLOOKUP(TablaRequerimientos[[#This Row],[ID de orden de trabajo+]],#REF!,12,FALSE),"Por validar")</f>
        <v>Por validar</v>
      </c>
      <c r="Z101" s="11">
        <v>1.1458333319751546E-3</v>
      </c>
      <c r="AA101" s="11" t="s">
        <v>37</v>
      </c>
      <c r="AC101" s="17" t="str">
        <f>TablaRequerimientos[[#This Row],[Tiempo Total Gestión]]</f>
        <v/>
      </c>
      <c r="AD101" s="11" t="e">
        <f t="shared" si="7"/>
        <v>#VALUE!</v>
      </c>
      <c r="AE101" s="11" t="e">
        <f t="shared" si="8"/>
        <v>#VALUE!</v>
      </c>
      <c r="AF101" s="11" t="e">
        <f>IF(TablaRequerimientos[[#This Row],[Prioridad]]="Baja",(AD101-24)*60+AE101,IF(TablaRequerimientos[[#This Row],[Prioridad]]="Media",(AD101-4)*60+AE101,(AD101-2)*60+AE101))</f>
        <v>#VALUE!</v>
      </c>
      <c r="AH101" s="17" t="str">
        <f>TablaRequerimientos[[#This Row],[Tiempo Creación (HH:mm)]]</f>
        <v>Por validar</v>
      </c>
      <c r="AI101" s="11" t="e">
        <f t="shared" si="9"/>
        <v>#VALUE!</v>
      </c>
      <c r="AJ101" s="11" t="e">
        <f t="shared" si="10"/>
        <v>#VALUE!</v>
      </c>
      <c r="AK101" s="11" t="e">
        <f>IF(TablaRequerimientos[[#This Row],[Prioridad]]="Baja",((AI101*60)+AJ101)-30,IF(TablaRequerimientos[[#This Row],[Prioridad]]="Media",((AI101*60)+AJ101)-15))</f>
        <v>#VALUE!</v>
      </c>
      <c r="AM101" s="11">
        <f>TablaRequerimientos[[#This Row],[Tiempo Avance Incidente]]</f>
        <v>1.1458333319751546E-3</v>
      </c>
      <c r="AN101" s="11">
        <f t="shared" si="11"/>
        <v>0</v>
      </c>
      <c r="AO101" s="11">
        <f t="shared" si="12"/>
        <v>1</v>
      </c>
      <c r="AP101" s="11">
        <f>IF(TablaRequerimientos[[#This Row],[Prioridad]]="Baja",((AN101*60)+AO101)-720,IF(TablaRequerimientos[[#This Row],[Prioridad]]="Media",((AN101*60)+AO101)-120))</f>
        <v>-719</v>
      </c>
      <c r="AR101" t="str">
        <f t="shared" si="13"/>
        <v>viernes</v>
      </c>
    </row>
    <row r="102" spans="1:44" x14ac:dyDescent="0.25">
      <c r="A102" s="26" t="s">
        <v>4350</v>
      </c>
      <c r="B102" t="s">
        <v>4351</v>
      </c>
      <c r="C102" t="s">
        <v>395</v>
      </c>
      <c r="D102" t="s">
        <v>150</v>
      </c>
      <c r="E102" t="s">
        <v>546</v>
      </c>
      <c r="F102" t="s">
        <v>111</v>
      </c>
      <c r="G102" s="12">
        <v>43833</v>
      </c>
      <c r="H102" s="13">
        <v>0.50855324074074071</v>
      </c>
      <c r="I102" s="12">
        <v>43833</v>
      </c>
      <c r="J102" s="13">
        <v>0.73387731481481477</v>
      </c>
      <c r="K102" s="27">
        <v>43834.799016203702</v>
      </c>
      <c r="M102" s="11"/>
      <c r="O102" s="11" t="s">
        <v>546</v>
      </c>
      <c r="P102" s="11" t="s">
        <v>546</v>
      </c>
      <c r="X102" s="17" t="str">
        <f>IFERROR(VLOOKUP(TablaRequerimientos[[#This Row],[ID de orden de trabajo+]],#REF!,11,FALSE),"Por validar")</f>
        <v>Por validar</v>
      </c>
      <c r="Y102" s="11" t="str">
        <f>IFERROR(VLOOKUP(TablaRequerimientos[[#This Row],[ID de orden de trabajo+]],#REF!,12,FALSE),"Por validar")</f>
        <v>Por validar</v>
      </c>
      <c r="Z102" s="11">
        <v>2.314814628334716E-5</v>
      </c>
      <c r="AA102" s="11" t="s">
        <v>37</v>
      </c>
      <c r="AC102" s="17" t="str">
        <f>TablaRequerimientos[[#This Row],[Tiempo Total Gestión]]</f>
        <v/>
      </c>
      <c r="AD102" s="11" t="e">
        <f t="shared" si="7"/>
        <v>#VALUE!</v>
      </c>
      <c r="AE102" s="11" t="e">
        <f t="shared" si="8"/>
        <v>#VALUE!</v>
      </c>
      <c r="AF102" s="11" t="e">
        <f>IF(TablaRequerimientos[[#This Row],[Prioridad]]="Baja",(AD102-24)*60+AE102,IF(TablaRequerimientos[[#This Row],[Prioridad]]="Media",(AD102-4)*60+AE102,(AD102-2)*60+AE102))</f>
        <v>#VALUE!</v>
      </c>
      <c r="AH102" s="17" t="str">
        <f>TablaRequerimientos[[#This Row],[Tiempo Creación (HH:mm)]]</f>
        <v>Por validar</v>
      </c>
      <c r="AI102" s="11" t="e">
        <f t="shared" si="9"/>
        <v>#VALUE!</v>
      </c>
      <c r="AJ102" s="11" t="e">
        <f t="shared" si="10"/>
        <v>#VALUE!</v>
      </c>
      <c r="AK102" s="11" t="e">
        <f>IF(TablaRequerimientos[[#This Row],[Prioridad]]="Baja",((AI102*60)+AJ102)-30,IF(TablaRequerimientos[[#This Row],[Prioridad]]="Media",((AI102*60)+AJ102)-15))</f>
        <v>#VALUE!</v>
      </c>
      <c r="AM102" s="11">
        <f>TablaRequerimientos[[#This Row],[Tiempo Avance Incidente]]</f>
        <v>2.314814628334716E-5</v>
      </c>
      <c r="AN102" s="11">
        <f t="shared" si="11"/>
        <v>0</v>
      </c>
      <c r="AO102" s="11">
        <f t="shared" si="12"/>
        <v>0</v>
      </c>
      <c r="AP102" s="11">
        <f>IF(TablaRequerimientos[[#This Row],[Prioridad]]="Baja",((AN102*60)+AO102)-720,IF(TablaRequerimientos[[#This Row],[Prioridad]]="Media",((AN102*60)+AO102)-120))</f>
        <v>-720</v>
      </c>
      <c r="AR102" t="str">
        <f t="shared" si="13"/>
        <v>viernes</v>
      </c>
    </row>
    <row r="103" spans="1:44" x14ac:dyDescent="0.25">
      <c r="A103" s="26" t="s">
        <v>4352</v>
      </c>
      <c r="B103" t="s">
        <v>4353</v>
      </c>
      <c r="C103" t="s">
        <v>395</v>
      </c>
      <c r="D103" t="s">
        <v>150</v>
      </c>
      <c r="E103" t="s">
        <v>546</v>
      </c>
      <c r="F103" t="s">
        <v>111</v>
      </c>
      <c r="G103" s="12">
        <v>43833</v>
      </c>
      <c r="H103" s="13">
        <v>0.65113425925925927</v>
      </c>
      <c r="I103" s="12">
        <v>43833</v>
      </c>
      <c r="J103" s="13">
        <v>0.73527777777777781</v>
      </c>
      <c r="K103" s="27">
        <v>43834.799016203702</v>
      </c>
      <c r="M103" s="11"/>
      <c r="O103" s="11" t="s">
        <v>546</v>
      </c>
      <c r="P103" s="11" t="s">
        <v>546</v>
      </c>
      <c r="X103" s="17" t="str">
        <f>IFERROR(VLOOKUP(TablaRequerimientos[[#This Row],[ID de orden de trabajo+]],#REF!,11,FALSE),"Por validar")</f>
        <v>Por validar</v>
      </c>
      <c r="Y103" s="11" t="str">
        <f>IFERROR(VLOOKUP(TablaRequerimientos[[#This Row],[ID de orden de trabajo+]],#REF!,12,FALSE),"Por validar")</f>
        <v>Por validar</v>
      </c>
      <c r="Z103" s="11">
        <v>1.782407402060926E-3</v>
      </c>
      <c r="AA103" s="11" t="s">
        <v>37</v>
      </c>
      <c r="AC103" s="17" t="str">
        <f>TablaRequerimientos[[#This Row],[Tiempo Total Gestión]]</f>
        <v/>
      </c>
      <c r="AD103" s="11" t="e">
        <f t="shared" si="7"/>
        <v>#VALUE!</v>
      </c>
      <c r="AE103" s="11" t="e">
        <f t="shared" si="8"/>
        <v>#VALUE!</v>
      </c>
      <c r="AF103" s="11" t="e">
        <f>IF(TablaRequerimientos[[#This Row],[Prioridad]]="Baja",(AD103-24)*60+AE103,IF(TablaRequerimientos[[#This Row],[Prioridad]]="Media",(AD103-4)*60+AE103,(AD103-2)*60+AE103))</f>
        <v>#VALUE!</v>
      </c>
      <c r="AH103" s="17" t="str">
        <f>TablaRequerimientos[[#This Row],[Tiempo Creación (HH:mm)]]</f>
        <v>Por validar</v>
      </c>
      <c r="AI103" s="11" t="e">
        <f t="shared" si="9"/>
        <v>#VALUE!</v>
      </c>
      <c r="AJ103" s="11" t="e">
        <f t="shared" si="10"/>
        <v>#VALUE!</v>
      </c>
      <c r="AK103" s="11" t="e">
        <f>IF(TablaRequerimientos[[#This Row],[Prioridad]]="Baja",((AI103*60)+AJ103)-30,IF(TablaRequerimientos[[#This Row],[Prioridad]]="Media",((AI103*60)+AJ103)-15))</f>
        <v>#VALUE!</v>
      </c>
      <c r="AM103" s="11">
        <f>TablaRequerimientos[[#This Row],[Tiempo Avance Incidente]]</f>
        <v>1.782407402060926E-3</v>
      </c>
      <c r="AN103" s="11">
        <f t="shared" si="11"/>
        <v>0</v>
      </c>
      <c r="AO103" s="11">
        <f t="shared" si="12"/>
        <v>2</v>
      </c>
      <c r="AP103" s="11">
        <f>IF(TablaRequerimientos[[#This Row],[Prioridad]]="Baja",((AN103*60)+AO103)-720,IF(TablaRequerimientos[[#This Row],[Prioridad]]="Media",((AN103*60)+AO103)-120))</f>
        <v>-718</v>
      </c>
      <c r="AR103" t="str">
        <f t="shared" si="13"/>
        <v>viernes</v>
      </c>
    </row>
    <row r="104" spans="1:44" x14ac:dyDescent="0.25">
      <c r="A104" s="26" t="s">
        <v>4354</v>
      </c>
      <c r="B104" t="s">
        <v>4355</v>
      </c>
      <c r="C104" t="s">
        <v>395</v>
      </c>
      <c r="D104" t="s">
        <v>150</v>
      </c>
      <c r="E104" t="s">
        <v>546</v>
      </c>
      <c r="F104" t="s">
        <v>111</v>
      </c>
      <c r="G104" s="12">
        <v>43833</v>
      </c>
      <c r="H104" s="13">
        <v>0.65540509259259261</v>
      </c>
      <c r="I104" s="12">
        <v>43833</v>
      </c>
      <c r="J104" s="13">
        <v>0.74333333333333329</v>
      </c>
      <c r="K104" s="27">
        <v>43834.799016203702</v>
      </c>
      <c r="M104" s="11"/>
      <c r="O104" s="11" t="s">
        <v>546</v>
      </c>
      <c r="P104" s="11" t="s">
        <v>546</v>
      </c>
      <c r="X104" s="17" t="str">
        <f>IFERROR(VLOOKUP(TablaRequerimientos[[#This Row],[ID de orden de trabajo+]],#REF!,11,FALSE),"Por validar")</f>
        <v>Por validar</v>
      </c>
      <c r="Y104" s="11" t="str">
        <f>IFERROR(VLOOKUP(TablaRequerimientos[[#This Row],[ID de orden de trabajo+]],#REF!,12,FALSE),"Por validar")</f>
        <v>Por validar</v>
      </c>
      <c r="Z104" s="11">
        <v>1.1689814782585017E-3</v>
      </c>
      <c r="AA104" s="11" t="s">
        <v>37</v>
      </c>
      <c r="AC104" s="17" t="str">
        <f>TablaRequerimientos[[#This Row],[Tiempo Total Gestión]]</f>
        <v/>
      </c>
      <c r="AD104" s="11" t="e">
        <f t="shared" si="7"/>
        <v>#VALUE!</v>
      </c>
      <c r="AE104" s="11" t="e">
        <f t="shared" si="8"/>
        <v>#VALUE!</v>
      </c>
      <c r="AF104" s="11" t="e">
        <f>IF(TablaRequerimientos[[#This Row],[Prioridad]]="Baja",(AD104-24)*60+AE104,IF(TablaRequerimientos[[#This Row],[Prioridad]]="Media",(AD104-4)*60+AE104,(AD104-2)*60+AE104))</f>
        <v>#VALUE!</v>
      </c>
      <c r="AH104" s="17" t="str">
        <f>TablaRequerimientos[[#This Row],[Tiempo Creación (HH:mm)]]</f>
        <v>Por validar</v>
      </c>
      <c r="AI104" s="11" t="e">
        <f t="shared" si="9"/>
        <v>#VALUE!</v>
      </c>
      <c r="AJ104" s="11" t="e">
        <f t="shared" si="10"/>
        <v>#VALUE!</v>
      </c>
      <c r="AK104" s="11" t="e">
        <f>IF(TablaRequerimientos[[#This Row],[Prioridad]]="Baja",((AI104*60)+AJ104)-30,IF(TablaRequerimientos[[#This Row],[Prioridad]]="Media",((AI104*60)+AJ104)-15))</f>
        <v>#VALUE!</v>
      </c>
      <c r="AM104" s="11">
        <f>TablaRequerimientos[[#This Row],[Tiempo Avance Incidente]]</f>
        <v>1.1689814782585017E-3</v>
      </c>
      <c r="AN104" s="11">
        <f t="shared" si="11"/>
        <v>0</v>
      </c>
      <c r="AO104" s="11">
        <f t="shared" si="12"/>
        <v>1</v>
      </c>
      <c r="AP104" s="11">
        <f>IF(TablaRequerimientos[[#This Row],[Prioridad]]="Baja",((AN104*60)+AO104)-720,IF(TablaRequerimientos[[#This Row],[Prioridad]]="Media",((AN104*60)+AO104)-120))</f>
        <v>-719</v>
      </c>
      <c r="AR104" t="str">
        <f t="shared" si="13"/>
        <v>viernes</v>
      </c>
    </row>
    <row r="105" spans="1:44" x14ac:dyDescent="0.25">
      <c r="A105" s="26" t="s">
        <v>4356</v>
      </c>
      <c r="B105" t="s">
        <v>4355</v>
      </c>
      <c r="C105" t="s">
        <v>395</v>
      </c>
      <c r="D105" t="s">
        <v>150</v>
      </c>
      <c r="E105" t="s">
        <v>546</v>
      </c>
      <c r="F105" t="s">
        <v>111</v>
      </c>
      <c r="G105" s="12">
        <v>43833</v>
      </c>
      <c r="H105" s="13">
        <v>0.71696759259259257</v>
      </c>
      <c r="I105" s="12">
        <v>43833</v>
      </c>
      <c r="J105" s="13">
        <v>0.73274305555555552</v>
      </c>
      <c r="K105" s="27">
        <v>43834.799016203702</v>
      </c>
      <c r="M105" s="11"/>
      <c r="O105" s="11" t="s">
        <v>546</v>
      </c>
      <c r="P105" s="11" t="s">
        <v>546</v>
      </c>
      <c r="X105" s="17" t="str">
        <f>IFERROR(VLOOKUP(TablaRequerimientos[[#This Row],[ID de orden de trabajo+]],#REF!,11,FALSE),"Por validar")</f>
        <v>Por validar</v>
      </c>
      <c r="Y105" s="11" t="str">
        <f>IFERROR(VLOOKUP(TablaRequerimientos[[#This Row],[ID de orden de trabajo+]],#REF!,12,FALSE),"Por validar")</f>
        <v>Por validar</v>
      </c>
      <c r="Z105" s="11">
        <v>2.314814628334716E-5</v>
      </c>
      <c r="AA105" s="11" t="s">
        <v>37</v>
      </c>
      <c r="AC105" s="17" t="str">
        <f>TablaRequerimientos[[#This Row],[Tiempo Total Gestión]]</f>
        <v/>
      </c>
      <c r="AD105" s="11" t="e">
        <f t="shared" si="7"/>
        <v>#VALUE!</v>
      </c>
      <c r="AE105" s="11" t="e">
        <f t="shared" si="8"/>
        <v>#VALUE!</v>
      </c>
      <c r="AF105" s="11" t="e">
        <f>IF(TablaRequerimientos[[#This Row],[Prioridad]]="Baja",(AD105-24)*60+AE105,IF(TablaRequerimientos[[#This Row],[Prioridad]]="Media",(AD105-4)*60+AE105,(AD105-2)*60+AE105))</f>
        <v>#VALUE!</v>
      </c>
      <c r="AH105" s="17" t="str">
        <f>TablaRequerimientos[[#This Row],[Tiempo Creación (HH:mm)]]</f>
        <v>Por validar</v>
      </c>
      <c r="AI105" s="11" t="e">
        <f t="shared" si="9"/>
        <v>#VALUE!</v>
      </c>
      <c r="AJ105" s="11" t="e">
        <f t="shared" si="10"/>
        <v>#VALUE!</v>
      </c>
      <c r="AK105" s="11" t="e">
        <f>IF(TablaRequerimientos[[#This Row],[Prioridad]]="Baja",((AI105*60)+AJ105)-30,IF(TablaRequerimientos[[#This Row],[Prioridad]]="Media",((AI105*60)+AJ105)-15))</f>
        <v>#VALUE!</v>
      </c>
      <c r="AM105" s="11">
        <f>TablaRequerimientos[[#This Row],[Tiempo Avance Incidente]]</f>
        <v>2.314814628334716E-5</v>
      </c>
      <c r="AN105" s="11">
        <f t="shared" si="11"/>
        <v>0</v>
      </c>
      <c r="AO105" s="11">
        <f t="shared" si="12"/>
        <v>0</v>
      </c>
      <c r="AP105" s="11">
        <f>IF(TablaRequerimientos[[#This Row],[Prioridad]]="Baja",((AN105*60)+AO105)-720,IF(TablaRequerimientos[[#This Row],[Prioridad]]="Media",((AN105*60)+AO105)-120))</f>
        <v>-720</v>
      </c>
      <c r="AR105" t="str">
        <f t="shared" si="13"/>
        <v>viernes</v>
      </c>
    </row>
    <row r="106" spans="1:44" x14ac:dyDescent="0.25">
      <c r="A106" s="26" t="s">
        <v>4357</v>
      </c>
      <c r="B106" t="s">
        <v>4289</v>
      </c>
      <c r="C106" t="s">
        <v>395</v>
      </c>
      <c r="D106" t="s">
        <v>150</v>
      </c>
      <c r="E106" t="s">
        <v>546</v>
      </c>
      <c r="F106" t="s">
        <v>111</v>
      </c>
      <c r="G106" s="12">
        <v>43833</v>
      </c>
      <c r="H106" s="13">
        <v>0.72247685185185195</v>
      </c>
      <c r="I106" s="12">
        <v>43837</v>
      </c>
      <c r="J106" s="13">
        <v>0.51702546296296303</v>
      </c>
      <c r="K106" s="27">
        <v>43838.559918981482</v>
      </c>
      <c r="M106" s="11"/>
      <c r="O106" s="11" t="s">
        <v>546</v>
      </c>
      <c r="P106" s="11" t="s">
        <v>546</v>
      </c>
      <c r="X106" s="17" t="str">
        <f>IFERROR(VLOOKUP(TablaRequerimientos[[#This Row],[ID de orden de trabajo+]],#REF!,11,FALSE),"Por validar")</f>
        <v>Por validar</v>
      </c>
      <c r="Y106" s="11" t="str">
        <f>IFERROR(VLOOKUP(TablaRequerimientos[[#This Row],[ID de orden de trabajo+]],#REF!,12,FALSE),"Por validar")</f>
        <v>Por validar</v>
      </c>
      <c r="Z106" s="11">
        <v>2.314814628334716E-5</v>
      </c>
      <c r="AA106" s="11" t="s">
        <v>37</v>
      </c>
      <c r="AC106" s="17" t="str">
        <f>TablaRequerimientos[[#This Row],[Tiempo Total Gestión]]</f>
        <v/>
      </c>
      <c r="AD106" s="11" t="e">
        <f t="shared" si="7"/>
        <v>#VALUE!</v>
      </c>
      <c r="AE106" s="11" t="e">
        <f t="shared" si="8"/>
        <v>#VALUE!</v>
      </c>
      <c r="AF106" s="11" t="e">
        <f>IF(TablaRequerimientos[[#This Row],[Prioridad]]="Baja",(AD106-24)*60+AE106,IF(TablaRequerimientos[[#This Row],[Prioridad]]="Media",(AD106-4)*60+AE106,(AD106-2)*60+AE106))</f>
        <v>#VALUE!</v>
      </c>
      <c r="AH106" s="17" t="str">
        <f>TablaRequerimientos[[#This Row],[Tiempo Creación (HH:mm)]]</f>
        <v>Por validar</v>
      </c>
      <c r="AI106" s="11" t="e">
        <f t="shared" si="9"/>
        <v>#VALUE!</v>
      </c>
      <c r="AJ106" s="11" t="e">
        <f t="shared" si="10"/>
        <v>#VALUE!</v>
      </c>
      <c r="AK106" s="11" t="e">
        <f>IF(TablaRequerimientos[[#This Row],[Prioridad]]="Baja",((AI106*60)+AJ106)-30,IF(TablaRequerimientos[[#This Row],[Prioridad]]="Media",((AI106*60)+AJ106)-15))</f>
        <v>#VALUE!</v>
      </c>
      <c r="AM106" s="11">
        <f>TablaRequerimientos[[#This Row],[Tiempo Avance Incidente]]</f>
        <v>2.314814628334716E-5</v>
      </c>
      <c r="AN106" s="11">
        <f t="shared" si="11"/>
        <v>0</v>
      </c>
      <c r="AO106" s="11">
        <f t="shared" si="12"/>
        <v>0</v>
      </c>
      <c r="AP106" s="11">
        <f>IF(TablaRequerimientos[[#This Row],[Prioridad]]="Baja",((AN106*60)+AO106)-720,IF(TablaRequerimientos[[#This Row],[Prioridad]]="Media",((AN106*60)+AO106)-120))</f>
        <v>-720</v>
      </c>
      <c r="AR106" t="str">
        <f t="shared" si="13"/>
        <v>viernes</v>
      </c>
    </row>
    <row r="107" spans="1:44" x14ac:dyDescent="0.25">
      <c r="A107" s="26" t="s">
        <v>4358</v>
      </c>
      <c r="B107" t="s">
        <v>4289</v>
      </c>
      <c r="C107" t="s">
        <v>395</v>
      </c>
      <c r="D107" t="s">
        <v>150</v>
      </c>
      <c r="E107" t="s">
        <v>546</v>
      </c>
      <c r="F107" t="s">
        <v>111</v>
      </c>
      <c r="G107" s="12">
        <v>43833</v>
      </c>
      <c r="H107" s="13">
        <v>0.72783564814814816</v>
      </c>
      <c r="I107" s="12">
        <v>43837</v>
      </c>
      <c r="J107" s="13">
        <v>0.53599537037037037</v>
      </c>
      <c r="K107" s="27">
        <v>43838.559918981482</v>
      </c>
      <c r="M107" s="11"/>
      <c r="O107" s="11" t="s">
        <v>546</v>
      </c>
      <c r="P107" s="11" t="s">
        <v>546</v>
      </c>
      <c r="X107" s="17" t="str">
        <f>IFERROR(VLOOKUP(TablaRequerimientos[[#This Row],[ID de orden de trabajo+]],#REF!,11,FALSE),"Por validar")</f>
        <v>Por validar</v>
      </c>
      <c r="Y107" s="11" t="str">
        <f>IFERROR(VLOOKUP(TablaRequerimientos[[#This Row],[ID de orden de trabajo+]],#REF!,12,FALSE),"Por validar")</f>
        <v>Por validar</v>
      </c>
      <c r="Z107" s="11">
        <v>1.1574076779652387E-5</v>
      </c>
      <c r="AA107" s="11" t="s">
        <v>37</v>
      </c>
      <c r="AC107" s="17" t="str">
        <f>TablaRequerimientos[[#This Row],[Tiempo Total Gestión]]</f>
        <v/>
      </c>
      <c r="AD107" s="11" t="e">
        <f t="shared" si="7"/>
        <v>#VALUE!</v>
      </c>
      <c r="AE107" s="11" t="e">
        <f t="shared" si="8"/>
        <v>#VALUE!</v>
      </c>
      <c r="AF107" s="11" t="e">
        <f>IF(TablaRequerimientos[[#This Row],[Prioridad]]="Baja",(AD107-24)*60+AE107,IF(TablaRequerimientos[[#This Row],[Prioridad]]="Media",(AD107-4)*60+AE107,(AD107-2)*60+AE107))</f>
        <v>#VALUE!</v>
      </c>
      <c r="AH107" s="17" t="str">
        <f>TablaRequerimientos[[#This Row],[Tiempo Creación (HH:mm)]]</f>
        <v>Por validar</v>
      </c>
      <c r="AI107" s="11" t="e">
        <f t="shared" si="9"/>
        <v>#VALUE!</v>
      </c>
      <c r="AJ107" s="11" t="e">
        <f t="shared" si="10"/>
        <v>#VALUE!</v>
      </c>
      <c r="AK107" s="11" t="e">
        <f>IF(TablaRequerimientos[[#This Row],[Prioridad]]="Baja",((AI107*60)+AJ107)-30,IF(TablaRequerimientos[[#This Row],[Prioridad]]="Media",((AI107*60)+AJ107)-15))</f>
        <v>#VALUE!</v>
      </c>
      <c r="AM107" s="11">
        <f>TablaRequerimientos[[#This Row],[Tiempo Avance Incidente]]</f>
        <v>1.1574076779652387E-5</v>
      </c>
      <c r="AN107" s="11">
        <f t="shared" si="11"/>
        <v>0</v>
      </c>
      <c r="AO107" s="11">
        <f t="shared" si="12"/>
        <v>0</v>
      </c>
      <c r="AP107" s="11">
        <f>IF(TablaRequerimientos[[#This Row],[Prioridad]]="Baja",((AN107*60)+AO107)-720,IF(TablaRequerimientos[[#This Row],[Prioridad]]="Media",((AN107*60)+AO107)-120))</f>
        <v>-720</v>
      </c>
      <c r="AR107" t="str">
        <f t="shared" si="13"/>
        <v>viernes</v>
      </c>
    </row>
    <row r="108" spans="1:44" x14ac:dyDescent="0.25">
      <c r="A108" s="26" t="s">
        <v>4359</v>
      </c>
      <c r="B108" t="s">
        <v>4251</v>
      </c>
      <c r="C108" t="s">
        <v>395</v>
      </c>
      <c r="D108" t="s">
        <v>150</v>
      </c>
      <c r="E108" t="s">
        <v>546</v>
      </c>
      <c r="F108" t="s">
        <v>111</v>
      </c>
      <c r="G108" s="12">
        <v>43837</v>
      </c>
      <c r="H108" s="13">
        <v>0.26261574074074073</v>
      </c>
      <c r="I108" s="12">
        <v>43837</v>
      </c>
      <c r="J108" s="13">
        <v>0.52239583333333328</v>
      </c>
      <c r="K108" s="27">
        <v>43838.559918981482</v>
      </c>
      <c r="M108" s="11"/>
      <c r="O108" s="11" t="s">
        <v>546</v>
      </c>
      <c r="P108" s="11" t="s">
        <v>546</v>
      </c>
      <c r="X108" s="17" t="str">
        <f>IFERROR(VLOOKUP(TablaRequerimientos[[#This Row],[ID de orden de trabajo+]],#REF!,11,FALSE),"Por validar")</f>
        <v>Por validar</v>
      </c>
      <c r="Y108" s="11" t="str">
        <f>IFERROR(VLOOKUP(TablaRequerimientos[[#This Row],[ID de orden de trabajo+]],#REF!,12,FALSE),"Por validar")</f>
        <v>Por validar</v>
      </c>
      <c r="Z108" s="11">
        <v>0</v>
      </c>
      <c r="AA108" s="11" t="s">
        <v>37</v>
      </c>
      <c r="AC108" s="17" t="str">
        <f>TablaRequerimientos[[#This Row],[Tiempo Total Gestión]]</f>
        <v/>
      </c>
      <c r="AD108" s="11" t="e">
        <f t="shared" si="7"/>
        <v>#VALUE!</v>
      </c>
      <c r="AE108" s="11" t="e">
        <f t="shared" si="8"/>
        <v>#VALUE!</v>
      </c>
      <c r="AF108" s="11" t="e">
        <f>IF(TablaRequerimientos[[#This Row],[Prioridad]]="Baja",(AD108-24)*60+AE108,IF(TablaRequerimientos[[#This Row],[Prioridad]]="Media",(AD108-4)*60+AE108,(AD108-2)*60+AE108))</f>
        <v>#VALUE!</v>
      </c>
      <c r="AH108" s="17" t="str">
        <f>TablaRequerimientos[[#This Row],[Tiempo Creación (HH:mm)]]</f>
        <v>Por validar</v>
      </c>
      <c r="AI108" s="11" t="e">
        <f t="shared" si="9"/>
        <v>#VALUE!</v>
      </c>
      <c r="AJ108" s="11" t="e">
        <f t="shared" si="10"/>
        <v>#VALUE!</v>
      </c>
      <c r="AK108" s="11" t="e">
        <f>IF(TablaRequerimientos[[#This Row],[Prioridad]]="Baja",((AI108*60)+AJ108)-30,IF(TablaRequerimientos[[#This Row],[Prioridad]]="Media",((AI108*60)+AJ108)-15))</f>
        <v>#VALUE!</v>
      </c>
      <c r="AM108" s="11">
        <f>TablaRequerimientos[[#This Row],[Tiempo Avance Incidente]]</f>
        <v>0</v>
      </c>
      <c r="AN108" s="11">
        <f t="shared" si="11"/>
        <v>0</v>
      </c>
      <c r="AO108" s="11">
        <f t="shared" si="12"/>
        <v>0</v>
      </c>
      <c r="AP108" s="11">
        <f>IF(TablaRequerimientos[[#This Row],[Prioridad]]="Baja",((AN108*60)+AO108)-720,IF(TablaRequerimientos[[#This Row],[Prioridad]]="Media",((AN108*60)+AO108)-120))</f>
        <v>-720</v>
      </c>
      <c r="AR108" t="str">
        <f t="shared" si="13"/>
        <v>martes</v>
      </c>
    </row>
    <row r="109" spans="1:44" x14ac:dyDescent="0.25">
      <c r="A109" s="26" t="s">
        <v>4360</v>
      </c>
      <c r="B109" t="s">
        <v>4361</v>
      </c>
      <c r="C109" t="s">
        <v>395</v>
      </c>
      <c r="D109" t="s">
        <v>150</v>
      </c>
      <c r="E109" t="s">
        <v>546</v>
      </c>
      <c r="F109" t="s">
        <v>111</v>
      </c>
      <c r="G109" s="12">
        <v>43837</v>
      </c>
      <c r="H109" s="13">
        <v>0.38349537037037035</v>
      </c>
      <c r="I109" s="12">
        <v>43837</v>
      </c>
      <c r="J109" s="13">
        <v>0.44696759259259261</v>
      </c>
      <c r="K109" s="27">
        <v>43838.454953703702</v>
      </c>
      <c r="M109" s="11"/>
      <c r="O109" s="11" t="s">
        <v>546</v>
      </c>
      <c r="P109" s="11" t="s">
        <v>546</v>
      </c>
      <c r="X109" s="17" t="str">
        <f>IFERROR(VLOOKUP(TablaRequerimientos[[#This Row],[ID de orden de trabajo+]],#REF!,11,FALSE),"Por validar")</f>
        <v>Por validar</v>
      </c>
      <c r="Y109" s="11" t="str">
        <f>IFERROR(VLOOKUP(TablaRequerimientos[[#This Row],[ID de orden de trabajo+]],#REF!,12,FALSE),"Por validar")</f>
        <v>Por validar</v>
      </c>
      <c r="Z109" s="11">
        <v>2.1990740788169205E-4</v>
      </c>
      <c r="AA109" s="11" t="s">
        <v>37</v>
      </c>
      <c r="AC109" s="17" t="str">
        <f>TablaRequerimientos[[#This Row],[Tiempo Total Gestión]]</f>
        <v/>
      </c>
      <c r="AD109" s="11" t="e">
        <f t="shared" si="7"/>
        <v>#VALUE!</v>
      </c>
      <c r="AE109" s="11" t="e">
        <f t="shared" si="8"/>
        <v>#VALUE!</v>
      </c>
      <c r="AF109" s="11" t="e">
        <f>IF(TablaRequerimientos[[#This Row],[Prioridad]]="Baja",(AD109-24)*60+AE109,IF(TablaRequerimientos[[#This Row],[Prioridad]]="Media",(AD109-4)*60+AE109,(AD109-2)*60+AE109))</f>
        <v>#VALUE!</v>
      </c>
      <c r="AH109" s="17" t="str">
        <f>TablaRequerimientos[[#This Row],[Tiempo Creación (HH:mm)]]</f>
        <v>Por validar</v>
      </c>
      <c r="AI109" s="11" t="e">
        <f t="shared" si="9"/>
        <v>#VALUE!</v>
      </c>
      <c r="AJ109" s="11" t="e">
        <f t="shared" si="10"/>
        <v>#VALUE!</v>
      </c>
      <c r="AK109" s="11" t="e">
        <f>IF(TablaRequerimientos[[#This Row],[Prioridad]]="Baja",((AI109*60)+AJ109)-30,IF(TablaRequerimientos[[#This Row],[Prioridad]]="Media",((AI109*60)+AJ109)-15))</f>
        <v>#VALUE!</v>
      </c>
      <c r="AM109" s="11">
        <f>TablaRequerimientos[[#This Row],[Tiempo Avance Incidente]]</f>
        <v>2.1990740788169205E-4</v>
      </c>
      <c r="AN109" s="11">
        <f t="shared" si="11"/>
        <v>0</v>
      </c>
      <c r="AO109" s="11">
        <f t="shared" si="12"/>
        <v>0</v>
      </c>
      <c r="AP109" s="11">
        <f>IF(TablaRequerimientos[[#This Row],[Prioridad]]="Baja",((AN109*60)+AO109)-720,IF(TablaRequerimientos[[#This Row],[Prioridad]]="Media",((AN109*60)+AO109)-120))</f>
        <v>-720</v>
      </c>
      <c r="AR109" t="str">
        <f t="shared" si="13"/>
        <v>martes</v>
      </c>
    </row>
    <row r="110" spans="1:44" x14ac:dyDescent="0.25">
      <c r="A110" s="26" t="s">
        <v>4362</v>
      </c>
      <c r="B110" t="s">
        <v>4363</v>
      </c>
      <c r="C110" t="s">
        <v>462</v>
      </c>
      <c r="D110" t="s">
        <v>150</v>
      </c>
      <c r="E110" t="s">
        <v>546</v>
      </c>
      <c r="F110" t="s">
        <v>111</v>
      </c>
      <c r="G110" s="12">
        <v>43837</v>
      </c>
      <c r="H110" s="13">
        <v>0.42440972222222223</v>
      </c>
      <c r="I110" s="12">
        <v>43837</v>
      </c>
      <c r="J110" s="13">
        <v>0.73041666666666671</v>
      </c>
      <c r="K110" s="27">
        <v>43838.796817129631</v>
      </c>
      <c r="M110" s="11"/>
      <c r="O110" s="11" t="s">
        <v>546</v>
      </c>
      <c r="P110" s="11" t="s">
        <v>546</v>
      </c>
      <c r="X110" s="17" t="str">
        <f>IFERROR(VLOOKUP(TablaRequerimientos[[#This Row],[ID de orden de trabajo+]],#REF!,11,FALSE),"Por validar")</f>
        <v>Por validar</v>
      </c>
      <c r="Y110" s="11" t="str">
        <f>IFERROR(VLOOKUP(TablaRequerimientos[[#This Row],[ID de orden de trabajo+]],#REF!,12,FALSE),"Por validar")</f>
        <v>Por validar</v>
      </c>
      <c r="Z110" s="11">
        <v>4.7453703882638365E-4</v>
      </c>
      <c r="AA110" s="11" t="s">
        <v>37</v>
      </c>
      <c r="AC110" s="17" t="str">
        <f>TablaRequerimientos[[#This Row],[Tiempo Total Gestión]]</f>
        <v/>
      </c>
      <c r="AD110" s="11" t="e">
        <f t="shared" si="7"/>
        <v>#VALUE!</v>
      </c>
      <c r="AE110" s="11" t="e">
        <f t="shared" si="8"/>
        <v>#VALUE!</v>
      </c>
      <c r="AF110" s="11" t="e">
        <f>IF(TablaRequerimientos[[#This Row],[Prioridad]]="Baja",(AD110-24)*60+AE110,IF(TablaRequerimientos[[#This Row],[Prioridad]]="Media",(AD110-4)*60+AE110,(AD110-2)*60+AE110))</f>
        <v>#VALUE!</v>
      </c>
      <c r="AH110" s="17" t="str">
        <f>TablaRequerimientos[[#This Row],[Tiempo Creación (HH:mm)]]</f>
        <v>Por validar</v>
      </c>
      <c r="AI110" s="11" t="e">
        <f t="shared" si="9"/>
        <v>#VALUE!</v>
      </c>
      <c r="AJ110" s="11" t="e">
        <f t="shared" si="10"/>
        <v>#VALUE!</v>
      </c>
      <c r="AK110" s="11" t="e">
        <f>IF(TablaRequerimientos[[#This Row],[Prioridad]]="Baja",((AI110*60)+AJ110)-30,IF(TablaRequerimientos[[#This Row],[Prioridad]]="Media",((AI110*60)+AJ110)-15))</f>
        <v>#VALUE!</v>
      </c>
      <c r="AM110" s="11">
        <f>TablaRequerimientos[[#This Row],[Tiempo Avance Incidente]]</f>
        <v>4.7453703882638365E-4</v>
      </c>
      <c r="AN110" s="11">
        <f t="shared" si="11"/>
        <v>0</v>
      </c>
      <c r="AO110" s="11">
        <f t="shared" si="12"/>
        <v>0</v>
      </c>
      <c r="AP110" s="11">
        <f>IF(TablaRequerimientos[[#This Row],[Prioridad]]="Baja",((AN110*60)+AO110)-720,IF(TablaRequerimientos[[#This Row],[Prioridad]]="Media",((AN110*60)+AO110)-120))</f>
        <v>-720</v>
      </c>
      <c r="AR110" t="str">
        <f t="shared" si="13"/>
        <v>martes</v>
      </c>
    </row>
    <row r="111" spans="1:44" x14ac:dyDescent="0.25">
      <c r="A111" s="26" t="s">
        <v>4364</v>
      </c>
      <c r="B111" t="s">
        <v>4365</v>
      </c>
      <c r="C111" t="s">
        <v>462</v>
      </c>
      <c r="D111" t="s">
        <v>150</v>
      </c>
      <c r="E111" t="s">
        <v>546</v>
      </c>
      <c r="F111" t="s">
        <v>111</v>
      </c>
      <c r="G111" s="12">
        <v>43837</v>
      </c>
      <c r="H111" s="13">
        <v>0.43640046296296298</v>
      </c>
      <c r="I111" s="12">
        <v>43837</v>
      </c>
      <c r="J111" s="13">
        <v>0.50269675925925927</v>
      </c>
      <c r="K111" s="27">
        <v>43838.559918981482</v>
      </c>
      <c r="M111" s="11"/>
      <c r="O111" s="11" t="s">
        <v>546</v>
      </c>
      <c r="P111" s="11" t="s">
        <v>546</v>
      </c>
      <c r="X111" s="17" t="str">
        <f>IFERROR(VLOOKUP(TablaRequerimientos[[#This Row],[ID de orden de trabajo+]],#REF!,11,FALSE),"Por validar")</f>
        <v>Por validar</v>
      </c>
      <c r="Y111" s="11" t="str">
        <f>IFERROR(VLOOKUP(TablaRequerimientos[[#This Row],[ID de orden de trabajo+]],#REF!,12,FALSE),"Por validar")</f>
        <v>Por validar</v>
      </c>
      <c r="Z111" s="11">
        <v>6.5972221636911854E-4</v>
      </c>
      <c r="AA111" s="11" t="s">
        <v>37</v>
      </c>
      <c r="AC111" s="17" t="str">
        <f>TablaRequerimientos[[#This Row],[Tiempo Total Gestión]]</f>
        <v/>
      </c>
      <c r="AD111" s="11" t="e">
        <f t="shared" si="7"/>
        <v>#VALUE!</v>
      </c>
      <c r="AE111" s="11" t="e">
        <f t="shared" si="8"/>
        <v>#VALUE!</v>
      </c>
      <c r="AF111" s="11" t="e">
        <f>IF(TablaRequerimientos[[#This Row],[Prioridad]]="Baja",(AD111-24)*60+AE111,IF(TablaRequerimientos[[#This Row],[Prioridad]]="Media",(AD111-4)*60+AE111,(AD111-2)*60+AE111))</f>
        <v>#VALUE!</v>
      </c>
      <c r="AH111" s="17" t="str">
        <f>TablaRequerimientos[[#This Row],[Tiempo Creación (HH:mm)]]</f>
        <v>Por validar</v>
      </c>
      <c r="AI111" s="11" t="e">
        <f t="shared" si="9"/>
        <v>#VALUE!</v>
      </c>
      <c r="AJ111" s="11" t="e">
        <f t="shared" si="10"/>
        <v>#VALUE!</v>
      </c>
      <c r="AK111" s="11" t="e">
        <f>IF(TablaRequerimientos[[#This Row],[Prioridad]]="Baja",((AI111*60)+AJ111)-30,IF(TablaRequerimientos[[#This Row],[Prioridad]]="Media",((AI111*60)+AJ111)-15))</f>
        <v>#VALUE!</v>
      </c>
      <c r="AM111" s="11">
        <f>TablaRequerimientos[[#This Row],[Tiempo Avance Incidente]]</f>
        <v>6.5972221636911854E-4</v>
      </c>
      <c r="AN111" s="11">
        <f t="shared" si="11"/>
        <v>0</v>
      </c>
      <c r="AO111" s="11">
        <f t="shared" si="12"/>
        <v>0</v>
      </c>
      <c r="AP111" s="11">
        <f>IF(TablaRequerimientos[[#This Row],[Prioridad]]="Baja",((AN111*60)+AO111)-720,IF(TablaRequerimientos[[#This Row],[Prioridad]]="Media",((AN111*60)+AO111)-120))</f>
        <v>-720</v>
      </c>
      <c r="AR111" t="str">
        <f t="shared" si="13"/>
        <v>martes</v>
      </c>
    </row>
    <row r="112" spans="1:44" x14ac:dyDescent="0.25">
      <c r="A112" s="26" t="s">
        <v>4366</v>
      </c>
      <c r="B112" t="s">
        <v>4367</v>
      </c>
      <c r="C112" t="s">
        <v>395</v>
      </c>
      <c r="D112" t="s">
        <v>150</v>
      </c>
      <c r="E112" t="s">
        <v>546</v>
      </c>
      <c r="F112" t="s">
        <v>111</v>
      </c>
      <c r="G112" s="12">
        <v>43837</v>
      </c>
      <c r="H112" s="13">
        <v>0.4131481481481481</v>
      </c>
      <c r="I112" s="12">
        <v>43837</v>
      </c>
      <c r="J112" s="13">
        <v>0.53473379629629625</v>
      </c>
      <c r="K112" s="27">
        <v>43838.559918981482</v>
      </c>
      <c r="M112" s="11"/>
      <c r="O112" s="11" t="s">
        <v>546</v>
      </c>
      <c r="P112" s="11" t="s">
        <v>546</v>
      </c>
      <c r="X112" s="17" t="str">
        <f>IFERROR(VLOOKUP(TablaRequerimientos[[#This Row],[ID de orden de trabajo+]],#REF!,11,FALSE),"Por validar")</f>
        <v>Por validar</v>
      </c>
      <c r="Y112" s="11" t="str">
        <f>IFERROR(VLOOKUP(TablaRequerimientos[[#This Row],[ID de orden de trabajo+]],#REF!,12,FALSE),"Por validar")</f>
        <v>Por validar</v>
      </c>
      <c r="Z112" s="11">
        <v>-1.8518518481869251E-4</v>
      </c>
      <c r="AA112" s="11" t="s">
        <v>37</v>
      </c>
      <c r="AC112" s="17" t="str">
        <f>TablaRequerimientos[[#This Row],[Tiempo Total Gestión]]</f>
        <v/>
      </c>
      <c r="AD112" s="11" t="e">
        <f t="shared" si="7"/>
        <v>#VALUE!</v>
      </c>
      <c r="AE112" s="11" t="e">
        <f t="shared" si="8"/>
        <v>#VALUE!</v>
      </c>
      <c r="AF112" s="11" t="e">
        <f>IF(TablaRequerimientos[[#This Row],[Prioridad]]="Baja",(AD112-24)*60+AE112,IF(TablaRequerimientos[[#This Row],[Prioridad]]="Media",(AD112-4)*60+AE112,(AD112-2)*60+AE112))</f>
        <v>#VALUE!</v>
      </c>
      <c r="AH112" s="17" t="str">
        <f>TablaRequerimientos[[#This Row],[Tiempo Creación (HH:mm)]]</f>
        <v>Por validar</v>
      </c>
      <c r="AI112" s="11" t="e">
        <f t="shared" si="9"/>
        <v>#VALUE!</v>
      </c>
      <c r="AJ112" s="11" t="e">
        <f t="shared" si="10"/>
        <v>#VALUE!</v>
      </c>
      <c r="AK112" s="11" t="e">
        <f>IF(TablaRequerimientos[[#This Row],[Prioridad]]="Baja",((AI112*60)+AJ112)-30,IF(TablaRequerimientos[[#This Row],[Prioridad]]="Media",((AI112*60)+AJ112)-15))</f>
        <v>#VALUE!</v>
      </c>
      <c r="AM112" s="11">
        <f>TablaRequerimientos[[#This Row],[Tiempo Avance Incidente]]</f>
        <v>-1.8518518481869251E-4</v>
      </c>
      <c r="AN112" s="11" t="e">
        <f t="shared" si="11"/>
        <v>#NUM!</v>
      </c>
      <c r="AO112" s="11" t="e">
        <f t="shared" si="12"/>
        <v>#NUM!</v>
      </c>
      <c r="AP112" s="11" t="e">
        <f>IF(TablaRequerimientos[[#This Row],[Prioridad]]="Baja",((AN112*60)+AO112)-720,IF(TablaRequerimientos[[#This Row],[Prioridad]]="Media",((AN112*60)+AO112)-120))</f>
        <v>#NUM!</v>
      </c>
      <c r="AR112" t="str">
        <f t="shared" si="13"/>
        <v>martes</v>
      </c>
    </row>
    <row r="113" spans="1:44" x14ac:dyDescent="0.25">
      <c r="A113" s="26" t="s">
        <v>4368</v>
      </c>
      <c r="B113" t="s">
        <v>4369</v>
      </c>
      <c r="C113" t="s">
        <v>395</v>
      </c>
      <c r="D113" t="s">
        <v>150</v>
      </c>
      <c r="E113" t="s">
        <v>546</v>
      </c>
      <c r="F113" t="s">
        <v>111</v>
      </c>
      <c r="G113" s="12">
        <v>43837</v>
      </c>
      <c r="H113" s="13">
        <v>0.43755787037037036</v>
      </c>
      <c r="I113" s="12">
        <v>43837</v>
      </c>
      <c r="J113" s="13">
        <v>0.44885416666666672</v>
      </c>
      <c r="K113" s="27">
        <v>43838.454953703702</v>
      </c>
      <c r="M113" s="11"/>
      <c r="O113" s="11" t="s">
        <v>546</v>
      </c>
      <c r="P113" s="11" t="s">
        <v>546</v>
      </c>
      <c r="X113" s="17" t="str">
        <f>IFERROR(VLOOKUP(TablaRequerimientos[[#This Row],[ID de orden de trabajo+]],#REF!,11,FALSE),"Por validar")</f>
        <v>Por validar</v>
      </c>
      <c r="Y113" s="11" t="str">
        <f>IFERROR(VLOOKUP(TablaRequerimientos[[#This Row],[ID de orden de trabajo+]],#REF!,12,FALSE),"Por validar")</f>
        <v>Por validar</v>
      </c>
      <c r="Z113" s="11">
        <v>6.7129629314877093E-4</v>
      </c>
      <c r="AA113" s="11" t="s">
        <v>37</v>
      </c>
      <c r="AC113" s="17" t="str">
        <f>TablaRequerimientos[[#This Row],[Tiempo Total Gestión]]</f>
        <v/>
      </c>
      <c r="AD113" s="11" t="e">
        <f t="shared" si="7"/>
        <v>#VALUE!</v>
      </c>
      <c r="AE113" s="11" t="e">
        <f t="shared" si="8"/>
        <v>#VALUE!</v>
      </c>
      <c r="AF113" s="11" t="e">
        <f>IF(TablaRequerimientos[[#This Row],[Prioridad]]="Baja",(AD113-24)*60+AE113,IF(TablaRequerimientos[[#This Row],[Prioridad]]="Media",(AD113-4)*60+AE113,(AD113-2)*60+AE113))</f>
        <v>#VALUE!</v>
      </c>
      <c r="AH113" s="17" t="str">
        <f>TablaRequerimientos[[#This Row],[Tiempo Creación (HH:mm)]]</f>
        <v>Por validar</v>
      </c>
      <c r="AI113" s="11" t="e">
        <f t="shared" si="9"/>
        <v>#VALUE!</v>
      </c>
      <c r="AJ113" s="11" t="e">
        <f t="shared" si="10"/>
        <v>#VALUE!</v>
      </c>
      <c r="AK113" s="11" t="e">
        <f>IF(TablaRequerimientos[[#This Row],[Prioridad]]="Baja",((AI113*60)+AJ113)-30,IF(TablaRequerimientos[[#This Row],[Prioridad]]="Media",((AI113*60)+AJ113)-15))</f>
        <v>#VALUE!</v>
      </c>
      <c r="AM113" s="11">
        <f>TablaRequerimientos[[#This Row],[Tiempo Avance Incidente]]</f>
        <v>6.7129629314877093E-4</v>
      </c>
      <c r="AN113" s="11">
        <f t="shared" si="11"/>
        <v>0</v>
      </c>
      <c r="AO113" s="11">
        <f t="shared" si="12"/>
        <v>0</v>
      </c>
      <c r="AP113" s="11">
        <f>IF(TablaRequerimientos[[#This Row],[Prioridad]]="Baja",((AN113*60)+AO113)-720,IF(TablaRequerimientos[[#This Row],[Prioridad]]="Media",((AN113*60)+AO113)-120))</f>
        <v>-720</v>
      </c>
      <c r="AR113" t="str">
        <f t="shared" si="13"/>
        <v>martes</v>
      </c>
    </row>
    <row r="114" spans="1:44" x14ac:dyDescent="0.25">
      <c r="A114" s="26" t="s">
        <v>4370</v>
      </c>
      <c r="B114" t="s">
        <v>4371</v>
      </c>
      <c r="C114" t="s">
        <v>395</v>
      </c>
      <c r="D114" t="s">
        <v>150</v>
      </c>
      <c r="E114" t="s">
        <v>546</v>
      </c>
      <c r="F114" t="s">
        <v>124</v>
      </c>
      <c r="G114" s="12">
        <v>43837</v>
      </c>
      <c r="H114" s="13">
        <v>0.43892361111111106</v>
      </c>
      <c r="I114" s="12">
        <v>43837</v>
      </c>
      <c r="J114" s="13">
        <v>0.45256944444444441</v>
      </c>
      <c r="K114" s="27">
        <v>43838.454953703702</v>
      </c>
      <c r="M114" s="11"/>
      <c r="O114" s="11" t="s">
        <v>546</v>
      </c>
      <c r="P114" s="11" t="s">
        <v>546</v>
      </c>
      <c r="X114" s="17" t="str">
        <f>IFERROR(VLOOKUP(TablaRequerimientos[[#This Row],[ID de orden de trabajo+]],#REF!,11,FALSE),"Por validar")</f>
        <v>Por validar</v>
      </c>
      <c r="Y114" s="11" t="str">
        <f>IFERROR(VLOOKUP(TablaRequerimientos[[#This Row],[ID de orden de trabajo+]],#REF!,12,FALSE),"Por validar")</f>
        <v>Por validar</v>
      </c>
      <c r="Z114" s="11">
        <v>1.1574069503694773E-5</v>
      </c>
      <c r="AA114" s="11" t="s">
        <v>37</v>
      </c>
      <c r="AC114" s="17" t="str">
        <f>TablaRequerimientos[[#This Row],[Tiempo Total Gestión]]</f>
        <v/>
      </c>
      <c r="AD114" s="11" t="e">
        <f t="shared" si="7"/>
        <v>#VALUE!</v>
      </c>
      <c r="AE114" s="11" t="e">
        <f t="shared" si="8"/>
        <v>#VALUE!</v>
      </c>
      <c r="AF114" s="11" t="e">
        <f>IF(TablaRequerimientos[[#This Row],[Prioridad]]="Baja",(AD114-24)*60+AE114,IF(TablaRequerimientos[[#This Row],[Prioridad]]="Media",(AD114-4)*60+AE114,(AD114-2)*60+AE114))</f>
        <v>#VALUE!</v>
      </c>
      <c r="AH114" s="17" t="str">
        <f>TablaRequerimientos[[#This Row],[Tiempo Creación (HH:mm)]]</f>
        <v>Por validar</v>
      </c>
      <c r="AI114" s="11" t="e">
        <f t="shared" si="9"/>
        <v>#VALUE!</v>
      </c>
      <c r="AJ114" s="11" t="e">
        <f t="shared" si="10"/>
        <v>#VALUE!</v>
      </c>
      <c r="AK114" s="11" t="e">
        <f>IF(TablaRequerimientos[[#This Row],[Prioridad]]="Baja",((AI114*60)+AJ114)-30,IF(TablaRequerimientos[[#This Row],[Prioridad]]="Media",((AI114*60)+AJ114)-15))</f>
        <v>#VALUE!</v>
      </c>
      <c r="AM114" s="11">
        <f>TablaRequerimientos[[#This Row],[Tiempo Avance Incidente]]</f>
        <v>1.1574069503694773E-5</v>
      </c>
      <c r="AN114" s="11">
        <f t="shared" si="11"/>
        <v>0</v>
      </c>
      <c r="AO114" s="11">
        <f t="shared" si="12"/>
        <v>0</v>
      </c>
      <c r="AP114" s="11">
        <f>IF(TablaRequerimientos[[#This Row],[Prioridad]]="Baja",((AN114*60)+AO114)-720,IF(TablaRequerimientos[[#This Row],[Prioridad]]="Media",((AN114*60)+AO114)-120))</f>
        <v>-720</v>
      </c>
      <c r="AR114" t="str">
        <f t="shared" si="13"/>
        <v>martes</v>
      </c>
    </row>
    <row r="115" spans="1:44" x14ac:dyDescent="0.25">
      <c r="A115" s="26" t="s">
        <v>4372</v>
      </c>
      <c r="B115" t="s">
        <v>4373</v>
      </c>
      <c r="C115" t="s">
        <v>395</v>
      </c>
      <c r="D115" t="s">
        <v>150</v>
      </c>
      <c r="E115" t="s">
        <v>546</v>
      </c>
      <c r="F115" t="s">
        <v>111</v>
      </c>
      <c r="G115" s="12">
        <v>43837</v>
      </c>
      <c r="H115" s="13">
        <v>0.40589120370370368</v>
      </c>
      <c r="I115" s="12">
        <v>43837</v>
      </c>
      <c r="J115" s="13">
        <v>0.48980324074074072</v>
      </c>
      <c r="K115" s="27">
        <v>43838.559918981482</v>
      </c>
      <c r="M115" s="11"/>
      <c r="O115" s="11" t="s">
        <v>546</v>
      </c>
      <c r="P115" s="11" t="s">
        <v>546</v>
      </c>
      <c r="X115" s="17" t="str">
        <f>IFERROR(VLOOKUP(TablaRequerimientos[[#This Row],[ID de orden de trabajo+]],#REF!,11,FALSE),"Por validar")</f>
        <v>Por validar</v>
      </c>
      <c r="Y115" s="11" t="str">
        <f>IFERROR(VLOOKUP(TablaRequerimientos[[#This Row],[ID de orden de trabajo+]],#REF!,12,FALSE),"Por validar")</f>
        <v>Por validar</v>
      </c>
      <c r="Z115" s="11">
        <v>3.4722223062999547E-5</v>
      </c>
      <c r="AA115" s="11" t="s">
        <v>37</v>
      </c>
      <c r="AC115" s="17" t="str">
        <f>TablaRequerimientos[[#This Row],[Tiempo Total Gestión]]</f>
        <v/>
      </c>
      <c r="AD115" s="11" t="e">
        <f t="shared" si="7"/>
        <v>#VALUE!</v>
      </c>
      <c r="AE115" s="11" t="e">
        <f t="shared" si="8"/>
        <v>#VALUE!</v>
      </c>
      <c r="AF115" s="11" t="e">
        <f>IF(TablaRequerimientos[[#This Row],[Prioridad]]="Baja",(AD115-24)*60+AE115,IF(TablaRequerimientos[[#This Row],[Prioridad]]="Media",(AD115-4)*60+AE115,(AD115-2)*60+AE115))</f>
        <v>#VALUE!</v>
      </c>
      <c r="AH115" s="17" t="str">
        <f>TablaRequerimientos[[#This Row],[Tiempo Creación (HH:mm)]]</f>
        <v>Por validar</v>
      </c>
      <c r="AI115" s="11" t="e">
        <f t="shared" si="9"/>
        <v>#VALUE!</v>
      </c>
      <c r="AJ115" s="11" t="e">
        <f t="shared" si="10"/>
        <v>#VALUE!</v>
      </c>
      <c r="AK115" s="11" t="e">
        <f>IF(TablaRequerimientos[[#This Row],[Prioridad]]="Baja",((AI115*60)+AJ115)-30,IF(TablaRequerimientos[[#This Row],[Prioridad]]="Media",((AI115*60)+AJ115)-15))</f>
        <v>#VALUE!</v>
      </c>
      <c r="AM115" s="11">
        <f>TablaRequerimientos[[#This Row],[Tiempo Avance Incidente]]</f>
        <v>3.4722223062999547E-5</v>
      </c>
      <c r="AN115" s="11">
        <f t="shared" si="11"/>
        <v>0</v>
      </c>
      <c r="AO115" s="11">
        <f t="shared" si="12"/>
        <v>0</v>
      </c>
      <c r="AP115" s="11">
        <f>IF(TablaRequerimientos[[#This Row],[Prioridad]]="Baja",((AN115*60)+AO115)-720,IF(TablaRequerimientos[[#This Row],[Prioridad]]="Media",((AN115*60)+AO115)-120))</f>
        <v>-720</v>
      </c>
      <c r="AR115" t="str">
        <f t="shared" si="13"/>
        <v>martes</v>
      </c>
    </row>
    <row r="116" spans="1:44" x14ac:dyDescent="0.25">
      <c r="A116" s="26" t="s">
        <v>4374</v>
      </c>
      <c r="B116" t="s">
        <v>4363</v>
      </c>
      <c r="C116" t="s">
        <v>462</v>
      </c>
      <c r="D116" t="s">
        <v>150</v>
      </c>
      <c r="E116" t="s">
        <v>546</v>
      </c>
      <c r="F116" t="s">
        <v>111</v>
      </c>
      <c r="G116" s="12">
        <v>43837</v>
      </c>
      <c r="H116" s="13">
        <v>0.42422453703703705</v>
      </c>
      <c r="I116" s="12">
        <v>43837</v>
      </c>
      <c r="J116" s="13">
        <v>0.52195601851851847</v>
      </c>
      <c r="K116" s="27">
        <v>43838.559918981482</v>
      </c>
      <c r="M116" s="11"/>
      <c r="O116" s="11" t="s">
        <v>546</v>
      </c>
      <c r="P116" s="11" t="s">
        <v>546</v>
      </c>
      <c r="X116" s="17" t="str">
        <f>IFERROR(VLOOKUP(TablaRequerimientos[[#This Row],[ID de orden de trabajo+]],#REF!,11,FALSE),"Por validar")</f>
        <v>Por validar</v>
      </c>
      <c r="Y116" s="11" t="str">
        <f>IFERROR(VLOOKUP(TablaRequerimientos[[#This Row],[ID de orden de trabajo+]],#REF!,12,FALSE),"Por validar")</f>
        <v>Por validar</v>
      </c>
      <c r="Z116" s="11">
        <v>4.0509259270038456E-4</v>
      </c>
      <c r="AA116" s="11" t="s">
        <v>37</v>
      </c>
      <c r="AC116" s="17" t="str">
        <f>TablaRequerimientos[[#This Row],[Tiempo Total Gestión]]</f>
        <v/>
      </c>
      <c r="AD116" s="11" t="e">
        <f t="shared" si="7"/>
        <v>#VALUE!</v>
      </c>
      <c r="AE116" s="11" t="e">
        <f t="shared" si="8"/>
        <v>#VALUE!</v>
      </c>
      <c r="AF116" s="11" t="e">
        <f>IF(TablaRequerimientos[[#This Row],[Prioridad]]="Baja",(AD116-24)*60+AE116,IF(TablaRequerimientos[[#This Row],[Prioridad]]="Media",(AD116-4)*60+AE116,(AD116-2)*60+AE116))</f>
        <v>#VALUE!</v>
      </c>
      <c r="AH116" s="17" t="str">
        <f>TablaRequerimientos[[#This Row],[Tiempo Creación (HH:mm)]]</f>
        <v>Por validar</v>
      </c>
      <c r="AI116" s="11" t="e">
        <f t="shared" si="9"/>
        <v>#VALUE!</v>
      </c>
      <c r="AJ116" s="11" t="e">
        <f t="shared" si="10"/>
        <v>#VALUE!</v>
      </c>
      <c r="AK116" s="11" t="e">
        <f>IF(TablaRequerimientos[[#This Row],[Prioridad]]="Baja",((AI116*60)+AJ116)-30,IF(TablaRequerimientos[[#This Row],[Prioridad]]="Media",((AI116*60)+AJ116)-15))</f>
        <v>#VALUE!</v>
      </c>
      <c r="AM116" s="11">
        <f>TablaRequerimientos[[#This Row],[Tiempo Avance Incidente]]</f>
        <v>4.0509259270038456E-4</v>
      </c>
      <c r="AN116" s="11">
        <f t="shared" si="11"/>
        <v>0</v>
      </c>
      <c r="AO116" s="11">
        <f t="shared" si="12"/>
        <v>0</v>
      </c>
      <c r="AP116" s="11">
        <f>IF(TablaRequerimientos[[#This Row],[Prioridad]]="Baja",((AN116*60)+AO116)-720,IF(TablaRequerimientos[[#This Row],[Prioridad]]="Media",((AN116*60)+AO116)-120))</f>
        <v>-720</v>
      </c>
      <c r="AR116" t="str">
        <f t="shared" si="13"/>
        <v>martes</v>
      </c>
    </row>
    <row r="117" spans="1:44" x14ac:dyDescent="0.25">
      <c r="A117" s="26" t="s">
        <v>4375</v>
      </c>
      <c r="B117" t="s">
        <v>4376</v>
      </c>
      <c r="C117" t="s">
        <v>395</v>
      </c>
      <c r="D117" t="s">
        <v>150</v>
      </c>
      <c r="E117" t="s">
        <v>546</v>
      </c>
      <c r="F117" t="s">
        <v>111</v>
      </c>
      <c r="G117" s="12">
        <v>43837</v>
      </c>
      <c r="H117" s="13">
        <v>0.4450115740740741</v>
      </c>
      <c r="I117" s="12">
        <v>43837</v>
      </c>
      <c r="J117" s="13">
        <v>0.46583333333333332</v>
      </c>
      <c r="K117" s="27">
        <v>43838.559918981482</v>
      </c>
      <c r="M117" s="11"/>
      <c r="O117" s="28" t="s">
        <v>546</v>
      </c>
      <c r="P117" s="11" t="s">
        <v>546</v>
      </c>
      <c r="X117" s="17" t="str">
        <f>IFERROR(VLOOKUP(TablaRequerimientos[[#This Row],[ID de orden de trabajo+]],#REF!,11,FALSE),"Por validar")</f>
        <v>Por validar</v>
      </c>
      <c r="Y117" s="11" t="str">
        <f>IFERROR(VLOOKUP(TablaRequerimientos[[#This Row],[ID de orden de trabajo+]],#REF!,12,FALSE),"Por validar")</f>
        <v>Por validar</v>
      </c>
      <c r="Z117" s="11">
        <v>1.1574076779652387E-5</v>
      </c>
      <c r="AA117" s="11" t="s">
        <v>37</v>
      </c>
      <c r="AC117" s="29" t="str">
        <f>TablaRequerimientos[[#This Row],[Tiempo Total Gestión]]</f>
        <v/>
      </c>
      <c r="AD117" s="28">
        <v>25</v>
      </c>
      <c r="AE117" s="28" t="e">
        <f t="shared" si="8"/>
        <v>#VALUE!</v>
      </c>
      <c r="AF117" s="28" t="e">
        <f>IF(TablaRequerimientos[[#This Row],[Prioridad]]="Baja",(AD117-24)*60+AE117,IF(TablaRequerimientos[[#This Row],[Prioridad]]="Media",(AD117-4)*60+AE117,(AD117-2)*60+AE117))</f>
        <v>#VALUE!</v>
      </c>
      <c r="AH117" s="17" t="str">
        <f>TablaRequerimientos[[#This Row],[Tiempo Creación (HH:mm)]]</f>
        <v>Por validar</v>
      </c>
      <c r="AI117" s="11" t="e">
        <f t="shared" si="9"/>
        <v>#VALUE!</v>
      </c>
      <c r="AJ117" s="11" t="e">
        <f t="shared" si="10"/>
        <v>#VALUE!</v>
      </c>
      <c r="AK117" s="11" t="e">
        <f>IF(TablaRequerimientos[[#This Row],[Prioridad]]="Baja",((AI117*60)+AJ117)-30,IF(TablaRequerimientos[[#This Row],[Prioridad]]="Media",((AI117*60)+AJ117)-15))</f>
        <v>#VALUE!</v>
      </c>
      <c r="AM117" s="11">
        <f>TablaRequerimientos[[#This Row],[Tiempo Avance Incidente]]</f>
        <v>1.1574076779652387E-5</v>
      </c>
      <c r="AN117" s="11">
        <f t="shared" si="11"/>
        <v>0</v>
      </c>
      <c r="AO117" s="11">
        <f t="shared" si="12"/>
        <v>0</v>
      </c>
      <c r="AP117" s="11">
        <f>IF(TablaRequerimientos[[#This Row],[Prioridad]]="Baja",((AN117*60)+AO117)-720,IF(TablaRequerimientos[[#This Row],[Prioridad]]="Media",((AN117*60)+AO117)-120))</f>
        <v>-720</v>
      </c>
      <c r="AR117" t="str">
        <f t="shared" si="13"/>
        <v>martes</v>
      </c>
    </row>
    <row r="118" spans="1:44" x14ac:dyDescent="0.25">
      <c r="A118" s="26" t="s">
        <v>4377</v>
      </c>
      <c r="B118" t="s">
        <v>4378</v>
      </c>
      <c r="C118" t="s">
        <v>395</v>
      </c>
      <c r="D118" t="s">
        <v>150</v>
      </c>
      <c r="E118" t="s">
        <v>546</v>
      </c>
      <c r="F118" t="s">
        <v>111</v>
      </c>
      <c r="G118" s="12">
        <v>43837</v>
      </c>
      <c r="H118" s="13">
        <v>0.53216435185185185</v>
      </c>
      <c r="I118" s="12">
        <v>43837</v>
      </c>
      <c r="J118" s="13">
        <v>0.54521990740740744</v>
      </c>
      <c r="K118" s="27">
        <v>43838.559918981482</v>
      </c>
      <c r="M118" s="11"/>
      <c r="O118" s="11" t="s">
        <v>546</v>
      </c>
      <c r="P118" s="11" t="s">
        <v>546</v>
      </c>
      <c r="X118" s="17" t="str">
        <f>IFERROR(VLOOKUP(TablaRequerimientos[[#This Row],[ID de orden de trabajo+]],#REF!,11,FALSE),"Por validar")</f>
        <v>Por validar</v>
      </c>
      <c r="Y118" s="11" t="str">
        <f>IFERROR(VLOOKUP(TablaRequerimientos[[#This Row],[ID de orden de trabajo+]],#REF!,12,FALSE),"Por validar")</f>
        <v>Por validar</v>
      </c>
      <c r="Z118" s="11">
        <v>2.7777777722803876E-4</v>
      </c>
      <c r="AA118" s="11" t="s">
        <v>37</v>
      </c>
      <c r="AC118" s="17" t="str">
        <f>TablaRequerimientos[[#This Row],[Tiempo Total Gestión]]</f>
        <v/>
      </c>
      <c r="AD118" s="11" t="e">
        <f t="shared" si="7"/>
        <v>#VALUE!</v>
      </c>
      <c r="AE118" s="11" t="e">
        <f t="shared" si="8"/>
        <v>#VALUE!</v>
      </c>
      <c r="AF118" s="11" t="e">
        <f>IF(TablaRequerimientos[[#This Row],[Prioridad]]="Baja",(AD118-24)*60+AE118,IF(TablaRequerimientos[[#This Row],[Prioridad]]="Media",(AD118-4)*60+AE118,(AD118-2)*60+AE118))</f>
        <v>#VALUE!</v>
      </c>
      <c r="AH118" s="17" t="str">
        <f>TablaRequerimientos[[#This Row],[Tiempo Creación (HH:mm)]]</f>
        <v>Por validar</v>
      </c>
      <c r="AI118" s="11" t="e">
        <f t="shared" si="9"/>
        <v>#VALUE!</v>
      </c>
      <c r="AJ118" s="11" t="e">
        <f t="shared" si="10"/>
        <v>#VALUE!</v>
      </c>
      <c r="AK118" s="11" t="e">
        <f>IF(TablaRequerimientos[[#This Row],[Prioridad]]="Baja",((AI118*60)+AJ118)-30,IF(TablaRequerimientos[[#This Row],[Prioridad]]="Media",((AI118*60)+AJ118)-15))</f>
        <v>#VALUE!</v>
      </c>
      <c r="AM118" s="11">
        <f>TablaRequerimientos[[#This Row],[Tiempo Avance Incidente]]</f>
        <v>2.7777777722803876E-4</v>
      </c>
      <c r="AN118" s="11">
        <f t="shared" si="11"/>
        <v>0</v>
      </c>
      <c r="AO118" s="11">
        <f t="shared" si="12"/>
        <v>0</v>
      </c>
      <c r="AP118" s="11">
        <f>IF(TablaRequerimientos[[#This Row],[Prioridad]]="Baja",((AN118*60)+AO118)-720,IF(TablaRequerimientos[[#This Row],[Prioridad]]="Media",((AN118*60)+AO118)-120))</f>
        <v>-720</v>
      </c>
      <c r="AR118" t="str">
        <f t="shared" si="13"/>
        <v>martes</v>
      </c>
    </row>
    <row r="119" spans="1:44" x14ac:dyDescent="0.25">
      <c r="A119" s="26" t="s">
        <v>4379</v>
      </c>
      <c r="B119" t="s">
        <v>4380</v>
      </c>
      <c r="C119" t="s">
        <v>395</v>
      </c>
      <c r="D119" t="s">
        <v>150</v>
      </c>
      <c r="E119" t="s">
        <v>546</v>
      </c>
      <c r="F119" t="s">
        <v>111</v>
      </c>
      <c r="G119" s="12">
        <v>43837</v>
      </c>
      <c r="H119" s="13">
        <v>0.53585648148148146</v>
      </c>
      <c r="I119" s="12">
        <v>43837</v>
      </c>
      <c r="J119" s="13">
        <v>0.54469907407407414</v>
      </c>
      <c r="K119" s="27">
        <v>43838.559918981482</v>
      </c>
      <c r="M119" s="11"/>
      <c r="O119" s="11" t="s">
        <v>546</v>
      </c>
      <c r="P119" s="11" t="s">
        <v>546</v>
      </c>
      <c r="X119" s="17" t="str">
        <f>IFERROR(VLOOKUP(TablaRequerimientos[[#This Row],[ID de orden de trabajo+]],#REF!,11,FALSE),"Por validar")</f>
        <v>Por validar</v>
      </c>
      <c r="Y119" s="11" t="str">
        <f>IFERROR(VLOOKUP(TablaRequerimientos[[#This Row],[ID de orden de trabajo+]],#REF!,12,FALSE),"Por validar")</f>
        <v>Por validar</v>
      </c>
      <c r="Z119" s="11">
        <v>3.3564814657438546E-4</v>
      </c>
      <c r="AA119" s="11" t="s">
        <v>37</v>
      </c>
      <c r="AC119" s="17" t="str">
        <f>TablaRequerimientos[[#This Row],[Tiempo Total Gestión]]</f>
        <v/>
      </c>
      <c r="AD119" s="11" t="e">
        <f t="shared" si="7"/>
        <v>#VALUE!</v>
      </c>
      <c r="AE119" s="11" t="e">
        <f t="shared" si="8"/>
        <v>#VALUE!</v>
      </c>
      <c r="AF119" s="11" t="e">
        <f>IF(TablaRequerimientos[[#This Row],[Prioridad]]="Baja",(AD119-24)*60+AE119,IF(TablaRequerimientos[[#This Row],[Prioridad]]="Media",(AD119-4)*60+AE119,(AD119-2)*60+AE119))</f>
        <v>#VALUE!</v>
      </c>
      <c r="AH119" s="17" t="str">
        <f>TablaRequerimientos[[#This Row],[Tiempo Creación (HH:mm)]]</f>
        <v>Por validar</v>
      </c>
      <c r="AI119" s="11" t="e">
        <f t="shared" si="9"/>
        <v>#VALUE!</v>
      </c>
      <c r="AJ119" s="11" t="e">
        <f t="shared" si="10"/>
        <v>#VALUE!</v>
      </c>
      <c r="AK119" s="11" t="e">
        <f>IF(TablaRequerimientos[[#This Row],[Prioridad]]="Baja",((AI119*60)+AJ119)-30,IF(TablaRequerimientos[[#This Row],[Prioridad]]="Media",((AI119*60)+AJ119)-15))</f>
        <v>#VALUE!</v>
      </c>
      <c r="AM119" s="11">
        <f>TablaRequerimientos[[#This Row],[Tiempo Avance Incidente]]</f>
        <v>3.3564814657438546E-4</v>
      </c>
      <c r="AN119" s="11">
        <f t="shared" si="11"/>
        <v>0</v>
      </c>
      <c r="AO119" s="11">
        <f t="shared" si="12"/>
        <v>0</v>
      </c>
      <c r="AP119" s="11">
        <f>IF(TablaRequerimientos[[#This Row],[Prioridad]]="Baja",((AN119*60)+AO119)-720,IF(TablaRequerimientos[[#This Row],[Prioridad]]="Media",((AN119*60)+AO119)-120))</f>
        <v>-720</v>
      </c>
      <c r="AR119" t="str">
        <f t="shared" si="13"/>
        <v>martes</v>
      </c>
    </row>
    <row r="120" spans="1:44" x14ac:dyDescent="0.25">
      <c r="A120" s="26" t="s">
        <v>4381</v>
      </c>
      <c r="B120" t="s">
        <v>4382</v>
      </c>
      <c r="C120" t="s">
        <v>395</v>
      </c>
      <c r="D120" t="s">
        <v>150</v>
      </c>
      <c r="E120" t="s">
        <v>546</v>
      </c>
      <c r="F120" t="s">
        <v>111</v>
      </c>
      <c r="G120" s="12">
        <v>43837</v>
      </c>
      <c r="H120" s="13">
        <v>0.54902777777777778</v>
      </c>
      <c r="I120" s="12">
        <v>43837</v>
      </c>
      <c r="J120" s="13">
        <v>0.75298611111111102</v>
      </c>
      <c r="K120" s="27">
        <v>43838.796817129631</v>
      </c>
      <c r="M120" s="11"/>
      <c r="O120" s="11" t="s">
        <v>546</v>
      </c>
      <c r="P120" s="11" t="s">
        <v>546</v>
      </c>
      <c r="X120" s="17" t="str">
        <f>IFERROR(VLOOKUP(TablaRequerimientos[[#This Row],[ID de orden de trabajo+]],#REF!,11,FALSE),"Por validar")</f>
        <v>Por validar</v>
      </c>
      <c r="Y120" s="11" t="str">
        <f>IFERROR(VLOOKUP(TablaRequerimientos[[#This Row],[ID de orden de trabajo+]],#REF!,12,FALSE),"Por validar")</f>
        <v>Por validar</v>
      </c>
      <c r="Z120" s="11">
        <v>3.3564814657438546E-4</v>
      </c>
      <c r="AA120" s="11" t="s">
        <v>37</v>
      </c>
      <c r="AC120" s="17" t="str">
        <f>TablaRequerimientos[[#This Row],[Tiempo Total Gestión]]</f>
        <v/>
      </c>
      <c r="AD120" s="11" t="e">
        <f t="shared" si="7"/>
        <v>#VALUE!</v>
      </c>
      <c r="AE120" s="11" t="e">
        <f t="shared" si="8"/>
        <v>#VALUE!</v>
      </c>
      <c r="AF120" s="11" t="e">
        <f>IF(TablaRequerimientos[[#This Row],[Prioridad]]="Baja",(AD120-24)*60+AE120,IF(TablaRequerimientos[[#This Row],[Prioridad]]="Media",(AD120-4)*60+AE120,(AD120-2)*60+AE120))</f>
        <v>#VALUE!</v>
      </c>
      <c r="AH120" s="17" t="str">
        <f>TablaRequerimientos[[#This Row],[Tiempo Creación (HH:mm)]]</f>
        <v>Por validar</v>
      </c>
      <c r="AI120" s="11" t="e">
        <f t="shared" si="9"/>
        <v>#VALUE!</v>
      </c>
      <c r="AJ120" s="11" t="e">
        <f t="shared" si="10"/>
        <v>#VALUE!</v>
      </c>
      <c r="AK120" s="11" t="e">
        <f>IF(TablaRequerimientos[[#This Row],[Prioridad]]="Baja",((AI120*60)+AJ120)-30,IF(TablaRequerimientos[[#This Row],[Prioridad]]="Media",((AI120*60)+AJ120)-15))</f>
        <v>#VALUE!</v>
      </c>
      <c r="AM120" s="11">
        <f>TablaRequerimientos[[#This Row],[Tiempo Avance Incidente]]</f>
        <v>3.3564814657438546E-4</v>
      </c>
      <c r="AN120" s="11">
        <f t="shared" si="11"/>
        <v>0</v>
      </c>
      <c r="AO120" s="11">
        <f t="shared" si="12"/>
        <v>0</v>
      </c>
      <c r="AP120" s="11">
        <f>IF(TablaRequerimientos[[#This Row],[Prioridad]]="Baja",((AN120*60)+AO120)-720,IF(TablaRequerimientos[[#This Row],[Prioridad]]="Media",((AN120*60)+AO120)-120))</f>
        <v>-720</v>
      </c>
      <c r="AR120" t="str">
        <f t="shared" si="13"/>
        <v>martes</v>
      </c>
    </row>
    <row r="121" spans="1:44" x14ac:dyDescent="0.25">
      <c r="A121" s="26" t="s">
        <v>4383</v>
      </c>
      <c r="B121" t="s">
        <v>4384</v>
      </c>
      <c r="C121" t="s">
        <v>4385</v>
      </c>
      <c r="D121" t="s">
        <v>150</v>
      </c>
      <c r="E121" t="s">
        <v>546</v>
      </c>
      <c r="F121" t="s">
        <v>111</v>
      </c>
      <c r="G121" s="12">
        <v>43837</v>
      </c>
      <c r="H121" s="13">
        <v>0.45476851851851857</v>
      </c>
      <c r="I121" s="12">
        <v>43843</v>
      </c>
      <c r="J121" s="13">
        <v>0.52550925925925929</v>
      </c>
      <c r="K121" s="27">
        <v>43844.553703703707</v>
      </c>
      <c r="M121" s="11"/>
      <c r="O121" s="11" t="s">
        <v>546</v>
      </c>
      <c r="P121" s="11" t="s">
        <v>546</v>
      </c>
      <c r="X121" s="17" t="str">
        <f>IFERROR(VLOOKUP(TablaRequerimientos[[#This Row],[ID de orden de trabajo+]],#REF!,11,FALSE),"Por validar")</f>
        <v>Por validar</v>
      </c>
      <c r="Y121" s="11" t="str">
        <f>IFERROR(VLOOKUP(TablaRequerimientos[[#This Row],[ID de orden de trabajo+]],#REF!,12,FALSE),"Por validar")</f>
        <v>Por validar</v>
      </c>
      <c r="Z121" s="11">
        <v>2.314814628334716E-5</v>
      </c>
      <c r="AA121" s="11" t="s">
        <v>37</v>
      </c>
      <c r="AC121" s="17" t="str">
        <f>TablaRequerimientos[[#This Row],[Tiempo Total Gestión]]</f>
        <v/>
      </c>
      <c r="AD121" s="11" t="e">
        <f t="shared" si="7"/>
        <v>#VALUE!</v>
      </c>
      <c r="AE121" s="11" t="e">
        <f t="shared" si="8"/>
        <v>#VALUE!</v>
      </c>
      <c r="AF121" s="11" t="e">
        <f>IF(TablaRequerimientos[[#This Row],[Prioridad]]="Baja",(AD121-24)*60+AE121,IF(TablaRequerimientos[[#This Row],[Prioridad]]="Media",(AD121-4)*60+AE121,(AD121-2)*60+AE121))</f>
        <v>#VALUE!</v>
      </c>
      <c r="AH121" s="17" t="str">
        <f>TablaRequerimientos[[#This Row],[Tiempo Creación (HH:mm)]]</f>
        <v>Por validar</v>
      </c>
      <c r="AI121" s="11" t="e">
        <f t="shared" si="9"/>
        <v>#VALUE!</v>
      </c>
      <c r="AJ121" s="11" t="e">
        <f t="shared" si="10"/>
        <v>#VALUE!</v>
      </c>
      <c r="AK121" s="11" t="e">
        <f>IF(TablaRequerimientos[[#This Row],[Prioridad]]="Baja",((AI121*60)+AJ121)-30,IF(TablaRequerimientos[[#This Row],[Prioridad]]="Media",((AI121*60)+AJ121)-15))</f>
        <v>#VALUE!</v>
      </c>
      <c r="AM121" s="11">
        <f>TablaRequerimientos[[#This Row],[Tiempo Avance Incidente]]</f>
        <v>2.314814628334716E-5</v>
      </c>
      <c r="AN121" s="11">
        <f t="shared" si="11"/>
        <v>0</v>
      </c>
      <c r="AO121" s="11">
        <f t="shared" si="12"/>
        <v>0</v>
      </c>
      <c r="AP121" s="11">
        <f>IF(TablaRequerimientos[[#This Row],[Prioridad]]="Baja",((AN121*60)+AO121)-720,IF(TablaRequerimientos[[#This Row],[Prioridad]]="Media",((AN121*60)+AO121)-120))</f>
        <v>-720</v>
      </c>
      <c r="AR121" t="str">
        <f t="shared" si="13"/>
        <v>martes</v>
      </c>
    </row>
    <row r="122" spans="1:44" x14ac:dyDescent="0.25">
      <c r="A122" s="26" t="s">
        <v>4386</v>
      </c>
      <c r="B122" t="s">
        <v>4387</v>
      </c>
      <c r="C122" t="s">
        <v>395</v>
      </c>
      <c r="D122" t="s">
        <v>150</v>
      </c>
      <c r="E122" t="s">
        <v>546</v>
      </c>
      <c r="F122" t="s">
        <v>111</v>
      </c>
      <c r="G122" s="12">
        <v>43837</v>
      </c>
      <c r="H122" s="13">
        <v>0.47744212962962962</v>
      </c>
      <c r="I122" s="12">
        <v>43837</v>
      </c>
      <c r="J122" s="13">
        <v>0.50115740740740744</v>
      </c>
      <c r="K122" s="27">
        <v>43838.559918981482</v>
      </c>
      <c r="M122" s="11"/>
      <c r="O122" s="11" t="s">
        <v>546</v>
      </c>
      <c r="P122" s="11" t="s">
        <v>546</v>
      </c>
      <c r="X122" s="17" t="str">
        <f>IFERROR(VLOOKUP(TablaRequerimientos[[#This Row],[ID de orden de trabajo+]],#REF!,11,FALSE),"Por validar")</f>
        <v>Por validar</v>
      </c>
      <c r="Y122" s="11" t="str">
        <f>IFERROR(VLOOKUP(TablaRequerimientos[[#This Row],[ID de orden de trabajo+]],#REF!,12,FALSE),"Por validar")</f>
        <v>Por validar</v>
      </c>
      <c r="Z122" s="11">
        <v>2.0833333837799728E-4</v>
      </c>
      <c r="AA122" s="11" t="s">
        <v>37</v>
      </c>
      <c r="AC122" s="17" t="str">
        <f>TablaRequerimientos[[#This Row],[Tiempo Total Gestión]]</f>
        <v/>
      </c>
      <c r="AD122" s="11" t="e">
        <f t="shared" si="7"/>
        <v>#VALUE!</v>
      </c>
      <c r="AE122" s="11" t="e">
        <f t="shared" si="8"/>
        <v>#VALUE!</v>
      </c>
      <c r="AF122" s="11" t="e">
        <f>IF(TablaRequerimientos[[#This Row],[Prioridad]]="Baja",(AD122-24)*60+AE122,IF(TablaRequerimientos[[#This Row],[Prioridad]]="Media",(AD122-4)*60+AE122,(AD122-2)*60+AE122))</f>
        <v>#VALUE!</v>
      </c>
      <c r="AH122" s="17" t="str">
        <f>TablaRequerimientos[[#This Row],[Tiempo Creación (HH:mm)]]</f>
        <v>Por validar</v>
      </c>
      <c r="AI122" s="11" t="e">
        <f t="shared" si="9"/>
        <v>#VALUE!</v>
      </c>
      <c r="AJ122" s="11" t="e">
        <f t="shared" si="10"/>
        <v>#VALUE!</v>
      </c>
      <c r="AK122" s="11" t="e">
        <f>IF(TablaRequerimientos[[#This Row],[Prioridad]]="Baja",((AI122*60)+AJ122)-30,IF(TablaRequerimientos[[#This Row],[Prioridad]]="Media",((AI122*60)+AJ122)-15))</f>
        <v>#VALUE!</v>
      </c>
      <c r="AM122" s="11">
        <f>TablaRequerimientos[[#This Row],[Tiempo Avance Incidente]]</f>
        <v>2.0833333837799728E-4</v>
      </c>
      <c r="AN122" s="11">
        <f t="shared" si="11"/>
        <v>0</v>
      </c>
      <c r="AO122" s="11">
        <f t="shared" si="12"/>
        <v>0</v>
      </c>
      <c r="AP122" s="11">
        <f>IF(TablaRequerimientos[[#This Row],[Prioridad]]="Baja",((AN122*60)+AO122)-720,IF(TablaRequerimientos[[#This Row],[Prioridad]]="Media",((AN122*60)+AO122)-120))</f>
        <v>-720</v>
      </c>
      <c r="AR122" t="str">
        <f t="shared" si="13"/>
        <v>martes</v>
      </c>
    </row>
    <row r="123" spans="1:44" x14ac:dyDescent="0.25">
      <c r="A123" s="26" t="s">
        <v>4388</v>
      </c>
      <c r="B123" t="s">
        <v>4389</v>
      </c>
      <c r="C123" t="s">
        <v>395</v>
      </c>
      <c r="D123" t="s">
        <v>150</v>
      </c>
      <c r="E123" t="s">
        <v>546</v>
      </c>
      <c r="F123" t="s">
        <v>111</v>
      </c>
      <c r="G123" s="12">
        <v>43837</v>
      </c>
      <c r="H123" s="13">
        <v>0.53390046296296301</v>
      </c>
      <c r="I123" s="12">
        <v>43837</v>
      </c>
      <c r="J123" s="13">
        <v>0.73445601851851849</v>
      </c>
      <c r="K123" s="27">
        <v>43838.796817129631</v>
      </c>
      <c r="M123" s="11"/>
      <c r="O123" s="11" t="s">
        <v>546</v>
      </c>
      <c r="P123" s="11" t="s">
        <v>546</v>
      </c>
      <c r="X123" s="17" t="str">
        <f>IFERROR(VLOOKUP(TablaRequerimientos[[#This Row],[ID de orden de trabajo+]],#REF!,11,FALSE),"Por validar")</f>
        <v>Por validar</v>
      </c>
      <c r="Y123" s="11" t="str">
        <f>IFERROR(VLOOKUP(TablaRequerimientos[[#This Row],[ID de orden de trabajo+]],#REF!,12,FALSE),"Por validar")</f>
        <v>Por validar</v>
      </c>
      <c r="Z123" s="11">
        <v>5.092592618893832E-4</v>
      </c>
      <c r="AA123" s="11" t="s">
        <v>37</v>
      </c>
      <c r="AC123" s="17" t="str">
        <f>TablaRequerimientos[[#This Row],[Tiempo Total Gestión]]</f>
        <v/>
      </c>
      <c r="AD123" s="11" t="e">
        <f t="shared" si="7"/>
        <v>#VALUE!</v>
      </c>
      <c r="AE123" s="11" t="e">
        <f t="shared" si="8"/>
        <v>#VALUE!</v>
      </c>
      <c r="AF123" s="11" t="e">
        <f>IF(TablaRequerimientos[[#This Row],[Prioridad]]="Baja",(AD123-24)*60+AE123,IF(TablaRequerimientos[[#This Row],[Prioridad]]="Media",(AD123-4)*60+AE123,(AD123-2)*60+AE123))</f>
        <v>#VALUE!</v>
      </c>
      <c r="AH123" s="17" t="str">
        <f>TablaRequerimientos[[#This Row],[Tiempo Creación (HH:mm)]]</f>
        <v>Por validar</v>
      </c>
      <c r="AI123" s="11" t="e">
        <f t="shared" si="9"/>
        <v>#VALUE!</v>
      </c>
      <c r="AJ123" s="11" t="e">
        <f t="shared" si="10"/>
        <v>#VALUE!</v>
      </c>
      <c r="AK123" s="11" t="e">
        <f>IF(TablaRequerimientos[[#This Row],[Prioridad]]="Baja",((AI123*60)+AJ123)-30,IF(TablaRequerimientos[[#This Row],[Prioridad]]="Media",((AI123*60)+AJ123)-15))</f>
        <v>#VALUE!</v>
      </c>
      <c r="AM123" s="11">
        <f>TablaRequerimientos[[#This Row],[Tiempo Avance Incidente]]</f>
        <v>5.092592618893832E-4</v>
      </c>
      <c r="AN123" s="11">
        <f t="shared" si="11"/>
        <v>0</v>
      </c>
      <c r="AO123" s="11">
        <f t="shared" si="12"/>
        <v>0</v>
      </c>
      <c r="AP123" s="11">
        <f>IF(TablaRequerimientos[[#This Row],[Prioridad]]="Baja",((AN123*60)+AO123)-720,IF(TablaRequerimientos[[#This Row],[Prioridad]]="Media",((AN123*60)+AO123)-120))</f>
        <v>-720</v>
      </c>
      <c r="AR123" t="str">
        <f t="shared" si="13"/>
        <v>martes</v>
      </c>
    </row>
    <row r="124" spans="1:44" x14ac:dyDescent="0.25">
      <c r="A124" s="26" t="s">
        <v>4390</v>
      </c>
      <c r="B124" t="s">
        <v>4391</v>
      </c>
      <c r="C124" t="s">
        <v>395</v>
      </c>
      <c r="D124" t="s">
        <v>150</v>
      </c>
      <c r="E124" t="s">
        <v>546</v>
      </c>
      <c r="F124" t="s">
        <v>111</v>
      </c>
      <c r="G124" s="12">
        <v>43837</v>
      </c>
      <c r="H124" s="13">
        <v>0.54342592592592587</v>
      </c>
      <c r="I124" s="12">
        <v>43837</v>
      </c>
      <c r="J124" s="13">
        <v>0.66339120370370364</v>
      </c>
      <c r="K124" s="27">
        <v>43838.701238425929</v>
      </c>
      <c r="M124" s="11"/>
      <c r="O124" s="11" t="s">
        <v>546</v>
      </c>
      <c r="P124" s="11" t="s">
        <v>546</v>
      </c>
      <c r="X124" s="17" t="str">
        <f>IFERROR(VLOOKUP(TablaRequerimientos[[#This Row],[ID de orden de trabajo+]],#REF!,11,FALSE),"Por validar")</f>
        <v>Por validar</v>
      </c>
      <c r="Y124" s="11" t="str">
        <f>IFERROR(VLOOKUP(TablaRequerimientos[[#This Row],[ID de orden de trabajo+]],#REF!,12,FALSE),"Por validar")</f>
        <v>Por validar</v>
      </c>
      <c r="Z124" s="11">
        <v>5.5555555445607752E-4</v>
      </c>
      <c r="AA124" s="11" t="s">
        <v>37</v>
      </c>
      <c r="AC124" s="17" t="str">
        <f>TablaRequerimientos[[#This Row],[Tiempo Total Gestión]]</f>
        <v/>
      </c>
      <c r="AD124" s="11" t="e">
        <f t="shared" si="7"/>
        <v>#VALUE!</v>
      </c>
      <c r="AE124" s="11" t="e">
        <f t="shared" si="8"/>
        <v>#VALUE!</v>
      </c>
      <c r="AF124" s="11" t="e">
        <f>IF(TablaRequerimientos[[#This Row],[Prioridad]]="Baja",(AD124-24)*60+AE124,IF(TablaRequerimientos[[#This Row],[Prioridad]]="Media",(AD124-4)*60+AE124,(AD124-2)*60+AE124))</f>
        <v>#VALUE!</v>
      </c>
      <c r="AH124" s="17" t="str">
        <f>TablaRequerimientos[[#This Row],[Tiempo Creación (HH:mm)]]</f>
        <v>Por validar</v>
      </c>
      <c r="AI124" s="11" t="e">
        <f t="shared" si="9"/>
        <v>#VALUE!</v>
      </c>
      <c r="AJ124" s="11" t="e">
        <f t="shared" si="10"/>
        <v>#VALUE!</v>
      </c>
      <c r="AK124" s="11" t="e">
        <f>IF(TablaRequerimientos[[#This Row],[Prioridad]]="Baja",((AI124*60)+AJ124)-30,IF(TablaRequerimientos[[#This Row],[Prioridad]]="Media",((AI124*60)+AJ124)-15))</f>
        <v>#VALUE!</v>
      </c>
      <c r="AM124" s="11">
        <f>TablaRequerimientos[[#This Row],[Tiempo Avance Incidente]]</f>
        <v>5.5555555445607752E-4</v>
      </c>
      <c r="AN124" s="11">
        <f t="shared" si="11"/>
        <v>0</v>
      </c>
      <c r="AO124" s="11">
        <f t="shared" si="12"/>
        <v>0</v>
      </c>
      <c r="AP124" s="11">
        <f>IF(TablaRequerimientos[[#This Row],[Prioridad]]="Baja",((AN124*60)+AO124)-720,IF(TablaRequerimientos[[#This Row],[Prioridad]]="Media",((AN124*60)+AO124)-120))</f>
        <v>-720</v>
      </c>
      <c r="AR124" t="str">
        <f t="shared" si="13"/>
        <v>martes</v>
      </c>
    </row>
    <row r="125" spans="1:44" x14ac:dyDescent="0.25">
      <c r="A125" s="26" t="s">
        <v>4392</v>
      </c>
      <c r="B125" t="s">
        <v>4393</v>
      </c>
      <c r="C125" t="s">
        <v>395</v>
      </c>
      <c r="D125" t="s">
        <v>150</v>
      </c>
      <c r="E125" t="s">
        <v>546</v>
      </c>
      <c r="F125" t="s">
        <v>111</v>
      </c>
      <c r="G125" s="12">
        <v>43837</v>
      </c>
      <c r="H125" s="13">
        <v>0.5696296296296296</v>
      </c>
      <c r="I125" s="12">
        <v>43837</v>
      </c>
      <c r="J125" s="13">
        <v>0.66748842592592583</v>
      </c>
      <c r="K125" s="27">
        <v>43838.701238425929</v>
      </c>
      <c r="M125" s="11"/>
      <c r="O125" s="11" t="s">
        <v>546</v>
      </c>
      <c r="P125" s="11" t="s">
        <v>546</v>
      </c>
      <c r="X125" s="17" t="str">
        <f>IFERROR(VLOOKUP(TablaRequerimientos[[#This Row],[ID de orden de trabajo+]],#REF!,11,FALSE),"Por validar")</f>
        <v>Por validar</v>
      </c>
      <c r="Y125" s="11" t="str">
        <f>IFERROR(VLOOKUP(TablaRequerimientos[[#This Row],[ID de orden de trabajo+]],#REF!,12,FALSE),"Por validar")</f>
        <v>Por validar</v>
      </c>
      <c r="Z125" s="11">
        <v>1.1574076779652387E-5</v>
      </c>
      <c r="AA125" s="11" t="s">
        <v>37</v>
      </c>
      <c r="AC125" s="17" t="str">
        <f>TablaRequerimientos[[#This Row],[Tiempo Total Gestión]]</f>
        <v/>
      </c>
      <c r="AD125" s="11" t="e">
        <f t="shared" si="7"/>
        <v>#VALUE!</v>
      </c>
      <c r="AE125" s="11" t="e">
        <f t="shared" si="8"/>
        <v>#VALUE!</v>
      </c>
      <c r="AF125" s="11" t="e">
        <f>IF(TablaRequerimientos[[#This Row],[Prioridad]]="Baja",(AD125-24)*60+AE125,IF(TablaRequerimientos[[#This Row],[Prioridad]]="Media",(AD125-4)*60+AE125,(AD125-2)*60+AE125))</f>
        <v>#VALUE!</v>
      </c>
      <c r="AH125" s="17" t="str">
        <f>TablaRequerimientos[[#This Row],[Tiempo Creación (HH:mm)]]</f>
        <v>Por validar</v>
      </c>
      <c r="AI125" s="11" t="e">
        <f t="shared" si="9"/>
        <v>#VALUE!</v>
      </c>
      <c r="AJ125" s="11" t="e">
        <f t="shared" si="10"/>
        <v>#VALUE!</v>
      </c>
      <c r="AK125" s="11" t="e">
        <f>IF(TablaRequerimientos[[#This Row],[Prioridad]]="Baja",((AI125*60)+AJ125)-30,IF(TablaRequerimientos[[#This Row],[Prioridad]]="Media",((AI125*60)+AJ125)-15))</f>
        <v>#VALUE!</v>
      </c>
      <c r="AM125" s="11">
        <f>TablaRequerimientos[[#This Row],[Tiempo Avance Incidente]]</f>
        <v>1.1574076779652387E-5</v>
      </c>
      <c r="AN125" s="11">
        <f t="shared" si="11"/>
        <v>0</v>
      </c>
      <c r="AO125" s="11">
        <f t="shared" si="12"/>
        <v>0</v>
      </c>
      <c r="AP125" s="11">
        <f>IF(TablaRequerimientos[[#This Row],[Prioridad]]="Baja",((AN125*60)+AO125)-720,IF(TablaRequerimientos[[#This Row],[Prioridad]]="Media",((AN125*60)+AO125)-120))</f>
        <v>-720</v>
      </c>
      <c r="AR125" t="str">
        <f t="shared" si="13"/>
        <v>martes</v>
      </c>
    </row>
    <row r="126" spans="1:44" x14ac:dyDescent="0.25">
      <c r="A126" s="26" t="s">
        <v>4394</v>
      </c>
      <c r="B126" t="s">
        <v>4395</v>
      </c>
      <c r="C126" t="s">
        <v>395</v>
      </c>
      <c r="D126" t="s">
        <v>150</v>
      </c>
      <c r="E126" t="s">
        <v>546</v>
      </c>
      <c r="F126" t="s">
        <v>111</v>
      </c>
      <c r="G126" s="12">
        <v>43837</v>
      </c>
      <c r="H126" s="13">
        <v>0.60773148148148148</v>
      </c>
      <c r="I126" s="12">
        <v>43838</v>
      </c>
      <c r="J126" s="13">
        <v>0.37262731481481487</v>
      </c>
      <c r="K126" s="27">
        <v>43839.378206018519</v>
      </c>
      <c r="M126" s="11"/>
      <c r="O126" s="11" t="s">
        <v>546</v>
      </c>
      <c r="P126" s="11" t="s">
        <v>546</v>
      </c>
      <c r="X126" s="17" t="str">
        <f>IFERROR(VLOOKUP(TablaRequerimientos[[#This Row],[ID de orden de trabajo+]],#REF!,11,FALSE),"Por validar")</f>
        <v>Por validar</v>
      </c>
      <c r="Y126" s="11" t="str">
        <f>IFERROR(VLOOKUP(TablaRequerimientos[[#This Row],[ID de orden de trabajo+]],#REF!,12,FALSE),"Por validar")</f>
        <v>Por validar</v>
      </c>
      <c r="Z126" s="11">
        <v>2.8935185400769114E-4</v>
      </c>
      <c r="AA126" s="11" t="s">
        <v>37</v>
      </c>
      <c r="AC126" s="17" t="str">
        <f>TablaRequerimientos[[#This Row],[Tiempo Total Gestión]]</f>
        <v/>
      </c>
      <c r="AD126" s="11" t="e">
        <f t="shared" si="7"/>
        <v>#VALUE!</v>
      </c>
      <c r="AE126" s="11" t="e">
        <f t="shared" si="8"/>
        <v>#VALUE!</v>
      </c>
      <c r="AF126" s="11" t="e">
        <f>IF(TablaRequerimientos[[#This Row],[Prioridad]]="Baja",(AD126-24)*60+AE126,IF(TablaRequerimientos[[#This Row],[Prioridad]]="Media",(AD126-4)*60+AE126,(AD126-2)*60+AE126))</f>
        <v>#VALUE!</v>
      </c>
      <c r="AH126" s="17" t="str">
        <f>TablaRequerimientos[[#This Row],[Tiempo Creación (HH:mm)]]</f>
        <v>Por validar</v>
      </c>
      <c r="AI126" s="11" t="e">
        <f t="shared" si="9"/>
        <v>#VALUE!</v>
      </c>
      <c r="AJ126" s="11" t="e">
        <f t="shared" si="10"/>
        <v>#VALUE!</v>
      </c>
      <c r="AK126" s="11" t="e">
        <f>IF(TablaRequerimientos[[#This Row],[Prioridad]]="Baja",((AI126*60)+AJ126)-30,IF(TablaRequerimientos[[#This Row],[Prioridad]]="Media",((AI126*60)+AJ126)-15))</f>
        <v>#VALUE!</v>
      </c>
      <c r="AM126" s="11">
        <f>TablaRequerimientos[[#This Row],[Tiempo Avance Incidente]]</f>
        <v>2.8935185400769114E-4</v>
      </c>
      <c r="AN126" s="11">
        <f t="shared" si="11"/>
        <v>0</v>
      </c>
      <c r="AO126" s="11">
        <f t="shared" si="12"/>
        <v>0</v>
      </c>
      <c r="AP126" s="11">
        <f>IF(TablaRequerimientos[[#This Row],[Prioridad]]="Baja",((AN126*60)+AO126)-720,IF(TablaRequerimientos[[#This Row],[Prioridad]]="Media",((AN126*60)+AO126)-120))</f>
        <v>-720</v>
      </c>
      <c r="AR126" t="str">
        <f t="shared" si="13"/>
        <v>martes</v>
      </c>
    </row>
    <row r="127" spans="1:44" x14ac:dyDescent="0.25">
      <c r="A127" s="26" t="s">
        <v>4396</v>
      </c>
      <c r="B127" t="s">
        <v>4397</v>
      </c>
      <c r="C127" t="s">
        <v>395</v>
      </c>
      <c r="D127" t="s">
        <v>150</v>
      </c>
      <c r="E127" t="s">
        <v>546</v>
      </c>
      <c r="F127" t="s">
        <v>111</v>
      </c>
      <c r="G127" s="12">
        <v>43837</v>
      </c>
      <c r="H127" s="13">
        <v>0.60965277777777771</v>
      </c>
      <c r="I127" s="12">
        <v>43837</v>
      </c>
      <c r="J127" s="13">
        <v>0.66707175925925932</v>
      </c>
      <c r="K127" s="27">
        <v>43838.701238425929</v>
      </c>
      <c r="M127" s="11"/>
      <c r="O127" s="11" t="s">
        <v>546</v>
      </c>
      <c r="P127" s="11" t="s">
        <v>546</v>
      </c>
      <c r="X127" s="17" t="str">
        <f>IFERROR(VLOOKUP(TablaRequerimientos[[#This Row],[ID de orden de trabajo+]],#REF!,11,FALSE),"Por validar")</f>
        <v>Por validar</v>
      </c>
      <c r="Y127" s="11" t="str">
        <f>IFERROR(VLOOKUP(TablaRequerimientos[[#This Row],[ID de orden de trabajo+]],#REF!,12,FALSE),"Por validar")</f>
        <v>Por validar</v>
      </c>
      <c r="Z127" s="11">
        <v>5.671296312357299E-4</v>
      </c>
      <c r="AA127" s="11" t="s">
        <v>37</v>
      </c>
      <c r="AC127" s="17" t="str">
        <f>TablaRequerimientos[[#This Row],[Tiempo Total Gestión]]</f>
        <v/>
      </c>
      <c r="AD127" s="11" t="e">
        <f t="shared" si="7"/>
        <v>#VALUE!</v>
      </c>
      <c r="AE127" s="11" t="e">
        <f t="shared" si="8"/>
        <v>#VALUE!</v>
      </c>
      <c r="AF127" s="11" t="e">
        <f>IF(TablaRequerimientos[[#This Row],[Prioridad]]="Baja",(AD127-24)*60+AE127,IF(TablaRequerimientos[[#This Row],[Prioridad]]="Media",(AD127-4)*60+AE127,(AD127-2)*60+AE127))</f>
        <v>#VALUE!</v>
      </c>
      <c r="AH127" s="17" t="str">
        <f>TablaRequerimientos[[#This Row],[Tiempo Creación (HH:mm)]]</f>
        <v>Por validar</v>
      </c>
      <c r="AI127" s="11" t="e">
        <f t="shared" si="9"/>
        <v>#VALUE!</v>
      </c>
      <c r="AJ127" s="11" t="e">
        <f t="shared" si="10"/>
        <v>#VALUE!</v>
      </c>
      <c r="AK127" s="11" t="e">
        <f>IF(TablaRequerimientos[[#This Row],[Prioridad]]="Baja",((AI127*60)+AJ127)-30,IF(TablaRequerimientos[[#This Row],[Prioridad]]="Media",((AI127*60)+AJ127)-15))</f>
        <v>#VALUE!</v>
      </c>
      <c r="AM127" s="11">
        <f>TablaRequerimientos[[#This Row],[Tiempo Avance Incidente]]</f>
        <v>5.671296312357299E-4</v>
      </c>
      <c r="AN127" s="11">
        <f t="shared" si="11"/>
        <v>0</v>
      </c>
      <c r="AO127" s="11">
        <f t="shared" si="12"/>
        <v>0</v>
      </c>
      <c r="AP127" s="11">
        <f>IF(TablaRequerimientos[[#This Row],[Prioridad]]="Baja",((AN127*60)+AO127)-720,IF(TablaRequerimientos[[#This Row],[Prioridad]]="Media",((AN127*60)+AO127)-120))</f>
        <v>-720</v>
      </c>
      <c r="AR127" t="str">
        <f t="shared" si="13"/>
        <v>martes</v>
      </c>
    </row>
    <row r="128" spans="1:44" x14ac:dyDescent="0.25">
      <c r="A128" s="26" t="s">
        <v>4398</v>
      </c>
      <c r="B128" t="s">
        <v>4399</v>
      </c>
      <c r="C128" t="s">
        <v>395</v>
      </c>
      <c r="D128" t="s">
        <v>150</v>
      </c>
      <c r="E128" t="s">
        <v>546</v>
      </c>
      <c r="F128" t="s">
        <v>111</v>
      </c>
      <c r="G128" s="12">
        <v>43837</v>
      </c>
      <c r="H128" s="13">
        <v>0.61686342592592591</v>
      </c>
      <c r="I128" s="12">
        <v>43837</v>
      </c>
      <c r="J128" s="13">
        <v>0.63868055555555558</v>
      </c>
      <c r="K128" s="27">
        <v>43838.701238425929</v>
      </c>
      <c r="M128" s="11"/>
      <c r="O128" s="11" t="s">
        <v>546</v>
      </c>
      <c r="P128" s="11" t="s">
        <v>546</v>
      </c>
      <c r="X128" s="17" t="str">
        <f>IFERROR(VLOOKUP(TablaRequerimientos[[#This Row],[ID de orden de trabajo+]],#REF!,11,FALSE),"Por validar")</f>
        <v>Por validar</v>
      </c>
      <c r="Y128" s="11" t="str">
        <f>IFERROR(VLOOKUP(TablaRequerimientos[[#This Row],[ID de orden de trabajo+]],#REF!,12,FALSE),"Por validar")</f>
        <v>Por validar</v>
      </c>
      <c r="Z128" s="11">
        <v>5.0925925461342558E-4</v>
      </c>
      <c r="AA128" s="11" t="s">
        <v>37</v>
      </c>
      <c r="AC128" s="17" t="str">
        <f>TablaRequerimientos[[#This Row],[Tiempo Total Gestión]]</f>
        <v/>
      </c>
      <c r="AD128" s="11" t="e">
        <f t="shared" si="7"/>
        <v>#VALUE!</v>
      </c>
      <c r="AE128" s="11" t="e">
        <f t="shared" si="8"/>
        <v>#VALUE!</v>
      </c>
      <c r="AF128" s="11" t="e">
        <f>IF(TablaRequerimientos[[#This Row],[Prioridad]]="Baja",(AD128-24)*60+AE128,IF(TablaRequerimientos[[#This Row],[Prioridad]]="Media",(AD128-4)*60+AE128,(AD128-2)*60+AE128))</f>
        <v>#VALUE!</v>
      </c>
      <c r="AH128" s="17" t="str">
        <f>TablaRequerimientos[[#This Row],[Tiempo Creación (HH:mm)]]</f>
        <v>Por validar</v>
      </c>
      <c r="AI128" s="11" t="e">
        <f t="shared" si="9"/>
        <v>#VALUE!</v>
      </c>
      <c r="AJ128" s="11" t="e">
        <f t="shared" si="10"/>
        <v>#VALUE!</v>
      </c>
      <c r="AK128" s="11" t="e">
        <f>IF(TablaRequerimientos[[#This Row],[Prioridad]]="Baja",((AI128*60)+AJ128)-30,IF(TablaRequerimientos[[#This Row],[Prioridad]]="Media",((AI128*60)+AJ128)-15))</f>
        <v>#VALUE!</v>
      </c>
      <c r="AM128" s="11">
        <f>TablaRequerimientos[[#This Row],[Tiempo Avance Incidente]]</f>
        <v>5.0925925461342558E-4</v>
      </c>
      <c r="AN128" s="11">
        <f t="shared" si="11"/>
        <v>0</v>
      </c>
      <c r="AO128" s="11">
        <f t="shared" si="12"/>
        <v>0</v>
      </c>
      <c r="AP128" s="11">
        <f>IF(TablaRequerimientos[[#This Row],[Prioridad]]="Baja",((AN128*60)+AO128)-720,IF(TablaRequerimientos[[#This Row],[Prioridad]]="Media",((AN128*60)+AO128)-120))</f>
        <v>-720</v>
      </c>
      <c r="AR128" t="str">
        <f t="shared" si="13"/>
        <v>martes</v>
      </c>
    </row>
    <row r="129" spans="1:44" x14ac:dyDescent="0.25">
      <c r="A129" s="26" t="s">
        <v>4400</v>
      </c>
      <c r="B129" t="s">
        <v>4401</v>
      </c>
      <c r="C129" t="s">
        <v>395</v>
      </c>
      <c r="D129" t="s">
        <v>150</v>
      </c>
      <c r="E129" t="s">
        <v>546</v>
      </c>
      <c r="F129" t="s">
        <v>111</v>
      </c>
      <c r="G129" s="12">
        <v>43837</v>
      </c>
      <c r="H129" s="13">
        <v>0.45753472222222219</v>
      </c>
      <c r="I129" s="12">
        <v>43837</v>
      </c>
      <c r="J129" s="13">
        <v>0.53372685185185187</v>
      </c>
      <c r="K129" s="27">
        <v>43838.559918981482</v>
      </c>
      <c r="M129" s="11"/>
      <c r="O129" s="11" t="s">
        <v>546</v>
      </c>
      <c r="P129" s="11" t="s">
        <v>546</v>
      </c>
      <c r="X129" s="17" t="str">
        <f>IFERROR(VLOOKUP(TablaRequerimientos[[#This Row],[ID de orden de trabajo+]],#REF!,11,FALSE),"Por validar")</f>
        <v>Por validar</v>
      </c>
      <c r="Y129" s="11" t="str">
        <f>IFERROR(VLOOKUP(TablaRequerimientos[[#This Row],[ID de orden de trabajo+]],#REF!,12,FALSE),"Por validar")</f>
        <v>Por validar</v>
      </c>
      <c r="Z129" s="11">
        <v>5.3240740817273036E-4</v>
      </c>
      <c r="AA129" s="11" t="s">
        <v>37</v>
      </c>
      <c r="AC129" s="17" t="str">
        <f>TablaRequerimientos[[#This Row],[Tiempo Total Gestión]]</f>
        <v/>
      </c>
      <c r="AD129" s="11" t="e">
        <f t="shared" si="7"/>
        <v>#VALUE!</v>
      </c>
      <c r="AE129" s="11" t="e">
        <f t="shared" si="8"/>
        <v>#VALUE!</v>
      </c>
      <c r="AF129" s="11" t="e">
        <f>IF(TablaRequerimientos[[#This Row],[Prioridad]]="Baja",(AD129-24)*60+AE129,IF(TablaRequerimientos[[#This Row],[Prioridad]]="Media",(AD129-4)*60+AE129,(AD129-2)*60+AE129))</f>
        <v>#VALUE!</v>
      </c>
      <c r="AH129" s="17" t="str">
        <f>TablaRequerimientos[[#This Row],[Tiempo Creación (HH:mm)]]</f>
        <v>Por validar</v>
      </c>
      <c r="AI129" s="11" t="e">
        <f t="shared" si="9"/>
        <v>#VALUE!</v>
      </c>
      <c r="AJ129" s="11" t="e">
        <f t="shared" si="10"/>
        <v>#VALUE!</v>
      </c>
      <c r="AK129" s="11" t="e">
        <f>IF(TablaRequerimientos[[#This Row],[Prioridad]]="Baja",((AI129*60)+AJ129)-30,IF(TablaRequerimientos[[#This Row],[Prioridad]]="Media",((AI129*60)+AJ129)-15))</f>
        <v>#VALUE!</v>
      </c>
      <c r="AM129" s="11">
        <f>TablaRequerimientos[[#This Row],[Tiempo Avance Incidente]]</f>
        <v>5.3240740817273036E-4</v>
      </c>
      <c r="AN129" s="11">
        <f t="shared" si="11"/>
        <v>0</v>
      </c>
      <c r="AO129" s="11">
        <f t="shared" si="12"/>
        <v>0</v>
      </c>
      <c r="AP129" s="11">
        <f>IF(TablaRequerimientos[[#This Row],[Prioridad]]="Baja",((AN129*60)+AO129)-720,IF(TablaRequerimientos[[#This Row],[Prioridad]]="Media",((AN129*60)+AO129)-120))</f>
        <v>-720</v>
      </c>
      <c r="AR129" t="str">
        <f t="shared" si="13"/>
        <v>martes</v>
      </c>
    </row>
    <row r="130" spans="1:44" x14ac:dyDescent="0.25">
      <c r="A130" s="26" t="s">
        <v>4402</v>
      </c>
      <c r="B130" t="s">
        <v>4403</v>
      </c>
      <c r="C130" t="s">
        <v>395</v>
      </c>
      <c r="D130" t="s">
        <v>150</v>
      </c>
      <c r="E130" t="s">
        <v>546</v>
      </c>
      <c r="F130" t="s">
        <v>111</v>
      </c>
      <c r="G130" s="12">
        <v>43837</v>
      </c>
      <c r="H130" s="13">
        <v>0.46608796296296301</v>
      </c>
      <c r="I130" s="12">
        <v>43837</v>
      </c>
      <c r="J130" s="13">
        <v>0.49179398148148151</v>
      </c>
      <c r="K130" s="27">
        <v>43838.559918981482</v>
      </c>
      <c r="M130" s="11"/>
      <c r="O130" s="11" t="s">
        <v>546</v>
      </c>
      <c r="P130" s="11" t="s">
        <v>546</v>
      </c>
      <c r="X130" s="17" t="str">
        <f>IFERROR(VLOOKUP(TablaRequerimientos[[#This Row],[ID de orden de trabajo+]],#REF!,11,FALSE),"Por validar")</f>
        <v>Por validar</v>
      </c>
      <c r="Y130" s="11" t="str">
        <f>IFERROR(VLOOKUP(TablaRequerimientos[[#This Row],[ID de orden de trabajo+]],#REF!,12,FALSE),"Por validar")</f>
        <v>Por validar</v>
      </c>
      <c r="Z130" s="11">
        <v>1.8865740785258822E-3</v>
      </c>
      <c r="AA130" s="11" t="s">
        <v>37</v>
      </c>
      <c r="AC130" s="17" t="str">
        <f>TablaRequerimientos[[#This Row],[Tiempo Total Gestión]]</f>
        <v/>
      </c>
      <c r="AD130" s="11" t="e">
        <f t="shared" si="7"/>
        <v>#VALUE!</v>
      </c>
      <c r="AE130" s="11" t="e">
        <f t="shared" si="8"/>
        <v>#VALUE!</v>
      </c>
      <c r="AF130" s="11" t="e">
        <f>IF(TablaRequerimientos[[#This Row],[Prioridad]]="Baja",(AD130-24)*60+AE130,IF(TablaRequerimientos[[#This Row],[Prioridad]]="Media",(AD130-4)*60+AE130,(AD130-2)*60+AE130))</f>
        <v>#VALUE!</v>
      </c>
      <c r="AH130" s="17" t="str">
        <f>TablaRequerimientos[[#This Row],[Tiempo Creación (HH:mm)]]</f>
        <v>Por validar</v>
      </c>
      <c r="AI130" s="11" t="e">
        <f t="shared" si="9"/>
        <v>#VALUE!</v>
      </c>
      <c r="AJ130" s="11" t="e">
        <f t="shared" si="10"/>
        <v>#VALUE!</v>
      </c>
      <c r="AK130" s="11" t="e">
        <f>IF(TablaRequerimientos[[#This Row],[Prioridad]]="Baja",((AI130*60)+AJ130)-30,IF(TablaRequerimientos[[#This Row],[Prioridad]]="Media",((AI130*60)+AJ130)-15))</f>
        <v>#VALUE!</v>
      </c>
      <c r="AM130" s="11">
        <f>TablaRequerimientos[[#This Row],[Tiempo Avance Incidente]]</f>
        <v>1.8865740785258822E-3</v>
      </c>
      <c r="AN130" s="11">
        <f t="shared" si="11"/>
        <v>0</v>
      </c>
      <c r="AO130" s="11">
        <f t="shared" si="12"/>
        <v>2</v>
      </c>
      <c r="AP130" s="11">
        <f>IF(TablaRequerimientos[[#This Row],[Prioridad]]="Baja",((AN130*60)+AO130)-720,IF(TablaRequerimientos[[#This Row],[Prioridad]]="Media",((AN130*60)+AO130)-120))</f>
        <v>-718</v>
      </c>
      <c r="AR130" t="str">
        <f t="shared" si="13"/>
        <v>martes</v>
      </c>
    </row>
    <row r="131" spans="1:44" x14ac:dyDescent="0.25">
      <c r="A131" s="26" t="s">
        <v>4404</v>
      </c>
      <c r="B131" t="s">
        <v>4405</v>
      </c>
      <c r="C131" t="s">
        <v>395</v>
      </c>
      <c r="D131" t="s">
        <v>150</v>
      </c>
      <c r="E131" t="s">
        <v>546</v>
      </c>
      <c r="F131" t="s">
        <v>111</v>
      </c>
      <c r="G131" s="12">
        <v>43837</v>
      </c>
      <c r="H131" s="13">
        <v>0.48060185185185184</v>
      </c>
      <c r="I131" s="12">
        <v>43837</v>
      </c>
      <c r="J131" s="13">
        <v>0.52849537037037042</v>
      </c>
      <c r="K131" s="27">
        <v>43838.559918981482</v>
      </c>
      <c r="M131" s="11"/>
      <c r="O131" s="11" t="s">
        <v>546</v>
      </c>
      <c r="P131" s="11" t="s">
        <v>546</v>
      </c>
      <c r="X131" s="17" t="str">
        <f>IFERROR(VLOOKUP(TablaRequerimientos[[#This Row],[ID de orden de trabajo+]],#REF!,11,FALSE),"Por validar")</f>
        <v>Por validar</v>
      </c>
      <c r="Y131" s="11" t="str">
        <f>IFERROR(VLOOKUP(TablaRequerimientos[[#This Row],[ID de orden de trabajo+]],#REF!,12,FALSE),"Por validar")</f>
        <v>Por validar</v>
      </c>
      <c r="Z131" s="11">
        <v>6.3657407008577138E-4</v>
      </c>
      <c r="AA131" s="11" t="s">
        <v>37</v>
      </c>
      <c r="AC131" s="17" t="str">
        <f>TablaRequerimientos[[#This Row],[Tiempo Total Gestión]]</f>
        <v/>
      </c>
      <c r="AD131" s="11" t="e">
        <f t="shared" ref="AD131:AD194" si="14">HOUR(AC131)</f>
        <v>#VALUE!</v>
      </c>
      <c r="AE131" s="11" t="e">
        <f t="shared" ref="AE131:AE194" si="15">MINUTE(AC131)</f>
        <v>#VALUE!</v>
      </c>
      <c r="AF131" s="11" t="e">
        <f>IF(TablaRequerimientos[[#This Row],[Prioridad]]="Baja",(AD131-24)*60+AE131,IF(TablaRequerimientos[[#This Row],[Prioridad]]="Media",(AD131-4)*60+AE131,(AD131-2)*60+AE131))</f>
        <v>#VALUE!</v>
      </c>
      <c r="AH131" s="17" t="str">
        <f>TablaRequerimientos[[#This Row],[Tiempo Creación (HH:mm)]]</f>
        <v>Por validar</v>
      </c>
      <c r="AI131" s="11" t="e">
        <f t="shared" ref="AI131:AI194" si="16">HOUR(AH131)</f>
        <v>#VALUE!</v>
      </c>
      <c r="AJ131" s="11" t="e">
        <f t="shared" ref="AJ131:AJ194" si="17">MINUTE(AH131)</f>
        <v>#VALUE!</v>
      </c>
      <c r="AK131" s="11" t="e">
        <f>IF(TablaRequerimientos[[#This Row],[Prioridad]]="Baja",((AI131*60)+AJ131)-30,IF(TablaRequerimientos[[#This Row],[Prioridad]]="Media",((AI131*60)+AJ131)-15))</f>
        <v>#VALUE!</v>
      </c>
      <c r="AM131" s="11">
        <f>TablaRequerimientos[[#This Row],[Tiempo Avance Incidente]]</f>
        <v>6.3657407008577138E-4</v>
      </c>
      <c r="AN131" s="11">
        <f t="shared" ref="AN131:AN194" si="18">HOUR(AM131)</f>
        <v>0</v>
      </c>
      <c r="AO131" s="11">
        <f t="shared" ref="AO131:AO194" si="19">MINUTE(AM131)</f>
        <v>0</v>
      </c>
      <c r="AP131" s="11">
        <f>IF(TablaRequerimientos[[#This Row],[Prioridad]]="Baja",((AN131*60)+AO131)-720,IF(TablaRequerimientos[[#This Row],[Prioridad]]="Media",((AN131*60)+AO131)-120))</f>
        <v>-720</v>
      </c>
      <c r="AR131" t="str">
        <f t="shared" ref="AR131:AR194" si="20">TEXT(G131,"dddd")</f>
        <v>martes</v>
      </c>
    </row>
    <row r="132" spans="1:44" x14ac:dyDescent="0.25">
      <c r="A132" s="26" t="s">
        <v>4406</v>
      </c>
      <c r="B132" t="s">
        <v>4407</v>
      </c>
      <c r="C132" t="s">
        <v>161</v>
      </c>
      <c r="D132" t="s">
        <v>150</v>
      </c>
      <c r="E132" t="s">
        <v>37</v>
      </c>
      <c r="F132" t="s">
        <v>124</v>
      </c>
      <c r="G132" s="12">
        <v>43837</v>
      </c>
      <c r="H132" s="13">
        <v>0.50527777777777783</v>
      </c>
      <c r="I132" s="12">
        <v>43854</v>
      </c>
      <c r="J132" s="13">
        <v>0.72552083333333339</v>
      </c>
      <c r="K132" s="27">
        <v>43855.796481481484</v>
      </c>
      <c r="M132" s="11"/>
      <c r="O132" s="11" t="s">
        <v>546</v>
      </c>
      <c r="P132" s="11" t="s">
        <v>37</v>
      </c>
      <c r="X132" s="17" t="str">
        <f>IFERROR(VLOOKUP(TablaRequerimientos[[#This Row],[ID de orden de trabajo+]],#REF!,11,FALSE),"Por validar")</f>
        <v>Por validar</v>
      </c>
      <c r="Y132" s="11" t="str">
        <f>IFERROR(VLOOKUP(TablaRequerimientos[[#This Row],[ID de orden de trabajo+]],#REF!,12,FALSE),"Por validar")</f>
        <v>Por validar</v>
      </c>
      <c r="Z132" s="11">
        <v>-1.9583333334594499E-2</v>
      </c>
      <c r="AA132" s="11" t="s">
        <v>37</v>
      </c>
      <c r="AC132" s="17" t="str">
        <f>TablaRequerimientos[[#This Row],[Tiempo Total Gestión]]</f>
        <v/>
      </c>
      <c r="AD132" s="11" t="e">
        <f t="shared" si="14"/>
        <v>#VALUE!</v>
      </c>
      <c r="AE132" s="11" t="e">
        <f t="shared" si="15"/>
        <v>#VALUE!</v>
      </c>
      <c r="AF132" s="11" t="e">
        <f>IF(TablaRequerimientos[[#This Row],[Prioridad]]="Baja",(AD132-24)*60+AE132,IF(TablaRequerimientos[[#This Row],[Prioridad]]="Media",(AD132-4)*60+AE132,(AD132-2)*60+AE132))</f>
        <v>#VALUE!</v>
      </c>
      <c r="AH132" s="17" t="str">
        <f>TablaRequerimientos[[#This Row],[Tiempo Creación (HH:mm)]]</f>
        <v>Por validar</v>
      </c>
      <c r="AI132" s="11" t="e">
        <f t="shared" si="16"/>
        <v>#VALUE!</v>
      </c>
      <c r="AJ132" s="11" t="e">
        <f t="shared" si="17"/>
        <v>#VALUE!</v>
      </c>
      <c r="AK132" s="11" t="e">
        <f>IF(TablaRequerimientos[[#This Row],[Prioridad]]="Baja",((AI132*60)+AJ132)-30,IF(TablaRequerimientos[[#This Row],[Prioridad]]="Media",((AI132*60)+AJ132)-15))</f>
        <v>#VALUE!</v>
      </c>
      <c r="AM132" s="11">
        <f>TablaRequerimientos[[#This Row],[Tiempo Avance Incidente]]</f>
        <v>-1.9583333334594499E-2</v>
      </c>
      <c r="AN132" s="11" t="e">
        <f t="shared" si="18"/>
        <v>#NUM!</v>
      </c>
      <c r="AO132" s="11" t="e">
        <f t="shared" si="19"/>
        <v>#NUM!</v>
      </c>
      <c r="AP132" s="11" t="e">
        <f>IF(TablaRequerimientos[[#This Row],[Prioridad]]="Baja",((AN132*60)+AO132)-720,IF(TablaRequerimientos[[#This Row],[Prioridad]]="Media",((AN132*60)+AO132)-120))</f>
        <v>#NUM!</v>
      </c>
      <c r="AR132" t="str">
        <f t="shared" si="20"/>
        <v>martes</v>
      </c>
    </row>
    <row r="133" spans="1:44" x14ac:dyDescent="0.25">
      <c r="A133" s="26" t="s">
        <v>4408</v>
      </c>
      <c r="B133" t="s">
        <v>4409</v>
      </c>
      <c r="C133" t="s">
        <v>395</v>
      </c>
      <c r="D133" t="s">
        <v>150</v>
      </c>
      <c r="E133" t="s">
        <v>546</v>
      </c>
      <c r="F133" t="s">
        <v>111</v>
      </c>
      <c r="G133" s="12">
        <v>43837</v>
      </c>
      <c r="H133" s="13">
        <v>0.53013888888888883</v>
      </c>
      <c r="I133" s="12">
        <v>43837</v>
      </c>
      <c r="J133" s="13">
        <v>0.54864583333333339</v>
      </c>
      <c r="K133" s="27">
        <v>43838.559918981482</v>
      </c>
      <c r="M133" s="11"/>
      <c r="O133" s="28" t="s">
        <v>546</v>
      </c>
      <c r="P133" s="11" t="s">
        <v>546</v>
      </c>
      <c r="X133" s="17" t="str">
        <f>IFERROR(VLOOKUP(TablaRequerimientos[[#This Row],[ID de orden de trabajo+]],#REF!,11,FALSE),"Por validar")</f>
        <v>Por validar</v>
      </c>
      <c r="Y133" s="11" t="str">
        <f>IFERROR(VLOOKUP(TablaRequerimientos[[#This Row],[ID de orden de trabajo+]],#REF!,12,FALSE),"Por validar")</f>
        <v>Por validar</v>
      </c>
      <c r="Z133" s="11">
        <v>6.9444446125999093E-5</v>
      </c>
      <c r="AA133" s="11" t="s">
        <v>37</v>
      </c>
      <c r="AC133" s="29" t="str">
        <f>TablaRequerimientos[[#This Row],[Tiempo Total Gestión]]</f>
        <v/>
      </c>
      <c r="AD133" s="28">
        <v>25</v>
      </c>
      <c r="AE133" s="28" t="e">
        <f t="shared" si="15"/>
        <v>#VALUE!</v>
      </c>
      <c r="AF133" s="28" t="e">
        <f>IF(TablaRequerimientos[[#This Row],[Prioridad]]="Baja",(AD133-24)*60+AE133,IF(TablaRequerimientos[[#This Row],[Prioridad]]="Media",(AD133-4)*60+AE133,(AD133-2)*60+AE133))</f>
        <v>#VALUE!</v>
      </c>
      <c r="AH133" s="17" t="str">
        <f>TablaRequerimientos[[#This Row],[Tiempo Creación (HH:mm)]]</f>
        <v>Por validar</v>
      </c>
      <c r="AI133" s="11" t="e">
        <f t="shared" si="16"/>
        <v>#VALUE!</v>
      </c>
      <c r="AJ133" s="11" t="e">
        <f t="shared" si="17"/>
        <v>#VALUE!</v>
      </c>
      <c r="AK133" s="11" t="e">
        <f>IF(TablaRequerimientos[[#This Row],[Prioridad]]="Baja",((AI133*60)+AJ133)-30,IF(TablaRequerimientos[[#This Row],[Prioridad]]="Media",((AI133*60)+AJ133)-15))</f>
        <v>#VALUE!</v>
      </c>
      <c r="AM133" s="11">
        <f>TablaRequerimientos[[#This Row],[Tiempo Avance Incidente]]</f>
        <v>6.9444446125999093E-5</v>
      </c>
      <c r="AN133" s="11">
        <f t="shared" si="18"/>
        <v>0</v>
      </c>
      <c r="AO133" s="11">
        <f t="shared" si="19"/>
        <v>0</v>
      </c>
      <c r="AP133" s="11">
        <f>IF(TablaRequerimientos[[#This Row],[Prioridad]]="Baja",((AN133*60)+AO133)-720,IF(TablaRequerimientos[[#This Row],[Prioridad]]="Media",((AN133*60)+AO133)-120))</f>
        <v>-720</v>
      </c>
      <c r="AR133" t="str">
        <f t="shared" si="20"/>
        <v>martes</v>
      </c>
    </row>
    <row r="134" spans="1:44" x14ac:dyDescent="0.25">
      <c r="A134" s="26" t="s">
        <v>4410</v>
      </c>
      <c r="B134" t="s">
        <v>4411</v>
      </c>
      <c r="C134" t="s">
        <v>395</v>
      </c>
      <c r="D134" t="s">
        <v>150</v>
      </c>
      <c r="E134" t="s">
        <v>546</v>
      </c>
      <c r="F134" t="s">
        <v>111</v>
      </c>
      <c r="G134" s="12">
        <v>43837</v>
      </c>
      <c r="H134" s="13">
        <v>0.53730324074074076</v>
      </c>
      <c r="I134" s="12">
        <v>43837</v>
      </c>
      <c r="J134" s="13">
        <v>0.66528935185185178</v>
      </c>
      <c r="K134" s="27">
        <v>43838.701238425929</v>
      </c>
      <c r="M134" s="11"/>
      <c r="O134" s="11" t="s">
        <v>546</v>
      </c>
      <c r="P134" s="11" t="s">
        <v>546</v>
      </c>
      <c r="X134" s="17" t="str">
        <f>IFERROR(VLOOKUP(TablaRequerimientos[[#This Row],[ID de orden de trabajo+]],#REF!,11,FALSE),"Por validar")</f>
        <v>Por validar</v>
      </c>
      <c r="Y134" s="11" t="str">
        <f>IFERROR(VLOOKUP(TablaRequerimientos[[#This Row],[ID de orden de trabajo+]],#REF!,12,FALSE),"Por validar")</f>
        <v>Por validar</v>
      </c>
      <c r="Z134" s="11">
        <v>2.3148153559304774E-5</v>
      </c>
      <c r="AA134" s="11" t="s">
        <v>37</v>
      </c>
      <c r="AC134" s="29" t="str">
        <f>TablaRequerimientos[[#This Row],[Tiempo Total Gestión]]</f>
        <v/>
      </c>
      <c r="AD134" s="28" t="e">
        <f t="shared" si="14"/>
        <v>#VALUE!</v>
      </c>
      <c r="AE134" s="28" t="e">
        <f t="shared" si="15"/>
        <v>#VALUE!</v>
      </c>
      <c r="AF134" s="28" t="e">
        <f>IF(TablaRequerimientos[[#This Row],[Prioridad]]="Baja",(AD134-24)*60+AE134,IF(TablaRequerimientos[[#This Row],[Prioridad]]="Media",(AD134-4)*60+AE134,(AD134-2)*60+AE134))</f>
        <v>#VALUE!</v>
      </c>
      <c r="AH134" s="17" t="str">
        <f>TablaRequerimientos[[#This Row],[Tiempo Creación (HH:mm)]]</f>
        <v>Por validar</v>
      </c>
      <c r="AI134" s="11" t="e">
        <f t="shared" si="16"/>
        <v>#VALUE!</v>
      </c>
      <c r="AJ134" s="11" t="e">
        <f t="shared" si="17"/>
        <v>#VALUE!</v>
      </c>
      <c r="AK134" s="11" t="e">
        <f>IF(TablaRequerimientos[[#This Row],[Prioridad]]="Baja",((AI134*60)+AJ134)-30,IF(TablaRequerimientos[[#This Row],[Prioridad]]="Media",((AI134*60)+AJ134)-15))</f>
        <v>#VALUE!</v>
      </c>
      <c r="AM134" s="11">
        <f>TablaRequerimientos[[#This Row],[Tiempo Avance Incidente]]</f>
        <v>2.3148153559304774E-5</v>
      </c>
      <c r="AN134" s="11">
        <f t="shared" si="18"/>
        <v>0</v>
      </c>
      <c r="AO134" s="11">
        <f t="shared" si="19"/>
        <v>0</v>
      </c>
      <c r="AP134" s="11">
        <f>IF(TablaRequerimientos[[#This Row],[Prioridad]]="Baja",((AN134*60)+AO134)-720,IF(TablaRequerimientos[[#This Row],[Prioridad]]="Media",((AN134*60)+AO134)-120))</f>
        <v>-720</v>
      </c>
      <c r="AR134" t="str">
        <f t="shared" si="20"/>
        <v>martes</v>
      </c>
    </row>
    <row r="135" spans="1:44" x14ac:dyDescent="0.25">
      <c r="A135" s="26" t="s">
        <v>4412</v>
      </c>
      <c r="B135" t="s">
        <v>4413</v>
      </c>
      <c r="C135" t="s">
        <v>395</v>
      </c>
      <c r="D135" t="s">
        <v>150</v>
      </c>
      <c r="E135" t="s">
        <v>546</v>
      </c>
      <c r="F135" t="s">
        <v>111</v>
      </c>
      <c r="G135" s="12">
        <v>43837</v>
      </c>
      <c r="H135" s="13">
        <v>0.54148148148148145</v>
      </c>
      <c r="I135" s="12">
        <v>43837</v>
      </c>
      <c r="J135" s="13">
        <v>0.75017361111111114</v>
      </c>
      <c r="K135" s="27">
        <v>43838.796817129631</v>
      </c>
      <c r="M135" s="11"/>
      <c r="O135" s="11" t="s">
        <v>546</v>
      </c>
      <c r="P135" s="11" t="s">
        <v>546</v>
      </c>
      <c r="X135" s="17" t="str">
        <f>IFERROR(VLOOKUP(TablaRequerimientos[[#This Row],[ID de orden de trabajo+]],#REF!,11,FALSE),"Por validar")</f>
        <v>Por validar</v>
      </c>
      <c r="Y135" s="11" t="str">
        <f>IFERROR(VLOOKUP(TablaRequerimientos[[#This Row],[ID de orden de trabajo+]],#REF!,12,FALSE),"Por validar")</f>
        <v>Por validar</v>
      </c>
      <c r="Z135" s="11">
        <v>5.6712962395977229E-4</v>
      </c>
      <c r="AA135" s="11" t="s">
        <v>37</v>
      </c>
      <c r="AC135" s="29" t="str">
        <f>TablaRequerimientos[[#This Row],[Tiempo Total Gestión]]</f>
        <v/>
      </c>
      <c r="AD135" s="28" t="e">
        <f t="shared" si="14"/>
        <v>#VALUE!</v>
      </c>
      <c r="AE135" s="28" t="e">
        <f t="shared" si="15"/>
        <v>#VALUE!</v>
      </c>
      <c r="AF135" s="28" t="e">
        <f>IF(TablaRequerimientos[[#This Row],[Prioridad]]="Baja",(AD135-24)*60+AE135,IF(TablaRequerimientos[[#This Row],[Prioridad]]="Media",(AD135-4)*60+AE135,(AD135-2)*60+AE135))</f>
        <v>#VALUE!</v>
      </c>
      <c r="AH135" s="17" t="str">
        <f>TablaRequerimientos[[#This Row],[Tiempo Creación (HH:mm)]]</f>
        <v>Por validar</v>
      </c>
      <c r="AI135" s="11" t="e">
        <f t="shared" si="16"/>
        <v>#VALUE!</v>
      </c>
      <c r="AJ135" s="11" t="e">
        <f t="shared" si="17"/>
        <v>#VALUE!</v>
      </c>
      <c r="AK135" s="11" t="e">
        <f>IF(TablaRequerimientos[[#This Row],[Prioridad]]="Baja",((AI135*60)+AJ135)-30,IF(TablaRequerimientos[[#This Row],[Prioridad]]="Media",((AI135*60)+AJ135)-15))</f>
        <v>#VALUE!</v>
      </c>
      <c r="AM135" s="11">
        <f>TablaRequerimientos[[#This Row],[Tiempo Avance Incidente]]</f>
        <v>5.6712962395977229E-4</v>
      </c>
      <c r="AN135" s="11">
        <f t="shared" si="18"/>
        <v>0</v>
      </c>
      <c r="AO135" s="11">
        <f t="shared" si="19"/>
        <v>0</v>
      </c>
      <c r="AP135" s="11">
        <f>IF(TablaRequerimientos[[#This Row],[Prioridad]]="Baja",((AN135*60)+AO135)-720,IF(TablaRequerimientos[[#This Row],[Prioridad]]="Media",((AN135*60)+AO135)-120))</f>
        <v>-720</v>
      </c>
      <c r="AR135" t="str">
        <f t="shared" si="20"/>
        <v>martes</v>
      </c>
    </row>
    <row r="136" spans="1:44" x14ac:dyDescent="0.25">
      <c r="A136" s="26" t="s">
        <v>4414</v>
      </c>
      <c r="B136" t="s">
        <v>4415</v>
      </c>
      <c r="C136" t="s">
        <v>123</v>
      </c>
      <c r="D136" t="s">
        <v>150</v>
      </c>
      <c r="E136" t="s">
        <v>546</v>
      </c>
      <c r="F136" t="s">
        <v>111</v>
      </c>
      <c r="G136" s="12">
        <v>43837</v>
      </c>
      <c r="H136" s="13">
        <v>0.601099537037037</v>
      </c>
      <c r="I136" s="12">
        <v>43837</v>
      </c>
      <c r="J136" s="13">
        <v>0.66416666666666668</v>
      </c>
      <c r="K136" s="27">
        <v>43838.701238425929</v>
      </c>
      <c r="M136" s="11"/>
      <c r="O136" s="11" t="s">
        <v>546</v>
      </c>
      <c r="P136" s="11" t="s">
        <v>546</v>
      </c>
      <c r="X136" s="17" t="str">
        <f>IFERROR(VLOOKUP(TablaRequerimientos[[#This Row],[ID de orden de trabajo+]],#REF!,11,FALSE),"Por validar")</f>
        <v>Por validar</v>
      </c>
      <c r="Y136" s="11" t="str">
        <f>IFERROR(VLOOKUP(TablaRequerimientos[[#This Row],[ID de orden de trabajo+]],#REF!,12,FALSE),"Por validar")</f>
        <v>Por validar</v>
      </c>
      <c r="Z136" s="11">
        <v>1.1574076779652387E-5</v>
      </c>
      <c r="AA136" s="11" t="s">
        <v>37</v>
      </c>
      <c r="AC136" s="29" t="str">
        <f>TablaRequerimientos[[#This Row],[Tiempo Total Gestión]]</f>
        <v/>
      </c>
      <c r="AD136" s="28" t="e">
        <f t="shared" si="14"/>
        <v>#VALUE!</v>
      </c>
      <c r="AE136" s="28" t="e">
        <f t="shared" si="15"/>
        <v>#VALUE!</v>
      </c>
      <c r="AF136" s="28" t="e">
        <f>IF(TablaRequerimientos[[#This Row],[Prioridad]]="Baja",(AD136-24)*60+AE136,IF(TablaRequerimientos[[#This Row],[Prioridad]]="Media",(AD136-4)*60+AE136,(AD136-2)*60+AE136))</f>
        <v>#VALUE!</v>
      </c>
      <c r="AH136" s="17" t="str">
        <f>TablaRequerimientos[[#This Row],[Tiempo Creación (HH:mm)]]</f>
        <v>Por validar</v>
      </c>
      <c r="AI136" s="11" t="e">
        <f t="shared" si="16"/>
        <v>#VALUE!</v>
      </c>
      <c r="AJ136" s="11" t="e">
        <f t="shared" si="17"/>
        <v>#VALUE!</v>
      </c>
      <c r="AK136" s="11" t="e">
        <f>IF(TablaRequerimientos[[#This Row],[Prioridad]]="Baja",((AI136*60)+AJ136)-30,IF(TablaRequerimientos[[#This Row],[Prioridad]]="Media",((AI136*60)+AJ136)-15))</f>
        <v>#VALUE!</v>
      </c>
      <c r="AM136" s="11">
        <f>TablaRequerimientos[[#This Row],[Tiempo Avance Incidente]]</f>
        <v>1.1574076779652387E-5</v>
      </c>
      <c r="AN136" s="11">
        <f t="shared" si="18"/>
        <v>0</v>
      </c>
      <c r="AO136" s="11">
        <f t="shared" si="19"/>
        <v>0</v>
      </c>
      <c r="AP136" s="11">
        <f>IF(TablaRequerimientos[[#This Row],[Prioridad]]="Baja",((AN136*60)+AO136)-720,IF(TablaRequerimientos[[#This Row],[Prioridad]]="Media",((AN136*60)+AO136)-120))</f>
        <v>-720</v>
      </c>
      <c r="AR136" t="str">
        <f t="shared" si="20"/>
        <v>martes</v>
      </c>
    </row>
    <row r="137" spans="1:44" x14ac:dyDescent="0.25">
      <c r="A137" s="26" t="s">
        <v>4416</v>
      </c>
      <c r="B137" t="s">
        <v>4417</v>
      </c>
      <c r="C137" t="s">
        <v>395</v>
      </c>
      <c r="D137" t="s">
        <v>150</v>
      </c>
      <c r="E137" t="s">
        <v>546</v>
      </c>
      <c r="F137" t="s">
        <v>111</v>
      </c>
      <c r="G137" s="12">
        <v>43837</v>
      </c>
      <c r="H137" s="13">
        <v>0.60581018518518526</v>
      </c>
      <c r="I137" s="12">
        <v>43837</v>
      </c>
      <c r="J137" s="13">
        <v>0.66290509259259256</v>
      </c>
      <c r="K137" s="27">
        <v>43838.701238425929</v>
      </c>
      <c r="M137" s="11"/>
      <c r="O137" s="28" t="s">
        <v>546</v>
      </c>
      <c r="P137" s="11" t="s">
        <v>546</v>
      </c>
      <c r="X137" s="17" t="str">
        <f>IFERROR(VLOOKUP(TablaRequerimientos[[#This Row],[ID de orden de trabajo+]],#REF!,11,FALSE),"Por validar")</f>
        <v>Por validar</v>
      </c>
      <c r="Y137" s="11" t="str">
        <f>IFERROR(VLOOKUP(TablaRequerimientos[[#This Row],[ID de orden de trabajo+]],#REF!,12,FALSE),"Por validar")</f>
        <v>Por validar</v>
      </c>
      <c r="Z137" s="11">
        <v>1.0532407468417659E-3</v>
      </c>
      <c r="AA137" s="11" t="s">
        <v>37</v>
      </c>
      <c r="AC137" s="29" t="str">
        <f>TablaRequerimientos[[#This Row],[Tiempo Total Gestión]]</f>
        <v/>
      </c>
      <c r="AD137" s="28">
        <v>24</v>
      </c>
      <c r="AE137" s="28" t="e">
        <f t="shared" si="15"/>
        <v>#VALUE!</v>
      </c>
      <c r="AF137" s="28" t="e">
        <f>IF(TablaRequerimientos[[#This Row],[Prioridad]]="Baja",(AD137-24)*60+AE137,IF(TablaRequerimientos[[#This Row],[Prioridad]]="Media",(AD137-4)*60+AE137,(AD137-2)*60+AE137))</f>
        <v>#VALUE!</v>
      </c>
      <c r="AH137" s="17" t="str">
        <f>TablaRequerimientos[[#This Row],[Tiempo Creación (HH:mm)]]</f>
        <v>Por validar</v>
      </c>
      <c r="AI137" s="11" t="e">
        <f t="shared" si="16"/>
        <v>#VALUE!</v>
      </c>
      <c r="AJ137" s="11" t="e">
        <f t="shared" si="17"/>
        <v>#VALUE!</v>
      </c>
      <c r="AK137" s="11" t="e">
        <f>IF(TablaRequerimientos[[#This Row],[Prioridad]]="Baja",((AI137*60)+AJ137)-30,IF(TablaRequerimientos[[#This Row],[Prioridad]]="Media",((AI137*60)+AJ137)-15))</f>
        <v>#VALUE!</v>
      </c>
      <c r="AM137" s="11">
        <f>TablaRequerimientos[[#This Row],[Tiempo Avance Incidente]]</f>
        <v>1.0532407468417659E-3</v>
      </c>
      <c r="AN137" s="11">
        <f t="shared" si="18"/>
        <v>0</v>
      </c>
      <c r="AO137" s="11">
        <f t="shared" si="19"/>
        <v>1</v>
      </c>
      <c r="AP137" s="11">
        <f>IF(TablaRequerimientos[[#This Row],[Prioridad]]="Baja",((AN137*60)+AO137)-720,IF(TablaRequerimientos[[#This Row],[Prioridad]]="Media",((AN137*60)+AO137)-120))</f>
        <v>-719</v>
      </c>
      <c r="AR137" t="str">
        <f t="shared" si="20"/>
        <v>martes</v>
      </c>
    </row>
    <row r="138" spans="1:44" x14ac:dyDescent="0.25">
      <c r="A138" s="26" t="s">
        <v>4418</v>
      </c>
      <c r="B138" t="s">
        <v>4419</v>
      </c>
      <c r="C138" t="s">
        <v>395</v>
      </c>
      <c r="D138" t="s">
        <v>150</v>
      </c>
      <c r="E138" t="s">
        <v>546</v>
      </c>
      <c r="F138" t="s">
        <v>111</v>
      </c>
      <c r="G138" s="12">
        <v>43837</v>
      </c>
      <c r="H138" s="13">
        <v>0.61135416666666664</v>
      </c>
      <c r="I138" s="12">
        <v>43838</v>
      </c>
      <c r="J138" s="13">
        <v>0.31101851851851853</v>
      </c>
      <c r="K138" s="27">
        <v>43839.311192129629</v>
      </c>
      <c r="M138" s="11"/>
      <c r="O138" s="11" t="s">
        <v>546</v>
      </c>
      <c r="P138" s="11" t="s">
        <v>546</v>
      </c>
      <c r="X138" s="17" t="str">
        <f>IFERROR(VLOOKUP(TablaRequerimientos[[#This Row],[ID de orden de trabajo+]],#REF!,11,FALSE),"Por validar")</f>
        <v>Por validar</v>
      </c>
      <c r="Y138" s="11" t="str">
        <f>IFERROR(VLOOKUP(TablaRequerimientos[[#This Row],[ID de orden de trabajo+]],#REF!,12,FALSE),"Por validar")</f>
        <v>Por validar</v>
      </c>
      <c r="Z138" s="11">
        <v>2.7777777722803876E-4</v>
      </c>
      <c r="AA138" s="11" t="s">
        <v>37</v>
      </c>
      <c r="AC138" s="17" t="str">
        <f>TablaRequerimientos[[#This Row],[Tiempo Total Gestión]]</f>
        <v/>
      </c>
      <c r="AD138" s="11" t="e">
        <f t="shared" si="14"/>
        <v>#VALUE!</v>
      </c>
      <c r="AE138" s="11" t="e">
        <f t="shared" si="15"/>
        <v>#VALUE!</v>
      </c>
      <c r="AF138" s="11" t="e">
        <f>IF(TablaRequerimientos[[#This Row],[Prioridad]]="Baja",(AD138-24)*60+AE138,IF(TablaRequerimientos[[#This Row],[Prioridad]]="Media",(AD138-4)*60+AE138,(AD138-2)*60+AE138))</f>
        <v>#VALUE!</v>
      </c>
      <c r="AH138" s="17" t="str">
        <f>TablaRequerimientos[[#This Row],[Tiempo Creación (HH:mm)]]</f>
        <v>Por validar</v>
      </c>
      <c r="AI138" s="11" t="e">
        <f t="shared" si="16"/>
        <v>#VALUE!</v>
      </c>
      <c r="AJ138" s="11" t="e">
        <f t="shared" si="17"/>
        <v>#VALUE!</v>
      </c>
      <c r="AK138" s="11" t="e">
        <f>IF(TablaRequerimientos[[#This Row],[Prioridad]]="Baja",((AI138*60)+AJ138)-30,IF(TablaRequerimientos[[#This Row],[Prioridad]]="Media",((AI138*60)+AJ138)-15))</f>
        <v>#VALUE!</v>
      </c>
      <c r="AM138" s="11">
        <f>TablaRequerimientos[[#This Row],[Tiempo Avance Incidente]]</f>
        <v>2.7777777722803876E-4</v>
      </c>
      <c r="AN138" s="11">
        <f t="shared" si="18"/>
        <v>0</v>
      </c>
      <c r="AO138" s="11">
        <f t="shared" si="19"/>
        <v>0</v>
      </c>
      <c r="AP138" s="11">
        <f>IF(TablaRequerimientos[[#This Row],[Prioridad]]="Baja",((AN138*60)+AO138)-720,IF(TablaRequerimientos[[#This Row],[Prioridad]]="Media",((AN138*60)+AO138)-120))</f>
        <v>-720</v>
      </c>
      <c r="AR138" t="str">
        <f t="shared" si="20"/>
        <v>martes</v>
      </c>
    </row>
    <row r="139" spans="1:44" x14ac:dyDescent="0.25">
      <c r="A139" s="26" t="s">
        <v>4420</v>
      </c>
      <c r="B139" t="s">
        <v>4421</v>
      </c>
      <c r="C139" t="s">
        <v>395</v>
      </c>
      <c r="D139" t="s">
        <v>150</v>
      </c>
      <c r="E139" t="s">
        <v>546</v>
      </c>
      <c r="F139" t="s">
        <v>111</v>
      </c>
      <c r="G139" s="12">
        <v>43837</v>
      </c>
      <c r="H139" s="13">
        <v>0.63381944444444438</v>
      </c>
      <c r="I139" s="12">
        <v>43837</v>
      </c>
      <c r="J139" s="13">
        <v>0.67156249999999995</v>
      </c>
      <c r="K139" s="27">
        <v>43838.701238425929</v>
      </c>
      <c r="M139" s="11"/>
      <c r="O139" s="11" t="s">
        <v>546</v>
      </c>
      <c r="P139" s="11" t="s">
        <v>546</v>
      </c>
      <c r="X139" s="17" t="str">
        <f>IFERROR(VLOOKUP(TablaRequerimientos[[#This Row],[ID de orden de trabajo+]],#REF!,11,FALSE),"Por validar")</f>
        <v>Por validar</v>
      </c>
      <c r="Y139" s="11" t="str">
        <f>IFERROR(VLOOKUP(TablaRequerimientos[[#This Row],[ID de orden de trabajo+]],#REF!,12,FALSE),"Por validar")</f>
        <v>Por validar</v>
      </c>
      <c r="Z139" s="11">
        <v>1.5856481477385387E-3</v>
      </c>
      <c r="AA139" s="11" t="s">
        <v>37</v>
      </c>
      <c r="AC139" s="17" t="str">
        <f>TablaRequerimientos[[#This Row],[Tiempo Total Gestión]]</f>
        <v/>
      </c>
      <c r="AD139" s="11" t="e">
        <f t="shared" si="14"/>
        <v>#VALUE!</v>
      </c>
      <c r="AE139" s="11" t="e">
        <f t="shared" si="15"/>
        <v>#VALUE!</v>
      </c>
      <c r="AF139" s="11" t="e">
        <f>IF(TablaRequerimientos[[#This Row],[Prioridad]]="Baja",(AD139-24)*60+AE139,IF(TablaRequerimientos[[#This Row],[Prioridad]]="Media",(AD139-4)*60+AE139,(AD139-2)*60+AE139))</f>
        <v>#VALUE!</v>
      </c>
      <c r="AH139" s="17" t="str">
        <f>TablaRequerimientos[[#This Row],[Tiempo Creación (HH:mm)]]</f>
        <v>Por validar</v>
      </c>
      <c r="AI139" s="11" t="e">
        <f t="shared" si="16"/>
        <v>#VALUE!</v>
      </c>
      <c r="AJ139" s="11" t="e">
        <f t="shared" si="17"/>
        <v>#VALUE!</v>
      </c>
      <c r="AK139" s="11" t="e">
        <f>IF(TablaRequerimientos[[#This Row],[Prioridad]]="Baja",((AI139*60)+AJ139)-30,IF(TablaRequerimientos[[#This Row],[Prioridad]]="Media",((AI139*60)+AJ139)-15))</f>
        <v>#VALUE!</v>
      </c>
      <c r="AM139" s="11">
        <f>TablaRequerimientos[[#This Row],[Tiempo Avance Incidente]]</f>
        <v>1.5856481477385387E-3</v>
      </c>
      <c r="AN139" s="11">
        <f t="shared" si="18"/>
        <v>0</v>
      </c>
      <c r="AO139" s="11">
        <f t="shared" si="19"/>
        <v>2</v>
      </c>
      <c r="AP139" s="11">
        <f>IF(TablaRequerimientos[[#This Row],[Prioridad]]="Baja",((AN139*60)+AO139)-720,IF(TablaRequerimientos[[#This Row],[Prioridad]]="Media",((AN139*60)+AO139)-120))</f>
        <v>-718</v>
      </c>
      <c r="AR139" t="str">
        <f t="shared" si="20"/>
        <v>martes</v>
      </c>
    </row>
    <row r="140" spans="1:44" x14ac:dyDescent="0.25">
      <c r="A140" s="26" t="s">
        <v>4422</v>
      </c>
      <c r="B140" t="s">
        <v>4423</v>
      </c>
      <c r="C140" t="s">
        <v>395</v>
      </c>
      <c r="D140" t="s">
        <v>150</v>
      </c>
      <c r="E140" t="s">
        <v>546</v>
      </c>
      <c r="F140" t="s">
        <v>111</v>
      </c>
      <c r="G140" s="12">
        <v>43837</v>
      </c>
      <c r="H140" s="13">
        <v>0.64277777777777778</v>
      </c>
      <c r="I140" s="12">
        <v>43837</v>
      </c>
      <c r="J140" s="13">
        <v>0.68101851851851858</v>
      </c>
      <c r="K140" s="27">
        <v>43838.701238425929</v>
      </c>
      <c r="M140" s="11"/>
      <c r="O140" s="11" t="s">
        <v>546</v>
      </c>
      <c r="P140" s="11" t="s">
        <v>546</v>
      </c>
      <c r="X140" s="17" t="str">
        <f>IFERROR(VLOOKUP(TablaRequerimientos[[#This Row],[ID de orden de trabajo+]],#REF!,11,FALSE),"Por validar")</f>
        <v>Por validar</v>
      </c>
      <c r="Y140" s="11" t="str">
        <f>IFERROR(VLOOKUP(TablaRequerimientos[[#This Row],[ID de orden de trabajo+]],#REF!,12,FALSE),"Por validar")</f>
        <v>Por validar</v>
      </c>
      <c r="Z140" s="11">
        <v>4.2824073898373172E-4</v>
      </c>
      <c r="AA140" s="11" t="s">
        <v>37</v>
      </c>
      <c r="AC140" s="17" t="str">
        <f>TablaRequerimientos[[#This Row],[Tiempo Total Gestión]]</f>
        <v/>
      </c>
      <c r="AD140" s="11" t="e">
        <f t="shared" si="14"/>
        <v>#VALUE!</v>
      </c>
      <c r="AE140" s="11" t="e">
        <f t="shared" si="15"/>
        <v>#VALUE!</v>
      </c>
      <c r="AF140" s="11" t="e">
        <f>IF(TablaRequerimientos[[#This Row],[Prioridad]]="Baja",(AD140-24)*60+AE140,IF(TablaRequerimientos[[#This Row],[Prioridad]]="Media",(AD140-4)*60+AE140,(AD140-2)*60+AE140))</f>
        <v>#VALUE!</v>
      </c>
      <c r="AH140" s="17" t="str">
        <f>TablaRequerimientos[[#This Row],[Tiempo Creación (HH:mm)]]</f>
        <v>Por validar</v>
      </c>
      <c r="AI140" s="11" t="e">
        <f t="shared" si="16"/>
        <v>#VALUE!</v>
      </c>
      <c r="AJ140" s="11" t="e">
        <f t="shared" si="17"/>
        <v>#VALUE!</v>
      </c>
      <c r="AK140" s="11" t="e">
        <f>IF(TablaRequerimientos[[#This Row],[Prioridad]]="Baja",((AI140*60)+AJ140)-30,IF(TablaRequerimientos[[#This Row],[Prioridad]]="Media",((AI140*60)+AJ140)-15))</f>
        <v>#VALUE!</v>
      </c>
      <c r="AM140" s="11">
        <f>TablaRequerimientos[[#This Row],[Tiempo Avance Incidente]]</f>
        <v>4.2824073898373172E-4</v>
      </c>
      <c r="AN140" s="11">
        <f t="shared" si="18"/>
        <v>0</v>
      </c>
      <c r="AO140" s="11">
        <f t="shared" si="19"/>
        <v>0</v>
      </c>
      <c r="AP140" s="11">
        <f>IF(TablaRequerimientos[[#This Row],[Prioridad]]="Baja",((AN140*60)+AO140)-720,IF(TablaRequerimientos[[#This Row],[Prioridad]]="Media",((AN140*60)+AO140)-120))</f>
        <v>-720</v>
      </c>
      <c r="AR140" t="str">
        <f t="shared" si="20"/>
        <v>martes</v>
      </c>
    </row>
    <row r="141" spans="1:44" x14ac:dyDescent="0.25">
      <c r="A141" s="26" t="s">
        <v>4424</v>
      </c>
      <c r="B141" t="s">
        <v>4423</v>
      </c>
      <c r="C141" t="s">
        <v>395</v>
      </c>
      <c r="D141" t="s">
        <v>150</v>
      </c>
      <c r="E141" t="s">
        <v>546</v>
      </c>
      <c r="F141" t="s">
        <v>111</v>
      </c>
      <c r="G141" s="12">
        <v>43837</v>
      </c>
      <c r="H141" s="13">
        <v>0.64453703703703702</v>
      </c>
      <c r="I141" s="12">
        <v>43837</v>
      </c>
      <c r="J141" s="13">
        <v>0.66187499999999999</v>
      </c>
      <c r="K141" s="27">
        <v>43838.701238425929</v>
      </c>
      <c r="M141" s="11"/>
      <c r="O141" s="11" t="s">
        <v>546</v>
      </c>
      <c r="P141" s="11" t="s">
        <v>546</v>
      </c>
      <c r="X141" s="17" t="str">
        <f>IFERROR(VLOOKUP(TablaRequerimientos[[#This Row],[ID de orden de trabajo+]],#REF!,11,FALSE),"Por validar")</f>
        <v>Por validar</v>
      </c>
      <c r="Y141" s="11" t="str">
        <f>IFERROR(VLOOKUP(TablaRequerimientos[[#This Row],[ID de orden de trabajo+]],#REF!,12,FALSE),"Por validar")</f>
        <v>Por validar</v>
      </c>
      <c r="Z141" s="11">
        <v>2.7777777722803876E-4</v>
      </c>
      <c r="AA141" s="11" t="s">
        <v>37</v>
      </c>
      <c r="AC141" s="17" t="str">
        <f>TablaRequerimientos[[#This Row],[Tiempo Total Gestión]]</f>
        <v/>
      </c>
      <c r="AD141" s="11" t="e">
        <f t="shared" si="14"/>
        <v>#VALUE!</v>
      </c>
      <c r="AE141" s="11" t="e">
        <f t="shared" si="15"/>
        <v>#VALUE!</v>
      </c>
      <c r="AF141" s="11" t="e">
        <f>IF(TablaRequerimientos[[#This Row],[Prioridad]]="Baja",(AD141-24)*60+AE141,IF(TablaRequerimientos[[#This Row],[Prioridad]]="Media",(AD141-4)*60+AE141,(AD141-2)*60+AE141))</f>
        <v>#VALUE!</v>
      </c>
      <c r="AH141" s="17" t="str">
        <f>TablaRequerimientos[[#This Row],[Tiempo Creación (HH:mm)]]</f>
        <v>Por validar</v>
      </c>
      <c r="AI141" s="11" t="e">
        <f t="shared" si="16"/>
        <v>#VALUE!</v>
      </c>
      <c r="AJ141" s="11" t="e">
        <f t="shared" si="17"/>
        <v>#VALUE!</v>
      </c>
      <c r="AK141" s="11" t="e">
        <f>IF(TablaRequerimientos[[#This Row],[Prioridad]]="Baja",((AI141*60)+AJ141)-30,IF(TablaRequerimientos[[#This Row],[Prioridad]]="Media",((AI141*60)+AJ141)-15))</f>
        <v>#VALUE!</v>
      </c>
      <c r="AM141" s="11">
        <f>TablaRequerimientos[[#This Row],[Tiempo Avance Incidente]]</f>
        <v>2.7777777722803876E-4</v>
      </c>
      <c r="AN141" s="11">
        <f t="shared" si="18"/>
        <v>0</v>
      </c>
      <c r="AO141" s="11">
        <f t="shared" si="19"/>
        <v>0</v>
      </c>
      <c r="AP141" s="11">
        <f>IF(TablaRequerimientos[[#This Row],[Prioridad]]="Baja",((AN141*60)+AO141)-720,IF(TablaRequerimientos[[#This Row],[Prioridad]]="Media",((AN141*60)+AO141)-120))</f>
        <v>-720</v>
      </c>
      <c r="AR141" t="str">
        <f t="shared" si="20"/>
        <v>martes</v>
      </c>
    </row>
    <row r="142" spans="1:44" x14ac:dyDescent="0.25">
      <c r="A142" s="26" t="s">
        <v>4425</v>
      </c>
      <c r="B142" t="s">
        <v>4426</v>
      </c>
      <c r="C142" t="s">
        <v>395</v>
      </c>
      <c r="D142" t="s">
        <v>150</v>
      </c>
      <c r="E142" t="s">
        <v>546</v>
      </c>
      <c r="F142" t="s">
        <v>111</v>
      </c>
      <c r="G142" s="12">
        <v>43837</v>
      </c>
      <c r="H142" s="13">
        <v>0.57230324074074079</v>
      </c>
      <c r="I142" s="12">
        <v>43837</v>
      </c>
      <c r="J142" s="13">
        <v>0.70150462962962967</v>
      </c>
      <c r="K142" s="27">
        <v>43838.796817129631</v>
      </c>
      <c r="M142" s="11"/>
      <c r="O142" s="11" t="s">
        <v>546</v>
      </c>
      <c r="P142" s="11" t="s">
        <v>546</v>
      </c>
      <c r="X142" s="17" t="str">
        <f>IFERROR(VLOOKUP(TablaRequerimientos[[#This Row],[ID de orden de trabajo+]],#REF!,11,FALSE),"Por validar")</f>
        <v>Por validar</v>
      </c>
      <c r="Y142" s="11" t="str">
        <f>IFERROR(VLOOKUP(TablaRequerimientos[[#This Row],[ID de orden de trabajo+]],#REF!,12,FALSE),"Por validar")</f>
        <v>Por validar</v>
      </c>
      <c r="Z142" s="11">
        <v>4.1666666948003694E-4</v>
      </c>
      <c r="AA142" s="11" t="s">
        <v>37</v>
      </c>
      <c r="AC142" s="17" t="str">
        <f>TablaRequerimientos[[#This Row],[Tiempo Total Gestión]]</f>
        <v/>
      </c>
      <c r="AD142" s="11" t="e">
        <f t="shared" si="14"/>
        <v>#VALUE!</v>
      </c>
      <c r="AE142" s="11" t="e">
        <f t="shared" si="15"/>
        <v>#VALUE!</v>
      </c>
      <c r="AF142" s="11" t="e">
        <f>IF(TablaRequerimientos[[#This Row],[Prioridad]]="Baja",(AD142-24)*60+AE142,IF(TablaRequerimientos[[#This Row],[Prioridad]]="Media",(AD142-4)*60+AE142,(AD142-2)*60+AE142))</f>
        <v>#VALUE!</v>
      </c>
      <c r="AH142" s="17" t="str">
        <f>TablaRequerimientos[[#This Row],[Tiempo Creación (HH:mm)]]</f>
        <v>Por validar</v>
      </c>
      <c r="AI142" s="11" t="e">
        <f t="shared" si="16"/>
        <v>#VALUE!</v>
      </c>
      <c r="AJ142" s="11" t="e">
        <f t="shared" si="17"/>
        <v>#VALUE!</v>
      </c>
      <c r="AK142" s="11" t="e">
        <f>IF(TablaRequerimientos[[#This Row],[Prioridad]]="Baja",((AI142*60)+AJ142)-30,IF(TablaRequerimientos[[#This Row],[Prioridad]]="Media",((AI142*60)+AJ142)-15))</f>
        <v>#VALUE!</v>
      </c>
      <c r="AM142" s="11">
        <f>TablaRequerimientos[[#This Row],[Tiempo Avance Incidente]]</f>
        <v>4.1666666948003694E-4</v>
      </c>
      <c r="AN142" s="11">
        <f t="shared" si="18"/>
        <v>0</v>
      </c>
      <c r="AO142" s="11">
        <f t="shared" si="19"/>
        <v>0</v>
      </c>
      <c r="AP142" s="11">
        <f>IF(TablaRequerimientos[[#This Row],[Prioridad]]="Baja",((AN142*60)+AO142)-720,IF(TablaRequerimientos[[#This Row],[Prioridad]]="Media",((AN142*60)+AO142)-120))</f>
        <v>-720</v>
      </c>
      <c r="AR142" t="str">
        <f t="shared" si="20"/>
        <v>martes</v>
      </c>
    </row>
    <row r="143" spans="1:44" x14ac:dyDescent="0.25">
      <c r="A143" s="26" t="s">
        <v>4427</v>
      </c>
      <c r="B143" t="s">
        <v>4428</v>
      </c>
      <c r="C143" t="s">
        <v>395</v>
      </c>
      <c r="D143" t="s">
        <v>150</v>
      </c>
      <c r="E143" t="s">
        <v>546</v>
      </c>
      <c r="F143" t="s">
        <v>111</v>
      </c>
      <c r="G143" s="12">
        <v>43837</v>
      </c>
      <c r="H143" s="13">
        <v>0.57420138888888894</v>
      </c>
      <c r="I143" s="12">
        <v>43837</v>
      </c>
      <c r="J143" s="13">
        <v>0.57738425925925929</v>
      </c>
      <c r="K143" s="27">
        <v>43838.628344907411</v>
      </c>
      <c r="M143" s="11"/>
      <c r="O143" s="11" t="s">
        <v>546</v>
      </c>
      <c r="P143" s="11" t="s">
        <v>546</v>
      </c>
      <c r="X143" s="17" t="str">
        <f>IFERROR(VLOOKUP(TablaRequerimientos[[#This Row],[ID de orden de trabajo+]],#REF!,11,FALSE),"Por validar")</f>
        <v>Por validar</v>
      </c>
      <c r="Y143" s="11" t="str">
        <f>IFERROR(VLOOKUP(TablaRequerimientos[[#This Row],[ID de orden de trabajo+]],#REF!,12,FALSE),"Por validar")</f>
        <v>Por validar</v>
      </c>
      <c r="Z143" s="11">
        <v>3.3564814657438546E-4</v>
      </c>
      <c r="AA143" s="11" t="s">
        <v>37</v>
      </c>
      <c r="AC143" s="17" t="str">
        <f>TablaRequerimientos[[#This Row],[Tiempo Total Gestión]]</f>
        <v/>
      </c>
      <c r="AD143" s="11" t="e">
        <f t="shared" si="14"/>
        <v>#VALUE!</v>
      </c>
      <c r="AE143" s="11" t="e">
        <f t="shared" si="15"/>
        <v>#VALUE!</v>
      </c>
      <c r="AF143" s="11" t="e">
        <f>IF(TablaRequerimientos[[#This Row],[Prioridad]]="Baja",(AD143-24)*60+AE143,IF(TablaRequerimientos[[#This Row],[Prioridad]]="Media",(AD143-4)*60+AE143,(AD143-2)*60+AE143))</f>
        <v>#VALUE!</v>
      </c>
      <c r="AH143" s="17" t="str">
        <f>TablaRequerimientos[[#This Row],[Tiempo Creación (HH:mm)]]</f>
        <v>Por validar</v>
      </c>
      <c r="AI143" s="11" t="e">
        <f t="shared" si="16"/>
        <v>#VALUE!</v>
      </c>
      <c r="AJ143" s="11" t="e">
        <f t="shared" si="17"/>
        <v>#VALUE!</v>
      </c>
      <c r="AK143" s="11" t="e">
        <f>IF(TablaRequerimientos[[#This Row],[Prioridad]]="Baja",((AI143*60)+AJ143)-30,IF(TablaRequerimientos[[#This Row],[Prioridad]]="Media",((AI143*60)+AJ143)-15))</f>
        <v>#VALUE!</v>
      </c>
      <c r="AM143" s="11">
        <f>TablaRequerimientos[[#This Row],[Tiempo Avance Incidente]]</f>
        <v>3.3564814657438546E-4</v>
      </c>
      <c r="AN143" s="11">
        <f t="shared" si="18"/>
        <v>0</v>
      </c>
      <c r="AO143" s="11">
        <f t="shared" si="19"/>
        <v>0</v>
      </c>
      <c r="AP143" s="11">
        <f>IF(TablaRequerimientos[[#This Row],[Prioridad]]="Baja",((AN143*60)+AO143)-720,IF(TablaRequerimientos[[#This Row],[Prioridad]]="Media",((AN143*60)+AO143)-120))</f>
        <v>-720</v>
      </c>
      <c r="AR143" t="str">
        <f t="shared" si="20"/>
        <v>martes</v>
      </c>
    </row>
    <row r="144" spans="1:44" x14ac:dyDescent="0.25">
      <c r="A144" s="26" t="s">
        <v>4429</v>
      </c>
      <c r="B144" t="s">
        <v>4430</v>
      </c>
      <c r="C144" t="s">
        <v>395</v>
      </c>
      <c r="D144" t="s">
        <v>150</v>
      </c>
      <c r="E144" t="s">
        <v>546</v>
      </c>
      <c r="F144" t="s">
        <v>111</v>
      </c>
      <c r="G144" s="12">
        <v>43837</v>
      </c>
      <c r="H144" s="13">
        <v>0.57951388888888888</v>
      </c>
      <c r="I144" s="12">
        <v>43838</v>
      </c>
      <c r="J144" s="13">
        <v>0.34539351851851857</v>
      </c>
      <c r="K144" s="27">
        <v>43839.378206018519</v>
      </c>
      <c r="M144" s="11"/>
      <c r="O144" s="11" t="s">
        <v>546</v>
      </c>
      <c r="P144" s="11" t="s">
        <v>546</v>
      </c>
      <c r="X144" s="17" t="str">
        <f>IFERROR(VLOOKUP(TablaRequerimientos[[#This Row],[ID de orden de trabajo+]],#REF!,11,FALSE),"Por validar")</f>
        <v>Por validar</v>
      </c>
      <c r="Y144" s="11" t="str">
        <f>IFERROR(VLOOKUP(TablaRequerimientos[[#This Row],[ID de orden de trabajo+]],#REF!,12,FALSE),"Por validar")</f>
        <v>Por validar</v>
      </c>
      <c r="Z144" s="11">
        <v>9.2592592409346253E-4</v>
      </c>
      <c r="AA144" s="11" t="s">
        <v>37</v>
      </c>
      <c r="AC144" s="17" t="str">
        <f>TablaRequerimientos[[#This Row],[Tiempo Total Gestión]]</f>
        <v/>
      </c>
      <c r="AD144" s="11" t="e">
        <f t="shared" si="14"/>
        <v>#VALUE!</v>
      </c>
      <c r="AE144" s="11" t="e">
        <f t="shared" si="15"/>
        <v>#VALUE!</v>
      </c>
      <c r="AF144" s="11" t="e">
        <f>IF(TablaRequerimientos[[#This Row],[Prioridad]]="Baja",(AD144-24)*60+AE144,IF(TablaRequerimientos[[#This Row],[Prioridad]]="Media",(AD144-4)*60+AE144,(AD144-2)*60+AE144))</f>
        <v>#VALUE!</v>
      </c>
      <c r="AH144" s="17" t="str">
        <f>TablaRequerimientos[[#This Row],[Tiempo Creación (HH:mm)]]</f>
        <v>Por validar</v>
      </c>
      <c r="AI144" s="11" t="e">
        <f t="shared" si="16"/>
        <v>#VALUE!</v>
      </c>
      <c r="AJ144" s="11" t="e">
        <f t="shared" si="17"/>
        <v>#VALUE!</v>
      </c>
      <c r="AK144" s="11" t="e">
        <f>IF(TablaRequerimientos[[#This Row],[Prioridad]]="Baja",((AI144*60)+AJ144)-30,IF(TablaRequerimientos[[#This Row],[Prioridad]]="Media",((AI144*60)+AJ144)-15))</f>
        <v>#VALUE!</v>
      </c>
      <c r="AM144" s="11">
        <f>TablaRequerimientos[[#This Row],[Tiempo Avance Incidente]]</f>
        <v>9.2592592409346253E-4</v>
      </c>
      <c r="AN144" s="11">
        <f t="shared" si="18"/>
        <v>0</v>
      </c>
      <c r="AO144" s="11">
        <f t="shared" si="19"/>
        <v>1</v>
      </c>
      <c r="AP144" s="11">
        <f>IF(TablaRequerimientos[[#This Row],[Prioridad]]="Baja",((AN144*60)+AO144)-720,IF(TablaRequerimientos[[#This Row],[Prioridad]]="Media",((AN144*60)+AO144)-120))</f>
        <v>-719</v>
      </c>
      <c r="AR144" t="str">
        <f t="shared" si="20"/>
        <v>martes</v>
      </c>
    </row>
    <row r="145" spans="1:44" x14ac:dyDescent="0.25">
      <c r="A145" s="26" t="s">
        <v>4431</v>
      </c>
      <c r="B145" t="s">
        <v>4432</v>
      </c>
      <c r="C145" t="s">
        <v>395</v>
      </c>
      <c r="D145" t="s">
        <v>150</v>
      </c>
      <c r="E145" t="s">
        <v>546</v>
      </c>
      <c r="F145" t="s">
        <v>111</v>
      </c>
      <c r="G145" s="12">
        <v>43837</v>
      </c>
      <c r="H145" s="13">
        <v>0.58407407407407408</v>
      </c>
      <c r="I145" s="12">
        <v>43837</v>
      </c>
      <c r="J145" s="13">
        <v>0.70627314814814823</v>
      </c>
      <c r="K145" s="27">
        <v>43838.796817129631</v>
      </c>
      <c r="M145" s="11"/>
      <c r="O145" s="11" t="s">
        <v>546</v>
      </c>
      <c r="P145" s="11" t="s">
        <v>546</v>
      </c>
      <c r="X145" s="17" t="str">
        <f>IFERROR(VLOOKUP(TablaRequerimientos[[#This Row],[ID de orden de trabajo+]],#REF!,11,FALSE),"Por validar")</f>
        <v>Por validar</v>
      </c>
      <c r="Y145" s="11" t="str">
        <f>IFERROR(VLOOKUP(TablaRequerimientos[[#This Row],[ID de orden de trabajo+]],#REF!,12,FALSE),"Por validar")</f>
        <v>Por validar</v>
      </c>
      <c r="Z145" s="11">
        <v>8.3333333168411627E-4</v>
      </c>
      <c r="AA145" s="11" t="s">
        <v>37</v>
      </c>
      <c r="AC145" s="17" t="str">
        <f>TablaRequerimientos[[#This Row],[Tiempo Total Gestión]]</f>
        <v/>
      </c>
      <c r="AD145" s="11" t="e">
        <f t="shared" si="14"/>
        <v>#VALUE!</v>
      </c>
      <c r="AE145" s="11" t="e">
        <f t="shared" si="15"/>
        <v>#VALUE!</v>
      </c>
      <c r="AF145" s="11" t="e">
        <f>IF(TablaRequerimientos[[#This Row],[Prioridad]]="Baja",(AD145-24)*60+AE145,IF(TablaRequerimientos[[#This Row],[Prioridad]]="Media",(AD145-4)*60+AE145,(AD145-2)*60+AE145))</f>
        <v>#VALUE!</v>
      </c>
      <c r="AH145" s="17" t="str">
        <f>TablaRequerimientos[[#This Row],[Tiempo Creación (HH:mm)]]</f>
        <v>Por validar</v>
      </c>
      <c r="AI145" s="11" t="e">
        <f t="shared" si="16"/>
        <v>#VALUE!</v>
      </c>
      <c r="AJ145" s="11" t="e">
        <f t="shared" si="17"/>
        <v>#VALUE!</v>
      </c>
      <c r="AK145" s="11" t="e">
        <f>IF(TablaRequerimientos[[#This Row],[Prioridad]]="Baja",((AI145*60)+AJ145)-30,IF(TablaRequerimientos[[#This Row],[Prioridad]]="Media",((AI145*60)+AJ145)-15))</f>
        <v>#VALUE!</v>
      </c>
      <c r="AM145" s="11">
        <f>TablaRequerimientos[[#This Row],[Tiempo Avance Incidente]]</f>
        <v>8.3333333168411627E-4</v>
      </c>
      <c r="AN145" s="11">
        <f t="shared" si="18"/>
        <v>0</v>
      </c>
      <c r="AO145" s="11">
        <f t="shared" si="19"/>
        <v>1</v>
      </c>
      <c r="AP145" s="11">
        <f>IF(TablaRequerimientos[[#This Row],[Prioridad]]="Baja",((AN145*60)+AO145)-720,IF(TablaRequerimientos[[#This Row],[Prioridad]]="Media",((AN145*60)+AO145)-120))</f>
        <v>-719</v>
      </c>
      <c r="AR145" t="str">
        <f t="shared" si="20"/>
        <v>martes</v>
      </c>
    </row>
    <row r="146" spans="1:44" x14ac:dyDescent="0.25">
      <c r="A146" s="26" t="s">
        <v>4433</v>
      </c>
      <c r="B146" t="s">
        <v>4434</v>
      </c>
      <c r="C146" t="s">
        <v>395</v>
      </c>
      <c r="D146" t="s">
        <v>150</v>
      </c>
      <c r="E146" t="s">
        <v>546</v>
      </c>
      <c r="F146" t="s">
        <v>111</v>
      </c>
      <c r="G146" s="12">
        <v>43837</v>
      </c>
      <c r="H146" s="13">
        <v>0.59671296296296295</v>
      </c>
      <c r="I146" s="12">
        <v>43837</v>
      </c>
      <c r="J146" s="13">
        <v>0.6050578703703704</v>
      </c>
      <c r="K146" s="27">
        <v>43838.628344907411</v>
      </c>
      <c r="M146" s="11"/>
      <c r="O146" s="11" t="s">
        <v>546</v>
      </c>
      <c r="P146" s="11" t="s">
        <v>546</v>
      </c>
      <c r="X146" s="17" t="str">
        <f>IFERROR(VLOOKUP(TablaRequerimientos[[#This Row],[ID de orden de trabajo+]],#REF!,11,FALSE),"Por validar")</f>
        <v>Por validar</v>
      </c>
      <c r="Y146" s="11" t="str">
        <f>IFERROR(VLOOKUP(TablaRequerimientos[[#This Row],[ID de orden de trabajo+]],#REF!,12,FALSE),"Por validar")</f>
        <v>Por validar</v>
      </c>
      <c r="Z146" s="11">
        <v>2.3032407407299615E-3</v>
      </c>
      <c r="AA146" s="11" t="s">
        <v>37</v>
      </c>
      <c r="AC146" s="17" t="str">
        <f>TablaRequerimientos[[#This Row],[Tiempo Total Gestión]]</f>
        <v/>
      </c>
      <c r="AD146" s="11" t="e">
        <f t="shared" si="14"/>
        <v>#VALUE!</v>
      </c>
      <c r="AE146" s="11" t="e">
        <f t="shared" si="15"/>
        <v>#VALUE!</v>
      </c>
      <c r="AF146" s="11" t="e">
        <f>IF(TablaRequerimientos[[#This Row],[Prioridad]]="Baja",(AD146-24)*60+AE146,IF(TablaRequerimientos[[#This Row],[Prioridad]]="Media",(AD146-4)*60+AE146,(AD146-2)*60+AE146))</f>
        <v>#VALUE!</v>
      </c>
      <c r="AH146" s="17" t="str">
        <f>TablaRequerimientos[[#This Row],[Tiempo Creación (HH:mm)]]</f>
        <v>Por validar</v>
      </c>
      <c r="AI146" s="11" t="e">
        <f t="shared" si="16"/>
        <v>#VALUE!</v>
      </c>
      <c r="AJ146" s="11" t="e">
        <f t="shared" si="17"/>
        <v>#VALUE!</v>
      </c>
      <c r="AK146" s="11" t="e">
        <f>IF(TablaRequerimientos[[#This Row],[Prioridad]]="Baja",((AI146*60)+AJ146)-30,IF(TablaRequerimientos[[#This Row],[Prioridad]]="Media",((AI146*60)+AJ146)-15))</f>
        <v>#VALUE!</v>
      </c>
      <c r="AM146" s="11">
        <f>TablaRequerimientos[[#This Row],[Tiempo Avance Incidente]]</f>
        <v>2.3032407407299615E-3</v>
      </c>
      <c r="AN146" s="11">
        <f t="shared" si="18"/>
        <v>0</v>
      </c>
      <c r="AO146" s="11">
        <f t="shared" si="19"/>
        <v>3</v>
      </c>
      <c r="AP146" s="11">
        <f>IF(TablaRequerimientos[[#This Row],[Prioridad]]="Baja",((AN146*60)+AO146)-720,IF(TablaRequerimientos[[#This Row],[Prioridad]]="Media",((AN146*60)+AO146)-120))</f>
        <v>-717</v>
      </c>
      <c r="AR146" t="str">
        <f t="shared" si="20"/>
        <v>martes</v>
      </c>
    </row>
    <row r="147" spans="1:44" x14ac:dyDescent="0.25">
      <c r="A147" s="26" t="s">
        <v>4435</v>
      </c>
      <c r="B147" t="s">
        <v>4380</v>
      </c>
      <c r="C147" t="s">
        <v>395</v>
      </c>
      <c r="D147" t="s">
        <v>150</v>
      </c>
      <c r="E147" t="s">
        <v>546</v>
      </c>
      <c r="F147" t="s">
        <v>111</v>
      </c>
      <c r="G147" s="12">
        <v>43837</v>
      </c>
      <c r="H147" s="13">
        <v>0.62390046296296298</v>
      </c>
      <c r="I147" s="12">
        <v>43837</v>
      </c>
      <c r="J147" s="13">
        <v>0.65083333333333326</v>
      </c>
      <c r="K147" s="27">
        <v>43838.701238425929</v>
      </c>
      <c r="M147" s="11"/>
      <c r="O147" s="11" t="s">
        <v>546</v>
      </c>
      <c r="P147" s="11" t="s">
        <v>546</v>
      </c>
      <c r="X147" s="17" t="str">
        <f>IFERROR(VLOOKUP(TablaRequerimientos[[#This Row],[ID de orden de trabajo+]],#REF!,11,FALSE),"Por validar")</f>
        <v>Por validar</v>
      </c>
      <c r="Y147" s="11" t="str">
        <f>IFERROR(VLOOKUP(TablaRequerimientos[[#This Row],[ID de orden de trabajo+]],#REF!,12,FALSE),"Por validar")</f>
        <v>Por validar</v>
      </c>
      <c r="Z147" s="11">
        <v>4.8611110833007842E-4</v>
      </c>
      <c r="AA147" s="11" t="s">
        <v>37</v>
      </c>
      <c r="AC147" s="17" t="str">
        <f>TablaRequerimientos[[#This Row],[Tiempo Total Gestión]]</f>
        <v/>
      </c>
      <c r="AD147" s="11" t="e">
        <f t="shared" si="14"/>
        <v>#VALUE!</v>
      </c>
      <c r="AE147" s="11" t="e">
        <f t="shared" si="15"/>
        <v>#VALUE!</v>
      </c>
      <c r="AF147" s="11" t="e">
        <f>IF(TablaRequerimientos[[#This Row],[Prioridad]]="Baja",(AD147-24)*60+AE147,IF(TablaRequerimientos[[#This Row],[Prioridad]]="Media",(AD147-4)*60+AE147,(AD147-2)*60+AE147))</f>
        <v>#VALUE!</v>
      </c>
      <c r="AH147" s="17" t="str">
        <f>TablaRequerimientos[[#This Row],[Tiempo Creación (HH:mm)]]</f>
        <v>Por validar</v>
      </c>
      <c r="AI147" s="11" t="e">
        <f t="shared" si="16"/>
        <v>#VALUE!</v>
      </c>
      <c r="AJ147" s="11" t="e">
        <f t="shared" si="17"/>
        <v>#VALUE!</v>
      </c>
      <c r="AK147" s="11" t="e">
        <f>IF(TablaRequerimientos[[#This Row],[Prioridad]]="Baja",((AI147*60)+AJ147)-30,IF(TablaRequerimientos[[#This Row],[Prioridad]]="Media",((AI147*60)+AJ147)-15))</f>
        <v>#VALUE!</v>
      </c>
      <c r="AM147" s="11">
        <f>TablaRequerimientos[[#This Row],[Tiempo Avance Incidente]]</f>
        <v>4.8611110833007842E-4</v>
      </c>
      <c r="AN147" s="11">
        <f t="shared" si="18"/>
        <v>0</v>
      </c>
      <c r="AO147" s="11">
        <f t="shared" si="19"/>
        <v>0</v>
      </c>
      <c r="AP147" s="11">
        <f>IF(TablaRequerimientos[[#This Row],[Prioridad]]="Baja",((AN147*60)+AO147)-720,IF(TablaRequerimientos[[#This Row],[Prioridad]]="Media",((AN147*60)+AO147)-120))</f>
        <v>-720</v>
      </c>
      <c r="AR147" t="str">
        <f t="shared" si="20"/>
        <v>martes</v>
      </c>
    </row>
    <row r="148" spans="1:44" x14ac:dyDescent="0.25">
      <c r="A148" s="26" t="s">
        <v>4436</v>
      </c>
      <c r="B148" t="s">
        <v>4437</v>
      </c>
      <c r="C148" t="s">
        <v>395</v>
      </c>
      <c r="D148" t="s">
        <v>150</v>
      </c>
      <c r="E148" t="s">
        <v>546</v>
      </c>
      <c r="F148" t="s">
        <v>111</v>
      </c>
      <c r="G148" s="12">
        <v>43837</v>
      </c>
      <c r="H148" s="13">
        <v>0.62715277777777778</v>
      </c>
      <c r="I148" s="12">
        <v>43837</v>
      </c>
      <c r="J148" s="13">
        <v>0.66078703703703701</v>
      </c>
      <c r="K148" s="27">
        <v>43838.701238425929</v>
      </c>
      <c r="M148" s="11"/>
      <c r="O148" s="11" t="s">
        <v>546</v>
      </c>
      <c r="P148" s="11" t="s">
        <v>546</v>
      </c>
      <c r="X148" s="17" t="str">
        <f>IFERROR(VLOOKUP(TablaRequerimientos[[#This Row],[ID de orden de trabajo+]],#REF!,11,FALSE),"Por validar")</f>
        <v>Por validar</v>
      </c>
      <c r="Y148" s="11" t="str">
        <f>IFERROR(VLOOKUP(TablaRequerimientos[[#This Row],[ID de orden de trabajo+]],#REF!,12,FALSE),"Por validar")</f>
        <v>Por validar</v>
      </c>
      <c r="Z148" s="11">
        <v>3.4722222335403785E-4</v>
      </c>
      <c r="AA148" s="11" t="s">
        <v>37</v>
      </c>
      <c r="AC148" s="17" t="str">
        <f>TablaRequerimientos[[#This Row],[Tiempo Total Gestión]]</f>
        <v/>
      </c>
      <c r="AD148" s="11" t="e">
        <f t="shared" si="14"/>
        <v>#VALUE!</v>
      </c>
      <c r="AE148" s="11" t="e">
        <f t="shared" si="15"/>
        <v>#VALUE!</v>
      </c>
      <c r="AF148" s="11" t="e">
        <f>IF(TablaRequerimientos[[#This Row],[Prioridad]]="Baja",(AD148-24)*60+AE148,IF(TablaRequerimientos[[#This Row],[Prioridad]]="Media",(AD148-4)*60+AE148,(AD148-2)*60+AE148))</f>
        <v>#VALUE!</v>
      </c>
      <c r="AH148" s="17" t="str">
        <f>TablaRequerimientos[[#This Row],[Tiempo Creación (HH:mm)]]</f>
        <v>Por validar</v>
      </c>
      <c r="AI148" s="11" t="e">
        <f t="shared" si="16"/>
        <v>#VALUE!</v>
      </c>
      <c r="AJ148" s="11" t="e">
        <f t="shared" si="17"/>
        <v>#VALUE!</v>
      </c>
      <c r="AK148" s="11" t="e">
        <f>IF(TablaRequerimientos[[#This Row],[Prioridad]]="Baja",((AI148*60)+AJ148)-30,IF(TablaRequerimientos[[#This Row],[Prioridad]]="Media",((AI148*60)+AJ148)-15))</f>
        <v>#VALUE!</v>
      </c>
      <c r="AM148" s="11">
        <f>TablaRequerimientos[[#This Row],[Tiempo Avance Incidente]]</f>
        <v>3.4722222335403785E-4</v>
      </c>
      <c r="AN148" s="11">
        <f t="shared" si="18"/>
        <v>0</v>
      </c>
      <c r="AO148" s="11">
        <f t="shared" si="19"/>
        <v>0</v>
      </c>
      <c r="AP148" s="11">
        <f>IF(TablaRequerimientos[[#This Row],[Prioridad]]="Baja",((AN148*60)+AO148)-720,IF(TablaRequerimientos[[#This Row],[Prioridad]]="Media",((AN148*60)+AO148)-120))</f>
        <v>-720</v>
      </c>
      <c r="AR148" t="str">
        <f t="shared" si="20"/>
        <v>martes</v>
      </c>
    </row>
    <row r="149" spans="1:44" x14ac:dyDescent="0.25">
      <c r="A149" s="26" t="s">
        <v>4438</v>
      </c>
      <c r="B149" t="s">
        <v>4439</v>
      </c>
      <c r="C149" t="s">
        <v>395</v>
      </c>
      <c r="D149" t="s">
        <v>150</v>
      </c>
      <c r="E149" t="s">
        <v>546</v>
      </c>
      <c r="F149" t="s">
        <v>111</v>
      </c>
      <c r="G149" s="12">
        <v>43837</v>
      </c>
      <c r="H149" s="13">
        <v>0.63769675925925928</v>
      </c>
      <c r="I149" s="12">
        <v>43838</v>
      </c>
      <c r="J149" s="13">
        <v>0.38188657407407406</v>
      </c>
      <c r="K149" s="27">
        <v>43839.452106481483</v>
      </c>
      <c r="M149" s="11"/>
      <c r="O149" s="11" t="s">
        <v>546</v>
      </c>
      <c r="P149" s="11" t="s">
        <v>546</v>
      </c>
      <c r="X149" s="17" t="str">
        <f>IFERROR(VLOOKUP(TablaRequerimientos[[#This Row],[ID de orden de trabajo+]],#REF!,11,FALSE),"Por validar")</f>
        <v>Por validar</v>
      </c>
      <c r="Y149" s="11" t="str">
        <f>IFERROR(VLOOKUP(TablaRequerimientos[[#This Row],[ID de orden de trabajo+]],#REF!,12,FALSE),"Por validar")</f>
        <v>Por validar</v>
      </c>
      <c r="Z149" s="11">
        <v>1.8402777786832303E-3</v>
      </c>
      <c r="AA149" s="11" t="s">
        <v>37</v>
      </c>
      <c r="AC149" s="17" t="str">
        <f>TablaRequerimientos[[#This Row],[Tiempo Total Gestión]]</f>
        <v/>
      </c>
      <c r="AD149" s="11" t="e">
        <f t="shared" si="14"/>
        <v>#VALUE!</v>
      </c>
      <c r="AE149" s="11" t="e">
        <f t="shared" si="15"/>
        <v>#VALUE!</v>
      </c>
      <c r="AF149" s="11" t="e">
        <f>IF(TablaRequerimientos[[#This Row],[Prioridad]]="Baja",(AD149-24)*60+AE149,IF(TablaRequerimientos[[#This Row],[Prioridad]]="Media",(AD149-4)*60+AE149,(AD149-2)*60+AE149))</f>
        <v>#VALUE!</v>
      </c>
      <c r="AH149" s="17" t="str">
        <f>TablaRequerimientos[[#This Row],[Tiempo Creación (HH:mm)]]</f>
        <v>Por validar</v>
      </c>
      <c r="AI149" s="11" t="e">
        <f t="shared" si="16"/>
        <v>#VALUE!</v>
      </c>
      <c r="AJ149" s="11" t="e">
        <f t="shared" si="17"/>
        <v>#VALUE!</v>
      </c>
      <c r="AK149" s="11" t="e">
        <f>IF(TablaRequerimientos[[#This Row],[Prioridad]]="Baja",((AI149*60)+AJ149)-30,IF(TablaRequerimientos[[#This Row],[Prioridad]]="Media",((AI149*60)+AJ149)-15))</f>
        <v>#VALUE!</v>
      </c>
      <c r="AM149" s="11">
        <f>TablaRequerimientos[[#This Row],[Tiempo Avance Incidente]]</f>
        <v>1.8402777786832303E-3</v>
      </c>
      <c r="AN149" s="11">
        <f t="shared" si="18"/>
        <v>0</v>
      </c>
      <c r="AO149" s="11">
        <f t="shared" si="19"/>
        <v>2</v>
      </c>
      <c r="AP149" s="11">
        <f>IF(TablaRequerimientos[[#This Row],[Prioridad]]="Baja",((AN149*60)+AO149)-720,IF(TablaRequerimientos[[#This Row],[Prioridad]]="Media",((AN149*60)+AO149)-120))</f>
        <v>-718</v>
      </c>
      <c r="AR149" t="str">
        <f t="shared" si="20"/>
        <v>martes</v>
      </c>
    </row>
    <row r="150" spans="1:44" x14ac:dyDescent="0.25">
      <c r="A150" s="26" t="s">
        <v>4440</v>
      </c>
      <c r="B150" t="s">
        <v>4441</v>
      </c>
      <c r="C150" t="s">
        <v>395</v>
      </c>
      <c r="D150" t="s">
        <v>150</v>
      </c>
      <c r="E150" t="s">
        <v>546</v>
      </c>
      <c r="F150" t="s">
        <v>111</v>
      </c>
      <c r="G150" s="12">
        <v>43837</v>
      </c>
      <c r="H150" s="13">
        <v>0.64836805555555554</v>
      </c>
      <c r="I150" s="12">
        <v>43838</v>
      </c>
      <c r="J150" s="13">
        <v>0.42629629629629634</v>
      </c>
      <c r="K150" s="27">
        <v>43839.452106481483</v>
      </c>
      <c r="M150" s="11"/>
      <c r="O150" s="11" t="s">
        <v>546</v>
      </c>
      <c r="P150" s="11" t="s">
        <v>546</v>
      </c>
      <c r="X150" s="17" t="str">
        <f>IFERROR(VLOOKUP(TablaRequerimientos[[#This Row],[ID de orden de trabajo+]],#REF!,11,FALSE),"Por validar")</f>
        <v>Por validar</v>
      </c>
      <c r="Y150" s="11" t="str">
        <f>IFERROR(VLOOKUP(TablaRequerimientos[[#This Row],[ID de orden de trabajo+]],#REF!,12,FALSE),"Por validar")</f>
        <v>Por validar</v>
      </c>
      <c r="Z150" s="11">
        <v>5.2083333139307797E-4</v>
      </c>
      <c r="AA150" s="11" t="s">
        <v>37</v>
      </c>
      <c r="AC150" s="17" t="str">
        <f>TablaRequerimientos[[#This Row],[Tiempo Total Gestión]]</f>
        <v/>
      </c>
      <c r="AD150" s="11" t="e">
        <f t="shared" si="14"/>
        <v>#VALUE!</v>
      </c>
      <c r="AE150" s="11" t="e">
        <f t="shared" si="15"/>
        <v>#VALUE!</v>
      </c>
      <c r="AF150" s="11" t="e">
        <f>IF(TablaRequerimientos[[#This Row],[Prioridad]]="Baja",(AD150-24)*60+AE150,IF(TablaRequerimientos[[#This Row],[Prioridad]]="Media",(AD150-4)*60+AE150,(AD150-2)*60+AE150))</f>
        <v>#VALUE!</v>
      </c>
      <c r="AH150" s="17" t="str">
        <f>TablaRequerimientos[[#This Row],[Tiempo Creación (HH:mm)]]</f>
        <v>Por validar</v>
      </c>
      <c r="AI150" s="11" t="e">
        <f t="shared" si="16"/>
        <v>#VALUE!</v>
      </c>
      <c r="AJ150" s="11" t="e">
        <f t="shared" si="17"/>
        <v>#VALUE!</v>
      </c>
      <c r="AK150" s="11" t="e">
        <f>IF(TablaRequerimientos[[#This Row],[Prioridad]]="Baja",((AI150*60)+AJ150)-30,IF(TablaRequerimientos[[#This Row],[Prioridad]]="Media",((AI150*60)+AJ150)-15))</f>
        <v>#VALUE!</v>
      </c>
      <c r="AM150" s="11">
        <f>TablaRequerimientos[[#This Row],[Tiempo Avance Incidente]]</f>
        <v>5.2083333139307797E-4</v>
      </c>
      <c r="AN150" s="11">
        <f t="shared" si="18"/>
        <v>0</v>
      </c>
      <c r="AO150" s="11">
        <f t="shared" si="19"/>
        <v>0</v>
      </c>
      <c r="AP150" s="11">
        <f>IF(TablaRequerimientos[[#This Row],[Prioridad]]="Baja",((AN150*60)+AO150)-720,IF(TablaRequerimientos[[#This Row],[Prioridad]]="Media",((AN150*60)+AO150)-120))</f>
        <v>-720</v>
      </c>
      <c r="AR150" t="str">
        <f t="shared" si="20"/>
        <v>martes</v>
      </c>
    </row>
    <row r="151" spans="1:44" x14ac:dyDescent="0.25">
      <c r="A151" s="26" t="s">
        <v>4442</v>
      </c>
      <c r="B151" t="s">
        <v>4443</v>
      </c>
      <c r="C151" t="s">
        <v>395</v>
      </c>
      <c r="D151" t="s">
        <v>150</v>
      </c>
      <c r="E151" t="s">
        <v>546</v>
      </c>
      <c r="F151" t="s">
        <v>111</v>
      </c>
      <c r="G151" s="12">
        <v>43837</v>
      </c>
      <c r="H151" s="13">
        <v>0.65478009259259262</v>
      </c>
      <c r="I151" s="12">
        <v>43837</v>
      </c>
      <c r="J151" s="13">
        <v>0.66601851851851845</v>
      </c>
      <c r="K151" s="27">
        <v>43838.701238425929</v>
      </c>
      <c r="M151" s="11"/>
      <c r="O151" s="11" t="s">
        <v>546</v>
      </c>
      <c r="P151" s="11" t="s">
        <v>546</v>
      </c>
      <c r="X151" s="17" t="str">
        <f>IFERROR(VLOOKUP(TablaRequerimientos[[#This Row],[ID de orden de trabajo+]],#REF!,11,FALSE),"Por validar")</f>
        <v>Por validar</v>
      </c>
      <c r="Y151" s="11" t="str">
        <f>IFERROR(VLOOKUP(TablaRequerimientos[[#This Row],[ID de orden de trabajo+]],#REF!,12,FALSE),"Por validar")</f>
        <v>Por validar</v>
      </c>
      <c r="Z151" s="11">
        <v>4.8611110833007842E-4</v>
      </c>
      <c r="AA151" s="11" t="s">
        <v>37</v>
      </c>
      <c r="AC151" s="17" t="str">
        <f>TablaRequerimientos[[#This Row],[Tiempo Total Gestión]]</f>
        <v/>
      </c>
      <c r="AD151" s="11" t="e">
        <f t="shared" si="14"/>
        <v>#VALUE!</v>
      </c>
      <c r="AE151" s="11" t="e">
        <f t="shared" si="15"/>
        <v>#VALUE!</v>
      </c>
      <c r="AF151" s="11" t="e">
        <f>IF(TablaRequerimientos[[#This Row],[Prioridad]]="Baja",(AD151-24)*60+AE151,IF(TablaRequerimientos[[#This Row],[Prioridad]]="Media",(AD151-4)*60+AE151,(AD151-2)*60+AE151))</f>
        <v>#VALUE!</v>
      </c>
      <c r="AH151" s="17" t="str">
        <f>TablaRequerimientos[[#This Row],[Tiempo Creación (HH:mm)]]</f>
        <v>Por validar</v>
      </c>
      <c r="AI151" s="11" t="e">
        <f t="shared" si="16"/>
        <v>#VALUE!</v>
      </c>
      <c r="AJ151" s="11" t="e">
        <f t="shared" si="17"/>
        <v>#VALUE!</v>
      </c>
      <c r="AK151" s="11" t="e">
        <f>IF(TablaRequerimientos[[#This Row],[Prioridad]]="Baja",((AI151*60)+AJ151)-30,IF(TablaRequerimientos[[#This Row],[Prioridad]]="Media",((AI151*60)+AJ151)-15))</f>
        <v>#VALUE!</v>
      </c>
      <c r="AM151" s="11">
        <f>TablaRequerimientos[[#This Row],[Tiempo Avance Incidente]]</f>
        <v>4.8611110833007842E-4</v>
      </c>
      <c r="AN151" s="11">
        <f t="shared" si="18"/>
        <v>0</v>
      </c>
      <c r="AO151" s="11">
        <f t="shared" si="19"/>
        <v>0</v>
      </c>
      <c r="AP151" s="11">
        <f>IF(TablaRequerimientos[[#This Row],[Prioridad]]="Baja",((AN151*60)+AO151)-720,IF(TablaRequerimientos[[#This Row],[Prioridad]]="Media",((AN151*60)+AO151)-120))</f>
        <v>-720</v>
      </c>
      <c r="AR151" t="str">
        <f t="shared" si="20"/>
        <v>martes</v>
      </c>
    </row>
    <row r="152" spans="1:44" x14ac:dyDescent="0.25">
      <c r="A152" s="26" t="s">
        <v>4444</v>
      </c>
      <c r="B152" t="s">
        <v>4445</v>
      </c>
      <c r="C152" t="s">
        <v>462</v>
      </c>
      <c r="D152" t="s">
        <v>150</v>
      </c>
      <c r="E152" t="s">
        <v>546</v>
      </c>
      <c r="F152" t="s">
        <v>111</v>
      </c>
      <c r="G152" s="12">
        <v>43837</v>
      </c>
      <c r="H152" s="13">
        <v>0.74771990740740746</v>
      </c>
      <c r="I152" s="12">
        <v>43838</v>
      </c>
      <c r="J152" s="13">
        <v>0.3915393518518519</v>
      </c>
      <c r="K152" s="27">
        <v>43839.452106481483</v>
      </c>
      <c r="M152" s="11"/>
      <c r="O152" s="11" t="s">
        <v>546</v>
      </c>
      <c r="P152" s="11" t="s">
        <v>546</v>
      </c>
      <c r="X152" s="17" t="str">
        <f>IFERROR(VLOOKUP(TablaRequerimientos[[#This Row],[ID de orden de trabajo+]],#REF!,11,FALSE),"Por validar")</f>
        <v>Por validar</v>
      </c>
      <c r="Y152" s="11" t="str">
        <f>IFERROR(VLOOKUP(TablaRequerimientos[[#This Row],[ID de orden de trabajo+]],#REF!,12,FALSE),"Por validar")</f>
        <v>Por validar</v>
      </c>
      <c r="Z152" s="11">
        <v>1.1574069503694773E-5</v>
      </c>
      <c r="AA152" s="11" t="s">
        <v>37</v>
      </c>
      <c r="AC152" s="17" t="str">
        <f>TablaRequerimientos[[#This Row],[Tiempo Total Gestión]]</f>
        <v/>
      </c>
      <c r="AD152" s="11" t="e">
        <f t="shared" si="14"/>
        <v>#VALUE!</v>
      </c>
      <c r="AE152" s="11" t="e">
        <f t="shared" si="15"/>
        <v>#VALUE!</v>
      </c>
      <c r="AF152" s="11" t="e">
        <f>IF(TablaRequerimientos[[#This Row],[Prioridad]]="Baja",(AD152-24)*60+AE152,IF(TablaRequerimientos[[#This Row],[Prioridad]]="Media",(AD152-4)*60+AE152,(AD152-2)*60+AE152))</f>
        <v>#VALUE!</v>
      </c>
      <c r="AH152" s="17" t="str">
        <f>TablaRequerimientos[[#This Row],[Tiempo Creación (HH:mm)]]</f>
        <v>Por validar</v>
      </c>
      <c r="AI152" s="11" t="e">
        <f t="shared" si="16"/>
        <v>#VALUE!</v>
      </c>
      <c r="AJ152" s="11" t="e">
        <f t="shared" si="17"/>
        <v>#VALUE!</v>
      </c>
      <c r="AK152" s="11" t="e">
        <f>IF(TablaRequerimientos[[#This Row],[Prioridad]]="Baja",((AI152*60)+AJ152)-30,IF(TablaRequerimientos[[#This Row],[Prioridad]]="Media",((AI152*60)+AJ152)-15))</f>
        <v>#VALUE!</v>
      </c>
      <c r="AM152" s="11">
        <f>TablaRequerimientos[[#This Row],[Tiempo Avance Incidente]]</f>
        <v>1.1574069503694773E-5</v>
      </c>
      <c r="AN152" s="11">
        <f t="shared" si="18"/>
        <v>0</v>
      </c>
      <c r="AO152" s="11">
        <f t="shared" si="19"/>
        <v>0</v>
      </c>
      <c r="AP152" s="11">
        <f>IF(TablaRequerimientos[[#This Row],[Prioridad]]="Baja",((AN152*60)+AO152)-720,IF(TablaRequerimientos[[#This Row],[Prioridad]]="Media",((AN152*60)+AO152)-120))</f>
        <v>-720</v>
      </c>
      <c r="AR152" t="str">
        <f t="shared" si="20"/>
        <v>martes</v>
      </c>
    </row>
    <row r="153" spans="1:44" x14ac:dyDescent="0.25">
      <c r="A153" s="26" t="s">
        <v>4446</v>
      </c>
      <c r="B153" t="s">
        <v>4447</v>
      </c>
      <c r="C153" t="s">
        <v>395</v>
      </c>
      <c r="D153" t="s">
        <v>150</v>
      </c>
      <c r="E153" t="s">
        <v>546</v>
      </c>
      <c r="F153" t="s">
        <v>111</v>
      </c>
      <c r="G153" s="12">
        <v>43837</v>
      </c>
      <c r="H153" s="13">
        <v>0.65034722222222219</v>
      </c>
      <c r="I153" s="12">
        <v>43837</v>
      </c>
      <c r="J153" s="13">
        <v>0.71855324074074067</v>
      </c>
      <c r="K153" s="27">
        <v>43838.796817129631</v>
      </c>
      <c r="M153" s="11"/>
      <c r="O153" s="11" t="s">
        <v>546</v>
      </c>
      <c r="P153" s="11" t="s">
        <v>546</v>
      </c>
      <c r="X153" s="17" t="str">
        <f>IFERROR(VLOOKUP(TablaRequerimientos[[#This Row],[ID de orden de trabajo+]],#REF!,11,FALSE),"Por validar")</f>
        <v>Por validar</v>
      </c>
      <c r="Y153" s="11" t="str">
        <f>IFERROR(VLOOKUP(TablaRequerimientos[[#This Row],[ID de orden de trabajo+]],#REF!,12,FALSE),"Por validar")</f>
        <v>Por validar</v>
      </c>
      <c r="Z153" s="11">
        <v>6.0185185429872945E-4</v>
      </c>
      <c r="AA153" s="11" t="s">
        <v>37</v>
      </c>
      <c r="AC153" s="17" t="str">
        <f>TablaRequerimientos[[#This Row],[Tiempo Total Gestión]]</f>
        <v/>
      </c>
      <c r="AD153" s="11" t="e">
        <f t="shared" si="14"/>
        <v>#VALUE!</v>
      </c>
      <c r="AE153" s="11" t="e">
        <f t="shared" si="15"/>
        <v>#VALUE!</v>
      </c>
      <c r="AF153" s="11" t="e">
        <f>IF(TablaRequerimientos[[#This Row],[Prioridad]]="Baja",(AD153-24)*60+AE153,IF(TablaRequerimientos[[#This Row],[Prioridad]]="Media",(AD153-4)*60+AE153,(AD153-2)*60+AE153))</f>
        <v>#VALUE!</v>
      </c>
      <c r="AH153" s="17" t="str">
        <f>TablaRequerimientos[[#This Row],[Tiempo Creación (HH:mm)]]</f>
        <v>Por validar</v>
      </c>
      <c r="AI153" s="11" t="e">
        <f t="shared" si="16"/>
        <v>#VALUE!</v>
      </c>
      <c r="AJ153" s="11" t="e">
        <f t="shared" si="17"/>
        <v>#VALUE!</v>
      </c>
      <c r="AK153" s="11" t="e">
        <f>IF(TablaRequerimientos[[#This Row],[Prioridad]]="Baja",((AI153*60)+AJ153)-30,IF(TablaRequerimientos[[#This Row],[Prioridad]]="Media",((AI153*60)+AJ153)-15))</f>
        <v>#VALUE!</v>
      </c>
      <c r="AM153" s="11">
        <f>TablaRequerimientos[[#This Row],[Tiempo Avance Incidente]]</f>
        <v>6.0185185429872945E-4</v>
      </c>
      <c r="AN153" s="11">
        <f t="shared" si="18"/>
        <v>0</v>
      </c>
      <c r="AO153" s="11">
        <f t="shared" si="19"/>
        <v>0</v>
      </c>
      <c r="AP153" s="11">
        <f>IF(TablaRequerimientos[[#This Row],[Prioridad]]="Baja",((AN153*60)+AO153)-720,IF(TablaRequerimientos[[#This Row],[Prioridad]]="Media",((AN153*60)+AO153)-120))</f>
        <v>-720</v>
      </c>
      <c r="AR153" t="str">
        <f t="shared" si="20"/>
        <v>martes</v>
      </c>
    </row>
    <row r="154" spans="1:44" x14ac:dyDescent="0.25">
      <c r="A154" s="26" t="s">
        <v>4448</v>
      </c>
      <c r="B154" t="s">
        <v>4423</v>
      </c>
      <c r="C154" t="s">
        <v>395</v>
      </c>
      <c r="D154" t="s">
        <v>150</v>
      </c>
      <c r="E154" t="s">
        <v>546</v>
      </c>
      <c r="F154" t="s">
        <v>111</v>
      </c>
      <c r="G154" s="12">
        <v>43837</v>
      </c>
      <c r="H154" s="13">
        <v>0.6775000000000001</v>
      </c>
      <c r="I154" s="12">
        <v>43837</v>
      </c>
      <c r="J154" s="13">
        <v>0.72086805555555555</v>
      </c>
      <c r="K154" s="27">
        <v>43838.796817129631</v>
      </c>
      <c r="M154" s="11"/>
      <c r="O154" s="11" t="s">
        <v>546</v>
      </c>
      <c r="P154" s="11" t="s">
        <v>546</v>
      </c>
      <c r="X154" s="17" t="str">
        <f>IFERROR(VLOOKUP(TablaRequerimientos[[#This Row],[ID de orden de trabajo+]],#REF!,11,FALSE),"Por validar")</f>
        <v>Por validar</v>
      </c>
      <c r="Y154" s="11" t="str">
        <f>IFERROR(VLOOKUP(TablaRequerimientos[[#This Row],[ID de orden de trabajo+]],#REF!,12,FALSE),"Por validar")</f>
        <v>Por validar</v>
      </c>
      <c r="Z154" s="11">
        <v>1.1805555550381541E-3</v>
      </c>
      <c r="AA154" s="11" t="s">
        <v>37</v>
      </c>
      <c r="AC154" s="17" t="str">
        <f>TablaRequerimientos[[#This Row],[Tiempo Total Gestión]]</f>
        <v/>
      </c>
      <c r="AD154" s="11" t="e">
        <f t="shared" si="14"/>
        <v>#VALUE!</v>
      </c>
      <c r="AE154" s="11" t="e">
        <f t="shared" si="15"/>
        <v>#VALUE!</v>
      </c>
      <c r="AF154" s="11" t="e">
        <f>IF(TablaRequerimientos[[#This Row],[Prioridad]]="Baja",(AD154-24)*60+AE154,IF(TablaRequerimientos[[#This Row],[Prioridad]]="Media",(AD154-4)*60+AE154,(AD154-2)*60+AE154))</f>
        <v>#VALUE!</v>
      </c>
      <c r="AH154" s="17" t="str">
        <f>TablaRequerimientos[[#This Row],[Tiempo Creación (HH:mm)]]</f>
        <v>Por validar</v>
      </c>
      <c r="AI154" s="11" t="e">
        <f t="shared" si="16"/>
        <v>#VALUE!</v>
      </c>
      <c r="AJ154" s="11" t="e">
        <f t="shared" si="17"/>
        <v>#VALUE!</v>
      </c>
      <c r="AK154" s="11" t="e">
        <f>IF(TablaRequerimientos[[#This Row],[Prioridad]]="Baja",((AI154*60)+AJ154)-30,IF(TablaRequerimientos[[#This Row],[Prioridad]]="Media",((AI154*60)+AJ154)-15))</f>
        <v>#VALUE!</v>
      </c>
      <c r="AM154" s="11">
        <f>TablaRequerimientos[[#This Row],[Tiempo Avance Incidente]]</f>
        <v>1.1805555550381541E-3</v>
      </c>
      <c r="AN154" s="11">
        <f t="shared" si="18"/>
        <v>0</v>
      </c>
      <c r="AO154" s="11">
        <f t="shared" si="19"/>
        <v>1</v>
      </c>
      <c r="AP154" s="11">
        <f>IF(TablaRequerimientos[[#This Row],[Prioridad]]="Baja",((AN154*60)+AO154)-720,IF(TablaRequerimientos[[#This Row],[Prioridad]]="Media",((AN154*60)+AO154)-120))</f>
        <v>-719</v>
      </c>
      <c r="AR154" t="str">
        <f t="shared" si="20"/>
        <v>martes</v>
      </c>
    </row>
    <row r="155" spans="1:44" x14ac:dyDescent="0.25">
      <c r="A155" s="26" t="s">
        <v>4449</v>
      </c>
      <c r="B155" t="s">
        <v>4450</v>
      </c>
      <c r="C155" t="s">
        <v>395</v>
      </c>
      <c r="D155" t="s">
        <v>150</v>
      </c>
      <c r="E155" t="s">
        <v>546</v>
      </c>
      <c r="F155" t="s">
        <v>111</v>
      </c>
      <c r="G155" s="12">
        <v>43837</v>
      </c>
      <c r="H155" s="13">
        <v>0.70466435185185183</v>
      </c>
      <c r="I155" s="12">
        <v>43838</v>
      </c>
      <c r="J155" s="13">
        <v>0.35241898148148149</v>
      </c>
      <c r="K155" s="27">
        <v>43839.378206018519</v>
      </c>
      <c r="M155" s="11"/>
      <c r="O155" s="11" t="s">
        <v>546</v>
      </c>
      <c r="P155" s="11" t="s">
        <v>546</v>
      </c>
      <c r="X155" s="17" t="str">
        <f>IFERROR(VLOOKUP(TablaRequerimientos[[#This Row],[ID de orden de trabajo+]],#REF!,11,FALSE),"Por validar")</f>
        <v>Por validar</v>
      </c>
      <c r="Y155" s="11" t="str">
        <f>IFERROR(VLOOKUP(TablaRequerimientos[[#This Row],[ID de orden de trabajo+]],#REF!,12,FALSE),"Por validar")</f>
        <v>Por validar</v>
      </c>
      <c r="Z155" s="11">
        <v>5.4398148495238274E-4</v>
      </c>
      <c r="AA155" s="11" t="s">
        <v>37</v>
      </c>
      <c r="AC155" s="17" t="str">
        <f>TablaRequerimientos[[#This Row],[Tiempo Total Gestión]]</f>
        <v/>
      </c>
      <c r="AD155" s="11" t="e">
        <f t="shared" si="14"/>
        <v>#VALUE!</v>
      </c>
      <c r="AE155" s="11" t="e">
        <f t="shared" si="15"/>
        <v>#VALUE!</v>
      </c>
      <c r="AF155" s="11" t="e">
        <f>IF(TablaRequerimientos[[#This Row],[Prioridad]]="Baja",(AD155-24)*60+AE155,IF(TablaRequerimientos[[#This Row],[Prioridad]]="Media",(AD155-4)*60+AE155,(AD155-2)*60+AE155))</f>
        <v>#VALUE!</v>
      </c>
      <c r="AH155" s="17" t="str">
        <f>TablaRequerimientos[[#This Row],[Tiempo Creación (HH:mm)]]</f>
        <v>Por validar</v>
      </c>
      <c r="AI155" s="11" t="e">
        <f t="shared" si="16"/>
        <v>#VALUE!</v>
      </c>
      <c r="AJ155" s="11" t="e">
        <f t="shared" si="17"/>
        <v>#VALUE!</v>
      </c>
      <c r="AK155" s="11" t="e">
        <f>IF(TablaRequerimientos[[#This Row],[Prioridad]]="Baja",((AI155*60)+AJ155)-30,IF(TablaRequerimientos[[#This Row],[Prioridad]]="Media",((AI155*60)+AJ155)-15))</f>
        <v>#VALUE!</v>
      </c>
      <c r="AM155" s="11">
        <f>TablaRequerimientos[[#This Row],[Tiempo Avance Incidente]]</f>
        <v>5.4398148495238274E-4</v>
      </c>
      <c r="AN155" s="11">
        <f t="shared" si="18"/>
        <v>0</v>
      </c>
      <c r="AO155" s="11">
        <f t="shared" si="19"/>
        <v>0</v>
      </c>
      <c r="AP155" s="11">
        <f>IF(TablaRequerimientos[[#This Row],[Prioridad]]="Baja",((AN155*60)+AO155)-720,IF(TablaRequerimientos[[#This Row],[Prioridad]]="Media",((AN155*60)+AO155)-120))</f>
        <v>-720</v>
      </c>
      <c r="AR155" t="str">
        <f t="shared" si="20"/>
        <v>martes</v>
      </c>
    </row>
    <row r="156" spans="1:44" x14ac:dyDescent="0.25">
      <c r="A156" s="26" t="s">
        <v>4451</v>
      </c>
      <c r="B156" t="s">
        <v>4452</v>
      </c>
      <c r="C156" t="s">
        <v>395</v>
      </c>
      <c r="D156" t="s">
        <v>150</v>
      </c>
      <c r="E156" t="s">
        <v>546</v>
      </c>
      <c r="F156" t="s">
        <v>111</v>
      </c>
      <c r="G156" s="12">
        <v>43837</v>
      </c>
      <c r="H156" s="13">
        <v>0.711400462962963</v>
      </c>
      <c r="I156" s="12">
        <v>43837</v>
      </c>
      <c r="J156" s="13">
        <v>0.75145833333333334</v>
      </c>
      <c r="K156" s="27">
        <v>43838.796817129631</v>
      </c>
      <c r="M156" s="11"/>
      <c r="O156" s="11" t="s">
        <v>546</v>
      </c>
      <c r="P156" s="11" t="s">
        <v>546</v>
      </c>
      <c r="X156" s="17" t="str">
        <f>IFERROR(VLOOKUP(TablaRequerimientos[[#This Row],[ID de orden de trabajo+]],#REF!,11,FALSE),"Por validar")</f>
        <v>Por validar</v>
      </c>
      <c r="Y156" s="11" t="str">
        <f>IFERROR(VLOOKUP(TablaRequerimientos[[#This Row],[ID de orden de trabajo+]],#REF!,12,FALSE),"Por validar")</f>
        <v>Por validar</v>
      </c>
      <c r="Z156" s="11">
        <v>6.0185185429872945E-4</v>
      </c>
      <c r="AA156" s="11" t="s">
        <v>37</v>
      </c>
      <c r="AC156" s="17" t="str">
        <f>TablaRequerimientos[[#This Row],[Tiempo Total Gestión]]</f>
        <v/>
      </c>
      <c r="AD156" s="11" t="e">
        <f t="shared" si="14"/>
        <v>#VALUE!</v>
      </c>
      <c r="AE156" s="11" t="e">
        <f t="shared" si="15"/>
        <v>#VALUE!</v>
      </c>
      <c r="AF156" s="11" t="e">
        <f>IF(TablaRequerimientos[[#This Row],[Prioridad]]="Baja",(AD156-24)*60+AE156,IF(TablaRequerimientos[[#This Row],[Prioridad]]="Media",(AD156-4)*60+AE156,(AD156-2)*60+AE156))</f>
        <v>#VALUE!</v>
      </c>
      <c r="AH156" s="17" t="str">
        <f>TablaRequerimientos[[#This Row],[Tiempo Creación (HH:mm)]]</f>
        <v>Por validar</v>
      </c>
      <c r="AI156" s="11" t="e">
        <f t="shared" si="16"/>
        <v>#VALUE!</v>
      </c>
      <c r="AJ156" s="11" t="e">
        <f t="shared" si="17"/>
        <v>#VALUE!</v>
      </c>
      <c r="AK156" s="11" t="e">
        <f>IF(TablaRequerimientos[[#This Row],[Prioridad]]="Baja",((AI156*60)+AJ156)-30,IF(TablaRequerimientos[[#This Row],[Prioridad]]="Media",((AI156*60)+AJ156)-15))</f>
        <v>#VALUE!</v>
      </c>
      <c r="AM156" s="11">
        <f>TablaRequerimientos[[#This Row],[Tiempo Avance Incidente]]</f>
        <v>6.0185185429872945E-4</v>
      </c>
      <c r="AN156" s="11">
        <f t="shared" si="18"/>
        <v>0</v>
      </c>
      <c r="AO156" s="11">
        <f t="shared" si="19"/>
        <v>0</v>
      </c>
      <c r="AP156" s="11">
        <f>IF(TablaRequerimientos[[#This Row],[Prioridad]]="Baja",((AN156*60)+AO156)-720,IF(TablaRequerimientos[[#This Row],[Prioridad]]="Media",((AN156*60)+AO156)-120))</f>
        <v>-720</v>
      </c>
      <c r="AR156" t="str">
        <f t="shared" si="20"/>
        <v>martes</v>
      </c>
    </row>
    <row r="157" spans="1:44" x14ac:dyDescent="0.25">
      <c r="A157" s="26" t="s">
        <v>4453</v>
      </c>
      <c r="B157" t="s">
        <v>4454</v>
      </c>
      <c r="C157" t="s">
        <v>395</v>
      </c>
      <c r="D157" t="s">
        <v>150</v>
      </c>
      <c r="E157" t="s">
        <v>546</v>
      </c>
      <c r="F157" t="s">
        <v>111</v>
      </c>
      <c r="G157" s="12">
        <v>43837</v>
      </c>
      <c r="H157" s="13">
        <v>0.72547453703703713</v>
      </c>
      <c r="I157" s="12">
        <v>43838</v>
      </c>
      <c r="J157" s="13">
        <v>0.43336805555555552</v>
      </c>
      <c r="K157" s="27">
        <v>43839.452106481483</v>
      </c>
      <c r="M157" s="11"/>
      <c r="O157" s="11" t="s">
        <v>546</v>
      </c>
      <c r="P157" s="11" t="s">
        <v>546</v>
      </c>
      <c r="X157" s="17" t="str">
        <f>IFERROR(VLOOKUP(TablaRequerimientos[[#This Row],[ID de orden de trabajo+]],#REF!,11,FALSE),"Por validar")</f>
        <v>Por validar</v>
      </c>
      <c r="Y157" s="11" t="str">
        <f>IFERROR(VLOOKUP(TablaRequerimientos[[#This Row],[ID de orden de trabajo+]],#REF!,12,FALSE),"Por validar")</f>
        <v>Por validar</v>
      </c>
      <c r="Z157" s="11">
        <v>4.2824073898373172E-4</v>
      </c>
      <c r="AA157" s="11" t="s">
        <v>37</v>
      </c>
      <c r="AC157" s="17" t="str">
        <f>TablaRequerimientos[[#This Row],[Tiempo Total Gestión]]</f>
        <v/>
      </c>
      <c r="AD157" s="11" t="e">
        <f t="shared" si="14"/>
        <v>#VALUE!</v>
      </c>
      <c r="AE157" s="11" t="e">
        <f t="shared" si="15"/>
        <v>#VALUE!</v>
      </c>
      <c r="AF157" s="11" t="e">
        <f>IF(TablaRequerimientos[[#This Row],[Prioridad]]="Baja",(AD157-24)*60+AE157,IF(TablaRequerimientos[[#This Row],[Prioridad]]="Media",(AD157-4)*60+AE157,(AD157-2)*60+AE157))</f>
        <v>#VALUE!</v>
      </c>
      <c r="AH157" s="17" t="str">
        <f>TablaRequerimientos[[#This Row],[Tiempo Creación (HH:mm)]]</f>
        <v>Por validar</v>
      </c>
      <c r="AI157" s="11" t="e">
        <f t="shared" si="16"/>
        <v>#VALUE!</v>
      </c>
      <c r="AJ157" s="11" t="e">
        <f t="shared" si="17"/>
        <v>#VALUE!</v>
      </c>
      <c r="AK157" s="11" t="e">
        <f>IF(TablaRequerimientos[[#This Row],[Prioridad]]="Baja",((AI157*60)+AJ157)-30,IF(TablaRequerimientos[[#This Row],[Prioridad]]="Media",((AI157*60)+AJ157)-15))</f>
        <v>#VALUE!</v>
      </c>
      <c r="AM157" s="11">
        <f>TablaRequerimientos[[#This Row],[Tiempo Avance Incidente]]</f>
        <v>4.2824073898373172E-4</v>
      </c>
      <c r="AN157" s="11">
        <f t="shared" si="18"/>
        <v>0</v>
      </c>
      <c r="AO157" s="11">
        <f t="shared" si="19"/>
        <v>0</v>
      </c>
      <c r="AP157" s="11">
        <f>IF(TablaRequerimientos[[#This Row],[Prioridad]]="Baja",((AN157*60)+AO157)-720,IF(TablaRequerimientos[[#This Row],[Prioridad]]="Media",((AN157*60)+AO157)-120))</f>
        <v>-720</v>
      </c>
      <c r="AR157" t="str">
        <f t="shared" si="20"/>
        <v>martes</v>
      </c>
    </row>
    <row r="158" spans="1:44" x14ac:dyDescent="0.25">
      <c r="A158" s="26" t="s">
        <v>4455</v>
      </c>
      <c r="B158" t="s">
        <v>4456</v>
      </c>
      <c r="C158" t="s">
        <v>395</v>
      </c>
      <c r="D158" t="s">
        <v>150</v>
      </c>
      <c r="E158" t="s">
        <v>546</v>
      </c>
      <c r="F158" t="s">
        <v>111</v>
      </c>
      <c r="G158" s="12">
        <v>43837</v>
      </c>
      <c r="H158" s="13">
        <v>0.72776620370370371</v>
      </c>
      <c r="I158" s="12">
        <v>43838</v>
      </c>
      <c r="J158" s="13">
        <v>0.68474537037037031</v>
      </c>
      <c r="K158" s="27">
        <v>43839.727534722224</v>
      </c>
      <c r="M158" s="11"/>
      <c r="O158" s="11" t="s">
        <v>546</v>
      </c>
      <c r="P158" s="11" t="s">
        <v>546</v>
      </c>
      <c r="X158" s="17" t="str">
        <f>IFERROR(VLOOKUP(TablaRequerimientos[[#This Row],[ID de orden de trabajo+]],#REF!,11,FALSE),"Por validar")</f>
        <v>Por validar</v>
      </c>
      <c r="Y158" s="11" t="str">
        <f>IFERROR(VLOOKUP(TablaRequerimientos[[#This Row],[ID de orden de trabajo+]],#REF!,12,FALSE),"Por validar")</f>
        <v>Por validar</v>
      </c>
      <c r="Z158" s="11">
        <v>5.0925925461342558E-4</v>
      </c>
      <c r="AA158" s="11" t="s">
        <v>37</v>
      </c>
      <c r="AC158" s="17" t="str">
        <f>TablaRequerimientos[[#This Row],[Tiempo Total Gestión]]</f>
        <v/>
      </c>
      <c r="AD158" s="11" t="e">
        <f t="shared" si="14"/>
        <v>#VALUE!</v>
      </c>
      <c r="AE158" s="11" t="e">
        <f t="shared" si="15"/>
        <v>#VALUE!</v>
      </c>
      <c r="AF158" s="11" t="e">
        <f>IF(TablaRequerimientos[[#This Row],[Prioridad]]="Baja",(AD158-24)*60+AE158,IF(TablaRequerimientos[[#This Row],[Prioridad]]="Media",(AD158-4)*60+AE158,(AD158-2)*60+AE158))</f>
        <v>#VALUE!</v>
      </c>
      <c r="AH158" s="17" t="str">
        <f>TablaRequerimientos[[#This Row],[Tiempo Creación (HH:mm)]]</f>
        <v>Por validar</v>
      </c>
      <c r="AI158" s="11" t="e">
        <f t="shared" si="16"/>
        <v>#VALUE!</v>
      </c>
      <c r="AJ158" s="11" t="e">
        <f t="shared" si="17"/>
        <v>#VALUE!</v>
      </c>
      <c r="AK158" s="11" t="e">
        <f>IF(TablaRequerimientos[[#This Row],[Prioridad]]="Baja",((AI158*60)+AJ158)-30,IF(TablaRequerimientos[[#This Row],[Prioridad]]="Media",((AI158*60)+AJ158)-15))</f>
        <v>#VALUE!</v>
      </c>
      <c r="AM158" s="11">
        <f>TablaRequerimientos[[#This Row],[Tiempo Avance Incidente]]</f>
        <v>5.0925925461342558E-4</v>
      </c>
      <c r="AN158" s="11">
        <f t="shared" si="18"/>
        <v>0</v>
      </c>
      <c r="AO158" s="11">
        <f t="shared" si="19"/>
        <v>0</v>
      </c>
      <c r="AP158" s="11">
        <f>IF(TablaRequerimientos[[#This Row],[Prioridad]]="Baja",((AN158*60)+AO158)-720,IF(TablaRequerimientos[[#This Row],[Prioridad]]="Media",((AN158*60)+AO158)-120))</f>
        <v>-720</v>
      </c>
      <c r="AR158" t="str">
        <f t="shared" si="20"/>
        <v>martes</v>
      </c>
    </row>
    <row r="159" spans="1:44" x14ac:dyDescent="0.25">
      <c r="A159" s="26" t="s">
        <v>4457</v>
      </c>
      <c r="B159" t="s">
        <v>4458</v>
      </c>
      <c r="C159" t="s">
        <v>871</v>
      </c>
      <c r="D159" t="s">
        <v>150</v>
      </c>
      <c r="E159" t="s">
        <v>546</v>
      </c>
      <c r="F159" t="s">
        <v>111</v>
      </c>
      <c r="G159" s="12">
        <v>43837</v>
      </c>
      <c r="H159" s="13">
        <v>0.74785879629629637</v>
      </c>
      <c r="I159" s="12">
        <v>43840</v>
      </c>
      <c r="J159" s="13">
        <v>0.61408564814814814</v>
      </c>
      <c r="K159" s="27">
        <v>43841.635474537034</v>
      </c>
      <c r="M159" s="11"/>
      <c r="O159" s="11" t="s">
        <v>546</v>
      </c>
      <c r="P159" s="11" t="s">
        <v>546</v>
      </c>
      <c r="X159" s="17" t="str">
        <f>IFERROR(VLOOKUP(TablaRequerimientos[[#This Row],[ID de orden de trabajo+]],#REF!,11,FALSE),"Por validar")</f>
        <v>Por validar</v>
      </c>
      <c r="Y159" s="11" t="str">
        <f>IFERROR(VLOOKUP(TablaRequerimientos[[#This Row],[ID de orden de trabajo+]],#REF!,12,FALSE),"Por validar")</f>
        <v>Por validar</v>
      </c>
      <c r="Z159" s="11">
        <v>-2.1990740788169205E-4</v>
      </c>
      <c r="AA159" s="11" t="s">
        <v>37</v>
      </c>
      <c r="AC159" s="17" t="str">
        <f>TablaRequerimientos[[#This Row],[Tiempo Total Gestión]]</f>
        <v/>
      </c>
      <c r="AD159" s="11" t="e">
        <f t="shared" si="14"/>
        <v>#VALUE!</v>
      </c>
      <c r="AE159" s="11" t="e">
        <f t="shared" si="15"/>
        <v>#VALUE!</v>
      </c>
      <c r="AF159" s="11" t="e">
        <f>IF(TablaRequerimientos[[#This Row],[Prioridad]]="Baja",(AD159-24)*60+AE159,IF(TablaRequerimientos[[#This Row],[Prioridad]]="Media",(AD159-4)*60+AE159,(AD159-2)*60+AE159))</f>
        <v>#VALUE!</v>
      </c>
      <c r="AH159" s="17" t="str">
        <f>TablaRequerimientos[[#This Row],[Tiempo Creación (HH:mm)]]</f>
        <v>Por validar</v>
      </c>
      <c r="AI159" s="11" t="e">
        <f t="shared" si="16"/>
        <v>#VALUE!</v>
      </c>
      <c r="AJ159" s="11" t="e">
        <f t="shared" si="17"/>
        <v>#VALUE!</v>
      </c>
      <c r="AK159" s="11" t="e">
        <f>IF(TablaRequerimientos[[#This Row],[Prioridad]]="Baja",((AI159*60)+AJ159)-30,IF(TablaRequerimientos[[#This Row],[Prioridad]]="Media",((AI159*60)+AJ159)-15))</f>
        <v>#VALUE!</v>
      </c>
      <c r="AM159" s="11">
        <f>TablaRequerimientos[[#This Row],[Tiempo Avance Incidente]]</f>
        <v>-2.1990740788169205E-4</v>
      </c>
      <c r="AN159" s="11" t="e">
        <f t="shared" si="18"/>
        <v>#NUM!</v>
      </c>
      <c r="AO159" s="11" t="e">
        <f t="shared" si="19"/>
        <v>#NUM!</v>
      </c>
      <c r="AP159" s="11" t="e">
        <f>IF(TablaRequerimientos[[#This Row],[Prioridad]]="Baja",((AN159*60)+AO159)-720,IF(TablaRequerimientos[[#This Row],[Prioridad]]="Media",((AN159*60)+AO159)-120))</f>
        <v>#NUM!</v>
      </c>
      <c r="AR159" t="str">
        <f t="shared" si="20"/>
        <v>martes</v>
      </c>
    </row>
    <row r="160" spans="1:44" x14ac:dyDescent="0.25">
      <c r="A160" s="26" t="s">
        <v>4459</v>
      </c>
      <c r="B160" t="s">
        <v>4445</v>
      </c>
      <c r="C160" t="s">
        <v>462</v>
      </c>
      <c r="D160" t="s">
        <v>150</v>
      </c>
      <c r="E160" t="s">
        <v>546</v>
      </c>
      <c r="F160" t="s">
        <v>111</v>
      </c>
      <c r="G160" s="12">
        <v>43837</v>
      </c>
      <c r="H160" s="13">
        <v>0.74768518518518512</v>
      </c>
      <c r="I160" s="12">
        <v>43838</v>
      </c>
      <c r="J160" s="13">
        <v>0.35153935185185187</v>
      </c>
      <c r="K160" s="27">
        <v>43839.378206018519</v>
      </c>
      <c r="M160" s="11"/>
      <c r="O160" s="11" t="s">
        <v>546</v>
      </c>
      <c r="P160" s="11" t="s">
        <v>546</v>
      </c>
      <c r="X160" s="17" t="str">
        <f>IFERROR(VLOOKUP(TablaRequerimientos[[#This Row],[ID de orden de trabajo+]],#REF!,11,FALSE),"Por validar")</f>
        <v>Por validar</v>
      </c>
      <c r="Y160" s="11" t="str">
        <f>IFERROR(VLOOKUP(TablaRequerimientos[[#This Row],[ID de orden de trabajo+]],#REF!,12,FALSE),"Por validar")</f>
        <v>Por validar</v>
      </c>
      <c r="Z160" s="11">
        <v>2.314814628334716E-5</v>
      </c>
      <c r="AA160" s="11" t="s">
        <v>37</v>
      </c>
      <c r="AC160" s="17" t="str">
        <f>TablaRequerimientos[[#This Row],[Tiempo Total Gestión]]</f>
        <v/>
      </c>
      <c r="AD160" s="11" t="e">
        <f t="shared" si="14"/>
        <v>#VALUE!</v>
      </c>
      <c r="AE160" s="11" t="e">
        <f t="shared" si="15"/>
        <v>#VALUE!</v>
      </c>
      <c r="AF160" s="11" t="e">
        <f>IF(TablaRequerimientos[[#This Row],[Prioridad]]="Baja",(AD160-24)*60+AE160,IF(TablaRequerimientos[[#This Row],[Prioridad]]="Media",(AD160-4)*60+AE160,(AD160-2)*60+AE160))</f>
        <v>#VALUE!</v>
      </c>
      <c r="AH160" s="17" t="str">
        <f>TablaRequerimientos[[#This Row],[Tiempo Creación (HH:mm)]]</f>
        <v>Por validar</v>
      </c>
      <c r="AI160" s="11" t="e">
        <f t="shared" si="16"/>
        <v>#VALUE!</v>
      </c>
      <c r="AJ160" s="11" t="e">
        <f t="shared" si="17"/>
        <v>#VALUE!</v>
      </c>
      <c r="AK160" s="11" t="e">
        <f>IF(TablaRequerimientos[[#This Row],[Prioridad]]="Baja",((AI160*60)+AJ160)-30,IF(TablaRequerimientos[[#This Row],[Prioridad]]="Media",((AI160*60)+AJ160)-15))</f>
        <v>#VALUE!</v>
      </c>
      <c r="AM160" s="11">
        <f>TablaRequerimientos[[#This Row],[Tiempo Avance Incidente]]</f>
        <v>2.314814628334716E-5</v>
      </c>
      <c r="AN160" s="11">
        <f t="shared" si="18"/>
        <v>0</v>
      </c>
      <c r="AO160" s="11">
        <f t="shared" si="19"/>
        <v>0</v>
      </c>
      <c r="AP160" s="11">
        <f>IF(TablaRequerimientos[[#This Row],[Prioridad]]="Baja",((AN160*60)+AO160)-720,IF(TablaRequerimientos[[#This Row],[Prioridad]]="Media",((AN160*60)+AO160)-120))</f>
        <v>-720</v>
      </c>
      <c r="AR160" t="str">
        <f t="shared" si="20"/>
        <v>martes</v>
      </c>
    </row>
    <row r="161" spans="1:44" x14ac:dyDescent="0.25">
      <c r="A161" s="26" t="s">
        <v>4460</v>
      </c>
      <c r="B161" t="s">
        <v>4461</v>
      </c>
      <c r="C161" t="s">
        <v>161</v>
      </c>
      <c r="D161" t="s">
        <v>150</v>
      </c>
      <c r="E161" t="s">
        <v>546</v>
      </c>
      <c r="F161" t="s">
        <v>124</v>
      </c>
      <c r="G161" s="12">
        <v>43838</v>
      </c>
      <c r="H161" s="13">
        <v>0.36518518518518522</v>
      </c>
      <c r="I161" s="12">
        <v>43839</v>
      </c>
      <c r="J161" s="13">
        <v>0.73376157407407405</v>
      </c>
      <c r="K161" s="27">
        <v>43840.784629629627</v>
      </c>
      <c r="M161" s="11"/>
      <c r="O161" s="11" t="s">
        <v>546</v>
      </c>
      <c r="P161" s="11" t="s">
        <v>546</v>
      </c>
      <c r="X161" s="17" t="str">
        <f>IFERROR(VLOOKUP(TablaRequerimientos[[#This Row],[ID de orden de trabajo+]],#REF!,11,FALSE),"Por validar")</f>
        <v>Por validar</v>
      </c>
      <c r="Y161" s="11" t="str">
        <f>IFERROR(VLOOKUP(TablaRequerimientos[[#This Row],[ID de orden de trabajo+]],#REF!,12,FALSE),"Por validar")</f>
        <v>Por validar</v>
      </c>
      <c r="Z161" s="11">
        <v>1.7361110803904012E-4</v>
      </c>
      <c r="AA161" s="11" t="s">
        <v>37</v>
      </c>
      <c r="AC161" s="17" t="str">
        <f>TablaRequerimientos[[#This Row],[Tiempo Total Gestión]]</f>
        <v/>
      </c>
      <c r="AD161" s="11" t="e">
        <f t="shared" si="14"/>
        <v>#VALUE!</v>
      </c>
      <c r="AE161" s="11" t="e">
        <f t="shared" si="15"/>
        <v>#VALUE!</v>
      </c>
      <c r="AF161" s="11" t="e">
        <f>IF(TablaRequerimientos[[#This Row],[Prioridad]]="Baja",(AD161-24)*60+AE161,IF(TablaRequerimientos[[#This Row],[Prioridad]]="Media",(AD161-4)*60+AE161,(AD161-2)*60+AE161))</f>
        <v>#VALUE!</v>
      </c>
      <c r="AH161" s="17" t="str">
        <f>TablaRequerimientos[[#This Row],[Tiempo Creación (HH:mm)]]</f>
        <v>Por validar</v>
      </c>
      <c r="AI161" s="11" t="e">
        <f t="shared" si="16"/>
        <v>#VALUE!</v>
      </c>
      <c r="AJ161" s="11" t="e">
        <f t="shared" si="17"/>
        <v>#VALUE!</v>
      </c>
      <c r="AK161" s="11" t="e">
        <f>IF(TablaRequerimientos[[#This Row],[Prioridad]]="Baja",((AI161*60)+AJ161)-30,IF(TablaRequerimientos[[#This Row],[Prioridad]]="Media",((AI161*60)+AJ161)-15))</f>
        <v>#VALUE!</v>
      </c>
      <c r="AM161" s="11">
        <f>TablaRequerimientos[[#This Row],[Tiempo Avance Incidente]]</f>
        <v>1.7361110803904012E-4</v>
      </c>
      <c r="AN161" s="11">
        <f t="shared" si="18"/>
        <v>0</v>
      </c>
      <c r="AO161" s="11">
        <f t="shared" si="19"/>
        <v>0</v>
      </c>
      <c r="AP161" s="11">
        <f>IF(TablaRequerimientos[[#This Row],[Prioridad]]="Baja",((AN161*60)+AO161)-720,IF(TablaRequerimientos[[#This Row],[Prioridad]]="Media",((AN161*60)+AO161)-120))</f>
        <v>-720</v>
      </c>
      <c r="AR161" t="str">
        <f t="shared" si="20"/>
        <v>miércoles</v>
      </c>
    </row>
    <row r="162" spans="1:44" x14ac:dyDescent="0.25">
      <c r="A162" s="26" t="s">
        <v>4462</v>
      </c>
      <c r="B162" t="s">
        <v>4423</v>
      </c>
      <c r="C162" t="s">
        <v>395</v>
      </c>
      <c r="D162" t="s">
        <v>150</v>
      </c>
      <c r="E162" t="s">
        <v>546</v>
      </c>
      <c r="F162" t="s">
        <v>111</v>
      </c>
      <c r="G162" s="12">
        <v>43837</v>
      </c>
      <c r="H162" s="13">
        <v>0.64615740740740735</v>
      </c>
      <c r="I162" s="12">
        <v>43837</v>
      </c>
      <c r="J162" s="13">
        <v>0.65224537037037034</v>
      </c>
      <c r="K162" s="27">
        <v>43838.701238425929</v>
      </c>
      <c r="M162" s="11"/>
      <c r="O162" s="11" t="s">
        <v>546</v>
      </c>
      <c r="P162" s="11" t="s">
        <v>546</v>
      </c>
      <c r="X162" s="17" t="str">
        <f>IFERROR(VLOOKUP(TablaRequerimientos[[#This Row],[ID de orden de trabajo+]],#REF!,11,FALSE),"Por validar")</f>
        <v>Por validar</v>
      </c>
      <c r="Y162" s="11" t="str">
        <f>IFERROR(VLOOKUP(TablaRequerimientos[[#This Row],[ID de orden de trabajo+]],#REF!,12,FALSE),"Por validar")</f>
        <v>Por validar</v>
      </c>
      <c r="Z162" s="11">
        <v>2.6620370044838637E-4</v>
      </c>
      <c r="AA162" s="11" t="s">
        <v>37</v>
      </c>
      <c r="AC162" s="17" t="str">
        <f>TablaRequerimientos[[#This Row],[Tiempo Total Gestión]]</f>
        <v/>
      </c>
      <c r="AD162" s="11" t="e">
        <f t="shared" si="14"/>
        <v>#VALUE!</v>
      </c>
      <c r="AE162" s="11" t="e">
        <f t="shared" si="15"/>
        <v>#VALUE!</v>
      </c>
      <c r="AF162" s="11" t="e">
        <f>IF(TablaRequerimientos[[#This Row],[Prioridad]]="Baja",(AD162-24)*60+AE162,IF(TablaRequerimientos[[#This Row],[Prioridad]]="Media",(AD162-4)*60+AE162,(AD162-2)*60+AE162))</f>
        <v>#VALUE!</v>
      </c>
      <c r="AH162" s="17" t="str">
        <f>TablaRequerimientos[[#This Row],[Tiempo Creación (HH:mm)]]</f>
        <v>Por validar</v>
      </c>
      <c r="AI162" s="11" t="e">
        <f t="shared" si="16"/>
        <v>#VALUE!</v>
      </c>
      <c r="AJ162" s="11" t="e">
        <f t="shared" si="17"/>
        <v>#VALUE!</v>
      </c>
      <c r="AK162" s="11" t="e">
        <f>IF(TablaRequerimientos[[#This Row],[Prioridad]]="Baja",((AI162*60)+AJ162)-30,IF(TablaRequerimientos[[#This Row],[Prioridad]]="Media",((AI162*60)+AJ162)-15))</f>
        <v>#VALUE!</v>
      </c>
      <c r="AM162" s="11">
        <f>TablaRequerimientos[[#This Row],[Tiempo Avance Incidente]]</f>
        <v>2.6620370044838637E-4</v>
      </c>
      <c r="AN162" s="11">
        <f t="shared" si="18"/>
        <v>0</v>
      </c>
      <c r="AO162" s="11">
        <f t="shared" si="19"/>
        <v>0</v>
      </c>
      <c r="AP162" s="11">
        <f>IF(TablaRequerimientos[[#This Row],[Prioridad]]="Baja",((AN162*60)+AO162)-720,IF(TablaRequerimientos[[#This Row],[Prioridad]]="Media",((AN162*60)+AO162)-120))</f>
        <v>-720</v>
      </c>
      <c r="AR162" t="str">
        <f t="shared" si="20"/>
        <v>martes</v>
      </c>
    </row>
    <row r="163" spans="1:44" x14ac:dyDescent="0.25">
      <c r="A163" s="26" t="s">
        <v>4463</v>
      </c>
      <c r="B163" t="s">
        <v>4464</v>
      </c>
      <c r="C163" t="s">
        <v>395</v>
      </c>
      <c r="D163" t="s">
        <v>150</v>
      </c>
      <c r="E163" t="s">
        <v>546</v>
      </c>
      <c r="F163" t="s">
        <v>111</v>
      </c>
      <c r="G163" s="12">
        <v>43837</v>
      </c>
      <c r="H163" s="13">
        <v>0.66240740740740744</v>
      </c>
      <c r="I163" s="12">
        <v>43838</v>
      </c>
      <c r="J163" s="13">
        <v>0.36857638888888888</v>
      </c>
      <c r="K163" s="27">
        <v>43839.378206018519</v>
      </c>
      <c r="M163" s="11"/>
      <c r="O163" s="11" t="s">
        <v>546</v>
      </c>
      <c r="P163" s="11" t="s">
        <v>546</v>
      </c>
      <c r="X163" s="17" t="str">
        <f>IFERROR(VLOOKUP(TablaRequerimientos[[#This Row],[ID de orden de trabajo+]],#REF!,11,FALSE),"Por validar")</f>
        <v>Por validar</v>
      </c>
      <c r="Y163" s="11" t="str">
        <f>IFERROR(VLOOKUP(TablaRequerimientos[[#This Row],[ID de orden de trabajo+]],#REF!,12,FALSE),"Por validar")</f>
        <v>Por validar</v>
      </c>
      <c r="Z163" s="11">
        <v>6.944444467080757E-4</v>
      </c>
      <c r="AA163" s="11" t="s">
        <v>37</v>
      </c>
      <c r="AC163" s="17" t="str">
        <f>TablaRequerimientos[[#This Row],[Tiempo Total Gestión]]</f>
        <v/>
      </c>
      <c r="AD163" s="11" t="e">
        <f t="shared" si="14"/>
        <v>#VALUE!</v>
      </c>
      <c r="AE163" s="11" t="e">
        <f t="shared" si="15"/>
        <v>#VALUE!</v>
      </c>
      <c r="AF163" s="11" t="e">
        <f>IF(TablaRequerimientos[[#This Row],[Prioridad]]="Baja",(AD163-24)*60+AE163,IF(TablaRequerimientos[[#This Row],[Prioridad]]="Media",(AD163-4)*60+AE163,(AD163-2)*60+AE163))</f>
        <v>#VALUE!</v>
      </c>
      <c r="AH163" s="17" t="str">
        <f>TablaRequerimientos[[#This Row],[Tiempo Creación (HH:mm)]]</f>
        <v>Por validar</v>
      </c>
      <c r="AI163" s="11" t="e">
        <f t="shared" si="16"/>
        <v>#VALUE!</v>
      </c>
      <c r="AJ163" s="11" t="e">
        <f t="shared" si="17"/>
        <v>#VALUE!</v>
      </c>
      <c r="AK163" s="11" t="e">
        <f>IF(TablaRequerimientos[[#This Row],[Prioridad]]="Baja",((AI163*60)+AJ163)-30,IF(TablaRequerimientos[[#This Row],[Prioridad]]="Media",((AI163*60)+AJ163)-15))</f>
        <v>#VALUE!</v>
      </c>
      <c r="AM163" s="11">
        <f>TablaRequerimientos[[#This Row],[Tiempo Avance Incidente]]</f>
        <v>6.944444467080757E-4</v>
      </c>
      <c r="AN163" s="11">
        <f t="shared" si="18"/>
        <v>0</v>
      </c>
      <c r="AO163" s="11">
        <f t="shared" si="19"/>
        <v>1</v>
      </c>
      <c r="AP163" s="11">
        <f>IF(TablaRequerimientos[[#This Row],[Prioridad]]="Baja",((AN163*60)+AO163)-720,IF(TablaRequerimientos[[#This Row],[Prioridad]]="Media",((AN163*60)+AO163)-120))</f>
        <v>-719</v>
      </c>
      <c r="AR163" t="str">
        <f t="shared" si="20"/>
        <v>martes</v>
      </c>
    </row>
    <row r="164" spans="1:44" x14ac:dyDescent="0.25">
      <c r="A164" s="26" t="s">
        <v>4465</v>
      </c>
      <c r="B164" t="s">
        <v>4466</v>
      </c>
      <c r="C164" t="s">
        <v>395</v>
      </c>
      <c r="D164" t="s">
        <v>150</v>
      </c>
      <c r="E164" t="s">
        <v>546</v>
      </c>
      <c r="F164" t="s">
        <v>111</v>
      </c>
      <c r="G164" s="12">
        <v>43837</v>
      </c>
      <c r="H164" s="13">
        <v>0.71311342592592597</v>
      </c>
      <c r="I164" s="12">
        <v>43837</v>
      </c>
      <c r="J164" s="13">
        <v>0.73359953703703706</v>
      </c>
      <c r="K164" s="27">
        <v>43838.796817129631</v>
      </c>
      <c r="M164" s="11"/>
      <c r="O164" s="11" t="s">
        <v>546</v>
      </c>
      <c r="P164" s="11" t="s">
        <v>546</v>
      </c>
      <c r="X164" s="17" t="str">
        <f>IFERROR(VLOOKUP(TablaRequerimientos[[#This Row],[ID de orden de trabajo+]],#REF!,11,FALSE),"Por validar")</f>
        <v>Por validar</v>
      </c>
      <c r="Y164" s="11" t="str">
        <f>IFERROR(VLOOKUP(TablaRequerimientos[[#This Row],[ID de orden de trabajo+]],#REF!,12,FALSE),"Por validar")</f>
        <v>Por validar</v>
      </c>
      <c r="Z164" s="11">
        <v>1.1574073869269341E-4</v>
      </c>
      <c r="AA164" s="11" t="s">
        <v>37</v>
      </c>
      <c r="AC164" s="17" t="str">
        <f>TablaRequerimientos[[#This Row],[Tiempo Total Gestión]]</f>
        <v/>
      </c>
      <c r="AD164" s="11" t="e">
        <f t="shared" si="14"/>
        <v>#VALUE!</v>
      </c>
      <c r="AE164" s="11" t="e">
        <f t="shared" si="15"/>
        <v>#VALUE!</v>
      </c>
      <c r="AF164" s="11" t="e">
        <f>IF(TablaRequerimientos[[#This Row],[Prioridad]]="Baja",(AD164-24)*60+AE164,IF(TablaRequerimientos[[#This Row],[Prioridad]]="Media",(AD164-4)*60+AE164,(AD164-2)*60+AE164))</f>
        <v>#VALUE!</v>
      </c>
      <c r="AH164" s="17" t="str">
        <f>TablaRequerimientos[[#This Row],[Tiempo Creación (HH:mm)]]</f>
        <v>Por validar</v>
      </c>
      <c r="AI164" s="11" t="e">
        <f t="shared" si="16"/>
        <v>#VALUE!</v>
      </c>
      <c r="AJ164" s="11" t="e">
        <f t="shared" si="17"/>
        <v>#VALUE!</v>
      </c>
      <c r="AK164" s="11" t="e">
        <f>IF(TablaRequerimientos[[#This Row],[Prioridad]]="Baja",((AI164*60)+AJ164)-30,IF(TablaRequerimientos[[#This Row],[Prioridad]]="Media",((AI164*60)+AJ164)-15))</f>
        <v>#VALUE!</v>
      </c>
      <c r="AM164" s="11">
        <f>TablaRequerimientos[[#This Row],[Tiempo Avance Incidente]]</f>
        <v>1.1574073869269341E-4</v>
      </c>
      <c r="AN164" s="11">
        <f t="shared" si="18"/>
        <v>0</v>
      </c>
      <c r="AO164" s="11">
        <f t="shared" si="19"/>
        <v>0</v>
      </c>
      <c r="AP164" s="11">
        <f>IF(TablaRequerimientos[[#This Row],[Prioridad]]="Baja",((AN164*60)+AO164)-720,IF(TablaRequerimientos[[#This Row],[Prioridad]]="Media",((AN164*60)+AO164)-120))</f>
        <v>-720</v>
      </c>
      <c r="AR164" t="str">
        <f t="shared" si="20"/>
        <v>martes</v>
      </c>
    </row>
    <row r="165" spans="1:44" x14ac:dyDescent="0.25">
      <c r="A165" s="26" t="s">
        <v>4467</v>
      </c>
      <c r="B165" t="s">
        <v>4454</v>
      </c>
      <c r="C165" t="s">
        <v>395</v>
      </c>
      <c r="D165" t="s">
        <v>150</v>
      </c>
      <c r="E165" t="s">
        <v>546</v>
      </c>
      <c r="F165" t="s">
        <v>111</v>
      </c>
      <c r="G165" s="12">
        <v>43837</v>
      </c>
      <c r="H165" s="13">
        <v>0.72187499999999993</v>
      </c>
      <c r="I165" s="12">
        <v>43838</v>
      </c>
      <c r="J165" s="13">
        <v>0.3454976851851852</v>
      </c>
      <c r="K165" s="27">
        <v>43839.378206018519</v>
      </c>
      <c r="M165" s="11"/>
      <c r="O165" s="11" t="s">
        <v>546</v>
      </c>
      <c r="P165" s="11" t="s">
        <v>546</v>
      </c>
      <c r="X165" s="17" t="str">
        <f>IFERROR(VLOOKUP(TablaRequerimientos[[#This Row],[ID de orden de trabajo+]],#REF!,11,FALSE),"Por validar")</f>
        <v>Por validar</v>
      </c>
      <c r="Y165" s="11" t="str">
        <f>IFERROR(VLOOKUP(TablaRequerimientos[[#This Row],[ID de orden de trabajo+]],#REF!,12,FALSE),"Por validar")</f>
        <v>Por validar</v>
      </c>
      <c r="Z165" s="11">
        <v>3.819444464170374E-4</v>
      </c>
      <c r="AA165" s="11" t="s">
        <v>37</v>
      </c>
      <c r="AC165" s="17" t="str">
        <f>TablaRequerimientos[[#This Row],[Tiempo Total Gestión]]</f>
        <v/>
      </c>
      <c r="AD165" s="11" t="e">
        <f t="shared" si="14"/>
        <v>#VALUE!</v>
      </c>
      <c r="AE165" s="11" t="e">
        <f t="shared" si="15"/>
        <v>#VALUE!</v>
      </c>
      <c r="AF165" s="11" t="e">
        <f>IF(TablaRequerimientos[[#This Row],[Prioridad]]="Baja",(AD165-24)*60+AE165,IF(TablaRequerimientos[[#This Row],[Prioridad]]="Media",(AD165-4)*60+AE165,(AD165-2)*60+AE165))</f>
        <v>#VALUE!</v>
      </c>
      <c r="AH165" s="17" t="str">
        <f>TablaRequerimientos[[#This Row],[Tiempo Creación (HH:mm)]]</f>
        <v>Por validar</v>
      </c>
      <c r="AI165" s="11" t="e">
        <f t="shared" si="16"/>
        <v>#VALUE!</v>
      </c>
      <c r="AJ165" s="11" t="e">
        <f t="shared" si="17"/>
        <v>#VALUE!</v>
      </c>
      <c r="AK165" s="11" t="e">
        <f>IF(TablaRequerimientos[[#This Row],[Prioridad]]="Baja",((AI165*60)+AJ165)-30,IF(TablaRequerimientos[[#This Row],[Prioridad]]="Media",((AI165*60)+AJ165)-15))</f>
        <v>#VALUE!</v>
      </c>
      <c r="AM165" s="11">
        <f>TablaRequerimientos[[#This Row],[Tiempo Avance Incidente]]</f>
        <v>3.819444464170374E-4</v>
      </c>
      <c r="AN165" s="11">
        <f t="shared" si="18"/>
        <v>0</v>
      </c>
      <c r="AO165" s="11">
        <f t="shared" si="19"/>
        <v>0</v>
      </c>
      <c r="AP165" s="11">
        <f>IF(TablaRequerimientos[[#This Row],[Prioridad]]="Baja",((AN165*60)+AO165)-720,IF(TablaRequerimientos[[#This Row],[Prioridad]]="Media",((AN165*60)+AO165)-120))</f>
        <v>-720</v>
      </c>
      <c r="AR165" t="str">
        <f t="shared" si="20"/>
        <v>martes</v>
      </c>
    </row>
    <row r="166" spans="1:44" x14ac:dyDescent="0.25">
      <c r="A166" s="26" t="s">
        <v>4468</v>
      </c>
      <c r="B166" t="s">
        <v>4469</v>
      </c>
      <c r="C166" t="s">
        <v>123</v>
      </c>
      <c r="D166" t="s">
        <v>150</v>
      </c>
      <c r="E166" t="s">
        <v>546</v>
      </c>
      <c r="F166" t="s">
        <v>111</v>
      </c>
      <c r="G166" s="12">
        <v>43837</v>
      </c>
      <c r="H166" s="13">
        <v>0.73614583333333339</v>
      </c>
      <c r="I166" s="12">
        <v>43838</v>
      </c>
      <c r="J166" s="13">
        <v>0.34247685185185189</v>
      </c>
      <c r="K166" s="27">
        <v>43839.378206018519</v>
      </c>
      <c r="M166" s="11"/>
      <c r="O166" s="11" t="s">
        <v>546</v>
      </c>
      <c r="P166" s="11" t="s">
        <v>546</v>
      </c>
      <c r="X166" s="17" t="str">
        <f>IFERROR(VLOOKUP(TablaRequerimientos[[#This Row],[ID de orden de trabajo+]],#REF!,11,FALSE),"Por validar")</f>
        <v>Por validar</v>
      </c>
      <c r="Y166" s="11" t="str">
        <f>IFERROR(VLOOKUP(TablaRequerimientos[[#This Row],[ID de orden de trabajo+]],#REF!,12,FALSE),"Por validar")</f>
        <v>Por validar</v>
      </c>
      <c r="Z166" s="11">
        <v>1.1574076779652387E-5</v>
      </c>
      <c r="AA166" s="11" t="s">
        <v>37</v>
      </c>
      <c r="AC166" s="17" t="str">
        <f>TablaRequerimientos[[#This Row],[Tiempo Total Gestión]]</f>
        <v/>
      </c>
      <c r="AD166" s="11" t="e">
        <f t="shared" si="14"/>
        <v>#VALUE!</v>
      </c>
      <c r="AE166" s="11" t="e">
        <f t="shared" si="15"/>
        <v>#VALUE!</v>
      </c>
      <c r="AF166" s="11" t="e">
        <f>IF(TablaRequerimientos[[#This Row],[Prioridad]]="Baja",(AD166-24)*60+AE166,IF(TablaRequerimientos[[#This Row],[Prioridad]]="Media",(AD166-4)*60+AE166,(AD166-2)*60+AE166))</f>
        <v>#VALUE!</v>
      </c>
      <c r="AH166" s="17" t="str">
        <f>TablaRequerimientos[[#This Row],[Tiempo Creación (HH:mm)]]</f>
        <v>Por validar</v>
      </c>
      <c r="AI166" s="11" t="e">
        <f t="shared" si="16"/>
        <v>#VALUE!</v>
      </c>
      <c r="AJ166" s="11" t="e">
        <f t="shared" si="17"/>
        <v>#VALUE!</v>
      </c>
      <c r="AK166" s="11" t="e">
        <f>IF(TablaRequerimientos[[#This Row],[Prioridad]]="Baja",((AI166*60)+AJ166)-30,IF(TablaRequerimientos[[#This Row],[Prioridad]]="Media",((AI166*60)+AJ166)-15))</f>
        <v>#VALUE!</v>
      </c>
      <c r="AM166" s="11">
        <f>TablaRequerimientos[[#This Row],[Tiempo Avance Incidente]]</f>
        <v>1.1574076779652387E-5</v>
      </c>
      <c r="AN166" s="11">
        <f t="shared" si="18"/>
        <v>0</v>
      </c>
      <c r="AO166" s="11">
        <f t="shared" si="19"/>
        <v>0</v>
      </c>
      <c r="AP166" s="11">
        <f>IF(TablaRequerimientos[[#This Row],[Prioridad]]="Baja",((AN166*60)+AO166)-720,IF(TablaRequerimientos[[#This Row],[Prioridad]]="Media",((AN166*60)+AO166)-120))</f>
        <v>-720</v>
      </c>
      <c r="AR166" t="str">
        <f t="shared" si="20"/>
        <v>martes</v>
      </c>
    </row>
    <row r="167" spans="1:44" x14ac:dyDescent="0.25">
      <c r="A167" s="26" t="s">
        <v>4470</v>
      </c>
      <c r="B167" t="s">
        <v>4471</v>
      </c>
      <c r="C167" t="s">
        <v>395</v>
      </c>
      <c r="D167" t="s">
        <v>150</v>
      </c>
      <c r="E167" t="s">
        <v>546</v>
      </c>
      <c r="F167" t="s">
        <v>111</v>
      </c>
      <c r="G167" s="12">
        <v>43837</v>
      </c>
      <c r="H167" s="13">
        <v>0.73886574074074074</v>
      </c>
      <c r="I167" s="12">
        <v>43838</v>
      </c>
      <c r="J167" s="13">
        <v>0.38890046296296293</v>
      </c>
      <c r="K167" s="27">
        <v>43839.452106481483</v>
      </c>
      <c r="M167" s="11"/>
      <c r="O167" s="11" t="s">
        <v>546</v>
      </c>
      <c r="P167" s="11" t="s">
        <v>546</v>
      </c>
      <c r="X167" s="17" t="str">
        <f>IFERROR(VLOOKUP(TablaRequerimientos[[#This Row],[ID de orden de trabajo+]],#REF!,11,FALSE),"Por validar")</f>
        <v>Por validar</v>
      </c>
      <c r="Y167" s="11" t="str">
        <f>IFERROR(VLOOKUP(TablaRequerimientos[[#This Row],[ID de orden de trabajo+]],#REF!,12,FALSE),"Por validar")</f>
        <v>Por validar</v>
      </c>
      <c r="Z167" s="11">
        <v>4.0509259270038456E-4</v>
      </c>
      <c r="AA167" s="11" t="s">
        <v>37</v>
      </c>
      <c r="AC167" s="17" t="str">
        <f>TablaRequerimientos[[#This Row],[Tiempo Total Gestión]]</f>
        <v/>
      </c>
      <c r="AD167" s="11" t="e">
        <f t="shared" si="14"/>
        <v>#VALUE!</v>
      </c>
      <c r="AE167" s="11" t="e">
        <f t="shared" si="15"/>
        <v>#VALUE!</v>
      </c>
      <c r="AF167" s="11" t="e">
        <f>IF(TablaRequerimientos[[#This Row],[Prioridad]]="Baja",(AD167-24)*60+AE167,IF(TablaRequerimientos[[#This Row],[Prioridad]]="Media",(AD167-4)*60+AE167,(AD167-2)*60+AE167))</f>
        <v>#VALUE!</v>
      </c>
      <c r="AH167" s="17" t="str">
        <f>TablaRequerimientos[[#This Row],[Tiempo Creación (HH:mm)]]</f>
        <v>Por validar</v>
      </c>
      <c r="AI167" s="11" t="e">
        <f t="shared" si="16"/>
        <v>#VALUE!</v>
      </c>
      <c r="AJ167" s="11" t="e">
        <f t="shared" si="17"/>
        <v>#VALUE!</v>
      </c>
      <c r="AK167" s="11" t="e">
        <f>IF(TablaRequerimientos[[#This Row],[Prioridad]]="Baja",((AI167*60)+AJ167)-30,IF(TablaRequerimientos[[#This Row],[Prioridad]]="Media",((AI167*60)+AJ167)-15))</f>
        <v>#VALUE!</v>
      </c>
      <c r="AM167" s="11">
        <f>TablaRequerimientos[[#This Row],[Tiempo Avance Incidente]]</f>
        <v>4.0509259270038456E-4</v>
      </c>
      <c r="AN167" s="11">
        <f t="shared" si="18"/>
        <v>0</v>
      </c>
      <c r="AO167" s="11">
        <f t="shared" si="19"/>
        <v>0</v>
      </c>
      <c r="AP167" s="11">
        <f>IF(TablaRequerimientos[[#This Row],[Prioridad]]="Baja",((AN167*60)+AO167)-720,IF(TablaRequerimientos[[#This Row],[Prioridad]]="Media",((AN167*60)+AO167)-120))</f>
        <v>-720</v>
      </c>
      <c r="AR167" t="str">
        <f t="shared" si="20"/>
        <v>martes</v>
      </c>
    </row>
    <row r="168" spans="1:44" x14ac:dyDescent="0.25">
      <c r="A168" s="26" t="s">
        <v>4472</v>
      </c>
      <c r="B168" t="s">
        <v>4471</v>
      </c>
      <c r="C168" t="s">
        <v>395</v>
      </c>
      <c r="D168" t="s">
        <v>150</v>
      </c>
      <c r="E168" t="s">
        <v>546</v>
      </c>
      <c r="F168" t="s">
        <v>111</v>
      </c>
      <c r="G168" s="12">
        <v>43837</v>
      </c>
      <c r="H168" s="13">
        <v>0.73884259259259266</v>
      </c>
      <c r="I168" s="12">
        <v>43838</v>
      </c>
      <c r="J168" s="13">
        <v>0.34880787037037037</v>
      </c>
      <c r="K168" s="27">
        <v>43839.378206018519</v>
      </c>
      <c r="M168" s="11"/>
      <c r="O168" s="11" t="s">
        <v>546</v>
      </c>
      <c r="P168" s="11" t="s">
        <v>546</v>
      </c>
      <c r="X168" s="17" t="str">
        <f>IFERROR(VLOOKUP(TablaRequerimientos[[#This Row],[ID de orden de trabajo+]],#REF!,11,FALSE),"Por validar")</f>
        <v>Por validar</v>
      </c>
      <c r="Y168" s="11" t="str">
        <f>IFERROR(VLOOKUP(TablaRequerimientos[[#This Row],[ID de orden de trabajo+]],#REF!,12,FALSE),"Por validar")</f>
        <v>Por validar</v>
      </c>
      <c r="Z168" s="11">
        <v>2.7777777722803876E-4</v>
      </c>
      <c r="AA168" s="11" t="s">
        <v>37</v>
      </c>
      <c r="AC168" s="17" t="str">
        <f>TablaRequerimientos[[#This Row],[Tiempo Total Gestión]]</f>
        <v/>
      </c>
      <c r="AD168" s="11" t="e">
        <f t="shared" si="14"/>
        <v>#VALUE!</v>
      </c>
      <c r="AE168" s="11" t="e">
        <f t="shared" si="15"/>
        <v>#VALUE!</v>
      </c>
      <c r="AF168" s="11" t="e">
        <f>IF(TablaRequerimientos[[#This Row],[Prioridad]]="Baja",(AD168-24)*60+AE168,IF(TablaRequerimientos[[#This Row],[Prioridad]]="Media",(AD168-4)*60+AE168,(AD168-2)*60+AE168))</f>
        <v>#VALUE!</v>
      </c>
      <c r="AH168" s="17" t="str">
        <f>TablaRequerimientos[[#This Row],[Tiempo Creación (HH:mm)]]</f>
        <v>Por validar</v>
      </c>
      <c r="AI168" s="11" t="e">
        <f t="shared" si="16"/>
        <v>#VALUE!</v>
      </c>
      <c r="AJ168" s="11" t="e">
        <f t="shared" si="17"/>
        <v>#VALUE!</v>
      </c>
      <c r="AK168" s="11" t="e">
        <f>IF(TablaRequerimientos[[#This Row],[Prioridad]]="Baja",((AI168*60)+AJ168)-30,IF(TablaRequerimientos[[#This Row],[Prioridad]]="Media",((AI168*60)+AJ168)-15))</f>
        <v>#VALUE!</v>
      </c>
      <c r="AM168" s="11">
        <f>TablaRequerimientos[[#This Row],[Tiempo Avance Incidente]]</f>
        <v>2.7777777722803876E-4</v>
      </c>
      <c r="AN168" s="11">
        <f t="shared" si="18"/>
        <v>0</v>
      </c>
      <c r="AO168" s="11">
        <f t="shared" si="19"/>
        <v>0</v>
      </c>
      <c r="AP168" s="11">
        <f>IF(TablaRequerimientos[[#This Row],[Prioridad]]="Baja",((AN168*60)+AO168)-720,IF(TablaRequerimientos[[#This Row],[Prioridad]]="Media",((AN168*60)+AO168)-120))</f>
        <v>-720</v>
      </c>
      <c r="AR168" t="str">
        <f t="shared" si="20"/>
        <v>martes</v>
      </c>
    </row>
    <row r="169" spans="1:44" x14ac:dyDescent="0.25">
      <c r="A169" s="26" t="s">
        <v>4473</v>
      </c>
      <c r="B169" t="s">
        <v>4474</v>
      </c>
      <c r="C169" t="s">
        <v>395</v>
      </c>
      <c r="D169" t="s">
        <v>150</v>
      </c>
      <c r="E169" t="s">
        <v>546</v>
      </c>
      <c r="F169" t="s">
        <v>111</v>
      </c>
      <c r="G169" s="12">
        <v>43837</v>
      </c>
      <c r="H169" s="13">
        <v>0.74238425925925933</v>
      </c>
      <c r="I169" s="12">
        <v>43838</v>
      </c>
      <c r="J169" s="13">
        <v>0.34020833333333328</v>
      </c>
      <c r="K169" s="27">
        <v>43839.378206018519</v>
      </c>
      <c r="M169" s="11"/>
      <c r="O169" s="11" t="s">
        <v>546</v>
      </c>
      <c r="P169" s="11" t="s">
        <v>546</v>
      </c>
      <c r="X169" s="29" t="str">
        <f>IFERROR(VLOOKUP(TablaRequerimientos[[#This Row],[ID de orden de trabajo+]],#REF!,11,FALSE),"Por validar")</f>
        <v>Por validar</v>
      </c>
      <c r="Y169" s="11" t="str">
        <f>IFERROR(VLOOKUP(TablaRequerimientos[[#This Row],[ID de orden de trabajo+]],#REF!,12,FALSE),"Por validar")</f>
        <v>Por validar</v>
      </c>
      <c r="Z169" s="11">
        <v>3.7037036963738501E-4</v>
      </c>
      <c r="AA169" s="11" t="s">
        <v>37</v>
      </c>
      <c r="AC169" s="17" t="str">
        <f>TablaRequerimientos[[#This Row],[Tiempo Total Gestión]]</f>
        <v/>
      </c>
      <c r="AD169" s="11" t="e">
        <f t="shared" si="14"/>
        <v>#VALUE!</v>
      </c>
      <c r="AE169" s="11" t="e">
        <f t="shared" si="15"/>
        <v>#VALUE!</v>
      </c>
      <c r="AF169" s="11" t="e">
        <f>IF(TablaRequerimientos[[#This Row],[Prioridad]]="Baja",(AD169-24)*60+AE169,IF(TablaRequerimientos[[#This Row],[Prioridad]]="Media",(AD169-4)*60+AE169,(AD169-2)*60+AE169))</f>
        <v>#VALUE!</v>
      </c>
      <c r="AH169" s="29" t="str">
        <f>TablaRequerimientos[[#This Row],[Tiempo Creación (HH:mm)]]</f>
        <v>Por validar</v>
      </c>
      <c r="AI169" s="28" t="e">
        <f t="shared" si="16"/>
        <v>#VALUE!</v>
      </c>
      <c r="AJ169" s="28" t="e">
        <f t="shared" si="17"/>
        <v>#VALUE!</v>
      </c>
      <c r="AK169" s="28" t="e">
        <f>IF(TablaRequerimientos[[#This Row],[Prioridad]]="Baja",((AI169*60)+AJ169)-30,IF(TablaRequerimientos[[#This Row],[Prioridad]]="Media",((AI169*60)+AJ169)-15))</f>
        <v>#VALUE!</v>
      </c>
      <c r="AM169" s="11">
        <f>TablaRequerimientos[[#This Row],[Tiempo Avance Incidente]]</f>
        <v>3.7037036963738501E-4</v>
      </c>
      <c r="AN169" s="11">
        <f t="shared" si="18"/>
        <v>0</v>
      </c>
      <c r="AO169" s="11">
        <f t="shared" si="19"/>
        <v>0</v>
      </c>
      <c r="AP169" s="11">
        <f>IF(TablaRequerimientos[[#This Row],[Prioridad]]="Baja",((AN169*60)+AO169)-720,IF(TablaRequerimientos[[#This Row],[Prioridad]]="Media",((AN169*60)+AO169)-120))</f>
        <v>-720</v>
      </c>
      <c r="AR169" t="str">
        <f t="shared" si="20"/>
        <v>martes</v>
      </c>
    </row>
    <row r="170" spans="1:44" x14ac:dyDescent="0.25">
      <c r="A170" s="26" t="s">
        <v>4475</v>
      </c>
      <c r="B170" t="s">
        <v>4443</v>
      </c>
      <c r="C170" t="s">
        <v>395</v>
      </c>
      <c r="D170" t="s">
        <v>150</v>
      </c>
      <c r="E170" t="s">
        <v>546</v>
      </c>
      <c r="F170" t="s">
        <v>111</v>
      </c>
      <c r="G170" s="12">
        <v>43838</v>
      </c>
      <c r="H170" s="13">
        <v>0.41940972222222223</v>
      </c>
      <c r="I170" s="12">
        <v>43838</v>
      </c>
      <c r="J170" s="13">
        <v>0.42964120370370368</v>
      </c>
      <c r="K170" s="27">
        <v>43839.452106481483</v>
      </c>
      <c r="M170" s="11"/>
      <c r="O170" s="11" t="s">
        <v>546</v>
      </c>
      <c r="P170" s="11" t="s">
        <v>546</v>
      </c>
      <c r="X170" s="17" t="str">
        <f>IFERROR(VLOOKUP(TablaRequerimientos[[#This Row],[ID de orden de trabajo+]],#REF!,11,FALSE),"Por validar")</f>
        <v>Por validar</v>
      </c>
      <c r="Y170" s="11" t="str">
        <f>IFERROR(VLOOKUP(TablaRequerimientos[[#This Row],[ID de orden de trabajo+]],#REF!,12,FALSE),"Por validar")</f>
        <v>Por validar</v>
      </c>
      <c r="Z170" s="11">
        <v>5.1620370359160006E-3</v>
      </c>
      <c r="AA170" s="11" t="s">
        <v>37</v>
      </c>
      <c r="AC170" s="17" t="str">
        <f>TablaRequerimientos[[#This Row],[Tiempo Total Gestión]]</f>
        <v/>
      </c>
      <c r="AD170" s="11" t="e">
        <f t="shared" si="14"/>
        <v>#VALUE!</v>
      </c>
      <c r="AE170" s="11" t="e">
        <f t="shared" si="15"/>
        <v>#VALUE!</v>
      </c>
      <c r="AF170" s="11" t="e">
        <f>IF(TablaRequerimientos[[#This Row],[Prioridad]]="Baja",(AD170-24)*60+AE170,IF(TablaRequerimientos[[#This Row],[Prioridad]]="Media",(AD170-4)*60+AE170,(AD170-2)*60+AE170))</f>
        <v>#VALUE!</v>
      </c>
      <c r="AH170" s="17" t="str">
        <f>TablaRequerimientos[[#This Row],[Tiempo Creación (HH:mm)]]</f>
        <v>Por validar</v>
      </c>
      <c r="AI170" s="11" t="e">
        <f t="shared" si="16"/>
        <v>#VALUE!</v>
      </c>
      <c r="AJ170" s="11" t="e">
        <f t="shared" si="17"/>
        <v>#VALUE!</v>
      </c>
      <c r="AK170" s="11" t="e">
        <f>IF(TablaRequerimientos[[#This Row],[Prioridad]]="Baja",((AI170*60)+AJ170)-30,IF(TablaRequerimientos[[#This Row],[Prioridad]]="Media",((AI170*60)+AJ170)-15))</f>
        <v>#VALUE!</v>
      </c>
      <c r="AM170" s="11">
        <f>TablaRequerimientos[[#This Row],[Tiempo Avance Incidente]]</f>
        <v>5.1620370359160006E-3</v>
      </c>
      <c r="AN170" s="11">
        <f t="shared" si="18"/>
        <v>0</v>
      </c>
      <c r="AO170" s="11">
        <f t="shared" si="19"/>
        <v>7</v>
      </c>
      <c r="AP170" s="11">
        <f>IF(TablaRequerimientos[[#This Row],[Prioridad]]="Baja",((AN170*60)+AO170)-720,IF(TablaRequerimientos[[#This Row],[Prioridad]]="Media",((AN170*60)+AO170)-120))</f>
        <v>-713</v>
      </c>
      <c r="AR170" t="str">
        <f t="shared" si="20"/>
        <v>miércoles</v>
      </c>
    </row>
    <row r="171" spans="1:44" x14ac:dyDescent="0.25">
      <c r="A171" s="26" t="s">
        <v>4476</v>
      </c>
      <c r="B171" t="s">
        <v>4251</v>
      </c>
      <c r="C171" t="s">
        <v>395</v>
      </c>
      <c r="D171" t="s">
        <v>150</v>
      </c>
      <c r="E171" t="s">
        <v>546</v>
      </c>
      <c r="F171" t="s">
        <v>111</v>
      </c>
      <c r="G171" s="12">
        <v>43838</v>
      </c>
      <c r="H171" s="13">
        <v>0.27067129629629633</v>
      </c>
      <c r="I171" s="12">
        <v>43839</v>
      </c>
      <c r="J171" s="13">
        <v>0.55668981481481483</v>
      </c>
      <c r="K171" s="27">
        <v>43840.642997685187</v>
      </c>
      <c r="M171" s="11"/>
      <c r="O171" s="11" t="s">
        <v>546</v>
      </c>
      <c r="P171" s="11" t="s">
        <v>546</v>
      </c>
      <c r="X171" s="17" t="str">
        <f>IFERROR(VLOOKUP(TablaRequerimientos[[#This Row],[ID de orden de trabajo+]],#REF!,11,FALSE),"Por validar")</f>
        <v>Por validar</v>
      </c>
      <c r="Y171" s="11" t="str">
        <f>IFERROR(VLOOKUP(TablaRequerimientos[[#This Row],[ID de orden de trabajo+]],#REF!,12,FALSE),"Por validar")</f>
        <v>Por validar</v>
      </c>
      <c r="Z171" s="11">
        <v>0</v>
      </c>
      <c r="AA171" s="11" t="s">
        <v>37</v>
      </c>
      <c r="AC171" s="17" t="str">
        <f>TablaRequerimientos[[#This Row],[Tiempo Total Gestión]]</f>
        <v/>
      </c>
      <c r="AD171" s="11" t="e">
        <f t="shared" si="14"/>
        <v>#VALUE!</v>
      </c>
      <c r="AE171" s="11" t="e">
        <f t="shared" si="15"/>
        <v>#VALUE!</v>
      </c>
      <c r="AF171" s="11" t="e">
        <f>IF(TablaRequerimientos[[#This Row],[Prioridad]]="Baja",(AD171-24)*60+AE171,IF(TablaRequerimientos[[#This Row],[Prioridad]]="Media",(AD171-4)*60+AE171,(AD171-2)*60+AE171))</f>
        <v>#VALUE!</v>
      </c>
      <c r="AH171" s="17" t="str">
        <f>TablaRequerimientos[[#This Row],[Tiempo Creación (HH:mm)]]</f>
        <v>Por validar</v>
      </c>
      <c r="AI171" s="11" t="e">
        <f t="shared" si="16"/>
        <v>#VALUE!</v>
      </c>
      <c r="AJ171" s="11" t="e">
        <f t="shared" si="17"/>
        <v>#VALUE!</v>
      </c>
      <c r="AK171" s="11" t="e">
        <f>IF(TablaRequerimientos[[#This Row],[Prioridad]]="Baja",((AI171*60)+AJ171)-30,IF(TablaRequerimientos[[#This Row],[Prioridad]]="Media",((AI171*60)+AJ171)-15))</f>
        <v>#VALUE!</v>
      </c>
      <c r="AM171" s="11">
        <f>TablaRequerimientos[[#This Row],[Tiempo Avance Incidente]]</f>
        <v>0</v>
      </c>
      <c r="AN171" s="11">
        <f t="shared" si="18"/>
        <v>0</v>
      </c>
      <c r="AO171" s="11">
        <f t="shared" si="19"/>
        <v>0</v>
      </c>
      <c r="AP171" s="11">
        <f>IF(TablaRequerimientos[[#This Row],[Prioridad]]="Baja",((AN171*60)+AO171)-720,IF(TablaRequerimientos[[#This Row],[Prioridad]]="Media",((AN171*60)+AO171)-120))</f>
        <v>-720</v>
      </c>
      <c r="AR171" t="str">
        <f t="shared" si="20"/>
        <v>miércoles</v>
      </c>
    </row>
    <row r="172" spans="1:44" x14ac:dyDescent="0.25">
      <c r="A172" s="26" t="s">
        <v>4477</v>
      </c>
      <c r="B172" t="s">
        <v>4478</v>
      </c>
      <c r="C172" t="s">
        <v>4479</v>
      </c>
      <c r="D172" t="s">
        <v>150</v>
      </c>
      <c r="E172" t="s">
        <v>546</v>
      </c>
      <c r="F172" t="s">
        <v>35</v>
      </c>
      <c r="G172" s="12">
        <v>43838</v>
      </c>
      <c r="H172" s="13">
        <v>0.27406249999999999</v>
      </c>
      <c r="I172" s="12">
        <v>43838</v>
      </c>
      <c r="J172" s="13">
        <v>0.33155092592592594</v>
      </c>
      <c r="K172" s="27">
        <v>43839.378206018519</v>
      </c>
      <c r="M172" s="11"/>
      <c r="O172" s="11" t="s">
        <v>546</v>
      </c>
      <c r="P172" s="11" t="s">
        <v>546</v>
      </c>
      <c r="X172" s="17" t="str">
        <f>IFERROR(VLOOKUP(TablaRequerimientos[[#This Row],[ID de orden de trabajo+]],#REF!,11,FALSE),"Por validar")</f>
        <v>Por validar</v>
      </c>
      <c r="Y172" s="11" t="str">
        <f>IFERROR(VLOOKUP(TablaRequerimientos[[#This Row],[ID de orden de trabajo+]],#REF!,12,FALSE),"Por validar")</f>
        <v>Por validar</v>
      </c>
      <c r="Z172" s="11">
        <v>0</v>
      </c>
      <c r="AA172" s="11" t="s">
        <v>37</v>
      </c>
      <c r="AC172" s="17" t="str">
        <f>TablaRequerimientos[[#This Row],[Tiempo Total Gestión]]</f>
        <v/>
      </c>
      <c r="AD172" s="11" t="e">
        <f t="shared" si="14"/>
        <v>#VALUE!</v>
      </c>
      <c r="AE172" s="11" t="e">
        <f t="shared" si="15"/>
        <v>#VALUE!</v>
      </c>
      <c r="AF172" s="11" t="e">
        <f>IF(TablaRequerimientos[[#This Row],[Prioridad]]="Baja",(AD172-24)*60+AE172,IF(TablaRequerimientos[[#This Row],[Prioridad]]="Media",(AD172-4)*60+AE172,(AD172-2)*60+AE172))</f>
        <v>#VALUE!</v>
      </c>
      <c r="AH172" s="17" t="str">
        <f>TablaRequerimientos[[#This Row],[Tiempo Creación (HH:mm)]]</f>
        <v>Por validar</v>
      </c>
      <c r="AI172" s="11" t="e">
        <f t="shared" si="16"/>
        <v>#VALUE!</v>
      </c>
      <c r="AJ172" s="11" t="e">
        <f t="shared" si="17"/>
        <v>#VALUE!</v>
      </c>
      <c r="AK172" s="11" t="e">
        <f>IF(TablaRequerimientos[[#This Row],[Prioridad]]="Baja",((AI172*60)+AJ172)-30,IF(TablaRequerimientos[[#This Row],[Prioridad]]="Media",((AI172*60)+AJ172)-15))</f>
        <v>#VALUE!</v>
      </c>
      <c r="AM172" s="11">
        <f>TablaRequerimientos[[#This Row],[Tiempo Avance Incidente]]</f>
        <v>0</v>
      </c>
      <c r="AN172" s="11">
        <f t="shared" si="18"/>
        <v>0</v>
      </c>
      <c r="AO172" s="11">
        <f t="shared" si="19"/>
        <v>0</v>
      </c>
      <c r="AP172" s="11">
        <f>IF(TablaRequerimientos[[#This Row],[Prioridad]]="Baja",((AN172*60)+AO172)-720,IF(TablaRequerimientos[[#This Row],[Prioridad]]="Media",((AN172*60)+AO172)-120))</f>
        <v>-720</v>
      </c>
      <c r="AR172" t="str">
        <f t="shared" si="20"/>
        <v>miércoles</v>
      </c>
    </row>
    <row r="173" spans="1:44" x14ac:dyDescent="0.25">
      <c r="A173" s="26" t="s">
        <v>4480</v>
      </c>
      <c r="B173" t="s">
        <v>4481</v>
      </c>
      <c r="C173" t="s">
        <v>161</v>
      </c>
      <c r="D173" t="s">
        <v>150</v>
      </c>
      <c r="E173" t="s">
        <v>546</v>
      </c>
      <c r="F173" t="s">
        <v>111</v>
      </c>
      <c r="G173" s="12">
        <v>43838</v>
      </c>
      <c r="H173" s="13">
        <v>0.35949074074074078</v>
      </c>
      <c r="I173" s="12">
        <v>43838</v>
      </c>
      <c r="J173" s="13">
        <v>0.46271990740740737</v>
      </c>
      <c r="K173" s="27">
        <v>43839.555868055555</v>
      </c>
      <c r="M173" s="11"/>
      <c r="O173" s="11" t="s">
        <v>546</v>
      </c>
      <c r="P173" s="11" t="s">
        <v>546</v>
      </c>
      <c r="X173" s="17" t="str">
        <f>IFERROR(VLOOKUP(TablaRequerimientos[[#This Row],[ID de orden de trabajo+]],#REF!,11,FALSE),"Por validar")</f>
        <v>Por validar</v>
      </c>
      <c r="Y173" s="11" t="str">
        <f>IFERROR(VLOOKUP(TablaRequerimientos[[#This Row],[ID de orden de trabajo+]],#REF!,12,FALSE),"Por validar")</f>
        <v>Por validar</v>
      </c>
      <c r="Z173" s="11">
        <v>1.2037037013215013E-3</v>
      </c>
      <c r="AA173" s="11" t="s">
        <v>37</v>
      </c>
      <c r="AC173" s="17" t="str">
        <f>TablaRequerimientos[[#This Row],[Tiempo Total Gestión]]</f>
        <v/>
      </c>
      <c r="AD173" s="11" t="e">
        <f t="shared" si="14"/>
        <v>#VALUE!</v>
      </c>
      <c r="AE173" s="11" t="e">
        <f t="shared" si="15"/>
        <v>#VALUE!</v>
      </c>
      <c r="AF173" s="11" t="e">
        <f>IF(TablaRequerimientos[[#This Row],[Prioridad]]="Baja",(AD173-24)*60+AE173,IF(TablaRequerimientos[[#This Row],[Prioridad]]="Media",(AD173-4)*60+AE173,(AD173-2)*60+AE173))</f>
        <v>#VALUE!</v>
      </c>
      <c r="AH173" s="17" t="str">
        <f>TablaRequerimientos[[#This Row],[Tiempo Creación (HH:mm)]]</f>
        <v>Por validar</v>
      </c>
      <c r="AI173" s="11" t="e">
        <f t="shared" si="16"/>
        <v>#VALUE!</v>
      </c>
      <c r="AJ173" s="11" t="e">
        <f t="shared" si="17"/>
        <v>#VALUE!</v>
      </c>
      <c r="AK173" s="11" t="e">
        <f>IF(TablaRequerimientos[[#This Row],[Prioridad]]="Baja",((AI173*60)+AJ173)-30,IF(TablaRequerimientos[[#This Row],[Prioridad]]="Media",((AI173*60)+AJ173)-15))</f>
        <v>#VALUE!</v>
      </c>
      <c r="AM173" s="11">
        <f>TablaRequerimientos[[#This Row],[Tiempo Avance Incidente]]</f>
        <v>1.2037037013215013E-3</v>
      </c>
      <c r="AN173" s="11">
        <f t="shared" si="18"/>
        <v>0</v>
      </c>
      <c r="AO173" s="11">
        <f t="shared" si="19"/>
        <v>1</v>
      </c>
      <c r="AP173" s="11">
        <f>IF(TablaRequerimientos[[#This Row],[Prioridad]]="Baja",((AN173*60)+AO173)-720,IF(TablaRequerimientos[[#This Row],[Prioridad]]="Media",((AN173*60)+AO173)-120))</f>
        <v>-719</v>
      </c>
      <c r="AR173" t="str">
        <f t="shared" si="20"/>
        <v>miércoles</v>
      </c>
    </row>
    <row r="174" spans="1:44" x14ac:dyDescent="0.25">
      <c r="A174" s="26" t="s">
        <v>4482</v>
      </c>
      <c r="B174" t="s">
        <v>4483</v>
      </c>
      <c r="C174" t="s">
        <v>395</v>
      </c>
      <c r="D174" t="s">
        <v>150</v>
      </c>
      <c r="E174" t="s">
        <v>546</v>
      </c>
      <c r="F174" t="s">
        <v>111</v>
      </c>
      <c r="G174" s="12">
        <v>43838</v>
      </c>
      <c r="H174" s="13">
        <v>0.37111111111111111</v>
      </c>
      <c r="I174" s="12">
        <v>43838</v>
      </c>
      <c r="J174" s="13">
        <v>0.41710648148148149</v>
      </c>
      <c r="K174" s="27">
        <v>43839.452106481483</v>
      </c>
      <c r="M174" s="11"/>
      <c r="O174" s="11" t="s">
        <v>546</v>
      </c>
      <c r="P174" s="11" t="s">
        <v>546</v>
      </c>
      <c r="X174" s="17" t="str">
        <f>IFERROR(VLOOKUP(TablaRequerimientos[[#This Row],[ID de orden de trabajo+]],#REF!,11,FALSE),"Por validar")</f>
        <v>Por validar</v>
      </c>
      <c r="Y174" s="11" t="str">
        <f>IFERROR(VLOOKUP(TablaRequerimientos[[#This Row],[ID de orden de trabajo+]],#REF!,12,FALSE),"Por validar")</f>
        <v>Por validar</v>
      </c>
      <c r="Z174" s="11">
        <v>2.546296309446916E-4</v>
      </c>
      <c r="AA174" s="11" t="s">
        <v>37</v>
      </c>
      <c r="AC174" s="17" t="str">
        <f>TablaRequerimientos[[#This Row],[Tiempo Total Gestión]]</f>
        <v/>
      </c>
      <c r="AD174" s="11" t="e">
        <f t="shared" si="14"/>
        <v>#VALUE!</v>
      </c>
      <c r="AE174" s="11" t="e">
        <f t="shared" si="15"/>
        <v>#VALUE!</v>
      </c>
      <c r="AF174" s="11" t="e">
        <f>IF(TablaRequerimientos[[#This Row],[Prioridad]]="Baja",(AD174-24)*60+AE174,IF(TablaRequerimientos[[#This Row],[Prioridad]]="Media",(AD174-4)*60+AE174,(AD174-2)*60+AE174))</f>
        <v>#VALUE!</v>
      </c>
      <c r="AH174" s="17" t="str">
        <f>TablaRequerimientos[[#This Row],[Tiempo Creación (HH:mm)]]</f>
        <v>Por validar</v>
      </c>
      <c r="AI174" s="11" t="e">
        <f t="shared" si="16"/>
        <v>#VALUE!</v>
      </c>
      <c r="AJ174" s="11" t="e">
        <f t="shared" si="17"/>
        <v>#VALUE!</v>
      </c>
      <c r="AK174" s="11" t="e">
        <f>IF(TablaRequerimientos[[#This Row],[Prioridad]]="Baja",((AI174*60)+AJ174)-30,IF(TablaRequerimientos[[#This Row],[Prioridad]]="Media",((AI174*60)+AJ174)-15))</f>
        <v>#VALUE!</v>
      </c>
      <c r="AM174" s="11">
        <f>TablaRequerimientos[[#This Row],[Tiempo Avance Incidente]]</f>
        <v>2.546296309446916E-4</v>
      </c>
      <c r="AN174" s="11">
        <f t="shared" si="18"/>
        <v>0</v>
      </c>
      <c r="AO174" s="11">
        <f t="shared" si="19"/>
        <v>0</v>
      </c>
      <c r="AP174" s="11">
        <f>IF(TablaRequerimientos[[#This Row],[Prioridad]]="Baja",((AN174*60)+AO174)-720,IF(TablaRequerimientos[[#This Row],[Prioridad]]="Media",((AN174*60)+AO174)-120))</f>
        <v>-720</v>
      </c>
      <c r="AR174" t="str">
        <f t="shared" si="20"/>
        <v>miércoles</v>
      </c>
    </row>
    <row r="175" spans="1:44" x14ac:dyDescent="0.25">
      <c r="A175" s="26" t="s">
        <v>4484</v>
      </c>
      <c r="B175" t="s">
        <v>4485</v>
      </c>
      <c r="C175" t="s">
        <v>395</v>
      </c>
      <c r="D175" t="s">
        <v>150</v>
      </c>
      <c r="E175" t="s">
        <v>546</v>
      </c>
      <c r="F175" t="s">
        <v>111</v>
      </c>
      <c r="G175" s="12">
        <v>43838</v>
      </c>
      <c r="H175" s="13">
        <v>0.42328703703703702</v>
      </c>
      <c r="I175" s="12">
        <v>43838</v>
      </c>
      <c r="J175" s="13">
        <v>0.43148148148148152</v>
      </c>
      <c r="K175" s="27">
        <v>43839.452106481483</v>
      </c>
      <c r="M175" s="11"/>
      <c r="O175" s="11" t="s">
        <v>546</v>
      </c>
      <c r="P175" s="11" t="s">
        <v>546</v>
      </c>
      <c r="X175" s="17" t="str">
        <f>IFERROR(VLOOKUP(TablaRequerimientos[[#This Row],[ID de orden de trabajo+]],#REF!,11,FALSE),"Por validar")</f>
        <v>Por validar</v>
      </c>
      <c r="Y175" s="11" t="str">
        <f>IFERROR(VLOOKUP(TablaRequerimientos[[#This Row],[ID de orden de trabajo+]],#REF!,12,FALSE),"Por validar")</f>
        <v>Por validar</v>
      </c>
      <c r="Z175" s="11">
        <v>1.1574076779652387E-5</v>
      </c>
      <c r="AA175" s="11" t="s">
        <v>37</v>
      </c>
      <c r="AC175" s="17" t="str">
        <f>TablaRequerimientos[[#This Row],[Tiempo Total Gestión]]</f>
        <v/>
      </c>
      <c r="AD175" s="11" t="e">
        <f t="shared" si="14"/>
        <v>#VALUE!</v>
      </c>
      <c r="AE175" s="11" t="e">
        <f t="shared" si="15"/>
        <v>#VALUE!</v>
      </c>
      <c r="AF175" s="11" t="e">
        <f>IF(TablaRequerimientos[[#This Row],[Prioridad]]="Baja",(AD175-24)*60+AE175,IF(TablaRequerimientos[[#This Row],[Prioridad]]="Media",(AD175-4)*60+AE175,(AD175-2)*60+AE175))</f>
        <v>#VALUE!</v>
      </c>
      <c r="AH175" s="17" t="str">
        <f>TablaRequerimientos[[#This Row],[Tiempo Creación (HH:mm)]]</f>
        <v>Por validar</v>
      </c>
      <c r="AI175" s="11" t="e">
        <f t="shared" si="16"/>
        <v>#VALUE!</v>
      </c>
      <c r="AJ175" s="11" t="e">
        <f t="shared" si="17"/>
        <v>#VALUE!</v>
      </c>
      <c r="AK175" s="11" t="e">
        <f>IF(TablaRequerimientos[[#This Row],[Prioridad]]="Baja",((AI175*60)+AJ175)-30,IF(TablaRequerimientos[[#This Row],[Prioridad]]="Media",((AI175*60)+AJ175)-15))</f>
        <v>#VALUE!</v>
      </c>
      <c r="AM175" s="11">
        <f>TablaRequerimientos[[#This Row],[Tiempo Avance Incidente]]</f>
        <v>1.1574076779652387E-5</v>
      </c>
      <c r="AN175" s="11">
        <f t="shared" si="18"/>
        <v>0</v>
      </c>
      <c r="AO175" s="11">
        <f t="shared" si="19"/>
        <v>0</v>
      </c>
      <c r="AP175" s="11">
        <f>IF(TablaRequerimientos[[#This Row],[Prioridad]]="Baja",((AN175*60)+AO175)-720,IF(TablaRequerimientos[[#This Row],[Prioridad]]="Media",((AN175*60)+AO175)-120))</f>
        <v>-720</v>
      </c>
      <c r="AR175" t="str">
        <f t="shared" si="20"/>
        <v>miércoles</v>
      </c>
    </row>
    <row r="176" spans="1:44" x14ac:dyDescent="0.25">
      <c r="A176" s="26" t="s">
        <v>4486</v>
      </c>
      <c r="B176" t="s">
        <v>4487</v>
      </c>
      <c r="C176" t="s">
        <v>395</v>
      </c>
      <c r="D176" t="s">
        <v>150</v>
      </c>
      <c r="E176" t="s">
        <v>546</v>
      </c>
      <c r="F176" t="s">
        <v>111</v>
      </c>
      <c r="G176" s="12">
        <v>43838</v>
      </c>
      <c r="H176" s="13">
        <v>0.51489583333333333</v>
      </c>
      <c r="I176" s="12">
        <v>43838</v>
      </c>
      <c r="J176" s="13">
        <v>0.69339120370370377</v>
      </c>
      <c r="K176" s="27">
        <v>43839.727534722224</v>
      </c>
      <c r="M176" s="11"/>
      <c r="O176" s="11" t="s">
        <v>546</v>
      </c>
      <c r="P176" s="11" t="s">
        <v>546</v>
      </c>
      <c r="X176" s="17" t="str">
        <f>IFERROR(VLOOKUP(TablaRequerimientos[[#This Row],[ID de orden de trabajo+]],#REF!,11,FALSE),"Por validar")</f>
        <v>Por validar</v>
      </c>
      <c r="Y176" s="11" t="str">
        <f>IFERROR(VLOOKUP(TablaRequerimientos[[#This Row],[ID de orden de trabajo+]],#REF!,12,FALSE),"Por validar")</f>
        <v>Por validar</v>
      </c>
      <c r="Z176" s="11">
        <v>2.3495370332966559E-3</v>
      </c>
      <c r="AA176" s="11" t="s">
        <v>37</v>
      </c>
      <c r="AC176" s="17" t="str">
        <f>TablaRequerimientos[[#This Row],[Tiempo Total Gestión]]</f>
        <v/>
      </c>
      <c r="AD176" s="11" t="e">
        <f t="shared" si="14"/>
        <v>#VALUE!</v>
      </c>
      <c r="AE176" s="11" t="e">
        <f t="shared" si="15"/>
        <v>#VALUE!</v>
      </c>
      <c r="AF176" s="11" t="e">
        <f>IF(TablaRequerimientos[[#This Row],[Prioridad]]="Baja",(AD176-24)*60+AE176,IF(TablaRequerimientos[[#This Row],[Prioridad]]="Media",(AD176-4)*60+AE176,(AD176-2)*60+AE176))</f>
        <v>#VALUE!</v>
      </c>
      <c r="AH176" s="17" t="str">
        <f>TablaRequerimientos[[#This Row],[Tiempo Creación (HH:mm)]]</f>
        <v>Por validar</v>
      </c>
      <c r="AI176" s="11" t="e">
        <f t="shared" si="16"/>
        <v>#VALUE!</v>
      </c>
      <c r="AJ176" s="11" t="e">
        <f t="shared" si="17"/>
        <v>#VALUE!</v>
      </c>
      <c r="AK176" s="11" t="e">
        <f>IF(TablaRequerimientos[[#This Row],[Prioridad]]="Baja",((AI176*60)+AJ176)-30,IF(TablaRequerimientos[[#This Row],[Prioridad]]="Media",((AI176*60)+AJ176)-15))</f>
        <v>#VALUE!</v>
      </c>
      <c r="AM176" s="11">
        <f>TablaRequerimientos[[#This Row],[Tiempo Avance Incidente]]</f>
        <v>2.3495370332966559E-3</v>
      </c>
      <c r="AN176" s="11">
        <f t="shared" si="18"/>
        <v>0</v>
      </c>
      <c r="AO176" s="11">
        <f t="shared" si="19"/>
        <v>3</v>
      </c>
      <c r="AP176" s="11">
        <f>IF(TablaRequerimientos[[#This Row],[Prioridad]]="Baja",((AN176*60)+AO176)-720,IF(TablaRequerimientos[[#This Row],[Prioridad]]="Media",((AN176*60)+AO176)-120))</f>
        <v>-717</v>
      </c>
      <c r="AR176" t="str">
        <f t="shared" si="20"/>
        <v>miércoles</v>
      </c>
    </row>
    <row r="177" spans="1:44" x14ac:dyDescent="0.25">
      <c r="A177" s="26" t="s">
        <v>4488</v>
      </c>
      <c r="B177" t="s">
        <v>4489</v>
      </c>
      <c r="C177" t="s">
        <v>149</v>
      </c>
      <c r="D177" t="s">
        <v>150</v>
      </c>
      <c r="E177" t="s">
        <v>546</v>
      </c>
      <c r="F177" t="s">
        <v>111</v>
      </c>
      <c r="G177" s="12">
        <v>43838</v>
      </c>
      <c r="H177" s="13">
        <v>0.53281250000000002</v>
      </c>
      <c r="I177" s="12">
        <v>43839</v>
      </c>
      <c r="J177" s="13">
        <v>0.35271990740740744</v>
      </c>
      <c r="K177" s="27">
        <v>43840.364652777775</v>
      </c>
      <c r="M177" s="11"/>
      <c r="O177" s="11" t="s">
        <v>546</v>
      </c>
      <c r="P177" s="11" t="s">
        <v>546</v>
      </c>
      <c r="X177" s="17" t="str">
        <f>IFERROR(VLOOKUP(TablaRequerimientos[[#This Row],[ID de orden de trabajo+]],#REF!,11,FALSE),"Por validar")</f>
        <v>Por validar</v>
      </c>
      <c r="Y177" s="11" t="str">
        <f>IFERROR(VLOOKUP(TablaRequerimientos[[#This Row],[ID de orden de trabajo+]],#REF!,12,FALSE),"Por validar")</f>
        <v>Por validar</v>
      </c>
      <c r="Z177" s="11">
        <v>9.3750000087311491E-4</v>
      </c>
      <c r="AA177" s="11" t="s">
        <v>37</v>
      </c>
      <c r="AC177" s="17" t="str">
        <f>TablaRequerimientos[[#This Row],[Tiempo Total Gestión]]</f>
        <v/>
      </c>
      <c r="AD177" s="11" t="e">
        <f t="shared" si="14"/>
        <v>#VALUE!</v>
      </c>
      <c r="AE177" s="11" t="e">
        <f t="shared" si="15"/>
        <v>#VALUE!</v>
      </c>
      <c r="AF177" s="11" t="e">
        <f>IF(TablaRequerimientos[[#This Row],[Prioridad]]="Baja",(AD177-24)*60+AE177,IF(TablaRequerimientos[[#This Row],[Prioridad]]="Media",(AD177-4)*60+AE177,(AD177-2)*60+AE177))</f>
        <v>#VALUE!</v>
      </c>
      <c r="AH177" s="17" t="str">
        <f>TablaRequerimientos[[#This Row],[Tiempo Creación (HH:mm)]]</f>
        <v>Por validar</v>
      </c>
      <c r="AI177" s="11" t="e">
        <f t="shared" si="16"/>
        <v>#VALUE!</v>
      </c>
      <c r="AJ177" s="11" t="e">
        <f t="shared" si="17"/>
        <v>#VALUE!</v>
      </c>
      <c r="AK177" s="11" t="e">
        <f>IF(TablaRequerimientos[[#This Row],[Prioridad]]="Baja",((AI177*60)+AJ177)-30,IF(TablaRequerimientos[[#This Row],[Prioridad]]="Media",((AI177*60)+AJ177)-15))</f>
        <v>#VALUE!</v>
      </c>
      <c r="AM177" s="11">
        <f>TablaRequerimientos[[#This Row],[Tiempo Avance Incidente]]</f>
        <v>9.3750000087311491E-4</v>
      </c>
      <c r="AN177" s="11">
        <f t="shared" si="18"/>
        <v>0</v>
      </c>
      <c r="AO177" s="11">
        <f t="shared" si="19"/>
        <v>1</v>
      </c>
      <c r="AP177" s="11">
        <f>IF(TablaRequerimientos[[#This Row],[Prioridad]]="Baja",((AN177*60)+AO177)-720,IF(TablaRequerimientos[[#This Row],[Prioridad]]="Media",((AN177*60)+AO177)-120))</f>
        <v>-719</v>
      </c>
      <c r="AR177" t="str">
        <f t="shared" si="20"/>
        <v>miércoles</v>
      </c>
    </row>
    <row r="178" spans="1:44" x14ac:dyDescent="0.25">
      <c r="A178" s="26" t="s">
        <v>4490</v>
      </c>
      <c r="B178" t="s">
        <v>225</v>
      </c>
      <c r="C178" t="s">
        <v>161</v>
      </c>
      <c r="D178" t="s">
        <v>150</v>
      </c>
      <c r="E178" t="s">
        <v>546</v>
      </c>
      <c r="F178" t="s">
        <v>124</v>
      </c>
      <c r="G178" s="12">
        <v>43838</v>
      </c>
      <c r="H178" s="13">
        <v>0.42004629629629631</v>
      </c>
      <c r="I178" s="12">
        <v>43838</v>
      </c>
      <c r="J178" s="13">
        <v>0.46348379629629632</v>
      </c>
      <c r="K178" s="27">
        <v>43839.555868055555</v>
      </c>
      <c r="M178" s="11"/>
      <c r="O178" s="11" t="s">
        <v>546</v>
      </c>
      <c r="P178" s="11" t="s">
        <v>546</v>
      </c>
      <c r="X178" s="17" t="str">
        <f>IFERROR(VLOOKUP(TablaRequerimientos[[#This Row],[ID de orden de trabajo+]],#REF!,11,FALSE),"Por validar")</f>
        <v>Por validar</v>
      </c>
      <c r="Y178" s="11" t="str">
        <f>IFERROR(VLOOKUP(TablaRequerimientos[[#This Row],[ID de orden de trabajo+]],#REF!,12,FALSE),"Por validar")</f>
        <v>Por validar</v>
      </c>
      <c r="Z178" s="11">
        <v>2.3148153559304774E-5</v>
      </c>
      <c r="AA178" s="11" t="s">
        <v>37</v>
      </c>
      <c r="AC178" s="17" t="str">
        <f>TablaRequerimientos[[#This Row],[Tiempo Total Gestión]]</f>
        <v/>
      </c>
      <c r="AD178" s="11" t="e">
        <f t="shared" si="14"/>
        <v>#VALUE!</v>
      </c>
      <c r="AE178" s="11" t="e">
        <f t="shared" si="15"/>
        <v>#VALUE!</v>
      </c>
      <c r="AF178" s="11" t="e">
        <f>IF(TablaRequerimientos[[#This Row],[Prioridad]]="Baja",(AD178-24)*60+AE178,IF(TablaRequerimientos[[#This Row],[Prioridad]]="Media",(AD178-4)*60+AE178,(AD178-2)*60+AE178))</f>
        <v>#VALUE!</v>
      </c>
      <c r="AH178" s="17" t="str">
        <f>TablaRequerimientos[[#This Row],[Tiempo Creación (HH:mm)]]</f>
        <v>Por validar</v>
      </c>
      <c r="AI178" s="11" t="e">
        <f t="shared" si="16"/>
        <v>#VALUE!</v>
      </c>
      <c r="AJ178" s="11" t="e">
        <f t="shared" si="17"/>
        <v>#VALUE!</v>
      </c>
      <c r="AK178" s="11" t="e">
        <f>IF(TablaRequerimientos[[#This Row],[Prioridad]]="Baja",((AI178*60)+AJ178)-30,IF(TablaRequerimientos[[#This Row],[Prioridad]]="Media",((AI178*60)+AJ178)-15))</f>
        <v>#VALUE!</v>
      </c>
      <c r="AM178" s="11">
        <f>TablaRequerimientos[[#This Row],[Tiempo Avance Incidente]]</f>
        <v>2.3148153559304774E-5</v>
      </c>
      <c r="AN178" s="11">
        <f t="shared" si="18"/>
        <v>0</v>
      </c>
      <c r="AO178" s="11">
        <f t="shared" si="19"/>
        <v>0</v>
      </c>
      <c r="AP178" s="11">
        <f>IF(TablaRequerimientos[[#This Row],[Prioridad]]="Baja",((AN178*60)+AO178)-720,IF(TablaRequerimientos[[#This Row],[Prioridad]]="Media",((AN178*60)+AO178)-120))</f>
        <v>-720</v>
      </c>
      <c r="AR178" t="str">
        <f t="shared" si="20"/>
        <v>miércoles</v>
      </c>
    </row>
    <row r="179" spans="1:44" x14ac:dyDescent="0.25">
      <c r="A179" s="26" t="s">
        <v>4491</v>
      </c>
      <c r="B179" t="s">
        <v>4337</v>
      </c>
      <c r="C179" t="s">
        <v>395</v>
      </c>
      <c r="D179" t="s">
        <v>150</v>
      </c>
      <c r="E179" t="s">
        <v>546</v>
      </c>
      <c r="F179" t="s">
        <v>111</v>
      </c>
      <c r="G179" s="12">
        <v>43838</v>
      </c>
      <c r="H179" s="13">
        <v>0.4289930555555555</v>
      </c>
      <c r="I179" s="12">
        <v>43838</v>
      </c>
      <c r="J179" s="13">
        <v>0.43293981481481486</v>
      </c>
      <c r="K179" s="27">
        <v>43839.452106481483</v>
      </c>
      <c r="M179" s="11"/>
      <c r="O179" s="11" t="s">
        <v>546</v>
      </c>
      <c r="P179" s="11" t="s">
        <v>546</v>
      </c>
      <c r="X179" s="17" t="str">
        <f>IFERROR(VLOOKUP(TablaRequerimientos[[#This Row],[ID de orden de trabajo+]],#REF!,11,FALSE),"Por validar")</f>
        <v>Por validar</v>
      </c>
      <c r="Y179" s="11" t="str">
        <f>IFERROR(VLOOKUP(TablaRequerimientos[[#This Row],[ID de orden de trabajo+]],#REF!,12,FALSE),"Por validar")</f>
        <v>Por validar</v>
      </c>
      <c r="Z179" s="11">
        <v>2.7777777722803876E-4</v>
      </c>
      <c r="AA179" s="11" t="s">
        <v>37</v>
      </c>
      <c r="AC179" s="17" t="str">
        <f>TablaRequerimientos[[#This Row],[Tiempo Total Gestión]]</f>
        <v/>
      </c>
      <c r="AD179" s="11" t="e">
        <f t="shared" si="14"/>
        <v>#VALUE!</v>
      </c>
      <c r="AE179" s="11" t="e">
        <f t="shared" si="15"/>
        <v>#VALUE!</v>
      </c>
      <c r="AF179" s="11" t="e">
        <f>IF(TablaRequerimientos[[#This Row],[Prioridad]]="Baja",(AD179-24)*60+AE179,IF(TablaRequerimientos[[#This Row],[Prioridad]]="Media",(AD179-4)*60+AE179,(AD179-2)*60+AE179))</f>
        <v>#VALUE!</v>
      </c>
      <c r="AH179" s="17" t="str">
        <f>TablaRequerimientos[[#This Row],[Tiempo Creación (HH:mm)]]</f>
        <v>Por validar</v>
      </c>
      <c r="AI179" s="11" t="e">
        <f t="shared" si="16"/>
        <v>#VALUE!</v>
      </c>
      <c r="AJ179" s="11" t="e">
        <f t="shared" si="17"/>
        <v>#VALUE!</v>
      </c>
      <c r="AK179" s="11" t="e">
        <f>IF(TablaRequerimientos[[#This Row],[Prioridad]]="Baja",((AI179*60)+AJ179)-30,IF(TablaRequerimientos[[#This Row],[Prioridad]]="Media",((AI179*60)+AJ179)-15))</f>
        <v>#VALUE!</v>
      </c>
      <c r="AM179" s="11">
        <f>TablaRequerimientos[[#This Row],[Tiempo Avance Incidente]]</f>
        <v>2.7777777722803876E-4</v>
      </c>
      <c r="AN179" s="11">
        <f t="shared" si="18"/>
        <v>0</v>
      </c>
      <c r="AO179" s="11">
        <f t="shared" si="19"/>
        <v>0</v>
      </c>
      <c r="AP179" s="11">
        <f>IF(TablaRequerimientos[[#This Row],[Prioridad]]="Baja",((AN179*60)+AO179)-720,IF(TablaRequerimientos[[#This Row],[Prioridad]]="Media",((AN179*60)+AO179)-120))</f>
        <v>-720</v>
      </c>
      <c r="AR179" t="str">
        <f t="shared" si="20"/>
        <v>miércoles</v>
      </c>
    </row>
    <row r="180" spans="1:44" x14ac:dyDescent="0.25">
      <c r="A180" s="26" t="s">
        <v>4492</v>
      </c>
      <c r="B180" t="s">
        <v>4493</v>
      </c>
      <c r="C180" t="s">
        <v>395</v>
      </c>
      <c r="D180" t="s">
        <v>150</v>
      </c>
      <c r="E180" t="s">
        <v>546</v>
      </c>
      <c r="F180" t="s">
        <v>111</v>
      </c>
      <c r="G180" s="12">
        <v>43838</v>
      </c>
      <c r="H180" s="13">
        <v>0.46973379629629625</v>
      </c>
      <c r="I180" s="12">
        <v>43838</v>
      </c>
      <c r="J180" s="13">
        <v>0.73902777777777784</v>
      </c>
      <c r="K180" s="27">
        <v>43839.791597222225</v>
      </c>
      <c r="M180" s="11"/>
      <c r="O180" s="11" t="s">
        <v>546</v>
      </c>
      <c r="P180" s="11" t="s">
        <v>546</v>
      </c>
      <c r="X180" s="17" t="str">
        <f>IFERROR(VLOOKUP(TablaRequerimientos[[#This Row],[ID de orden de trabajo+]],#REF!,11,FALSE),"Por validar")</f>
        <v>Por validar</v>
      </c>
      <c r="Y180" s="11" t="str">
        <f>IFERROR(VLOOKUP(TablaRequerimientos[[#This Row],[ID de orden de trabajo+]],#REF!,12,FALSE),"Por validar")</f>
        <v>Por validar</v>
      </c>
      <c r="Z180" s="11">
        <v>4.9652777743176557E-3</v>
      </c>
      <c r="AA180" s="11" t="s">
        <v>37</v>
      </c>
      <c r="AC180" s="17" t="str">
        <f>TablaRequerimientos[[#This Row],[Tiempo Total Gestión]]</f>
        <v/>
      </c>
      <c r="AD180" s="11" t="e">
        <f t="shared" si="14"/>
        <v>#VALUE!</v>
      </c>
      <c r="AE180" s="11" t="e">
        <f t="shared" si="15"/>
        <v>#VALUE!</v>
      </c>
      <c r="AF180" s="11" t="e">
        <f>IF(TablaRequerimientos[[#This Row],[Prioridad]]="Baja",(AD180-24)*60+AE180,IF(TablaRequerimientos[[#This Row],[Prioridad]]="Media",(AD180-4)*60+AE180,(AD180-2)*60+AE180))</f>
        <v>#VALUE!</v>
      </c>
      <c r="AH180" s="17" t="str">
        <f>TablaRequerimientos[[#This Row],[Tiempo Creación (HH:mm)]]</f>
        <v>Por validar</v>
      </c>
      <c r="AI180" s="11" t="e">
        <f t="shared" si="16"/>
        <v>#VALUE!</v>
      </c>
      <c r="AJ180" s="11" t="e">
        <f t="shared" si="17"/>
        <v>#VALUE!</v>
      </c>
      <c r="AK180" s="11" t="e">
        <f>IF(TablaRequerimientos[[#This Row],[Prioridad]]="Baja",((AI180*60)+AJ180)-30,IF(TablaRequerimientos[[#This Row],[Prioridad]]="Media",((AI180*60)+AJ180)-15))</f>
        <v>#VALUE!</v>
      </c>
      <c r="AM180" s="11">
        <f>TablaRequerimientos[[#This Row],[Tiempo Avance Incidente]]</f>
        <v>4.9652777743176557E-3</v>
      </c>
      <c r="AN180" s="11">
        <f t="shared" si="18"/>
        <v>0</v>
      </c>
      <c r="AO180" s="11">
        <f t="shared" si="19"/>
        <v>7</v>
      </c>
      <c r="AP180" s="11">
        <f>IF(TablaRequerimientos[[#This Row],[Prioridad]]="Baja",((AN180*60)+AO180)-720,IF(TablaRequerimientos[[#This Row],[Prioridad]]="Media",((AN180*60)+AO180)-120))</f>
        <v>-713</v>
      </c>
      <c r="AR180" t="str">
        <f t="shared" si="20"/>
        <v>miércoles</v>
      </c>
    </row>
    <row r="181" spans="1:44" x14ac:dyDescent="0.25">
      <c r="A181" s="26" t="s">
        <v>4494</v>
      </c>
      <c r="B181" t="s">
        <v>4493</v>
      </c>
      <c r="C181" t="s">
        <v>395</v>
      </c>
      <c r="D181" t="s">
        <v>150</v>
      </c>
      <c r="E181" t="s">
        <v>546</v>
      </c>
      <c r="F181" t="s">
        <v>111</v>
      </c>
      <c r="G181" s="12">
        <v>43838</v>
      </c>
      <c r="H181" s="13">
        <v>0.46605324074074073</v>
      </c>
      <c r="I181" s="12">
        <v>43838</v>
      </c>
      <c r="J181" s="13">
        <v>0.68215277777777772</v>
      </c>
      <c r="K181" s="27">
        <v>43839.727534722224</v>
      </c>
      <c r="M181" s="11"/>
      <c r="O181" s="11" t="s">
        <v>546</v>
      </c>
      <c r="P181" s="11" t="s">
        <v>546</v>
      </c>
      <c r="X181" s="17" t="str">
        <f>IFERROR(VLOOKUP(TablaRequerimientos[[#This Row],[ID de orden de trabajo+]],#REF!,11,FALSE),"Por validar")</f>
        <v>Por validar</v>
      </c>
      <c r="Y181" s="11" t="str">
        <f>IFERROR(VLOOKUP(TablaRequerimientos[[#This Row],[ID de orden de trabajo+]],#REF!,12,FALSE),"Por validar")</f>
        <v>Por validar</v>
      </c>
      <c r="Z181" s="11">
        <v>5.671296312357299E-4</v>
      </c>
      <c r="AA181" s="11" t="s">
        <v>37</v>
      </c>
      <c r="AC181" s="17" t="str">
        <f>TablaRequerimientos[[#This Row],[Tiempo Total Gestión]]</f>
        <v/>
      </c>
      <c r="AD181" s="11" t="e">
        <f t="shared" si="14"/>
        <v>#VALUE!</v>
      </c>
      <c r="AE181" s="11" t="e">
        <f t="shared" si="15"/>
        <v>#VALUE!</v>
      </c>
      <c r="AF181" s="11" t="e">
        <f>IF(TablaRequerimientos[[#This Row],[Prioridad]]="Baja",(AD181-24)*60+AE181,IF(TablaRequerimientos[[#This Row],[Prioridad]]="Media",(AD181-4)*60+AE181,(AD181-2)*60+AE181))</f>
        <v>#VALUE!</v>
      </c>
      <c r="AH181" s="17" t="str">
        <f>TablaRequerimientos[[#This Row],[Tiempo Creación (HH:mm)]]</f>
        <v>Por validar</v>
      </c>
      <c r="AI181" s="11" t="e">
        <f t="shared" si="16"/>
        <v>#VALUE!</v>
      </c>
      <c r="AJ181" s="11" t="e">
        <f t="shared" si="17"/>
        <v>#VALUE!</v>
      </c>
      <c r="AK181" s="11" t="e">
        <f>IF(TablaRequerimientos[[#This Row],[Prioridad]]="Baja",((AI181*60)+AJ181)-30,IF(TablaRequerimientos[[#This Row],[Prioridad]]="Media",((AI181*60)+AJ181)-15))</f>
        <v>#VALUE!</v>
      </c>
      <c r="AM181" s="11">
        <f>TablaRequerimientos[[#This Row],[Tiempo Avance Incidente]]</f>
        <v>5.671296312357299E-4</v>
      </c>
      <c r="AN181" s="11">
        <f t="shared" si="18"/>
        <v>0</v>
      </c>
      <c r="AO181" s="11">
        <f t="shared" si="19"/>
        <v>0</v>
      </c>
      <c r="AP181" s="11">
        <f>IF(TablaRequerimientos[[#This Row],[Prioridad]]="Baja",((AN181*60)+AO181)-720,IF(TablaRequerimientos[[#This Row],[Prioridad]]="Media",((AN181*60)+AO181)-120))</f>
        <v>-720</v>
      </c>
      <c r="AR181" t="str">
        <f t="shared" si="20"/>
        <v>miércoles</v>
      </c>
    </row>
    <row r="182" spans="1:44" x14ac:dyDescent="0.25">
      <c r="A182" s="26" t="s">
        <v>4495</v>
      </c>
      <c r="B182" t="s">
        <v>4496</v>
      </c>
      <c r="C182" t="s">
        <v>395</v>
      </c>
      <c r="D182" t="s">
        <v>150</v>
      </c>
      <c r="E182" t="s">
        <v>546</v>
      </c>
      <c r="F182" t="s">
        <v>111</v>
      </c>
      <c r="G182" s="12">
        <v>43838</v>
      </c>
      <c r="H182" s="13">
        <v>0.48995370370370367</v>
      </c>
      <c r="I182" s="12">
        <v>43838</v>
      </c>
      <c r="J182" s="13">
        <v>0.63928240740740738</v>
      </c>
      <c r="K182" s="27">
        <v>43839.727534722224</v>
      </c>
      <c r="M182" s="11"/>
      <c r="O182" s="11" t="s">
        <v>546</v>
      </c>
      <c r="P182" s="11" t="s">
        <v>546</v>
      </c>
      <c r="X182" s="17" t="str">
        <f>IFERROR(VLOOKUP(TablaRequerimientos[[#This Row],[ID de orden de trabajo+]],#REF!,11,FALSE),"Por validar")</f>
        <v>Por validar</v>
      </c>
      <c r="Y182" s="11" t="str">
        <f>IFERROR(VLOOKUP(TablaRequerimientos[[#This Row],[ID de orden de trabajo+]],#REF!,12,FALSE),"Por validar")</f>
        <v>Por validar</v>
      </c>
      <c r="Z182" s="11">
        <v>1.1574076779652387E-5</v>
      </c>
      <c r="AA182" s="11" t="s">
        <v>37</v>
      </c>
      <c r="AC182" s="17" t="str">
        <f>TablaRequerimientos[[#This Row],[Tiempo Total Gestión]]</f>
        <v/>
      </c>
      <c r="AD182" s="11" t="e">
        <f t="shared" si="14"/>
        <v>#VALUE!</v>
      </c>
      <c r="AE182" s="11" t="e">
        <f t="shared" si="15"/>
        <v>#VALUE!</v>
      </c>
      <c r="AF182" s="11" t="e">
        <f>IF(TablaRequerimientos[[#This Row],[Prioridad]]="Baja",(AD182-24)*60+AE182,IF(TablaRequerimientos[[#This Row],[Prioridad]]="Media",(AD182-4)*60+AE182,(AD182-2)*60+AE182))</f>
        <v>#VALUE!</v>
      </c>
      <c r="AH182" s="17" t="str">
        <f>TablaRequerimientos[[#This Row],[Tiempo Creación (HH:mm)]]</f>
        <v>Por validar</v>
      </c>
      <c r="AI182" s="11" t="e">
        <f t="shared" si="16"/>
        <v>#VALUE!</v>
      </c>
      <c r="AJ182" s="11" t="e">
        <f t="shared" si="17"/>
        <v>#VALUE!</v>
      </c>
      <c r="AK182" s="11" t="e">
        <f>IF(TablaRequerimientos[[#This Row],[Prioridad]]="Baja",((AI182*60)+AJ182)-30,IF(TablaRequerimientos[[#This Row],[Prioridad]]="Media",((AI182*60)+AJ182)-15))</f>
        <v>#VALUE!</v>
      </c>
      <c r="AM182" s="11">
        <f>TablaRequerimientos[[#This Row],[Tiempo Avance Incidente]]</f>
        <v>1.1574076779652387E-5</v>
      </c>
      <c r="AN182" s="11">
        <f t="shared" si="18"/>
        <v>0</v>
      </c>
      <c r="AO182" s="11">
        <f t="shared" si="19"/>
        <v>0</v>
      </c>
      <c r="AP182" s="11">
        <f>IF(TablaRequerimientos[[#This Row],[Prioridad]]="Baja",((AN182*60)+AO182)-720,IF(TablaRequerimientos[[#This Row],[Prioridad]]="Media",((AN182*60)+AO182)-120))</f>
        <v>-720</v>
      </c>
      <c r="AR182" t="str">
        <f t="shared" si="20"/>
        <v>miércoles</v>
      </c>
    </row>
    <row r="183" spans="1:44" x14ac:dyDescent="0.25">
      <c r="A183" s="26" t="s">
        <v>4497</v>
      </c>
      <c r="B183" t="s">
        <v>4498</v>
      </c>
      <c r="C183" t="s">
        <v>395</v>
      </c>
      <c r="D183" t="s">
        <v>150</v>
      </c>
      <c r="E183" t="s">
        <v>546</v>
      </c>
      <c r="F183" t="s">
        <v>111</v>
      </c>
      <c r="G183" s="12">
        <v>43838</v>
      </c>
      <c r="H183" s="13">
        <v>0.50534722222222228</v>
      </c>
      <c r="I183" s="12">
        <v>43838</v>
      </c>
      <c r="J183" s="13">
        <v>0.62314814814814812</v>
      </c>
      <c r="K183" s="27">
        <v>43839.628784722219</v>
      </c>
      <c r="M183" s="11"/>
      <c r="O183" s="11" t="s">
        <v>546</v>
      </c>
      <c r="P183" s="11" t="s">
        <v>546</v>
      </c>
      <c r="X183" s="17" t="str">
        <f>IFERROR(VLOOKUP(TablaRequerimientos[[#This Row],[ID de orden de trabajo+]],#REF!,11,FALSE),"Por validar")</f>
        <v>Por validar</v>
      </c>
      <c r="Y183" s="11" t="str">
        <f>IFERROR(VLOOKUP(TablaRequerimientos[[#This Row],[ID de orden de trabajo+]],#REF!,12,FALSE),"Por validar")</f>
        <v>Por validar</v>
      </c>
      <c r="Z183" s="11">
        <v>3.0671296262880787E-3</v>
      </c>
      <c r="AA183" s="11" t="s">
        <v>37</v>
      </c>
      <c r="AC183" s="17" t="str">
        <f>TablaRequerimientos[[#This Row],[Tiempo Total Gestión]]</f>
        <v/>
      </c>
      <c r="AD183" s="11" t="e">
        <f t="shared" si="14"/>
        <v>#VALUE!</v>
      </c>
      <c r="AE183" s="11" t="e">
        <f t="shared" si="15"/>
        <v>#VALUE!</v>
      </c>
      <c r="AF183" s="11" t="e">
        <f>IF(TablaRequerimientos[[#This Row],[Prioridad]]="Baja",(AD183-24)*60+AE183,IF(TablaRequerimientos[[#This Row],[Prioridad]]="Media",(AD183-4)*60+AE183,(AD183-2)*60+AE183))</f>
        <v>#VALUE!</v>
      </c>
      <c r="AH183" s="17" t="str">
        <f>TablaRequerimientos[[#This Row],[Tiempo Creación (HH:mm)]]</f>
        <v>Por validar</v>
      </c>
      <c r="AI183" s="11" t="e">
        <f t="shared" si="16"/>
        <v>#VALUE!</v>
      </c>
      <c r="AJ183" s="11" t="e">
        <f t="shared" si="17"/>
        <v>#VALUE!</v>
      </c>
      <c r="AK183" s="11" t="e">
        <f>IF(TablaRequerimientos[[#This Row],[Prioridad]]="Baja",((AI183*60)+AJ183)-30,IF(TablaRequerimientos[[#This Row],[Prioridad]]="Media",((AI183*60)+AJ183)-15))</f>
        <v>#VALUE!</v>
      </c>
      <c r="AM183" s="11">
        <f>TablaRequerimientos[[#This Row],[Tiempo Avance Incidente]]</f>
        <v>3.0671296262880787E-3</v>
      </c>
      <c r="AN183" s="11">
        <f t="shared" si="18"/>
        <v>0</v>
      </c>
      <c r="AO183" s="11">
        <f t="shared" si="19"/>
        <v>4</v>
      </c>
      <c r="AP183" s="11">
        <f>IF(TablaRequerimientos[[#This Row],[Prioridad]]="Baja",((AN183*60)+AO183)-720,IF(TablaRequerimientos[[#This Row],[Prioridad]]="Media",((AN183*60)+AO183)-120))</f>
        <v>-716</v>
      </c>
      <c r="AR183" t="str">
        <f t="shared" si="20"/>
        <v>miércoles</v>
      </c>
    </row>
    <row r="184" spans="1:44" x14ac:dyDescent="0.25">
      <c r="A184" s="26" t="s">
        <v>4499</v>
      </c>
      <c r="B184" t="s">
        <v>4500</v>
      </c>
      <c r="C184" t="s">
        <v>395</v>
      </c>
      <c r="D184" t="s">
        <v>150</v>
      </c>
      <c r="E184" t="s">
        <v>546</v>
      </c>
      <c r="F184" t="s">
        <v>111</v>
      </c>
      <c r="G184" s="12">
        <v>43838</v>
      </c>
      <c r="H184" s="13">
        <v>0.54848379629629629</v>
      </c>
      <c r="I184" s="12">
        <v>43838</v>
      </c>
      <c r="J184" s="13">
        <v>0.67115740740740737</v>
      </c>
      <c r="K184" s="27">
        <v>43839.727534722224</v>
      </c>
      <c r="M184" s="11"/>
      <c r="O184" s="11" t="s">
        <v>546</v>
      </c>
      <c r="P184" s="11" t="s">
        <v>546</v>
      </c>
      <c r="X184" s="17" t="str">
        <f>IFERROR(VLOOKUP(TablaRequerimientos[[#This Row],[ID de orden de trabajo+]],#REF!,11,FALSE),"Por validar")</f>
        <v>Por validar</v>
      </c>
      <c r="Y184" s="11" t="str">
        <f>IFERROR(VLOOKUP(TablaRequerimientos[[#This Row],[ID de orden de trabajo+]],#REF!,12,FALSE),"Por validar")</f>
        <v>Por validar</v>
      </c>
      <c r="Z184" s="11">
        <v>2.4074074026430026E-3</v>
      </c>
      <c r="AA184" s="11" t="s">
        <v>37</v>
      </c>
      <c r="AC184" s="17" t="str">
        <f>TablaRequerimientos[[#This Row],[Tiempo Total Gestión]]</f>
        <v/>
      </c>
      <c r="AD184" s="11" t="e">
        <f t="shared" si="14"/>
        <v>#VALUE!</v>
      </c>
      <c r="AE184" s="11" t="e">
        <f t="shared" si="15"/>
        <v>#VALUE!</v>
      </c>
      <c r="AF184" s="11" t="e">
        <f>IF(TablaRequerimientos[[#This Row],[Prioridad]]="Baja",(AD184-24)*60+AE184,IF(TablaRequerimientos[[#This Row],[Prioridad]]="Media",(AD184-4)*60+AE184,(AD184-2)*60+AE184))</f>
        <v>#VALUE!</v>
      </c>
      <c r="AH184" s="17" t="str">
        <f>TablaRequerimientos[[#This Row],[Tiempo Creación (HH:mm)]]</f>
        <v>Por validar</v>
      </c>
      <c r="AI184" s="11" t="e">
        <f t="shared" si="16"/>
        <v>#VALUE!</v>
      </c>
      <c r="AJ184" s="11" t="e">
        <f t="shared" si="17"/>
        <v>#VALUE!</v>
      </c>
      <c r="AK184" s="11" t="e">
        <f>IF(TablaRequerimientos[[#This Row],[Prioridad]]="Baja",((AI184*60)+AJ184)-30,IF(TablaRequerimientos[[#This Row],[Prioridad]]="Media",((AI184*60)+AJ184)-15))</f>
        <v>#VALUE!</v>
      </c>
      <c r="AM184" s="11">
        <f>TablaRequerimientos[[#This Row],[Tiempo Avance Incidente]]</f>
        <v>2.4074074026430026E-3</v>
      </c>
      <c r="AN184" s="11">
        <f t="shared" si="18"/>
        <v>0</v>
      </c>
      <c r="AO184" s="11">
        <f t="shared" si="19"/>
        <v>3</v>
      </c>
      <c r="AP184" s="11">
        <f>IF(TablaRequerimientos[[#This Row],[Prioridad]]="Baja",((AN184*60)+AO184)-720,IF(TablaRequerimientos[[#This Row],[Prioridad]]="Media",((AN184*60)+AO184)-120))</f>
        <v>-717</v>
      </c>
      <c r="AR184" t="str">
        <f t="shared" si="20"/>
        <v>miércoles</v>
      </c>
    </row>
    <row r="185" spans="1:44" x14ac:dyDescent="0.25">
      <c r="A185" s="26" t="s">
        <v>4501</v>
      </c>
      <c r="B185" t="s">
        <v>4324</v>
      </c>
      <c r="C185" t="s">
        <v>395</v>
      </c>
      <c r="D185" t="s">
        <v>150</v>
      </c>
      <c r="E185" t="s">
        <v>546</v>
      </c>
      <c r="F185" t="s">
        <v>111</v>
      </c>
      <c r="G185" s="12">
        <v>43838</v>
      </c>
      <c r="H185" s="13">
        <v>0.5977083333333334</v>
      </c>
      <c r="I185" s="12">
        <v>43838</v>
      </c>
      <c r="J185" s="13">
        <v>0.60928240740740736</v>
      </c>
      <c r="K185" s="27">
        <v>43839.628784722219</v>
      </c>
      <c r="M185" s="11"/>
      <c r="O185" s="11" t="s">
        <v>546</v>
      </c>
      <c r="P185" s="11" t="s">
        <v>546</v>
      </c>
      <c r="X185" s="29" t="str">
        <f>IFERROR(VLOOKUP(TablaRequerimientos[[#This Row],[ID de orden de trabajo+]],#REF!,11,FALSE),"Por validar")</f>
        <v>Por validar</v>
      </c>
      <c r="Y185" s="11" t="str">
        <f>IFERROR(VLOOKUP(TablaRequerimientos[[#This Row],[ID de orden de trabajo+]],#REF!,12,FALSE),"Por validar")</f>
        <v>Por validar</v>
      </c>
      <c r="Z185" s="11">
        <v>1.1574076779652387E-5</v>
      </c>
      <c r="AA185" s="11" t="s">
        <v>37</v>
      </c>
      <c r="AC185" s="17" t="str">
        <f>TablaRequerimientos[[#This Row],[Tiempo Total Gestión]]</f>
        <v/>
      </c>
      <c r="AD185" s="11" t="e">
        <f t="shared" si="14"/>
        <v>#VALUE!</v>
      </c>
      <c r="AE185" s="11" t="e">
        <f t="shared" si="15"/>
        <v>#VALUE!</v>
      </c>
      <c r="AF185" s="11" t="e">
        <f>IF(TablaRequerimientos[[#This Row],[Prioridad]]="Baja",(AD185-24)*60+AE185,IF(TablaRequerimientos[[#This Row],[Prioridad]]="Media",(AD185-4)*60+AE185,(AD185-2)*60+AE185))</f>
        <v>#VALUE!</v>
      </c>
      <c r="AH185" s="29" t="str">
        <f>TablaRequerimientos[[#This Row],[Tiempo Creación (HH:mm)]]</f>
        <v>Por validar</v>
      </c>
      <c r="AI185" s="28" t="e">
        <f t="shared" si="16"/>
        <v>#VALUE!</v>
      </c>
      <c r="AJ185" s="28" t="e">
        <f t="shared" si="17"/>
        <v>#VALUE!</v>
      </c>
      <c r="AK185" s="28" t="e">
        <f>IF(TablaRequerimientos[[#This Row],[Prioridad]]="Baja",((AI185*60)+AJ185)-30,IF(TablaRequerimientos[[#This Row],[Prioridad]]="Media",((AI185*60)+AJ185)-15))</f>
        <v>#VALUE!</v>
      </c>
      <c r="AM185" s="11">
        <f>TablaRequerimientos[[#This Row],[Tiempo Avance Incidente]]</f>
        <v>1.1574076779652387E-5</v>
      </c>
      <c r="AN185" s="11">
        <f t="shared" si="18"/>
        <v>0</v>
      </c>
      <c r="AO185" s="11">
        <f t="shared" si="19"/>
        <v>0</v>
      </c>
      <c r="AP185" s="11">
        <f>IF(TablaRequerimientos[[#This Row],[Prioridad]]="Baja",((AN185*60)+AO185)-720,IF(TablaRequerimientos[[#This Row],[Prioridad]]="Media",((AN185*60)+AO185)-120))</f>
        <v>-720</v>
      </c>
      <c r="AR185" t="str">
        <f t="shared" si="20"/>
        <v>miércoles</v>
      </c>
    </row>
    <row r="186" spans="1:44" x14ac:dyDescent="0.25">
      <c r="A186" s="26" t="s">
        <v>4502</v>
      </c>
      <c r="B186" t="s">
        <v>4503</v>
      </c>
      <c r="C186" t="s">
        <v>395</v>
      </c>
      <c r="D186" t="s">
        <v>150</v>
      </c>
      <c r="E186" t="s">
        <v>546</v>
      </c>
      <c r="F186" t="s">
        <v>111</v>
      </c>
      <c r="G186" s="12">
        <v>43838</v>
      </c>
      <c r="H186" s="13">
        <v>0.6077893518518519</v>
      </c>
      <c r="I186" s="12">
        <v>43839</v>
      </c>
      <c r="J186" s="13">
        <v>0.69995370370370369</v>
      </c>
      <c r="K186" s="27">
        <v>43840.718136574076</v>
      </c>
      <c r="M186" s="11"/>
      <c r="O186" s="11" t="s">
        <v>546</v>
      </c>
      <c r="P186" s="11" t="s">
        <v>546</v>
      </c>
      <c r="X186" s="17" t="str">
        <f>IFERROR(VLOOKUP(TablaRequerimientos[[#This Row],[ID de orden de trabajo+]],#REF!,11,FALSE),"Por validar")</f>
        <v>Por validar</v>
      </c>
      <c r="Y186" s="11" t="str">
        <f>IFERROR(VLOOKUP(TablaRequerimientos[[#This Row],[ID de orden de trabajo+]],#REF!,12,FALSE),"Por validar")</f>
        <v>Por validar</v>
      </c>
      <c r="Z186" s="11">
        <v>5.2083333139307797E-4</v>
      </c>
      <c r="AA186" s="11" t="s">
        <v>37</v>
      </c>
      <c r="AC186" s="17" t="str">
        <f>TablaRequerimientos[[#This Row],[Tiempo Total Gestión]]</f>
        <v/>
      </c>
      <c r="AD186" s="11" t="e">
        <f t="shared" si="14"/>
        <v>#VALUE!</v>
      </c>
      <c r="AE186" s="11" t="e">
        <f t="shared" si="15"/>
        <v>#VALUE!</v>
      </c>
      <c r="AF186" s="11" t="e">
        <f>IF(TablaRequerimientos[[#This Row],[Prioridad]]="Baja",(AD186-24)*60+AE186,IF(TablaRequerimientos[[#This Row],[Prioridad]]="Media",(AD186-4)*60+AE186,(AD186-2)*60+AE186))</f>
        <v>#VALUE!</v>
      </c>
      <c r="AH186" s="17" t="str">
        <f>TablaRequerimientos[[#This Row],[Tiempo Creación (HH:mm)]]</f>
        <v>Por validar</v>
      </c>
      <c r="AI186" s="11" t="e">
        <f t="shared" si="16"/>
        <v>#VALUE!</v>
      </c>
      <c r="AJ186" s="11" t="e">
        <f t="shared" si="17"/>
        <v>#VALUE!</v>
      </c>
      <c r="AK186" s="11" t="e">
        <f>IF(TablaRequerimientos[[#This Row],[Prioridad]]="Baja",((AI186*60)+AJ186)-30,IF(TablaRequerimientos[[#This Row],[Prioridad]]="Media",((AI186*60)+AJ186)-15))</f>
        <v>#VALUE!</v>
      </c>
      <c r="AM186" s="11">
        <f>TablaRequerimientos[[#This Row],[Tiempo Avance Incidente]]</f>
        <v>5.2083333139307797E-4</v>
      </c>
      <c r="AN186" s="11">
        <f t="shared" si="18"/>
        <v>0</v>
      </c>
      <c r="AO186" s="11">
        <f t="shared" si="19"/>
        <v>0</v>
      </c>
      <c r="AP186" s="11">
        <f>IF(TablaRequerimientos[[#This Row],[Prioridad]]="Baja",((AN186*60)+AO186)-720,IF(TablaRequerimientos[[#This Row],[Prioridad]]="Media",((AN186*60)+AO186)-120))</f>
        <v>-720</v>
      </c>
      <c r="AR186" t="str">
        <f t="shared" si="20"/>
        <v>miércoles</v>
      </c>
    </row>
    <row r="187" spans="1:44" x14ac:dyDescent="0.25">
      <c r="A187" s="26" t="s">
        <v>4504</v>
      </c>
      <c r="B187" t="s">
        <v>4313</v>
      </c>
      <c r="C187" t="s">
        <v>395</v>
      </c>
      <c r="D187" t="s">
        <v>150</v>
      </c>
      <c r="E187" t="s">
        <v>546</v>
      </c>
      <c r="F187" t="s">
        <v>111</v>
      </c>
      <c r="G187" s="12">
        <v>43838</v>
      </c>
      <c r="H187" s="13">
        <v>0.46167824074074071</v>
      </c>
      <c r="I187" s="12">
        <v>43838</v>
      </c>
      <c r="J187" s="13">
        <v>0.4622337962962963</v>
      </c>
      <c r="K187" s="27">
        <v>43839.555868055555</v>
      </c>
      <c r="M187" s="11"/>
      <c r="O187" s="28" t="s">
        <v>546</v>
      </c>
      <c r="P187" s="11" t="s">
        <v>546</v>
      </c>
      <c r="X187" s="17" t="str">
        <f>IFERROR(VLOOKUP(TablaRequerimientos[[#This Row],[ID de orden de trabajo+]],#REF!,11,FALSE),"Por validar")</f>
        <v>Por validar</v>
      </c>
      <c r="Y187" s="11" t="str">
        <f>IFERROR(VLOOKUP(TablaRequerimientos[[#This Row],[ID de orden de trabajo+]],#REF!,12,FALSE),"Por validar")</f>
        <v>Por validar</v>
      </c>
      <c r="Z187" s="11" t="s">
        <v>7995</v>
      </c>
      <c r="AA187" s="11" t="s">
        <v>7995</v>
      </c>
      <c r="AC187" s="29" t="str">
        <f>TablaRequerimientos[[#This Row],[Tiempo Total Gestión]]</f>
        <v/>
      </c>
      <c r="AD187" s="28">
        <v>24</v>
      </c>
      <c r="AE187" s="28" t="e">
        <f t="shared" si="15"/>
        <v>#VALUE!</v>
      </c>
      <c r="AF187" s="28" t="e">
        <f>IF(TablaRequerimientos[[#This Row],[Prioridad]]="Baja",(AD187-24)*60+AE187,IF(TablaRequerimientos[[#This Row],[Prioridad]]="Media",(AD187-4)*60+AE187,(AD187-2)*60+AE187))</f>
        <v>#VALUE!</v>
      </c>
      <c r="AH187" s="17" t="str">
        <f>TablaRequerimientos[[#This Row],[Tiempo Creación (HH:mm)]]</f>
        <v>Por validar</v>
      </c>
      <c r="AI187" s="11" t="e">
        <f t="shared" si="16"/>
        <v>#VALUE!</v>
      </c>
      <c r="AJ187" s="11" t="e">
        <f t="shared" si="17"/>
        <v>#VALUE!</v>
      </c>
      <c r="AK187" s="11" t="e">
        <f>IF(TablaRequerimientos[[#This Row],[Prioridad]]="Baja",((AI187*60)+AJ187)-30,IF(TablaRequerimientos[[#This Row],[Prioridad]]="Media",((AI187*60)+AJ187)-15))</f>
        <v>#VALUE!</v>
      </c>
      <c r="AM187" s="11" t="str">
        <f>TablaRequerimientos[[#This Row],[Tiempo Avance Incidente]]</f>
        <v>POR VALIDAR</v>
      </c>
      <c r="AN187" s="11" t="e">
        <f t="shared" si="18"/>
        <v>#VALUE!</v>
      </c>
      <c r="AO187" s="11" t="e">
        <f t="shared" si="19"/>
        <v>#VALUE!</v>
      </c>
      <c r="AP187" s="11" t="e">
        <f>IF(TablaRequerimientos[[#This Row],[Prioridad]]="Baja",((AN187*60)+AO187)-720,IF(TablaRequerimientos[[#This Row],[Prioridad]]="Media",((AN187*60)+AO187)-120))</f>
        <v>#VALUE!</v>
      </c>
      <c r="AR187" t="str">
        <f t="shared" si="20"/>
        <v>miércoles</v>
      </c>
    </row>
    <row r="188" spans="1:44" x14ac:dyDescent="0.25">
      <c r="A188" s="26" t="s">
        <v>4505</v>
      </c>
      <c r="B188" t="s">
        <v>4493</v>
      </c>
      <c r="C188" t="s">
        <v>395</v>
      </c>
      <c r="D188" t="s">
        <v>150</v>
      </c>
      <c r="E188" t="s">
        <v>546</v>
      </c>
      <c r="F188" t="s">
        <v>111</v>
      </c>
      <c r="G188" s="12">
        <v>43838</v>
      </c>
      <c r="H188" s="13">
        <v>0.46569444444444441</v>
      </c>
      <c r="I188" s="12">
        <v>43839</v>
      </c>
      <c r="J188" s="13">
        <v>0.68851851851851853</v>
      </c>
      <c r="K188" s="27">
        <v>43840.718136574076</v>
      </c>
      <c r="M188" s="11"/>
      <c r="O188" s="11" t="s">
        <v>546</v>
      </c>
      <c r="P188" s="11" t="s">
        <v>546</v>
      </c>
      <c r="X188" s="17" t="str">
        <f>IFERROR(VLOOKUP(TablaRequerimientos[[#This Row],[ID de orden de trabajo+]],#REF!,11,FALSE),"Por validar")</f>
        <v>Por validar</v>
      </c>
      <c r="Y188" s="11" t="str">
        <f>IFERROR(VLOOKUP(TablaRequerimientos[[#This Row],[ID de orden de trabajo+]],#REF!,12,FALSE),"Por validar")</f>
        <v>Por validar</v>
      </c>
      <c r="Z188" s="11">
        <v>1.0763888858491555E-3</v>
      </c>
      <c r="AA188" s="11" t="s">
        <v>37</v>
      </c>
      <c r="AC188" s="17" t="str">
        <f>TablaRequerimientos[[#This Row],[Tiempo Total Gestión]]</f>
        <v/>
      </c>
      <c r="AD188" s="11" t="e">
        <f t="shared" si="14"/>
        <v>#VALUE!</v>
      </c>
      <c r="AE188" s="11" t="e">
        <f t="shared" si="15"/>
        <v>#VALUE!</v>
      </c>
      <c r="AF188" s="11" t="e">
        <f>IF(TablaRequerimientos[[#This Row],[Prioridad]]="Baja",(AD188-24)*60+AE188,IF(TablaRequerimientos[[#This Row],[Prioridad]]="Media",(AD188-4)*60+AE188,(AD188-2)*60+AE188))</f>
        <v>#VALUE!</v>
      </c>
      <c r="AH188" s="17" t="str">
        <f>TablaRequerimientos[[#This Row],[Tiempo Creación (HH:mm)]]</f>
        <v>Por validar</v>
      </c>
      <c r="AI188" s="11" t="e">
        <f t="shared" si="16"/>
        <v>#VALUE!</v>
      </c>
      <c r="AJ188" s="11" t="e">
        <f t="shared" si="17"/>
        <v>#VALUE!</v>
      </c>
      <c r="AK188" s="11" t="e">
        <f>IF(TablaRequerimientos[[#This Row],[Prioridad]]="Baja",((AI188*60)+AJ188)-30,IF(TablaRequerimientos[[#This Row],[Prioridad]]="Media",((AI188*60)+AJ188)-15))</f>
        <v>#VALUE!</v>
      </c>
      <c r="AM188" s="11">
        <f>TablaRequerimientos[[#This Row],[Tiempo Avance Incidente]]</f>
        <v>1.0763888858491555E-3</v>
      </c>
      <c r="AN188" s="11">
        <f t="shared" si="18"/>
        <v>0</v>
      </c>
      <c r="AO188" s="11">
        <f t="shared" si="19"/>
        <v>1</v>
      </c>
      <c r="AP188" s="11">
        <f>IF(TablaRequerimientos[[#This Row],[Prioridad]]="Baja",((AN188*60)+AO188)-720,IF(TablaRequerimientos[[#This Row],[Prioridad]]="Media",((AN188*60)+AO188)-120))</f>
        <v>-719</v>
      </c>
      <c r="AR188" t="str">
        <f t="shared" si="20"/>
        <v>miércoles</v>
      </c>
    </row>
    <row r="189" spans="1:44" x14ac:dyDescent="0.25">
      <c r="A189" s="26" t="s">
        <v>4506</v>
      </c>
      <c r="B189" t="s">
        <v>4493</v>
      </c>
      <c r="C189" t="s">
        <v>395</v>
      </c>
      <c r="D189" t="s">
        <v>150</v>
      </c>
      <c r="E189" t="s">
        <v>546</v>
      </c>
      <c r="F189" t="s">
        <v>111</v>
      </c>
      <c r="G189" s="12">
        <v>43838</v>
      </c>
      <c r="H189" s="13">
        <v>0.46592592592592591</v>
      </c>
      <c r="I189" s="12">
        <v>43838</v>
      </c>
      <c r="J189" s="13">
        <v>0.6337962962962963</v>
      </c>
      <c r="K189" s="27">
        <v>43839.727534722224</v>
      </c>
      <c r="M189" s="11"/>
      <c r="O189" s="11" t="s">
        <v>546</v>
      </c>
      <c r="P189" s="11" t="s">
        <v>546</v>
      </c>
      <c r="X189" s="17" t="str">
        <f>IFERROR(VLOOKUP(TablaRequerimientos[[#This Row],[ID de orden de trabajo+]],#REF!,11,FALSE),"Por validar")</f>
        <v>Por validar</v>
      </c>
      <c r="Y189" s="11" t="str">
        <f>IFERROR(VLOOKUP(TablaRequerimientos[[#This Row],[ID de orden de trabajo+]],#REF!,12,FALSE),"Por validar")</f>
        <v>Por validar</v>
      </c>
      <c r="Z189" s="11">
        <v>1.0532407395658083E-3</v>
      </c>
      <c r="AA189" s="11" t="s">
        <v>37</v>
      </c>
      <c r="AC189" s="17" t="str">
        <f>TablaRequerimientos[[#This Row],[Tiempo Total Gestión]]</f>
        <v/>
      </c>
      <c r="AD189" s="11" t="e">
        <f t="shared" si="14"/>
        <v>#VALUE!</v>
      </c>
      <c r="AE189" s="11" t="e">
        <f t="shared" si="15"/>
        <v>#VALUE!</v>
      </c>
      <c r="AF189" s="11" t="e">
        <f>IF(TablaRequerimientos[[#This Row],[Prioridad]]="Baja",(AD189-24)*60+AE189,IF(TablaRequerimientos[[#This Row],[Prioridad]]="Media",(AD189-4)*60+AE189,(AD189-2)*60+AE189))</f>
        <v>#VALUE!</v>
      </c>
      <c r="AH189" s="17" t="str">
        <f>TablaRequerimientos[[#This Row],[Tiempo Creación (HH:mm)]]</f>
        <v>Por validar</v>
      </c>
      <c r="AI189" s="11" t="e">
        <f t="shared" si="16"/>
        <v>#VALUE!</v>
      </c>
      <c r="AJ189" s="11" t="e">
        <f t="shared" si="17"/>
        <v>#VALUE!</v>
      </c>
      <c r="AK189" s="11" t="e">
        <f>IF(TablaRequerimientos[[#This Row],[Prioridad]]="Baja",((AI189*60)+AJ189)-30,IF(TablaRequerimientos[[#This Row],[Prioridad]]="Media",((AI189*60)+AJ189)-15))</f>
        <v>#VALUE!</v>
      </c>
      <c r="AM189" s="11">
        <f>TablaRequerimientos[[#This Row],[Tiempo Avance Incidente]]</f>
        <v>1.0532407395658083E-3</v>
      </c>
      <c r="AN189" s="11">
        <f t="shared" si="18"/>
        <v>0</v>
      </c>
      <c r="AO189" s="11">
        <f t="shared" si="19"/>
        <v>1</v>
      </c>
      <c r="AP189" s="11">
        <f>IF(TablaRequerimientos[[#This Row],[Prioridad]]="Baja",((AN189*60)+AO189)-720,IF(TablaRequerimientos[[#This Row],[Prioridad]]="Media",((AN189*60)+AO189)-120))</f>
        <v>-719</v>
      </c>
      <c r="AR189" t="str">
        <f t="shared" si="20"/>
        <v>miércoles</v>
      </c>
    </row>
    <row r="190" spans="1:44" x14ac:dyDescent="0.25">
      <c r="A190" s="26" t="s">
        <v>4507</v>
      </c>
      <c r="B190" t="s">
        <v>4493</v>
      </c>
      <c r="C190" t="s">
        <v>395</v>
      </c>
      <c r="D190" t="s">
        <v>150</v>
      </c>
      <c r="E190" t="s">
        <v>546</v>
      </c>
      <c r="F190" t="s">
        <v>111</v>
      </c>
      <c r="G190" s="12">
        <v>43838</v>
      </c>
      <c r="H190" s="13">
        <v>0.46615740740740735</v>
      </c>
      <c r="I190" s="12">
        <v>43838</v>
      </c>
      <c r="J190" s="13">
        <v>0.74302083333333335</v>
      </c>
      <c r="K190" s="27">
        <v>43839.791597222225</v>
      </c>
      <c r="M190" s="11"/>
      <c r="O190" s="11" t="s">
        <v>546</v>
      </c>
      <c r="P190" s="11" t="s">
        <v>546</v>
      </c>
      <c r="X190" s="17" t="str">
        <f>IFERROR(VLOOKUP(TablaRequerimientos[[#This Row],[ID de orden de trabajo+]],#REF!,11,FALSE),"Por validar")</f>
        <v>Por validar</v>
      </c>
      <c r="Y190" s="11" t="str">
        <f>IFERROR(VLOOKUP(TablaRequerimientos[[#This Row],[ID de orden de trabajo+]],#REF!,12,FALSE),"Por validar")</f>
        <v>Por validar</v>
      </c>
      <c r="Z190" s="11">
        <v>1.0879629626288079E-3</v>
      </c>
      <c r="AA190" s="11" t="s">
        <v>37</v>
      </c>
      <c r="AC190" s="17" t="str">
        <f>TablaRequerimientos[[#This Row],[Tiempo Total Gestión]]</f>
        <v/>
      </c>
      <c r="AD190" s="11" t="e">
        <f t="shared" si="14"/>
        <v>#VALUE!</v>
      </c>
      <c r="AE190" s="11" t="e">
        <f t="shared" si="15"/>
        <v>#VALUE!</v>
      </c>
      <c r="AF190" s="11" t="e">
        <f>IF(TablaRequerimientos[[#This Row],[Prioridad]]="Baja",(AD190-24)*60+AE190,IF(TablaRequerimientos[[#This Row],[Prioridad]]="Media",(AD190-4)*60+AE190,(AD190-2)*60+AE190))</f>
        <v>#VALUE!</v>
      </c>
      <c r="AH190" s="17" t="str">
        <f>TablaRequerimientos[[#This Row],[Tiempo Creación (HH:mm)]]</f>
        <v>Por validar</v>
      </c>
      <c r="AI190" s="11" t="e">
        <f t="shared" si="16"/>
        <v>#VALUE!</v>
      </c>
      <c r="AJ190" s="11" t="e">
        <f t="shared" si="17"/>
        <v>#VALUE!</v>
      </c>
      <c r="AK190" s="11" t="e">
        <f>IF(TablaRequerimientos[[#This Row],[Prioridad]]="Baja",((AI190*60)+AJ190)-30,IF(TablaRequerimientos[[#This Row],[Prioridad]]="Media",((AI190*60)+AJ190)-15))</f>
        <v>#VALUE!</v>
      </c>
      <c r="AM190" s="11">
        <f>TablaRequerimientos[[#This Row],[Tiempo Avance Incidente]]</f>
        <v>1.0879629626288079E-3</v>
      </c>
      <c r="AN190" s="11">
        <f t="shared" si="18"/>
        <v>0</v>
      </c>
      <c r="AO190" s="11">
        <f t="shared" si="19"/>
        <v>1</v>
      </c>
      <c r="AP190" s="11">
        <f>IF(TablaRequerimientos[[#This Row],[Prioridad]]="Baja",((AN190*60)+AO190)-720,IF(TablaRequerimientos[[#This Row],[Prioridad]]="Media",((AN190*60)+AO190)-120))</f>
        <v>-719</v>
      </c>
      <c r="AR190" t="str">
        <f t="shared" si="20"/>
        <v>miércoles</v>
      </c>
    </row>
    <row r="191" spans="1:44" x14ac:dyDescent="0.25">
      <c r="A191" s="26" t="s">
        <v>4508</v>
      </c>
      <c r="B191" t="s">
        <v>4509</v>
      </c>
      <c r="C191" t="s">
        <v>161</v>
      </c>
      <c r="D191" t="s">
        <v>150</v>
      </c>
      <c r="E191" t="s">
        <v>546</v>
      </c>
      <c r="F191" t="s">
        <v>124</v>
      </c>
      <c r="G191" s="12">
        <v>43838</v>
      </c>
      <c r="H191" s="13">
        <v>0.60532407407407407</v>
      </c>
      <c r="I191" s="12">
        <v>43838</v>
      </c>
      <c r="J191" s="13">
        <v>0.68909722222222225</v>
      </c>
      <c r="K191" s="27">
        <v>43839.727534722224</v>
      </c>
      <c r="M191" s="11"/>
      <c r="O191" s="11" t="s">
        <v>546</v>
      </c>
      <c r="P191" s="11" t="s">
        <v>546</v>
      </c>
      <c r="X191" s="17" t="str">
        <f>IFERROR(VLOOKUP(TablaRequerimientos[[#This Row],[ID de orden de trabajo+]],#REF!,11,FALSE),"Por validar")</f>
        <v>Por validar</v>
      </c>
      <c r="Y191" s="11" t="str">
        <f>IFERROR(VLOOKUP(TablaRequerimientos[[#This Row],[ID de orden de trabajo+]],#REF!,12,FALSE),"Por validar")</f>
        <v>Por validar</v>
      </c>
      <c r="Z191" s="11">
        <v>3.0092592351138592E-4</v>
      </c>
      <c r="AA191" s="11" t="s">
        <v>37</v>
      </c>
      <c r="AC191" s="17" t="str">
        <f>TablaRequerimientos[[#This Row],[Tiempo Total Gestión]]</f>
        <v/>
      </c>
      <c r="AD191" s="11" t="e">
        <f t="shared" si="14"/>
        <v>#VALUE!</v>
      </c>
      <c r="AE191" s="11" t="e">
        <f t="shared" si="15"/>
        <v>#VALUE!</v>
      </c>
      <c r="AF191" s="11" t="e">
        <f>IF(TablaRequerimientos[[#This Row],[Prioridad]]="Baja",(AD191-24)*60+AE191,IF(TablaRequerimientos[[#This Row],[Prioridad]]="Media",(AD191-4)*60+AE191,(AD191-2)*60+AE191))</f>
        <v>#VALUE!</v>
      </c>
      <c r="AH191" s="17" t="str">
        <f>TablaRequerimientos[[#This Row],[Tiempo Creación (HH:mm)]]</f>
        <v>Por validar</v>
      </c>
      <c r="AI191" s="11" t="e">
        <f t="shared" si="16"/>
        <v>#VALUE!</v>
      </c>
      <c r="AJ191" s="11" t="e">
        <f t="shared" si="17"/>
        <v>#VALUE!</v>
      </c>
      <c r="AK191" s="11" t="e">
        <f>IF(TablaRequerimientos[[#This Row],[Prioridad]]="Baja",((AI191*60)+AJ191)-30,IF(TablaRequerimientos[[#This Row],[Prioridad]]="Media",((AI191*60)+AJ191)-15))</f>
        <v>#VALUE!</v>
      </c>
      <c r="AM191" s="11">
        <f>TablaRequerimientos[[#This Row],[Tiempo Avance Incidente]]</f>
        <v>3.0092592351138592E-4</v>
      </c>
      <c r="AN191" s="11">
        <f t="shared" si="18"/>
        <v>0</v>
      </c>
      <c r="AO191" s="11">
        <f t="shared" si="19"/>
        <v>0</v>
      </c>
      <c r="AP191" s="11">
        <f>IF(TablaRequerimientos[[#This Row],[Prioridad]]="Baja",((AN191*60)+AO191)-720,IF(TablaRequerimientos[[#This Row],[Prioridad]]="Media",((AN191*60)+AO191)-120))</f>
        <v>-720</v>
      </c>
      <c r="AR191" t="str">
        <f t="shared" si="20"/>
        <v>miércoles</v>
      </c>
    </row>
    <row r="192" spans="1:44" x14ac:dyDescent="0.25">
      <c r="A192" s="26" t="s">
        <v>4510</v>
      </c>
      <c r="B192" t="s">
        <v>4511</v>
      </c>
      <c r="C192" t="s">
        <v>161</v>
      </c>
      <c r="D192" t="s">
        <v>150</v>
      </c>
      <c r="E192" t="s">
        <v>546</v>
      </c>
      <c r="F192" t="s">
        <v>124</v>
      </c>
      <c r="G192" s="12">
        <v>43838</v>
      </c>
      <c r="H192" s="13">
        <v>0.61084490740740738</v>
      </c>
      <c r="I192" s="12">
        <v>43838</v>
      </c>
      <c r="J192" s="13">
        <v>0.68980324074074073</v>
      </c>
      <c r="K192" s="27">
        <v>43839.727534722224</v>
      </c>
      <c r="M192" s="11"/>
      <c r="O192" s="11" t="s">
        <v>546</v>
      </c>
      <c r="P192" s="11" t="s">
        <v>546</v>
      </c>
      <c r="X192" s="17" t="str">
        <f>IFERROR(VLOOKUP(TablaRequerimientos[[#This Row],[ID de orden de trabajo+]],#REF!,11,FALSE),"Por validar")</f>
        <v>Por validar</v>
      </c>
      <c r="Y192" s="11" t="str">
        <f>IFERROR(VLOOKUP(TablaRequerimientos[[#This Row],[ID de orden de trabajo+]],#REF!,12,FALSE),"Por validar")</f>
        <v>Por validar</v>
      </c>
      <c r="Z192" s="11">
        <v>2.314814628334716E-5</v>
      </c>
      <c r="AA192" s="11" t="s">
        <v>37</v>
      </c>
      <c r="AC192" s="17" t="str">
        <f>TablaRequerimientos[[#This Row],[Tiempo Total Gestión]]</f>
        <v/>
      </c>
      <c r="AD192" s="11" t="e">
        <f t="shared" si="14"/>
        <v>#VALUE!</v>
      </c>
      <c r="AE192" s="11" t="e">
        <f t="shared" si="15"/>
        <v>#VALUE!</v>
      </c>
      <c r="AF192" s="11" t="e">
        <f>IF(TablaRequerimientos[[#This Row],[Prioridad]]="Baja",(AD192-24)*60+AE192,IF(TablaRequerimientos[[#This Row],[Prioridad]]="Media",(AD192-4)*60+AE192,(AD192-2)*60+AE192))</f>
        <v>#VALUE!</v>
      </c>
      <c r="AH192" s="17" t="str">
        <f>TablaRequerimientos[[#This Row],[Tiempo Creación (HH:mm)]]</f>
        <v>Por validar</v>
      </c>
      <c r="AI192" s="11" t="e">
        <f t="shared" si="16"/>
        <v>#VALUE!</v>
      </c>
      <c r="AJ192" s="11" t="e">
        <f t="shared" si="17"/>
        <v>#VALUE!</v>
      </c>
      <c r="AK192" s="11" t="e">
        <f>IF(TablaRequerimientos[[#This Row],[Prioridad]]="Baja",((AI192*60)+AJ192)-30,IF(TablaRequerimientos[[#This Row],[Prioridad]]="Media",((AI192*60)+AJ192)-15))</f>
        <v>#VALUE!</v>
      </c>
      <c r="AM192" s="11">
        <f>TablaRequerimientos[[#This Row],[Tiempo Avance Incidente]]</f>
        <v>2.314814628334716E-5</v>
      </c>
      <c r="AN192" s="11">
        <f t="shared" si="18"/>
        <v>0</v>
      </c>
      <c r="AO192" s="11">
        <f t="shared" si="19"/>
        <v>0</v>
      </c>
      <c r="AP192" s="11">
        <f>IF(TablaRequerimientos[[#This Row],[Prioridad]]="Baja",((AN192*60)+AO192)-720,IF(TablaRequerimientos[[#This Row],[Prioridad]]="Media",((AN192*60)+AO192)-120))</f>
        <v>-720</v>
      </c>
      <c r="AR192" t="str">
        <f t="shared" si="20"/>
        <v>miércoles</v>
      </c>
    </row>
    <row r="193" spans="1:44" x14ac:dyDescent="0.25">
      <c r="A193" s="26" t="s">
        <v>4512</v>
      </c>
      <c r="B193" t="s">
        <v>4513</v>
      </c>
      <c r="C193" t="s">
        <v>395</v>
      </c>
      <c r="D193" t="s">
        <v>150</v>
      </c>
      <c r="E193" t="s">
        <v>546</v>
      </c>
      <c r="F193" t="s">
        <v>111</v>
      </c>
      <c r="G193" s="12">
        <v>43838</v>
      </c>
      <c r="H193" s="13">
        <v>0.61399305555555561</v>
      </c>
      <c r="I193" s="12">
        <v>43845</v>
      </c>
      <c r="J193" s="13">
        <v>0.74954861111111104</v>
      </c>
      <c r="K193" s="27">
        <v>43846.805798611109</v>
      </c>
      <c r="M193" s="11"/>
      <c r="O193" s="11" t="s">
        <v>546</v>
      </c>
      <c r="P193" s="11" t="s">
        <v>546</v>
      </c>
      <c r="X193" s="17" t="str">
        <f>IFERROR(VLOOKUP(TablaRequerimientos[[#This Row],[ID de orden de trabajo+]],#REF!,11,FALSE),"Por validar")</f>
        <v>Por validar</v>
      </c>
      <c r="Y193" s="11" t="str">
        <f>IFERROR(VLOOKUP(TablaRequerimientos[[#This Row],[ID de orden de trabajo+]],#REF!,12,FALSE),"Por validar")</f>
        <v>Por validar</v>
      </c>
      <c r="Z193" s="11">
        <v>3.4722222335403785E-4</v>
      </c>
      <c r="AA193" s="11" t="s">
        <v>37</v>
      </c>
      <c r="AC193" s="17" t="str">
        <f>TablaRequerimientos[[#This Row],[Tiempo Total Gestión]]</f>
        <v/>
      </c>
      <c r="AD193" s="11" t="e">
        <f t="shared" si="14"/>
        <v>#VALUE!</v>
      </c>
      <c r="AE193" s="11" t="e">
        <f t="shared" si="15"/>
        <v>#VALUE!</v>
      </c>
      <c r="AF193" s="11" t="e">
        <f>IF(TablaRequerimientos[[#This Row],[Prioridad]]="Baja",(AD193-24)*60+AE193,IF(TablaRequerimientos[[#This Row],[Prioridad]]="Media",(AD193-4)*60+AE193,(AD193-2)*60+AE193))</f>
        <v>#VALUE!</v>
      </c>
      <c r="AH193" s="17" t="str">
        <f>TablaRequerimientos[[#This Row],[Tiempo Creación (HH:mm)]]</f>
        <v>Por validar</v>
      </c>
      <c r="AI193" s="11" t="e">
        <f t="shared" si="16"/>
        <v>#VALUE!</v>
      </c>
      <c r="AJ193" s="11" t="e">
        <f t="shared" si="17"/>
        <v>#VALUE!</v>
      </c>
      <c r="AK193" s="11" t="e">
        <f>IF(TablaRequerimientos[[#This Row],[Prioridad]]="Baja",((AI193*60)+AJ193)-30,IF(TablaRequerimientos[[#This Row],[Prioridad]]="Media",((AI193*60)+AJ193)-15))</f>
        <v>#VALUE!</v>
      </c>
      <c r="AM193" s="11">
        <f>TablaRequerimientos[[#This Row],[Tiempo Avance Incidente]]</f>
        <v>3.4722222335403785E-4</v>
      </c>
      <c r="AN193" s="11">
        <f t="shared" si="18"/>
        <v>0</v>
      </c>
      <c r="AO193" s="11">
        <f t="shared" si="19"/>
        <v>0</v>
      </c>
      <c r="AP193" s="11">
        <f>IF(TablaRequerimientos[[#This Row],[Prioridad]]="Baja",((AN193*60)+AO193)-720,IF(TablaRequerimientos[[#This Row],[Prioridad]]="Media",((AN193*60)+AO193)-120))</f>
        <v>-720</v>
      </c>
      <c r="AR193" t="str">
        <f t="shared" si="20"/>
        <v>miércoles</v>
      </c>
    </row>
    <row r="194" spans="1:44" x14ac:dyDescent="0.25">
      <c r="A194" s="26" t="s">
        <v>4514</v>
      </c>
      <c r="B194" t="s">
        <v>4515</v>
      </c>
      <c r="C194" t="s">
        <v>161</v>
      </c>
      <c r="D194" t="s">
        <v>150</v>
      </c>
      <c r="E194" t="s">
        <v>546</v>
      </c>
      <c r="F194" t="s">
        <v>111</v>
      </c>
      <c r="G194" s="12">
        <v>43838</v>
      </c>
      <c r="H194" s="13">
        <v>0.64753472222222219</v>
      </c>
      <c r="I194" s="12">
        <v>43839</v>
      </c>
      <c r="J194" s="13">
        <v>0.74424768518518514</v>
      </c>
      <c r="K194" s="27">
        <v>43840.784629629627</v>
      </c>
      <c r="M194" s="11"/>
      <c r="O194" s="11" t="s">
        <v>546</v>
      </c>
      <c r="P194" s="11" t="s">
        <v>546</v>
      </c>
      <c r="X194" s="17" t="str">
        <f>IFERROR(VLOOKUP(TablaRequerimientos[[#This Row],[ID de orden de trabajo+]],#REF!,11,FALSE),"Por validar")</f>
        <v>Por validar</v>
      </c>
      <c r="Y194" s="11" t="str">
        <f>IFERROR(VLOOKUP(TablaRequerimientos[[#This Row],[ID de orden de trabajo+]],#REF!,12,FALSE),"Por validar")</f>
        <v>Por validar</v>
      </c>
      <c r="Z194" s="11">
        <v>1.1574076779652387E-5</v>
      </c>
      <c r="AA194" s="11" t="s">
        <v>37</v>
      </c>
      <c r="AC194" s="17" t="str">
        <f>TablaRequerimientos[[#This Row],[Tiempo Total Gestión]]</f>
        <v/>
      </c>
      <c r="AD194" s="11" t="e">
        <f t="shared" si="14"/>
        <v>#VALUE!</v>
      </c>
      <c r="AE194" s="11" t="e">
        <f t="shared" si="15"/>
        <v>#VALUE!</v>
      </c>
      <c r="AF194" s="11" t="e">
        <f>IF(TablaRequerimientos[[#This Row],[Prioridad]]="Baja",(AD194-24)*60+AE194,IF(TablaRequerimientos[[#This Row],[Prioridad]]="Media",(AD194-4)*60+AE194,(AD194-2)*60+AE194))</f>
        <v>#VALUE!</v>
      </c>
      <c r="AH194" s="17" t="str">
        <f>TablaRequerimientos[[#This Row],[Tiempo Creación (HH:mm)]]</f>
        <v>Por validar</v>
      </c>
      <c r="AI194" s="11" t="e">
        <f t="shared" si="16"/>
        <v>#VALUE!</v>
      </c>
      <c r="AJ194" s="11" t="e">
        <f t="shared" si="17"/>
        <v>#VALUE!</v>
      </c>
      <c r="AK194" s="11" t="e">
        <f>IF(TablaRequerimientos[[#This Row],[Prioridad]]="Baja",((AI194*60)+AJ194)-30,IF(TablaRequerimientos[[#This Row],[Prioridad]]="Media",((AI194*60)+AJ194)-15))</f>
        <v>#VALUE!</v>
      </c>
      <c r="AM194" s="11">
        <f>TablaRequerimientos[[#This Row],[Tiempo Avance Incidente]]</f>
        <v>1.1574076779652387E-5</v>
      </c>
      <c r="AN194" s="11">
        <f t="shared" si="18"/>
        <v>0</v>
      </c>
      <c r="AO194" s="11">
        <f t="shared" si="19"/>
        <v>0</v>
      </c>
      <c r="AP194" s="11">
        <f>IF(TablaRequerimientos[[#This Row],[Prioridad]]="Baja",((AN194*60)+AO194)-720,IF(TablaRequerimientos[[#This Row],[Prioridad]]="Media",((AN194*60)+AO194)-120))</f>
        <v>-720</v>
      </c>
      <c r="AR194" t="str">
        <f t="shared" si="20"/>
        <v>miércoles</v>
      </c>
    </row>
    <row r="195" spans="1:44" x14ac:dyDescent="0.25">
      <c r="A195" s="26" t="s">
        <v>4516</v>
      </c>
      <c r="B195" t="s">
        <v>4517</v>
      </c>
      <c r="C195" t="s">
        <v>395</v>
      </c>
      <c r="D195" t="s">
        <v>150</v>
      </c>
      <c r="E195" t="s">
        <v>546</v>
      </c>
      <c r="F195" t="s">
        <v>111</v>
      </c>
      <c r="G195" s="12">
        <v>43838</v>
      </c>
      <c r="H195" s="13">
        <v>0.6580555555555555</v>
      </c>
      <c r="I195" s="12">
        <v>43838</v>
      </c>
      <c r="J195" s="13">
        <v>0.73414351851851845</v>
      </c>
      <c r="K195" s="27">
        <v>43839.791597222225</v>
      </c>
      <c r="M195" s="11"/>
      <c r="O195" s="11" t="s">
        <v>546</v>
      </c>
      <c r="P195" s="11" t="s">
        <v>546</v>
      </c>
      <c r="X195" s="17" t="str">
        <f>IFERROR(VLOOKUP(TablaRequerimientos[[#This Row],[ID de orden de trabajo+]],#REF!,11,FALSE),"Por validar")</f>
        <v>Por validar</v>
      </c>
      <c r="Y195" s="11" t="str">
        <f>IFERROR(VLOOKUP(TablaRequerimientos[[#This Row],[ID de orden de trabajo+]],#REF!,12,FALSE),"Por validar")</f>
        <v>Por validar</v>
      </c>
      <c r="Z195" s="11">
        <v>5.2083333139307797E-4</v>
      </c>
      <c r="AA195" s="11" t="s">
        <v>37</v>
      </c>
      <c r="AC195" s="17" t="str">
        <f>TablaRequerimientos[[#This Row],[Tiempo Total Gestión]]</f>
        <v/>
      </c>
      <c r="AD195" s="11" t="e">
        <f t="shared" ref="AD195:AD258" si="21">HOUR(AC195)</f>
        <v>#VALUE!</v>
      </c>
      <c r="AE195" s="11" t="e">
        <f t="shared" ref="AE195:AE258" si="22">MINUTE(AC195)</f>
        <v>#VALUE!</v>
      </c>
      <c r="AF195" s="11" t="e">
        <f>IF(TablaRequerimientos[[#This Row],[Prioridad]]="Baja",(AD195-24)*60+AE195,IF(TablaRequerimientos[[#This Row],[Prioridad]]="Media",(AD195-4)*60+AE195,(AD195-2)*60+AE195))</f>
        <v>#VALUE!</v>
      </c>
      <c r="AH195" s="17" t="str">
        <f>TablaRequerimientos[[#This Row],[Tiempo Creación (HH:mm)]]</f>
        <v>Por validar</v>
      </c>
      <c r="AI195" s="11" t="e">
        <f t="shared" ref="AI195:AI258" si="23">HOUR(AH195)</f>
        <v>#VALUE!</v>
      </c>
      <c r="AJ195" s="11" t="e">
        <f t="shared" ref="AJ195:AJ258" si="24">MINUTE(AH195)</f>
        <v>#VALUE!</v>
      </c>
      <c r="AK195" s="11" t="e">
        <f>IF(TablaRequerimientos[[#This Row],[Prioridad]]="Baja",((AI195*60)+AJ195)-30,IF(TablaRequerimientos[[#This Row],[Prioridad]]="Media",((AI195*60)+AJ195)-15))</f>
        <v>#VALUE!</v>
      </c>
      <c r="AM195" s="11">
        <f>TablaRequerimientos[[#This Row],[Tiempo Avance Incidente]]</f>
        <v>5.2083333139307797E-4</v>
      </c>
      <c r="AN195" s="11">
        <f t="shared" ref="AN195:AN258" si="25">HOUR(AM195)</f>
        <v>0</v>
      </c>
      <c r="AO195" s="11">
        <f t="shared" ref="AO195:AO258" si="26">MINUTE(AM195)</f>
        <v>0</v>
      </c>
      <c r="AP195" s="11">
        <f>IF(TablaRequerimientos[[#This Row],[Prioridad]]="Baja",((AN195*60)+AO195)-720,IF(TablaRequerimientos[[#This Row],[Prioridad]]="Media",((AN195*60)+AO195)-120))</f>
        <v>-720</v>
      </c>
      <c r="AR195" t="str">
        <f t="shared" ref="AR195:AR258" si="27">TEXT(G195,"dddd")</f>
        <v>miércoles</v>
      </c>
    </row>
    <row r="196" spans="1:44" x14ac:dyDescent="0.25">
      <c r="A196" s="26" t="s">
        <v>4518</v>
      </c>
      <c r="B196" t="s">
        <v>4519</v>
      </c>
      <c r="C196" t="s">
        <v>161</v>
      </c>
      <c r="D196" t="s">
        <v>150</v>
      </c>
      <c r="E196" t="s">
        <v>546</v>
      </c>
      <c r="F196" t="s">
        <v>124</v>
      </c>
      <c r="G196" s="12">
        <v>43838</v>
      </c>
      <c r="H196" s="13">
        <v>0.65960648148148149</v>
      </c>
      <c r="I196" s="12">
        <v>43838</v>
      </c>
      <c r="J196" s="13">
        <v>0.70726851851851846</v>
      </c>
      <c r="K196" s="27">
        <v>43839.727534722224</v>
      </c>
      <c r="M196" s="11"/>
      <c r="O196" s="11" t="s">
        <v>546</v>
      </c>
      <c r="P196" s="11" t="s">
        <v>546</v>
      </c>
      <c r="X196" s="17" t="str">
        <f>IFERROR(VLOOKUP(TablaRequerimientos[[#This Row],[ID de orden de trabajo+]],#REF!,11,FALSE),"Por validar")</f>
        <v>Por validar</v>
      </c>
      <c r="Y196" s="11" t="str">
        <f>IFERROR(VLOOKUP(TablaRequerimientos[[#This Row],[ID de orden de trabajo+]],#REF!,12,FALSE),"Por validar")</f>
        <v>Por validar</v>
      </c>
      <c r="Z196" s="11">
        <v>1.1574069503694773E-5</v>
      </c>
      <c r="AA196" s="11" t="s">
        <v>37</v>
      </c>
      <c r="AC196" s="17" t="str">
        <f>TablaRequerimientos[[#This Row],[Tiempo Total Gestión]]</f>
        <v/>
      </c>
      <c r="AD196" s="11" t="e">
        <f t="shared" si="21"/>
        <v>#VALUE!</v>
      </c>
      <c r="AE196" s="11" t="e">
        <f t="shared" si="22"/>
        <v>#VALUE!</v>
      </c>
      <c r="AF196" s="11" t="e">
        <f>IF(TablaRequerimientos[[#This Row],[Prioridad]]="Baja",(AD196-24)*60+AE196,IF(TablaRequerimientos[[#This Row],[Prioridad]]="Media",(AD196-4)*60+AE196,(AD196-2)*60+AE196))</f>
        <v>#VALUE!</v>
      </c>
      <c r="AH196" s="17" t="str">
        <f>TablaRequerimientos[[#This Row],[Tiempo Creación (HH:mm)]]</f>
        <v>Por validar</v>
      </c>
      <c r="AI196" s="11" t="e">
        <f t="shared" si="23"/>
        <v>#VALUE!</v>
      </c>
      <c r="AJ196" s="11" t="e">
        <f t="shared" si="24"/>
        <v>#VALUE!</v>
      </c>
      <c r="AK196" s="11" t="e">
        <f>IF(TablaRequerimientos[[#This Row],[Prioridad]]="Baja",((AI196*60)+AJ196)-30,IF(TablaRequerimientos[[#This Row],[Prioridad]]="Media",((AI196*60)+AJ196)-15))</f>
        <v>#VALUE!</v>
      </c>
      <c r="AM196" s="11">
        <f>TablaRequerimientos[[#This Row],[Tiempo Avance Incidente]]</f>
        <v>1.1574069503694773E-5</v>
      </c>
      <c r="AN196" s="11">
        <f t="shared" si="25"/>
        <v>0</v>
      </c>
      <c r="AO196" s="11">
        <f t="shared" si="26"/>
        <v>0</v>
      </c>
      <c r="AP196" s="11">
        <f>IF(TablaRequerimientos[[#This Row],[Prioridad]]="Baja",((AN196*60)+AO196)-720,IF(TablaRequerimientos[[#This Row],[Prioridad]]="Media",((AN196*60)+AO196)-120))</f>
        <v>-720</v>
      </c>
      <c r="AR196" t="str">
        <f t="shared" si="27"/>
        <v>miércoles</v>
      </c>
    </row>
    <row r="197" spans="1:44" x14ac:dyDescent="0.25">
      <c r="A197" s="26" t="s">
        <v>4520</v>
      </c>
      <c r="B197" t="s">
        <v>4267</v>
      </c>
      <c r="C197" t="s">
        <v>161</v>
      </c>
      <c r="D197" t="s">
        <v>150</v>
      </c>
      <c r="E197" t="s">
        <v>546</v>
      </c>
      <c r="F197" t="s">
        <v>124</v>
      </c>
      <c r="G197" s="12">
        <v>43838</v>
      </c>
      <c r="H197" s="13">
        <v>0.70289351851851845</v>
      </c>
      <c r="I197" s="12">
        <v>43838</v>
      </c>
      <c r="J197" s="13">
        <v>0.7324652777777777</v>
      </c>
      <c r="K197" s="27">
        <v>43839.791597222225</v>
      </c>
      <c r="M197" s="11"/>
      <c r="O197" s="11" t="s">
        <v>546</v>
      </c>
      <c r="P197" s="11" t="s">
        <v>546</v>
      </c>
      <c r="X197" s="17" t="str">
        <f>IFERROR(VLOOKUP(TablaRequerimientos[[#This Row],[ID de orden de trabajo+]],#REF!,11,FALSE),"Por validar")</f>
        <v>Por validar</v>
      </c>
      <c r="Y197" s="11" t="str">
        <f>IFERROR(VLOOKUP(TablaRequerimientos[[#This Row],[ID de orden de trabajo+]],#REF!,12,FALSE),"Por validar")</f>
        <v>Por validar</v>
      </c>
      <c r="Z197" s="11">
        <v>9.2592592409346253E-5</v>
      </c>
      <c r="AA197" s="11" t="s">
        <v>37</v>
      </c>
      <c r="AC197" s="17" t="str">
        <f>TablaRequerimientos[[#This Row],[Tiempo Total Gestión]]</f>
        <v/>
      </c>
      <c r="AD197" s="11" t="e">
        <f t="shared" si="21"/>
        <v>#VALUE!</v>
      </c>
      <c r="AE197" s="11" t="e">
        <f t="shared" si="22"/>
        <v>#VALUE!</v>
      </c>
      <c r="AF197" s="11" t="e">
        <f>IF(TablaRequerimientos[[#This Row],[Prioridad]]="Baja",(AD197-24)*60+AE197,IF(TablaRequerimientos[[#This Row],[Prioridad]]="Media",(AD197-4)*60+AE197,(AD197-2)*60+AE197))</f>
        <v>#VALUE!</v>
      </c>
      <c r="AH197" s="17" t="str">
        <f>TablaRequerimientos[[#This Row],[Tiempo Creación (HH:mm)]]</f>
        <v>Por validar</v>
      </c>
      <c r="AI197" s="11" t="e">
        <f t="shared" si="23"/>
        <v>#VALUE!</v>
      </c>
      <c r="AJ197" s="11" t="e">
        <f t="shared" si="24"/>
        <v>#VALUE!</v>
      </c>
      <c r="AK197" s="11" t="e">
        <f>IF(TablaRequerimientos[[#This Row],[Prioridad]]="Baja",((AI197*60)+AJ197)-30,IF(TablaRequerimientos[[#This Row],[Prioridad]]="Media",((AI197*60)+AJ197)-15))</f>
        <v>#VALUE!</v>
      </c>
      <c r="AM197" s="11">
        <f>TablaRequerimientos[[#This Row],[Tiempo Avance Incidente]]</f>
        <v>9.2592592409346253E-5</v>
      </c>
      <c r="AN197" s="11">
        <f t="shared" si="25"/>
        <v>0</v>
      </c>
      <c r="AO197" s="11">
        <f t="shared" si="26"/>
        <v>0</v>
      </c>
      <c r="AP197" s="11">
        <f>IF(TablaRequerimientos[[#This Row],[Prioridad]]="Baja",((AN197*60)+AO197)-720,IF(TablaRequerimientos[[#This Row],[Prioridad]]="Media",((AN197*60)+AO197)-120))</f>
        <v>-720</v>
      </c>
      <c r="AR197" t="str">
        <f t="shared" si="27"/>
        <v>miércoles</v>
      </c>
    </row>
    <row r="198" spans="1:44" x14ac:dyDescent="0.25">
      <c r="A198" s="26" t="s">
        <v>4521</v>
      </c>
      <c r="B198" t="s">
        <v>4522</v>
      </c>
      <c r="C198" t="s">
        <v>395</v>
      </c>
      <c r="D198" t="s">
        <v>150</v>
      </c>
      <c r="E198" t="s">
        <v>546</v>
      </c>
      <c r="F198" t="s">
        <v>111</v>
      </c>
      <c r="G198" s="12">
        <v>43838</v>
      </c>
      <c r="H198" s="13">
        <v>0.74135416666666665</v>
      </c>
      <c r="I198" s="12">
        <v>43839</v>
      </c>
      <c r="J198" s="13">
        <v>0.4755671296296296</v>
      </c>
      <c r="K198" s="27">
        <v>43840.540648148148</v>
      </c>
      <c r="M198" s="11"/>
      <c r="O198" s="11" t="s">
        <v>546</v>
      </c>
      <c r="P198" s="11" t="s">
        <v>546</v>
      </c>
      <c r="X198" s="17" t="str">
        <f>IFERROR(VLOOKUP(TablaRequerimientos[[#This Row],[ID de orden de trabajo+]],#REF!,11,FALSE),"Por validar")</f>
        <v>Por validar</v>
      </c>
      <c r="Y198" s="11" t="str">
        <f>IFERROR(VLOOKUP(TablaRequerimientos[[#This Row],[ID de orden de trabajo+]],#REF!,12,FALSE),"Por validar")</f>
        <v>Por validar</v>
      </c>
      <c r="Z198" s="11">
        <v>1.6203703708015382E-3</v>
      </c>
      <c r="AA198" s="11" t="s">
        <v>37</v>
      </c>
      <c r="AC198" s="17" t="str">
        <f>TablaRequerimientos[[#This Row],[Tiempo Total Gestión]]</f>
        <v/>
      </c>
      <c r="AD198" s="11" t="e">
        <f t="shared" si="21"/>
        <v>#VALUE!</v>
      </c>
      <c r="AE198" s="11" t="e">
        <f t="shared" si="22"/>
        <v>#VALUE!</v>
      </c>
      <c r="AF198" s="11" t="e">
        <f>IF(TablaRequerimientos[[#This Row],[Prioridad]]="Baja",(AD198-24)*60+AE198,IF(TablaRequerimientos[[#This Row],[Prioridad]]="Media",(AD198-4)*60+AE198,(AD198-2)*60+AE198))</f>
        <v>#VALUE!</v>
      </c>
      <c r="AH198" s="17" t="str">
        <f>TablaRequerimientos[[#This Row],[Tiempo Creación (HH:mm)]]</f>
        <v>Por validar</v>
      </c>
      <c r="AI198" s="11" t="e">
        <f t="shared" si="23"/>
        <v>#VALUE!</v>
      </c>
      <c r="AJ198" s="11" t="e">
        <f t="shared" si="24"/>
        <v>#VALUE!</v>
      </c>
      <c r="AK198" s="11" t="e">
        <f>IF(TablaRequerimientos[[#This Row],[Prioridad]]="Baja",((AI198*60)+AJ198)-30,IF(TablaRequerimientos[[#This Row],[Prioridad]]="Media",((AI198*60)+AJ198)-15))</f>
        <v>#VALUE!</v>
      </c>
      <c r="AM198" s="11">
        <f>TablaRequerimientos[[#This Row],[Tiempo Avance Incidente]]</f>
        <v>1.6203703708015382E-3</v>
      </c>
      <c r="AN198" s="11">
        <f t="shared" si="25"/>
        <v>0</v>
      </c>
      <c r="AO198" s="11">
        <f t="shared" si="26"/>
        <v>2</v>
      </c>
      <c r="AP198" s="11">
        <f>IF(TablaRequerimientos[[#This Row],[Prioridad]]="Baja",((AN198*60)+AO198)-720,IF(TablaRequerimientos[[#This Row],[Prioridad]]="Media",((AN198*60)+AO198)-120))</f>
        <v>-718</v>
      </c>
      <c r="AR198" t="str">
        <f t="shared" si="27"/>
        <v>miércoles</v>
      </c>
    </row>
    <row r="199" spans="1:44" x14ac:dyDescent="0.25">
      <c r="A199" s="26" t="s">
        <v>4523</v>
      </c>
      <c r="B199" t="s">
        <v>4524</v>
      </c>
      <c r="C199" t="s">
        <v>395</v>
      </c>
      <c r="D199" t="s">
        <v>150</v>
      </c>
      <c r="E199" t="s">
        <v>546</v>
      </c>
      <c r="F199" t="s">
        <v>111</v>
      </c>
      <c r="G199" s="12">
        <v>43838</v>
      </c>
      <c r="H199" s="13">
        <v>0.75071759259259263</v>
      </c>
      <c r="I199" s="12">
        <v>43839</v>
      </c>
      <c r="J199" s="13">
        <v>0.51468749999999996</v>
      </c>
      <c r="K199" s="27">
        <v>43840.540648148148</v>
      </c>
      <c r="M199" s="11"/>
      <c r="O199" s="11" t="s">
        <v>546</v>
      </c>
      <c r="P199" s="11" t="s">
        <v>546</v>
      </c>
      <c r="X199" s="17" t="str">
        <f>IFERROR(VLOOKUP(TablaRequerimientos[[#This Row],[ID de orden de trabajo+]],#REF!,11,FALSE),"Por validar")</f>
        <v>Por validar</v>
      </c>
      <c r="Y199" s="11" t="str">
        <f>IFERROR(VLOOKUP(TablaRequerimientos[[#This Row],[ID de orden de trabajo+]],#REF!,12,FALSE),"Por validar")</f>
        <v>Por validar</v>
      </c>
      <c r="Z199" s="11">
        <v>0</v>
      </c>
      <c r="AA199" s="11" t="s">
        <v>37</v>
      </c>
      <c r="AC199" s="17" t="str">
        <f>TablaRequerimientos[[#This Row],[Tiempo Total Gestión]]</f>
        <v/>
      </c>
      <c r="AD199" s="11" t="e">
        <f t="shared" si="21"/>
        <v>#VALUE!</v>
      </c>
      <c r="AE199" s="11" t="e">
        <f t="shared" si="22"/>
        <v>#VALUE!</v>
      </c>
      <c r="AF199" s="11" t="e">
        <f>IF(TablaRequerimientos[[#This Row],[Prioridad]]="Baja",(AD199-24)*60+AE199,IF(TablaRequerimientos[[#This Row],[Prioridad]]="Media",(AD199-4)*60+AE199,(AD199-2)*60+AE199))</f>
        <v>#VALUE!</v>
      </c>
      <c r="AH199" s="17" t="str">
        <f>TablaRequerimientos[[#This Row],[Tiempo Creación (HH:mm)]]</f>
        <v>Por validar</v>
      </c>
      <c r="AI199" s="11" t="e">
        <f t="shared" si="23"/>
        <v>#VALUE!</v>
      </c>
      <c r="AJ199" s="11" t="e">
        <f t="shared" si="24"/>
        <v>#VALUE!</v>
      </c>
      <c r="AK199" s="11" t="e">
        <f>IF(TablaRequerimientos[[#This Row],[Prioridad]]="Baja",((AI199*60)+AJ199)-30,IF(TablaRequerimientos[[#This Row],[Prioridad]]="Media",((AI199*60)+AJ199)-15))</f>
        <v>#VALUE!</v>
      </c>
      <c r="AM199" s="11">
        <f>TablaRequerimientos[[#This Row],[Tiempo Avance Incidente]]</f>
        <v>0</v>
      </c>
      <c r="AN199" s="11">
        <f t="shared" si="25"/>
        <v>0</v>
      </c>
      <c r="AO199" s="11">
        <f t="shared" si="26"/>
        <v>0</v>
      </c>
      <c r="AP199" s="11">
        <f>IF(TablaRequerimientos[[#This Row],[Prioridad]]="Baja",((AN199*60)+AO199)-720,IF(TablaRequerimientos[[#This Row],[Prioridad]]="Media",((AN199*60)+AO199)-120))</f>
        <v>-720</v>
      </c>
      <c r="AR199" t="str">
        <f t="shared" si="27"/>
        <v>miércoles</v>
      </c>
    </row>
    <row r="200" spans="1:44" x14ac:dyDescent="0.25">
      <c r="A200" s="26" t="s">
        <v>4525</v>
      </c>
      <c r="B200" t="s">
        <v>4332</v>
      </c>
      <c r="C200" t="s">
        <v>395</v>
      </c>
      <c r="D200" t="s">
        <v>150</v>
      </c>
      <c r="E200" t="s">
        <v>546</v>
      </c>
      <c r="F200" t="s">
        <v>111</v>
      </c>
      <c r="G200" s="12">
        <v>43838</v>
      </c>
      <c r="H200" s="13">
        <v>0.77013888888888893</v>
      </c>
      <c r="I200" s="12">
        <v>43839</v>
      </c>
      <c r="J200" s="13">
        <v>0.50715277777777779</v>
      </c>
      <c r="K200" s="27">
        <v>43840.540648148148</v>
      </c>
      <c r="M200" s="11"/>
      <c r="O200" s="11" t="s">
        <v>546</v>
      </c>
      <c r="P200" s="11" t="s">
        <v>546</v>
      </c>
      <c r="X200" s="17" t="str">
        <f>IFERROR(VLOOKUP(TablaRequerimientos[[#This Row],[ID de orden de trabajo+]],#REF!,11,FALSE),"Por validar")</f>
        <v>Por validar</v>
      </c>
      <c r="Y200" s="11" t="str">
        <f>IFERROR(VLOOKUP(TablaRequerimientos[[#This Row],[ID de orden de trabajo+]],#REF!,12,FALSE),"Por validar")</f>
        <v>Por validar</v>
      </c>
      <c r="Z200" s="11">
        <v>0</v>
      </c>
      <c r="AA200" s="11" t="s">
        <v>37</v>
      </c>
      <c r="AC200" s="17" t="str">
        <f>TablaRequerimientos[[#This Row],[Tiempo Total Gestión]]</f>
        <v/>
      </c>
      <c r="AD200" s="11" t="e">
        <f t="shared" si="21"/>
        <v>#VALUE!</v>
      </c>
      <c r="AE200" s="11" t="e">
        <f t="shared" si="22"/>
        <v>#VALUE!</v>
      </c>
      <c r="AF200" s="11" t="e">
        <f>IF(TablaRequerimientos[[#This Row],[Prioridad]]="Baja",(AD200-24)*60+AE200,IF(TablaRequerimientos[[#This Row],[Prioridad]]="Media",(AD200-4)*60+AE200,(AD200-2)*60+AE200))</f>
        <v>#VALUE!</v>
      </c>
      <c r="AH200" s="17" t="str">
        <f>TablaRequerimientos[[#This Row],[Tiempo Creación (HH:mm)]]</f>
        <v>Por validar</v>
      </c>
      <c r="AI200" s="11" t="e">
        <f t="shared" si="23"/>
        <v>#VALUE!</v>
      </c>
      <c r="AJ200" s="11" t="e">
        <f t="shared" si="24"/>
        <v>#VALUE!</v>
      </c>
      <c r="AK200" s="11" t="e">
        <f>IF(TablaRequerimientos[[#This Row],[Prioridad]]="Baja",((AI200*60)+AJ200)-30,IF(TablaRequerimientos[[#This Row],[Prioridad]]="Media",((AI200*60)+AJ200)-15))</f>
        <v>#VALUE!</v>
      </c>
      <c r="AM200" s="11">
        <f>TablaRequerimientos[[#This Row],[Tiempo Avance Incidente]]</f>
        <v>0</v>
      </c>
      <c r="AN200" s="11">
        <f t="shared" si="25"/>
        <v>0</v>
      </c>
      <c r="AO200" s="11">
        <f t="shared" si="26"/>
        <v>0</v>
      </c>
      <c r="AP200" s="11">
        <f>IF(TablaRequerimientos[[#This Row],[Prioridad]]="Baja",((AN200*60)+AO200)-720,IF(TablaRequerimientos[[#This Row],[Prioridad]]="Media",((AN200*60)+AO200)-120))</f>
        <v>-720</v>
      </c>
      <c r="AR200" t="str">
        <f t="shared" si="27"/>
        <v>miércoles</v>
      </c>
    </row>
    <row r="201" spans="1:44" x14ac:dyDescent="0.25">
      <c r="A201" s="26" t="s">
        <v>4526</v>
      </c>
      <c r="B201" t="s">
        <v>4332</v>
      </c>
      <c r="C201" t="s">
        <v>395</v>
      </c>
      <c r="D201" t="s">
        <v>150</v>
      </c>
      <c r="E201" t="s">
        <v>546</v>
      </c>
      <c r="F201" t="s">
        <v>111</v>
      </c>
      <c r="G201" s="12">
        <v>43838</v>
      </c>
      <c r="H201" s="13">
        <v>0.79516203703703703</v>
      </c>
      <c r="I201" s="12">
        <v>43839</v>
      </c>
      <c r="J201" s="13">
        <v>0.53519675925925925</v>
      </c>
      <c r="K201" s="27">
        <v>43840.540648148148</v>
      </c>
      <c r="M201" s="11"/>
      <c r="O201" s="11" t="s">
        <v>546</v>
      </c>
      <c r="P201" s="11" t="s">
        <v>546</v>
      </c>
      <c r="X201" s="17" t="str">
        <f>IFERROR(VLOOKUP(TablaRequerimientos[[#This Row],[ID de orden de trabajo+]],#REF!,11,FALSE),"Por validar")</f>
        <v>Por validar</v>
      </c>
      <c r="Y201" s="11" t="str">
        <f>IFERROR(VLOOKUP(TablaRequerimientos[[#This Row],[ID de orden de trabajo+]],#REF!,12,FALSE),"Por validar")</f>
        <v>Por validar</v>
      </c>
      <c r="Z201" s="11">
        <v>1.1574076779652387E-5</v>
      </c>
      <c r="AA201" s="11" t="s">
        <v>37</v>
      </c>
      <c r="AC201" s="17" t="str">
        <f>TablaRequerimientos[[#This Row],[Tiempo Total Gestión]]</f>
        <v/>
      </c>
      <c r="AD201" s="11" t="e">
        <f t="shared" si="21"/>
        <v>#VALUE!</v>
      </c>
      <c r="AE201" s="11" t="e">
        <f t="shared" si="22"/>
        <v>#VALUE!</v>
      </c>
      <c r="AF201" s="11" t="e">
        <f>IF(TablaRequerimientos[[#This Row],[Prioridad]]="Baja",(AD201-24)*60+AE201,IF(TablaRequerimientos[[#This Row],[Prioridad]]="Media",(AD201-4)*60+AE201,(AD201-2)*60+AE201))</f>
        <v>#VALUE!</v>
      </c>
      <c r="AH201" s="17" t="str">
        <f>TablaRequerimientos[[#This Row],[Tiempo Creación (HH:mm)]]</f>
        <v>Por validar</v>
      </c>
      <c r="AI201" s="11" t="e">
        <f t="shared" si="23"/>
        <v>#VALUE!</v>
      </c>
      <c r="AJ201" s="11" t="e">
        <f t="shared" si="24"/>
        <v>#VALUE!</v>
      </c>
      <c r="AK201" s="11" t="e">
        <f>IF(TablaRequerimientos[[#This Row],[Prioridad]]="Baja",((AI201*60)+AJ201)-30,IF(TablaRequerimientos[[#This Row],[Prioridad]]="Media",((AI201*60)+AJ201)-15))</f>
        <v>#VALUE!</v>
      </c>
      <c r="AM201" s="11">
        <f>TablaRequerimientos[[#This Row],[Tiempo Avance Incidente]]</f>
        <v>1.1574076779652387E-5</v>
      </c>
      <c r="AN201" s="11">
        <f t="shared" si="25"/>
        <v>0</v>
      </c>
      <c r="AO201" s="11">
        <f t="shared" si="26"/>
        <v>0</v>
      </c>
      <c r="AP201" s="11">
        <f>IF(TablaRequerimientos[[#This Row],[Prioridad]]="Baja",((AN201*60)+AO201)-720,IF(TablaRequerimientos[[#This Row],[Prioridad]]="Media",((AN201*60)+AO201)-120))</f>
        <v>-720</v>
      </c>
      <c r="AR201" t="str">
        <f t="shared" si="27"/>
        <v>miércoles</v>
      </c>
    </row>
    <row r="202" spans="1:44" x14ac:dyDescent="0.25">
      <c r="A202" s="26" t="s">
        <v>4527</v>
      </c>
      <c r="B202" t="s">
        <v>4528</v>
      </c>
      <c r="C202" t="s">
        <v>395</v>
      </c>
      <c r="D202" t="s">
        <v>150</v>
      </c>
      <c r="E202" t="s">
        <v>546</v>
      </c>
      <c r="F202" t="s">
        <v>111</v>
      </c>
      <c r="G202" s="12">
        <v>43838</v>
      </c>
      <c r="H202" s="13">
        <v>0.81453703703703706</v>
      </c>
      <c r="I202" s="12">
        <v>43839</v>
      </c>
      <c r="J202" s="13">
        <v>0.58646990740740745</v>
      </c>
      <c r="K202" s="27">
        <v>43840.642997685187</v>
      </c>
      <c r="M202" s="11"/>
      <c r="O202" s="11" t="s">
        <v>546</v>
      </c>
      <c r="P202" s="11" t="s">
        <v>546</v>
      </c>
      <c r="X202" s="17" t="str">
        <f>IFERROR(VLOOKUP(TablaRequerimientos[[#This Row],[ID de orden de trabajo+]],#REF!,11,FALSE),"Por validar")</f>
        <v>Por validar</v>
      </c>
      <c r="Y202" s="11" t="str">
        <f>IFERROR(VLOOKUP(TablaRequerimientos[[#This Row],[ID de orden de trabajo+]],#REF!,12,FALSE),"Por validar")</f>
        <v>Por validar</v>
      </c>
      <c r="Z202" s="11">
        <v>1.1574076779652387E-5</v>
      </c>
      <c r="AA202" s="11" t="s">
        <v>37</v>
      </c>
      <c r="AC202" s="17" t="str">
        <f>TablaRequerimientos[[#This Row],[Tiempo Total Gestión]]</f>
        <v/>
      </c>
      <c r="AD202" s="11" t="e">
        <f t="shared" si="21"/>
        <v>#VALUE!</v>
      </c>
      <c r="AE202" s="11" t="e">
        <f t="shared" si="22"/>
        <v>#VALUE!</v>
      </c>
      <c r="AF202" s="11" t="e">
        <f>IF(TablaRequerimientos[[#This Row],[Prioridad]]="Baja",(AD202-24)*60+AE202,IF(TablaRequerimientos[[#This Row],[Prioridad]]="Media",(AD202-4)*60+AE202,(AD202-2)*60+AE202))</f>
        <v>#VALUE!</v>
      </c>
      <c r="AH202" s="17" t="str">
        <f>TablaRequerimientos[[#This Row],[Tiempo Creación (HH:mm)]]</f>
        <v>Por validar</v>
      </c>
      <c r="AI202" s="11" t="e">
        <f t="shared" si="23"/>
        <v>#VALUE!</v>
      </c>
      <c r="AJ202" s="11" t="e">
        <f t="shared" si="24"/>
        <v>#VALUE!</v>
      </c>
      <c r="AK202" s="11" t="e">
        <f>IF(TablaRequerimientos[[#This Row],[Prioridad]]="Baja",((AI202*60)+AJ202)-30,IF(TablaRequerimientos[[#This Row],[Prioridad]]="Media",((AI202*60)+AJ202)-15))</f>
        <v>#VALUE!</v>
      </c>
      <c r="AM202" s="11">
        <f>TablaRequerimientos[[#This Row],[Tiempo Avance Incidente]]</f>
        <v>1.1574076779652387E-5</v>
      </c>
      <c r="AN202" s="11">
        <f t="shared" si="25"/>
        <v>0</v>
      </c>
      <c r="AO202" s="11">
        <f t="shared" si="26"/>
        <v>0</v>
      </c>
      <c r="AP202" s="11">
        <f>IF(TablaRequerimientos[[#This Row],[Prioridad]]="Baja",((AN202*60)+AO202)-720,IF(TablaRequerimientos[[#This Row],[Prioridad]]="Media",((AN202*60)+AO202)-120))</f>
        <v>-720</v>
      </c>
      <c r="AR202" t="str">
        <f t="shared" si="27"/>
        <v>miércoles</v>
      </c>
    </row>
    <row r="203" spans="1:44" x14ac:dyDescent="0.25">
      <c r="A203" s="26" t="s">
        <v>4529</v>
      </c>
      <c r="B203" t="s">
        <v>4530</v>
      </c>
      <c r="C203" t="s">
        <v>395</v>
      </c>
      <c r="D203" t="s">
        <v>150</v>
      </c>
      <c r="E203" t="s">
        <v>546</v>
      </c>
      <c r="F203" t="s">
        <v>111</v>
      </c>
      <c r="G203" s="12">
        <v>43838</v>
      </c>
      <c r="H203" s="13">
        <v>0.81716435185185177</v>
      </c>
      <c r="I203" s="12">
        <v>43839</v>
      </c>
      <c r="J203" s="13">
        <v>0.43428240740740742</v>
      </c>
      <c r="K203" s="27">
        <v>43840.471354166664</v>
      </c>
      <c r="M203" s="11"/>
      <c r="O203" s="28" t="s">
        <v>546</v>
      </c>
      <c r="P203" s="11" t="s">
        <v>546</v>
      </c>
      <c r="X203" s="17" t="str">
        <f>IFERROR(VLOOKUP(TablaRequerimientos[[#This Row],[ID de orden de trabajo+]],#REF!,11,FALSE),"Por validar")</f>
        <v>Por validar</v>
      </c>
      <c r="Y203" s="11" t="str">
        <f>IFERROR(VLOOKUP(TablaRequerimientos[[#This Row],[ID de orden de trabajo+]],#REF!,12,FALSE),"Por validar")</f>
        <v>Por validar</v>
      </c>
      <c r="Z203" s="11">
        <v>3.7037036963738501E-4</v>
      </c>
      <c r="AA203" s="11" t="s">
        <v>37</v>
      </c>
      <c r="AC203" s="29" t="str">
        <f>TablaRequerimientos[[#This Row],[Tiempo Total Gestión]]</f>
        <v/>
      </c>
      <c r="AD203" s="28">
        <v>25</v>
      </c>
      <c r="AE203" s="28" t="e">
        <f t="shared" si="22"/>
        <v>#VALUE!</v>
      </c>
      <c r="AF203" s="28" t="e">
        <f>IF(TablaRequerimientos[[#This Row],[Prioridad]]="Baja",(AD203-24)*60+AE203,IF(TablaRequerimientos[[#This Row],[Prioridad]]="Media",(AD203-4)*60+AE203,(AD203-2)*60+AE203))</f>
        <v>#VALUE!</v>
      </c>
      <c r="AH203" s="17" t="str">
        <f>TablaRequerimientos[[#This Row],[Tiempo Creación (HH:mm)]]</f>
        <v>Por validar</v>
      </c>
      <c r="AI203" s="11" t="e">
        <f t="shared" si="23"/>
        <v>#VALUE!</v>
      </c>
      <c r="AJ203" s="11" t="e">
        <f t="shared" si="24"/>
        <v>#VALUE!</v>
      </c>
      <c r="AK203" s="11" t="e">
        <f>IF(TablaRequerimientos[[#This Row],[Prioridad]]="Baja",((AI203*60)+AJ203)-30,IF(TablaRequerimientos[[#This Row],[Prioridad]]="Media",((AI203*60)+AJ203)-15))</f>
        <v>#VALUE!</v>
      </c>
      <c r="AM203" s="11">
        <f>TablaRequerimientos[[#This Row],[Tiempo Avance Incidente]]</f>
        <v>3.7037036963738501E-4</v>
      </c>
      <c r="AN203" s="11">
        <f t="shared" si="25"/>
        <v>0</v>
      </c>
      <c r="AO203" s="11">
        <f t="shared" si="26"/>
        <v>0</v>
      </c>
      <c r="AP203" s="11">
        <f>IF(TablaRequerimientos[[#This Row],[Prioridad]]="Baja",((AN203*60)+AO203)-720,IF(TablaRequerimientos[[#This Row],[Prioridad]]="Media",((AN203*60)+AO203)-120))</f>
        <v>-720</v>
      </c>
      <c r="AR203" t="str">
        <f t="shared" si="27"/>
        <v>miércoles</v>
      </c>
    </row>
    <row r="204" spans="1:44" x14ac:dyDescent="0.25">
      <c r="A204" s="26" t="s">
        <v>4531</v>
      </c>
      <c r="B204" t="s">
        <v>4532</v>
      </c>
      <c r="C204" t="s">
        <v>395</v>
      </c>
      <c r="D204" t="s">
        <v>150</v>
      </c>
      <c r="E204" t="s">
        <v>546</v>
      </c>
      <c r="F204" t="s">
        <v>111</v>
      </c>
      <c r="G204" s="12">
        <v>43838</v>
      </c>
      <c r="H204" s="13">
        <v>0.828125</v>
      </c>
      <c r="I204" s="12">
        <v>43839</v>
      </c>
      <c r="J204" s="13">
        <v>0.49663194444444447</v>
      </c>
      <c r="K204" s="27">
        <v>43840.540648148148</v>
      </c>
      <c r="M204" s="11"/>
      <c r="O204" s="28" t="s">
        <v>546</v>
      </c>
      <c r="P204" s="11" t="s">
        <v>546</v>
      </c>
      <c r="X204" s="17" t="str">
        <f>IFERROR(VLOOKUP(TablaRequerimientos[[#This Row],[ID de orden de trabajo+]],#REF!,11,FALSE),"Por validar")</f>
        <v>Por validar</v>
      </c>
      <c r="Y204" s="11" t="str">
        <f>IFERROR(VLOOKUP(TablaRequerimientos[[#This Row],[ID de orden de trabajo+]],#REF!,12,FALSE),"Por validar")</f>
        <v>Por validar</v>
      </c>
      <c r="Z204" s="11">
        <v>0</v>
      </c>
      <c r="AA204" s="11" t="s">
        <v>37</v>
      </c>
      <c r="AC204" s="29" t="str">
        <f>TablaRequerimientos[[#This Row],[Tiempo Total Gestión]]</f>
        <v/>
      </c>
      <c r="AD204" s="28">
        <v>26</v>
      </c>
      <c r="AE204" s="28" t="e">
        <f t="shared" si="22"/>
        <v>#VALUE!</v>
      </c>
      <c r="AF204" s="28" t="e">
        <f>IF(TablaRequerimientos[[#This Row],[Prioridad]]="Baja",(AD204-24)*60+AE204,IF(TablaRequerimientos[[#This Row],[Prioridad]]="Media",(AD204-4)*60+AE204,(AD204-2)*60+AE204))</f>
        <v>#VALUE!</v>
      </c>
      <c r="AH204" s="17" t="str">
        <f>TablaRequerimientos[[#This Row],[Tiempo Creación (HH:mm)]]</f>
        <v>Por validar</v>
      </c>
      <c r="AI204" s="11" t="e">
        <f t="shared" si="23"/>
        <v>#VALUE!</v>
      </c>
      <c r="AJ204" s="11" t="e">
        <f t="shared" si="24"/>
        <v>#VALUE!</v>
      </c>
      <c r="AK204" s="11" t="e">
        <f>IF(TablaRequerimientos[[#This Row],[Prioridad]]="Baja",((AI204*60)+AJ204)-30,IF(TablaRequerimientos[[#This Row],[Prioridad]]="Media",((AI204*60)+AJ204)-15))</f>
        <v>#VALUE!</v>
      </c>
      <c r="AM204" s="11">
        <f>TablaRequerimientos[[#This Row],[Tiempo Avance Incidente]]</f>
        <v>0</v>
      </c>
      <c r="AN204" s="11">
        <f t="shared" si="25"/>
        <v>0</v>
      </c>
      <c r="AO204" s="11">
        <f t="shared" si="26"/>
        <v>0</v>
      </c>
      <c r="AP204" s="11">
        <f>IF(TablaRequerimientos[[#This Row],[Prioridad]]="Baja",((AN204*60)+AO204)-720,IF(TablaRequerimientos[[#This Row],[Prioridad]]="Media",((AN204*60)+AO204)-120))</f>
        <v>-720</v>
      </c>
      <c r="AR204" t="str">
        <f t="shared" si="27"/>
        <v>miércoles</v>
      </c>
    </row>
    <row r="205" spans="1:44" x14ac:dyDescent="0.25">
      <c r="A205" s="26" t="s">
        <v>4533</v>
      </c>
      <c r="B205" t="s">
        <v>4534</v>
      </c>
      <c r="C205" t="s">
        <v>395</v>
      </c>
      <c r="D205" t="s">
        <v>150</v>
      </c>
      <c r="E205" t="s">
        <v>546</v>
      </c>
      <c r="F205" t="s">
        <v>111</v>
      </c>
      <c r="G205" s="12">
        <v>43838</v>
      </c>
      <c r="H205" s="13">
        <v>0.63914351851851847</v>
      </c>
      <c r="I205" s="12">
        <v>43840</v>
      </c>
      <c r="J205" s="13">
        <v>0.37405092592592593</v>
      </c>
      <c r="K205" s="27">
        <v>43841.378622685188</v>
      </c>
      <c r="M205" s="11"/>
      <c r="O205" s="11" t="s">
        <v>546</v>
      </c>
      <c r="P205" s="11" t="s">
        <v>546</v>
      </c>
      <c r="X205" s="17" t="str">
        <f>IFERROR(VLOOKUP(TablaRequerimientos[[#This Row],[ID de orden de trabajo+]],#REF!,11,FALSE),"Por validar")</f>
        <v>Por validar</v>
      </c>
      <c r="Y205" s="11" t="str">
        <f>IFERROR(VLOOKUP(TablaRequerimientos[[#This Row],[ID de orden de trabajo+]],#REF!,12,FALSE),"Por validar")</f>
        <v>Por validar</v>
      </c>
      <c r="Z205" s="11">
        <v>3.2407407707069069E-4</v>
      </c>
      <c r="AA205" s="11" t="s">
        <v>37</v>
      </c>
      <c r="AC205" s="17" t="str">
        <f>TablaRequerimientos[[#This Row],[Tiempo Total Gestión]]</f>
        <v/>
      </c>
      <c r="AD205" s="11" t="e">
        <f t="shared" si="21"/>
        <v>#VALUE!</v>
      </c>
      <c r="AE205" s="11" t="e">
        <f t="shared" si="22"/>
        <v>#VALUE!</v>
      </c>
      <c r="AF205" s="11" t="e">
        <f>IF(TablaRequerimientos[[#This Row],[Prioridad]]="Baja",(AD205-24)*60+AE205,IF(TablaRequerimientos[[#This Row],[Prioridad]]="Media",(AD205-4)*60+AE205,(AD205-2)*60+AE205))</f>
        <v>#VALUE!</v>
      </c>
      <c r="AH205" s="17" t="str">
        <f>TablaRequerimientos[[#This Row],[Tiempo Creación (HH:mm)]]</f>
        <v>Por validar</v>
      </c>
      <c r="AI205" s="11" t="e">
        <f t="shared" si="23"/>
        <v>#VALUE!</v>
      </c>
      <c r="AJ205" s="11" t="e">
        <f t="shared" si="24"/>
        <v>#VALUE!</v>
      </c>
      <c r="AK205" s="11" t="e">
        <f>IF(TablaRequerimientos[[#This Row],[Prioridad]]="Baja",((AI205*60)+AJ205)-30,IF(TablaRequerimientos[[#This Row],[Prioridad]]="Media",((AI205*60)+AJ205)-15))</f>
        <v>#VALUE!</v>
      </c>
      <c r="AM205" s="11">
        <f>TablaRequerimientos[[#This Row],[Tiempo Avance Incidente]]</f>
        <v>3.2407407707069069E-4</v>
      </c>
      <c r="AN205" s="11">
        <f t="shared" si="25"/>
        <v>0</v>
      </c>
      <c r="AO205" s="11">
        <f t="shared" si="26"/>
        <v>0</v>
      </c>
      <c r="AP205" s="11">
        <f>IF(TablaRequerimientos[[#This Row],[Prioridad]]="Baja",((AN205*60)+AO205)-720,IF(TablaRequerimientos[[#This Row],[Prioridad]]="Media",((AN205*60)+AO205)-120))</f>
        <v>-720</v>
      </c>
      <c r="AR205" t="str">
        <f t="shared" si="27"/>
        <v>miércoles</v>
      </c>
    </row>
    <row r="206" spans="1:44" x14ac:dyDescent="0.25">
      <c r="A206" s="26" t="s">
        <v>4535</v>
      </c>
      <c r="B206" t="s">
        <v>4536</v>
      </c>
      <c r="C206" t="s">
        <v>395</v>
      </c>
      <c r="D206" t="s">
        <v>150</v>
      </c>
      <c r="E206" t="s">
        <v>546</v>
      </c>
      <c r="F206" t="s">
        <v>111</v>
      </c>
      <c r="G206" s="12">
        <v>43838</v>
      </c>
      <c r="H206" s="13">
        <v>0.66496527777777781</v>
      </c>
      <c r="I206" s="12">
        <v>43838</v>
      </c>
      <c r="J206" s="13">
        <v>0.73777777777777775</v>
      </c>
      <c r="K206" s="27">
        <v>43839.791597222225</v>
      </c>
      <c r="M206" s="11"/>
      <c r="O206" s="11" t="s">
        <v>546</v>
      </c>
      <c r="P206" s="11" t="s">
        <v>546</v>
      </c>
      <c r="X206" s="17" t="str">
        <f>IFERROR(VLOOKUP(TablaRequerimientos[[#This Row],[ID de orden de trabajo+]],#REF!,11,FALSE),"Por validar")</f>
        <v>Por validar</v>
      </c>
      <c r="Y206" s="11" t="str">
        <f>IFERROR(VLOOKUP(TablaRequerimientos[[#This Row],[ID de orden de trabajo+]],#REF!,12,FALSE),"Por validar")</f>
        <v>Por validar</v>
      </c>
      <c r="Z206" s="11">
        <v>5.092592618893832E-4</v>
      </c>
      <c r="AA206" s="11" t="s">
        <v>37</v>
      </c>
      <c r="AC206" s="17" t="str">
        <f>TablaRequerimientos[[#This Row],[Tiempo Total Gestión]]</f>
        <v/>
      </c>
      <c r="AD206" s="11" t="e">
        <f t="shared" si="21"/>
        <v>#VALUE!</v>
      </c>
      <c r="AE206" s="11" t="e">
        <f t="shared" si="22"/>
        <v>#VALUE!</v>
      </c>
      <c r="AF206" s="11" t="e">
        <f>IF(TablaRequerimientos[[#This Row],[Prioridad]]="Baja",(AD206-24)*60+AE206,IF(TablaRequerimientos[[#This Row],[Prioridad]]="Media",(AD206-4)*60+AE206,(AD206-2)*60+AE206))</f>
        <v>#VALUE!</v>
      </c>
      <c r="AH206" s="17" t="str">
        <f>TablaRequerimientos[[#This Row],[Tiempo Creación (HH:mm)]]</f>
        <v>Por validar</v>
      </c>
      <c r="AI206" s="11" t="e">
        <f t="shared" si="23"/>
        <v>#VALUE!</v>
      </c>
      <c r="AJ206" s="11" t="e">
        <f t="shared" si="24"/>
        <v>#VALUE!</v>
      </c>
      <c r="AK206" s="11" t="e">
        <f>IF(TablaRequerimientos[[#This Row],[Prioridad]]="Baja",((AI206*60)+AJ206)-30,IF(TablaRequerimientos[[#This Row],[Prioridad]]="Media",((AI206*60)+AJ206)-15))</f>
        <v>#VALUE!</v>
      </c>
      <c r="AM206" s="11">
        <f>TablaRequerimientos[[#This Row],[Tiempo Avance Incidente]]</f>
        <v>5.092592618893832E-4</v>
      </c>
      <c r="AN206" s="11">
        <f t="shared" si="25"/>
        <v>0</v>
      </c>
      <c r="AO206" s="11">
        <f t="shared" si="26"/>
        <v>0</v>
      </c>
      <c r="AP206" s="11">
        <f>IF(TablaRequerimientos[[#This Row],[Prioridad]]="Baja",((AN206*60)+AO206)-720,IF(TablaRequerimientos[[#This Row],[Prioridad]]="Media",((AN206*60)+AO206)-120))</f>
        <v>-720</v>
      </c>
      <c r="AR206" t="str">
        <f t="shared" si="27"/>
        <v>miércoles</v>
      </c>
    </row>
    <row r="207" spans="1:44" x14ac:dyDescent="0.25">
      <c r="A207" s="26" t="s">
        <v>4537</v>
      </c>
      <c r="B207" t="s">
        <v>4538</v>
      </c>
      <c r="C207" t="s">
        <v>395</v>
      </c>
      <c r="D207" t="s">
        <v>150</v>
      </c>
      <c r="E207" t="s">
        <v>546</v>
      </c>
      <c r="F207" t="s">
        <v>111</v>
      </c>
      <c r="G207" s="12">
        <v>43838</v>
      </c>
      <c r="H207" s="13">
        <v>0.6985069444444445</v>
      </c>
      <c r="I207" s="12">
        <v>43838</v>
      </c>
      <c r="J207" s="13">
        <v>0.73646990740740748</v>
      </c>
      <c r="K207" s="27">
        <v>43839.791597222225</v>
      </c>
      <c r="M207" s="11"/>
      <c r="O207" s="11" t="s">
        <v>546</v>
      </c>
      <c r="P207" s="11" t="s">
        <v>546</v>
      </c>
      <c r="X207" s="17" t="str">
        <f>IFERROR(VLOOKUP(TablaRequerimientos[[#This Row],[ID de orden de trabajo+]],#REF!,11,FALSE),"Por validar")</f>
        <v>Por validar</v>
      </c>
      <c r="Y207" s="11" t="str">
        <f>IFERROR(VLOOKUP(TablaRequerimientos[[#This Row],[ID de orden de trabajo+]],#REF!,12,FALSE),"Por validar")</f>
        <v>Por validar</v>
      </c>
      <c r="Z207" s="11">
        <v>1.1574069503694773E-5</v>
      </c>
      <c r="AA207" s="11" t="s">
        <v>37</v>
      </c>
      <c r="AC207" s="17" t="str">
        <f>TablaRequerimientos[[#This Row],[Tiempo Total Gestión]]</f>
        <v/>
      </c>
      <c r="AD207" s="11" t="e">
        <f t="shared" si="21"/>
        <v>#VALUE!</v>
      </c>
      <c r="AE207" s="11" t="e">
        <f t="shared" si="22"/>
        <v>#VALUE!</v>
      </c>
      <c r="AF207" s="11" t="e">
        <f>IF(TablaRequerimientos[[#This Row],[Prioridad]]="Baja",(AD207-24)*60+AE207,IF(TablaRequerimientos[[#This Row],[Prioridad]]="Media",(AD207-4)*60+AE207,(AD207-2)*60+AE207))</f>
        <v>#VALUE!</v>
      </c>
      <c r="AH207" s="17" t="str">
        <f>TablaRequerimientos[[#This Row],[Tiempo Creación (HH:mm)]]</f>
        <v>Por validar</v>
      </c>
      <c r="AI207" s="11" t="e">
        <f t="shared" si="23"/>
        <v>#VALUE!</v>
      </c>
      <c r="AJ207" s="11" t="e">
        <f t="shared" si="24"/>
        <v>#VALUE!</v>
      </c>
      <c r="AK207" s="11" t="e">
        <f>IF(TablaRequerimientos[[#This Row],[Prioridad]]="Baja",((AI207*60)+AJ207)-30,IF(TablaRequerimientos[[#This Row],[Prioridad]]="Media",((AI207*60)+AJ207)-15))</f>
        <v>#VALUE!</v>
      </c>
      <c r="AM207" s="11">
        <f>TablaRequerimientos[[#This Row],[Tiempo Avance Incidente]]</f>
        <v>1.1574069503694773E-5</v>
      </c>
      <c r="AN207" s="11">
        <f t="shared" si="25"/>
        <v>0</v>
      </c>
      <c r="AO207" s="11">
        <f t="shared" si="26"/>
        <v>0</v>
      </c>
      <c r="AP207" s="11">
        <f>IF(TablaRequerimientos[[#This Row],[Prioridad]]="Baja",((AN207*60)+AO207)-720,IF(TablaRequerimientos[[#This Row],[Prioridad]]="Media",((AN207*60)+AO207)-120))</f>
        <v>-720</v>
      </c>
      <c r="AR207" t="str">
        <f t="shared" si="27"/>
        <v>miércoles</v>
      </c>
    </row>
    <row r="208" spans="1:44" x14ac:dyDescent="0.25">
      <c r="A208" s="26" t="s">
        <v>4539</v>
      </c>
      <c r="B208" t="s">
        <v>4540</v>
      </c>
      <c r="C208" t="s">
        <v>123</v>
      </c>
      <c r="D208" t="s">
        <v>150</v>
      </c>
      <c r="E208" t="s">
        <v>546</v>
      </c>
      <c r="F208" t="s">
        <v>111</v>
      </c>
      <c r="G208" s="12">
        <v>43838</v>
      </c>
      <c r="H208" s="13">
        <v>0.71403935185185186</v>
      </c>
      <c r="I208" s="12">
        <v>43838</v>
      </c>
      <c r="J208" s="13">
        <v>0.73335648148148147</v>
      </c>
      <c r="K208" s="27">
        <v>43839.791597222225</v>
      </c>
      <c r="M208" s="11"/>
      <c r="O208" s="11" t="s">
        <v>546</v>
      </c>
      <c r="P208" s="11" t="s">
        <v>546</v>
      </c>
      <c r="X208" s="17" t="str">
        <f>IFERROR(VLOOKUP(TablaRequerimientos[[#This Row],[ID de orden de trabajo+]],#REF!,11,FALSE),"Por validar")</f>
        <v>Por validar</v>
      </c>
      <c r="Y208" s="11" t="str">
        <f>IFERROR(VLOOKUP(TablaRequerimientos[[#This Row],[ID de orden de trabajo+]],#REF!,12,FALSE),"Por validar")</f>
        <v>Por validar</v>
      </c>
      <c r="Z208" s="11">
        <v>2.6620370044838637E-4</v>
      </c>
      <c r="AA208" s="11" t="s">
        <v>37</v>
      </c>
      <c r="AC208" s="17" t="str">
        <f>TablaRequerimientos[[#This Row],[Tiempo Total Gestión]]</f>
        <v/>
      </c>
      <c r="AD208" s="11" t="e">
        <f t="shared" si="21"/>
        <v>#VALUE!</v>
      </c>
      <c r="AE208" s="11" t="e">
        <f t="shared" si="22"/>
        <v>#VALUE!</v>
      </c>
      <c r="AF208" s="11" t="e">
        <f>IF(TablaRequerimientos[[#This Row],[Prioridad]]="Baja",(AD208-24)*60+AE208,IF(TablaRequerimientos[[#This Row],[Prioridad]]="Media",(AD208-4)*60+AE208,(AD208-2)*60+AE208))</f>
        <v>#VALUE!</v>
      </c>
      <c r="AH208" s="17" t="str">
        <f>TablaRequerimientos[[#This Row],[Tiempo Creación (HH:mm)]]</f>
        <v>Por validar</v>
      </c>
      <c r="AI208" s="11" t="e">
        <f t="shared" si="23"/>
        <v>#VALUE!</v>
      </c>
      <c r="AJ208" s="11" t="e">
        <f t="shared" si="24"/>
        <v>#VALUE!</v>
      </c>
      <c r="AK208" s="11" t="e">
        <f>IF(TablaRequerimientos[[#This Row],[Prioridad]]="Baja",((AI208*60)+AJ208)-30,IF(TablaRequerimientos[[#This Row],[Prioridad]]="Media",((AI208*60)+AJ208)-15))</f>
        <v>#VALUE!</v>
      </c>
      <c r="AM208" s="11">
        <f>TablaRequerimientos[[#This Row],[Tiempo Avance Incidente]]</f>
        <v>2.6620370044838637E-4</v>
      </c>
      <c r="AN208" s="11">
        <f t="shared" si="25"/>
        <v>0</v>
      </c>
      <c r="AO208" s="11">
        <f t="shared" si="26"/>
        <v>0</v>
      </c>
      <c r="AP208" s="11">
        <f>IF(TablaRequerimientos[[#This Row],[Prioridad]]="Baja",((AN208*60)+AO208)-720,IF(TablaRequerimientos[[#This Row],[Prioridad]]="Media",((AN208*60)+AO208)-120))</f>
        <v>-720</v>
      </c>
      <c r="AR208" t="str">
        <f t="shared" si="27"/>
        <v>miércoles</v>
      </c>
    </row>
    <row r="209" spans="1:44" x14ac:dyDescent="0.25">
      <c r="A209" s="26" t="s">
        <v>4541</v>
      </c>
      <c r="B209" t="s">
        <v>4542</v>
      </c>
      <c r="C209" t="s">
        <v>395</v>
      </c>
      <c r="D209" t="s">
        <v>150</v>
      </c>
      <c r="E209" t="s">
        <v>546</v>
      </c>
      <c r="F209" t="s">
        <v>111</v>
      </c>
      <c r="G209" s="12">
        <v>43838</v>
      </c>
      <c r="H209" s="13">
        <v>0.74980324074074067</v>
      </c>
      <c r="I209" s="12">
        <v>43839</v>
      </c>
      <c r="J209" s="13">
        <v>0.44224537037037037</v>
      </c>
      <c r="K209" s="27">
        <v>43840.471354166664</v>
      </c>
      <c r="M209" s="11"/>
      <c r="O209" s="11" t="s">
        <v>546</v>
      </c>
      <c r="P209" s="11" t="s">
        <v>546</v>
      </c>
      <c r="X209" s="17" t="str">
        <f>IFERROR(VLOOKUP(TablaRequerimientos[[#This Row],[ID de orden de trabajo+]],#REF!,11,FALSE),"Por validar")</f>
        <v>Por validar</v>
      </c>
      <c r="Y209" s="11" t="str">
        <f>IFERROR(VLOOKUP(TablaRequerimientos[[#This Row],[ID de orden de trabajo+]],#REF!,12,FALSE),"Por validar")</f>
        <v>Por validar</v>
      </c>
      <c r="Z209" s="11">
        <v>6.0185184702277184E-4</v>
      </c>
      <c r="AA209" s="11" t="s">
        <v>37</v>
      </c>
      <c r="AC209" s="17" t="str">
        <f>TablaRequerimientos[[#This Row],[Tiempo Total Gestión]]</f>
        <v/>
      </c>
      <c r="AD209" s="11" t="e">
        <f t="shared" si="21"/>
        <v>#VALUE!</v>
      </c>
      <c r="AE209" s="11" t="e">
        <f t="shared" si="22"/>
        <v>#VALUE!</v>
      </c>
      <c r="AF209" s="11" t="e">
        <f>IF(TablaRequerimientos[[#This Row],[Prioridad]]="Baja",(AD209-24)*60+AE209,IF(TablaRequerimientos[[#This Row],[Prioridad]]="Media",(AD209-4)*60+AE209,(AD209-2)*60+AE209))</f>
        <v>#VALUE!</v>
      </c>
      <c r="AH209" s="17" t="str">
        <f>TablaRequerimientos[[#This Row],[Tiempo Creación (HH:mm)]]</f>
        <v>Por validar</v>
      </c>
      <c r="AI209" s="11" t="e">
        <f t="shared" si="23"/>
        <v>#VALUE!</v>
      </c>
      <c r="AJ209" s="11" t="e">
        <f t="shared" si="24"/>
        <v>#VALUE!</v>
      </c>
      <c r="AK209" s="11" t="e">
        <f>IF(TablaRequerimientos[[#This Row],[Prioridad]]="Baja",((AI209*60)+AJ209)-30,IF(TablaRequerimientos[[#This Row],[Prioridad]]="Media",((AI209*60)+AJ209)-15))</f>
        <v>#VALUE!</v>
      </c>
      <c r="AM209" s="11">
        <f>TablaRequerimientos[[#This Row],[Tiempo Avance Incidente]]</f>
        <v>6.0185184702277184E-4</v>
      </c>
      <c r="AN209" s="11">
        <f t="shared" si="25"/>
        <v>0</v>
      </c>
      <c r="AO209" s="11">
        <f t="shared" si="26"/>
        <v>0</v>
      </c>
      <c r="AP209" s="11">
        <f>IF(TablaRequerimientos[[#This Row],[Prioridad]]="Baja",((AN209*60)+AO209)-720,IF(TablaRequerimientos[[#This Row],[Prioridad]]="Media",((AN209*60)+AO209)-120))</f>
        <v>-720</v>
      </c>
      <c r="AR209" t="str">
        <f t="shared" si="27"/>
        <v>miércoles</v>
      </c>
    </row>
    <row r="210" spans="1:44" x14ac:dyDescent="0.25">
      <c r="A210" s="26" t="s">
        <v>4543</v>
      </c>
      <c r="B210" t="s">
        <v>4544</v>
      </c>
      <c r="C210" t="s">
        <v>395</v>
      </c>
      <c r="D210" t="s">
        <v>150</v>
      </c>
      <c r="E210" t="s">
        <v>546</v>
      </c>
      <c r="F210" t="s">
        <v>111</v>
      </c>
      <c r="G210" s="12">
        <v>43838</v>
      </c>
      <c r="H210" s="13">
        <v>0.75177083333333339</v>
      </c>
      <c r="I210" s="12">
        <v>43839</v>
      </c>
      <c r="J210" s="13">
        <v>0.42446759259259265</v>
      </c>
      <c r="K210" s="27">
        <v>43840.471354166664</v>
      </c>
      <c r="M210" s="11"/>
      <c r="O210" s="11" t="s">
        <v>546</v>
      </c>
      <c r="P210" s="11" t="s">
        <v>546</v>
      </c>
      <c r="X210" s="17" t="str">
        <f>IFERROR(VLOOKUP(TablaRequerimientos[[#This Row],[ID de orden de trabajo+]],#REF!,11,FALSE),"Por validar")</f>
        <v>Por validar</v>
      </c>
      <c r="Y210" s="11" t="str">
        <f>IFERROR(VLOOKUP(TablaRequerimientos[[#This Row],[ID de orden de trabajo+]],#REF!,12,FALSE),"Por validar")</f>
        <v>Por validar</v>
      </c>
      <c r="Z210" s="11">
        <v>1.1574076779652387E-5</v>
      </c>
      <c r="AA210" s="11" t="s">
        <v>37</v>
      </c>
      <c r="AC210" s="17" t="str">
        <f>TablaRequerimientos[[#This Row],[Tiempo Total Gestión]]</f>
        <v/>
      </c>
      <c r="AD210" s="11" t="e">
        <f t="shared" si="21"/>
        <v>#VALUE!</v>
      </c>
      <c r="AE210" s="11" t="e">
        <f t="shared" si="22"/>
        <v>#VALUE!</v>
      </c>
      <c r="AF210" s="11" t="e">
        <f>IF(TablaRequerimientos[[#This Row],[Prioridad]]="Baja",(AD210-24)*60+AE210,IF(TablaRequerimientos[[#This Row],[Prioridad]]="Media",(AD210-4)*60+AE210,(AD210-2)*60+AE210))</f>
        <v>#VALUE!</v>
      </c>
      <c r="AH210" s="17" t="str">
        <f>TablaRequerimientos[[#This Row],[Tiempo Creación (HH:mm)]]</f>
        <v>Por validar</v>
      </c>
      <c r="AI210" s="11" t="e">
        <f t="shared" si="23"/>
        <v>#VALUE!</v>
      </c>
      <c r="AJ210" s="11" t="e">
        <f t="shared" si="24"/>
        <v>#VALUE!</v>
      </c>
      <c r="AK210" s="11" t="e">
        <f>IF(TablaRequerimientos[[#This Row],[Prioridad]]="Baja",((AI210*60)+AJ210)-30,IF(TablaRequerimientos[[#This Row],[Prioridad]]="Media",((AI210*60)+AJ210)-15))</f>
        <v>#VALUE!</v>
      </c>
      <c r="AM210" s="11">
        <f>TablaRequerimientos[[#This Row],[Tiempo Avance Incidente]]</f>
        <v>1.1574076779652387E-5</v>
      </c>
      <c r="AN210" s="11">
        <f t="shared" si="25"/>
        <v>0</v>
      </c>
      <c r="AO210" s="11">
        <f t="shared" si="26"/>
        <v>0</v>
      </c>
      <c r="AP210" s="11">
        <f>IF(TablaRequerimientos[[#This Row],[Prioridad]]="Baja",((AN210*60)+AO210)-720,IF(TablaRequerimientos[[#This Row],[Prioridad]]="Media",((AN210*60)+AO210)-120))</f>
        <v>-720</v>
      </c>
      <c r="AR210" t="str">
        <f t="shared" si="27"/>
        <v>miércoles</v>
      </c>
    </row>
    <row r="211" spans="1:44" x14ac:dyDescent="0.25">
      <c r="A211" s="26" t="s">
        <v>4545</v>
      </c>
      <c r="B211" t="s">
        <v>4546</v>
      </c>
      <c r="C211" t="s">
        <v>395</v>
      </c>
      <c r="D211" t="s">
        <v>150</v>
      </c>
      <c r="E211" t="s">
        <v>546</v>
      </c>
      <c r="F211" t="s">
        <v>111</v>
      </c>
      <c r="G211" s="12">
        <v>43838</v>
      </c>
      <c r="H211" s="13">
        <v>0.75884259259259268</v>
      </c>
      <c r="I211" s="12">
        <v>43839</v>
      </c>
      <c r="J211" s="13">
        <v>0.50365740740740739</v>
      </c>
      <c r="K211" s="27">
        <v>43840.540648148148</v>
      </c>
      <c r="M211" s="11"/>
      <c r="O211" s="11" t="s">
        <v>546</v>
      </c>
      <c r="P211" s="11" t="s">
        <v>546</v>
      </c>
      <c r="X211" s="17" t="str">
        <f>IFERROR(VLOOKUP(TablaRequerimientos[[#This Row],[ID de orden de trabajo+]],#REF!,11,FALSE),"Por validar")</f>
        <v>Por validar</v>
      </c>
      <c r="Y211" s="11" t="str">
        <f>IFERROR(VLOOKUP(TablaRequerimientos[[#This Row],[ID de orden de trabajo+]],#REF!,12,FALSE),"Por validar")</f>
        <v>Por validar</v>
      </c>
      <c r="Z211" s="11">
        <v>1.1574076779652387E-5</v>
      </c>
      <c r="AA211" s="11" t="s">
        <v>37</v>
      </c>
      <c r="AC211" s="17" t="str">
        <f>TablaRequerimientos[[#This Row],[Tiempo Total Gestión]]</f>
        <v/>
      </c>
      <c r="AD211" s="11" t="e">
        <f t="shared" si="21"/>
        <v>#VALUE!</v>
      </c>
      <c r="AE211" s="11" t="e">
        <f t="shared" si="22"/>
        <v>#VALUE!</v>
      </c>
      <c r="AF211" s="11" t="e">
        <f>IF(TablaRequerimientos[[#This Row],[Prioridad]]="Baja",(AD211-24)*60+AE211,IF(TablaRequerimientos[[#This Row],[Prioridad]]="Media",(AD211-4)*60+AE211,(AD211-2)*60+AE211))</f>
        <v>#VALUE!</v>
      </c>
      <c r="AH211" s="17" t="str">
        <f>TablaRequerimientos[[#This Row],[Tiempo Creación (HH:mm)]]</f>
        <v>Por validar</v>
      </c>
      <c r="AI211" s="11" t="e">
        <f t="shared" si="23"/>
        <v>#VALUE!</v>
      </c>
      <c r="AJ211" s="11" t="e">
        <f t="shared" si="24"/>
        <v>#VALUE!</v>
      </c>
      <c r="AK211" s="11" t="e">
        <f>IF(TablaRequerimientos[[#This Row],[Prioridad]]="Baja",((AI211*60)+AJ211)-30,IF(TablaRequerimientos[[#This Row],[Prioridad]]="Media",((AI211*60)+AJ211)-15))</f>
        <v>#VALUE!</v>
      </c>
      <c r="AM211" s="11">
        <f>TablaRequerimientos[[#This Row],[Tiempo Avance Incidente]]</f>
        <v>1.1574076779652387E-5</v>
      </c>
      <c r="AN211" s="11">
        <f t="shared" si="25"/>
        <v>0</v>
      </c>
      <c r="AO211" s="11">
        <f t="shared" si="26"/>
        <v>0</v>
      </c>
      <c r="AP211" s="11">
        <f>IF(TablaRequerimientos[[#This Row],[Prioridad]]="Baja",((AN211*60)+AO211)-720,IF(TablaRequerimientos[[#This Row],[Prioridad]]="Media",((AN211*60)+AO211)-120))</f>
        <v>-720</v>
      </c>
      <c r="AR211" t="str">
        <f t="shared" si="27"/>
        <v>miércoles</v>
      </c>
    </row>
    <row r="212" spans="1:44" x14ac:dyDescent="0.25">
      <c r="A212" s="26" t="s">
        <v>4547</v>
      </c>
      <c r="B212" t="s">
        <v>4242</v>
      </c>
      <c r="C212" t="s">
        <v>395</v>
      </c>
      <c r="D212" t="s">
        <v>150</v>
      </c>
      <c r="E212" t="s">
        <v>546</v>
      </c>
      <c r="F212" t="s">
        <v>111</v>
      </c>
      <c r="G212" s="12">
        <v>43838</v>
      </c>
      <c r="H212" s="13">
        <v>0.76292824074074073</v>
      </c>
      <c r="I212" s="12">
        <v>43839</v>
      </c>
      <c r="J212" s="13">
        <v>0.44103009259259257</v>
      </c>
      <c r="K212" s="27">
        <v>43840.471354166664</v>
      </c>
      <c r="M212" s="11"/>
      <c r="O212" s="11" t="s">
        <v>546</v>
      </c>
      <c r="P212" s="11" t="s">
        <v>546</v>
      </c>
      <c r="X212" s="17" t="str">
        <f>IFERROR(VLOOKUP(TablaRequerimientos[[#This Row],[ID de orden de trabajo+]],#REF!,11,FALSE),"Por validar")</f>
        <v>Por validar</v>
      </c>
      <c r="Y212" s="11" t="str">
        <f>IFERROR(VLOOKUP(TablaRequerimientos[[#This Row],[ID de orden de trabajo+]],#REF!,12,FALSE),"Por validar")</f>
        <v>Por validar</v>
      </c>
      <c r="Z212" s="11">
        <v>2.0254629635019228E-3</v>
      </c>
      <c r="AA212" s="11" t="s">
        <v>37</v>
      </c>
      <c r="AC212" s="17" t="str">
        <f>TablaRequerimientos[[#This Row],[Tiempo Total Gestión]]</f>
        <v/>
      </c>
      <c r="AD212" s="11" t="e">
        <f t="shared" si="21"/>
        <v>#VALUE!</v>
      </c>
      <c r="AE212" s="11" t="e">
        <f t="shared" si="22"/>
        <v>#VALUE!</v>
      </c>
      <c r="AF212" s="11" t="e">
        <f>IF(TablaRequerimientos[[#This Row],[Prioridad]]="Baja",(AD212-24)*60+AE212,IF(TablaRequerimientos[[#This Row],[Prioridad]]="Media",(AD212-4)*60+AE212,(AD212-2)*60+AE212))</f>
        <v>#VALUE!</v>
      </c>
      <c r="AH212" s="17" t="str">
        <f>TablaRequerimientos[[#This Row],[Tiempo Creación (HH:mm)]]</f>
        <v>Por validar</v>
      </c>
      <c r="AI212" s="11" t="e">
        <f t="shared" si="23"/>
        <v>#VALUE!</v>
      </c>
      <c r="AJ212" s="11" t="e">
        <f t="shared" si="24"/>
        <v>#VALUE!</v>
      </c>
      <c r="AK212" s="11" t="e">
        <f>IF(TablaRequerimientos[[#This Row],[Prioridad]]="Baja",((AI212*60)+AJ212)-30,IF(TablaRequerimientos[[#This Row],[Prioridad]]="Media",((AI212*60)+AJ212)-15))</f>
        <v>#VALUE!</v>
      </c>
      <c r="AM212" s="11">
        <f>TablaRequerimientos[[#This Row],[Tiempo Avance Incidente]]</f>
        <v>2.0254629635019228E-3</v>
      </c>
      <c r="AN212" s="11">
        <f t="shared" si="25"/>
        <v>0</v>
      </c>
      <c r="AO212" s="11">
        <f t="shared" si="26"/>
        <v>2</v>
      </c>
      <c r="AP212" s="11">
        <f>IF(TablaRequerimientos[[#This Row],[Prioridad]]="Baja",((AN212*60)+AO212)-720,IF(TablaRequerimientos[[#This Row],[Prioridad]]="Media",((AN212*60)+AO212)-120))</f>
        <v>-718</v>
      </c>
      <c r="AR212" t="str">
        <f t="shared" si="27"/>
        <v>miércoles</v>
      </c>
    </row>
    <row r="213" spans="1:44" x14ac:dyDescent="0.25">
      <c r="A213" s="26" t="s">
        <v>4548</v>
      </c>
      <c r="B213" t="s">
        <v>4522</v>
      </c>
      <c r="C213" t="s">
        <v>395</v>
      </c>
      <c r="D213" t="s">
        <v>150</v>
      </c>
      <c r="E213" t="s">
        <v>546</v>
      </c>
      <c r="F213" t="s">
        <v>111</v>
      </c>
      <c r="G213" s="12">
        <v>43838</v>
      </c>
      <c r="H213" s="13">
        <v>0.80050925925925931</v>
      </c>
      <c r="I213" s="12">
        <v>43839</v>
      </c>
      <c r="J213" s="13">
        <v>0.56620370370370365</v>
      </c>
      <c r="K213" s="27">
        <v>43840.642997685187</v>
      </c>
      <c r="M213" s="11"/>
      <c r="O213" s="11" t="s">
        <v>546</v>
      </c>
      <c r="P213" s="11" t="s">
        <v>546</v>
      </c>
      <c r="X213" s="17" t="str">
        <f>IFERROR(VLOOKUP(TablaRequerimientos[[#This Row],[ID de orden de trabajo+]],#REF!,11,FALSE),"Por validar")</f>
        <v>Por validar</v>
      </c>
      <c r="Y213" s="11" t="str">
        <f>IFERROR(VLOOKUP(TablaRequerimientos[[#This Row],[ID de orden de trabajo+]],#REF!,12,FALSE),"Por validar")</f>
        <v>Por validar</v>
      </c>
      <c r="Z213" s="11">
        <v>0</v>
      </c>
      <c r="AA213" s="11" t="s">
        <v>37</v>
      </c>
      <c r="AC213" s="17" t="str">
        <f>TablaRequerimientos[[#This Row],[Tiempo Total Gestión]]</f>
        <v/>
      </c>
      <c r="AD213" s="11" t="e">
        <f t="shared" si="21"/>
        <v>#VALUE!</v>
      </c>
      <c r="AE213" s="11" t="e">
        <f t="shared" si="22"/>
        <v>#VALUE!</v>
      </c>
      <c r="AF213" s="11" t="e">
        <f>IF(TablaRequerimientos[[#This Row],[Prioridad]]="Baja",(AD213-24)*60+AE213,IF(TablaRequerimientos[[#This Row],[Prioridad]]="Media",(AD213-4)*60+AE213,(AD213-2)*60+AE213))</f>
        <v>#VALUE!</v>
      </c>
      <c r="AH213" s="17" t="str">
        <f>TablaRequerimientos[[#This Row],[Tiempo Creación (HH:mm)]]</f>
        <v>Por validar</v>
      </c>
      <c r="AI213" s="11" t="e">
        <f t="shared" si="23"/>
        <v>#VALUE!</v>
      </c>
      <c r="AJ213" s="11" t="e">
        <f t="shared" si="24"/>
        <v>#VALUE!</v>
      </c>
      <c r="AK213" s="11" t="e">
        <f>IF(TablaRequerimientos[[#This Row],[Prioridad]]="Baja",((AI213*60)+AJ213)-30,IF(TablaRequerimientos[[#This Row],[Prioridad]]="Media",((AI213*60)+AJ213)-15))</f>
        <v>#VALUE!</v>
      </c>
      <c r="AM213" s="11">
        <f>TablaRequerimientos[[#This Row],[Tiempo Avance Incidente]]</f>
        <v>0</v>
      </c>
      <c r="AN213" s="11">
        <f t="shared" si="25"/>
        <v>0</v>
      </c>
      <c r="AO213" s="11">
        <f t="shared" si="26"/>
        <v>0</v>
      </c>
      <c r="AP213" s="11">
        <f>IF(TablaRequerimientos[[#This Row],[Prioridad]]="Baja",((AN213*60)+AO213)-720,IF(TablaRequerimientos[[#This Row],[Prioridad]]="Media",((AN213*60)+AO213)-120))</f>
        <v>-720</v>
      </c>
      <c r="AR213" t="str">
        <f t="shared" si="27"/>
        <v>miércoles</v>
      </c>
    </row>
    <row r="214" spans="1:44" x14ac:dyDescent="0.25">
      <c r="A214" s="26" t="s">
        <v>4549</v>
      </c>
      <c r="B214" t="s">
        <v>4550</v>
      </c>
      <c r="C214" t="s">
        <v>395</v>
      </c>
      <c r="D214" t="s">
        <v>150</v>
      </c>
      <c r="E214" t="s">
        <v>546</v>
      </c>
      <c r="F214" t="s">
        <v>111</v>
      </c>
      <c r="G214" s="12">
        <v>43838</v>
      </c>
      <c r="H214" s="13">
        <v>0.81082175925925926</v>
      </c>
      <c r="I214" s="12">
        <v>43839</v>
      </c>
      <c r="J214" s="13">
        <v>0.41665509259259265</v>
      </c>
      <c r="K214" s="27">
        <v>43840.471354166664</v>
      </c>
      <c r="M214" s="11"/>
      <c r="O214" s="11" t="s">
        <v>546</v>
      </c>
      <c r="P214" s="11" t="s">
        <v>546</v>
      </c>
      <c r="X214" s="17" t="str">
        <f>IFERROR(VLOOKUP(TablaRequerimientos[[#This Row],[ID de orden de trabajo+]],#REF!,11,FALSE),"Por validar")</f>
        <v>Por validar</v>
      </c>
      <c r="Y214" s="11" t="str">
        <f>IFERROR(VLOOKUP(TablaRequerimientos[[#This Row],[ID de orden de trabajo+]],#REF!,12,FALSE),"Por validar")</f>
        <v>Por validar</v>
      </c>
      <c r="Z214" s="11">
        <v>0</v>
      </c>
      <c r="AA214" s="11" t="s">
        <v>37</v>
      </c>
      <c r="AC214" s="17" t="str">
        <f>TablaRequerimientos[[#This Row],[Tiempo Total Gestión]]</f>
        <v/>
      </c>
      <c r="AD214" s="11" t="e">
        <f t="shared" si="21"/>
        <v>#VALUE!</v>
      </c>
      <c r="AE214" s="11" t="e">
        <f t="shared" si="22"/>
        <v>#VALUE!</v>
      </c>
      <c r="AF214" s="11" t="e">
        <f>IF(TablaRequerimientos[[#This Row],[Prioridad]]="Baja",(AD214-24)*60+AE214,IF(TablaRequerimientos[[#This Row],[Prioridad]]="Media",(AD214-4)*60+AE214,(AD214-2)*60+AE214))</f>
        <v>#VALUE!</v>
      </c>
      <c r="AH214" s="17" t="str">
        <f>TablaRequerimientos[[#This Row],[Tiempo Creación (HH:mm)]]</f>
        <v>Por validar</v>
      </c>
      <c r="AI214" s="11" t="e">
        <f t="shared" si="23"/>
        <v>#VALUE!</v>
      </c>
      <c r="AJ214" s="11" t="e">
        <f t="shared" si="24"/>
        <v>#VALUE!</v>
      </c>
      <c r="AK214" s="11" t="e">
        <f>IF(TablaRequerimientos[[#This Row],[Prioridad]]="Baja",((AI214*60)+AJ214)-30,IF(TablaRequerimientos[[#This Row],[Prioridad]]="Media",((AI214*60)+AJ214)-15))</f>
        <v>#VALUE!</v>
      </c>
      <c r="AM214" s="11">
        <f>TablaRequerimientos[[#This Row],[Tiempo Avance Incidente]]</f>
        <v>0</v>
      </c>
      <c r="AN214" s="11">
        <f t="shared" si="25"/>
        <v>0</v>
      </c>
      <c r="AO214" s="11">
        <f t="shared" si="26"/>
        <v>0</v>
      </c>
      <c r="AP214" s="11">
        <f>IF(TablaRequerimientos[[#This Row],[Prioridad]]="Baja",((AN214*60)+AO214)-720,IF(TablaRequerimientos[[#This Row],[Prioridad]]="Media",((AN214*60)+AO214)-120))</f>
        <v>-720</v>
      </c>
      <c r="AR214" t="str">
        <f t="shared" si="27"/>
        <v>miércoles</v>
      </c>
    </row>
    <row r="215" spans="1:44" x14ac:dyDescent="0.25">
      <c r="A215" s="26" t="s">
        <v>4551</v>
      </c>
      <c r="B215" t="s">
        <v>4552</v>
      </c>
      <c r="C215" t="s">
        <v>395</v>
      </c>
      <c r="D215" t="s">
        <v>150</v>
      </c>
      <c r="E215" t="s">
        <v>546</v>
      </c>
      <c r="F215" t="s">
        <v>111</v>
      </c>
      <c r="G215" s="12">
        <v>43838</v>
      </c>
      <c r="H215" s="13">
        <v>0.87302083333333336</v>
      </c>
      <c r="I215" s="12">
        <v>43839</v>
      </c>
      <c r="J215" s="13">
        <v>0.70885416666666667</v>
      </c>
      <c r="K215" s="27">
        <v>43840.718136574076</v>
      </c>
      <c r="M215" s="11"/>
      <c r="O215" s="11" t="s">
        <v>546</v>
      </c>
      <c r="P215" s="11" t="s">
        <v>546</v>
      </c>
      <c r="X215" s="17" t="str">
        <f>IFERROR(VLOOKUP(TablaRequerimientos[[#This Row],[ID de orden de trabajo+]],#REF!,11,FALSE),"Por validar")</f>
        <v>Por validar</v>
      </c>
      <c r="Y215" s="11" t="str">
        <f>IFERROR(VLOOKUP(TablaRequerimientos[[#This Row],[ID de orden de trabajo+]],#REF!,12,FALSE),"Por validar")</f>
        <v>Por validar</v>
      </c>
      <c r="Z215" s="11">
        <v>0</v>
      </c>
      <c r="AA215" s="11" t="s">
        <v>37</v>
      </c>
      <c r="AC215" s="17" t="str">
        <f>TablaRequerimientos[[#This Row],[Tiempo Total Gestión]]</f>
        <v/>
      </c>
      <c r="AD215" s="11" t="e">
        <f t="shared" si="21"/>
        <v>#VALUE!</v>
      </c>
      <c r="AE215" s="11" t="e">
        <f t="shared" si="22"/>
        <v>#VALUE!</v>
      </c>
      <c r="AF215" s="11" t="e">
        <f>IF(TablaRequerimientos[[#This Row],[Prioridad]]="Baja",(AD215-24)*60+AE215,IF(TablaRequerimientos[[#This Row],[Prioridad]]="Media",(AD215-4)*60+AE215,(AD215-2)*60+AE215))</f>
        <v>#VALUE!</v>
      </c>
      <c r="AH215" s="17" t="str">
        <f>TablaRequerimientos[[#This Row],[Tiempo Creación (HH:mm)]]</f>
        <v>Por validar</v>
      </c>
      <c r="AI215" s="11" t="e">
        <f t="shared" si="23"/>
        <v>#VALUE!</v>
      </c>
      <c r="AJ215" s="11" t="e">
        <f t="shared" si="24"/>
        <v>#VALUE!</v>
      </c>
      <c r="AK215" s="11" t="e">
        <f>IF(TablaRequerimientos[[#This Row],[Prioridad]]="Baja",((AI215*60)+AJ215)-30,IF(TablaRequerimientos[[#This Row],[Prioridad]]="Media",((AI215*60)+AJ215)-15))</f>
        <v>#VALUE!</v>
      </c>
      <c r="AM215" s="11">
        <f>TablaRequerimientos[[#This Row],[Tiempo Avance Incidente]]</f>
        <v>0</v>
      </c>
      <c r="AN215" s="11">
        <f t="shared" si="25"/>
        <v>0</v>
      </c>
      <c r="AO215" s="11">
        <f t="shared" si="26"/>
        <v>0</v>
      </c>
      <c r="AP215" s="11">
        <f>IF(TablaRequerimientos[[#This Row],[Prioridad]]="Baja",((AN215*60)+AO215)-720,IF(TablaRequerimientos[[#This Row],[Prioridad]]="Media",((AN215*60)+AO215)-120))</f>
        <v>-720</v>
      </c>
      <c r="AR215" t="str">
        <f t="shared" si="27"/>
        <v>miércoles</v>
      </c>
    </row>
    <row r="216" spans="1:44" x14ac:dyDescent="0.25">
      <c r="A216" s="26" t="s">
        <v>4553</v>
      </c>
      <c r="B216" t="s">
        <v>4554</v>
      </c>
      <c r="C216" t="s">
        <v>395</v>
      </c>
      <c r="D216" t="s">
        <v>150</v>
      </c>
      <c r="E216" t="s">
        <v>546</v>
      </c>
      <c r="F216" t="s">
        <v>111</v>
      </c>
      <c r="G216" s="12">
        <v>43839</v>
      </c>
      <c r="H216" s="13">
        <v>0.35077546296296297</v>
      </c>
      <c r="I216" s="12">
        <v>43839</v>
      </c>
      <c r="J216" s="13">
        <v>0.59528935185185183</v>
      </c>
      <c r="K216" s="27">
        <v>43840.642997685187</v>
      </c>
      <c r="M216" s="11"/>
      <c r="O216" s="11" t="s">
        <v>546</v>
      </c>
      <c r="P216" s="11" t="s">
        <v>546</v>
      </c>
      <c r="X216" s="17" t="str">
        <f>IFERROR(VLOOKUP(TablaRequerimientos[[#This Row],[ID de orden de trabajo+]],#REF!,11,FALSE),"Por validar")</f>
        <v>Por validar</v>
      </c>
      <c r="Y216" s="11" t="str">
        <f>IFERROR(VLOOKUP(TablaRequerimientos[[#This Row],[ID de orden de trabajo+]],#REF!,12,FALSE),"Por validar")</f>
        <v>Por validar</v>
      </c>
      <c r="Z216" s="11">
        <v>1.1574069503694773E-5</v>
      </c>
      <c r="AA216" s="11" t="s">
        <v>37</v>
      </c>
      <c r="AC216" s="17" t="str">
        <f>TablaRequerimientos[[#This Row],[Tiempo Total Gestión]]</f>
        <v/>
      </c>
      <c r="AD216" s="11" t="e">
        <f t="shared" si="21"/>
        <v>#VALUE!</v>
      </c>
      <c r="AE216" s="11" t="e">
        <f t="shared" si="22"/>
        <v>#VALUE!</v>
      </c>
      <c r="AF216" s="11" t="e">
        <f>IF(TablaRequerimientos[[#This Row],[Prioridad]]="Baja",(AD216-24)*60+AE216,IF(TablaRequerimientos[[#This Row],[Prioridad]]="Media",(AD216-4)*60+AE216,(AD216-2)*60+AE216))</f>
        <v>#VALUE!</v>
      </c>
      <c r="AH216" s="17" t="str">
        <f>TablaRequerimientos[[#This Row],[Tiempo Creación (HH:mm)]]</f>
        <v>Por validar</v>
      </c>
      <c r="AI216" s="11" t="e">
        <f t="shared" si="23"/>
        <v>#VALUE!</v>
      </c>
      <c r="AJ216" s="11" t="e">
        <f t="shared" si="24"/>
        <v>#VALUE!</v>
      </c>
      <c r="AK216" s="11" t="e">
        <f>IF(TablaRequerimientos[[#This Row],[Prioridad]]="Baja",((AI216*60)+AJ216)-30,IF(TablaRequerimientos[[#This Row],[Prioridad]]="Media",((AI216*60)+AJ216)-15))</f>
        <v>#VALUE!</v>
      </c>
      <c r="AM216" s="11">
        <f>TablaRequerimientos[[#This Row],[Tiempo Avance Incidente]]</f>
        <v>1.1574069503694773E-5</v>
      </c>
      <c r="AN216" s="11">
        <f t="shared" si="25"/>
        <v>0</v>
      </c>
      <c r="AO216" s="11">
        <f t="shared" si="26"/>
        <v>0</v>
      </c>
      <c r="AP216" s="11">
        <f>IF(TablaRequerimientos[[#This Row],[Prioridad]]="Baja",((AN216*60)+AO216)-720,IF(TablaRequerimientos[[#This Row],[Prioridad]]="Media",((AN216*60)+AO216)-120))</f>
        <v>-720</v>
      </c>
      <c r="AR216" t="str">
        <f t="shared" si="27"/>
        <v>jueves</v>
      </c>
    </row>
    <row r="217" spans="1:44" x14ac:dyDescent="0.25">
      <c r="A217" s="26" t="s">
        <v>4555</v>
      </c>
      <c r="B217" t="s">
        <v>4556</v>
      </c>
      <c r="C217" t="s">
        <v>395</v>
      </c>
      <c r="D217" t="s">
        <v>150</v>
      </c>
      <c r="E217" t="s">
        <v>546</v>
      </c>
      <c r="F217" t="s">
        <v>111</v>
      </c>
      <c r="G217" s="12">
        <v>43839</v>
      </c>
      <c r="H217" s="13">
        <v>0.37215277777777778</v>
      </c>
      <c r="I217" s="12">
        <v>43839</v>
      </c>
      <c r="J217" s="13">
        <v>0.44197916666666665</v>
      </c>
      <c r="K217" s="27">
        <v>43840.471354166664</v>
      </c>
      <c r="M217" s="11"/>
      <c r="O217" s="11" t="s">
        <v>546</v>
      </c>
      <c r="P217" s="11" t="s">
        <v>546</v>
      </c>
      <c r="X217" s="17" t="str">
        <f>IFERROR(VLOOKUP(TablaRequerimientos[[#This Row],[ID de orden de trabajo+]],#REF!,11,FALSE),"Por validar")</f>
        <v>Por validar</v>
      </c>
      <c r="Y217" s="11" t="str">
        <f>IFERROR(VLOOKUP(TablaRequerimientos[[#This Row],[ID de orden de trabajo+]],#REF!,12,FALSE),"Por validar")</f>
        <v>Por validar</v>
      </c>
      <c r="Z217" s="11">
        <v>1.1574069503694773E-5</v>
      </c>
      <c r="AA217" s="11" t="s">
        <v>37</v>
      </c>
      <c r="AC217" s="17" t="str">
        <f>TablaRequerimientos[[#This Row],[Tiempo Total Gestión]]</f>
        <v/>
      </c>
      <c r="AD217" s="11" t="e">
        <f t="shared" si="21"/>
        <v>#VALUE!</v>
      </c>
      <c r="AE217" s="11" t="e">
        <f t="shared" si="22"/>
        <v>#VALUE!</v>
      </c>
      <c r="AF217" s="11" t="e">
        <f>IF(TablaRequerimientos[[#This Row],[Prioridad]]="Baja",(AD217-24)*60+AE217,IF(TablaRequerimientos[[#This Row],[Prioridad]]="Media",(AD217-4)*60+AE217,(AD217-2)*60+AE217))</f>
        <v>#VALUE!</v>
      </c>
      <c r="AH217" s="17" t="str">
        <f>TablaRequerimientos[[#This Row],[Tiempo Creación (HH:mm)]]</f>
        <v>Por validar</v>
      </c>
      <c r="AI217" s="11" t="e">
        <f t="shared" si="23"/>
        <v>#VALUE!</v>
      </c>
      <c r="AJ217" s="11" t="e">
        <f t="shared" si="24"/>
        <v>#VALUE!</v>
      </c>
      <c r="AK217" s="11" t="e">
        <f>IF(TablaRequerimientos[[#This Row],[Prioridad]]="Baja",((AI217*60)+AJ217)-30,IF(TablaRequerimientos[[#This Row],[Prioridad]]="Media",((AI217*60)+AJ217)-15))</f>
        <v>#VALUE!</v>
      </c>
      <c r="AM217" s="11">
        <f>TablaRequerimientos[[#This Row],[Tiempo Avance Incidente]]</f>
        <v>1.1574069503694773E-5</v>
      </c>
      <c r="AN217" s="11">
        <f t="shared" si="25"/>
        <v>0</v>
      </c>
      <c r="AO217" s="11">
        <f t="shared" si="26"/>
        <v>0</v>
      </c>
      <c r="AP217" s="11">
        <f>IF(TablaRequerimientos[[#This Row],[Prioridad]]="Baja",((AN217*60)+AO217)-720,IF(TablaRequerimientos[[#This Row],[Prioridad]]="Media",((AN217*60)+AO217)-120))</f>
        <v>-720</v>
      </c>
      <c r="AR217" t="str">
        <f t="shared" si="27"/>
        <v>jueves</v>
      </c>
    </row>
    <row r="218" spans="1:44" x14ac:dyDescent="0.25">
      <c r="A218" s="26" t="s">
        <v>4557</v>
      </c>
      <c r="B218" t="s">
        <v>4558</v>
      </c>
      <c r="C218" t="s">
        <v>395</v>
      </c>
      <c r="D218" t="s">
        <v>150</v>
      </c>
      <c r="E218" t="s">
        <v>546</v>
      </c>
      <c r="F218" t="s">
        <v>111</v>
      </c>
      <c r="G218" s="12">
        <v>43838</v>
      </c>
      <c r="H218" s="13">
        <v>0.64232638888888893</v>
      </c>
      <c r="I218" s="12">
        <v>43838</v>
      </c>
      <c r="J218" s="13">
        <v>0.67746527777777776</v>
      </c>
      <c r="K218" s="27">
        <v>43839.727534722224</v>
      </c>
      <c r="M218" s="11"/>
      <c r="O218" s="11" t="s">
        <v>546</v>
      </c>
      <c r="P218" s="11" t="s">
        <v>546</v>
      </c>
      <c r="X218" s="17" t="str">
        <f>IFERROR(VLOOKUP(TablaRequerimientos[[#This Row],[ID de orden de trabajo+]],#REF!,11,FALSE),"Por validar")</f>
        <v>Por validar</v>
      </c>
      <c r="Y218" s="11" t="str">
        <f>IFERROR(VLOOKUP(TablaRequerimientos[[#This Row],[ID de orden de trabajo+]],#REF!,12,FALSE),"Por validar")</f>
        <v>Por validar</v>
      </c>
      <c r="Z218" s="11">
        <v>4.8611110833007842E-4</v>
      </c>
      <c r="AA218" s="11" t="s">
        <v>37</v>
      </c>
      <c r="AC218" s="17" t="str">
        <f>TablaRequerimientos[[#This Row],[Tiempo Total Gestión]]</f>
        <v/>
      </c>
      <c r="AD218" s="11" t="e">
        <f t="shared" si="21"/>
        <v>#VALUE!</v>
      </c>
      <c r="AE218" s="11" t="e">
        <f t="shared" si="22"/>
        <v>#VALUE!</v>
      </c>
      <c r="AF218" s="11" t="e">
        <f>IF(TablaRequerimientos[[#This Row],[Prioridad]]="Baja",(AD218-24)*60+AE218,IF(TablaRequerimientos[[#This Row],[Prioridad]]="Media",(AD218-4)*60+AE218,(AD218-2)*60+AE218))</f>
        <v>#VALUE!</v>
      </c>
      <c r="AH218" s="17" t="str">
        <f>TablaRequerimientos[[#This Row],[Tiempo Creación (HH:mm)]]</f>
        <v>Por validar</v>
      </c>
      <c r="AI218" s="11" t="e">
        <f t="shared" si="23"/>
        <v>#VALUE!</v>
      </c>
      <c r="AJ218" s="11" t="e">
        <f t="shared" si="24"/>
        <v>#VALUE!</v>
      </c>
      <c r="AK218" s="11" t="e">
        <f>IF(TablaRequerimientos[[#This Row],[Prioridad]]="Baja",((AI218*60)+AJ218)-30,IF(TablaRequerimientos[[#This Row],[Prioridad]]="Media",((AI218*60)+AJ218)-15))</f>
        <v>#VALUE!</v>
      </c>
      <c r="AM218" s="11">
        <f>TablaRequerimientos[[#This Row],[Tiempo Avance Incidente]]</f>
        <v>4.8611110833007842E-4</v>
      </c>
      <c r="AN218" s="11">
        <f t="shared" si="25"/>
        <v>0</v>
      </c>
      <c r="AO218" s="11">
        <f t="shared" si="26"/>
        <v>0</v>
      </c>
      <c r="AP218" s="11">
        <f>IF(TablaRequerimientos[[#This Row],[Prioridad]]="Baja",((AN218*60)+AO218)-720,IF(TablaRequerimientos[[#This Row],[Prioridad]]="Media",((AN218*60)+AO218)-120))</f>
        <v>-720</v>
      </c>
      <c r="AR218" t="str">
        <f t="shared" si="27"/>
        <v>miércoles</v>
      </c>
    </row>
    <row r="219" spans="1:44" x14ac:dyDescent="0.25">
      <c r="A219" s="26" t="s">
        <v>4559</v>
      </c>
      <c r="B219" t="s">
        <v>4560</v>
      </c>
      <c r="C219" t="s">
        <v>395</v>
      </c>
      <c r="D219" t="s">
        <v>150</v>
      </c>
      <c r="E219" t="s">
        <v>546</v>
      </c>
      <c r="F219" t="s">
        <v>111</v>
      </c>
      <c r="G219" s="12">
        <v>43838</v>
      </c>
      <c r="H219" s="13">
        <v>0.6619328703703703</v>
      </c>
      <c r="I219" s="12">
        <v>43839</v>
      </c>
      <c r="J219" s="13">
        <v>0.5980671296296296</v>
      </c>
      <c r="K219" s="27">
        <v>43840.642997685187</v>
      </c>
      <c r="M219" s="11"/>
      <c r="O219" s="11" t="s">
        <v>546</v>
      </c>
      <c r="P219" s="11" t="s">
        <v>546</v>
      </c>
      <c r="X219" s="17" t="str">
        <f>IFERROR(VLOOKUP(TablaRequerimientos[[#This Row],[ID de orden de trabajo+]],#REF!,11,FALSE),"Por validar")</f>
        <v>Por validar</v>
      </c>
      <c r="Y219" s="11" t="str">
        <f>IFERROR(VLOOKUP(TablaRequerimientos[[#This Row],[ID de orden de trabajo+]],#REF!,12,FALSE),"Por validar")</f>
        <v>Por validar</v>
      </c>
      <c r="Z219" s="11">
        <v>2.7777777722803876E-4</v>
      </c>
      <c r="AA219" s="11" t="s">
        <v>37</v>
      </c>
      <c r="AC219" s="17" t="str">
        <f>TablaRequerimientos[[#This Row],[Tiempo Total Gestión]]</f>
        <v/>
      </c>
      <c r="AD219" s="11" t="e">
        <f t="shared" si="21"/>
        <v>#VALUE!</v>
      </c>
      <c r="AE219" s="11" t="e">
        <f t="shared" si="22"/>
        <v>#VALUE!</v>
      </c>
      <c r="AF219" s="11" t="e">
        <f>IF(TablaRequerimientos[[#This Row],[Prioridad]]="Baja",(AD219-24)*60+AE219,IF(TablaRequerimientos[[#This Row],[Prioridad]]="Media",(AD219-4)*60+AE219,(AD219-2)*60+AE219))</f>
        <v>#VALUE!</v>
      </c>
      <c r="AH219" s="17" t="str">
        <f>TablaRequerimientos[[#This Row],[Tiempo Creación (HH:mm)]]</f>
        <v>Por validar</v>
      </c>
      <c r="AI219" s="11" t="e">
        <f t="shared" si="23"/>
        <v>#VALUE!</v>
      </c>
      <c r="AJ219" s="11" t="e">
        <f t="shared" si="24"/>
        <v>#VALUE!</v>
      </c>
      <c r="AK219" s="11" t="e">
        <f>IF(TablaRequerimientos[[#This Row],[Prioridad]]="Baja",((AI219*60)+AJ219)-30,IF(TablaRequerimientos[[#This Row],[Prioridad]]="Media",((AI219*60)+AJ219)-15))</f>
        <v>#VALUE!</v>
      </c>
      <c r="AM219" s="11">
        <f>TablaRequerimientos[[#This Row],[Tiempo Avance Incidente]]</f>
        <v>2.7777777722803876E-4</v>
      </c>
      <c r="AN219" s="11">
        <f t="shared" si="25"/>
        <v>0</v>
      </c>
      <c r="AO219" s="11">
        <f t="shared" si="26"/>
        <v>0</v>
      </c>
      <c r="AP219" s="11">
        <f>IF(TablaRequerimientos[[#This Row],[Prioridad]]="Baja",((AN219*60)+AO219)-720,IF(TablaRequerimientos[[#This Row],[Prioridad]]="Media",((AN219*60)+AO219)-120))</f>
        <v>-720</v>
      </c>
      <c r="AR219" t="str">
        <f t="shared" si="27"/>
        <v>miércoles</v>
      </c>
    </row>
    <row r="220" spans="1:44" x14ac:dyDescent="0.25">
      <c r="A220" s="26" t="s">
        <v>4561</v>
      </c>
      <c r="B220" t="s">
        <v>4562</v>
      </c>
      <c r="C220" t="s">
        <v>395</v>
      </c>
      <c r="D220" t="s">
        <v>150</v>
      </c>
      <c r="E220" t="s">
        <v>546</v>
      </c>
      <c r="F220" t="s">
        <v>111</v>
      </c>
      <c r="G220" s="12">
        <v>43838</v>
      </c>
      <c r="H220" s="13">
        <v>0.66675925925925927</v>
      </c>
      <c r="I220" s="12">
        <v>43839</v>
      </c>
      <c r="J220" s="13">
        <v>0.58893518518518517</v>
      </c>
      <c r="K220" s="27">
        <v>43840.642997685187</v>
      </c>
      <c r="M220" s="11"/>
      <c r="O220" s="11" t="s">
        <v>546</v>
      </c>
      <c r="P220" s="11" t="s">
        <v>546</v>
      </c>
      <c r="X220" s="17" t="str">
        <f>IFERROR(VLOOKUP(TablaRequerimientos[[#This Row],[ID de orden de trabajo+]],#REF!,11,FALSE),"Por validar")</f>
        <v>Por validar</v>
      </c>
      <c r="Y220" s="11" t="str">
        <f>IFERROR(VLOOKUP(TablaRequerimientos[[#This Row],[ID de orden de trabajo+]],#REF!,12,FALSE),"Por validar")</f>
        <v>Por validar</v>
      </c>
      <c r="Z220" s="11">
        <v>1.1574069503694773E-5</v>
      </c>
      <c r="AA220" s="11" t="s">
        <v>37</v>
      </c>
      <c r="AC220" s="17" t="str">
        <f>TablaRequerimientos[[#This Row],[Tiempo Total Gestión]]</f>
        <v/>
      </c>
      <c r="AD220" s="11" t="e">
        <f t="shared" si="21"/>
        <v>#VALUE!</v>
      </c>
      <c r="AE220" s="11" t="e">
        <f t="shared" si="22"/>
        <v>#VALUE!</v>
      </c>
      <c r="AF220" s="11" t="e">
        <f>IF(TablaRequerimientos[[#This Row],[Prioridad]]="Baja",(AD220-24)*60+AE220,IF(TablaRequerimientos[[#This Row],[Prioridad]]="Media",(AD220-4)*60+AE220,(AD220-2)*60+AE220))</f>
        <v>#VALUE!</v>
      </c>
      <c r="AH220" s="17" t="str">
        <f>TablaRequerimientos[[#This Row],[Tiempo Creación (HH:mm)]]</f>
        <v>Por validar</v>
      </c>
      <c r="AI220" s="11" t="e">
        <f t="shared" si="23"/>
        <v>#VALUE!</v>
      </c>
      <c r="AJ220" s="11" t="e">
        <f t="shared" si="24"/>
        <v>#VALUE!</v>
      </c>
      <c r="AK220" s="11" t="e">
        <f>IF(TablaRequerimientos[[#This Row],[Prioridad]]="Baja",((AI220*60)+AJ220)-30,IF(TablaRequerimientos[[#This Row],[Prioridad]]="Media",((AI220*60)+AJ220)-15))</f>
        <v>#VALUE!</v>
      </c>
      <c r="AM220" s="11">
        <f>TablaRequerimientos[[#This Row],[Tiempo Avance Incidente]]</f>
        <v>1.1574069503694773E-5</v>
      </c>
      <c r="AN220" s="11">
        <f t="shared" si="25"/>
        <v>0</v>
      </c>
      <c r="AO220" s="11">
        <f t="shared" si="26"/>
        <v>0</v>
      </c>
      <c r="AP220" s="11">
        <f>IF(TablaRequerimientos[[#This Row],[Prioridad]]="Baja",((AN220*60)+AO220)-720,IF(TablaRequerimientos[[#This Row],[Prioridad]]="Media",((AN220*60)+AO220)-120))</f>
        <v>-720</v>
      </c>
      <c r="AR220" t="str">
        <f t="shared" si="27"/>
        <v>miércoles</v>
      </c>
    </row>
    <row r="221" spans="1:44" x14ac:dyDescent="0.25">
      <c r="A221" s="26" t="s">
        <v>4563</v>
      </c>
      <c r="B221" t="s">
        <v>4564</v>
      </c>
      <c r="C221" t="s">
        <v>395</v>
      </c>
      <c r="D221" t="s">
        <v>150</v>
      </c>
      <c r="E221" t="s">
        <v>546</v>
      </c>
      <c r="F221" t="s">
        <v>111</v>
      </c>
      <c r="G221" s="12">
        <v>43838</v>
      </c>
      <c r="H221" s="13">
        <v>0.68820601851851848</v>
      </c>
      <c r="I221" s="12">
        <v>43838</v>
      </c>
      <c r="J221" s="13">
        <v>0.73491898148148149</v>
      </c>
      <c r="K221" s="27">
        <v>43839.791597222225</v>
      </c>
      <c r="M221" s="11"/>
      <c r="O221" s="11" t="s">
        <v>546</v>
      </c>
      <c r="P221" s="11" t="s">
        <v>546</v>
      </c>
      <c r="X221" s="17" t="str">
        <f>IFERROR(VLOOKUP(TablaRequerimientos[[#This Row],[ID de orden de trabajo+]],#REF!,11,FALSE),"Por validar")</f>
        <v>Por validar</v>
      </c>
      <c r="Y221" s="11" t="str">
        <f>IFERROR(VLOOKUP(TablaRequerimientos[[#This Row],[ID de orden de trabajo+]],#REF!,12,FALSE),"Por validar")</f>
        <v>Por validar</v>
      </c>
      <c r="Z221" s="11">
        <v>0</v>
      </c>
      <c r="AA221" s="11" t="s">
        <v>37</v>
      </c>
      <c r="AC221" s="17" t="str">
        <f>TablaRequerimientos[[#This Row],[Tiempo Total Gestión]]</f>
        <v/>
      </c>
      <c r="AD221" s="11" t="e">
        <f t="shared" si="21"/>
        <v>#VALUE!</v>
      </c>
      <c r="AE221" s="11" t="e">
        <f t="shared" si="22"/>
        <v>#VALUE!</v>
      </c>
      <c r="AF221" s="11" t="e">
        <f>IF(TablaRequerimientos[[#This Row],[Prioridad]]="Baja",(AD221-24)*60+AE221,IF(TablaRequerimientos[[#This Row],[Prioridad]]="Media",(AD221-4)*60+AE221,(AD221-2)*60+AE221))</f>
        <v>#VALUE!</v>
      </c>
      <c r="AH221" s="17" t="str">
        <f>TablaRequerimientos[[#This Row],[Tiempo Creación (HH:mm)]]</f>
        <v>Por validar</v>
      </c>
      <c r="AI221" s="11" t="e">
        <f t="shared" si="23"/>
        <v>#VALUE!</v>
      </c>
      <c r="AJ221" s="11" t="e">
        <f t="shared" si="24"/>
        <v>#VALUE!</v>
      </c>
      <c r="AK221" s="11" t="e">
        <f>IF(TablaRequerimientos[[#This Row],[Prioridad]]="Baja",((AI221*60)+AJ221)-30,IF(TablaRequerimientos[[#This Row],[Prioridad]]="Media",((AI221*60)+AJ221)-15))</f>
        <v>#VALUE!</v>
      </c>
      <c r="AM221" s="11">
        <f>TablaRequerimientos[[#This Row],[Tiempo Avance Incidente]]</f>
        <v>0</v>
      </c>
      <c r="AN221" s="11">
        <f t="shared" si="25"/>
        <v>0</v>
      </c>
      <c r="AO221" s="11">
        <f t="shared" si="26"/>
        <v>0</v>
      </c>
      <c r="AP221" s="11">
        <f>IF(TablaRequerimientos[[#This Row],[Prioridad]]="Baja",((AN221*60)+AO221)-720,IF(TablaRequerimientos[[#This Row],[Prioridad]]="Media",((AN221*60)+AO221)-120))</f>
        <v>-720</v>
      </c>
      <c r="AR221" t="str">
        <f t="shared" si="27"/>
        <v>miércoles</v>
      </c>
    </row>
    <row r="222" spans="1:44" x14ac:dyDescent="0.25">
      <c r="A222" s="26" t="s">
        <v>4565</v>
      </c>
      <c r="B222" t="s">
        <v>4417</v>
      </c>
      <c r="C222" t="s">
        <v>395</v>
      </c>
      <c r="D222" t="s">
        <v>150</v>
      </c>
      <c r="E222" t="s">
        <v>546</v>
      </c>
      <c r="F222" t="s">
        <v>111</v>
      </c>
      <c r="G222" s="12">
        <v>43838</v>
      </c>
      <c r="H222" s="13">
        <v>0.69516203703703694</v>
      </c>
      <c r="I222" s="12">
        <v>43839</v>
      </c>
      <c r="J222" s="13">
        <v>0.60127314814814814</v>
      </c>
      <c r="K222" s="27">
        <v>43840.642997685187</v>
      </c>
      <c r="M222" s="11"/>
      <c r="O222" s="11" t="s">
        <v>546</v>
      </c>
      <c r="P222" s="11" t="s">
        <v>546</v>
      </c>
      <c r="X222" s="17" t="str">
        <f>IFERROR(VLOOKUP(TablaRequerimientos[[#This Row],[ID de orden de trabajo+]],#REF!,11,FALSE),"Por validar")</f>
        <v>Por validar</v>
      </c>
      <c r="Y222" s="11" t="str">
        <f>IFERROR(VLOOKUP(TablaRequerimientos[[#This Row],[ID de orden de trabajo+]],#REF!,12,FALSE),"Por validar")</f>
        <v>Por validar</v>
      </c>
      <c r="Z222" s="11">
        <v>8.3333333168411627E-4</v>
      </c>
      <c r="AA222" s="11" t="s">
        <v>37</v>
      </c>
      <c r="AC222" s="17" t="str">
        <f>TablaRequerimientos[[#This Row],[Tiempo Total Gestión]]</f>
        <v/>
      </c>
      <c r="AD222" s="11" t="e">
        <f t="shared" si="21"/>
        <v>#VALUE!</v>
      </c>
      <c r="AE222" s="11" t="e">
        <f t="shared" si="22"/>
        <v>#VALUE!</v>
      </c>
      <c r="AF222" s="11" t="e">
        <f>IF(TablaRequerimientos[[#This Row],[Prioridad]]="Baja",(AD222-24)*60+AE222,IF(TablaRequerimientos[[#This Row],[Prioridad]]="Media",(AD222-4)*60+AE222,(AD222-2)*60+AE222))</f>
        <v>#VALUE!</v>
      </c>
      <c r="AH222" s="17" t="str">
        <f>TablaRequerimientos[[#This Row],[Tiempo Creación (HH:mm)]]</f>
        <v>Por validar</v>
      </c>
      <c r="AI222" s="11" t="e">
        <f t="shared" si="23"/>
        <v>#VALUE!</v>
      </c>
      <c r="AJ222" s="11" t="e">
        <f t="shared" si="24"/>
        <v>#VALUE!</v>
      </c>
      <c r="AK222" s="11" t="e">
        <f>IF(TablaRequerimientos[[#This Row],[Prioridad]]="Baja",((AI222*60)+AJ222)-30,IF(TablaRequerimientos[[#This Row],[Prioridad]]="Media",((AI222*60)+AJ222)-15))</f>
        <v>#VALUE!</v>
      </c>
      <c r="AM222" s="11">
        <f>TablaRequerimientos[[#This Row],[Tiempo Avance Incidente]]</f>
        <v>8.3333333168411627E-4</v>
      </c>
      <c r="AN222" s="11">
        <f t="shared" si="25"/>
        <v>0</v>
      </c>
      <c r="AO222" s="11">
        <f t="shared" si="26"/>
        <v>1</v>
      </c>
      <c r="AP222" s="11">
        <f>IF(TablaRequerimientos[[#This Row],[Prioridad]]="Baja",((AN222*60)+AO222)-720,IF(TablaRequerimientos[[#This Row],[Prioridad]]="Media",((AN222*60)+AO222)-120))</f>
        <v>-719</v>
      </c>
      <c r="AR222" t="str">
        <f t="shared" si="27"/>
        <v>miércoles</v>
      </c>
    </row>
    <row r="223" spans="1:44" x14ac:dyDescent="0.25">
      <c r="A223" s="26" t="s">
        <v>4566</v>
      </c>
      <c r="B223" t="s">
        <v>4567</v>
      </c>
      <c r="C223" t="s">
        <v>161</v>
      </c>
      <c r="D223" t="s">
        <v>150</v>
      </c>
      <c r="E223" t="s">
        <v>546</v>
      </c>
      <c r="F223" t="s">
        <v>124</v>
      </c>
      <c r="G223" s="12">
        <v>43838</v>
      </c>
      <c r="H223" s="13">
        <v>0.70054398148148145</v>
      </c>
      <c r="I223" s="12">
        <v>43838</v>
      </c>
      <c r="J223" s="13">
        <v>0.72006944444444443</v>
      </c>
      <c r="K223" s="27">
        <v>43839.727534722224</v>
      </c>
      <c r="M223" s="11"/>
      <c r="O223" s="11" t="s">
        <v>546</v>
      </c>
      <c r="P223" s="11" t="s">
        <v>546</v>
      </c>
      <c r="X223" s="17" t="str">
        <f>IFERROR(VLOOKUP(TablaRequerimientos[[#This Row],[ID de orden de trabajo+]],#REF!,11,FALSE),"Por validar")</f>
        <v>Por validar</v>
      </c>
      <c r="Y223" s="11" t="str">
        <f>IFERROR(VLOOKUP(TablaRequerimientos[[#This Row],[ID de orden de trabajo+]],#REF!,12,FALSE),"Por validar")</f>
        <v>Por validar</v>
      </c>
      <c r="Z223" s="11">
        <v>1.273148154723458E-4</v>
      </c>
      <c r="AA223" s="11" t="s">
        <v>37</v>
      </c>
      <c r="AC223" s="17" t="str">
        <f>TablaRequerimientos[[#This Row],[Tiempo Total Gestión]]</f>
        <v/>
      </c>
      <c r="AD223" s="11" t="e">
        <f t="shared" si="21"/>
        <v>#VALUE!</v>
      </c>
      <c r="AE223" s="11" t="e">
        <f t="shared" si="22"/>
        <v>#VALUE!</v>
      </c>
      <c r="AF223" s="11" t="e">
        <f>IF(TablaRequerimientos[[#This Row],[Prioridad]]="Baja",(AD223-24)*60+AE223,IF(TablaRequerimientos[[#This Row],[Prioridad]]="Media",(AD223-4)*60+AE223,(AD223-2)*60+AE223))</f>
        <v>#VALUE!</v>
      </c>
      <c r="AH223" s="17" t="str">
        <f>TablaRequerimientos[[#This Row],[Tiempo Creación (HH:mm)]]</f>
        <v>Por validar</v>
      </c>
      <c r="AI223" s="11" t="e">
        <f t="shared" si="23"/>
        <v>#VALUE!</v>
      </c>
      <c r="AJ223" s="11" t="e">
        <f t="shared" si="24"/>
        <v>#VALUE!</v>
      </c>
      <c r="AK223" s="11" t="e">
        <f>IF(TablaRequerimientos[[#This Row],[Prioridad]]="Baja",((AI223*60)+AJ223)-30,IF(TablaRequerimientos[[#This Row],[Prioridad]]="Media",((AI223*60)+AJ223)-15))</f>
        <v>#VALUE!</v>
      </c>
      <c r="AM223" s="11">
        <f>TablaRequerimientos[[#This Row],[Tiempo Avance Incidente]]</f>
        <v>1.273148154723458E-4</v>
      </c>
      <c r="AN223" s="11">
        <f t="shared" si="25"/>
        <v>0</v>
      </c>
      <c r="AO223" s="11">
        <f t="shared" si="26"/>
        <v>0</v>
      </c>
      <c r="AP223" s="11">
        <f>IF(TablaRequerimientos[[#This Row],[Prioridad]]="Baja",((AN223*60)+AO223)-720,IF(TablaRequerimientos[[#This Row],[Prioridad]]="Media",((AN223*60)+AO223)-120))</f>
        <v>-720</v>
      </c>
      <c r="AR223" t="str">
        <f t="shared" si="27"/>
        <v>miércoles</v>
      </c>
    </row>
    <row r="224" spans="1:44" x14ac:dyDescent="0.25">
      <c r="A224" s="26" t="s">
        <v>4568</v>
      </c>
      <c r="B224" t="s">
        <v>4569</v>
      </c>
      <c r="C224" t="s">
        <v>395</v>
      </c>
      <c r="D224" t="s">
        <v>150</v>
      </c>
      <c r="E224" t="s">
        <v>546</v>
      </c>
      <c r="F224" t="s">
        <v>111</v>
      </c>
      <c r="G224" s="12">
        <v>43838</v>
      </c>
      <c r="H224" s="13">
        <v>0.70775462962962965</v>
      </c>
      <c r="I224" s="12">
        <v>43838</v>
      </c>
      <c r="J224" s="13">
        <v>0.73237268518518517</v>
      </c>
      <c r="K224" s="27">
        <v>43839.791597222225</v>
      </c>
      <c r="M224" s="11"/>
      <c r="O224" s="11" t="s">
        <v>546</v>
      </c>
      <c r="P224" s="11" t="s">
        <v>546</v>
      </c>
      <c r="X224" s="17" t="str">
        <f>IFERROR(VLOOKUP(TablaRequerimientos[[#This Row],[ID de orden de trabajo+]],#REF!,11,FALSE),"Por validar")</f>
        <v>Por validar</v>
      </c>
      <c r="Y224" s="11" t="str">
        <f>IFERROR(VLOOKUP(TablaRequerimientos[[#This Row],[ID de orden de trabajo+]],#REF!,12,FALSE),"Por validar")</f>
        <v>Por validar</v>
      </c>
      <c r="Z224" s="11">
        <v>1.4467592554865405E-3</v>
      </c>
      <c r="AA224" s="11" t="s">
        <v>37</v>
      </c>
      <c r="AC224" s="17" t="str">
        <f>TablaRequerimientos[[#This Row],[Tiempo Total Gestión]]</f>
        <v/>
      </c>
      <c r="AD224" s="11" t="e">
        <f t="shared" si="21"/>
        <v>#VALUE!</v>
      </c>
      <c r="AE224" s="11" t="e">
        <f t="shared" si="22"/>
        <v>#VALUE!</v>
      </c>
      <c r="AF224" s="11" t="e">
        <f>IF(TablaRequerimientos[[#This Row],[Prioridad]]="Baja",(AD224-24)*60+AE224,IF(TablaRequerimientos[[#This Row],[Prioridad]]="Media",(AD224-4)*60+AE224,(AD224-2)*60+AE224))</f>
        <v>#VALUE!</v>
      </c>
      <c r="AH224" s="17" t="str">
        <f>TablaRequerimientos[[#This Row],[Tiempo Creación (HH:mm)]]</f>
        <v>Por validar</v>
      </c>
      <c r="AI224" s="11" t="e">
        <f t="shared" si="23"/>
        <v>#VALUE!</v>
      </c>
      <c r="AJ224" s="11" t="e">
        <f t="shared" si="24"/>
        <v>#VALUE!</v>
      </c>
      <c r="AK224" s="11" t="e">
        <f>IF(TablaRequerimientos[[#This Row],[Prioridad]]="Baja",((AI224*60)+AJ224)-30,IF(TablaRequerimientos[[#This Row],[Prioridad]]="Media",((AI224*60)+AJ224)-15))</f>
        <v>#VALUE!</v>
      </c>
      <c r="AM224" s="11">
        <f>TablaRequerimientos[[#This Row],[Tiempo Avance Incidente]]</f>
        <v>1.4467592554865405E-3</v>
      </c>
      <c r="AN224" s="11">
        <f t="shared" si="25"/>
        <v>0</v>
      </c>
      <c r="AO224" s="11">
        <f t="shared" si="26"/>
        <v>2</v>
      </c>
      <c r="AP224" s="11">
        <f>IF(TablaRequerimientos[[#This Row],[Prioridad]]="Baja",((AN224*60)+AO224)-720,IF(TablaRequerimientos[[#This Row],[Prioridad]]="Media",((AN224*60)+AO224)-120))</f>
        <v>-718</v>
      </c>
      <c r="AR224" t="str">
        <f t="shared" si="27"/>
        <v>miércoles</v>
      </c>
    </row>
    <row r="225" spans="1:44" x14ac:dyDescent="0.25">
      <c r="A225" s="26" t="s">
        <v>4570</v>
      </c>
      <c r="B225" t="s">
        <v>4571</v>
      </c>
      <c r="C225" t="s">
        <v>395</v>
      </c>
      <c r="D225" t="s">
        <v>150</v>
      </c>
      <c r="E225" t="s">
        <v>546</v>
      </c>
      <c r="F225" t="s">
        <v>111</v>
      </c>
      <c r="G225" s="12">
        <v>43838</v>
      </c>
      <c r="H225" s="13">
        <v>0.74792824074074071</v>
      </c>
      <c r="I225" s="12">
        <v>43839</v>
      </c>
      <c r="J225" s="13">
        <v>0.41453703703703698</v>
      </c>
      <c r="K225" s="27">
        <v>43840.471354166664</v>
      </c>
      <c r="M225" s="11"/>
      <c r="O225" s="11" t="s">
        <v>546</v>
      </c>
      <c r="P225" s="11" t="s">
        <v>546</v>
      </c>
      <c r="X225" s="17" t="str">
        <f>IFERROR(VLOOKUP(TablaRequerimientos[[#This Row],[ID de orden de trabajo+]],#REF!,11,FALSE),"Por validar")</f>
        <v>Por validar</v>
      </c>
      <c r="Y225" s="11" t="str">
        <f>IFERROR(VLOOKUP(TablaRequerimientos[[#This Row],[ID de orden de trabajo+]],#REF!,12,FALSE),"Por validar")</f>
        <v>Por validar</v>
      </c>
      <c r="Z225" s="11">
        <v>5.671296312357299E-4</v>
      </c>
      <c r="AA225" s="11" t="s">
        <v>37</v>
      </c>
      <c r="AC225" s="17" t="str">
        <f>TablaRequerimientos[[#This Row],[Tiempo Total Gestión]]</f>
        <v/>
      </c>
      <c r="AD225" s="11" t="e">
        <f t="shared" si="21"/>
        <v>#VALUE!</v>
      </c>
      <c r="AE225" s="11" t="e">
        <f t="shared" si="22"/>
        <v>#VALUE!</v>
      </c>
      <c r="AF225" s="11" t="e">
        <f>IF(TablaRequerimientos[[#This Row],[Prioridad]]="Baja",(AD225-24)*60+AE225,IF(TablaRequerimientos[[#This Row],[Prioridad]]="Media",(AD225-4)*60+AE225,(AD225-2)*60+AE225))</f>
        <v>#VALUE!</v>
      </c>
      <c r="AH225" s="17" t="str">
        <f>TablaRequerimientos[[#This Row],[Tiempo Creación (HH:mm)]]</f>
        <v>Por validar</v>
      </c>
      <c r="AI225" s="11" t="e">
        <f t="shared" si="23"/>
        <v>#VALUE!</v>
      </c>
      <c r="AJ225" s="11" t="e">
        <f t="shared" si="24"/>
        <v>#VALUE!</v>
      </c>
      <c r="AK225" s="11" t="e">
        <f>IF(TablaRequerimientos[[#This Row],[Prioridad]]="Baja",((AI225*60)+AJ225)-30,IF(TablaRequerimientos[[#This Row],[Prioridad]]="Media",((AI225*60)+AJ225)-15))</f>
        <v>#VALUE!</v>
      </c>
      <c r="AM225" s="11">
        <f>TablaRequerimientos[[#This Row],[Tiempo Avance Incidente]]</f>
        <v>5.671296312357299E-4</v>
      </c>
      <c r="AN225" s="11">
        <f t="shared" si="25"/>
        <v>0</v>
      </c>
      <c r="AO225" s="11">
        <f t="shared" si="26"/>
        <v>0</v>
      </c>
      <c r="AP225" s="11">
        <f>IF(TablaRequerimientos[[#This Row],[Prioridad]]="Baja",((AN225*60)+AO225)-720,IF(TablaRequerimientos[[#This Row],[Prioridad]]="Media",((AN225*60)+AO225)-120))</f>
        <v>-720</v>
      </c>
      <c r="AR225" t="str">
        <f t="shared" si="27"/>
        <v>miércoles</v>
      </c>
    </row>
    <row r="226" spans="1:44" x14ac:dyDescent="0.25">
      <c r="A226" s="26" t="s">
        <v>4572</v>
      </c>
      <c r="B226" t="s">
        <v>4215</v>
      </c>
      <c r="C226" t="s">
        <v>149</v>
      </c>
      <c r="D226" t="s">
        <v>150</v>
      </c>
      <c r="E226" t="s">
        <v>546</v>
      </c>
      <c r="F226" t="s">
        <v>111</v>
      </c>
      <c r="G226" s="12">
        <v>43838</v>
      </c>
      <c r="H226" s="13">
        <v>0.75269675925925927</v>
      </c>
      <c r="I226" s="12">
        <v>43839</v>
      </c>
      <c r="J226" s="13">
        <v>0.4635185185185185</v>
      </c>
      <c r="K226" s="27">
        <v>43840.471354166664</v>
      </c>
      <c r="M226" s="11"/>
      <c r="O226" s="11" t="s">
        <v>546</v>
      </c>
      <c r="P226" s="11" t="s">
        <v>546</v>
      </c>
      <c r="X226" s="17" t="str">
        <f>IFERROR(VLOOKUP(TablaRequerimientos[[#This Row],[ID de orden de trabajo+]],#REF!,11,FALSE),"Por validar")</f>
        <v>Por validar</v>
      </c>
      <c r="Y226" s="11" t="str">
        <f>IFERROR(VLOOKUP(TablaRequerimientos[[#This Row],[ID de orden de trabajo+]],#REF!,12,FALSE),"Por validar")</f>
        <v>Por validar</v>
      </c>
      <c r="Z226" s="11">
        <v>4.6296292566694319E-5</v>
      </c>
      <c r="AA226" s="11" t="s">
        <v>37</v>
      </c>
      <c r="AC226" s="17" t="str">
        <f>TablaRequerimientos[[#This Row],[Tiempo Total Gestión]]</f>
        <v/>
      </c>
      <c r="AD226" s="11" t="e">
        <f t="shared" si="21"/>
        <v>#VALUE!</v>
      </c>
      <c r="AE226" s="11" t="e">
        <f t="shared" si="22"/>
        <v>#VALUE!</v>
      </c>
      <c r="AF226" s="11" t="e">
        <f>IF(TablaRequerimientos[[#This Row],[Prioridad]]="Baja",(AD226-24)*60+AE226,IF(TablaRequerimientos[[#This Row],[Prioridad]]="Media",(AD226-4)*60+AE226,(AD226-2)*60+AE226))</f>
        <v>#VALUE!</v>
      </c>
      <c r="AH226" s="17" t="str">
        <f>TablaRequerimientos[[#This Row],[Tiempo Creación (HH:mm)]]</f>
        <v>Por validar</v>
      </c>
      <c r="AI226" s="11" t="e">
        <f t="shared" si="23"/>
        <v>#VALUE!</v>
      </c>
      <c r="AJ226" s="11" t="e">
        <f t="shared" si="24"/>
        <v>#VALUE!</v>
      </c>
      <c r="AK226" s="11" t="e">
        <f>IF(TablaRequerimientos[[#This Row],[Prioridad]]="Baja",((AI226*60)+AJ226)-30,IF(TablaRequerimientos[[#This Row],[Prioridad]]="Media",((AI226*60)+AJ226)-15))</f>
        <v>#VALUE!</v>
      </c>
      <c r="AM226" s="11">
        <f>TablaRequerimientos[[#This Row],[Tiempo Avance Incidente]]</f>
        <v>4.6296292566694319E-5</v>
      </c>
      <c r="AN226" s="11">
        <f t="shared" si="25"/>
        <v>0</v>
      </c>
      <c r="AO226" s="11">
        <f t="shared" si="26"/>
        <v>0</v>
      </c>
      <c r="AP226" s="11">
        <f>IF(TablaRequerimientos[[#This Row],[Prioridad]]="Baja",((AN226*60)+AO226)-720,IF(TablaRequerimientos[[#This Row],[Prioridad]]="Media",((AN226*60)+AO226)-120))</f>
        <v>-720</v>
      </c>
      <c r="AR226" t="str">
        <f t="shared" si="27"/>
        <v>miércoles</v>
      </c>
    </row>
    <row r="227" spans="1:44" x14ac:dyDescent="0.25">
      <c r="A227" s="26" t="s">
        <v>4573</v>
      </c>
      <c r="B227" t="s">
        <v>4574</v>
      </c>
      <c r="C227" t="s">
        <v>395</v>
      </c>
      <c r="D227" t="s">
        <v>150</v>
      </c>
      <c r="E227" t="s">
        <v>546</v>
      </c>
      <c r="F227" t="s">
        <v>111</v>
      </c>
      <c r="G227" s="12">
        <v>43838</v>
      </c>
      <c r="H227" s="13">
        <v>0.78085648148148146</v>
      </c>
      <c r="I227" s="12">
        <v>43839</v>
      </c>
      <c r="J227" s="13">
        <v>0.38521990740740741</v>
      </c>
      <c r="K227" s="27">
        <v>43840.471354166664</v>
      </c>
      <c r="M227" s="11"/>
      <c r="O227" s="11" t="s">
        <v>546</v>
      </c>
      <c r="P227" s="11" t="s">
        <v>546</v>
      </c>
      <c r="X227" s="17" t="str">
        <f>IFERROR(VLOOKUP(TablaRequerimientos[[#This Row],[ID de orden de trabajo+]],#REF!,11,FALSE),"Por validar")</f>
        <v>Por validar</v>
      </c>
      <c r="Y227" s="11" t="str">
        <f>IFERROR(VLOOKUP(TablaRequerimientos[[#This Row],[ID de orden de trabajo+]],#REF!,12,FALSE),"Por validar")</f>
        <v>Por validar</v>
      </c>
      <c r="Z227" s="11">
        <v>0</v>
      </c>
      <c r="AA227" s="11" t="s">
        <v>37</v>
      </c>
      <c r="AC227" s="17" t="str">
        <f>TablaRequerimientos[[#This Row],[Tiempo Total Gestión]]</f>
        <v/>
      </c>
      <c r="AD227" s="11" t="e">
        <f t="shared" si="21"/>
        <v>#VALUE!</v>
      </c>
      <c r="AE227" s="11" t="e">
        <f t="shared" si="22"/>
        <v>#VALUE!</v>
      </c>
      <c r="AF227" s="11" t="e">
        <f>IF(TablaRequerimientos[[#This Row],[Prioridad]]="Baja",(AD227-24)*60+AE227,IF(TablaRequerimientos[[#This Row],[Prioridad]]="Media",(AD227-4)*60+AE227,(AD227-2)*60+AE227))</f>
        <v>#VALUE!</v>
      </c>
      <c r="AH227" s="17" t="str">
        <f>TablaRequerimientos[[#This Row],[Tiempo Creación (HH:mm)]]</f>
        <v>Por validar</v>
      </c>
      <c r="AI227" s="11" t="e">
        <f t="shared" si="23"/>
        <v>#VALUE!</v>
      </c>
      <c r="AJ227" s="11" t="e">
        <f t="shared" si="24"/>
        <v>#VALUE!</v>
      </c>
      <c r="AK227" s="11" t="e">
        <f>IF(TablaRequerimientos[[#This Row],[Prioridad]]="Baja",((AI227*60)+AJ227)-30,IF(TablaRequerimientos[[#This Row],[Prioridad]]="Media",((AI227*60)+AJ227)-15))</f>
        <v>#VALUE!</v>
      </c>
      <c r="AM227" s="11">
        <f>TablaRequerimientos[[#This Row],[Tiempo Avance Incidente]]</f>
        <v>0</v>
      </c>
      <c r="AN227" s="11">
        <f t="shared" si="25"/>
        <v>0</v>
      </c>
      <c r="AO227" s="11">
        <f t="shared" si="26"/>
        <v>0</v>
      </c>
      <c r="AP227" s="11">
        <f>IF(TablaRequerimientos[[#This Row],[Prioridad]]="Baja",((AN227*60)+AO227)-720,IF(TablaRequerimientos[[#This Row],[Prioridad]]="Media",((AN227*60)+AO227)-120))</f>
        <v>-720</v>
      </c>
      <c r="AR227" t="str">
        <f t="shared" si="27"/>
        <v>miércoles</v>
      </c>
    </row>
    <row r="228" spans="1:44" x14ac:dyDescent="0.25">
      <c r="A228" s="26" t="s">
        <v>4575</v>
      </c>
      <c r="B228" t="s">
        <v>4576</v>
      </c>
      <c r="C228" t="s">
        <v>395</v>
      </c>
      <c r="D228" t="s">
        <v>150</v>
      </c>
      <c r="E228" t="s">
        <v>546</v>
      </c>
      <c r="F228" t="s">
        <v>111</v>
      </c>
      <c r="G228" s="12">
        <v>43838</v>
      </c>
      <c r="H228" s="13">
        <v>0.78567129629629628</v>
      </c>
      <c r="I228" s="12">
        <v>43839</v>
      </c>
      <c r="J228" s="13">
        <v>0.58863425925925927</v>
      </c>
      <c r="K228" s="27">
        <v>43840.642997685187</v>
      </c>
      <c r="M228" s="11"/>
      <c r="O228" s="11" t="s">
        <v>546</v>
      </c>
      <c r="P228" s="11" t="s">
        <v>546</v>
      </c>
      <c r="X228" s="17" t="str">
        <f>IFERROR(VLOOKUP(TablaRequerimientos[[#This Row],[ID de orden de trabajo+]],#REF!,11,FALSE),"Por validar")</f>
        <v>Por validar</v>
      </c>
      <c r="Y228" s="11" t="str">
        <f>IFERROR(VLOOKUP(TablaRequerimientos[[#This Row],[ID de orden de trabajo+]],#REF!,12,FALSE),"Por validar")</f>
        <v>Por validar</v>
      </c>
      <c r="Z228" s="11">
        <v>0</v>
      </c>
      <c r="AA228" s="11" t="s">
        <v>37</v>
      </c>
      <c r="AC228" s="17" t="str">
        <f>TablaRequerimientos[[#This Row],[Tiempo Total Gestión]]</f>
        <v/>
      </c>
      <c r="AD228" s="11" t="e">
        <f t="shared" si="21"/>
        <v>#VALUE!</v>
      </c>
      <c r="AE228" s="11" t="e">
        <f t="shared" si="22"/>
        <v>#VALUE!</v>
      </c>
      <c r="AF228" s="11" t="e">
        <f>IF(TablaRequerimientos[[#This Row],[Prioridad]]="Baja",(AD228-24)*60+AE228,IF(TablaRequerimientos[[#This Row],[Prioridad]]="Media",(AD228-4)*60+AE228,(AD228-2)*60+AE228))</f>
        <v>#VALUE!</v>
      </c>
      <c r="AH228" s="17" t="str">
        <f>TablaRequerimientos[[#This Row],[Tiempo Creación (HH:mm)]]</f>
        <v>Por validar</v>
      </c>
      <c r="AI228" s="11" t="e">
        <f t="shared" si="23"/>
        <v>#VALUE!</v>
      </c>
      <c r="AJ228" s="11" t="e">
        <f t="shared" si="24"/>
        <v>#VALUE!</v>
      </c>
      <c r="AK228" s="11" t="e">
        <f>IF(TablaRequerimientos[[#This Row],[Prioridad]]="Baja",((AI228*60)+AJ228)-30,IF(TablaRequerimientos[[#This Row],[Prioridad]]="Media",((AI228*60)+AJ228)-15))</f>
        <v>#VALUE!</v>
      </c>
      <c r="AM228" s="11">
        <f>TablaRequerimientos[[#This Row],[Tiempo Avance Incidente]]</f>
        <v>0</v>
      </c>
      <c r="AN228" s="11">
        <f t="shared" si="25"/>
        <v>0</v>
      </c>
      <c r="AO228" s="11">
        <f t="shared" si="26"/>
        <v>0</v>
      </c>
      <c r="AP228" s="11">
        <f>IF(TablaRequerimientos[[#This Row],[Prioridad]]="Baja",((AN228*60)+AO228)-720,IF(TablaRequerimientos[[#This Row],[Prioridad]]="Media",((AN228*60)+AO228)-120))</f>
        <v>-720</v>
      </c>
      <c r="AR228" t="str">
        <f t="shared" si="27"/>
        <v>miércoles</v>
      </c>
    </row>
    <row r="229" spans="1:44" x14ac:dyDescent="0.25">
      <c r="A229" s="26" t="s">
        <v>4577</v>
      </c>
      <c r="B229" t="s">
        <v>4251</v>
      </c>
      <c r="C229" t="s">
        <v>395</v>
      </c>
      <c r="D229" t="s">
        <v>150</v>
      </c>
      <c r="E229" t="s">
        <v>546</v>
      </c>
      <c r="F229" t="s">
        <v>111</v>
      </c>
      <c r="G229" s="12">
        <v>43839</v>
      </c>
      <c r="H229" s="13">
        <v>0.27103009259259259</v>
      </c>
      <c r="I229" s="12">
        <v>43839</v>
      </c>
      <c r="J229" s="13">
        <v>0.67499999999999993</v>
      </c>
      <c r="K229" s="27">
        <v>43840.718136574076</v>
      </c>
      <c r="M229" s="11"/>
      <c r="O229" s="11" t="s">
        <v>546</v>
      </c>
      <c r="P229" s="11" t="s">
        <v>546</v>
      </c>
      <c r="X229" s="17" t="str">
        <f>IFERROR(VLOOKUP(TablaRequerimientos[[#This Row],[ID de orden de trabajo+]],#REF!,11,FALSE),"Por validar")</f>
        <v>Por validar</v>
      </c>
      <c r="Y229" s="11" t="str">
        <f>IFERROR(VLOOKUP(TablaRequerimientos[[#This Row],[ID de orden de trabajo+]],#REF!,12,FALSE),"Por validar")</f>
        <v>Por validar</v>
      </c>
      <c r="Z229" s="11">
        <v>0</v>
      </c>
      <c r="AA229" s="11" t="s">
        <v>37</v>
      </c>
      <c r="AC229" s="17" t="str">
        <f>TablaRequerimientos[[#This Row],[Tiempo Total Gestión]]</f>
        <v/>
      </c>
      <c r="AD229" s="11" t="e">
        <f t="shared" si="21"/>
        <v>#VALUE!</v>
      </c>
      <c r="AE229" s="11" t="e">
        <f t="shared" si="22"/>
        <v>#VALUE!</v>
      </c>
      <c r="AF229" s="11" t="e">
        <f>IF(TablaRequerimientos[[#This Row],[Prioridad]]="Baja",(AD229-24)*60+AE229,IF(TablaRequerimientos[[#This Row],[Prioridad]]="Media",(AD229-4)*60+AE229,(AD229-2)*60+AE229))</f>
        <v>#VALUE!</v>
      </c>
      <c r="AH229" s="17" t="str">
        <f>TablaRequerimientos[[#This Row],[Tiempo Creación (HH:mm)]]</f>
        <v>Por validar</v>
      </c>
      <c r="AI229" s="11" t="e">
        <f t="shared" si="23"/>
        <v>#VALUE!</v>
      </c>
      <c r="AJ229" s="11" t="e">
        <f t="shared" si="24"/>
        <v>#VALUE!</v>
      </c>
      <c r="AK229" s="11" t="e">
        <f>IF(TablaRequerimientos[[#This Row],[Prioridad]]="Baja",((AI229*60)+AJ229)-30,IF(TablaRequerimientos[[#This Row],[Prioridad]]="Media",((AI229*60)+AJ229)-15))</f>
        <v>#VALUE!</v>
      </c>
      <c r="AM229" s="11">
        <f>TablaRequerimientos[[#This Row],[Tiempo Avance Incidente]]</f>
        <v>0</v>
      </c>
      <c r="AN229" s="11">
        <f t="shared" si="25"/>
        <v>0</v>
      </c>
      <c r="AO229" s="11">
        <f t="shared" si="26"/>
        <v>0</v>
      </c>
      <c r="AP229" s="11">
        <f>IF(TablaRequerimientos[[#This Row],[Prioridad]]="Baja",((AN229*60)+AO229)-720,IF(TablaRequerimientos[[#This Row],[Prioridad]]="Media",((AN229*60)+AO229)-120))</f>
        <v>-720</v>
      </c>
      <c r="AR229" t="str">
        <f t="shared" si="27"/>
        <v>jueves</v>
      </c>
    </row>
    <row r="230" spans="1:44" x14ac:dyDescent="0.25">
      <c r="A230" s="26" t="s">
        <v>4578</v>
      </c>
      <c r="B230" t="s">
        <v>4579</v>
      </c>
      <c r="C230" t="s">
        <v>395</v>
      </c>
      <c r="D230" t="s">
        <v>150</v>
      </c>
      <c r="E230" t="s">
        <v>546</v>
      </c>
      <c r="F230" t="s">
        <v>111</v>
      </c>
      <c r="G230" s="12">
        <v>43839</v>
      </c>
      <c r="H230" s="13">
        <v>0.36476851851851855</v>
      </c>
      <c r="I230" s="12">
        <v>43839</v>
      </c>
      <c r="J230" s="13">
        <v>0.59109953703703699</v>
      </c>
      <c r="K230" s="27">
        <v>43840.642997685187</v>
      </c>
      <c r="M230" s="11"/>
      <c r="O230" s="11" t="s">
        <v>546</v>
      </c>
      <c r="P230" s="11" t="s">
        <v>546</v>
      </c>
      <c r="X230" s="17" t="str">
        <f>IFERROR(VLOOKUP(TablaRequerimientos[[#This Row],[ID de orden de trabajo+]],#REF!,11,FALSE),"Por validar")</f>
        <v>Por validar</v>
      </c>
      <c r="Y230" s="11" t="str">
        <f>IFERROR(VLOOKUP(TablaRequerimientos[[#This Row],[ID de orden de trabajo+]],#REF!,12,FALSE),"Por validar")</f>
        <v>Por validar</v>
      </c>
      <c r="Z230" s="11">
        <v>5.092592618893832E-4</v>
      </c>
      <c r="AA230" s="11" t="s">
        <v>37</v>
      </c>
      <c r="AC230" s="17" t="str">
        <f>TablaRequerimientos[[#This Row],[Tiempo Total Gestión]]</f>
        <v/>
      </c>
      <c r="AD230" s="11" t="e">
        <f t="shared" si="21"/>
        <v>#VALUE!</v>
      </c>
      <c r="AE230" s="11" t="e">
        <f t="shared" si="22"/>
        <v>#VALUE!</v>
      </c>
      <c r="AF230" s="11" t="e">
        <f>IF(TablaRequerimientos[[#This Row],[Prioridad]]="Baja",(AD230-24)*60+AE230,IF(TablaRequerimientos[[#This Row],[Prioridad]]="Media",(AD230-4)*60+AE230,(AD230-2)*60+AE230))</f>
        <v>#VALUE!</v>
      </c>
      <c r="AH230" s="17" t="str">
        <f>TablaRequerimientos[[#This Row],[Tiempo Creación (HH:mm)]]</f>
        <v>Por validar</v>
      </c>
      <c r="AI230" s="11" t="e">
        <f t="shared" si="23"/>
        <v>#VALUE!</v>
      </c>
      <c r="AJ230" s="11" t="e">
        <f t="shared" si="24"/>
        <v>#VALUE!</v>
      </c>
      <c r="AK230" s="11" t="e">
        <f>IF(TablaRequerimientos[[#This Row],[Prioridad]]="Baja",((AI230*60)+AJ230)-30,IF(TablaRequerimientos[[#This Row],[Prioridad]]="Media",((AI230*60)+AJ230)-15))</f>
        <v>#VALUE!</v>
      </c>
      <c r="AM230" s="11">
        <f>TablaRequerimientos[[#This Row],[Tiempo Avance Incidente]]</f>
        <v>5.092592618893832E-4</v>
      </c>
      <c r="AN230" s="11">
        <f t="shared" si="25"/>
        <v>0</v>
      </c>
      <c r="AO230" s="11">
        <f t="shared" si="26"/>
        <v>0</v>
      </c>
      <c r="AP230" s="11">
        <f>IF(TablaRequerimientos[[#This Row],[Prioridad]]="Baja",((AN230*60)+AO230)-720,IF(TablaRequerimientos[[#This Row],[Prioridad]]="Media",((AN230*60)+AO230)-120))</f>
        <v>-720</v>
      </c>
      <c r="AR230" t="str">
        <f t="shared" si="27"/>
        <v>jueves</v>
      </c>
    </row>
    <row r="231" spans="1:44" x14ac:dyDescent="0.25">
      <c r="A231" s="26" t="s">
        <v>4580</v>
      </c>
      <c r="B231" t="s">
        <v>4581</v>
      </c>
      <c r="C231" t="s">
        <v>395</v>
      </c>
      <c r="D231" t="s">
        <v>150</v>
      </c>
      <c r="E231" t="s">
        <v>546</v>
      </c>
      <c r="F231" t="s">
        <v>111</v>
      </c>
      <c r="G231" s="12">
        <v>43839</v>
      </c>
      <c r="H231" s="13">
        <v>0.38111111111111112</v>
      </c>
      <c r="I231" s="12">
        <v>43839</v>
      </c>
      <c r="J231" s="13">
        <v>0.38990740740740737</v>
      </c>
      <c r="K231" s="27">
        <v>43840.471354166664</v>
      </c>
      <c r="M231" s="11"/>
      <c r="O231" s="11" t="s">
        <v>546</v>
      </c>
      <c r="P231" s="11" t="s">
        <v>546</v>
      </c>
      <c r="X231" s="17" t="str">
        <f>IFERROR(VLOOKUP(TablaRequerimientos[[#This Row],[ID de orden de trabajo+]],#REF!,11,FALSE),"Por validar")</f>
        <v>Por validar</v>
      </c>
      <c r="Y231" s="11" t="str">
        <f>IFERROR(VLOOKUP(TablaRequerimientos[[#This Row],[ID de orden de trabajo+]],#REF!,12,FALSE),"Por validar")</f>
        <v>Por validar</v>
      </c>
      <c r="Z231" s="11">
        <v>0</v>
      </c>
      <c r="AA231" s="11" t="s">
        <v>37</v>
      </c>
      <c r="AC231" s="17" t="str">
        <f>TablaRequerimientos[[#This Row],[Tiempo Total Gestión]]</f>
        <v/>
      </c>
      <c r="AD231" s="11" t="e">
        <f t="shared" si="21"/>
        <v>#VALUE!</v>
      </c>
      <c r="AE231" s="11" t="e">
        <f t="shared" si="22"/>
        <v>#VALUE!</v>
      </c>
      <c r="AF231" s="11" t="e">
        <f>IF(TablaRequerimientos[[#This Row],[Prioridad]]="Baja",(AD231-24)*60+AE231,IF(TablaRequerimientos[[#This Row],[Prioridad]]="Media",(AD231-4)*60+AE231,(AD231-2)*60+AE231))</f>
        <v>#VALUE!</v>
      </c>
      <c r="AH231" s="17" t="str">
        <f>TablaRequerimientos[[#This Row],[Tiempo Creación (HH:mm)]]</f>
        <v>Por validar</v>
      </c>
      <c r="AI231" s="11" t="e">
        <f t="shared" si="23"/>
        <v>#VALUE!</v>
      </c>
      <c r="AJ231" s="11" t="e">
        <f t="shared" si="24"/>
        <v>#VALUE!</v>
      </c>
      <c r="AK231" s="11" t="e">
        <f>IF(TablaRequerimientos[[#This Row],[Prioridad]]="Baja",((AI231*60)+AJ231)-30,IF(TablaRequerimientos[[#This Row],[Prioridad]]="Media",((AI231*60)+AJ231)-15))</f>
        <v>#VALUE!</v>
      </c>
      <c r="AM231" s="11">
        <f>TablaRequerimientos[[#This Row],[Tiempo Avance Incidente]]</f>
        <v>0</v>
      </c>
      <c r="AN231" s="11">
        <f t="shared" si="25"/>
        <v>0</v>
      </c>
      <c r="AO231" s="11">
        <f t="shared" si="26"/>
        <v>0</v>
      </c>
      <c r="AP231" s="11">
        <f>IF(TablaRequerimientos[[#This Row],[Prioridad]]="Baja",((AN231*60)+AO231)-720,IF(TablaRequerimientos[[#This Row],[Prioridad]]="Media",((AN231*60)+AO231)-120))</f>
        <v>-720</v>
      </c>
      <c r="AR231" t="str">
        <f t="shared" si="27"/>
        <v>jueves</v>
      </c>
    </row>
    <row r="232" spans="1:44" x14ac:dyDescent="0.25">
      <c r="A232" s="26" t="s">
        <v>4582</v>
      </c>
      <c r="B232" t="s">
        <v>453</v>
      </c>
      <c r="C232" t="s">
        <v>123</v>
      </c>
      <c r="D232" t="s">
        <v>150</v>
      </c>
      <c r="E232" t="s">
        <v>546</v>
      </c>
      <c r="F232" t="s">
        <v>111</v>
      </c>
      <c r="G232" s="12">
        <v>43839</v>
      </c>
      <c r="H232" s="13">
        <v>0.40752314814814811</v>
      </c>
      <c r="I232" s="12">
        <v>43839</v>
      </c>
      <c r="J232" s="13">
        <v>0.41244212962962962</v>
      </c>
      <c r="K232" s="27">
        <v>43840.471354166664</v>
      </c>
      <c r="M232" s="11"/>
      <c r="O232" s="11" t="s">
        <v>546</v>
      </c>
      <c r="P232" s="11" t="s">
        <v>546</v>
      </c>
      <c r="X232" s="17" t="str">
        <f>IFERROR(VLOOKUP(TablaRequerimientos[[#This Row],[ID de orden de trabajo+]],#REF!,11,FALSE),"Por validar")</f>
        <v>Por validar</v>
      </c>
      <c r="Y232" s="11" t="str">
        <f>IFERROR(VLOOKUP(TablaRequerimientos[[#This Row],[ID de orden de trabajo+]],#REF!,12,FALSE),"Por validar")</f>
        <v>Por validar</v>
      </c>
      <c r="Z232" s="11">
        <v>8.1018515629693866E-5</v>
      </c>
      <c r="AA232" s="11" t="s">
        <v>37</v>
      </c>
      <c r="AC232" s="17" t="str">
        <f>TablaRequerimientos[[#This Row],[Tiempo Total Gestión]]</f>
        <v/>
      </c>
      <c r="AD232" s="11" t="e">
        <f t="shared" si="21"/>
        <v>#VALUE!</v>
      </c>
      <c r="AE232" s="11" t="e">
        <f t="shared" si="22"/>
        <v>#VALUE!</v>
      </c>
      <c r="AF232" s="11" t="e">
        <f>IF(TablaRequerimientos[[#This Row],[Prioridad]]="Baja",(AD232-24)*60+AE232,IF(TablaRequerimientos[[#This Row],[Prioridad]]="Media",(AD232-4)*60+AE232,(AD232-2)*60+AE232))</f>
        <v>#VALUE!</v>
      </c>
      <c r="AH232" s="17" t="str">
        <f>TablaRequerimientos[[#This Row],[Tiempo Creación (HH:mm)]]</f>
        <v>Por validar</v>
      </c>
      <c r="AI232" s="11" t="e">
        <f t="shared" si="23"/>
        <v>#VALUE!</v>
      </c>
      <c r="AJ232" s="11" t="e">
        <f t="shared" si="24"/>
        <v>#VALUE!</v>
      </c>
      <c r="AK232" s="11" t="e">
        <f>IF(TablaRequerimientos[[#This Row],[Prioridad]]="Baja",((AI232*60)+AJ232)-30,IF(TablaRequerimientos[[#This Row],[Prioridad]]="Media",((AI232*60)+AJ232)-15))</f>
        <v>#VALUE!</v>
      </c>
      <c r="AM232" s="11">
        <f>TablaRequerimientos[[#This Row],[Tiempo Avance Incidente]]</f>
        <v>8.1018515629693866E-5</v>
      </c>
      <c r="AN232" s="11">
        <f t="shared" si="25"/>
        <v>0</v>
      </c>
      <c r="AO232" s="11">
        <f t="shared" si="26"/>
        <v>0</v>
      </c>
      <c r="AP232" s="11">
        <f>IF(TablaRequerimientos[[#This Row],[Prioridad]]="Baja",((AN232*60)+AO232)-720,IF(TablaRequerimientos[[#This Row],[Prioridad]]="Media",((AN232*60)+AO232)-120))</f>
        <v>-720</v>
      </c>
      <c r="AR232" t="str">
        <f t="shared" si="27"/>
        <v>jueves</v>
      </c>
    </row>
    <row r="233" spans="1:44" x14ac:dyDescent="0.25">
      <c r="A233" s="26" t="s">
        <v>4583</v>
      </c>
      <c r="B233" t="s">
        <v>4584</v>
      </c>
      <c r="C233" t="s">
        <v>395</v>
      </c>
      <c r="D233" t="s">
        <v>150</v>
      </c>
      <c r="E233" t="s">
        <v>546</v>
      </c>
      <c r="F233" t="s">
        <v>111</v>
      </c>
      <c r="G233" s="12">
        <v>43839</v>
      </c>
      <c r="H233" s="13">
        <v>0.41337962962962965</v>
      </c>
      <c r="I233" s="12">
        <v>43839</v>
      </c>
      <c r="J233" s="13">
        <v>0.56458333333333333</v>
      </c>
      <c r="K233" s="27">
        <v>43840.642997685187</v>
      </c>
      <c r="M233" s="11"/>
      <c r="O233" s="11" t="s">
        <v>546</v>
      </c>
      <c r="P233" s="11" t="s">
        <v>546</v>
      </c>
      <c r="X233" s="17" t="str">
        <f>IFERROR(VLOOKUP(TablaRequerimientos[[#This Row],[ID de orden de trabajo+]],#REF!,11,FALSE),"Por validar")</f>
        <v>Por validar</v>
      </c>
      <c r="Y233" s="11" t="str">
        <f>IFERROR(VLOOKUP(TablaRequerimientos[[#This Row],[ID de orden de trabajo+]],#REF!,12,FALSE),"Por validar")</f>
        <v>Por validar</v>
      </c>
      <c r="Z233" s="11">
        <v>7.5231481605442241E-4</v>
      </c>
      <c r="AA233" s="11" t="s">
        <v>37</v>
      </c>
      <c r="AC233" s="17" t="str">
        <f>TablaRequerimientos[[#This Row],[Tiempo Total Gestión]]</f>
        <v/>
      </c>
      <c r="AD233" s="11" t="e">
        <f t="shared" si="21"/>
        <v>#VALUE!</v>
      </c>
      <c r="AE233" s="11" t="e">
        <f t="shared" si="22"/>
        <v>#VALUE!</v>
      </c>
      <c r="AF233" s="11" t="e">
        <f>IF(TablaRequerimientos[[#This Row],[Prioridad]]="Baja",(AD233-24)*60+AE233,IF(TablaRequerimientos[[#This Row],[Prioridad]]="Media",(AD233-4)*60+AE233,(AD233-2)*60+AE233))</f>
        <v>#VALUE!</v>
      </c>
      <c r="AH233" s="17" t="str">
        <f>TablaRequerimientos[[#This Row],[Tiempo Creación (HH:mm)]]</f>
        <v>Por validar</v>
      </c>
      <c r="AI233" s="11" t="e">
        <f t="shared" si="23"/>
        <v>#VALUE!</v>
      </c>
      <c r="AJ233" s="11" t="e">
        <f t="shared" si="24"/>
        <v>#VALUE!</v>
      </c>
      <c r="AK233" s="11" t="e">
        <f>IF(TablaRequerimientos[[#This Row],[Prioridad]]="Baja",((AI233*60)+AJ233)-30,IF(TablaRequerimientos[[#This Row],[Prioridad]]="Media",((AI233*60)+AJ233)-15))</f>
        <v>#VALUE!</v>
      </c>
      <c r="AM233" s="11">
        <f>TablaRequerimientos[[#This Row],[Tiempo Avance Incidente]]</f>
        <v>7.5231481605442241E-4</v>
      </c>
      <c r="AN233" s="11">
        <f t="shared" si="25"/>
        <v>0</v>
      </c>
      <c r="AO233" s="11">
        <f t="shared" si="26"/>
        <v>1</v>
      </c>
      <c r="AP233" s="11">
        <f>IF(TablaRequerimientos[[#This Row],[Prioridad]]="Baja",((AN233*60)+AO233)-720,IF(TablaRequerimientos[[#This Row],[Prioridad]]="Media",((AN233*60)+AO233)-120))</f>
        <v>-719</v>
      </c>
      <c r="AR233" t="str">
        <f t="shared" si="27"/>
        <v>jueves</v>
      </c>
    </row>
    <row r="234" spans="1:44" x14ac:dyDescent="0.25">
      <c r="A234" s="26" t="s">
        <v>4585</v>
      </c>
      <c r="B234" t="s">
        <v>4584</v>
      </c>
      <c r="C234" t="s">
        <v>395</v>
      </c>
      <c r="D234" t="s">
        <v>150</v>
      </c>
      <c r="E234" t="s">
        <v>546</v>
      </c>
      <c r="F234" t="s">
        <v>111</v>
      </c>
      <c r="G234" s="12">
        <v>43839</v>
      </c>
      <c r="H234" s="13">
        <v>0.4135300925925926</v>
      </c>
      <c r="I234" s="12">
        <v>43839</v>
      </c>
      <c r="J234" s="13">
        <v>0.69641203703703702</v>
      </c>
      <c r="K234" s="27">
        <v>43840.718136574076</v>
      </c>
      <c r="M234" s="11"/>
      <c r="O234" s="11" t="s">
        <v>546</v>
      </c>
      <c r="P234" s="11" t="s">
        <v>546</v>
      </c>
      <c r="X234" s="17" t="str">
        <f>IFERROR(VLOOKUP(TablaRequerimientos[[#This Row],[ID de orden de trabajo+]],#REF!,11,FALSE),"Por validar")</f>
        <v>Por validar</v>
      </c>
      <c r="Y234" s="11" t="str">
        <f>IFERROR(VLOOKUP(TablaRequerimientos[[#This Row],[ID de orden de trabajo+]],#REF!,12,FALSE),"Por validar")</f>
        <v>Por validar</v>
      </c>
      <c r="Z234" s="11">
        <v>7.7546296233776957E-4</v>
      </c>
      <c r="AA234" s="11" t="s">
        <v>37</v>
      </c>
      <c r="AC234" s="17" t="str">
        <f>TablaRequerimientos[[#This Row],[Tiempo Total Gestión]]</f>
        <v/>
      </c>
      <c r="AD234" s="11" t="e">
        <f t="shared" si="21"/>
        <v>#VALUE!</v>
      </c>
      <c r="AE234" s="11" t="e">
        <f t="shared" si="22"/>
        <v>#VALUE!</v>
      </c>
      <c r="AF234" s="11" t="e">
        <f>IF(TablaRequerimientos[[#This Row],[Prioridad]]="Baja",(AD234-24)*60+AE234,IF(TablaRequerimientos[[#This Row],[Prioridad]]="Media",(AD234-4)*60+AE234,(AD234-2)*60+AE234))</f>
        <v>#VALUE!</v>
      </c>
      <c r="AH234" s="17" t="str">
        <f>TablaRequerimientos[[#This Row],[Tiempo Creación (HH:mm)]]</f>
        <v>Por validar</v>
      </c>
      <c r="AI234" s="11" t="e">
        <f t="shared" si="23"/>
        <v>#VALUE!</v>
      </c>
      <c r="AJ234" s="11" t="e">
        <f t="shared" si="24"/>
        <v>#VALUE!</v>
      </c>
      <c r="AK234" s="11" t="e">
        <f>IF(TablaRequerimientos[[#This Row],[Prioridad]]="Baja",((AI234*60)+AJ234)-30,IF(TablaRequerimientos[[#This Row],[Prioridad]]="Media",((AI234*60)+AJ234)-15))</f>
        <v>#VALUE!</v>
      </c>
      <c r="AM234" s="11">
        <f>TablaRequerimientos[[#This Row],[Tiempo Avance Incidente]]</f>
        <v>7.7546296233776957E-4</v>
      </c>
      <c r="AN234" s="11">
        <f t="shared" si="25"/>
        <v>0</v>
      </c>
      <c r="AO234" s="11">
        <f t="shared" si="26"/>
        <v>1</v>
      </c>
      <c r="AP234" s="11">
        <f>IF(TablaRequerimientos[[#This Row],[Prioridad]]="Baja",((AN234*60)+AO234)-720,IF(TablaRequerimientos[[#This Row],[Prioridad]]="Media",((AN234*60)+AO234)-120))</f>
        <v>-719</v>
      </c>
      <c r="AR234" t="str">
        <f t="shared" si="27"/>
        <v>jueves</v>
      </c>
    </row>
    <row r="235" spans="1:44" x14ac:dyDescent="0.25">
      <c r="A235" s="26" t="s">
        <v>4586</v>
      </c>
      <c r="B235" t="s">
        <v>4584</v>
      </c>
      <c r="C235" t="s">
        <v>395</v>
      </c>
      <c r="D235" t="s">
        <v>150</v>
      </c>
      <c r="E235" t="s">
        <v>546</v>
      </c>
      <c r="F235" t="s">
        <v>111</v>
      </c>
      <c r="G235" s="12">
        <v>43839</v>
      </c>
      <c r="H235" s="13">
        <v>0.41369212962962965</v>
      </c>
      <c r="I235" s="12">
        <v>43839</v>
      </c>
      <c r="J235" s="13">
        <v>0.70008101851851856</v>
      </c>
      <c r="K235" s="27">
        <v>43840.718136574076</v>
      </c>
      <c r="M235" s="11"/>
      <c r="O235" s="11" t="s">
        <v>546</v>
      </c>
      <c r="P235" s="11" t="s">
        <v>546</v>
      </c>
      <c r="X235" s="17" t="str">
        <f>IFERROR(VLOOKUP(TablaRequerimientos[[#This Row],[ID de orden de trabajo+]],#REF!,11,FALSE),"Por validar")</f>
        <v>Por validar</v>
      </c>
      <c r="Y235" s="11" t="str">
        <f>IFERROR(VLOOKUP(TablaRequerimientos[[#This Row],[ID de orden de trabajo+]],#REF!,12,FALSE),"Por validar")</f>
        <v>Por validar</v>
      </c>
      <c r="Z235" s="11">
        <v>8.3333333168411627E-4</v>
      </c>
      <c r="AA235" s="11" t="s">
        <v>37</v>
      </c>
      <c r="AC235" s="17" t="str">
        <f>TablaRequerimientos[[#This Row],[Tiempo Total Gestión]]</f>
        <v/>
      </c>
      <c r="AD235" s="11" t="e">
        <f t="shared" si="21"/>
        <v>#VALUE!</v>
      </c>
      <c r="AE235" s="11" t="e">
        <f t="shared" si="22"/>
        <v>#VALUE!</v>
      </c>
      <c r="AF235" s="11" t="e">
        <f>IF(TablaRequerimientos[[#This Row],[Prioridad]]="Baja",(AD235-24)*60+AE235,IF(TablaRequerimientos[[#This Row],[Prioridad]]="Media",(AD235-4)*60+AE235,(AD235-2)*60+AE235))</f>
        <v>#VALUE!</v>
      </c>
      <c r="AH235" s="17" t="str">
        <f>TablaRequerimientos[[#This Row],[Tiempo Creación (HH:mm)]]</f>
        <v>Por validar</v>
      </c>
      <c r="AI235" s="11" t="e">
        <f t="shared" si="23"/>
        <v>#VALUE!</v>
      </c>
      <c r="AJ235" s="11" t="e">
        <f t="shared" si="24"/>
        <v>#VALUE!</v>
      </c>
      <c r="AK235" s="11" t="e">
        <f>IF(TablaRequerimientos[[#This Row],[Prioridad]]="Baja",((AI235*60)+AJ235)-30,IF(TablaRequerimientos[[#This Row],[Prioridad]]="Media",((AI235*60)+AJ235)-15))</f>
        <v>#VALUE!</v>
      </c>
      <c r="AM235" s="11">
        <f>TablaRequerimientos[[#This Row],[Tiempo Avance Incidente]]</f>
        <v>8.3333333168411627E-4</v>
      </c>
      <c r="AN235" s="11">
        <f t="shared" si="25"/>
        <v>0</v>
      </c>
      <c r="AO235" s="11">
        <f t="shared" si="26"/>
        <v>1</v>
      </c>
      <c r="AP235" s="11">
        <f>IF(TablaRequerimientos[[#This Row],[Prioridad]]="Baja",((AN235*60)+AO235)-720,IF(TablaRequerimientos[[#This Row],[Prioridad]]="Media",((AN235*60)+AO235)-120))</f>
        <v>-719</v>
      </c>
      <c r="AR235" t="str">
        <f t="shared" si="27"/>
        <v>jueves</v>
      </c>
    </row>
    <row r="236" spans="1:44" x14ac:dyDescent="0.25">
      <c r="A236" s="26" t="s">
        <v>4587</v>
      </c>
      <c r="B236" t="s">
        <v>4588</v>
      </c>
      <c r="C236" t="s">
        <v>161</v>
      </c>
      <c r="D236" t="s">
        <v>150</v>
      </c>
      <c r="E236" t="s">
        <v>546</v>
      </c>
      <c r="F236" t="s">
        <v>124</v>
      </c>
      <c r="G236" s="12">
        <v>43839</v>
      </c>
      <c r="H236" s="13">
        <v>0.46451388888888889</v>
      </c>
      <c r="I236" s="12">
        <v>43840</v>
      </c>
      <c r="J236" s="13">
        <v>0.37144675925925924</v>
      </c>
      <c r="K236" s="27">
        <v>43841.378622685188</v>
      </c>
      <c r="M236" s="11"/>
      <c r="O236" s="11" t="s">
        <v>546</v>
      </c>
      <c r="P236" s="11" t="s">
        <v>546</v>
      </c>
      <c r="X236" s="17" t="str">
        <f>IFERROR(VLOOKUP(TablaRequerimientos[[#This Row],[ID de orden de trabajo+]],#REF!,11,FALSE),"Por validar")</f>
        <v>Por validar</v>
      </c>
      <c r="Y236" s="11" t="str">
        <f>IFERROR(VLOOKUP(TablaRequerimientos[[#This Row],[ID de orden de trabajo+]],#REF!,12,FALSE),"Por validar")</f>
        <v>Por validar</v>
      </c>
      <c r="Z236" s="11">
        <v>-2.7777777722803876E-4</v>
      </c>
      <c r="AA236" s="11" t="s">
        <v>37</v>
      </c>
      <c r="AC236" s="17" t="str">
        <f>TablaRequerimientos[[#This Row],[Tiempo Total Gestión]]</f>
        <v/>
      </c>
      <c r="AD236" s="11" t="e">
        <f t="shared" si="21"/>
        <v>#VALUE!</v>
      </c>
      <c r="AE236" s="11" t="e">
        <f t="shared" si="22"/>
        <v>#VALUE!</v>
      </c>
      <c r="AF236" s="11" t="e">
        <f>IF(TablaRequerimientos[[#This Row],[Prioridad]]="Baja",(AD236-24)*60+AE236,IF(TablaRequerimientos[[#This Row],[Prioridad]]="Media",(AD236-4)*60+AE236,(AD236-2)*60+AE236))</f>
        <v>#VALUE!</v>
      </c>
      <c r="AH236" s="17" t="str">
        <f>TablaRequerimientos[[#This Row],[Tiempo Creación (HH:mm)]]</f>
        <v>Por validar</v>
      </c>
      <c r="AI236" s="11" t="e">
        <f t="shared" si="23"/>
        <v>#VALUE!</v>
      </c>
      <c r="AJ236" s="11" t="e">
        <f t="shared" si="24"/>
        <v>#VALUE!</v>
      </c>
      <c r="AK236" s="11" t="e">
        <f>IF(TablaRequerimientos[[#This Row],[Prioridad]]="Baja",((AI236*60)+AJ236)-30,IF(TablaRequerimientos[[#This Row],[Prioridad]]="Media",((AI236*60)+AJ236)-15))</f>
        <v>#VALUE!</v>
      </c>
      <c r="AM236" s="11">
        <f>TablaRequerimientos[[#This Row],[Tiempo Avance Incidente]]</f>
        <v>-2.7777777722803876E-4</v>
      </c>
      <c r="AN236" s="11" t="e">
        <f t="shared" si="25"/>
        <v>#NUM!</v>
      </c>
      <c r="AO236" s="11" t="e">
        <f t="shared" si="26"/>
        <v>#NUM!</v>
      </c>
      <c r="AP236" s="11" t="e">
        <f>IF(TablaRequerimientos[[#This Row],[Prioridad]]="Baja",((AN236*60)+AO236)-720,IF(TablaRequerimientos[[#This Row],[Prioridad]]="Media",((AN236*60)+AO236)-120))</f>
        <v>#NUM!</v>
      </c>
      <c r="AR236" t="str">
        <f t="shared" si="27"/>
        <v>jueves</v>
      </c>
    </row>
    <row r="237" spans="1:44" x14ac:dyDescent="0.25">
      <c r="A237" s="26" t="s">
        <v>4589</v>
      </c>
      <c r="B237" t="s">
        <v>4590</v>
      </c>
      <c r="C237" t="s">
        <v>149</v>
      </c>
      <c r="D237" t="s">
        <v>150</v>
      </c>
      <c r="E237" t="s">
        <v>546</v>
      </c>
      <c r="F237" t="s">
        <v>111</v>
      </c>
      <c r="G237" s="12">
        <v>43839</v>
      </c>
      <c r="H237" s="13">
        <v>0.47797453703703702</v>
      </c>
      <c r="I237" s="12">
        <v>43846</v>
      </c>
      <c r="J237" s="13">
        <v>0.4249768518518518</v>
      </c>
      <c r="K237" s="27">
        <v>43847.460960648146</v>
      </c>
      <c r="M237" s="11"/>
      <c r="O237" s="11" t="s">
        <v>546</v>
      </c>
      <c r="P237" s="11" t="s">
        <v>546</v>
      </c>
      <c r="X237" s="17" t="str">
        <f>IFERROR(VLOOKUP(TablaRequerimientos[[#This Row],[ID de orden de trabajo+]],#REF!,11,FALSE),"Por validar")</f>
        <v>Por validar</v>
      </c>
      <c r="Y237" s="11" t="str">
        <f>IFERROR(VLOOKUP(TablaRequerimientos[[#This Row],[ID de orden de trabajo+]],#REF!,12,FALSE),"Por validar")</f>
        <v>Por validar</v>
      </c>
      <c r="Z237" s="11">
        <v>2.7777777795563452E-3</v>
      </c>
      <c r="AA237" s="11" t="s">
        <v>37</v>
      </c>
      <c r="AC237" s="17" t="str">
        <f>TablaRequerimientos[[#This Row],[Tiempo Total Gestión]]</f>
        <v/>
      </c>
      <c r="AD237" s="11" t="e">
        <f t="shared" si="21"/>
        <v>#VALUE!</v>
      </c>
      <c r="AE237" s="11" t="e">
        <f t="shared" si="22"/>
        <v>#VALUE!</v>
      </c>
      <c r="AF237" s="11" t="e">
        <f>IF(TablaRequerimientos[[#This Row],[Prioridad]]="Baja",(AD237-24)*60+AE237,IF(TablaRequerimientos[[#This Row],[Prioridad]]="Media",(AD237-4)*60+AE237,(AD237-2)*60+AE237))</f>
        <v>#VALUE!</v>
      </c>
      <c r="AH237" s="17" t="str">
        <f>TablaRequerimientos[[#This Row],[Tiempo Creación (HH:mm)]]</f>
        <v>Por validar</v>
      </c>
      <c r="AI237" s="11" t="e">
        <f t="shared" si="23"/>
        <v>#VALUE!</v>
      </c>
      <c r="AJ237" s="11" t="e">
        <f t="shared" si="24"/>
        <v>#VALUE!</v>
      </c>
      <c r="AK237" s="11" t="e">
        <f>IF(TablaRequerimientos[[#This Row],[Prioridad]]="Baja",((AI237*60)+AJ237)-30,IF(TablaRequerimientos[[#This Row],[Prioridad]]="Media",((AI237*60)+AJ237)-15))</f>
        <v>#VALUE!</v>
      </c>
      <c r="AM237" s="11">
        <f>TablaRequerimientos[[#This Row],[Tiempo Avance Incidente]]</f>
        <v>2.7777777795563452E-3</v>
      </c>
      <c r="AN237" s="11">
        <f t="shared" si="25"/>
        <v>0</v>
      </c>
      <c r="AO237" s="11">
        <f t="shared" si="26"/>
        <v>4</v>
      </c>
      <c r="AP237" s="11">
        <f>IF(TablaRequerimientos[[#This Row],[Prioridad]]="Baja",((AN237*60)+AO237)-720,IF(TablaRequerimientos[[#This Row],[Prioridad]]="Media",((AN237*60)+AO237)-120))</f>
        <v>-716</v>
      </c>
      <c r="AR237" t="str">
        <f t="shared" si="27"/>
        <v>jueves</v>
      </c>
    </row>
    <row r="238" spans="1:44" x14ac:dyDescent="0.25">
      <c r="A238" s="26" t="s">
        <v>4591</v>
      </c>
      <c r="B238" t="s">
        <v>4592</v>
      </c>
      <c r="C238" t="s">
        <v>395</v>
      </c>
      <c r="D238" t="s">
        <v>150</v>
      </c>
      <c r="E238" t="s">
        <v>546</v>
      </c>
      <c r="F238" t="s">
        <v>111</v>
      </c>
      <c r="G238" s="12">
        <v>43839</v>
      </c>
      <c r="H238" s="13">
        <v>0.48358796296296297</v>
      </c>
      <c r="I238" s="12">
        <v>43839</v>
      </c>
      <c r="J238" s="13">
        <v>0.51989583333333333</v>
      </c>
      <c r="K238" s="27">
        <v>43840.540648148148</v>
      </c>
      <c r="M238" s="11"/>
      <c r="O238" s="11" t="s">
        <v>546</v>
      </c>
      <c r="P238" s="11" t="s">
        <v>546</v>
      </c>
      <c r="X238" s="17" t="str">
        <f>IFERROR(VLOOKUP(TablaRequerimientos[[#This Row],[ID de orden de trabajo+]],#REF!,11,FALSE),"Por validar")</f>
        <v>Por validar</v>
      </c>
      <c r="Y238" s="11" t="str">
        <f>IFERROR(VLOOKUP(TablaRequerimientos[[#This Row],[ID de orden de trabajo+]],#REF!,12,FALSE),"Por validar")</f>
        <v>Por validar</v>
      </c>
      <c r="Z238" s="11">
        <v>1.0185185165028088E-3</v>
      </c>
      <c r="AA238" s="11" t="s">
        <v>37</v>
      </c>
      <c r="AC238" s="17" t="str">
        <f>TablaRequerimientos[[#This Row],[Tiempo Total Gestión]]</f>
        <v/>
      </c>
      <c r="AD238" s="11" t="e">
        <f t="shared" si="21"/>
        <v>#VALUE!</v>
      </c>
      <c r="AE238" s="11" t="e">
        <f t="shared" si="22"/>
        <v>#VALUE!</v>
      </c>
      <c r="AF238" s="11" t="e">
        <f>IF(TablaRequerimientos[[#This Row],[Prioridad]]="Baja",(AD238-24)*60+AE238,IF(TablaRequerimientos[[#This Row],[Prioridad]]="Media",(AD238-4)*60+AE238,(AD238-2)*60+AE238))</f>
        <v>#VALUE!</v>
      </c>
      <c r="AH238" s="17" t="str">
        <f>TablaRequerimientos[[#This Row],[Tiempo Creación (HH:mm)]]</f>
        <v>Por validar</v>
      </c>
      <c r="AI238" s="11" t="e">
        <f t="shared" si="23"/>
        <v>#VALUE!</v>
      </c>
      <c r="AJ238" s="11" t="e">
        <f t="shared" si="24"/>
        <v>#VALUE!</v>
      </c>
      <c r="AK238" s="11" t="e">
        <f>IF(TablaRequerimientos[[#This Row],[Prioridad]]="Baja",((AI238*60)+AJ238)-30,IF(TablaRequerimientos[[#This Row],[Prioridad]]="Media",((AI238*60)+AJ238)-15))</f>
        <v>#VALUE!</v>
      </c>
      <c r="AM238" s="11">
        <f>TablaRequerimientos[[#This Row],[Tiempo Avance Incidente]]</f>
        <v>1.0185185165028088E-3</v>
      </c>
      <c r="AN238" s="11">
        <f t="shared" si="25"/>
        <v>0</v>
      </c>
      <c r="AO238" s="11">
        <f t="shared" si="26"/>
        <v>1</v>
      </c>
      <c r="AP238" s="11">
        <f>IF(TablaRequerimientos[[#This Row],[Prioridad]]="Baja",((AN238*60)+AO238)-720,IF(TablaRequerimientos[[#This Row],[Prioridad]]="Media",((AN238*60)+AO238)-120))</f>
        <v>-719</v>
      </c>
      <c r="AR238" t="str">
        <f t="shared" si="27"/>
        <v>jueves</v>
      </c>
    </row>
    <row r="239" spans="1:44" x14ac:dyDescent="0.25">
      <c r="A239" s="26" t="s">
        <v>4593</v>
      </c>
      <c r="B239" t="s">
        <v>4594</v>
      </c>
      <c r="C239" t="s">
        <v>123</v>
      </c>
      <c r="D239" t="s">
        <v>150</v>
      </c>
      <c r="E239" t="s">
        <v>546</v>
      </c>
      <c r="F239" t="s">
        <v>111</v>
      </c>
      <c r="G239" s="12">
        <v>43839</v>
      </c>
      <c r="H239" s="13">
        <v>0.50670138888888883</v>
      </c>
      <c r="I239" s="12">
        <v>43839</v>
      </c>
      <c r="J239" s="13">
        <v>0.55596064814814816</v>
      </c>
      <c r="K239" s="27">
        <v>43840.642997685187</v>
      </c>
      <c r="M239" s="11"/>
      <c r="O239" s="11" t="s">
        <v>546</v>
      </c>
      <c r="P239" s="11" t="s">
        <v>546</v>
      </c>
      <c r="X239" s="17" t="str">
        <f>IFERROR(VLOOKUP(TablaRequerimientos[[#This Row],[ID de orden de trabajo+]],#REF!,11,FALSE),"Por validar")</f>
        <v>Por validar</v>
      </c>
      <c r="Y239" s="11" t="str">
        <f>IFERROR(VLOOKUP(TablaRequerimientos[[#This Row],[ID de orden de trabajo+]],#REF!,12,FALSE),"Por validar")</f>
        <v>Por validar</v>
      </c>
      <c r="Z239" s="11">
        <v>1.006944446999114E-3</v>
      </c>
      <c r="AA239" s="11" t="s">
        <v>37</v>
      </c>
      <c r="AC239" s="17" t="str">
        <f>TablaRequerimientos[[#This Row],[Tiempo Total Gestión]]</f>
        <v/>
      </c>
      <c r="AD239" s="11" t="e">
        <f t="shared" si="21"/>
        <v>#VALUE!</v>
      </c>
      <c r="AE239" s="11" t="e">
        <f t="shared" si="22"/>
        <v>#VALUE!</v>
      </c>
      <c r="AF239" s="11" t="e">
        <f>IF(TablaRequerimientos[[#This Row],[Prioridad]]="Baja",(AD239-24)*60+AE239,IF(TablaRequerimientos[[#This Row],[Prioridad]]="Media",(AD239-4)*60+AE239,(AD239-2)*60+AE239))</f>
        <v>#VALUE!</v>
      </c>
      <c r="AH239" s="17" t="str">
        <f>TablaRequerimientos[[#This Row],[Tiempo Creación (HH:mm)]]</f>
        <v>Por validar</v>
      </c>
      <c r="AI239" s="11" t="e">
        <f t="shared" si="23"/>
        <v>#VALUE!</v>
      </c>
      <c r="AJ239" s="11" t="e">
        <f t="shared" si="24"/>
        <v>#VALUE!</v>
      </c>
      <c r="AK239" s="11" t="e">
        <f>IF(TablaRequerimientos[[#This Row],[Prioridad]]="Baja",((AI239*60)+AJ239)-30,IF(TablaRequerimientos[[#This Row],[Prioridad]]="Media",((AI239*60)+AJ239)-15))</f>
        <v>#VALUE!</v>
      </c>
      <c r="AM239" s="11">
        <f>TablaRequerimientos[[#This Row],[Tiempo Avance Incidente]]</f>
        <v>1.006944446999114E-3</v>
      </c>
      <c r="AN239" s="11">
        <f t="shared" si="25"/>
        <v>0</v>
      </c>
      <c r="AO239" s="11">
        <f t="shared" si="26"/>
        <v>1</v>
      </c>
      <c r="AP239" s="11">
        <f>IF(TablaRequerimientos[[#This Row],[Prioridad]]="Baja",((AN239*60)+AO239)-720,IF(TablaRequerimientos[[#This Row],[Prioridad]]="Media",((AN239*60)+AO239)-120))</f>
        <v>-719</v>
      </c>
      <c r="AR239" t="str">
        <f t="shared" si="27"/>
        <v>jueves</v>
      </c>
    </row>
    <row r="240" spans="1:44" x14ac:dyDescent="0.25">
      <c r="A240" s="26" t="s">
        <v>4595</v>
      </c>
      <c r="B240" t="s">
        <v>4596</v>
      </c>
      <c r="C240" t="s">
        <v>395</v>
      </c>
      <c r="D240" t="s">
        <v>150</v>
      </c>
      <c r="E240" t="s">
        <v>546</v>
      </c>
      <c r="F240" t="s">
        <v>111</v>
      </c>
      <c r="G240" s="12">
        <v>43839</v>
      </c>
      <c r="H240" s="13">
        <v>0.5146412037037037</v>
      </c>
      <c r="I240" s="12">
        <v>43839</v>
      </c>
      <c r="J240" s="13">
        <v>0.5252430555555555</v>
      </c>
      <c r="K240" s="27">
        <v>43840.540648148148</v>
      </c>
      <c r="M240" s="11"/>
      <c r="O240" s="11" t="s">
        <v>546</v>
      </c>
      <c r="P240" s="11" t="s">
        <v>546</v>
      </c>
      <c r="X240" s="17" t="str">
        <f>IFERROR(VLOOKUP(TablaRequerimientos[[#This Row],[ID de orden de trabajo+]],#REF!,11,FALSE),"Por validar")</f>
        <v>Por validar</v>
      </c>
      <c r="Y240" s="11" t="str">
        <f>IFERROR(VLOOKUP(TablaRequerimientos[[#This Row],[ID de orden de trabajo+]],#REF!,12,FALSE),"Por validar")</f>
        <v>Por validar</v>
      </c>
      <c r="Z240" s="11">
        <v>3.9351852319668978E-4</v>
      </c>
      <c r="AA240" s="11" t="s">
        <v>37</v>
      </c>
      <c r="AC240" s="17" t="str">
        <f>TablaRequerimientos[[#This Row],[Tiempo Total Gestión]]</f>
        <v/>
      </c>
      <c r="AD240" s="11" t="e">
        <f t="shared" si="21"/>
        <v>#VALUE!</v>
      </c>
      <c r="AE240" s="11" t="e">
        <f t="shared" si="22"/>
        <v>#VALUE!</v>
      </c>
      <c r="AF240" s="11" t="e">
        <f>IF(TablaRequerimientos[[#This Row],[Prioridad]]="Baja",(AD240-24)*60+AE240,IF(TablaRequerimientos[[#This Row],[Prioridad]]="Media",(AD240-4)*60+AE240,(AD240-2)*60+AE240))</f>
        <v>#VALUE!</v>
      </c>
      <c r="AH240" s="17" t="str">
        <f>TablaRequerimientos[[#This Row],[Tiempo Creación (HH:mm)]]</f>
        <v>Por validar</v>
      </c>
      <c r="AI240" s="11" t="e">
        <f t="shared" si="23"/>
        <v>#VALUE!</v>
      </c>
      <c r="AJ240" s="11" t="e">
        <f t="shared" si="24"/>
        <v>#VALUE!</v>
      </c>
      <c r="AK240" s="11" t="e">
        <f>IF(TablaRequerimientos[[#This Row],[Prioridad]]="Baja",((AI240*60)+AJ240)-30,IF(TablaRequerimientos[[#This Row],[Prioridad]]="Media",((AI240*60)+AJ240)-15))</f>
        <v>#VALUE!</v>
      </c>
      <c r="AM240" s="11">
        <f>TablaRequerimientos[[#This Row],[Tiempo Avance Incidente]]</f>
        <v>3.9351852319668978E-4</v>
      </c>
      <c r="AN240" s="11">
        <f t="shared" si="25"/>
        <v>0</v>
      </c>
      <c r="AO240" s="11">
        <f t="shared" si="26"/>
        <v>0</v>
      </c>
      <c r="AP240" s="11">
        <f>IF(TablaRequerimientos[[#This Row],[Prioridad]]="Baja",((AN240*60)+AO240)-720,IF(TablaRequerimientos[[#This Row],[Prioridad]]="Media",((AN240*60)+AO240)-120))</f>
        <v>-720</v>
      </c>
      <c r="AR240" t="str">
        <f t="shared" si="27"/>
        <v>jueves</v>
      </c>
    </row>
    <row r="241" spans="1:44" x14ac:dyDescent="0.25">
      <c r="A241" s="26" t="s">
        <v>4597</v>
      </c>
      <c r="B241" t="s">
        <v>4598</v>
      </c>
      <c r="C241" t="s">
        <v>395</v>
      </c>
      <c r="D241" t="s">
        <v>150</v>
      </c>
      <c r="E241" t="s">
        <v>546</v>
      </c>
      <c r="F241" t="s">
        <v>111</v>
      </c>
      <c r="G241" s="12">
        <v>43839</v>
      </c>
      <c r="H241" s="13">
        <v>0.51831018518518512</v>
      </c>
      <c r="I241" s="12">
        <v>43839</v>
      </c>
      <c r="J241" s="13">
        <v>0.53925925925925922</v>
      </c>
      <c r="K241" s="27">
        <v>43840.540648148148</v>
      </c>
      <c r="M241" s="11"/>
      <c r="O241" s="11" t="s">
        <v>546</v>
      </c>
      <c r="P241" s="11" t="s">
        <v>546</v>
      </c>
      <c r="X241" s="17" t="str">
        <f>IFERROR(VLOOKUP(TablaRequerimientos[[#This Row],[ID de orden de trabajo+]],#REF!,11,FALSE),"Por validar")</f>
        <v>Por validar</v>
      </c>
      <c r="Y241" s="11" t="str">
        <f>IFERROR(VLOOKUP(TablaRequerimientos[[#This Row],[ID de orden de trabajo+]],#REF!,12,FALSE),"Por validar")</f>
        <v>Por validar</v>
      </c>
      <c r="Z241" s="11">
        <v>1.1574076779652387E-5</v>
      </c>
      <c r="AA241" s="11" t="s">
        <v>37</v>
      </c>
      <c r="AC241" s="17" t="str">
        <f>TablaRequerimientos[[#This Row],[Tiempo Total Gestión]]</f>
        <v/>
      </c>
      <c r="AD241" s="11" t="e">
        <f t="shared" si="21"/>
        <v>#VALUE!</v>
      </c>
      <c r="AE241" s="11" t="e">
        <f t="shared" si="22"/>
        <v>#VALUE!</v>
      </c>
      <c r="AF241" s="11" t="e">
        <f>IF(TablaRequerimientos[[#This Row],[Prioridad]]="Baja",(AD241-24)*60+AE241,IF(TablaRequerimientos[[#This Row],[Prioridad]]="Media",(AD241-4)*60+AE241,(AD241-2)*60+AE241))</f>
        <v>#VALUE!</v>
      </c>
      <c r="AH241" s="17" t="str">
        <f>TablaRequerimientos[[#This Row],[Tiempo Creación (HH:mm)]]</f>
        <v>Por validar</v>
      </c>
      <c r="AI241" s="11" t="e">
        <f t="shared" si="23"/>
        <v>#VALUE!</v>
      </c>
      <c r="AJ241" s="11" t="e">
        <f t="shared" si="24"/>
        <v>#VALUE!</v>
      </c>
      <c r="AK241" s="11" t="e">
        <f>IF(TablaRequerimientos[[#This Row],[Prioridad]]="Baja",((AI241*60)+AJ241)-30,IF(TablaRequerimientos[[#This Row],[Prioridad]]="Media",((AI241*60)+AJ241)-15))</f>
        <v>#VALUE!</v>
      </c>
      <c r="AM241" s="11">
        <f>TablaRequerimientos[[#This Row],[Tiempo Avance Incidente]]</f>
        <v>1.1574076779652387E-5</v>
      </c>
      <c r="AN241" s="11">
        <f t="shared" si="25"/>
        <v>0</v>
      </c>
      <c r="AO241" s="11">
        <f t="shared" si="26"/>
        <v>0</v>
      </c>
      <c r="AP241" s="11">
        <f>IF(TablaRequerimientos[[#This Row],[Prioridad]]="Baja",((AN241*60)+AO241)-720,IF(TablaRequerimientos[[#This Row],[Prioridad]]="Media",((AN241*60)+AO241)-120))</f>
        <v>-720</v>
      </c>
      <c r="AR241" t="str">
        <f t="shared" si="27"/>
        <v>jueves</v>
      </c>
    </row>
    <row r="242" spans="1:44" x14ac:dyDescent="0.25">
      <c r="A242" s="26" t="s">
        <v>4599</v>
      </c>
      <c r="B242" t="s">
        <v>4600</v>
      </c>
      <c r="C242" t="s">
        <v>395</v>
      </c>
      <c r="D242" t="s">
        <v>150</v>
      </c>
      <c r="E242" t="s">
        <v>546</v>
      </c>
      <c r="F242" t="s">
        <v>111</v>
      </c>
      <c r="G242" s="12">
        <v>43839</v>
      </c>
      <c r="H242" s="13">
        <v>0.52459490740740744</v>
      </c>
      <c r="I242" s="12">
        <v>43839</v>
      </c>
      <c r="J242" s="13">
        <v>0.60622685185185188</v>
      </c>
      <c r="K242" s="27">
        <v>43840.642997685187</v>
      </c>
      <c r="M242" s="11"/>
      <c r="O242" s="11" t="s">
        <v>546</v>
      </c>
      <c r="P242" s="11" t="s">
        <v>546</v>
      </c>
      <c r="X242" s="17" t="str">
        <f>IFERROR(VLOOKUP(TablaRequerimientos[[#This Row],[ID de orden de trabajo+]],#REF!,11,FALSE),"Por validar")</f>
        <v>Por validar</v>
      </c>
      <c r="Y242" s="11" t="str">
        <f>IFERROR(VLOOKUP(TablaRequerimientos[[#This Row],[ID de orden de trabajo+]],#REF!,12,FALSE),"Por validar")</f>
        <v>Por validar</v>
      </c>
      <c r="Z242" s="11">
        <v>2.314814628334716E-5</v>
      </c>
      <c r="AA242" s="11" t="s">
        <v>37</v>
      </c>
      <c r="AC242" s="17" t="str">
        <f>TablaRequerimientos[[#This Row],[Tiempo Total Gestión]]</f>
        <v/>
      </c>
      <c r="AD242" s="11" t="e">
        <f t="shared" si="21"/>
        <v>#VALUE!</v>
      </c>
      <c r="AE242" s="11" t="e">
        <f t="shared" si="22"/>
        <v>#VALUE!</v>
      </c>
      <c r="AF242" s="11" t="e">
        <f>IF(TablaRequerimientos[[#This Row],[Prioridad]]="Baja",(AD242-24)*60+AE242,IF(TablaRequerimientos[[#This Row],[Prioridad]]="Media",(AD242-4)*60+AE242,(AD242-2)*60+AE242))</f>
        <v>#VALUE!</v>
      </c>
      <c r="AH242" s="17" t="str">
        <f>TablaRequerimientos[[#This Row],[Tiempo Creación (HH:mm)]]</f>
        <v>Por validar</v>
      </c>
      <c r="AI242" s="11" t="e">
        <f t="shared" si="23"/>
        <v>#VALUE!</v>
      </c>
      <c r="AJ242" s="11" t="e">
        <f t="shared" si="24"/>
        <v>#VALUE!</v>
      </c>
      <c r="AK242" s="11" t="e">
        <f>IF(TablaRequerimientos[[#This Row],[Prioridad]]="Baja",((AI242*60)+AJ242)-30,IF(TablaRequerimientos[[#This Row],[Prioridad]]="Media",((AI242*60)+AJ242)-15))</f>
        <v>#VALUE!</v>
      </c>
      <c r="AM242" s="11">
        <f>TablaRequerimientos[[#This Row],[Tiempo Avance Incidente]]</f>
        <v>2.314814628334716E-5</v>
      </c>
      <c r="AN242" s="11">
        <f t="shared" si="25"/>
        <v>0</v>
      </c>
      <c r="AO242" s="11">
        <f t="shared" si="26"/>
        <v>0</v>
      </c>
      <c r="AP242" s="11">
        <f>IF(TablaRequerimientos[[#This Row],[Prioridad]]="Baja",((AN242*60)+AO242)-720,IF(TablaRequerimientos[[#This Row],[Prioridad]]="Media",((AN242*60)+AO242)-120))</f>
        <v>-720</v>
      </c>
      <c r="AR242" t="str">
        <f t="shared" si="27"/>
        <v>jueves</v>
      </c>
    </row>
    <row r="243" spans="1:44" x14ac:dyDescent="0.25">
      <c r="A243" s="26" t="s">
        <v>4601</v>
      </c>
      <c r="B243" t="s">
        <v>4602</v>
      </c>
      <c r="C243" t="s">
        <v>395</v>
      </c>
      <c r="D243" t="s">
        <v>150</v>
      </c>
      <c r="E243" t="s">
        <v>546</v>
      </c>
      <c r="F243" t="s">
        <v>111</v>
      </c>
      <c r="G243" s="12">
        <v>43839</v>
      </c>
      <c r="H243" s="13">
        <v>0.43111111111111117</v>
      </c>
      <c r="I243" s="12">
        <v>43839</v>
      </c>
      <c r="J243" s="13">
        <v>0.56252314814814819</v>
      </c>
      <c r="K243" s="27">
        <v>43840.642997685187</v>
      </c>
      <c r="M243" s="11"/>
      <c r="O243" s="11" t="s">
        <v>546</v>
      </c>
      <c r="P243" s="11" t="s">
        <v>546</v>
      </c>
      <c r="X243" s="17" t="str">
        <f>IFERROR(VLOOKUP(TablaRequerimientos[[#This Row],[ID de orden de trabajo+]],#REF!,11,FALSE),"Por validar")</f>
        <v>Por validar</v>
      </c>
      <c r="Y243" s="11" t="str">
        <f>IFERROR(VLOOKUP(TablaRequerimientos[[#This Row],[ID de orden de trabajo+]],#REF!,12,FALSE),"Por validar")</f>
        <v>Por validar</v>
      </c>
      <c r="Z243" s="11">
        <v>9.2592592409346253E-5</v>
      </c>
      <c r="AA243" s="11" t="s">
        <v>37</v>
      </c>
      <c r="AC243" s="17" t="str">
        <f>TablaRequerimientos[[#This Row],[Tiempo Total Gestión]]</f>
        <v/>
      </c>
      <c r="AD243" s="11" t="e">
        <f t="shared" si="21"/>
        <v>#VALUE!</v>
      </c>
      <c r="AE243" s="11" t="e">
        <f t="shared" si="22"/>
        <v>#VALUE!</v>
      </c>
      <c r="AF243" s="11" t="e">
        <f>IF(TablaRequerimientos[[#This Row],[Prioridad]]="Baja",(AD243-24)*60+AE243,IF(TablaRequerimientos[[#This Row],[Prioridad]]="Media",(AD243-4)*60+AE243,(AD243-2)*60+AE243))</f>
        <v>#VALUE!</v>
      </c>
      <c r="AH243" s="17" t="str">
        <f>TablaRequerimientos[[#This Row],[Tiempo Creación (HH:mm)]]</f>
        <v>Por validar</v>
      </c>
      <c r="AI243" s="11" t="e">
        <f t="shared" si="23"/>
        <v>#VALUE!</v>
      </c>
      <c r="AJ243" s="11" t="e">
        <f t="shared" si="24"/>
        <v>#VALUE!</v>
      </c>
      <c r="AK243" s="11" t="e">
        <f>IF(TablaRequerimientos[[#This Row],[Prioridad]]="Baja",((AI243*60)+AJ243)-30,IF(TablaRequerimientos[[#This Row],[Prioridad]]="Media",((AI243*60)+AJ243)-15))</f>
        <v>#VALUE!</v>
      </c>
      <c r="AM243" s="11">
        <f>TablaRequerimientos[[#This Row],[Tiempo Avance Incidente]]</f>
        <v>9.2592592409346253E-5</v>
      </c>
      <c r="AN243" s="11">
        <f t="shared" si="25"/>
        <v>0</v>
      </c>
      <c r="AO243" s="11">
        <f t="shared" si="26"/>
        <v>0</v>
      </c>
      <c r="AP243" s="11">
        <f>IF(TablaRequerimientos[[#This Row],[Prioridad]]="Baja",((AN243*60)+AO243)-720,IF(TablaRequerimientos[[#This Row],[Prioridad]]="Media",((AN243*60)+AO243)-120))</f>
        <v>-720</v>
      </c>
      <c r="AR243" t="str">
        <f t="shared" si="27"/>
        <v>jueves</v>
      </c>
    </row>
    <row r="244" spans="1:44" x14ac:dyDescent="0.25">
      <c r="A244" s="26" t="s">
        <v>4603</v>
      </c>
      <c r="B244" t="s">
        <v>4604</v>
      </c>
      <c r="C244" t="s">
        <v>395</v>
      </c>
      <c r="D244" t="s">
        <v>150</v>
      </c>
      <c r="E244" t="s">
        <v>546</v>
      </c>
      <c r="F244" t="s">
        <v>111</v>
      </c>
      <c r="G244" s="12">
        <v>43839</v>
      </c>
      <c r="H244" s="13">
        <v>0.4800462962962963</v>
      </c>
      <c r="I244" s="12">
        <v>43839</v>
      </c>
      <c r="J244" s="13">
        <v>0.71506944444444442</v>
      </c>
      <c r="K244" s="27">
        <v>43840.718136574076</v>
      </c>
      <c r="M244" s="11"/>
      <c r="O244" s="11" t="s">
        <v>546</v>
      </c>
      <c r="P244" s="11" t="s">
        <v>546</v>
      </c>
      <c r="X244" s="17" t="str">
        <f>IFERROR(VLOOKUP(TablaRequerimientos[[#This Row],[ID de orden de trabajo+]],#REF!,11,FALSE),"Por validar")</f>
        <v>Por validar</v>
      </c>
      <c r="Y244" s="11" t="str">
        <f>IFERROR(VLOOKUP(TablaRequerimientos[[#This Row],[ID de orden de trabajo+]],#REF!,12,FALSE),"Por validar")</f>
        <v>Por validar</v>
      </c>
      <c r="Z244" s="11">
        <v>2.1990740788169205E-4</v>
      </c>
      <c r="AA244" s="11" t="s">
        <v>37</v>
      </c>
      <c r="AC244" s="17" t="str">
        <f>TablaRequerimientos[[#This Row],[Tiempo Total Gestión]]</f>
        <v/>
      </c>
      <c r="AD244" s="11" t="e">
        <f t="shared" si="21"/>
        <v>#VALUE!</v>
      </c>
      <c r="AE244" s="11" t="e">
        <f t="shared" si="22"/>
        <v>#VALUE!</v>
      </c>
      <c r="AF244" s="11" t="e">
        <f>IF(TablaRequerimientos[[#This Row],[Prioridad]]="Baja",(AD244-24)*60+AE244,IF(TablaRequerimientos[[#This Row],[Prioridad]]="Media",(AD244-4)*60+AE244,(AD244-2)*60+AE244))</f>
        <v>#VALUE!</v>
      </c>
      <c r="AH244" s="17" t="str">
        <f>TablaRequerimientos[[#This Row],[Tiempo Creación (HH:mm)]]</f>
        <v>Por validar</v>
      </c>
      <c r="AI244" s="11" t="e">
        <f t="shared" si="23"/>
        <v>#VALUE!</v>
      </c>
      <c r="AJ244" s="11" t="e">
        <f t="shared" si="24"/>
        <v>#VALUE!</v>
      </c>
      <c r="AK244" s="11" t="e">
        <f>IF(TablaRequerimientos[[#This Row],[Prioridad]]="Baja",((AI244*60)+AJ244)-30,IF(TablaRequerimientos[[#This Row],[Prioridad]]="Media",((AI244*60)+AJ244)-15))</f>
        <v>#VALUE!</v>
      </c>
      <c r="AM244" s="11">
        <f>TablaRequerimientos[[#This Row],[Tiempo Avance Incidente]]</f>
        <v>2.1990740788169205E-4</v>
      </c>
      <c r="AN244" s="11">
        <f t="shared" si="25"/>
        <v>0</v>
      </c>
      <c r="AO244" s="11">
        <f t="shared" si="26"/>
        <v>0</v>
      </c>
      <c r="AP244" s="11">
        <f>IF(TablaRequerimientos[[#This Row],[Prioridad]]="Baja",((AN244*60)+AO244)-720,IF(TablaRequerimientos[[#This Row],[Prioridad]]="Media",((AN244*60)+AO244)-120))</f>
        <v>-720</v>
      </c>
      <c r="AR244" t="str">
        <f t="shared" si="27"/>
        <v>jueves</v>
      </c>
    </row>
    <row r="245" spans="1:44" x14ac:dyDescent="0.25">
      <c r="A245" s="26" t="s">
        <v>4605</v>
      </c>
      <c r="B245" t="s">
        <v>4606</v>
      </c>
      <c r="C245" t="s">
        <v>161</v>
      </c>
      <c r="D245" t="s">
        <v>150</v>
      </c>
      <c r="E245" t="s">
        <v>546</v>
      </c>
      <c r="F245" t="s">
        <v>124</v>
      </c>
      <c r="G245" s="12">
        <v>43839</v>
      </c>
      <c r="H245" s="13">
        <v>0.54784722222222226</v>
      </c>
      <c r="I245" s="12">
        <v>43839</v>
      </c>
      <c r="J245" s="13">
        <v>0.68738425925925928</v>
      </c>
      <c r="K245" s="27">
        <v>43840.718136574076</v>
      </c>
      <c r="M245" s="11"/>
      <c r="O245" s="11" t="s">
        <v>546</v>
      </c>
      <c r="P245" s="11" t="s">
        <v>546</v>
      </c>
      <c r="X245" s="17" t="str">
        <f>IFERROR(VLOOKUP(TablaRequerimientos[[#This Row],[ID de orden de trabajo+]],#REF!,11,FALSE),"Por validar")</f>
        <v>Por validar</v>
      </c>
      <c r="Y245" s="11" t="str">
        <f>IFERROR(VLOOKUP(TablaRequerimientos[[#This Row],[ID de orden de trabajo+]],#REF!,12,FALSE),"Por validar")</f>
        <v>Por validar</v>
      </c>
      <c r="Z245" s="11">
        <v>1.1574076779652387E-5</v>
      </c>
      <c r="AA245" s="11" t="s">
        <v>37</v>
      </c>
      <c r="AC245" s="17" t="str">
        <f>TablaRequerimientos[[#This Row],[Tiempo Total Gestión]]</f>
        <v/>
      </c>
      <c r="AD245" s="11" t="e">
        <f t="shared" si="21"/>
        <v>#VALUE!</v>
      </c>
      <c r="AE245" s="11" t="e">
        <f t="shared" si="22"/>
        <v>#VALUE!</v>
      </c>
      <c r="AF245" s="11" t="e">
        <f>IF(TablaRequerimientos[[#This Row],[Prioridad]]="Baja",(AD245-24)*60+AE245,IF(TablaRequerimientos[[#This Row],[Prioridad]]="Media",(AD245-4)*60+AE245,(AD245-2)*60+AE245))</f>
        <v>#VALUE!</v>
      </c>
      <c r="AH245" s="17" t="str">
        <f>TablaRequerimientos[[#This Row],[Tiempo Creación (HH:mm)]]</f>
        <v>Por validar</v>
      </c>
      <c r="AI245" s="11" t="e">
        <f t="shared" si="23"/>
        <v>#VALUE!</v>
      </c>
      <c r="AJ245" s="11" t="e">
        <f t="shared" si="24"/>
        <v>#VALUE!</v>
      </c>
      <c r="AK245" s="11" t="e">
        <f>IF(TablaRequerimientos[[#This Row],[Prioridad]]="Baja",((AI245*60)+AJ245)-30,IF(TablaRequerimientos[[#This Row],[Prioridad]]="Media",((AI245*60)+AJ245)-15))</f>
        <v>#VALUE!</v>
      </c>
      <c r="AM245" s="11">
        <f>TablaRequerimientos[[#This Row],[Tiempo Avance Incidente]]</f>
        <v>1.1574076779652387E-5</v>
      </c>
      <c r="AN245" s="11">
        <f t="shared" si="25"/>
        <v>0</v>
      </c>
      <c r="AO245" s="11">
        <f t="shared" si="26"/>
        <v>0</v>
      </c>
      <c r="AP245" s="11">
        <f>IF(TablaRequerimientos[[#This Row],[Prioridad]]="Baja",((AN245*60)+AO245)-720,IF(TablaRequerimientos[[#This Row],[Prioridad]]="Media",((AN245*60)+AO245)-120))</f>
        <v>-720</v>
      </c>
      <c r="AR245" t="str">
        <f t="shared" si="27"/>
        <v>jueves</v>
      </c>
    </row>
    <row r="246" spans="1:44" x14ac:dyDescent="0.25">
      <c r="A246" s="26" t="s">
        <v>4607</v>
      </c>
      <c r="B246" t="s">
        <v>4608</v>
      </c>
      <c r="C246" t="s">
        <v>395</v>
      </c>
      <c r="D246" t="s">
        <v>150</v>
      </c>
      <c r="E246" t="s">
        <v>546</v>
      </c>
      <c r="F246" t="s">
        <v>111</v>
      </c>
      <c r="G246" s="12">
        <v>43839</v>
      </c>
      <c r="H246" s="13">
        <v>0.66927083333333337</v>
      </c>
      <c r="I246" s="12">
        <v>43839</v>
      </c>
      <c r="J246" s="13">
        <v>0.70637731481481481</v>
      </c>
      <c r="K246" s="27">
        <v>43840.718136574076</v>
      </c>
      <c r="M246" s="11"/>
      <c r="O246" s="11" t="s">
        <v>546</v>
      </c>
      <c r="P246" s="11" t="s">
        <v>546</v>
      </c>
      <c r="X246" s="17" t="str">
        <f>IFERROR(VLOOKUP(TablaRequerimientos[[#This Row],[ID de orden de trabajo+]],#REF!,11,FALSE),"Por validar")</f>
        <v>Por validar</v>
      </c>
      <c r="Y246" s="11" t="str">
        <f>IFERROR(VLOOKUP(TablaRequerimientos[[#This Row],[ID de orden de trabajo+]],#REF!,12,FALSE),"Por validar")</f>
        <v>Por validar</v>
      </c>
      <c r="Z246" s="11">
        <v>1.1574076779652387E-5</v>
      </c>
      <c r="AA246" s="11" t="s">
        <v>37</v>
      </c>
      <c r="AC246" s="17" t="str">
        <f>TablaRequerimientos[[#This Row],[Tiempo Total Gestión]]</f>
        <v/>
      </c>
      <c r="AD246" s="11" t="e">
        <f t="shared" si="21"/>
        <v>#VALUE!</v>
      </c>
      <c r="AE246" s="11" t="e">
        <f t="shared" si="22"/>
        <v>#VALUE!</v>
      </c>
      <c r="AF246" s="11" t="e">
        <f>IF(TablaRequerimientos[[#This Row],[Prioridad]]="Baja",(AD246-24)*60+AE246,IF(TablaRequerimientos[[#This Row],[Prioridad]]="Media",(AD246-4)*60+AE246,(AD246-2)*60+AE246))</f>
        <v>#VALUE!</v>
      </c>
      <c r="AH246" s="17" t="str">
        <f>TablaRequerimientos[[#This Row],[Tiempo Creación (HH:mm)]]</f>
        <v>Por validar</v>
      </c>
      <c r="AI246" s="11" t="e">
        <f t="shared" si="23"/>
        <v>#VALUE!</v>
      </c>
      <c r="AJ246" s="11" t="e">
        <f t="shared" si="24"/>
        <v>#VALUE!</v>
      </c>
      <c r="AK246" s="11" t="e">
        <f>IF(TablaRequerimientos[[#This Row],[Prioridad]]="Baja",((AI246*60)+AJ246)-30,IF(TablaRequerimientos[[#This Row],[Prioridad]]="Media",((AI246*60)+AJ246)-15))</f>
        <v>#VALUE!</v>
      </c>
      <c r="AM246" s="11">
        <f>TablaRequerimientos[[#This Row],[Tiempo Avance Incidente]]</f>
        <v>1.1574076779652387E-5</v>
      </c>
      <c r="AN246" s="11">
        <f t="shared" si="25"/>
        <v>0</v>
      </c>
      <c r="AO246" s="11">
        <f t="shared" si="26"/>
        <v>0</v>
      </c>
      <c r="AP246" s="11">
        <f>IF(TablaRequerimientos[[#This Row],[Prioridad]]="Baja",((AN246*60)+AO246)-720,IF(TablaRequerimientos[[#This Row],[Prioridad]]="Media",((AN246*60)+AO246)-120))</f>
        <v>-720</v>
      </c>
      <c r="AR246" t="str">
        <f t="shared" si="27"/>
        <v>jueves</v>
      </c>
    </row>
    <row r="247" spans="1:44" x14ac:dyDescent="0.25">
      <c r="A247" s="26" t="s">
        <v>4609</v>
      </c>
      <c r="B247" t="s">
        <v>4610</v>
      </c>
      <c r="C247" t="s">
        <v>395</v>
      </c>
      <c r="D247" t="s">
        <v>150</v>
      </c>
      <c r="E247" t="s">
        <v>546</v>
      </c>
      <c r="F247" t="s">
        <v>111</v>
      </c>
      <c r="G247" s="12">
        <v>43839</v>
      </c>
      <c r="H247" s="13">
        <v>0.72045138888888882</v>
      </c>
      <c r="I247" s="12">
        <v>43839</v>
      </c>
      <c r="J247" s="13">
        <v>0.73696759259259259</v>
      </c>
      <c r="K247" s="27">
        <v>43840.784629629627</v>
      </c>
      <c r="M247" s="11"/>
      <c r="O247" s="11" t="s">
        <v>546</v>
      </c>
      <c r="P247" s="11" t="s">
        <v>546</v>
      </c>
      <c r="X247" s="17" t="str">
        <f>IFERROR(VLOOKUP(TablaRequerimientos[[#This Row],[ID de orden de trabajo+]],#REF!,11,FALSE),"Por validar")</f>
        <v>Por validar</v>
      </c>
      <c r="Y247" s="11" t="str">
        <f>IFERROR(VLOOKUP(TablaRequerimientos[[#This Row],[ID de orden de trabajo+]],#REF!,12,FALSE),"Por validar")</f>
        <v>Por validar</v>
      </c>
      <c r="Z247" s="11">
        <v>1.5624999941792339E-3</v>
      </c>
      <c r="AA247" s="11" t="s">
        <v>37</v>
      </c>
      <c r="AC247" s="17" t="str">
        <f>TablaRequerimientos[[#This Row],[Tiempo Total Gestión]]</f>
        <v/>
      </c>
      <c r="AD247" s="11" t="e">
        <f t="shared" si="21"/>
        <v>#VALUE!</v>
      </c>
      <c r="AE247" s="11" t="e">
        <f t="shared" si="22"/>
        <v>#VALUE!</v>
      </c>
      <c r="AF247" s="11" t="e">
        <f>IF(TablaRequerimientos[[#This Row],[Prioridad]]="Baja",(AD247-24)*60+AE247,IF(TablaRequerimientos[[#This Row],[Prioridad]]="Media",(AD247-4)*60+AE247,(AD247-2)*60+AE247))</f>
        <v>#VALUE!</v>
      </c>
      <c r="AH247" s="17" t="str">
        <f>TablaRequerimientos[[#This Row],[Tiempo Creación (HH:mm)]]</f>
        <v>Por validar</v>
      </c>
      <c r="AI247" s="11" t="e">
        <f t="shared" si="23"/>
        <v>#VALUE!</v>
      </c>
      <c r="AJ247" s="11" t="e">
        <f t="shared" si="24"/>
        <v>#VALUE!</v>
      </c>
      <c r="AK247" s="11" t="e">
        <f>IF(TablaRequerimientos[[#This Row],[Prioridad]]="Baja",((AI247*60)+AJ247)-30,IF(TablaRequerimientos[[#This Row],[Prioridad]]="Media",((AI247*60)+AJ247)-15))</f>
        <v>#VALUE!</v>
      </c>
      <c r="AM247" s="11">
        <f>TablaRequerimientos[[#This Row],[Tiempo Avance Incidente]]</f>
        <v>1.5624999941792339E-3</v>
      </c>
      <c r="AN247" s="11">
        <f t="shared" si="25"/>
        <v>0</v>
      </c>
      <c r="AO247" s="11">
        <f t="shared" si="26"/>
        <v>2</v>
      </c>
      <c r="AP247" s="11">
        <f>IF(TablaRequerimientos[[#This Row],[Prioridad]]="Baja",((AN247*60)+AO247)-720,IF(TablaRequerimientos[[#This Row],[Prioridad]]="Media",((AN247*60)+AO247)-120))</f>
        <v>-718</v>
      </c>
      <c r="AR247" t="str">
        <f t="shared" si="27"/>
        <v>jueves</v>
      </c>
    </row>
    <row r="248" spans="1:44" x14ac:dyDescent="0.25">
      <c r="A248" s="26" t="s">
        <v>4611</v>
      </c>
      <c r="B248" t="s">
        <v>4612</v>
      </c>
      <c r="C248" t="s">
        <v>395</v>
      </c>
      <c r="D248" t="s">
        <v>150</v>
      </c>
      <c r="E248" t="s">
        <v>546</v>
      </c>
      <c r="F248" t="s">
        <v>111</v>
      </c>
      <c r="G248" s="12">
        <v>43839</v>
      </c>
      <c r="H248" s="13">
        <v>0.72293981481481484</v>
      </c>
      <c r="I248" s="12">
        <v>43840</v>
      </c>
      <c r="J248" s="13">
        <v>0.44790509259259265</v>
      </c>
      <c r="K248" s="27">
        <v>43841.475451388891</v>
      </c>
      <c r="M248" s="11"/>
      <c r="O248" s="11" t="s">
        <v>546</v>
      </c>
      <c r="P248" s="11" t="s">
        <v>546</v>
      </c>
      <c r="X248" s="17" t="str">
        <f>IFERROR(VLOOKUP(TablaRequerimientos[[#This Row],[ID de orden de trabajo+]],#REF!,11,FALSE),"Por validar")</f>
        <v>Por validar</v>
      </c>
      <c r="Y248" s="11" t="str">
        <f>IFERROR(VLOOKUP(TablaRequerimientos[[#This Row],[ID de orden de trabajo+]],#REF!,12,FALSE),"Por validar")</f>
        <v>Por validar</v>
      </c>
      <c r="Z248" s="11">
        <v>1.1574069503694773E-5</v>
      </c>
      <c r="AA248" s="11" t="s">
        <v>37</v>
      </c>
      <c r="AC248" s="17" t="str">
        <f>TablaRequerimientos[[#This Row],[Tiempo Total Gestión]]</f>
        <v/>
      </c>
      <c r="AD248" s="11" t="e">
        <f t="shared" si="21"/>
        <v>#VALUE!</v>
      </c>
      <c r="AE248" s="11" t="e">
        <f t="shared" si="22"/>
        <v>#VALUE!</v>
      </c>
      <c r="AF248" s="11" t="e">
        <f>IF(TablaRequerimientos[[#This Row],[Prioridad]]="Baja",(AD248-24)*60+AE248,IF(TablaRequerimientos[[#This Row],[Prioridad]]="Media",(AD248-4)*60+AE248,(AD248-2)*60+AE248))</f>
        <v>#VALUE!</v>
      </c>
      <c r="AH248" s="17" t="str">
        <f>TablaRequerimientos[[#This Row],[Tiempo Creación (HH:mm)]]</f>
        <v>Por validar</v>
      </c>
      <c r="AI248" s="11" t="e">
        <f t="shared" si="23"/>
        <v>#VALUE!</v>
      </c>
      <c r="AJ248" s="11" t="e">
        <f t="shared" si="24"/>
        <v>#VALUE!</v>
      </c>
      <c r="AK248" s="11" t="e">
        <f>IF(TablaRequerimientos[[#This Row],[Prioridad]]="Baja",((AI248*60)+AJ248)-30,IF(TablaRequerimientos[[#This Row],[Prioridad]]="Media",((AI248*60)+AJ248)-15))</f>
        <v>#VALUE!</v>
      </c>
      <c r="AM248" s="11">
        <f>TablaRequerimientos[[#This Row],[Tiempo Avance Incidente]]</f>
        <v>1.1574069503694773E-5</v>
      </c>
      <c r="AN248" s="11">
        <f t="shared" si="25"/>
        <v>0</v>
      </c>
      <c r="AO248" s="11">
        <f t="shared" si="26"/>
        <v>0</v>
      </c>
      <c r="AP248" s="11">
        <f>IF(TablaRequerimientos[[#This Row],[Prioridad]]="Baja",((AN248*60)+AO248)-720,IF(TablaRequerimientos[[#This Row],[Prioridad]]="Media",((AN248*60)+AO248)-120))</f>
        <v>-720</v>
      </c>
      <c r="AR248" t="str">
        <f t="shared" si="27"/>
        <v>jueves</v>
      </c>
    </row>
    <row r="249" spans="1:44" x14ac:dyDescent="0.25">
      <c r="A249" s="26" t="s">
        <v>4613</v>
      </c>
      <c r="B249" t="s">
        <v>4242</v>
      </c>
      <c r="C249" t="s">
        <v>395</v>
      </c>
      <c r="D249" t="s">
        <v>150</v>
      </c>
      <c r="E249" t="s">
        <v>546</v>
      </c>
      <c r="F249" t="s">
        <v>111</v>
      </c>
      <c r="G249" s="12">
        <v>43839</v>
      </c>
      <c r="H249" s="13">
        <v>0.72954861111111102</v>
      </c>
      <c r="I249" s="12">
        <v>43839</v>
      </c>
      <c r="J249" s="13">
        <v>0.73564814814814816</v>
      </c>
      <c r="K249" s="27">
        <v>43840.784629629627</v>
      </c>
      <c r="M249" s="11"/>
      <c r="O249" s="11" t="s">
        <v>546</v>
      </c>
      <c r="P249" s="11" t="s">
        <v>546</v>
      </c>
      <c r="X249" s="17" t="str">
        <f>IFERROR(VLOOKUP(TablaRequerimientos[[#This Row],[ID de orden de trabajo+]],#REF!,11,FALSE),"Por validar")</f>
        <v>Por validar</v>
      </c>
      <c r="Y249" s="11" t="str">
        <f>IFERROR(VLOOKUP(TablaRequerimientos[[#This Row],[ID de orden de trabajo+]],#REF!,12,FALSE),"Por validar")</f>
        <v>Por validar</v>
      </c>
      <c r="Z249" s="11">
        <v>3.7847222192795016E-3</v>
      </c>
      <c r="AA249" s="11" t="s">
        <v>37</v>
      </c>
      <c r="AC249" s="17" t="str">
        <f>TablaRequerimientos[[#This Row],[Tiempo Total Gestión]]</f>
        <v/>
      </c>
      <c r="AD249" s="11" t="e">
        <f t="shared" si="21"/>
        <v>#VALUE!</v>
      </c>
      <c r="AE249" s="11" t="e">
        <f t="shared" si="22"/>
        <v>#VALUE!</v>
      </c>
      <c r="AF249" s="11" t="e">
        <f>IF(TablaRequerimientos[[#This Row],[Prioridad]]="Baja",(AD249-24)*60+AE249,IF(TablaRequerimientos[[#This Row],[Prioridad]]="Media",(AD249-4)*60+AE249,(AD249-2)*60+AE249))</f>
        <v>#VALUE!</v>
      </c>
      <c r="AH249" s="17" t="str">
        <f>TablaRequerimientos[[#This Row],[Tiempo Creación (HH:mm)]]</f>
        <v>Por validar</v>
      </c>
      <c r="AI249" s="11" t="e">
        <f t="shared" si="23"/>
        <v>#VALUE!</v>
      </c>
      <c r="AJ249" s="11" t="e">
        <f t="shared" si="24"/>
        <v>#VALUE!</v>
      </c>
      <c r="AK249" s="11" t="e">
        <f>IF(TablaRequerimientos[[#This Row],[Prioridad]]="Baja",((AI249*60)+AJ249)-30,IF(TablaRequerimientos[[#This Row],[Prioridad]]="Media",((AI249*60)+AJ249)-15))</f>
        <v>#VALUE!</v>
      </c>
      <c r="AM249" s="11">
        <f>TablaRequerimientos[[#This Row],[Tiempo Avance Incidente]]</f>
        <v>3.7847222192795016E-3</v>
      </c>
      <c r="AN249" s="11">
        <f t="shared" si="25"/>
        <v>0</v>
      </c>
      <c r="AO249" s="11">
        <f t="shared" si="26"/>
        <v>5</v>
      </c>
      <c r="AP249" s="11">
        <f>IF(TablaRequerimientos[[#This Row],[Prioridad]]="Baja",((AN249*60)+AO249)-720,IF(TablaRequerimientos[[#This Row],[Prioridad]]="Media",((AN249*60)+AO249)-120))</f>
        <v>-715</v>
      </c>
      <c r="AR249" t="str">
        <f t="shared" si="27"/>
        <v>jueves</v>
      </c>
    </row>
    <row r="250" spans="1:44" x14ac:dyDescent="0.25">
      <c r="A250" s="26" t="s">
        <v>4614</v>
      </c>
      <c r="B250" t="s">
        <v>4615</v>
      </c>
      <c r="C250" t="s">
        <v>395</v>
      </c>
      <c r="D250" t="s">
        <v>150</v>
      </c>
      <c r="E250" t="s">
        <v>546</v>
      </c>
      <c r="F250" t="s">
        <v>111</v>
      </c>
      <c r="G250" s="12">
        <v>43839</v>
      </c>
      <c r="H250" s="13">
        <v>0.72605324074074085</v>
      </c>
      <c r="I250" s="12">
        <v>43840</v>
      </c>
      <c r="J250" s="13">
        <v>0.41958333333333336</v>
      </c>
      <c r="K250" s="27">
        <v>43841.475451388891</v>
      </c>
      <c r="M250" s="11"/>
      <c r="O250" s="11" t="s">
        <v>546</v>
      </c>
      <c r="P250" s="11" t="s">
        <v>546</v>
      </c>
      <c r="X250" s="17" t="str">
        <f>IFERROR(VLOOKUP(TablaRequerimientos[[#This Row],[ID de orden de trabajo+]],#REF!,11,FALSE),"Por validar")</f>
        <v>Por validar</v>
      </c>
      <c r="Y250" s="11" t="str">
        <f>IFERROR(VLOOKUP(TablaRequerimientos[[#This Row],[ID de orden de trabajo+]],#REF!,12,FALSE),"Por validar")</f>
        <v>Por validar</v>
      </c>
      <c r="Z250" s="11">
        <v>0</v>
      </c>
      <c r="AA250" s="11" t="s">
        <v>37</v>
      </c>
      <c r="AC250" s="17" t="str">
        <f>TablaRequerimientos[[#This Row],[Tiempo Total Gestión]]</f>
        <v/>
      </c>
      <c r="AD250" s="11" t="e">
        <f t="shared" si="21"/>
        <v>#VALUE!</v>
      </c>
      <c r="AE250" s="11" t="e">
        <f t="shared" si="22"/>
        <v>#VALUE!</v>
      </c>
      <c r="AF250" s="11" t="e">
        <f>IF(TablaRequerimientos[[#This Row],[Prioridad]]="Baja",(AD250-24)*60+AE250,IF(TablaRequerimientos[[#This Row],[Prioridad]]="Media",(AD250-4)*60+AE250,(AD250-2)*60+AE250))</f>
        <v>#VALUE!</v>
      </c>
      <c r="AH250" s="17" t="str">
        <f>TablaRequerimientos[[#This Row],[Tiempo Creación (HH:mm)]]</f>
        <v>Por validar</v>
      </c>
      <c r="AI250" s="11" t="e">
        <f t="shared" si="23"/>
        <v>#VALUE!</v>
      </c>
      <c r="AJ250" s="11" t="e">
        <f t="shared" si="24"/>
        <v>#VALUE!</v>
      </c>
      <c r="AK250" s="11" t="e">
        <f>IF(TablaRequerimientos[[#This Row],[Prioridad]]="Baja",((AI250*60)+AJ250)-30,IF(TablaRequerimientos[[#This Row],[Prioridad]]="Media",((AI250*60)+AJ250)-15))</f>
        <v>#VALUE!</v>
      </c>
      <c r="AM250" s="11">
        <f>TablaRequerimientos[[#This Row],[Tiempo Avance Incidente]]</f>
        <v>0</v>
      </c>
      <c r="AN250" s="11">
        <f t="shared" si="25"/>
        <v>0</v>
      </c>
      <c r="AO250" s="11">
        <f t="shared" si="26"/>
        <v>0</v>
      </c>
      <c r="AP250" s="11">
        <f>IF(TablaRequerimientos[[#This Row],[Prioridad]]="Baja",((AN250*60)+AO250)-720,IF(TablaRequerimientos[[#This Row],[Prioridad]]="Media",((AN250*60)+AO250)-120))</f>
        <v>-720</v>
      </c>
      <c r="AR250" t="str">
        <f t="shared" si="27"/>
        <v>jueves</v>
      </c>
    </row>
    <row r="251" spans="1:44" x14ac:dyDescent="0.25">
      <c r="A251" s="26" t="s">
        <v>4616</v>
      </c>
      <c r="B251" t="s">
        <v>4617</v>
      </c>
      <c r="C251" t="s">
        <v>395</v>
      </c>
      <c r="D251" t="s">
        <v>150</v>
      </c>
      <c r="E251" t="s">
        <v>546</v>
      </c>
      <c r="F251" t="s">
        <v>111</v>
      </c>
      <c r="G251" s="12">
        <v>43840</v>
      </c>
      <c r="H251" s="13">
        <v>0.3357060185185185</v>
      </c>
      <c r="I251" s="12">
        <v>43840</v>
      </c>
      <c r="J251" s="13">
        <v>0.44900462962962967</v>
      </c>
      <c r="K251" s="27">
        <v>43841.475451388891</v>
      </c>
      <c r="M251" s="11"/>
      <c r="O251" s="11" t="s">
        <v>546</v>
      </c>
      <c r="P251" s="11" t="s">
        <v>546</v>
      </c>
      <c r="X251" s="17" t="str">
        <f>IFERROR(VLOOKUP(TablaRequerimientos[[#This Row],[ID de orden de trabajo+]],#REF!,11,FALSE),"Por validar")</f>
        <v>Por validar</v>
      </c>
      <c r="Y251" s="11" t="str">
        <f>IFERROR(VLOOKUP(TablaRequerimientos[[#This Row],[ID de orden de trabajo+]],#REF!,12,FALSE),"Por validar")</f>
        <v>Por validar</v>
      </c>
      <c r="Z251" s="11">
        <v>3.4722215787041932E-5</v>
      </c>
      <c r="AA251" s="11" t="s">
        <v>37</v>
      </c>
      <c r="AC251" s="17" t="str">
        <f>TablaRequerimientos[[#This Row],[Tiempo Total Gestión]]</f>
        <v/>
      </c>
      <c r="AD251" s="11" t="e">
        <f t="shared" si="21"/>
        <v>#VALUE!</v>
      </c>
      <c r="AE251" s="11" t="e">
        <f t="shared" si="22"/>
        <v>#VALUE!</v>
      </c>
      <c r="AF251" s="11" t="e">
        <f>IF(TablaRequerimientos[[#This Row],[Prioridad]]="Baja",(AD251-24)*60+AE251,IF(TablaRequerimientos[[#This Row],[Prioridad]]="Media",(AD251-4)*60+AE251,(AD251-2)*60+AE251))</f>
        <v>#VALUE!</v>
      </c>
      <c r="AH251" s="17" t="str">
        <f>TablaRequerimientos[[#This Row],[Tiempo Creación (HH:mm)]]</f>
        <v>Por validar</v>
      </c>
      <c r="AI251" s="11" t="e">
        <f t="shared" si="23"/>
        <v>#VALUE!</v>
      </c>
      <c r="AJ251" s="11" t="e">
        <f t="shared" si="24"/>
        <v>#VALUE!</v>
      </c>
      <c r="AK251" s="11" t="e">
        <f>IF(TablaRequerimientos[[#This Row],[Prioridad]]="Baja",((AI251*60)+AJ251)-30,IF(TablaRequerimientos[[#This Row],[Prioridad]]="Media",((AI251*60)+AJ251)-15))</f>
        <v>#VALUE!</v>
      </c>
      <c r="AM251" s="11">
        <f>TablaRequerimientos[[#This Row],[Tiempo Avance Incidente]]</f>
        <v>3.4722215787041932E-5</v>
      </c>
      <c r="AN251" s="11">
        <f t="shared" si="25"/>
        <v>0</v>
      </c>
      <c r="AO251" s="11">
        <f t="shared" si="26"/>
        <v>0</v>
      </c>
      <c r="AP251" s="11">
        <f>IF(TablaRequerimientos[[#This Row],[Prioridad]]="Baja",((AN251*60)+AO251)-720,IF(TablaRequerimientos[[#This Row],[Prioridad]]="Media",((AN251*60)+AO251)-120))</f>
        <v>-720</v>
      </c>
      <c r="AR251" t="str">
        <f t="shared" si="27"/>
        <v>viernes</v>
      </c>
    </row>
    <row r="252" spans="1:44" x14ac:dyDescent="0.25">
      <c r="A252" s="26" t="s">
        <v>4618</v>
      </c>
      <c r="B252" t="s">
        <v>4619</v>
      </c>
      <c r="C252" t="s">
        <v>161</v>
      </c>
      <c r="D252" t="s">
        <v>150</v>
      </c>
      <c r="E252" t="s">
        <v>546</v>
      </c>
      <c r="F252" t="s">
        <v>124</v>
      </c>
      <c r="G252" s="12">
        <v>43839</v>
      </c>
      <c r="H252" s="13">
        <v>0.65256944444444442</v>
      </c>
      <c r="I252" s="12">
        <v>43839</v>
      </c>
      <c r="J252" s="13">
        <v>0.71861111111111109</v>
      </c>
      <c r="K252" s="27">
        <v>43840.784629629627</v>
      </c>
      <c r="M252" s="11"/>
      <c r="O252" s="11" t="s">
        <v>546</v>
      </c>
      <c r="P252" s="11" t="s">
        <v>546</v>
      </c>
      <c r="X252" s="17" t="str">
        <f>IFERROR(VLOOKUP(TablaRequerimientos[[#This Row],[ID de orden de trabajo+]],#REF!,11,FALSE),"Por validar")</f>
        <v>Por validar</v>
      </c>
      <c r="Y252" s="11" t="str">
        <f>IFERROR(VLOOKUP(TablaRequerimientos[[#This Row],[ID de orden de trabajo+]],#REF!,12,FALSE),"Por validar")</f>
        <v>Por validar</v>
      </c>
      <c r="Z252" s="11">
        <v>1.1574069503694773E-5</v>
      </c>
      <c r="AA252" s="11" t="s">
        <v>37</v>
      </c>
      <c r="AC252" s="17" t="str">
        <f>TablaRequerimientos[[#This Row],[Tiempo Total Gestión]]</f>
        <v/>
      </c>
      <c r="AD252" s="11" t="e">
        <f t="shared" si="21"/>
        <v>#VALUE!</v>
      </c>
      <c r="AE252" s="11" t="e">
        <f t="shared" si="22"/>
        <v>#VALUE!</v>
      </c>
      <c r="AF252" s="11" t="e">
        <f>IF(TablaRequerimientos[[#This Row],[Prioridad]]="Baja",(AD252-24)*60+AE252,IF(TablaRequerimientos[[#This Row],[Prioridad]]="Media",(AD252-4)*60+AE252,(AD252-2)*60+AE252))</f>
        <v>#VALUE!</v>
      </c>
      <c r="AH252" s="17" t="str">
        <f>TablaRequerimientos[[#This Row],[Tiempo Creación (HH:mm)]]</f>
        <v>Por validar</v>
      </c>
      <c r="AI252" s="11" t="e">
        <f t="shared" si="23"/>
        <v>#VALUE!</v>
      </c>
      <c r="AJ252" s="11" t="e">
        <f t="shared" si="24"/>
        <v>#VALUE!</v>
      </c>
      <c r="AK252" s="11" t="e">
        <f>IF(TablaRequerimientos[[#This Row],[Prioridad]]="Baja",((AI252*60)+AJ252)-30,IF(TablaRequerimientos[[#This Row],[Prioridad]]="Media",((AI252*60)+AJ252)-15))</f>
        <v>#VALUE!</v>
      </c>
      <c r="AM252" s="11">
        <f>TablaRequerimientos[[#This Row],[Tiempo Avance Incidente]]</f>
        <v>1.1574069503694773E-5</v>
      </c>
      <c r="AN252" s="11">
        <f t="shared" si="25"/>
        <v>0</v>
      </c>
      <c r="AO252" s="11">
        <f t="shared" si="26"/>
        <v>0</v>
      </c>
      <c r="AP252" s="11">
        <f>IF(TablaRequerimientos[[#This Row],[Prioridad]]="Baja",((AN252*60)+AO252)-720,IF(TablaRequerimientos[[#This Row],[Prioridad]]="Media",((AN252*60)+AO252)-120))</f>
        <v>-720</v>
      </c>
      <c r="AR252" t="str">
        <f t="shared" si="27"/>
        <v>jueves</v>
      </c>
    </row>
    <row r="253" spans="1:44" x14ac:dyDescent="0.25">
      <c r="A253" s="26" t="s">
        <v>4620</v>
      </c>
      <c r="B253" t="s">
        <v>4621</v>
      </c>
      <c r="C253" t="s">
        <v>395</v>
      </c>
      <c r="D253" t="s">
        <v>150</v>
      </c>
      <c r="E253" t="s">
        <v>546</v>
      </c>
      <c r="F253" t="s">
        <v>111</v>
      </c>
      <c r="G253" s="12">
        <v>43839</v>
      </c>
      <c r="H253" s="13">
        <v>0.65453703703703703</v>
      </c>
      <c r="I253" s="12">
        <v>43840</v>
      </c>
      <c r="J253" s="13">
        <v>0.46494212962962966</v>
      </c>
      <c r="K253" s="27">
        <v>43841.475451388891</v>
      </c>
      <c r="M253" s="11"/>
      <c r="O253" s="11" t="s">
        <v>546</v>
      </c>
      <c r="P253" s="11" t="s">
        <v>546</v>
      </c>
      <c r="X253" s="17" t="str">
        <f>IFERROR(VLOOKUP(TablaRequerimientos[[#This Row],[ID de orden de trabajo+]],#REF!,11,FALSE),"Por validar")</f>
        <v>Por validar</v>
      </c>
      <c r="Y253" s="11" t="str">
        <f>IFERROR(VLOOKUP(TablaRequerimientos[[#This Row],[ID de orden de trabajo+]],#REF!,12,FALSE),"Por validar")</f>
        <v>Por validar</v>
      </c>
      <c r="Z253" s="11">
        <v>2.4305555416503921E-4</v>
      </c>
      <c r="AA253" s="11" t="s">
        <v>37</v>
      </c>
      <c r="AC253" s="17" t="str">
        <f>TablaRequerimientos[[#This Row],[Tiempo Total Gestión]]</f>
        <v/>
      </c>
      <c r="AD253" s="11" t="e">
        <f t="shared" si="21"/>
        <v>#VALUE!</v>
      </c>
      <c r="AE253" s="11" t="e">
        <f t="shared" si="22"/>
        <v>#VALUE!</v>
      </c>
      <c r="AF253" s="11" t="e">
        <f>IF(TablaRequerimientos[[#This Row],[Prioridad]]="Baja",(AD253-24)*60+AE253,IF(TablaRequerimientos[[#This Row],[Prioridad]]="Media",(AD253-4)*60+AE253,(AD253-2)*60+AE253))</f>
        <v>#VALUE!</v>
      </c>
      <c r="AH253" s="17" t="str">
        <f>TablaRequerimientos[[#This Row],[Tiempo Creación (HH:mm)]]</f>
        <v>Por validar</v>
      </c>
      <c r="AI253" s="11" t="e">
        <f t="shared" si="23"/>
        <v>#VALUE!</v>
      </c>
      <c r="AJ253" s="11" t="e">
        <f t="shared" si="24"/>
        <v>#VALUE!</v>
      </c>
      <c r="AK253" s="11" t="e">
        <f>IF(TablaRequerimientos[[#This Row],[Prioridad]]="Baja",((AI253*60)+AJ253)-30,IF(TablaRequerimientos[[#This Row],[Prioridad]]="Media",((AI253*60)+AJ253)-15))</f>
        <v>#VALUE!</v>
      </c>
      <c r="AM253" s="11">
        <f>TablaRequerimientos[[#This Row],[Tiempo Avance Incidente]]</f>
        <v>2.4305555416503921E-4</v>
      </c>
      <c r="AN253" s="11">
        <f t="shared" si="25"/>
        <v>0</v>
      </c>
      <c r="AO253" s="11">
        <f t="shared" si="26"/>
        <v>0</v>
      </c>
      <c r="AP253" s="11">
        <f>IF(TablaRequerimientos[[#This Row],[Prioridad]]="Baja",((AN253*60)+AO253)-720,IF(TablaRequerimientos[[#This Row],[Prioridad]]="Media",((AN253*60)+AO253)-120))</f>
        <v>-720</v>
      </c>
      <c r="AR253" t="str">
        <f t="shared" si="27"/>
        <v>jueves</v>
      </c>
    </row>
    <row r="254" spans="1:44" x14ac:dyDescent="0.25">
      <c r="A254" s="26" t="s">
        <v>4622</v>
      </c>
      <c r="B254" t="s">
        <v>4623</v>
      </c>
      <c r="C254" t="s">
        <v>395</v>
      </c>
      <c r="D254" t="s">
        <v>150</v>
      </c>
      <c r="E254" t="s">
        <v>546</v>
      </c>
      <c r="F254" t="s">
        <v>111</v>
      </c>
      <c r="G254" s="12">
        <v>43839</v>
      </c>
      <c r="H254" s="13">
        <v>0.66706018518518517</v>
      </c>
      <c r="I254" s="12">
        <v>43839</v>
      </c>
      <c r="J254" s="13">
        <v>0.69677083333333334</v>
      </c>
      <c r="K254" s="27">
        <v>43840.718136574076</v>
      </c>
      <c r="M254" s="11"/>
      <c r="O254" s="11" t="s">
        <v>546</v>
      </c>
      <c r="P254" s="11" t="s">
        <v>546</v>
      </c>
      <c r="X254" s="17" t="str">
        <f>IFERROR(VLOOKUP(TablaRequerimientos[[#This Row],[ID de orden de trabajo+]],#REF!,11,FALSE),"Por validar")</f>
        <v>Por validar</v>
      </c>
      <c r="Y254" s="11" t="str">
        <f>IFERROR(VLOOKUP(TablaRequerimientos[[#This Row],[ID de orden de trabajo+]],#REF!,12,FALSE),"Por validar")</f>
        <v>Por validar</v>
      </c>
      <c r="Z254" s="11">
        <v>2.546296309446916E-4</v>
      </c>
      <c r="AA254" s="11" t="s">
        <v>37</v>
      </c>
      <c r="AC254" s="17" t="str">
        <f>TablaRequerimientos[[#This Row],[Tiempo Total Gestión]]</f>
        <v/>
      </c>
      <c r="AD254" s="11" t="e">
        <f t="shared" si="21"/>
        <v>#VALUE!</v>
      </c>
      <c r="AE254" s="11" t="e">
        <f t="shared" si="22"/>
        <v>#VALUE!</v>
      </c>
      <c r="AF254" s="11" t="e">
        <f>IF(TablaRequerimientos[[#This Row],[Prioridad]]="Baja",(AD254-24)*60+AE254,IF(TablaRequerimientos[[#This Row],[Prioridad]]="Media",(AD254-4)*60+AE254,(AD254-2)*60+AE254))</f>
        <v>#VALUE!</v>
      </c>
      <c r="AH254" s="17" t="str">
        <f>TablaRequerimientos[[#This Row],[Tiempo Creación (HH:mm)]]</f>
        <v>Por validar</v>
      </c>
      <c r="AI254" s="11" t="e">
        <f t="shared" si="23"/>
        <v>#VALUE!</v>
      </c>
      <c r="AJ254" s="11" t="e">
        <f t="shared" si="24"/>
        <v>#VALUE!</v>
      </c>
      <c r="AK254" s="11" t="e">
        <f>IF(TablaRequerimientos[[#This Row],[Prioridad]]="Baja",((AI254*60)+AJ254)-30,IF(TablaRequerimientos[[#This Row],[Prioridad]]="Media",((AI254*60)+AJ254)-15))</f>
        <v>#VALUE!</v>
      </c>
      <c r="AM254" s="11">
        <f>TablaRequerimientos[[#This Row],[Tiempo Avance Incidente]]</f>
        <v>2.546296309446916E-4</v>
      </c>
      <c r="AN254" s="11">
        <f>HOUR(AM254)</f>
        <v>0</v>
      </c>
      <c r="AO254" s="11">
        <f t="shared" si="26"/>
        <v>0</v>
      </c>
      <c r="AP254" s="11">
        <f>IF(TablaRequerimientos[[#This Row],[Prioridad]]="Baja",((AN254*60)+AO254)-720,IF(TablaRequerimientos[[#This Row],[Prioridad]]="Media",((AN254*60)+AO254)-120))</f>
        <v>-720</v>
      </c>
      <c r="AR254" t="str">
        <f t="shared" si="27"/>
        <v>jueves</v>
      </c>
    </row>
    <row r="255" spans="1:44" x14ac:dyDescent="0.25">
      <c r="A255" s="26" t="s">
        <v>4624</v>
      </c>
      <c r="B255" t="s">
        <v>4625</v>
      </c>
      <c r="C255" t="s">
        <v>395</v>
      </c>
      <c r="D255" t="s">
        <v>150</v>
      </c>
      <c r="E255" t="s">
        <v>546</v>
      </c>
      <c r="F255" t="s">
        <v>111</v>
      </c>
      <c r="G255" s="12">
        <v>43839</v>
      </c>
      <c r="H255" s="13">
        <v>0.68452546296296291</v>
      </c>
      <c r="I255" s="12">
        <v>43839</v>
      </c>
      <c r="J255" s="13">
        <v>0.70362268518518523</v>
      </c>
      <c r="K255" s="27">
        <v>43840.718136574076</v>
      </c>
      <c r="M255" s="11"/>
      <c r="O255" s="11" t="s">
        <v>546</v>
      </c>
      <c r="P255" s="11" t="s">
        <v>546</v>
      </c>
      <c r="X255" s="17" t="str">
        <f>IFERROR(VLOOKUP(TablaRequerimientos[[#This Row],[ID de orden de trabajo+]],#REF!,11,FALSE),"Por validar")</f>
        <v>Por validar</v>
      </c>
      <c r="Y255" s="11" t="str">
        <f>IFERROR(VLOOKUP(TablaRequerimientos[[#This Row],[ID de orden de trabajo+]],#REF!,12,FALSE),"Por validar")</f>
        <v>Por validar</v>
      </c>
      <c r="Z255" s="11">
        <v>4.9768518510973081E-4</v>
      </c>
      <c r="AA255" s="11" t="s">
        <v>37</v>
      </c>
      <c r="AC255" s="17" t="str">
        <f>TablaRequerimientos[[#This Row],[Tiempo Total Gestión]]</f>
        <v/>
      </c>
      <c r="AD255" s="11" t="e">
        <f t="shared" si="21"/>
        <v>#VALUE!</v>
      </c>
      <c r="AE255" s="11" t="e">
        <f t="shared" si="22"/>
        <v>#VALUE!</v>
      </c>
      <c r="AF255" s="11" t="e">
        <f>IF(TablaRequerimientos[[#This Row],[Prioridad]]="Baja",(AD255-24)*60+AE255,IF(TablaRequerimientos[[#This Row],[Prioridad]]="Media",(AD255-4)*60+AE255,(AD255-2)*60+AE255))</f>
        <v>#VALUE!</v>
      </c>
      <c r="AH255" s="17" t="str">
        <f>TablaRequerimientos[[#This Row],[Tiempo Creación (HH:mm)]]</f>
        <v>Por validar</v>
      </c>
      <c r="AI255" s="11" t="e">
        <f t="shared" si="23"/>
        <v>#VALUE!</v>
      </c>
      <c r="AJ255" s="11" t="e">
        <f t="shared" si="24"/>
        <v>#VALUE!</v>
      </c>
      <c r="AK255" s="11" t="e">
        <f>IF(TablaRequerimientos[[#This Row],[Prioridad]]="Baja",((AI255*60)+AJ255)-30,IF(TablaRequerimientos[[#This Row],[Prioridad]]="Media",((AI255*60)+AJ255)-15))</f>
        <v>#VALUE!</v>
      </c>
      <c r="AM255" s="11">
        <f>TablaRequerimientos[[#This Row],[Tiempo Avance Incidente]]</f>
        <v>4.9768518510973081E-4</v>
      </c>
      <c r="AN255" s="11">
        <f t="shared" si="25"/>
        <v>0</v>
      </c>
      <c r="AO255" s="11">
        <f t="shared" si="26"/>
        <v>0</v>
      </c>
      <c r="AP255" s="11">
        <f>IF(TablaRequerimientos[[#This Row],[Prioridad]]="Baja",((AN255*60)+AO255)-720,IF(TablaRequerimientos[[#This Row],[Prioridad]]="Media",((AN255*60)+AO255)-120))</f>
        <v>-720</v>
      </c>
      <c r="AR255" t="str">
        <f t="shared" si="27"/>
        <v>jueves</v>
      </c>
    </row>
    <row r="256" spans="1:44" x14ac:dyDescent="0.25">
      <c r="A256" s="26" t="s">
        <v>4626</v>
      </c>
      <c r="B256" t="s">
        <v>4242</v>
      </c>
      <c r="C256" t="s">
        <v>395</v>
      </c>
      <c r="D256" t="s">
        <v>150</v>
      </c>
      <c r="E256" t="s">
        <v>546</v>
      </c>
      <c r="F256" t="s">
        <v>111</v>
      </c>
      <c r="G256" s="12">
        <v>43839</v>
      </c>
      <c r="H256" s="13">
        <v>0.61981481481481482</v>
      </c>
      <c r="I256" s="12">
        <v>43839</v>
      </c>
      <c r="J256" s="13">
        <v>0.70651620370370372</v>
      </c>
      <c r="K256" s="27">
        <v>43840.718136574076</v>
      </c>
      <c r="M256" s="11"/>
      <c r="O256" s="11" t="s">
        <v>546</v>
      </c>
      <c r="P256" s="11" t="s">
        <v>546</v>
      </c>
      <c r="X256" s="17" t="str">
        <f>IFERROR(VLOOKUP(TablaRequerimientos[[#This Row],[ID de orden de trabajo+]],#REF!,11,FALSE),"Por validar")</f>
        <v>Por validar</v>
      </c>
      <c r="Y256" s="11" t="str">
        <f>IFERROR(VLOOKUP(TablaRequerimientos[[#This Row],[ID de orden de trabajo+]],#REF!,12,FALSE),"Por validar")</f>
        <v>Por validar</v>
      </c>
      <c r="Z256" s="11">
        <v>1.5856481477385387E-3</v>
      </c>
      <c r="AA256" s="11" t="s">
        <v>37</v>
      </c>
      <c r="AC256" s="17" t="str">
        <f>TablaRequerimientos[[#This Row],[Tiempo Total Gestión]]</f>
        <v/>
      </c>
      <c r="AD256" s="11" t="e">
        <f t="shared" si="21"/>
        <v>#VALUE!</v>
      </c>
      <c r="AE256" s="11" t="e">
        <f t="shared" si="22"/>
        <v>#VALUE!</v>
      </c>
      <c r="AF256" s="11" t="e">
        <f>IF(TablaRequerimientos[[#This Row],[Prioridad]]="Baja",(AD256-24)*60+AE256,IF(TablaRequerimientos[[#This Row],[Prioridad]]="Media",(AD256-4)*60+AE256,(AD256-2)*60+AE256))</f>
        <v>#VALUE!</v>
      </c>
      <c r="AH256" s="17" t="str">
        <f>TablaRequerimientos[[#This Row],[Tiempo Creación (HH:mm)]]</f>
        <v>Por validar</v>
      </c>
      <c r="AI256" s="11" t="e">
        <f t="shared" si="23"/>
        <v>#VALUE!</v>
      </c>
      <c r="AJ256" s="11" t="e">
        <f t="shared" si="24"/>
        <v>#VALUE!</v>
      </c>
      <c r="AK256" s="11" t="e">
        <f>IF(TablaRequerimientos[[#This Row],[Prioridad]]="Baja",((AI256*60)+AJ256)-30,IF(TablaRequerimientos[[#This Row],[Prioridad]]="Media",((AI256*60)+AJ256)-15))</f>
        <v>#VALUE!</v>
      </c>
      <c r="AM256" s="11">
        <f>TablaRequerimientos[[#This Row],[Tiempo Avance Incidente]]</f>
        <v>1.5856481477385387E-3</v>
      </c>
      <c r="AN256" s="11">
        <f t="shared" si="25"/>
        <v>0</v>
      </c>
      <c r="AO256" s="11">
        <f t="shared" si="26"/>
        <v>2</v>
      </c>
      <c r="AP256" s="11">
        <f>IF(TablaRequerimientos[[#This Row],[Prioridad]]="Baja",((AN256*60)+AO256)-720,IF(TablaRequerimientos[[#This Row],[Prioridad]]="Media",((AN256*60)+AO256)-120))</f>
        <v>-718</v>
      </c>
      <c r="AR256" t="str">
        <f t="shared" si="27"/>
        <v>jueves</v>
      </c>
    </row>
    <row r="257" spans="1:44" x14ac:dyDescent="0.25">
      <c r="A257" s="26" t="s">
        <v>4627</v>
      </c>
      <c r="B257" t="s">
        <v>4628</v>
      </c>
      <c r="C257" t="s">
        <v>161</v>
      </c>
      <c r="D257" t="s">
        <v>150</v>
      </c>
      <c r="E257" t="s">
        <v>546</v>
      </c>
      <c r="F257" t="s">
        <v>124</v>
      </c>
      <c r="G257" s="12">
        <v>43839</v>
      </c>
      <c r="H257" s="13">
        <v>0.60738425925925921</v>
      </c>
      <c r="I257" s="12">
        <v>43839</v>
      </c>
      <c r="J257" s="13">
        <v>0.70528935185185182</v>
      </c>
      <c r="K257" s="27">
        <v>43840.718136574076</v>
      </c>
      <c r="M257" s="11"/>
      <c r="O257" s="11" t="s">
        <v>546</v>
      </c>
      <c r="P257" s="11" t="s">
        <v>546</v>
      </c>
      <c r="X257" s="17" t="str">
        <f>IFERROR(VLOOKUP(TablaRequerimientos[[#This Row],[ID de orden de trabajo+]],#REF!,11,FALSE),"Por validar")</f>
        <v>Por validar</v>
      </c>
      <c r="Y257" s="11" t="str">
        <f>IFERROR(VLOOKUP(TablaRequerimientos[[#This Row],[ID de orden de trabajo+]],#REF!,12,FALSE),"Por validar")</f>
        <v>Por validar</v>
      </c>
      <c r="Z257" s="11">
        <v>-2.3148148466134444E-4</v>
      </c>
      <c r="AA257" s="11" t="s">
        <v>37</v>
      </c>
      <c r="AC257" s="17" t="str">
        <f>TablaRequerimientos[[#This Row],[Tiempo Total Gestión]]</f>
        <v/>
      </c>
      <c r="AD257" s="11" t="e">
        <f t="shared" si="21"/>
        <v>#VALUE!</v>
      </c>
      <c r="AE257" s="11" t="e">
        <f t="shared" si="22"/>
        <v>#VALUE!</v>
      </c>
      <c r="AF257" s="11" t="e">
        <f>IF(TablaRequerimientos[[#This Row],[Prioridad]]="Baja",(AD257-24)*60+AE257,IF(TablaRequerimientos[[#This Row],[Prioridad]]="Media",(AD257-4)*60+AE257,(AD257-2)*60+AE257))</f>
        <v>#VALUE!</v>
      </c>
      <c r="AH257" s="17" t="str">
        <f>TablaRequerimientos[[#This Row],[Tiempo Creación (HH:mm)]]</f>
        <v>Por validar</v>
      </c>
      <c r="AI257" s="11" t="e">
        <f t="shared" si="23"/>
        <v>#VALUE!</v>
      </c>
      <c r="AJ257" s="11" t="e">
        <f t="shared" si="24"/>
        <v>#VALUE!</v>
      </c>
      <c r="AK257" s="11" t="e">
        <f>IF(TablaRequerimientos[[#This Row],[Prioridad]]="Baja",((AI257*60)+AJ257)-30,IF(TablaRequerimientos[[#This Row],[Prioridad]]="Media",((AI257*60)+AJ257)-15))</f>
        <v>#VALUE!</v>
      </c>
      <c r="AM257" s="11">
        <f>TablaRequerimientos[[#This Row],[Tiempo Avance Incidente]]</f>
        <v>-2.3148148466134444E-4</v>
      </c>
      <c r="AN257" s="11" t="e">
        <f t="shared" si="25"/>
        <v>#NUM!</v>
      </c>
      <c r="AO257" s="11" t="e">
        <f t="shared" si="26"/>
        <v>#NUM!</v>
      </c>
      <c r="AP257" s="11" t="e">
        <f>IF(TablaRequerimientos[[#This Row],[Prioridad]]="Baja",((AN257*60)+AO257)-720,IF(TablaRequerimientos[[#This Row],[Prioridad]]="Media",((AN257*60)+AO257)-120))</f>
        <v>#NUM!</v>
      </c>
      <c r="AR257" t="str">
        <f t="shared" si="27"/>
        <v>jueves</v>
      </c>
    </row>
    <row r="258" spans="1:44" x14ac:dyDescent="0.25">
      <c r="A258" s="26" t="s">
        <v>4629</v>
      </c>
      <c r="B258" t="s">
        <v>4630</v>
      </c>
      <c r="C258" t="s">
        <v>395</v>
      </c>
      <c r="D258" t="s">
        <v>150</v>
      </c>
      <c r="E258" t="s">
        <v>546</v>
      </c>
      <c r="F258" t="s">
        <v>111</v>
      </c>
      <c r="G258" s="12">
        <v>43839</v>
      </c>
      <c r="H258" s="13">
        <v>0.61031250000000004</v>
      </c>
      <c r="I258" s="12">
        <v>43839</v>
      </c>
      <c r="J258" s="13">
        <v>0.66311342592592593</v>
      </c>
      <c r="K258" s="27">
        <v>43840.718136574076</v>
      </c>
      <c r="M258" s="11"/>
      <c r="O258" s="11" t="s">
        <v>546</v>
      </c>
      <c r="P258" s="11" t="s">
        <v>546</v>
      </c>
      <c r="X258" s="17" t="str">
        <f>IFERROR(VLOOKUP(TablaRequerimientos[[#This Row],[ID de orden de trabajo+]],#REF!,11,FALSE),"Por validar")</f>
        <v>Por validar</v>
      </c>
      <c r="Y258" s="11" t="str">
        <f>IFERROR(VLOOKUP(TablaRequerimientos[[#This Row],[ID de orden de trabajo+]],#REF!,12,FALSE),"Por validar")</f>
        <v>Por validar</v>
      </c>
      <c r="Z258" s="11">
        <v>2.314814628334716E-5</v>
      </c>
      <c r="AA258" s="11" t="s">
        <v>37</v>
      </c>
      <c r="AC258" s="17" t="str">
        <f>TablaRequerimientos[[#This Row],[Tiempo Total Gestión]]</f>
        <v/>
      </c>
      <c r="AD258" s="11" t="e">
        <f t="shared" si="21"/>
        <v>#VALUE!</v>
      </c>
      <c r="AE258" s="11" t="e">
        <f t="shared" si="22"/>
        <v>#VALUE!</v>
      </c>
      <c r="AF258" s="11" t="e">
        <f>IF(TablaRequerimientos[[#This Row],[Prioridad]]="Baja",(AD258-24)*60+AE258,IF(TablaRequerimientos[[#This Row],[Prioridad]]="Media",(AD258-4)*60+AE258,(AD258-2)*60+AE258))</f>
        <v>#VALUE!</v>
      </c>
      <c r="AH258" s="17" t="str">
        <f>TablaRequerimientos[[#This Row],[Tiempo Creación (HH:mm)]]</f>
        <v>Por validar</v>
      </c>
      <c r="AI258" s="11" t="e">
        <f t="shared" si="23"/>
        <v>#VALUE!</v>
      </c>
      <c r="AJ258" s="11" t="e">
        <f t="shared" si="24"/>
        <v>#VALUE!</v>
      </c>
      <c r="AK258" s="11" t="e">
        <f>IF(TablaRequerimientos[[#This Row],[Prioridad]]="Baja",((AI258*60)+AJ258)-30,IF(TablaRequerimientos[[#This Row],[Prioridad]]="Media",((AI258*60)+AJ258)-15))</f>
        <v>#VALUE!</v>
      </c>
      <c r="AM258" s="11">
        <f>TablaRequerimientos[[#This Row],[Tiempo Avance Incidente]]</f>
        <v>2.314814628334716E-5</v>
      </c>
      <c r="AN258" s="11">
        <f t="shared" si="25"/>
        <v>0</v>
      </c>
      <c r="AO258" s="11">
        <f t="shared" si="26"/>
        <v>0</v>
      </c>
      <c r="AP258" s="11">
        <f>IF(TablaRequerimientos[[#This Row],[Prioridad]]="Baja",((AN258*60)+AO258)-720,IF(TablaRequerimientos[[#This Row],[Prioridad]]="Media",((AN258*60)+AO258)-120))</f>
        <v>-720</v>
      </c>
      <c r="AR258" t="str">
        <f t="shared" si="27"/>
        <v>jueves</v>
      </c>
    </row>
    <row r="259" spans="1:44" x14ac:dyDescent="0.25">
      <c r="A259" s="26" t="s">
        <v>4631</v>
      </c>
      <c r="B259" t="s">
        <v>4632</v>
      </c>
      <c r="C259" t="s">
        <v>395</v>
      </c>
      <c r="D259" t="s">
        <v>150</v>
      </c>
      <c r="E259" t="s">
        <v>546</v>
      </c>
      <c r="F259" t="s">
        <v>111</v>
      </c>
      <c r="G259" s="12">
        <v>43839</v>
      </c>
      <c r="H259" s="13">
        <v>0.61092592592592598</v>
      </c>
      <c r="I259" s="12">
        <v>43839</v>
      </c>
      <c r="J259" s="13">
        <v>0.71511574074074069</v>
      </c>
      <c r="K259" s="27">
        <v>43840.718136574076</v>
      </c>
      <c r="M259" s="11"/>
      <c r="O259" s="11" t="s">
        <v>546</v>
      </c>
      <c r="P259" s="11" t="s">
        <v>546</v>
      </c>
      <c r="X259" s="17" t="str">
        <f>IFERROR(VLOOKUP(TablaRequerimientos[[#This Row],[ID de orden de trabajo+]],#REF!,11,FALSE),"Por validar")</f>
        <v>Por validar</v>
      </c>
      <c r="Y259" s="11" t="str">
        <f>IFERROR(VLOOKUP(TablaRequerimientos[[#This Row],[ID de orden de trabajo+]],#REF!,12,FALSE),"Por validar")</f>
        <v>Por validar</v>
      </c>
      <c r="Z259" s="11">
        <v>5.7870370073942468E-4</v>
      </c>
      <c r="AA259" s="11" t="s">
        <v>37</v>
      </c>
      <c r="AC259" s="17" t="str">
        <f>TablaRequerimientos[[#This Row],[Tiempo Total Gestión]]</f>
        <v/>
      </c>
      <c r="AD259" s="11" t="e">
        <f t="shared" ref="AD259:AD322" si="28">HOUR(AC259)</f>
        <v>#VALUE!</v>
      </c>
      <c r="AE259" s="11" t="e">
        <f t="shared" ref="AE259:AE322" si="29">MINUTE(AC259)</f>
        <v>#VALUE!</v>
      </c>
      <c r="AF259" s="11" t="e">
        <f>IF(TablaRequerimientos[[#This Row],[Prioridad]]="Baja",(AD259-24)*60+AE259,IF(TablaRequerimientos[[#This Row],[Prioridad]]="Media",(AD259-4)*60+AE259,(AD259-2)*60+AE259))</f>
        <v>#VALUE!</v>
      </c>
      <c r="AH259" s="17" t="str">
        <f>TablaRequerimientos[[#This Row],[Tiempo Creación (HH:mm)]]</f>
        <v>Por validar</v>
      </c>
      <c r="AI259" s="11" t="e">
        <f t="shared" ref="AI259:AI322" si="30">HOUR(AH259)</f>
        <v>#VALUE!</v>
      </c>
      <c r="AJ259" s="11" t="e">
        <f t="shared" ref="AJ259:AJ322" si="31">MINUTE(AH259)</f>
        <v>#VALUE!</v>
      </c>
      <c r="AK259" s="11" t="e">
        <f>IF(TablaRequerimientos[[#This Row],[Prioridad]]="Baja",((AI259*60)+AJ259)-30,IF(TablaRequerimientos[[#This Row],[Prioridad]]="Media",((AI259*60)+AJ259)-15))</f>
        <v>#VALUE!</v>
      </c>
      <c r="AM259" s="11">
        <f>TablaRequerimientos[[#This Row],[Tiempo Avance Incidente]]</f>
        <v>5.7870370073942468E-4</v>
      </c>
      <c r="AN259" s="11">
        <f t="shared" ref="AN259:AN322" si="32">HOUR(AM259)</f>
        <v>0</v>
      </c>
      <c r="AO259" s="11">
        <f t="shared" ref="AO259:AO322" si="33">MINUTE(AM259)</f>
        <v>0</v>
      </c>
      <c r="AP259" s="11">
        <f>IF(TablaRequerimientos[[#This Row],[Prioridad]]="Baja",((AN259*60)+AO259)-720,IF(TablaRequerimientos[[#This Row],[Prioridad]]="Media",((AN259*60)+AO259)-120))</f>
        <v>-720</v>
      </c>
      <c r="AR259" t="str">
        <f t="shared" ref="AR259:AR322" si="34">TEXT(G259,"dddd")</f>
        <v>jueves</v>
      </c>
    </row>
    <row r="260" spans="1:44" x14ac:dyDescent="0.25">
      <c r="A260" s="26" t="s">
        <v>4633</v>
      </c>
      <c r="B260" t="s">
        <v>4634</v>
      </c>
      <c r="C260" t="s">
        <v>395</v>
      </c>
      <c r="D260" t="s">
        <v>150</v>
      </c>
      <c r="E260" t="s">
        <v>546</v>
      </c>
      <c r="F260" t="s">
        <v>111</v>
      </c>
      <c r="G260" s="12">
        <v>43839</v>
      </c>
      <c r="H260" s="13">
        <v>0.63694444444444442</v>
      </c>
      <c r="I260" s="12">
        <v>43840</v>
      </c>
      <c r="J260" s="13">
        <v>0.37440972222222224</v>
      </c>
      <c r="K260" s="27">
        <v>43841.378622685188</v>
      </c>
      <c r="M260" s="11"/>
      <c r="O260" s="11" t="s">
        <v>546</v>
      </c>
      <c r="P260" s="11" t="s">
        <v>546</v>
      </c>
      <c r="X260" s="17" t="str">
        <f>IFERROR(VLOOKUP(TablaRequerimientos[[#This Row],[ID de orden de trabajo+]],#REF!,11,FALSE),"Por validar")</f>
        <v>Por validar</v>
      </c>
      <c r="Y260" s="11" t="str">
        <f>IFERROR(VLOOKUP(TablaRequerimientos[[#This Row],[ID de orden de trabajo+]],#REF!,12,FALSE),"Por validar")</f>
        <v>Por validar</v>
      </c>
      <c r="Z260" s="11">
        <v>-1.9675925941555761E-3</v>
      </c>
      <c r="AA260" s="11" t="s">
        <v>37</v>
      </c>
      <c r="AC260" s="17" t="str">
        <f>TablaRequerimientos[[#This Row],[Tiempo Total Gestión]]</f>
        <v/>
      </c>
      <c r="AD260" s="11" t="e">
        <f t="shared" si="28"/>
        <v>#VALUE!</v>
      </c>
      <c r="AE260" s="11" t="e">
        <f t="shared" si="29"/>
        <v>#VALUE!</v>
      </c>
      <c r="AF260" s="11" t="e">
        <f>IF(TablaRequerimientos[[#This Row],[Prioridad]]="Baja",(AD260-24)*60+AE260,IF(TablaRequerimientos[[#This Row],[Prioridad]]="Media",(AD260-4)*60+AE260,(AD260-2)*60+AE260))</f>
        <v>#VALUE!</v>
      </c>
      <c r="AH260" s="17" t="str">
        <f>TablaRequerimientos[[#This Row],[Tiempo Creación (HH:mm)]]</f>
        <v>Por validar</v>
      </c>
      <c r="AI260" s="11" t="e">
        <f t="shared" si="30"/>
        <v>#VALUE!</v>
      </c>
      <c r="AJ260" s="11" t="e">
        <f t="shared" si="31"/>
        <v>#VALUE!</v>
      </c>
      <c r="AK260" s="11" t="e">
        <f>IF(TablaRequerimientos[[#This Row],[Prioridad]]="Baja",((AI260*60)+AJ260)-30,IF(TablaRequerimientos[[#This Row],[Prioridad]]="Media",((AI260*60)+AJ260)-15))</f>
        <v>#VALUE!</v>
      </c>
      <c r="AM260" s="11">
        <f>TablaRequerimientos[[#This Row],[Tiempo Avance Incidente]]</f>
        <v>-1.9675925941555761E-3</v>
      </c>
      <c r="AN260" s="11" t="e">
        <f t="shared" si="32"/>
        <v>#NUM!</v>
      </c>
      <c r="AO260" s="11" t="e">
        <f t="shared" si="33"/>
        <v>#NUM!</v>
      </c>
      <c r="AP260" s="11" t="e">
        <f>IF(TablaRequerimientos[[#This Row],[Prioridad]]="Baja",((AN260*60)+AO260)-720,IF(TablaRequerimientos[[#This Row],[Prioridad]]="Media",((AN260*60)+AO260)-120))</f>
        <v>#NUM!</v>
      </c>
      <c r="AR260" t="str">
        <f t="shared" si="34"/>
        <v>jueves</v>
      </c>
    </row>
    <row r="261" spans="1:44" x14ac:dyDescent="0.25">
      <c r="A261" s="26" t="s">
        <v>4635</v>
      </c>
      <c r="B261" t="s">
        <v>4636</v>
      </c>
      <c r="C261" t="s">
        <v>395</v>
      </c>
      <c r="D261" t="s">
        <v>150</v>
      </c>
      <c r="E261" t="s">
        <v>546</v>
      </c>
      <c r="F261" t="s">
        <v>111</v>
      </c>
      <c r="G261" s="12">
        <v>43839</v>
      </c>
      <c r="H261" s="13">
        <v>0.65652777777777771</v>
      </c>
      <c r="I261" s="12">
        <v>43839</v>
      </c>
      <c r="J261" s="13">
        <v>0.7055555555555556</v>
      </c>
      <c r="K261" s="27">
        <v>43840.718136574076</v>
      </c>
      <c r="M261" s="11"/>
      <c r="O261" s="11" t="s">
        <v>546</v>
      </c>
      <c r="P261" s="11" t="s">
        <v>546</v>
      </c>
      <c r="X261" s="17" t="str">
        <f>IFERROR(VLOOKUP(TablaRequerimientos[[#This Row],[ID de orden de trabajo+]],#REF!,11,FALSE),"Por validar")</f>
        <v>Por validar</v>
      </c>
      <c r="Y261" s="11" t="str">
        <f>IFERROR(VLOOKUP(TablaRequerimientos[[#This Row],[ID de orden de trabajo+]],#REF!,12,FALSE),"Por validar")</f>
        <v>Por validar</v>
      </c>
      <c r="Z261" s="11">
        <v>1.6203703853534535E-4</v>
      </c>
      <c r="AA261" s="11" t="s">
        <v>37</v>
      </c>
      <c r="AC261" s="17" t="str">
        <f>TablaRequerimientos[[#This Row],[Tiempo Total Gestión]]</f>
        <v/>
      </c>
      <c r="AD261" s="11" t="e">
        <f t="shared" si="28"/>
        <v>#VALUE!</v>
      </c>
      <c r="AE261" s="11" t="e">
        <f t="shared" si="29"/>
        <v>#VALUE!</v>
      </c>
      <c r="AF261" s="11" t="e">
        <f>IF(TablaRequerimientos[[#This Row],[Prioridad]]="Baja",(AD261-24)*60+AE261,IF(TablaRequerimientos[[#This Row],[Prioridad]]="Media",(AD261-4)*60+AE261,(AD261-2)*60+AE261))</f>
        <v>#VALUE!</v>
      </c>
      <c r="AH261" s="17" t="str">
        <f>TablaRequerimientos[[#This Row],[Tiempo Creación (HH:mm)]]</f>
        <v>Por validar</v>
      </c>
      <c r="AI261" s="11" t="e">
        <f t="shared" si="30"/>
        <v>#VALUE!</v>
      </c>
      <c r="AJ261" s="11" t="e">
        <f t="shared" si="31"/>
        <v>#VALUE!</v>
      </c>
      <c r="AK261" s="11" t="e">
        <f>IF(TablaRequerimientos[[#This Row],[Prioridad]]="Baja",((AI261*60)+AJ261)-30,IF(TablaRequerimientos[[#This Row],[Prioridad]]="Media",((AI261*60)+AJ261)-15))</f>
        <v>#VALUE!</v>
      </c>
      <c r="AM261" s="11">
        <f>TablaRequerimientos[[#This Row],[Tiempo Avance Incidente]]</f>
        <v>1.6203703853534535E-4</v>
      </c>
      <c r="AN261" s="11">
        <f t="shared" si="32"/>
        <v>0</v>
      </c>
      <c r="AO261" s="11">
        <f t="shared" si="33"/>
        <v>0</v>
      </c>
      <c r="AP261" s="11">
        <f>IF(TablaRequerimientos[[#This Row],[Prioridad]]="Baja",((AN261*60)+AO261)-720,IF(TablaRequerimientos[[#This Row],[Prioridad]]="Media",((AN261*60)+AO261)-120))</f>
        <v>-720</v>
      </c>
      <c r="AR261" t="str">
        <f t="shared" si="34"/>
        <v>jueves</v>
      </c>
    </row>
    <row r="262" spans="1:44" x14ac:dyDescent="0.25">
      <c r="A262" s="26" t="s">
        <v>4637</v>
      </c>
      <c r="B262" t="s">
        <v>4638</v>
      </c>
      <c r="C262" t="s">
        <v>395</v>
      </c>
      <c r="D262" t="s">
        <v>150</v>
      </c>
      <c r="E262" t="s">
        <v>546</v>
      </c>
      <c r="F262" t="s">
        <v>111</v>
      </c>
      <c r="G262" s="12">
        <v>43839</v>
      </c>
      <c r="H262" s="13">
        <v>0.71732638888888889</v>
      </c>
      <c r="I262" s="12">
        <v>43840</v>
      </c>
      <c r="J262" s="13">
        <v>0.39856481481481482</v>
      </c>
      <c r="K262" s="27">
        <v>43841.475451388891</v>
      </c>
      <c r="M262" s="11"/>
      <c r="O262" s="11" t="s">
        <v>546</v>
      </c>
      <c r="P262" s="11" t="s">
        <v>546</v>
      </c>
      <c r="X262" s="17" t="str">
        <f>IFERROR(VLOOKUP(TablaRequerimientos[[#This Row],[ID de orden de trabajo+]],#REF!,11,FALSE),"Por validar")</f>
        <v>Por validar</v>
      </c>
      <c r="Y262" s="11" t="str">
        <f>IFERROR(VLOOKUP(TablaRequerimientos[[#This Row],[ID de orden de trabajo+]],#REF!,12,FALSE),"Por validar")</f>
        <v>Por validar</v>
      </c>
      <c r="Z262" s="11">
        <v>7.638888928340748E-4</v>
      </c>
      <c r="AA262" s="11" t="s">
        <v>37</v>
      </c>
      <c r="AC262" s="17" t="str">
        <f>TablaRequerimientos[[#This Row],[Tiempo Total Gestión]]</f>
        <v/>
      </c>
      <c r="AD262" s="11" t="e">
        <f t="shared" si="28"/>
        <v>#VALUE!</v>
      </c>
      <c r="AE262" s="11" t="e">
        <f t="shared" si="29"/>
        <v>#VALUE!</v>
      </c>
      <c r="AF262" s="11" t="e">
        <f>IF(TablaRequerimientos[[#This Row],[Prioridad]]="Baja",(AD262-24)*60+AE262,IF(TablaRequerimientos[[#This Row],[Prioridad]]="Media",(AD262-4)*60+AE262,(AD262-2)*60+AE262))</f>
        <v>#VALUE!</v>
      </c>
      <c r="AH262" s="17" t="str">
        <f>TablaRequerimientos[[#This Row],[Tiempo Creación (HH:mm)]]</f>
        <v>Por validar</v>
      </c>
      <c r="AI262" s="11" t="e">
        <f t="shared" si="30"/>
        <v>#VALUE!</v>
      </c>
      <c r="AJ262" s="11" t="e">
        <f t="shared" si="31"/>
        <v>#VALUE!</v>
      </c>
      <c r="AK262" s="11" t="e">
        <f>IF(TablaRequerimientos[[#This Row],[Prioridad]]="Baja",((AI262*60)+AJ262)-30,IF(TablaRequerimientos[[#This Row],[Prioridad]]="Media",((AI262*60)+AJ262)-15))</f>
        <v>#VALUE!</v>
      </c>
      <c r="AM262" s="11">
        <f>TablaRequerimientos[[#This Row],[Tiempo Avance Incidente]]</f>
        <v>7.638888928340748E-4</v>
      </c>
      <c r="AN262" s="11">
        <f t="shared" si="32"/>
        <v>0</v>
      </c>
      <c r="AO262" s="11">
        <f t="shared" si="33"/>
        <v>1</v>
      </c>
      <c r="AP262" s="11">
        <f>IF(TablaRequerimientos[[#This Row],[Prioridad]]="Baja",((AN262*60)+AO262)-720,IF(TablaRequerimientos[[#This Row],[Prioridad]]="Media",((AN262*60)+AO262)-120))</f>
        <v>-719</v>
      </c>
      <c r="AR262" t="str">
        <f t="shared" si="34"/>
        <v>jueves</v>
      </c>
    </row>
    <row r="263" spans="1:44" x14ac:dyDescent="0.25">
      <c r="A263" s="26" t="s">
        <v>4639</v>
      </c>
      <c r="B263" t="s">
        <v>4640</v>
      </c>
      <c r="C263" t="s">
        <v>395</v>
      </c>
      <c r="D263" t="s">
        <v>150</v>
      </c>
      <c r="E263" t="s">
        <v>546</v>
      </c>
      <c r="F263" t="s">
        <v>111</v>
      </c>
      <c r="G263" s="12">
        <v>43839</v>
      </c>
      <c r="H263" s="13">
        <v>0.72050925925925924</v>
      </c>
      <c r="I263" s="12">
        <v>43843</v>
      </c>
      <c r="J263" s="13">
        <v>0.61461805555555549</v>
      </c>
      <c r="K263" s="27">
        <v>43844.634687500002</v>
      </c>
      <c r="M263" s="11"/>
      <c r="O263" s="11" t="s">
        <v>546</v>
      </c>
      <c r="P263" s="11" t="s">
        <v>546</v>
      </c>
      <c r="X263" s="17" t="str">
        <f>IFERROR(VLOOKUP(TablaRequerimientos[[#This Row],[ID de orden de trabajo+]],#REF!,11,FALSE),"Por validar")</f>
        <v>Por validar</v>
      </c>
      <c r="Y263" s="11" t="str">
        <f>IFERROR(VLOOKUP(TablaRequerimientos[[#This Row],[ID de orden de trabajo+]],#REF!,12,FALSE),"Por validar")</f>
        <v>Por validar</v>
      </c>
      <c r="Z263" s="11">
        <v>7.9861110862111673E-4</v>
      </c>
      <c r="AA263" s="11" t="s">
        <v>37</v>
      </c>
      <c r="AC263" s="17" t="str">
        <f>TablaRequerimientos[[#This Row],[Tiempo Total Gestión]]</f>
        <v/>
      </c>
      <c r="AD263" s="11" t="e">
        <f t="shared" si="28"/>
        <v>#VALUE!</v>
      </c>
      <c r="AE263" s="11" t="e">
        <f t="shared" si="29"/>
        <v>#VALUE!</v>
      </c>
      <c r="AF263" s="11" t="e">
        <f>IF(TablaRequerimientos[[#This Row],[Prioridad]]="Baja",(AD263-24)*60+AE263,IF(TablaRequerimientos[[#This Row],[Prioridad]]="Media",(AD263-4)*60+AE263,(AD263-2)*60+AE263))</f>
        <v>#VALUE!</v>
      </c>
      <c r="AH263" s="17" t="str">
        <f>TablaRequerimientos[[#This Row],[Tiempo Creación (HH:mm)]]</f>
        <v>Por validar</v>
      </c>
      <c r="AI263" s="11" t="e">
        <f t="shared" si="30"/>
        <v>#VALUE!</v>
      </c>
      <c r="AJ263" s="11" t="e">
        <f t="shared" si="31"/>
        <v>#VALUE!</v>
      </c>
      <c r="AK263" s="11" t="e">
        <f>IF(TablaRequerimientos[[#This Row],[Prioridad]]="Baja",((AI263*60)+AJ263)-30,IF(TablaRequerimientos[[#This Row],[Prioridad]]="Media",((AI263*60)+AJ263)-15))</f>
        <v>#VALUE!</v>
      </c>
      <c r="AM263" s="11">
        <f>TablaRequerimientos[[#This Row],[Tiempo Avance Incidente]]</f>
        <v>7.9861110862111673E-4</v>
      </c>
      <c r="AN263" s="11">
        <f t="shared" si="32"/>
        <v>0</v>
      </c>
      <c r="AO263" s="11">
        <f t="shared" si="33"/>
        <v>1</v>
      </c>
      <c r="AP263" s="11">
        <f>IF(TablaRequerimientos[[#This Row],[Prioridad]]="Baja",((AN263*60)+AO263)-720,IF(TablaRequerimientos[[#This Row],[Prioridad]]="Media",((AN263*60)+AO263)-120))</f>
        <v>-719</v>
      </c>
      <c r="AR263" t="str">
        <f t="shared" si="34"/>
        <v>jueves</v>
      </c>
    </row>
    <row r="264" spans="1:44" x14ac:dyDescent="0.25">
      <c r="A264" s="26" t="s">
        <v>4641</v>
      </c>
      <c r="B264" t="s">
        <v>4642</v>
      </c>
      <c r="C264" t="s">
        <v>395</v>
      </c>
      <c r="D264" t="s">
        <v>150</v>
      </c>
      <c r="E264" t="s">
        <v>546</v>
      </c>
      <c r="F264" t="s">
        <v>111</v>
      </c>
      <c r="G264" s="12">
        <v>43839</v>
      </c>
      <c r="H264" s="13">
        <v>0.72375</v>
      </c>
      <c r="I264" s="12">
        <v>43840</v>
      </c>
      <c r="J264" s="13">
        <v>0.39938657407407407</v>
      </c>
      <c r="K264" s="27">
        <v>43841.475451388891</v>
      </c>
      <c r="M264" s="11"/>
      <c r="O264" s="11" t="s">
        <v>546</v>
      </c>
      <c r="P264" s="11" t="s">
        <v>546</v>
      </c>
      <c r="X264" s="17" t="str">
        <f>IFERROR(VLOOKUP(TablaRequerimientos[[#This Row],[ID de orden de trabajo+]],#REF!,11,FALSE),"Por validar")</f>
        <v>Por validar</v>
      </c>
      <c r="Y264" s="11" t="str">
        <f>IFERROR(VLOOKUP(TablaRequerimientos[[#This Row],[ID de orden de trabajo+]],#REF!,12,FALSE),"Por validar")</f>
        <v>Por validar</v>
      </c>
      <c r="Z264" s="11">
        <v>1.1574069503694773E-5</v>
      </c>
      <c r="AA264" s="11" t="s">
        <v>37</v>
      </c>
      <c r="AC264" s="17" t="str">
        <f>TablaRequerimientos[[#This Row],[Tiempo Total Gestión]]</f>
        <v/>
      </c>
      <c r="AD264" s="11" t="e">
        <f t="shared" si="28"/>
        <v>#VALUE!</v>
      </c>
      <c r="AE264" s="11" t="e">
        <f t="shared" si="29"/>
        <v>#VALUE!</v>
      </c>
      <c r="AF264" s="11" t="e">
        <f>IF(TablaRequerimientos[[#This Row],[Prioridad]]="Baja",(AD264-24)*60+AE264,IF(TablaRequerimientos[[#This Row],[Prioridad]]="Media",(AD264-4)*60+AE264,(AD264-2)*60+AE264))</f>
        <v>#VALUE!</v>
      </c>
      <c r="AH264" s="17" t="str">
        <f>TablaRequerimientos[[#This Row],[Tiempo Creación (HH:mm)]]</f>
        <v>Por validar</v>
      </c>
      <c r="AI264" s="11" t="e">
        <f t="shared" si="30"/>
        <v>#VALUE!</v>
      </c>
      <c r="AJ264" s="11" t="e">
        <f t="shared" si="31"/>
        <v>#VALUE!</v>
      </c>
      <c r="AK264" s="11" t="e">
        <f>IF(TablaRequerimientos[[#This Row],[Prioridad]]="Baja",((AI264*60)+AJ264)-30,IF(TablaRequerimientos[[#This Row],[Prioridad]]="Media",((AI264*60)+AJ264)-15))</f>
        <v>#VALUE!</v>
      </c>
      <c r="AM264" s="11">
        <f>TablaRequerimientos[[#This Row],[Tiempo Avance Incidente]]</f>
        <v>1.1574069503694773E-5</v>
      </c>
      <c r="AN264" s="11">
        <f t="shared" si="32"/>
        <v>0</v>
      </c>
      <c r="AO264" s="11">
        <f t="shared" si="33"/>
        <v>0</v>
      </c>
      <c r="AP264" s="11">
        <f>IF(TablaRequerimientos[[#This Row],[Prioridad]]="Baja",((AN264*60)+AO264)-720,IF(TablaRequerimientos[[#This Row],[Prioridad]]="Media",((AN264*60)+AO264)-120))</f>
        <v>-720</v>
      </c>
      <c r="AR264" t="str">
        <f t="shared" si="34"/>
        <v>jueves</v>
      </c>
    </row>
    <row r="265" spans="1:44" x14ac:dyDescent="0.25">
      <c r="A265" s="26" t="s">
        <v>4643</v>
      </c>
      <c r="B265" t="s">
        <v>4612</v>
      </c>
      <c r="C265" t="s">
        <v>395</v>
      </c>
      <c r="D265" t="s">
        <v>150</v>
      </c>
      <c r="E265" t="s">
        <v>546</v>
      </c>
      <c r="F265" t="s">
        <v>111</v>
      </c>
      <c r="G265" s="12">
        <v>43839</v>
      </c>
      <c r="H265" s="13">
        <v>0.72295138888888888</v>
      </c>
      <c r="I265" s="12">
        <v>43839</v>
      </c>
      <c r="J265" s="13">
        <v>0.74467592592592602</v>
      </c>
      <c r="K265" s="27">
        <v>43840.784629629627</v>
      </c>
      <c r="M265" s="11"/>
      <c r="O265" s="11" t="s">
        <v>546</v>
      </c>
      <c r="P265" s="11" t="s">
        <v>546</v>
      </c>
      <c r="X265" s="17" t="str">
        <f>IFERROR(VLOOKUP(TablaRequerimientos[[#This Row],[ID de orden de trabajo+]],#REF!,11,FALSE),"Por validar")</f>
        <v>Por validar</v>
      </c>
      <c r="Y265" s="11" t="str">
        <f>IFERROR(VLOOKUP(TablaRequerimientos[[#This Row],[ID de orden de trabajo+]],#REF!,12,FALSE),"Por validar")</f>
        <v>Por validar</v>
      </c>
      <c r="Z265" s="11">
        <v>1.6203703853534535E-4</v>
      </c>
      <c r="AA265" s="11" t="s">
        <v>37</v>
      </c>
      <c r="AC265" s="17" t="str">
        <f>TablaRequerimientos[[#This Row],[Tiempo Total Gestión]]</f>
        <v/>
      </c>
      <c r="AD265" s="11" t="e">
        <f t="shared" si="28"/>
        <v>#VALUE!</v>
      </c>
      <c r="AE265" s="11" t="e">
        <f t="shared" si="29"/>
        <v>#VALUE!</v>
      </c>
      <c r="AF265" s="11" t="e">
        <f>IF(TablaRequerimientos[[#This Row],[Prioridad]]="Baja",(AD265-24)*60+AE265,IF(TablaRequerimientos[[#This Row],[Prioridad]]="Media",(AD265-4)*60+AE265,(AD265-2)*60+AE265))</f>
        <v>#VALUE!</v>
      </c>
      <c r="AH265" s="17" t="str">
        <f>TablaRequerimientos[[#This Row],[Tiempo Creación (HH:mm)]]</f>
        <v>Por validar</v>
      </c>
      <c r="AI265" s="11" t="e">
        <f t="shared" si="30"/>
        <v>#VALUE!</v>
      </c>
      <c r="AJ265" s="11" t="e">
        <f t="shared" si="31"/>
        <v>#VALUE!</v>
      </c>
      <c r="AK265" s="11" t="e">
        <f>IF(TablaRequerimientos[[#This Row],[Prioridad]]="Baja",((AI265*60)+AJ265)-30,IF(TablaRequerimientos[[#This Row],[Prioridad]]="Media",((AI265*60)+AJ265)-15))</f>
        <v>#VALUE!</v>
      </c>
      <c r="AM265" s="11">
        <f>TablaRequerimientos[[#This Row],[Tiempo Avance Incidente]]</f>
        <v>1.6203703853534535E-4</v>
      </c>
      <c r="AN265" s="11">
        <f t="shared" si="32"/>
        <v>0</v>
      </c>
      <c r="AO265" s="11">
        <f t="shared" si="33"/>
        <v>0</v>
      </c>
      <c r="AP265" s="11">
        <f>IF(TablaRequerimientos[[#This Row],[Prioridad]]="Baja",((AN265*60)+AO265)-720,IF(TablaRequerimientos[[#This Row],[Prioridad]]="Media",((AN265*60)+AO265)-120))</f>
        <v>-720</v>
      </c>
      <c r="AR265" t="str">
        <f t="shared" si="34"/>
        <v>jueves</v>
      </c>
    </row>
    <row r="266" spans="1:44" x14ac:dyDescent="0.25">
      <c r="A266" s="26" t="s">
        <v>4644</v>
      </c>
      <c r="B266" t="s">
        <v>4645</v>
      </c>
      <c r="C266" t="s">
        <v>4479</v>
      </c>
      <c r="D266" t="s">
        <v>150</v>
      </c>
      <c r="E266" t="s">
        <v>546</v>
      </c>
      <c r="F266" t="s">
        <v>35</v>
      </c>
      <c r="G266" s="12">
        <v>43840</v>
      </c>
      <c r="H266" s="13">
        <v>0.40988425925925925</v>
      </c>
      <c r="I266" s="12">
        <v>43840</v>
      </c>
      <c r="J266" s="13">
        <v>0.75678240740740732</v>
      </c>
      <c r="K266" s="27">
        <v>43841.792581018519</v>
      </c>
      <c r="M266" s="11"/>
      <c r="O266" s="11" t="s">
        <v>546</v>
      </c>
      <c r="P266" s="11" t="s">
        <v>546</v>
      </c>
      <c r="X266" s="17" t="str">
        <f>IFERROR(VLOOKUP(TablaRequerimientos[[#This Row],[ID de orden de trabajo+]],#REF!,11,FALSE),"Por validar")</f>
        <v>Por validar</v>
      </c>
      <c r="Y266" s="11" t="str">
        <f>IFERROR(VLOOKUP(TablaRequerimientos[[#This Row],[ID de orden de trabajo+]],#REF!,12,FALSE),"Por validar")</f>
        <v>Por validar</v>
      </c>
      <c r="Z266" s="11">
        <v>9.2592592409346253E-5</v>
      </c>
      <c r="AA266" s="11" t="s">
        <v>37</v>
      </c>
      <c r="AC266" s="17" t="str">
        <f>TablaRequerimientos[[#This Row],[Tiempo Total Gestión]]</f>
        <v/>
      </c>
      <c r="AD266" s="11" t="e">
        <f t="shared" si="28"/>
        <v>#VALUE!</v>
      </c>
      <c r="AE266" s="11" t="e">
        <f t="shared" si="29"/>
        <v>#VALUE!</v>
      </c>
      <c r="AF266" s="11" t="e">
        <f>IF(TablaRequerimientos[[#This Row],[Prioridad]]="Baja",(AD266-24)*60+AE266,IF(TablaRequerimientos[[#This Row],[Prioridad]]="Media",(AD266-4)*60+AE266,(AD266-2)*60+AE266))</f>
        <v>#VALUE!</v>
      </c>
      <c r="AH266" s="17" t="str">
        <f>TablaRequerimientos[[#This Row],[Tiempo Creación (HH:mm)]]</f>
        <v>Por validar</v>
      </c>
      <c r="AI266" s="11" t="e">
        <f t="shared" si="30"/>
        <v>#VALUE!</v>
      </c>
      <c r="AJ266" s="11" t="e">
        <f t="shared" si="31"/>
        <v>#VALUE!</v>
      </c>
      <c r="AK266" s="11" t="e">
        <f>IF(TablaRequerimientos[[#This Row],[Prioridad]]="Baja",((AI266*60)+AJ266)-30,IF(TablaRequerimientos[[#This Row],[Prioridad]]="Media",((AI266*60)+AJ266)-15))</f>
        <v>#VALUE!</v>
      </c>
      <c r="AM266" s="11">
        <f>TablaRequerimientos[[#This Row],[Tiempo Avance Incidente]]</f>
        <v>9.2592592409346253E-5</v>
      </c>
      <c r="AN266" s="11">
        <f t="shared" si="32"/>
        <v>0</v>
      </c>
      <c r="AO266" s="11">
        <f t="shared" si="33"/>
        <v>0</v>
      </c>
      <c r="AP266" s="11">
        <f>IF(TablaRequerimientos[[#This Row],[Prioridad]]="Baja",((AN266*60)+AO266)-720,IF(TablaRequerimientos[[#This Row],[Prioridad]]="Media",((AN266*60)+AO266)-120))</f>
        <v>-720</v>
      </c>
      <c r="AR266" t="str">
        <f t="shared" si="34"/>
        <v>viernes</v>
      </c>
    </row>
    <row r="267" spans="1:44" x14ac:dyDescent="0.25">
      <c r="A267" s="26" t="s">
        <v>4646</v>
      </c>
      <c r="B267" t="s">
        <v>4604</v>
      </c>
      <c r="C267" t="s">
        <v>161</v>
      </c>
      <c r="D267" t="s">
        <v>150</v>
      </c>
      <c r="E267" t="s">
        <v>546</v>
      </c>
      <c r="F267" t="s">
        <v>111</v>
      </c>
      <c r="G267" s="12">
        <v>43840</v>
      </c>
      <c r="H267" s="13">
        <v>0.42972222222222217</v>
      </c>
      <c r="I267" s="12">
        <v>43840</v>
      </c>
      <c r="J267" s="13">
        <v>0.50515046296296295</v>
      </c>
      <c r="K267" s="27">
        <v>43841.538437499999</v>
      </c>
      <c r="M267" s="11"/>
      <c r="O267" s="11" t="s">
        <v>546</v>
      </c>
      <c r="P267" s="11" t="s">
        <v>546</v>
      </c>
      <c r="X267" s="17" t="str">
        <f>IFERROR(VLOOKUP(TablaRequerimientos[[#This Row],[ID de orden de trabajo+]],#REF!,11,FALSE),"Por validar")</f>
        <v>Por validar</v>
      </c>
      <c r="Y267" s="11" t="str">
        <f>IFERROR(VLOOKUP(TablaRequerimientos[[#This Row],[ID de orden de trabajo+]],#REF!,12,FALSE),"Por validar")</f>
        <v>Por validar</v>
      </c>
      <c r="Z267" s="11">
        <v>1.1574073869269341E-4</v>
      </c>
      <c r="AA267" s="11" t="s">
        <v>37</v>
      </c>
      <c r="AC267" s="17" t="str">
        <f>TablaRequerimientos[[#This Row],[Tiempo Total Gestión]]</f>
        <v/>
      </c>
      <c r="AD267" s="11" t="e">
        <f t="shared" si="28"/>
        <v>#VALUE!</v>
      </c>
      <c r="AE267" s="11" t="e">
        <f t="shared" si="29"/>
        <v>#VALUE!</v>
      </c>
      <c r="AF267" s="11" t="e">
        <f>IF(TablaRequerimientos[[#This Row],[Prioridad]]="Baja",(AD267-24)*60+AE267,IF(TablaRequerimientos[[#This Row],[Prioridad]]="Media",(AD267-4)*60+AE267,(AD267-2)*60+AE267))</f>
        <v>#VALUE!</v>
      </c>
      <c r="AH267" s="17" t="str">
        <f>TablaRequerimientos[[#This Row],[Tiempo Creación (HH:mm)]]</f>
        <v>Por validar</v>
      </c>
      <c r="AI267" s="11" t="e">
        <f t="shared" si="30"/>
        <v>#VALUE!</v>
      </c>
      <c r="AJ267" s="11" t="e">
        <f t="shared" si="31"/>
        <v>#VALUE!</v>
      </c>
      <c r="AK267" s="11" t="e">
        <f>IF(TablaRequerimientos[[#This Row],[Prioridad]]="Baja",((AI267*60)+AJ267)-30,IF(TablaRequerimientos[[#This Row],[Prioridad]]="Media",((AI267*60)+AJ267)-15))</f>
        <v>#VALUE!</v>
      </c>
      <c r="AM267" s="11">
        <f>TablaRequerimientos[[#This Row],[Tiempo Avance Incidente]]</f>
        <v>1.1574073869269341E-4</v>
      </c>
      <c r="AN267" s="11">
        <f t="shared" si="32"/>
        <v>0</v>
      </c>
      <c r="AO267" s="11">
        <f t="shared" si="33"/>
        <v>0</v>
      </c>
      <c r="AP267" s="11">
        <f>IF(TablaRequerimientos[[#This Row],[Prioridad]]="Baja",((AN267*60)+AO267)-720,IF(TablaRequerimientos[[#This Row],[Prioridad]]="Media",((AN267*60)+AO267)-120))</f>
        <v>-720</v>
      </c>
      <c r="AR267" t="str">
        <f t="shared" si="34"/>
        <v>viernes</v>
      </c>
    </row>
    <row r="268" spans="1:44" x14ac:dyDescent="0.25">
      <c r="A268" s="26" t="s">
        <v>4647</v>
      </c>
      <c r="B268" t="s">
        <v>4648</v>
      </c>
      <c r="C268" t="s">
        <v>161</v>
      </c>
      <c r="D268" t="s">
        <v>150</v>
      </c>
      <c r="E268" t="s">
        <v>546</v>
      </c>
      <c r="F268" t="s">
        <v>111</v>
      </c>
      <c r="G268" s="12">
        <v>43840</v>
      </c>
      <c r="H268" s="13">
        <v>0.43303240740740739</v>
      </c>
      <c r="I268" s="12">
        <v>43840</v>
      </c>
      <c r="J268" s="13">
        <v>0.46686342592592589</v>
      </c>
      <c r="K268" s="27">
        <v>43841.475451388891</v>
      </c>
      <c r="M268" s="11"/>
      <c r="O268" s="11" t="s">
        <v>546</v>
      </c>
      <c r="P268" s="11" t="s">
        <v>546</v>
      </c>
      <c r="X268" s="17" t="str">
        <f>IFERROR(VLOOKUP(TablaRequerimientos[[#This Row],[ID de orden de trabajo+]],#REF!,11,FALSE),"Por validar")</f>
        <v>Por validar</v>
      </c>
      <c r="Y268" s="11" t="str">
        <f>IFERROR(VLOOKUP(TablaRequerimientos[[#This Row],[ID de orden de trabajo+]],#REF!,12,FALSE),"Por validar")</f>
        <v>Por validar</v>
      </c>
      <c r="Z268" s="11">
        <v>4.398148157633841E-4</v>
      </c>
      <c r="AA268" s="11" t="s">
        <v>37</v>
      </c>
      <c r="AC268" s="17" t="str">
        <f>TablaRequerimientos[[#This Row],[Tiempo Total Gestión]]</f>
        <v/>
      </c>
      <c r="AD268" s="11" t="e">
        <f t="shared" si="28"/>
        <v>#VALUE!</v>
      </c>
      <c r="AE268" s="11" t="e">
        <f t="shared" si="29"/>
        <v>#VALUE!</v>
      </c>
      <c r="AF268" s="11" t="e">
        <f>IF(TablaRequerimientos[[#This Row],[Prioridad]]="Baja",(AD268-24)*60+AE268,IF(TablaRequerimientos[[#This Row],[Prioridad]]="Media",(AD268-4)*60+AE268,(AD268-2)*60+AE268))</f>
        <v>#VALUE!</v>
      </c>
      <c r="AH268" s="17" t="str">
        <f>TablaRequerimientos[[#This Row],[Tiempo Creación (HH:mm)]]</f>
        <v>Por validar</v>
      </c>
      <c r="AI268" s="11" t="e">
        <f t="shared" si="30"/>
        <v>#VALUE!</v>
      </c>
      <c r="AJ268" s="11" t="e">
        <f t="shared" si="31"/>
        <v>#VALUE!</v>
      </c>
      <c r="AK268" s="11" t="e">
        <f>IF(TablaRequerimientos[[#This Row],[Prioridad]]="Baja",((AI268*60)+AJ268)-30,IF(TablaRequerimientos[[#This Row],[Prioridad]]="Media",((AI268*60)+AJ268)-15))</f>
        <v>#VALUE!</v>
      </c>
      <c r="AM268" s="11">
        <f>TablaRequerimientos[[#This Row],[Tiempo Avance Incidente]]</f>
        <v>4.398148157633841E-4</v>
      </c>
      <c r="AN268" s="11">
        <f t="shared" si="32"/>
        <v>0</v>
      </c>
      <c r="AO268" s="11">
        <f t="shared" si="33"/>
        <v>0</v>
      </c>
      <c r="AP268" s="11">
        <f>IF(TablaRequerimientos[[#This Row],[Prioridad]]="Baja",((AN268*60)+AO268)-720,IF(TablaRequerimientos[[#This Row],[Prioridad]]="Media",((AN268*60)+AO268)-120))</f>
        <v>-720</v>
      </c>
      <c r="AR268" t="str">
        <f t="shared" si="34"/>
        <v>viernes</v>
      </c>
    </row>
    <row r="269" spans="1:44" x14ac:dyDescent="0.25">
      <c r="A269" s="26" t="s">
        <v>4649</v>
      </c>
      <c r="B269" t="s">
        <v>4650</v>
      </c>
      <c r="C269" t="s">
        <v>161</v>
      </c>
      <c r="D269" t="s">
        <v>150</v>
      </c>
      <c r="E269" t="s">
        <v>546</v>
      </c>
      <c r="F269" t="s">
        <v>124</v>
      </c>
      <c r="G269" s="12">
        <v>43840</v>
      </c>
      <c r="H269" s="13">
        <v>0.46108796296296295</v>
      </c>
      <c r="I269" s="12">
        <v>43840</v>
      </c>
      <c r="J269" s="13">
        <v>0.5393634259259259</v>
      </c>
      <c r="K269" s="27">
        <v>43841.635474537034</v>
      </c>
      <c r="M269" s="11"/>
      <c r="O269" s="11" t="s">
        <v>546</v>
      </c>
      <c r="P269" s="11" t="s">
        <v>546</v>
      </c>
      <c r="X269" s="17" t="str">
        <f>IFERROR(VLOOKUP(TablaRequerimientos[[#This Row],[ID de orden de trabajo+]],#REF!,11,FALSE),"Por validar")</f>
        <v>Por validar</v>
      </c>
      <c r="Y269" s="11" t="str">
        <f>IFERROR(VLOOKUP(TablaRequerimientos[[#This Row],[ID de orden de trabajo+]],#REF!,12,FALSE),"Por validar")</f>
        <v>Por validar</v>
      </c>
      <c r="Z269" s="11">
        <v>1.1574073869269341E-4</v>
      </c>
      <c r="AA269" s="11" t="s">
        <v>37</v>
      </c>
      <c r="AC269" s="17" t="str">
        <f>TablaRequerimientos[[#This Row],[Tiempo Total Gestión]]</f>
        <v/>
      </c>
      <c r="AD269" s="11" t="e">
        <f t="shared" si="28"/>
        <v>#VALUE!</v>
      </c>
      <c r="AE269" s="11" t="e">
        <f t="shared" si="29"/>
        <v>#VALUE!</v>
      </c>
      <c r="AF269" s="11" t="e">
        <f>IF(TablaRequerimientos[[#This Row],[Prioridad]]="Baja",(AD269-24)*60+AE269,IF(TablaRequerimientos[[#This Row],[Prioridad]]="Media",(AD269-4)*60+AE269,(AD269-2)*60+AE269))</f>
        <v>#VALUE!</v>
      </c>
      <c r="AH269" s="17" t="str">
        <f>TablaRequerimientos[[#This Row],[Tiempo Creación (HH:mm)]]</f>
        <v>Por validar</v>
      </c>
      <c r="AI269" s="11" t="e">
        <f t="shared" si="30"/>
        <v>#VALUE!</v>
      </c>
      <c r="AJ269" s="11" t="e">
        <f t="shared" si="31"/>
        <v>#VALUE!</v>
      </c>
      <c r="AK269" s="11" t="e">
        <f>IF(TablaRequerimientos[[#This Row],[Prioridad]]="Baja",((AI269*60)+AJ269)-30,IF(TablaRequerimientos[[#This Row],[Prioridad]]="Media",((AI269*60)+AJ269)-15))</f>
        <v>#VALUE!</v>
      </c>
      <c r="AM269" s="11">
        <f>TablaRequerimientos[[#This Row],[Tiempo Avance Incidente]]</f>
        <v>1.1574073869269341E-4</v>
      </c>
      <c r="AN269" s="11">
        <f t="shared" si="32"/>
        <v>0</v>
      </c>
      <c r="AO269" s="11">
        <f t="shared" si="33"/>
        <v>0</v>
      </c>
      <c r="AP269" s="11">
        <f>IF(TablaRequerimientos[[#This Row],[Prioridad]]="Baja",((AN269*60)+AO269)-720,IF(TablaRequerimientos[[#This Row],[Prioridad]]="Media",((AN269*60)+AO269)-120))</f>
        <v>-720</v>
      </c>
      <c r="AR269" t="str">
        <f t="shared" si="34"/>
        <v>viernes</v>
      </c>
    </row>
    <row r="270" spans="1:44" x14ac:dyDescent="0.25">
      <c r="A270" s="26" t="s">
        <v>4651</v>
      </c>
      <c r="B270" t="s">
        <v>4652</v>
      </c>
      <c r="C270" t="s">
        <v>4157</v>
      </c>
      <c r="D270" t="s">
        <v>150</v>
      </c>
      <c r="E270" t="s">
        <v>546</v>
      </c>
      <c r="F270" t="s">
        <v>111</v>
      </c>
      <c r="G270" s="12">
        <v>43840</v>
      </c>
      <c r="H270" s="13">
        <v>0.46601851851851855</v>
      </c>
      <c r="I270" s="12">
        <v>43840</v>
      </c>
      <c r="J270" s="13">
        <v>0.71858796296296301</v>
      </c>
      <c r="K270" s="27">
        <v>43841.792581018519</v>
      </c>
      <c r="M270" s="11"/>
      <c r="O270" s="11" t="s">
        <v>546</v>
      </c>
      <c r="P270" s="11" t="s">
        <v>546</v>
      </c>
      <c r="X270" s="17" t="str">
        <f>IFERROR(VLOOKUP(TablaRequerimientos[[#This Row],[ID de orden de trabajo+]],#REF!,11,FALSE),"Por validar")</f>
        <v>Por validar</v>
      </c>
      <c r="Y270" s="11" t="str">
        <f>IFERROR(VLOOKUP(TablaRequerimientos[[#This Row],[ID de orden de trabajo+]],#REF!,12,FALSE),"Por validar")</f>
        <v>Por validar</v>
      </c>
      <c r="Z270" s="11">
        <v>1.1574076779652387E-5</v>
      </c>
      <c r="AA270" s="11" t="s">
        <v>37</v>
      </c>
      <c r="AC270" s="17" t="str">
        <f>TablaRequerimientos[[#This Row],[Tiempo Total Gestión]]</f>
        <v/>
      </c>
      <c r="AD270" s="11" t="e">
        <f t="shared" si="28"/>
        <v>#VALUE!</v>
      </c>
      <c r="AE270" s="11" t="e">
        <f t="shared" si="29"/>
        <v>#VALUE!</v>
      </c>
      <c r="AF270" s="11" t="e">
        <f>IF(TablaRequerimientos[[#This Row],[Prioridad]]="Baja",(AD270-24)*60+AE270,IF(TablaRequerimientos[[#This Row],[Prioridad]]="Media",(AD270-4)*60+AE270,(AD270-2)*60+AE270))</f>
        <v>#VALUE!</v>
      </c>
      <c r="AH270" s="17" t="str">
        <f>TablaRequerimientos[[#This Row],[Tiempo Creación (HH:mm)]]</f>
        <v>Por validar</v>
      </c>
      <c r="AI270" s="11" t="e">
        <f t="shared" si="30"/>
        <v>#VALUE!</v>
      </c>
      <c r="AJ270" s="11" t="e">
        <f t="shared" si="31"/>
        <v>#VALUE!</v>
      </c>
      <c r="AK270" s="11" t="e">
        <f>IF(TablaRequerimientos[[#This Row],[Prioridad]]="Baja",((AI270*60)+AJ270)-30,IF(TablaRequerimientos[[#This Row],[Prioridad]]="Media",((AI270*60)+AJ270)-15))</f>
        <v>#VALUE!</v>
      </c>
      <c r="AM270" s="11">
        <f>TablaRequerimientos[[#This Row],[Tiempo Avance Incidente]]</f>
        <v>1.1574076779652387E-5</v>
      </c>
      <c r="AN270" s="11">
        <f t="shared" si="32"/>
        <v>0</v>
      </c>
      <c r="AO270" s="11">
        <f t="shared" si="33"/>
        <v>0</v>
      </c>
      <c r="AP270" s="11">
        <f>IF(TablaRequerimientos[[#This Row],[Prioridad]]="Baja",((AN270*60)+AO270)-720,IF(TablaRequerimientos[[#This Row],[Prioridad]]="Media",((AN270*60)+AO270)-120))</f>
        <v>-720</v>
      </c>
      <c r="AR270" t="str">
        <f t="shared" si="34"/>
        <v>viernes</v>
      </c>
    </row>
    <row r="271" spans="1:44" x14ac:dyDescent="0.25">
      <c r="A271" s="26" t="s">
        <v>4653</v>
      </c>
      <c r="B271" t="s">
        <v>4654</v>
      </c>
      <c r="C271" t="s">
        <v>395</v>
      </c>
      <c r="D271" t="s">
        <v>150</v>
      </c>
      <c r="E271" t="s">
        <v>546</v>
      </c>
      <c r="F271" t="s">
        <v>111</v>
      </c>
      <c r="G271" s="12">
        <v>43840</v>
      </c>
      <c r="H271" s="13">
        <v>0.3866087962962963</v>
      </c>
      <c r="I271" s="12">
        <v>43846</v>
      </c>
      <c r="J271" s="13">
        <v>0.35645833333333332</v>
      </c>
      <c r="K271" s="27">
        <v>43847.387766203705</v>
      </c>
      <c r="M271" s="11"/>
      <c r="O271" s="11" t="s">
        <v>546</v>
      </c>
      <c r="P271" s="11" t="s">
        <v>546</v>
      </c>
      <c r="X271" s="17" t="str">
        <f>IFERROR(VLOOKUP(TablaRequerimientos[[#This Row],[ID de orden de trabajo+]],#REF!,11,FALSE),"Por validar")</f>
        <v>Por validar</v>
      </c>
      <c r="Y271" s="11" t="str">
        <f>IFERROR(VLOOKUP(TablaRequerimientos[[#This Row],[ID de orden de trabajo+]],#REF!,12,FALSE),"Por validar")</f>
        <v>Por validar</v>
      </c>
      <c r="Z271" s="11">
        <v>-2.8935185400769114E-4</v>
      </c>
      <c r="AA271" s="11" t="s">
        <v>37</v>
      </c>
      <c r="AC271" s="17" t="str">
        <f>TablaRequerimientos[[#This Row],[Tiempo Total Gestión]]</f>
        <v/>
      </c>
      <c r="AD271" s="11" t="e">
        <f t="shared" si="28"/>
        <v>#VALUE!</v>
      </c>
      <c r="AE271" s="11" t="e">
        <f t="shared" si="29"/>
        <v>#VALUE!</v>
      </c>
      <c r="AF271" s="11" t="e">
        <f>IF(TablaRequerimientos[[#This Row],[Prioridad]]="Baja",(AD271-24)*60+AE271,IF(TablaRequerimientos[[#This Row],[Prioridad]]="Media",(AD271-4)*60+AE271,(AD271-2)*60+AE271))</f>
        <v>#VALUE!</v>
      </c>
      <c r="AH271" s="17" t="str">
        <f>TablaRequerimientos[[#This Row],[Tiempo Creación (HH:mm)]]</f>
        <v>Por validar</v>
      </c>
      <c r="AI271" s="11" t="e">
        <f t="shared" si="30"/>
        <v>#VALUE!</v>
      </c>
      <c r="AJ271" s="11" t="e">
        <f t="shared" si="31"/>
        <v>#VALUE!</v>
      </c>
      <c r="AK271" s="11" t="e">
        <f>IF(TablaRequerimientos[[#This Row],[Prioridad]]="Baja",((AI271*60)+AJ271)-30,IF(TablaRequerimientos[[#This Row],[Prioridad]]="Media",((AI271*60)+AJ271)-15))</f>
        <v>#VALUE!</v>
      </c>
      <c r="AM271" s="11">
        <f>TablaRequerimientos[[#This Row],[Tiempo Avance Incidente]]</f>
        <v>-2.8935185400769114E-4</v>
      </c>
      <c r="AN271" s="11" t="e">
        <f t="shared" si="32"/>
        <v>#NUM!</v>
      </c>
      <c r="AO271" s="11" t="e">
        <f t="shared" si="33"/>
        <v>#NUM!</v>
      </c>
      <c r="AP271" s="11" t="e">
        <f>IF(TablaRequerimientos[[#This Row],[Prioridad]]="Baja",((AN271*60)+AO271)-720,IF(TablaRequerimientos[[#This Row],[Prioridad]]="Media",((AN271*60)+AO271)-120))</f>
        <v>#NUM!</v>
      </c>
      <c r="AR271" t="str">
        <f t="shared" si="34"/>
        <v>viernes</v>
      </c>
    </row>
    <row r="272" spans="1:44" x14ac:dyDescent="0.25">
      <c r="A272" s="26" t="s">
        <v>4655</v>
      </c>
      <c r="B272" t="s">
        <v>4656</v>
      </c>
      <c r="C272" t="s">
        <v>161</v>
      </c>
      <c r="D272" t="s">
        <v>150</v>
      </c>
      <c r="E272" t="s">
        <v>546</v>
      </c>
      <c r="F272" t="s">
        <v>124</v>
      </c>
      <c r="G272" s="12">
        <v>43840</v>
      </c>
      <c r="H272" s="13">
        <v>0.39421296296296293</v>
      </c>
      <c r="I272" s="12">
        <v>43840</v>
      </c>
      <c r="J272" s="13">
        <v>0.70546296296296296</v>
      </c>
      <c r="K272" s="27">
        <v>43841.792581018519</v>
      </c>
      <c r="M272" s="11"/>
      <c r="O272" s="11" t="s">
        <v>546</v>
      </c>
      <c r="P272" s="11" t="s">
        <v>546</v>
      </c>
      <c r="X272" s="29" t="str">
        <f>IFERROR(VLOOKUP(TablaRequerimientos[[#This Row],[ID de orden de trabajo+]],#REF!,11,FALSE),"Por validar")</f>
        <v>Por validar</v>
      </c>
      <c r="Y272" s="11" t="str">
        <f>IFERROR(VLOOKUP(TablaRequerimientos[[#This Row],[ID de orden de trabajo+]],#REF!,12,FALSE),"Por validar")</f>
        <v>Por validar</v>
      </c>
      <c r="Z272" s="11">
        <v>2.3148153559304774E-5</v>
      </c>
      <c r="AA272" s="11" t="s">
        <v>37</v>
      </c>
      <c r="AC272" s="17" t="str">
        <f>TablaRequerimientos[[#This Row],[Tiempo Total Gestión]]</f>
        <v/>
      </c>
      <c r="AD272" s="11" t="e">
        <f t="shared" si="28"/>
        <v>#VALUE!</v>
      </c>
      <c r="AE272" s="11" t="e">
        <f t="shared" si="29"/>
        <v>#VALUE!</v>
      </c>
      <c r="AF272" s="11" t="e">
        <f>IF(TablaRequerimientos[[#This Row],[Prioridad]]="Baja",(AD272-24)*60+AE272,IF(TablaRequerimientos[[#This Row],[Prioridad]]="Media",(AD272-4)*60+AE272,(AD272-2)*60+AE272))</f>
        <v>#VALUE!</v>
      </c>
      <c r="AH272" s="29" t="str">
        <f>TablaRequerimientos[[#This Row],[Tiempo Creación (HH:mm)]]</f>
        <v>Por validar</v>
      </c>
      <c r="AI272" s="28" t="e">
        <f t="shared" si="30"/>
        <v>#VALUE!</v>
      </c>
      <c r="AJ272" s="28" t="e">
        <f t="shared" si="31"/>
        <v>#VALUE!</v>
      </c>
      <c r="AK272" s="28" t="e">
        <f>IF(TablaRequerimientos[[#This Row],[Prioridad]]="Baja",((AI272*60)+AJ272)-30,IF(TablaRequerimientos[[#This Row],[Prioridad]]="Media",((AI272*60)+AJ272)-15))</f>
        <v>#VALUE!</v>
      </c>
      <c r="AM272" s="11">
        <f>TablaRequerimientos[[#This Row],[Tiempo Avance Incidente]]</f>
        <v>2.3148153559304774E-5</v>
      </c>
      <c r="AN272" s="11">
        <f t="shared" si="32"/>
        <v>0</v>
      </c>
      <c r="AO272" s="11">
        <f t="shared" si="33"/>
        <v>0</v>
      </c>
      <c r="AP272" s="11">
        <f>IF(TablaRequerimientos[[#This Row],[Prioridad]]="Baja",((AN272*60)+AO272)-720,IF(TablaRequerimientos[[#This Row],[Prioridad]]="Media",((AN272*60)+AO272)-120))</f>
        <v>-720</v>
      </c>
      <c r="AR272" t="str">
        <f t="shared" si="34"/>
        <v>viernes</v>
      </c>
    </row>
    <row r="273" spans="1:44" x14ac:dyDescent="0.25">
      <c r="A273" s="26" t="s">
        <v>4657</v>
      </c>
      <c r="B273" t="s">
        <v>4313</v>
      </c>
      <c r="C273" t="s">
        <v>395</v>
      </c>
      <c r="D273" t="s">
        <v>150</v>
      </c>
      <c r="E273" t="s">
        <v>546</v>
      </c>
      <c r="F273" t="s">
        <v>111</v>
      </c>
      <c r="G273" s="12">
        <v>43840</v>
      </c>
      <c r="H273" s="13">
        <v>0.41685185185185186</v>
      </c>
      <c r="I273" s="12">
        <v>43840</v>
      </c>
      <c r="J273" s="13">
        <v>0.41797453703703707</v>
      </c>
      <c r="K273" s="27">
        <v>43841.475451388891</v>
      </c>
      <c r="M273" s="11"/>
      <c r="O273" s="11" t="s">
        <v>546</v>
      </c>
      <c r="P273" s="11" t="s">
        <v>546</v>
      </c>
      <c r="X273" s="17" t="str">
        <f>IFERROR(VLOOKUP(TablaRequerimientos[[#This Row],[ID de orden de trabajo+]],#REF!,11,FALSE),"Por validar")</f>
        <v>Por validar</v>
      </c>
      <c r="Y273" s="11" t="str">
        <f>IFERROR(VLOOKUP(TablaRequerimientos[[#This Row],[ID de orden de trabajo+]],#REF!,12,FALSE),"Por validar")</f>
        <v>Por validar</v>
      </c>
      <c r="Z273" s="11">
        <v>-6.4814815414138138E-4</v>
      </c>
      <c r="AA273" s="11" t="s">
        <v>37</v>
      </c>
      <c r="AC273" s="17" t="str">
        <f>TablaRequerimientos[[#This Row],[Tiempo Total Gestión]]</f>
        <v/>
      </c>
      <c r="AD273" s="11" t="e">
        <f t="shared" si="28"/>
        <v>#VALUE!</v>
      </c>
      <c r="AE273" s="11" t="e">
        <f t="shared" si="29"/>
        <v>#VALUE!</v>
      </c>
      <c r="AF273" s="11" t="e">
        <f>IF(TablaRequerimientos[[#This Row],[Prioridad]]="Baja",(AD273-24)*60+AE273,IF(TablaRequerimientos[[#This Row],[Prioridad]]="Media",(AD273-4)*60+AE273,(AD273-2)*60+AE273))</f>
        <v>#VALUE!</v>
      </c>
      <c r="AH273" s="17" t="str">
        <f>TablaRequerimientos[[#This Row],[Tiempo Creación (HH:mm)]]</f>
        <v>Por validar</v>
      </c>
      <c r="AI273" s="11" t="e">
        <f t="shared" si="30"/>
        <v>#VALUE!</v>
      </c>
      <c r="AJ273" s="11" t="e">
        <f t="shared" si="31"/>
        <v>#VALUE!</v>
      </c>
      <c r="AK273" s="11" t="e">
        <f>IF(TablaRequerimientos[[#This Row],[Prioridad]]="Baja",((AI273*60)+AJ273)-30,IF(TablaRequerimientos[[#This Row],[Prioridad]]="Media",((AI273*60)+AJ273)-15))</f>
        <v>#VALUE!</v>
      </c>
      <c r="AM273" s="11">
        <f>TablaRequerimientos[[#This Row],[Tiempo Avance Incidente]]</f>
        <v>-6.4814815414138138E-4</v>
      </c>
      <c r="AN273" s="11" t="e">
        <f t="shared" si="32"/>
        <v>#NUM!</v>
      </c>
      <c r="AO273" s="11" t="e">
        <f t="shared" si="33"/>
        <v>#NUM!</v>
      </c>
      <c r="AP273" s="11" t="e">
        <f>IF(TablaRequerimientos[[#This Row],[Prioridad]]="Baja",((AN273*60)+AO273)-720,IF(TablaRequerimientos[[#This Row],[Prioridad]]="Media",((AN273*60)+AO273)-120))</f>
        <v>#NUM!</v>
      </c>
      <c r="AR273" t="str">
        <f t="shared" si="34"/>
        <v>viernes</v>
      </c>
    </row>
    <row r="274" spans="1:44" x14ac:dyDescent="0.25">
      <c r="A274" s="26" t="s">
        <v>4658</v>
      </c>
      <c r="B274" t="s">
        <v>4659</v>
      </c>
      <c r="C274" t="s">
        <v>395</v>
      </c>
      <c r="D274" t="s">
        <v>150</v>
      </c>
      <c r="E274" t="s">
        <v>546</v>
      </c>
      <c r="F274" t="s">
        <v>111</v>
      </c>
      <c r="G274" s="12">
        <v>43840</v>
      </c>
      <c r="H274" s="13">
        <v>0.44454861111111116</v>
      </c>
      <c r="I274" s="12">
        <v>43840</v>
      </c>
      <c r="J274" s="13">
        <v>0.70062500000000005</v>
      </c>
      <c r="K274" s="27">
        <v>43841.792581018519</v>
      </c>
      <c r="M274" s="11"/>
      <c r="O274" s="11" t="s">
        <v>546</v>
      </c>
      <c r="P274" s="11" t="s">
        <v>546</v>
      </c>
      <c r="X274" s="29" t="str">
        <f>IFERROR(VLOOKUP(TablaRequerimientos[[#This Row],[ID de orden de trabajo+]],#REF!,11,FALSE),"Por validar")</f>
        <v>Por validar</v>
      </c>
      <c r="Y274" s="11" t="str">
        <f>IFERROR(VLOOKUP(TablaRequerimientos[[#This Row],[ID de orden de trabajo+]],#REF!,12,FALSE),"Por validar")</f>
        <v>Por validar</v>
      </c>
      <c r="Z274" s="11">
        <v>6.4814815414138138E-4</v>
      </c>
      <c r="AA274" s="11" t="s">
        <v>37</v>
      </c>
      <c r="AC274" s="17" t="str">
        <f>TablaRequerimientos[[#This Row],[Tiempo Total Gestión]]</f>
        <v/>
      </c>
      <c r="AD274" s="11" t="e">
        <f t="shared" si="28"/>
        <v>#VALUE!</v>
      </c>
      <c r="AE274" s="11" t="e">
        <f t="shared" si="29"/>
        <v>#VALUE!</v>
      </c>
      <c r="AF274" s="11" t="e">
        <f>IF(TablaRequerimientos[[#This Row],[Prioridad]]="Baja",(AD274-24)*60+AE274,IF(TablaRequerimientos[[#This Row],[Prioridad]]="Media",(AD274-4)*60+AE274,(AD274-2)*60+AE274))</f>
        <v>#VALUE!</v>
      </c>
      <c r="AH274" s="29" t="str">
        <f>TablaRequerimientos[[#This Row],[Tiempo Creación (HH:mm)]]</f>
        <v>Por validar</v>
      </c>
      <c r="AI274" s="28" t="e">
        <f t="shared" si="30"/>
        <v>#VALUE!</v>
      </c>
      <c r="AJ274" s="28" t="e">
        <f t="shared" si="31"/>
        <v>#VALUE!</v>
      </c>
      <c r="AK274" s="28" t="e">
        <f>IF(TablaRequerimientos[[#This Row],[Prioridad]]="Baja",((AI274*60)+AJ274)-30,IF(TablaRequerimientos[[#This Row],[Prioridad]]="Media",((AI274*60)+AJ274)-15))</f>
        <v>#VALUE!</v>
      </c>
      <c r="AM274" s="11">
        <f>TablaRequerimientos[[#This Row],[Tiempo Avance Incidente]]</f>
        <v>6.4814815414138138E-4</v>
      </c>
      <c r="AN274" s="11">
        <f t="shared" si="32"/>
        <v>0</v>
      </c>
      <c r="AO274" s="11">
        <f t="shared" si="33"/>
        <v>0</v>
      </c>
      <c r="AP274" s="11">
        <f>IF(TablaRequerimientos[[#This Row],[Prioridad]]="Baja",((AN274*60)+AO274)-720,IF(TablaRequerimientos[[#This Row],[Prioridad]]="Media",((AN274*60)+AO274)-120))</f>
        <v>-720</v>
      </c>
      <c r="AR274" t="str">
        <f t="shared" si="34"/>
        <v>viernes</v>
      </c>
    </row>
    <row r="275" spans="1:44" x14ac:dyDescent="0.25">
      <c r="A275" s="26" t="s">
        <v>4660</v>
      </c>
      <c r="B275" t="s">
        <v>4661</v>
      </c>
      <c r="C275" t="s">
        <v>395</v>
      </c>
      <c r="D275" t="s">
        <v>150</v>
      </c>
      <c r="E275" t="s">
        <v>546</v>
      </c>
      <c r="F275" t="s">
        <v>111</v>
      </c>
      <c r="G275" s="12">
        <v>43840</v>
      </c>
      <c r="H275" s="13">
        <v>0.48935185185185182</v>
      </c>
      <c r="I275" s="12">
        <v>43840</v>
      </c>
      <c r="J275" s="13">
        <v>0.72894675925925922</v>
      </c>
      <c r="K275" s="27">
        <v>43841.792581018519</v>
      </c>
      <c r="M275" s="11"/>
      <c r="O275" s="11" t="s">
        <v>546</v>
      </c>
      <c r="P275" s="11" t="s">
        <v>546</v>
      </c>
      <c r="X275" s="29" t="str">
        <f>IFERROR(VLOOKUP(TablaRequerimientos[[#This Row],[ID de orden de trabajo+]],#REF!,11,FALSE),"Por validar")</f>
        <v>Por validar</v>
      </c>
      <c r="Y275" s="11" t="str">
        <f>IFERROR(VLOOKUP(TablaRequerimientos[[#This Row],[ID de orden de trabajo+]],#REF!,12,FALSE),"Por validar")</f>
        <v>Por validar</v>
      </c>
      <c r="Z275" s="11">
        <v>3.3564814657438546E-4</v>
      </c>
      <c r="AA275" s="11" t="s">
        <v>37</v>
      </c>
      <c r="AC275" s="17" t="str">
        <f>TablaRequerimientos[[#This Row],[Tiempo Total Gestión]]</f>
        <v/>
      </c>
      <c r="AD275" s="11" t="e">
        <f t="shared" si="28"/>
        <v>#VALUE!</v>
      </c>
      <c r="AE275" s="11" t="e">
        <f t="shared" si="29"/>
        <v>#VALUE!</v>
      </c>
      <c r="AF275" s="11" t="e">
        <f>IF(TablaRequerimientos[[#This Row],[Prioridad]]="Baja",(AD275-24)*60+AE275,IF(TablaRequerimientos[[#This Row],[Prioridad]]="Media",(AD275-4)*60+AE275,(AD275-2)*60+AE275))</f>
        <v>#VALUE!</v>
      </c>
      <c r="AH275" s="29" t="str">
        <f>TablaRequerimientos[[#This Row],[Tiempo Creación (HH:mm)]]</f>
        <v>Por validar</v>
      </c>
      <c r="AI275" s="28" t="e">
        <f t="shared" si="30"/>
        <v>#VALUE!</v>
      </c>
      <c r="AJ275" s="28" t="e">
        <f t="shared" si="31"/>
        <v>#VALUE!</v>
      </c>
      <c r="AK275" s="28" t="e">
        <f>IF(TablaRequerimientos[[#This Row],[Prioridad]]="Baja",((AI275*60)+AJ275)-30,IF(TablaRequerimientos[[#This Row],[Prioridad]]="Media",((AI275*60)+AJ275)-15))</f>
        <v>#VALUE!</v>
      </c>
      <c r="AM275" s="11">
        <f>TablaRequerimientos[[#This Row],[Tiempo Avance Incidente]]</f>
        <v>3.3564814657438546E-4</v>
      </c>
      <c r="AN275" s="11">
        <f t="shared" si="32"/>
        <v>0</v>
      </c>
      <c r="AO275" s="11">
        <f t="shared" si="33"/>
        <v>0</v>
      </c>
      <c r="AP275" s="11">
        <f>IF(TablaRequerimientos[[#This Row],[Prioridad]]="Baja",((AN275*60)+AO275)-720,IF(TablaRequerimientos[[#This Row],[Prioridad]]="Media",((AN275*60)+AO275)-120))</f>
        <v>-720</v>
      </c>
      <c r="AR275" t="str">
        <f t="shared" si="34"/>
        <v>viernes</v>
      </c>
    </row>
    <row r="276" spans="1:44" x14ac:dyDescent="0.25">
      <c r="A276" s="26" t="s">
        <v>4662</v>
      </c>
      <c r="B276" t="s">
        <v>4663</v>
      </c>
      <c r="C276" t="s">
        <v>395</v>
      </c>
      <c r="D276" t="s">
        <v>150</v>
      </c>
      <c r="E276" t="s">
        <v>37</v>
      </c>
      <c r="F276" t="s">
        <v>111</v>
      </c>
      <c r="G276" s="12">
        <v>43840</v>
      </c>
      <c r="H276" s="13">
        <v>0.49457175925925928</v>
      </c>
      <c r="I276" s="12">
        <v>43846</v>
      </c>
      <c r="J276" s="13">
        <v>0.49655092592592592</v>
      </c>
      <c r="K276" s="27">
        <v>43847.53398148148</v>
      </c>
      <c r="M276" s="11"/>
      <c r="O276" s="11" t="s">
        <v>133</v>
      </c>
      <c r="P276" s="11" t="s">
        <v>37</v>
      </c>
      <c r="X276" s="29" t="str">
        <f>IFERROR(VLOOKUP(TablaRequerimientos[[#This Row],[ID de orden de trabajo+]],#REF!,11,FALSE),"Por validar")</f>
        <v>Por validar</v>
      </c>
      <c r="Y276" s="11" t="str">
        <f>IFERROR(VLOOKUP(TablaRequerimientos[[#This Row],[ID de orden de trabajo+]],#REF!,12,FALSE),"Por validar")</f>
        <v>Por validar</v>
      </c>
      <c r="Z276" s="11">
        <v>2.8935185182490386E-3</v>
      </c>
      <c r="AA276" s="11" t="s">
        <v>37</v>
      </c>
      <c r="AC276" s="17" t="str">
        <f>TablaRequerimientos[[#This Row],[Tiempo Total Gestión]]</f>
        <v>00:00</v>
      </c>
      <c r="AD276" s="11">
        <f t="shared" si="28"/>
        <v>0</v>
      </c>
      <c r="AE276" s="11">
        <f t="shared" si="29"/>
        <v>0</v>
      </c>
      <c r="AF276" s="11">
        <f>IF(TablaRequerimientos[[#This Row],[Prioridad]]="Baja",(AD276-24)*60+AE276,IF(TablaRequerimientos[[#This Row],[Prioridad]]="Media",(AD276-4)*60+AE276,(AD276-2)*60+AE276))</f>
        <v>-1440</v>
      </c>
      <c r="AH276" s="29" t="str">
        <f>TablaRequerimientos[[#This Row],[Tiempo Creación (HH:mm)]]</f>
        <v>Por validar</v>
      </c>
      <c r="AI276" s="28" t="e">
        <f t="shared" si="30"/>
        <v>#VALUE!</v>
      </c>
      <c r="AJ276" s="28" t="e">
        <f t="shared" si="31"/>
        <v>#VALUE!</v>
      </c>
      <c r="AK276" s="28" t="e">
        <f>IF(TablaRequerimientos[[#This Row],[Prioridad]]="Baja",((AI276*60)+AJ276)-30,IF(TablaRequerimientos[[#This Row],[Prioridad]]="Media",((AI276*60)+AJ276)-15))</f>
        <v>#VALUE!</v>
      </c>
      <c r="AM276" s="11">
        <f>TablaRequerimientos[[#This Row],[Tiempo Avance Incidente]]</f>
        <v>2.8935185182490386E-3</v>
      </c>
      <c r="AN276" s="11">
        <f t="shared" si="32"/>
        <v>0</v>
      </c>
      <c r="AO276" s="11">
        <f t="shared" si="33"/>
        <v>4</v>
      </c>
      <c r="AP276" s="11">
        <f>IF(TablaRequerimientos[[#This Row],[Prioridad]]="Baja",((AN276*60)+AO276)-720,IF(TablaRequerimientos[[#This Row],[Prioridad]]="Media",((AN276*60)+AO276)-120))</f>
        <v>-716</v>
      </c>
      <c r="AR276" t="str">
        <f t="shared" si="34"/>
        <v>viernes</v>
      </c>
    </row>
    <row r="277" spans="1:44" x14ac:dyDescent="0.25">
      <c r="A277" s="26" t="s">
        <v>4664</v>
      </c>
      <c r="B277" t="s">
        <v>4665</v>
      </c>
      <c r="C277" t="s">
        <v>395</v>
      </c>
      <c r="D277" t="s">
        <v>150</v>
      </c>
      <c r="E277" t="s">
        <v>546</v>
      </c>
      <c r="F277" t="s">
        <v>111</v>
      </c>
      <c r="G277" s="12">
        <v>43840</v>
      </c>
      <c r="H277" s="13">
        <v>0.50207175925925929</v>
      </c>
      <c r="I277" s="12">
        <v>43840</v>
      </c>
      <c r="J277" s="13">
        <v>0.65473379629629636</v>
      </c>
      <c r="K277" s="27">
        <v>43841.698310185187</v>
      </c>
      <c r="M277" s="11"/>
      <c r="O277" s="11" t="s">
        <v>546</v>
      </c>
      <c r="P277" s="11" t="s">
        <v>546</v>
      </c>
      <c r="X277" s="29" t="str">
        <f>IFERROR(VLOOKUP(TablaRequerimientos[[#This Row],[ID de orden de trabajo+]],#REF!,11,FALSE),"Por validar")</f>
        <v>Por validar</v>
      </c>
      <c r="Y277" s="11" t="str">
        <f>IFERROR(VLOOKUP(TablaRequerimientos[[#This Row],[ID de orden de trabajo+]],#REF!,12,FALSE),"Por validar")</f>
        <v>Por validar</v>
      </c>
      <c r="Z277" s="11">
        <v>-3.7037037691334262E-4</v>
      </c>
      <c r="AA277" s="11" t="s">
        <v>37</v>
      </c>
      <c r="AC277" s="17" t="str">
        <f>TablaRequerimientos[[#This Row],[Tiempo Total Gestión]]</f>
        <v/>
      </c>
      <c r="AD277" s="11" t="e">
        <f t="shared" si="28"/>
        <v>#VALUE!</v>
      </c>
      <c r="AE277" s="11" t="e">
        <f t="shared" si="29"/>
        <v>#VALUE!</v>
      </c>
      <c r="AF277" s="11" t="e">
        <f>IF(TablaRequerimientos[[#This Row],[Prioridad]]="Baja",(AD277-24)*60+AE277,IF(TablaRequerimientos[[#This Row],[Prioridad]]="Media",(AD277-4)*60+AE277,(AD277-2)*60+AE277))</f>
        <v>#VALUE!</v>
      </c>
      <c r="AH277" s="29" t="str">
        <f>TablaRequerimientos[[#This Row],[Tiempo Creación (HH:mm)]]</f>
        <v>Por validar</v>
      </c>
      <c r="AI277" s="28" t="e">
        <f t="shared" si="30"/>
        <v>#VALUE!</v>
      </c>
      <c r="AJ277" s="28" t="e">
        <f t="shared" si="31"/>
        <v>#VALUE!</v>
      </c>
      <c r="AK277" s="28" t="e">
        <f>IF(TablaRequerimientos[[#This Row],[Prioridad]]="Baja",((AI277*60)+AJ277)-30,IF(TablaRequerimientos[[#This Row],[Prioridad]]="Media",((AI277*60)+AJ277)-15))</f>
        <v>#VALUE!</v>
      </c>
      <c r="AM277" s="11">
        <f>TablaRequerimientos[[#This Row],[Tiempo Avance Incidente]]</f>
        <v>-3.7037037691334262E-4</v>
      </c>
      <c r="AN277" s="11" t="e">
        <f t="shared" si="32"/>
        <v>#NUM!</v>
      </c>
      <c r="AO277" s="11" t="e">
        <f t="shared" si="33"/>
        <v>#NUM!</v>
      </c>
      <c r="AP277" s="11" t="e">
        <f>IF(TablaRequerimientos[[#This Row],[Prioridad]]="Baja",((AN277*60)+AO277)-720,IF(TablaRequerimientos[[#This Row],[Prioridad]]="Media",((AN277*60)+AO277)-120))</f>
        <v>#NUM!</v>
      </c>
      <c r="AR277" t="str">
        <f t="shared" si="34"/>
        <v>viernes</v>
      </c>
    </row>
    <row r="278" spans="1:44" x14ac:dyDescent="0.25">
      <c r="A278" s="26" t="s">
        <v>4666</v>
      </c>
      <c r="B278" t="s">
        <v>4665</v>
      </c>
      <c r="C278" t="s">
        <v>395</v>
      </c>
      <c r="D278" t="s">
        <v>150</v>
      </c>
      <c r="E278" t="s">
        <v>546</v>
      </c>
      <c r="F278" t="s">
        <v>111</v>
      </c>
      <c r="G278" s="12">
        <v>43840</v>
      </c>
      <c r="H278" s="13">
        <v>0.51949074074074075</v>
      </c>
      <c r="I278" s="12">
        <v>43840</v>
      </c>
      <c r="J278" s="13">
        <v>0.62790509259259253</v>
      </c>
      <c r="K278" s="27">
        <v>43841.635474537034</v>
      </c>
      <c r="M278" s="11"/>
      <c r="O278" s="11" t="s">
        <v>546</v>
      </c>
      <c r="P278" s="11" t="s">
        <v>546</v>
      </c>
      <c r="X278" s="29" t="str">
        <f>IFERROR(VLOOKUP(TablaRequerimientos[[#This Row],[ID de orden de trabajo+]],#REF!,11,FALSE),"Por validar")</f>
        <v>Por validar</v>
      </c>
      <c r="Y278" s="11" t="str">
        <f>IFERROR(VLOOKUP(TablaRequerimientos[[#This Row],[ID de orden de trabajo+]],#REF!,12,FALSE),"Por validar")</f>
        <v>Por validar</v>
      </c>
      <c r="Z278" s="11">
        <v>9.2592592409346253E-5</v>
      </c>
      <c r="AA278" s="11" t="s">
        <v>37</v>
      </c>
      <c r="AC278" s="17" t="str">
        <f>TablaRequerimientos[[#This Row],[Tiempo Total Gestión]]</f>
        <v/>
      </c>
      <c r="AD278" s="11" t="e">
        <f t="shared" si="28"/>
        <v>#VALUE!</v>
      </c>
      <c r="AE278" s="11" t="e">
        <f t="shared" si="29"/>
        <v>#VALUE!</v>
      </c>
      <c r="AF278" s="11" t="e">
        <f>IF(TablaRequerimientos[[#This Row],[Prioridad]]="Baja",(AD278-24)*60+AE278,IF(TablaRequerimientos[[#This Row],[Prioridad]]="Media",(AD278-4)*60+AE278,(AD278-2)*60+AE278))</f>
        <v>#VALUE!</v>
      </c>
      <c r="AH278" s="29" t="str">
        <f>TablaRequerimientos[[#This Row],[Tiempo Creación (HH:mm)]]</f>
        <v>Por validar</v>
      </c>
      <c r="AI278" s="28" t="e">
        <f t="shared" si="30"/>
        <v>#VALUE!</v>
      </c>
      <c r="AJ278" s="28" t="e">
        <f t="shared" si="31"/>
        <v>#VALUE!</v>
      </c>
      <c r="AK278" s="28" t="e">
        <f>IF(TablaRequerimientos[[#This Row],[Prioridad]]="Baja",((AI278*60)+AJ278)-30,IF(TablaRequerimientos[[#This Row],[Prioridad]]="Media",((AI278*60)+AJ278)-15))</f>
        <v>#VALUE!</v>
      </c>
      <c r="AM278" s="11">
        <f>TablaRequerimientos[[#This Row],[Tiempo Avance Incidente]]</f>
        <v>9.2592592409346253E-5</v>
      </c>
      <c r="AN278" s="11">
        <f t="shared" si="32"/>
        <v>0</v>
      </c>
      <c r="AO278" s="11">
        <f t="shared" si="33"/>
        <v>0</v>
      </c>
      <c r="AP278" s="11">
        <f>IF(TablaRequerimientos[[#This Row],[Prioridad]]="Baja",((AN278*60)+AO278)-720,IF(TablaRequerimientos[[#This Row],[Prioridad]]="Media",((AN278*60)+AO278)-120))</f>
        <v>-720</v>
      </c>
      <c r="AR278" t="str">
        <f t="shared" si="34"/>
        <v>viernes</v>
      </c>
    </row>
    <row r="279" spans="1:44" x14ac:dyDescent="0.25">
      <c r="A279" s="26" t="s">
        <v>4667</v>
      </c>
      <c r="B279" t="s">
        <v>4668</v>
      </c>
      <c r="C279" t="s">
        <v>395</v>
      </c>
      <c r="D279" t="s">
        <v>150</v>
      </c>
      <c r="E279" t="s">
        <v>546</v>
      </c>
      <c r="F279" t="s">
        <v>4669</v>
      </c>
      <c r="G279" s="12">
        <v>43840</v>
      </c>
      <c r="H279" s="13">
        <v>0.59689814814814812</v>
      </c>
      <c r="I279" s="12">
        <v>43840</v>
      </c>
      <c r="J279" s="13">
        <v>0.61829861111111117</v>
      </c>
      <c r="K279" s="27">
        <v>43841.635474537034</v>
      </c>
      <c r="M279" s="11"/>
      <c r="O279" s="11" t="s">
        <v>546</v>
      </c>
      <c r="P279" s="11" t="s">
        <v>546</v>
      </c>
      <c r="X279" s="29" t="str">
        <f>IFERROR(VLOOKUP(TablaRequerimientos[[#This Row],[ID de orden de trabajo+]],#REF!,11,FALSE),"Por validar")</f>
        <v>Por validar</v>
      </c>
      <c r="Y279" s="11" t="str">
        <f>IFERROR(VLOOKUP(TablaRequerimientos[[#This Row],[ID de orden de trabajo+]],#REF!,12,FALSE),"Por validar")</f>
        <v>Por validar</v>
      </c>
      <c r="Z279" s="11">
        <v>8.6805555474711582E-4</v>
      </c>
      <c r="AA279" s="11" t="s">
        <v>37</v>
      </c>
      <c r="AC279" s="17" t="str">
        <f>TablaRequerimientos[[#This Row],[Tiempo Total Gestión]]</f>
        <v/>
      </c>
      <c r="AD279" s="11" t="e">
        <f t="shared" si="28"/>
        <v>#VALUE!</v>
      </c>
      <c r="AE279" s="11" t="e">
        <f t="shared" si="29"/>
        <v>#VALUE!</v>
      </c>
      <c r="AF279" s="11" t="e">
        <f>IF(TablaRequerimientos[[#This Row],[Prioridad]]="Baja",(AD279-24)*60+AE279,IF(TablaRequerimientos[[#This Row],[Prioridad]]="Media",(AD279-4)*60+AE279,(AD279-2)*60+AE279))</f>
        <v>#VALUE!</v>
      </c>
      <c r="AH279" s="29" t="str">
        <f>TablaRequerimientos[[#This Row],[Tiempo Creación (HH:mm)]]</f>
        <v>Por validar</v>
      </c>
      <c r="AI279" s="28" t="e">
        <f t="shared" si="30"/>
        <v>#VALUE!</v>
      </c>
      <c r="AJ279" s="28" t="e">
        <f t="shared" si="31"/>
        <v>#VALUE!</v>
      </c>
      <c r="AK279" s="28" t="e">
        <f>IF(TablaRequerimientos[[#This Row],[Prioridad]]="Baja",((AI279*60)+AJ279)-30,IF(TablaRequerimientos[[#This Row],[Prioridad]]="Media",((AI279*60)+AJ279)-15))</f>
        <v>#VALUE!</v>
      </c>
      <c r="AM279" s="11">
        <f>TablaRequerimientos[[#This Row],[Tiempo Avance Incidente]]</f>
        <v>8.6805555474711582E-4</v>
      </c>
      <c r="AN279" s="11">
        <f t="shared" si="32"/>
        <v>0</v>
      </c>
      <c r="AO279" s="11">
        <f t="shared" si="33"/>
        <v>1</v>
      </c>
      <c r="AP279" s="11">
        <f>IF(TablaRequerimientos[[#This Row],[Prioridad]]="Baja",((AN279*60)+AO279)-720,IF(TablaRequerimientos[[#This Row],[Prioridad]]="Media",((AN279*60)+AO279)-120))</f>
        <v>-719</v>
      </c>
      <c r="AR279" t="str">
        <f t="shared" si="34"/>
        <v>viernes</v>
      </c>
    </row>
    <row r="280" spans="1:44" x14ac:dyDescent="0.25">
      <c r="A280" s="26" t="s">
        <v>4670</v>
      </c>
      <c r="B280" t="s">
        <v>4671</v>
      </c>
      <c r="C280" t="s">
        <v>395</v>
      </c>
      <c r="D280" t="s">
        <v>150</v>
      </c>
      <c r="E280" t="s">
        <v>546</v>
      </c>
      <c r="F280" t="s">
        <v>111</v>
      </c>
      <c r="G280" s="12">
        <v>43840</v>
      </c>
      <c r="H280" s="13">
        <v>0.52449074074074076</v>
      </c>
      <c r="I280" s="12">
        <v>43840</v>
      </c>
      <c r="J280" s="13">
        <v>0.55296296296296299</v>
      </c>
      <c r="K280" s="27">
        <v>43841.635474537034</v>
      </c>
      <c r="M280" s="11"/>
      <c r="O280" s="11" t="s">
        <v>546</v>
      </c>
      <c r="P280" s="11" t="s">
        <v>546</v>
      </c>
      <c r="X280" s="29" t="str">
        <f>IFERROR(VLOOKUP(TablaRequerimientos[[#This Row],[ID de orden de trabajo+]],#REF!,11,FALSE),"Por validar")</f>
        <v>Por validar</v>
      </c>
      <c r="Y280" s="11" t="str">
        <f>IFERROR(VLOOKUP(TablaRequerimientos[[#This Row],[ID de orden de trabajo+]],#REF!,12,FALSE),"Por validar")</f>
        <v>Por validar</v>
      </c>
      <c r="Z280" s="11">
        <v>5.0925925461342558E-4</v>
      </c>
      <c r="AA280" s="11" t="s">
        <v>37</v>
      </c>
      <c r="AC280" s="17" t="str">
        <f>TablaRequerimientos[[#This Row],[Tiempo Total Gestión]]</f>
        <v/>
      </c>
      <c r="AD280" s="11" t="e">
        <f t="shared" si="28"/>
        <v>#VALUE!</v>
      </c>
      <c r="AE280" s="11" t="e">
        <f t="shared" si="29"/>
        <v>#VALUE!</v>
      </c>
      <c r="AF280" s="11" t="e">
        <f>IF(TablaRequerimientos[[#This Row],[Prioridad]]="Baja",(AD280-24)*60+AE280,IF(TablaRequerimientos[[#This Row],[Prioridad]]="Media",(AD280-4)*60+AE280,(AD280-2)*60+AE280))</f>
        <v>#VALUE!</v>
      </c>
      <c r="AH280" s="29" t="str">
        <f>TablaRequerimientos[[#This Row],[Tiempo Creación (HH:mm)]]</f>
        <v>Por validar</v>
      </c>
      <c r="AI280" s="28" t="e">
        <f t="shared" si="30"/>
        <v>#VALUE!</v>
      </c>
      <c r="AJ280" s="28" t="e">
        <f t="shared" si="31"/>
        <v>#VALUE!</v>
      </c>
      <c r="AK280" s="28" t="e">
        <f>IF(TablaRequerimientos[[#This Row],[Prioridad]]="Baja",((AI280*60)+AJ280)-30,IF(TablaRequerimientos[[#This Row],[Prioridad]]="Media",((AI280*60)+AJ280)-15))</f>
        <v>#VALUE!</v>
      </c>
      <c r="AM280" s="11">
        <f>TablaRequerimientos[[#This Row],[Tiempo Avance Incidente]]</f>
        <v>5.0925925461342558E-4</v>
      </c>
      <c r="AN280" s="11">
        <f t="shared" si="32"/>
        <v>0</v>
      </c>
      <c r="AO280" s="11">
        <f t="shared" si="33"/>
        <v>0</v>
      </c>
      <c r="AP280" s="11">
        <f>IF(TablaRequerimientos[[#This Row],[Prioridad]]="Baja",((AN280*60)+AO280)-720,IF(TablaRequerimientos[[#This Row],[Prioridad]]="Media",((AN280*60)+AO280)-120))</f>
        <v>-720</v>
      </c>
      <c r="AR280" t="str">
        <f t="shared" si="34"/>
        <v>viernes</v>
      </c>
    </row>
    <row r="281" spans="1:44" x14ac:dyDescent="0.25">
      <c r="A281" s="26" t="s">
        <v>4672</v>
      </c>
      <c r="B281" t="s">
        <v>4673</v>
      </c>
      <c r="C281" t="s">
        <v>395</v>
      </c>
      <c r="D281" t="s">
        <v>150</v>
      </c>
      <c r="E281" t="s">
        <v>37</v>
      </c>
      <c r="F281" t="s">
        <v>111</v>
      </c>
      <c r="G281" s="12">
        <v>43840</v>
      </c>
      <c r="H281" s="13">
        <v>0.53059027777777779</v>
      </c>
      <c r="I281" s="12">
        <v>43846</v>
      </c>
      <c r="J281" s="13">
        <v>0.48391203703703706</v>
      </c>
      <c r="K281" s="27">
        <v>43847.53398148148</v>
      </c>
      <c r="M281" s="11"/>
      <c r="O281" s="11" t="s">
        <v>133</v>
      </c>
      <c r="P281" s="11" t="s">
        <v>37</v>
      </c>
      <c r="X281" s="17" t="str">
        <f>IFERROR(VLOOKUP(TablaRequerimientos[[#This Row],[ID de orden de trabajo+]],#REF!,11,FALSE),"Por validar")</f>
        <v>Por validar</v>
      </c>
      <c r="Y281" s="11" t="str">
        <f>IFERROR(VLOOKUP(TablaRequerimientos[[#This Row],[ID de orden de trabajo+]],#REF!,12,FALSE),"Por validar")</f>
        <v>Por validar</v>
      </c>
      <c r="Z281" s="11">
        <v>1.0648148163454607E-3</v>
      </c>
      <c r="AA281" s="11" t="s">
        <v>37</v>
      </c>
      <c r="AC281" s="17" t="str">
        <f>TablaRequerimientos[[#This Row],[Tiempo Total Gestión]]</f>
        <v>00:00</v>
      </c>
      <c r="AD281" s="11">
        <f t="shared" si="28"/>
        <v>0</v>
      </c>
      <c r="AE281" s="11">
        <f t="shared" si="29"/>
        <v>0</v>
      </c>
      <c r="AF281" s="11">
        <f>IF(TablaRequerimientos[[#This Row],[Prioridad]]="Baja",(AD281-24)*60+AE281,IF(TablaRequerimientos[[#This Row],[Prioridad]]="Media",(AD281-4)*60+AE281,(AD281-2)*60+AE281))</f>
        <v>-1440</v>
      </c>
      <c r="AH281" s="17" t="str">
        <f>TablaRequerimientos[[#This Row],[Tiempo Creación (HH:mm)]]</f>
        <v>Por validar</v>
      </c>
      <c r="AI281" s="11" t="e">
        <f t="shared" si="30"/>
        <v>#VALUE!</v>
      </c>
      <c r="AJ281" s="11" t="e">
        <f t="shared" si="31"/>
        <v>#VALUE!</v>
      </c>
      <c r="AK281" s="11" t="e">
        <f>IF(TablaRequerimientos[[#This Row],[Prioridad]]="Baja",((AI281*60)+AJ281)-30,IF(TablaRequerimientos[[#This Row],[Prioridad]]="Media",((AI281*60)+AJ281)-15))</f>
        <v>#VALUE!</v>
      </c>
      <c r="AM281" s="11">
        <f>TablaRequerimientos[[#This Row],[Tiempo Avance Incidente]]</f>
        <v>1.0648148163454607E-3</v>
      </c>
      <c r="AN281" s="11">
        <f t="shared" si="32"/>
        <v>0</v>
      </c>
      <c r="AO281" s="11">
        <f t="shared" si="33"/>
        <v>1</v>
      </c>
      <c r="AP281" s="11">
        <f>IF(TablaRequerimientos[[#This Row],[Prioridad]]="Baja",((AN281*60)+AO281)-720,IF(TablaRequerimientos[[#This Row],[Prioridad]]="Media",((AN281*60)+AO281)-120))</f>
        <v>-719</v>
      </c>
      <c r="AR281" t="str">
        <f t="shared" si="34"/>
        <v>viernes</v>
      </c>
    </row>
    <row r="282" spans="1:44" x14ac:dyDescent="0.25">
      <c r="A282" s="26" t="s">
        <v>4674</v>
      </c>
      <c r="B282" t="s">
        <v>4675</v>
      </c>
      <c r="C282" t="s">
        <v>395</v>
      </c>
      <c r="D282" t="s">
        <v>150</v>
      </c>
      <c r="E282" t="s">
        <v>546</v>
      </c>
      <c r="F282" t="s">
        <v>111</v>
      </c>
      <c r="G282" s="12">
        <v>43840</v>
      </c>
      <c r="H282" s="13">
        <v>0.61721064814814819</v>
      </c>
      <c r="I282" s="12">
        <v>43840</v>
      </c>
      <c r="J282" s="13">
        <v>0.68258101851851849</v>
      </c>
      <c r="K282" s="27">
        <v>43841.698310185187</v>
      </c>
      <c r="M282" s="11"/>
      <c r="O282" s="11" t="s">
        <v>546</v>
      </c>
      <c r="P282" s="11" t="s">
        <v>546</v>
      </c>
      <c r="X282" s="17" t="str">
        <f>IFERROR(VLOOKUP(TablaRequerimientos[[#This Row],[ID de orden de trabajo+]],#REF!,11,FALSE),"Por validar")</f>
        <v>Por validar</v>
      </c>
      <c r="Y282" s="11" t="str">
        <f>IFERROR(VLOOKUP(TablaRequerimientos[[#This Row],[ID de orden de trabajo+]],#REF!,12,FALSE),"Por validar")</f>
        <v>Por validar</v>
      </c>
      <c r="Z282" s="11">
        <v>5.2083333139307797E-4</v>
      </c>
      <c r="AA282" s="11" t="s">
        <v>37</v>
      </c>
      <c r="AC282" s="17" t="str">
        <f>TablaRequerimientos[[#This Row],[Tiempo Total Gestión]]</f>
        <v/>
      </c>
      <c r="AD282" s="11" t="e">
        <f t="shared" si="28"/>
        <v>#VALUE!</v>
      </c>
      <c r="AE282" s="11" t="e">
        <f t="shared" si="29"/>
        <v>#VALUE!</v>
      </c>
      <c r="AF282" s="11" t="e">
        <f>IF(TablaRequerimientos[[#This Row],[Prioridad]]="Baja",(AD282-24)*60+AE282,IF(TablaRequerimientos[[#This Row],[Prioridad]]="Media",(AD282-4)*60+AE282,(AD282-2)*60+AE282))</f>
        <v>#VALUE!</v>
      </c>
      <c r="AH282" s="17" t="str">
        <f>TablaRequerimientos[[#This Row],[Tiempo Creación (HH:mm)]]</f>
        <v>Por validar</v>
      </c>
      <c r="AI282" s="11" t="e">
        <f t="shared" si="30"/>
        <v>#VALUE!</v>
      </c>
      <c r="AJ282" s="11" t="e">
        <f t="shared" si="31"/>
        <v>#VALUE!</v>
      </c>
      <c r="AK282" s="11" t="e">
        <f>IF(TablaRequerimientos[[#This Row],[Prioridad]]="Baja",((AI282*60)+AJ282)-30,IF(TablaRequerimientos[[#This Row],[Prioridad]]="Media",((AI282*60)+AJ282)-15))</f>
        <v>#VALUE!</v>
      </c>
      <c r="AM282" s="11">
        <f>TablaRequerimientos[[#This Row],[Tiempo Avance Incidente]]</f>
        <v>5.2083333139307797E-4</v>
      </c>
      <c r="AN282" s="11">
        <f t="shared" si="32"/>
        <v>0</v>
      </c>
      <c r="AO282" s="11">
        <f t="shared" si="33"/>
        <v>0</v>
      </c>
      <c r="AP282" s="11">
        <f>IF(TablaRequerimientos[[#This Row],[Prioridad]]="Baja",((AN282*60)+AO282)-720,IF(TablaRequerimientos[[#This Row],[Prioridad]]="Media",((AN282*60)+AO282)-120))</f>
        <v>-720</v>
      </c>
      <c r="AR282" t="str">
        <f t="shared" si="34"/>
        <v>viernes</v>
      </c>
    </row>
    <row r="283" spans="1:44" x14ac:dyDescent="0.25">
      <c r="A283" s="26" t="s">
        <v>4676</v>
      </c>
      <c r="B283" t="s">
        <v>4677</v>
      </c>
      <c r="C283" t="s">
        <v>395</v>
      </c>
      <c r="D283" t="s">
        <v>150</v>
      </c>
      <c r="E283" t="s">
        <v>546</v>
      </c>
      <c r="F283" t="s">
        <v>111</v>
      </c>
      <c r="G283" s="12">
        <v>43840</v>
      </c>
      <c r="H283" s="13">
        <v>0.69379629629629624</v>
      </c>
      <c r="I283" s="12">
        <v>43840</v>
      </c>
      <c r="J283" s="13">
        <v>0.69726851851851857</v>
      </c>
      <c r="K283" s="27">
        <v>43841.698310185187</v>
      </c>
      <c r="M283" s="11"/>
      <c r="O283" s="11" t="s">
        <v>546</v>
      </c>
      <c r="P283" s="11" t="s">
        <v>546</v>
      </c>
      <c r="X283" s="29" t="str">
        <f>IFERROR(VLOOKUP(TablaRequerimientos[[#This Row],[ID de orden de trabajo+]],#REF!,11,FALSE),"Por validar")</f>
        <v>Por validar</v>
      </c>
      <c r="Y283" s="11" t="str">
        <f>IFERROR(VLOOKUP(TablaRequerimientos[[#This Row],[ID de orden de trabajo+]],#REF!,12,FALSE),"Por validar")</f>
        <v>Por validar</v>
      </c>
      <c r="Z283" s="11" t="s">
        <v>7995</v>
      </c>
      <c r="AA283" s="11" t="s">
        <v>7995</v>
      </c>
      <c r="AC283" s="17" t="str">
        <f>TablaRequerimientos[[#This Row],[Tiempo Total Gestión]]</f>
        <v/>
      </c>
      <c r="AD283" s="11" t="e">
        <f t="shared" si="28"/>
        <v>#VALUE!</v>
      </c>
      <c r="AE283" s="11" t="e">
        <f t="shared" si="29"/>
        <v>#VALUE!</v>
      </c>
      <c r="AF283" s="11" t="e">
        <f>IF(TablaRequerimientos[[#This Row],[Prioridad]]="Baja",(AD283-24)*60+AE283,IF(TablaRequerimientos[[#This Row],[Prioridad]]="Media",(AD283-4)*60+AE283,(AD283-2)*60+AE283))</f>
        <v>#VALUE!</v>
      </c>
      <c r="AH283" s="29" t="str">
        <f>TablaRequerimientos[[#This Row],[Tiempo Creación (HH:mm)]]</f>
        <v>Por validar</v>
      </c>
      <c r="AI283" s="28" t="e">
        <f t="shared" si="30"/>
        <v>#VALUE!</v>
      </c>
      <c r="AJ283" s="28" t="e">
        <f t="shared" si="31"/>
        <v>#VALUE!</v>
      </c>
      <c r="AK283" s="28" t="e">
        <f>IF(TablaRequerimientos[[#This Row],[Prioridad]]="Baja",((AI283*60)+AJ283)-30,IF(TablaRequerimientos[[#This Row],[Prioridad]]="Media",((AI283*60)+AJ283)-15))</f>
        <v>#VALUE!</v>
      </c>
      <c r="AM283" s="11" t="str">
        <f>TablaRequerimientos[[#This Row],[Tiempo Avance Incidente]]</f>
        <v>POR VALIDAR</v>
      </c>
      <c r="AN283" s="11" t="e">
        <f t="shared" si="32"/>
        <v>#VALUE!</v>
      </c>
      <c r="AO283" s="11" t="e">
        <f t="shared" si="33"/>
        <v>#VALUE!</v>
      </c>
      <c r="AP283" s="11" t="e">
        <f>IF(TablaRequerimientos[[#This Row],[Prioridad]]="Baja",((AN283*60)+AO283)-720,IF(TablaRequerimientos[[#This Row],[Prioridad]]="Media",((AN283*60)+AO283)-120))</f>
        <v>#VALUE!</v>
      </c>
      <c r="AR283" t="str">
        <f t="shared" si="34"/>
        <v>viernes</v>
      </c>
    </row>
    <row r="284" spans="1:44" x14ac:dyDescent="0.25">
      <c r="A284" s="26" t="s">
        <v>4678</v>
      </c>
      <c r="B284" t="s">
        <v>4679</v>
      </c>
      <c r="C284" t="s">
        <v>395</v>
      </c>
      <c r="D284" t="s">
        <v>150</v>
      </c>
      <c r="E284" t="s">
        <v>546</v>
      </c>
      <c r="F284" t="s">
        <v>111</v>
      </c>
      <c r="G284" s="12">
        <v>43840</v>
      </c>
      <c r="H284" s="13">
        <v>0.70802083333333332</v>
      </c>
      <c r="I284" s="12">
        <v>43840</v>
      </c>
      <c r="J284" s="13">
        <v>0.72144675925925927</v>
      </c>
      <c r="K284" s="27">
        <v>43841.792581018519</v>
      </c>
      <c r="M284" s="11"/>
      <c r="O284" s="11" t="s">
        <v>546</v>
      </c>
      <c r="P284" s="11" t="s">
        <v>546</v>
      </c>
      <c r="X284" s="29" t="str">
        <f>IFERROR(VLOOKUP(TablaRequerimientos[[#This Row],[ID de orden de trabajo+]],#REF!,11,FALSE),"Por validar")</f>
        <v>Por validar</v>
      </c>
      <c r="Y284" s="11" t="str">
        <f>IFERROR(VLOOKUP(TablaRequerimientos[[#This Row],[ID de orden de trabajo+]],#REF!,12,FALSE),"Por validar")</f>
        <v>Por validar</v>
      </c>
      <c r="Z284" s="11">
        <v>4.6296296204673126E-4</v>
      </c>
      <c r="AA284" s="11" t="s">
        <v>37</v>
      </c>
      <c r="AC284" s="17" t="str">
        <f>TablaRequerimientos[[#This Row],[Tiempo Total Gestión]]</f>
        <v/>
      </c>
      <c r="AD284" s="11" t="e">
        <f t="shared" si="28"/>
        <v>#VALUE!</v>
      </c>
      <c r="AE284" s="11" t="e">
        <f t="shared" si="29"/>
        <v>#VALUE!</v>
      </c>
      <c r="AF284" s="11" t="e">
        <f>IF(TablaRequerimientos[[#This Row],[Prioridad]]="Baja",(AD284-24)*60+AE284,IF(TablaRequerimientos[[#This Row],[Prioridad]]="Media",(AD284-4)*60+AE284,(AD284-2)*60+AE284))</f>
        <v>#VALUE!</v>
      </c>
      <c r="AH284" s="29" t="str">
        <f>TablaRequerimientos[[#This Row],[Tiempo Creación (HH:mm)]]</f>
        <v>Por validar</v>
      </c>
      <c r="AI284" s="28" t="e">
        <f t="shared" si="30"/>
        <v>#VALUE!</v>
      </c>
      <c r="AJ284" s="28" t="e">
        <f t="shared" si="31"/>
        <v>#VALUE!</v>
      </c>
      <c r="AK284" s="28" t="e">
        <f>IF(TablaRequerimientos[[#This Row],[Prioridad]]="Baja",((AI284*60)+AJ284)-30,IF(TablaRequerimientos[[#This Row],[Prioridad]]="Media",((AI284*60)+AJ284)-15))</f>
        <v>#VALUE!</v>
      </c>
      <c r="AM284" s="11">
        <f>TablaRequerimientos[[#This Row],[Tiempo Avance Incidente]]</f>
        <v>4.6296296204673126E-4</v>
      </c>
      <c r="AN284" s="11">
        <f t="shared" si="32"/>
        <v>0</v>
      </c>
      <c r="AO284" s="11">
        <f t="shared" si="33"/>
        <v>0</v>
      </c>
      <c r="AP284" s="11">
        <f>IF(TablaRequerimientos[[#This Row],[Prioridad]]="Baja",((AN284*60)+AO284)-720,IF(TablaRequerimientos[[#This Row],[Prioridad]]="Media",((AN284*60)+AO284)-120))</f>
        <v>-720</v>
      </c>
      <c r="AR284" t="str">
        <f t="shared" si="34"/>
        <v>viernes</v>
      </c>
    </row>
    <row r="285" spans="1:44" x14ac:dyDescent="0.25">
      <c r="A285" s="26" t="s">
        <v>4680</v>
      </c>
      <c r="B285" t="s">
        <v>4681</v>
      </c>
      <c r="C285" t="s">
        <v>395</v>
      </c>
      <c r="D285" t="s">
        <v>150</v>
      </c>
      <c r="E285" t="s">
        <v>546</v>
      </c>
      <c r="F285" t="s">
        <v>111</v>
      </c>
      <c r="G285" s="12">
        <v>43840</v>
      </c>
      <c r="H285" s="13">
        <v>0.71598379629629638</v>
      </c>
      <c r="I285" s="12">
        <v>43843</v>
      </c>
      <c r="J285" s="13">
        <v>0.53543981481481484</v>
      </c>
      <c r="K285" s="27">
        <v>43844.553703703707</v>
      </c>
      <c r="M285" s="11"/>
      <c r="O285" s="11" t="s">
        <v>546</v>
      </c>
      <c r="P285" s="11" t="s">
        <v>546</v>
      </c>
      <c r="X285" s="29" t="str">
        <f>IFERROR(VLOOKUP(TablaRequerimientos[[#This Row],[ID de orden de trabajo+]],#REF!,11,FALSE),"Por validar")</f>
        <v>Por validar</v>
      </c>
      <c r="Y285" s="11" t="str">
        <f>IFERROR(VLOOKUP(TablaRequerimientos[[#This Row],[ID de orden de trabajo+]],#REF!,12,FALSE),"Por validar")</f>
        <v>Por validar</v>
      </c>
      <c r="Z285" s="11">
        <v>1.9675926159834489E-4</v>
      </c>
      <c r="AA285" s="11" t="s">
        <v>37</v>
      </c>
      <c r="AC285" s="17" t="str">
        <f>TablaRequerimientos[[#This Row],[Tiempo Total Gestión]]</f>
        <v/>
      </c>
      <c r="AD285" s="11" t="e">
        <f t="shared" si="28"/>
        <v>#VALUE!</v>
      </c>
      <c r="AE285" s="11" t="e">
        <f t="shared" si="29"/>
        <v>#VALUE!</v>
      </c>
      <c r="AF285" s="11" t="e">
        <f>IF(TablaRequerimientos[[#This Row],[Prioridad]]="Baja",(AD285-24)*60+AE285,IF(TablaRequerimientos[[#This Row],[Prioridad]]="Media",(AD285-4)*60+AE285,(AD285-2)*60+AE285))</f>
        <v>#VALUE!</v>
      </c>
      <c r="AH285" s="29" t="str">
        <f>TablaRequerimientos[[#This Row],[Tiempo Creación (HH:mm)]]</f>
        <v>Por validar</v>
      </c>
      <c r="AI285" s="28" t="e">
        <f t="shared" si="30"/>
        <v>#VALUE!</v>
      </c>
      <c r="AJ285" s="28" t="e">
        <f t="shared" si="31"/>
        <v>#VALUE!</v>
      </c>
      <c r="AK285" s="28" t="e">
        <f>IF(TablaRequerimientos[[#This Row],[Prioridad]]="Baja",((AI285*60)+AJ285)-30,IF(TablaRequerimientos[[#This Row],[Prioridad]]="Media",((AI285*60)+AJ285)-15))</f>
        <v>#VALUE!</v>
      </c>
      <c r="AM285" s="11">
        <f>TablaRequerimientos[[#This Row],[Tiempo Avance Incidente]]</f>
        <v>1.9675926159834489E-4</v>
      </c>
      <c r="AN285" s="11">
        <f t="shared" si="32"/>
        <v>0</v>
      </c>
      <c r="AO285" s="11">
        <f t="shared" si="33"/>
        <v>0</v>
      </c>
      <c r="AP285" s="11">
        <f>IF(TablaRequerimientos[[#This Row],[Prioridad]]="Baja",((AN285*60)+AO285)-720,IF(TablaRequerimientos[[#This Row],[Prioridad]]="Media",((AN285*60)+AO285)-120))</f>
        <v>-720</v>
      </c>
      <c r="AR285" t="str">
        <f t="shared" si="34"/>
        <v>viernes</v>
      </c>
    </row>
    <row r="286" spans="1:44" x14ac:dyDescent="0.25">
      <c r="A286" s="26" t="s">
        <v>4682</v>
      </c>
      <c r="B286" t="s">
        <v>4683</v>
      </c>
      <c r="C286" t="s">
        <v>395</v>
      </c>
      <c r="D286" t="s">
        <v>150</v>
      </c>
      <c r="E286" t="s">
        <v>546</v>
      </c>
      <c r="F286" t="s">
        <v>111</v>
      </c>
      <c r="G286" s="12">
        <v>43840</v>
      </c>
      <c r="H286" s="13">
        <v>0.76589120370370367</v>
      </c>
      <c r="I286" s="12">
        <v>43843</v>
      </c>
      <c r="J286" s="13">
        <v>0.39954861111111112</v>
      </c>
      <c r="K286" s="27">
        <v>43844.477673611109</v>
      </c>
      <c r="M286" s="11"/>
      <c r="O286" s="11" t="s">
        <v>546</v>
      </c>
      <c r="P286" s="11" t="s">
        <v>546</v>
      </c>
      <c r="X286" s="29" t="str">
        <f>IFERROR(VLOOKUP(TablaRequerimientos[[#This Row],[ID de orden de trabajo+]],#REF!,11,FALSE),"Por validar")</f>
        <v>Por validar</v>
      </c>
      <c r="Y286" s="11" t="str">
        <f>IFERROR(VLOOKUP(TablaRequerimientos[[#This Row],[ID de orden de trabajo+]],#REF!,12,FALSE),"Por validar")</f>
        <v>Por validar</v>
      </c>
      <c r="Z286" s="11">
        <v>5.2083333139307797E-4</v>
      </c>
      <c r="AA286" s="11" t="s">
        <v>37</v>
      </c>
      <c r="AC286" s="17" t="str">
        <f>TablaRequerimientos[[#This Row],[Tiempo Total Gestión]]</f>
        <v/>
      </c>
      <c r="AD286" s="11" t="e">
        <f t="shared" si="28"/>
        <v>#VALUE!</v>
      </c>
      <c r="AE286" s="11" t="e">
        <f t="shared" si="29"/>
        <v>#VALUE!</v>
      </c>
      <c r="AF286" s="11" t="e">
        <f>IF(TablaRequerimientos[[#This Row],[Prioridad]]="Baja",(AD286-24)*60+AE286,IF(TablaRequerimientos[[#This Row],[Prioridad]]="Media",(AD286-4)*60+AE286,(AD286-2)*60+AE286))</f>
        <v>#VALUE!</v>
      </c>
      <c r="AH286" s="29" t="str">
        <f>TablaRequerimientos[[#This Row],[Tiempo Creación (HH:mm)]]</f>
        <v>Por validar</v>
      </c>
      <c r="AI286" s="28" t="e">
        <f t="shared" si="30"/>
        <v>#VALUE!</v>
      </c>
      <c r="AJ286" s="28" t="e">
        <f t="shared" si="31"/>
        <v>#VALUE!</v>
      </c>
      <c r="AK286" s="28" t="e">
        <f>IF(TablaRequerimientos[[#This Row],[Prioridad]]="Baja",((AI286*60)+AJ286)-30,IF(TablaRequerimientos[[#This Row],[Prioridad]]="Media",((AI286*60)+AJ286)-15))</f>
        <v>#VALUE!</v>
      </c>
      <c r="AM286" s="11">
        <f>TablaRequerimientos[[#This Row],[Tiempo Avance Incidente]]</f>
        <v>5.2083333139307797E-4</v>
      </c>
      <c r="AN286" s="11">
        <f t="shared" si="32"/>
        <v>0</v>
      </c>
      <c r="AO286" s="11">
        <f t="shared" si="33"/>
        <v>0</v>
      </c>
      <c r="AP286" s="11">
        <f>IF(TablaRequerimientos[[#This Row],[Prioridad]]="Baja",((AN286*60)+AO286)-720,IF(TablaRequerimientos[[#This Row],[Prioridad]]="Media",((AN286*60)+AO286)-120))</f>
        <v>-720</v>
      </c>
      <c r="AR286" t="str">
        <f t="shared" si="34"/>
        <v>viernes</v>
      </c>
    </row>
    <row r="287" spans="1:44" x14ac:dyDescent="0.25">
      <c r="A287" s="26" t="s">
        <v>4684</v>
      </c>
      <c r="B287" t="s">
        <v>4679</v>
      </c>
      <c r="C287" t="s">
        <v>395</v>
      </c>
      <c r="D287" t="s">
        <v>150</v>
      </c>
      <c r="E287" t="s">
        <v>546</v>
      </c>
      <c r="F287" t="s">
        <v>111</v>
      </c>
      <c r="G287" s="12">
        <v>43840</v>
      </c>
      <c r="H287" s="13">
        <v>0.7064583333333333</v>
      </c>
      <c r="I287" s="12">
        <v>43840</v>
      </c>
      <c r="J287" s="13">
        <v>0.74936342592592586</v>
      </c>
      <c r="K287" s="27">
        <v>43841.792581018519</v>
      </c>
      <c r="M287" s="11"/>
      <c r="O287" s="11" t="s">
        <v>546</v>
      </c>
      <c r="P287" s="11" t="s">
        <v>546</v>
      </c>
      <c r="X287" s="29" t="str">
        <f>IFERROR(VLOOKUP(TablaRequerimientos[[#This Row],[ID de orden de trabajo+]],#REF!,11,FALSE),"Por validar")</f>
        <v>Por validar</v>
      </c>
      <c r="Y287" s="11" t="str">
        <f>IFERROR(VLOOKUP(TablaRequerimientos[[#This Row],[ID de orden de trabajo+]],#REF!,12,FALSE),"Por validar")</f>
        <v>Por validar</v>
      </c>
      <c r="Z287" s="11">
        <v>1.4351851859828457E-3</v>
      </c>
      <c r="AA287" s="11" t="s">
        <v>37</v>
      </c>
      <c r="AC287" s="17" t="str">
        <f>TablaRequerimientos[[#This Row],[Tiempo Total Gestión]]</f>
        <v/>
      </c>
      <c r="AD287" s="11" t="e">
        <f t="shared" si="28"/>
        <v>#VALUE!</v>
      </c>
      <c r="AE287" s="11" t="e">
        <f t="shared" si="29"/>
        <v>#VALUE!</v>
      </c>
      <c r="AF287" s="11" t="e">
        <f>IF(TablaRequerimientos[[#This Row],[Prioridad]]="Baja",(AD287-24)*60+AE287,IF(TablaRequerimientos[[#This Row],[Prioridad]]="Media",(AD287-4)*60+AE287,(AD287-2)*60+AE287))</f>
        <v>#VALUE!</v>
      </c>
      <c r="AH287" s="29" t="str">
        <f>TablaRequerimientos[[#This Row],[Tiempo Creación (HH:mm)]]</f>
        <v>Por validar</v>
      </c>
      <c r="AI287" s="28" t="e">
        <f t="shared" si="30"/>
        <v>#VALUE!</v>
      </c>
      <c r="AJ287" s="28" t="e">
        <f t="shared" si="31"/>
        <v>#VALUE!</v>
      </c>
      <c r="AK287" s="28" t="e">
        <f>IF(TablaRequerimientos[[#This Row],[Prioridad]]="Baja",((AI287*60)+AJ287)-30,IF(TablaRequerimientos[[#This Row],[Prioridad]]="Media",((AI287*60)+AJ287)-15))</f>
        <v>#VALUE!</v>
      </c>
      <c r="AM287" s="11">
        <f>TablaRequerimientos[[#This Row],[Tiempo Avance Incidente]]</f>
        <v>1.4351851859828457E-3</v>
      </c>
      <c r="AN287" s="11">
        <f t="shared" si="32"/>
        <v>0</v>
      </c>
      <c r="AO287" s="11">
        <f t="shared" si="33"/>
        <v>2</v>
      </c>
      <c r="AP287" s="11">
        <f>IF(TablaRequerimientos[[#This Row],[Prioridad]]="Baja",((AN287*60)+AO287)-720,IF(TablaRequerimientos[[#This Row],[Prioridad]]="Media",((AN287*60)+AO287)-120))</f>
        <v>-718</v>
      </c>
      <c r="AR287" t="str">
        <f t="shared" si="34"/>
        <v>viernes</v>
      </c>
    </row>
    <row r="288" spans="1:44" x14ac:dyDescent="0.25">
      <c r="A288" s="26" t="s">
        <v>4685</v>
      </c>
      <c r="B288" t="s">
        <v>4686</v>
      </c>
      <c r="C288" t="s">
        <v>462</v>
      </c>
      <c r="D288" t="s">
        <v>150</v>
      </c>
      <c r="E288" t="s">
        <v>546</v>
      </c>
      <c r="F288" t="s">
        <v>111</v>
      </c>
      <c r="G288" s="12">
        <v>43840</v>
      </c>
      <c r="H288" s="13">
        <v>0.73964120370370379</v>
      </c>
      <c r="I288" s="12">
        <v>43840</v>
      </c>
      <c r="J288" s="13">
        <v>0.75201388888888887</v>
      </c>
      <c r="K288" s="27">
        <v>43841.792581018519</v>
      </c>
      <c r="M288" s="11"/>
      <c r="O288" s="11" t="s">
        <v>546</v>
      </c>
      <c r="P288" s="11" t="s">
        <v>546</v>
      </c>
      <c r="X288" s="17" t="str">
        <f>IFERROR(VLOOKUP(TablaRequerimientos[[#This Row],[ID de orden de trabajo+]],#REF!,11,FALSE),"Por validar")</f>
        <v>Por validar</v>
      </c>
      <c r="Y288" s="11" t="str">
        <f>IFERROR(VLOOKUP(TablaRequerimientos[[#This Row],[ID de orden de trabajo+]],#REF!,12,FALSE),"Por validar")</f>
        <v>Por validar</v>
      </c>
      <c r="Z288" s="11">
        <v>3.4722222335403785E-4</v>
      </c>
      <c r="AA288" s="11" t="s">
        <v>37</v>
      </c>
      <c r="AC288" s="17" t="str">
        <f>TablaRequerimientos[[#This Row],[Tiempo Total Gestión]]</f>
        <v/>
      </c>
      <c r="AD288" s="11" t="e">
        <f t="shared" si="28"/>
        <v>#VALUE!</v>
      </c>
      <c r="AE288" s="11" t="e">
        <f t="shared" si="29"/>
        <v>#VALUE!</v>
      </c>
      <c r="AF288" s="11" t="e">
        <f>IF(TablaRequerimientos[[#This Row],[Prioridad]]="Baja",(AD288-24)*60+AE288,IF(TablaRequerimientos[[#This Row],[Prioridad]]="Media",(AD288-4)*60+AE288,(AD288-2)*60+AE288))</f>
        <v>#VALUE!</v>
      </c>
      <c r="AH288" s="17" t="str">
        <f>TablaRequerimientos[[#This Row],[Tiempo Creación (HH:mm)]]</f>
        <v>Por validar</v>
      </c>
      <c r="AI288" s="11" t="e">
        <f t="shared" si="30"/>
        <v>#VALUE!</v>
      </c>
      <c r="AJ288" s="11" t="e">
        <f t="shared" si="31"/>
        <v>#VALUE!</v>
      </c>
      <c r="AK288" s="11" t="e">
        <f>IF(TablaRequerimientos[[#This Row],[Prioridad]]="Baja",((AI288*60)+AJ288)-30,IF(TablaRequerimientos[[#This Row],[Prioridad]]="Media",((AI288*60)+AJ288)-15))</f>
        <v>#VALUE!</v>
      </c>
      <c r="AM288" s="11">
        <f>TablaRequerimientos[[#This Row],[Tiempo Avance Incidente]]</f>
        <v>3.4722222335403785E-4</v>
      </c>
      <c r="AN288" s="11">
        <f t="shared" si="32"/>
        <v>0</v>
      </c>
      <c r="AO288" s="11">
        <f t="shared" si="33"/>
        <v>0</v>
      </c>
      <c r="AP288" s="11">
        <f>IF(TablaRequerimientos[[#This Row],[Prioridad]]="Baja",((AN288*60)+AO288)-720,IF(TablaRequerimientos[[#This Row],[Prioridad]]="Media",((AN288*60)+AO288)-120))</f>
        <v>-720</v>
      </c>
      <c r="AR288" t="str">
        <f t="shared" si="34"/>
        <v>viernes</v>
      </c>
    </row>
    <row r="289" spans="1:44" x14ac:dyDescent="0.25">
      <c r="A289" s="26" t="s">
        <v>4687</v>
      </c>
      <c r="B289" t="s">
        <v>4688</v>
      </c>
      <c r="C289" t="s">
        <v>462</v>
      </c>
      <c r="D289" t="s">
        <v>150</v>
      </c>
      <c r="E289" t="s">
        <v>546</v>
      </c>
      <c r="F289" t="s">
        <v>111</v>
      </c>
      <c r="G289" s="12">
        <v>43840</v>
      </c>
      <c r="H289" s="13">
        <v>0.74858796296296293</v>
      </c>
      <c r="I289" s="12">
        <v>43840</v>
      </c>
      <c r="J289" s="13">
        <v>0.75472222222222218</v>
      </c>
      <c r="K289" s="27">
        <v>43841.792581018519</v>
      </c>
      <c r="M289" s="11"/>
      <c r="O289" s="11" t="s">
        <v>546</v>
      </c>
      <c r="P289" s="11" t="s">
        <v>546</v>
      </c>
      <c r="X289" s="17" t="str">
        <f>IFERROR(VLOOKUP(TablaRequerimientos[[#This Row],[ID de orden de trabajo+]],#REF!,11,FALSE),"Por validar")</f>
        <v>Por validar</v>
      </c>
      <c r="Y289" s="11" t="str">
        <f>IFERROR(VLOOKUP(TablaRequerimientos[[#This Row],[ID de orden de trabajo+]],#REF!,12,FALSE),"Por validar")</f>
        <v>Por validar</v>
      </c>
      <c r="Z289" s="11">
        <v>1.1574069503694773E-5</v>
      </c>
      <c r="AA289" s="11" t="s">
        <v>37</v>
      </c>
      <c r="AC289" s="17" t="str">
        <f>TablaRequerimientos[[#This Row],[Tiempo Total Gestión]]</f>
        <v/>
      </c>
      <c r="AD289" s="11" t="e">
        <f t="shared" si="28"/>
        <v>#VALUE!</v>
      </c>
      <c r="AE289" s="11" t="e">
        <f t="shared" si="29"/>
        <v>#VALUE!</v>
      </c>
      <c r="AF289" s="11" t="e">
        <f>IF(TablaRequerimientos[[#This Row],[Prioridad]]="Baja",(AD289-24)*60+AE289,IF(TablaRequerimientos[[#This Row],[Prioridad]]="Media",(AD289-4)*60+AE289,(AD289-2)*60+AE289))</f>
        <v>#VALUE!</v>
      </c>
      <c r="AH289" s="17" t="str">
        <f>TablaRequerimientos[[#This Row],[Tiempo Creación (HH:mm)]]</f>
        <v>Por validar</v>
      </c>
      <c r="AI289" s="11" t="e">
        <f t="shared" si="30"/>
        <v>#VALUE!</v>
      </c>
      <c r="AJ289" s="11" t="e">
        <f t="shared" si="31"/>
        <v>#VALUE!</v>
      </c>
      <c r="AK289" s="11" t="e">
        <f>IF(TablaRequerimientos[[#This Row],[Prioridad]]="Baja",((AI289*60)+AJ289)-30,IF(TablaRequerimientos[[#This Row],[Prioridad]]="Media",((AI289*60)+AJ289)-15))</f>
        <v>#VALUE!</v>
      </c>
      <c r="AM289" s="11">
        <f>TablaRequerimientos[[#This Row],[Tiempo Avance Incidente]]</f>
        <v>1.1574069503694773E-5</v>
      </c>
      <c r="AN289" s="11">
        <f t="shared" si="32"/>
        <v>0</v>
      </c>
      <c r="AO289" s="11">
        <f t="shared" si="33"/>
        <v>0</v>
      </c>
      <c r="AP289" s="11">
        <f>IF(TablaRequerimientos[[#This Row],[Prioridad]]="Baja",((AN289*60)+AO289)-720,IF(TablaRequerimientos[[#This Row],[Prioridad]]="Media",((AN289*60)+AO289)-120))</f>
        <v>-720</v>
      </c>
      <c r="AR289" t="str">
        <f t="shared" si="34"/>
        <v>viernes</v>
      </c>
    </row>
    <row r="290" spans="1:44" x14ac:dyDescent="0.25">
      <c r="A290" s="26" t="s">
        <v>4689</v>
      </c>
      <c r="B290" t="s">
        <v>4690</v>
      </c>
      <c r="C290" t="s">
        <v>395</v>
      </c>
      <c r="D290" t="s">
        <v>150</v>
      </c>
      <c r="E290" t="s">
        <v>546</v>
      </c>
      <c r="F290" t="s">
        <v>111</v>
      </c>
      <c r="G290" s="12">
        <v>43840</v>
      </c>
      <c r="H290" s="13">
        <v>0.7631944444444444</v>
      </c>
      <c r="I290" s="12">
        <v>43843</v>
      </c>
      <c r="J290" s="13">
        <v>0.62180555555555561</v>
      </c>
      <c r="K290" s="27">
        <v>43844.634687500002</v>
      </c>
      <c r="M290" s="11"/>
      <c r="O290" s="11" t="s">
        <v>546</v>
      </c>
      <c r="P290" s="11" t="s">
        <v>546</v>
      </c>
      <c r="X290" s="29" t="str">
        <f>IFERROR(VLOOKUP(TablaRequerimientos[[#This Row],[ID de orden de trabajo+]],#REF!,11,FALSE),"Por validar")</f>
        <v>Por validar</v>
      </c>
      <c r="Y290" s="11" t="str">
        <f>IFERROR(VLOOKUP(TablaRequerimientos[[#This Row],[ID de orden de trabajo+]],#REF!,12,FALSE),"Por validar")</f>
        <v>Por validar</v>
      </c>
      <c r="Z290" s="11">
        <v>1.157407408754807E-3</v>
      </c>
      <c r="AA290" s="11" t="s">
        <v>37</v>
      </c>
      <c r="AC290" s="17" t="str">
        <f>TablaRequerimientos[[#This Row],[Tiempo Total Gestión]]</f>
        <v/>
      </c>
      <c r="AD290" s="11" t="e">
        <f t="shared" si="28"/>
        <v>#VALUE!</v>
      </c>
      <c r="AE290" s="11" t="e">
        <f t="shared" si="29"/>
        <v>#VALUE!</v>
      </c>
      <c r="AF290" s="11" t="e">
        <f>IF(TablaRequerimientos[[#This Row],[Prioridad]]="Baja",(AD290-24)*60+AE290,IF(TablaRequerimientos[[#This Row],[Prioridad]]="Media",(AD290-4)*60+AE290,(AD290-2)*60+AE290))</f>
        <v>#VALUE!</v>
      </c>
      <c r="AH290" s="17" t="str">
        <f>TablaRequerimientos[[#This Row],[Tiempo Creación (HH:mm)]]</f>
        <v>Por validar</v>
      </c>
      <c r="AI290" s="11" t="e">
        <f t="shared" si="30"/>
        <v>#VALUE!</v>
      </c>
      <c r="AJ290" s="11" t="e">
        <f t="shared" si="31"/>
        <v>#VALUE!</v>
      </c>
      <c r="AK290" s="11" t="e">
        <f>IF(TablaRequerimientos[[#This Row],[Prioridad]]="Baja",((AI290*60)+AJ290)-30,IF(TablaRequerimientos[[#This Row],[Prioridad]]="Media",((AI290*60)+AJ290)-15))</f>
        <v>#VALUE!</v>
      </c>
      <c r="AM290" s="11">
        <f>TablaRequerimientos[[#This Row],[Tiempo Avance Incidente]]</f>
        <v>1.157407408754807E-3</v>
      </c>
      <c r="AN290" s="11">
        <f t="shared" si="32"/>
        <v>0</v>
      </c>
      <c r="AO290" s="11">
        <f t="shared" si="33"/>
        <v>1</v>
      </c>
      <c r="AP290" s="11">
        <f>IF(TablaRequerimientos[[#This Row],[Prioridad]]="Baja",((AN290*60)+AO290)-720,IF(TablaRequerimientos[[#This Row],[Prioridad]]="Media",((AN290*60)+AO290)-120))</f>
        <v>-719</v>
      </c>
      <c r="AR290" t="str">
        <f t="shared" si="34"/>
        <v>viernes</v>
      </c>
    </row>
    <row r="291" spans="1:44" x14ac:dyDescent="0.25">
      <c r="A291" s="26" t="s">
        <v>4691</v>
      </c>
      <c r="B291" t="s">
        <v>4692</v>
      </c>
      <c r="C291" t="s">
        <v>3140</v>
      </c>
      <c r="D291" t="s">
        <v>150</v>
      </c>
      <c r="E291" t="s">
        <v>546</v>
      </c>
      <c r="F291" t="s">
        <v>111</v>
      </c>
      <c r="G291" s="12">
        <v>43840</v>
      </c>
      <c r="H291" s="13">
        <v>0.76940972222222215</v>
      </c>
      <c r="I291" s="12">
        <v>43843</v>
      </c>
      <c r="J291" s="13">
        <v>0.49497685185185186</v>
      </c>
      <c r="K291" s="27">
        <v>43844.553703703707</v>
      </c>
      <c r="M291" s="11"/>
      <c r="O291" s="11" t="s">
        <v>546</v>
      </c>
      <c r="P291" s="11" t="s">
        <v>546</v>
      </c>
      <c r="X291" s="29" t="str">
        <f>IFERROR(VLOOKUP(TablaRequerimientos[[#This Row],[ID de orden de trabajo+]],#REF!,11,FALSE),"Por validar")</f>
        <v>Por validar</v>
      </c>
      <c r="Y291" s="11" t="str">
        <f>IFERROR(VLOOKUP(TablaRequerimientos[[#This Row],[ID de orden de trabajo+]],#REF!,12,FALSE),"Por validar")</f>
        <v>Por validar</v>
      </c>
      <c r="Z291" s="11">
        <v>-1.8518518481869251E-4</v>
      </c>
      <c r="AA291" s="11" t="s">
        <v>37</v>
      </c>
      <c r="AC291" s="17" t="str">
        <f>TablaRequerimientos[[#This Row],[Tiempo Total Gestión]]</f>
        <v/>
      </c>
      <c r="AD291" s="11" t="e">
        <f t="shared" si="28"/>
        <v>#VALUE!</v>
      </c>
      <c r="AE291" s="11" t="e">
        <f t="shared" si="29"/>
        <v>#VALUE!</v>
      </c>
      <c r="AF291" s="11" t="e">
        <f>IF(TablaRequerimientos[[#This Row],[Prioridad]]="Baja",(AD291-24)*60+AE291,IF(TablaRequerimientos[[#This Row],[Prioridad]]="Media",(AD291-4)*60+AE291,(AD291-2)*60+AE291))</f>
        <v>#VALUE!</v>
      </c>
      <c r="AH291" s="29" t="str">
        <f>TablaRequerimientos[[#This Row],[Tiempo Creación (HH:mm)]]</f>
        <v>Por validar</v>
      </c>
      <c r="AI291" s="28" t="e">
        <f t="shared" si="30"/>
        <v>#VALUE!</v>
      </c>
      <c r="AJ291" s="28" t="e">
        <f t="shared" si="31"/>
        <v>#VALUE!</v>
      </c>
      <c r="AK291" s="28" t="e">
        <f>IF(TablaRequerimientos[[#This Row],[Prioridad]]="Baja",((AI291*60)+AJ291)-30,IF(TablaRequerimientos[[#This Row],[Prioridad]]="Media",((AI291*60)+AJ291)-15))</f>
        <v>#VALUE!</v>
      </c>
      <c r="AM291" s="11">
        <f>TablaRequerimientos[[#This Row],[Tiempo Avance Incidente]]</f>
        <v>-1.8518518481869251E-4</v>
      </c>
      <c r="AN291" s="11" t="e">
        <f t="shared" si="32"/>
        <v>#NUM!</v>
      </c>
      <c r="AO291" s="11" t="e">
        <f t="shared" si="33"/>
        <v>#NUM!</v>
      </c>
      <c r="AP291" s="11" t="e">
        <f>IF(TablaRequerimientos[[#This Row],[Prioridad]]="Baja",((AN291*60)+AO291)-720,IF(TablaRequerimientos[[#This Row],[Prioridad]]="Media",((AN291*60)+AO291)-120))</f>
        <v>#NUM!</v>
      </c>
      <c r="AR291" t="str">
        <f t="shared" si="34"/>
        <v>viernes</v>
      </c>
    </row>
    <row r="292" spans="1:44" x14ac:dyDescent="0.25">
      <c r="A292" s="26" t="s">
        <v>4693</v>
      </c>
      <c r="B292" t="s">
        <v>4694</v>
      </c>
      <c r="C292" t="s">
        <v>395</v>
      </c>
      <c r="D292" t="s">
        <v>150</v>
      </c>
      <c r="E292" t="s">
        <v>546</v>
      </c>
      <c r="F292" t="s">
        <v>111</v>
      </c>
      <c r="G292" s="12">
        <v>43840</v>
      </c>
      <c r="H292" s="13">
        <v>0.77980324074074081</v>
      </c>
      <c r="I292" s="12">
        <v>43843</v>
      </c>
      <c r="J292" s="13">
        <v>0.65140046296296295</v>
      </c>
      <c r="K292" s="27">
        <v>43844.714143518519</v>
      </c>
      <c r="M292" s="11"/>
      <c r="O292" s="11" t="s">
        <v>546</v>
      </c>
      <c r="P292" s="11" t="s">
        <v>546</v>
      </c>
      <c r="X292" s="29" t="str">
        <f>IFERROR(VLOOKUP(TablaRequerimientos[[#This Row],[ID de orden de trabajo+]],#REF!,11,FALSE),"Por validar")</f>
        <v>Por validar</v>
      </c>
      <c r="Y292" s="11" t="str">
        <f>IFERROR(VLOOKUP(TablaRequerimientos[[#This Row],[ID de orden de trabajo+]],#REF!,12,FALSE),"Por validar")</f>
        <v>Por validar</v>
      </c>
      <c r="Z292" s="11">
        <v>0</v>
      </c>
      <c r="AA292" s="11" t="s">
        <v>37</v>
      </c>
      <c r="AC292" s="17" t="str">
        <f>TablaRequerimientos[[#This Row],[Tiempo Total Gestión]]</f>
        <v/>
      </c>
      <c r="AD292" s="11" t="e">
        <f t="shared" si="28"/>
        <v>#VALUE!</v>
      </c>
      <c r="AE292" s="11" t="e">
        <f t="shared" si="29"/>
        <v>#VALUE!</v>
      </c>
      <c r="AF292" s="11" t="e">
        <f>IF(TablaRequerimientos[[#This Row],[Prioridad]]="Baja",(AD292-24)*60+AE292,IF(TablaRequerimientos[[#This Row],[Prioridad]]="Media",(AD292-4)*60+AE292,(AD292-2)*60+AE292))</f>
        <v>#VALUE!</v>
      </c>
      <c r="AH292" s="29" t="str">
        <f>TablaRequerimientos[[#This Row],[Tiempo Creación (HH:mm)]]</f>
        <v>Por validar</v>
      </c>
      <c r="AI292" s="28" t="e">
        <f t="shared" si="30"/>
        <v>#VALUE!</v>
      </c>
      <c r="AJ292" s="28" t="e">
        <f t="shared" si="31"/>
        <v>#VALUE!</v>
      </c>
      <c r="AK292" s="28" t="e">
        <f>IF(TablaRequerimientos[[#This Row],[Prioridad]]="Baja",((AI292*60)+AJ292)-30,IF(TablaRequerimientos[[#This Row],[Prioridad]]="Media",((AI292*60)+AJ292)-15))</f>
        <v>#VALUE!</v>
      </c>
      <c r="AM292" s="11">
        <f>TablaRequerimientos[[#This Row],[Tiempo Avance Incidente]]</f>
        <v>0</v>
      </c>
      <c r="AN292" s="11">
        <f t="shared" si="32"/>
        <v>0</v>
      </c>
      <c r="AO292" s="11">
        <f t="shared" si="33"/>
        <v>0</v>
      </c>
      <c r="AP292" s="11">
        <f>IF(TablaRequerimientos[[#This Row],[Prioridad]]="Baja",((AN292*60)+AO292)-720,IF(TablaRequerimientos[[#This Row],[Prioridad]]="Media",((AN292*60)+AO292)-120))</f>
        <v>-720</v>
      </c>
      <c r="AR292" t="str">
        <f t="shared" si="34"/>
        <v>viernes</v>
      </c>
    </row>
    <row r="293" spans="1:44" x14ac:dyDescent="0.25">
      <c r="A293" s="26" t="s">
        <v>4695</v>
      </c>
      <c r="B293" t="s">
        <v>4696</v>
      </c>
      <c r="C293" t="s">
        <v>395</v>
      </c>
      <c r="D293" t="s">
        <v>150</v>
      </c>
      <c r="E293" t="s">
        <v>37</v>
      </c>
      <c r="F293" t="s">
        <v>111</v>
      </c>
      <c r="G293" s="12">
        <v>43840</v>
      </c>
      <c r="H293" s="13">
        <v>0.647974537037037</v>
      </c>
      <c r="I293" s="12">
        <v>43846</v>
      </c>
      <c r="J293" s="13">
        <v>0.52858796296296295</v>
      </c>
      <c r="K293" s="27">
        <v>43847.53398148148</v>
      </c>
      <c r="M293" s="11"/>
      <c r="O293" s="11" t="s">
        <v>133</v>
      </c>
      <c r="P293" s="11" t="s">
        <v>37</v>
      </c>
      <c r="X293" s="29" t="str">
        <f>IFERROR(VLOOKUP(TablaRequerimientos[[#This Row],[ID de orden de trabajo+]],#REF!,11,FALSE),"Por validar")</f>
        <v>Por validar</v>
      </c>
      <c r="Y293" s="11" t="str">
        <f>IFERROR(VLOOKUP(TablaRequerimientos[[#This Row],[ID de orden de trabajo+]],#REF!,12,FALSE),"Por validar")</f>
        <v>Por validar</v>
      </c>
      <c r="Z293" s="11">
        <v>7.4074073927477002E-4</v>
      </c>
      <c r="AA293" s="11" t="s">
        <v>37</v>
      </c>
      <c r="AC293" s="17" t="str">
        <f>TablaRequerimientos[[#This Row],[Tiempo Total Gestión]]</f>
        <v>00:00</v>
      </c>
      <c r="AD293" s="11">
        <f t="shared" si="28"/>
        <v>0</v>
      </c>
      <c r="AE293" s="11">
        <f t="shared" si="29"/>
        <v>0</v>
      </c>
      <c r="AF293" s="11">
        <f>IF(TablaRequerimientos[[#This Row],[Prioridad]]="Baja",(AD293-24)*60+AE293,IF(TablaRequerimientos[[#This Row],[Prioridad]]="Media",(AD293-4)*60+AE293,(AD293-2)*60+AE293))</f>
        <v>-1440</v>
      </c>
      <c r="AH293" s="29" t="str">
        <f>TablaRequerimientos[[#This Row],[Tiempo Creación (HH:mm)]]</f>
        <v>Por validar</v>
      </c>
      <c r="AI293" s="28" t="e">
        <f t="shared" si="30"/>
        <v>#VALUE!</v>
      </c>
      <c r="AJ293" s="28" t="e">
        <f t="shared" si="31"/>
        <v>#VALUE!</v>
      </c>
      <c r="AK293" s="28" t="e">
        <f>IF(TablaRequerimientos[[#This Row],[Prioridad]]="Baja",((AI293*60)+AJ293)-30,IF(TablaRequerimientos[[#This Row],[Prioridad]]="Media",((AI293*60)+AJ293)-15))</f>
        <v>#VALUE!</v>
      </c>
      <c r="AM293" s="11">
        <f>TablaRequerimientos[[#This Row],[Tiempo Avance Incidente]]</f>
        <v>7.4074073927477002E-4</v>
      </c>
      <c r="AN293" s="11">
        <f t="shared" si="32"/>
        <v>0</v>
      </c>
      <c r="AO293" s="11">
        <f t="shared" si="33"/>
        <v>1</v>
      </c>
      <c r="AP293" s="11">
        <f>IF(TablaRequerimientos[[#This Row],[Prioridad]]="Baja",((AN293*60)+AO293)-720,IF(TablaRequerimientos[[#This Row],[Prioridad]]="Media",((AN293*60)+AO293)-120))</f>
        <v>-719</v>
      </c>
      <c r="AR293" t="str">
        <f t="shared" si="34"/>
        <v>viernes</v>
      </c>
    </row>
    <row r="294" spans="1:44" x14ac:dyDescent="0.25">
      <c r="A294" s="26" t="s">
        <v>4697</v>
      </c>
      <c r="B294" t="s">
        <v>4688</v>
      </c>
      <c r="C294" t="s">
        <v>462</v>
      </c>
      <c r="D294" t="s">
        <v>150</v>
      </c>
      <c r="E294" t="s">
        <v>546</v>
      </c>
      <c r="F294" t="s">
        <v>111</v>
      </c>
      <c r="G294" s="12">
        <v>43840</v>
      </c>
      <c r="H294" s="13">
        <v>0.7153356481481481</v>
      </c>
      <c r="I294" s="12">
        <v>43840</v>
      </c>
      <c r="J294" s="13">
        <v>0.75576388888888879</v>
      </c>
      <c r="K294" s="27">
        <v>43841.792581018519</v>
      </c>
      <c r="M294" s="11"/>
      <c r="O294" s="11" t="s">
        <v>546</v>
      </c>
      <c r="P294" s="11" t="s">
        <v>546</v>
      </c>
      <c r="X294" s="29" t="str">
        <f>IFERROR(VLOOKUP(TablaRequerimientos[[#This Row],[ID de orden de trabajo+]],#REF!,11,FALSE),"Por validar")</f>
        <v>Por validar</v>
      </c>
      <c r="Y294" s="11" t="str">
        <f>IFERROR(VLOOKUP(TablaRequerimientos[[#This Row],[ID de orden de trabajo+]],#REF!,12,FALSE),"Por validar")</f>
        <v>Por validar</v>
      </c>
      <c r="Z294" s="11">
        <v>1.1574076779652387E-5</v>
      </c>
      <c r="AA294" s="11" t="s">
        <v>37</v>
      </c>
      <c r="AC294" s="17" t="str">
        <f>TablaRequerimientos[[#This Row],[Tiempo Total Gestión]]</f>
        <v/>
      </c>
      <c r="AD294" s="11" t="e">
        <f t="shared" si="28"/>
        <v>#VALUE!</v>
      </c>
      <c r="AE294" s="11" t="e">
        <f t="shared" si="29"/>
        <v>#VALUE!</v>
      </c>
      <c r="AF294" s="11" t="e">
        <f>IF(TablaRequerimientos[[#This Row],[Prioridad]]="Baja",(AD294-24)*60+AE294,IF(TablaRequerimientos[[#This Row],[Prioridad]]="Media",(AD294-4)*60+AE294,(AD294-2)*60+AE294))</f>
        <v>#VALUE!</v>
      </c>
      <c r="AH294" s="29" t="str">
        <f>TablaRequerimientos[[#This Row],[Tiempo Creación (HH:mm)]]</f>
        <v>Por validar</v>
      </c>
      <c r="AI294" s="28" t="e">
        <f t="shared" si="30"/>
        <v>#VALUE!</v>
      </c>
      <c r="AJ294" s="28" t="e">
        <f t="shared" si="31"/>
        <v>#VALUE!</v>
      </c>
      <c r="AK294" s="28" t="e">
        <f>IF(TablaRequerimientos[[#This Row],[Prioridad]]="Baja",((AI294*60)+AJ294)-30,IF(TablaRequerimientos[[#This Row],[Prioridad]]="Media",((AI294*60)+AJ294)-15))</f>
        <v>#VALUE!</v>
      </c>
      <c r="AM294" s="11">
        <f>TablaRequerimientos[[#This Row],[Tiempo Avance Incidente]]</f>
        <v>1.1574076779652387E-5</v>
      </c>
      <c r="AN294" s="11">
        <f t="shared" si="32"/>
        <v>0</v>
      </c>
      <c r="AO294" s="11">
        <f t="shared" si="33"/>
        <v>0</v>
      </c>
      <c r="AP294" s="11">
        <f>IF(TablaRequerimientos[[#This Row],[Prioridad]]="Baja",((AN294*60)+AO294)-720,IF(TablaRequerimientos[[#This Row],[Prioridad]]="Media",((AN294*60)+AO294)-120))</f>
        <v>-720</v>
      </c>
      <c r="AR294" t="str">
        <f t="shared" si="34"/>
        <v>viernes</v>
      </c>
    </row>
    <row r="295" spans="1:44" x14ac:dyDescent="0.25">
      <c r="A295" s="26" t="s">
        <v>4698</v>
      </c>
      <c r="B295" t="s">
        <v>4686</v>
      </c>
      <c r="C295" t="s">
        <v>462</v>
      </c>
      <c r="D295" t="s">
        <v>150</v>
      </c>
      <c r="E295" t="s">
        <v>546</v>
      </c>
      <c r="F295" t="s">
        <v>111</v>
      </c>
      <c r="G295" s="12">
        <v>43840</v>
      </c>
      <c r="H295" s="13">
        <v>0.73697916666666663</v>
      </c>
      <c r="I295" s="12">
        <v>43843</v>
      </c>
      <c r="J295" s="13">
        <v>0.35769675925925926</v>
      </c>
      <c r="K295" s="27">
        <v>43844.39261574074</v>
      </c>
      <c r="M295" s="11"/>
      <c r="O295" s="11" t="s">
        <v>546</v>
      </c>
      <c r="P295" s="11" t="s">
        <v>546</v>
      </c>
      <c r="X295" s="29" t="str">
        <f>IFERROR(VLOOKUP(TablaRequerimientos[[#This Row],[ID de orden de trabajo+]],#REF!,11,FALSE),"Por validar")</f>
        <v>Por validar</v>
      </c>
      <c r="Y295" s="11" t="str">
        <f>IFERROR(VLOOKUP(TablaRequerimientos[[#This Row],[ID de orden de trabajo+]],#REF!,12,FALSE),"Por validar")</f>
        <v>Por validar</v>
      </c>
      <c r="Z295" s="11">
        <v>4.6296296204673126E-4</v>
      </c>
      <c r="AA295" s="11" t="s">
        <v>37</v>
      </c>
      <c r="AC295" s="17" t="str">
        <f>TablaRequerimientos[[#This Row],[Tiempo Total Gestión]]</f>
        <v/>
      </c>
      <c r="AD295" s="11" t="e">
        <f t="shared" si="28"/>
        <v>#VALUE!</v>
      </c>
      <c r="AE295" s="11" t="e">
        <f t="shared" si="29"/>
        <v>#VALUE!</v>
      </c>
      <c r="AF295" s="11" t="e">
        <f>IF(TablaRequerimientos[[#This Row],[Prioridad]]="Baja",(AD295-24)*60+AE295,IF(TablaRequerimientos[[#This Row],[Prioridad]]="Media",(AD295-4)*60+AE295,(AD295-2)*60+AE295))</f>
        <v>#VALUE!</v>
      </c>
      <c r="AH295" s="29" t="str">
        <f>TablaRequerimientos[[#This Row],[Tiempo Creación (HH:mm)]]</f>
        <v>Por validar</v>
      </c>
      <c r="AI295" s="28" t="e">
        <f t="shared" si="30"/>
        <v>#VALUE!</v>
      </c>
      <c r="AJ295" s="28" t="e">
        <f t="shared" si="31"/>
        <v>#VALUE!</v>
      </c>
      <c r="AK295" s="28" t="e">
        <f>IF(TablaRequerimientos[[#This Row],[Prioridad]]="Baja",((AI295*60)+AJ295)-30,IF(TablaRequerimientos[[#This Row],[Prioridad]]="Media",((AI295*60)+AJ295)-15))</f>
        <v>#VALUE!</v>
      </c>
      <c r="AM295" s="11">
        <f>TablaRequerimientos[[#This Row],[Tiempo Avance Incidente]]</f>
        <v>4.6296296204673126E-4</v>
      </c>
      <c r="AN295" s="11">
        <f t="shared" si="32"/>
        <v>0</v>
      </c>
      <c r="AO295" s="11">
        <f t="shared" si="33"/>
        <v>0</v>
      </c>
      <c r="AP295" s="11">
        <f>IF(TablaRequerimientos[[#This Row],[Prioridad]]="Baja",((AN295*60)+AO295)-720,IF(TablaRequerimientos[[#This Row],[Prioridad]]="Media",((AN295*60)+AO295)-120))</f>
        <v>-720</v>
      </c>
      <c r="AR295" t="str">
        <f t="shared" si="34"/>
        <v>viernes</v>
      </c>
    </row>
    <row r="296" spans="1:44" x14ac:dyDescent="0.25">
      <c r="A296" s="26" t="s">
        <v>4699</v>
      </c>
      <c r="B296" t="s">
        <v>4688</v>
      </c>
      <c r="C296" t="s">
        <v>462</v>
      </c>
      <c r="D296" t="s">
        <v>150</v>
      </c>
      <c r="E296" t="s">
        <v>546</v>
      </c>
      <c r="F296" t="s">
        <v>111</v>
      </c>
      <c r="G296" s="12">
        <v>43840</v>
      </c>
      <c r="H296" s="13">
        <v>0.74160879629629628</v>
      </c>
      <c r="I296" s="12">
        <v>43843</v>
      </c>
      <c r="J296" s="13">
        <v>0.34969907407407402</v>
      </c>
      <c r="K296" s="27">
        <v>43844.39261574074</v>
      </c>
      <c r="M296" s="11"/>
      <c r="O296" s="11" t="s">
        <v>546</v>
      </c>
      <c r="P296" s="11" t="s">
        <v>546</v>
      </c>
      <c r="X296" s="17" t="str">
        <f>IFERROR(VLOOKUP(TablaRequerimientos[[#This Row],[ID de orden de trabajo+]],#REF!,11,FALSE),"Por validar")</f>
        <v>Por validar</v>
      </c>
      <c r="Y296" s="11" t="str">
        <f>IFERROR(VLOOKUP(TablaRequerimientos[[#This Row],[ID de orden de trabajo+]],#REF!,12,FALSE),"Por validar")</f>
        <v>Por validar</v>
      </c>
      <c r="Z296" s="11">
        <v>1.1574076779652387E-5</v>
      </c>
      <c r="AA296" s="11" t="s">
        <v>37</v>
      </c>
      <c r="AC296" s="17" t="str">
        <f>TablaRequerimientos[[#This Row],[Tiempo Total Gestión]]</f>
        <v/>
      </c>
      <c r="AD296" s="11" t="e">
        <f t="shared" si="28"/>
        <v>#VALUE!</v>
      </c>
      <c r="AE296" s="11" t="e">
        <f t="shared" si="29"/>
        <v>#VALUE!</v>
      </c>
      <c r="AF296" s="11" t="e">
        <f>IF(TablaRequerimientos[[#This Row],[Prioridad]]="Baja",(AD296-24)*60+AE296,IF(TablaRequerimientos[[#This Row],[Prioridad]]="Media",(AD296-4)*60+AE296,(AD296-2)*60+AE296))</f>
        <v>#VALUE!</v>
      </c>
      <c r="AH296" s="17" t="str">
        <f>TablaRequerimientos[[#This Row],[Tiempo Creación (HH:mm)]]</f>
        <v>Por validar</v>
      </c>
      <c r="AI296" s="11" t="e">
        <f t="shared" si="30"/>
        <v>#VALUE!</v>
      </c>
      <c r="AJ296" s="11" t="e">
        <f t="shared" si="31"/>
        <v>#VALUE!</v>
      </c>
      <c r="AK296" s="11" t="e">
        <f>IF(TablaRequerimientos[[#This Row],[Prioridad]]="Baja",((AI296*60)+AJ296)-30,IF(TablaRequerimientos[[#This Row],[Prioridad]]="Media",((AI296*60)+AJ296)-15))</f>
        <v>#VALUE!</v>
      </c>
      <c r="AM296" s="11">
        <f>TablaRequerimientos[[#This Row],[Tiempo Avance Incidente]]</f>
        <v>1.1574076779652387E-5</v>
      </c>
      <c r="AN296" s="11">
        <f t="shared" si="32"/>
        <v>0</v>
      </c>
      <c r="AO296" s="11">
        <f t="shared" si="33"/>
        <v>0</v>
      </c>
      <c r="AP296" s="11">
        <f>IF(TablaRequerimientos[[#This Row],[Prioridad]]="Baja",((AN296*60)+AO296)-720,IF(TablaRequerimientos[[#This Row],[Prioridad]]="Media",((AN296*60)+AO296)-120))</f>
        <v>-720</v>
      </c>
      <c r="AR296" t="str">
        <f t="shared" si="34"/>
        <v>viernes</v>
      </c>
    </row>
    <row r="297" spans="1:44" x14ac:dyDescent="0.25">
      <c r="A297" s="26" t="s">
        <v>4700</v>
      </c>
      <c r="B297" t="s">
        <v>4686</v>
      </c>
      <c r="C297" t="s">
        <v>462</v>
      </c>
      <c r="D297" t="s">
        <v>150</v>
      </c>
      <c r="E297" t="s">
        <v>546</v>
      </c>
      <c r="F297" t="s">
        <v>111</v>
      </c>
      <c r="G297" s="12">
        <v>43840</v>
      </c>
      <c r="H297" s="13">
        <v>0.74219907407407415</v>
      </c>
      <c r="I297" s="12">
        <v>43840</v>
      </c>
      <c r="J297" s="13">
        <v>0.76027777777777772</v>
      </c>
      <c r="K297" s="27">
        <v>43841.792581018519</v>
      </c>
      <c r="M297" s="11"/>
      <c r="O297" s="11" t="s">
        <v>546</v>
      </c>
      <c r="P297" s="11" t="s">
        <v>546</v>
      </c>
      <c r="X297" s="17" t="str">
        <f>IFERROR(VLOOKUP(TablaRequerimientos[[#This Row],[ID de orden de trabajo+]],#REF!,11,FALSE),"Por validar")</f>
        <v>Por validar</v>
      </c>
      <c r="Y297" s="11" t="str">
        <f>IFERROR(VLOOKUP(TablaRequerimientos[[#This Row],[ID de orden de trabajo+]],#REF!,12,FALSE),"Por validar")</f>
        <v>Por validar</v>
      </c>
      <c r="Z297" s="11">
        <v>1.7361111531499773E-4</v>
      </c>
      <c r="AA297" s="11" t="s">
        <v>37</v>
      </c>
      <c r="AC297" s="17" t="str">
        <f>TablaRequerimientos[[#This Row],[Tiempo Total Gestión]]</f>
        <v/>
      </c>
      <c r="AD297" s="11" t="e">
        <f t="shared" si="28"/>
        <v>#VALUE!</v>
      </c>
      <c r="AE297" s="11" t="e">
        <f t="shared" si="29"/>
        <v>#VALUE!</v>
      </c>
      <c r="AF297" s="11" t="e">
        <f>IF(TablaRequerimientos[[#This Row],[Prioridad]]="Baja",(AD297-24)*60+AE297,IF(TablaRequerimientos[[#This Row],[Prioridad]]="Media",(AD297-4)*60+AE297,(AD297-2)*60+AE297))</f>
        <v>#VALUE!</v>
      </c>
      <c r="AH297" s="17" t="str">
        <f>TablaRequerimientos[[#This Row],[Tiempo Creación (HH:mm)]]</f>
        <v>Por validar</v>
      </c>
      <c r="AI297" s="11" t="e">
        <f t="shared" si="30"/>
        <v>#VALUE!</v>
      </c>
      <c r="AJ297" s="11" t="e">
        <f t="shared" si="31"/>
        <v>#VALUE!</v>
      </c>
      <c r="AK297" s="11" t="e">
        <f>IF(TablaRequerimientos[[#This Row],[Prioridad]]="Baja",((AI297*60)+AJ297)-30,IF(TablaRequerimientos[[#This Row],[Prioridad]]="Media",((AI297*60)+AJ297)-15))</f>
        <v>#VALUE!</v>
      </c>
      <c r="AM297" s="11">
        <f>TablaRequerimientos[[#This Row],[Tiempo Avance Incidente]]</f>
        <v>1.7361111531499773E-4</v>
      </c>
      <c r="AN297" s="11">
        <f t="shared" si="32"/>
        <v>0</v>
      </c>
      <c r="AO297" s="11">
        <f t="shared" si="33"/>
        <v>0</v>
      </c>
      <c r="AP297" s="11">
        <f>IF(TablaRequerimientos[[#This Row],[Prioridad]]="Baja",((AN297*60)+AO297)-720,IF(TablaRequerimientos[[#This Row],[Prioridad]]="Media",((AN297*60)+AO297)-120))</f>
        <v>-720</v>
      </c>
      <c r="AR297" t="str">
        <f t="shared" si="34"/>
        <v>viernes</v>
      </c>
    </row>
    <row r="298" spans="1:44" x14ac:dyDescent="0.25">
      <c r="A298" s="26" t="s">
        <v>4701</v>
      </c>
      <c r="B298" t="s">
        <v>4686</v>
      </c>
      <c r="C298" t="s">
        <v>462</v>
      </c>
      <c r="D298" t="s">
        <v>150</v>
      </c>
      <c r="E298" t="s">
        <v>546</v>
      </c>
      <c r="F298" t="s">
        <v>111</v>
      </c>
      <c r="G298" s="12">
        <v>43840</v>
      </c>
      <c r="H298" s="13">
        <v>0.74692129629629633</v>
      </c>
      <c r="I298" s="12">
        <v>43840</v>
      </c>
      <c r="J298" s="13">
        <v>0.76269675925925917</v>
      </c>
      <c r="K298" s="27">
        <v>43841.792581018519</v>
      </c>
      <c r="M298" s="11"/>
      <c r="O298" s="11" t="s">
        <v>546</v>
      </c>
      <c r="P298" s="11" t="s">
        <v>546</v>
      </c>
      <c r="X298" s="17" t="str">
        <f>IFERROR(VLOOKUP(TablaRequerimientos[[#This Row],[ID de orden de trabajo+]],#REF!,11,FALSE),"Por validar")</f>
        <v>Por validar</v>
      </c>
      <c r="Y298" s="11" t="str">
        <f>IFERROR(VLOOKUP(TablaRequerimientos[[#This Row],[ID de orden de trabajo+]],#REF!,12,FALSE),"Por validar")</f>
        <v>Por validar</v>
      </c>
      <c r="Z298" s="11">
        <v>2.1527777789742686E-3</v>
      </c>
      <c r="AA298" s="11" t="s">
        <v>37</v>
      </c>
      <c r="AC298" s="17" t="str">
        <f>TablaRequerimientos[[#This Row],[Tiempo Total Gestión]]</f>
        <v/>
      </c>
      <c r="AD298" s="11" t="e">
        <f t="shared" si="28"/>
        <v>#VALUE!</v>
      </c>
      <c r="AE298" s="11" t="e">
        <f t="shared" si="29"/>
        <v>#VALUE!</v>
      </c>
      <c r="AF298" s="11" t="e">
        <f>IF(TablaRequerimientos[[#This Row],[Prioridad]]="Baja",(AD298-24)*60+AE298,IF(TablaRequerimientos[[#This Row],[Prioridad]]="Media",(AD298-4)*60+AE298,(AD298-2)*60+AE298))</f>
        <v>#VALUE!</v>
      </c>
      <c r="AH298" s="17" t="str">
        <f>TablaRequerimientos[[#This Row],[Tiempo Creación (HH:mm)]]</f>
        <v>Por validar</v>
      </c>
      <c r="AI298" s="11" t="e">
        <f t="shared" si="30"/>
        <v>#VALUE!</v>
      </c>
      <c r="AJ298" s="11" t="e">
        <f t="shared" si="31"/>
        <v>#VALUE!</v>
      </c>
      <c r="AK298" s="11" t="e">
        <f>IF(TablaRequerimientos[[#This Row],[Prioridad]]="Baja",((AI298*60)+AJ298)-30,IF(TablaRequerimientos[[#This Row],[Prioridad]]="Media",((AI298*60)+AJ298)-15))</f>
        <v>#VALUE!</v>
      </c>
      <c r="AM298" s="11">
        <f>TablaRequerimientos[[#This Row],[Tiempo Avance Incidente]]</f>
        <v>2.1527777789742686E-3</v>
      </c>
      <c r="AN298" s="11">
        <f t="shared" si="32"/>
        <v>0</v>
      </c>
      <c r="AO298" s="11">
        <f t="shared" si="33"/>
        <v>3</v>
      </c>
      <c r="AP298" s="11">
        <f>IF(TablaRequerimientos[[#This Row],[Prioridad]]="Baja",((AN298*60)+AO298)-720,IF(TablaRequerimientos[[#This Row],[Prioridad]]="Media",((AN298*60)+AO298)-120))</f>
        <v>-717</v>
      </c>
      <c r="AR298" t="str">
        <f t="shared" si="34"/>
        <v>viernes</v>
      </c>
    </row>
    <row r="299" spans="1:44" x14ac:dyDescent="0.25">
      <c r="A299" s="26" t="s">
        <v>4702</v>
      </c>
      <c r="B299" t="s">
        <v>4454</v>
      </c>
      <c r="C299" t="s">
        <v>395</v>
      </c>
      <c r="D299" t="s">
        <v>150</v>
      </c>
      <c r="E299" t="s">
        <v>546</v>
      </c>
      <c r="F299" t="s">
        <v>111</v>
      </c>
      <c r="G299" s="12">
        <v>43840</v>
      </c>
      <c r="H299" s="13">
        <v>0.76728009259259267</v>
      </c>
      <c r="I299" s="12">
        <v>43843</v>
      </c>
      <c r="J299" s="13">
        <v>0.40324074074074073</v>
      </c>
      <c r="K299" s="27">
        <v>43844.477673611109</v>
      </c>
      <c r="M299" s="11"/>
      <c r="O299" s="11" t="s">
        <v>546</v>
      </c>
      <c r="P299" s="11" t="s">
        <v>546</v>
      </c>
      <c r="X299" s="17" t="str">
        <f>IFERROR(VLOOKUP(TablaRequerimientos[[#This Row],[ID de orden de trabajo+]],#REF!,11,FALSE),"Por validar")</f>
        <v>Por validar</v>
      </c>
      <c r="Y299" s="11" t="str">
        <f>IFERROR(VLOOKUP(TablaRequerimientos[[#This Row],[ID de orden de trabajo+]],#REF!,12,FALSE),"Por validar")</f>
        <v>Por validar</v>
      </c>
      <c r="Z299" s="11">
        <v>-3.2407406979473308E-4</v>
      </c>
      <c r="AA299" s="11" t="s">
        <v>37</v>
      </c>
      <c r="AC299" s="17" t="str">
        <f>TablaRequerimientos[[#This Row],[Tiempo Total Gestión]]</f>
        <v/>
      </c>
      <c r="AD299" s="11" t="e">
        <f t="shared" si="28"/>
        <v>#VALUE!</v>
      </c>
      <c r="AE299" s="11" t="e">
        <f t="shared" si="29"/>
        <v>#VALUE!</v>
      </c>
      <c r="AF299" s="11" t="e">
        <f>IF(TablaRequerimientos[[#This Row],[Prioridad]]="Baja",(AD299-24)*60+AE299,IF(TablaRequerimientos[[#This Row],[Prioridad]]="Media",(AD299-4)*60+AE299,(AD299-2)*60+AE299))</f>
        <v>#VALUE!</v>
      </c>
      <c r="AH299" s="17" t="str">
        <f>TablaRequerimientos[[#This Row],[Tiempo Creación (HH:mm)]]</f>
        <v>Por validar</v>
      </c>
      <c r="AI299" s="11" t="e">
        <f t="shared" si="30"/>
        <v>#VALUE!</v>
      </c>
      <c r="AJ299" s="11" t="e">
        <f t="shared" si="31"/>
        <v>#VALUE!</v>
      </c>
      <c r="AK299" s="11" t="e">
        <f>IF(TablaRequerimientos[[#This Row],[Prioridad]]="Baja",((AI299*60)+AJ299)-30,IF(TablaRequerimientos[[#This Row],[Prioridad]]="Media",((AI299*60)+AJ299)-15))</f>
        <v>#VALUE!</v>
      </c>
      <c r="AM299" s="11">
        <f>TablaRequerimientos[[#This Row],[Tiempo Avance Incidente]]</f>
        <v>-3.2407406979473308E-4</v>
      </c>
      <c r="AN299" s="11" t="e">
        <f t="shared" si="32"/>
        <v>#NUM!</v>
      </c>
      <c r="AO299" s="11" t="e">
        <f t="shared" si="33"/>
        <v>#NUM!</v>
      </c>
      <c r="AP299" s="11" t="e">
        <f>IF(TablaRequerimientos[[#This Row],[Prioridad]]="Baja",((AN299*60)+AO299)-720,IF(TablaRequerimientos[[#This Row],[Prioridad]]="Media",((AN299*60)+AO299)-120))</f>
        <v>#NUM!</v>
      </c>
      <c r="AR299" t="str">
        <f t="shared" si="34"/>
        <v>viernes</v>
      </c>
    </row>
    <row r="300" spans="1:44" x14ac:dyDescent="0.25">
      <c r="A300" s="26" t="s">
        <v>4703</v>
      </c>
      <c r="B300" t="s">
        <v>4704</v>
      </c>
      <c r="C300" t="s">
        <v>395</v>
      </c>
      <c r="D300" t="s">
        <v>150</v>
      </c>
      <c r="E300" t="s">
        <v>546</v>
      </c>
      <c r="F300" t="s">
        <v>111</v>
      </c>
      <c r="G300" s="12">
        <v>43843</v>
      </c>
      <c r="H300" s="13">
        <v>0.40474537037037034</v>
      </c>
      <c r="I300" s="12">
        <v>43843</v>
      </c>
      <c r="J300" s="13">
        <v>0.40516203703703701</v>
      </c>
      <c r="K300" s="27">
        <v>43844.477673611109</v>
      </c>
      <c r="M300" s="11"/>
      <c r="O300" s="11" t="s">
        <v>546</v>
      </c>
      <c r="P300" s="11" t="s">
        <v>546</v>
      </c>
      <c r="X300" s="17" t="str">
        <f>IFERROR(VLOOKUP(TablaRequerimientos[[#This Row],[ID de orden de trabajo+]],#REF!,11,FALSE),"Por validar")</f>
        <v>Por validar</v>
      </c>
      <c r="Y300" s="11" t="str">
        <f>IFERROR(VLOOKUP(TablaRequerimientos[[#This Row],[ID de orden de trabajo+]],#REF!,12,FALSE),"Por validar")</f>
        <v>Por validar</v>
      </c>
      <c r="Z300" s="11">
        <v>-2.3148148466134444E-4</v>
      </c>
      <c r="AA300" s="11" t="s">
        <v>37</v>
      </c>
      <c r="AC300" s="17" t="str">
        <f>TablaRequerimientos[[#This Row],[Tiempo Total Gestión]]</f>
        <v/>
      </c>
      <c r="AD300" s="11" t="e">
        <f t="shared" si="28"/>
        <v>#VALUE!</v>
      </c>
      <c r="AE300" s="11" t="e">
        <f t="shared" si="29"/>
        <v>#VALUE!</v>
      </c>
      <c r="AF300" s="11" t="e">
        <f>IF(TablaRequerimientos[[#This Row],[Prioridad]]="Baja",(AD300-24)*60+AE300,IF(TablaRequerimientos[[#This Row],[Prioridad]]="Media",(AD300-4)*60+AE300,(AD300-2)*60+AE300))</f>
        <v>#VALUE!</v>
      </c>
      <c r="AH300" s="17" t="str">
        <f>TablaRequerimientos[[#This Row],[Tiempo Creación (HH:mm)]]</f>
        <v>Por validar</v>
      </c>
      <c r="AI300" s="11" t="e">
        <f t="shared" si="30"/>
        <v>#VALUE!</v>
      </c>
      <c r="AJ300" s="11" t="e">
        <f t="shared" si="31"/>
        <v>#VALUE!</v>
      </c>
      <c r="AK300" s="11" t="e">
        <f>IF(TablaRequerimientos[[#This Row],[Prioridad]]="Baja",((AI300*60)+AJ300)-30,IF(TablaRequerimientos[[#This Row],[Prioridad]]="Media",((AI300*60)+AJ300)-15))</f>
        <v>#VALUE!</v>
      </c>
      <c r="AM300" s="11">
        <f>TablaRequerimientos[[#This Row],[Tiempo Avance Incidente]]</f>
        <v>-2.3148148466134444E-4</v>
      </c>
      <c r="AN300" s="11" t="e">
        <f t="shared" si="32"/>
        <v>#NUM!</v>
      </c>
      <c r="AO300" s="11" t="e">
        <f t="shared" si="33"/>
        <v>#NUM!</v>
      </c>
      <c r="AP300" s="11" t="e">
        <f>IF(TablaRequerimientos[[#This Row],[Prioridad]]="Baja",((AN300*60)+AO300)-720,IF(TablaRequerimientos[[#This Row],[Prioridad]]="Media",((AN300*60)+AO300)-120))</f>
        <v>#NUM!</v>
      </c>
      <c r="AR300" t="str">
        <f t="shared" si="34"/>
        <v>lunes</v>
      </c>
    </row>
    <row r="301" spans="1:44" x14ac:dyDescent="0.25">
      <c r="A301" s="26" t="s">
        <v>4705</v>
      </c>
      <c r="B301" t="s">
        <v>4706</v>
      </c>
      <c r="C301" t="s">
        <v>32</v>
      </c>
      <c r="D301" t="s">
        <v>150</v>
      </c>
      <c r="E301" t="s">
        <v>546</v>
      </c>
      <c r="F301" t="s">
        <v>35</v>
      </c>
      <c r="G301" s="12">
        <v>43843</v>
      </c>
      <c r="H301" s="13">
        <v>0.19180555555555556</v>
      </c>
      <c r="I301" s="12">
        <v>43846</v>
      </c>
      <c r="J301" s="13">
        <v>0.40739583333333335</v>
      </c>
      <c r="K301" s="27">
        <v>43847.460960648146</v>
      </c>
      <c r="M301" s="11"/>
      <c r="O301" s="11" t="s">
        <v>546</v>
      </c>
      <c r="P301" s="11" t="s">
        <v>546</v>
      </c>
      <c r="X301" s="29" t="str">
        <f>IFERROR(VLOOKUP(TablaRequerimientos[[#This Row],[ID de orden de trabajo+]],#REF!,11,FALSE),"Por validar")</f>
        <v>Por validar</v>
      </c>
      <c r="Y301" s="11" t="str">
        <f>IFERROR(VLOOKUP(TablaRequerimientos[[#This Row],[ID de orden de trabajo+]],#REF!,12,FALSE),"Por validar")</f>
        <v>Por validar</v>
      </c>
      <c r="Z301" s="11">
        <v>0</v>
      </c>
      <c r="AA301" s="11" t="s">
        <v>37</v>
      </c>
      <c r="AC301" s="17" t="str">
        <f>TablaRequerimientos[[#This Row],[Tiempo Total Gestión]]</f>
        <v/>
      </c>
      <c r="AD301" s="11" t="e">
        <f t="shared" si="28"/>
        <v>#VALUE!</v>
      </c>
      <c r="AE301" s="11" t="e">
        <f t="shared" si="29"/>
        <v>#VALUE!</v>
      </c>
      <c r="AF301" s="11" t="e">
        <f>IF(TablaRequerimientos[[#This Row],[Prioridad]]="Baja",(AD301-24)*60+AE301,IF(TablaRequerimientos[[#This Row],[Prioridad]]="Media",(AD301-4)*60+AE301,(AD301-2)*60+AE301))</f>
        <v>#VALUE!</v>
      </c>
      <c r="AH301" s="29" t="str">
        <f>TablaRequerimientos[[#This Row],[Tiempo Creación (HH:mm)]]</f>
        <v>Por validar</v>
      </c>
      <c r="AI301" s="28" t="e">
        <f t="shared" si="30"/>
        <v>#VALUE!</v>
      </c>
      <c r="AJ301" s="28" t="e">
        <f t="shared" si="31"/>
        <v>#VALUE!</v>
      </c>
      <c r="AK301" s="28" t="e">
        <f>IF(TablaRequerimientos[[#This Row],[Prioridad]]="Baja",((AI301*60)+AJ301)-30,IF(TablaRequerimientos[[#This Row],[Prioridad]]="Media",((AI301*60)+AJ301)-15))</f>
        <v>#VALUE!</v>
      </c>
      <c r="AM301" s="11">
        <f>TablaRequerimientos[[#This Row],[Tiempo Avance Incidente]]</f>
        <v>0</v>
      </c>
      <c r="AN301" s="11">
        <f t="shared" si="32"/>
        <v>0</v>
      </c>
      <c r="AO301" s="11">
        <f t="shared" si="33"/>
        <v>0</v>
      </c>
      <c r="AP301" s="11">
        <f>IF(TablaRequerimientos[[#This Row],[Prioridad]]="Baja",((AN301*60)+AO301)-720,IF(TablaRequerimientos[[#This Row],[Prioridad]]="Media",((AN301*60)+AO301)-120))</f>
        <v>-720</v>
      </c>
      <c r="AR301" t="str">
        <f t="shared" si="34"/>
        <v>lunes</v>
      </c>
    </row>
    <row r="302" spans="1:44" x14ac:dyDescent="0.25">
      <c r="A302" s="26" t="s">
        <v>4707</v>
      </c>
      <c r="B302" t="s">
        <v>4708</v>
      </c>
      <c r="C302" t="s">
        <v>771</v>
      </c>
      <c r="D302" t="s">
        <v>150</v>
      </c>
      <c r="E302" t="s">
        <v>546</v>
      </c>
      <c r="F302" t="s">
        <v>111</v>
      </c>
      <c r="G302" s="12">
        <v>43843</v>
      </c>
      <c r="H302" s="13">
        <v>0.37650462962962966</v>
      </c>
      <c r="I302" s="12">
        <v>43843</v>
      </c>
      <c r="J302" s="13">
        <v>0.73275462962962967</v>
      </c>
      <c r="K302" s="27">
        <v>43844.783032407409</v>
      </c>
      <c r="M302" s="11"/>
      <c r="O302" s="11" t="s">
        <v>546</v>
      </c>
      <c r="P302" s="11" t="s">
        <v>546</v>
      </c>
      <c r="X302" s="29" t="str">
        <f>IFERROR(VLOOKUP(TablaRequerimientos[[#This Row],[ID de orden de trabajo+]],#REF!,11,FALSE),"Por validar")</f>
        <v>Por validar</v>
      </c>
      <c r="Y302" s="11" t="str">
        <f>IFERROR(VLOOKUP(TablaRequerimientos[[#This Row],[ID de orden de trabajo+]],#REF!,12,FALSE),"Por validar")</f>
        <v>Por validar</v>
      </c>
      <c r="Z302" s="11">
        <v>2.3148153559304774E-5</v>
      </c>
      <c r="AA302" s="11" t="s">
        <v>37</v>
      </c>
      <c r="AC302" s="17" t="str">
        <f>TablaRequerimientos[[#This Row],[Tiempo Total Gestión]]</f>
        <v/>
      </c>
      <c r="AD302" s="11" t="e">
        <f t="shared" si="28"/>
        <v>#VALUE!</v>
      </c>
      <c r="AE302" s="11" t="e">
        <f t="shared" si="29"/>
        <v>#VALUE!</v>
      </c>
      <c r="AF302" s="11" t="e">
        <f>IF(TablaRequerimientos[[#This Row],[Prioridad]]="Baja",(AD302-24)*60+AE302,IF(TablaRequerimientos[[#This Row],[Prioridad]]="Media",(AD302-4)*60+AE302,(AD302-2)*60+AE302))</f>
        <v>#VALUE!</v>
      </c>
      <c r="AH302" s="29" t="str">
        <f>TablaRequerimientos[[#This Row],[Tiempo Creación (HH:mm)]]</f>
        <v>Por validar</v>
      </c>
      <c r="AI302" s="28" t="e">
        <f t="shared" si="30"/>
        <v>#VALUE!</v>
      </c>
      <c r="AJ302" s="28" t="e">
        <f t="shared" si="31"/>
        <v>#VALUE!</v>
      </c>
      <c r="AK302" s="28" t="e">
        <f>IF(TablaRequerimientos[[#This Row],[Prioridad]]="Baja",((AI302*60)+AJ302)-30,IF(TablaRequerimientos[[#This Row],[Prioridad]]="Media",((AI302*60)+AJ302)-15))</f>
        <v>#VALUE!</v>
      </c>
      <c r="AM302" s="11">
        <f>TablaRequerimientos[[#This Row],[Tiempo Avance Incidente]]</f>
        <v>2.3148153559304774E-5</v>
      </c>
      <c r="AN302" s="11">
        <f t="shared" si="32"/>
        <v>0</v>
      </c>
      <c r="AO302" s="11">
        <f t="shared" si="33"/>
        <v>0</v>
      </c>
      <c r="AP302" s="11">
        <f>IF(TablaRequerimientos[[#This Row],[Prioridad]]="Baja",((AN302*60)+AO302)-720,IF(TablaRequerimientos[[#This Row],[Prioridad]]="Media",((AN302*60)+AO302)-120))</f>
        <v>-720</v>
      </c>
      <c r="AR302" t="str">
        <f t="shared" si="34"/>
        <v>lunes</v>
      </c>
    </row>
    <row r="303" spans="1:44" x14ac:dyDescent="0.25">
      <c r="A303" s="26" t="s">
        <v>4709</v>
      </c>
      <c r="B303" t="s">
        <v>4710</v>
      </c>
      <c r="C303" t="s">
        <v>161</v>
      </c>
      <c r="D303" t="s">
        <v>150</v>
      </c>
      <c r="E303" t="s">
        <v>546</v>
      </c>
      <c r="F303" t="s">
        <v>124</v>
      </c>
      <c r="G303" s="12">
        <v>43843</v>
      </c>
      <c r="H303" s="13">
        <v>0.40401620370370367</v>
      </c>
      <c r="I303" s="12">
        <v>43843</v>
      </c>
      <c r="J303" s="13">
        <v>0.48863425925925924</v>
      </c>
      <c r="K303" s="27">
        <v>43844.553703703707</v>
      </c>
      <c r="M303" s="11"/>
      <c r="O303" s="28" t="s">
        <v>546</v>
      </c>
      <c r="P303" s="11" t="s">
        <v>546</v>
      </c>
      <c r="X303" s="29" t="str">
        <f>IFERROR(VLOOKUP(TablaRequerimientos[[#This Row],[ID de orden de trabajo+]],#REF!,11,FALSE),"Por validar")</f>
        <v>Por validar</v>
      </c>
      <c r="Y303" s="11" t="str">
        <f>IFERROR(VLOOKUP(TablaRequerimientos[[#This Row],[ID de orden de trabajo+]],#REF!,12,FALSE),"Por validar")</f>
        <v>Por validar</v>
      </c>
      <c r="Z303" s="11">
        <v>1.5046296175569296E-4</v>
      </c>
      <c r="AA303" s="11" t="s">
        <v>37</v>
      </c>
      <c r="AC303" s="29" t="str">
        <f>TablaRequerimientos[[#This Row],[Tiempo Total Gestión]]</f>
        <v/>
      </c>
      <c r="AD303" s="28" t="e">
        <f t="shared" si="28"/>
        <v>#VALUE!</v>
      </c>
      <c r="AE303" s="28" t="e">
        <f t="shared" si="29"/>
        <v>#VALUE!</v>
      </c>
      <c r="AF303" s="28" t="e">
        <f>IF(TablaRequerimientos[[#This Row],[Prioridad]]="Baja",(AD303-24)*60+AE303,IF(TablaRequerimientos[[#This Row],[Prioridad]]="Media",(AD303-4)*60+AE303,(AD303-2)*60+AE303))</f>
        <v>#VALUE!</v>
      </c>
      <c r="AH303" s="29" t="str">
        <f>TablaRequerimientos[[#This Row],[Tiempo Creación (HH:mm)]]</f>
        <v>Por validar</v>
      </c>
      <c r="AI303" s="28" t="e">
        <f t="shared" si="30"/>
        <v>#VALUE!</v>
      </c>
      <c r="AJ303" s="28" t="e">
        <f t="shared" si="31"/>
        <v>#VALUE!</v>
      </c>
      <c r="AK303" s="28" t="e">
        <f>IF(TablaRequerimientos[[#This Row],[Prioridad]]="Baja",((AI303*60)+AJ303)-30,IF(TablaRequerimientos[[#This Row],[Prioridad]]="Media",((AI303*60)+AJ303)-15))</f>
        <v>#VALUE!</v>
      </c>
      <c r="AM303" s="11">
        <f>TablaRequerimientos[[#This Row],[Tiempo Avance Incidente]]</f>
        <v>1.5046296175569296E-4</v>
      </c>
      <c r="AN303" s="11">
        <f t="shared" si="32"/>
        <v>0</v>
      </c>
      <c r="AO303" s="11">
        <f t="shared" si="33"/>
        <v>0</v>
      </c>
      <c r="AP303" s="11">
        <f>IF(TablaRequerimientos[[#This Row],[Prioridad]]="Baja",((AN303*60)+AO303)-720,IF(TablaRequerimientos[[#This Row],[Prioridad]]="Media",((AN303*60)+AO303)-120))</f>
        <v>-720</v>
      </c>
      <c r="AR303" t="str">
        <f t="shared" si="34"/>
        <v>lunes</v>
      </c>
    </row>
    <row r="304" spans="1:44" x14ac:dyDescent="0.25">
      <c r="A304" s="26" t="s">
        <v>4711</v>
      </c>
      <c r="B304" t="s">
        <v>4712</v>
      </c>
      <c r="C304" t="s">
        <v>161</v>
      </c>
      <c r="D304" t="s">
        <v>150</v>
      </c>
      <c r="E304" t="s">
        <v>546</v>
      </c>
      <c r="F304" t="s">
        <v>124</v>
      </c>
      <c r="G304" s="12">
        <v>43843</v>
      </c>
      <c r="H304" s="13">
        <v>0.42259259259259258</v>
      </c>
      <c r="I304" s="12">
        <v>43843</v>
      </c>
      <c r="J304" s="13">
        <v>0.43665509259259255</v>
      </c>
      <c r="K304" s="27">
        <v>43844.477673611109</v>
      </c>
      <c r="M304" s="11"/>
      <c r="O304" s="11" t="s">
        <v>546</v>
      </c>
      <c r="P304" s="11" t="s">
        <v>546</v>
      </c>
      <c r="X304" s="17" t="str">
        <f>IFERROR(VLOOKUP(TablaRequerimientos[[#This Row],[ID de orden de trabajo+]],#REF!,11,FALSE),"Por validar")</f>
        <v>Por validar</v>
      </c>
      <c r="Y304" s="11" t="str">
        <f>IFERROR(VLOOKUP(TablaRequerimientos[[#This Row],[ID de orden de trabajo+]],#REF!,12,FALSE),"Por validar")</f>
        <v>Por validar</v>
      </c>
      <c r="Z304" s="11">
        <v>1.1574076779652387E-5</v>
      </c>
      <c r="AA304" s="11" t="s">
        <v>37</v>
      </c>
      <c r="AC304" s="17" t="str">
        <f>TablaRequerimientos[[#This Row],[Tiempo Total Gestión]]</f>
        <v/>
      </c>
      <c r="AD304" s="11" t="e">
        <f t="shared" si="28"/>
        <v>#VALUE!</v>
      </c>
      <c r="AE304" s="11" t="e">
        <f t="shared" si="29"/>
        <v>#VALUE!</v>
      </c>
      <c r="AF304" s="11" t="e">
        <f>IF(TablaRequerimientos[[#This Row],[Prioridad]]="Baja",(AD304-24)*60+AE304,IF(TablaRequerimientos[[#This Row],[Prioridad]]="Media",(AD304-4)*60+AE304,(AD304-2)*60+AE304))</f>
        <v>#VALUE!</v>
      </c>
      <c r="AH304" s="17" t="str">
        <f>TablaRequerimientos[[#This Row],[Tiempo Creación (HH:mm)]]</f>
        <v>Por validar</v>
      </c>
      <c r="AI304" s="11" t="e">
        <f t="shared" si="30"/>
        <v>#VALUE!</v>
      </c>
      <c r="AJ304" s="11" t="e">
        <f t="shared" si="31"/>
        <v>#VALUE!</v>
      </c>
      <c r="AK304" s="11" t="e">
        <f>IF(TablaRequerimientos[[#This Row],[Prioridad]]="Baja",((AI304*60)+AJ304)-30,IF(TablaRequerimientos[[#This Row],[Prioridad]]="Media",((AI304*60)+AJ304)-15))</f>
        <v>#VALUE!</v>
      </c>
      <c r="AM304" s="11">
        <f>TablaRequerimientos[[#This Row],[Tiempo Avance Incidente]]</f>
        <v>1.1574076779652387E-5</v>
      </c>
      <c r="AN304" s="11">
        <f t="shared" si="32"/>
        <v>0</v>
      </c>
      <c r="AO304" s="11">
        <f t="shared" si="33"/>
        <v>0</v>
      </c>
      <c r="AP304" s="11">
        <f>IF(TablaRequerimientos[[#This Row],[Prioridad]]="Baja",((AN304*60)+AO304)-720,IF(TablaRequerimientos[[#This Row],[Prioridad]]="Media",((AN304*60)+AO304)-120))</f>
        <v>-720</v>
      </c>
      <c r="AR304" t="str">
        <f t="shared" si="34"/>
        <v>lunes</v>
      </c>
    </row>
    <row r="305" spans="1:44" x14ac:dyDescent="0.25">
      <c r="A305" s="26" t="s">
        <v>4713</v>
      </c>
      <c r="B305" t="s">
        <v>4714</v>
      </c>
      <c r="C305" t="s">
        <v>395</v>
      </c>
      <c r="D305" t="s">
        <v>150</v>
      </c>
      <c r="E305" t="s">
        <v>546</v>
      </c>
      <c r="F305" t="s">
        <v>111</v>
      </c>
      <c r="G305" s="12">
        <v>43843</v>
      </c>
      <c r="H305" s="13">
        <v>0.46875</v>
      </c>
      <c r="I305" s="12">
        <v>43843</v>
      </c>
      <c r="J305" s="13">
        <v>0.65659722222222217</v>
      </c>
      <c r="K305" s="27">
        <v>43844.714143518519</v>
      </c>
      <c r="M305" s="11"/>
      <c r="O305" s="11" t="s">
        <v>546</v>
      </c>
      <c r="P305" s="11" t="s">
        <v>546</v>
      </c>
      <c r="X305" s="17" t="str">
        <f>IFERROR(VLOOKUP(TablaRequerimientos[[#This Row],[ID de orden de trabajo+]],#REF!,11,FALSE),"Por validar")</f>
        <v>Por validar</v>
      </c>
      <c r="Y305" s="11" t="str">
        <f>IFERROR(VLOOKUP(TablaRequerimientos[[#This Row],[ID de orden de trabajo+]],#REF!,12,FALSE),"Por validar")</f>
        <v>Por validar</v>
      </c>
      <c r="Z305" s="11">
        <v>1.9675926159834489E-4</v>
      </c>
      <c r="AA305" s="11" t="s">
        <v>37</v>
      </c>
      <c r="AC305" s="17" t="str">
        <f>TablaRequerimientos[[#This Row],[Tiempo Total Gestión]]</f>
        <v/>
      </c>
      <c r="AD305" s="11" t="e">
        <f t="shared" si="28"/>
        <v>#VALUE!</v>
      </c>
      <c r="AE305" s="11" t="e">
        <f t="shared" si="29"/>
        <v>#VALUE!</v>
      </c>
      <c r="AF305" s="11" t="e">
        <f>IF(TablaRequerimientos[[#This Row],[Prioridad]]="Baja",(AD305-24)*60+AE305,IF(TablaRequerimientos[[#This Row],[Prioridad]]="Media",(AD305-4)*60+AE305,(AD305-2)*60+AE305))</f>
        <v>#VALUE!</v>
      </c>
      <c r="AH305" s="17" t="str">
        <f>TablaRequerimientos[[#This Row],[Tiempo Creación (HH:mm)]]</f>
        <v>Por validar</v>
      </c>
      <c r="AI305" s="11" t="e">
        <f t="shared" si="30"/>
        <v>#VALUE!</v>
      </c>
      <c r="AJ305" s="11" t="e">
        <f t="shared" si="31"/>
        <v>#VALUE!</v>
      </c>
      <c r="AK305" s="11" t="e">
        <f>IF(TablaRequerimientos[[#This Row],[Prioridad]]="Baja",((AI305*60)+AJ305)-30,IF(TablaRequerimientos[[#This Row],[Prioridad]]="Media",((AI305*60)+AJ305)-15))</f>
        <v>#VALUE!</v>
      </c>
      <c r="AM305" s="11">
        <f>TablaRequerimientos[[#This Row],[Tiempo Avance Incidente]]</f>
        <v>1.9675926159834489E-4</v>
      </c>
      <c r="AN305" s="11">
        <f t="shared" si="32"/>
        <v>0</v>
      </c>
      <c r="AO305" s="11">
        <f t="shared" si="33"/>
        <v>0</v>
      </c>
      <c r="AP305" s="11">
        <f>IF(TablaRequerimientos[[#This Row],[Prioridad]]="Baja",((AN305*60)+AO305)-720,IF(TablaRequerimientos[[#This Row],[Prioridad]]="Media",((AN305*60)+AO305)-120))</f>
        <v>-720</v>
      </c>
      <c r="AR305" t="str">
        <f t="shared" si="34"/>
        <v>lunes</v>
      </c>
    </row>
    <row r="306" spans="1:44" x14ac:dyDescent="0.25">
      <c r="A306" s="26" t="s">
        <v>4715</v>
      </c>
      <c r="B306" t="s">
        <v>4716</v>
      </c>
      <c r="C306" t="s">
        <v>123</v>
      </c>
      <c r="D306" t="s">
        <v>150</v>
      </c>
      <c r="E306" t="s">
        <v>546</v>
      </c>
      <c r="F306" t="s">
        <v>124</v>
      </c>
      <c r="G306" s="12">
        <v>43843</v>
      </c>
      <c r="H306" s="13">
        <v>0.47609953703703706</v>
      </c>
      <c r="I306" s="12">
        <v>43843</v>
      </c>
      <c r="J306" s="13">
        <v>0.52288194444444447</v>
      </c>
      <c r="K306" s="27">
        <v>43844.553703703707</v>
      </c>
      <c r="M306" s="11"/>
      <c r="O306" s="11" t="s">
        <v>546</v>
      </c>
      <c r="P306" s="11" t="s">
        <v>546</v>
      </c>
      <c r="X306" s="17" t="str">
        <f>IFERROR(VLOOKUP(TablaRequerimientos[[#This Row],[ID de orden de trabajo+]],#REF!,11,FALSE),"Por validar")</f>
        <v>Por validar</v>
      </c>
      <c r="Y306" s="11" t="str">
        <f>IFERROR(VLOOKUP(TablaRequerimientos[[#This Row],[ID de orden de trabajo+]],#REF!,12,FALSE),"Por validar")</f>
        <v>Por validar</v>
      </c>
      <c r="Z306" s="11">
        <v>-1.7361110803904012E-4</v>
      </c>
      <c r="AA306" s="11" t="s">
        <v>37</v>
      </c>
      <c r="AC306" s="17" t="str">
        <f>TablaRequerimientos[[#This Row],[Tiempo Total Gestión]]</f>
        <v/>
      </c>
      <c r="AD306" s="11" t="e">
        <f t="shared" si="28"/>
        <v>#VALUE!</v>
      </c>
      <c r="AE306" s="11" t="e">
        <f t="shared" si="29"/>
        <v>#VALUE!</v>
      </c>
      <c r="AF306" s="11" t="e">
        <f>IF(TablaRequerimientos[[#This Row],[Prioridad]]="Baja",(AD306-24)*60+AE306,IF(TablaRequerimientos[[#This Row],[Prioridad]]="Media",(AD306-4)*60+AE306,(AD306-2)*60+AE306))</f>
        <v>#VALUE!</v>
      </c>
      <c r="AH306" s="17" t="str">
        <f>TablaRequerimientos[[#This Row],[Tiempo Creación (HH:mm)]]</f>
        <v>Por validar</v>
      </c>
      <c r="AI306" s="11" t="e">
        <f t="shared" si="30"/>
        <v>#VALUE!</v>
      </c>
      <c r="AJ306" s="11" t="e">
        <f t="shared" si="31"/>
        <v>#VALUE!</v>
      </c>
      <c r="AK306" s="11" t="e">
        <f>IF(TablaRequerimientos[[#This Row],[Prioridad]]="Baja",((AI306*60)+AJ306)-30,IF(TablaRequerimientos[[#This Row],[Prioridad]]="Media",((AI306*60)+AJ306)-15))</f>
        <v>#VALUE!</v>
      </c>
      <c r="AM306" s="11">
        <f>TablaRequerimientos[[#This Row],[Tiempo Avance Incidente]]</f>
        <v>-1.7361110803904012E-4</v>
      </c>
      <c r="AN306" s="11" t="e">
        <f t="shared" si="32"/>
        <v>#NUM!</v>
      </c>
      <c r="AO306" s="11" t="e">
        <f t="shared" si="33"/>
        <v>#NUM!</v>
      </c>
      <c r="AP306" s="11" t="e">
        <f>IF(TablaRequerimientos[[#This Row],[Prioridad]]="Baja",((AN306*60)+AO306)-720,IF(TablaRequerimientos[[#This Row],[Prioridad]]="Media",((AN306*60)+AO306)-120))</f>
        <v>#NUM!</v>
      </c>
      <c r="AR306" t="str">
        <f t="shared" si="34"/>
        <v>lunes</v>
      </c>
    </row>
    <row r="307" spans="1:44" x14ac:dyDescent="0.25">
      <c r="A307" s="26" t="s">
        <v>4717</v>
      </c>
      <c r="B307" t="s">
        <v>4718</v>
      </c>
      <c r="C307" t="s">
        <v>395</v>
      </c>
      <c r="D307" t="s">
        <v>150</v>
      </c>
      <c r="E307" t="s">
        <v>546</v>
      </c>
      <c r="F307" t="s">
        <v>111</v>
      </c>
      <c r="G307" s="12">
        <v>43843</v>
      </c>
      <c r="H307" s="13">
        <v>0.49060185185185184</v>
      </c>
      <c r="I307" s="12">
        <v>43843</v>
      </c>
      <c r="J307" s="13">
        <v>0.53670138888888885</v>
      </c>
      <c r="K307" s="27">
        <v>43844.553703703707</v>
      </c>
      <c r="M307" s="11"/>
      <c r="O307" s="11" t="s">
        <v>546</v>
      </c>
      <c r="P307" s="11" t="s">
        <v>546</v>
      </c>
      <c r="X307" s="29" t="str">
        <f>IFERROR(VLOOKUP(TablaRequerimientos[[#This Row],[ID de orden de trabajo+]],#REF!,11,FALSE),"Por validar")</f>
        <v>Por validar</v>
      </c>
      <c r="Y307" s="11" t="str">
        <f>IFERROR(VLOOKUP(TablaRequerimientos[[#This Row],[ID de orden de trabajo+]],#REF!,12,FALSE),"Por validar")</f>
        <v>Por validar</v>
      </c>
      <c r="Z307" s="11">
        <v>5.092592618893832E-4</v>
      </c>
      <c r="AA307" s="11" t="s">
        <v>37</v>
      </c>
      <c r="AC307" s="17" t="str">
        <f>TablaRequerimientos[[#This Row],[Tiempo Total Gestión]]</f>
        <v/>
      </c>
      <c r="AD307" s="11" t="e">
        <f t="shared" si="28"/>
        <v>#VALUE!</v>
      </c>
      <c r="AE307" s="11" t="e">
        <f t="shared" si="29"/>
        <v>#VALUE!</v>
      </c>
      <c r="AF307" s="11" t="e">
        <f>IF(TablaRequerimientos[[#This Row],[Prioridad]]="Baja",(AD307-24)*60+AE307,IF(TablaRequerimientos[[#This Row],[Prioridad]]="Media",(AD307-4)*60+AE307,(AD307-2)*60+AE307))</f>
        <v>#VALUE!</v>
      </c>
      <c r="AH307" s="29" t="str">
        <f>TablaRequerimientos[[#This Row],[Tiempo Creación (HH:mm)]]</f>
        <v>Por validar</v>
      </c>
      <c r="AI307" s="28" t="e">
        <f t="shared" si="30"/>
        <v>#VALUE!</v>
      </c>
      <c r="AJ307" s="28" t="e">
        <f t="shared" si="31"/>
        <v>#VALUE!</v>
      </c>
      <c r="AK307" s="28" t="e">
        <f>IF(TablaRequerimientos[[#This Row],[Prioridad]]="Baja",((AI307*60)+AJ307)-30,IF(TablaRequerimientos[[#This Row],[Prioridad]]="Media",((AI307*60)+AJ307)-15))</f>
        <v>#VALUE!</v>
      </c>
      <c r="AM307" s="11">
        <f>TablaRequerimientos[[#This Row],[Tiempo Avance Incidente]]</f>
        <v>5.092592618893832E-4</v>
      </c>
      <c r="AN307" s="11">
        <f t="shared" si="32"/>
        <v>0</v>
      </c>
      <c r="AO307" s="11">
        <f t="shared" si="33"/>
        <v>0</v>
      </c>
      <c r="AP307" s="11">
        <f>IF(TablaRequerimientos[[#This Row],[Prioridad]]="Baja",((AN307*60)+AO307)-720,IF(TablaRequerimientos[[#This Row],[Prioridad]]="Media",((AN307*60)+AO307)-120))</f>
        <v>-720</v>
      </c>
      <c r="AR307" t="str">
        <f t="shared" si="34"/>
        <v>lunes</v>
      </c>
    </row>
    <row r="308" spans="1:44" x14ac:dyDescent="0.25">
      <c r="A308" s="26" t="s">
        <v>4719</v>
      </c>
      <c r="B308" t="s">
        <v>4720</v>
      </c>
      <c r="C308" t="s">
        <v>395</v>
      </c>
      <c r="D308" t="s">
        <v>150</v>
      </c>
      <c r="E308" t="s">
        <v>546</v>
      </c>
      <c r="F308" t="s">
        <v>111</v>
      </c>
      <c r="G308" s="12">
        <v>43843</v>
      </c>
      <c r="H308" s="13">
        <v>0.42226851851851849</v>
      </c>
      <c r="I308" s="12">
        <v>43843</v>
      </c>
      <c r="J308" s="13">
        <v>0.4913541666666667</v>
      </c>
      <c r="K308" s="27">
        <v>43844.553703703707</v>
      </c>
      <c r="M308" s="11"/>
      <c r="O308" s="11" t="s">
        <v>546</v>
      </c>
      <c r="P308" s="11" t="s">
        <v>546</v>
      </c>
      <c r="X308" s="17" t="str">
        <f>IFERROR(VLOOKUP(TablaRequerimientos[[#This Row],[ID de orden de trabajo+]],#REF!,11,FALSE),"Por validar")</f>
        <v>Por validar</v>
      </c>
      <c r="Y308" s="11" t="str">
        <f>IFERROR(VLOOKUP(TablaRequerimientos[[#This Row],[ID de orden de trabajo+]],#REF!,12,FALSE),"Por validar")</f>
        <v>Por validar</v>
      </c>
      <c r="Z308" s="11">
        <v>2.0833333110203966E-4</v>
      </c>
      <c r="AA308" s="11" t="s">
        <v>37</v>
      </c>
      <c r="AC308" s="17" t="str">
        <f>TablaRequerimientos[[#This Row],[Tiempo Total Gestión]]</f>
        <v/>
      </c>
      <c r="AD308" s="11" t="e">
        <f t="shared" si="28"/>
        <v>#VALUE!</v>
      </c>
      <c r="AE308" s="11" t="e">
        <f t="shared" si="29"/>
        <v>#VALUE!</v>
      </c>
      <c r="AF308" s="11" t="e">
        <f>IF(TablaRequerimientos[[#This Row],[Prioridad]]="Baja",(AD308-24)*60+AE308,IF(TablaRequerimientos[[#This Row],[Prioridad]]="Media",(AD308-4)*60+AE308,(AD308-2)*60+AE308))</f>
        <v>#VALUE!</v>
      </c>
      <c r="AH308" s="17" t="str">
        <f>TablaRequerimientos[[#This Row],[Tiempo Creación (HH:mm)]]</f>
        <v>Por validar</v>
      </c>
      <c r="AI308" s="11" t="e">
        <f t="shared" si="30"/>
        <v>#VALUE!</v>
      </c>
      <c r="AJ308" s="11" t="e">
        <f t="shared" si="31"/>
        <v>#VALUE!</v>
      </c>
      <c r="AK308" s="11" t="e">
        <f>IF(TablaRequerimientos[[#This Row],[Prioridad]]="Baja",((AI308*60)+AJ308)-30,IF(TablaRequerimientos[[#This Row],[Prioridad]]="Media",((AI308*60)+AJ308)-15))</f>
        <v>#VALUE!</v>
      </c>
      <c r="AM308" s="11">
        <f>TablaRequerimientos[[#This Row],[Tiempo Avance Incidente]]</f>
        <v>2.0833333110203966E-4</v>
      </c>
      <c r="AN308" s="11">
        <f t="shared" si="32"/>
        <v>0</v>
      </c>
      <c r="AO308" s="11">
        <f t="shared" si="33"/>
        <v>0</v>
      </c>
      <c r="AP308" s="11">
        <f>IF(TablaRequerimientos[[#This Row],[Prioridad]]="Baja",((AN308*60)+AO308)-720,IF(TablaRequerimientos[[#This Row],[Prioridad]]="Media",((AN308*60)+AO308)-120))</f>
        <v>-720</v>
      </c>
      <c r="AR308" t="str">
        <f t="shared" si="34"/>
        <v>lunes</v>
      </c>
    </row>
    <row r="309" spans="1:44" x14ac:dyDescent="0.25">
      <c r="A309" s="26" t="s">
        <v>4721</v>
      </c>
      <c r="B309" t="s">
        <v>4313</v>
      </c>
      <c r="C309" t="s">
        <v>395</v>
      </c>
      <c r="D309" t="s">
        <v>150</v>
      </c>
      <c r="E309" t="s">
        <v>546</v>
      </c>
      <c r="F309" t="s">
        <v>111</v>
      </c>
      <c r="G309" s="12">
        <v>43843</v>
      </c>
      <c r="H309" s="13">
        <v>0.45380787037037035</v>
      </c>
      <c r="I309" s="12">
        <v>43843</v>
      </c>
      <c r="J309" s="13">
        <v>0.45396990740740745</v>
      </c>
      <c r="K309" s="27">
        <v>43844.477673611109</v>
      </c>
      <c r="M309" s="11"/>
      <c r="O309" s="11" t="s">
        <v>546</v>
      </c>
      <c r="P309" s="11" t="s">
        <v>546</v>
      </c>
      <c r="X309" s="17" t="str">
        <f>IFERROR(VLOOKUP(TablaRequerimientos[[#This Row],[ID de orden de trabajo+]],#REF!,11,FALSE),"Por validar")</f>
        <v>Por validar</v>
      </c>
      <c r="Y309" s="11" t="str">
        <f>IFERROR(VLOOKUP(TablaRequerimientos[[#This Row],[ID de orden de trabajo+]],#REF!,12,FALSE),"Por validar")</f>
        <v>Por validar</v>
      </c>
      <c r="Z309" s="11" t="s">
        <v>7995</v>
      </c>
      <c r="AA309" s="11" t="s">
        <v>7995</v>
      </c>
      <c r="AC309" s="17" t="str">
        <f>TablaRequerimientos[[#This Row],[Tiempo Total Gestión]]</f>
        <v/>
      </c>
      <c r="AD309" s="11" t="e">
        <f t="shared" si="28"/>
        <v>#VALUE!</v>
      </c>
      <c r="AE309" s="11" t="e">
        <f t="shared" si="29"/>
        <v>#VALUE!</v>
      </c>
      <c r="AF309" s="11" t="e">
        <f>IF(TablaRequerimientos[[#This Row],[Prioridad]]="Baja",(AD309-24)*60+AE309,IF(TablaRequerimientos[[#This Row],[Prioridad]]="Media",(AD309-4)*60+AE309,(AD309-2)*60+AE309))</f>
        <v>#VALUE!</v>
      </c>
      <c r="AH309" s="17" t="str">
        <f>TablaRequerimientos[[#This Row],[Tiempo Creación (HH:mm)]]</f>
        <v>Por validar</v>
      </c>
      <c r="AI309" s="11" t="e">
        <f t="shared" si="30"/>
        <v>#VALUE!</v>
      </c>
      <c r="AJ309" s="11" t="e">
        <f t="shared" si="31"/>
        <v>#VALUE!</v>
      </c>
      <c r="AK309" s="11" t="e">
        <f>IF(TablaRequerimientos[[#This Row],[Prioridad]]="Baja",((AI309*60)+AJ309)-30,IF(TablaRequerimientos[[#This Row],[Prioridad]]="Media",((AI309*60)+AJ309)-15))</f>
        <v>#VALUE!</v>
      </c>
      <c r="AM309" s="11" t="str">
        <f>TablaRequerimientos[[#This Row],[Tiempo Avance Incidente]]</f>
        <v>POR VALIDAR</v>
      </c>
      <c r="AN309" s="11" t="e">
        <f t="shared" si="32"/>
        <v>#VALUE!</v>
      </c>
      <c r="AO309" s="11" t="e">
        <f t="shared" si="33"/>
        <v>#VALUE!</v>
      </c>
      <c r="AP309" s="11" t="e">
        <f>IF(TablaRequerimientos[[#This Row],[Prioridad]]="Baja",((AN309*60)+AO309)-720,IF(TablaRequerimientos[[#This Row],[Prioridad]]="Media",((AN309*60)+AO309)-120))</f>
        <v>#VALUE!</v>
      </c>
      <c r="AR309" t="str">
        <f t="shared" si="34"/>
        <v>lunes</v>
      </c>
    </row>
    <row r="310" spans="1:44" x14ac:dyDescent="0.25">
      <c r="A310" s="26" t="s">
        <v>4722</v>
      </c>
      <c r="B310" t="s">
        <v>4723</v>
      </c>
      <c r="C310" t="s">
        <v>395</v>
      </c>
      <c r="D310" t="s">
        <v>150</v>
      </c>
      <c r="E310" t="s">
        <v>546</v>
      </c>
      <c r="F310" t="s">
        <v>111</v>
      </c>
      <c r="G310" s="12">
        <v>43843</v>
      </c>
      <c r="H310" s="13">
        <v>0.46004629629629629</v>
      </c>
      <c r="I310" s="12">
        <v>43843</v>
      </c>
      <c r="J310" s="13">
        <v>0.51545138888888886</v>
      </c>
      <c r="K310" s="27">
        <v>43844.553703703707</v>
      </c>
      <c r="M310" s="11"/>
      <c r="O310" s="11" t="s">
        <v>546</v>
      </c>
      <c r="P310" s="11" t="s">
        <v>546</v>
      </c>
      <c r="X310" s="17" t="str">
        <f>IFERROR(VLOOKUP(TablaRequerimientos[[#This Row],[ID de orden de trabajo+]],#REF!,11,FALSE),"Por validar")</f>
        <v>Por validar</v>
      </c>
      <c r="Y310" s="11" t="str">
        <f>IFERROR(VLOOKUP(TablaRequerimientos[[#This Row],[ID de orden de trabajo+]],#REF!,12,FALSE),"Por validar")</f>
        <v>Por validar</v>
      </c>
      <c r="Z310" s="11">
        <v>5.671296312357299E-4</v>
      </c>
      <c r="AA310" s="11" t="s">
        <v>37</v>
      </c>
      <c r="AC310" s="17" t="str">
        <f>TablaRequerimientos[[#This Row],[Tiempo Total Gestión]]</f>
        <v/>
      </c>
      <c r="AD310" s="11" t="e">
        <f t="shared" si="28"/>
        <v>#VALUE!</v>
      </c>
      <c r="AE310" s="11" t="e">
        <f t="shared" si="29"/>
        <v>#VALUE!</v>
      </c>
      <c r="AF310" s="11" t="e">
        <f>IF(TablaRequerimientos[[#This Row],[Prioridad]]="Baja",(AD310-24)*60+AE310,IF(TablaRequerimientos[[#This Row],[Prioridad]]="Media",(AD310-4)*60+AE310,(AD310-2)*60+AE310))</f>
        <v>#VALUE!</v>
      </c>
      <c r="AH310" s="17" t="str">
        <f>TablaRequerimientos[[#This Row],[Tiempo Creación (HH:mm)]]</f>
        <v>Por validar</v>
      </c>
      <c r="AI310" s="11" t="e">
        <f t="shared" si="30"/>
        <v>#VALUE!</v>
      </c>
      <c r="AJ310" s="11" t="e">
        <f t="shared" si="31"/>
        <v>#VALUE!</v>
      </c>
      <c r="AK310" s="11" t="e">
        <f>IF(TablaRequerimientos[[#This Row],[Prioridad]]="Baja",((AI310*60)+AJ310)-30,IF(TablaRequerimientos[[#This Row],[Prioridad]]="Media",((AI310*60)+AJ310)-15))</f>
        <v>#VALUE!</v>
      </c>
      <c r="AM310" s="11">
        <f>TablaRequerimientos[[#This Row],[Tiempo Avance Incidente]]</f>
        <v>5.671296312357299E-4</v>
      </c>
      <c r="AN310" s="11">
        <f t="shared" si="32"/>
        <v>0</v>
      </c>
      <c r="AO310" s="11">
        <f t="shared" si="33"/>
        <v>0</v>
      </c>
      <c r="AP310" s="11">
        <f>IF(TablaRequerimientos[[#This Row],[Prioridad]]="Baja",((AN310*60)+AO310)-720,IF(TablaRequerimientos[[#This Row],[Prioridad]]="Media",((AN310*60)+AO310)-120))</f>
        <v>-720</v>
      </c>
      <c r="AR310" t="str">
        <f t="shared" si="34"/>
        <v>lunes</v>
      </c>
    </row>
    <row r="311" spans="1:44" x14ac:dyDescent="0.25">
      <c r="A311" s="26" t="s">
        <v>4724</v>
      </c>
      <c r="B311" t="s">
        <v>4725</v>
      </c>
      <c r="C311" t="s">
        <v>395</v>
      </c>
      <c r="D311" t="s">
        <v>150</v>
      </c>
      <c r="E311" t="s">
        <v>546</v>
      </c>
      <c r="F311" t="s">
        <v>111</v>
      </c>
      <c r="G311" s="12">
        <v>43843</v>
      </c>
      <c r="H311" s="13">
        <v>0.47287037037037033</v>
      </c>
      <c r="I311" s="12">
        <v>43843</v>
      </c>
      <c r="J311" s="13">
        <v>0.70452546296296292</v>
      </c>
      <c r="K311" s="27">
        <v>43844.714143518519</v>
      </c>
      <c r="M311" s="11"/>
      <c r="O311" s="11" t="s">
        <v>546</v>
      </c>
      <c r="P311" s="11" t="s">
        <v>546</v>
      </c>
      <c r="X311" s="17" t="str">
        <f>IFERROR(VLOOKUP(TablaRequerimientos[[#This Row],[ID de orden de trabajo+]],#REF!,11,FALSE),"Por validar")</f>
        <v>Por validar</v>
      </c>
      <c r="Y311" s="11" t="str">
        <f>IFERROR(VLOOKUP(TablaRequerimientos[[#This Row],[ID de orden de trabajo+]],#REF!,12,FALSE),"Por validar")</f>
        <v>Por validar</v>
      </c>
      <c r="Z311" s="11">
        <v>4.1666666948003694E-4</v>
      </c>
      <c r="AA311" s="11" t="s">
        <v>37</v>
      </c>
      <c r="AC311" s="17" t="str">
        <f>TablaRequerimientos[[#This Row],[Tiempo Total Gestión]]</f>
        <v/>
      </c>
      <c r="AD311" s="11" t="e">
        <f t="shared" si="28"/>
        <v>#VALUE!</v>
      </c>
      <c r="AE311" s="11" t="e">
        <f t="shared" si="29"/>
        <v>#VALUE!</v>
      </c>
      <c r="AF311" s="11" t="e">
        <f>IF(TablaRequerimientos[[#This Row],[Prioridad]]="Baja",(AD311-24)*60+AE311,IF(TablaRequerimientos[[#This Row],[Prioridad]]="Media",(AD311-4)*60+AE311,(AD311-2)*60+AE311))</f>
        <v>#VALUE!</v>
      </c>
      <c r="AH311" s="17" t="str">
        <f>TablaRequerimientos[[#This Row],[Tiempo Creación (HH:mm)]]</f>
        <v>Por validar</v>
      </c>
      <c r="AI311" s="11" t="e">
        <f t="shared" si="30"/>
        <v>#VALUE!</v>
      </c>
      <c r="AJ311" s="11" t="e">
        <f t="shared" si="31"/>
        <v>#VALUE!</v>
      </c>
      <c r="AK311" s="11" t="e">
        <f>IF(TablaRequerimientos[[#This Row],[Prioridad]]="Baja",((AI311*60)+AJ311)-30,IF(TablaRequerimientos[[#This Row],[Prioridad]]="Media",((AI311*60)+AJ311)-15))</f>
        <v>#VALUE!</v>
      </c>
      <c r="AM311" s="11">
        <f>TablaRequerimientos[[#This Row],[Tiempo Avance Incidente]]</f>
        <v>4.1666666948003694E-4</v>
      </c>
      <c r="AN311" s="11">
        <f t="shared" si="32"/>
        <v>0</v>
      </c>
      <c r="AO311" s="11">
        <f t="shared" si="33"/>
        <v>0</v>
      </c>
      <c r="AP311" s="11">
        <f>IF(TablaRequerimientos[[#This Row],[Prioridad]]="Baja",((AN311*60)+AO311)-720,IF(TablaRequerimientos[[#This Row],[Prioridad]]="Media",((AN311*60)+AO311)-120))</f>
        <v>-720</v>
      </c>
      <c r="AR311" t="str">
        <f t="shared" si="34"/>
        <v>lunes</v>
      </c>
    </row>
    <row r="312" spans="1:44" x14ac:dyDescent="0.25">
      <c r="A312" s="26" t="s">
        <v>4726</v>
      </c>
      <c r="B312" t="s">
        <v>4727</v>
      </c>
      <c r="C312" t="s">
        <v>395</v>
      </c>
      <c r="D312" t="s">
        <v>150</v>
      </c>
      <c r="E312" t="s">
        <v>546</v>
      </c>
      <c r="F312" t="s">
        <v>111</v>
      </c>
      <c r="G312" s="12">
        <v>43843</v>
      </c>
      <c r="H312" s="13">
        <v>0.42436342592592591</v>
      </c>
      <c r="I312" s="12">
        <v>43843</v>
      </c>
      <c r="J312" s="13">
        <v>0.69013888888888886</v>
      </c>
      <c r="K312" s="27">
        <v>43844.714143518519</v>
      </c>
      <c r="M312" s="11"/>
      <c r="O312" s="11" t="s">
        <v>546</v>
      </c>
      <c r="P312" s="11" t="s">
        <v>546</v>
      </c>
      <c r="X312" s="17" t="str">
        <f>IFERROR(VLOOKUP(TablaRequerimientos[[#This Row],[ID de orden de trabajo+]],#REF!,11,FALSE),"Por validar")</f>
        <v>Por validar</v>
      </c>
      <c r="Y312" s="11" t="str">
        <f>IFERROR(VLOOKUP(TablaRequerimientos[[#This Row],[ID de orden de trabajo+]],#REF!,12,FALSE),"Por validar")</f>
        <v>Por validar</v>
      </c>
      <c r="Z312" s="11">
        <v>3.3564814657438546E-4</v>
      </c>
      <c r="AA312" s="11" t="s">
        <v>37</v>
      </c>
      <c r="AC312" s="17" t="str">
        <f>TablaRequerimientos[[#This Row],[Tiempo Total Gestión]]</f>
        <v/>
      </c>
      <c r="AD312" s="11" t="e">
        <f t="shared" si="28"/>
        <v>#VALUE!</v>
      </c>
      <c r="AE312" s="11" t="e">
        <f t="shared" si="29"/>
        <v>#VALUE!</v>
      </c>
      <c r="AF312" s="11" t="e">
        <f>IF(TablaRequerimientos[[#This Row],[Prioridad]]="Baja",(AD312-24)*60+AE312,IF(TablaRequerimientos[[#This Row],[Prioridad]]="Media",(AD312-4)*60+AE312,(AD312-2)*60+AE312))</f>
        <v>#VALUE!</v>
      </c>
      <c r="AH312" s="17" t="str">
        <f>TablaRequerimientos[[#This Row],[Tiempo Creación (HH:mm)]]</f>
        <v>Por validar</v>
      </c>
      <c r="AI312" s="11" t="e">
        <f t="shared" si="30"/>
        <v>#VALUE!</v>
      </c>
      <c r="AJ312" s="11" t="e">
        <f t="shared" si="31"/>
        <v>#VALUE!</v>
      </c>
      <c r="AK312" s="11" t="e">
        <f>IF(TablaRequerimientos[[#This Row],[Prioridad]]="Baja",((AI312*60)+AJ312)-30,IF(TablaRequerimientos[[#This Row],[Prioridad]]="Media",((AI312*60)+AJ312)-15))</f>
        <v>#VALUE!</v>
      </c>
      <c r="AM312" s="11">
        <f>TablaRequerimientos[[#This Row],[Tiempo Avance Incidente]]</f>
        <v>3.3564814657438546E-4</v>
      </c>
      <c r="AN312" s="11">
        <f t="shared" si="32"/>
        <v>0</v>
      </c>
      <c r="AO312" s="11">
        <f t="shared" si="33"/>
        <v>0</v>
      </c>
      <c r="AP312" s="11">
        <f>IF(TablaRequerimientos[[#This Row],[Prioridad]]="Baja",((AN312*60)+AO312)-720,IF(TablaRequerimientos[[#This Row],[Prioridad]]="Media",((AN312*60)+AO312)-120))</f>
        <v>-720</v>
      </c>
      <c r="AR312" t="str">
        <f t="shared" si="34"/>
        <v>lunes</v>
      </c>
    </row>
    <row r="313" spans="1:44" x14ac:dyDescent="0.25">
      <c r="A313" s="26" t="s">
        <v>4728</v>
      </c>
      <c r="B313" t="s">
        <v>4729</v>
      </c>
      <c r="C313" t="s">
        <v>161</v>
      </c>
      <c r="D313" t="s">
        <v>150</v>
      </c>
      <c r="E313" t="s">
        <v>546</v>
      </c>
      <c r="F313" t="s">
        <v>111</v>
      </c>
      <c r="G313" s="12">
        <v>43843</v>
      </c>
      <c r="H313" s="13">
        <v>0.42931712962962965</v>
      </c>
      <c r="I313" s="12">
        <v>43843</v>
      </c>
      <c r="J313" s="13">
        <v>0.54638888888888892</v>
      </c>
      <c r="K313" s="27">
        <v>43844.553703703707</v>
      </c>
      <c r="M313" s="11"/>
      <c r="O313" s="11" t="s">
        <v>546</v>
      </c>
      <c r="P313" s="11" t="s">
        <v>546</v>
      </c>
      <c r="X313" s="29" t="str">
        <f>IFERROR(VLOOKUP(TablaRequerimientos[[#This Row],[ID de orden de trabajo+]],#REF!,11,FALSE),"Por validar")</f>
        <v>Por validar</v>
      </c>
      <c r="Y313" s="11" t="str">
        <f>IFERROR(VLOOKUP(TablaRequerimientos[[#This Row],[ID de orden de trabajo+]],#REF!,12,FALSE),"Por validar")</f>
        <v>Por validar</v>
      </c>
      <c r="Z313" s="11">
        <v>8.5648148524342105E-4</v>
      </c>
      <c r="AA313" s="11" t="s">
        <v>37</v>
      </c>
      <c r="AC313" s="17" t="str">
        <f>TablaRequerimientos[[#This Row],[Tiempo Total Gestión]]</f>
        <v/>
      </c>
      <c r="AD313" s="11" t="e">
        <f t="shared" si="28"/>
        <v>#VALUE!</v>
      </c>
      <c r="AE313" s="11" t="e">
        <f t="shared" si="29"/>
        <v>#VALUE!</v>
      </c>
      <c r="AF313" s="11" t="e">
        <f>IF(TablaRequerimientos[[#This Row],[Prioridad]]="Baja",(AD313-24)*60+AE313,IF(TablaRequerimientos[[#This Row],[Prioridad]]="Media",(AD313-4)*60+AE313,(AD313-2)*60+AE313))</f>
        <v>#VALUE!</v>
      </c>
      <c r="AH313" s="29" t="str">
        <f>TablaRequerimientos[[#This Row],[Tiempo Creación (HH:mm)]]</f>
        <v>Por validar</v>
      </c>
      <c r="AI313" s="28" t="e">
        <f t="shared" si="30"/>
        <v>#VALUE!</v>
      </c>
      <c r="AJ313" s="28" t="e">
        <f t="shared" si="31"/>
        <v>#VALUE!</v>
      </c>
      <c r="AK313" s="28" t="e">
        <f>IF(TablaRequerimientos[[#This Row],[Prioridad]]="Baja",((AI313*60)+AJ313)-30,IF(TablaRequerimientos[[#This Row],[Prioridad]]="Media",((AI313*60)+AJ313)-15))</f>
        <v>#VALUE!</v>
      </c>
      <c r="AM313" s="11">
        <f>TablaRequerimientos[[#This Row],[Tiempo Avance Incidente]]</f>
        <v>8.5648148524342105E-4</v>
      </c>
      <c r="AN313" s="11">
        <f t="shared" si="32"/>
        <v>0</v>
      </c>
      <c r="AO313" s="11">
        <f t="shared" si="33"/>
        <v>1</v>
      </c>
      <c r="AP313" s="11">
        <f>IF(TablaRequerimientos[[#This Row],[Prioridad]]="Baja",((AN313*60)+AO313)-720,IF(TablaRequerimientos[[#This Row],[Prioridad]]="Media",((AN313*60)+AO313)-120))</f>
        <v>-719</v>
      </c>
      <c r="AR313" t="str">
        <f t="shared" si="34"/>
        <v>lunes</v>
      </c>
    </row>
    <row r="314" spans="1:44" x14ac:dyDescent="0.25">
      <c r="A314" s="26" t="s">
        <v>4730</v>
      </c>
      <c r="B314" t="s">
        <v>4337</v>
      </c>
      <c r="C314" t="s">
        <v>395</v>
      </c>
      <c r="D314" t="s">
        <v>150</v>
      </c>
      <c r="E314" t="s">
        <v>546</v>
      </c>
      <c r="F314" t="s">
        <v>111</v>
      </c>
      <c r="G314" s="12">
        <v>43843</v>
      </c>
      <c r="H314" s="13">
        <v>0.48451388888888891</v>
      </c>
      <c r="I314" s="12">
        <v>43843</v>
      </c>
      <c r="J314" s="13">
        <v>0.66574074074074074</v>
      </c>
      <c r="K314" s="27">
        <v>43844.714143518519</v>
      </c>
      <c r="M314" s="11"/>
      <c r="O314" s="11" t="s">
        <v>546</v>
      </c>
      <c r="P314" s="11" t="s">
        <v>546</v>
      </c>
      <c r="X314" s="17" t="str">
        <f>IFERROR(VLOOKUP(TablaRequerimientos[[#This Row],[ID de orden de trabajo+]],#REF!,11,FALSE),"Por validar")</f>
        <v>Por validar</v>
      </c>
      <c r="Y314" s="11" t="str">
        <f>IFERROR(VLOOKUP(TablaRequerimientos[[#This Row],[ID de orden de trabajo+]],#REF!,12,FALSE),"Por validar")</f>
        <v>Por validar</v>
      </c>
      <c r="Z314" s="11">
        <v>3.7037037691334262E-4</v>
      </c>
      <c r="AA314" s="11" t="s">
        <v>37</v>
      </c>
      <c r="AC314" s="17" t="str">
        <f>TablaRequerimientos[[#This Row],[Tiempo Total Gestión]]</f>
        <v/>
      </c>
      <c r="AD314" s="11" t="e">
        <f t="shared" si="28"/>
        <v>#VALUE!</v>
      </c>
      <c r="AE314" s="11" t="e">
        <f t="shared" si="29"/>
        <v>#VALUE!</v>
      </c>
      <c r="AF314" s="11" t="e">
        <f>IF(TablaRequerimientos[[#This Row],[Prioridad]]="Baja",(AD314-24)*60+AE314,IF(TablaRequerimientos[[#This Row],[Prioridad]]="Media",(AD314-4)*60+AE314,(AD314-2)*60+AE314))</f>
        <v>#VALUE!</v>
      </c>
      <c r="AH314" s="17" t="str">
        <f>TablaRequerimientos[[#This Row],[Tiempo Creación (HH:mm)]]</f>
        <v>Por validar</v>
      </c>
      <c r="AI314" s="11" t="e">
        <f t="shared" si="30"/>
        <v>#VALUE!</v>
      </c>
      <c r="AJ314" s="11" t="e">
        <f t="shared" si="31"/>
        <v>#VALUE!</v>
      </c>
      <c r="AK314" s="11" t="e">
        <f>IF(TablaRequerimientos[[#This Row],[Prioridad]]="Baja",((AI314*60)+AJ314)-30,IF(TablaRequerimientos[[#This Row],[Prioridad]]="Media",((AI314*60)+AJ314)-15))</f>
        <v>#VALUE!</v>
      </c>
      <c r="AM314" s="11">
        <f>TablaRequerimientos[[#This Row],[Tiempo Avance Incidente]]</f>
        <v>3.7037037691334262E-4</v>
      </c>
      <c r="AN314" s="11">
        <f t="shared" si="32"/>
        <v>0</v>
      </c>
      <c r="AO314" s="11">
        <f t="shared" si="33"/>
        <v>0</v>
      </c>
      <c r="AP314" s="11">
        <f>IF(TablaRequerimientos[[#This Row],[Prioridad]]="Baja",((AN314*60)+AO314)-720,IF(TablaRequerimientos[[#This Row],[Prioridad]]="Media",((AN314*60)+AO314)-120))</f>
        <v>-720</v>
      </c>
      <c r="AR314" t="str">
        <f t="shared" si="34"/>
        <v>lunes</v>
      </c>
    </row>
    <row r="315" spans="1:44" x14ac:dyDescent="0.25">
      <c r="A315" s="26" t="s">
        <v>4731</v>
      </c>
      <c r="B315" t="s">
        <v>4251</v>
      </c>
      <c r="C315" t="s">
        <v>395</v>
      </c>
      <c r="D315" t="s">
        <v>150</v>
      </c>
      <c r="E315" t="s">
        <v>546</v>
      </c>
      <c r="F315" t="s">
        <v>111</v>
      </c>
      <c r="G315" s="12">
        <v>43843</v>
      </c>
      <c r="H315" s="13">
        <v>0.49858796296296298</v>
      </c>
      <c r="I315" s="12">
        <v>43844</v>
      </c>
      <c r="J315" s="13">
        <v>0.69707175925925924</v>
      </c>
      <c r="K315" s="27">
        <v>43845.722268518519</v>
      </c>
      <c r="M315" s="11"/>
      <c r="O315" s="11" t="s">
        <v>546</v>
      </c>
      <c r="P315" s="11" t="s">
        <v>546</v>
      </c>
      <c r="X315" s="17" t="str">
        <f>IFERROR(VLOOKUP(TablaRequerimientos[[#This Row],[ID de orden de trabajo+]],#REF!,11,FALSE),"Por validar")</f>
        <v>Por validar</v>
      </c>
      <c r="Y315" s="11" t="str">
        <f>IFERROR(VLOOKUP(TablaRequerimientos[[#This Row],[ID de orden de trabajo+]],#REF!,12,FALSE),"Por validar")</f>
        <v>Por validar</v>
      </c>
      <c r="Z315" s="11">
        <v>0</v>
      </c>
      <c r="AA315" s="11" t="s">
        <v>37</v>
      </c>
      <c r="AC315" s="17" t="str">
        <f>TablaRequerimientos[[#This Row],[Tiempo Total Gestión]]</f>
        <v/>
      </c>
      <c r="AD315" s="11" t="e">
        <f t="shared" si="28"/>
        <v>#VALUE!</v>
      </c>
      <c r="AE315" s="11" t="e">
        <f t="shared" si="29"/>
        <v>#VALUE!</v>
      </c>
      <c r="AF315" s="11" t="e">
        <f>IF(TablaRequerimientos[[#This Row],[Prioridad]]="Baja",(AD315-24)*60+AE315,IF(TablaRequerimientos[[#This Row],[Prioridad]]="Media",(AD315-4)*60+AE315,(AD315-2)*60+AE315))</f>
        <v>#VALUE!</v>
      </c>
      <c r="AH315" s="17" t="str">
        <f>TablaRequerimientos[[#This Row],[Tiempo Creación (HH:mm)]]</f>
        <v>Por validar</v>
      </c>
      <c r="AI315" s="11" t="e">
        <f t="shared" si="30"/>
        <v>#VALUE!</v>
      </c>
      <c r="AJ315" s="11" t="e">
        <f t="shared" si="31"/>
        <v>#VALUE!</v>
      </c>
      <c r="AK315" s="11" t="e">
        <f>IF(TablaRequerimientos[[#This Row],[Prioridad]]="Baja",((AI315*60)+AJ315)-30,IF(TablaRequerimientos[[#This Row],[Prioridad]]="Media",((AI315*60)+AJ315)-15))</f>
        <v>#VALUE!</v>
      </c>
      <c r="AM315" s="11">
        <f>TablaRequerimientos[[#This Row],[Tiempo Avance Incidente]]</f>
        <v>0</v>
      </c>
      <c r="AN315" s="11">
        <f t="shared" si="32"/>
        <v>0</v>
      </c>
      <c r="AO315" s="11">
        <f t="shared" si="33"/>
        <v>0</v>
      </c>
      <c r="AP315" s="11">
        <f>IF(TablaRequerimientos[[#This Row],[Prioridad]]="Baja",((AN315*60)+AO315)-720,IF(TablaRequerimientos[[#This Row],[Prioridad]]="Media",((AN315*60)+AO315)-120))</f>
        <v>-720</v>
      </c>
      <c r="AR315" t="str">
        <f t="shared" si="34"/>
        <v>lunes</v>
      </c>
    </row>
    <row r="316" spans="1:44" x14ac:dyDescent="0.25">
      <c r="A316" s="26" t="s">
        <v>4732</v>
      </c>
      <c r="B316" t="s">
        <v>4733</v>
      </c>
      <c r="C316" t="s">
        <v>395</v>
      </c>
      <c r="D316" t="s">
        <v>150</v>
      </c>
      <c r="E316" t="s">
        <v>546</v>
      </c>
      <c r="F316" t="s">
        <v>124</v>
      </c>
      <c r="G316" s="12">
        <v>43843</v>
      </c>
      <c r="H316" s="13">
        <v>0.50497685185185182</v>
      </c>
      <c r="I316" s="12">
        <v>43843</v>
      </c>
      <c r="J316" s="13">
        <v>0.60142361111111109</v>
      </c>
      <c r="K316" s="27">
        <v>43844.634687500002</v>
      </c>
      <c r="M316" s="11"/>
      <c r="O316" s="11" t="s">
        <v>546</v>
      </c>
      <c r="P316" s="11" t="s">
        <v>546</v>
      </c>
      <c r="X316" s="17" t="str">
        <f>IFERROR(VLOOKUP(TablaRequerimientos[[#This Row],[ID de orden de trabajo+]],#REF!,11,FALSE),"Por validar")</f>
        <v>Por validar</v>
      </c>
      <c r="Y316" s="11" t="str">
        <f>IFERROR(VLOOKUP(TablaRequerimientos[[#This Row],[ID de orden de trabajo+]],#REF!,12,FALSE),"Por validar")</f>
        <v>Por validar</v>
      </c>
      <c r="Z316" s="11">
        <v>1.273148154723458E-4</v>
      </c>
      <c r="AA316" s="11" t="s">
        <v>37</v>
      </c>
      <c r="AC316" s="17" t="str">
        <f>TablaRequerimientos[[#This Row],[Tiempo Total Gestión]]</f>
        <v/>
      </c>
      <c r="AD316" s="11" t="e">
        <f t="shared" si="28"/>
        <v>#VALUE!</v>
      </c>
      <c r="AE316" s="11" t="e">
        <f t="shared" si="29"/>
        <v>#VALUE!</v>
      </c>
      <c r="AF316" s="11" t="e">
        <f>IF(TablaRequerimientos[[#This Row],[Prioridad]]="Baja",(AD316-24)*60+AE316,IF(TablaRequerimientos[[#This Row],[Prioridad]]="Media",(AD316-4)*60+AE316,(AD316-2)*60+AE316))</f>
        <v>#VALUE!</v>
      </c>
      <c r="AH316" s="17" t="str">
        <f>TablaRequerimientos[[#This Row],[Tiempo Creación (HH:mm)]]</f>
        <v>Por validar</v>
      </c>
      <c r="AI316" s="11" t="e">
        <f t="shared" si="30"/>
        <v>#VALUE!</v>
      </c>
      <c r="AJ316" s="11" t="e">
        <f t="shared" si="31"/>
        <v>#VALUE!</v>
      </c>
      <c r="AK316" s="11" t="e">
        <f>IF(TablaRequerimientos[[#This Row],[Prioridad]]="Baja",((AI316*60)+AJ316)-30,IF(TablaRequerimientos[[#This Row],[Prioridad]]="Media",((AI316*60)+AJ316)-15))</f>
        <v>#VALUE!</v>
      </c>
      <c r="AM316" s="11">
        <f>TablaRequerimientos[[#This Row],[Tiempo Avance Incidente]]</f>
        <v>1.273148154723458E-4</v>
      </c>
      <c r="AN316" s="11">
        <f t="shared" si="32"/>
        <v>0</v>
      </c>
      <c r="AO316" s="11">
        <f t="shared" si="33"/>
        <v>0</v>
      </c>
      <c r="AP316" s="11">
        <f>IF(TablaRequerimientos[[#This Row],[Prioridad]]="Baja",((AN316*60)+AO316)-720,IF(TablaRequerimientos[[#This Row],[Prioridad]]="Media",((AN316*60)+AO316)-120))</f>
        <v>-720</v>
      </c>
      <c r="AR316" t="str">
        <f t="shared" si="34"/>
        <v>lunes</v>
      </c>
    </row>
    <row r="317" spans="1:44" x14ac:dyDescent="0.25">
      <c r="A317" s="26" t="s">
        <v>4734</v>
      </c>
      <c r="B317" t="s">
        <v>4251</v>
      </c>
      <c r="C317" t="s">
        <v>395</v>
      </c>
      <c r="D317" t="s">
        <v>150</v>
      </c>
      <c r="E317" t="s">
        <v>546</v>
      </c>
      <c r="F317" t="s">
        <v>111</v>
      </c>
      <c r="G317" s="12">
        <v>43844</v>
      </c>
      <c r="H317" s="13">
        <v>0.2678935185185185</v>
      </c>
      <c r="I317" s="12">
        <v>43844</v>
      </c>
      <c r="J317" s="13">
        <v>0.65061342592592586</v>
      </c>
      <c r="K317" s="27">
        <v>43845.722268518519</v>
      </c>
      <c r="M317" s="11"/>
      <c r="O317" s="11" t="s">
        <v>546</v>
      </c>
      <c r="P317" s="11" t="s">
        <v>546</v>
      </c>
      <c r="X317" s="17" t="str">
        <f>IFERROR(VLOOKUP(TablaRequerimientos[[#This Row],[ID de orden de trabajo+]],#REF!,11,FALSE),"Por validar")</f>
        <v>Por validar</v>
      </c>
      <c r="Y317" s="11" t="str">
        <f>IFERROR(VLOOKUP(TablaRequerimientos[[#This Row],[ID de orden de trabajo+]],#REF!,12,FALSE),"Por validar")</f>
        <v>Por validar</v>
      </c>
      <c r="Z317" s="11">
        <v>-4.7453703882638365E-4</v>
      </c>
      <c r="AA317" s="11" t="s">
        <v>37</v>
      </c>
      <c r="AC317" s="17" t="str">
        <f>TablaRequerimientos[[#This Row],[Tiempo Total Gestión]]</f>
        <v/>
      </c>
      <c r="AD317" s="11" t="e">
        <f t="shared" si="28"/>
        <v>#VALUE!</v>
      </c>
      <c r="AE317" s="11" t="e">
        <f t="shared" si="29"/>
        <v>#VALUE!</v>
      </c>
      <c r="AF317" s="11" t="e">
        <f>IF(TablaRequerimientos[[#This Row],[Prioridad]]="Baja",(AD317-24)*60+AE317,IF(TablaRequerimientos[[#This Row],[Prioridad]]="Media",(AD317-4)*60+AE317,(AD317-2)*60+AE317))</f>
        <v>#VALUE!</v>
      </c>
      <c r="AH317" s="17" t="str">
        <f>TablaRequerimientos[[#This Row],[Tiempo Creación (HH:mm)]]</f>
        <v>Por validar</v>
      </c>
      <c r="AI317" s="11" t="e">
        <f t="shared" si="30"/>
        <v>#VALUE!</v>
      </c>
      <c r="AJ317" s="11" t="e">
        <f t="shared" si="31"/>
        <v>#VALUE!</v>
      </c>
      <c r="AK317" s="11" t="e">
        <f>IF(TablaRequerimientos[[#This Row],[Prioridad]]="Baja",((AI317*60)+AJ317)-30,IF(TablaRequerimientos[[#This Row],[Prioridad]]="Media",((AI317*60)+AJ317)-15))</f>
        <v>#VALUE!</v>
      </c>
      <c r="AM317" s="11">
        <f>TablaRequerimientos[[#This Row],[Tiempo Avance Incidente]]</f>
        <v>-4.7453703882638365E-4</v>
      </c>
      <c r="AN317" s="11" t="e">
        <f t="shared" si="32"/>
        <v>#NUM!</v>
      </c>
      <c r="AO317" s="11" t="e">
        <f t="shared" si="33"/>
        <v>#NUM!</v>
      </c>
      <c r="AP317" s="11" t="e">
        <f>IF(TablaRequerimientos[[#This Row],[Prioridad]]="Baja",((AN317*60)+AO317)-720,IF(TablaRequerimientos[[#This Row],[Prioridad]]="Media",((AN317*60)+AO317)-120))</f>
        <v>#NUM!</v>
      </c>
      <c r="AR317" t="str">
        <f t="shared" si="34"/>
        <v>martes</v>
      </c>
    </row>
    <row r="318" spans="1:44" x14ac:dyDescent="0.25">
      <c r="A318" s="26" t="s">
        <v>4735</v>
      </c>
      <c r="B318" t="s">
        <v>4736</v>
      </c>
      <c r="C318" t="s">
        <v>161</v>
      </c>
      <c r="D318" t="s">
        <v>150</v>
      </c>
      <c r="E318" t="s">
        <v>546</v>
      </c>
      <c r="F318" t="s">
        <v>111</v>
      </c>
      <c r="G318" s="12">
        <v>43844</v>
      </c>
      <c r="H318" s="13">
        <v>0.27155092592592595</v>
      </c>
      <c r="I318" s="12">
        <v>43844</v>
      </c>
      <c r="J318" s="13">
        <v>0.47758101851851853</v>
      </c>
      <c r="K318" s="27">
        <v>43845.543425925927</v>
      </c>
      <c r="M318" s="11"/>
      <c r="O318" s="11" t="s">
        <v>546</v>
      </c>
      <c r="P318" s="11" t="s">
        <v>546</v>
      </c>
      <c r="X318" s="17" t="str">
        <f>IFERROR(VLOOKUP(TablaRequerimientos[[#This Row],[ID de orden de trabajo+]],#REF!,11,FALSE),"Por validar")</f>
        <v>Por validar</v>
      </c>
      <c r="Y318" s="11" t="str">
        <f>IFERROR(VLOOKUP(TablaRequerimientos[[#This Row],[ID de orden de trabajo+]],#REF!,12,FALSE),"Por validar")</f>
        <v>Por validar</v>
      </c>
      <c r="Z318" s="11">
        <v>0</v>
      </c>
      <c r="AA318" s="11" t="s">
        <v>37</v>
      </c>
      <c r="AC318" s="17" t="str">
        <f>TablaRequerimientos[[#This Row],[Tiempo Total Gestión]]</f>
        <v/>
      </c>
      <c r="AD318" s="11" t="e">
        <f t="shared" si="28"/>
        <v>#VALUE!</v>
      </c>
      <c r="AE318" s="11" t="e">
        <f t="shared" si="29"/>
        <v>#VALUE!</v>
      </c>
      <c r="AF318" s="11" t="e">
        <f>IF(TablaRequerimientos[[#This Row],[Prioridad]]="Baja",(AD318-24)*60+AE318,IF(TablaRequerimientos[[#This Row],[Prioridad]]="Media",(AD318-4)*60+AE318,(AD318-2)*60+AE318))</f>
        <v>#VALUE!</v>
      </c>
      <c r="AH318" s="17" t="str">
        <f>TablaRequerimientos[[#This Row],[Tiempo Creación (HH:mm)]]</f>
        <v>Por validar</v>
      </c>
      <c r="AI318" s="11" t="e">
        <f t="shared" si="30"/>
        <v>#VALUE!</v>
      </c>
      <c r="AJ318" s="11" t="e">
        <f t="shared" si="31"/>
        <v>#VALUE!</v>
      </c>
      <c r="AK318" s="11" t="e">
        <f>IF(TablaRequerimientos[[#This Row],[Prioridad]]="Baja",((AI318*60)+AJ318)-30,IF(TablaRequerimientos[[#This Row],[Prioridad]]="Media",((AI318*60)+AJ318)-15))</f>
        <v>#VALUE!</v>
      </c>
      <c r="AM318" s="11">
        <f>TablaRequerimientos[[#This Row],[Tiempo Avance Incidente]]</f>
        <v>0</v>
      </c>
      <c r="AN318" s="11">
        <f t="shared" si="32"/>
        <v>0</v>
      </c>
      <c r="AO318" s="11">
        <f t="shared" si="33"/>
        <v>0</v>
      </c>
      <c r="AP318" s="11">
        <f>IF(TablaRequerimientos[[#This Row],[Prioridad]]="Baja",((AN318*60)+AO318)-720,IF(TablaRequerimientos[[#This Row],[Prioridad]]="Media",((AN318*60)+AO318)-120))</f>
        <v>-720</v>
      </c>
      <c r="AR318" t="str">
        <f t="shared" si="34"/>
        <v>martes</v>
      </c>
    </row>
    <row r="319" spans="1:44" x14ac:dyDescent="0.25">
      <c r="A319" s="26" t="s">
        <v>4737</v>
      </c>
      <c r="B319" t="s">
        <v>4738</v>
      </c>
      <c r="C319" t="s">
        <v>149</v>
      </c>
      <c r="D319" t="s">
        <v>150</v>
      </c>
      <c r="E319" t="s">
        <v>546</v>
      </c>
      <c r="F319" t="s">
        <v>111</v>
      </c>
      <c r="G319" s="12">
        <v>43843</v>
      </c>
      <c r="H319" s="13">
        <v>0.61585648148148142</v>
      </c>
      <c r="I319" s="12">
        <v>43843</v>
      </c>
      <c r="J319" s="13">
        <v>0.71324074074074073</v>
      </c>
      <c r="K319" s="27">
        <v>43844.714143518519</v>
      </c>
      <c r="M319" s="11"/>
      <c r="O319" s="11" t="s">
        <v>546</v>
      </c>
      <c r="P319" s="11" t="s">
        <v>546</v>
      </c>
      <c r="X319" s="17" t="str">
        <f>IFERROR(VLOOKUP(TablaRequerimientos[[#This Row],[ID de orden de trabajo+]],#REF!,11,FALSE),"Por validar")</f>
        <v>Por validar</v>
      </c>
      <c r="Y319" s="11" t="str">
        <f>IFERROR(VLOOKUP(TablaRequerimientos[[#This Row],[ID de orden de trabajo+]],#REF!,12,FALSE),"Por validar")</f>
        <v>Por validar</v>
      </c>
      <c r="Z319" s="11">
        <v>5.9027777751907706E-4</v>
      </c>
      <c r="AA319" s="11" t="s">
        <v>37</v>
      </c>
      <c r="AC319" s="17" t="str">
        <f>TablaRequerimientos[[#This Row],[Tiempo Total Gestión]]</f>
        <v/>
      </c>
      <c r="AD319" s="11" t="e">
        <f t="shared" si="28"/>
        <v>#VALUE!</v>
      </c>
      <c r="AE319" s="11" t="e">
        <f t="shared" si="29"/>
        <v>#VALUE!</v>
      </c>
      <c r="AF319" s="11" t="e">
        <f>IF(TablaRequerimientos[[#This Row],[Prioridad]]="Baja",(AD319-24)*60+AE319,IF(TablaRequerimientos[[#This Row],[Prioridad]]="Media",(AD319-4)*60+AE319,(AD319-2)*60+AE319))</f>
        <v>#VALUE!</v>
      </c>
      <c r="AH319" s="17" t="str">
        <f>TablaRequerimientos[[#This Row],[Tiempo Creación (HH:mm)]]</f>
        <v>Por validar</v>
      </c>
      <c r="AI319" s="11" t="e">
        <f t="shared" si="30"/>
        <v>#VALUE!</v>
      </c>
      <c r="AJ319" s="11" t="e">
        <f t="shared" si="31"/>
        <v>#VALUE!</v>
      </c>
      <c r="AK319" s="11" t="e">
        <f>IF(TablaRequerimientos[[#This Row],[Prioridad]]="Baja",((AI319*60)+AJ319)-30,IF(TablaRequerimientos[[#This Row],[Prioridad]]="Media",((AI319*60)+AJ319)-15))</f>
        <v>#VALUE!</v>
      </c>
      <c r="AM319" s="11">
        <f>TablaRequerimientos[[#This Row],[Tiempo Avance Incidente]]</f>
        <v>5.9027777751907706E-4</v>
      </c>
      <c r="AN319" s="11">
        <f t="shared" si="32"/>
        <v>0</v>
      </c>
      <c r="AO319" s="11">
        <f t="shared" si="33"/>
        <v>0</v>
      </c>
      <c r="AP319" s="11">
        <f>IF(TablaRequerimientos[[#This Row],[Prioridad]]="Baja",((AN319*60)+AO319)-720,IF(TablaRequerimientos[[#This Row],[Prioridad]]="Media",((AN319*60)+AO319)-120))</f>
        <v>-720</v>
      </c>
      <c r="AR319" t="str">
        <f t="shared" si="34"/>
        <v>lunes</v>
      </c>
    </row>
    <row r="320" spans="1:44" x14ac:dyDescent="0.25">
      <c r="A320" s="26" t="s">
        <v>4739</v>
      </c>
      <c r="B320" t="s">
        <v>4740</v>
      </c>
      <c r="C320" t="s">
        <v>771</v>
      </c>
      <c r="D320" t="s">
        <v>150</v>
      </c>
      <c r="E320" t="s">
        <v>546</v>
      </c>
      <c r="F320" t="s">
        <v>111</v>
      </c>
      <c r="G320" s="12">
        <v>43843</v>
      </c>
      <c r="H320" s="13">
        <v>0.65357638888888892</v>
      </c>
      <c r="I320" s="12">
        <v>43844</v>
      </c>
      <c r="J320" s="13">
        <v>0.51444444444444448</v>
      </c>
      <c r="K320" s="27">
        <v>43845.543425925927</v>
      </c>
      <c r="M320" s="11"/>
      <c r="O320" s="11" t="s">
        <v>546</v>
      </c>
      <c r="P320" s="11" t="s">
        <v>546</v>
      </c>
      <c r="X320" s="29" t="str">
        <f>IFERROR(VLOOKUP(TablaRequerimientos[[#This Row],[ID de orden de trabajo+]],#REF!,11,FALSE),"Por validar")</f>
        <v>Por validar</v>
      </c>
      <c r="Y320" s="11" t="str">
        <f>IFERROR(VLOOKUP(TablaRequerimientos[[#This Row],[ID de orden de trabajo+]],#REF!,12,FALSE),"Por validar")</f>
        <v>Por validar</v>
      </c>
      <c r="Z320" s="11">
        <v>1.7361111531499773E-4</v>
      </c>
      <c r="AA320" s="11" t="s">
        <v>37</v>
      </c>
      <c r="AC320" s="17" t="str">
        <f>TablaRequerimientos[[#This Row],[Tiempo Total Gestión]]</f>
        <v/>
      </c>
      <c r="AD320" s="11" t="e">
        <f t="shared" si="28"/>
        <v>#VALUE!</v>
      </c>
      <c r="AE320" s="11" t="e">
        <f t="shared" si="29"/>
        <v>#VALUE!</v>
      </c>
      <c r="AF320" s="11" t="e">
        <f>IF(TablaRequerimientos[[#This Row],[Prioridad]]="Baja",(AD320-24)*60+AE320,IF(TablaRequerimientos[[#This Row],[Prioridad]]="Media",(AD320-4)*60+AE320,(AD320-2)*60+AE320))</f>
        <v>#VALUE!</v>
      </c>
      <c r="AH320" s="29" t="str">
        <f>TablaRequerimientos[[#This Row],[Tiempo Creación (HH:mm)]]</f>
        <v>Por validar</v>
      </c>
      <c r="AI320" s="28" t="e">
        <f t="shared" si="30"/>
        <v>#VALUE!</v>
      </c>
      <c r="AJ320" s="28" t="e">
        <f t="shared" si="31"/>
        <v>#VALUE!</v>
      </c>
      <c r="AK320" s="28" t="e">
        <f>IF(TablaRequerimientos[[#This Row],[Prioridad]]="Baja",((AI320*60)+AJ320)-30,IF(TablaRequerimientos[[#This Row],[Prioridad]]="Media",((AI320*60)+AJ320)-15))</f>
        <v>#VALUE!</v>
      </c>
      <c r="AM320" s="11">
        <f>TablaRequerimientos[[#This Row],[Tiempo Avance Incidente]]</f>
        <v>1.7361111531499773E-4</v>
      </c>
      <c r="AN320" s="11">
        <f t="shared" si="32"/>
        <v>0</v>
      </c>
      <c r="AO320" s="11">
        <f t="shared" si="33"/>
        <v>0</v>
      </c>
      <c r="AP320" s="11">
        <f>IF(TablaRequerimientos[[#This Row],[Prioridad]]="Baja",((AN320*60)+AO320)-720,IF(TablaRequerimientos[[#This Row],[Prioridad]]="Media",((AN320*60)+AO320)-120))</f>
        <v>-720</v>
      </c>
      <c r="AR320" t="str">
        <f t="shared" si="34"/>
        <v>lunes</v>
      </c>
    </row>
    <row r="321" spans="1:44" x14ac:dyDescent="0.25">
      <c r="A321" s="26" t="s">
        <v>4741</v>
      </c>
      <c r="B321" t="s">
        <v>4742</v>
      </c>
      <c r="C321" t="s">
        <v>395</v>
      </c>
      <c r="D321" t="s">
        <v>150</v>
      </c>
      <c r="E321" t="s">
        <v>37</v>
      </c>
      <c r="F321" t="s">
        <v>111</v>
      </c>
      <c r="G321" s="12">
        <v>43843</v>
      </c>
      <c r="H321" s="13">
        <v>0.69325231481481486</v>
      </c>
      <c r="I321" s="12">
        <v>43846</v>
      </c>
      <c r="J321" s="13">
        <v>0.49457175925925928</v>
      </c>
      <c r="K321" s="27">
        <v>43847.53398148148</v>
      </c>
      <c r="M321" s="11"/>
      <c r="O321" s="11" t="s">
        <v>133</v>
      </c>
      <c r="P321" s="11" t="s">
        <v>37</v>
      </c>
      <c r="X321" s="17" t="str">
        <f>IFERROR(VLOOKUP(TablaRequerimientos[[#This Row],[ID de orden de trabajo+]],#REF!,11,FALSE),"Por validar")</f>
        <v>Por validar</v>
      </c>
      <c r="Y321" s="11" t="str">
        <f>IFERROR(VLOOKUP(TablaRequerimientos[[#This Row],[ID de orden de trabajo+]],#REF!,12,FALSE),"Por validar")</f>
        <v>Por validar</v>
      </c>
      <c r="Z321" s="11">
        <v>1.1574069503694773E-5</v>
      </c>
      <c r="AA321" s="11" t="s">
        <v>37</v>
      </c>
      <c r="AC321" s="17" t="str">
        <f>TablaRequerimientos[[#This Row],[Tiempo Total Gestión]]</f>
        <v>00:00</v>
      </c>
      <c r="AD321" s="11">
        <f t="shared" si="28"/>
        <v>0</v>
      </c>
      <c r="AE321" s="11">
        <f t="shared" si="29"/>
        <v>0</v>
      </c>
      <c r="AF321" s="11">
        <f>IF(TablaRequerimientos[[#This Row],[Prioridad]]="Baja",(AD321-24)*60+AE321,IF(TablaRequerimientos[[#This Row],[Prioridad]]="Media",(AD321-4)*60+AE321,(AD321-2)*60+AE321))</f>
        <v>-1440</v>
      </c>
      <c r="AH321" s="17" t="str">
        <f>TablaRequerimientos[[#This Row],[Tiempo Creación (HH:mm)]]</f>
        <v>Por validar</v>
      </c>
      <c r="AI321" s="11" t="e">
        <f t="shared" si="30"/>
        <v>#VALUE!</v>
      </c>
      <c r="AJ321" s="11" t="e">
        <f t="shared" si="31"/>
        <v>#VALUE!</v>
      </c>
      <c r="AK321" s="11" t="e">
        <f>IF(TablaRequerimientos[[#This Row],[Prioridad]]="Baja",((AI321*60)+AJ321)-30,IF(TablaRequerimientos[[#This Row],[Prioridad]]="Media",((AI321*60)+AJ321)-15))</f>
        <v>#VALUE!</v>
      </c>
      <c r="AM321" s="11">
        <f>TablaRequerimientos[[#This Row],[Tiempo Avance Incidente]]</f>
        <v>1.1574069503694773E-5</v>
      </c>
      <c r="AN321" s="11">
        <f t="shared" si="32"/>
        <v>0</v>
      </c>
      <c r="AO321" s="11">
        <f t="shared" si="33"/>
        <v>0</v>
      </c>
      <c r="AP321" s="11">
        <f>IF(TablaRequerimientos[[#This Row],[Prioridad]]="Baja",((AN321*60)+AO321)-720,IF(TablaRequerimientos[[#This Row],[Prioridad]]="Media",((AN321*60)+AO321)-120))</f>
        <v>-720</v>
      </c>
      <c r="AR321" t="str">
        <f t="shared" si="34"/>
        <v>lunes</v>
      </c>
    </row>
    <row r="322" spans="1:44" x14ac:dyDescent="0.25">
      <c r="A322" s="26" t="s">
        <v>4743</v>
      </c>
      <c r="B322" t="s">
        <v>4744</v>
      </c>
      <c r="C322" t="s">
        <v>395</v>
      </c>
      <c r="D322" t="s">
        <v>150</v>
      </c>
      <c r="E322" t="s">
        <v>546</v>
      </c>
      <c r="F322" t="s">
        <v>111</v>
      </c>
      <c r="G322" s="12">
        <v>43843</v>
      </c>
      <c r="H322" s="13">
        <v>0.71747685185185184</v>
      </c>
      <c r="I322" s="12">
        <v>43843</v>
      </c>
      <c r="J322" s="13">
        <v>0.72028935185185183</v>
      </c>
      <c r="K322" s="27">
        <v>43844.783032407409</v>
      </c>
      <c r="M322" s="11"/>
      <c r="O322" s="11" t="s">
        <v>546</v>
      </c>
      <c r="P322" s="11" t="s">
        <v>546</v>
      </c>
      <c r="X322" s="17" t="str">
        <f>IFERROR(VLOOKUP(TablaRequerimientos[[#This Row],[ID de orden de trabajo+]],#REF!,11,FALSE),"Por validar")</f>
        <v>Por validar</v>
      </c>
      <c r="Y322" s="11" t="str">
        <f>IFERROR(VLOOKUP(TablaRequerimientos[[#This Row],[ID de orden de trabajo+]],#REF!,12,FALSE),"Por validar")</f>
        <v>Por validar</v>
      </c>
      <c r="Z322" s="11">
        <v>-1.6203703853534535E-4</v>
      </c>
      <c r="AA322" s="11" t="s">
        <v>37</v>
      </c>
      <c r="AC322" s="17" t="str">
        <f>TablaRequerimientos[[#This Row],[Tiempo Total Gestión]]</f>
        <v/>
      </c>
      <c r="AD322" s="11" t="e">
        <f t="shared" si="28"/>
        <v>#VALUE!</v>
      </c>
      <c r="AE322" s="11" t="e">
        <f t="shared" si="29"/>
        <v>#VALUE!</v>
      </c>
      <c r="AF322" s="11" t="e">
        <f>IF(TablaRequerimientos[[#This Row],[Prioridad]]="Baja",(AD322-24)*60+AE322,IF(TablaRequerimientos[[#This Row],[Prioridad]]="Media",(AD322-4)*60+AE322,(AD322-2)*60+AE322))</f>
        <v>#VALUE!</v>
      </c>
      <c r="AH322" s="17" t="str">
        <f>TablaRequerimientos[[#This Row],[Tiempo Creación (HH:mm)]]</f>
        <v>Por validar</v>
      </c>
      <c r="AI322" s="11" t="e">
        <f t="shared" si="30"/>
        <v>#VALUE!</v>
      </c>
      <c r="AJ322" s="11" t="e">
        <f t="shared" si="31"/>
        <v>#VALUE!</v>
      </c>
      <c r="AK322" s="11" t="e">
        <f>IF(TablaRequerimientos[[#This Row],[Prioridad]]="Baja",((AI322*60)+AJ322)-30,IF(TablaRequerimientos[[#This Row],[Prioridad]]="Media",((AI322*60)+AJ322)-15))</f>
        <v>#VALUE!</v>
      </c>
      <c r="AM322" s="11">
        <f>TablaRequerimientos[[#This Row],[Tiempo Avance Incidente]]</f>
        <v>-1.6203703853534535E-4</v>
      </c>
      <c r="AN322" s="11" t="e">
        <f t="shared" si="32"/>
        <v>#NUM!</v>
      </c>
      <c r="AO322" s="11" t="e">
        <f t="shared" si="33"/>
        <v>#NUM!</v>
      </c>
      <c r="AP322" s="11" t="e">
        <f>IF(TablaRequerimientos[[#This Row],[Prioridad]]="Baja",((AN322*60)+AO322)-720,IF(TablaRequerimientos[[#This Row],[Prioridad]]="Media",((AN322*60)+AO322)-120))</f>
        <v>#NUM!</v>
      </c>
      <c r="AR322" t="str">
        <f t="shared" si="34"/>
        <v>lunes</v>
      </c>
    </row>
    <row r="323" spans="1:44" x14ac:dyDescent="0.25">
      <c r="A323" s="26" t="s">
        <v>4745</v>
      </c>
      <c r="B323" t="s">
        <v>4746</v>
      </c>
      <c r="C323" t="s">
        <v>395</v>
      </c>
      <c r="D323" t="s">
        <v>150</v>
      </c>
      <c r="E323" t="s">
        <v>546</v>
      </c>
      <c r="F323" t="s">
        <v>111</v>
      </c>
      <c r="G323" s="12">
        <v>43844</v>
      </c>
      <c r="H323" s="13">
        <v>0.35291666666666671</v>
      </c>
      <c r="I323" s="12">
        <v>43844</v>
      </c>
      <c r="J323" s="13">
        <v>0.35459490740740746</v>
      </c>
      <c r="K323" s="27">
        <v>43845.394328703704</v>
      </c>
      <c r="M323" s="11"/>
      <c r="O323" s="11" t="s">
        <v>546</v>
      </c>
      <c r="P323" s="11" t="s">
        <v>546</v>
      </c>
      <c r="X323" s="17" t="str">
        <f>IFERROR(VLOOKUP(TablaRequerimientos[[#This Row],[ID de orden de trabajo+]],#REF!,11,FALSE),"Por validar")</f>
        <v>Por validar</v>
      </c>
      <c r="Y323" s="11" t="str">
        <f>IFERROR(VLOOKUP(TablaRequerimientos[[#This Row],[ID de orden de trabajo+]],#REF!,12,FALSE),"Por validar")</f>
        <v>Por validar</v>
      </c>
      <c r="Z323" s="11">
        <v>1.1574069503694773E-5</v>
      </c>
      <c r="AA323" s="11" t="s">
        <v>37</v>
      </c>
      <c r="AC323" s="17" t="str">
        <f>TablaRequerimientos[[#This Row],[Tiempo Total Gestión]]</f>
        <v/>
      </c>
      <c r="AD323" s="11" t="e">
        <f t="shared" ref="AD323:AD386" si="35">HOUR(AC323)</f>
        <v>#VALUE!</v>
      </c>
      <c r="AE323" s="11" t="e">
        <f t="shared" ref="AE323:AE386" si="36">MINUTE(AC323)</f>
        <v>#VALUE!</v>
      </c>
      <c r="AF323" s="11" t="e">
        <f>IF(TablaRequerimientos[[#This Row],[Prioridad]]="Baja",(AD323-24)*60+AE323,IF(TablaRequerimientos[[#This Row],[Prioridad]]="Media",(AD323-4)*60+AE323,(AD323-2)*60+AE323))</f>
        <v>#VALUE!</v>
      </c>
      <c r="AH323" s="17" t="str">
        <f>TablaRequerimientos[[#This Row],[Tiempo Creación (HH:mm)]]</f>
        <v>Por validar</v>
      </c>
      <c r="AI323" s="11" t="e">
        <f t="shared" ref="AI323:AI386" si="37">HOUR(AH323)</f>
        <v>#VALUE!</v>
      </c>
      <c r="AJ323" s="11" t="e">
        <f t="shared" ref="AJ323:AJ386" si="38">MINUTE(AH323)</f>
        <v>#VALUE!</v>
      </c>
      <c r="AK323" s="11" t="e">
        <f>IF(TablaRequerimientos[[#This Row],[Prioridad]]="Baja",((AI323*60)+AJ323)-30,IF(TablaRequerimientos[[#This Row],[Prioridad]]="Media",((AI323*60)+AJ323)-15))</f>
        <v>#VALUE!</v>
      </c>
      <c r="AM323" s="11">
        <f>TablaRequerimientos[[#This Row],[Tiempo Avance Incidente]]</f>
        <v>1.1574069503694773E-5</v>
      </c>
      <c r="AN323" s="11">
        <f t="shared" ref="AN323:AN386" si="39">HOUR(AM323)</f>
        <v>0</v>
      </c>
      <c r="AO323" s="11">
        <f t="shared" ref="AO323:AO386" si="40">MINUTE(AM323)</f>
        <v>0</v>
      </c>
      <c r="AP323" s="11">
        <f>IF(TablaRequerimientos[[#This Row],[Prioridad]]="Baja",((AN323*60)+AO323)-720,IF(TablaRequerimientos[[#This Row],[Prioridad]]="Media",((AN323*60)+AO323)-120))</f>
        <v>-720</v>
      </c>
      <c r="AR323" t="str">
        <f t="shared" ref="AR323:AR386" si="41">TEXT(G323,"dddd")</f>
        <v>martes</v>
      </c>
    </row>
    <row r="324" spans="1:44" x14ac:dyDescent="0.25">
      <c r="A324" s="26" t="s">
        <v>4747</v>
      </c>
      <c r="B324" t="s">
        <v>4748</v>
      </c>
      <c r="C324" t="s">
        <v>395</v>
      </c>
      <c r="D324" t="s">
        <v>150</v>
      </c>
      <c r="E324" t="s">
        <v>546</v>
      </c>
      <c r="F324" t="s">
        <v>111</v>
      </c>
      <c r="G324" s="12">
        <v>43843</v>
      </c>
      <c r="H324" s="13">
        <v>0.64098379629629632</v>
      </c>
      <c r="I324" s="12">
        <v>43844</v>
      </c>
      <c r="J324" s="13">
        <v>0.3787152777777778</v>
      </c>
      <c r="K324" s="27">
        <v>43845.394328703704</v>
      </c>
      <c r="M324" s="11"/>
      <c r="O324" s="11" t="s">
        <v>546</v>
      </c>
      <c r="P324" s="11" t="s">
        <v>546</v>
      </c>
      <c r="X324" s="17" t="str">
        <f>IFERROR(VLOOKUP(TablaRequerimientos[[#This Row],[ID de orden de trabajo+]],#REF!,11,FALSE),"Por validar")</f>
        <v>Por validar</v>
      </c>
      <c r="Y324" s="11" t="str">
        <f>IFERROR(VLOOKUP(TablaRequerimientos[[#This Row],[ID de orden de trabajo+]],#REF!,12,FALSE),"Por validar")</f>
        <v>Por validar</v>
      </c>
      <c r="Z324" s="11">
        <v>2.0833333110203966E-4</v>
      </c>
      <c r="AA324" s="11" t="s">
        <v>37</v>
      </c>
      <c r="AC324" s="17" t="str">
        <f>TablaRequerimientos[[#This Row],[Tiempo Total Gestión]]</f>
        <v/>
      </c>
      <c r="AD324" s="11" t="e">
        <f t="shared" si="35"/>
        <v>#VALUE!</v>
      </c>
      <c r="AE324" s="11" t="e">
        <f t="shared" si="36"/>
        <v>#VALUE!</v>
      </c>
      <c r="AF324" s="11" t="e">
        <f>IF(TablaRequerimientos[[#This Row],[Prioridad]]="Baja",(AD324-24)*60+AE324,IF(TablaRequerimientos[[#This Row],[Prioridad]]="Media",(AD324-4)*60+AE324,(AD324-2)*60+AE324))</f>
        <v>#VALUE!</v>
      </c>
      <c r="AH324" s="17" t="str">
        <f>TablaRequerimientos[[#This Row],[Tiempo Creación (HH:mm)]]</f>
        <v>Por validar</v>
      </c>
      <c r="AI324" s="11" t="e">
        <f t="shared" si="37"/>
        <v>#VALUE!</v>
      </c>
      <c r="AJ324" s="11" t="e">
        <f t="shared" si="38"/>
        <v>#VALUE!</v>
      </c>
      <c r="AK324" s="11" t="e">
        <f>IF(TablaRequerimientos[[#This Row],[Prioridad]]="Baja",((AI324*60)+AJ324)-30,IF(TablaRequerimientos[[#This Row],[Prioridad]]="Media",((AI324*60)+AJ324)-15))</f>
        <v>#VALUE!</v>
      </c>
      <c r="AM324" s="11">
        <f>TablaRequerimientos[[#This Row],[Tiempo Avance Incidente]]</f>
        <v>2.0833333110203966E-4</v>
      </c>
      <c r="AN324" s="11">
        <f t="shared" si="39"/>
        <v>0</v>
      </c>
      <c r="AO324" s="11">
        <f t="shared" si="40"/>
        <v>0</v>
      </c>
      <c r="AP324" s="11">
        <f>IF(TablaRequerimientos[[#This Row],[Prioridad]]="Baja",((AN324*60)+AO324)-720,IF(TablaRequerimientos[[#This Row],[Prioridad]]="Media",((AN324*60)+AO324)-120))</f>
        <v>-720</v>
      </c>
      <c r="AR324" t="str">
        <f t="shared" si="41"/>
        <v>lunes</v>
      </c>
    </row>
    <row r="325" spans="1:44" x14ac:dyDescent="0.25">
      <c r="A325" s="26" t="s">
        <v>4749</v>
      </c>
      <c r="B325" t="s">
        <v>4750</v>
      </c>
      <c r="C325" t="s">
        <v>395</v>
      </c>
      <c r="D325" t="s">
        <v>150</v>
      </c>
      <c r="E325" t="s">
        <v>546</v>
      </c>
      <c r="F325" t="s">
        <v>111</v>
      </c>
      <c r="G325" s="12">
        <v>43843</v>
      </c>
      <c r="H325" s="13">
        <v>0.64761574074074069</v>
      </c>
      <c r="I325" s="12">
        <v>43843</v>
      </c>
      <c r="J325" s="13">
        <v>0.68929398148148147</v>
      </c>
      <c r="K325" s="27">
        <v>43844.714143518519</v>
      </c>
      <c r="M325" s="11"/>
      <c r="O325" s="11" t="s">
        <v>546</v>
      </c>
      <c r="P325" s="11" t="s">
        <v>546</v>
      </c>
      <c r="X325" s="17" t="str">
        <f>IFERROR(VLOOKUP(TablaRequerimientos[[#This Row],[ID de orden de trabajo+]],#REF!,11,FALSE),"Por validar")</f>
        <v>Por validar</v>
      </c>
      <c r="Y325" s="11" t="str">
        <f>IFERROR(VLOOKUP(TablaRequerimientos[[#This Row],[ID de orden de trabajo+]],#REF!,12,FALSE),"Por validar")</f>
        <v>Por validar</v>
      </c>
      <c r="Z325" s="11">
        <v>1.2037037013215013E-3</v>
      </c>
      <c r="AA325" s="11" t="s">
        <v>37</v>
      </c>
      <c r="AC325" s="17" t="str">
        <f>TablaRequerimientos[[#This Row],[Tiempo Total Gestión]]</f>
        <v/>
      </c>
      <c r="AD325" s="11" t="e">
        <f t="shared" si="35"/>
        <v>#VALUE!</v>
      </c>
      <c r="AE325" s="11" t="e">
        <f t="shared" si="36"/>
        <v>#VALUE!</v>
      </c>
      <c r="AF325" s="11" t="e">
        <f>IF(TablaRequerimientos[[#This Row],[Prioridad]]="Baja",(AD325-24)*60+AE325,IF(TablaRequerimientos[[#This Row],[Prioridad]]="Media",(AD325-4)*60+AE325,(AD325-2)*60+AE325))</f>
        <v>#VALUE!</v>
      </c>
      <c r="AH325" s="17" t="str">
        <f>TablaRequerimientos[[#This Row],[Tiempo Creación (HH:mm)]]</f>
        <v>Por validar</v>
      </c>
      <c r="AI325" s="11" t="e">
        <f t="shared" si="37"/>
        <v>#VALUE!</v>
      </c>
      <c r="AJ325" s="11" t="e">
        <f t="shared" si="38"/>
        <v>#VALUE!</v>
      </c>
      <c r="AK325" s="11" t="e">
        <f>IF(TablaRequerimientos[[#This Row],[Prioridad]]="Baja",((AI325*60)+AJ325)-30,IF(TablaRequerimientos[[#This Row],[Prioridad]]="Media",((AI325*60)+AJ325)-15))</f>
        <v>#VALUE!</v>
      </c>
      <c r="AM325" s="11">
        <f>TablaRequerimientos[[#This Row],[Tiempo Avance Incidente]]</f>
        <v>1.2037037013215013E-3</v>
      </c>
      <c r="AN325" s="11">
        <f t="shared" si="39"/>
        <v>0</v>
      </c>
      <c r="AO325" s="11">
        <f t="shared" si="40"/>
        <v>1</v>
      </c>
      <c r="AP325" s="11">
        <f>IF(TablaRequerimientos[[#This Row],[Prioridad]]="Baja",((AN325*60)+AO325)-720,IF(TablaRequerimientos[[#This Row],[Prioridad]]="Media",((AN325*60)+AO325)-120))</f>
        <v>-719</v>
      </c>
      <c r="AR325" t="str">
        <f t="shared" si="41"/>
        <v>lunes</v>
      </c>
    </row>
    <row r="326" spans="1:44" x14ac:dyDescent="0.25">
      <c r="A326" s="26" t="s">
        <v>4751</v>
      </c>
      <c r="B326" t="s">
        <v>4752</v>
      </c>
      <c r="C326" t="s">
        <v>123</v>
      </c>
      <c r="D326" t="s">
        <v>150</v>
      </c>
      <c r="E326" t="s">
        <v>546</v>
      </c>
      <c r="F326" t="s">
        <v>124</v>
      </c>
      <c r="G326" s="12">
        <v>43843</v>
      </c>
      <c r="H326" s="13">
        <v>0.6542824074074074</v>
      </c>
      <c r="I326" s="12">
        <v>43843</v>
      </c>
      <c r="J326" s="13">
        <v>0.71569444444444441</v>
      </c>
      <c r="K326" s="27">
        <v>43844.783032407409</v>
      </c>
      <c r="M326" s="11"/>
      <c r="O326" s="11" t="s">
        <v>546</v>
      </c>
      <c r="P326" s="11" t="s">
        <v>546</v>
      </c>
      <c r="X326" s="17" t="str">
        <f>IFERROR(VLOOKUP(TablaRequerimientos[[#This Row],[ID de orden de trabajo+]],#REF!,11,FALSE),"Por validar")</f>
        <v>Por validar</v>
      </c>
      <c r="Y326" s="11" t="str">
        <f>IFERROR(VLOOKUP(TablaRequerimientos[[#This Row],[ID de orden de trabajo+]],#REF!,12,FALSE),"Por validar")</f>
        <v>Por validar</v>
      </c>
      <c r="Z326" s="11">
        <v>1.1574069503694773E-5</v>
      </c>
      <c r="AA326" s="11" t="s">
        <v>37</v>
      </c>
      <c r="AC326" s="17" t="str">
        <f>TablaRequerimientos[[#This Row],[Tiempo Total Gestión]]</f>
        <v/>
      </c>
      <c r="AD326" s="11" t="e">
        <f t="shared" si="35"/>
        <v>#VALUE!</v>
      </c>
      <c r="AE326" s="11" t="e">
        <f t="shared" si="36"/>
        <v>#VALUE!</v>
      </c>
      <c r="AF326" s="11" t="e">
        <f>IF(TablaRequerimientos[[#This Row],[Prioridad]]="Baja",(AD326-24)*60+AE326,IF(TablaRequerimientos[[#This Row],[Prioridad]]="Media",(AD326-4)*60+AE326,(AD326-2)*60+AE326))</f>
        <v>#VALUE!</v>
      </c>
      <c r="AH326" s="17" t="str">
        <f>TablaRequerimientos[[#This Row],[Tiempo Creación (HH:mm)]]</f>
        <v>Por validar</v>
      </c>
      <c r="AI326" s="11" t="e">
        <f t="shared" si="37"/>
        <v>#VALUE!</v>
      </c>
      <c r="AJ326" s="11" t="e">
        <f t="shared" si="38"/>
        <v>#VALUE!</v>
      </c>
      <c r="AK326" s="11" t="e">
        <f>IF(TablaRequerimientos[[#This Row],[Prioridad]]="Baja",((AI326*60)+AJ326)-30,IF(TablaRequerimientos[[#This Row],[Prioridad]]="Media",((AI326*60)+AJ326)-15))</f>
        <v>#VALUE!</v>
      </c>
      <c r="AM326" s="11">
        <f>TablaRequerimientos[[#This Row],[Tiempo Avance Incidente]]</f>
        <v>1.1574069503694773E-5</v>
      </c>
      <c r="AN326" s="11">
        <f t="shared" si="39"/>
        <v>0</v>
      </c>
      <c r="AO326" s="11">
        <f t="shared" si="40"/>
        <v>0</v>
      </c>
      <c r="AP326" s="11">
        <f>IF(TablaRequerimientos[[#This Row],[Prioridad]]="Baja",((AN326*60)+AO326)-720,IF(TablaRequerimientos[[#This Row],[Prioridad]]="Media",((AN326*60)+AO326)-120))</f>
        <v>-720</v>
      </c>
      <c r="AR326" t="str">
        <f t="shared" si="41"/>
        <v>lunes</v>
      </c>
    </row>
    <row r="327" spans="1:44" x14ac:dyDescent="0.25">
      <c r="A327" s="26" t="s">
        <v>4753</v>
      </c>
      <c r="B327" t="s">
        <v>4754</v>
      </c>
      <c r="C327" t="s">
        <v>161</v>
      </c>
      <c r="D327" t="s">
        <v>150</v>
      </c>
      <c r="E327" t="s">
        <v>546</v>
      </c>
      <c r="F327" t="s">
        <v>124</v>
      </c>
      <c r="G327" s="12">
        <v>43843</v>
      </c>
      <c r="H327" s="13">
        <v>0.6915972222222222</v>
      </c>
      <c r="I327" s="12">
        <v>43843</v>
      </c>
      <c r="J327" s="13">
        <v>0.73146990740740747</v>
      </c>
      <c r="K327" s="27">
        <v>43844.783032407409</v>
      </c>
      <c r="M327" s="11"/>
      <c r="O327" s="11" t="s">
        <v>546</v>
      </c>
      <c r="P327" s="11" t="s">
        <v>546</v>
      </c>
      <c r="X327" s="17" t="str">
        <f>IFERROR(VLOOKUP(TablaRequerimientos[[#This Row],[ID de orden de trabajo+]],#REF!,11,FALSE),"Por validar")</f>
        <v>Por validar</v>
      </c>
      <c r="Y327" s="11" t="str">
        <f>IFERROR(VLOOKUP(TablaRequerimientos[[#This Row],[ID de orden de trabajo+]],#REF!,12,FALSE),"Por validar")</f>
        <v>Por validar</v>
      </c>
      <c r="Z327" s="11">
        <v>1.273148154723458E-4</v>
      </c>
      <c r="AA327" s="11" t="s">
        <v>37</v>
      </c>
      <c r="AC327" s="17" t="str">
        <f>TablaRequerimientos[[#This Row],[Tiempo Total Gestión]]</f>
        <v/>
      </c>
      <c r="AD327" s="11" t="e">
        <f t="shared" si="35"/>
        <v>#VALUE!</v>
      </c>
      <c r="AE327" s="11" t="e">
        <f t="shared" si="36"/>
        <v>#VALUE!</v>
      </c>
      <c r="AF327" s="11" t="e">
        <f>IF(TablaRequerimientos[[#This Row],[Prioridad]]="Baja",(AD327-24)*60+AE327,IF(TablaRequerimientos[[#This Row],[Prioridad]]="Media",(AD327-4)*60+AE327,(AD327-2)*60+AE327))</f>
        <v>#VALUE!</v>
      </c>
      <c r="AH327" s="17" t="str">
        <f>TablaRequerimientos[[#This Row],[Tiempo Creación (HH:mm)]]</f>
        <v>Por validar</v>
      </c>
      <c r="AI327" s="11" t="e">
        <f t="shared" si="37"/>
        <v>#VALUE!</v>
      </c>
      <c r="AJ327" s="11" t="e">
        <f t="shared" si="38"/>
        <v>#VALUE!</v>
      </c>
      <c r="AK327" s="11" t="e">
        <f>IF(TablaRequerimientos[[#This Row],[Prioridad]]="Baja",((AI327*60)+AJ327)-30,IF(TablaRequerimientos[[#This Row],[Prioridad]]="Media",((AI327*60)+AJ327)-15))</f>
        <v>#VALUE!</v>
      </c>
      <c r="AM327" s="11">
        <f>TablaRequerimientos[[#This Row],[Tiempo Avance Incidente]]</f>
        <v>1.273148154723458E-4</v>
      </c>
      <c r="AN327" s="11">
        <f t="shared" si="39"/>
        <v>0</v>
      </c>
      <c r="AO327" s="11">
        <f t="shared" si="40"/>
        <v>0</v>
      </c>
      <c r="AP327" s="11">
        <f>IF(TablaRequerimientos[[#This Row],[Prioridad]]="Baja",((AN327*60)+AO327)-720,IF(TablaRequerimientos[[#This Row],[Prioridad]]="Media",((AN327*60)+AO327)-120))</f>
        <v>-720</v>
      </c>
      <c r="AR327" t="str">
        <f t="shared" si="41"/>
        <v>lunes</v>
      </c>
    </row>
    <row r="328" spans="1:44" x14ac:dyDescent="0.25">
      <c r="A328" s="26" t="s">
        <v>4755</v>
      </c>
      <c r="B328" t="s">
        <v>4756</v>
      </c>
      <c r="C328" t="s">
        <v>395</v>
      </c>
      <c r="D328" t="s">
        <v>150</v>
      </c>
      <c r="E328" t="s">
        <v>546</v>
      </c>
      <c r="F328" t="s">
        <v>111</v>
      </c>
      <c r="G328" s="12">
        <v>43843</v>
      </c>
      <c r="H328" s="13">
        <v>0.74528935185185186</v>
      </c>
      <c r="I328" s="12">
        <v>43844</v>
      </c>
      <c r="J328" s="13">
        <v>0.3605902777777778</v>
      </c>
      <c r="K328" s="27">
        <v>43845.394328703704</v>
      </c>
      <c r="M328" s="11"/>
      <c r="O328" s="11" t="s">
        <v>546</v>
      </c>
      <c r="P328" s="11" t="s">
        <v>546</v>
      </c>
      <c r="X328" s="17" t="str">
        <f>IFERROR(VLOOKUP(TablaRequerimientos[[#This Row],[ID de orden de trabajo+]],#REF!,11,FALSE),"Por validar")</f>
        <v>Por validar</v>
      </c>
      <c r="Y328" s="11" t="str">
        <f>IFERROR(VLOOKUP(TablaRequerimientos[[#This Row],[ID de orden de trabajo+]],#REF!,12,FALSE),"Por validar")</f>
        <v>Por validar</v>
      </c>
      <c r="Z328" s="11">
        <v>1.1574069503694773E-5</v>
      </c>
      <c r="AA328" s="11" t="s">
        <v>37</v>
      </c>
      <c r="AC328" s="17" t="str">
        <f>TablaRequerimientos[[#This Row],[Tiempo Total Gestión]]</f>
        <v/>
      </c>
      <c r="AD328" s="11" t="e">
        <f t="shared" si="35"/>
        <v>#VALUE!</v>
      </c>
      <c r="AE328" s="11" t="e">
        <f t="shared" si="36"/>
        <v>#VALUE!</v>
      </c>
      <c r="AF328" s="11" t="e">
        <f>IF(TablaRequerimientos[[#This Row],[Prioridad]]="Baja",(AD328-24)*60+AE328,IF(TablaRequerimientos[[#This Row],[Prioridad]]="Media",(AD328-4)*60+AE328,(AD328-2)*60+AE328))</f>
        <v>#VALUE!</v>
      </c>
      <c r="AH328" s="17" t="str">
        <f>TablaRequerimientos[[#This Row],[Tiempo Creación (HH:mm)]]</f>
        <v>Por validar</v>
      </c>
      <c r="AI328" s="11" t="e">
        <f t="shared" si="37"/>
        <v>#VALUE!</v>
      </c>
      <c r="AJ328" s="11" t="e">
        <f t="shared" si="38"/>
        <v>#VALUE!</v>
      </c>
      <c r="AK328" s="11" t="e">
        <f>IF(TablaRequerimientos[[#This Row],[Prioridad]]="Baja",((AI328*60)+AJ328)-30,IF(TablaRequerimientos[[#This Row],[Prioridad]]="Media",((AI328*60)+AJ328)-15))</f>
        <v>#VALUE!</v>
      </c>
      <c r="AM328" s="11">
        <f>TablaRequerimientos[[#This Row],[Tiempo Avance Incidente]]</f>
        <v>1.1574069503694773E-5</v>
      </c>
      <c r="AN328" s="11">
        <f t="shared" si="39"/>
        <v>0</v>
      </c>
      <c r="AO328" s="11">
        <f t="shared" si="40"/>
        <v>0</v>
      </c>
      <c r="AP328" s="11">
        <f>IF(TablaRequerimientos[[#This Row],[Prioridad]]="Baja",((AN328*60)+AO328)-720,IF(TablaRequerimientos[[#This Row],[Prioridad]]="Media",((AN328*60)+AO328)-120))</f>
        <v>-720</v>
      </c>
      <c r="AR328" t="str">
        <f t="shared" si="41"/>
        <v>lunes</v>
      </c>
    </row>
    <row r="329" spans="1:44" x14ac:dyDescent="0.25">
      <c r="A329" s="26" t="s">
        <v>4757</v>
      </c>
      <c r="B329" t="s">
        <v>4758</v>
      </c>
      <c r="C329" t="s">
        <v>395</v>
      </c>
      <c r="D329" t="s">
        <v>150</v>
      </c>
      <c r="E329" t="s">
        <v>546</v>
      </c>
      <c r="F329" t="s">
        <v>111</v>
      </c>
      <c r="G329" s="12">
        <v>43844</v>
      </c>
      <c r="H329" s="13">
        <v>0.41589120370370369</v>
      </c>
      <c r="I329" s="12">
        <v>43844</v>
      </c>
      <c r="J329" s="13">
        <v>0.66593749999999996</v>
      </c>
      <c r="K329" s="27">
        <v>43845.722268518519</v>
      </c>
      <c r="M329" s="11"/>
      <c r="O329" s="11" t="s">
        <v>546</v>
      </c>
      <c r="P329" s="11" t="s">
        <v>546</v>
      </c>
      <c r="X329" s="17" t="str">
        <f>IFERROR(VLOOKUP(TablaRequerimientos[[#This Row],[ID de orden de trabajo+]],#REF!,11,FALSE),"Por validar")</f>
        <v>Por validar</v>
      </c>
      <c r="Y329" s="11" t="str">
        <f>IFERROR(VLOOKUP(TablaRequerimientos[[#This Row],[ID de orden de trabajo+]],#REF!,12,FALSE),"Por validar")</f>
        <v>Por validar</v>
      </c>
      <c r="Z329" s="11">
        <v>2.314814628334716E-5</v>
      </c>
      <c r="AA329" s="11" t="s">
        <v>37</v>
      </c>
      <c r="AC329" s="17" t="str">
        <f>TablaRequerimientos[[#This Row],[Tiempo Total Gestión]]</f>
        <v/>
      </c>
      <c r="AD329" s="11" t="e">
        <f t="shared" si="35"/>
        <v>#VALUE!</v>
      </c>
      <c r="AE329" s="11" t="e">
        <f t="shared" si="36"/>
        <v>#VALUE!</v>
      </c>
      <c r="AF329" s="11" t="e">
        <f>IF(TablaRequerimientos[[#This Row],[Prioridad]]="Baja",(AD329-24)*60+AE329,IF(TablaRequerimientos[[#This Row],[Prioridad]]="Media",(AD329-4)*60+AE329,(AD329-2)*60+AE329))</f>
        <v>#VALUE!</v>
      </c>
      <c r="AH329" s="17" t="str">
        <f>TablaRequerimientos[[#This Row],[Tiempo Creación (HH:mm)]]</f>
        <v>Por validar</v>
      </c>
      <c r="AI329" s="11" t="e">
        <f t="shared" si="37"/>
        <v>#VALUE!</v>
      </c>
      <c r="AJ329" s="11" t="e">
        <f t="shared" si="38"/>
        <v>#VALUE!</v>
      </c>
      <c r="AK329" s="11" t="e">
        <f>IF(TablaRequerimientos[[#This Row],[Prioridad]]="Baja",((AI329*60)+AJ329)-30,IF(TablaRequerimientos[[#This Row],[Prioridad]]="Media",((AI329*60)+AJ329)-15))</f>
        <v>#VALUE!</v>
      </c>
      <c r="AM329" s="11">
        <f>TablaRequerimientos[[#This Row],[Tiempo Avance Incidente]]</f>
        <v>2.314814628334716E-5</v>
      </c>
      <c r="AN329" s="11">
        <f t="shared" si="39"/>
        <v>0</v>
      </c>
      <c r="AO329" s="11">
        <f t="shared" si="40"/>
        <v>0</v>
      </c>
      <c r="AP329" s="11">
        <f>IF(TablaRequerimientos[[#This Row],[Prioridad]]="Baja",((AN329*60)+AO329)-720,IF(TablaRequerimientos[[#This Row],[Prioridad]]="Media",((AN329*60)+AO329)-120))</f>
        <v>-720</v>
      </c>
      <c r="AR329" t="str">
        <f t="shared" si="41"/>
        <v>martes</v>
      </c>
    </row>
    <row r="330" spans="1:44" x14ac:dyDescent="0.25">
      <c r="A330" s="26" t="s">
        <v>4759</v>
      </c>
      <c r="B330" t="s">
        <v>4760</v>
      </c>
      <c r="C330" t="s">
        <v>395</v>
      </c>
      <c r="D330" t="s">
        <v>150</v>
      </c>
      <c r="E330" t="s">
        <v>37</v>
      </c>
      <c r="F330" t="s">
        <v>111</v>
      </c>
      <c r="G330" s="12">
        <v>43844</v>
      </c>
      <c r="H330" s="13">
        <v>0.42961805555555554</v>
      </c>
      <c r="I330" s="12">
        <v>43846</v>
      </c>
      <c r="J330" s="13">
        <v>0.49804398148148149</v>
      </c>
      <c r="K330" s="27">
        <v>43847.53398148148</v>
      </c>
      <c r="M330" s="11"/>
      <c r="O330" s="11" t="s">
        <v>133</v>
      </c>
      <c r="P330" s="11" t="s">
        <v>37</v>
      </c>
      <c r="X330" s="17" t="str">
        <f>IFERROR(VLOOKUP(TablaRequerimientos[[#This Row],[ID de orden de trabajo+]],#REF!,11,FALSE),"Por validar")</f>
        <v>Por validar</v>
      </c>
      <c r="Y330" s="11" t="str">
        <f>IFERROR(VLOOKUP(TablaRequerimientos[[#This Row],[ID de orden de trabajo+]],#REF!,12,FALSE),"Por validar")</f>
        <v>Por validar</v>
      </c>
      <c r="Z330" s="11">
        <v>3.5879629285773262E-4</v>
      </c>
      <c r="AA330" s="11" t="s">
        <v>37</v>
      </c>
      <c r="AC330" s="17" t="str">
        <f>TablaRequerimientos[[#This Row],[Tiempo Total Gestión]]</f>
        <v>00:00</v>
      </c>
      <c r="AD330" s="11">
        <f t="shared" si="35"/>
        <v>0</v>
      </c>
      <c r="AE330" s="11">
        <f t="shared" si="36"/>
        <v>0</v>
      </c>
      <c r="AF330" s="11">
        <f>IF(TablaRequerimientos[[#This Row],[Prioridad]]="Baja",(AD330-24)*60+AE330,IF(TablaRequerimientos[[#This Row],[Prioridad]]="Media",(AD330-4)*60+AE330,(AD330-2)*60+AE330))</f>
        <v>-1440</v>
      </c>
      <c r="AH330" s="17" t="str">
        <f>TablaRequerimientos[[#This Row],[Tiempo Creación (HH:mm)]]</f>
        <v>Por validar</v>
      </c>
      <c r="AI330" s="11" t="e">
        <f t="shared" si="37"/>
        <v>#VALUE!</v>
      </c>
      <c r="AJ330" s="11" t="e">
        <f t="shared" si="38"/>
        <v>#VALUE!</v>
      </c>
      <c r="AK330" s="11" t="e">
        <f>IF(TablaRequerimientos[[#This Row],[Prioridad]]="Baja",((AI330*60)+AJ330)-30,IF(TablaRequerimientos[[#This Row],[Prioridad]]="Media",((AI330*60)+AJ330)-15))</f>
        <v>#VALUE!</v>
      </c>
      <c r="AM330" s="11">
        <f>TablaRequerimientos[[#This Row],[Tiempo Avance Incidente]]</f>
        <v>3.5879629285773262E-4</v>
      </c>
      <c r="AN330" s="11">
        <f t="shared" si="39"/>
        <v>0</v>
      </c>
      <c r="AO330" s="11">
        <f t="shared" si="40"/>
        <v>0</v>
      </c>
      <c r="AP330" s="11">
        <f>IF(TablaRequerimientos[[#This Row],[Prioridad]]="Baja",((AN330*60)+AO330)-720,IF(TablaRequerimientos[[#This Row],[Prioridad]]="Media",((AN330*60)+AO330)-120))</f>
        <v>-720</v>
      </c>
      <c r="AR330" t="str">
        <f t="shared" si="41"/>
        <v>martes</v>
      </c>
    </row>
    <row r="331" spans="1:44" x14ac:dyDescent="0.25">
      <c r="A331" s="26" t="s">
        <v>4761</v>
      </c>
      <c r="B331" t="s">
        <v>4762</v>
      </c>
      <c r="C331" t="s">
        <v>395</v>
      </c>
      <c r="D331" t="s">
        <v>150</v>
      </c>
      <c r="E331" t="s">
        <v>546</v>
      </c>
      <c r="F331" t="s">
        <v>111</v>
      </c>
      <c r="G331" s="12">
        <v>43844</v>
      </c>
      <c r="H331" s="13">
        <v>0.43250000000000005</v>
      </c>
      <c r="I331" s="12">
        <v>43844</v>
      </c>
      <c r="J331" s="13">
        <v>0.59884259259259254</v>
      </c>
      <c r="K331" s="27">
        <v>43845.614895833336</v>
      </c>
      <c r="M331" s="11"/>
      <c r="O331" s="11" t="s">
        <v>546</v>
      </c>
      <c r="P331" s="11" t="s">
        <v>546</v>
      </c>
      <c r="X331" s="17" t="str">
        <f>IFERROR(VLOOKUP(TablaRequerimientos[[#This Row],[ID de orden de trabajo+]],#REF!,11,FALSE),"Por validar")</f>
        <v>Por validar</v>
      </c>
      <c r="Y331" s="11" t="str">
        <f>IFERROR(VLOOKUP(TablaRequerimientos[[#This Row],[ID de orden de trabajo+]],#REF!,12,FALSE),"Por validar")</f>
        <v>Por validar</v>
      </c>
      <c r="Z331" s="11">
        <v>9.0277777781011537E-4</v>
      </c>
      <c r="AA331" s="11" t="s">
        <v>37</v>
      </c>
      <c r="AC331" s="17" t="str">
        <f>TablaRequerimientos[[#This Row],[Tiempo Total Gestión]]</f>
        <v/>
      </c>
      <c r="AD331" s="11" t="e">
        <f t="shared" si="35"/>
        <v>#VALUE!</v>
      </c>
      <c r="AE331" s="11" t="e">
        <f t="shared" si="36"/>
        <v>#VALUE!</v>
      </c>
      <c r="AF331" s="11" t="e">
        <f>IF(TablaRequerimientos[[#This Row],[Prioridad]]="Baja",(AD331-24)*60+AE331,IF(TablaRequerimientos[[#This Row],[Prioridad]]="Media",(AD331-4)*60+AE331,(AD331-2)*60+AE331))</f>
        <v>#VALUE!</v>
      </c>
      <c r="AH331" s="17" t="str">
        <f>TablaRequerimientos[[#This Row],[Tiempo Creación (HH:mm)]]</f>
        <v>Por validar</v>
      </c>
      <c r="AI331" s="11" t="e">
        <f t="shared" si="37"/>
        <v>#VALUE!</v>
      </c>
      <c r="AJ331" s="11" t="e">
        <f t="shared" si="38"/>
        <v>#VALUE!</v>
      </c>
      <c r="AK331" s="11" t="e">
        <f>IF(TablaRequerimientos[[#This Row],[Prioridad]]="Baja",((AI331*60)+AJ331)-30,IF(TablaRequerimientos[[#This Row],[Prioridad]]="Media",((AI331*60)+AJ331)-15))</f>
        <v>#VALUE!</v>
      </c>
      <c r="AM331" s="11">
        <f>TablaRequerimientos[[#This Row],[Tiempo Avance Incidente]]</f>
        <v>9.0277777781011537E-4</v>
      </c>
      <c r="AN331" s="11">
        <f t="shared" si="39"/>
        <v>0</v>
      </c>
      <c r="AO331" s="11">
        <f t="shared" si="40"/>
        <v>1</v>
      </c>
      <c r="AP331" s="11">
        <f>IF(TablaRequerimientos[[#This Row],[Prioridad]]="Baja",((AN331*60)+AO331)-720,IF(TablaRequerimientos[[#This Row],[Prioridad]]="Media",((AN331*60)+AO331)-120))</f>
        <v>-719</v>
      </c>
      <c r="AR331" t="str">
        <f t="shared" si="41"/>
        <v>martes</v>
      </c>
    </row>
    <row r="332" spans="1:44" x14ac:dyDescent="0.25">
      <c r="A332" s="26" t="s">
        <v>4763</v>
      </c>
      <c r="B332" t="s">
        <v>4764</v>
      </c>
      <c r="C332" t="s">
        <v>395</v>
      </c>
      <c r="D332" t="s">
        <v>150</v>
      </c>
      <c r="E332" t="s">
        <v>546</v>
      </c>
      <c r="F332" t="s">
        <v>111</v>
      </c>
      <c r="G332" s="12">
        <v>43844</v>
      </c>
      <c r="H332" s="13">
        <v>0.44909722222222226</v>
      </c>
      <c r="I332" s="12">
        <v>43844</v>
      </c>
      <c r="J332" s="13">
        <v>0.74378472222222225</v>
      </c>
      <c r="K332" s="27">
        <v>43845.791030092594</v>
      </c>
      <c r="M332" s="11"/>
      <c r="O332" s="11" t="s">
        <v>546</v>
      </c>
      <c r="P332" s="11" t="s">
        <v>546</v>
      </c>
      <c r="X332" s="17" t="str">
        <f>IFERROR(VLOOKUP(TablaRequerimientos[[#This Row],[ID de orden de trabajo+]],#REF!,11,FALSE),"Por validar")</f>
        <v>Por validar</v>
      </c>
      <c r="Y332" s="11" t="str">
        <f>IFERROR(VLOOKUP(TablaRequerimientos[[#This Row],[ID de orden de trabajo+]],#REF!,12,FALSE),"Por validar")</f>
        <v>Por validar</v>
      </c>
      <c r="Z332" s="11">
        <v>1.1574069503694773E-5</v>
      </c>
      <c r="AA332" s="11" t="s">
        <v>37</v>
      </c>
      <c r="AC332" s="17" t="str">
        <f>TablaRequerimientos[[#This Row],[Tiempo Total Gestión]]</f>
        <v/>
      </c>
      <c r="AD332" s="11" t="e">
        <f t="shared" si="35"/>
        <v>#VALUE!</v>
      </c>
      <c r="AE332" s="11" t="e">
        <f t="shared" si="36"/>
        <v>#VALUE!</v>
      </c>
      <c r="AF332" s="11" t="e">
        <f>IF(TablaRequerimientos[[#This Row],[Prioridad]]="Baja",(AD332-24)*60+AE332,IF(TablaRequerimientos[[#This Row],[Prioridad]]="Media",(AD332-4)*60+AE332,(AD332-2)*60+AE332))</f>
        <v>#VALUE!</v>
      </c>
      <c r="AH332" s="17" t="str">
        <f>TablaRequerimientos[[#This Row],[Tiempo Creación (HH:mm)]]</f>
        <v>Por validar</v>
      </c>
      <c r="AI332" s="11" t="e">
        <f t="shared" si="37"/>
        <v>#VALUE!</v>
      </c>
      <c r="AJ332" s="11" t="e">
        <f t="shared" si="38"/>
        <v>#VALUE!</v>
      </c>
      <c r="AK332" s="11" t="e">
        <f>IF(TablaRequerimientos[[#This Row],[Prioridad]]="Baja",((AI332*60)+AJ332)-30,IF(TablaRequerimientos[[#This Row],[Prioridad]]="Media",((AI332*60)+AJ332)-15))</f>
        <v>#VALUE!</v>
      </c>
      <c r="AM332" s="11">
        <f>TablaRequerimientos[[#This Row],[Tiempo Avance Incidente]]</f>
        <v>1.1574069503694773E-5</v>
      </c>
      <c r="AN332" s="11">
        <f t="shared" si="39"/>
        <v>0</v>
      </c>
      <c r="AO332" s="11">
        <f t="shared" si="40"/>
        <v>0</v>
      </c>
      <c r="AP332" s="11">
        <f>IF(TablaRequerimientos[[#This Row],[Prioridad]]="Baja",((AN332*60)+AO332)-720,IF(TablaRequerimientos[[#This Row],[Prioridad]]="Media",((AN332*60)+AO332)-120))</f>
        <v>-720</v>
      </c>
      <c r="AR332" t="str">
        <f t="shared" si="41"/>
        <v>martes</v>
      </c>
    </row>
    <row r="333" spans="1:44" x14ac:dyDescent="0.25">
      <c r="A333" s="26" t="s">
        <v>4765</v>
      </c>
      <c r="B333" t="s">
        <v>4766</v>
      </c>
      <c r="C333" t="s">
        <v>871</v>
      </c>
      <c r="D333" t="s">
        <v>150</v>
      </c>
      <c r="E333" t="s">
        <v>37</v>
      </c>
      <c r="F333" t="s">
        <v>111</v>
      </c>
      <c r="G333" s="12">
        <v>43844</v>
      </c>
      <c r="H333" s="13">
        <v>0.45283564814814814</v>
      </c>
      <c r="I333" s="12">
        <v>43846</v>
      </c>
      <c r="J333" s="13">
        <v>0.65456018518518522</v>
      </c>
      <c r="K333" s="27">
        <v>43847.713935185187</v>
      </c>
      <c r="M333" s="11"/>
      <c r="O333" s="11" t="s">
        <v>133</v>
      </c>
      <c r="P333" s="11" t="s">
        <v>37</v>
      </c>
      <c r="X333" s="17" t="str">
        <f>IFERROR(VLOOKUP(TablaRequerimientos[[#This Row],[ID de orden de trabajo+]],#REF!,11,FALSE),"Por validar")</f>
        <v>Por validar</v>
      </c>
      <c r="Y333" s="11" t="str">
        <f>IFERROR(VLOOKUP(TablaRequerimientos[[#This Row],[ID de orden de trabajo+]],#REF!,12,FALSE),"Por validar")</f>
        <v>Por validar</v>
      </c>
      <c r="Z333" s="11">
        <v>1.1574069503694773E-5</v>
      </c>
      <c r="AA333" s="11" t="s">
        <v>37</v>
      </c>
      <c r="AC333" s="17" t="str">
        <f>TablaRequerimientos[[#This Row],[Tiempo Total Gestión]]</f>
        <v>00:00</v>
      </c>
      <c r="AD333" s="11">
        <f t="shared" si="35"/>
        <v>0</v>
      </c>
      <c r="AE333" s="11">
        <f t="shared" si="36"/>
        <v>0</v>
      </c>
      <c r="AF333" s="11">
        <f>IF(TablaRequerimientos[[#This Row],[Prioridad]]="Baja",(AD333-24)*60+AE333,IF(TablaRequerimientos[[#This Row],[Prioridad]]="Media",(AD333-4)*60+AE333,(AD333-2)*60+AE333))</f>
        <v>-1440</v>
      </c>
      <c r="AH333" s="17" t="str">
        <f>TablaRequerimientos[[#This Row],[Tiempo Creación (HH:mm)]]</f>
        <v>Por validar</v>
      </c>
      <c r="AI333" s="11" t="e">
        <f t="shared" si="37"/>
        <v>#VALUE!</v>
      </c>
      <c r="AJ333" s="11" t="e">
        <f t="shared" si="38"/>
        <v>#VALUE!</v>
      </c>
      <c r="AK333" s="11" t="e">
        <f>IF(TablaRequerimientos[[#This Row],[Prioridad]]="Baja",((AI333*60)+AJ333)-30,IF(TablaRequerimientos[[#This Row],[Prioridad]]="Media",((AI333*60)+AJ333)-15))</f>
        <v>#VALUE!</v>
      </c>
      <c r="AM333" s="11">
        <f>TablaRequerimientos[[#This Row],[Tiempo Avance Incidente]]</f>
        <v>1.1574069503694773E-5</v>
      </c>
      <c r="AN333" s="11">
        <f t="shared" si="39"/>
        <v>0</v>
      </c>
      <c r="AO333" s="11">
        <f t="shared" si="40"/>
        <v>0</v>
      </c>
      <c r="AP333" s="11">
        <f>IF(TablaRequerimientos[[#This Row],[Prioridad]]="Baja",((AN333*60)+AO333)-720,IF(TablaRequerimientos[[#This Row],[Prioridad]]="Media",((AN333*60)+AO333)-120))</f>
        <v>-720</v>
      </c>
      <c r="AR333" t="str">
        <f t="shared" si="41"/>
        <v>martes</v>
      </c>
    </row>
    <row r="334" spans="1:44" x14ac:dyDescent="0.25">
      <c r="A334" s="26" t="s">
        <v>4767</v>
      </c>
      <c r="B334" t="s">
        <v>4768</v>
      </c>
      <c r="C334" t="s">
        <v>395</v>
      </c>
      <c r="D334" t="s">
        <v>150</v>
      </c>
      <c r="E334" t="s">
        <v>546</v>
      </c>
      <c r="F334" t="s">
        <v>111</v>
      </c>
      <c r="G334" s="12">
        <v>43844</v>
      </c>
      <c r="H334" s="13">
        <v>0.4617708333333333</v>
      </c>
      <c r="I334" s="12">
        <v>43844</v>
      </c>
      <c r="J334" s="13">
        <v>0.49418981481481478</v>
      </c>
      <c r="K334" s="27">
        <v>43845.543425925927</v>
      </c>
      <c r="M334" s="11"/>
      <c r="O334" s="11" t="s">
        <v>546</v>
      </c>
      <c r="P334" s="11" t="s">
        <v>546</v>
      </c>
      <c r="X334" s="17" t="str">
        <f>IFERROR(VLOOKUP(TablaRequerimientos[[#This Row],[ID de orden de trabajo+]],#REF!,11,FALSE),"Por validar")</f>
        <v>Por validar</v>
      </c>
      <c r="Y334" s="11" t="str">
        <f>IFERROR(VLOOKUP(TablaRequerimientos[[#This Row],[ID de orden de trabajo+]],#REF!,12,FALSE),"Por validar")</f>
        <v>Por validar</v>
      </c>
      <c r="Z334" s="11">
        <v>4.9768518510973081E-4</v>
      </c>
      <c r="AA334" s="11" t="s">
        <v>37</v>
      </c>
      <c r="AC334" s="17" t="str">
        <f>TablaRequerimientos[[#This Row],[Tiempo Total Gestión]]</f>
        <v/>
      </c>
      <c r="AD334" s="11" t="e">
        <f t="shared" si="35"/>
        <v>#VALUE!</v>
      </c>
      <c r="AE334" s="11" t="e">
        <f t="shared" si="36"/>
        <v>#VALUE!</v>
      </c>
      <c r="AF334" s="11" t="e">
        <f>IF(TablaRequerimientos[[#This Row],[Prioridad]]="Baja",(AD334-24)*60+AE334,IF(TablaRequerimientos[[#This Row],[Prioridad]]="Media",(AD334-4)*60+AE334,(AD334-2)*60+AE334))</f>
        <v>#VALUE!</v>
      </c>
      <c r="AH334" s="17" t="str">
        <f>TablaRequerimientos[[#This Row],[Tiempo Creación (HH:mm)]]</f>
        <v>Por validar</v>
      </c>
      <c r="AI334" s="11" t="e">
        <f t="shared" si="37"/>
        <v>#VALUE!</v>
      </c>
      <c r="AJ334" s="11" t="e">
        <f t="shared" si="38"/>
        <v>#VALUE!</v>
      </c>
      <c r="AK334" s="11" t="e">
        <f>IF(TablaRequerimientos[[#This Row],[Prioridad]]="Baja",((AI334*60)+AJ334)-30,IF(TablaRequerimientos[[#This Row],[Prioridad]]="Media",((AI334*60)+AJ334)-15))</f>
        <v>#VALUE!</v>
      </c>
      <c r="AM334" s="11">
        <f>TablaRequerimientos[[#This Row],[Tiempo Avance Incidente]]</f>
        <v>4.9768518510973081E-4</v>
      </c>
      <c r="AN334" s="11">
        <f t="shared" si="39"/>
        <v>0</v>
      </c>
      <c r="AO334" s="11">
        <f t="shared" si="40"/>
        <v>0</v>
      </c>
      <c r="AP334" s="11">
        <f>IF(TablaRequerimientos[[#This Row],[Prioridad]]="Baja",((AN334*60)+AO334)-720,IF(TablaRequerimientos[[#This Row],[Prioridad]]="Media",((AN334*60)+AO334)-120))</f>
        <v>-720</v>
      </c>
      <c r="AR334" t="str">
        <f t="shared" si="41"/>
        <v>martes</v>
      </c>
    </row>
    <row r="335" spans="1:44" x14ac:dyDescent="0.25">
      <c r="A335" s="26" t="s">
        <v>4769</v>
      </c>
      <c r="B335" t="s">
        <v>4770</v>
      </c>
      <c r="C335" t="s">
        <v>149</v>
      </c>
      <c r="D335" t="s">
        <v>150</v>
      </c>
      <c r="E335" t="s">
        <v>546</v>
      </c>
      <c r="F335" t="s">
        <v>111</v>
      </c>
      <c r="G335" s="12">
        <v>43844</v>
      </c>
      <c r="H335" s="13">
        <v>0.39466435185185184</v>
      </c>
      <c r="I335" s="12">
        <v>43844</v>
      </c>
      <c r="J335" s="13">
        <v>0.57745370370370364</v>
      </c>
      <c r="K335" s="27">
        <v>43845.614895833336</v>
      </c>
      <c r="M335" s="11"/>
      <c r="O335" s="11" t="s">
        <v>546</v>
      </c>
      <c r="P335" s="11" t="s">
        <v>546</v>
      </c>
      <c r="X335" s="17" t="str">
        <f>IFERROR(VLOOKUP(TablaRequerimientos[[#This Row],[ID de orden de trabajo+]],#REF!,11,FALSE),"Por validar")</f>
        <v>Por validar</v>
      </c>
      <c r="Y335" s="11" t="str">
        <f>IFERROR(VLOOKUP(TablaRequerimientos[[#This Row],[ID de orden de trabajo+]],#REF!,12,FALSE),"Por validar")</f>
        <v>Por validar</v>
      </c>
      <c r="Z335" s="11">
        <v>0</v>
      </c>
      <c r="AA335" s="11" t="s">
        <v>37</v>
      </c>
      <c r="AC335" s="17" t="str">
        <f>TablaRequerimientos[[#This Row],[Tiempo Total Gestión]]</f>
        <v/>
      </c>
      <c r="AD335" s="11" t="e">
        <f t="shared" si="35"/>
        <v>#VALUE!</v>
      </c>
      <c r="AE335" s="11" t="e">
        <f t="shared" si="36"/>
        <v>#VALUE!</v>
      </c>
      <c r="AF335" s="11" t="e">
        <f>IF(TablaRequerimientos[[#This Row],[Prioridad]]="Baja",(AD335-24)*60+AE335,IF(TablaRequerimientos[[#This Row],[Prioridad]]="Media",(AD335-4)*60+AE335,(AD335-2)*60+AE335))</f>
        <v>#VALUE!</v>
      </c>
      <c r="AH335" s="17" t="str">
        <f>TablaRequerimientos[[#This Row],[Tiempo Creación (HH:mm)]]</f>
        <v>Por validar</v>
      </c>
      <c r="AI335" s="11" t="e">
        <f t="shared" si="37"/>
        <v>#VALUE!</v>
      </c>
      <c r="AJ335" s="11" t="e">
        <f t="shared" si="38"/>
        <v>#VALUE!</v>
      </c>
      <c r="AK335" s="11" t="e">
        <f>IF(TablaRequerimientos[[#This Row],[Prioridad]]="Baja",((AI335*60)+AJ335)-30,IF(TablaRequerimientos[[#This Row],[Prioridad]]="Media",((AI335*60)+AJ335)-15))</f>
        <v>#VALUE!</v>
      </c>
      <c r="AM335" s="11">
        <f>TablaRequerimientos[[#This Row],[Tiempo Avance Incidente]]</f>
        <v>0</v>
      </c>
      <c r="AN335" s="11">
        <f t="shared" si="39"/>
        <v>0</v>
      </c>
      <c r="AO335" s="11">
        <f t="shared" si="40"/>
        <v>0</v>
      </c>
      <c r="AP335" s="11">
        <f>IF(TablaRequerimientos[[#This Row],[Prioridad]]="Baja",((AN335*60)+AO335)-720,IF(TablaRequerimientos[[#This Row],[Prioridad]]="Media",((AN335*60)+AO335)-120))</f>
        <v>-720</v>
      </c>
      <c r="AR335" t="str">
        <f t="shared" si="41"/>
        <v>martes</v>
      </c>
    </row>
    <row r="336" spans="1:44" x14ac:dyDescent="0.25">
      <c r="A336" s="26" t="s">
        <v>4771</v>
      </c>
      <c r="B336" t="s">
        <v>4772</v>
      </c>
      <c r="C336" t="s">
        <v>395</v>
      </c>
      <c r="D336" t="s">
        <v>150</v>
      </c>
      <c r="E336" t="s">
        <v>546</v>
      </c>
      <c r="F336" t="s">
        <v>111</v>
      </c>
      <c r="G336" s="12">
        <v>43844</v>
      </c>
      <c r="H336" s="13">
        <v>0.42030092592592588</v>
      </c>
      <c r="I336" s="12">
        <v>43844</v>
      </c>
      <c r="J336" s="13">
        <v>0.65350694444444446</v>
      </c>
      <c r="K336" s="27">
        <v>43845.722268518519</v>
      </c>
      <c r="M336" s="11"/>
      <c r="O336" s="11" t="s">
        <v>546</v>
      </c>
      <c r="P336" s="11" t="s">
        <v>546</v>
      </c>
      <c r="X336" s="17" t="str">
        <f>IFERROR(VLOOKUP(TablaRequerimientos[[#This Row],[ID de orden de trabajo+]],#REF!,11,FALSE),"Por validar")</f>
        <v>Por validar</v>
      </c>
      <c r="Y336" s="11" t="str">
        <f>IFERROR(VLOOKUP(TablaRequerimientos[[#This Row],[ID de orden de trabajo+]],#REF!,12,FALSE),"Por validar")</f>
        <v>Por validar</v>
      </c>
      <c r="Z336" s="11">
        <v>9.9537037021946162E-4</v>
      </c>
      <c r="AA336" s="11" t="s">
        <v>37</v>
      </c>
      <c r="AC336" s="17" t="str">
        <f>TablaRequerimientos[[#This Row],[Tiempo Total Gestión]]</f>
        <v/>
      </c>
      <c r="AD336" s="11" t="e">
        <f t="shared" si="35"/>
        <v>#VALUE!</v>
      </c>
      <c r="AE336" s="11" t="e">
        <f t="shared" si="36"/>
        <v>#VALUE!</v>
      </c>
      <c r="AF336" s="11" t="e">
        <f>IF(TablaRequerimientos[[#This Row],[Prioridad]]="Baja",(AD336-24)*60+AE336,IF(TablaRequerimientos[[#This Row],[Prioridad]]="Media",(AD336-4)*60+AE336,(AD336-2)*60+AE336))</f>
        <v>#VALUE!</v>
      </c>
      <c r="AH336" s="17" t="str">
        <f>TablaRequerimientos[[#This Row],[Tiempo Creación (HH:mm)]]</f>
        <v>Por validar</v>
      </c>
      <c r="AI336" s="11" t="e">
        <f t="shared" si="37"/>
        <v>#VALUE!</v>
      </c>
      <c r="AJ336" s="11" t="e">
        <f t="shared" si="38"/>
        <v>#VALUE!</v>
      </c>
      <c r="AK336" s="11" t="e">
        <f>IF(TablaRequerimientos[[#This Row],[Prioridad]]="Baja",((AI336*60)+AJ336)-30,IF(TablaRequerimientos[[#This Row],[Prioridad]]="Media",((AI336*60)+AJ336)-15))</f>
        <v>#VALUE!</v>
      </c>
      <c r="AM336" s="11">
        <f>TablaRequerimientos[[#This Row],[Tiempo Avance Incidente]]</f>
        <v>9.9537037021946162E-4</v>
      </c>
      <c r="AN336" s="11">
        <f t="shared" si="39"/>
        <v>0</v>
      </c>
      <c r="AO336" s="11">
        <f t="shared" si="40"/>
        <v>1</v>
      </c>
      <c r="AP336" s="11">
        <f>IF(TablaRequerimientos[[#This Row],[Prioridad]]="Baja",((AN336*60)+AO336)-720,IF(TablaRequerimientos[[#This Row],[Prioridad]]="Media",((AN336*60)+AO336)-120))</f>
        <v>-719</v>
      </c>
      <c r="AR336" t="str">
        <f t="shared" si="41"/>
        <v>martes</v>
      </c>
    </row>
    <row r="337" spans="1:44" x14ac:dyDescent="0.25">
      <c r="A337" s="26" t="s">
        <v>4773</v>
      </c>
      <c r="B337" t="s">
        <v>4774</v>
      </c>
      <c r="C337" t="s">
        <v>395</v>
      </c>
      <c r="D337" t="s">
        <v>150</v>
      </c>
      <c r="E337" t="s">
        <v>546</v>
      </c>
      <c r="F337" t="s">
        <v>111</v>
      </c>
      <c r="G337" s="12">
        <v>43844</v>
      </c>
      <c r="H337" s="13">
        <v>0.4354513888888889</v>
      </c>
      <c r="I337" s="12">
        <v>43844</v>
      </c>
      <c r="J337" s="13">
        <v>0.67253472222222221</v>
      </c>
      <c r="K337" s="27">
        <v>43845.722268518519</v>
      </c>
      <c r="M337" s="11"/>
      <c r="O337" s="11" t="s">
        <v>546</v>
      </c>
      <c r="P337" s="11" t="s">
        <v>546</v>
      </c>
      <c r="X337" s="17" t="str">
        <f>IFERROR(VLOOKUP(TablaRequerimientos[[#This Row],[ID de orden de trabajo+]],#REF!,11,FALSE),"Por validar")</f>
        <v>Por validar</v>
      </c>
      <c r="Y337" s="11" t="str">
        <f>IFERROR(VLOOKUP(TablaRequerimientos[[#This Row],[ID de orden de trabajo+]],#REF!,12,FALSE),"Por validar")</f>
        <v>Por validar</v>
      </c>
      <c r="Z337" s="11">
        <v>3.9351852319668978E-4</v>
      </c>
      <c r="AA337" s="11" t="s">
        <v>37</v>
      </c>
      <c r="AC337" s="17" t="str">
        <f>TablaRequerimientos[[#This Row],[Tiempo Total Gestión]]</f>
        <v/>
      </c>
      <c r="AD337" s="11" t="e">
        <f t="shared" si="35"/>
        <v>#VALUE!</v>
      </c>
      <c r="AE337" s="11" t="e">
        <f t="shared" si="36"/>
        <v>#VALUE!</v>
      </c>
      <c r="AF337" s="11" t="e">
        <f>IF(TablaRequerimientos[[#This Row],[Prioridad]]="Baja",(AD337-24)*60+AE337,IF(TablaRequerimientos[[#This Row],[Prioridad]]="Media",(AD337-4)*60+AE337,(AD337-2)*60+AE337))</f>
        <v>#VALUE!</v>
      </c>
      <c r="AH337" s="17" t="str">
        <f>TablaRequerimientos[[#This Row],[Tiempo Creación (HH:mm)]]</f>
        <v>Por validar</v>
      </c>
      <c r="AI337" s="11" t="e">
        <f t="shared" si="37"/>
        <v>#VALUE!</v>
      </c>
      <c r="AJ337" s="11" t="e">
        <f t="shared" si="38"/>
        <v>#VALUE!</v>
      </c>
      <c r="AK337" s="11" t="e">
        <f>IF(TablaRequerimientos[[#This Row],[Prioridad]]="Baja",((AI337*60)+AJ337)-30,IF(TablaRequerimientos[[#This Row],[Prioridad]]="Media",((AI337*60)+AJ337)-15))</f>
        <v>#VALUE!</v>
      </c>
      <c r="AM337" s="11">
        <f>TablaRequerimientos[[#This Row],[Tiempo Avance Incidente]]</f>
        <v>3.9351852319668978E-4</v>
      </c>
      <c r="AN337" s="11">
        <f t="shared" si="39"/>
        <v>0</v>
      </c>
      <c r="AO337" s="11">
        <f t="shared" si="40"/>
        <v>0</v>
      </c>
      <c r="AP337" s="11">
        <f>IF(TablaRequerimientos[[#This Row],[Prioridad]]="Baja",((AN337*60)+AO337)-720,IF(TablaRequerimientos[[#This Row],[Prioridad]]="Media",((AN337*60)+AO337)-120))</f>
        <v>-720</v>
      </c>
      <c r="AR337" t="str">
        <f t="shared" si="41"/>
        <v>martes</v>
      </c>
    </row>
    <row r="338" spans="1:44" x14ac:dyDescent="0.25">
      <c r="A338" s="26" t="s">
        <v>4775</v>
      </c>
      <c r="B338" t="s">
        <v>4776</v>
      </c>
      <c r="C338" t="s">
        <v>395</v>
      </c>
      <c r="D338" t="s">
        <v>150</v>
      </c>
      <c r="E338" t="s">
        <v>546</v>
      </c>
      <c r="F338" t="s">
        <v>111</v>
      </c>
      <c r="G338" s="12">
        <v>43844</v>
      </c>
      <c r="H338" s="13">
        <v>0.44072916666666667</v>
      </c>
      <c r="I338" s="12">
        <v>43844</v>
      </c>
      <c r="J338" s="13">
        <v>0.47086805555555555</v>
      </c>
      <c r="K338" s="27">
        <v>43845.543425925927</v>
      </c>
      <c r="M338" s="11"/>
      <c r="O338" s="11" t="s">
        <v>546</v>
      </c>
      <c r="P338" s="11" t="s">
        <v>546</v>
      </c>
      <c r="X338" s="29" t="str">
        <f>IFERROR(VLOOKUP(TablaRequerimientos[[#This Row],[ID de orden de trabajo+]],#REF!,11,FALSE),"Por validar")</f>
        <v>Por validar</v>
      </c>
      <c r="Y338" s="11" t="str">
        <f>IFERROR(VLOOKUP(TablaRequerimientos[[#This Row],[ID de orden de trabajo+]],#REF!,12,FALSE),"Por validar")</f>
        <v>Por validar</v>
      </c>
      <c r="Z338" s="11">
        <v>6.0185184702277184E-4</v>
      </c>
      <c r="AA338" s="11" t="s">
        <v>37</v>
      </c>
      <c r="AC338" s="17" t="str">
        <f>TablaRequerimientos[[#This Row],[Tiempo Total Gestión]]</f>
        <v/>
      </c>
      <c r="AD338" s="11" t="e">
        <f t="shared" si="35"/>
        <v>#VALUE!</v>
      </c>
      <c r="AE338" s="11" t="e">
        <f t="shared" si="36"/>
        <v>#VALUE!</v>
      </c>
      <c r="AF338" s="11" t="e">
        <f>IF(TablaRequerimientos[[#This Row],[Prioridad]]="Baja",(AD338-24)*60+AE338,IF(TablaRequerimientos[[#This Row],[Prioridad]]="Media",(AD338-4)*60+AE338,(AD338-2)*60+AE338))</f>
        <v>#VALUE!</v>
      </c>
      <c r="AH338" s="29" t="str">
        <f>TablaRequerimientos[[#This Row],[Tiempo Creación (HH:mm)]]</f>
        <v>Por validar</v>
      </c>
      <c r="AI338" s="28" t="e">
        <f t="shared" si="37"/>
        <v>#VALUE!</v>
      </c>
      <c r="AJ338" s="28" t="e">
        <f t="shared" si="38"/>
        <v>#VALUE!</v>
      </c>
      <c r="AK338" s="28" t="e">
        <f>IF(TablaRequerimientos[[#This Row],[Prioridad]]="Baja",((AI338*60)+AJ338)-30,IF(TablaRequerimientos[[#This Row],[Prioridad]]="Media",((AI338*60)+AJ338)-15))</f>
        <v>#VALUE!</v>
      </c>
      <c r="AM338" s="11">
        <f>TablaRequerimientos[[#This Row],[Tiempo Avance Incidente]]</f>
        <v>6.0185184702277184E-4</v>
      </c>
      <c r="AN338" s="11">
        <f t="shared" si="39"/>
        <v>0</v>
      </c>
      <c r="AO338" s="11">
        <f t="shared" si="40"/>
        <v>0</v>
      </c>
      <c r="AP338" s="11">
        <f>IF(TablaRequerimientos[[#This Row],[Prioridad]]="Baja",((AN338*60)+AO338)-720,IF(TablaRequerimientos[[#This Row],[Prioridad]]="Media",((AN338*60)+AO338)-120))</f>
        <v>-720</v>
      </c>
      <c r="AR338" t="str">
        <f t="shared" si="41"/>
        <v>martes</v>
      </c>
    </row>
    <row r="339" spans="1:44" x14ac:dyDescent="0.25">
      <c r="A339" s="26" t="s">
        <v>4777</v>
      </c>
      <c r="B339" t="s">
        <v>4778</v>
      </c>
      <c r="C339" t="s">
        <v>395</v>
      </c>
      <c r="D339" t="s">
        <v>150</v>
      </c>
      <c r="E339" t="s">
        <v>546</v>
      </c>
      <c r="F339" t="s">
        <v>111</v>
      </c>
      <c r="G339" s="12">
        <v>43844</v>
      </c>
      <c r="H339" s="13">
        <v>0.44840277777777776</v>
      </c>
      <c r="I339" s="12">
        <v>43845</v>
      </c>
      <c r="J339" s="13">
        <v>0.43293981481481486</v>
      </c>
      <c r="K339" s="27">
        <v>43846.458356481482</v>
      </c>
      <c r="M339" s="11"/>
      <c r="O339" s="11" t="s">
        <v>546</v>
      </c>
      <c r="P339" s="11" t="s">
        <v>546</v>
      </c>
      <c r="X339" s="17" t="str">
        <f>IFERROR(VLOOKUP(TablaRequerimientos[[#This Row],[ID de orden de trabajo+]],#REF!,11,FALSE),"Por validar")</f>
        <v>Por validar</v>
      </c>
      <c r="Y339" s="11" t="str">
        <f>IFERROR(VLOOKUP(TablaRequerimientos[[#This Row],[ID de orden de trabajo+]],#REF!,12,FALSE),"Por validar")</f>
        <v>Por validar</v>
      </c>
      <c r="Z339" s="11">
        <v>5.092592618893832E-4</v>
      </c>
      <c r="AA339" s="11" t="s">
        <v>37</v>
      </c>
      <c r="AC339" s="17" t="str">
        <f>TablaRequerimientos[[#This Row],[Tiempo Total Gestión]]</f>
        <v/>
      </c>
      <c r="AD339" s="11" t="e">
        <f t="shared" si="35"/>
        <v>#VALUE!</v>
      </c>
      <c r="AE339" s="11" t="e">
        <f t="shared" si="36"/>
        <v>#VALUE!</v>
      </c>
      <c r="AF339" s="11" t="e">
        <f>IF(TablaRequerimientos[[#This Row],[Prioridad]]="Baja",(AD339-24)*60+AE339,IF(TablaRequerimientos[[#This Row],[Prioridad]]="Media",(AD339-4)*60+AE339,(AD339-2)*60+AE339))</f>
        <v>#VALUE!</v>
      </c>
      <c r="AH339" s="17" t="str">
        <f>TablaRequerimientos[[#This Row],[Tiempo Creación (HH:mm)]]</f>
        <v>Por validar</v>
      </c>
      <c r="AI339" s="11" t="e">
        <f t="shared" si="37"/>
        <v>#VALUE!</v>
      </c>
      <c r="AJ339" s="11" t="e">
        <f t="shared" si="38"/>
        <v>#VALUE!</v>
      </c>
      <c r="AK339" s="11" t="e">
        <f>IF(TablaRequerimientos[[#This Row],[Prioridad]]="Baja",((AI339*60)+AJ339)-30,IF(TablaRequerimientos[[#This Row],[Prioridad]]="Media",((AI339*60)+AJ339)-15))</f>
        <v>#VALUE!</v>
      </c>
      <c r="AM339" s="11">
        <f>TablaRequerimientos[[#This Row],[Tiempo Avance Incidente]]</f>
        <v>5.092592618893832E-4</v>
      </c>
      <c r="AN339" s="11">
        <f t="shared" si="39"/>
        <v>0</v>
      </c>
      <c r="AO339" s="11">
        <f t="shared" si="40"/>
        <v>0</v>
      </c>
      <c r="AP339" s="11">
        <f>IF(TablaRequerimientos[[#This Row],[Prioridad]]="Baja",((AN339*60)+AO339)-720,IF(TablaRequerimientos[[#This Row],[Prioridad]]="Media",((AN339*60)+AO339)-120))</f>
        <v>-720</v>
      </c>
      <c r="AR339" t="str">
        <f t="shared" si="41"/>
        <v>martes</v>
      </c>
    </row>
    <row r="340" spans="1:44" x14ac:dyDescent="0.25">
      <c r="A340" s="26" t="s">
        <v>4779</v>
      </c>
      <c r="B340" t="s">
        <v>4780</v>
      </c>
      <c r="C340" t="s">
        <v>161</v>
      </c>
      <c r="D340" t="s">
        <v>150</v>
      </c>
      <c r="E340" t="s">
        <v>546</v>
      </c>
      <c r="F340" t="s">
        <v>124</v>
      </c>
      <c r="G340" s="12">
        <v>43844</v>
      </c>
      <c r="H340" s="13">
        <v>0.49649305555555556</v>
      </c>
      <c r="I340" s="12">
        <v>43844</v>
      </c>
      <c r="J340" s="13">
        <v>0.62391203703703701</v>
      </c>
      <c r="K340" s="27">
        <v>43845.722268518519</v>
      </c>
      <c r="M340" s="11"/>
      <c r="O340" s="11" t="s">
        <v>546</v>
      </c>
      <c r="P340" s="11" t="s">
        <v>546</v>
      </c>
      <c r="X340" s="17" t="str">
        <f>IFERROR(VLOOKUP(TablaRequerimientos[[#This Row],[ID de orden de trabajo+]],#REF!,11,FALSE),"Por validar")</f>
        <v>Por validar</v>
      </c>
      <c r="Y340" s="11" t="str">
        <f>IFERROR(VLOOKUP(TablaRequerimientos[[#This Row],[ID de orden de trabajo+]],#REF!,12,FALSE),"Por validar")</f>
        <v>Por validar</v>
      </c>
      <c r="Z340" s="11">
        <v>0</v>
      </c>
      <c r="AA340" s="11" t="s">
        <v>37</v>
      </c>
      <c r="AC340" s="17" t="str">
        <f>TablaRequerimientos[[#This Row],[Tiempo Total Gestión]]</f>
        <v/>
      </c>
      <c r="AD340" s="11" t="e">
        <f t="shared" si="35"/>
        <v>#VALUE!</v>
      </c>
      <c r="AE340" s="11" t="e">
        <f t="shared" si="36"/>
        <v>#VALUE!</v>
      </c>
      <c r="AF340" s="11" t="e">
        <f>IF(TablaRequerimientos[[#This Row],[Prioridad]]="Baja",(AD340-24)*60+AE340,IF(TablaRequerimientos[[#This Row],[Prioridad]]="Media",(AD340-4)*60+AE340,(AD340-2)*60+AE340))</f>
        <v>#VALUE!</v>
      </c>
      <c r="AH340" s="17" t="str">
        <f>TablaRequerimientos[[#This Row],[Tiempo Creación (HH:mm)]]</f>
        <v>Por validar</v>
      </c>
      <c r="AI340" s="11" t="e">
        <f t="shared" si="37"/>
        <v>#VALUE!</v>
      </c>
      <c r="AJ340" s="11" t="e">
        <f t="shared" si="38"/>
        <v>#VALUE!</v>
      </c>
      <c r="AK340" s="11" t="e">
        <f>IF(TablaRequerimientos[[#This Row],[Prioridad]]="Baja",((AI340*60)+AJ340)-30,IF(TablaRequerimientos[[#This Row],[Prioridad]]="Media",((AI340*60)+AJ340)-15))</f>
        <v>#VALUE!</v>
      </c>
      <c r="AM340" s="11">
        <f>TablaRequerimientos[[#This Row],[Tiempo Avance Incidente]]</f>
        <v>0</v>
      </c>
      <c r="AN340" s="11">
        <f t="shared" si="39"/>
        <v>0</v>
      </c>
      <c r="AO340" s="11">
        <f t="shared" si="40"/>
        <v>0</v>
      </c>
      <c r="AP340" s="11">
        <f>IF(TablaRequerimientos[[#This Row],[Prioridad]]="Baja",((AN340*60)+AO340)-720,IF(TablaRequerimientos[[#This Row],[Prioridad]]="Media",((AN340*60)+AO340)-120))</f>
        <v>-720</v>
      </c>
      <c r="AR340" t="str">
        <f t="shared" si="41"/>
        <v>martes</v>
      </c>
    </row>
    <row r="341" spans="1:44" x14ac:dyDescent="0.25">
      <c r="A341" s="26" t="s">
        <v>4781</v>
      </c>
      <c r="B341" t="s">
        <v>4782</v>
      </c>
      <c r="C341" t="s">
        <v>395</v>
      </c>
      <c r="D341" t="s">
        <v>150</v>
      </c>
      <c r="E341" t="s">
        <v>546</v>
      </c>
      <c r="F341" t="s">
        <v>111</v>
      </c>
      <c r="G341" s="12">
        <v>43844</v>
      </c>
      <c r="H341" s="13">
        <v>0.40386574074074072</v>
      </c>
      <c r="I341" s="12">
        <v>43844</v>
      </c>
      <c r="J341" s="13">
        <v>0.44219907407407405</v>
      </c>
      <c r="K341" s="27">
        <v>43845.468460648146</v>
      </c>
      <c r="M341" s="11"/>
      <c r="O341" s="11" t="s">
        <v>546</v>
      </c>
      <c r="P341" s="11" t="s">
        <v>546</v>
      </c>
      <c r="X341" s="29" t="str">
        <f>IFERROR(VLOOKUP(TablaRequerimientos[[#This Row],[ID de orden de trabajo+]],#REF!,11,FALSE),"Por validar")</f>
        <v>Por validar</v>
      </c>
      <c r="Y341" s="11" t="str">
        <f>IFERROR(VLOOKUP(TablaRequerimientos[[#This Row],[ID de orden de trabajo+]],#REF!,12,FALSE),"Por validar")</f>
        <v>Por validar</v>
      </c>
      <c r="Z341" s="11">
        <v>1.3657407471328042E-3</v>
      </c>
      <c r="AA341" s="11" t="s">
        <v>37</v>
      </c>
      <c r="AC341" s="17" t="str">
        <f>TablaRequerimientos[[#This Row],[Tiempo Total Gestión]]</f>
        <v/>
      </c>
      <c r="AD341" s="11" t="e">
        <f t="shared" si="35"/>
        <v>#VALUE!</v>
      </c>
      <c r="AE341" s="11" t="e">
        <f t="shared" si="36"/>
        <v>#VALUE!</v>
      </c>
      <c r="AF341" s="11" t="e">
        <f>IF(TablaRequerimientos[[#This Row],[Prioridad]]="Baja",(AD341-24)*60+AE341,IF(TablaRequerimientos[[#This Row],[Prioridad]]="Media",(AD341-4)*60+AE341,(AD341-2)*60+AE341))</f>
        <v>#VALUE!</v>
      </c>
      <c r="AH341" s="29" t="str">
        <f>TablaRequerimientos[[#This Row],[Tiempo Creación (HH:mm)]]</f>
        <v>Por validar</v>
      </c>
      <c r="AI341" s="28" t="e">
        <f t="shared" si="37"/>
        <v>#VALUE!</v>
      </c>
      <c r="AJ341" s="28" t="e">
        <f t="shared" si="38"/>
        <v>#VALUE!</v>
      </c>
      <c r="AK341" s="28" t="e">
        <f>IF(TablaRequerimientos[[#This Row],[Prioridad]]="Baja",((AI341*60)+AJ341)-30,IF(TablaRequerimientos[[#This Row],[Prioridad]]="Media",((AI341*60)+AJ341)-15))</f>
        <v>#VALUE!</v>
      </c>
      <c r="AM341" s="11">
        <f>TablaRequerimientos[[#This Row],[Tiempo Avance Incidente]]</f>
        <v>1.3657407471328042E-3</v>
      </c>
      <c r="AN341" s="11">
        <f t="shared" si="39"/>
        <v>0</v>
      </c>
      <c r="AO341" s="11">
        <f t="shared" si="40"/>
        <v>1</v>
      </c>
      <c r="AP341" s="11">
        <f>IF(TablaRequerimientos[[#This Row],[Prioridad]]="Baja",((AN341*60)+AO341)-720,IF(TablaRequerimientos[[#This Row],[Prioridad]]="Media",((AN341*60)+AO341)-120))</f>
        <v>-719</v>
      </c>
      <c r="AR341" t="str">
        <f t="shared" si="41"/>
        <v>martes</v>
      </c>
    </row>
    <row r="342" spans="1:44" x14ac:dyDescent="0.25">
      <c r="A342" s="26" t="s">
        <v>4783</v>
      </c>
      <c r="B342" t="s">
        <v>4784</v>
      </c>
      <c r="C342" t="s">
        <v>395</v>
      </c>
      <c r="D342" t="s">
        <v>150</v>
      </c>
      <c r="E342" t="s">
        <v>546</v>
      </c>
      <c r="F342" t="s">
        <v>111</v>
      </c>
      <c r="G342" s="12">
        <v>43844</v>
      </c>
      <c r="H342" s="13">
        <v>0.4165625</v>
      </c>
      <c r="I342" s="12">
        <v>43844</v>
      </c>
      <c r="J342" s="13">
        <v>0.46401620370370367</v>
      </c>
      <c r="K342" s="27">
        <v>43845.468460648146</v>
      </c>
      <c r="M342" s="11"/>
      <c r="O342" s="11" t="s">
        <v>546</v>
      </c>
      <c r="P342" s="11" t="s">
        <v>546</v>
      </c>
      <c r="X342" s="17" t="str">
        <f>IFERROR(VLOOKUP(TablaRequerimientos[[#This Row],[ID de orden de trabajo+]],#REF!,11,FALSE),"Por validar")</f>
        <v>Por validar</v>
      </c>
      <c r="Y342" s="11" t="str">
        <f>IFERROR(VLOOKUP(TablaRequerimientos[[#This Row],[ID de orden de trabajo+]],#REF!,12,FALSE),"Por validar")</f>
        <v>Por validar</v>
      </c>
      <c r="Z342" s="11">
        <v>1.3541666703531519E-3</v>
      </c>
      <c r="AA342" s="11" t="s">
        <v>37</v>
      </c>
      <c r="AC342" s="17" t="str">
        <f>TablaRequerimientos[[#This Row],[Tiempo Total Gestión]]</f>
        <v/>
      </c>
      <c r="AD342" s="11" t="e">
        <f t="shared" si="35"/>
        <v>#VALUE!</v>
      </c>
      <c r="AE342" s="11" t="e">
        <f t="shared" si="36"/>
        <v>#VALUE!</v>
      </c>
      <c r="AF342" s="11" t="e">
        <f>IF(TablaRequerimientos[[#This Row],[Prioridad]]="Baja",(AD342-24)*60+AE342,IF(TablaRequerimientos[[#This Row],[Prioridad]]="Media",(AD342-4)*60+AE342,(AD342-2)*60+AE342))</f>
        <v>#VALUE!</v>
      </c>
      <c r="AH342" s="17" t="str">
        <f>TablaRequerimientos[[#This Row],[Tiempo Creación (HH:mm)]]</f>
        <v>Por validar</v>
      </c>
      <c r="AI342" s="11" t="e">
        <f t="shared" si="37"/>
        <v>#VALUE!</v>
      </c>
      <c r="AJ342" s="11" t="e">
        <f t="shared" si="38"/>
        <v>#VALUE!</v>
      </c>
      <c r="AK342" s="11" t="e">
        <f>IF(TablaRequerimientos[[#This Row],[Prioridad]]="Baja",((AI342*60)+AJ342)-30,IF(TablaRequerimientos[[#This Row],[Prioridad]]="Media",((AI342*60)+AJ342)-15))</f>
        <v>#VALUE!</v>
      </c>
      <c r="AM342" s="11">
        <f>TablaRequerimientos[[#This Row],[Tiempo Avance Incidente]]</f>
        <v>1.3541666703531519E-3</v>
      </c>
      <c r="AN342" s="11">
        <f t="shared" si="39"/>
        <v>0</v>
      </c>
      <c r="AO342" s="11">
        <f t="shared" si="40"/>
        <v>1</v>
      </c>
      <c r="AP342" s="11">
        <f>IF(TablaRequerimientos[[#This Row],[Prioridad]]="Baja",((AN342*60)+AO342)-720,IF(TablaRequerimientos[[#This Row],[Prioridad]]="Media",((AN342*60)+AO342)-120))</f>
        <v>-719</v>
      </c>
      <c r="AR342" t="str">
        <f t="shared" si="41"/>
        <v>martes</v>
      </c>
    </row>
    <row r="343" spans="1:44" x14ac:dyDescent="0.25">
      <c r="A343" s="26" t="s">
        <v>4785</v>
      </c>
      <c r="B343" t="s">
        <v>4786</v>
      </c>
      <c r="C343" t="s">
        <v>395</v>
      </c>
      <c r="D343" t="s">
        <v>150</v>
      </c>
      <c r="E343" t="s">
        <v>546</v>
      </c>
      <c r="F343" t="s">
        <v>111</v>
      </c>
      <c r="G343" s="12">
        <v>43844</v>
      </c>
      <c r="H343" s="13">
        <v>0.42724537037037041</v>
      </c>
      <c r="I343" s="12">
        <v>43844</v>
      </c>
      <c r="J343" s="13">
        <v>0.6696643518518518</v>
      </c>
      <c r="K343" s="27">
        <v>43845.722268518519</v>
      </c>
      <c r="M343" s="11"/>
      <c r="O343" s="11" t="s">
        <v>546</v>
      </c>
      <c r="P343" s="11" t="s">
        <v>546</v>
      </c>
      <c r="X343" s="17" t="str">
        <f>IFERROR(VLOOKUP(TablaRequerimientos[[#This Row],[ID de orden de trabajo+]],#REF!,11,FALSE),"Por validar")</f>
        <v>Por validar</v>
      </c>
      <c r="Y343" s="11" t="str">
        <f>IFERROR(VLOOKUP(TablaRequerimientos[[#This Row],[ID de orden de trabajo+]],#REF!,12,FALSE),"Por validar")</f>
        <v>Por validar</v>
      </c>
      <c r="Z343" s="11">
        <v>6.0185184702277184E-4</v>
      </c>
      <c r="AA343" s="11" t="s">
        <v>37</v>
      </c>
      <c r="AC343" s="17" t="str">
        <f>TablaRequerimientos[[#This Row],[Tiempo Total Gestión]]</f>
        <v/>
      </c>
      <c r="AD343" s="11" t="e">
        <f t="shared" si="35"/>
        <v>#VALUE!</v>
      </c>
      <c r="AE343" s="11" t="e">
        <f t="shared" si="36"/>
        <v>#VALUE!</v>
      </c>
      <c r="AF343" s="11" t="e">
        <f>IF(TablaRequerimientos[[#This Row],[Prioridad]]="Baja",(AD343-24)*60+AE343,IF(TablaRequerimientos[[#This Row],[Prioridad]]="Media",(AD343-4)*60+AE343,(AD343-2)*60+AE343))</f>
        <v>#VALUE!</v>
      </c>
      <c r="AH343" s="17" t="str">
        <f>TablaRequerimientos[[#This Row],[Tiempo Creación (HH:mm)]]</f>
        <v>Por validar</v>
      </c>
      <c r="AI343" s="11" t="e">
        <f t="shared" si="37"/>
        <v>#VALUE!</v>
      </c>
      <c r="AJ343" s="11" t="e">
        <f t="shared" si="38"/>
        <v>#VALUE!</v>
      </c>
      <c r="AK343" s="11" t="e">
        <f>IF(TablaRequerimientos[[#This Row],[Prioridad]]="Baja",((AI343*60)+AJ343)-30,IF(TablaRequerimientos[[#This Row],[Prioridad]]="Media",((AI343*60)+AJ343)-15))</f>
        <v>#VALUE!</v>
      </c>
      <c r="AM343" s="11">
        <f>TablaRequerimientos[[#This Row],[Tiempo Avance Incidente]]</f>
        <v>6.0185184702277184E-4</v>
      </c>
      <c r="AN343" s="11">
        <f t="shared" si="39"/>
        <v>0</v>
      </c>
      <c r="AO343" s="11">
        <f t="shared" si="40"/>
        <v>0</v>
      </c>
      <c r="AP343" s="11">
        <f>IF(TablaRequerimientos[[#This Row],[Prioridad]]="Baja",((AN343*60)+AO343)-720,IF(TablaRequerimientos[[#This Row],[Prioridad]]="Media",((AN343*60)+AO343)-120))</f>
        <v>-720</v>
      </c>
      <c r="AR343" t="str">
        <f t="shared" si="41"/>
        <v>martes</v>
      </c>
    </row>
    <row r="344" spans="1:44" x14ac:dyDescent="0.25">
      <c r="A344" s="26" t="s">
        <v>4787</v>
      </c>
      <c r="B344" t="s">
        <v>4746</v>
      </c>
      <c r="C344" t="s">
        <v>395</v>
      </c>
      <c r="D344" t="s">
        <v>150</v>
      </c>
      <c r="E344" t="s">
        <v>546</v>
      </c>
      <c r="F344" t="s">
        <v>111</v>
      </c>
      <c r="G344" s="12">
        <v>43844</v>
      </c>
      <c r="H344" s="13">
        <v>0.43015046296296294</v>
      </c>
      <c r="I344" s="12">
        <v>43844</v>
      </c>
      <c r="J344" s="13">
        <v>0.43047453703703703</v>
      </c>
      <c r="K344" s="27">
        <v>43845.468460648146</v>
      </c>
      <c r="M344" s="11"/>
      <c r="O344" s="11" t="s">
        <v>546</v>
      </c>
      <c r="P344" s="11" t="s">
        <v>546</v>
      </c>
      <c r="X344" s="17" t="str">
        <f>IFERROR(VLOOKUP(TablaRequerimientos[[#This Row],[ID de orden de trabajo+]],#REF!,11,FALSE),"Por validar")</f>
        <v>Por validar</v>
      </c>
      <c r="Y344" s="11" t="str">
        <f>IFERROR(VLOOKUP(TablaRequerimientos[[#This Row],[ID de orden de trabajo+]],#REF!,12,FALSE),"Por validar")</f>
        <v>Por validar</v>
      </c>
      <c r="Z344" s="11">
        <v>2.314814628334716E-5</v>
      </c>
      <c r="AA344" s="11" t="s">
        <v>37</v>
      </c>
      <c r="AC344" s="17" t="str">
        <f>TablaRequerimientos[[#This Row],[Tiempo Total Gestión]]</f>
        <v/>
      </c>
      <c r="AD344" s="11" t="e">
        <f t="shared" si="35"/>
        <v>#VALUE!</v>
      </c>
      <c r="AE344" s="11" t="e">
        <f t="shared" si="36"/>
        <v>#VALUE!</v>
      </c>
      <c r="AF344" s="11" t="e">
        <f>IF(TablaRequerimientos[[#This Row],[Prioridad]]="Baja",(AD344-24)*60+AE344,IF(TablaRequerimientos[[#This Row],[Prioridad]]="Media",(AD344-4)*60+AE344,(AD344-2)*60+AE344))</f>
        <v>#VALUE!</v>
      </c>
      <c r="AH344" s="17" t="str">
        <f>TablaRequerimientos[[#This Row],[Tiempo Creación (HH:mm)]]</f>
        <v>Por validar</v>
      </c>
      <c r="AI344" s="11" t="e">
        <f t="shared" si="37"/>
        <v>#VALUE!</v>
      </c>
      <c r="AJ344" s="11" t="e">
        <f t="shared" si="38"/>
        <v>#VALUE!</v>
      </c>
      <c r="AK344" s="11" t="e">
        <f>IF(TablaRequerimientos[[#This Row],[Prioridad]]="Baja",((AI344*60)+AJ344)-30,IF(TablaRequerimientos[[#This Row],[Prioridad]]="Media",((AI344*60)+AJ344)-15))</f>
        <v>#VALUE!</v>
      </c>
      <c r="AM344" s="11">
        <f>TablaRequerimientos[[#This Row],[Tiempo Avance Incidente]]</f>
        <v>2.314814628334716E-5</v>
      </c>
      <c r="AN344" s="11">
        <f t="shared" si="39"/>
        <v>0</v>
      </c>
      <c r="AO344" s="11">
        <f t="shared" si="40"/>
        <v>0</v>
      </c>
      <c r="AP344" s="11">
        <f>IF(TablaRequerimientos[[#This Row],[Prioridad]]="Baja",((AN344*60)+AO344)-720,IF(TablaRequerimientos[[#This Row],[Prioridad]]="Media",((AN344*60)+AO344)-120))</f>
        <v>-720</v>
      </c>
      <c r="AR344" t="str">
        <f t="shared" si="41"/>
        <v>martes</v>
      </c>
    </row>
    <row r="345" spans="1:44" x14ac:dyDescent="0.25">
      <c r="A345" s="26" t="s">
        <v>4788</v>
      </c>
      <c r="B345" t="s">
        <v>4648</v>
      </c>
      <c r="C345" t="s">
        <v>161</v>
      </c>
      <c r="D345" t="s">
        <v>150</v>
      </c>
      <c r="E345" t="s">
        <v>546</v>
      </c>
      <c r="F345" t="s">
        <v>111</v>
      </c>
      <c r="G345" s="12">
        <v>43844</v>
      </c>
      <c r="H345" s="13">
        <v>0.43511574074074072</v>
      </c>
      <c r="I345" s="12">
        <v>43844</v>
      </c>
      <c r="J345" s="13">
        <v>0.44512731481481477</v>
      </c>
      <c r="K345" s="27">
        <v>43845.468460648146</v>
      </c>
      <c r="M345" s="11"/>
      <c r="O345" s="11" t="s">
        <v>546</v>
      </c>
      <c r="P345" s="11" t="s">
        <v>546</v>
      </c>
      <c r="X345" s="17" t="str">
        <f>IFERROR(VLOOKUP(TablaRequerimientos[[#This Row],[ID de orden de trabajo+]],#REF!,11,FALSE),"Por validar")</f>
        <v>Por validar</v>
      </c>
      <c r="Y345" s="11" t="str">
        <f>IFERROR(VLOOKUP(TablaRequerimientos[[#This Row],[ID de orden de trabajo+]],#REF!,12,FALSE),"Por validar")</f>
        <v>Por validar</v>
      </c>
      <c r="Z345" s="11">
        <v>1.1574076779652387E-5</v>
      </c>
      <c r="AA345" s="11" t="s">
        <v>37</v>
      </c>
      <c r="AC345" s="17" t="str">
        <f>TablaRequerimientos[[#This Row],[Tiempo Total Gestión]]</f>
        <v/>
      </c>
      <c r="AD345" s="11" t="e">
        <f t="shared" si="35"/>
        <v>#VALUE!</v>
      </c>
      <c r="AE345" s="11" t="e">
        <f t="shared" si="36"/>
        <v>#VALUE!</v>
      </c>
      <c r="AF345" s="11" t="e">
        <f>IF(TablaRequerimientos[[#This Row],[Prioridad]]="Baja",(AD345-24)*60+AE345,IF(TablaRequerimientos[[#This Row],[Prioridad]]="Media",(AD345-4)*60+AE345,(AD345-2)*60+AE345))</f>
        <v>#VALUE!</v>
      </c>
      <c r="AH345" s="17" t="str">
        <f>TablaRequerimientos[[#This Row],[Tiempo Creación (HH:mm)]]</f>
        <v>Por validar</v>
      </c>
      <c r="AI345" s="11" t="e">
        <f t="shared" si="37"/>
        <v>#VALUE!</v>
      </c>
      <c r="AJ345" s="11" t="e">
        <f t="shared" si="38"/>
        <v>#VALUE!</v>
      </c>
      <c r="AK345" s="11" t="e">
        <f>IF(TablaRequerimientos[[#This Row],[Prioridad]]="Baja",((AI345*60)+AJ345)-30,IF(TablaRequerimientos[[#This Row],[Prioridad]]="Media",((AI345*60)+AJ345)-15))</f>
        <v>#VALUE!</v>
      </c>
      <c r="AM345" s="11">
        <f>TablaRequerimientos[[#This Row],[Tiempo Avance Incidente]]</f>
        <v>1.1574076779652387E-5</v>
      </c>
      <c r="AN345" s="11">
        <f t="shared" si="39"/>
        <v>0</v>
      </c>
      <c r="AO345" s="11">
        <f t="shared" si="40"/>
        <v>0</v>
      </c>
      <c r="AP345" s="11">
        <f>IF(TablaRequerimientos[[#This Row],[Prioridad]]="Baja",((AN345*60)+AO345)-720,IF(TablaRequerimientos[[#This Row],[Prioridad]]="Media",((AN345*60)+AO345)-120))</f>
        <v>-720</v>
      </c>
      <c r="AR345" t="str">
        <f t="shared" si="41"/>
        <v>martes</v>
      </c>
    </row>
    <row r="346" spans="1:44" x14ac:dyDescent="0.25">
      <c r="A346" s="26" t="s">
        <v>4789</v>
      </c>
      <c r="B346" t="s">
        <v>572</v>
      </c>
      <c r="C346" t="s">
        <v>161</v>
      </c>
      <c r="D346" t="s">
        <v>150</v>
      </c>
      <c r="E346" t="s">
        <v>546</v>
      </c>
      <c r="F346" t="s">
        <v>124</v>
      </c>
      <c r="G346" s="12">
        <v>43844</v>
      </c>
      <c r="H346" s="13">
        <v>0.45606481481481481</v>
      </c>
      <c r="I346" s="12">
        <v>43844</v>
      </c>
      <c r="J346" s="13">
        <v>0.47575231481481484</v>
      </c>
      <c r="K346" s="27">
        <v>43845.543425925927</v>
      </c>
      <c r="M346" s="11"/>
      <c r="O346" s="11" t="s">
        <v>546</v>
      </c>
      <c r="P346" s="11" t="s">
        <v>546</v>
      </c>
      <c r="X346" s="17" t="str">
        <f>IFERROR(VLOOKUP(TablaRequerimientos[[#This Row],[ID de orden de trabajo+]],#REF!,11,FALSE),"Por validar")</f>
        <v>Por validar</v>
      </c>
      <c r="Y346" s="11" t="str">
        <f>IFERROR(VLOOKUP(TablaRequerimientos[[#This Row],[ID de orden de trabajo+]],#REF!,12,FALSE),"Por validar")</f>
        <v>Por validar</v>
      </c>
      <c r="Z346" s="11">
        <v>0</v>
      </c>
      <c r="AA346" s="11" t="s">
        <v>37</v>
      </c>
      <c r="AC346" s="17" t="str">
        <f>TablaRequerimientos[[#This Row],[Tiempo Total Gestión]]</f>
        <v/>
      </c>
      <c r="AD346" s="11" t="e">
        <f t="shared" si="35"/>
        <v>#VALUE!</v>
      </c>
      <c r="AE346" s="11" t="e">
        <f t="shared" si="36"/>
        <v>#VALUE!</v>
      </c>
      <c r="AF346" s="11" t="e">
        <f>IF(TablaRequerimientos[[#This Row],[Prioridad]]="Baja",(AD346-24)*60+AE346,IF(TablaRequerimientos[[#This Row],[Prioridad]]="Media",(AD346-4)*60+AE346,(AD346-2)*60+AE346))</f>
        <v>#VALUE!</v>
      </c>
      <c r="AH346" s="17" t="str">
        <f>TablaRequerimientos[[#This Row],[Tiempo Creación (HH:mm)]]</f>
        <v>Por validar</v>
      </c>
      <c r="AI346" s="11" t="e">
        <f t="shared" si="37"/>
        <v>#VALUE!</v>
      </c>
      <c r="AJ346" s="11" t="e">
        <f t="shared" si="38"/>
        <v>#VALUE!</v>
      </c>
      <c r="AK346" s="11" t="e">
        <f>IF(TablaRequerimientos[[#This Row],[Prioridad]]="Baja",((AI346*60)+AJ346)-30,IF(TablaRequerimientos[[#This Row],[Prioridad]]="Media",((AI346*60)+AJ346)-15))</f>
        <v>#VALUE!</v>
      </c>
      <c r="AM346" s="11">
        <f>TablaRequerimientos[[#This Row],[Tiempo Avance Incidente]]</f>
        <v>0</v>
      </c>
      <c r="AN346" s="11">
        <f t="shared" si="39"/>
        <v>0</v>
      </c>
      <c r="AO346" s="11">
        <f t="shared" si="40"/>
        <v>0</v>
      </c>
      <c r="AP346" s="11">
        <f>IF(TablaRequerimientos[[#This Row],[Prioridad]]="Baja",((AN346*60)+AO346)-720,IF(TablaRequerimientos[[#This Row],[Prioridad]]="Media",((AN346*60)+AO346)-120))</f>
        <v>-720</v>
      </c>
      <c r="AR346" t="str">
        <f t="shared" si="41"/>
        <v>martes</v>
      </c>
    </row>
    <row r="347" spans="1:44" x14ac:dyDescent="0.25">
      <c r="A347" s="26" t="s">
        <v>4790</v>
      </c>
      <c r="B347" t="s">
        <v>4369</v>
      </c>
      <c r="C347" t="s">
        <v>149</v>
      </c>
      <c r="D347" t="s">
        <v>150</v>
      </c>
      <c r="E347" t="s">
        <v>546</v>
      </c>
      <c r="F347" t="s">
        <v>111</v>
      </c>
      <c r="G347" s="12">
        <v>43844</v>
      </c>
      <c r="H347" s="13">
        <v>0.46481481481481479</v>
      </c>
      <c r="I347" s="12">
        <v>43844</v>
      </c>
      <c r="J347" s="13">
        <v>0.47260416666666666</v>
      </c>
      <c r="K347" s="27">
        <v>43845.543425925927</v>
      </c>
      <c r="M347" s="11"/>
      <c r="O347" s="11" t="s">
        <v>546</v>
      </c>
      <c r="P347" s="11" t="s">
        <v>546</v>
      </c>
      <c r="X347" s="17" t="str">
        <f>IFERROR(VLOOKUP(TablaRequerimientos[[#This Row],[ID de orden de trabajo+]],#REF!,11,FALSE),"Por validar")</f>
        <v>Por validar</v>
      </c>
      <c r="Y347" s="11" t="str">
        <f>IFERROR(VLOOKUP(TablaRequerimientos[[#This Row],[ID de orden de trabajo+]],#REF!,12,FALSE),"Por validar")</f>
        <v>Por validar</v>
      </c>
      <c r="Z347" s="11">
        <v>1.1574069503694773E-5</v>
      </c>
      <c r="AA347" s="11" t="s">
        <v>37</v>
      </c>
      <c r="AC347" s="17" t="str">
        <f>TablaRequerimientos[[#This Row],[Tiempo Total Gestión]]</f>
        <v/>
      </c>
      <c r="AD347" s="11" t="e">
        <f t="shared" si="35"/>
        <v>#VALUE!</v>
      </c>
      <c r="AE347" s="11" t="e">
        <f t="shared" si="36"/>
        <v>#VALUE!</v>
      </c>
      <c r="AF347" s="11" t="e">
        <f>IF(TablaRequerimientos[[#This Row],[Prioridad]]="Baja",(AD347-24)*60+AE347,IF(TablaRequerimientos[[#This Row],[Prioridad]]="Media",(AD347-4)*60+AE347,(AD347-2)*60+AE347))</f>
        <v>#VALUE!</v>
      </c>
      <c r="AH347" s="17" t="str">
        <f>TablaRequerimientos[[#This Row],[Tiempo Creación (HH:mm)]]</f>
        <v>Por validar</v>
      </c>
      <c r="AI347" s="11" t="e">
        <f t="shared" si="37"/>
        <v>#VALUE!</v>
      </c>
      <c r="AJ347" s="11" t="e">
        <f t="shared" si="38"/>
        <v>#VALUE!</v>
      </c>
      <c r="AK347" s="11" t="e">
        <f>IF(TablaRequerimientos[[#This Row],[Prioridad]]="Baja",((AI347*60)+AJ347)-30,IF(TablaRequerimientos[[#This Row],[Prioridad]]="Media",((AI347*60)+AJ347)-15))</f>
        <v>#VALUE!</v>
      </c>
      <c r="AM347" s="11">
        <f>TablaRequerimientos[[#This Row],[Tiempo Avance Incidente]]</f>
        <v>1.1574069503694773E-5</v>
      </c>
      <c r="AN347" s="11">
        <f t="shared" si="39"/>
        <v>0</v>
      </c>
      <c r="AO347" s="11">
        <f t="shared" si="40"/>
        <v>0</v>
      </c>
      <c r="AP347" s="11">
        <f>IF(TablaRequerimientos[[#This Row],[Prioridad]]="Baja",((AN347*60)+AO347)-720,IF(TablaRequerimientos[[#This Row],[Prioridad]]="Media",((AN347*60)+AO347)-120))</f>
        <v>-720</v>
      </c>
      <c r="AR347" t="str">
        <f t="shared" si="41"/>
        <v>martes</v>
      </c>
    </row>
    <row r="348" spans="1:44" x14ac:dyDescent="0.25">
      <c r="A348" s="26" t="s">
        <v>4791</v>
      </c>
      <c r="B348" t="s">
        <v>4792</v>
      </c>
      <c r="C348" t="s">
        <v>4157</v>
      </c>
      <c r="D348" t="s">
        <v>150</v>
      </c>
      <c r="E348" t="s">
        <v>546</v>
      </c>
      <c r="F348" t="s">
        <v>111</v>
      </c>
      <c r="G348" s="12">
        <v>43844</v>
      </c>
      <c r="H348" s="13">
        <v>0.547337962962963</v>
      </c>
      <c r="I348" s="12">
        <v>43845</v>
      </c>
      <c r="J348" s="13">
        <v>0.40121527777777777</v>
      </c>
      <c r="K348" s="27">
        <v>43846.458356481482</v>
      </c>
      <c r="M348" s="11"/>
      <c r="O348" s="11" t="s">
        <v>546</v>
      </c>
      <c r="P348" s="11" t="s">
        <v>546</v>
      </c>
      <c r="X348" s="17" t="str">
        <f>IFERROR(VLOOKUP(TablaRequerimientos[[#This Row],[ID de orden de trabajo+]],#REF!,11,FALSE),"Por validar")</f>
        <v>Por validar</v>
      </c>
      <c r="Y348" s="11" t="str">
        <f>IFERROR(VLOOKUP(TablaRequerimientos[[#This Row],[ID de orden de trabajo+]],#REF!,12,FALSE),"Por validar")</f>
        <v>Por validar</v>
      </c>
      <c r="Z348" s="11">
        <v>7.7546296233776957E-4</v>
      </c>
      <c r="AA348" s="11" t="s">
        <v>37</v>
      </c>
      <c r="AC348" s="17" t="str">
        <f>TablaRequerimientos[[#This Row],[Tiempo Total Gestión]]</f>
        <v/>
      </c>
      <c r="AD348" s="11" t="e">
        <f t="shared" si="35"/>
        <v>#VALUE!</v>
      </c>
      <c r="AE348" s="11" t="e">
        <f t="shared" si="36"/>
        <v>#VALUE!</v>
      </c>
      <c r="AF348" s="11" t="e">
        <f>IF(TablaRequerimientos[[#This Row],[Prioridad]]="Baja",(AD348-24)*60+AE348,IF(TablaRequerimientos[[#This Row],[Prioridad]]="Media",(AD348-4)*60+AE348,(AD348-2)*60+AE348))</f>
        <v>#VALUE!</v>
      </c>
      <c r="AH348" s="17" t="str">
        <f>TablaRequerimientos[[#This Row],[Tiempo Creación (HH:mm)]]</f>
        <v>Por validar</v>
      </c>
      <c r="AI348" s="11" t="e">
        <f t="shared" si="37"/>
        <v>#VALUE!</v>
      </c>
      <c r="AJ348" s="11" t="e">
        <f t="shared" si="38"/>
        <v>#VALUE!</v>
      </c>
      <c r="AK348" s="11" t="e">
        <f>IF(TablaRequerimientos[[#This Row],[Prioridad]]="Baja",((AI348*60)+AJ348)-30,IF(TablaRequerimientos[[#This Row],[Prioridad]]="Media",((AI348*60)+AJ348)-15))</f>
        <v>#VALUE!</v>
      </c>
      <c r="AM348" s="11">
        <f>TablaRequerimientos[[#This Row],[Tiempo Avance Incidente]]</f>
        <v>7.7546296233776957E-4</v>
      </c>
      <c r="AN348" s="11">
        <f t="shared" si="39"/>
        <v>0</v>
      </c>
      <c r="AO348" s="11">
        <f t="shared" si="40"/>
        <v>1</v>
      </c>
      <c r="AP348" s="11">
        <f>IF(TablaRequerimientos[[#This Row],[Prioridad]]="Baja",((AN348*60)+AO348)-720,IF(TablaRequerimientos[[#This Row],[Prioridad]]="Media",((AN348*60)+AO348)-120))</f>
        <v>-719</v>
      </c>
      <c r="AR348" t="str">
        <f t="shared" si="41"/>
        <v>martes</v>
      </c>
    </row>
    <row r="349" spans="1:44" x14ac:dyDescent="0.25">
      <c r="A349" s="26" t="s">
        <v>4793</v>
      </c>
      <c r="B349" t="s">
        <v>4794</v>
      </c>
      <c r="C349" t="s">
        <v>395</v>
      </c>
      <c r="D349" t="s">
        <v>150</v>
      </c>
      <c r="E349" t="s">
        <v>546</v>
      </c>
      <c r="F349" t="s">
        <v>111</v>
      </c>
      <c r="G349" s="12">
        <v>43844</v>
      </c>
      <c r="H349" s="13">
        <v>0.5015856481481481</v>
      </c>
      <c r="I349" s="12">
        <v>43844</v>
      </c>
      <c r="J349" s="13">
        <v>0.68704861111111104</v>
      </c>
      <c r="K349" s="27">
        <v>43845.722268518519</v>
      </c>
      <c r="M349" s="11"/>
      <c r="O349" s="11" t="s">
        <v>546</v>
      </c>
      <c r="P349" s="11" t="s">
        <v>546</v>
      </c>
      <c r="X349" s="17" t="str">
        <f>IFERROR(VLOOKUP(TablaRequerimientos[[#This Row],[ID de orden de trabajo+]],#REF!,11,FALSE),"Por validar")</f>
        <v>Por validar</v>
      </c>
      <c r="Y349" s="11" t="str">
        <f>IFERROR(VLOOKUP(TablaRequerimientos[[#This Row],[ID de orden de trabajo+]],#REF!,12,FALSE),"Por validar")</f>
        <v>Por validar</v>
      </c>
      <c r="Z349" s="11">
        <v>0</v>
      </c>
      <c r="AA349" s="11" t="s">
        <v>37</v>
      </c>
      <c r="AC349" s="17" t="str">
        <f>TablaRequerimientos[[#This Row],[Tiempo Total Gestión]]</f>
        <v/>
      </c>
      <c r="AD349" s="11" t="e">
        <f t="shared" si="35"/>
        <v>#VALUE!</v>
      </c>
      <c r="AE349" s="11" t="e">
        <f t="shared" si="36"/>
        <v>#VALUE!</v>
      </c>
      <c r="AF349" s="11" t="e">
        <f>IF(TablaRequerimientos[[#This Row],[Prioridad]]="Baja",(AD349-24)*60+AE349,IF(TablaRequerimientos[[#This Row],[Prioridad]]="Media",(AD349-4)*60+AE349,(AD349-2)*60+AE349))</f>
        <v>#VALUE!</v>
      </c>
      <c r="AH349" s="17" t="str">
        <f>TablaRequerimientos[[#This Row],[Tiempo Creación (HH:mm)]]</f>
        <v>Por validar</v>
      </c>
      <c r="AI349" s="11" t="e">
        <f t="shared" si="37"/>
        <v>#VALUE!</v>
      </c>
      <c r="AJ349" s="11" t="e">
        <f t="shared" si="38"/>
        <v>#VALUE!</v>
      </c>
      <c r="AK349" s="11" t="e">
        <f>IF(TablaRequerimientos[[#This Row],[Prioridad]]="Baja",((AI349*60)+AJ349)-30,IF(TablaRequerimientos[[#This Row],[Prioridad]]="Media",((AI349*60)+AJ349)-15))</f>
        <v>#VALUE!</v>
      </c>
      <c r="AM349" s="11">
        <f>TablaRequerimientos[[#This Row],[Tiempo Avance Incidente]]</f>
        <v>0</v>
      </c>
      <c r="AN349" s="11">
        <f t="shared" si="39"/>
        <v>0</v>
      </c>
      <c r="AO349" s="11">
        <f t="shared" si="40"/>
        <v>0</v>
      </c>
      <c r="AP349" s="11">
        <f>IF(TablaRequerimientos[[#This Row],[Prioridad]]="Baja",((AN349*60)+AO349)-720,IF(TablaRequerimientos[[#This Row],[Prioridad]]="Media",((AN349*60)+AO349)-120))</f>
        <v>-720</v>
      </c>
      <c r="AR349" t="str">
        <f t="shared" si="41"/>
        <v>martes</v>
      </c>
    </row>
    <row r="350" spans="1:44" x14ac:dyDescent="0.25">
      <c r="A350" s="26" t="s">
        <v>4795</v>
      </c>
      <c r="B350" t="s">
        <v>4796</v>
      </c>
      <c r="C350" t="s">
        <v>161</v>
      </c>
      <c r="D350" t="s">
        <v>150</v>
      </c>
      <c r="E350" t="s">
        <v>546</v>
      </c>
      <c r="F350" t="s">
        <v>124</v>
      </c>
      <c r="G350" s="12">
        <v>43844</v>
      </c>
      <c r="H350" s="13">
        <v>0.50399305555555551</v>
      </c>
      <c r="I350" s="12">
        <v>43844</v>
      </c>
      <c r="J350" s="13">
        <v>0.61946759259259265</v>
      </c>
      <c r="K350" s="27">
        <v>43845.722268518519</v>
      </c>
      <c r="M350" s="11"/>
      <c r="O350" s="11" t="s">
        <v>546</v>
      </c>
      <c r="P350" s="11" t="s">
        <v>546</v>
      </c>
      <c r="X350" s="17" t="str">
        <f>IFERROR(VLOOKUP(TablaRequerimientos[[#This Row],[ID de orden de trabajo+]],#REF!,11,FALSE),"Por validar")</f>
        <v>Por validar</v>
      </c>
      <c r="Y350" s="11" t="str">
        <f>IFERROR(VLOOKUP(TablaRequerimientos[[#This Row],[ID de orden de trabajo+]],#REF!,12,FALSE),"Por validar")</f>
        <v>Por validar</v>
      </c>
      <c r="Z350" s="11">
        <v>5.7870369346346706E-5</v>
      </c>
      <c r="AA350" s="11" t="s">
        <v>37</v>
      </c>
      <c r="AC350" s="17" t="str">
        <f>TablaRequerimientos[[#This Row],[Tiempo Total Gestión]]</f>
        <v/>
      </c>
      <c r="AD350" s="11" t="e">
        <f t="shared" si="35"/>
        <v>#VALUE!</v>
      </c>
      <c r="AE350" s="11" t="e">
        <f t="shared" si="36"/>
        <v>#VALUE!</v>
      </c>
      <c r="AF350" s="11" t="e">
        <f>IF(TablaRequerimientos[[#This Row],[Prioridad]]="Baja",(AD350-24)*60+AE350,IF(TablaRequerimientos[[#This Row],[Prioridad]]="Media",(AD350-4)*60+AE350,(AD350-2)*60+AE350))</f>
        <v>#VALUE!</v>
      </c>
      <c r="AH350" s="17" t="str">
        <f>TablaRequerimientos[[#This Row],[Tiempo Creación (HH:mm)]]</f>
        <v>Por validar</v>
      </c>
      <c r="AI350" s="11" t="e">
        <f t="shared" si="37"/>
        <v>#VALUE!</v>
      </c>
      <c r="AJ350" s="11" t="e">
        <f t="shared" si="38"/>
        <v>#VALUE!</v>
      </c>
      <c r="AK350" s="11" t="e">
        <f>IF(TablaRequerimientos[[#This Row],[Prioridad]]="Baja",((AI350*60)+AJ350)-30,IF(TablaRequerimientos[[#This Row],[Prioridad]]="Media",((AI350*60)+AJ350)-15))</f>
        <v>#VALUE!</v>
      </c>
      <c r="AM350" s="11">
        <f>TablaRequerimientos[[#This Row],[Tiempo Avance Incidente]]</f>
        <v>5.7870369346346706E-5</v>
      </c>
      <c r="AN350" s="11">
        <f t="shared" si="39"/>
        <v>0</v>
      </c>
      <c r="AO350" s="11">
        <f t="shared" si="40"/>
        <v>0</v>
      </c>
      <c r="AP350" s="11">
        <f>IF(TablaRequerimientos[[#This Row],[Prioridad]]="Baja",((AN350*60)+AO350)-720,IF(TablaRequerimientos[[#This Row],[Prioridad]]="Media",((AN350*60)+AO350)-120))</f>
        <v>-720</v>
      </c>
      <c r="AR350" t="str">
        <f t="shared" si="41"/>
        <v>martes</v>
      </c>
    </row>
    <row r="351" spans="1:44" x14ac:dyDescent="0.25">
      <c r="A351" s="26" t="s">
        <v>4797</v>
      </c>
      <c r="B351" t="s">
        <v>4652</v>
      </c>
      <c r="C351" t="s">
        <v>4157</v>
      </c>
      <c r="D351" t="s">
        <v>150</v>
      </c>
      <c r="E351" t="s">
        <v>546</v>
      </c>
      <c r="F351" t="s">
        <v>111</v>
      </c>
      <c r="G351" s="12">
        <v>43844</v>
      </c>
      <c r="H351" s="13">
        <v>0.53143518518518518</v>
      </c>
      <c r="I351" s="12">
        <v>43845</v>
      </c>
      <c r="J351" s="13">
        <v>0.44665509259259256</v>
      </c>
      <c r="K351" s="27">
        <v>43846.458356481482</v>
      </c>
      <c r="M351" s="11"/>
      <c r="O351" s="11" t="s">
        <v>546</v>
      </c>
      <c r="P351" s="11" t="s">
        <v>546</v>
      </c>
      <c r="X351" s="17" t="str">
        <f>IFERROR(VLOOKUP(TablaRequerimientos[[#This Row],[ID de orden de trabajo+]],#REF!,11,FALSE),"Por validar")</f>
        <v>Por validar</v>
      </c>
      <c r="Y351" s="11" t="str">
        <f>IFERROR(VLOOKUP(TablaRequerimientos[[#This Row],[ID de orden de trabajo+]],#REF!,12,FALSE),"Por validar")</f>
        <v>Por validar</v>
      </c>
      <c r="Z351" s="11">
        <v>1.1574076779652387E-5</v>
      </c>
      <c r="AA351" s="11" t="s">
        <v>37</v>
      </c>
      <c r="AC351" s="17" t="str">
        <f>TablaRequerimientos[[#This Row],[Tiempo Total Gestión]]</f>
        <v/>
      </c>
      <c r="AD351" s="11" t="e">
        <f t="shared" si="35"/>
        <v>#VALUE!</v>
      </c>
      <c r="AE351" s="11" t="e">
        <f t="shared" si="36"/>
        <v>#VALUE!</v>
      </c>
      <c r="AF351" s="11" t="e">
        <f>IF(TablaRequerimientos[[#This Row],[Prioridad]]="Baja",(AD351-24)*60+AE351,IF(TablaRequerimientos[[#This Row],[Prioridad]]="Media",(AD351-4)*60+AE351,(AD351-2)*60+AE351))</f>
        <v>#VALUE!</v>
      </c>
      <c r="AH351" s="17" t="str">
        <f>TablaRequerimientos[[#This Row],[Tiempo Creación (HH:mm)]]</f>
        <v>Por validar</v>
      </c>
      <c r="AI351" s="11" t="e">
        <f t="shared" si="37"/>
        <v>#VALUE!</v>
      </c>
      <c r="AJ351" s="11" t="e">
        <f t="shared" si="38"/>
        <v>#VALUE!</v>
      </c>
      <c r="AK351" s="11" t="e">
        <f>IF(TablaRequerimientos[[#This Row],[Prioridad]]="Baja",((AI351*60)+AJ351)-30,IF(TablaRequerimientos[[#This Row],[Prioridad]]="Media",((AI351*60)+AJ351)-15))</f>
        <v>#VALUE!</v>
      </c>
      <c r="AM351" s="11">
        <f>TablaRequerimientos[[#This Row],[Tiempo Avance Incidente]]</f>
        <v>1.1574076779652387E-5</v>
      </c>
      <c r="AN351" s="11">
        <f t="shared" si="39"/>
        <v>0</v>
      </c>
      <c r="AO351" s="11">
        <f t="shared" si="40"/>
        <v>0</v>
      </c>
      <c r="AP351" s="11">
        <f>IF(TablaRequerimientos[[#This Row],[Prioridad]]="Baja",((AN351*60)+AO351)-720,IF(TablaRequerimientos[[#This Row],[Prioridad]]="Media",((AN351*60)+AO351)-120))</f>
        <v>-720</v>
      </c>
      <c r="AR351" t="str">
        <f t="shared" si="41"/>
        <v>martes</v>
      </c>
    </row>
    <row r="352" spans="1:44" x14ac:dyDescent="0.25">
      <c r="A352" s="26" t="s">
        <v>4798</v>
      </c>
      <c r="B352" t="s">
        <v>4799</v>
      </c>
      <c r="C352" t="s">
        <v>4157</v>
      </c>
      <c r="D352" t="s">
        <v>150</v>
      </c>
      <c r="E352" t="s">
        <v>546</v>
      </c>
      <c r="F352" t="s">
        <v>111</v>
      </c>
      <c r="G352" s="12">
        <v>43844</v>
      </c>
      <c r="H352" s="13">
        <v>0.53414351851851849</v>
      </c>
      <c r="I352" s="12">
        <v>43845</v>
      </c>
      <c r="J352" s="13">
        <v>0.4422106481481482</v>
      </c>
      <c r="K352" s="27">
        <v>43846.458356481482</v>
      </c>
      <c r="M352" s="11"/>
      <c r="O352" s="11" t="s">
        <v>546</v>
      </c>
      <c r="P352" s="11" t="s">
        <v>546</v>
      </c>
      <c r="X352" s="17" t="str">
        <f>IFERROR(VLOOKUP(TablaRequerimientos[[#This Row],[ID de orden de trabajo+]],#REF!,11,FALSE),"Por validar")</f>
        <v>Por validar</v>
      </c>
      <c r="Y352" s="11" t="str">
        <f>IFERROR(VLOOKUP(TablaRequerimientos[[#This Row],[ID de orden de trabajo+]],#REF!,12,FALSE),"Por validar")</f>
        <v>Por validar</v>
      </c>
      <c r="Z352" s="11">
        <v>3.4722222335403785E-4</v>
      </c>
      <c r="AA352" s="11" t="s">
        <v>37</v>
      </c>
      <c r="AC352" s="17" t="str">
        <f>TablaRequerimientos[[#This Row],[Tiempo Total Gestión]]</f>
        <v/>
      </c>
      <c r="AD352" s="11" t="e">
        <f t="shared" si="35"/>
        <v>#VALUE!</v>
      </c>
      <c r="AE352" s="11" t="e">
        <f t="shared" si="36"/>
        <v>#VALUE!</v>
      </c>
      <c r="AF352" s="11" t="e">
        <f>IF(TablaRequerimientos[[#This Row],[Prioridad]]="Baja",(AD352-24)*60+AE352,IF(TablaRequerimientos[[#This Row],[Prioridad]]="Media",(AD352-4)*60+AE352,(AD352-2)*60+AE352))</f>
        <v>#VALUE!</v>
      </c>
      <c r="AH352" s="17" t="str">
        <f>TablaRequerimientos[[#This Row],[Tiempo Creación (HH:mm)]]</f>
        <v>Por validar</v>
      </c>
      <c r="AI352" s="11" t="e">
        <f t="shared" si="37"/>
        <v>#VALUE!</v>
      </c>
      <c r="AJ352" s="11" t="e">
        <f t="shared" si="38"/>
        <v>#VALUE!</v>
      </c>
      <c r="AK352" s="11" t="e">
        <f>IF(TablaRequerimientos[[#This Row],[Prioridad]]="Baja",((AI352*60)+AJ352)-30,IF(TablaRequerimientos[[#This Row],[Prioridad]]="Media",((AI352*60)+AJ352)-15))</f>
        <v>#VALUE!</v>
      </c>
      <c r="AM352" s="11">
        <f>TablaRequerimientos[[#This Row],[Tiempo Avance Incidente]]</f>
        <v>3.4722222335403785E-4</v>
      </c>
      <c r="AN352" s="11">
        <f t="shared" si="39"/>
        <v>0</v>
      </c>
      <c r="AO352" s="11">
        <f t="shared" si="40"/>
        <v>0</v>
      </c>
      <c r="AP352" s="11">
        <f>IF(TablaRequerimientos[[#This Row],[Prioridad]]="Baja",((AN352*60)+AO352)-720,IF(TablaRequerimientos[[#This Row],[Prioridad]]="Media",((AN352*60)+AO352)-120))</f>
        <v>-720</v>
      </c>
      <c r="AR352" t="str">
        <f t="shared" si="41"/>
        <v>martes</v>
      </c>
    </row>
    <row r="353" spans="1:44" x14ac:dyDescent="0.25">
      <c r="A353" s="26" t="s">
        <v>4800</v>
      </c>
      <c r="B353" t="s">
        <v>4801</v>
      </c>
      <c r="C353" t="s">
        <v>4157</v>
      </c>
      <c r="D353" t="s">
        <v>150</v>
      </c>
      <c r="E353" t="s">
        <v>546</v>
      </c>
      <c r="F353" t="s">
        <v>111</v>
      </c>
      <c r="G353" s="12">
        <v>43844</v>
      </c>
      <c r="H353" s="13">
        <v>0.5544675925925926</v>
      </c>
      <c r="I353" s="12">
        <v>43845</v>
      </c>
      <c r="J353" s="13">
        <v>0.40287037037037038</v>
      </c>
      <c r="K353" s="27">
        <v>43846.458356481482</v>
      </c>
      <c r="M353" s="11"/>
      <c r="O353" s="11" t="s">
        <v>546</v>
      </c>
      <c r="P353" s="11" t="s">
        <v>546</v>
      </c>
      <c r="X353" s="17" t="str">
        <f>IFERROR(VLOOKUP(TablaRequerimientos[[#This Row],[ID de orden de trabajo+]],#REF!,11,FALSE),"Por validar")</f>
        <v>Por validar</v>
      </c>
      <c r="Y353" s="11" t="str">
        <f>IFERROR(VLOOKUP(TablaRequerimientos[[#This Row],[ID de orden de trabajo+]],#REF!,12,FALSE),"Por validar")</f>
        <v>Por validar</v>
      </c>
      <c r="Z353" s="11">
        <v>1.1574073869269341E-4</v>
      </c>
      <c r="AA353" s="11" t="s">
        <v>37</v>
      </c>
      <c r="AC353" s="17" t="str">
        <f>TablaRequerimientos[[#This Row],[Tiempo Total Gestión]]</f>
        <v/>
      </c>
      <c r="AD353" s="11" t="e">
        <f t="shared" si="35"/>
        <v>#VALUE!</v>
      </c>
      <c r="AE353" s="11" t="e">
        <f t="shared" si="36"/>
        <v>#VALUE!</v>
      </c>
      <c r="AF353" s="11" t="e">
        <f>IF(TablaRequerimientos[[#This Row],[Prioridad]]="Baja",(AD353-24)*60+AE353,IF(TablaRequerimientos[[#This Row],[Prioridad]]="Media",(AD353-4)*60+AE353,(AD353-2)*60+AE353))</f>
        <v>#VALUE!</v>
      </c>
      <c r="AH353" s="17" t="str">
        <f>TablaRequerimientos[[#This Row],[Tiempo Creación (HH:mm)]]</f>
        <v>Por validar</v>
      </c>
      <c r="AI353" s="11" t="e">
        <f t="shared" si="37"/>
        <v>#VALUE!</v>
      </c>
      <c r="AJ353" s="11" t="e">
        <f t="shared" si="38"/>
        <v>#VALUE!</v>
      </c>
      <c r="AK353" s="11" t="e">
        <f>IF(TablaRequerimientos[[#This Row],[Prioridad]]="Baja",((AI353*60)+AJ353)-30,IF(TablaRequerimientos[[#This Row],[Prioridad]]="Media",((AI353*60)+AJ353)-15))</f>
        <v>#VALUE!</v>
      </c>
      <c r="AM353" s="11">
        <f>TablaRequerimientos[[#This Row],[Tiempo Avance Incidente]]</f>
        <v>1.1574073869269341E-4</v>
      </c>
      <c r="AN353" s="11">
        <f t="shared" si="39"/>
        <v>0</v>
      </c>
      <c r="AO353" s="11">
        <f t="shared" si="40"/>
        <v>0</v>
      </c>
      <c r="AP353" s="11">
        <f>IF(TablaRequerimientos[[#This Row],[Prioridad]]="Baja",((AN353*60)+AO353)-720,IF(TablaRequerimientos[[#This Row],[Prioridad]]="Media",((AN353*60)+AO353)-120))</f>
        <v>-720</v>
      </c>
      <c r="AR353" t="str">
        <f t="shared" si="41"/>
        <v>martes</v>
      </c>
    </row>
    <row r="354" spans="1:44" x14ac:dyDescent="0.25">
      <c r="A354" s="26" t="s">
        <v>4802</v>
      </c>
      <c r="B354" t="s">
        <v>4803</v>
      </c>
      <c r="C354" t="s">
        <v>4157</v>
      </c>
      <c r="D354" t="s">
        <v>150</v>
      </c>
      <c r="E354" t="s">
        <v>546</v>
      </c>
      <c r="F354" t="s">
        <v>111</v>
      </c>
      <c r="G354" s="12">
        <v>43844</v>
      </c>
      <c r="H354" s="13">
        <v>0.56403935185185183</v>
      </c>
      <c r="I354" s="12">
        <v>43845</v>
      </c>
      <c r="J354" s="13">
        <v>0.61967592592592591</v>
      </c>
      <c r="K354" s="27">
        <v>43846.627962962964</v>
      </c>
      <c r="M354" s="11"/>
      <c r="O354" s="11" t="s">
        <v>546</v>
      </c>
      <c r="P354" s="11" t="s">
        <v>546</v>
      </c>
      <c r="X354" s="17" t="str">
        <f>IFERROR(VLOOKUP(TablaRequerimientos[[#This Row],[ID de orden de trabajo+]],#REF!,11,FALSE),"Por validar")</f>
        <v>Por validar</v>
      </c>
      <c r="Y354" s="11" t="str">
        <f>IFERROR(VLOOKUP(TablaRequerimientos[[#This Row],[ID de orden de trabajo+]],#REF!,12,FALSE),"Por validar")</f>
        <v>Por validar</v>
      </c>
      <c r="Z354" s="11">
        <v>3.4722223062999547E-5</v>
      </c>
      <c r="AA354" s="11" t="s">
        <v>37</v>
      </c>
      <c r="AC354" s="17" t="str">
        <f>TablaRequerimientos[[#This Row],[Tiempo Total Gestión]]</f>
        <v/>
      </c>
      <c r="AD354" s="11" t="e">
        <f t="shared" si="35"/>
        <v>#VALUE!</v>
      </c>
      <c r="AE354" s="11" t="e">
        <f t="shared" si="36"/>
        <v>#VALUE!</v>
      </c>
      <c r="AF354" s="11" t="e">
        <f>IF(TablaRequerimientos[[#This Row],[Prioridad]]="Baja",(AD354-24)*60+AE354,IF(TablaRequerimientos[[#This Row],[Prioridad]]="Media",(AD354-4)*60+AE354,(AD354-2)*60+AE354))</f>
        <v>#VALUE!</v>
      </c>
      <c r="AH354" s="17" t="str">
        <f>TablaRequerimientos[[#This Row],[Tiempo Creación (HH:mm)]]</f>
        <v>Por validar</v>
      </c>
      <c r="AI354" s="11" t="e">
        <f t="shared" si="37"/>
        <v>#VALUE!</v>
      </c>
      <c r="AJ354" s="11" t="e">
        <f t="shared" si="38"/>
        <v>#VALUE!</v>
      </c>
      <c r="AK354" s="11" t="e">
        <f>IF(TablaRequerimientos[[#This Row],[Prioridad]]="Baja",((AI354*60)+AJ354)-30,IF(TablaRequerimientos[[#This Row],[Prioridad]]="Media",((AI354*60)+AJ354)-15))</f>
        <v>#VALUE!</v>
      </c>
      <c r="AM354" s="11">
        <f>TablaRequerimientos[[#This Row],[Tiempo Avance Incidente]]</f>
        <v>3.4722223062999547E-5</v>
      </c>
      <c r="AN354" s="11">
        <f t="shared" si="39"/>
        <v>0</v>
      </c>
      <c r="AO354" s="11">
        <f t="shared" si="40"/>
        <v>0</v>
      </c>
      <c r="AP354" s="11">
        <f>IF(TablaRequerimientos[[#This Row],[Prioridad]]="Baja",((AN354*60)+AO354)-720,IF(TablaRequerimientos[[#This Row],[Prioridad]]="Media",((AN354*60)+AO354)-120))</f>
        <v>-720</v>
      </c>
      <c r="AR354" t="str">
        <f t="shared" si="41"/>
        <v>martes</v>
      </c>
    </row>
    <row r="355" spans="1:44" x14ac:dyDescent="0.25">
      <c r="A355" s="26" t="s">
        <v>4804</v>
      </c>
      <c r="B355" t="s">
        <v>4805</v>
      </c>
      <c r="C355" t="s">
        <v>4157</v>
      </c>
      <c r="D355" t="s">
        <v>150</v>
      </c>
      <c r="E355" t="s">
        <v>546</v>
      </c>
      <c r="F355" t="s">
        <v>111</v>
      </c>
      <c r="G355" s="12">
        <v>43844</v>
      </c>
      <c r="H355" s="13">
        <v>0.56342592592592589</v>
      </c>
      <c r="I355" s="12">
        <v>43845</v>
      </c>
      <c r="J355" s="13">
        <v>0.62284722222222222</v>
      </c>
      <c r="K355" s="27">
        <v>43846.627962962964</v>
      </c>
      <c r="M355" s="11"/>
      <c r="O355" s="11" t="s">
        <v>546</v>
      </c>
      <c r="P355" s="11" t="s">
        <v>546</v>
      </c>
      <c r="X355" s="17" t="str">
        <f>IFERROR(VLOOKUP(TablaRequerimientos[[#This Row],[ID de orden de trabajo+]],#REF!,11,FALSE),"Por validar")</f>
        <v>Por validar</v>
      </c>
      <c r="Y355" s="11" t="str">
        <f>IFERROR(VLOOKUP(TablaRequerimientos[[#This Row],[ID de orden de trabajo+]],#REF!,12,FALSE),"Por validar")</f>
        <v>Por validar</v>
      </c>
      <c r="Z355" s="11">
        <v>0</v>
      </c>
      <c r="AA355" s="11" t="s">
        <v>37</v>
      </c>
      <c r="AC355" s="17" t="str">
        <f>TablaRequerimientos[[#This Row],[Tiempo Total Gestión]]</f>
        <v/>
      </c>
      <c r="AD355" s="11" t="e">
        <f t="shared" si="35"/>
        <v>#VALUE!</v>
      </c>
      <c r="AE355" s="11" t="e">
        <f t="shared" si="36"/>
        <v>#VALUE!</v>
      </c>
      <c r="AF355" s="11" t="e">
        <f>IF(TablaRequerimientos[[#This Row],[Prioridad]]="Baja",(AD355-24)*60+AE355,IF(TablaRequerimientos[[#This Row],[Prioridad]]="Media",(AD355-4)*60+AE355,(AD355-2)*60+AE355))</f>
        <v>#VALUE!</v>
      </c>
      <c r="AH355" s="17" t="str">
        <f>TablaRequerimientos[[#This Row],[Tiempo Creación (HH:mm)]]</f>
        <v>Por validar</v>
      </c>
      <c r="AI355" s="11" t="e">
        <f t="shared" si="37"/>
        <v>#VALUE!</v>
      </c>
      <c r="AJ355" s="11" t="e">
        <f t="shared" si="38"/>
        <v>#VALUE!</v>
      </c>
      <c r="AK355" s="11" t="e">
        <f>IF(TablaRequerimientos[[#This Row],[Prioridad]]="Baja",((AI355*60)+AJ355)-30,IF(TablaRequerimientos[[#This Row],[Prioridad]]="Media",((AI355*60)+AJ355)-15))</f>
        <v>#VALUE!</v>
      </c>
      <c r="AM355" s="11">
        <f>TablaRequerimientos[[#This Row],[Tiempo Avance Incidente]]</f>
        <v>0</v>
      </c>
      <c r="AN355" s="11">
        <f t="shared" si="39"/>
        <v>0</v>
      </c>
      <c r="AO355" s="11">
        <f t="shared" si="40"/>
        <v>0</v>
      </c>
      <c r="AP355" s="11">
        <f>IF(TablaRequerimientos[[#This Row],[Prioridad]]="Baja",((AN355*60)+AO355)-720,IF(TablaRequerimientos[[#This Row],[Prioridad]]="Media",((AN355*60)+AO355)-120))</f>
        <v>-720</v>
      </c>
      <c r="AR355" t="str">
        <f t="shared" si="41"/>
        <v>martes</v>
      </c>
    </row>
    <row r="356" spans="1:44" x14ac:dyDescent="0.25">
      <c r="A356" s="26" t="s">
        <v>4806</v>
      </c>
      <c r="B356" t="s">
        <v>4807</v>
      </c>
      <c r="C356" t="s">
        <v>4157</v>
      </c>
      <c r="D356" t="s">
        <v>150</v>
      </c>
      <c r="E356" t="s">
        <v>546</v>
      </c>
      <c r="F356" t="s">
        <v>111</v>
      </c>
      <c r="G356" s="12">
        <v>43844</v>
      </c>
      <c r="H356" s="13">
        <v>0.5631828703703704</v>
      </c>
      <c r="I356" s="12">
        <v>43845</v>
      </c>
      <c r="J356" s="13">
        <v>0.62707175925925929</v>
      </c>
      <c r="K356" s="27">
        <v>43846.627962962964</v>
      </c>
      <c r="M356" s="11"/>
      <c r="O356" s="11" t="s">
        <v>546</v>
      </c>
      <c r="P356" s="11" t="s">
        <v>546</v>
      </c>
      <c r="X356" s="17" t="str">
        <f>IFERROR(VLOOKUP(TablaRequerimientos[[#This Row],[ID de orden de trabajo+]],#REF!,11,FALSE),"Por validar")</f>
        <v>Por validar</v>
      </c>
      <c r="Y356" s="11" t="str">
        <f>IFERROR(VLOOKUP(TablaRequerimientos[[#This Row],[ID de orden de trabajo+]],#REF!,12,FALSE),"Por validar")</f>
        <v>Por validar</v>
      </c>
      <c r="Z356" s="11">
        <v>2.314814628334716E-5</v>
      </c>
      <c r="AA356" s="11" t="s">
        <v>37</v>
      </c>
      <c r="AC356" s="17" t="str">
        <f>TablaRequerimientos[[#This Row],[Tiempo Total Gestión]]</f>
        <v/>
      </c>
      <c r="AD356" s="11" t="e">
        <f t="shared" si="35"/>
        <v>#VALUE!</v>
      </c>
      <c r="AE356" s="11" t="e">
        <f t="shared" si="36"/>
        <v>#VALUE!</v>
      </c>
      <c r="AF356" s="11" t="e">
        <f>IF(TablaRequerimientos[[#This Row],[Prioridad]]="Baja",(AD356-24)*60+AE356,IF(TablaRequerimientos[[#This Row],[Prioridad]]="Media",(AD356-4)*60+AE356,(AD356-2)*60+AE356))</f>
        <v>#VALUE!</v>
      </c>
      <c r="AH356" s="17" t="str">
        <f>TablaRequerimientos[[#This Row],[Tiempo Creación (HH:mm)]]</f>
        <v>Por validar</v>
      </c>
      <c r="AI356" s="11" t="e">
        <f t="shared" si="37"/>
        <v>#VALUE!</v>
      </c>
      <c r="AJ356" s="11" t="e">
        <f t="shared" si="38"/>
        <v>#VALUE!</v>
      </c>
      <c r="AK356" s="11" t="e">
        <f>IF(TablaRequerimientos[[#This Row],[Prioridad]]="Baja",((AI356*60)+AJ356)-30,IF(TablaRequerimientos[[#This Row],[Prioridad]]="Media",((AI356*60)+AJ356)-15))</f>
        <v>#VALUE!</v>
      </c>
      <c r="AM356" s="11">
        <f>TablaRequerimientos[[#This Row],[Tiempo Avance Incidente]]</f>
        <v>2.314814628334716E-5</v>
      </c>
      <c r="AN356" s="11">
        <f t="shared" si="39"/>
        <v>0</v>
      </c>
      <c r="AO356" s="11">
        <f t="shared" si="40"/>
        <v>0</v>
      </c>
      <c r="AP356" s="11">
        <f>IF(TablaRequerimientos[[#This Row],[Prioridad]]="Baja",((AN356*60)+AO356)-720,IF(TablaRequerimientos[[#This Row],[Prioridad]]="Media",((AN356*60)+AO356)-120))</f>
        <v>-720</v>
      </c>
      <c r="AR356" t="str">
        <f t="shared" si="41"/>
        <v>martes</v>
      </c>
    </row>
    <row r="357" spans="1:44" x14ac:dyDescent="0.25">
      <c r="A357" s="26" t="s">
        <v>4808</v>
      </c>
      <c r="B357" t="s">
        <v>4738</v>
      </c>
      <c r="C357" t="s">
        <v>395</v>
      </c>
      <c r="D357" t="s">
        <v>150</v>
      </c>
      <c r="E357" t="s">
        <v>546</v>
      </c>
      <c r="F357" t="s">
        <v>111</v>
      </c>
      <c r="G357" s="12">
        <v>43844</v>
      </c>
      <c r="H357" s="13">
        <v>0.60055555555555562</v>
      </c>
      <c r="I357" s="12">
        <v>43844</v>
      </c>
      <c r="J357" s="13">
        <v>0.63159722222222225</v>
      </c>
      <c r="K357" s="27">
        <v>43845.722268518519</v>
      </c>
      <c r="M357" s="11"/>
      <c r="O357" s="11" t="s">
        <v>546</v>
      </c>
      <c r="P357" s="11" t="s">
        <v>546</v>
      </c>
      <c r="X357" s="17" t="str">
        <f>IFERROR(VLOOKUP(TablaRequerimientos[[#This Row],[ID de orden de trabajo+]],#REF!,11,FALSE),"Por validar")</f>
        <v>Por validar</v>
      </c>
      <c r="Y357" s="11" t="str">
        <f>IFERROR(VLOOKUP(TablaRequerimientos[[#This Row],[ID de orden de trabajo+]],#REF!,12,FALSE),"Por validar")</f>
        <v>Por validar</v>
      </c>
      <c r="Z357" s="11">
        <v>1.1574069503694773E-5</v>
      </c>
      <c r="AA357" s="11" t="s">
        <v>37</v>
      </c>
      <c r="AC357" s="17" t="str">
        <f>TablaRequerimientos[[#This Row],[Tiempo Total Gestión]]</f>
        <v/>
      </c>
      <c r="AD357" s="11" t="e">
        <f t="shared" si="35"/>
        <v>#VALUE!</v>
      </c>
      <c r="AE357" s="11" t="e">
        <f t="shared" si="36"/>
        <v>#VALUE!</v>
      </c>
      <c r="AF357" s="11" t="e">
        <f>IF(TablaRequerimientos[[#This Row],[Prioridad]]="Baja",(AD357-24)*60+AE357,IF(TablaRequerimientos[[#This Row],[Prioridad]]="Media",(AD357-4)*60+AE357,(AD357-2)*60+AE357))</f>
        <v>#VALUE!</v>
      </c>
      <c r="AH357" s="17" t="str">
        <f>TablaRequerimientos[[#This Row],[Tiempo Creación (HH:mm)]]</f>
        <v>Por validar</v>
      </c>
      <c r="AI357" s="11" t="e">
        <f t="shared" si="37"/>
        <v>#VALUE!</v>
      </c>
      <c r="AJ357" s="11" t="e">
        <f t="shared" si="38"/>
        <v>#VALUE!</v>
      </c>
      <c r="AK357" s="11" t="e">
        <f>IF(TablaRequerimientos[[#This Row],[Prioridad]]="Baja",((AI357*60)+AJ357)-30,IF(TablaRequerimientos[[#This Row],[Prioridad]]="Media",((AI357*60)+AJ357)-15))</f>
        <v>#VALUE!</v>
      </c>
      <c r="AM357" s="11">
        <f>TablaRequerimientos[[#This Row],[Tiempo Avance Incidente]]</f>
        <v>1.1574069503694773E-5</v>
      </c>
      <c r="AN357" s="11">
        <f t="shared" si="39"/>
        <v>0</v>
      </c>
      <c r="AO357" s="11">
        <f t="shared" si="40"/>
        <v>0</v>
      </c>
      <c r="AP357" s="11">
        <f>IF(TablaRequerimientos[[#This Row],[Prioridad]]="Baja",((AN357*60)+AO357)-720,IF(TablaRequerimientos[[#This Row],[Prioridad]]="Media",((AN357*60)+AO357)-120))</f>
        <v>-720</v>
      </c>
      <c r="AR357" t="str">
        <f t="shared" si="41"/>
        <v>martes</v>
      </c>
    </row>
    <row r="358" spans="1:44" x14ac:dyDescent="0.25">
      <c r="A358" s="26" t="s">
        <v>4809</v>
      </c>
      <c r="B358" t="s">
        <v>4810</v>
      </c>
      <c r="C358" t="s">
        <v>395</v>
      </c>
      <c r="D358" t="s">
        <v>150</v>
      </c>
      <c r="E358" t="s">
        <v>546</v>
      </c>
      <c r="F358" t="s">
        <v>111</v>
      </c>
      <c r="G358" s="12">
        <v>43844</v>
      </c>
      <c r="H358" s="13">
        <v>0.66318287037037038</v>
      </c>
      <c r="I358" s="12">
        <v>43844</v>
      </c>
      <c r="J358" s="13">
        <v>0.68021990740740745</v>
      </c>
      <c r="K358" s="27">
        <v>43845.722268518519</v>
      </c>
      <c r="M358" s="11"/>
      <c r="O358" s="11" t="s">
        <v>546</v>
      </c>
      <c r="P358" s="11" t="s">
        <v>546</v>
      </c>
      <c r="X358" s="17" t="str">
        <f>IFERROR(VLOOKUP(TablaRequerimientos[[#This Row],[ID de orden de trabajo+]],#REF!,11,FALSE),"Por validar")</f>
        <v>Por validar</v>
      </c>
      <c r="Y358" s="11" t="str">
        <f>IFERROR(VLOOKUP(TablaRequerimientos[[#This Row],[ID de orden de trabajo+]],#REF!,12,FALSE),"Por validar")</f>
        <v>Por validar</v>
      </c>
      <c r="Z358" s="11">
        <v>2.314814628334716E-5</v>
      </c>
      <c r="AA358" s="11" t="s">
        <v>37</v>
      </c>
      <c r="AC358" s="17" t="str">
        <f>TablaRequerimientos[[#This Row],[Tiempo Total Gestión]]</f>
        <v/>
      </c>
      <c r="AD358" s="11" t="e">
        <f t="shared" si="35"/>
        <v>#VALUE!</v>
      </c>
      <c r="AE358" s="11" t="e">
        <f t="shared" si="36"/>
        <v>#VALUE!</v>
      </c>
      <c r="AF358" s="11" t="e">
        <f>IF(TablaRequerimientos[[#This Row],[Prioridad]]="Baja",(AD358-24)*60+AE358,IF(TablaRequerimientos[[#This Row],[Prioridad]]="Media",(AD358-4)*60+AE358,(AD358-2)*60+AE358))</f>
        <v>#VALUE!</v>
      </c>
      <c r="AH358" s="17" t="str">
        <f>TablaRequerimientos[[#This Row],[Tiempo Creación (HH:mm)]]</f>
        <v>Por validar</v>
      </c>
      <c r="AI358" s="11" t="e">
        <f t="shared" si="37"/>
        <v>#VALUE!</v>
      </c>
      <c r="AJ358" s="11" t="e">
        <f t="shared" si="38"/>
        <v>#VALUE!</v>
      </c>
      <c r="AK358" s="11" t="e">
        <f>IF(TablaRequerimientos[[#This Row],[Prioridad]]="Baja",((AI358*60)+AJ358)-30,IF(TablaRequerimientos[[#This Row],[Prioridad]]="Media",((AI358*60)+AJ358)-15))</f>
        <v>#VALUE!</v>
      </c>
      <c r="AM358" s="11">
        <f>TablaRequerimientos[[#This Row],[Tiempo Avance Incidente]]</f>
        <v>2.314814628334716E-5</v>
      </c>
      <c r="AN358" s="11">
        <f t="shared" si="39"/>
        <v>0</v>
      </c>
      <c r="AO358" s="11">
        <f t="shared" si="40"/>
        <v>0</v>
      </c>
      <c r="AP358" s="11">
        <f>IF(TablaRequerimientos[[#This Row],[Prioridad]]="Baja",((AN358*60)+AO358)-720,IF(TablaRequerimientos[[#This Row],[Prioridad]]="Media",((AN358*60)+AO358)-120))</f>
        <v>-720</v>
      </c>
      <c r="AR358" t="str">
        <f t="shared" si="41"/>
        <v>martes</v>
      </c>
    </row>
    <row r="359" spans="1:44" x14ac:dyDescent="0.25">
      <c r="A359" s="26" t="s">
        <v>4811</v>
      </c>
      <c r="B359" t="s">
        <v>4812</v>
      </c>
      <c r="C359" t="s">
        <v>395</v>
      </c>
      <c r="D359" t="s">
        <v>150</v>
      </c>
      <c r="E359" t="s">
        <v>546</v>
      </c>
      <c r="F359" t="s">
        <v>111</v>
      </c>
      <c r="G359" s="12">
        <v>43844</v>
      </c>
      <c r="H359" s="13">
        <v>0.67386574074074079</v>
      </c>
      <c r="I359" s="12">
        <v>43845</v>
      </c>
      <c r="J359" s="13">
        <v>0.63042824074074078</v>
      </c>
      <c r="K359" s="27">
        <v>43846.704432870371</v>
      </c>
      <c r="M359" s="11"/>
      <c r="O359" s="11" t="s">
        <v>546</v>
      </c>
      <c r="P359" s="11" t="s">
        <v>546</v>
      </c>
      <c r="X359" s="29" t="str">
        <f>IFERROR(VLOOKUP(TablaRequerimientos[[#This Row],[ID de orden de trabajo+]],#REF!,11,FALSE),"Por validar")</f>
        <v>Por validar</v>
      </c>
      <c r="Y359" s="11" t="str">
        <f>IFERROR(VLOOKUP(TablaRequerimientos[[#This Row],[ID de orden de trabajo+]],#REF!,12,FALSE),"Por validar")</f>
        <v>Por validar</v>
      </c>
      <c r="Z359" s="11">
        <v>1.1574073869269341E-4</v>
      </c>
      <c r="AA359" s="11" t="s">
        <v>37</v>
      </c>
      <c r="AC359" s="17" t="str">
        <f>TablaRequerimientos[[#This Row],[Tiempo Total Gestión]]</f>
        <v/>
      </c>
      <c r="AD359" s="11" t="e">
        <f t="shared" si="35"/>
        <v>#VALUE!</v>
      </c>
      <c r="AE359" s="11" t="e">
        <f t="shared" si="36"/>
        <v>#VALUE!</v>
      </c>
      <c r="AF359" s="11" t="e">
        <f>IF(TablaRequerimientos[[#This Row],[Prioridad]]="Baja",(AD359-24)*60+AE359,IF(TablaRequerimientos[[#This Row],[Prioridad]]="Media",(AD359-4)*60+AE359,(AD359-2)*60+AE359))</f>
        <v>#VALUE!</v>
      </c>
      <c r="AH359" s="29" t="str">
        <f>TablaRequerimientos[[#This Row],[Tiempo Creación (HH:mm)]]</f>
        <v>Por validar</v>
      </c>
      <c r="AI359" s="28" t="e">
        <f t="shared" si="37"/>
        <v>#VALUE!</v>
      </c>
      <c r="AJ359" s="28" t="e">
        <f t="shared" si="38"/>
        <v>#VALUE!</v>
      </c>
      <c r="AK359" s="28" t="e">
        <f>IF(TablaRequerimientos[[#This Row],[Prioridad]]="Baja",((AI359*60)+AJ359)-30,IF(TablaRequerimientos[[#This Row],[Prioridad]]="Media",((AI359*60)+AJ359)-15))</f>
        <v>#VALUE!</v>
      </c>
      <c r="AM359" s="11">
        <f>TablaRequerimientos[[#This Row],[Tiempo Avance Incidente]]</f>
        <v>1.1574073869269341E-4</v>
      </c>
      <c r="AN359" s="11">
        <f t="shared" si="39"/>
        <v>0</v>
      </c>
      <c r="AO359" s="11">
        <f t="shared" si="40"/>
        <v>0</v>
      </c>
      <c r="AP359" s="11">
        <f>IF(TablaRequerimientos[[#This Row],[Prioridad]]="Baja",((AN359*60)+AO359)-720,IF(TablaRequerimientos[[#This Row],[Prioridad]]="Media",((AN359*60)+AO359)-120))</f>
        <v>-720</v>
      </c>
      <c r="AR359" t="str">
        <f t="shared" si="41"/>
        <v>martes</v>
      </c>
    </row>
    <row r="360" spans="1:44" x14ac:dyDescent="0.25">
      <c r="A360" s="26" t="s">
        <v>4813</v>
      </c>
      <c r="B360" t="s">
        <v>4814</v>
      </c>
      <c r="C360" t="s">
        <v>395</v>
      </c>
      <c r="D360" t="s">
        <v>150</v>
      </c>
      <c r="E360" t="s">
        <v>546</v>
      </c>
      <c r="F360" t="s">
        <v>111</v>
      </c>
      <c r="G360" s="12">
        <v>43844</v>
      </c>
      <c r="H360" s="13">
        <v>0.71626157407407398</v>
      </c>
      <c r="I360" s="12">
        <v>43844</v>
      </c>
      <c r="J360" s="13">
        <v>0.74861111111111101</v>
      </c>
      <c r="K360" s="27">
        <v>43845.791030092594</v>
      </c>
      <c r="M360" s="11"/>
      <c r="O360" s="11" t="s">
        <v>546</v>
      </c>
      <c r="P360" s="11" t="s">
        <v>546</v>
      </c>
      <c r="X360" s="29" t="str">
        <f>IFERROR(VLOOKUP(TablaRequerimientos[[#This Row],[ID de orden de trabajo+]],#REF!,11,FALSE),"Por validar")</f>
        <v>Por validar</v>
      </c>
      <c r="Y360" s="11" t="str">
        <f>IFERROR(VLOOKUP(TablaRequerimientos[[#This Row],[ID de orden de trabajo+]],#REF!,12,FALSE),"Por validar")</f>
        <v>Por validar</v>
      </c>
      <c r="Z360" s="11">
        <v>2.0833333110203966E-4</v>
      </c>
      <c r="AA360" s="11" t="s">
        <v>37</v>
      </c>
      <c r="AC360" s="17" t="str">
        <f>TablaRequerimientos[[#This Row],[Tiempo Total Gestión]]</f>
        <v/>
      </c>
      <c r="AD360" s="11" t="e">
        <f t="shared" si="35"/>
        <v>#VALUE!</v>
      </c>
      <c r="AE360" s="11" t="e">
        <f t="shared" si="36"/>
        <v>#VALUE!</v>
      </c>
      <c r="AF360" s="11" t="e">
        <f>IF(TablaRequerimientos[[#This Row],[Prioridad]]="Baja",(AD360-24)*60+AE360,IF(TablaRequerimientos[[#This Row],[Prioridad]]="Media",(AD360-4)*60+AE360,(AD360-2)*60+AE360))</f>
        <v>#VALUE!</v>
      </c>
      <c r="AH360" s="29" t="str">
        <f>TablaRequerimientos[[#This Row],[Tiempo Creación (HH:mm)]]</f>
        <v>Por validar</v>
      </c>
      <c r="AI360" s="28" t="e">
        <f t="shared" si="37"/>
        <v>#VALUE!</v>
      </c>
      <c r="AJ360" s="28" t="e">
        <f t="shared" si="38"/>
        <v>#VALUE!</v>
      </c>
      <c r="AK360" s="28" t="e">
        <f>IF(TablaRequerimientos[[#This Row],[Prioridad]]="Baja",((AI360*60)+AJ360)-30,IF(TablaRequerimientos[[#This Row],[Prioridad]]="Media",((AI360*60)+AJ360)-15))</f>
        <v>#VALUE!</v>
      </c>
      <c r="AM360" s="11">
        <f>TablaRequerimientos[[#This Row],[Tiempo Avance Incidente]]</f>
        <v>2.0833333110203966E-4</v>
      </c>
      <c r="AN360" s="11">
        <f t="shared" si="39"/>
        <v>0</v>
      </c>
      <c r="AO360" s="11">
        <f t="shared" si="40"/>
        <v>0</v>
      </c>
      <c r="AP360" s="11">
        <f>IF(TablaRequerimientos[[#This Row],[Prioridad]]="Baja",((AN360*60)+AO360)-720,IF(TablaRequerimientos[[#This Row],[Prioridad]]="Media",((AN360*60)+AO360)-120))</f>
        <v>-720</v>
      </c>
      <c r="AR360" t="str">
        <f t="shared" si="41"/>
        <v>martes</v>
      </c>
    </row>
    <row r="361" spans="1:44" x14ac:dyDescent="0.25">
      <c r="A361" s="26" t="s">
        <v>4815</v>
      </c>
      <c r="B361" t="s">
        <v>4816</v>
      </c>
      <c r="C361" t="s">
        <v>395</v>
      </c>
      <c r="D361" t="s">
        <v>150</v>
      </c>
      <c r="E361" t="s">
        <v>546</v>
      </c>
      <c r="F361" t="s">
        <v>111</v>
      </c>
      <c r="G361" s="12">
        <v>43844</v>
      </c>
      <c r="H361" s="13">
        <v>0.7756481481481482</v>
      </c>
      <c r="I361" s="12">
        <v>43845</v>
      </c>
      <c r="J361" s="13">
        <v>0.42127314814814815</v>
      </c>
      <c r="K361" s="27">
        <v>43846.458356481482</v>
      </c>
      <c r="M361" s="11"/>
      <c r="O361" s="11" t="s">
        <v>546</v>
      </c>
      <c r="P361" s="11" t="s">
        <v>546</v>
      </c>
      <c r="X361" s="29" t="str">
        <f>IFERROR(VLOOKUP(TablaRequerimientos[[#This Row],[ID de orden de trabajo+]],#REF!,11,FALSE),"Por validar")</f>
        <v>Por validar</v>
      </c>
      <c r="Y361" s="11" t="str">
        <f>IFERROR(VLOOKUP(TablaRequerimientos[[#This Row],[ID de orden de trabajo+]],#REF!,12,FALSE),"Por validar")</f>
        <v>Por validar</v>
      </c>
      <c r="Z361" s="11">
        <v>3.9351851592073217E-4</v>
      </c>
      <c r="AA361" s="11" t="s">
        <v>37</v>
      </c>
      <c r="AC361" s="17" t="str">
        <f>TablaRequerimientos[[#This Row],[Tiempo Total Gestión]]</f>
        <v/>
      </c>
      <c r="AD361" s="11" t="e">
        <f t="shared" si="35"/>
        <v>#VALUE!</v>
      </c>
      <c r="AE361" s="11" t="e">
        <f t="shared" si="36"/>
        <v>#VALUE!</v>
      </c>
      <c r="AF361" s="11" t="e">
        <f>IF(TablaRequerimientos[[#This Row],[Prioridad]]="Baja",(AD361-24)*60+AE361,IF(TablaRequerimientos[[#This Row],[Prioridad]]="Media",(AD361-4)*60+AE361,(AD361-2)*60+AE361))</f>
        <v>#VALUE!</v>
      </c>
      <c r="AH361" s="29" t="str">
        <f>TablaRequerimientos[[#This Row],[Tiempo Creación (HH:mm)]]</f>
        <v>Por validar</v>
      </c>
      <c r="AI361" s="28" t="e">
        <f t="shared" si="37"/>
        <v>#VALUE!</v>
      </c>
      <c r="AJ361" s="28" t="e">
        <f t="shared" si="38"/>
        <v>#VALUE!</v>
      </c>
      <c r="AK361" s="28" t="e">
        <f>IF(TablaRequerimientos[[#This Row],[Prioridad]]="Baja",((AI361*60)+AJ361)-30,IF(TablaRequerimientos[[#This Row],[Prioridad]]="Media",((AI361*60)+AJ361)-15))</f>
        <v>#VALUE!</v>
      </c>
      <c r="AM361" s="11">
        <f>TablaRequerimientos[[#This Row],[Tiempo Avance Incidente]]</f>
        <v>3.9351851592073217E-4</v>
      </c>
      <c r="AN361" s="11">
        <f t="shared" si="39"/>
        <v>0</v>
      </c>
      <c r="AO361" s="11">
        <f t="shared" si="40"/>
        <v>0</v>
      </c>
      <c r="AP361" s="11">
        <f>IF(TablaRequerimientos[[#This Row],[Prioridad]]="Baja",((AN361*60)+AO361)-720,IF(TablaRequerimientos[[#This Row],[Prioridad]]="Media",((AN361*60)+AO361)-120))</f>
        <v>-720</v>
      </c>
      <c r="AR361" t="str">
        <f t="shared" si="41"/>
        <v>martes</v>
      </c>
    </row>
    <row r="362" spans="1:44" x14ac:dyDescent="0.25">
      <c r="A362" s="26" t="s">
        <v>4817</v>
      </c>
      <c r="B362" t="s">
        <v>4818</v>
      </c>
      <c r="C362" t="s">
        <v>161</v>
      </c>
      <c r="D362" t="s">
        <v>150</v>
      </c>
      <c r="E362" t="s">
        <v>546</v>
      </c>
      <c r="F362" t="s">
        <v>124</v>
      </c>
      <c r="G362" s="12">
        <v>43844</v>
      </c>
      <c r="H362" s="13">
        <v>0.64652777777777781</v>
      </c>
      <c r="I362" s="12">
        <v>43844</v>
      </c>
      <c r="J362" s="13">
        <v>0.65482638888888889</v>
      </c>
      <c r="K362" s="27">
        <v>43845.722268518519</v>
      </c>
      <c r="M362" s="11"/>
      <c r="O362" s="11" t="s">
        <v>546</v>
      </c>
      <c r="P362" s="11" t="s">
        <v>546</v>
      </c>
      <c r="X362" s="29" t="str">
        <f>IFERROR(VLOOKUP(TablaRequerimientos[[#This Row],[ID de orden de trabajo+]],#REF!,11,FALSE),"Por validar")</f>
        <v>Por validar</v>
      </c>
      <c r="Y362" s="11" t="str">
        <f>IFERROR(VLOOKUP(TablaRequerimientos[[#This Row],[ID de orden de trabajo+]],#REF!,12,FALSE),"Por validar")</f>
        <v>Por validar</v>
      </c>
      <c r="Z362" s="11">
        <v>3.4722223062999547E-5</v>
      </c>
      <c r="AA362" s="11" t="s">
        <v>37</v>
      </c>
      <c r="AC362" s="17" t="str">
        <f>TablaRequerimientos[[#This Row],[Tiempo Total Gestión]]</f>
        <v/>
      </c>
      <c r="AD362" s="11" t="e">
        <f t="shared" si="35"/>
        <v>#VALUE!</v>
      </c>
      <c r="AE362" s="11" t="e">
        <f t="shared" si="36"/>
        <v>#VALUE!</v>
      </c>
      <c r="AF362" s="11" t="e">
        <f>IF(TablaRequerimientos[[#This Row],[Prioridad]]="Baja",(AD362-24)*60+AE362,IF(TablaRequerimientos[[#This Row],[Prioridad]]="Media",(AD362-4)*60+AE362,(AD362-2)*60+AE362))</f>
        <v>#VALUE!</v>
      </c>
      <c r="AH362" s="29" t="str">
        <f>TablaRequerimientos[[#This Row],[Tiempo Creación (HH:mm)]]</f>
        <v>Por validar</v>
      </c>
      <c r="AI362" s="28" t="e">
        <f t="shared" si="37"/>
        <v>#VALUE!</v>
      </c>
      <c r="AJ362" s="28" t="e">
        <f t="shared" si="38"/>
        <v>#VALUE!</v>
      </c>
      <c r="AK362" s="28" t="e">
        <f>IF(TablaRequerimientos[[#This Row],[Prioridad]]="Baja",((AI362*60)+AJ362)-30,IF(TablaRequerimientos[[#This Row],[Prioridad]]="Media",((AI362*60)+AJ362)-15))</f>
        <v>#VALUE!</v>
      </c>
      <c r="AM362" s="11">
        <f>TablaRequerimientos[[#This Row],[Tiempo Avance Incidente]]</f>
        <v>3.4722223062999547E-5</v>
      </c>
      <c r="AN362" s="11">
        <f t="shared" si="39"/>
        <v>0</v>
      </c>
      <c r="AO362" s="11">
        <f t="shared" si="40"/>
        <v>0</v>
      </c>
      <c r="AP362" s="11">
        <f>IF(TablaRequerimientos[[#This Row],[Prioridad]]="Baja",((AN362*60)+AO362)-720,IF(TablaRequerimientos[[#This Row],[Prioridad]]="Media",((AN362*60)+AO362)-120))</f>
        <v>-720</v>
      </c>
      <c r="AR362" t="str">
        <f t="shared" si="41"/>
        <v>martes</v>
      </c>
    </row>
    <row r="363" spans="1:44" x14ac:dyDescent="0.25">
      <c r="A363" s="26" t="s">
        <v>4819</v>
      </c>
      <c r="B363" t="s">
        <v>4820</v>
      </c>
      <c r="C363" t="s">
        <v>395</v>
      </c>
      <c r="D363" t="s">
        <v>150</v>
      </c>
      <c r="E363" t="s">
        <v>546</v>
      </c>
      <c r="F363" t="s">
        <v>111</v>
      </c>
      <c r="G363" s="12">
        <v>43844</v>
      </c>
      <c r="H363" s="13">
        <v>0.7015393518518519</v>
      </c>
      <c r="I363" s="12">
        <v>43844</v>
      </c>
      <c r="J363" s="13">
        <v>0.72221064814814817</v>
      </c>
      <c r="K363" s="27">
        <v>43845.722268518519</v>
      </c>
      <c r="M363" s="11"/>
      <c r="O363" s="11" t="s">
        <v>546</v>
      </c>
      <c r="P363" s="11" t="s">
        <v>546</v>
      </c>
      <c r="X363" s="17" t="str">
        <f>IFERROR(VLOOKUP(TablaRequerimientos[[#This Row],[ID de orden de trabajo+]],#REF!,11,FALSE),"Por validar")</f>
        <v>Por validar</v>
      </c>
      <c r="Y363" s="11" t="str">
        <f>IFERROR(VLOOKUP(TablaRequerimientos[[#This Row],[ID de orden de trabajo+]],#REF!,12,FALSE),"Por validar")</f>
        <v>Por validar</v>
      </c>
      <c r="Z363" s="11">
        <v>2.314814628334716E-5</v>
      </c>
      <c r="AA363" s="11" t="s">
        <v>37</v>
      </c>
      <c r="AC363" s="17" t="str">
        <f>TablaRequerimientos[[#This Row],[Tiempo Total Gestión]]</f>
        <v/>
      </c>
      <c r="AD363" s="11" t="e">
        <f t="shared" si="35"/>
        <v>#VALUE!</v>
      </c>
      <c r="AE363" s="11" t="e">
        <f t="shared" si="36"/>
        <v>#VALUE!</v>
      </c>
      <c r="AF363" s="11" t="e">
        <f>IF(TablaRequerimientos[[#This Row],[Prioridad]]="Baja",(AD363-24)*60+AE363,IF(TablaRequerimientos[[#This Row],[Prioridad]]="Media",(AD363-4)*60+AE363,(AD363-2)*60+AE363))</f>
        <v>#VALUE!</v>
      </c>
      <c r="AH363" s="17" t="str">
        <f>TablaRequerimientos[[#This Row],[Tiempo Creación (HH:mm)]]</f>
        <v>Por validar</v>
      </c>
      <c r="AI363" s="11" t="e">
        <f t="shared" si="37"/>
        <v>#VALUE!</v>
      </c>
      <c r="AJ363" s="11" t="e">
        <f t="shared" si="38"/>
        <v>#VALUE!</v>
      </c>
      <c r="AK363" s="11" t="e">
        <f>IF(TablaRequerimientos[[#This Row],[Prioridad]]="Baja",((AI363*60)+AJ363)-30,IF(TablaRequerimientos[[#This Row],[Prioridad]]="Media",((AI363*60)+AJ363)-15))</f>
        <v>#VALUE!</v>
      </c>
      <c r="AM363" s="11">
        <f>TablaRequerimientos[[#This Row],[Tiempo Avance Incidente]]</f>
        <v>2.314814628334716E-5</v>
      </c>
      <c r="AN363" s="11">
        <f t="shared" si="39"/>
        <v>0</v>
      </c>
      <c r="AO363" s="11">
        <f t="shared" si="40"/>
        <v>0</v>
      </c>
      <c r="AP363" s="11">
        <f>IF(TablaRequerimientos[[#This Row],[Prioridad]]="Baja",((AN363*60)+AO363)-720,IF(TablaRequerimientos[[#This Row],[Prioridad]]="Media",((AN363*60)+AO363)-120))</f>
        <v>-720</v>
      </c>
      <c r="AR363" t="str">
        <f t="shared" si="41"/>
        <v>martes</v>
      </c>
    </row>
    <row r="364" spans="1:44" x14ac:dyDescent="0.25">
      <c r="A364" s="26" t="s">
        <v>4821</v>
      </c>
      <c r="B364" t="s">
        <v>4191</v>
      </c>
      <c r="C364" t="s">
        <v>462</v>
      </c>
      <c r="D364" t="s">
        <v>150</v>
      </c>
      <c r="E364" t="s">
        <v>37</v>
      </c>
      <c r="F364" t="s">
        <v>111</v>
      </c>
      <c r="G364" s="12">
        <v>43844</v>
      </c>
      <c r="H364" s="13">
        <v>0.71930555555555553</v>
      </c>
      <c r="I364" s="12">
        <v>43846</v>
      </c>
      <c r="J364" s="13">
        <v>0.65576388888888892</v>
      </c>
      <c r="K364" s="27">
        <v>43847.713935185187</v>
      </c>
      <c r="M364" s="11"/>
      <c r="O364" s="11" t="s">
        <v>133</v>
      </c>
      <c r="P364" s="11" t="s">
        <v>37</v>
      </c>
      <c r="X364" s="17" t="str">
        <f>IFERROR(VLOOKUP(TablaRequerimientos[[#This Row],[ID de orden de trabajo+]],#REF!,11,FALSE),"Por validar")</f>
        <v>Por validar</v>
      </c>
      <c r="Y364" s="11" t="str">
        <f>IFERROR(VLOOKUP(TablaRequerimientos[[#This Row],[ID de orden de trabajo+]],#REF!,12,FALSE),"Por validar")</f>
        <v>Por validar</v>
      </c>
      <c r="Z364" s="11">
        <v>3.3564814657438546E-4</v>
      </c>
      <c r="AA364" s="11" t="s">
        <v>37</v>
      </c>
      <c r="AC364" s="17" t="str">
        <f>TablaRequerimientos[[#This Row],[Tiempo Total Gestión]]</f>
        <v>00:00</v>
      </c>
      <c r="AD364" s="11">
        <f t="shared" si="35"/>
        <v>0</v>
      </c>
      <c r="AE364" s="11">
        <f t="shared" si="36"/>
        <v>0</v>
      </c>
      <c r="AF364" s="11">
        <f>IF(TablaRequerimientos[[#This Row],[Prioridad]]="Baja",(AD364-24)*60+AE364,IF(TablaRequerimientos[[#This Row],[Prioridad]]="Media",(AD364-4)*60+AE364,(AD364-2)*60+AE364))</f>
        <v>-1440</v>
      </c>
      <c r="AH364" s="17" t="str">
        <f>TablaRequerimientos[[#This Row],[Tiempo Creación (HH:mm)]]</f>
        <v>Por validar</v>
      </c>
      <c r="AI364" s="11" t="e">
        <f t="shared" si="37"/>
        <v>#VALUE!</v>
      </c>
      <c r="AJ364" s="11" t="e">
        <f t="shared" si="38"/>
        <v>#VALUE!</v>
      </c>
      <c r="AK364" s="11" t="e">
        <f>IF(TablaRequerimientos[[#This Row],[Prioridad]]="Baja",((AI364*60)+AJ364)-30,IF(TablaRequerimientos[[#This Row],[Prioridad]]="Media",((AI364*60)+AJ364)-15))</f>
        <v>#VALUE!</v>
      </c>
      <c r="AM364" s="11">
        <f>TablaRequerimientos[[#This Row],[Tiempo Avance Incidente]]</f>
        <v>3.3564814657438546E-4</v>
      </c>
      <c r="AN364" s="11">
        <f t="shared" si="39"/>
        <v>0</v>
      </c>
      <c r="AO364" s="11">
        <f t="shared" si="40"/>
        <v>0</v>
      </c>
      <c r="AP364" s="11">
        <f>IF(TablaRequerimientos[[#This Row],[Prioridad]]="Baja",((AN364*60)+AO364)-720,IF(TablaRequerimientos[[#This Row],[Prioridad]]="Media",((AN364*60)+AO364)-120))</f>
        <v>-720</v>
      </c>
      <c r="AR364" t="str">
        <f t="shared" si="41"/>
        <v>martes</v>
      </c>
    </row>
    <row r="365" spans="1:44" x14ac:dyDescent="0.25">
      <c r="A365" s="26" t="s">
        <v>4822</v>
      </c>
      <c r="B365" t="s">
        <v>4823</v>
      </c>
      <c r="C365" t="s">
        <v>395</v>
      </c>
      <c r="D365" t="s">
        <v>150</v>
      </c>
      <c r="E365" t="s">
        <v>37</v>
      </c>
      <c r="F365" t="s">
        <v>111</v>
      </c>
      <c r="G365" s="12">
        <v>43844</v>
      </c>
      <c r="H365" s="13">
        <v>0.79340277777777779</v>
      </c>
      <c r="I365" s="12">
        <v>43847</v>
      </c>
      <c r="J365" s="13">
        <v>0.36261574074074071</v>
      </c>
      <c r="K365" s="27">
        <v>43848.364583333336</v>
      </c>
      <c r="M365" s="11"/>
      <c r="O365" s="11" t="s">
        <v>133</v>
      </c>
      <c r="P365" s="11" t="s">
        <v>37</v>
      </c>
      <c r="X365" s="17" t="str">
        <f>IFERROR(VLOOKUP(TablaRequerimientos[[#This Row],[ID de orden de trabajo+]],#REF!,11,FALSE),"Por validar")</f>
        <v>Por validar</v>
      </c>
      <c r="Y365" s="11" t="str">
        <f>IFERROR(VLOOKUP(TablaRequerimientos[[#This Row],[ID de orden de trabajo+]],#REF!,12,FALSE),"Por validar")</f>
        <v>Por validar</v>
      </c>
      <c r="Z365" s="11">
        <v>3.4722222335403785E-4</v>
      </c>
      <c r="AA365" s="11" t="s">
        <v>37</v>
      </c>
      <c r="AC365" s="17" t="str">
        <f>TablaRequerimientos[[#This Row],[Tiempo Total Gestión]]</f>
        <v>00:00</v>
      </c>
      <c r="AD365" s="11">
        <f t="shared" si="35"/>
        <v>0</v>
      </c>
      <c r="AE365" s="11">
        <f t="shared" si="36"/>
        <v>0</v>
      </c>
      <c r="AF365" s="11">
        <f>IF(TablaRequerimientos[[#This Row],[Prioridad]]="Baja",(AD365-24)*60+AE365,IF(TablaRequerimientos[[#This Row],[Prioridad]]="Media",(AD365-4)*60+AE365,(AD365-2)*60+AE365))</f>
        <v>-1440</v>
      </c>
      <c r="AH365" s="17" t="str">
        <f>TablaRequerimientos[[#This Row],[Tiempo Creación (HH:mm)]]</f>
        <v>Por validar</v>
      </c>
      <c r="AI365" s="11" t="e">
        <f t="shared" si="37"/>
        <v>#VALUE!</v>
      </c>
      <c r="AJ365" s="11" t="e">
        <f t="shared" si="38"/>
        <v>#VALUE!</v>
      </c>
      <c r="AK365" s="11" t="e">
        <f>IF(TablaRequerimientos[[#This Row],[Prioridad]]="Baja",((AI365*60)+AJ365)-30,IF(TablaRequerimientos[[#This Row],[Prioridad]]="Media",((AI365*60)+AJ365)-15))</f>
        <v>#VALUE!</v>
      </c>
      <c r="AM365" s="11">
        <f>TablaRequerimientos[[#This Row],[Tiempo Avance Incidente]]</f>
        <v>3.4722222335403785E-4</v>
      </c>
      <c r="AN365" s="11">
        <f t="shared" si="39"/>
        <v>0</v>
      </c>
      <c r="AO365" s="11">
        <f t="shared" si="40"/>
        <v>0</v>
      </c>
      <c r="AP365" s="11">
        <f>IF(TablaRequerimientos[[#This Row],[Prioridad]]="Baja",((AN365*60)+AO365)-720,IF(TablaRequerimientos[[#This Row],[Prioridad]]="Media",((AN365*60)+AO365)-120))</f>
        <v>-720</v>
      </c>
      <c r="AR365" t="str">
        <f t="shared" si="41"/>
        <v>martes</v>
      </c>
    </row>
    <row r="366" spans="1:44" x14ac:dyDescent="0.25">
      <c r="A366" s="26" t="s">
        <v>4824</v>
      </c>
      <c r="B366" t="s">
        <v>4825</v>
      </c>
      <c r="C366" t="s">
        <v>395</v>
      </c>
      <c r="D366" t="s">
        <v>150</v>
      </c>
      <c r="E366" t="s">
        <v>546</v>
      </c>
      <c r="F366" t="s">
        <v>111</v>
      </c>
      <c r="G366" s="12">
        <v>43844</v>
      </c>
      <c r="H366" s="13">
        <v>0.66922453703703699</v>
      </c>
      <c r="I366" s="12">
        <v>43845</v>
      </c>
      <c r="J366" s="13">
        <v>0.41709490740740746</v>
      </c>
      <c r="K366" s="27">
        <v>43846.458356481482</v>
      </c>
      <c r="M366" s="11"/>
      <c r="O366" s="11" t="s">
        <v>546</v>
      </c>
      <c r="P366" s="11" t="s">
        <v>546</v>
      </c>
      <c r="X366" s="17" t="str">
        <f>IFERROR(VLOOKUP(TablaRequerimientos[[#This Row],[ID de orden de trabajo+]],#REF!,11,FALSE),"Por validar")</f>
        <v>Por validar</v>
      </c>
      <c r="Y366" s="11" t="str">
        <f>IFERROR(VLOOKUP(TablaRequerimientos[[#This Row],[ID de orden de trabajo+]],#REF!,12,FALSE),"Por validar")</f>
        <v>Por validar</v>
      </c>
      <c r="Z366" s="11">
        <v>1.1574069503694773E-5</v>
      </c>
      <c r="AA366" s="11" t="s">
        <v>37</v>
      </c>
      <c r="AC366" s="17" t="str">
        <f>TablaRequerimientos[[#This Row],[Tiempo Total Gestión]]</f>
        <v/>
      </c>
      <c r="AD366" s="11" t="e">
        <f t="shared" si="35"/>
        <v>#VALUE!</v>
      </c>
      <c r="AE366" s="11" t="e">
        <f t="shared" si="36"/>
        <v>#VALUE!</v>
      </c>
      <c r="AF366" s="11" t="e">
        <f>IF(TablaRequerimientos[[#This Row],[Prioridad]]="Baja",(AD366-24)*60+AE366,IF(TablaRequerimientos[[#This Row],[Prioridad]]="Media",(AD366-4)*60+AE366,(AD366-2)*60+AE366))</f>
        <v>#VALUE!</v>
      </c>
      <c r="AH366" s="17" t="str">
        <f>TablaRequerimientos[[#This Row],[Tiempo Creación (HH:mm)]]</f>
        <v>Por validar</v>
      </c>
      <c r="AI366" s="11" t="e">
        <f t="shared" si="37"/>
        <v>#VALUE!</v>
      </c>
      <c r="AJ366" s="11" t="e">
        <f t="shared" si="38"/>
        <v>#VALUE!</v>
      </c>
      <c r="AK366" s="11" t="e">
        <f>IF(TablaRequerimientos[[#This Row],[Prioridad]]="Baja",((AI366*60)+AJ366)-30,IF(TablaRequerimientos[[#This Row],[Prioridad]]="Media",((AI366*60)+AJ366)-15))</f>
        <v>#VALUE!</v>
      </c>
      <c r="AM366" s="11">
        <f>TablaRequerimientos[[#This Row],[Tiempo Avance Incidente]]</f>
        <v>1.1574069503694773E-5</v>
      </c>
      <c r="AN366" s="11">
        <f t="shared" si="39"/>
        <v>0</v>
      </c>
      <c r="AO366" s="11">
        <f t="shared" si="40"/>
        <v>0</v>
      </c>
      <c r="AP366" s="11">
        <f>IF(TablaRequerimientos[[#This Row],[Prioridad]]="Baja",((AN366*60)+AO366)-720,IF(TablaRequerimientos[[#This Row],[Prioridad]]="Media",((AN366*60)+AO366)-120))</f>
        <v>-720</v>
      </c>
      <c r="AR366" t="str">
        <f t="shared" si="41"/>
        <v>martes</v>
      </c>
    </row>
    <row r="367" spans="1:44" x14ac:dyDescent="0.25">
      <c r="A367" s="26" t="s">
        <v>4826</v>
      </c>
      <c r="B367" t="s">
        <v>4827</v>
      </c>
      <c r="C367" t="s">
        <v>4157</v>
      </c>
      <c r="D367" t="s">
        <v>150</v>
      </c>
      <c r="E367" t="s">
        <v>546</v>
      </c>
      <c r="F367" t="s">
        <v>111</v>
      </c>
      <c r="G367" s="12">
        <v>43844</v>
      </c>
      <c r="H367" s="13">
        <v>0.72342592592592592</v>
      </c>
      <c r="I367" s="12">
        <v>43845</v>
      </c>
      <c r="J367" s="13">
        <v>0.63241898148148146</v>
      </c>
      <c r="K367" s="27">
        <v>43846.704432870371</v>
      </c>
      <c r="M367" s="11"/>
      <c r="O367" s="11" t="s">
        <v>546</v>
      </c>
      <c r="P367" s="11" t="s">
        <v>546</v>
      </c>
      <c r="X367" s="29" t="str">
        <f>IFERROR(VLOOKUP(TablaRequerimientos[[#This Row],[ID de orden de trabajo+]],#REF!,11,FALSE),"Por validar")</f>
        <v>Por validar</v>
      </c>
      <c r="Y367" s="11" t="str">
        <f>IFERROR(VLOOKUP(TablaRequerimientos[[#This Row],[ID de orden de trabajo+]],#REF!,12,FALSE),"Por validar")</f>
        <v>Por validar</v>
      </c>
      <c r="Z367" s="11">
        <v>-1.5046296175569296E-4</v>
      </c>
      <c r="AA367" s="11" t="s">
        <v>37</v>
      </c>
      <c r="AC367" s="17" t="str">
        <f>TablaRequerimientos[[#This Row],[Tiempo Total Gestión]]</f>
        <v/>
      </c>
      <c r="AD367" s="11" t="e">
        <f t="shared" si="35"/>
        <v>#VALUE!</v>
      </c>
      <c r="AE367" s="11" t="e">
        <f t="shared" si="36"/>
        <v>#VALUE!</v>
      </c>
      <c r="AF367" s="11" t="e">
        <f>IF(TablaRequerimientos[[#This Row],[Prioridad]]="Baja",(AD367-24)*60+AE367,IF(TablaRequerimientos[[#This Row],[Prioridad]]="Media",(AD367-4)*60+AE367,(AD367-2)*60+AE367))</f>
        <v>#VALUE!</v>
      </c>
      <c r="AH367" s="29" t="str">
        <f>TablaRequerimientos[[#This Row],[Tiempo Creación (HH:mm)]]</f>
        <v>Por validar</v>
      </c>
      <c r="AI367" s="28" t="e">
        <f t="shared" si="37"/>
        <v>#VALUE!</v>
      </c>
      <c r="AJ367" s="28" t="e">
        <f t="shared" si="38"/>
        <v>#VALUE!</v>
      </c>
      <c r="AK367" s="28" t="e">
        <f>IF(TablaRequerimientos[[#This Row],[Prioridad]]="Baja",((AI367*60)+AJ367)-30,IF(TablaRequerimientos[[#This Row],[Prioridad]]="Media",((AI367*60)+AJ367)-15))</f>
        <v>#VALUE!</v>
      </c>
      <c r="AM367" s="11">
        <f>TablaRequerimientos[[#This Row],[Tiempo Avance Incidente]]</f>
        <v>-1.5046296175569296E-4</v>
      </c>
      <c r="AN367" s="11" t="e">
        <f t="shared" si="39"/>
        <v>#NUM!</v>
      </c>
      <c r="AO367" s="11" t="e">
        <f t="shared" si="40"/>
        <v>#NUM!</v>
      </c>
      <c r="AP367" s="11" t="e">
        <f>IF(TablaRequerimientos[[#This Row],[Prioridad]]="Baja",((AN367*60)+AO367)-720,IF(TablaRequerimientos[[#This Row],[Prioridad]]="Media",((AN367*60)+AO367)-120))</f>
        <v>#NUM!</v>
      </c>
      <c r="AR367" t="str">
        <f t="shared" si="41"/>
        <v>martes</v>
      </c>
    </row>
    <row r="368" spans="1:44" x14ac:dyDescent="0.25">
      <c r="A368" s="26" t="s">
        <v>4828</v>
      </c>
      <c r="B368" t="s">
        <v>4829</v>
      </c>
      <c r="C368" t="s">
        <v>395</v>
      </c>
      <c r="D368" t="s">
        <v>150</v>
      </c>
      <c r="E368" t="s">
        <v>546</v>
      </c>
      <c r="F368" t="s">
        <v>111</v>
      </c>
      <c r="G368" s="12">
        <v>43844</v>
      </c>
      <c r="H368" s="13">
        <v>0.7362847222222223</v>
      </c>
      <c r="I368" s="12">
        <v>43844</v>
      </c>
      <c r="J368" s="13">
        <v>0.74465277777777772</v>
      </c>
      <c r="K368" s="27">
        <v>43845.791030092594</v>
      </c>
      <c r="M368" s="11"/>
      <c r="O368" s="11" t="s">
        <v>546</v>
      </c>
      <c r="P368" s="11" t="s">
        <v>546</v>
      </c>
      <c r="X368" s="17" t="str">
        <f>IFERROR(VLOOKUP(TablaRequerimientos[[#This Row],[ID de orden de trabajo+]],#REF!,11,FALSE),"Por validar")</f>
        <v>Por validar</v>
      </c>
      <c r="Y368" s="11" t="str">
        <f>IFERROR(VLOOKUP(TablaRequerimientos[[#This Row],[ID de orden de trabajo+]],#REF!,12,FALSE),"Por validar")</f>
        <v>Por validar</v>
      </c>
      <c r="Z368" s="11">
        <v>1.1574076779652387E-5</v>
      </c>
      <c r="AA368" s="11" t="s">
        <v>37</v>
      </c>
      <c r="AC368" s="17" t="str">
        <f>TablaRequerimientos[[#This Row],[Tiempo Total Gestión]]</f>
        <v/>
      </c>
      <c r="AD368" s="11" t="e">
        <f t="shared" si="35"/>
        <v>#VALUE!</v>
      </c>
      <c r="AE368" s="11" t="e">
        <f t="shared" si="36"/>
        <v>#VALUE!</v>
      </c>
      <c r="AF368" s="11" t="e">
        <f>IF(TablaRequerimientos[[#This Row],[Prioridad]]="Baja",(AD368-24)*60+AE368,IF(TablaRequerimientos[[#This Row],[Prioridad]]="Media",(AD368-4)*60+AE368,(AD368-2)*60+AE368))</f>
        <v>#VALUE!</v>
      </c>
      <c r="AH368" s="17" t="str">
        <f>TablaRequerimientos[[#This Row],[Tiempo Creación (HH:mm)]]</f>
        <v>Por validar</v>
      </c>
      <c r="AI368" s="11" t="e">
        <f t="shared" si="37"/>
        <v>#VALUE!</v>
      </c>
      <c r="AJ368" s="11" t="e">
        <f t="shared" si="38"/>
        <v>#VALUE!</v>
      </c>
      <c r="AK368" s="11" t="e">
        <f>IF(TablaRequerimientos[[#This Row],[Prioridad]]="Baja",((AI368*60)+AJ368)-30,IF(TablaRequerimientos[[#This Row],[Prioridad]]="Media",((AI368*60)+AJ368)-15))</f>
        <v>#VALUE!</v>
      </c>
      <c r="AM368" s="11">
        <f>TablaRequerimientos[[#This Row],[Tiempo Avance Incidente]]</f>
        <v>1.1574076779652387E-5</v>
      </c>
      <c r="AN368" s="11">
        <f t="shared" si="39"/>
        <v>0</v>
      </c>
      <c r="AO368" s="11">
        <f t="shared" si="40"/>
        <v>0</v>
      </c>
      <c r="AP368" s="11">
        <f>IF(TablaRequerimientos[[#This Row],[Prioridad]]="Baja",((AN368*60)+AO368)-720,IF(TablaRequerimientos[[#This Row],[Prioridad]]="Media",((AN368*60)+AO368)-120))</f>
        <v>-720</v>
      </c>
      <c r="AR368" t="str">
        <f t="shared" si="41"/>
        <v>martes</v>
      </c>
    </row>
    <row r="369" spans="1:44" x14ac:dyDescent="0.25">
      <c r="A369" s="26" t="s">
        <v>4830</v>
      </c>
      <c r="B369" t="s">
        <v>4831</v>
      </c>
      <c r="C369" t="s">
        <v>395</v>
      </c>
      <c r="D369" t="s">
        <v>150</v>
      </c>
      <c r="E369" t="s">
        <v>546</v>
      </c>
      <c r="F369" t="s">
        <v>111</v>
      </c>
      <c r="G369" s="12">
        <v>43845</v>
      </c>
      <c r="H369" s="13">
        <v>0.36548611111111112</v>
      </c>
      <c r="I369" s="12">
        <v>43845</v>
      </c>
      <c r="J369" s="13">
        <v>0.41804398148148153</v>
      </c>
      <c r="K369" s="27">
        <v>43846.458356481482</v>
      </c>
      <c r="M369" s="11"/>
      <c r="O369" s="11" t="s">
        <v>546</v>
      </c>
      <c r="P369" s="11" t="s">
        <v>546</v>
      </c>
      <c r="X369" s="17" t="str">
        <f>IFERROR(VLOOKUP(TablaRequerimientos[[#This Row],[ID de orden de trabajo+]],#REF!,11,FALSE),"Por validar")</f>
        <v>Por validar</v>
      </c>
      <c r="Y369" s="11" t="str">
        <f>IFERROR(VLOOKUP(TablaRequerimientos[[#This Row],[ID de orden de trabajo+]],#REF!,12,FALSE),"Por validar")</f>
        <v>Por validar</v>
      </c>
      <c r="Z369" s="11">
        <v>2.3148153559304774E-5</v>
      </c>
      <c r="AA369" s="11" t="s">
        <v>37</v>
      </c>
      <c r="AC369" s="17" t="str">
        <f>TablaRequerimientos[[#This Row],[Tiempo Total Gestión]]</f>
        <v/>
      </c>
      <c r="AD369" s="11" t="e">
        <f t="shared" si="35"/>
        <v>#VALUE!</v>
      </c>
      <c r="AE369" s="11" t="e">
        <f t="shared" si="36"/>
        <v>#VALUE!</v>
      </c>
      <c r="AF369" s="11" t="e">
        <f>IF(TablaRequerimientos[[#This Row],[Prioridad]]="Baja",(AD369-24)*60+AE369,IF(TablaRequerimientos[[#This Row],[Prioridad]]="Media",(AD369-4)*60+AE369,(AD369-2)*60+AE369))</f>
        <v>#VALUE!</v>
      </c>
      <c r="AH369" s="17" t="str">
        <f>TablaRequerimientos[[#This Row],[Tiempo Creación (HH:mm)]]</f>
        <v>Por validar</v>
      </c>
      <c r="AI369" s="11" t="e">
        <f t="shared" si="37"/>
        <v>#VALUE!</v>
      </c>
      <c r="AJ369" s="11" t="e">
        <f t="shared" si="38"/>
        <v>#VALUE!</v>
      </c>
      <c r="AK369" s="11" t="e">
        <f>IF(TablaRequerimientos[[#This Row],[Prioridad]]="Baja",((AI369*60)+AJ369)-30,IF(TablaRequerimientos[[#This Row],[Prioridad]]="Media",((AI369*60)+AJ369)-15))</f>
        <v>#VALUE!</v>
      </c>
      <c r="AM369" s="11">
        <f>TablaRequerimientos[[#This Row],[Tiempo Avance Incidente]]</f>
        <v>2.3148153559304774E-5</v>
      </c>
      <c r="AN369" s="11">
        <f t="shared" si="39"/>
        <v>0</v>
      </c>
      <c r="AO369" s="11">
        <f t="shared" si="40"/>
        <v>0</v>
      </c>
      <c r="AP369" s="11">
        <f>IF(TablaRequerimientos[[#This Row],[Prioridad]]="Baja",((AN369*60)+AO369)-720,IF(TablaRequerimientos[[#This Row],[Prioridad]]="Media",((AN369*60)+AO369)-120))</f>
        <v>-720</v>
      </c>
      <c r="AR369" t="str">
        <f t="shared" si="41"/>
        <v>miércoles</v>
      </c>
    </row>
    <row r="370" spans="1:44" x14ac:dyDescent="0.25">
      <c r="A370" s="26" t="s">
        <v>4832</v>
      </c>
      <c r="B370" t="s">
        <v>4746</v>
      </c>
      <c r="C370" t="s">
        <v>395</v>
      </c>
      <c r="D370" t="s">
        <v>150</v>
      </c>
      <c r="E370" t="s">
        <v>546</v>
      </c>
      <c r="F370" t="s">
        <v>111</v>
      </c>
      <c r="G370" s="12">
        <v>43845</v>
      </c>
      <c r="H370" s="13">
        <v>0.36907407407407411</v>
      </c>
      <c r="I370" s="12">
        <v>43845</v>
      </c>
      <c r="J370" s="13">
        <v>0.37146990740740743</v>
      </c>
      <c r="K370" s="27">
        <v>43846.377800925926</v>
      </c>
      <c r="M370" s="11"/>
      <c r="O370" s="11" t="s">
        <v>546</v>
      </c>
      <c r="P370" s="11" t="s">
        <v>546</v>
      </c>
      <c r="X370" s="29" t="str">
        <f>IFERROR(VLOOKUP(TablaRequerimientos[[#This Row],[ID de orden de trabajo+]],#REF!,11,FALSE),"Por validar")</f>
        <v>Por validar</v>
      </c>
      <c r="Y370" s="11" t="str">
        <f>IFERROR(VLOOKUP(TablaRequerimientos[[#This Row],[ID de orden de trabajo+]],#REF!,12,FALSE),"Por validar")</f>
        <v>Por validar</v>
      </c>
      <c r="Z370" s="11">
        <v>1.1574069503694773E-5</v>
      </c>
      <c r="AA370" s="11" t="s">
        <v>37</v>
      </c>
      <c r="AC370" s="17" t="str">
        <f>TablaRequerimientos[[#This Row],[Tiempo Total Gestión]]</f>
        <v/>
      </c>
      <c r="AD370" s="11" t="e">
        <f t="shared" si="35"/>
        <v>#VALUE!</v>
      </c>
      <c r="AE370" s="11" t="e">
        <f t="shared" si="36"/>
        <v>#VALUE!</v>
      </c>
      <c r="AF370" s="11" t="e">
        <f>IF(TablaRequerimientos[[#This Row],[Prioridad]]="Baja",(AD370-24)*60+AE370,IF(TablaRequerimientos[[#This Row],[Prioridad]]="Media",(AD370-4)*60+AE370,(AD370-2)*60+AE370))</f>
        <v>#VALUE!</v>
      </c>
      <c r="AH370" s="29" t="str">
        <f>TablaRequerimientos[[#This Row],[Tiempo Creación (HH:mm)]]</f>
        <v>Por validar</v>
      </c>
      <c r="AI370" s="28" t="e">
        <f t="shared" si="37"/>
        <v>#VALUE!</v>
      </c>
      <c r="AJ370" s="28" t="e">
        <f t="shared" si="38"/>
        <v>#VALUE!</v>
      </c>
      <c r="AK370" s="28" t="e">
        <f>IF(TablaRequerimientos[[#This Row],[Prioridad]]="Baja",((AI370*60)+AJ370)-30,IF(TablaRequerimientos[[#This Row],[Prioridad]]="Media",((AI370*60)+AJ370)-15))</f>
        <v>#VALUE!</v>
      </c>
      <c r="AM370" s="11">
        <f>TablaRequerimientos[[#This Row],[Tiempo Avance Incidente]]</f>
        <v>1.1574069503694773E-5</v>
      </c>
      <c r="AN370" s="11">
        <f t="shared" si="39"/>
        <v>0</v>
      </c>
      <c r="AO370" s="11">
        <f t="shared" si="40"/>
        <v>0</v>
      </c>
      <c r="AP370" s="11">
        <f>IF(TablaRequerimientos[[#This Row],[Prioridad]]="Baja",((AN370*60)+AO370)-720,IF(TablaRequerimientos[[#This Row],[Prioridad]]="Media",((AN370*60)+AO370)-120))</f>
        <v>-720</v>
      </c>
      <c r="AR370" t="str">
        <f t="shared" si="41"/>
        <v>miércoles</v>
      </c>
    </row>
    <row r="371" spans="1:44" x14ac:dyDescent="0.25">
      <c r="A371" s="26" t="s">
        <v>4833</v>
      </c>
      <c r="B371" t="s">
        <v>4207</v>
      </c>
      <c r="C371" t="s">
        <v>462</v>
      </c>
      <c r="D371" t="s">
        <v>150</v>
      </c>
      <c r="E371" t="s">
        <v>546</v>
      </c>
      <c r="F371" t="s">
        <v>111</v>
      </c>
      <c r="G371" s="12">
        <v>43845</v>
      </c>
      <c r="H371" s="13">
        <v>0.37547453703703698</v>
      </c>
      <c r="I371" s="12">
        <v>43845</v>
      </c>
      <c r="J371" s="13">
        <v>0.59402777777777771</v>
      </c>
      <c r="K371" s="27">
        <v>43846.627962962964</v>
      </c>
      <c r="M371" s="11"/>
      <c r="O371" s="11" t="s">
        <v>546</v>
      </c>
      <c r="P371" s="11" t="s">
        <v>546</v>
      </c>
      <c r="X371" s="29" t="str">
        <f>IFERROR(VLOOKUP(TablaRequerimientos[[#This Row],[ID de orden de trabajo+]],#REF!,11,FALSE),"Por validar")</f>
        <v>Por validar</v>
      </c>
      <c r="Y371" s="11" t="str">
        <f>IFERROR(VLOOKUP(TablaRequerimientos[[#This Row],[ID de orden de trabajo+]],#REF!,12,FALSE),"Por validar")</f>
        <v>Por validar</v>
      </c>
      <c r="Z371" s="11">
        <v>-2.3148147738538682E-4</v>
      </c>
      <c r="AA371" s="11" t="s">
        <v>37</v>
      </c>
      <c r="AC371" s="17" t="str">
        <f>TablaRequerimientos[[#This Row],[Tiempo Total Gestión]]</f>
        <v/>
      </c>
      <c r="AD371" s="11" t="e">
        <f t="shared" si="35"/>
        <v>#VALUE!</v>
      </c>
      <c r="AE371" s="11" t="e">
        <f t="shared" si="36"/>
        <v>#VALUE!</v>
      </c>
      <c r="AF371" s="11" t="e">
        <f>IF(TablaRequerimientos[[#This Row],[Prioridad]]="Baja",(AD371-24)*60+AE371,IF(TablaRequerimientos[[#This Row],[Prioridad]]="Media",(AD371-4)*60+AE371,(AD371-2)*60+AE371))</f>
        <v>#VALUE!</v>
      </c>
      <c r="AH371" s="29" t="str">
        <f>TablaRequerimientos[[#This Row],[Tiempo Creación (HH:mm)]]</f>
        <v>Por validar</v>
      </c>
      <c r="AI371" s="28" t="e">
        <f t="shared" si="37"/>
        <v>#VALUE!</v>
      </c>
      <c r="AJ371" s="28" t="e">
        <f t="shared" si="38"/>
        <v>#VALUE!</v>
      </c>
      <c r="AK371" s="28" t="e">
        <f>IF(TablaRequerimientos[[#This Row],[Prioridad]]="Baja",((AI371*60)+AJ371)-30,IF(TablaRequerimientos[[#This Row],[Prioridad]]="Media",((AI371*60)+AJ371)-15))</f>
        <v>#VALUE!</v>
      </c>
      <c r="AM371" s="11">
        <f>TablaRequerimientos[[#This Row],[Tiempo Avance Incidente]]</f>
        <v>-2.3148147738538682E-4</v>
      </c>
      <c r="AN371" s="11" t="e">
        <f t="shared" si="39"/>
        <v>#NUM!</v>
      </c>
      <c r="AO371" s="11" t="e">
        <f t="shared" si="40"/>
        <v>#NUM!</v>
      </c>
      <c r="AP371" s="11" t="e">
        <f>IF(TablaRequerimientos[[#This Row],[Prioridad]]="Baja",((AN371*60)+AO371)-720,IF(TablaRequerimientos[[#This Row],[Prioridad]]="Media",((AN371*60)+AO371)-120))</f>
        <v>#NUM!</v>
      </c>
      <c r="AR371" t="str">
        <f t="shared" si="41"/>
        <v>miércoles</v>
      </c>
    </row>
    <row r="372" spans="1:44" x14ac:dyDescent="0.25">
      <c r="A372" s="26" t="s">
        <v>4834</v>
      </c>
      <c r="B372" t="s">
        <v>4835</v>
      </c>
      <c r="C372" t="s">
        <v>395</v>
      </c>
      <c r="D372" t="s">
        <v>150</v>
      </c>
      <c r="E372" t="s">
        <v>546</v>
      </c>
      <c r="F372" t="s">
        <v>111</v>
      </c>
      <c r="G372" s="12">
        <v>43845</v>
      </c>
      <c r="H372" s="13">
        <v>0.38271990740740741</v>
      </c>
      <c r="I372" s="12">
        <v>43845</v>
      </c>
      <c r="J372" s="13">
        <v>0.43655092592592593</v>
      </c>
      <c r="K372" s="27">
        <v>43846.458356481482</v>
      </c>
      <c r="M372" s="11"/>
      <c r="O372" s="11" t="s">
        <v>546</v>
      </c>
      <c r="P372" s="11" t="s">
        <v>546</v>
      </c>
      <c r="X372" s="29" t="str">
        <f>IFERROR(VLOOKUP(TablaRequerimientos[[#This Row],[ID de orden de trabajo+]],#REF!,11,FALSE),"Por validar")</f>
        <v>Por validar</v>
      </c>
      <c r="Y372" s="11" t="str">
        <f>IFERROR(VLOOKUP(TablaRequerimientos[[#This Row],[ID de orden de trabajo+]],#REF!,12,FALSE),"Por validar")</f>
        <v>Por validar</v>
      </c>
      <c r="Z372" s="11">
        <v>9.3750000087311491E-4</v>
      </c>
      <c r="AA372" s="11" t="s">
        <v>37</v>
      </c>
      <c r="AC372" s="17" t="str">
        <f>TablaRequerimientos[[#This Row],[Tiempo Total Gestión]]</f>
        <v/>
      </c>
      <c r="AD372" s="11" t="e">
        <f t="shared" si="35"/>
        <v>#VALUE!</v>
      </c>
      <c r="AE372" s="11" t="e">
        <f t="shared" si="36"/>
        <v>#VALUE!</v>
      </c>
      <c r="AF372" s="11" t="e">
        <f>IF(TablaRequerimientos[[#This Row],[Prioridad]]="Baja",(AD372-24)*60+AE372,IF(TablaRequerimientos[[#This Row],[Prioridad]]="Media",(AD372-4)*60+AE372,(AD372-2)*60+AE372))</f>
        <v>#VALUE!</v>
      </c>
      <c r="AH372" s="29" t="str">
        <f>TablaRequerimientos[[#This Row],[Tiempo Creación (HH:mm)]]</f>
        <v>Por validar</v>
      </c>
      <c r="AI372" s="28" t="e">
        <f t="shared" si="37"/>
        <v>#VALUE!</v>
      </c>
      <c r="AJ372" s="28" t="e">
        <f t="shared" si="38"/>
        <v>#VALUE!</v>
      </c>
      <c r="AK372" s="28" t="e">
        <f>IF(TablaRequerimientos[[#This Row],[Prioridad]]="Baja",((AI372*60)+AJ372)-30,IF(TablaRequerimientos[[#This Row],[Prioridad]]="Media",((AI372*60)+AJ372)-15))</f>
        <v>#VALUE!</v>
      </c>
      <c r="AM372" s="11">
        <f>TablaRequerimientos[[#This Row],[Tiempo Avance Incidente]]</f>
        <v>9.3750000087311491E-4</v>
      </c>
      <c r="AN372" s="11">
        <f t="shared" si="39"/>
        <v>0</v>
      </c>
      <c r="AO372" s="11">
        <f t="shared" si="40"/>
        <v>1</v>
      </c>
      <c r="AP372" s="11">
        <f>IF(TablaRequerimientos[[#This Row],[Prioridad]]="Baja",((AN372*60)+AO372)-720,IF(TablaRequerimientos[[#This Row],[Prioridad]]="Media",((AN372*60)+AO372)-120))</f>
        <v>-719</v>
      </c>
      <c r="AR372" t="str">
        <f t="shared" si="41"/>
        <v>miércoles</v>
      </c>
    </row>
    <row r="373" spans="1:44" x14ac:dyDescent="0.25">
      <c r="A373" s="26" t="s">
        <v>4836</v>
      </c>
      <c r="B373" t="s">
        <v>4423</v>
      </c>
      <c r="C373" t="s">
        <v>395</v>
      </c>
      <c r="D373" t="s">
        <v>150</v>
      </c>
      <c r="E373" t="s">
        <v>546</v>
      </c>
      <c r="F373" t="s">
        <v>111</v>
      </c>
      <c r="G373" s="12">
        <v>43845</v>
      </c>
      <c r="H373" s="13">
        <v>0.4136111111111111</v>
      </c>
      <c r="I373" s="12">
        <v>43845</v>
      </c>
      <c r="J373" s="13">
        <v>0.63444444444444448</v>
      </c>
      <c r="K373" s="27">
        <v>43846.704432870371</v>
      </c>
      <c r="M373" s="11"/>
      <c r="O373" s="11" t="s">
        <v>546</v>
      </c>
      <c r="P373" s="11" t="s">
        <v>546</v>
      </c>
      <c r="X373" s="17" t="str">
        <f>IFERROR(VLOOKUP(TablaRequerimientos[[#This Row],[ID de orden de trabajo+]],#REF!,11,FALSE),"Por validar")</f>
        <v>Por validar</v>
      </c>
      <c r="Y373" s="11" t="str">
        <f>IFERROR(VLOOKUP(TablaRequerimientos[[#This Row],[ID de orden de trabajo+]],#REF!,12,FALSE),"Por validar")</f>
        <v>Por validar</v>
      </c>
      <c r="Z373" s="11">
        <v>3.5879630013369024E-4</v>
      </c>
      <c r="AA373" s="11" t="s">
        <v>37</v>
      </c>
      <c r="AC373" s="17" t="str">
        <f>TablaRequerimientos[[#This Row],[Tiempo Total Gestión]]</f>
        <v/>
      </c>
      <c r="AD373" s="11" t="e">
        <f t="shared" si="35"/>
        <v>#VALUE!</v>
      </c>
      <c r="AE373" s="11" t="e">
        <f t="shared" si="36"/>
        <v>#VALUE!</v>
      </c>
      <c r="AF373" s="11" t="e">
        <f>IF(TablaRequerimientos[[#This Row],[Prioridad]]="Baja",(AD373-24)*60+AE373,IF(TablaRequerimientos[[#This Row],[Prioridad]]="Media",(AD373-4)*60+AE373,(AD373-2)*60+AE373))</f>
        <v>#VALUE!</v>
      </c>
      <c r="AH373" s="17" t="str">
        <f>TablaRequerimientos[[#This Row],[Tiempo Creación (HH:mm)]]</f>
        <v>Por validar</v>
      </c>
      <c r="AI373" s="11" t="e">
        <f t="shared" si="37"/>
        <v>#VALUE!</v>
      </c>
      <c r="AJ373" s="11" t="e">
        <f t="shared" si="38"/>
        <v>#VALUE!</v>
      </c>
      <c r="AK373" s="11" t="e">
        <f>IF(TablaRequerimientos[[#This Row],[Prioridad]]="Baja",((AI373*60)+AJ373)-30,IF(TablaRequerimientos[[#This Row],[Prioridad]]="Media",((AI373*60)+AJ373)-15))</f>
        <v>#VALUE!</v>
      </c>
      <c r="AM373" s="11">
        <f>TablaRequerimientos[[#This Row],[Tiempo Avance Incidente]]</f>
        <v>3.5879630013369024E-4</v>
      </c>
      <c r="AN373" s="11">
        <f t="shared" si="39"/>
        <v>0</v>
      </c>
      <c r="AO373" s="11">
        <f t="shared" si="40"/>
        <v>0</v>
      </c>
      <c r="AP373" s="11">
        <f>IF(TablaRequerimientos[[#This Row],[Prioridad]]="Baja",((AN373*60)+AO373)-720,IF(TablaRequerimientos[[#This Row],[Prioridad]]="Media",((AN373*60)+AO373)-120))</f>
        <v>-720</v>
      </c>
      <c r="AR373" t="str">
        <f t="shared" si="41"/>
        <v>miércoles</v>
      </c>
    </row>
    <row r="374" spans="1:44" x14ac:dyDescent="0.25">
      <c r="A374" s="26" t="s">
        <v>4837</v>
      </c>
      <c r="B374" t="s">
        <v>4838</v>
      </c>
      <c r="C374" t="s">
        <v>771</v>
      </c>
      <c r="D374" t="s">
        <v>150</v>
      </c>
      <c r="E374" t="s">
        <v>546</v>
      </c>
      <c r="F374" t="s">
        <v>111</v>
      </c>
      <c r="G374" s="12">
        <v>43845</v>
      </c>
      <c r="H374" s="13">
        <v>0.37061342592592594</v>
      </c>
      <c r="I374" s="12">
        <v>43845</v>
      </c>
      <c r="J374" s="13">
        <v>0.73902777777777784</v>
      </c>
      <c r="K374" s="27">
        <v>43846.805798611109</v>
      </c>
      <c r="M374" s="11"/>
      <c r="O374" s="11" t="s">
        <v>546</v>
      </c>
      <c r="P374" s="11" t="s">
        <v>546</v>
      </c>
      <c r="X374" s="29" t="str">
        <f>IFERROR(VLOOKUP(TablaRequerimientos[[#This Row],[ID de orden de trabajo+]],#REF!,11,FALSE),"Por validar")</f>
        <v>Por validar</v>
      </c>
      <c r="Y374" s="11" t="str">
        <f>IFERROR(VLOOKUP(TablaRequerimientos[[#This Row],[ID de orden de trabajo+]],#REF!,12,FALSE),"Por validar")</f>
        <v>Por validar</v>
      </c>
      <c r="Z374" s="11">
        <v>1.1574076779652387E-5</v>
      </c>
      <c r="AA374" s="11" t="s">
        <v>37</v>
      </c>
      <c r="AC374" s="17" t="str">
        <f>TablaRequerimientos[[#This Row],[Tiempo Total Gestión]]</f>
        <v/>
      </c>
      <c r="AD374" s="11" t="e">
        <f t="shared" si="35"/>
        <v>#VALUE!</v>
      </c>
      <c r="AE374" s="11" t="e">
        <f t="shared" si="36"/>
        <v>#VALUE!</v>
      </c>
      <c r="AF374" s="11" t="e">
        <f>IF(TablaRequerimientos[[#This Row],[Prioridad]]="Baja",(AD374-24)*60+AE374,IF(TablaRequerimientos[[#This Row],[Prioridad]]="Media",(AD374-4)*60+AE374,(AD374-2)*60+AE374))</f>
        <v>#VALUE!</v>
      </c>
      <c r="AH374" s="29" t="str">
        <f>TablaRequerimientos[[#This Row],[Tiempo Creación (HH:mm)]]</f>
        <v>Por validar</v>
      </c>
      <c r="AI374" s="28" t="e">
        <f t="shared" si="37"/>
        <v>#VALUE!</v>
      </c>
      <c r="AJ374" s="28" t="e">
        <f t="shared" si="38"/>
        <v>#VALUE!</v>
      </c>
      <c r="AK374" s="28" t="e">
        <f>IF(TablaRequerimientos[[#This Row],[Prioridad]]="Baja",((AI374*60)+AJ374)-30,IF(TablaRequerimientos[[#This Row],[Prioridad]]="Media",((AI374*60)+AJ374)-15))</f>
        <v>#VALUE!</v>
      </c>
      <c r="AM374" s="11">
        <f>TablaRequerimientos[[#This Row],[Tiempo Avance Incidente]]</f>
        <v>1.1574076779652387E-5</v>
      </c>
      <c r="AN374" s="11">
        <f t="shared" si="39"/>
        <v>0</v>
      </c>
      <c r="AO374" s="11">
        <f t="shared" si="40"/>
        <v>0</v>
      </c>
      <c r="AP374" s="11">
        <f>IF(TablaRequerimientos[[#This Row],[Prioridad]]="Baja",((AN374*60)+AO374)-720,IF(TablaRequerimientos[[#This Row],[Prioridad]]="Media",((AN374*60)+AO374)-120))</f>
        <v>-720</v>
      </c>
      <c r="AR374" t="str">
        <f t="shared" si="41"/>
        <v>miércoles</v>
      </c>
    </row>
    <row r="375" spans="1:44" x14ac:dyDescent="0.25">
      <c r="A375" s="26" t="s">
        <v>4839</v>
      </c>
      <c r="B375" t="s">
        <v>4369</v>
      </c>
      <c r="C375" t="s">
        <v>395</v>
      </c>
      <c r="D375" t="s">
        <v>150</v>
      </c>
      <c r="E375" t="s">
        <v>546</v>
      </c>
      <c r="F375" t="s">
        <v>111</v>
      </c>
      <c r="G375" s="12">
        <v>43845</v>
      </c>
      <c r="H375" s="13">
        <v>0.40349537037037037</v>
      </c>
      <c r="I375" s="12">
        <v>43845</v>
      </c>
      <c r="J375" s="13">
        <v>0.44405092592592593</v>
      </c>
      <c r="K375" s="27">
        <v>43846.458356481482</v>
      </c>
      <c r="M375" s="11"/>
      <c r="O375" s="11" t="s">
        <v>546</v>
      </c>
      <c r="P375" s="11" t="s">
        <v>546</v>
      </c>
      <c r="X375" s="17" t="str">
        <f>IFERROR(VLOOKUP(TablaRequerimientos[[#This Row],[ID de orden de trabajo+]],#REF!,11,FALSE),"Por validar")</f>
        <v>Por validar</v>
      </c>
      <c r="Y375" s="11" t="str">
        <f>IFERROR(VLOOKUP(TablaRequerimientos[[#This Row],[ID de orden de trabajo+]],#REF!,12,FALSE),"Por validar")</f>
        <v>Por validar</v>
      </c>
      <c r="Z375" s="11">
        <v>2.3148153559304774E-5</v>
      </c>
      <c r="AA375" s="11" t="s">
        <v>37</v>
      </c>
      <c r="AC375" s="17" t="str">
        <f>TablaRequerimientos[[#This Row],[Tiempo Total Gestión]]</f>
        <v/>
      </c>
      <c r="AD375" s="11" t="e">
        <f t="shared" si="35"/>
        <v>#VALUE!</v>
      </c>
      <c r="AE375" s="11" t="e">
        <f t="shared" si="36"/>
        <v>#VALUE!</v>
      </c>
      <c r="AF375" s="11" t="e">
        <f>IF(TablaRequerimientos[[#This Row],[Prioridad]]="Baja",(AD375-24)*60+AE375,IF(TablaRequerimientos[[#This Row],[Prioridad]]="Media",(AD375-4)*60+AE375,(AD375-2)*60+AE375))</f>
        <v>#VALUE!</v>
      </c>
      <c r="AH375" s="17" t="str">
        <f>TablaRequerimientos[[#This Row],[Tiempo Creación (HH:mm)]]</f>
        <v>Por validar</v>
      </c>
      <c r="AI375" s="11" t="e">
        <f t="shared" si="37"/>
        <v>#VALUE!</v>
      </c>
      <c r="AJ375" s="11" t="e">
        <f t="shared" si="38"/>
        <v>#VALUE!</v>
      </c>
      <c r="AK375" s="11" t="e">
        <f>IF(TablaRequerimientos[[#This Row],[Prioridad]]="Baja",((AI375*60)+AJ375)-30,IF(TablaRequerimientos[[#This Row],[Prioridad]]="Media",((AI375*60)+AJ375)-15))</f>
        <v>#VALUE!</v>
      </c>
      <c r="AM375" s="11">
        <f>TablaRequerimientos[[#This Row],[Tiempo Avance Incidente]]</f>
        <v>2.3148153559304774E-5</v>
      </c>
      <c r="AN375" s="11">
        <f t="shared" si="39"/>
        <v>0</v>
      </c>
      <c r="AO375" s="11">
        <f t="shared" si="40"/>
        <v>0</v>
      </c>
      <c r="AP375" s="11">
        <f>IF(TablaRequerimientos[[#This Row],[Prioridad]]="Baja",((AN375*60)+AO375)-720,IF(TablaRequerimientos[[#This Row],[Prioridad]]="Media",((AN375*60)+AO375)-120))</f>
        <v>-720</v>
      </c>
      <c r="AR375" t="str">
        <f t="shared" si="41"/>
        <v>miércoles</v>
      </c>
    </row>
    <row r="376" spans="1:44" x14ac:dyDescent="0.25">
      <c r="A376" s="26" t="s">
        <v>4840</v>
      </c>
      <c r="B376" t="s">
        <v>4841</v>
      </c>
      <c r="C376" t="s">
        <v>161</v>
      </c>
      <c r="D376" t="s">
        <v>150</v>
      </c>
      <c r="E376" t="s">
        <v>546</v>
      </c>
      <c r="F376" t="s">
        <v>111</v>
      </c>
      <c r="G376" s="12">
        <v>43845</v>
      </c>
      <c r="H376" s="13">
        <v>0.41600694444444447</v>
      </c>
      <c r="I376" s="12">
        <v>43845</v>
      </c>
      <c r="J376" s="13">
        <v>0.68126157407407406</v>
      </c>
      <c r="K376" s="27">
        <v>43846.704432870371</v>
      </c>
      <c r="M376" s="11"/>
      <c r="O376" s="11" t="s">
        <v>546</v>
      </c>
      <c r="P376" s="11" t="s">
        <v>546</v>
      </c>
      <c r="X376" s="29" t="str">
        <f>IFERROR(VLOOKUP(TablaRequerimientos[[#This Row],[ID de orden de trabajo+]],#REF!,11,FALSE),"Por validar")</f>
        <v>Por validar</v>
      </c>
      <c r="Y376" s="11" t="str">
        <f>IFERROR(VLOOKUP(TablaRequerimientos[[#This Row],[ID de orden de trabajo+]],#REF!,12,FALSE),"Por validar")</f>
        <v>Por validar</v>
      </c>
      <c r="Z376" s="11">
        <v>2.3148153559304774E-5</v>
      </c>
      <c r="AA376" s="11" t="s">
        <v>37</v>
      </c>
      <c r="AC376" s="17" t="str">
        <f>TablaRequerimientos[[#This Row],[Tiempo Total Gestión]]</f>
        <v/>
      </c>
      <c r="AD376" s="11" t="e">
        <f t="shared" si="35"/>
        <v>#VALUE!</v>
      </c>
      <c r="AE376" s="11" t="e">
        <f t="shared" si="36"/>
        <v>#VALUE!</v>
      </c>
      <c r="AF376" s="11" t="e">
        <f>IF(TablaRequerimientos[[#This Row],[Prioridad]]="Baja",(AD376-24)*60+AE376,IF(TablaRequerimientos[[#This Row],[Prioridad]]="Media",(AD376-4)*60+AE376,(AD376-2)*60+AE376))</f>
        <v>#VALUE!</v>
      </c>
      <c r="AH376" s="29" t="str">
        <f>TablaRequerimientos[[#This Row],[Tiempo Creación (HH:mm)]]</f>
        <v>Por validar</v>
      </c>
      <c r="AI376" s="28" t="e">
        <f t="shared" si="37"/>
        <v>#VALUE!</v>
      </c>
      <c r="AJ376" s="28" t="e">
        <f t="shared" si="38"/>
        <v>#VALUE!</v>
      </c>
      <c r="AK376" s="28" t="e">
        <f>IF(TablaRequerimientos[[#This Row],[Prioridad]]="Baja",((AI376*60)+AJ376)-30,IF(TablaRequerimientos[[#This Row],[Prioridad]]="Media",((AI376*60)+AJ376)-15))</f>
        <v>#VALUE!</v>
      </c>
      <c r="AM376" s="11">
        <f>TablaRequerimientos[[#This Row],[Tiempo Avance Incidente]]</f>
        <v>2.3148153559304774E-5</v>
      </c>
      <c r="AN376" s="11">
        <f t="shared" si="39"/>
        <v>0</v>
      </c>
      <c r="AO376" s="11">
        <f t="shared" si="40"/>
        <v>0</v>
      </c>
      <c r="AP376" s="11">
        <f>IF(TablaRequerimientos[[#This Row],[Prioridad]]="Baja",((AN376*60)+AO376)-720,IF(TablaRequerimientos[[#This Row],[Prioridad]]="Media",((AN376*60)+AO376)-120))</f>
        <v>-720</v>
      </c>
      <c r="AR376" t="str">
        <f t="shared" si="41"/>
        <v>miércoles</v>
      </c>
    </row>
    <row r="377" spans="1:44" x14ac:dyDescent="0.25">
      <c r="A377" s="26" t="s">
        <v>4842</v>
      </c>
      <c r="B377" t="s">
        <v>4843</v>
      </c>
      <c r="C377" t="s">
        <v>149</v>
      </c>
      <c r="D377" t="s">
        <v>150</v>
      </c>
      <c r="E377" t="s">
        <v>546</v>
      </c>
      <c r="F377" t="s">
        <v>111</v>
      </c>
      <c r="G377" s="12">
        <v>43845</v>
      </c>
      <c r="H377" s="13">
        <v>0.44236111111111115</v>
      </c>
      <c r="I377" s="12">
        <v>43845</v>
      </c>
      <c r="J377" s="13">
        <v>0.47773148148148148</v>
      </c>
      <c r="K377" s="27">
        <v>43846.546539351853</v>
      </c>
      <c r="M377" s="11"/>
      <c r="O377" s="28" t="s">
        <v>546</v>
      </c>
      <c r="P377" s="11" t="s">
        <v>546</v>
      </c>
      <c r="X377" s="17" t="str">
        <f>IFERROR(VLOOKUP(TablaRequerimientos[[#This Row],[ID de orden de trabajo+]],#REF!,11,FALSE),"Por validar")</f>
        <v>Por validar</v>
      </c>
      <c r="Y377" s="11" t="str">
        <f>IFERROR(VLOOKUP(TablaRequerimientos[[#This Row],[ID de orden de trabajo+]],#REF!,12,FALSE),"Por validar")</f>
        <v>Por validar</v>
      </c>
      <c r="Z377" s="11">
        <v>1.7361111531499773E-4</v>
      </c>
      <c r="AA377" s="11" t="s">
        <v>37</v>
      </c>
      <c r="AC377" s="29" t="str">
        <f>TablaRequerimientos[[#This Row],[Tiempo Total Gestión]]</f>
        <v/>
      </c>
      <c r="AD377" s="28">
        <v>24</v>
      </c>
      <c r="AE377" s="28" t="e">
        <f t="shared" si="36"/>
        <v>#VALUE!</v>
      </c>
      <c r="AF377" s="28" t="e">
        <f>IF(TablaRequerimientos[[#This Row],[Prioridad]]="Baja",(AD377-24)*60+AE377,IF(TablaRequerimientos[[#This Row],[Prioridad]]="Media",(AD377-4)*60+AE377,(AD377-2)*60+AE377))</f>
        <v>#VALUE!</v>
      </c>
      <c r="AH377" s="17" t="str">
        <f>TablaRequerimientos[[#This Row],[Tiempo Creación (HH:mm)]]</f>
        <v>Por validar</v>
      </c>
      <c r="AI377" s="11" t="e">
        <f t="shared" si="37"/>
        <v>#VALUE!</v>
      </c>
      <c r="AJ377" s="11" t="e">
        <f t="shared" si="38"/>
        <v>#VALUE!</v>
      </c>
      <c r="AK377" s="11" t="e">
        <f>IF(TablaRequerimientos[[#This Row],[Prioridad]]="Baja",((AI377*60)+AJ377)-30,IF(TablaRequerimientos[[#This Row],[Prioridad]]="Media",((AI377*60)+AJ377)-15))</f>
        <v>#VALUE!</v>
      </c>
      <c r="AM377" s="11">
        <f>TablaRequerimientos[[#This Row],[Tiempo Avance Incidente]]</f>
        <v>1.7361111531499773E-4</v>
      </c>
      <c r="AN377" s="11">
        <f t="shared" si="39"/>
        <v>0</v>
      </c>
      <c r="AO377" s="11">
        <f t="shared" si="40"/>
        <v>0</v>
      </c>
      <c r="AP377" s="11">
        <f>IF(TablaRequerimientos[[#This Row],[Prioridad]]="Baja",((AN377*60)+AO377)-720,IF(TablaRequerimientos[[#This Row],[Prioridad]]="Media",((AN377*60)+AO377)-120))</f>
        <v>-720</v>
      </c>
      <c r="AR377" t="str">
        <f t="shared" si="41"/>
        <v>miércoles</v>
      </c>
    </row>
    <row r="378" spans="1:44" x14ac:dyDescent="0.25">
      <c r="A378" s="26" t="s">
        <v>4844</v>
      </c>
      <c r="B378" t="s">
        <v>4845</v>
      </c>
      <c r="C378" t="s">
        <v>395</v>
      </c>
      <c r="D378" t="s">
        <v>150</v>
      </c>
      <c r="E378" t="s">
        <v>37</v>
      </c>
      <c r="F378" t="s">
        <v>111</v>
      </c>
      <c r="G378" s="12">
        <v>43845</v>
      </c>
      <c r="H378" s="13">
        <v>0.48024305555555552</v>
      </c>
      <c r="I378" s="12">
        <v>43846</v>
      </c>
      <c r="J378" s="13">
        <v>0.64311342592592591</v>
      </c>
      <c r="K378" s="27">
        <v>43847.713935185187</v>
      </c>
      <c r="M378" s="11"/>
      <c r="O378" s="11" t="s">
        <v>133</v>
      </c>
      <c r="P378" s="11" t="s">
        <v>37</v>
      </c>
      <c r="X378" s="17" t="str">
        <f>IFERROR(VLOOKUP(TablaRequerimientos[[#This Row],[ID de orden de trabajo+]],#REF!,11,FALSE),"Por validar")</f>
        <v>Por validar</v>
      </c>
      <c r="Y378" s="11" t="str">
        <f>IFERROR(VLOOKUP(TablaRequerimientos[[#This Row],[ID de orden de trabajo+]],#REF!,12,FALSE),"Por validar")</f>
        <v>Por validar</v>
      </c>
      <c r="Z378" s="11">
        <v>4.6296299842651933E-5</v>
      </c>
      <c r="AA378" s="11" t="s">
        <v>37</v>
      </c>
      <c r="AC378" s="17" t="str">
        <f>TablaRequerimientos[[#This Row],[Tiempo Total Gestión]]</f>
        <v>00:00</v>
      </c>
      <c r="AD378" s="11">
        <f t="shared" si="35"/>
        <v>0</v>
      </c>
      <c r="AE378" s="11">
        <f t="shared" si="36"/>
        <v>0</v>
      </c>
      <c r="AF378" s="11">
        <f>IF(TablaRequerimientos[[#This Row],[Prioridad]]="Baja",(AD378-24)*60+AE378,IF(TablaRequerimientos[[#This Row],[Prioridad]]="Media",(AD378-4)*60+AE378,(AD378-2)*60+AE378))</f>
        <v>-1440</v>
      </c>
      <c r="AH378" s="17" t="str">
        <f>TablaRequerimientos[[#This Row],[Tiempo Creación (HH:mm)]]</f>
        <v>Por validar</v>
      </c>
      <c r="AI378" s="11" t="e">
        <f t="shared" si="37"/>
        <v>#VALUE!</v>
      </c>
      <c r="AJ378" s="11" t="e">
        <f t="shared" si="38"/>
        <v>#VALUE!</v>
      </c>
      <c r="AK378" s="11" t="e">
        <f>IF(TablaRequerimientos[[#This Row],[Prioridad]]="Baja",((AI378*60)+AJ378)-30,IF(TablaRequerimientos[[#This Row],[Prioridad]]="Media",((AI378*60)+AJ378)-15))</f>
        <v>#VALUE!</v>
      </c>
      <c r="AM378" s="11">
        <f>TablaRequerimientos[[#This Row],[Tiempo Avance Incidente]]</f>
        <v>4.6296299842651933E-5</v>
      </c>
      <c r="AN378" s="11">
        <f t="shared" si="39"/>
        <v>0</v>
      </c>
      <c r="AO378" s="11">
        <f t="shared" si="40"/>
        <v>0</v>
      </c>
      <c r="AP378" s="11">
        <f>IF(TablaRequerimientos[[#This Row],[Prioridad]]="Baja",((AN378*60)+AO378)-720,IF(TablaRequerimientos[[#This Row],[Prioridad]]="Media",((AN378*60)+AO378)-120))</f>
        <v>-720</v>
      </c>
      <c r="AR378" t="str">
        <f t="shared" si="41"/>
        <v>miércoles</v>
      </c>
    </row>
    <row r="379" spans="1:44" x14ac:dyDescent="0.25">
      <c r="A379" s="26" t="s">
        <v>4846</v>
      </c>
      <c r="B379" t="s">
        <v>4847</v>
      </c>
      <c r="C379" t="s">
        <v>395</v>
      </c>
      <c r="D379" t="s">
        <v>150</v>
      </c>
      <c r="E379" t="s">
        <v>546</v>
      </c>
      <c r="F379" t="s">
        <v>111</v>
      </c>
      <c r="G379" s="12">
        <v>43845</v>
      </c>
      <c r="H379" s="13">
        <v>0.48255787037037035</v>
      </c>
      <c r="I379" s="12">
        <v>43845</v>
      </c>
      <c r="J379" s="13">
        <v>0.67541666666666667</v>
      </c>
      <c r="K379" s="27">
        <v>43846.704432870371</v>
      </c>
      <c r="M379" s="11"/>
      <c r="O379" s="11" t="s">
        <v>546</v>
      </c>
      <c r="P379" s="11" t="s">
        <v>546</v>
      </c>
      <c r="X379" s="17" t="str">
        <f>IFERROR(VLOOKUP(TablaRequerimientos[[#This Row],[ID de orden de trabajo+]],#REF!,11,FALSE),"Por validar")</f>
        <v>Por validar</v>
      </c>
      <c r="Y379" s="11" t="str">
        <f>IFERROR(VLOOKUP(TablaRequerimientos[[#This Row],[ID de orden de trabajo+]],#REF!,12,FALSE),"Por validar")</f>
        <v>Por validar</v>
      </c>
      <c r="Z379" s="11">
        <v>2.314814628334716E-5</v>
      </c>
      <c r="AA379" s="11" t="s">
        <v>37</v>
      </c>
      <c r="AC379" s="17" t="str">
        <f>TablaRequerimientos[[#This Row],[Tiempo Total Gestión]]</f>
        <v/>
      </c>
      <c r="AD379" s="11" t="e">
        <f t="shared" si="35"/>
        <v>#VALUE!</v>
      </c>
      <c r="AE379" s="11" t="e">
        <f t="shared" si="36"/>
        <v>#VALUE!</v>
      </c>
      <c r="AF379" s="11" t="e">
        <f>IF(TablaRequerimientos[[#This Row],[Prioridad]]="Baja",(AD379-24)*60+AE379,IF(TablaRequerimientos[[#This Row],[Prioridad]]="Media",(AD379-4)*60+AE379,(AD379-2)*60+AE379))</f>
        <v>#VALUE!</v>
      </c>
      <c r="AH379" s="17" t="str">
        <f>TablaRequerimientos[[#This Row],[Tiempo Creación (HH:mm)]]</f>
        <v>Por validar</v>
      </c>
      <c r="AI379" s="11" t="e">
        <f t="shared" si="37"/>
        <v>#VALUE!</v>
      </c>
      <c r="AJ379" s="11" t="e">
        <f t="shared" si="38"/>
        <v>#VALUE!</v>
      </c>
      <c r="AK379" s="11" t="e">
        <f>IF(TablaRequerimientos[[#This Row],[Prioridad]]="Baja",((AI379*60)+AJ379)-30,IF(TablaRequerimientos[[#This Row],[Prioridad]]="Media",((AI379*60)+AJ379)-15))</f>
        <v>#VALUE!</v>
      </c>
      <c r="AM379" s="11">
        <f>TablaRequerimientos[[#This Row],[Tiempo Avance Incidente]]</f>
        <v>2.314814628334716E-5</v>
      </c>
      <c r="AN379" s="11">
        <f t="shared" si="39"/>
        <v>0</v>
      </c>
      <c r="AO379" s="11">
        <f t="shared" si="40"/>
        <v>0</v>
      </c>
      <c r="AP379" s="11">
        <f>IF(TablaRequerimientos[[#This Row],[Prioridad]]="Baja",((AN379*60)+AO379)-720,IF(TablaRequerimientos[[#This Row],[Prioridad]]="Media",((AN379*60)+AO379)-120))</f>
        <v>-720</v>
      </c>
      <c r="AR379" t="str">
        <f t="shared" si="41"/>
        <v>miércoles</v>
      </c>
    </row>
    <row r="380" spans="1:44" x14ac:dyDescent="0.25">
      <c r="A380" s="26" t="s">
        <v>4848</v>
      </c>
      <c r="B380" t="s">
        <v>4849</v>
      </c>
      <c r="C380" t="s">
        <v>161</v>
      </c>
      <c r="D380" t="s">
        <v>150</v>
      </c>
      <c r="E380" t="s">
        <v>546</v>
      </c>
      <c r="F380" t="s">
        <v>124</v>
      </c>
      <c r="G380" s="12">
        <v>43845</v>
      </c>
      <c r="H380" s="13">
        <v>0.37331018518518522</v>
      </c>
      <c r="I380" s="12">
        <v>43845</v>
      </c>
      <c r="J380" s="13">
        <v>0.68724537037037037</v>
      </c>
      <c r="K380" s="27">
        <v>43846.704432870371</v>
      </c>
      <c r="M380" s="11"/>
      <c r="O380" s="11" t="s">
        <v>546</v>
      </c>
      <c r="P380" s="11" t="s">
        <v>546</v>
      </c>
      <c r="X380" s="17" t="str">
        <f>IFERROR(VLOOKUP(TablaRequerimientos[[#This Row],[ID de orden de trabajo+]],#REF!,11,FALSE),"Por validar")</f>
        <v>Por validar</v>
      </c>
      <c r="Y380" s="11" t="str">
        <f>IFERROR(VLOOKUP(TablaRequerimientos[[#This Row],[ID de orden de trabajo+]],#REF!,12,FALSE),"Por validar")</f>
        <v>Por validar</v>
      </c>
      <c r="Z380" s="11">
        <v>3.0092592351138592E-4</v>
      </c>
      <c r="AA380" s="11" t="s">
        <v>37</v>
      </c>
      <c r="AC380" s="17" t="str">
        <f>TablaRequerimientos[[#This Row],[Tiempo Total Gestión]]</f>
        <v/>
      </c>
      <c r="AD380" s="11" t="e">
        <f t="shared" si="35"/>
        <v>#VALUE!</v>
      </c>
      <c r="AE380" s="11" t="e">
        <f t="shared" si="36"/>
        <v>#VALUE!</v>
      </c>
      <c r="AF380" s="11" t="e">
        <f>IF(TablaRequerimientos[[#This Row],[Prioridad]]="Baja",(AD380-24)*60+AE380,IF(TablaRequerimientos[[#This Row],[Prioridad]]="Media",(AD380-4)*60+AE380,(AD380-2)*60+AE380))</f>
        <v>#VALUE!</v>
      </c>
      <c r="AH380" s="17" t="str">
        <f>TablaRequerimientos[[#This Row],[Tiempo Creación (HH:mm)]]</f>
        <v>Por validar</v>
      </c>
      <c r="AI380" s="11" t="e">
        <f t="shared" si="37"/>
        <v>#VALUE!</v>
      </c>
      <c r="AJ380" s="11" t="e">
        <f t="shared" si="38"/>
        <v>#VALUE!</v>
      </c>
      <c r="AK380" s="11" t="e">
        <f>IF(TablaRequerimientos[[#This Row],[Prioridad]]="Baja",((AI380*60)+AJ380)-30,IF(TablaRequerimientos[[#This Row],[Prioridad]]="Media",((AI380*60)+AJ380)-15))</f>
        <v>#VALUE!</v>
      </c>
      <c r="AM380" s="11">
        <f>TablaRequerimientos[[#This Row],[Tiempo Avance Incidente]]</f>
        <v>3.0092592351138592E-4</v>
      </c>
      <c r="AN380" s="11">
        <f t="shared" si="39"/>
        <v>0</v>
      </c>
      <c r="AO380" s="11">
        <f t="shared" si="40"/>
        <v>0</v>
      </c>
      <c r="AP380" s="11">
        <f>IF(TablaRequerimientos[[#This Row],[Prioridad]]="Baja",((AN380*60)+AO380)-720,IF(TablaRequerimientos[[#This Row],[Prioridad]]="Media",((AN380*60)+AO380)-120))</f>
        <v>-720</v>
      </c>
      <c r="AR380" t="str">
        <f t="shared" si="41"/>
        <v>miércoles</v>
      </c>
    </row>
    <row r="381" spans="1:44" x14ac:dyDescent="0.25">
      <c r="A381" s="26" t="s">
        <v>4850</v>
      </c>
      <c r="B381" t="s">
        <v>4251</v>
      </c>
      <c r="C381" t="s">
        <v>395</v>
      </c>
      <c r="D381" t="s">
        <v>150</v>
      </c>
      <c r="E381" t="s">
        <v>546</v>
      </c>
      <c r="F381" t="s">
        <v>111</v>
      </c>
      <c r="G381" s="12">
        <v>43845</v>
      </c>
      <c r="H381" s="13">
        <v>0.39489583333333328</v>
      </c>
      <c r="I381" s="12">
        <v>43845</v>
      </c>
      <c r="J381" s="13">
        <v>0.70984953703703713</v>
      </c>
      <c r="K381" s="27">
        <v>43846.805798611109</v>
      </c>
      <c r="M381" s="11"/>
      <c r="O381" s="11" t="s">
        <v>546</v>
      </c>
      <c r="P381" s="11" t="s">
        <v>546</v>
      </c>
      <c r="X381" s="17" t="str">
        <f>IFERROR(VLOOKUP(TablaRequerimientos[[#This Row],[ID de orden de trabajo+]],#REF!,11,FALSE),"Por validar")</f>
        <v>Por validar</v>
      </c>
      <c r="Y381" s="11" t="str">
        <f>IFERROR(VLOOKUP(TablaRequerimientos[[#This Row],[ID de orden de trabajo+]],#REF!,12,FALSE),"Por validar")</f>
        <v>Por validar</v>
      </c>
      <c r="Z381" s="11">
        <v>1.1574076779652387E-5</v>
      </c>
      <c r="AA381" s="11" t="s">
        <v>37</v>
      </c>
      <c r="AC381" s="17" t="str">
        <f>TablaRequerimientos[[#This Row],[Tiempo Total Gestión]]</f>
        <v/>
      </c>
      <c r="AD381" s="11" t="e">
        <f t="shared" si="35"/>
        <v>#VALUE!</v>
      </c>
      <c r="AE381" s="11" t="e">
        <f t="shared" si="36"/>
        <v>#VALUE!</v>
      </c>
      <c r="AF381" s="11" t="e">
        <f>IF(TablaRequerimientos[[#This Row],[Prioridad]]="Baja",(AD381-24)*60+AE381,IF(TablaRequerimientos[[#This Row],[Prioridad]]="Media",(AD381-4)*60+AE381,(AD381-2)*60+AE381))</f>
        <v>#VALUE!</v>
      </c>
      <c r="AH381" s="17" t="str">
        <f>TablaRequerimientos[[#This Row],[Tiempo Creación (HH:mm)]]</f>
        <v>Por validar</v>
      </c>
      <c r="AI381" s="11" t="e">
        <f t="shared" si="37"/>
        <v>#VALUE!</v>
      </c>
      <c r="AJ381" s="11" t="e">
        <f t="shared" si="38"/>
        <v>#VALUE!</v>
      </c>
      <c r="AK381" s="11" t="e">
        <f>IF(TablaRequerimientos[[#This Row],[Prioridad]]="Baja",((AI381*60)+AJ381)-30,IF(TablaRequerimientos[[#This Row],[Prioridad]]="Media",((AI381*60)+AJ381)-15))</f>
        <v>#VALUE!</v>
      </c>
      <c r="AM381" s="11">
        <f>TablaRequerimientos[[#This Row],[Tiempo Avance Incidente]]</f>
        <v>1.1574076779652387E-5</v>
      </c>
      <c r="AN381" s="11">
        <f t="shared" si="39"/>
        <v>0</v>
      </c>
      <c r="AO381" s="11">
        <f t="shared" si="40"/>
        <v>0</v>
      </c>
      <c r="AP381" s="11">
        <f>IF(TablaRequerimientos[[#This Row],[Prioridad]]="Baja",((AN381*60)+AO381)-720,IF(TablaRequerimientos[[#This Row],[Prioridad]]="Media",((AN381*60)+AO381)-120))</f>
        <v>-720</v>
      </c>
      <c r="AR381" t="str">
        <f t="shared" si="41"/>
        <v>miércoles</v>
      </c>
    </row>
    <row r="382" spans="1:44" x14ac:dyDescent="0.25">
      <c r="A382" s="26" t="s">
        <v>4851</v>
      </c>
      <c r="B382" t="s">
        <v>4852</v>
      </c>
      <c r="C382" t="s">
        <v>395</v>
      </c>
      <c r="D382" t="s">
        <v>150</v>
      </c>
      <c r="E382" t="s">
        <v>546</v>
      </c>
      <c r="F382" t="s">
        <v>111</v>
      </c>
      <c r="G382" s="12">
        <v>43845</v>
      </c>
      <c r="H382" s="13">
        <v>0.46265046296296292</v>
      </c>
      <c r="I382" s="12">
        <v>43845</v>
      </c>
      <c r="J382" s="13">
        <v>0.63170138888888883</v>
      </c>
      <c r="K382" s="27">
        <v>43846.704432870371</v>
      </c>
      <c r="M382" s="11"/>
      <c r="O382" s="11" t="s">
        <v>546</v>
      </c>
      <c r="P382" s="11" t="s">
        <v>546</v>
      </c>
      <c r="X382" s="17" t="str">
        <f>IFERROR(VLOOKUP(TablaRequerimientos[[#This Row],[ID de orden de trabajo+]],#REF!,11,FALSE),"Por validar")</f>
        <v>Por validar</v>
      </c>
      <c r="Y382" s="11" t="str">
        <f>IFERROR(VLOOKUP(TablaRequerimientos[[#This Row],[ID de orden de trabajo+]],#REF!,12,FALSE),"Por validar")</f>
        <v>Por validar</v>
      </c>
      <c r="Z382" s="11">
        <v>1.1574076779652387E-5</v>
      </c>
      <c r="AA382" s="11" t="s">
        <v>37</v>
      </c>
      <c r="AC382" s="17" t="str">
        <f>TablaRequerimientos[[#This Row],[Tiempo Total Gestión]]</f>
        <v/>
      </c>
      <c r="AD382" s="11" t="e">
        <f t="shared" si="35"/>
        <v>#VALUE!</v>
      </c>
      <c r="AE382" s="11" t="e">
        <f t="shared" si="36"/>
        <v>#VALUE!</v>
      </c>
      <c r="AF382" s="11" t="e">
        <f>IF(TablaRequerimientos[[#This Row],[Prioridad]]="Baja",(AD382-24)*60+AE382,IF(TablaRequerimientos[[#This Row],[Prioridad]]="Media",(AD382-4)*60+AE382,(AD382-2)*60+AE382))</f>
        <v>#VALUE!</v>
      </c>
      <c r="AH382" s="17" t="str">
        <f>TablaRequerimientos[[#This Row],[Tiempo Creación (HH:mm)]]</f>
        <v>Por validar</v>
      </c>
      <c r="AI382" s="11" t="e">
        <f t="shared" si="37"/>
        <v>#VALUE!</v>
      </c>
      <c r="AJ382" s="11" t="e">
        <f t="shared" si="38"/>
        <v>#VALUE!</v>
      </c>
      <c r="AK382" s="11" t="e">
        <f>IF(TablaRequerimientos[[#This Row],[Prioridad]]="Baja",((AI382*60)+AJ382)-30,IF(TablaRequerimientos[[#This Row],[Prioridad]]="Media",((AI382*60)+AJ382)-15))</f>
        <v>#VALUE!</v>
      </c>
      <c r="AM382" s="11">
        <f>TablaRequerimientos[[#This Row],[Tiempo Avance Incidente]]</f>
        <v>1.1574076779652387E-5</v>
      </c>
      <c r="AN382" s="11">
        <f t="shared" si="39"/>
        <v>0</v>
      </c>
      <c r="AO382" s="11">
        <f t="shared" si="40"/>
        <v>0</v>
      </c>
      <c r="AP382" s="11">
        <f>IF(TablaRequerimientos[[#This Row],[Prioridad]]="Baja",((AN382*60)+AO382)-720,IF(TablaRequerimientos[[#This Row],[Prioridad]]="Media",((AN382*60)+AO382)-120))</f>
        <v>-720</v>
      </c>
      <c r="AR382" t="str">
        <f t="shared" si="41"/>
        <v>miércoles</v>
      </c>
    </row>
    <row r="383" spans="1:44" x14ac:dyDescent="0.25">
      <c r="A383" s="26" t="s">
        <v>4853</v>
      </c>
      <c r="B383" t="s">
        <v>4835</v>
      </c>
      <c r="C383" t="s">
        <v>395</v>
      </c>
      <c r="D383" t="s">
        <v>150</v>
      </c>
      <c r="E383" t="s">
        <v>546</v>
      </c>
      <c r="F383" t="s">
        <v>111</v>
      </c>
      <c r="G383" s="12">
        <v>43845</v>
      </c>
      <c r="H383" s="13">
        <v>0.58888888888888891</v>
      </c>
      <c r="I383" s="12">
        <v>43845</v>
      </c>
      <c r="J383" s="13">
        <v>0.71557870370370369</v>
      </c>
      <c r="K383" s="27">
        <v>43846.805798611109</v>
      </c>
      <c r="M383" s="11"/>
      <c r="O383" s="11" t="s">
        <v>546</v>
      </c>
      <c r="P383" s="11" t="s">
        <v>546</v>
      </c>
      <c r="X383" s="17" t="str">
        <f>IFERROR(VLOOKUP(TablaRequerimientos[[#This Row],[ID de orden de trabajo+]],#REF!,11,FALSE),"Por validar")</f>
        <v>Por validar</v>
      </c>
      <c r="Y383" s="11" t="str">
        <f>IFERROR(VLOOKUP(TablaRequerimientos[[#This Row],[ID de orden de trabajo+]],#REF!,12,FALSE),"Por validar")</f>
        <v>Por validar</v>
      </c>
      <c r="Z383" s="11">
        <v>4.7453703882638365E-4</v>
      </c>
      <c r="AA383" s="11" t="s">
        <v>37</v>
      </c>
      <c r="AC383" s="17" t="str">
        <f>TablaRequerimientos[[#This Row],[Tiempo Total Gestión]]</f>
        <v/>
      </c>
      <c r="AD383" s="11" t="e">
        <f t="shared" si="35"/>
        <v>#VALUE!</v>
      </c>
      <c r="AE383" s="11" t="e">
        <f t="shared" si="36"/>
        <v>#VALUE!</v>
      </c>
      <c r="AF383" s="11" t="e">
        <f>IF(TablaRequerimientos[[#This Row],[Prioridad]]="Baja",(AD383-24)*60+AE383,IF(TablaRequerimientos[[#This Row],[Prioridad]]="Media",(AD383-4)*60+AE383,(AD383-2)*60+AE383))</f>
        <v>#VALUE!</v>
      </c>
      <c r="AH383" s="17" t="str">
        <f>TablaRequerimientos[[#This Row],[Tiempo Creación (HH:mm)]]</f>
        <v>Por validar</v>
      </c>
      <c r="AI383" s="11" t="e">
        <f t="shared" si="37"/>
        <v>#VALUE!</v>
      </c>
      <c r="AJ383" s="11" t="e">
        <f t="shared" si="38"/>
        <v>#VALUE!</v>
      </c>
      <c r="AK383" s="11" t="e">
        <f>IF(TablaRequerimientos[[#This Row],[Prioridad]]="Baja",((AI383*60)+AJ383)-30,IF(TablaRequerimientos[[#This Row],[Prioridad]]="Media",((AI383*60)+AJ383)-15))</f>
        <v>#VALUE!</v>
      </c>
      <c r="AM383" s="11">
        <f>TablaRequerimientos[[#This Row],[Tiempo Avance Incidente]]</f>
        <v>4.7453703882638365E-4</v>
      </c>
      <c r="AN383" s="11">
        <f t="shared" si="39"/>
        <v>0</v>
      </c>
      <c r="AO383" s="11">
        <f t="shared" si="40"/>
        <v>0</v>
      </c>
      <c r="AP383" s="11">
        <f>IF(TablaRequerimientos[[#This Row],[Prioridad]]="Baja",((AN383*60)+AO383)-720,IF(TablaRequerimientos[[#This Row],[Prioridad]]="Media",((AN383*60)+AO383)-120))</f>
        <v>-720</v>
      </c>
      <c r="AR383" t="str">
        <f t="shared" si="41"/>
        <v>miércoles</v>
      </c>
    </row>
    <row r="384" spans="1:44" x14ac:dyDescent="0.25">
      <c r="A384" s="26" t="s">
        <v>4854</v>
      </c>
      <c r="B384" t="s">
        <v>4855</v>
      </c>
      <c r="C384" t="s">
        <v>395</v>
      </c>
      <c r="D384" t="s">
        <v>150</v>
      </c>
      <c r="E384" t="s">
        <v>546</v>
      </c>
      <c r="F384" t="s">
        <v>111</v>
      </c>
      <c r="G384" s="12">
        <v>43845</v>
      </c>
      <c r="H384" s="13">
        <v>0.67866898148148147</v>
      </c>
      <c r="I384" s="12">
        <v>43845</v>
      </c>
      <c r="J384" s="13">
        <v>0.70623842592592589</v>
      </c>
      <c r="K384" s="27">
        <v>43846.805798611109</v>
      </c>
      <c r="M384" s="11"/>
      <c r="O384" s="11" t="s">
        <v>546</v>
      </c>
      <c r="P384" s="11" t="s">
        <v>546</v>
      </c>
      <c r="X384" s="17" t="str">
        <f>IFERROR(VLOOKUP(TablaRequerimientos[[#This Row],[ID de orden de trabajo+]],#REF!,11,FALSE),"Por validar")</f>
        <v>Por validar</v>
      </c>
      <c r="Y384" s="11" t="str">
        <f>IFERROR(VLOOKUP(TablaRequerimientos[[#This Row],[ID de orden de trabajo+]],#REF!,12,FALSE),"Por validar")</f>
        <v>Por validar</v>
      </c>
      <c r="Z384" s="11">
        <v>-3.3564814657438546E-4</v>
      </c>
      <c r="AA384" s="11" t="s">
        <v>37</v>
      </c>
      <c r="AC384" s="17" t="str">
        <f>TablaRequerimientos[[#This Row],[Tiempo Total Gestión]]</f>
        <v/>
      </c>
      <c r="AD384" s="11" t="e">
        <f t="shared" si="35"/>
        <v>#VALUE!</v>
      </c>
      <c r="AE384" s="11" t="e">
        <f t="shared" si="36"/>
        <v>#VALUE!</v>
      </c>
      <c r="AF384" s="11" t="e">
        <f>IF(TablaRequerimientos[[#This Row],[Prioridad]]="Baja",(AD384-24)*60+AE384,IF(TablaRequerimientos[[#This Row],[Prioridad]]="Media",(AD384-4)*60+AE384,(AD384-2)*60+AE384))</f>
        <v>#VALUE!</v>
      </c>
      <c r="AH384" s="17" t="str">
        <f>TablaRequerimientos[[#This Row],[Tiempo Creación (HH:mm)]]</f>
        <v>Por validar</v>
      </c>
      <c r="AI384" s="11" t="e">
        <f t="shared" si="37"/>
        <v>#VALUE!</v>
      </c>
      <c r="AJ384" s="11" t="e">
        <f t="shared" si="38"/>
        <v>#VALUE!</v>
      </c>
      <c r="AK384" s="11" t="e">
        <f>IF(TablaRequerimientos[[#This Row],[Prioridad]]="Baja",((AI384*60)+AJ384)-30,IF(TablaRequerimientos[[#This Row],[Prioridad]]="Media",((AI384*60)+AJ384)-15))</f>
        <v>#VALUE!</v>
      </c>
      <c r="AM384" s="11">
        <f>TablaRequerimientos[[#This Row],[Tiempo Avance Incidente]]</f>
        <v>-3.3564814657438546E-4</v>
      </c>
      <c r="AN384" s="11" t="e">
        <f t="shared" si="39"/>
        <v>#NUM!</v>
      </c>
      <c r="AO384" s="11" t="e">
        <f t="shared" si="40"/>
        <v>#NUM!</v>
      </c>
      <c r="AP384" s="11" t="e">
        <f>IF(TablaRequerimientos[[#This Row],[Prioridad]]="Baja",((AN384*60)+AO384)-720,IF(TablaRequerimientos[[#This Row],[Prioridad]]="Media",((AN384*60)+AO384)-120))</f>
        <v>#NUM!</v>
      </c>
      <c r="AR384" t="str">
        <f t="shared" si="41"/>
        <v>miércoles</v>
      </c>
    </row>
    <row r="385" spans="1:44" x14ac:dyDescent="0.25">
      <c r="A385" s="26" t="s">
        <v>4856</v>
      </c>
      <c r="B385" t="s">
        <v>4857</v>
      </c>
      <c r="C385" t="s">
        <v>395</v>
      </c>
      <c r="D385" t="s">
        <v>150</v>
      </c>
      <c r="E385" t="s">
        <v>546</v>
      </c>
      <c r="F385" t="s">
        <v>111</v>
      </c>
      <c r="G385" s="12">
        <v>43845</v>
      </c>
      <c r="H385" s="13">
        <v>0.60020833333333334</v>
      </c>
      <c r="I385" s="12">
        <v>43845</v>
      </c>
      <c r="J385" s="13">
        <v>0.67721064814814813</v>
      </c>
      <c r="K385" s="27">
        <v>43846.704432870371</v>
      </c>
      <c r="M385" s="11"/>
      <c r="O385" s="11" t="s">
        <v>546</v>
      </c>
      <c r="P385" s="11" t="s">
        <v>546</v>
      </c>
      <c r="X385" s="29" t="str">
        <f>IFERROR(VLOOKUP(TablaRequerimientos[[#This Row],[ID de orden de trabajo+]],#REF!,11,FALSE),"Por validar")</f>
        <v>Por validar</v>
      </c>
      <c r="Y385" s="11" t="str">
        <f>IFERROR(VLOOKUP(TablaRequerimientos[[#This Row],[ID de orden de trabajo+]],#REF!,12,FALSE),"Por validar")</f>
        <v>Por validar</v>
      </c>
      <c r="Z385" s="11">
        <v>1.3310185240698047E-3</v>
      </c>
      <c r="AA385" s="11" t="s">
        <v>37</v>
      </c>
      <c r="AC385" s="17" t="str">
        <f>TablaRequerimientos[[#This Row],[Tiempo Total Gestión]]</f>
        <v/>
      </c>
      <c r="AD385" s="11" t="e">
        <f t="shared" si="35"/>
        <v>#VALUE!</v>
      </c>
      <c r="AE385" s="11" t="e">
        <f t="shared" si="36"/>
        <v>#VALUE!</v>
      </c>
      <c r="AF385" s="11" t="e">
        <f>IF(TablaRequerimientos[[#This Row],[Prioridad]]="Baja",(AD385-24)*60+AE385,IF(TablaRequerimientos[[#This Row],[Prioridad]]="Media",(AD385-4)*60+AE385,(AD385-2)*60+AE385))</f>
        <v>#VALUE!</v>
      </c>
      <c r="AH385" s="29" t="str">
        <f>TablaRequerimientos[[#This Row],[Tiempo Creación (HH:mm)]]</f>
        <v>Por validar</v>
      </c>
      <c r="AI385" s="28" t="e">
        <f t="shared" si="37"/>
        <v>#VALUE!</v>
      </c>
      <c r="AJ385" s="28" t="e">
        <f t="shared" si="38"/>
        <v>#VALUE!</v>
      </c>
      <c r="AK385" s="28" t="e">
        <f>IF(TablaRequerimientos[[#This Row],[Prioridad]]="Baja",((AI385*60)+AJ385)-30,IF(TablaRequerimientos[[#This Row],[Prioridad]]="Media",((AI385*60)+AJ385)-15))</f>
        <v>#VALUE!</v>
      </c>
      <c r="AM385" s="11">
        <f>TablaRequerimientos[[#This Row],[Tiempo Avance Incidente]]</f>
        <v>1.3310185240698047E-3</v>
      </c>
      <c r="AN385" s="11">
        <f t="shared" si="39"/>
        <v>0</v>
      </c>
      <c r="AO385" s="11">
        <f t="shared" si="40"/>
        <v>1</v>
      </c>
      <c r="AP385" s="11">
        <f>IF(TablaRequerimientos[[#This Row],[Prioridad]]="Baja",((AN385*60)+AO385)-720,IF(TablaRequerimientos[[#This Row],[Prioridad]]="Media",((AN385*60)+AO385)-120))</f>
        <v>-719</v>
      </c>
      <c r="AR385" t="str">
        <f t="shared" si="41"/>
        <v>miércoles</v>
      </c>
    </row>
    <row r="386" spans="1:44" x14ac:dyDescent="0.25">
      <c r="A386" s="26" t="s">
        <v>4858</v>
      </c>
      <c r="B386" t="s">
        <v>4859</v>
      </c>
      <c r="C386" t="s">
        <v>149</v>
      </c>
      <c r="D386" t="s">
        <v>150</v>
      </c>
      <c r="E386" t="s">
        <v>546</v>
      </c>
      <c r="F386" t="s">
        <v>111</v>
      </c>
      <c r="G386" s="12">
        <v>43845</v>
      </c>
      <c r="H386" s="13">
        <v>0.61913194444444442</v>
      </c>
      <c r="I386" s="12">
        <v>43845</v>
      </c>
      <c r="J386" s="13">
        <v>0.70521990740740748</v>
      </c>
      <c r="K386" s="27">
        <v>43846.805798611109</v>
      </c>
      <c r="M386" s="11"/>
      <c r="O386" s="11" t="s">
        <v>546</v>
      </c>
      <c r="P386" s="11" t="s">
        <v>546</v>
      </c>
      <c r="X386" s="17" t="str">
        <f>IFERROR(VLOOKUP(TablaRequerimientos[[#This Row],[ID de orden de trabajo+]],#REF!,11,FALSE),"Por validar")</f>
        <v>Por validar</v>
      </c>
      <c r="Y386" s="11" t="str">
        <f>IFERROR(VLOOKUP(TablaRequerimientos[[#This Row],[ID de orden de trabajo+]],#REF!,12,FALSE),"Por validar")</f>
        <v>Por validar</v>
      </c>
      <c r="Z386" s="11">
        <v>-2.0833333110203966E-4</v>
      </c>
      <c r="AA386" s="11" t="s">
        <v>37</v>
      </c>
      <c r="AC386" s="17" t="str">
        <f>TablaRequerimientos[[#This Row],[Tiempo Total Gestión]]</f>
        <v/>
      </c>
      <c r="AD386" s="11" t="e">
        <f t="shared" si="35"/>
        <v>#VALUE!</v>
      </c>
      <c r="AE386" s="11" t="e">
        <f t="shared" si="36"/>
        <v>#VALUE!</v>
      </c>
      <c r="AF386" s="11" t="e">
        <f>IF(TablaRequerimientos[[#This Row],[Prioridad]]="Baja",(AD386-24)*60+AE386,IF(TablaRequerimientos[[#This Row],[Prioridad]]="Media",(AD386-4)*60+AE386,(AD386-2)*60+AE386))</f>
        <v>#VALUE!</v>
      </c>
      <c r="AH386" s="17" t="str">
        <f>TablaRequerimientos[[#This Row],[Tiempo Creación (HH:mm)]]</f>
        <v>Por validar</v>
      </c>
      <c r="AI386" s="11" t="e">
        <f t="shared" si="37"/>
        <v>#VALUE!</v>
      </c>
      <c r="AJ386" s="11" t="e">
        <f t="shared" si="38"/>
        <v>#VALUE!</v>
      </c>
      <c r="AK386" s="11" t="e">
        <f>IF(TablaRequerimientos[[#This Row],[Prioridad]]="Baja",((AI386*60)+AJ386)-30,IF(TablaRequerimientos[[#This Row],[Prioridad]]="Media",((AI386*60)+AJ386)-15))</f>
        <v>#VALUE!</v>
      </c>
      <c r="AM386" s="11">
        <f>TablaRequerimientos[[#This Row],[Tiempo Avance Incidente]]</f>
        <v>-2.0833333110203966E-4</v>
      </c>
      <c r="AN386" s="11" t="e">
        <f t="shared" si="39"/>
        <v>#NUM!</v>
      </c>
      <c r="AO386" s="11" t="e">
        <f t="shared" si="40"/>
        <v>#NUM!</v>
      </c>
      <c r="AP386" s="11" t="e">
        <f>IF(TablaRequerimientos[[#This Row],[Prioridad]]="Baja",((AN386*60)+AO386)-720,IF(TablaRequerimientos[[#This Row],[Prioridad]]="Media",((AN386*60)+AO386)-120))</f>
        <v>#NUM!</v>
      </c>
      <c r="AR386" t="str">
        <f t="shared" si="41"/>
        <v>miércoles</v>
      </c>
    </row>
    <row r="387" spans="1:44" x14ac:dyDescent="0.25">
      <c r="A387" s="26" t="s">
        <v>4860</v>
      </c>
      <c r="B387" t="s">
        <v>4861</v>
      </c>
      <c r="C387" t="s">
        <v>395</v>
      </c>
      <c r="D387" t="s">
        <v>150</v>
      </c>
      <c r="E387" t="s">
        <v>546</v>
      </c>
      <c r="F387" t="s">
        <v>111</v>
      </c>
      <c r="G387" s="12">
        <v>43845</v>
      </c>
      <c r="H387" s="13">
        <v>0.65812499999999996</v>
      </c>
      <c r="I387" s="12">
        <v>43846</v>
      </c>
      <c r="J387" s="13">
        <v>0.3677199074074074</v>
      </c>
      <c r="K387" s="27">
        <v>43847.387766203705</v>
      </c>
      <c r="M387" s="11"/>
      <c r="O387" s="11" t="s">
        <v>546</v>
      </c>
      <c r="P387" s="11" t="s">
        <v>546</v>
      </c>
      <c r="X387" s="17" t="str">
        <f>IFERROR(VLOOKUP(TablaRequerimientos[[#This Row],[ID de orden de trabajo+]],#REF!,11,FALSE),"Por validar")</f>
        <v>Por validar</v>
      </c>
      <c r="Y387" s="11" t="str">
        <f>IFERROR(VLOOKUP(TablaRequerimientos[[#This Row],[ID de orden de trabajo+]],#REF!,12,FALSE),"Por validar")</f>
        <v>Por validar</v>
      </c>
      <c r="Z387" s="11">
        <v>3.7037036963738501E-4</v>
      </c>
      <c r="AA387" s="11" t="s">
        <v>37</v>
      </c>
      <c r="AC387" s="17" t="str">
        <f>TablaRequerimientos[[#This Row],[Tiempo Total Gestión]]</f>
        <v/>
      </c>
      <c r="AD387" s="11" t="e">
        <f t="shared" ref="AD387:AD450" si="42">HOUR(AC387)</f>
        <v>#VALUE!</v>
      </c>
      <c r="AE387" s="11" t="e">
        <f t="shared" ref="AE387:AE450" si="43">MINUTE(AC387)</f>
        <v>#VALUE!</v>
      </c>
      <c r="AF387" s="11" t="e">
        <f>IF(TablaRequerimientos[[#This Row],[Prioridad]]="Baja",(AD387-24)*60+AE387,IF(TablaRequerimientos[[#This Row],[Prioridad]]="Media",(AD387-4)*60+AE387,(AD387-2)*60+AE387))</f>
        <v>#VALUE!</v>
      </c>
      <c r="AH387" s="17" t="str">
        <f>TablaRequerimientos[[#This Row],[Tiempo Creación (HH:mm)]]</f>
        <v>Por validar</v>
      </c>
      <c r="AI387" s="11" t="e">
        <f t="shared" ref="AI387:AI450" si="44">HOUR(AH387)</f>
        <v>#VALUE!</v>
      </c>
      <c r="AJ387" s="11" t="e">
        <f t="shared" ref="AJ387:AJ450" si="45">MINUTE(AH387)</f>
        <v>#VALUE!</v>
      </c>
      <c r="AK387" s="11" t="e">
        <f>IF(TablaRequerimientos[[#This Row],[Prioridad]]="Baja",((AI387*60)+AJ387)-30,IF(TablaRequerimientos[[#This Row],[Prioridad]]="Media",((AI387*60)+AJ387)-15))</f>
        <v>#VALUE!</v>
      </c>
      <c r="AM387" s="11">
        <f>TablaRequerimientos[[#This Row],[Tiempo Avance Incidente]]</f>
        <v>3.7037036963738501E-4</v>
      </c>
      <c r="AN387" s="11">
        <f t="shared" ref="AN387:AN450" si="46">HOUR(AM387)</f>
        <v>0</v>
      </c>
      <c r="AO387" s="11">
        <f t="shared" ref="AO387:AO450" si="47">MINUTE(AM387)</f>
        <v>0</v>
      </c>
      <c r="AP387" s="11">
        <f>IF(TablaRequerimientos[[#This Row],[Prioridad]]="Baja",((AN387*60)+AO387)-720,IF(TablaRequerimientos[[#This Row],[Prioridad]]="Media",((AN387*60)+AO387)-120))</f>
        <v>-720</v>
      </c>
      <c r="AR387" t="str">
        <f t="shared" ref="AR387:AR450" si="48">TEXT(G387,"dddd")</f>
        <v>miércoles</v>
      </c>
    </row>
    <row r="388" spans="1:44" x14ac:dyDescent="0.25">
      <c r="A388" s="26" t="s">
        <v>4862</v>
      </c>
      <c r="B388" t="s">
        <v>4863</v>
      </c>
      <c r="C388" t="s">
        <v>149</v>
      </c>
      <c r="D388" t="s">
        <v>150</v>
      </c>
      <c r="E388" t="s">
        <v>37</v>
      </c>
      <c r="F388" t="s">
        <v>111</v>
      </c>
      <c r="G388" s="12">
        <v>43845</v>
      </c>
      <c r="H388" s="13">
        <v>0.6749074074074074</v>
      </c>
      <c r="I388" s="12">
        <v>43850</v>
      </c>
      <c r="J388" s="13">
        <v>0.64440972222222215</v>
      </c>
      <c r="K388" s="27">
        <v>43851.703240740739</v>
      </c>
      <c r="M388" s="11"/>
      <c r="O388" s="11" t="s">
        <v>327</v>
      </c>
      <c r="P388" s="11" t="s">
        <v>37</v>
      </c>
      <c r="X388" s="17" t="str">
        <f>IFERROR(VLOOKUP(TablaRequerimientos[[#This Row],[ID de orden de trabajo+]],#REF!,11,FALSE),"Por validar")</f>
        <v>Por validar</v>
      </c>
      <c r="Y388" s="11" t="str">
        <f>IFERROR(VLOOKUP(TablaRequerimientos[[#This Row],[ID de orden de trabajo+]],#REF!,12,FALSE),"Por validar")</f>
        <v>Por validar</v>
      </c>
      <c r="Z388" s="11">
        <v>1.7361111531499773E-4</v>
      </c>
      <c r="AA388" s="11" t="s">
        <v>37</v>
      </c>
      <c r="AC388" s="17" t="str">
        <f>TablaRequerimientos[[#This Row],[Tiempo Total Gestión]]</f>
        <v>00:04</v>
      </c>
      <c r="AD388" s="11">
        <f t="shared" si="42"/>
        <v>0</v>
      </c>
      <c r="AE388" s="11">
        <f t="shared" si="43"/>
        <v>4</v>
      </c>
      <c r="AF388" s="11">
        <f>IF(TablaRequerimientos[[#This Row],[Prioridad]]="Baja",(AD388-24)*60+AE388,IF(TablaRequerimientos[[#This Row],[Prioridad]]="Media",(AD388-4)*60+AE388,(AD388-2)*60+AE388))</f>
        <v>-1436</v>
      </c>
      <c r="AH388" s="17" t="str">
        <f>TablaRequerimientos[[#This Row],[Tiempo Creación (HH:mm)]]</f>
        <v>Por validar</v>
      </c>
      <c r="AI388" s="11" t="e">
        <f t="shared" si="44"/>
        <v>#VALUE!</v>
      </c>
      <c r="AJ388" s="11" t="e">
        <f t="shared" si="45"/>
        <v>#VALUE!</v>
      </c>
      <c r="AK388" s="11" t="e">
        <f>IF(TablaRequerimientos[[#This Row],[Prioridad]]="Baja",((AI388*60)+AJ388)-30,IF(TablaRequerimientos[[#This Row],[Prioridad]]="Media",((AI388*60)+AJ388)-15))</f>
        <v>#VALUE!</v>
      </c>
      <c r="AM388" s="11">
        <f>TablaRequerimientos[[#This Row],[Tiempo Avance Incidente]]</f>
        <v>1.7361111531499773E-4</v>
      </c>
      <c r="AN388" s="11">
        <f t="shared" si="46"/>
        <v>0</v>
      </c>
      <c r="AO388" s="11">
        <f t="shared" si="47"/>
        <v>0</v>
      </c>
      <c r="AP388" s="11">
        <f>IF(TablaRequerimientos[[#This Row],[Prioridad]]="Baja",((AN388*60)+AO388)-720,IF(TablaRequerimientos[[#This Row],[Prioridad]]="Media",((AN388*60)+AO388)-120))</f>
        <v>-720</v>
      </c>
      <c r="AR388" t="str">
        <f t="shared" si="48"/>
        <v>miércoles</v>
      </c>
    </row>
    <row r="389" spans="1:44" x14ac:dyDescent="0.25">
      <c r="A389" s="26" t="s">
        <v>4864</v>
      </c>
      <c r="B389" t="s">
        <v>4865</v>
      </c>
      <c r="C389" t="s">
        <v>462</v>
      </c>
      <c r="D389" t="s">
        <v>150</v>
      </c>
      <c r="E389" t="s">
        <v>546</v>
      </c>
      <c r="F389" t="s">
        <v>111</v>
      </c>
      <c r="G389" s="12">
        <v>43845</v>
      </c>
      <c r="H389" s="13">
        <v>0.72269675925925936</v>
      </c>
      <c r="I389" s="12">
        <v>43845</v>
      </c>
      <c r="J389" s="13">
        <v>0.7471875</v>
      </c>
      <c r="K389" s="27">
        <v>43846.805798611109</v>
      </c>
      <c r="M389" s="11"/>
      <c r="O389" s="11" t="s">
        <v>546</v>
      </c>
      <c r="P389" s="11" t="s">
        <v>546</v>
      </c>
      <c r="X389" s="17" t="str">
        <f>IFERROR(VLOOKUP(TablaRequerimientos[[#This Row],[ID de orden de trabajo+]],#REF!,11,FALSE),"Por validar")</f>
        <v>Por validar</v>
      </c>
      <c r="Y389" s="11" t="str">
        <f>IFERROR(VLOOKUP(TablaRequerimientos[[#This Row],[ID de orden de trabajo+]],#REF!,12,FALSE),"Por validar")</f>
        <v>Por validar</v>
      </c>
      <c r="Z389" s="11">
        <v>1.3888888497604057E-4</v>
      </c>
      <c r="AA389" s="11" t="s">
        <v>37</v>
      </c>
      <c r="AC389" s="17" t="str">
        <f>TablaRequerimientos[[#This Row],[Tiempo Total Gestión]]</f>
        <v/>
      </c>
      <c r="AD389" s="11" t="e">
        <f t="shared" si="42"/>
        <v>#VALUE!</v>
      </c>
      <c r="AE389" s="11" t="e">
        <f t="shared" si="43"/>
        <v>#VALUE!</v>
      </c>
      <c r="AF389" s="11" t="e">
        <f>IF(TablaRequerimientos[[#This Row],[Prioridad]]="Baja",(AD389-24)*60+AE389,IF(TablaRequerimientos[[#This Row],[Prioridad]]="Media",(AD389-4)*60+AE389,(AD389-2)*60+AE389))</f>
        <v>#VALUE!</v>
      </c>
      <c r="AH389" s="17" t="str">
        <f>TablaRequerimientos[[#This Row],[Tiempo Creación (HH:mm)]]</f>
        <v>Por validar</v>
      </c>
      <c r="AI389" s="11" t="e">
        <f t="shared" si="44"/>
        <v>#VALUE!</v>
      </c>
      <c r="AJ389" s="11" t="e">
        <f t="shared" si="45"/>
        <v>#VALUE!</v>
      </c>
      <c r="AK389" s="11" t="e">
        <f>IF(TablaRequerimientos[[#This Row],[Prioridad]]="Baja",((AI389*60)+AJ389)-30,IF(TablaRequerimientos[[#This Row],[Prioridad]]="Media",((AI389*60)+AJ389)-15))</f>
        <v>#VALUE!</v>
      </c>
      <c r="AM389" s="11">
        <f>TablaRequerimientos[[#This Row],[Tiempo Avance Incidente]]</f>
        <v>1.3888888497604057E-4</v>
      </c>
      <c r="AN389" s="11">
        <f t="shared" si="46"/>
        <v>0</v>
      </c>
      <c r="AO389" s="11">
        <f t="shared" si="47"/>
        <v>0</v>
      </c>
      <c r="AP389" s="11">
        <f>IF(TablaRequerimientos[[#This Row],[Prioridad]]="Baja",((AN389*60)+AO389)-720,IF(TablaRequerimientos[[#This Row],[Prioridad]]="Media",((AN389*60)+AO389)-120))</f>
        <v>-720</v>
      </c>
      <c r="AR389" t="str">
        <f t="shared" si="48"/>
        <v>miércoles</v>
      </c>
    </row>
    <row r="390" spans="1:44" x14ac:dyDescent="0.25">
      <c r="A390" s="26" t="s">
        <v>4866</v>
      </c>
      <c r="B390" t="s">
        <v>4867</v>
      </c>
      <c r="C390" t="s">
        <v>462</v>
      </c>
      <c r="D390" t="s">
        <v>150</v>
      </c>
      <c r="E390" t="s">
        <v>37</v>
      </c>
      <c r="F390" t="s">
        <v>111</v>
      </c>
      <c r="G390" s="12">
        <v>43845</v>
      </c>
      <c r="H390" s="13">
        <v>0.72434027777777776</v>
      </c>
      <c r="I390" s="12">
        <v>43847</v>
      </c>
      <c r="J390" s="13">
        <v>0.68929398148148147</v>
      </c>
      <c r="K390" s="27">
        <v>43848.721643518518</v>
      </c>
      <c r="M390" s="11"/>
      <c r="O390" s="11" t="s">
        <v>133</v>
      </c>
      <c r="P390" s="11" t="s">
        <v>37</v>
      </c>
      <c r="X390" s="17" t="str">
        <f>IFERROR(VLOOKUP(TablaRequerimientos[[#This Row],[ID de orden de trabajo+]],#REF!,11,FALSE),"Por validar")</f>
        <v>Por validar</v>
      </c>
      <c r="Y390" s="11" t="str">
        <f>IFERROR(VLOOKUP(TablaRequerimientos[[#This Row],[ID de orden de trabajo+]],#REF!,12,FALSE),"Por validar")</f>
        <v>Por validar</v>
      </c>
      <c r="Z390" s="11">
        <v>-1.6203703853534535E-4</v>
      </c>
      <c r="AA390" s="11" t="s">
        <v>37</v>
      </c>
      <c r="AC390" s="17" t="str">
        <f>TablaRequerimientos[[#This Row],[Tiempo Total Gestión]]</f>
        <v>00:00</v>
      </c>
      <c r="AD390" s="11">
        <f t="shared" si="42"/>
        <v>0</v>
      </c>
      <c r="AE390" s="11">
        <f t="shared" si="43"/>
        <v>0</v>
      </c>
      <c r="AF390" s="11">
        <f>IF(TablaRequerimientos[[#This Row],[Prioridad]]="Baja",(AD390-24)*60+AE390,IF(TablaRequerimientos[[#This Row],[Prioridad]]="Media",(AD390-4)*60+AE390,(AD390-2)*60+AE390))</f>
        <v>-1440</v>
      </c>
      <c r="AH390" s="17" t="str">
        <f>TablaRequerimientos[[#This Row],[Tiempo Creación (HH:mm)]]</f>
        <v>Por validar</v>
      </c>
      <c r="AI390" s="11" t="e">
        <f t="shared" si="44"/>
        <v>#VALUE!</v>
      </c>
      <c r="AJ390" s="11" t="e">
        <f t="shared" si="45"/>
        <v>#VALUE!</v>
      </c>
      <c r="AK390" s="11" t="e">
        <f>IF(TablaRequerimientos[[#This Row],[Prioridad]]="Baja",((AI390*60)+AJ390)-30,IF(TablaRequerimientos[[#This Row],[Prioridad]]="Media",((AI390*60)+AJ390)-15))</f>
        <v>#VALUE!</v>
      </c>
      <c r="AM390" s="11">
        <f>TablaRequerimientos[[#This Row],[Tiempo Avance Incidente]]</f>
        <v>-1.6203703853534535E-4</v>
      </c>
      <c r="AN390" s="11" t="e">
        <f t="shared" si="46"/>
        <v>#NUM!</v>
      </c>
      <c r="AO390" s="11" t="e">
        <f t="shared" si="47"/>
        <v>#NUM!</v>
      </c>
      <c r="AP390" s="11" t="e">
        <f>IF(TablaRequerimientos[[#This Row],[Prioridad]]="Baja",((AN390*60)+AO390)-720,IF(TablaRequerimientos[[#This Row],[Prioridad]]="Media",((AN390*60)+AO390)-120))</f>
        <v>#NUM!</v>
      </c>
      <c r="AR390" t="str">
        <f t="shared" si="48"/>
        <v>miércoles</v>
      </c>
    </row>
    <row r="391" spans="1:44" x14ac:dyDescent="0.25">
      <c r="A391" s="26" t="s">
        <v>4868</v>
      </c>
      <c r="B391" t="s">
        <v>4313</v>
      </c>
      <c r="C391" t="s">
        <v>395</v>
      </c>
      <c r="D391" t="s">
        <v>150</v>
      </c>
      <c r="E391" t="s">
        <v>546</v>
      </c>
      <c r="F391" t="s">
        <v>111</v>
      </c>
      <c r="G391" s="12">
        <v>43846</v>
      </c>
      <c r="H391" s="13">
        <v>0.35487268518518517</v>
      </c>
      <c r="I391" s="12">
        <v>43846</v>
      </c>
      <c r="J391" s="13">
        <v>0.35531249999999998</v>
      </c>
      <c r="K391" s="27">
        <v>43847.387766203705</v>
      </c>
      <c r="M391" s="11"/>
      <c r="O391" s="11" t="s">
        <v>546</v>
      </c>
      <c r="P391" s="11" t="s">
        <v>546</v>
      </c>
      <c r="X391" s="17" t="str">
        <f>IFERROR(VLOOKUP(TablaRequerimientos[[#This Row],[ID de orden de trabajo+]],#REF!,11,FALSE),"Por validar")</f>
        <v>Por validar</v>
      </c>
      <c r="Y391" s="11" t="str">
        <f>IFERROR(VLOOKUP(TablaRequerimientos[[#This Row],[ID de orden de trabajo+]],#REF!,12,FALSE),"Por validar")</f>
        <v>Por validar</v>
      </c>
      <c r="Z391" s="11" t="s">
        <v>7995</v>
      </c>
      <c r="AA391" s="11" t="s">
        <v>7995</v>
      </c>
      <c r="AC391" s="17" t="str">
        <f>TablaRequerimientos[[#This Row],[Tiempo Total Gestión]]</f>
        <v/>
      </c>
      <c r="AD391" s="11" t="e">
        <f t="shared" si="42"/>
        <v>#VALUE!</v>
      </c>
      <c r="AE391" s="11" t="e">
        <f t="shared" si="43"/>
        <v>#VALUE!</v>
      </c>
      <c r="AF391" s="11" t="e">
        <f>IF(TablaRequerimientos[[#This Row],[Prioridad]]="Baja",(AD391-24)*60+AE391,IF(TablaRequerimientos[[#This Row],[Prioridad]]="Media",(AD391-4)*60+AE391,(AD391-2)*60+AE391))</f>
        <v>#VALUE!</v>
      </c>
      <c r="AH391" s="17" t="str">
        <f>TablaRequerimientos[[#This Row],[Tiempo Creación (HH:mm)]]</f>
        <v>Por validar</v>
      </c>
      <c r="AI391" s="11" t="e">
        <f t="shared" si="44"/>
        <v>#VALUE!</v>
      </c>
      <c r="AJ391" s="11" t="e">
        <f t="shared" si="45"/>
        <v>#VALUE!</v>
      </c>
      <c r="AK391" s="11" t="e">
        <f>IF(TablaRequerimientos[[#This Row],[Prioridad]]="Baja",((AI391*60)+AJ391)-30,IF(TablaRequerimientos[[#This Row],[Prioridad]]="Media",((AI391*60)+AJ391)-15))</f>
        <v>#VALUE!</v>
      </c>
      <c r="AM391" s="11" t="str">
        <f>TablaRequerimientos[[#This Row],[Tiempo Avance Incidente]]</f>
        <v>POR VALIDAR</v>
      </c>
      <c r="AN391" s="11" t="e">
        <f t="shared" si="46"/>
        <v>#VALUE!</v>
      </c>
      <c r="AO391" s="11" t="e">
        <f t="shared" si="47"/>
        <v>#VALUE!</v>
      </c>
      <c r="AP391" s="11" t="e">
        <f>IF(TablaRequerimientos[[#This Row],[Prioridad]]="Baja",((AN391*60)+AO391)-720,IF(TablaRequerimientos[[#This Row],[Prioridad]]="Media",((AN391*60)+AO391)-120))</f>
        <v>#VALUE!</v>
      </c>
      <c r="AR391" t="str">
        <f t="shared" si="48"/>
        <v>jueves</v>
      </c>
    </row>
    <row r="392" spans="1:44" x14ac:dyDescent="0.25">
      <c r="A392" s="26" t="s">
        <v>4869</v>
      </c>
      <c r="B392" t="s">
        <v>4704</v>
      </c>
      <c r="C392" t="s">
        <v>395</v>
      </c>
      <c r="D392" t="s">
        <v>150</v>
      </c>
      <c r="E392" t="s">
        <v>546</v>
      </c>
      <c r="F392" t="s">
        <v>111</v>
      </c>
      <c r="G392" s="12">
        <v>43846</v>
      </c>
      <c r="H392" s="13">
        <v>0.36092592592592593</v>
      </c>
      <c r="I392" s="12">
        <v>43846</v>
      </c>
      <c r="J392" s="13">
        <v>0.36148148148148151</v>
      </c>
      <c r="K392" s="27">
        <v>43847.387766203705</v>
      </c>
      <c r="M392" s="11"/>
      <c r="O392" s="11" t="s">
        <v>546</v>
      </c>
      <c r="P392" s="11" t="s">
        <v>546</v>
      </c>
      <c r="X392" s="17" t="str">
        <f>IFERROR(VLOOKUP(TablaRequerimientos[[#This Row],[ID de orden de trabajo+]],#REF!,11,FALSE),"Por validar")</f>
        <v>Por validar</v>
      </c>
      <c r="Y392" s="11" t="str">
        <f>IFERROR(VLOOKUP(TablaRequerimientos[[#This Row],[ID de orden de trabajo+]],#REF!,12,FALSE),"Por validar")</f>
        <v>Por validar</v>
      </c>
      <c r="Z392" s="11" t="s">
        <v>7995</v>
      </c>
      <c r="AA392" s="11" t="s">
        <v>7995</v>
      </c>
      <c r="AC392" s="17" t="str">
        <f>TablaRequerimientos[[#This Row],[Tiempo Total Gestión]]</f>
        <v/>
      </c>
      <c r="AD392" s="11" t="e">
        <f t="shared" si="42"/>
        <v>#VALUE!</v>
      </c>
      <c r="AE392" s="11" t="e">
        <f t="shared" si="43"/>
        <v>#VALUE!</v>
      </c>
      <c r="AF392" s="11" t="e">
        <f>IF(TablaRequerimientos[[#This Row],[Prioridad]]="Baja",(AD392-24)*60+AE392,IF(TablaRequerimientos[[#This Row],[Prioridad]]="Media",(AD392-4)*60+AE392,(AD392-2)*60+AE392))</f>
        <v>#VALUE!</v>
      </c>
      <c r="AH392" s="17" t="str">
        <f>TablaRequerimientos[[#This Row],[Tiempo Creación (HH:mm)]]</f>
        <v>Por validar</v>
      </c>
      <c r="AI392" s="11" t="e">
        <f t="shared" si="44"/>
        <v>#VALUE!</v>
      </c>
      <c r="AJ392" s="11" t="e">
        <f t="shared" si="45"/>
        <v>#VALUE!</v>
      </c>
      <c r="AK392" s="11" t="e">
        <f>IF(TablaRequerimientos[[#This Row],[Prioridad]]="Baja",((AI392*60)+AJ392)-30,IF(TablaRequerimientos[[#This Row],[Prioridad]]="Media",((AI392*60)+AJ392)-15))</f>
        <v>#VALUE!</v>
      </c>
      <c r="AM392" s="11" t="str">
        <f>TablaRequerimientos[[#This Row],[Tiempo Avance Incidente]]</f>
        <v>POR VALIDAR</v>
      </c>
      <c r="AN392" s="11" t="e">
        <f t="shared" si="46"/>
        <v>#VALUE!</v>
      </c>
      <c r="AO392" s="11" t="e">
        <f t="shared" si="47"/>
        <v>#VALUE!</v>
      </c>
      <c r="AP392" s="11" t="e">
        <f>IF(TablaRequerimientos[[#This Row],[Prioridad]]="Baja",((AN392*60)+AO392)-720,IF(TablaRequerimientos[[#This Row],[Prioridad]]="Media",((AN392*60)+AO392)-120))</f>
        <v>#VALUE!</v>
      </c>
      <c r="AR392" t="str">
        <f t="shared" si="48"/>
        <v>jueves</v>
      </c>
    </row>
    <row r="393" spans="1:44" x14ac:dyDescent="0.25">
      <c r="A393" s="26" t="s">
        <v>4870</v>
      </c>
      <c r="B393" t="s">
        <v>4871</v>
      </c>
      <c r="C393" t="s">
        <v>462</v>
      </c>
      <c r="D393" t="s">
        <v>150</v>
      </c>
      <c r="E393" t="s">
        <v>37</v>
      </c>
      <c r="F393" t="s">
        <v>111</v>
      </c>
      <c r="G393" s="12">
        <v>43846</v>
      </c>
      <c r="H393" s="13">
        <v>0.37232638888888886</v>
      </c>
      <c r="I393" s="12">
        <v>43853</v>
      </c>
      <c r="J393" s="13">
        <v>0.66385416666666663</v>
      </c>
      <c r="K393" s="27">
        <v>43854.700833333336</v>
      </c>
      <c r="M393" s="11"/>
      <c r="O393" s="11" t="s">
        <v>3288</v>
      </c>
      <c r="P393" s="11" t="s">
        <v>37</v>
      </c>
      <c r="X393" s="17" t="str">
        <f>IFERROR(VLOOKUP(TablaRequerimientos[[#This Row],[ID de orden de trabajo+]],#REF!,11,FALSE),"Por validar")</f>
        <v>Por validar</v>
      </c>
      <c r="Y393" s="11" t="str">
        <f>IFERROR(VLOOKUP(TablaRequerimientos[[#This Row],[ID de orden de trabajo+]],#REF!,12,FALSE),"Por validar")</f>
        <v>Por validar</v>
      </c>
      <c r="Z393" s="11">
        <v>1.9907407404389232E-3</v>
      </c>
      <c r="AA393" s="11" t="s">
        <v>37</v>
      </c>
      <c r="AC393" s="17" t="str">
        <f>TablaRequerimientos[[#This Row],[Tiempo Total Gestión]]</f>
        <v>01:44</v>
      </c>
      <c r="AD393" s="11">
        <f t="shared" si="42"/>
        <v>1</v>
      </c>
      <c r="AE393" s="11">
        <f t="shared" si="43"/>
        <v>44</v>
      </c>
      <c r="AF393" s="11">
        <f>IF(TablaRequerimientos[[#This Row],[Prioridad]]="Baja",(AD393-24)*60+AE393,IF(TablaRequerimientos[[#This Row],[Prioridad]]="Media",(AD393-4)*60+AE393,(AD393-2)*60+AE393))</f>
        <v>-1336</v>
      </c>
      <c r="AH393" s="17" t="str">
        <f>TablaRequerimientos[[#This Row],[Tiempo Creación (HH:mm)]]</f>
        <v>Por validar</v>
      </c>
      <c r="AI393" s="11" t="e">
        <f t="shared" si="44"/>
        <v>#VALUE!</v>
      </c>
      <c r="AJ393" s="11" t="e">
        <f t="shared" si="45"/>
        <v>#VALUE!</v>
      </c>
      <c r="AK393" s="11" t="e">
        <f>IF(TablaRequerimientos[[#This Row],[Prioridad]]="Baja",((AI393*60)+AJ393)-30,IF(TablaRequerimientos[[#This Row],[Prioridad]]="Media",((AI393*60)+AJ393)-15))</f>
        <v>#VALUE!</v>
      </c>
      <c r="AM393" s="11">
        <f>TablaRequerimientos[[#This Row],[Tiempo Avance Incidente]]</f>
        <v>1.9907407404389232E-3</v>
      </c>
      <c r="AN393" s="11">
        <f t="shared" si="46"/>
        <v>0</v>
      </c>
      <c r="AO393" s="11">
        <f t="shared" si="47"/>
        <v>2</v>
      </c>
      <c r="AP393" s="11">
        <f>IF(TablaRequerimientos[[#This Row],[Prioridad]]="Baja",((AN393*60)+AO393)-720,IF(TablaRequerimientos[[#This Row],[Prioridad]]="Media",((AN393*60)+AO393)-120))</f>
        <v>-718</v>
      </c>
      <c r="AR393" t="str">
        <f t="shared" si="48"/>
        <v>jueves</v>
      </c>
    </row>
    <row r="394" spans="1:44" x14ac:dyDescent="0.25">
      <c r="A394" s="26" t="s">
        <v>4872</v>
      </c>
      <c r="B394" t="s">
        <v>4873</v>
      </c>
      <c r="C394" t="s">
        <v>149</v>
      </c>
      <c r="D394" t="s">
        <v>150</v>
      </c>
      <c r="E394" t="s">
        <v>546</v>
      </c>
      <c r="F394" t="s">
        <v>111</v>
      </c>
      <c r="G394" s="12">
        <v>43846</v>
      </c>
      <c r="H394" s="13">
        <v>0.38461805555555556</v>
      </c>
      <c r="I394" s="12">
        <v>43846</v>
      </c>
      <c r="J394" s="13">
        <v>0.45934027777777775</v>
      </c>
      <c r="K394" s="27">
        <v>43847.460960648146</v>
      </c>
      <c r="M394" s="11"/>
      <c r="O394" s="11" t="s">
        <v>546</v>
      </c>
      <c r="P394" s="11" t="s">
        <v>546</v>
      </c>
      <c r="X394" s="17" t="str">
        <f>IFERROR(VLOOKUP(TablaRequerimientos[[#This Row],[ID de orden de trabajo+]],#REF!,11,FALSE),"Por validar")</f>
        <v>Por validar</v>
      </c>
      <c r="Y394" s="11" t="str">
        <f>IFERROR(VLOOKUP(TablaRequerimientos[[#This Row],[ID de orden de trabajo+]],#REF!,12,FALSE),"Por validar")</f>
        <v>Por validar</v>
      </c>
      <c r="Z394" s="11">
        <v>2.314814628334716E-5</v>
      </c>
      <c r="AA394" s="11" t="s">
        <v>37</v>
      </c>
      <c r="AC394" s="17" t="str">
        <f>TablaRequerimientos[[#This Row],[Tiempo Total Gestión]]</f>
        <v/>
      </c>
      <c r="AD394" s="11" t="e">
        <f t="shared" si="42"/>
        <v>#VALUE!</v>
      </c>
      <c r="AE394" s="11" t="e">
        <f t="shared" si="43"/>
        <v>#VALUE!</v>
      </c>
      <c r="AF394" s="11" t="e">
        <f>IF(TablaRequerimientos[[#This Row],[Prioridad]]="Baja",(AD394-24)*60+AE394,IF(TablaRequerimientos[[#This Row],[Prioridad]]="Media",(AD394-4)*60+AE394,(AD394-2)*60+AE394))</f>
        <v>#VALUE!</v>
      </c>
      <c r="AH394" s="17" t="str">
        <f>TablaRequerimientos[[#This Row],[Tiempo Creación (HH:mm)]]</f>
        <v>Por validar</v>
      </c>
      <c r="AI394" s="11" t="e">
        <f t="shared" si="44"/>
        <v>#VALUE!</v>
      </c>
      <c r="AJ394" s="11" t="e">
        <f t="shared" si="45"/>
        <v>#VALUE!</v>
      </c>
      <c r="AK394" s="11" t="e">
        <f>IF(TablaRequerimientos[[#This Row],[Prioridad]]="Baja",((AI394*60)+AJ394)-30,IF(TablaRequerimientos[[#This Row],[Prioridad]]="Media",((AI394*60)+AJ394)-15))</f>
        <v>#VALUE!</v>
      </c>
      <c r="AM394" s="11">
        <f>TablaRequerimientos[[#This Row],[Tiempo Avance Incidente]]</f>
        <v>2.314814628334716E-5</v>
      </c>
      <c r="AN394" s="11">
        <f t="shared" si="46"/>
        <v>0</v>
      </c>
      <c r="AO394" s="11">
        <f t="shared" si="47"/>
        <v>0</v>
      </c>
      <c r="AP394" s="11">
        <f>IF(TablaRequerimientos[[#This Row],[Prioridad]]="Baja",((AN394*60)+AO394)-720,IF(TablaRequerimientos[[#This Row],[Prioridad]]="Media",((AN394*60)+AO394)-120))</f>
        <v>-720</v>
      </c>
      <c r="AR394" t="str">
        <f t="shared" si="48"/>
        <v>jueves</v>
      </c>
    </row>
    <row r="395" spans="1:44" x14ac:dyDescent="0.25">
      <c r="A395" s="26" t="s">
        <v>4874</v>
      </c>
      <c r="B395" t="s">
        <v>4875</v>
      </c>
      <c r="C395" t="s">
        <v>395</v>
      </c>
      <c r="D395" t="s">
        <v>150</v>
      </c>
      <c r="E395" t="s">
        <v>37</v>
      </c>
      <c r="F395" t="s">
        <v>111</v>
      </c>
      <c r="G395" s="12">
        <v>43846</v>
      </c>
      <c r="H395" s="13">
        <v>0.3984375</v>
      </c>
      <c r="I395" s="12">
        <v>43847</v>
      </c>
      <c r="J395" s="13">
        <v>0.6850694444444444</v>
      </c>
      <c r="K395" s="27">
        <v>43848.721643518518</v>
      </c>
      <c r="M395" s="11"/>
      <c r="O395" s="11" t="s">
        <v>289</v>
      </c>
      <c r="P395" s="11" t="s">
        <v>37</v>
      </c>
      <c r="X395" s="17" t="str">
        <f>IFERROR(VLOOKUP(TablaRequerimientos[[#This Row],[ID de orden de trabajo+]],#REF!,11,FALSE),"Por validar")</f>
        <v>Por validar</v>
      </c>
      <c r="Y395" s="11" t="str">
        <f>IFERROR(VLOOKUP(TablaRequerimientos[[#This Row],[ID de orden de trabajo+]],#REF!,12,FALSE),"Por validar")</f>
        <v>Por validar</v>
      </c>
      <c r="Z395" s="11">
        <v>2.1990740788169205E-4</v>
      </c>
      <c r="AA395" s="11" t="s">
        <v>37</v>
      </c>
      <c r="AC395" s="17" t="str">
        <f>TablaRequerimientos[[#This Row],[Tiempo Total Gestión]]</f>
        <v>00:44</v>
      </c>
      <c r="AD395" s="11">
        <f t="shared" si="42"/>
        <v>0</v>
      </c>
      <c r="AE395" s="11">
        <f t="shared" si="43"/>
        <v>44</v>
      </c>
      <c r="AF395" s="11">
        <f>IF(TablaRequerimientos[[#This Row],[Prioridad]]="Baja",(AD395-24)*60+AE395,IF(TablaRequerimientos[[#This Row],[Prioridad]]="Media",(AD395-4)*60+AE395,(AD395-2)*60+AE395))</f>
        <v>-1396</v>
      </c>
      <c r="AH395" s="17" t="str">
        <f>TablaRequerimientos[[#This Row],[Tiempo Creación (HH:mm)]]</f>
        <v>Por validar</v>
      </c>
      <c r="AI395" s="11" t="e">
        <f t="shared" si="44"/>
        <v>#VALUE!</v>
      </c>
      <c r="AJ395" s="11" t="e">
        <f t="shared" si="45"/>
        <v>#VALUE!</v>
      </c>
      <c r="AK395" s="11" t="e">
        <f>IF(TablaRequerimientos[[#This Row],[Prioridad]]="Baja",((AI395*60)+AJ395)-30,IF(TablaRequerimientos[[#This Row],[Prioridad]]="Media",((AI395*60)+AJ395)-15))</f>
        <v>#VALUE!</v>
      </c>
      <c r="AM395" s="11">
        <f>TablaRequerimientos[[#This Row],[Tiempo Avance Incidente]]</f>
        <v>2.1990740788169205E-4</v>
      </c>
      <c r="AN395" s="11">
        <f t="shared" si="46"/>
        <v>0</v>
      </c>
      <c r="AO395" s="11">
        <f t="shared" si="47"/>
        <v>0</v>
      </c>
      <c r="AP395" s="11">
        <f>IF(TablaRequerimientos[[#This Row],[Prioridad]]="Baja",((AN395*60)+AO395)-720,IF(TablaRequerimientos[[#This Row],[Prioridad]]="Media",((AN395*60)+AO395)-120))</f>
        <v>-720</v>
      </c>
      <c r="AR395" t="str">
        <f t="shared" si="48"/>
        <v>jueves</v>
      </c>
    </row>
    <row r="396" spans="1:44" x14ac:dyDescent="0.25">
      <c r="A396" s="26" t="s">
        <v>4876</v>
      </c>
      <c r="B396" t="s">
        <v>4877</v>
      </c>
      <c r="C396" t="s">
        <v>161</v>
      </c>
      <c r="D396" t="s">
        <v>150</v>
      </c>
      <c r="E396" t="s">
        <v>37</v>
      </c>
      <c r="F396" t="s">
        <v>111</v>
      </c>
      <c r="G396" s="12">
        <v>43846</v>
      </c>
      <c r="H396" s="13">
        <v>0.40516203703703701</v>
      </c>
      <c r="I396" s="12">
        <v>43850</v>
      </c>
      <c r="J396" s="13">
        <v>0.36693287037037042</v>
      </c>
      <c r="K396" s="27">
        <v>43851.387962962966</v>
      </c>
      <c r="M396" s="11"/>
      <c r="O396" s="11" t="s">
        <v>546</v>
      </c>
      <c r="P396" s="11" t="s">
        <v>37</v>
      </c>
      <c r="X396" s="17" t="str">
        <f>IFERROR(VLOOKUP(TablaRequerimientos[[#This Row],[ID de orden de trabajo+]],#REF!,11,FALSE),"Por validar")</f>
        <v>Por validar</v>
      </c>
      <c r="Y396" s="11" t="str">
        <f>IFERROR(VLOOKUP(TablaRequerimientos[[#This Row],[ID de orden de trabajo+]],#REF!,12,FALSE),"Por validar")</f>
        <v>Por validar</v>
      </c>
      <c r="Z396" s="11">
        <v>1.7361110803904012E-4</v>
      </c>
      <c r="AA396" s="11" t="s">
        <v>37</v>
      </c>
      <c r="AC396" s="17" t="str">
        <f>TablaRequerimientos[[#This Row],[Tiempo Total Gestión]]</f>
        <v/>
      </c>
      <c r="AD396" s="11" t="e">
        <f t="shared" si="42"/>
        <v>#VALUE!</v>
      </c>
      <c r="AE396" s="11" t="e">
        <f t="shared" si="43"/>
        <v>#VALUE!</v>
      </c>
      <c r="AF396" s="11" t="e">
        <f>IF(TablaRequerimientos[[#This Row],[Prioridad]]="Baja",(AD396-24)*60+AE396,IF(TablaRequerimientos[[#This Row],[Prioridad]]="Media",(AD396-4)*60+AE396,(AD396-2)*60+AE396))</f>
        <v>#VALUE!</v>
      </c>
      <c r="AH396" s="17" t="str">
        <f>TablaRequerimientos[[#This Row],[Tiempo Creación (HH:mm)]]</f>
        <v>Por validar</v>
      </c>
      <c r="AI396" s="11" t="e">
        <f t="shared" si="44"/>
        <v>#VALUE!</v>
      </c>
      <c r="AJ396" s="11" t="e">
        <f t="shared" si="45"/>
        <v>#VALUE!</v>
      </c>
      <c r="AK396" s="11" t="e">
        <f>IF(TablaRequerimientos[[#This Row],[Prioridad]]="Baja",((AI396*60)+AJ396)-30,IF(TablaRequerimientos[[#This Row],[Prioridad]]="Media",((AI396*60)+AJ396)-15))</f>
        <v>#VALUE!</v>
      </c>
      <c r="AM396" s="11">
        <f>TablaRequerimientos[[#This Row],[Tiempo Avance Incidente]]</f>
        <v>1.7361110803904012E-4</v>
      </c>
      <c r="AN396" s="11">
        <f t="shared" si="46"/>
        <v>0</v>
      </c>
      <c r="AO396" s="11">
        <f t="shared" si="47"/>
        <v>0</v>
      </c>
      <c r="AP396" s="11">
        <f>IF(TablaRequerimientos[[#This Row],[Prioridad]]="Baja",((AN396*60)+AO396)-720,IF(TablaRequerimientos[[#This Row],[Prioridad]]="Media",((AN396*60)+AO396)-120))</f>
        <v>-720</v>
      </c>
      <c r="AR396" t="str">
        <f t="shared" si="48"/>
        <v>jueves</v>
      </c>
    </row>
    <row r="397" spans="1:44" x14ac:dyDescent="0.25">
      <c r="A397" s="26" t="s">
        <v>4878</v>
      </c>
      <c r="B397" t="s">
        <v>4879</v>
      </c>
      <c r="C397" t="s">
        <v>462</v>
      </c>
      <c r="D397" t="s">
        <v>150</v>
      </c>
      <c r="E397" t="s">
        <v>37</v>
      </c>
      <c r="F397" t="s">
        <v>111</v>
      </c>
      <c r="G397" s="12">
        <v>43846</v>
      </c>
      <c r="H397" s="13">
        <v>0.41230324074074076</v>
      </c>
      <c r="I397" s="12">
        <v>43854</v>
      </c>
      <c r="J397" s="13">
        <v>0.68004629629629632</v>
      </c>
      <c r="K397" s="27">
        <v>43855.702685185184</v>
      </c>
      <c r="M397" s="11"/>
      <c r="O397" s="11" t="s">
        <v>1823</v>
      </c>
      <c r="P397" s="11" t="s">
        <v>37</v>
      </c>
      <c r="X397" s="17" t="str">
        <f>IFERROR(VLOOKUP(TablaRequerimientos[[#This Row],[ID de orden de trabajo+]],#REF!,11,FALSE),"Por validar")</f>
        <v>Por validar</v>
      </c>
      <c r="Y397" s="11" t="str">
        <f>IFERROR(VLOOKUP(TablaRequerimientos[[#This Row],[ID de orden de trabajo+]],#REF!,12,FALSE),"Por validar")</f>
        <v>Por validar</v>
      </c>
      <c r="Z397" s="11">
        <v>-1.6203703125938773E-4</v>
      </c>
      <c r="AA397" s="11" t="s">
        <v>37</v>
      </c>
      <c r="AC397" s="17" t="str">
        <f>TablaRequerimientos[[#This Row],[Tiempo Total Gestión]]</f>
        <v>01:56</v>
      </c>
      <c r="AD397" s="11">
        <f t="shared" si="42"/>
        <v>1</v>
      </c>
      <c r="AE397" s="11">
        <f t="shared" si="43"/>
        <v>56</v>
      </c>
      <c r="AF397" s="11">
        <f>IF(TablaRequerimientos[[#This Row],[Prioridad]]="Baja",(AD397-24)*60+AE397,IF(TablaRequerimientos[[#This Row],[Prioridad]]="Media",(AD397-4)*60+AE397,(AD397-2)*60+AE397))</f>
        <v>-1324</v>
      </c>
      <c r="AH397" s="17" t="str">
        <f>TablaRequerimientos[[#This Row],[Tiempo Creación (HH:mm)]]</f>
        <v>Por validar</v>
      </c>
      <c r="AI397" s="11" t="e">
        <f t="shared" si="44"/>
        <v>#VALUE!</v>
      </c>
      <c r="AJ397" s="11" t="e">
        <f t="shared" si="45"/>
        <v>#VALUE!</v>
      </c>
      <c r="AK397" s="11" t="e">
        <f>IF(TablaRequerimientos[[#This Row],[Prioridad]]="Baja",((AI397*60)+AJ397)-30,IF(TablaRequerimientos[[#This Row],[Prioridad]]="Media",((AI397*60)+AJ397)-15))</f>
        <v>#VALUE!</v>
      </c>
      <c r="AM397" s="11">
        <f>TablaRequerimientos[[#This Row],[Tiempo Avance Incidente]]</f>
        <v>-1.6203703125938773E-4</v>
      </c>
      <c r="AN397" s="11" t="e">
        <f t="shared" si="46"/>
        <v>#NUM!</v>
      </c>
      <c r="AO397" s="11" t="e">
        <f t="shared" si="47"/>
        <v>#NUM!</v>
      </c>
      <c r="AP397" s="11" t="e">
        <f>IF(TablaRequerimientos[[#This Row],[Prioridad]]="Baja",((AN397*60)+AO397)-720,IF(TablaRequerimientos[[#This Row],[Prioridad]]="Media",((AN397*60)+AO397)-120))</f>
        <v>#NUM!</v>
      </c>
      <c r="AR397" t="str">
        <f t="shared" si="48"/>
        <v>jueves</v>
      </c>
    </row>
    <row r="398" spans="1:44" x14ac:dyDescent="0.25">
      <c r="A398" s="26" t="s">
        <v>4880</v>
      </c>
      <c r="B398" t="s">
        <v>4881</v>
      </c>
      <c r="C398" t="s">
        <v>462</v>
      </c>
      <c r="D398" t="s">
        <v>150</v>
      </c>
      <c r="E398" t="s">
        <v>546</v>
      </c>
      <c r="F398" t="s">
        <v>111</v>
      </c>
      <c r="G398" s="12">
        <v>43846</v>
      </c>
      <c r="H398" s="13">
        <v>0.43594907407407407</v>
      </c>
      <c r="I398" s="12">
        <v>43846</v>
      </c>
      <c r="J398" s="13">
        <v>0.44444444444444442</v>
      </c>
      <c r="K398" s="27">
        <v>43847.460960648146</v>
      </c>
      <c r="M398" s="11"/>
      <c r="O398" s="11" t="s">
        <v>546</v>
      </c>
      <c r="P398" s="11" t="s">
        <v>546</v>
      </c>
      <c r="X398" s="17" t="str">
        <f>IFERROR(VLOOKUP(TablaRequerimientos[[#This Row],[ID de orden de trabajo+]],#REF!,11,FALSE),"Por validar")</f>
        <v>Por validar</v>
      </c>
      <c r="Y398" s="11" t="str">
        <f>IFERROR(VLOOKUP(TablaRequerimientos[[#This Row],[ID de orden de trabajo+]],#REF!,12,FALSE),"Por validar")</f>
        <v>Por validar</v>
      </c>
      <c r="Z398" s="11">
        <v>1.0648148163454607E-3</v>
      </c>
      <c r="AA398" s="11" t="s">
        <v>37</v>
      </c>
      <c r="AC398" s="17" t="str">
        <f>TablaRequerimientos[[#This Row],[Tiempo Total Gestión]]</f>
        <v/>
      </c>
      <c r="AD398" s="11" t="e">
        <f t="shared" si="42"/>
        <v>#VALUE!</v>
      </c>
      <c r="AE398" s="11" t="e">
        <f t="shared" si="43"/>
        <v>#VALUE!</v>
      </c>
      <c r="AF398" s="11" t="e">
        <f>IF(TablaRequerimientos[[#This Row],[Prioridad]]="Baja",(AD398-24)*60+AE398,IF(TablaRequerimientos[[#This Row],[Prioridad]]="Media",(AD398-4)*60+AE398,(AD398-2)*60+AE398))</f>
        <v>#VALUE!</v>
      </c>
      <c r="AH398" s="17" t="str">
        <f>TablaRequerimientos[[#This Row],[Tiempo Creación (HH:mm)]]</f>
        <v>Por validar</v>
      </c>
      <c r="AI398" s="11" t="e">
        <f t="shared" si="44"/>
        <v>#VALUE!</v>
      </c>
      <c r="AJ398" s="11" t="e">
        <f t="shared" si="45"/>
        <v>#VALUE!</v>
      </c>
      <c r="AK398" s="11" t="e">
        <f>IF(TablaRequerimientos[[#This Row],[Prioridad]]="Baja",((AI398*60)+AJ398)-30,IF(TablaRequerimientos[[#This Row],[Prioridad]]="Media",((AI398*60)+AJ398)-15))</f>
        <v>#VALUE!</v>
      </c>
      <c r="AM398" s="11">
        <f>TablaRequerimientos[[#This Row],[Tiempo Avance Incidente]]</f>
        <v>1.0648148163454607E-3</v>
      </c>
      <c r="AN398" s="11">
        <f t="shared" si="46"/>
        <v>0</v>
      </c>
      <c r="AO398" s="11">
        <f t="shared" si="47"/>
        <v>1</v>
      </c>
      <c r="AP398" s="11">
        <f>IF(TablaRequerimientos[[#This Row],[Prioridad]]="Baja",((AN398*60)+AO398)-720,IF(TablaRequerimientos[[#This Row],[Prioridad]]="Media",((AN398*60)+AO398)-120))</f>
        <v>-719</v>
      </c>
      <c r="AR398" t="str">
        <f t="shared" si="48"/>
        <v>jueves</v>
      </c>
    </row>
    <row r="399" spans="1:44" x14ac:dyDescent="0.25">
      <c r="A399" s="26" t="s">
        <v>4882</v>
      </c>
      <c r="B399" t="s">
        <v>4251</v>
      </c>
      <c r="C399" t="s">
        <v>395</v>
      </c>
      <c r="D399" t="s">
        <v>150</v>
      </c>
      <c r="E399" t="s">
        <v>37</v>
      </c>
      <c r="F399" t="s">
        <v>111</v>
      </c>
      <c r="G399" s="12">
        <v>43846</v>
      </c>
      <c r="H399" s="13">
        <v>0.43420138888888887</v>
      </c>
      <c r="I399" s="12">
        <v>43846</v>
      </c>
      <c r="J399" s="13">
        <v>0.47865740740740742</v>
      </c>
      <c r="K399" s="27">
        <v>43847.53398148148</v>
      </c>
      <c r="M399" s="11"/>
      <c r="O399" s="11" t="s">
        <v>133</v>
      </c>
      <c r="P399" s="11" t="s">
        <v>37</v>
      </c>
      <c r="X399" s="17" t="str">
        <f>IFERROR(VLOOKUP(TablaRequerimientos[[#This Row],[ID de orden de trabajo+]],#REF!,11,FALSE),"Por validar")</f>
        <v>Por validar</v>
      </c>
      <c r="Y399" s="11" t="str">
        <f>IFERROR(VLOOKUP(TablaRequerimientos[[#This Row],[ID de orden de trabajo+]],#REF!,12,FALSE),"Por validar")</f>
        <v>Por validar</v>
      </c>
      <c r="Z399" s="11">
        <v>0</v>
      </c>
      <c r="AA399" s="11" t="s">
        <v>37</v>
      </c>
      <c r="AC399" s="17" t="str">
        <f>TablaRequerimientos[[#This Row],[Tiempo Total Gestión]]</f>
        <v>00:00</v>
      </c>
      <c r="AD399" s="11">
        <f t="shared" si="42"/>
        <v>0</v>
      </c>
      <c r="AE399" s="11">
        <f t="shared" si="43"/>
        <v>0</v>
      </c>
      <c r="AF399" s="11">
        <f>IF(TablaRequerimientos[[#This Row],[Prioridad]]="Baja",(AD399-24)*60+AE399,IF(TablaRequerimientos[[#This Row],[Prioridad]]="Media",(AD399-4)*60+AE399,(AD399-2)*60+AE399))</f>
        <v>-1440</v>
      </c>
      <c r="AH399" s="17" t="str">
        <f>TablaRequerimientos[[#This Row],[Tiempo Creación (HH:mm)]]</f>
        <v>Por validar</v>
      </c>
      <c r="AI399" s="11" t="e">
        <f t="shared" si="44"/>
        <v>#VALUE!</v>
      </c>
      <c r="AJ399" s="11" t="e">
        <f t="shared" si="45"/>
        <v>#VALUE!</v>
      </c>
      <c r="AK399" s="11" t="e">
        <f>IF(TablaRequerimientos[[#This Row],[Prioridad]]="Baja",((AI399*60)+AJ399)-30,IF(TablaRequerimientos[[#This Row],[Prioridad]]="Media",((AI399*60)+AJ399)-15))</f>
        <v>#VALUE!</v>
      </c>
      <c r="AM399" s="11">
        <f>TablaRequerimientos[[#This Row],[Tiempo Avance Incidente]]</f>
        <v>0</v>
      </c>
      <c r="AN399" s="11">
        <f t="shared" si="46"/>
        <v>0</v>
      </c>
      <c r="AO399" s="11">
        <f t="shared" si="47"/>
        <v>0</v>
      </c>
      <c r="AP399" s="11">
        <f>IF(TablaRequerimientos[[#This Row],[Prioridad]]="Baja",((AN399*60)+AO399)-720,IF(TablaRequerimientos[[#This Row],[Prioridad]]="Media",((AN399*60)+AO399)-120))</f>
        <v>-720</v>
      </c>
      <c r="AR399" t="str">
        <f t="shared" si="48"/>
        <v>jueves</v>
      </c>
    </row>
    <row r="400" spans="1:44" x14ac:dyDescent="0.25">
      <c r="A400" s="26" t="s">
        <v>4883</v>
      </c>
      <c r="B400" t="s">
        <v>4313</v>
      </c>
      <c r="C400" t="s">
        <v>123</v>
      </c>
      <c r="D400" t="s">
        <v>150</v>
      </c>
      <c r="E400" t="s">
        <v>546</v>
      </c>
      <c r="F400" t="s">
        <v>111</v>
      </c>
      <c r="G400" s="12">
        <v>43846</v>
      </c>
      <c r="H400" s="13">
        <v>0.44309027777777782</v>
      </c>
      <c r="I400" s="12">
        <v>43846</v>
      </c>
      <c r="J400" s="13">
        <v>0.44435185185185189</v>
      </c>
      <c r="K400" s="27">
        <v>43847.460960648146</v>
      </c>
      <c r="M400" s="11"/>
      <c r="O400" s="11" t="s">
        <v>546</v>
      </c>
      <c r="P400" s="11" t="s">
        <v>546</v>
      </c>
      <c r="X400" s="17" t="str">
        <f>IFERROR(VLOOKUP(TablaRequerimientos[[#This Row],[ID de orden de trabajo+]],#REF!,11,FALSE),"Por validar")</f>
        <v>Por validar</v>
      </c>
      <c r="Y400" s="11" t="str">
        <f>IFERROR(VLOOKUP(TablaRequerimientos[[#This Row],[ID de orden de trabajo+]],#REF!,12,FALSE),"Por validar")</f>
        <v>Por validar</v>
      </c>
      <c r="Z400" s="11" t="s">
        <v>7995</v>
      </c>
      <c r="AA400" s="11" t="s">
        <v>7995</v>
      </c>
      <c r="AC400" s="17" t="str">
        <f>TablaRequerimientos[[#This Row],[Tiempo Total Gestión]]</f>
        <v/>
      </c>
      <c r="AD400" s="11" t="e">
        <f t="shared" si="42"/>
        <v>#VALUE!</v>
      </c>
      <c r="AE400" s="11" t="e">
        <f t="shared" si="43"/>
        <v>#VALUE!</v>
      </c>
      <c r="AF400" s="11" t="e">
        <f>IF(TablaRequerimientos[[#This Row],[Prioridad]]="Baja",(AD400-24)*60+AE400,IF(TablaRequerimientos[[#This Row],[Prioridad]]="Media",(AD400-4)*60+AE400,(AD400-2)*60+AE400))</f>
        <v>#VALUE!</v>
      </c>
      <c r="AH400" s="17" t="str">
        <f>TablaRequerimientos[[#This Row],[Tiempo Creación (HH:mm)]]</f>
        <v>Por validar</v>
      </c>
      <c r="AI400" s="11" t="e">
        <f t="shared" si="44"/>
        <v>#VALUE!</v>
      </c>
      <c r="AJ400" s="11" t="e">
        <f t="shared" si="45"/>
        <v>#VALUE!</v>
      </c>
      <c r="AK400" s="11" t="e">
        <f>IF(TablaRequerimientos[[#This Row],[Prioridad]]="Baja",((AI400*60)+AJ400)-30,IF(TablaRequerimientos[[#This Row],[Prioridad]]="Media",((AI400*60)+AJ400)-15))</f>
        <v>#VALUE!</v>
      </c>
      <c r="AM400" s="11" t="str">
        <f>TablaRequerimientos[[#This Row],[Tiempo Avance Incidente]]</f>
        <v>POR VALIDAR</v>
      </c>
      <c r="AN400" s="11" t="e">
        <f t="shared" si="46"/>
        <v>#VALUE!</v>
      </c>
      <c r="AO400" s="11" t="e">
        <f t="shared" si="47"/>
        <v>#VALUE!</v>
      </c>
      <c r="AP400" s="11" t="e">
        <f>IF(TablaRequerimientos[[#This Row],[Prioridad]]="Baja",((AN400*60)+AO400)-720,IF(TablaRequerimientos[[#This Row],[Prioridad]]="Media",((AN400*60)+AO400)-120))</f>
        <v>#VALUE!</v>
      </c>
      <c r="AR400" t="str">
        <f t="shared" si="48"/>
        <v>jueves</v>
      </c>
    </row>
    <row r="401" spans="1:44" x14ac:dyDescent="0.25">
      <c r="A401" s="26" t="s">
        <v>4884</v>
      </c>
      <c r="B401" t="s">
        <v>4369</v>
      </c>
      <c r="C401" t="s">
        <v>395</v>
      </c>
      <c r="D401" t="s">
        <v>150</v>
      </c>
      <c r="E401" t="s">
        <v>37</v>
      </c>
      <c r="F401" t="s">
        <v>111</v>
      </c>
      <c r="G401" s="12">
        <v>43845</v>
      </c>
      <c r="H401" s="13">
        <v>0.72097222222222224</v>
      </c>
      <c r="I401" s="12">
        <v>43846</v>
      </c>
      <c r="J401" s="13">
        <v>0.54891203703703706</v>
      </c>
      <c r="K401" s="27">
        <v>43847.638020833336</v>
      </c>
      <c r="M401" s="11"/>
      <c r="O401" s="11" t="s">
        <v>133</v>
      </c>
      <c r="P401" s="11" t="s">
        <v>37</v>
      </c>
      <c r="X401" s="17" t="str">
        <f>IFERROR(VLOOKUP(TablaRequerimientos[[#This Row],[ID de orden de trabajo+]],#REF!,11,FALSE),"Por validar")</f>
        <v>Por validar</v>
      </c>
      <c r="Y401" s="11" t="str">
        <f>IFERROR(VLOOKUP(TablaRequerimientos[[#This Row],[ID de orden de trabajo+]],#REF!,12,FALSE),"Por validar")</f>
        <v>Por validar</v>
      </c>
      <c r="Z401" s="11">
        <v>3.5879630013369024E-4</v>
      </c>
      <c r="AA401" s="11" t="s">
        <v>37</v>
      </c>
      <c r="AC401" s="17" t="str">
        <f>TablaRequerimientos[[#This Row],[Tiempo Total Gestión]]</f>
        <v>00:00</v>
      </c>
      <c r="AD401" s="11">
        <f t="shared" si="42"/>
        <v>0</v>
      </c>
      <c r="AE401" s="11">
        <f t="shared" si="43"/>
        <v>0</v>
      </c>
      <c r="AF401" s="11">
        <f>IF(TablaRequerimientos[[#This Row],[Prioridad]]="Baja",(AD401-24)*60+AE401,IF(TablaRequerimientos[[#This Row],[Prioridad]]="Media",(AD401-4)*60+AE401,(AD401-2)*60+AE401))</f>
        <v>-1440</v>
      </c>
      <c r="AH401" s="17" t="str">
        <f>TablaRequerimientos[[#This Row],[Tiempo Creación (HH:mm)]]</f>
        <v>Por validar</v>
      </c>
      <c r="AI401" s="11" t="e">
        <f t="shared" si="44"/>
        <v>#VALUE!</v>
      </c>
      <c r="AJ401" s="11" t="e">
        <f t="shared" si="45"/>
        <v>#VALUE!</v>
      </c>
      <c r="AK401" s="11" t="e">
        <f>IF(TablaRequerimientos[[#This Row],[Prioridad]]="Baja",((AI401*60)+AJ401)-30,IF(TablaRequerimientos[[#This Row],[Prioridad]]="Media",((AI401*60)+AJ401)-15))</f>
        <v>#VALUE!</v>
      </c>
      <c r="AM401" s="11">
        <f>TablaRequerimientos[[#This Row],[Tiempo Avance Incidente]]</f>
        <v>3.5879630013369024E-4</v>
      </c>
      <c r="AN401" s="11">
        <f t="shared" si="46"/>
        <v>0</v>
      </c>
      <c r="AO401" s="11">
        <f t="shared" si="47"/>
        <v>0</v>
      </c>
      <c r="AP401" s="11">
        <f>IF(TablaRequerimientos[[#This Row],[Prioridad]]="Baja",((AN401*60)+AO401)-720,IF(TablaRequerimientos[[#This Row],[Prioridad]]="Media",((AN401*60)+AO401)-120))</f>
        <v>-720</v>
      </c>
      <c r="AR401" t="str">
        <f t="shared" si="48"/>
        <v>miércoles</v>
      </c>
    </row>
    <row r="402" spans="1:44" x14ac:dyDescent="0.25">
      <c r="A402" s="26" t="s">
        <v>4885</v>
      </c>
      <c r="B402" t="s">
        <v>4820</v>
      </c>
      <c r="C402" t="s">
        <v>771</v>
      </c>
      <c r="D402" t="s">
        <v>150</v>
      </c>
      <c r="E402" t="s">
        <v>37</v>
      </c>
      <c r="F402" t="s">
        <v>111</v>
      </c>
      <c r="G402" s="12">
        <v>43846</v>
      </c>
      <c r="H402" s="13">
        <v>0.40704861111111112</v>
      </c>
      <c r="I402" s="12">
        <v>43846</v>
      </c>
      <c r="J402" s="13">
        <v>0.65187499999999998</v>
      </c>
      <c r="K402" s="27">
        <v>43847.713935185187</v>
      </c>
      <c r="M402" s="11"/>
      <c r="O402" s="11" t="s">
        <v>133</v>
      </c>
      <c r="P402" s="11" t="s">
        <v>37</v>
      </c>
      <c r="X402" s="17" t="str">
        <f>IFERROR(VLOOKUP(TablaRequerimientos[[#This Row],[ID de orden de trabajo+]],#REF!,11,FALSE),"Por validar")</f>
        <v>Por validar</v>
      </c>
      <c r="Y402" s="11" t="str">
        <f>IFERROR(VLOOKUP(TablaRequerimientos[[#This Row],[ID de orden de trabajo+]],#REF!,12,FALSE),"Por validar")</f>
        <v>Por validar</v>
      </c>
      <c r="Z402" s="11">
        <v>-1.8518518481869251E-4</v>
      </c>
      <c r="AA402" s="11" t="s">
        <v>37</v>
      </c>
      <c r="AC402" s="17" t="str">
        <f>TablaRequerimientos[[#This Row],[Tiempo Total Gestión]]</f>
        <v>00:00</v>
      </c>
      <c r="AD402" s="11">
        <f t="shared" si="42"/>
        <v>0</v>
      </c>
      <c r="AE402" s="11">
        <f t="shared" si="43"/>
        <v>0</v>
      </c>
      <c r="AF402" s="11">
        <f>IF(TablaRequerimientos[[#This Row],[Prioridad]]="Baja",(AD402-24)*60+AE402,IF(TablaRequerimientos[[#This Row],[Prioridad]]="Media",(AD402-4)*60+AE402,(AD402-2)*60+AE402))</f>
        <v>-1440</v>
      </c>
      <c r="AH402" s="17" t="str">
        <f>TablaRequerimientos[[#This Row],[Tiempo Creación (HH:mm)]]</f>
        <v>Por validar</v>
      </c>
      <c r="AI402" s="11" t="e">
        <f t="shared" si="44"/>
        <v>#VALUE!</v>
      </c>
      <c r="AJ402" s="11" t="e">
        <f t="shared" si="45"/>
        <v>#VALUE!</v>
      </c>
      <c r="AK402" s="11" t="e">
        <f>IF(TablaRequerimientos[[#This Row],[Prioridad]]="Baja",((AI402*60)+AJ402)-30,IF(TablaRequerimientos[[#This Row],[Prioridad]]="Media",((AI402*60)+AJ402)-15))</f>
        <v>#VALUE!</v>
      </c>
      <c r="AM402" s="11">
        <f>TablaRequerimientos[[#This Row],[Tiempo Avance Incidente]]</f>
        <v>-1.8518518481869251E-4</v>
      </c>
      <c r="AN402" s="11" t="e">
        <f t="shared" si="46"/>
        <v>#NUM!</v>
      </c>
      <c r="AO402" s="11" t="e">
        <f t="shared" si="47"/>
        <v>#NUM!</v>
      </c>
      <c r="AP402" s="11" t="e">
        <f>IF(TablaRequerimientos[[#This Row],[Prioridad]]="Baja",((AN402*60)+AO402)-720,IF(TablaRequerimientos[[#This Row],[Prioridad]]="Media",((AN402*60)+AO402)-120))</f>
        <v>#NUM!</v>
      </c>
      <c r="AR402" t="str">
        <f t="shared" si="48"/>
        <v>jueves</v>
      </c>
    </row>
    <row r="403" spans="1:44" x14ac:dyDescent="0.25">
      <c r="A403" s="26" t="s">
        <v>4886</v>
      </c>
      <c r="B403" t="s">
        <v>4887</v>
      </c>
      <c r="C403" t="s">
        <v>149</v>
      </c>
      <c r="D403" t="s">
        <v>150</v>
      </c>
      <c r="E403" t="s">
        <v>37</v>
      </c>
      <c r="F403" t="s">
        <v>111</v>
      </c>
      <c r="G403" s="12">
        <v>43846</v>
      </c>
      <c r="H403" s="13">
        <v>0.42009259259259263</v>
      </c>
      <c r="I403" s="12">
        <v>43846</v>
      </c>
      <c r="J403" s="13">
        <v>0.46932870370370372</v>
      </c>
      <c r="K403" s="27">
        <v>43847.53398148148</v>
      </c>
      <c r="M403" s="11"/>
      <c r="O403" s="11" t="s">
        <v>133</v>
      </c>
      <c r="P403" s="11" t="s">
        <v>37</v>
      </c>
      <c r="X403" s="17" t="str">
        <f>IFERROR(VLOOKUP(TablaRequerimientos[[#This Row],[ID de orden de trabajo+]],#REF!,11,FALSE),"Por validar")</f>
        <v>Por validar</v>
      </c>
      <c r="Y403" s="11" t="str">
        <f>IFERROR(VLOOKUP(TablaRequerimientos[[#This Row],[ID de orden de trabajo+]],#REF!,12,FALSE),"Por validar")</f>
        <v>Por validar</v>
      </c>
      <c r="Z403" s="11">
        <v>2.546296309446916E-4</v>
      </c>
      <c r="AA403" s="11" t="s">
        <v>37</v>
      </c>
      <c r="AC403" s="17" t="str">
        <f>TablaRequerimientos[[#This Row],[Tiempo Total Gestión]]</f>
        <v>00:00</v>
      </c>
      <c r="AD403" s="11">
        <f t="shared" si="42"/>
        <v>0</v>
      </c>
      <c r="AE403" s="11">
        <f t="shared" si="43"/>
        <v>0</v>
      </c>
      <c r="AF403" s="11">
        <f>IF(TablaRequerimientos[[#This Row],[Prioridad]]="Baja",(AD403-24)*60+AE403,IF(TablaRequerimientos[[#This Row],[Prioridad]]="Media",(AD403-4)*60+AE403,(AD403-2)*60+AE403))</f>
        <v>-1440</v>
      </c>
      <c r="AH403" s="17" t="str">
        <f>TablaRequerimientos[[#This Row],[Tiempo Creación (HH:mm)]]</f>
        <v>Por validar</v>
      </c>
      <c r="AI403" s="11" t="e">
        <f t="shared" si="44"/>
        <v>#VALUE!</v>
      </c>
      <c r="AJ403" s="11" t="e">
        <f t="shared" si="45"/>
        <v>#VALUE!</v>
      </c>
      <c r="AK403" s="11" t="e">
        <f>IF(TablaRequerimientos[[#This Row],[Prioridad]]="Baja",((AI403*60)+AJ403)-30,IF(TablaRequerimientos[[#This Row],[Prioridad]]="Media",((AI403*60)+AJ403)-15))</f>
        <v>#VALUE!</v>
      </c>
      <c r="AM403" s="11">
        <f>TablaRequerimientos[[#This Row],[Tiempo Avance Incidente]]</f>
        <v>2.546296309446916E-4</v>
      </c>
      <c r="AN403" s="11">
        <f t="shared" si="46"/>
        <v>0</v>
      </c>
      <c r="AO403" s="11">
        <f t="shared" si="47"/>
        <v>0</v>
      </c>
      <c r="AP403" s="11">
        <f>IF(TablaRequerimientos[[#This Row],[Prioridad]]="Baja",((AN403*60)+AO403)-720,IF(TablaRequerimientos[[#This Row],[Prioridad]]="Media",((AN403*60)+AO403)-120))</f>
        <v>-720</v>
      </c>
      <c r="AR403" t="str">
        <f t="shared" si="48"/>
        <v>jueves</v>
      </c>
    </row>
    <row r="404" spans="1:44" x14ac:dyDescent="0.25">
      <c r="A404" s="26" t="s">
        <v>4888</v>
      </c>
      <c r="B404" t="s">
        <v>4889</v>
      </c>
      <c r="C404" t="s">
        <v>395</v>
      </c>
      <c r="D404" t="s">
        <v>150</v>
      </c>
      <c r="E404" t="s">
        <v>37</v>
      </c>
      <c r="F404" t="s">
        <v>111</v>
      </c>
      <c r="G404" s="12">
        <v>43846</v>
      </c>
      <c r="H404" s="13">
        <v>0.4294675925925926</v>
      </c>
      <c r="I404" s="12">
        <v>43846</v>
      </c>
      <c r="J404" s="13">
        <v>0.53303240740740743</v>
      </c>
      <c r="K404" s="27">
        <v>43847.53398148148</v>
      </c>
      <c r="M404" s="11"/>
      <c r="O404" s="11" t="s">
        <v>133</v>
      </c>
      <c r="P404" s="11" t="s">
        <v>37</v>
      </c>
      <c r="X404" s="17" t="str">
        <f>IFERROR(VLOOKUP(TablaRequerimientos[[#This Row],[ID de orden de trabajo+]],#REF!,11,FALSE),"Por validar")</f>
        <v>Por validar</v>
      </c>
      <c r="Y404" s="11" t="str">
        <f>IFERROR(VLOOKUP(TablaRequerimientos[[#This Row],[ID de orden de trabajo+]],#REF!,12,FALSE),"Por validar")</f>
        <v>Por validar</v>
      </c>
      <c r="Z404" s="11">
        <v>2.314814628334716E-5</v>
      </c>
      <c r="AA404" s="11" t="s">
        <v>37</v>
      </c>
      <c r="AC404" s="17" t="str">
        <f>TablaRequerimientos[[#This Row],[Tiempo Total Gestión]]</f>
        <v>00:00</v>
      </c>
      <c r="AD404" s="11">
        <f t="shared" si="42"/>
        <v>0</v>
      </c>
      <c r="AE404" s="11">
        <f t="shared" si="43"/>
        <v>0</v>
      </c>
      <c r="AF404" s="11">
        <f>IF(TablaRequerimientos[[#This Row],[Prioridad]]="Baja",(AD404-24)*60+AE404,IF(TablaRequerimientos[[#This Row],[Prioridad]]="Media",(AD404-4)*60+AE404,(AD404-2)*60+AE404))</f>
        <v>-1440</v>
      </c>
      <c r="AH404" s="17" t="str">
        <f>TablaRequerimientos[[#This Row],[Tiempo Creación (HH:mm)]]</f>
        <v>Por validar</v>
      </c>
      <c r="AI404" s="11" t="e">
        <f t="shared" si="44"/>
        <v>#VALUE!</v>
      </c>
      <c r="AJ404" s="11" t="e">
        <f t="shared" si="45"/>
        <v>#VALUE!</v>
      </c>
      <c r="AK404" s="11" t="e">
        <f>IF(TablaRequerimientos[[#This Row],[Prioridad]]="Baja",((AI404*60)+AJ404)-30,IF(TablaRequerimientos[[#This Row],[Prioridad]]="Media",((AI404*60)+AJ404)-15))</f>
        <v>#VALUE!</v>
      </c>
      <c r="AM404" s="11">
        <f>TablaRequerimientos[[#This Row],[Tiempo Avance Incidente]]</f>
        <v>2.314814628334716E-5</v>
      </c>
      <c r="AN404" s="11">
        <f t="shared" si="46"/>
        <v>0</v>
      </c>
      <c r="AO404" s="11">
        <f t="shared" si="47"/>
        <v>0</v>
      </c>
      <c r="AP404" s="11">
        <f>IF(TablaRequerimientos[[#This Row],[Prioridad]]="Baja",((AN404*60)+AO404)-720,IF(TablaRequerimientos[[#This Row],[Prioridad]]="Media",((AN404*60)+AO404)-120))</f>
        <v>-720</v>
      </c>
      <c r="AR404" t="str">
        <f t="shared" si="48"/>
        <v>jueves</v>
      </c>
    </row>
    <row r="405" spans="1:44" x14ac:dyDescent="0.25">
      <c r="A405" s="26" t="s">
        <v>4890</v>
      </c>
      <c r="B405" t="s">
        <v>4417</v>
      </c>
      <c r="C405" t="s">
        <v>395</v>
      </c>
      <c r="D405" t="s">
        <v>150</v>
      </c>
      <c r="E405" t="s">
        <v>37</v>
      </c>
      <c r="F405" t="s">
        <v>111</v>
      </c>
      <c r="G405" s="12">
        <v>43846</v>
      </c>
      <c r="H405" s="13">
        <v>0.43712962962962965</v>
      </c>
      <c r="I405" s="12">
        <v>43846</v>
      </c>
      <c r="J405" s="13">
        <v>0.51439814814814822</v>
      </c>
      <c r="K405" s="27">
        <v>43847.53398148148</v>
      </c>
      <c r="M405" s="11"/>
      <c r="O405" s="11" t="s">
        <v>133</v>
      </c>
      <c r="P405" s="11" t="s">
        <v>37</v>
      </c>
      <c r="X405" s="17" t="str">
        <f>IFERROR(VLOOKUP(TablaRequerimientos[[#This Row],[ID de orden de trabajo+]],#REF!,11,FALSE),"Por validar")</f>
        <v>Por validar</v>
      </c>
      <c r="Y405" s="11" t="str">
        <f>IFERROR(VLOOKUP(TablaRequerimientos[[#This Row],[ID de orden de trabajo+]],#REF!,12,FALSE),"Por validar")</f>
        <v>Por validar</v>
      </c>
      <c r="Z405" s="11">
        <v>6.4814814686542377E-4</v>
      </c>
      <c r="AA405" s="11" t="s">
        <v>37</v>
      </c>
      <c r="AC405" s="17" t="str">
        <f>TablaRequerimientos[[#This Row],[Tiempo Total Gestión]]</f>
        <v>00:00</v>
      </c>
      <c r="AD405" s="11">
        <f t="shared" si="42"/>
        <v>0</v>
      </c>
      <c r="AE405" s="11">
        <f t="shared" si="43"/>
        <v>0</v>
      </c>
      <c r="AF405" s="11">
        <f>IF(TablaRequerimientos[[#This Row],[Prioridad]]="Baja",(AD405-24)*60+AE405,IF(TablaRequerimientos[[#This Row],[Prioridad]]="Media",(AD405-4)*60+AE405,(AD405-2)*60+AE405))</f>
        <v>-1440</v>
      </c>
      <c r="AH405" s="17" t="str">
        <f>TablaRequerimientos[[#This Row],[Tiempo Creación (HH:mm)]]</f>
        <v>Por validar</v>
      </c>
      <c r="AI405" s="11" t="e">
        <f t="shared" si="44"/>
        <v>#VALUE!</v>
      </c>
      <c r="AJ405" s="11" t="e">
        <f t="shared" si="45"/>
        <v>#VALUE!</v>
      </c>
      <c r="AK405" s="11" t="e">
        <f>IF(TablaRequerimientos[[#This Row],[Prioridad]]="Baja",((AI405*60)+AJ405)-30,IF(TablaRequerimientos[[#This Row],[Prioridad]]="Media",((AI405*60)+AJ405)-15))</f>
        <v>#VALUE!</v>
      </c>
      <c r="AM405" s="11">
        <f>TablaRequerimientos[[#This Row],[Tiempo Avance Incidente]]</f>
        <v>6.4814814686542377E-4</v>
      </c>
      <c r="AN405" s="11">
        <f t="shared" si="46"/>
        <v>0</v>
      </c>
      <c r="AO405" s="11">
        <f t="shared" si="47"/>
        <v>0</v>
      </c>
      <c r="AP405" s="11">
        <f>IF(TablaRequerimientos[[#This Row],[Prioridad]]="Baja",((AN405*60)+AO405)-720,IF(TablaRequerimientos[[#This Row],[Prioridad]]="Media",((AN405*60)+AO405)-120))</f>
        <v>-720</v>
      </c>
      <c r="AR405" t="str">
        <f t="shared" si="48"/>
        <v>jueves</v>
      </c>
    </row>
    <row r="406" spans="1:44" x14ac:dyDescent="0.25">
      <c r="A406" s="26" t="s">
        <v>4891</v>
      </c>
      <c r="B406" t="s">
        <v>4892</v>
      </c>
      <c r="C406" t="s">
        <v>395</v>
      </c>
      <c r="D406" t="s">
        <v>150</v>
      </c>
      <c r="E406" t="s">
        <v>37</v>
      </c>
      <c r="F406" t="s">
        <v>111</v>
      </c>
      <c r="G406" s="12">
        <v>43846</v>
      </c>
      <c r="H406" s="13">
        <v>0.44063657407407408</v>
      </c>
      <c r="I406" s="12">
        <v>43846</v>
      </c>
      <c r="J406" s="13">
        <v>0.49092592592592593</v>
      </c>
      <c r="K406" s="27">
        <v>43847.53398148148</v>
      </c>
      <c r="M406" s="11"/>
      <c r="O406" s="11" t="s">
        <v>133</v>
      </c>
      <c r="P406" s="11" t="s">
        <v>37</v>
      </c>
      <c r="X406" s="17" t="str">
        <f>IFERROR(VLOOKUP(TablaRequerimientos[[#This Row],[ID de orden de trabajo+]],#REF!,11,FALSE),"Por validar")</f>
        <v>Por validar</v>
      </c>
      <c r="Y406" s="11" t="str">
        <f>IFERROR(VLOOKUP(TablaRequerimientos[[#This Row],[ID de orden de trabajo+]],#REF!,12,FALSE),"Por validar")</f>
        <v>Por validar</v>
      </c>
      <c r="Z406" s="11">
        <v>2.314814628334716E-5</v>
      </c>
      <c r="AA406" s="11" t="s">
        <v>37</v>
      </c>
      <c r="AC406" s="17" t="str">
        <f>TablaRequerimientos[[#This Row],[Tiempo Total Gestión]]</f>
        <v>00:00</v>
      </c>
      <c r="AD406" s="11">
        <f t="shared" si="42"/>
        <v>0</v>
      </c>
      <c r="AE406" s="11">
        <f t="shared" si="43"/>
        <v>0</v>
      </c>
      <c r="AF406" s="11">
        <f>IF(TablaRequerimientos[[#This Row],[Prioridad]]="Baja",(AD406-24)*60+AE406,IF(TablaRequerimientos[[#This Row],[Prioridad]]="Media",(AD406-4)*60+AE406,(AD406-2)*60+AE406))</f>
        <v>-1440</v>
      </c>
      <c r="AH406" s="17" t="str">
        <f>TablaRequerimientos[[#This Row],[Tiempo Creación (HH:mm)]]</f>
        <v>Por validar</v>
      </c>
      <c r="AI406" s="11" t="e">
        <f t="shared" si="44"/>
        <v>#VALUE!</v>
      </c>
      <c r="AJ406" s="11" t="e">
        <f t="shared" si="45"/>
        <v>#VALUE!</v>
      </c>
      <c r="AK406" s="11" t="e">
        <f>IF(TablaRequerimientos[[#This Row],[Prioridad]]="Baja",((AI406*60)+AJ406)-30,IF(TablaRequerimientos[[#This Row],[Prioridad]]="Media",((AI406*60)+AJ406)-15))</f>
        <v>#VALUE!</v>
      </c>
      <c r="AM406" s="11">
        <f>TablaRequerimientos[[#This Row],[Tiempo Avance Incidente]]</f>
        <v>2.314814628334716E-5</v>
      </c>
      <c r="AN406" s="11">
        <f t="shared" si="46"/>
        <v>0</v>
      </c>
      <c r="AO406" s="11">
        <f t="shared" si="47"/>
        <v>0</v>
      </c>
      <c r="AP406" s="11">
        <f>IF(TablaRequerimientos[[#This Row],[Prioridad]]="Baja",((AN406*60)+AO406)-720,IF(TablaRequerimientos[[#This Row],[Prioridad]]="Media",((AN406*60)+AO406)-120))</f>
        <v>-720</v>
      </c>
      <c r="AR406" t="str">
        <f t="shared" si="48"/>
        <v>jueves</v>
      </c>
    </row>
    <row r="407" spans="1:44" x14ac:dyDescent="0.25">
      <c r="A407" s="26" t="s">
        <v>4893</v>
      </c>
      <c r="B407" t="s">
        <v>4894</v>
      </c>
      <c r="C407" t="s">
        <v>395</v>
      </c>
      <c r="D407" t="s">
        <v>150</v>
      </c>
      <c r="E407" t="s">
        <v>37</v>
      </c>
      <c r="F407" t="s">
        <v>111</v>
      </c>
      <c r="G407" s="12">
        <v>43846</v>
      </c>
      <c r="H407" s="13">
        <v>0.44386574074074076</v>
      </c>
      <c r="I407" s="12">
        <v>43846</v>
      </c>
      <c r="J407" s="13">
        <v>0.61113425925925924</v>
      </c>
      <c r="K407" s="27">
        <v>43847.638020833336</v>
      </c>
      <c r="M407" s="11"/>
      <c r="O407" s="11" t="s">
        <v>133</v>
      </c>
      <c r="P407" s="11" t="s">
        <v>37</v>
      </c>
      <c r="X407" s="17" t="str">
        <f>IFERROR(VLOOKUP(TablaRequerimientos[[#This Row],[ID de orden de trabajo+]],#REF!,11,FALSE),"Por validar")</f>
        <v>Por validar</v>
      </c>
      <c r="Y407" s="11" t="str">
        <f>IFERROR(VLOOKUP(TablaRequerimientos[[#This Row],[ID de orden de trabajo+]],#REF!,12,FALSE),"Por validar")</f>
        <v>Por validar</v>
      </c>
      <c r="Z407" s="11">
        <v>3.4722215787041932E-5</v>
      </c>
      <c r="AA407" s="11" t="s">
        <v>37</v>
      </c>
      <c r="AC407" s="17" t="str">
        <f>TablaRequerimientos[[#This Row],[Tiempo Total Gestión]]</f>
        <v>00:00</v>
      </c>
      <c r="AD407" s="11">
        <f t="shared" si="42"/>
        <v>0</v>
      </c>
      <c r="AE407" s="11">
        <f t="shared" si="43"/>
        <v>0</v>
      </c>
      <c r="AF407" s="11">
        <f>IF(TablaRequerimientos[[#This Row],[Prioridad]]="Baja",(AD407-24)*60+AE407,IF(TablaRequerimientos[[#This Row],[Prioridad]]="Media",(AD407-4)*60+AE407,(AD407-2)*60+AE407))</f>
        <v>-1440</v>
      </c>
      <c r="AH407" s="17" t="str">
        <f>TablaRequerimientos[[#This Row],[Tiempo Creación (HH:mm)]]</f>
        <v>Por validar</v>
      </c>
      <c r="AI407" s="11" t="e">
        <f t="shared" si="44"/>
        <v>#VALUE!</v>
      </c>
      <c r="AJ407" s="11" t="e">
        <f t="shared" si="45"/>
        <v>#VALUE!</v>
      </c>
      <c r="AK407" s="11" t="e">
        <f>IF(TablaRequerimientos[[#This Row],[Prioridad]]="Baja",((AI407*60)+AJ407)-30,IF(TablaRequerimientos[[#This Row],[Prioridad]]="Media",((AI407*60)+AJ407)-15))</f>
        <v>#VALUE!</v>
      </c>
      <c r="AM407" s="11">
        <f>TablaRequerimientos[[#This Row],[Tiempo Avance Incidente]]</f>
        <v>3.4722215787041932E-5</v>
      </c>
      <c r="AN407" s="11">
        <f t="shared" si="46"/>
        <v>0</v>
      </c>
      <c r="AO407" s="11">
        <f t="shared" si="47"/>
        <v>0</v>
      </c>
      <c r="AP407" s="11">
        <f>IF(TablaRequerimientos[[#This Row],[Prioridad]]="Baja",((AN407*60)+AO407)-720,IF(TablaRequerimientos[[#This Row],[Prioridad]]="Media",((AN407*60)+AO407)-120))</f>
        <v>-720</v>
      </c>
      <c r="AR407" t="str">
        <f t="shared" si="48"/>
        <v>jueves</v>
      </c>
    </row>
    <row r="408" spans="1:44" x14ac:dyDescent="0.25">
      <c r="A408" s="26" t="s">
        <v>4895</v>
      </c>
      <c r="B408" t="s">
        <v>4896</v>
      </c>
      <c r="C408" t="s">
        <v>395</v>
      </c>
      <c r="D408" t="s">
        <v>150</v>
      </c>
      <c r="E408" t="s">
        <v>37</v>
      </c>
      <c r="F408" t="s">
        <v>111</v>
      </c>
      <c r="G408" s="12">
        <v>43846</v>
      </c>
      <c r="H408" s="13">
        <v>0.49743055555555554</v>
      </c>
      <c r="I408" s="12">
        <v>43846</v>
      </c>
      <c r="J408" s="13">
        <v>0.59378472222222223</v>
      </c>
      <c r="K408" s="27">
        <v>43847.638020833336</v>
      </c>
      <c r="M408" s="11"/>
      <c r="O408" s="11" t="s">
        <v>133</v>
      </c>
      <c r="P408" s="11" t="s">
        <v>37</v>
      </c>
      <c r="X408" s="17" t="str">
        <f>IFERROR(VLOOKUP(TablaRequerimientos[[#This Row],[ID de orden de trabajo+]],#REF!,11,FALSE),"Por validar")</f>
        <v>Por validar</v>
      </c>
      <c r="Y408" s="11" t="str">
        <f>IFERROR(VLOOKUP(TablaRequerimientos[[#This Row],[ID de orden de trabajo+]],#REF!,12,FALSE),"Por validar")</f>
        <v>Por validar</v>
      </c>
      <c r="Z408" s="11">
        <v>3.0092593078734353E-4</v>
      </c>
      <c r="AA408" s="11" t="s">
        <v>37</v>
      </c>
      <c r="AC408" s="17" t="str">
        <f>TablaRequerimientos[[#This Row],[Tiempo Total Gestión]]</f>
        <v>00:00</v>
      </c>
      <c r="AD408" s="11">
        <f t="shared" si="42"/>
        <v>0</v>
      </c>
      <c r="AE408" s="11">
        <f t="shared" si="43"/>
        <v>0</v>
      </c>
      <c r="AF408" s="11">
        <f>IF(TablaRequerimientos[[#This Row],[Prioridad]]="Baja",(AD408-24)*60+AE408,IF(TablaRequerimientos[[#This Row],[Prioridad]]="Media",(AD408-4)*60+AE408,(AD408-2)*60+AE408))</f>
        <v>-1440</v>
      </c>
      <c r="AH408" s="17" t="str">
        <f>TablaRequerimientos[[#This Row],[Tiempo Creación (HH:mm)]]</f>
        <v>Por validar</v>
      </c>
      <c r="AI408" s="11" t="e">
        <f t="shared" si="44"/>
        <v>#VALUE!</v>
      </c>
      <c r="AJ408" s="11" t="e">
        <f t="shared" si="45"/>
        <v>#VALUE!</v>
      </c>
      <c r="AK408" s="11" t="e">
        <f>IF(TablaRequerimientos[[#This Row],[Prioridad]]="Baja",((AI408*60)+AJ408)-30,IF(TablaRequerimientos[[#This Row],[Prioridad]]="Media",((AI408*60)+AJ408)-15))</f>
        <v>#VALUE!</v>
      </c>
      <c r="AM408" s="11">
        <f>TablaRequerimientos[[#This Row],[Tiempo Avance Incidente]]</f>
        <v>3.0092593078734353E-4</v>
      </c>
      <c r="AN408" s="11">
        <f t="shared" si="46"/>
        <v>0</v>
      </c>
      <c r="AO408" s="11">
        <f t="shared" si="47"/>
        <v>0</v>
      </c>
      <c r="AP408" s="11">
        <f>IF(TablaRequerimientos[[#This Row],[Prioridad]]="Baja",((AN408*60)+AO408)-720,IF(TablaRequerimientos[[#This Row],[Prioridad]]="Media",((AN408*60)+AO408)-120))</f>
        <v>-720</v>
      </c>
      <c r="AR408" t="str">
        <f t="shared" si="48"/>
        <v>jueves</v>
      </c>
    </row>
    <row r="409" spans="1:44" x14ac:dyDescent="0.25">
      <c r="A409" s="26" t="s">
        <v>4897</v>
      </c>
      <c r="B409" t="s">
        <v>4267</v>
      </c>
      <c r="C409" t="s">
        <v>161</v>
      </c>
      <c r="D409" t="s">
        <v>150</v>
      </c>
      <c r="E409" t="s">
        <v>37</v>
      </c>
      <c r="F409" t="s">
        <v>111</v>
      </c>
      <c r="G409" s="12">
        <v>43846</v>
      </c>
      <c r="H409" s="13">
        <v>0.52575231481481477</v>
      </c>
      <c r="I409" s="12">
        <v>43846</v>
      </c>
      <c r="J409" s="13">
        <v>0.73582175925925919</v>
      </c>
      <c r="K409" s="27">
        <v>43847.78125</v>
      </c>
      <c r="M409" s="11"/>
      <c r="O409" s="11" t="s">
        <v>133</v>
      </c>
      <c r="P409" s="11" t="s">
        <v>37</v>
      </c>
      <c r="X409" s="17" t="str">
        <f>IFERROR(VLOOKUP(TablaRequerimientos[[#This Row],[ID de orden de trabajo+]],#REF!,11,FALSE),"Por validar")</f>
        <v>Por validar</v>
      </c>
      <c r="Y409" s="11" t="str">
        <f>IFERROR(VLOOKUP(TablaRequerimientos[[#This Row],[ID de orden de trabajo+]],#REF!,12,FALSE),"Por validar")</f>
        <v>Por validar</v>
      </c>
      <c r="Z409" s="11">
        <v>2.3148153559304774E-5</v>
      </c>
      <c r="AA409" s="11" t="s">
        <v>37</v>
      </c>
      <c r="AC409" s="17" t="str">
        <f>TablaRequerimientos[[#This Row],[Tiempo Total Gestión]]</f>
        <v>00:00</v>
      </c>
      <c r="AD409" s="11">
        <f t="shared" si="42"/>
        <v>0</v>
      </c>
      <c r="AE409" s="11">
        <f t="shared" si="43"/>
        <v>0</v>
      </c>
      <c r="AF409" s="11">
        <f>IF(TablaRequerimientos[[#This Row],[Prioridad]]="Baja",(AD409-24)*60+AE409,IF(TablaRequerimientos[[#This Row],[Prioridad]]="Media",(AD409-4)*60+AE409,(AD409-2)*60+AE409))</f>
        <v>-1440</v>
      </c>
      <c r="AH409" s="17" t="str">
        <f>TablaRequerimientos[[#This Row],[Tiempo Creación (HH:mm)]]</f>
        <v>Por validar</v>
      </c>
      <c r="AI409" s="11" t="e">
        <f t="shared" si="44"/>
        <v>#VALUE!</v>
      </c>
      <c r="AJ409" s="11" t="e">
        <f t="shared" si="45"/>
        <v>#VALUE!</v>
      </c>
      <c r="AK409" s="11" t="e">
        <f>IF(TablaRequerimientos[[#This Row],[Prioridad]]="Baja",((AI409*60)+AJ409)-30,IF(TablaRequerimientos[[#This Row],[Prioridad]]="Media",((AI409*60)+AJ409)-15))</f>
        <v>#VALUE!</v>
      </c>
      <c r="AM409" s="11">
        <f>TablaRequerimientos[[#This Row],[Tiempo Avance Incidente]]</f>
        <v>2.3148153559304774E-5</v>
      </c>
      <c r="AN409" s="11">
        <f t="shared" si="46"/>
        <v>0</v>
      </c>
      <c r="AO409" s="11">
        <f t="shared" si="47"/>
        <v>0</v>
      </c>
      <c r="AP409" s="11">
        <f>IF(TablaRequerimientos[[#This Row],[Prioridad]]="Baja",((AN409*60)+AO409)-720,IF(TablaRequerimientos[[#This Row],[Prioridad]]="Media",((AN409*60)+AO409)-120))</f>
        <v>-720</v>
      </c>
      <c r="AR409" t="str">
        <f t="shared" si="48"/>
        <v>jueves</v>
      </c>
    </row>
    <row r="410" spans="1:44" x14ac:dyDescent="0.25">
      <c r="A410" s="26" t="s">
        <v>4898</v>
      </c>
      <c r="B410" t="s">
        <v>4313</v>
      </c>
      <c r="C410" t="s">
        <v>395</v>
      </c>
      <c r="D410" t="s">
        <v>150</v>
      </c>
      <c r="E410" t="s">
        <v>37</v>
      </c>
      <c r="F410" t="s">
        <v>111</v>
      </c>
      <c r="G410" s="12">
        <v>43846</v>
      </c>
      <c r="H410" s="13">
        <v>0.47203703703703703</v>
      </c>
      <c r="I410" s="12">
        <v>43846</v>
      </c>
      <c r="J410" s="13">
        <v>0.47237268518518521</v>
      </c>
      <c r="K410" s="27">
        <v>43847.53398148148</v>
      </c>
      <c r="M410" s="11"/>
      <c r="O410" s="11" t="s">
        <v>133</v>
      </c>
      <c r="P410" s="11" t="s">
        <v>37</v>
      </c>
      <c r="X410" s="17" t="str">
        <f>IFERROR(VLOOKUP(TablaRequerimientos[[#This Row],[ID de orden de trabajo+]],#REF!,11,FALSE),"Por validar")</f>
        <v>Por validar</v>
      </c>
      <c r="Y410" s="11" t="str">
        <f>IFERROR(VLOOKUP(TablaRequerimientos[[#This Row],[ID de orden de trabajo+]],#REF!,12,FALSE),"Por validar")</f>
        <v>Por validar</v>
      </c>
      <c r="Z410" s="11">
        <v>3.4722215787041932E-5</v>
      </c>
      <c r="AA410" s="11" t="s">
        <v>37</v>
      </c>
      <c r="AC410" s="17" t="str">
        <f>TablaRequerimientos[[#This Row],[Tiempo Total Gestión]]</f>
        <v>00:00</v>
      </c>
      <c r="AD410" s="11">
        <f t="shared" si="42"/>
        <v>0</v>
      </c>
      <c r="AE410" s="11">
        <f t="shared" si="43"/>
        <v>0</v>
      </c>
      <c r="AF410" s="11">
        <f>IF(TablaRequerimientos[[#This Row],[Prioridad]]="Baja",(AD410-24)*60+AE410,IF(TablaRequerimientos[[#This Row],[Prioridad]]="Media",(AD410-4)*60+AE410,(AD410-2)*60+AE410))</f>
        <v>-1440</v>
      </c>
      <c r="AH410" s="17" t="str">
        <f>TablaRequerimientos[[#This Row],[Tiempo Creación (HH:mm)]]</f>
        <v>Por validar</v>
      </c>
      <c r="AI410" s="11" t="e">
        <f t="shared" si="44"/>
        <v>#VALUE!</v>
      </c>
      <c r="AJ410" s="11" t="e">
        <f t="shared" si="45"/>
        <v>#VALUE!</v>
      </c>
      <c r="AK410" s="11" t="e">
        <f>IF(TablaRequerimientos[[#This Row],[Prioridad]]="Baja",((AI410*60)+AJ410)-30,IF(TablaRequerimientos[[#This Row],[Prioridad]]="Media",((AI410*60)+AJ410)-15))</f>
        <v>#VALUE!</v>
      </c>
      <c r="AM410" s="11">
        <f>TablaRequerimientos[[#This Row],[Tiempo Avance Incidente]]</f>
        <v>3.4722215787041932E-5</v>
      </c>
      <c r="AN410" s="11">
        <f t="shared" si="46"/>
        <v>0</v>
      </c>
      <c r="AO410" s="11">
        <f t="shared" si="47"/>
        <v>0</v>
      </c>
      <c r="AP410" s="11">
        <f>IF(TablaRequerimientos[[#This Row],[Prioridad]]="Baja",((AN410*60)+AO410)-720,IF(TablaRequerimientos[[#This Row],[Prioridad]]="Media",((AN410*60)+AO410)-120))</f>
        <v>-720</v>
      </c>
      <c r="AR410" t="str">
        <f t="shared" si="48"/>
        <v>jueves</v>
      </c>
    </row>
    <row r="411" spans="1:44" x14ac:dyDescent="0.25">
      <c r="A411" s="26" t="s">
        <v>4899</v>
      </c>
      <c r="B411" t="s">
        <v>4900</v>
      </c>
      <c r="C411" t="s">
        <v>395</v>
      </c>
      <c r="D411" t="s">
        <v>150</v>
      </c>
      <c r="E411" t="s">
        <v>37</v>
      </c>
      <c r="F411" t="s">
        <v>111</v>
      </c>
      <c r="G411" s="12">
        <v>43846</v>
      </c>
      <c r="H411" s="13">
        <v>0.48549768518518516</v>
      </c>
      <c r="I411" s="12">
        <v>43847</v>
      </c>
      <c r="J411" s="13">
        <v>0.38982638888888888</v>
      </c>
      <c r="K411" s="27">
        <v>43848.462210648147</v>
      </c>
      <c r="M411" s="11"/>
      <c r="O411" s="11" t="s">
        <v>133</v>
      </c>
      <c r="P411" s="11" t="s">
        <v>37</v>
      </c>
      <c r="X411" s="17" t="str">
        <f>IFERROR(VLOOKUP(TablaRequerimientos[[#This Row],[ID de orden de trabajo+]],#REF!,11,FALSE),"Por validar")</f>
        <v>Por validar</v>
      </c>
      <c r="Y411" s="11" t="str">
        <f>IFERROR(VLOOKUP(TablaRequerimientos[[#This Row],[ID de orden de trabajo+]],#REF!,12,FALSE),"Por validar")</f>
        <v>Por validar</v>
      </c>
      <c r="Z411" s="11">
        <v>3.125000002910383E-4</v>
      </c>
      <c r="AA411" s="11" t="s">
        <v>37</v>
      </c>
      <c r="AC411" s="17" t="str">
        <f>TablaRequerimientos[[#This Row],[Tiempo Total Gestión]]</f>
        <v>00:00</v>
      </c>
      <c r="AD411" s="11">
        <f t="shared" si="42"/>
        <v>0</v>
      </c>
      <c r="AE411" s="11">
        <f t="shared" si="43"/>
        <v>0</v>
      </c>
      <c r="AF411" s="11">
        <f>IF(TablaRequerimientos[[#This Row],[Prioridad]]="Baja",(AD411-24)*60+AE411,IF(TablaRequerimientos[[#This Row],[Prioridad]]="Media",(AD411-4)*60+AE411,(AD411-2)*60+AE411))</f>
        <v>-1440</v>
      </c>
      <c r="AH411" s="17" t="str">
        <f>TablaRequerimientos[[#This Row],[Tiempo Creación (HH:mm)]]</f>
        <v>Por validar</v>
      </c>
      <c r="AI411" s="11" t="e">
        <f t="shared" si="44"/>
        <v>#VALUE!</v>
      </c>
      <c r="AJ411" s="11" t="e">
        <f t="shared" si="45"/>
        <v>#VALUE!</v>
      </c>
      <c r="AK411" s="11" t="e">
        <f>IF(TablaRequerimientos[[#This Row],[Prioridad]]="Baja",((AI411*60)+AJ411)-30,IF(TablaRequerimientos[[#This Row],[Prioridad]]="Media",((AI411*60)+AJ411)-15))</f>
        <v>#VALUE!</v>
      </c>
      <c r="AM411" s="11">
        <f>TablaRequerimientos[[#This Row],[Tiempo Avance Incidente]]</f>
        <v>3.125000002910383E-4</v>
      </c>
      <c r="AN411" s="11">
        <f t="shared" si="46"/>
        <v>0</v>
      </c>
      <c r="AO411" s="11">
        <f t="shared" si="47"/>
        <v>0</v>
      </c>
      <c r="AP411" s="11">
        <f>IF(TablaRequerimientos[[#This Row],[Prioridad]]="Baja",((AN411*60)+AO411)-720,IF(TablaRequerimientos[[#This Row],[Prioridad]]="Media",((AN411*60)+AO411)-120))</f>
        <v>-720</v>
      </c>
      <c r="AR411" t="str">
        <f t="shared" si="48"/>
        <v>jueves</v>
      </c>
    </row>
    <row r="412" spans="1:44" x14ac:dyDescent="0.25">
      <c r="A412" s="26" t="s">
        <v>4901</v>
      </c>
      <c r="B412" t="s">
        <v>4902</v>
      </c>
      <c r="C412" t="s">
        <v>462</v>
      </c>
      <c r="D412" t="s">
        <v>150</v>
      </c>
      <c r="E412" t="s">
        <v>37</v>
      </c>
      <c r="F412" t="s">
        <v>111</v>
      </c>
      <c r="G412" s="12">
        <v>43846</v>
      </c>
      <c r="H412" s="13">
        <v>0.64840277777777777</v>
      </c>
      <c r="I412" s="12">
        <v>43850</v>
      </c>
      <c r="J412" s="13">
        <v>0.74528935185185186</v>
      </c>
      <c r="K412" s="27">
        <v>43851.811296296299</v>
      </c>
      <c r="M412" s="11"/>
      <c r="O412" s="11" t="s">
        <v>2115</v>
      </c>
      <c r="P412" s="11" t="s">
        <v>37</v>
      </c>
      <c r="X412" s="17" t="str">
        <f>IFERROR(VLOOKUP(TablaRequerimientos[[#This Row],[ID de orden de trabajo+]],#REF!,11,FALSE),"Por validar")</f>
        <v>Por validar</v>
      </c>
      <c r="Y412" s="11" t="str">
        <f>IFERROR(VLOOKUP(TablaRequerimientos[[#This Row],[ID de orden de trabajo+]],#REF!,12,FALSE),"Por validar")</f>
        <v>Por validar</v>
      </c>
      <c r="Z412" s="11">
        <v>-3.819444464170374E-4</v>
      </c>
      <c r="AA412" s="11" t="s">
        <v>37</v>
      </c>
      <c r="AC412" s="17" t="str">
        <f>TablaRequerimientos[[#This Row],[Tiempo Total Gestión]]</f>
        <v>03:10</v>
      </c>
      <c r="AD412" s="11">
        <f t="shared" si="42"/>
        <v>3</v>
      </c>
      <c r="AE412" s="11">
        <f t="shared" si="43"/>
        <v>10</v>
      </c>
      <c r="AF412" s="11">
        <f>IF(TablaRequerimientos[[#This Row],[Prioridad]]="Baja",(AD412-24)*60+AE412,IF(TablaRequerimientos[[#This Row],[Prioridad]]="Media",(AD412-4)*60+AE412,(AD412-2)*60+AE412))</f>
        <v>-1250</v>
      </c>
      <c r="AH412" s="17" t="str">
        <f>TablaRequerimientos[[#This Row],[Tiempo Creación (HH:mm)]]</f>
        <v>Por validar</v>
      </c>
      <c r="AI412" s="11" t="e">
        <f t="shared" si="44"/>
        <v>#VALUE!</v>
      </c>
      <c r="AJ412" s="11" t="e">
        <f t="shared" si="45"/>
        <v>#VALUE!</v>
      </c>
      <c r="AK412" s="11" t="e">
        <f>IF(TablaRequerimientos[[#This Row],[Prioridad]]="Baja",((AI412*60)+AJ412)-30,IF(TablaRequerimientos[[#This Row],[Prioridad]]="Media",((AI412*60)+AJ412)-15))</f>
        <v>#VALUE!</v>
      </c>
      <c r="AM412" s="11">
        <f>TablaRequerimientos[[#This Row],[Tiempo Avance Incidente]]</f>
        <v>-3.819444464170374E-4</v>
      </c>
      <c r="AN412" s="11" t="e">
        <f t="shared" si="46"/>
        <v>#NUM!</v>
      </c>
      <c r="AO412" s="11" t="e">
        <f t="shared" si="47"/>
        <v>#NUM!</v>
      </c>
      <c r="AP412" s="11" t="e">
        <f>IF(TablaRequerimientos[[#This Row],[Prioridad]]="Baja",((AN412*60)+AO412)-720,IF(TablaRequerimientos[[#This Row],[Prioridad]]="Media",((AN412*60)+AO412)-120))</f>
        <v>#NUM!</v>
      </c>
      <c r="AR412" t="str">
        <f t="shared" si="48"/>
        <v>jueves</v>
      </c>
    </row>
    <row r="413" spans="1:44" x14ac:dyDescent="0.25">
      <c r="A413" s="26" t="s">
        <v>4903</v>
      </c>
      <c r="B413" t="s">
        <v>4902</v>
      </c>
      <c r="C413" t="s">
        <v>462</v>
      </c>
      <c r="D413" t="s">
        <v>150</v>
      </c>
      <c r="E413" t="s">
        <v>37</v>
      </c>
      <c r="F413" t="s">
        <v>111</v>
      </c>
      <c r="G413" s="12">
        <v>43846</v>
      </c>
      <c r="H413" s="13">
        <v>0.64844907407407404</v>
      </c>
      <c r="I413" s="12">
        <v>43847</v>
      </c>
      <c r="J413" s="13">
        <v>0.69355324074074076</v>
      </c>
      <c r="K413" s="27">
        <v>43848.721643518518</v>
      </c>
      <c r="M413" s="11"/>
      <c r="O413" s="11" t="s">
        <v>465</v>
      </c>
      <c r="P413" s="11" t="s">
        <v>37</v>
      </c>
      <c r="X413" s="17" t="str">
        <f>IFERROR(VLOOKUP(TablaRequerimientos[[#This Row],[ID de orden de trabajo+]],#REF!,11,FALSE),"Por validar")</f>
        <v>Por validar</v>
      </c>
      <c r="Y413" s="11" t="str">
        <f>IFERROR(VLOOKUP(TablaRequerimientos[[#This Row],[ID de orden de trabajo+]],#REF!,12,FALSE),"Por validar")</f>
        <v>Por validar</v>
      </c>
      <c r="Z413" s="11">
        <v>-5.9027777751907706E-4</v>
      </c>
      <c r="AA413" s="11" t="s">
        <v>37</v>
      </c>
      <c r="AC413" s="17" t="str">
        <f>TablaRequerimientos[[#This Row],[Tiempo Total Gestión]]</f>
        <v>00:15</v>
      </c>
      <c r="AD413" s="11">
        <f t="shared" si="42"/>
        <v>0</v>
      </c>
      <c r="AE413" s="11">
        <f t="shared" si="43"/>
        <v>15</v>
      </c>
      <c r="AF413" s="11">
        <f>IF(TablaRequerimientos[[#This Row],[Prioridad]]="Baja",(AD413-24)*60+AE413,IF(TablaRequerimientos[[#This Row],[Prioridad]]="Media",(AD413-4)*60+AE413,(AD413-2)*60+AE413))</f>
        <v>-1425</v>
      </c>
      <c r="AH413" s="17" t="str">
        <f>TablaRequerimientos[[#This Row],[Tiempo Creación (HH:mm)]]</f>
        <v>Por validar</v>
      </c>
      <c r="AI413" s="11" t="e">
        <f t="shared" si="44"/>
        <v>#VALUE!</v>
      </c>
      <c r="AJ413" s="11" t="e">
        <f t="shared" si="45"/>
        <v>#VALUE!</v>
      </c>
      <c r="AK413" s="11" t="e">
        <f>IF(TablaRequerimientos[[#This Row],[Prioridad]]="Baja",((AI413*60)+AJ413)-30,IF(TablaRequerimientos[[#This Row],[Prioridad]]="Media",((AI413*60)+AJ413)-15))</f>
        <v>#VALUE!</v>
      </c>
      <c r="AM413" s="11">
        <f>TablaRequerimientos[[#This Row],[Tiempo Avance Incidente]]</f>
        <v>-5.9027777751907706E-4</v>
      </c>
      <c r="AN413" s="11" t="e">
        <f t="shared" si="46"/>
        <v>#NUM!</v>
      </c>
      <c r="AO413" s="11" t="e">
        <f t="shared" si="47"/>
        <v>#NUM!</v>
      </c>
      <c r="AP413" s="11" t="e">
        <f>IF(TablaRequerimientos[[#This Row],[Prioridad]]="Baja",((AN413*60)+AO413)-720,IF(TablaRequerimientos[[#This Row],[Prioridad]]="Media",((AN413*60)+AO413)-120))</f>
        <v>#NUM!</v>
      </c>
      <c r="AR413" t="str">
        <f t="shared" si="48"/>
        <v>jueves</v>
      </c>
    </row>
    <row r="414" spans="1:44" x14ac:dyDescent="0.25">
      <c r="A414" s="26" t="s">
        <v>4904</v>
      </c>
      <c r="B414" t="s">
        <v>4902</v>
      </c>
      <c r="C414" t="s">
        <v>462</v>
      </c>
      <c r="D414" t="s">
        <v>150</v>
      </c>
      <c r="E414" t="s">
        <v>37</v>
      </c>
      <c r="F414" t="s">
        <v>111</v>
      </c>
      <c r="G414" s="12">
        <v>43846</v>
      </c>
      <c r="H414" s="13">
        <v>0.64851851851851849</v>
      </c>
      <c r="I414" s="12">
        <v>43850</v>
      </c>
      <c r="J414" s="13">
        <v>0.62511574074074072</v>
      </c>
      <c r="K414" s="27">
        <v>43851.703240740739</v>
      </c>
      <c r="M414" s="11"/>
      <c r="O414" s="11" t="s">
        <v>716</v>
      </c>
      <c r="P414" s="11" t="s">
        <v>37</v>
      </c>
      <c r="X414" s="17" t="str">
        <f>IFERROR(VLOOKUP(TablaRequerimientos[[#This Row],[ID de orden de trabajo+]],#REF!,11,FALSE),"Por validar")</f>
        <v>Por validar</v>
      </c>
      <c r="Y414" s="11" t="str">
        <f>IFERROR(VLOOKUP(TablaRequerimientos[[#This Row],[ID de orden de trabajo+]],#REF!,12,FALSE),"Por validar")</f>
        <v>Por validar</v>
      </c>
      <c r="Z414" s="11">
        <v>-6.36574077361729E-4</v>
      </c>
      <c r="AA414" s="11" t="s">
        <v>37</v>
      </c>
      <c r="AC414" s="17" t="str">
        <f>TablaRequerimientos[[#This Row],[Tiempo Total Gestión]]</f>
        <v>00:43</v>
      </c>
      <c r="AD414" s="11">
        <f t="shared" si="42"/>
        <v>0</v>
      </c>
      <c r="AE414" s="11">
        <f t="shared" si="43"/>
        <v>43</v>
      </c>
      <c r="AF414" s="11">
        <f>IF(TablaRequerimientos[[#This Row],[Prioridad]]="Baja",(AD414-24)*60+AE414,IF(TablaRequerimientos[[#This Row],[Prioridad]]="Media",(AD414-4)*60+AE414,(AD414-2)*60+AE414))</f>
        <v>-1397</v>
      </c>
      <c r="AH414" s="17" t="str">
        <f>TablaRequerimientos[[#This Row],[Tiempo Creación (HH:mm)]]</f>
        <v>Por validar</v>
      </c>
      <c r="AI414" s="11" t="e">
        <f t="shared" si="44"/>
        <v>#VALUE!</v>
      </c>
      <c r="AJ414" s="11" t="e">
        <f t="shared" si="45"/>
        <v>#VALUE!</v>
      </c>
      <c r="AK414" s="11" t="e">
        <f>IF(TablaRequerimientos[[#This Row],[Prioridad]]="Baja",((AI414*60)+AJ414)-30,IF(TablaRequerimientos[[#This Row],[Prioridad]]="Media",((AI414*60)+AJ414)-15))</f>
        <v>#VALUE!</v>
      </c>
      <c r="AM414" s="11">
        <f>TablaRequerimientos[[#This Row],[Tiempo Avance Incidente]]</f>
        <v>-6.36574077361729E-4</v>
      </c>
      <c r="AN414" s="11" t="e">
        <f t="shared" si="46"/>
        <v>#NUM!</v>
      </c>
      <c r="AO414" s="11" t="e">
        <f t="shared" si="47"/>
        <v>#NUM!</v>
      </c>
      <c r="AP414" s="11" t="e">
        <f>IF(TablaRequerimientos[[#This Row],[Prioridad]]="Baja",((AN414*60)+AO414)-720,IF(TablaRequerimientos[[#This Row],[Prioridad]]="Media",((AN414*60)+AO414)-120))</f>
        <v>#NUM!</v>
      </c>
      <c r="AR414" t="str">
        <f t="shared" si="48"/>
        <v>jueves</v>
      </c>
    </row>
    <row r="415" spans="1:44" x14ac:dyDescent="0.25">
      <c r="A415" s="26" t="s">
        <v>4905</v>
      </c>
      <c r="B415" t="s">
        <v>4906</v>
      </c>
      <c r="C415" t="s">
        <v>395</v>
      </c>
      <c r="D415" t="s">
        <v>150</v>
      </c>
      <c r="E415" t="s">
        <v>37</v>
      </c>
      <c r="F415" t="s">
        <v>111</v>
      </c>
      <c r="G415" s="12">
        <v>43846</v>
      </c>
      <c r="H415" s="13">
        <v>0.6777777777777777</v>
      </c>
      <c r="I415" s="12">
        <v>43846</v>
      </c>
      <c r="J415" s="13">
        <v>0.71766203703703713</v>
      </c>
      <c r="K415" s="27">
        <v>43847.78125</v>
      </c>
      <c r="M415" s="11"/>
      <c r="O415" s="11" t="s">
        <v>133</v>
      </c>
      <c r="P415" s="11" t="s">
        <v>37</v>
      </c>
      <c r="X415" s="17" t="str">
        <f>IFERROR(VLOOKUP(TablaRequerimientos[[#This Row],[ID de orden de trabajo+]],#REF!,11,FALSE),"Por validar")</f>
        <v>Por validar</v>
      </c>
      <c r="Y415" s="11" t="str">
        <f>IFERROR(VLOOKUP(TablaRequerimientos[[#This Row],[ID de orden de trabajo+]],#REF!,12,FALSE),"Por validar")</f>
        <v>Por validar</v>
      </c>
      <c r="Z415" s="11">
        <v>3.4722223062999547E-5</v>
      </c>
      <c r="AA415" s="11" t="s">
        <v>37</v>
      </c>
      <c r="AC415" s="17" t="str">
        <f>TablaRequerimientos[[#This Row],[Tiempo Total Gestión]]</f>
        <v>00:00</v>
      </c>
      <c r="AD415" s="11">
        <f t="shared" si="42"/>
        <v>0</v>
      </c>
      <c r="AE415" s="11">
        <f t="shared" si="43"/>
        <v>0</v>
      </c>
      <c r="AF415" s="11">
        <f>IF(TablaRequerimientos[[#This Row],[Prioridad]]="Baja",(AD415-24)*60+AE415,IF(TablaRequerimientos[[#This Row],[Prioridad]]="Media",(AD415-4)*60+AE415,(AD415-2)*60+AE415))</f>
        <v>-1440</v>
      </c>
      <c r="AH415" s="17" t="str">
        <f>TablaRequerimientos[[#This Row],[Tiempo Creación (HH:mm)]]</f>
        <v>Por validar</v>
      </c>
      <c r="AI415" s="11" t="e">
        <f t="shared" si="44"/>
        <v>#VALUE!</v>
      </c>
      <c r="AJ415" s="11" t="e">
        <f t="shared" si="45"/>
        <v>#VALUE!</v>
      </c>
      <c r="AK415" s="11" t="e">
        <f>IF(TablaRequerimientos[[#This Row],[Prioridad]]="Baja",((AI415*60)+AJ415)-30,IF(TablaRequerimientos[[#This Row],[Prioridad]]="Media",((AI415*60)+AJ415)-15))</f>
        <v>#VALUE!</v>
      </c>
      <c r="AM415" s="11">
        <f>TablaRequerimientos[[#This Row],[Tiempo Avance Incidente]]</f>
        <v>3.4722223062999547E-5</v>
      </c>
      <c r="AN415" s="11">
        <f t="shared" si="46"/>
        <v>0</v>
      </c>
      <c r="AO415" s="11">
        <f t="shared" si="47"/>
        <v>0</v>
      </c>
      <c r="AP415" s="11">
        <f>IF(TablaRequerimientos[[#This Row],[Prioridad]]="Baja",((AN415*60)+AO415)-720,IF(TablaRequerimientos[[#This Row],[Prioridad]]="Media",((AN415*60)+AO415)-120))</f>
        <v>-720</v>
      </c>
      <c r="AR415" t="str">
        <f t="shared" si="48"/>
        <v>jueves</v>
      </c>
    </row>
    <row r="416" spans="1:44" x14ac:dyDescent="0.25">
      <c r="A416" s="26" t="s">
        <v>4907</v>
      </c>
      <c r="B416" t="s">
        <v>4908</v>
      </c>
      <c r="C416" t="s">
        <v>871</v>
      </c>
      <c r="D416" t="s">
        <v>150</v>
      </c>
      <c r="E416" t="s">
        <v>37</v>
      </c>
      <c r="F416" t="s">
        <v>111</v>
      </c>
      <c r="G416" s="12">
        <v>43846</v>
      </c>
      <c r="H416" s="13">
        <v>0.68663194444444453</v>
      </c>
      <c r="I416" s="12">
        <v>43851</v>
      </c>
      <c r="J416" s="13">
        <v>0.34552083333333333</v>
      </c>
      <c r="K416" s="27">
        <v>43852.378460648149</v>
      </c>
      <c r="M416" s="11"/>
      <c r="O416" s="11" t="s">
        <v>40</v>
      </c>
      <c r="P416" s="11" t="s">
        <v>37</v>
      </c>
      <c r="X416" s="17" t="str">
        <f>IFERROR(VLOOKUP(TablaRequerimientos[[#This Row],[ID de orden de trabajo+]],#REF!,11,FALSE),"Por validar")</f>
        <v>Por validar</v>
      </c>
      <c r="Y416" s="11" t="str">
        <f>IFERROR(VLOOKUP(TablaRequerimientos[[#This Row],[ID de orden de trabajo+]],#REF!,12,FALSE),"Por validar")</f>
        <v>Por validar</v>
      </c>
      <c r="Z416" s="11">
        <v>-7.7546296233776957E-4</v>
      </c>
      <c r="AA416" s="11" t="s">
        <v>37</v>
      </c>
      <c r="AC416" s="17" t="str">
        <f>TablaRequerimientos[[#This Row],[Tiempo Total Gestión]]</f>
        <v>00:01</v>
      </c>
      <c r="AD416" s="11">
        <f t="shared" si="42"/>
        <v>0</v>
      </c>
      <c r="AE416" s="11">
        <f t="shared" si="43"/>
        <v>1</v>
      </c>
      <c r="AF416" s="11">
        <f>IF(TablaRequerimientos[[#This Row],[Prioridad]]="Baja",(AD416-24)*60+AE416,IF(TablaRequerimientos[[#This Row],[Prioridad]]="Media",(AD416-4)*60+AE416,(AD416-2)*60+AE416))</f>
        <v>-1439</v>
      </c>
      <c r="AH416" s="17" t="str">
        <f>TablaRequerimientos[[#This Row],[Tiempo Creación (HH:mm)]]</f>
        <v>Por validar</v>
      </c>
      <c r="AI416" s="11" t="e">
        <f t="shared" si="44"/>
        <v>#VALUE!</v>
      </c>
      <c r="AJ416" s="11" t="e">
        <f t="shared" si="45"/>
        <v>#VALUE!</v>
      </c>
      <c r="AK416" s="11" t="e">
        <f>IF(TablaRequerimientos[[#This Row],[Prioridad]]="Baja",((AI416*60)+AJ416)-30,IF(TablaRequerimientos[[#This Row],[Prioridad]]="Media",((AI416*60)+AJ416)-15))</f>
        <v>#VALUE!</v>
      </c>
      <c r="AM416" s="11">
        <f>TablaRequerimientos[[#This Row],[Tiempo Avance Incidente]]</f>
        <v>-7.7546296233776957E-4</v>
      </c>
      <c r="AN416" s="11" t="e">
        <f t="shared" si="46"/>
        <v>#NUM!</v>
      </c>
      <c r="AO416" s="11" t="e">
        <f t="shared" si="47"/>
        <v>#NUM!</v>
      </c>
      <c r="AP416" s="11" t="e">
        <f>IF(TablaRequerimientos[[#This Row],[Prioridad]]="Baja",((AN416*60)+AO416)-720,IF(TablaRequerimientos[[#This Row],[Prioridad]]="Media",((AN416*60)+AO416)-120))</f>
        <v>#NUM!</v>
      </c>
      <c r="AR416" t="str">
        <f t="shared" si="48"/>
        <v>jueves</v>
      </c>
    </row>
    <row r="417" spans="1:44" x14ac:dyDescent="0.25">
      <c r="A417" s="26" t="s">
        <v>4909</v>
      </c>
      <c r="B417" t="s">
        <v>4910</v>
      </c>
      <c r="C417" t="s">
        <v>395</v>
      </c>
      <c r="D417" t="s">
        <v>150</v>
      </c>
      <c r="E417" t="s">
        <v>37</v>
      </c>
      <c r="F417" t="s">
        <v>111</v>
      </c>
      <c r="G417" s="12">
        <v>43846</v>
      </c>
      <c r="H417" s="13">
        <v>0.69281250000000005</v>
      </c>
      <c r="I417" s="12">
        <v>43847</v>
      </c>
      <c r="J417" s="13">
        <v>0.67335648148148142</v>
      </c>
      <c r="K417" s="27">
        <v>43848.721643518518</v>
      </c>
      <c r="M417" s="11"/>
      <c r="O417" s="11" t="s">
        <v>133</v>
      </c>
      <c r="P417" s="11" t="s">
        <v>37</v>
      </c>
      <c r="X417" s="17" t="str">
        <f>IFERROR(VLOOKUP(TablaRequerimientos[[#This Row],[ID de orden de trabajo+]],#REF!,11,FALSE),"Por validar")</f>
        <v>Por validar</v>
      </c>
      <c r="Y417" s="11" t="str">
        <f>IFERROR(VLOOKUP(TablaRequerimientos[[#This Row],[ID de orden de trabajo+]],#REF!,12,FALSE),"Por validar")</f>
        <v>Por validar</v>
      </c>
      <c r="Z417" s="11">
        <v>3.5879629285773262E-4</v>
      </c>
      <c r="AA417" s="11" t="s">
        <v>37</v>
      </c>
      <c r="AC417" s="17" t="str">
        <f>TablaRequerimientos[[#This Row],[Tiempo Total Gestión]]</f>
        <v>00:00</v>
      </c>
      <c r="AD417" s="11">
        <f t="shared" si="42"/>
        <v>0</v>
      </c>
      <c r="AE417" s="11">
        <f t="shared" si="43"/>
        <v>0</v>
      </c>
      <c r="AF417" s="11">
        <f>IF(TablaRequerimientos[[#This Row],[Prioridad]]="Baja",(AD417-24)*60+AE417,IF(TablaRequerimientos[[#This Row],[Prioridad]]="Media",(AD417-4)*60+AE417,(AD417-2)*60+AE417))</f>
        <v>-1440</v>
      </c>
      <c r="AH417" s="17" t="str">
        <f>TablaRequerimientos[[#This Row],[Tiempo Creación (HH:mm)]]</f>
        <v>Por validar</v>
      </c>
      <c r="AI417" s="11" t="e">
        <f t="shared" si="44"/>
        <v>#VALUE!</v>
      </c>
      <c r="AJ417" s="11" t="e">
        <f t="shared" si="45"/>
        <v>#VALUE!</v>
      </c>
      <c r="AK417" s="11" t="e">
        <f>IF(TablaRequerimientos[[#This Row],[Prioridad]]="Baja",((AI417*60)+AJ417)-30,IF(TablaRequerimientos[[#This Row],[Prioridad]]="Media",((AI417*60)+AJ417)-15))</f>
        <v>#VALUE!</v>
      </c>
      <c r="AM417" s="11">
        <f>TablaRequerimientos[[#This Row],[Tiempo Avance Incidente]]</f>
        <v>3.5879629285773262E-4</v>
      </c>
      <c r="AN417" s="11">
        <f t="shared" si="46"/>
        <v>0</v>
      </c>
      <c r="AO417" s="11">
        <f t="shared" si="47"/>
        <v>0</v>
      </c>
      <c r="AP417" s="11">
        <f>IF(TablaRequerimientos[[#This Row],[Prioridad]]="Baja",((AN417*60)+AO417)-720,IF(TablaRequerimientos[[#This Row],[Prioridad]]="Media",((AN417*60)+AO417)-120))</f>
        <v>-720</v>
      </c>
      <c r="AR417" t="str">
        <f t="shared" si="48"/>
        <v>jueves</v>
      </c>
    </row>
    <row r="418" spans="1:44" x14ac:dyDescent="0.25">
      <c r="A418" s="26" t="s">
        <v>4911</v>
      </c>
      <c r="B418" t="s">
        <v>4313</v>
      </c>
      <c r="C418" t="s">
        <v>395</v>
      </c>
      <c r="D418" t="s">
        <v>150</v>
      </c>
      <c r="E418" t="s">
        <v>37</v>
      </c>
      <c r="F418" t="s">
        <v>111</v>
      </c>
      <c r="G418" s="12">
        <v>43846</v>
      </c>
      <c r="H418" s="13">
        <v>0.47467592592592595</v>
      </c>
      <c r="I418" s="12">
        <v>43846</v>
      </c>
      <c r="J418" s="13">
        <v>0.47815972222222225</v>
      </c>
      <c r="K418" s="27">
        <v>43847.53398148148</v>
      </c>
      <c r="M418" s="11"/>
      <c r="O418" s="11" t="s">
        <v>133</v>
      </c>
      <c r="P418" s="11" t="s">
        <v>37</v>
      </c>
      <c r="X418" s="17" t="str">
        <f>IFERROR(VLOOKUP(TablaRequerimientos[[#This Row],[ID de orden de trabajo+]],#REF!,11,FALSE),"Por validar")</f>
        <v>Por validar</v>
      </c>
      <c r="Y418" s="11" t="str">
        <f>IFERROR(VLOOKUP(TablaRequerimientos[[#This Row],[ID de orden de trabajo+]],#REF!,12,FALSE),"Por validar")</f>
        <v>Por validar</v>
      </c>
      <c r="Z418" s="11" t="s">
        <v>7995</v>
      </c>
      <c r="AA418" s="11" t="s">
        <v>7995</v>
      </c>
      <c r="AC418" s="17" t="str">
        <f>TablaRequerimientos[[#This Row],[Tiempo Total Gestión]]</f>
        <v>00:00</v>
      </c>
      <c r="AD418" s="11">
        <f t="shared" si="42"/>
        <v>0</v>
      </c>
      <c r="AE418" s="11">
        <f t="shared" si="43"/>
        <v>0</v>
      </c>
      <c r="AF418" s="11">
        <f>IF(TablaRequerimientos[[#This Row],[Prioridad]]="Baja",(AD418-24)*60+AE418,IF(TablaRequerimientos[[#This Row],[Prioridad]]="Media",(AD418-4)*60+AE418,(AD418-2)*60+AE418))</f>
        <v>-1440</v>
      </c>
      <c r="AH418" s="17" t="str">
        <f>TablaRequerimientos[[#This Row],[Tiempo Creación (HH:mm)]]</f>
        <v>Por validar</v>
      </c>
      <c r="AI418" s="11" t="e">
        <f t="shared" si="44"/>
        <v>#VALUE!</v>
      </c>
      <c r="AJ418" s="11" t="e">
        <f t="shared" si="45"/>
        <v>#VALUE!</v>
      </c>
      <c r="AK418" s="11" t="e">
        <f>IF(TablaRequerimientos[[#This Row],[Prioridad]]="Baja",((AI418*60)+AJ418)-30,IF(TablaRequerimientos[[#This Row],[Prioridad]]="Media",((AI418*60)+AJ418)-15))</f>
        <v>#VALUE!</v>
      </c>
      <c r="AM418" s="11" t="str">
        <f>TablaRequerimientos[[#This Row],[Tiempo Avance Incidente]]</f>
        <v>POR VALIDAR</v>
      </c>
      <c r="AN418" s="11" t="e">
        <f t="shared" si="46"/>
        <v>#VALUE!</v>
      </c>
      <c r="AO418" s="11" t="e">
        <f t="shared" si="47"/>
        <v>#VALUE!</v>
      </c>
      <c r="AP418" s="11" t="e">
        <f>IF(TablaRequerimientos[[#This Row],[Prioridad]]="Baja",((AN418*60)+AO418)-720,IF(TablaRequerimientos[[#This Row],[Prioridad]]="Media",((AN418*60)+AO418)-120))</f>
        <v>#VALUE!</v>
      </c>
      <c r="AR418" t="str">
        <f t="shared" si="48"/>
        <v>jueves</v>
      </c>
    </row>
    <row r="419" spans="1:44" x14ac:dyDescent="0.25">
      <c r="A419" s="26" t="s">
        <v>4912</v>
      </c>
      <c r="B419" t="s">
        <v>4889</v>
      </c>
      <c r="C419" t="s">
        <v>395</v>
      </c>
      <c r="D419" t="s">
        <v>150</v>
      </c>
      <c r="E419" t="s">
        <v>37</v>
      </c>
      <c r="F419" t="s">
        <v>111</v>
      </c>
      <c r="G419" s="12">
        <v>43846</v>
      </c>
      <c r="H419" s="13">
        <v>0.62489583333333332</v>
      </c>
      <c r="I419" s="12">
        <v>43846</v>
      </c>
      <c r="J419" s="13">
        <v>0.67795138888888884</v>
      </c>
      <c r="K419" s="27">
        <v>43847.713935185187</v>
      </c>
      <c r="M419" s="11"/>
      <c r="O419" s="11" t="s">
        <v>133</v>
      </c>
      <c r="P419" s="11" t="s">
        <v>37</v>
      </c>
      <c r="X419" s="17" t="str">
        <f>IFERROR(VLOOKUP(TablaRequerimientos[[#This Row],[ID de orden de trabajo+]],#REF!,11,FALSE),"Por validar")</f>
        <v>Por validar</v>
      </c>
      <c r="Y419" s="11" t="str">
        <f>IFERROR(VLOOKUP(TablaRequerimientos[[#This Row],[ID de orden de trabajo+]],#REF!,12,FALSE),"Por validar")</f>
        <v>Por validar</v>
      </c>
      <c r="Z419" s="11">
        <v>1.273148154723458E-4</v>
      </c>
      <c r="AA419" s="11" t="s">
        <v>37</v>
      </c>
      <c r="AC419" s="17" t="str">
        <f>TablaRequerimientos[[#This Row],[Tiempo Total Gestión]]</f>
        <v>00:00</v>
      </c>
      <c r="AD419" s="11">
        <f t="shared" si="42"/>
        <v>0</v>
      </c>
      <c r="AE419" s="11">
        <f t="shared" si="43"/>
        <v>0</v>
      </c>
      <c r="AF419" s="11">
        <f>IF(TablaRequerimientos[[#This Row],[Prioridad]]="Baja",(AD419-24)*60+AE419,IF(TablaRequerimientos[[#This Row],[Prioridad]]="Media",(AD419-4)*60+AE419,(AD419-2)*60+AE419))</f>
        <v>-1440</v>
      </c>
      <c r="AH419" s="17" t="str">
        <f>TablaRequerimientos[[#This Row],[Tiempo Creación (HH:mm)]]</f>
        <v>Por validar</v>
      </c>
      <c r="AI419" s="11" t="e">
        <f t="shared" si="44"/>
        <v>#VALUE!</v>
      </c>
      <c r="AJ419" s="11" t="e">
        <f t="shared" si="45"/>
        <v>#VALUE!</v>
      </c>
      <c r="AK419" s="11" t="e">
        <f>IF(TablaRequerimientos[[#This Row],[Prioridad]]="Baja",((AI419*60)+AJ419)-30,IF(TablaRequerimientos[[#This Row],[Prioridad]]="Media",((AI419*60)+AJ419)-15))</f>
        <v>#VALUE!</v>
      </c>
      <c r="AM419" s="11">
        <f>TablaRequerimientos[[#This Row],[Tiempo Avance Incidente]]</f>
        <v>1.273148154723458E-4</v>
      </c>
      <c r="AN419" s="11">
        <f t="shared" si="46"/>
        <v>0</v>
      </c>
      <c r="AO419" s="11">
        <f t="shared" si="47"/>
        <v>0</v>
      </c>
      <c r="AP419" s="11">
        <f>IF(TablaRequerimientos[[#This Row],[Prioridad]]="Baja",((AN419*60)+AO419)-720,IF(TablaRequerimientos[[#This Row],[Prioridad]]="Media",((AN419*60)+AO419)-120))</f>
        <v>-720</v>
      </c>
      <c r="AR419" t="str">
        <f t="shared" si="48"/>
        <v>jueves</v>
      </c>
    </row>
    <row r="420" spans="1:44" x14ac:dyDescent="0.25">
      <c r="A420" s="26" t="s">
        <v>4913</v>
      </c>
      <c r="B420" t="s">
        <v>4313</v>
      </c>
      <c r="C420" t="s">
        <v>395</v>
      </c>
      <c r="D420" t="s">
        <v>150</v>
      </c>
      <c r="E420" t="s">
        <v>37</v>
      </c>
      <c r="F420" t="s">
        <v>111</v>
      </c>
      <c r="G420" s="12">
        <v>43846</v>
      </c>
      <c r="H420" s="13">
        <v>0.63648148148148154</v>
      </c>
      <c r="I420" s="12">
        <v>43846</v>
      </c>
      <c r="J420" s="13">
        <v>0.63724537037037032</v>
      </c>
      <c r="K420" s="27">
        <v>43847.638020833336</v>
      </c>
      <c r="M420" s="11"/>
      <c r="O420" s="11" t="s">
        <v>133</v>
      </c>
      <c r="P420" s="11" t="s">
        <v>37</v>
      </c>
      <c r="X420" s="17" t="str">
        <f>IFERROR(VLOOKUP(TablaRequerimientos[[#This Row],[ID de orden de trabajo+]],#REF!,11,FALSE),"Por validar")</f>
        <v>Por validar</v>
      </c>
      <c r="Y420" s="11" t="str">
        <f>IFERROR(VLOOKUP(TablaRequerimientos[[#This Row],[ID de orden de trabajo+]],#REF!,12,FALSE),"Por validar")</f>
        <v>Por validar</v>
      </c>
      <c r="Z420" s="11" t="s">
        <v>7995</v>
      </c>
      <c r="AA420" s="11" t="s">
        <v>7995</v>
      </c>
      <c r="AC420" s="17" t="str">
        <f>TablaRequerimientos[[#This Row],[Tiempo Total Gestión]]</f>
        <v>00:00</v>
      </c>
      <c r="AD420" s="11">
        <f t="shared" si="42"/>
        <v>0</v>
      </c>
      <c r="AE420" s="11">
        <f t="shared" si="43"/>
        <v>0</v>
      </c>
      <c r="AF420" s="11">
        <f>IF(TablaRequerimientos[[#This Row],[Prioridad]]="Baja",(AD420-24)*60+AE420,IF(TablaRequerimientos[[#This Row],[Prioridad]]="Media",(AD420-4)*60+AE420,(AD420-2)*60+AE420))</f>
        <v>-1440</v>
      </c>
      <c r="AH420" s="17" t="str">
        <f>TablaRequerimientos[[#This Row],[Tiempo Creación (HH:mm)]]</f>
        <v>Por validar</v>
      </c>
      <c r="AI420" s="11" t="e">
        <f t="shared" si="44"/>
        <v>#VALUE!</v>
      </c>
      <c r="AJ420" s="11" t="e">
        <f t="shared" si="45"/>
        <v>#VALUE!</v>
      </c>
      <c r="AK420" s="11" t="e">
        <f>IF(TablaRequerimientos[[#This Row],[Prioridad]]="Baja",((AI420*60)+AJ420)-30,IF(TablaRequerimientos[[#This Row],[Prioridad]]="Media",((AI420*60)+AJ420)-15))</f>
        <v>#VALUE!</v>
      </c>
      <c r="AM420" s="11" t="str">
        <f>TablaRequerimientos[[#This Row],[Tiempo Avance Incidente]]</f>
        <v>POR VALIDAR</v>
      </c>
      <c r="AN420" s="11" t="e">
        <f t="shared" si="46"/>
        <v>#VALUE!</v>
      </c>
      <c r="AO420" s="11" t="e">
        <f t="shared" si="47"/>
        <v>#VALUE!</v>
      </c>
      <c r="AP420" s="11" t="e">
        <f>IF(TablaRequerimientos[[#This Row],[Prioridad]]="Baja",((AN420*60)+AO420)-720,IF(TablaRequerimientos[[#This Row],[Prioridad]]="Media",((AN420*60)+AO420)-120))</f>
        <v>#VALUE!</v>
      </c>
      <c r="AR420" t="str">
        <f t="shared" si="48"/>
        <v>jueves</v>
      </c>
    </row>
    <row r="421" spans="1:44" x14ac:dyDescent="0.25">
      <c r="A421" s="26" t="s">
        <v>4914</v>
      </c>
      <c r="B421" t="s">
        <v>4887</v>
      </c>
      <c r="C421" t="s">
        <v>395</v>
      </c>
      <c r="D421" t="s">
        <v>150</v>
      </c>
      <c r="E421" t="s">
        <v>37</v>
      </c>
      <c r="F421" t="s">
        <v>111</v>
      </c>
      <c r="G421" s="12">
        <v>43846</v>
      </c>
      <c r="H421" s="13">
        <v>0.65825231481481483</v>
      </c>
      <c r="I421" s="12">
        <v>43846</v>
      </c>
      <c r="J421" s="13">
        <v>0.70079861111111119</v>
      </c>
      <c r="K421" s="27">
        <v>43847.713935185187</v>
      </c>
      <c r="M421" s="11"/>
      <c r="O421" s="11" t="s">
        <v>133</v>
      </c>
      <c r="P421" s="11" t="s">
        <v>37</v>
      </c>
      <c r="X421" s="17" t="str">
        <f>IFERROR(VLOOKUP(TablaRequerimientos[[#This Row],[ID de orden de trabajo+]],#REF!,11,FALSE),"Por validar")</f>
        <v>Por validar</v>
      </c>
      <c r="Y421" s="11" t="str">
        <f>IFERROR(VLOOKUP(TablaRequerimientos[[#This Row],[ID de orden de trabajo+]],#REF!,12,FALSE),"Por validar")</f>
        <v>Por validar</v>
      </c>
      <c r="Z421" s="11">
        <v>3.819444464170374E-4</v>
      </c>
      <c r="AA421" s="11" t="s">
        <v>37</v>
      </c>
      <c r="AC421" s="17" t="str">
        <f>TablaRequerimientos[[#This Row],[Tiempo Total Gestión]]</f>
        <v>00:00</v>
      </c>
      <c r="AD421" s="11">
        <f t="shared" si="42"/>
        <v>0</v>
      </c>
      <c r="AE421" s="11">
        <f t="shared" si="43"/>
        <v>0</v>
      </c>
      <c r="AF421" s="11">
        <f>IF(TablaRequerimientos[[#This Row],[Prioridad]]="Baja",(AD421-24)*60+AE421,IF(TablaRequerimientos[[#This Row],[Prioridad]]="Media",(AD421-4)*60+AE421,(AD421-2)*60+AE421))</f>
        <v>-1440</v>
      </c>
      <c r="AH421" s="17" t="str">
        <f>TablaRequerimientos[[#This Row],[Tiempo Creación (HH:mm)]]</f>
        <v>Por validar</v>
      </c>
      <c r="AI421" s="11" t="e">
        <f t="shared" si="44"/>
        <v>#VALUE!</v>
      </c>
      <c r="AJ421" s="11" t="e">
        <f t="shared" si="45"/>
        <v>#VALUE!</v>
      </c>
      <c r="AK421" s="11" t="e">
        <f>IF(TablaRequerimientos[[#This Row],[Prioridad]]="Baja",((AI421*60)+AJ421)-30,IF(TablaRequerimientos[[#This Row],[Prioridad]]="Media",((AI421*60)+AJ421)-15))</f>
        <v>#VALUE!</v>
      </c>
      <c r="AM421" s="11">
        <f>TablaRequerimientos[[#This Row],[Tiempo Avance Incidente]]</f>
        <v>3.819444464170374E-4</v>
      </c>
      <c r="AN421" s="11">
        <f t="shared" si="46"/>
        <v>0</v>
      </c>
      <c r="AO421" s="11">
        <f t="shared" si="47"/>
        <v>0</v>
      </c>
      <c r="AP421" s="11">
        <f>IF(TablaRequerimientos[[#This Row],[Prioridad]]="Baja",((AN421*60)+AO421)-720,IF(TablaRequerimientos[[#This Row],[Prioridad]]="Media",((AN421*60)+AO421)-120))</f>
        <v>-720</v>
      </c>
      <c r="AR421" t="str">
        <f t="shared" si="48"/>
        <v>jueves</v>
      </c>
    </row>
    <row r="422" spans="1:44" x14ac:dyDescent="0.25">
      <c r="A422" s="26" t="s">
        <v>4915</v>
      </c>
      <c r="B422" t="s">
        <v>4916</v>
      </c>
      <c r="C422" t="s">
        <v>395</v>
      </c>
      <c r="D422" t="s">
        <v>150</v>
      </c>
      <c r="E422" t="s">
        <v>37</v>
      </c>
      <c r="F422" t="s">
        <v>111</v>
      </c>
      <c r="G422" s="12">
        <v>43846</v>
      </c>
      <c r="H422" s="13">
        <v>0.66833333333333333</v>
      </c>
      <c r="I422" s="12">
        <v>43846</v>
      </c>
      <c r="J422" s="13">
        <v>0.75395833333333329</v>
      </c>
      <c r="K422" s="27">
        <v>43847.78125</v>
      </c>
      <c r="M422" s="11"/>
      <c r="O422" s="11" t="s">
        <v>133</v>
      </c>
      <c r="P422" s="11" t="s">
        <v>37</v>
      </c>
      <c r="X422" s="17" t="str">
        <f>IFERROR(VLOOKUP(TablaRequerimientos[[#This Row],[ID de orden de trabajo+]],#REF!,11,FALSE),"Por validar")</f>
        <v>Por validar</v>
      </c>
      <c r="Y422" s="11" t="str">
        <f>IFERROR(VLOOKUP(TablaRequerimientos[[#This Row],[ID de orden de trabajo+]],#REF!,12,FALSE),"Por validar")</f>
        <v>Por validar</v>
      </c>
      <c r="Z422" s="11">
        <v>4.5486111121135764E-3</v>
      </c>
      <c r="AA422" s="11" t="s">
        <v>37</v>
      </c>
      <c r="AC422" s="17" t="str">
        <f>TablaRequerimientos[[#This Row],[Tiempo Total Gestión]]</f>
        <v>00:00</v>
      </c>
      <c r="AD422" s="11">
        <f t="shared" si="42"/>
        <v>0</v>
      </c>
      <c r="AE422" s="11">
        <f t="shared" si="43"/>
        <v>0</v>
      </c>
      <c r="AF422" s="11">
        <f>IF(TablaRequerimientos[[#This Row],[Prioridad]]="Baja",(AD422-24)*60+AE422,IF(TablaRequerimientos[[#This Row],[Prioridad]]="Media",(AD422-4)*60+AE422,(AD422-2)*60+AE422))</f>
        <v>-1440</v>
      </c>
      <c r="AH422" s="17" t="str">
        <f>TablaRequerimientos[[#This Row],[Tiempo Creación (HH:mm)]]</f>
        <v>Por validar</v>
      </c>
      <c r="AI422" s="11" t="e">
        <f t="shared" si="44"/>
        <v>#VALUE!</v>
      </c>
      <c r="AJ422" s="11" t="e">
        <f t="shared" si="45"/>
        <v>#VALUE!</v>
      </c>
      <c r="AK422" s="11" t="e">
        <f>IF(TablaRequerimientos[[#This Row],[Prioridad]]="Baja",((AI422*60)+AJ422)-30,IF(TablaRequerimientos[[#This Row],[Prioridad]]="Media",((AI422*60)+AJ422)-15))</f>
        <v>#VALUE!</v>
      </c>
      <c r="AM422" s="11">
        <f>TablaRequerimientos[[#This Row],[Tiempo Avance Incidente]]</f>
        <v>4.5486111121135764E-3</v>
      </c>
      <c r="AN422" s="11">
        <f t="shared" si="46"/>
        <v>0</v>
      </c>
      <c r="AO422" s="11">
        <f t="shared" si="47"/>
        <v>6</v>
      </c>
      <c r="AP422" s="11">
        <f>IF(TablaRequerimientos[[#This Row],[Prioridad]]="Baja",((AN422*60)+AO422)-720,IF(TablaRequerimientos[[#This Row],[Prioridad]]="Media",((AN422*60)+AO422)-120))</f>
        <v>-714</v>
      </c>
      <c r="AR422" t="str">
        <f t="shared" si="48"/>
        <v>jueves</v>
      </c>
    </row>
    <row r="423" spans="1:44" x14ac:dyDescent="0.25">
      <c r="A423" s="26" t="s">
        <v>4917</v>
      </c>
      <c r="B423" t="s">
        <v>4918</v>
      </c>
      <c r="C423" t="s">
        <v>161</v>
      </c>
      <c r="D423" t="s">
        <v>150</v>
      </c>
      <c r="E423" t="s">
        <v>37</v>
      </c>
      <c r="F423" t="s">
        <v>124</v>
      </c>
      <c r="G423" s="12">
        <v>43846</v>
      </c>
      <c r="H423" s="13">
        <v>0.67489583333333336</v>
      </c>
      <c r="I423" s="12">
        <v>43846</v>
      </c>
      <c r="J423" s="13">
        <v>0.73362268518518514</v>
      </c>
      <c r="K423" s="27">
        <v>43847.78125</v>
      </c>
      <c r="M423" s="11"/>
      <c r="O423" s="11" t="s">
        <v>133</v>
      </c>
      <c r="P423" s="11" t="s">
        <v>37</v>
      </c>
      <c r="X423" s="17" t="str">
        <f>IFERROR(VLOOKUP(TablaRequerimientos[[#This Row],[ID de orden de trabajo+]],#REF!,11,FALSE),"Por validar")</f>
        <v>Por validar</v>
      </c>
      <c r="Y423" s="11" t="str">
        <f>IFERROR(VLOOKUP(TablaRequerimientos[[#This Row],[ID de orden de trabajo+]],#REF!,12,FALSE),"Por validar")</f>
        <v>Por validar</v>
      </c>
      <c r="Z423" s="11">
        <v>-2.8935185400769114E-4</v>
      </c>
      <c r="AA423" s="11" t="s">
        <v>37</v>
      </c>
      <c r="AC423" s="17" t="str">
        <f>TablaRequerimientos[[#This Row],[Tiempo Total Gestión]]</f>
        <v>00:00</v>
      </c>
      <c r="AD423" s="11">
        <f t="shared" si="42"/>
        <v>0</v>
      </c>
      <c r="AE423" s="11">
        <f t="shared" si="43"/>
        <v>0</v>
      </c>
      <c r="AF423" s="11">
        <f>IF(TablaRequerimientos[[#This Row],[Prioridad]]="Baja",(AD423-24)*60+AE423,IF(TablaRequerimientos[[#This Row],[Prioridad]]="Media",(AD423-4)*60+AE423,(AD423-2)*60+AE423))</f>
        <v>-1440</v>
      </c>
      <c r="AH423" s="17" t="str">
        <f>TablaRequerimientos[[#This Row],[Tiempo Creación (HH:mm)]]</f>
        <v>Por validar</v>
      </c>
      <c r="AI423" s="11" t="e">
        <f t="shared" si="44"/>
        <v>#VALUE!</v>
      </c>
      <c r="AJ423" s="11" t="e">
        <f t="shared" si="45"/>
        <v>#VALUE!</v>
      </c>
      <c r="AK423" s="11" t="e">
        <f>IF(TablaRequerimientos[[#This Row],[Prioridad]]="Baja",((AI423*60)+AJ423)-30,IF(TablaRequerimientos[[#This Row],[Prioridad]]="Media",((AI423*60)+AJ423)-15))</f>
        <v>#VALUE!</v>
      </c>
      <c r="AM423" s="11">
        <f>TablaRequerimientos[[#This Row],[Tiempo Avance Incidente]]</f>
        <v>-2.8935185400769114E-4</v>
      </c>
      <c r="AN423" s="11" t="e">
        <f t="shared" si="46"/>
        <v>#NUM!</v>
      </c>
      <c r="AO423" s="11" t="e">
        <f t="shared" si="47"/>
        <v>#NUM!</v>
      </c>
      <c r="AP423" s="11" t="e">
        <f>IF(TablaRequerimientos[[#This Row],[Prioridad]]="Baja",((AN423*60)+AO423)-720,IF(TablaRequerimientos[[#This Row],[Prioridad]]="Media",((AN423*60)+AO423)-120))</f>
        <v>#NUM!</v>
      </c>
      <c r="AR423" t="str">
        <f t="shared" si="48"/>
        <v>jueves</v>
      </c>
    </row>
    <row r="424" spans="1:44" x14ac:dyDescent="0.25">
      <c r="A424" s="26" t="s">
        <v>4919</v>
      </c>
      <c r="B424" t="s">
        <v>4746</v>
      </c>
      <c r="C424" t="s">
        <v>395</v>
      </c>
      <c r="D424" t="s">
        <v>150</v>
      </c>
      <c r="E424" t="s">
        <v>37</v>
      </c>
      <c r="F424" t="s">
        <v>111</v>
      </c>
      <c r="G424" s="12">
        <v>43846</v>
      </c>
      <c r="H424" s="13">
        <v>0.6959143518518518</v>
      </c>
      <c r="I424" s="12">
        <v>43846</v>
      </c>
      <c r="J424" s="13">
        <v>0.69881944444444455</v>
      </c>
      <c r="K424" s="27">
        <v>43847.713935185187</v>
      </c>
      <c r="M424" s="11"/>
      <c r="O424" s="11" t="s">
        <v>133</v>
      </c>
      <c r="P424" s="11" t="s">
        <v>37</v>
      </c>
      <c r="X424" s="17" t="str">
        <f>IFERROR(VLOOKUP(TablaRequerimientos[[#This Row],[ID de orden de trabajo+]],#REF!,11,FALSE),"Por validar")</f>
        <v>Por validar</v>
      </c>
      <c r="Y424" s="11" t="str">
        <f>IFERROR(VLOOKUP(TablaRequerimientos[[#This Row],[ID de orden de trabajo+]],#REF!,12,FALSE),"Por validar")</f>
        <v>Por validar</v>
      </c>
      <c r="Z424" s="11">
        <v>1.8518518481869251E-4</v>
      </c>
      <c r="AA424" s="11" t="s">
        <v>37</v>
      </c>
      <c r="AC424" s="17" t="str">
        <f>TablaRequerimientos[[#This Row],[Tiempo Total Gestión]]</f>
        <v>00:00</v>
      </c>
      <c r="AD424" s="11">
        <f t="shared" si="42"/>
        <v>0</v>
      </c>
      <c r="AE424" s="11">
        <f t="shared" si="43"/>
        <v>0</v>
      </c>
      <c r="AF424" s="11">
        <f>IF(TablaRequerimientos[[#This Row],[Prioridad]]="Baja",(AD424-24)*60+AE424,IF(TablaRequerimientos[[#This Row],[Prioridad]]="Media",(AD424-4)*60+AE424,(AD424-2)*60+AE424))</f>
        <v>-1440</v>
      </c>
      <c r="AH424" s="17" t="str">
        <f>TablaRequerimientos[[#This Row],[Tiempo Creación (HH:mm)]]</f>
        <v>Por validar</v>
      </c>
      <c r="AI424" s="11" t="e">
        <f t="shared" si="44"/>
        <v>#VALUE!</v>
      </c>
      <c r="AJ424" s="11" t="e">
        <f t="shared" si="45"/>
        <v>#VALUE!</v>
      </c>
      <c r="AK424" s="11" t="e">
        <f>IF(TablaRequerimientos[[#This Row],[Prioridad]]="Baja",((AI424*60)+AJ424)-30,IF(TablaRequerimientos[[#This Row],[Prioridad]]="Media",((AI424*60)+AJ424)-15))</f>
        <v>#VALUE!</v>
      </c>
      <c r="AM424" s="11">
        <f>TablaRequerimientos[[#This Row],[Tiempo Avance Incidente]]</f>
        <v>1.8518518481869251E-4</v>
      </c>
      <c r="AN424" s="11">
        <f t="shared" si="46"/>
        <v>0</v>
      </c>
      <c r="AO424" s="11">
        <f t="shared" si="47"/>
        <v>0</v>
      </c>
      <c r="AP424" s="11">
        <f>IF(TablaRequerimientos[[#This Row],[Prioridad]]="Baja",((AN424*60)+AO424)-720,IF(TablaRequerimientos[[#This Row],[Prioridad]]="Media",((AN424*60)+AO424)-120))</f>
        <v>-720</v>
      </c>
      <c r="AR424" t="str">
        <f t="shared" si="48"/>
        <v>jueves</v>
      </c>
    </row>
    <row r="425" spans="1:44" x14ac:dyDescent="0.25">
      <c r="A425" s="26" t="s">
        <v>4920</v>
      </c>
      <c r="B425" t="s">
        <v>4916</v>
      </c>
      <c r="C425" t="s">
        <v>395</v>
      </c>
      <c r="D425" t="s">
        <v>150</v>
      </c>
      <c r="E425" t="s">
        <v>37</v>
      </c>
      <c r="F425" t="s">
        <v>111</v>
      </c>
      <c r="G425" s="12">
        <v>43846</v>
      </c>
      <c r="H425" s="13">
        <v>0.67232638888888896</v>
      </c>
      <c r="I425" s="12">
        <v>43846</v>
      </c>
      <c r="J425" s="13">
        <v>0.7200347222222222</v>
      </c>
      <c r="K425" s="27">
        <v>43847.78125</v>
      </c>
      <c r="M425" s="11"/>
      <c r="O425" s="11" t="s">
        <v>133</v>
      </c>
      <c r="P425" s="11" t="s">
        <v>37</v>
      </c>
      <c r="X425" s="17" t="str">
        <f>IFERROR(VLOOKUP(TablaRequerimientos[[#This Row],[ID de orden de trabajo+]],#REF!,11,FALSE),"Por validar")</f>
        <v>Por validar</v>
      </c>
      <c r="Y425" s="11" t="str">
        <f>IFERROR(VLOOKUP(TablaRequerimientos[[#This Row],[ID de orden de trabajo+]],#REF!,12,FALSE),"Por validar")</f>
        <v>Por validar</v>
      </c>
      <c r="Z425" s="11">
        <v>2.2453703641076572E-3</v>
      </c>
      <c r="AA425" s="11" t="s">
        <v>37</v>
      </c>
      <c r="AC425" s="17" t="str">
        <f>TablaRequerimientos[[#This Row],[Tiempo Total Gestión]]</f>
        <v>00:00</v>
      </c>
      <c r="AD425" s="11">
        <f t="shared" si="42"/>
        <v>0</v>
      </c>
      <c r="AE425" s="11">
        <f t="shared" si="43"/>
        <v>0</v>
      </c>
      <c r="AF425" s="11">
        <f>IF(TablaRequerimientos[[#This Row],[Prioridad]]="Baja",(AD425-24)*60+AE425,IF(TablaRequerimientos[[#This Row],[Prioridad]]="Media",(AD425-4)*60+AE425,(AD425-2)*60+AE425))</f>
        <v>-1440</v>
      </c>
      <c r="AH425" s="17" t="str">
        <f>TablaRequerimientos[[#This Row],[Tiempo Creación (HH:mm)]]</f>
        <v>Por validar</v>
      </c>
      <c r="AI425" s="11" t="e">
        <f t="shared" si="44"/>
        <v>#VALUE!</v>
      </c>
      <c r="AJ425" s="11" t="e">
        <f t="shared" si="45"/>
        <v>#VALUE!</v>
      </c>
      <c r="AK425" s="11" t="e">
        <f>IF(TablaRequerimientos[[#This Row],[Prioridad]]="Baja",((AI425*60)+AJ425)-30,IF(TablaRequerimientos[[#This Row],[Prioridad]]="Media",((AI425*60)+AJ425)-15))</f>
        <v>#VALUE!</v>
      </c>
      <c r="AM425" s="11">
        <f>TablaRequerimientos[[#This Row],[Tiempo Avance Incidente]]</f>
        <v>2.2453703641076572E-3</v>
      </c>
      <c r="AN425" s="11">
        <f t="shared" si="46"/>
        <v>0</v>
      </c>
      <c r="AO425" s="11">
        <f t="shared" si="47"/>
        <v>3</v>
      </c>
      <c r="AP425" s="11">
        <f>IF(TablaRequerimientos[[#This Row],[Prioridad]]="Baja",((AN425*60)+AO425)-720,IF(TablaRequerimientos[[#This Row],[Prioridad]]="Media",((AN425*60)+AO425)-120))</f>
        <v>-717</v>
      </c>
      <c r="AR425" t="str">
        <f t="shared" si="48"/>
        <v>jueves</v>
      </c>
    </row>
    <row r="426" spans="1:44" x14ac:dyDescent="0.25">
      <c r="A426" s="26" t="s">
        <v>4921</v>
      </c>
      <c r="B426" t="s">
        <v>4922</v>
      </c>
      <c r="C426" t="s">
        <v>161</v>
      </c>
      <c r="D426" t="s">
        <v>150</v>
      </c>
      <c r="E426" t="s">
        <v>37</v>
      </c>
      <c r="F426" t="s">
        <v>111</v>
      </c>
      <c r="G426" s="12">
        <v>43847</v>
      </c>
      <c r="H426" s="13">
        <v>0.15415509259259261</v>
      </c>
      <c r="I426" s="12">
        <v>43853</v>
      </c>
      <c r="J426" s="13">
        <v>0.96678240740740751</v>
      </c>
      <c r="K426" s="27">
        <v>43855.123182870368</v>
      </c>
      <c r="M426" s="11"/>
      <c r="O426" s="11" t="s">
        <v>546</v>
      </c>
      <c r="P426" s="11" t="s">
        <v>37</v>
      </c>
      <c r="X426" s="17" t="str">
        <f>IFERROR(VLOOKUP(TablaRequerimientos[[#This Row],[ID de orden de trabajo+]],#REF!,11,FALSE),"Por validar")</f>
        <v>Por validar</v>
      </c>
      <c r="Y426" s="11" t="str">
        <f>IFERROR(VLOOKUP(TablaRequerimientos[[#This Row],[ID de orden de trabajo+]],#REF!,12,FALSE),"Por validar")</f>
        <v>Por validar</v>
      </c>
      <c r="Z426" s="11">
        <v>0</v>
      </c>
      <c r="AA426" s="11" t="s">
        <v>37</v>
      </c>
      <c r="AC426" s="17" t="str">
        <f>TablaRequerimientos[[#This Row],[Tiempo Total Gestión]]</f>
        <v/>
      </c>
      <c r="AD426" s="11" t="e">
        <f t="shared" si="42"/>
        <v>#VALUE!</v>
      </c>
      <c r="AE426" s="11" t="e">
        <f t="shared" si="43"/>
        <v>#VALUE!</v>
      </c>
      <c r="AF426" s="11" t="e">
        <f>IF(TablaRequerimientos[[#This Row],[Prioridad]]="Baja",(AD426-24)*60+AE426,IF(TablaRequerimientos[[#This Row],[Prioridad]]="Media",(AD426-4)*60+AE426,(AD426-2)*60+AE426))</f>
        <v>#VALUE!</v>
      </c>
      <c r="AH426" s="17" t="str">
        <f>TablaRequerimientos[[#This Row],[Tiempo Creación (HH:mm)]]</f>
        <v>Por validar</v>
      </c>
      <c r="AI426" s="11" t="e">
        <f t="shared" si="44"/>
        <v>#VALUE!</v>
      </c>
      <c r="AJ426" s="11" t="e">
        <f t="shared" si="45"/>
        <v>#VALUE!</v>
      </c>
      <c r="AK426" s="11" t="e">
        <f>IF(TablaRequerimientos[[#This Row],[Prioridad]]="Baja",((AI426*60)+AJ426)-30,IF(TablaRequerimientos[[#This Row],[Prioridad]]="Media",((AI426*60)+AJ426)-15))</f>
        <v>#VALUE!</v>
      </c>
      <c r="AM426" s="11">
        <f>TablaRequerimientos[[#This Row],[Tiempo Avance Incidente]]</f>
        <v>0</v>
      </c>
      <c r="AN426" s="11">
        <f t="shared" si="46"/>
        <v>0</v>
      </c>
      <c r="AO426" s="11">
        <f t="shared" si="47"/>
        <v>0</v>
      </c>
      <c r="AP426" s="11">
        <f>IF(TablaRequerimientos[[#This Row],[Prioridad]]="Baja",((AN426*60)+AO426)-720,IF(TablaRequerimientos[[#This Row],[Prioridad]]="Media",((AN426*60)+AO426)-120))</f>
        <v>-720</v>
      </c>
      <c r="AR426" t="str">
        <f t="shared" si="48"/>
        <v>viernes</v>
      </c>
    </row>
    <row r="427" spans="1:44" x14ac:dyDescent="0.25">
      <c r="A427" s="26" t="s">
        <v>4923</v>
      </c>
      <c r="B427" t="s">
        <v>4251</v>
      </c>
      <c r="C427" t="s">
        <v>123</v>
      </c>
      <c r="D427" t="s">
        <v>150</v>
      </c>
      <c r="E427" t="s">
        <v>37</v>
      </c>
      <c r="F427" t="s">
        <v>111</v>
      </c>
      <c r="G427" s="12">
        <v>43847</v>
      </c>
      <c r="H427" s="13">
        <v>0.29961805555555554</v>
      </c>
      <c r="I427" s="12">
        <v>43847</v>
      </c>
      <c r="J427" s="13">
        <v>0.41629629629629633</v>
      </c>
      <c r="K427" s="27">
        <v>43848.462210648147</v>
      </c>
      <c r="M427" s="11"/>
      <c r="O427" s="11" t="s">
        <v>133</v>
      </c>
      <c r="P427" s="11" t="s">
        <v>37</v>
      </c>
      <c r="X427" s="17" t="str">
        <f>IFERROR(VLOOKUP(TablaRequerimientos[[#This Row],[ID de orden de trabajo+]],#REF!,11,FALSE),"Por validar")</f>
        <v>Por validar</v>
      </c>
      <c r="Y427" s="11" t="str">
        <f>IFERROR(VLOOKUP(TablaRequerimientos[[#This Row],[ID de orden de trabajo+]],#REF!,12,FALSE),"Por validar")</f>
        <v>Por validar</v>
      </c>
      <c r="Z427" s="11">
        <v>6.1342592380242422E-4</v>
      </c>
      <c r="AA427" s="11" t="s">
        <v>37</v>
      </c>
      <c r="AC427" s="17" t="str">
        <f>TablaRequerimientos[[#This Row],[Tiempo Total Gestión]]</f>
        <v>00:00</v>
      </c>
      <c r="AD427" s="11">
        <f t="shared" si="42"/>
        <v>0</v>
      </c>
      <c r="AE427" s="11">
        <f t="shared" si="43"/>
        <v>0</v>
      </c>
      <c r="AF427" s="11">
        <f>IF(TablaRequerimientos[[#This Row],[Prioridad]]="Baja",(AD427-24)*60+AE427,IF(TablaRequerimientos[[#This Row],[Prioridad]]="Media",(AD427-4)*60+AE427,(AD427-2)*60+AE427))</f>
        <v>-1440</v>
      </c>
      <c r="AH427" s="17" t="str">
        <f>TablaRequerimientos[[#This Row],[Tiempo Creación (HH:mm)]]</f>
        <v>Por validar</v>
      </c>
      <c r="AI427" s="11" t="e">
        <f t="shared" si="44"/>
        <v>#VALUE!</v>
      </c>
      <c r="AJ427" s="11" t="e">
        <f t="shared" si="45"/>
        <v>#VALUE!</v>
      </c>
      <c r="AK427" s="11" t="e">
        <f>IF(TablaRequerimientos[[#This Row],[Prioridad]]="Baja",((AI427*60)+AJ427)-30,IF(TablaRequerimientos[[#This Row],[Prioridad]]="Media",((AI427*60)+AJ427)-15))</f>
        <v>#VALUE!</v>
      </c>
      <c r="AM427" s="11">
        <f>TablaRequerimientos[[#This Row],[Tiempo Avance Incidente]]</f>
        <v>6.1342592380242422E-4</v>
      </c>
      <c r="AN427" s="11">
        <f t="shared" si="46"/>
        <v>0</v>
      </c>
      <c r="AO427" s="11">
        <f t="shared" si="47"/>
        <v>0</v>
      </c>
      <c r="AP427" s="11">
        <f>IF(TablaRequerimientos[[#This Row],[Prioridad]]="Baja",((AN427*60)+AO427)-720,IF(TablaRequerimientos[[#This Row],[Prioridad]]="Media",((AN427*60)+AO427)-120))</f>
        <v>-720</v>
      </c>
      <c r="AR427" t="str">
        <f t="shared" si="48"/>
        <v>viernes</v>
      </c>
    </row>
    <row r="428" spans="1:44" x14ac:dyDescent="0.25">
      <c r="A428" s="26" t="s">
        <v>4924</v>
      </c>
      <c r="B428" t="s">
        <v>4902</v>
      </c>
      <c r="C428" t="s">
        <v>462</v>
      </c>
      <c r="D428" t="s">
        <v>150</v>
      </c>
      <c r="E428" t="s">
        <v>37</v>
      </c>
      <c r="F428" t="s">
        <v>4219</v>
      </c>
      <c r="G428" s="12">
        <v>43847</v>
      </c>
      <c r="H428" s="13">
        <v>0.36967592592592591</v>
      </c>
      <c r="I428" s="12">
        <v>43847</v>
      </c>
      <c r="J428" s="13">
        <v>0.77601851851851855</v>
      </c>
      <c r="K428" s="27">
        <v>43848.783472222225</v>
      </c>
      <c r="M428" s="11"/>
      <c r="O428" s="11" t="s">
        <v>4925</v>
      </c>
      <c r="P428" s="11" t="s">
        <v>37</v>
      </c>
      <c r="X428" s="17" t="str">
        <f>IFERROR(VLOOKUP(TablaRequerimientos[[#This Row],[ID de orden de trabajo+]],#REF!,11,FALSE),"Por validar")</f>
        <v>Por validar</v>
      </c>
      <c r="Y428" s="11" t="str">
        <f>IFERROR(VLOOKUP(TablaRequerimientos[[#This Row],[ID de orden de trabajo+]],#REF!,12,FALSE),"Por validar")</f>
        <v>Por validar</v>
      </c>
      <c r="Z428" s="11">
        <v>2.314814628334716E-5</v>
      </c>
      <c r="AA428" s="11" t="s">
        <v>37</v>
      </c>
      <c r="AC428" s="17" t="str">
        <f>TablaRequerimientos[[#This Row],[Tiempo Total Gestión]]</f>
        <v>06:46</v>
      </c>
      <c r="AD428" s="11">
        <f t="shared" si="42"/>
        <v>6</v>
      </c>
      <c r="AE428" s="11">
        <f t="shared" si="43"/>
        <v>46</v>
      </c>
      <c r="AF428" s="11">
        <f>IF(TablaRequerimientos[[#This Row],[Prioridad]]="Baja",(AD428-24)*60+AE428,IF(TablaRequerimientos[[#This Row],[Prioridad]]="Media",(AD428-4)*60+AE428,(AD428-2)*60+AE428))</f>
        <v>-1034</v>
      </c>
      <c r="AH428" s="17" t="str">
        <f>TablaRequerimientos[[#This Row],[Tiempo Creación (HH:mm)]]</f>
        <v>Por validar</v>
      </c>
      <c r="AI428" s="11" t="e">
        <f t="shared" si="44"/>
        <v>#VALUE!</v>
      </c>
      <c r="AJ428" s="11" t="e">
        <f t="shared" si="45"/>
        <v>#VALUE!</v>
      </c>
      <c r="AK428" s="11" t="e">
        <f>IF(TablaRequerimientos[[#This Row],[Prioridad]]="Baja",((AI428*60)+AJ428)-30,IF(TablaRequerimientos[[#This Row],[Prioridad]]="Media",((AI428*60)+AJ428)-15))</f>
        <v>#VALUE!</v>
      </c>
      <c r="AM428" s="11">
        <f>TablaRequerimientos[[#This Row],[Tiempo Avance Incidente]]</f>
        <v>2.314814628334716E-5</v>
      </c>
      <c r="AN428" s="11">
        <f t="shared" si="46"/>
        <v>0</v>
      </c>
      <c r="AO428" s="11">
        <f t="shared" si="47"/>
        <v>0</v>
      </c>
      <c r="AP428" s="11">
        <f>IF(TablaRequerimientos[[#This Row],[Prioridad]]="Baja",((AN428*60)+AO428)-720,IF(TablaRequerimientos[[#This Row],[Prioridad]]="Media",((AN428*60)+AO428)-120))</f>
        <v>-720</v>
      </c>
      <c r="AR428" t="str">
        <f t="shared" si="48"/>
        <v>viernes</v>
      </c>
    </row>
    <row r="429" spans="1:44" x14ac:dyDescent="0.25">
      <c r="A429" s="26" t="s">
        <v>4926</v>
      </c>
      <c r="B429" t="s">
        <v>4677</v>
      </c>
      <c r="C429" t="s">
        <v>395</v>
      </c>
      <c r="D429" t="s">
        <v>150</v>
      </c>
      <c r="E429" t="s">
        <v>37</v>
      </c>
      <c r="F429" t="s">
        <v>111</v>
      </c>
      <c r="G429" s="12">
        <v>43847</v>
      </c>
      <c r="H429" s="13">
        <v>0.43910879629629629</v>
      </c>
      <c r="I429" s="12">
        <v>43847</v>
      </c>
      <c r="J429" s="13">
        <v>0.43928240740740737</v>
      </c>
      <c r="K429" s="27">
        <v>43848.462210648147</v>
      </c>
      <c r="M429" s="11"/>
      <c r="O429" s="11" t="s">
        <v>133</v>
      </c>
      <c r="P429" s="11" t="s">
        <v>37</v>
      </c>
      <c r="X429" s="17" t="str">
        <f>IFERROR(VLOOKUP(TablaRequerimientos[[#This Row],[ID de orden de trabajo+]],#REF!,11,FALSE),"Por validar")</f>
        <v>Por validar</v>
      </c>
      <c r="Y429" s="11" t="str">
        <f>IFERROR(VLOOKUP(TablaRequerimientos[[#This Row],[ID de orden de trabajo+]],#REF!,12,FALSE),"Por validar")</f>
        <v>Por validar</v>
      </c>
      <c r="Z429" s="11" t="s">
        <v>7995</v>
      </c>
      <c r="AA429" s="11" t="s">
        <v>7995</v>
      </c>
      <c r="AC429" s="17" t="str">
        <f>TablaRequerimientos[[#This Row],[Tiempo Total Gestión]]</f>
        <v>00:00</v>
      </c>
      <c r="AD429" s="11">
        <f t="shared" si="42"/>
        <v>0</v>
      </c>
      <c r="AE429" s="11">
        <f t="shared" si="43"/>
        <v>0</v>
      </c>
      <c r="AF429" s="11">
        <f>IF(TablaRequerimientos[[#This Row],[Prioridad]]="Baja",(AD429-24)*60+AE429,IF(TablaRequerimientos[[#This Row],[Prioridad]]="Media",(AD429-4)*60+AE429,(AD429-2)*60+AE429))</f>
        <v>-1440</v>
      </c>
      <c r="AH429" s="17" t="str">
        <f>TablaRequerimientos[[#This Row],[Tiempo Creación (HH:mm)]]</f>
        <v>Por validar</v>
      </c>
      <c r="AI429" s="11" t="e">
        <f t="shared" si="44"/>
        <v>#VALUE!</v>
      </c>
      <c r="AJ429" s="11" t="e">
        <f t="shared" si="45"/>
        <v>#VALUE!</v>
      </c>
      <c r="AK429" s="11" t="e">
        <f>IF(TablaRequerimientos[[#This Row],[Prioridad]]="Baja",((AI429*60)+AJ429)-30,IF(TablaRequerimientos[[#This Row],[Prioridad]]="Media",((AI429*60)+AJ429)-15))</f>
        <v>#VALUE!</v>
      </c>
      <c r="AM429" s="11" t="str">
        <f>TablaRequerimientos[[#This Row],[Tiempo Avance Incidente]]</f>
        <v>POR VALIDAR</v>
      </c>
      <c r="AN429" s="11" t="e">
        <f t="shared" si="46"/>
        <v>#VALUE!</v>
      </c>
      <c r="AO429" s="11" t="e">
        <f t="shared" si="47"/>
        <v>#VALUE!</v>
      </c>
      <c r="AP429" s="11" t="e">
        <f>IF(TablaRequerimientos[[#This Row],[Prioridad]]="Baja",((AN429*60)+AO429)-720,IF(TablaRequerimientos[[#This Row],[Prioridad]]="Media",((AN429*60)+AO429)-120))</f>
        <v>#VALUE!</v>
      </c>
      <c r="AR429" t="str">
        <f t="shared" si="48"/>
        <v>viernes</v>
      </c>
    </row>
    <row r="430" spans="1:44" x14ac:dyDescent="0.25">
      <c r="A430" s="26" t="s">
        <v>4927</v>
      </c>
      <c r="B430" t="s">
        <v>4928</v>
      </c>
      <c r="C430" t="s">
        <v>395</v>
      </c>
      <c r="D430" t="s">
        <v>150</v>
      </c>
      <c r="E430" t="s">
        <v>37</v>
      </c>
      <c r="F430" t="s">
        <v>111</v>
      </c>
      <c r="G430" s="12">
        <v>43847</v>
      </c>
      <c r="H430" s="13">
        <v>0.44109953703703703</v>
      </c>
      <c r="I430" s="12">
        <v>43847</v>
      </c>
      <c r="J430" s="13">
        <v>0.47848379629629628</v>
      </c>
      <c r="K430" s="27">
        <v>43848.560069444444</v>
      </c>
      <c r="M430" s="11"/>
      <c r="O430" s="11" t="s">
        <v>133</v>
      </c>
      <c r="P430" s="11" t="s">
        <v>37</v>
      </c>
      <c r="X430" s="17" t="str">
        <f>IFERROR(VLOOKUP(TablaRequerimientos[[#This Row],[ID de orden de trabajo+]],#REF!,11,FALSE),"Por validar")</f>
        <v>Por validar</v>
      </c>
      <c r="Y430" s="11" t="str">
        <f>IFERROR(VLOOKUP(TablaRequerimientos[[#This Row],[ID de orden de trabajo+]],#REF!,12,FALSE),"Por validar")</f>
        <v>Por validar</v>
      </c>
      <c r="Z430" s="11">
        <v>3.4722223062999547E-5</v>
      </c>
      <c r="AA430" s="11" t="s">
        <v>37</v>
      </c>
      <c r="AC430" s="17" t="str">
        <f>TablaRequerimientos[[#This Row],[Tiempo Total Gestión]]</f>
        <v>00:00</v>
      </c>
      <c r="AD430" s="11">
        <f t="shared" si="42"/>
        <v>0</v>
      </c>
      <c r="AE430" s="11">
        <f t="shared" si="43"/>
        <v>0</v>
      </c>
      <c r="AF430" s="11">
        <f>IF(TablaRequerimientos[[#This Row],[Prioridad]]="Baja",(AD430-24)*60+AE430,IF(TablaRequerimientos[[#This Row],[Prioridad]]="Media",(AD430-4)*60+AE430,(AD430-2)*60+AE430))</f>
        <v>-1440</v>
      </c>
      <c r="AH430" s="17" t="str">
        <f>TablaRequerimientos[[#This Row],[Tiempo Creación (HH:mm)]]</f>
        <v>Por validar</v>
      </c>
      <c r="AI430" s="11" t="e">
        <f t="shared" si="44"/>
        <v>#VALUE!</v>
      </c>
      <c r="AJ430" s="11" t="e">
        <f t="shared" si="45"/>
        <v>#VALUE!</v>
      </c>
      <c r="AK430" s="11" t="e">
        <f>IF(TablaRequerimientos[[#This Row],[Prioridad]]="Baja",((AI430*60)+AJ430)-30,IF(TablaRequerimientos[[#This Row],[Prioridad]]="Media",((AI430*60)+AJ430)-15))</f>
        <v>#VALUE!</v>
      </c>
      <c r="AM430" s="11">
        <f>TablaRequerimientos[[#This Row],[Tiempo Avance Incidente]]</f>
        <v>3.4722223062999547E-5</v>
      </c>
      <c r="AN430" s="11">
        <f t="shared" si="46"/>
        <v>0</v>
      </c>
      <c r="AO430" s="11">
        <f t="shared" si="47"/>
        <v>0</v>
      </c>
      <c r="AP430" s="11">
        <f>IF(TablaRequerimientos[[#This Row],[Prioridad]]="Baja",((AN430*60)+AO430)-720,IF(TablaRequerimientos[[#This Row],[Prioridad]]="Media",((AN430*60)+AO430)-120))</f>
        <v>-720</v>
      </c>
      <c r="AR430" t="str">
        <f t="shared" si="48"/>
        <v>viernes</v>
      </c>
    </row>
    <row r="431" spans="1:44" x14ac:dyDescent="0.25">
      <c r="A431" s="26" t="s">
        <v>4929</v>
      </c>
      <c r="B431" t="s">
        <v>4930</v>
      </c>
      <c r="C431" t="s">
        <v>395</v>
      </c>
      <c r="D431" t="s">
        <v>150</v>
      </c>
      <c r="E431" t="s">
        <v>37</v>
      </c>
      <c r="F431" t="s">
        <v>111</v>
      </c>
      <c r="G431" s="12">
        <v>43846</v>
      </c>
      <c r="H431" s="13">
        <v>0.69679398148148142</v>
      </c>
      <c r="I431" s="12">
        <v>43846</v>
      </c>
      <c r="J431" s="13">
        <v>0.71688657407407408</v>
      </c>
      <c r="K431" s="27">
        <v>43847.78125</v>
      </c>
      <c r="M431" s="11"/>
      <c r="O431" s="11" t="s">
        <v>133</v>
      </c>
      <c r="P431" s="11" t="s">
        <v>37</v>
      </c>
      <c r="X431" s="17" t="str">
        <f>IFERROR(VLOOKUP(TablaRequerimientos[[#This Row],[ID de orden de trabajo+]],#REF!,11,FALSE),"Por validar")</f>
        <v>Por validar</v>
      </c>
      <c r="Y431" s="11" t="str">
        <f>IFERROR(VLOOKUP(TablaRequerimientos[[#This Row],[ID de orden de trabajo+]],#REF!,12,FALSE),"Por validar")</f>
        <v>Por validar</v>
      </c>
      <c r="Z431" s="11">
        <v>3.0092592351138592E-4</v>
      </c>
      <c r="AA431" s="11" t="s">
        <v>37</v>
      </c>
      <c r="AC431" s="17" t="str">
        <f>TablaRequerimientos[[#This Row],[Tiempo Total Gestión]]</f>
        <v>00:00</v>
      </c>
      <c r="AD431" s="11">
        <f t="shared" si="42"/>
        <v>0</v>
      </c>
      <c r="AE431" s="11">
        <f t="shared" si="43"/>
        <v>0</v>
      </c>
      <c r="AF431" s="11">
        <f>IF(TablaRequerimientos[[#This Row],[Prioridad]]="Baja",(AD431-24)*60+AE431,IF(TablaRequerimientos[[#This Row],[Prioridad]]="Media",(AD431-4)*60+AE431,(AD431-2)*60+AE431))</f>
        <v>-1440</v>
      </c>
      <c r="AH431" s="17" t="str">
        <f>TablaRequerimientos[[#This Row],[Tiempo Creación (HH:mm)]]</f>
        <v>Por validar</v>
      </c>
      <c r="AI431" s="11" t="e">
        <f t="shared" si="44"/>
        <v>#VALUE!</v>
      </c>
      <c r="AJ431" s="11" t="e">
        <f t="shared" si="45"/>
        <v>#VALUE!</v>
      </c>
      <c r="AK431" s="11" t="e">
        <f>IF(TablaRequerimientos[[#This Row],[Prioridad]]="Baja",((AI431*60)+AJ431)-30,IF(TablaRequerimientos[[#This Row],[Prioridad]]="Media",((AI431*60)+AJ431)-15))</f>
        <v>#VALUE!</v>
      </c>
      <c r="AM431" s="11">
        <f>TablaRequerimientos[[#This Row],[Tiempo Avance Incidente]]</f>
        <v>3.0092592351138592E-4</v>
      </c>
      <c r="AN431" s="11">
        <f t="shared" si="46"/>
        <v>0</v>
      </c>
      <c r="AO431" s="11">
        <f t="shared" si="47"/>
        <v>0</v>
      </c>
      <c r="AP431" s="11">
        <f>IF(TablaRequerimientos[[#This Row],[Prioridad]]="Baja",((AN431*60)+AO431)-720,IF(TablaRequerimientos[[#This Row],[Prioridad]]="Media",((AN431*60)+AO431)-120))</f>
        <v>-720</v>
      </c>
      <c r="AR431" t="str">
        <f t="shared" si="48"/>
        <v>jueves</v>
      </c>
    </row>
    <row r="432" spans="1:44" x14ac:dyDescent="0.25">
      <c r="A432" s="26" t="s">
        <v>4931</v>
      </c>
      <c r="B432" t="s">
        <v>4932</v>
      </c>
      <c r="C432" t="s">
        <v>161</v>
      </c>
      <c r="D432" t="s">
        <v>150</v>
      </c>
      <c r="E432" t="s">
        <v>37</v>
      </c>
      <c r="F432" t="s">
        <v>124</v>
      </c>
      <c r="G432" s="12">
        <v>43846</v>
      </c>
      <c r="H432" s="13">
        <v>0.70231481481481473</v>
      </c>
      <c r="I432" s="12">
        <v>43847</v>
      </c>
      <c r="J432" s="13">
        <v>0.60525462962962961</v>
      </c>
      <c r="K432" s="27">
        <v>43848.627962962964</v>
      </c>
      <c r="M432" s="11"/>
      <c r="O432" s="11" t="s">
        <v>133</v>
      </c>
      <c r="P432" s="11" t="s">
        <v>37</v>
      </c>
      <c r="X432" s="17" t="str">
        <f>IFERROR(VLOOKUP(TablaRequerimientos[[#This Row],[ID de orden de trabajo+]],#REF!,11,FALSE),"Por validar")</f>
        <v>Por validar</v>
      </c>
      <c r="Y432" s="11" t="str">
        <f>IFERROR(VLOOKUP(TablaRequerimientos[[#This Row],[ID de orden de trabajo+]],#REF!,12,FALSE),"Por validar")</f>
        <v>Por validar</v>
      </c>
      <c r="Z432" s="11">
        <v>2.314814628334716E-5</v>
      </c>
      <c r="AA432" s="11" t="s">
        <v>37</v>
      </c>
      <c r="AC432" s="17" t="str">
        <f>TablaRequerimientos[[#This Row],[Tiempo Total Gestión]]</f>
        <v>00:00</v>
      </c>
      <c r="AD432" s="11">
        <f t="shared" si="42"/>
        <v>0</v>
      </c>
      <c r="AE432" s="11">
        <f t="shared" si="43"/>
        <v>0</v>
      </c>
      <c r="AF432" s="11">
        <f>IF(TablaRequerimientos[[#This Row],[Prioridad]]="Baja",(AD432-24)*60+AE432,IF(TablaRequerimientos[[#This Row],[Prioridad]]="Media",(AD432-4)*60+AE432,(AD432-2)*60+AE432))</f>
        <v>-1440</v>
      </c>
      <c r="AH432" s="17" t="str">
        <f>TablaRequerimientos[[#This Row],[Tiempo Creación (HH:mm)]]</f>
        <v>Por validar</v>
      </c>
      <c r="AI432" s="11" t="e">
        <f t="shared" si="44"/>
        <v>#VALUE!</v>
      </c>
      <c r="AJ432" s="11" t="e">
        <f t="shared" si="45"/>
        <v>#VALUE!</v>
      </c>
      <c r="AK432" s="11" t="e">
        <f>IF(TablaRequerimientos[[#This Row],[Prioridad]]="Baja",((AI432*60)+AJ432)-30,IF(TablaRequerimientos[[#This Row],[Prioridad]]="Media",((AI432*60)+AJ432)-15))</f>
        <v>#VALUE!</v>
      </c>
      <c r="AM432" s="11">
        <f>TablaRequerimientos[[#This Row],[Tiempo Avance Incidente]]</f>
        <v>2.314814628334716E-5</v>
      </c>
      <c r="AN432" s="11">
        <f t="shared" si="46"/>
        <v>0</v>
      </c>
      <c r="AO432" s="11">
        <f t="shared" si="47"/>
        <v>0</v>
      </c>
      <c r="AP432" s="11">
        <f>IF(TablaRequerimientos[[#This Row],[Prioridad]]="Baja",((AN432*60)+AO432)-720,IF(TablaRequerimientos[[#This Row],[Prioridad]]="Media",((AN432*60)+AO432)-120))</f>
        <v>-720</v>
      </c>
      <c r="AR432" t="str">
        <f t="shared" si="48"/>
        <v>jueves</v>
      </c>
    </row>
    <row r="433" spans="1:44" x14ac:dyDescent="0.25">
      <c r="A433" s="26" t="s">
        <v>4933</v>
      </c>
      <c r="B433" t="s">
        <v>4934</v>
      </c>
      <c r="C433" t="s">
        <v>395</v>
      </c>
      <c r="D433" t="s">
        <v>150</v>
      </c>
      <c r="E433" t="s">
        <v>37</v>
      </c>
      <c r="F433" t="s">
        <v>111</v>
      </c>
      <c r="G433" s="12">
        <v>43846</v>
      </c>
      <c r="H433" s="13">
        <v>0.70637731481481481</v>
      </c>
      <c r="I433" s="12">
        <v>43847</v>
      </c>
      <c r="J433" s="13">
        <v>0.36179398148148145</v>
      </c>
      <c r="K433" s="27">
        <v>43848.364583333336</v>
      </c>
      <c r="M433" s="11"/>
      <c r="O433" s="11" t="s">
        <v>133</v>
      </c>
      <c r="P433" s="11" t="s">
        <v>37</v>
      </c>
      <c r="X433" s="17" t="str">
        <f>IFERROR(VLOOKUP(TablaRequerimientos[[#This Row],[ID de orden de trabajo+]],#REF!,11,FALSE),"Por validar")</f>
        <v>Por validar</v>
      </c>
      <c r="Y433" s="11" t="str">
        <f>IFERROR(VLOOKUP(TablaRequerimientos[[#This Row],[ID de orden de trabajo+]],#REF!,12,FALSE),"Por validar")</f>
        <v>Por validar</v>
      </c>
      <c r="Z433" s="11">
        <v>2.0023148172185756E-3</v>
      </c>
      <c r="AA433" s="11" t="s">
        <v>37</v>
      </c>
      <c r="AC433" s="17" t="str">
        <f>TablaRequerimientos[[#This Row],[Tiempo Total Gestión]]</f>
        <v>00:00</v>
      </c>
      <c r="AD433" s="11">
        <f t="shared" si="42"/>
        <v>0</v>
      </c>
      <c r="AE433" s="11">
        <f t="shared" si="43"/>
        <v>0</v>
      </c>
      <c r="AF433" s="11">
        <f>IF(TablaRequerimientos[[#This Row],[Prioridad]]="Baja",(AD433-24)*60+AE433,IF(TablaRequerimientos[[#This Row],[Prioridad]]="Media",(AD433-4)*60+AE433,(AD433-2)*60+AE433))</f>
        <v>-1440</v>
      </c>
      <c r="AH433" s="17" t="str">
        <f>TablaRequerimientos[[#This Row],[Tiempo Creación (HH:mm)]]</f>
        <v>Por validar</v>
      </c>
      <c r="AI433" s="11" t="e">
        <f t="shared" si="44"/>
        <v>#VALUE!</v>
      </c>
      <c r="AJ433" s="11" t="e">
        <f t="shared" si="45"/>
        <v>#VALUE!</v>
      </c>
      <c r="AK433" s="11" t="e">
        <f>IF(TablaRequerimientos[[#This Row],[Prioridad]]="Baja",((AI433*60)+AJ433)-30,IF(TablaRequerimientos[[#This Row],[Prioridad]]="Media",((AI433*60)+AJ433)-15))</f>
        <v>#VALUE!</v>
      </c>
      <c r="AM433" s="11">
        <f>TablaRequerimientos[[#This Row],[Tiempo Avance Incidente]]</f>
        <v>2.0023148172185756E-3</v>
      </c>
      <c r="AN433" s="11">
        <f t="shared" si="46"/>
        <v>0</v>
      </c>
      <c r="AO433" s="11">
        <f t="shared" si="47"/>
        <v>2</v>
      </c>
      <c r="AP433" s="11">
        <f>IF(TablaRequerimientos[[#This Row],[Prioridad]]="Baja",((AN433*60)+AO433)-720,IF(TablaRequerimientos[[#This Row],[Prioridad]]="Media",((AN433*60)+AO433)-120))</f>
        <v>-718</v>
      </c>
      <c r="AR433" t="str">
        <f t="shared" si="48"/>
        <v>jueves</v>
      </c>
    </row>
    <row r="434" spans="1:44" x14ac:dyDescent="0.25">
      <c r="A434" s="26" t="s">
        <v>4935</v>
      </c>
      <c r="B434" t="s">
        <v>4677</v>
      </c>
      <c r="C434" t="s">
        <v>395</v>
      </c>
      <c r="D434" t="s">
        <v>150</v>
      </c>
      <c r="E434" t="s">
        <v>37</v>
      </c>
      <c r="F434" t="s">
        <v>111</v>
      </c>
      <c r="G434" s="12">
        <v>43847</v>
      </c>
      <c r="H434" s="13">
        <v>0.37180555555555556</v>
      </c>
      <c r="I434" s="12">
        <v>43847</v>
      </c>
      <c r="J434" s="13">
        <v>0.37703703703703706</v>
      </c>
      <c r="K434" s="27">
        <v>43848.462210648147</v>
      </c>
      <c r="M434" s="11"/>
      <c r="O434" s="11" t="s">
        <v>133</v>
      </c>
      <c r="P434" s="11" t="s">
        <v>37</v>
      </c>
      <c r="X434" s="17" t="str">
        <f>IFERROR(VLOOKUP(TablaRequerimientos[[#This Row],[ID de orden de trabajo+]],#REF!,11,FALSE),"Por validar")</f>
        <v>Por validar</v>
      </c>
      <c r="Y434" s="11" t="str">
        <f>IFERROR(VLOOKUP(TablaRequerimientos[[#This Row],[ID de orden de trabajo+]],#REF!,12,FALSE),"Por validar")</f>
        <v>Por validar</v>
      </c>
      <c r="Z434" s="11" t="s">
        <v>7995</v>
      </c>
      <c r="AA434" s="11" t="s">
        <v>7995</v>
      </c>
      <c r="AC434" s="17" t="str">
        <f>TablaRequerimientos[[#This Row],[Tiempo Total Gestión]]</f>
        <v>00:00</v>
      </c>
      <c r="AD434" s="11">
        <f t="shared" si="42"/>
        <v>0</v>
      </c>
      <c r="AE434" s="11">
        <f t="shared" si="43"/>
        <v>0</v>
      </c>
      <c r="AF434" s="11">
        <f>IF(TablaRequerimientos[[#This Row],[Prioridad]]="Baja",(AD434-24)*60+AE434,IF(TablaRequerimientos[[#This Row],[Prioridad]]="Media",(AD434-4)*60+AE434,(AD434-2)*60+AE434))</f>
        <v>-1440</v>
      </c>
      <c r="AH434" s="17" t="str">
        <f>TablaRequerimientos[[#This Row],[Tiempo Creación (HH:mm)]]</f>
        <v>Por validar</v>
      </c>
      <c r="AI434" s="11" t="e">
        <f t="shared" si="44"/>
        <v>#VALUE!</v>
      </c>
      <c r="AJ434" s="11" t="e">
        <f t="shared" si="45"/>
        <v>#VALUE!</v>
      </c>
      <c r="AK434" s="11" t="e">
        <f>IF(TablaRequerimientos[[#This Row],[Prioridad]]="Baja",((AI434*60)+AJ434)-30,IF(TablaRequerimientos[[#This Row],[Prioridad]]="Media",((AI434*60)+AJ434)-15))</f>
        <v>#VALUE!</v>
      </c>
      <c r="AM434" s="11" t="str">
        <f>TablaRequerimientos[[#This Row],[Tiempo Avance Incidente]]</f>
        <v>POR VALIDAR</v>
      </c>
      <c r="AN434" s="11" t="e">
        <f t="shared" si="46"/>
        <v>#VALUE!</v>
      </c>
      <c r="AO434" s="11" t="e">
        <f t="shared" si="47"/>
        <v>#VALUE!</v>
      </c>
      <c r="AP434" s="11" t="e">
        <f>IF(TablaRequerimientos[[#This Row],[Prioridad]]="Baja",((AN434*60)+AO434)-720,IF(TablaRequerimientos[[#This Row],[Prioridad]]="Media",((AN434*60)+AO434)-120))</f>
        <v>#VALUE!</v>
      </c>
      <c r="AR434" t="str">
        <f t="shared" si="48"/>
        <v>viernes</v>
      </c>
    </row>
    <row r="435" spans="1:44" x14ac:dyDescent="0.25">
      <c r="A435" s="26" t="s">
        <v>4936</v>
      </c>
      <c r="B435" t="s">
        <v>4937</v>
      </c>
      <c r="C435" t="s">
        <v>123</v>
      </c>
      <c r="D435" t="s">
        <v>150</v>
      </c>
      <c r="E435" t="s">
        <v>37</v>
      </c>
      <c r="F435" t="s">
        <v>111</v>
      </c>
      <c r="G435" s="12">
        <v>43847</v>
      </c>
      <c r="H435" s="13">
        <v>0.40418981481481481</v>
      </c>
      <c r="I435" s="12">
        <v>43847</v>
      </c>
      <c r="J435" s="13">
        <v>0.52868055555555549</v>
      </c>
      <c r="K435" s="27">
        <v>43848.560069444444</v>
      </c>
      <c r="M435" s="11"/>
      <c r="O435" s="11" t="s">
        <v>48</v>
      </c>
      <c r="P435" s="11" t="s">
        <v>37</v>
      </c>
      <c r="X435" s="17" t="str">
        <f>IFERROR(VLOOKUP(TablaRequerimientos[[#This Row],[ID de orden de trabajo+]],#REF!,11,FALSE),"Por validar")</f>
        <v>Por validar</v>
      </c>
      <c r="Y435" s="11" t="str">
        <f>IFERROR(VLOOKUP(TablaRequerimientos[[#This Row],[ID de orden de trabajo+]],#REF!,12,FALSE),"Por validar")</f>
        <v>Por validar</v>
      </c>
      <c r="Z435" s="11">
        <v>1.1574069503694773E-5</v>
      </c>
      <c r="AA435" s="11" t="s">
        <v>37</v>
      </c>
      <c r="AC435" s="17" t="str">
        <f>TablaRequerimientos[[#This Row],[Tiempo Total Gestión]]</f>
        <v>00:02</v>
      </c>
      <c r="AD435" s="11">
        <f t="shared" si="42"/>
        <v>0</v>
      </c>
      <c r="AE435" s="11">
        <f t="shared" si="43"/>
        <v>2</v>
      </c>
      <c r="AF435" s="11">
        <f>IF(TablaRequerimientos[[#This Row],[Prioridad]]="Baja",(AD435-24)*60+AE435,IF(TablaRequerimientos[[#This Row],[Prioridad]]="Media",(AD435-4)*60+AE435,(AD435-2)*60+AE435))</f>
        <v>-1438</v>
      </c>
      <c r="AH435" s="17" t="str">
        <f>TablaRequerimientos[[#This Row],[Tiempo Creación (HH:mm)]]</f>
        <v>Por validar</v>
      </c>
      <c r="AI435" s="11" t="e">
        <f t="shared" si="44"/>
        <v>#VALUE!</v>
      </c>
      <c r="AJ435" s="11" t="e">
        <f t="shared" si="45"/>
        <v>#VALUE!</v>
      </c>
      <c r="AK435" s="11" t="e">
        <f>IF(TablaRequerimientos[[#This Row],[Prioridad]]="Baja",((AI435*60)+AJ435)-30,IF(TablaRequerimientos[[#This Row],[Prioridad]]="Media",((AI435*60)+AJ435)-15))</f>
        <v>#VALUE!</v>
      </c>
      <c r="AM435" s="11">
        <f>TablaRequerimientos[[#This Row],[Tiempo Avance Incidente]]</f>
        <v>1.1574069503694773E-5</v>
      </c>
      <c r="AN435" s="11">
        <f t="shared" si="46"/>
        <v>0</v>
      </c>
      <c r="AO435" s="11">
        <f t="shared" si="47"/>
        <v>0</v>
      </c>
      <c r="AP435" s="11">
        <f>IF(TablaRequerimientos[[#This Row],[Prioridad]]="Baja",((AN435*60)+AO435)-720,IF(TablaRequerimientos[[#This Row],[Prioridad]]="Media",((AN435*60)+AO435)-120))</f>
        <v>-720</v>
      </c>
      <c r="AR435" t="str">
        <f t="shared" si="48"/>
        <v>viernes</v>
      </c>
    </row>
    <row r="436" spans="1:44" x14ac:dyDescent="0.25">
      <c r="A436" s="26" t="s">
        <v>4938</v>
      </c>
      <c r="B436" t="s">
        <v>4939</v>
      </c>
      <c r="C436" t="s">
        <v>395</v>
      </c>
      <c r="D436" t="s">
        <v>150</v>
      </c>
      <c r="E436" t="s">
        <v>37</v>
      </c>
      <c r="F436" t="s">
        <v>111</v>
      </c>
      <c r="G436" s="12">
        <v>43847</v>
      </c>
      <c r="H436" s="13">
        <v>0.42111111111111116</v>
      </c>
      <c r="I436" s="12">
        <v>43847</v>
      </c>
      <c r="J436" s="13">
        <v>0.47506944444444449</v>
      </c>
      <c r="K436" s="27">
        <v>43848.560069444444</v>
      </c>
      <c r="M436" s="11"/>
      <c r="O436" s="11" t="s">
        <v>133</v>
      </c>
      <c r="P436" s="11" t="s">
        <v>37</v>
      </c>
      <c r="X436" s="17" t="str">
        <f>IFERROR(VLOOKUP(TablaRequerimientos[[#This Row],[ID de orden de trabajo+]],#REF!,11,FALSE),"Por validar")</f>
        <v>Por validar</v>
      </c>
      <c r="Y436" s="11" t="str">
        <f>IFERROR(VLOOKUP(TablaRequerimientos[[#This Row],[ID de orden de trabajo+]],#REF!,12,FALSE),"Por validar")</f>
        <v>Por validar</v>
      </c>
      <c r="Z436" s="11">
        <v>2.3148153559304774E-5</v>
      </c>
      <c r="AA436" s="11" t="s">
        <v>37</v>
      </c>
      <c r="AC436" s="17" t="str">
        <f>TablaRequerimientos[[#This Row],[Tiempo Total Gestión]]</f>
        <v>00:00</v>
      </c>
      <c r="AD436" s="11">
        <f t="shared" si="42"/>
        <v>0</v>
      </c>
      <c r="AE436" s="11">
        <f t="shared" si="43"/>
        <v>0</v>
      </c>
      <c r="AF436" s="11">
        <f>IF(TablaRequerimientos[[#This Row],[Prioridad]]="Baja",(AD436-24)*60+AE436,IF(TablaRequerimientos[[#This Row],[Prioridad]]="Media",(AD436-4)*60+AE436,(AD436-2)*60+AE436))</f>
        <v>-1440</v>
      </c>
      <c r="AH436" s="17" t="str">
        <f>TablaRequerimientos[[#This Row],[Tiempo Creación (HH:mm)]]</f>
        <v>Por validar</v>
      </c>
      <c r="AI436" s="11" t="e">
        <f t="shared" si="44"/>
        <v>#VALUE!</v>
      </c>
      <c r="AJ436" s="11" t="e">
        <f t="shared" si="45"/>
        <v>#VALUE!</v>
      </c>
      <c r="AK436" s="11" t="e">
        <f>IF(TablaRequerimientos[[#This Row],[Prioridad]]="Baja",((AI436*60)+AJ436)-30,IF(TablaRequerimientos[[#This Row],[Prioridad]]="Media",((AI436*60)+AJ436)-15))</f>
        <v>#VALUE!</v>
      </c>
      <c r="AM436" s="11">
        <f>TablaRequerimientos[[#This Row],[Tiempo Avance Incidente]]</f>
        <v>2.3148153559304774E-5</v>
      </c>
      <c r="AN436" s="11">
        <f t="shared" si="46"/>
        <v>0</v>
      </c>
      <c r="AO436" s="11">
        <f t="shared" si="47"/>
        <v>0</v>
      </c>
      <c r="AP436" s="11">
        <f>IF(TablaRequerimientos[[#This Row],[Prioridad]]="Baja",((AN436*60)+AO436)-720,IF(TablaRequerimientos[[#This Row],[Prioridad]]="Media",((AN436*60)+AO436)-120))</f>
        <v>-720</v>
      </c>
      <c r="AR436" t="str">
        <f t="shared" si="48"/>
        <v>viernes</v>
      </c>
    </row>
    <row r="437" spans="1:44" x14ac:dyDescent="0.25">
      <c r="A437" s="26" t="s">
        <v>4940</v>
      </c>
      <c r="B437" t="s">
        <v>4677</v>
      </c>
      <c r="C437" t="s">
        <v>395</v>
      </c>
      <c r="D437" t="s">
        <v>150</v>
      </c>
      <c r="E437" t="s">
        <v>37</v>
      </c>
      <c r="F437" t="s">
        <v>111</v>
      </c>
      <c r="G437" s="12">
        <v>43847</v>
      </c>
      <c r="H437" s="13">
        <v>0.34123842592592596</v>
      </c>
      <c r="I437" s="12">
        <v>43847</v>
      </c>
      <c r="J437" s="13">
        <v>0.34375</v>
      </c>
      <c r="K437" s="27">
        <v>43848.364583333336</v>
      </c>
      <c r="M437" s="11"/>
      <c r="O437" s="11" t="s">
        <v>133</v>
      </c>
      <c r="P437" s="11" t="s">
        <v>37</v>
      </c>
      <c r="X437" s="17" t="str">
        <f>IFERROR(VLOOKUP(TablaRequerimientos[[#This Row],[ID de orden de trabajo+]],#REF!,11,FALSE),"Por validar")</f>
        <v>Por validar</v>
      </c>
      <c r="Y437" s="11" t="str">
        <f>IFERROR(VLOOKUP(TablaRequerimientos[[#This Row],[ID de orden de trabajo+]],#REF!,12,FALSE),"Por validar")</f>
        <v>Por validar</v>
      </c>
      <c r="Z437" s="11">
        <v>-5.4398147767642513E-4</v>
      </c>
      <c r="AA437" s="11" t="s">
        <v>37</v>
      </c>
      <c r="AC437" s="17" t="str">
        <f>TablaRequerimientos[[#This Row],[Tiempo Total Gestión]]</f>
        <v>00:00</v>
      </c>
      <c r="AD437" s="11">
        <f t="shared" si="42"/>
        <v>0</v>
      </c>
      <c r="AE437" s="11">
        <f t="shared" si="43"/>
        <v>0</v>
      </c>
      <c r="AF437" s="11">
        <f>IF(TablaRequerimientos[[#This Row],[Prioridad]]="Baja",(AD437-24)*60+AE437,IF(TablaRequerimientos[[#This Row],[Prioridad]]="Media",(AD437-4)*60+AE437,(AD437-2)*60+AE437))</f>
        <v>-1440</v>
      </c>
      <c r="AH437" s="17" t="str">
        <f>TablaRequerimientos[[#This Row],[Tiempo Creación (HH:mm)]]</f>
        <v>Por validar</v>
      </c>
      <c r="AI437" s="11" t="e">
        <f t="shared" si="44"/>
        <v>#VALUE!</v>
      </c>
      <c r="AJ437" s="11" t="e">
        <f t="shared" si="45"/>
        <v>#VALUE!</v>
      </c>
      <c r="AK437" s="11" t="e">
        <f>IF(TablaRequerimientos[[#This Row],[Prioridad]]="Baja",((AI437*60)+AJ437)-30,IF(TablaRequerimientos[[#This Row],[Prioridad]]="Media",((AI437*60)+AJ437)-15))</f>
        <v>#VALUE!</v>
      </c>
      <c r="AM437" s="11">
        <f>TablaRequerimientos[[#This Row],[Tiempo Avance Incidente]]</f>
        <v>-5.4398147767642513E-4</v>
      </c>
      <c r="AN437" s="11" t="e">
        <f t="shared" si="46"/>
        <v>#NUM!</v>
      </c>
      <c r="AO437" s="11" t="e">
        <f t="shared" si="47"/>
        <v>#NUM!</v>
      </c>
      <c r="AP437" s="11" t="e">
        <f>IF(TablaRequerimientos[[#This Row],[Prioridad]]="Baja",((AN437*60)+AO437)-720,IF(TablaRequerimientos[[#This Row],[Prioridad]]="Media",((AN437*60)+AO437)-120))</f>
        <v>#NUM!</v>
      </c>
      <c r="AR437" t="str">
        <f t="shared" si="48"/>
        <v>viernes</v>
      </c>
    </row>
    <row r="438" spans="1:44" x14ac:dyDescent="0.25">
      <c r="A438" s="26" t="s">
        <v>4941</v>
      </c>
      <c r="B438" t="s">
        <v>4902</v>
      </c>
      <c r="C438" t="s">
        <v>462</v>
      </c>
      <c r="D438" t="s">
        <v>150</v>
      </c>
      <c r="E438" t="s">
        <v>37</v>
      </c>
      <c r="F438" t="s">
        <v>4219</v>
      </c>
      <c r="G438" s="12">
        <v>43847</v>
      </c>
      <c r="H438" s="13">
        <v>0.36795138888888884</v>
      </c>
      <c r="I438" s="12">
        <v>43847</v>
      </c>
      <c r="J438" s="13">
        <v>0.77803240740740742</v>
      </c>
      <c r="K438" s="27">
        <v>43848.783472222225</v>
      </c>
      <c r="M438" s="11"/>
      <c r="O438" s="11" t="s">
        <v>4942</v>
      </c>
      <c r="P438" s="11" t="s">
        <v>37</v>
      </c>
      <c r="X438" s="17" t="str">
        <f>IFERROR(VLOOKUP(TablaRequerimientos[[#This Row],[ID de orden de trabajo+]],#REF!,11,FALSE),"Por validar")</f>
        <v>Por validar</v>
      </c>
      <c r="Y438" s="11" t="str">
        <f>IFERROR(VLOOKUP(TablaRequerimientos[[#This Row],[ID de orden de trabajo+]],#REF!,12,FALSE),"Por validar")</f>
        <v>Por validar</v>
      </c>
      <c r="Z438" s="11">
        <v>-2.4305556144099683E-4</v>
      </c>
      <c r="AA438" s="11" t="s">
        <v>37</v>
      </c>
      <c r="AC438" s="17" t="str">
        <f>TablaRequerimientos[[#This Row],[Tiempo Total Gestión]]</f>
        <v>06:48</v>
      </c>
      <c r="AD438" s="11">
        <f t="shared" si="42"/>
        <v>6</v>
      </c>
      <c r="AE438" s="11">
        <f t="shared" si="43"/>
        <v>48</v>
      </c>
      <c r="AF438" s="11">
        <f>IF(TablaRequerimientos[[#This Row],[Prioridad]]="Baja",(AD438-24)*60+AE438,IF(TablaRequerimientos[[#This Row],[Prioridad]]="Media",(AD438-4)*60+AE438,(AD438-2)*60+AE438))</f>
        <v>-1032</v>
      </c>
      <c r="AH438" s="17" t="str">
        <f>TablaRequerimientos[[#This Row],[Tiempo Creación (HH:mm)]]</f>
        <v>Por validar</v>
      </c>
      <c r="AI438" s="11" t="e">
        <f t="shared" si="44"/>
        <v>#VALUE!</v>
      </c>
      <c r="AJ438" s="11" t="e">
        <f t="shared" si="45"/>
        <v>#VALUE!</v>
      </c>
      <c r="AK438" s="11" t="e">
        <f>IF(TablaRequerimientos[[#This Row],[Prioridad]]="Baja",((AI438*60)+AJ438)-30,IF(TablaRequerimientos[[#This Row],[Prioridad]]="Media",((AI438*60)+AJ438)-15))</f>
        <v>#VALUE!</v>
      </c>
      <c r="AM438" s="11">
        <f>TablaRequerimientos[[#This Row],[Tiempo Avance Incidente]]</f>
        <v>-2.4305556144099683E-4</v>
      </c>
      <c r="AN438" s="11" t="e">
        <f t="shared" si="46"/>
        <v>#NUM!</v>
      </c>
      <c r="AO438" s="11" t="e">
        <f t="shared" si="47"/>
        <v>#NUM!</v>
      </c>
      <c r="AP438" s="11" t="e">
        <f>IF(TablaRequerimientos[[#This Row],[Prioridad]]="Baja",((AN438*60)+AO438)-720,IF(TablaRequerimientos[[#This Row],[Prioridad]]="Media",((AN438*60)+AO438)-120))</f>
        <v>#NUM!</v>
      </c>
      <c r="AR438" t="str">
        <f t="shared" si="48"/>
        <v>viernes</v>
      </c>
    </row>
    <row r="439" spans="1:44" x14ac:dyDescent="0.25">
      <c r="A439" s="26" t="s">
        <v>4943</v>
      </c>
      <c r="B439" t="s">
        <v>4944</v>
      </c>
      <c r="C439" t="s">
        <v>395</v>
      </c>
      <c r="D439" t="s">
        <v>150</v>
      </c>
      <c r="E439" t="s">
        <v>37</v>
      </c>
      <c r="F439" t="s">
        <v>111</v>
      </c>
      <c r="G439" s="12">
        <v>43847</v>
      </c>
      <c r="H439" s="13">
        <v>0.41774305555555552</v>
      </c>
      <c r="I439" s="12">
        <v>43847</v>
      </c>
      <c r="J439" s="13">
        <v>0.450162037037037</v>
      </c>
      <c r="K439" s="27">
        <v>43848.462210648147</v>
      </c>
      <c r="M439" s="11"/>
      <c r="O439" s="11" t="s">
        <v>133</v>
      </c>
      <c r="P439" s="11" t="s">
        <v>37</v>
      </c>
      <c r="X439" s="17" t="str">
        <f>IFERROR(VLOOKUP(TablaRequerimientos[[#This Row],[ID de orden de trabajo+]],#REF!,11,FALSE),"Por validar")</f>
        <v>Por validar</v>
      </c>
      <c r="Y439" s="11" t="str">
        <f>IFERROR(VLOOKUP(TablaRequerimientos[[#This Row],[ID de orden de trabajo+]],#REF!,12,FALSE),"Por validar")</f>
        <v>Por validar</v>
      </c>
      <c r="Z439" s="11">
        <v>3.4722223062999547E-5</v>
      </c>
      <c r="AA439" s="11" t="s">
        <v>37</v>
      </c>
      <c r="AC439" s="17" t="str">
        <f>TablaRequerimientos[[#This Row],[Tiempo Total Gestión]]</f>
        <v>00:00</v>
      </c>
      <c r="AD439" s="11">
        <f t="shared" si="42"/>
        <v>0</v>
      </c>
      <c r="AE439" s="11">
        <f t="shared" si="43"/>
        <v>0</v>
      </c>
      <c r="AF439" s="11">
        <f>IF(TablaRequerimientos[[#This Row],[Prioridad]]="Baja",(AD439-24)*60+AE439,IF(TablaRequerimientos[[#This Row],[Prioridad]]="Media",(AD439-4)*60+AE439,(AD439-2)*60+AE439))</f>
        <v>-1440</v>
      </c>
      <c r="AH439" s="17" t="str">
        <f>TablaRequerimientos[[#This Row],[Tiempo Creación (HH:mm)]]</f>
        <v>Por validar</v>
      </c>
      <c r="AI439" s="11" t="e">
        <f t="shared" si="44"/>
        <v>#VALUE!</v>
      </c>
      <c r="AJ439" s="11" t="e">
        <f t="shared" si="45"/>
        <v>#VALUE!</v>
      </c>
      <c r="AK439" s="11" t="e">
        <f>IF(TablaRequerimientos[[#This Row],[Prioridad]]="Baja",((AI439*60)+AJ439)-30,IF(TablaRequerimientos[[#This Row],[Prioridad]]="Media",((AI439*60)+AJ439)-15))</f>
        <v>#VALUE!</v>
      </c>
      <c r="AM439" s="11">
        <f>TablaRequerimientos[[#This Row],[Tiempo Avance Incidente]]</f>
        <v>3.4722223062999547E-5</v>
      </c>
      <c r="AN439" s="11">
        <f t="shared" si="46"/>
        <v>0</v>
      </c>
      <c r="AO439" s="11">
        <f t="shared" si="47"/>
        <v>0</v>
      </c>
      <c r="AP439" s="11">
        <f>IF(TablaRequerimientos[[#This Row],[Prioridad]]="Baja",((AN439*60)+AO439)-720,IF(TablaRequerimientos[[#This Row],[Prioridad]]="Media",((AN439*60)+AO439)-120))</f>
        <v>-720</v>
      </c>
      <c r="AR439" t="str">
        <f t="shared" si="48"/>
        <v>viernes</v>
      </c>
    </row>
    <row r="440" spans="1:44" x14ac:dyDescent="0.25">
      <c r="A440" s="26" t="s">
        <v>4945</v>
      </c>
      <c r="B440" t="s">
        <v>4946</v>
      </c>
      <c r="C440" t="s">
        <v>395</v>
      </c>
      <c r="D440" t="s">
        <v>150</v>
      </c>
      <c r="E440" t="s">
        <v>37</v>
      </c>
      <c r="F440" t="s">
        <v>111</v>
      </c>
      <c r="G440" s="12">
        <v>43847</v>
      </c>
      <c r="H440" s="13">
        <v>0.43350694444444443</v>
      </c>
      <c r="I440" s="12">
        <v>43847</v>
      </c>
      <c r="J440" s="13">
        <v>0.70289351851851845</v>
      </c>
      <c r="K440" s="27">
        <v>43848.721643518518</v>
      </c>
      <c r="M440" s="11"/>
      <c r="O440" s="11" t="s">
        <v>133</v>
      </c>
      <c r="P440" s="11" t="s">
        <v>37</v>
      </c>
      <c r="X440" s="17" t="str">
        <f>IFERROR(VLOOKUP(TablaRequerimientos[[#This Row],[ID de orden de trabajo+]],#REF!,11,FALSE),"Por validar")</f>
        <v>Por validar</v>
      </c>
      <c r="Y440" s="11" t="str">
        <f>IFERROR(VLOOKUP(TablaRequerimientos[[#This Row],[ID de orden de trabajo+]],#REF!,12,FALSE),"Por validar")</f>
        <v>Por validar</v>
      </c>
      <c r="Z440" s="11">
        <v>4.1666666220407933E-4</v>
      </c>
      <c r="AA440" s="11" t="s">
        <v>37</v>
      </c>
      <c r="AC440" s="17" t="str">
        <f>TablaRequerimientos[[#This Row],[Tiempo Total Gestión]]</f>
        <v>00:00</v>
      </c>
      <c r="AD440" s="11">
        <f t="shared" si="42"/>
        <v>0</v>
      </c>
      <c r="AE440" s="11">
        <f t="shared" si="43"/>
        <v>0</v>
      </c>
      <c r="AF440" s="11">
        <f>IF(TablaRequerimientos[[#This Row],[Prioridad]]="Baja",(AD440-24)*60+AE440,IF(TablaRequerimientos[[#This Row],[Prioridad]]="Media",(AD440-4)*60+AE440,(AD440-2)*60+AE440))</f>
        <v>-1440</v>
      </c>
      <c r="AH440" s="17" t="str">
        <f>TablaRequerimientos[[#This Row],[Tiempo Creación (HH:mm)]]</f>
        <v>Por validar</v>
      </c>
      <c r="AI440" s="11" t="e">
        <f t="shared" si="44"/>
        <v>#VALUE!</v>
      </c>
      <c r="AJ440" s="11" t="e">
        <f t="shared" si="45"/>
        <v>#VALUE!</v>
      </c>
      <c r="AK440" s="11" t="e">
        <f>IF(TablaRequerimientos[[#This Row],[Prioridad]]="Baja",((AI440*60)+AJ440)-30,IF(TablaRequerimientos[[#This Row],[Prioridad]]="Media",((AI440*60)+AJ440)-15))</f>
        <v>#VALUE!</v>
      </c>
      <c r="AM440" s="11">
        <f>TablaRequerimientos[[#This Row],[Tiempo Avance Incidente]]</f>
        <v>4.1666666220407933E-4</v>
      </c>
      <c r="AN440" s="11">
        <f t="shared" si="46"/>
        <v>0</v>
      </c>
      <c r="AO440" s="11">
        <f t="shared" si="47"/>
        <v>0</v>
      </c>
      <c r="AP440" s="11">
        <f>IF(TablaRequerimientos[[#This Row],[Prioridad]]="Baja",((AN440*60)+AO440)-720,IF(TablaRequerimientos[[#This Row],[Prioridad]]="Media",((AN440*60)+AO440)-120))</f>
        <v>-720</v>
      </c>
      <c r="AR440" t="str">
        <f t="shared" si="48"/>
        <v>viernes</v>
      </c>
    </row>
    <row r="441" spans="1:44" x14ac:dyDescent="0.25">
      <c r="A441" s="26" t="s">
        <v>4947</v>
      </c>
      <c r="B441" t="s">
        <v>4946</v>
      </c>
      <c r="C441" t="s">
        <v>395</v>
      </c>
      <c r="D441" t="s">
        <v>150</v>
      </c>
      <c r="E441" t="s">
        <v>37</v>
      </c>
      <c r="F441" t="s">
        <v>111</v>
      </c>
      <c r="G441" s="12">
        <v>43847</v>
      </c>
      <c r="H441" s="13">
        <v>0.43678240740740737</v>
      </c>
      <c r="I441" s="12">
        <v>43847</v>
      </c>
      <c r="J441" s="13">
        <v>0.72469907407407408</v>
      </c>
      <c r="K441" s="27">
        <v>43848.783472222225</v>
      </c>
      <c r="M441" s="11"/>
      <c r="O441" s="11" t="s">
        <v>186</v>
      </c>
      <c r="P441" s="11" t="s">
        <v>37</v>
      </c>
      <c r="X441" s="17" t="str">
        <f>IFERROR(VLOOKUP(TablaRequerimientos[[#This Row],[ID de orden de trabajo+]],#REF!,11,FALSE),"Por validar")</f>
        <v>Por validar</v>
      </c>
      <c r="Y441" s="11" t="str">
        <f>IFERROR(VLOOKUP(TablaRequerimientos[[#This Row],[ID de orden de trabajo+]],#REF!,12,FALSE),"Por validar")</f>
        <v>Por validar</v>
      </c>
      <c r="Z441" s="11">
        <v>2.8935185400769114E-4</v>
      </c>
      <c r="AA441" s="11" t="s">
        <v>37</v>
      </c>
      <c r="AC441" s="17" t="str">
        <f>TablaRequerimientos[[#This Row],[Tiempo Total Gestión]]</f>
        <v>00:11</v>
      </c>
      <c r="AD441" s="11">
        <f t="shared" si="42"/>
        <v>0</v>
      </c>
      <c r="AE441" s="11">
        <f t="shared" si="43"/>
        <v>11</v>
      </c>
      <c r="AF441" s="11">
        <f>IF(TablaRequerimientos[[#This Row],[Prioridad]]="Baja",(AD441-24)*60+AE441,IF(TablaRequerimientos[[#This Row],[Prioridad]]="Media",(AD441-4)*60+AE441,(AD441-2)*60+AE441))</f>
        <v>-1429</v>
      </c>
      <c r="AH441" s="17" t="str">
        <f>TablaRequerimientos[[#This Row],[Tiempo Creación (HH:mm)]]</f>
        <v>Por validar</v>
      </c>
      <c r="AI441" s="11" t="e">
        <f t="shared" si="44"/>
        <v>#VALUE!</v>
      </c>
      <c r="AJ441" s="11" t="e">
        <f t="shared" si="45"/>
        <v>#VALUE!</v>
      </c>
      <c r="AK441" s="11" t="e">
        <f>IF(TablaRequerimientos[[#This Row],[Prioridad]]="Baja",((AI441*60)+AJ441)-30,IF(TablaRequerimientos[[#This Row],[Prioridad]]="Media",((AI441*60)+AJ441)-15))</f>
        <v>#VALUE!</v>
      </c>
      <c r="AM441" s="11">
        <f>TablaRequerimientos[[#This Row],[Tiempo Avance Incidente]]</f>
        <v>2.8935185400769114E-4</v>
      </c>
      <c r="AN441" s="11">
        <f t="shared" si="46"/>
        <v>0</v>
      </c>
      <c r="AO441" s="11">
        <f t="shared" si="47"/>
        <v>0</v>
      </c>
      <c r="AP441" s="11">
        <f>IF(TablaRequerimientos[[#This Row],[Prioridad]]="Baja",((AN441*60)+AO441)-720,IF(TablaRequerimientos[[#This Row],[Prioridad]]="Media",((AN441*60)+AO441)-120))</f>
        <v>-720</v>
      </c>
      <c r="AR441" t="str">
        <f t="shared" si="48"/>
        <v>viernes</v>
      </c>
    </row>
    <row r="442" spans="1:44" x14ac:dyDescent="0.25">
      <c r="A442" s="26" t="s">
        <v>4948</v>
      </c>
      <c r="B442" t="s">
        <v>4949</v>
      </c>
      <c r="C442" t="s">
        <v>161</v>
      </c>
      <c r="D442" t="s">
        <v>150</v>
      </c>
      <c r="E442" t="s">
        <v>37</v>
      </c>
      <c r="F442" t="s">
        <v>111</v>
      </c>
      <c r="G442" s="12">
        <v>43847</v>
      </c>
      <c r="H442" s="13">
        <v>0.48020833333333335</v>
      </c>
      <c r="I442" s="12">
        <v>43847</v>
      </c>
      <c r="J442" s="13">
        <v>0.49259259259259264</v>
      </c>
      <c r="K442" s="27">
        <v>43848.560069444444</v>
      </c>
      <c r="M442" s="11"/>
      <c r="O442" s="11" t="s">
        <v>398</v>
      </c>
      <c r="P442" s="11" t="s">
        <v>37</v>
      </c>
      <c r="X442" s="17" t="str">
        <f>IFERROR(VLOOKUP(TablaRequerimientos[[#This Row],[ID de orden de trabajo+]],#REF!,11,FALSE),"Por validar")</f>
        <v>Por validar</v>
      </c>
      <c r="Y442" s="11" t="str">
        <f>IFERROR(VLOOKUP(TablaRequerimientos[[#This Row],[ID de orden de trabajo+]],#REF!,12,FALSE),"Por validar")</f>
        <v>Por validar</v>
      </c>
      <c r="Z442" s="11">
        <v>3.4722223062999547E-5</v>
      </c>
      <c r="AA442" s="11" t="s">
        <v>37</v>
      </c>
      <c r="AC442" s="17" t="str">
        <f>TablaRequerimientos[[#This Row],[Tiempo Total Gestión]]</f>
        <v>00:17</v>
      </c>
      <c r="AD442" s="11">
        <f t="shared" si="42"/>
        <v>0</v>
      </c>
      <c r="AE442" s="11">
        <f t="shared" si="43"/>
        <v>17</v>
      </c>
      <c r="AF442" s="11">
        <f>IF(TablaRequerimientos[[#This Row],[Prioridad]]="Baja",(AD442-24)*60+AE442,IF(TablaRequerimientos[[#This Row],[Prioridad]]="Media",(AD442-4)*60+AE442,(AD442-2)*60+AE442))</f>
        <v>-1423</v>
      </c>
      <c r="AH442" s="17" t="str">
        <f>TablaRequerimientos[[#This Row],[Tiempo Creación (HH:mm)]]</f>
        <v>Por validar</v>
      </c>
      <c r="AI442" s="11" t="e">
        <f t="shared" si="44"/>
        <v>#VALUE!</v>
      </c>
      <c r="AJ442" s="11" t="e">
        <f t="shared" si="45"/>
        <v>#VALUE!</v>
      </c>
      <c r="AK442" s="11" t="e">
        <f>IF(TablaRequerimientos[[#This Row],[Prioridad]]="Baja",((AI442*60)+AJ442)-30,IF(TablaRequerimientos[[#This Row],[Prioridad]]="Media",((AI442*60)+AJ442)-15))</f>
        <v>#VALUE!</v>
      </c>
      <c r="AM442" s="11">
        <f>TablaRequerimientos[[#This Row],[Tiempo Avance Incidente]]</f>
        <v>3.4722223062999547E-5</v>
      </c>
      <c r="AN442" s="11">
        <f t="shared" si="46"/>
        <v>0</v>
      </c>
      <c r="AO442" s="11">
        <f t="shared" si="47"/>
        <v>0</v>
      </c>
      <c r="AP442" s="11">
        <f>IF(TablaRequerimientos[[#This Row],[Prioridad]]="Baja",((AN442*60)+AO442)-720,IF(TablaRequerimientos[[#This Row],[Prioridad]]="Media",((AN442*60)+AO442)-120))</f>
        <v>-720</v>
      </c>
      <c r="AR442" t="str">
        <f t="shared" si="48"/>
        <v>viernes</v>
      </c>
    </row>
    <row r="443" spans="1:44" x14ac:dyDescent="0.25">
      <c r="A443" s="26" t="s">
        <v>4950</v>
      </c>
      <c r="B443" t="s">
        <v>4677</v>
      </c>
      <c r="C443" t="s">
        <v>395</v>
      </c>
      <c r="D443" t="s">
        <v>150</v>
      </c>
      <c r="E443" t="s">
        <v>37</v>
      </c>
      <c r="F443" t="s">
        <v>111</v>
      </c>
      <c r="G443" s="12">
        <v>43847</v>
      </c>
      <c r="H443" s="13">
        <v>0.44814814814814818</v>
      </c>
      <c r="I443" s="12">
        <v>43847</v>
      </c>
      <c r="J443" s="13">
        <v>0.44917824074074075</v>
      </c>
      <c r="K443" s="27">
        <v>43848.462210648147</v>
      </c>
      <c r="M443" s="11"/>
      <c r="O443" s="11" t="s">
        <v>133</v>
      </c>
      <c r="P443" s="11" t="s">
        <v>37</v>
      </c>
      <c r="X443" s="17" t="str">
        <f>IFERROR(VLOOKUP(TablaRequerimientos[[#This Row],[ID de orden de trabajo+]],#REF!,11,FALSE),"Por validar")</f>
        <v>Por validar</v>
      </c>
      <c r="Y443" s="11" t="str">
        <f>IFERROR(VLOOKUP(TablaRequerimientos[[#This Row],[ID de orden de trabajo+]],#REF!,12,FALSE),"Por validar")</f>
        <v>Por validar</v>
      </c>
      <c r="Z443" s="11">
        <v>-4.7453703882638365E-4</v>
      </c>
      <c r="AA443" s="11" t="s">
        <v>37</v>
      </c>
      <c r="AC443" s="17" t="str">
        <f>TablaRequerimientos[[#This Row],[Tiempo Total Gestión]]</f>
        <v>00:00</v>
      </c>
      <c r="AD443" s="11">
        <f t="shared" si="42"/>
        <v>0</v>
      </c>
      <c r="AE443" s="11">
        <f t="shared" si="43"/>
        <v>0</v>
      </c>
      <c r="AF443" s="11">
        <f>IF(TablaRequerimientos[[#This Row],[Prioridad]]="Baja",(AD443-24)*60+AE443,IF(TablaRequerimientos[[#This Row],[Prioridad]]="Media",(AD443-4)*60+AE443,(AD443-2)*60+AE443))</f>
        <v>-1440</v>
      </c>
      <c r="AH443" s="17" t="str">
        <f>TablaRequerimientos[[#This Row],[Tiempo Creación (HH:mm)]]</f>
        <v>Por validar</v>
      </c>
      <c r="AI443" s="11" t="e">
        <f t="shared" si="44"/>
        <v>#VALUE!</v>
      </c>
      <c r="AJ443" s="11" t="e">
        <f t="shared" si="45"/>
        <v>#VALUE!</v>
      </c>
      <c r="AK443" s="11" t="e">
        <f>IF(TablaRequerimientos[[#This Row],[Prioridad]]="Baja",((AI443*60)+AJ443)-30,IF(TablaRequerimientos[[#This Row],[Prioridad]]="Media",((AI443*60)+AJ443)-15))</f>
        <v>#VALUE!</v>
      </c>
      <c r="AM443" s="11">
        <f>TablaRequerimientos[[#This Row],[Tiempo Avance Incidente]]</f>
        <v>-4.7453703882638365E-4</v>
      </c>
      <c r="AN443" s="11" t="e">
        <f t="shared" si="46"/>
        <v>#NUM!</v>
      </c>
      <c r="AO443" s="11" t="e">
        <f t="shared" si="47"/>
        <v>#NUM!</v>
      </c>
      <c r="AP443" s="11" t="e">
        <f>IF(TablaRequerimientos[[#This Row],[Prioridad]]="Baja",((AN443*60)+AO443)-720,IF(TablaRequerimientos[[#This Row],[Prioridad]]="Media",((AN443*60)+AO443)-120))</f>
        <v>#NUM!</v>
      </c>
      <c r="AR443" t="str">
        <f t="shared" si="48"/>
        <v>viernes</v>
      </c>
    </row>
    <row r="444" spans="1:44" x14ac:dyDescent="0.25">
      <c r="A444" s="26" t="s">
        <v>4951</v>
      </c>
      <c r="B444" t="s">
        <v>4952</v>
      </c>
      <c r="C444" t="s">
        <v>395</v>
      </c>
      <c r="D444" t="s">
        <v>150</v>
      </c>
      <c r="E444" t="s">
        <v>37</v>
      </c>
      <c r="F444" t="s">
        <v>111</v>
      </c>
      <c r="G444" s="12">
        <v>43847</v>
      </c>
      <c r="H444" s="13">
        <v>0.46666666666666662</v>
      </c>
      <c r="I444" s="12">
        <v>43847</v>
      </c>
      <c r="J444" s="13">
        <v>0.74255787037037047</v>
      </c>
      <c r="K444" s="27">
        <v>43848.783472222225</v>
      </c>
      <c r="M444" s="11"/>
      <c r="O444" s="11" t="s">
        <v>133</v>
      </c>
      <c r="P444" s="11" t="s">
        <v>37</v>
      </c>
      <c r="X444" s="17" t="str">
        <f>IFERROR(VLOOKUP(TablaRequerimientos[[#This Row],[ID de orden de trabajo+]],#REF!,11,FALSE),"Por validar")</f>
        <v>Por validar</v>
      </c>
      <c r="Y444" s="11" t="str">
        <f>IFERROR(VLOOKUP(TablaRequerimientos[[#This Row],[ID de orden de trabajo+]],#REF!,12,FALSE),"Por validar")</f>
        <v>Por validar</v>
      </c>
      <c r="Z444" s="11">
        <v>2.314814628334716E-5</v>
      </c>
      <c r="AA444" s="11" t="s">
        <v>37</v>
      </c>
      <c r="AC444" s="17" t="str">
        <f>TablaRequerimientos[[#This Row],[Tiempo Total Gestión]]</f>
        <v>00:00</v>
      </c>
      <c r="AD444" s="11">
        <f t="shared" si="42"/>
        <v>0</v>
      </c>
      <c r="AE444" s="11">
        <f t="shared" si="43"/>
        <v>0</v>
      </c>
      <c r="AF444" s="11">
        <f>IF(TablaRequerimientos[[#This Row],[Prioridad]]="Baja",(AD444-24)*60+AE444,IF(TablaRequerimientos[[#This Row],[Prioridad]]="Media",(AD444-4)*60+AE444,(AD444-2)*60+AE444))</f>
        <v>-1440</v>
      </c>
      <c r="AH444" s="17" t="str">
        <f>TablaRequerimientos[[#This Row],[Tiempo Creación (HH:mm)]]</f>
        <v>Por validar</v>
      </c>
      <c r="AI444" s="11" t="e">
        <f t="shared" si="44"/>
        <v>#VALUE!</v>
      </c>
      <c r="AJ444" s="11" t="e">
        <f t="shared" si="45"/>
        <v>#VALUE!</v>
      </c>
      <c r="AK444" s="11" t="e">
        <f>IF(TablaRequerimientos[[#This Row],[Prioridad]]="Baja",((AI444*60)+AJ444)-30,IF(TablaRequerimientos[[#This Row],[Prioridad]]="Media",((AI444*60)+AJ444)-15))</f>
        <v>#VALUE!</v>
      </c>
      <c r="AM444" s="11">
        <f>TablaRequerimientos[[#This Row],[Tiempo Avance Incidente]]</f>
        <v>2.314814628334716E-5</v>
      </c>
      <c r="AN444" s="11">
        <f t="shared" si="46"/>
        <v>0</v>
      </c>
      <c r="AO444" s="11">
        <f t="shared" si="47"/>
        <v>0</v>
      </c>
      <c r="AP444" s="11">
        <f>IF(TablaRequerimientos[[#This Row],[Prioridad]]="Baja",((AN444*60)+AO444)-720,IF(TablaRequerimientos[[#This Row],[Prioridad]]="Media",((AN444*60)+AO444)-120))</f>
        <v>-720</v>
      </c>
      <c r="AR444" t="str">
        <f t="shared" si="48"/>
        <v>viernes</v>
      </c>
    </row>
    <row r="445" spans="1:44" x14ac:dyDescent="0.25">
      <c r="A445" s="26" t="s">
        <v>4953</v>
      </c>
      <c r="B445" t="s">
        <v>4640</v>
      </c>
      <c r="C445" t="s">
        <v>462</v>
      </c>
      <c r="D445" t="s">
        <v>150</v>
      </c>
      <c r="E445" t="s">
        <v>37</v>
      </c>
      <c r="F445" t="s">
        <v>111</v>
      </c>
      <c r="G445" s="12">
        <v>43847</v>
      </c>
      <c r="H445" s="13">
        <v>0.48261574074074076</v>
      </c>
      <c r="I445" s="12">
        <v>43847</v>
      </c>
      <c r="J445" s="13">
        <v>0.60668981481481488</v>
      </c>
      <c r="K445" s="27">
        <v>43848.627962962964</v>
      </c>
      <c r="M445" s="11"/>
      <c r="O445" s="11" t="s">
        <v>3504</v>
      </c>
      <c r="P445" s="11" t="s">
        <v>37</v>
      </c>
      <c r="X445" s="17" t="str">
        <f>IFERROR(VLOOKUP(TablaRequerimientos[[#This Row],[ID de orden de trabajo+]],#REF!,11,FALSE),"Por validar")</f>
        <v>Por validar</v>
      </c>
      <c r="Y445" s="11" t="str">
        <f>IFERROR(VLOOKUP(TablaRequerimientos[[#This Row],[ID de orden de trabajo+]],#REF!,12,FALSE),"Por validar")</f>
        <v>Por validar</v>
      </c>
      <c r="Z445" s="11">
        <v>5.787037662230432E-5</v>
      </c>
      <c r="AA445" s="11" t="s">
        <v>37</v>
      </c>
      <c r="AC445" s="17" t="str">
        <f>TablaRequerimientos[[#This Row],[Tiempo Total Gestión]]</f>
        <v>02:33</v>
      </c>
      <c r="AD445" s="11">
        <f t="shared" si="42"/>
        <v>2</v>
      </c>
      <c r="AE445" s="11">
        <f t="shared" si="43"/>
        <v>33</v>
      </c>
      <c r="AF445" s="11">
        <f>IF(TablaRequerimientos[[#This Row],[Prioridad]]="Baja",(AD445-24)*60+AE445,IF(TablaRequerimientos[[#This Row],[Prioridad]]="Media",(AD445-4)*60+AE445,(AD445-2)*60+AE445))</f>
        <v>-1287</v>
      </c>
      <c r="AH445" s="17" t="str">
        <f>TablaRequerimientos[[#This Row],[Tiempo Creación (HH:mm)]]</f>
        <v>Por validar</v>
      </c>
      <c r="AI445" s="11" t="e">
        <f t="shared" si="44"/>
        <v>#VALUE!</v>
      </c>
      <c r="AJ445" s="11" t="e">
        <f t="shared" si="45"/>
        <v>#VALUE!</v>
      </c>
      <c r="AK445" s="11" t="e">
        <f>IF(TablaRequerimientos[[#This Row],[Prioridad]]="Baja",((AI445*60)+AJ445)-30,IF(TablaRequerimientos[[#This Row],[Prioridad]]="Media",((AI445*60)+AJ445)-15))</f>
        <v>#VALUE!</v>
      </c>
      <c r="AM445" s="11">
        <f>TablaRequerimientos[[#This Row],[Tiempo Avance Incidente]]</f>
        <v>5.787037662230432E-5</v>
      </c>
      <c r="AN445" s="11">
        <f t="shared" si="46"/>
        <v>0</v>
      </c>
      <c r="AO445" s="11">
        <f t="shared" si="47"/>
        <v>0</v>
      </c>
      <c r="AP445" s="11">
        <f>IF(TablaRequerimientos[[#This Row],[Prioridad]]="Baja",((AN445*60)+AO445)-720,IF(TablaRequerimientos[[#This Row],[Prioridad]]="Media",((AN445*60)+AO445)-120))</f>
        <v>-720</v>
      </c>
      <c r="AR445" t="str">
        <f t="shared" si="48"/>
        <v>viernes</v>
      </c>
    </row>
    <row r="446" spans="1:44" x14ac:dyDescent="0.25">
      <c r="A446" s="26" t="s">
        <v>4954</v>
      </c>
      <c r="B446" t="s">
        <v>4955</v>
      </c>
      <c r="C446" t="s">
        <v>161</v>
      </c>
      <c r="D446" t="s">
        <v>150</v>
      </c>
      <c r="E446" t="s">
        <v>37</v>
      </c>
      <c r="F446" t="s">
        <v>111</v>
      </c>
      <c r="G446" s="12">
        <v>43847</v>
      </c>
      <c r="H446" s="13">
        <v>0.60938657407407404</v>
      </c>
      <c r="I446" s="12">
        <v>43847</v>
      </c>
      <c r="J446" s="13">
        <v>0.6691435185185185</v>
      </c>
      <c r="K446" s="27">
        <v>43848.721643518518</v>
      </c>
      <c r="M446" s="11"/>
      <c r="O446" s="11" t="s">
        <v>380</v>
      </c>
      <c r="P446" s="11" t="s">
        <v>37</v>
      </c>
      <c r="X446" s="17" t="str">
        <f>IFERROR(VLOOKUP(TablaRequerimientos[[#This Row],[ID de orden de trabajo+]],#REF!,11,FALSE),"Por validar")</f>
        <v>Por validar</v>
      </c>
      <c r="Y446" s="11" t="str">
        <f>IFERROR(VLOOKUP(TablaRequerimientos[[#This Row],[ID de orden de trabajo+]],#REF!,12,FALSE),"Por validar")</f>
        <v>Por validar</v>
      </c>
      <c r="Z446" s="11">
        <v>2.3148153559304774E-5</v>
      </c>
      <c r="AA446" s="11" t="s">
        <v>37</v>
      </c>
      <c r="AC446" s="17" t="str">
        <f>TablaRequerimientos[[#This Row],[Tiempo Total Gestión]]</f>
        <v>01:26</v>
      </c>
      <c r="AD446" s="11">
        <f t="shared" si="42"/>
        <v>1</v>
      </c>
      <c r="AE446" s="11">
        <f t="shared" si="43"/>
        <v>26</v>
      </c>
      <c r="AF446" s="11">
        <f>IF(TablaRequerimientos[[#This Row],[Prioridad]]="Baja",(AD446-24)*60+AE446,IF(TablaRequerimientos[[#This Row],[Prioridad]]="Media",(AD446-4)*60+AE446,(AD446-2)*60+AE446))</f>
        <v>-1354</v>
      </c>
      <c r="AH446" s="17" t="str">
        <f>TablaRequerimientos[[#This Row],[Tiempo Creación (HH:mm)]]</f>
        <v>Por validar</v>
      </c>
      <c r="AI446" s="11" t="e">
        <f t="shared" si="44"/>
        <v>#VALUE!</v>
      </c>
      <c r="AJ446" s="11" t="e">
        <f t="shared" si="45"/>
        <v>#VALUE!</v>
      </c>
      <c r="AK446" s="11" t="e">
        <f>IF(TablaRequerimientos[[#This Row],[Prioridad]]="Baja",((AI446*60)+AJ446)-30,IF(TablaRequerimientos[[#This Row],[Prioridad]]="Media",((AI446*60)+AJ446)-15))</f>
        <v>#VALUE!</v>
      </c>
      <c r="AM446" s="11">
        <f>TablaRequerimientos[[#This Row],[Tiempo Avance Incidente]]</f>
        <v>2.3148153559304774E-5</v>
      </c>
      <c r="AN446" s="11">
        <f t="shared" si="46"/>
        <v>0</v>
      </c>
      <c r="AO446" s="11">
        <f t="shared" si="47"/>
        <v>0</v>
      </c>
      <c r="AP446" s="11">
        <f>IF(TablaRequerimientos[[#This Row],[Prioridad]]="Baja",((AN446*60)+AO446)-720,IF(TablaRequerimientos[[#This Row],[Prioridad]]="Media",((AN446*60)+AO446)-120))</f>
        <v>-720</v>
      </c>
      <c r="AR446" t="str">
        <f t="shared" si="48"/>
        <v>viernes</v>
      </c>
    </row>
    <row r="447" spans="1:44" x14ac:dyDescent="0.25">
      <c r="A447" s="26" t="s">
        <v>4956</v>
      </c>
      <c r="B447" t="s">
        <v>4957</v>
      </c>
      <c r="C447" t="s">
        <v>161</v>
      </c>
      <c r="D447" t="s">
        <v>150</v>
      </c>
      <c r="E447" t="s">
        <v>37</v>
      </c>
      <c r="F447" t="s">
        <v>111</v>
      </c>
      <c r="G447" s="12">
        <v>43847</v>
      </c>
      <c r="H447" s="13">
        <v>0.61221064814814818</v>
      </c>
      <c r="I447" s="12">
        <v>43847</v>
      </c>
      <c r="J447" s="13">
        <v>0.68089120370370371</v>
      </c>
      <c r="K447" s="27">
        <v>43848.721643518518</v>
      </c>
      <c r="M447" s="11"/>
      <c r="O447" s="11" t="s">
        <v>493</v>
      </c>
      <c r="P447" s="11" t="s">
        <v>37</v>
      </c>
      <c r="X447" s="17" t="str">
        <f>IFERROR(VLOOKUP(TablaRequerimientos[[#This Row],[ID de orden de trabajo+]],#REF!,11,FALSE),"Por validar")</f>
        <v>Por validar</v>
      </c>
      <c r="Y447" s="11" t="str">
        <f>IFERROR(VLOOKUP(TablaRequerimientos[[#This Row],[ID de orden de trabajo+]],#REF!,12,FALSE),"Por validar")</f>
        <v>Por validar</v>
      </c>
      <c r="Z447" s="11">
        <v>-3.7037036963738501E-4</v>
      </c>
      <c r="AA447" s="11" t="s">
        <v>37</v>
      </c>
      <c r="AC447" s="17" t="str">
        <f>TablaRequerimientos[[#This Row],[Tiempo Total Gestión]]</f>
        <v>01:38</v>
      </c>
      <c r="AD447" s="11">
        <f t="shared" si="42"/>
        <v>1</v>
      </c>
      <c r="AE447" s="11">
        <f t="shared" si="43"/>
        <v>38</v>
      </c>
      <c r="AF447" s="11">
        <f>IF(TablaRequerimientos[[#This Row],[Prioridad]]="Baja",(AD447-24)*60+AE447,IF(TablaRequerimientos[[#This Row],[Prioridad]]="Media",(AD447-4)*60+AE447,(AD447-2)*60+AE447))</f>
        <v>-1342</v>
      </c>
      <c r="AH447" s="17" t="str">
        <f>TablaRequerimientos[[#This Row],[Tiempo Creación (HH:mm)]]</f>
        <v>Por validar</v>
      </c>
      <c r="AI447" s="11" t="e">
        <f t="shared" si="44"/>
        <v>#VALUE!</v>
      </c>
      <c r="AJ447" s="11" t="e">
        <f t="shared" si="45"/>
        <v>#VALUE!</v>
      </c>
      <c r="AK447" s="11" t="e">
        <f>IF(TablaRequerimientos[[#This Row],[Prioridad]]="Baja",((AI447*60)+AJ447)-30,IF(TablaRequerimientos[[#This Row],[Prioridad]]="Media",((AI447*60)+AJ447)-15))</f>
        <v>#VALUE!</v>
      </c>
      <c r="AM447" s="11">
        <f>TablaRequerimientos[[#This Row],[Tiempo Avance Incidente]]</f>
        <v>-3.7037036963738501E-4</v>
      </c>
      <c r="AN447" s="11" t="e">
        <f t="shared" si="46"/>
        <v>#NUM!</v>
      </c>
      <c r="AO447" s="11" t="e">
        <f t="shared" si="47"/>
        <v>#NUM!</v>
      </c>
      <c r="AP447" s="11" t="e">
        <f>IF(TablaRequerimientos[[#This Row],[Prioridad]]="Baja",((AN447*60)+AO447)-720,IF(TablaRequerimientos[[#This Row],[Prioridad]]="Media",((AN447*60)+AO447)-120))</f>
        <v>#NUM!</v>
      </c>
      <c r="AR447" t="str">
        <f t="shared" si="48"/>
        <v>viernes</v>
      </c>
    </row>
    <row r="448" spans="1:44" x14ac:dyDescent="0.25">
      <c r="A448" s="26" t="s">
        <v>4958</v>
      </c>
      <c r="B448" t="s">
        <v>4959</v>
      </c>
      <c r="C448" t="s">
        <v>395</v>
      </c>
      <c r="D448" t="s">
        <v>150</v>
      </c>
      <c r="E448" t="s">
        <v>37</v>
      </c>
      <c r="F448" t="s">
        <v>111</v>
      </c>
      <c r="G448" s="12">
        <v>43847</v>
      </c>
      <c r="H448" s="13">
        <v>0.6331134259259259</v>
      </c>
      <c r="I448" s="12">
        <v>43847</v>
      </c>
      <c r="J448" s="13">
        <v>0.69627314814814811</v>
      </c>
      <c r="K448" s="27">
        <v>43848.721643518518</v>
      </c>
      <c r="M448" s="11"/>
      <c r="O448" s="11" t="s">
        <v>2625</v>
      </c>
      <c r="P448" s="11" t="s">
        <v>37</v>
      </c>
      <c r="X448" s="17" t="str">
        <f>IFERROR(VLOOKUP(TablaRequerimientos[[#This Row],[ID de orden de trabajo+]],#REF!,11,FALSE),"Por validar")</f>
        <v>Por validar</v>
      </c>
      <c r="Y448" s="11" t="str">
        <f>IFERROR(VLOOKUP(TablaRequerimientos[[#This Row],[ID de orden de trabajo+]],#REF!,12,FALSE),"Por validar")</f>
        <v>Por validar</v>
      </c>
      <c r="Z448" s="11">
        <v>2.0833333110203966E-4</v>
      </c>
      <c r="AA448" s="11" t="s">
        <v>37</v>
      </c>
      <c r="AC448" s="17" t="str">
        <f>TablaRequerimientos[[#This Row],[Tiempo Total Gestión]]</f>
        <v>01:12</v>
      </c>
      <c r="AD448" s="11">
        <f t="shared" si="42"/>
        <v>1</v>
      </c>
      <c r="AE448" s="11">
        <f t="shared" si="43"/>
        <v>12</v>
      </c>
      <c r="AF448" s="11">
        <f>IF(TablaRequerimientos[[#This Row],[Prioridad]]="Baja",(AD448-24)*60+AE448,IF(TablaRequerimientos[[#This Row],[Prioridad]]="Media",(AD448-4)*60+AE448,(AD448-2)*60+AE448))</f>
        <v>-1368</v>
      </c>
      <c r="AH448" s="17" t="str">
        <f>TablaRequerimientos[[#This Row],[Tiempo Creación (HH:mm)]]</f>
        <v>Por validar</v>
      </c>
      <c r="AI448" s="11" t="e">
        <f t="shared" si="44"/>
        <v>#VALUE!</v>
      </c>
      <c r="AJ448" s="11" t="e">
        <f t="shared" si="45"/>
        <v>#VALUE!</v>
      </c>
      <c r="AK448" s="11" t="e">
        <f>IF(TablaRequerimientos[[#This Row],[Prioridad]]="Baja",((AI448*60)+AJ448)-30,IF(TablaRequerimientos[[#This Row],[Prioridad]]="Media",((AI448*60)+AJ448)-15))</f>
        <v>#VALUE!</v>
      </c>
      <c r="AM448" s="11">
        <f>TablaRequerimientos[[#This Row],[Tiempo Avance Incidente]]</f>
        <v>2.0833333110203966E-4</v>
      </c>
      <c r="AN448" s="11">
        <f t="shared" si="46"/>
        <v>0</v>
      </c>
      <c r="AO448" s="11">
        <f t="shared" si="47"/>
        <v>0</v>
      </c>
      <c r="AP448" s="11">
        <f>IF(TablaRequerimientos[[#This Row],[Prioridad]]="Baja",((AN448*60)+AO448)-720,IF(TablaRequerimientos[[#This Row],[Prioridad]]="Media",((AN448*60)+AO448)-120))</f>
        <v>-720</v>
      </c>
      <c r="AR448" t="str">
        <f t="shared" si="48"/>
        <v>viernes</v>
      </c>
    </row>
    <row r="449" spans="1:44" x14ac:dyDescent="0.25">
      <c r="A449" s="26" t="s">
        <v>4960</v>
      </c>
      <c r="B449" t="s">
        <v>4961</v>
      </c>
      <c r="C449" t="s">
        <v>161</v>
      </c>
      <c r="D449" t="s">
        <v>150</v>
      </c>
      <c r="E449" t="s">
        <v>37</v>
      </c>
      <c r="F449" t="s">
        <v>124</v>
      </c>
      <c r="G449" s="12">
        <v>43847</v>
      </c>
      <c r="H449" s="13">
        <v>0.6448032407407408</v>
      </c>
      <c r="I449" s="12">
        <v>43847</v>
      </c>
      <c r="J449" s="13">
        <v>0.67800925925925926</v>
      </c>
      <c r="K449" s="27">
        <v>43848.721643518518</v>
      </c>
      <c r="M449" s="11"/>
      <c r="O449" s="11" t="s">
        <v>47</v>
      </c>
      <c r="P449" s="11" t="s">
        <v>37</v>
      </c>
      <c r="X449" s="17" t="str">
        <f>IFERROR(VLOOKUP(TablaRequerimientos[[#This Row],[ID de orden de trabajo+]],#REF!,11,FALSE),"Por validar")</f>
        <v>Por validar</v>
      </c>
      <c r="Y449" s="11" t="str">
        <f>IFERROR(VLOOKUP(TablaRequerimientos[[#This Row],[ID de orden de trabajo+]],#REF!,12,FALSE),"Por validar")</f>
        <v>Por validar</v>
      </c>
      <c r="Z449" s="11">
        <v>2.314814628334716E-5</v>
      </c>
      <c r="AA449" s="11" t="s">
        <v>37</v>
      </c>
      <c r="AC449" s="17" t="str">
        <f>TablaRequerimientos[[#This Row],[Tiempo Total Gestión]]</f>
        <v>00:47</v>
      </c>
      <c r="AD449" s="11">
        <f t="shared" si="42"/>
        <v>0</v>
      </c>
      <c r="AE449" s="11">
        <f t="shared" si="43"/>
        <v>47</v>
      </c>
      <c r="AF449" s="11">
        <f>IF(TablaRequerimientos[[#This Row],[Prioridad]]="Baja",(AD449-24)*60+AE449,IF(TablaRequerimientos[[#This Row],[Prioridad]]="Media",(AD449-4)*60+AE449,(AD449-2)*60+AE449))</f>
        <v>-1393</v>
      </c>
      <c r="AH449" s="17" t="str">
        <f>TablaRequerimientos[[#This Row],[Tiempo Creación (HH:mm)]]</f>
        <v>Por validar</v>
      </c>
      <c r="AI449" s="11" t="e">
        <f t="shared" si="44"/>
        <v>#VALUE!</v>
      </c>
      <c r="AJ449" s="11" t="e">
        <f t="shared" si="45"/>
        <v>#VALUE!</v>
      </c>
      <c r="AK449" s="11" t="e">
        <f>IF(TablaRequerimientos[[#This Row],[Prioridad]]="Baja",((AI449*60)+AJ449)-30,IF(TablaRequerimientos[[#This Row],[Prioridad]]="Media",((AI449*60)+AJ449)-15))</f>
        <v>#VALUE!</v>
      </c>
      <c r="AM449" s="11">
        <f>TablaRequerimientos[[#This Row],[Tiempo Avance Incidente]]</f>
        <v>2.314814628334716E-5</v>
      </c>
      <c r="AN449" s="11">
        <f t="shared" si="46"/>
        <v>0</v>
      </c>
      <c r="AO449" s="11">
        <f t="shared" si="47"/>
        <v>0</v>
      </c>
      <c r="AP449" s="11">
        <f>IF(TablaRequerimientos[[#This Row],[Prioridad]]="Baja",((AN449*60)+AO449)-720,IF(TablaRequerimientos[[#This Row],[Prioridad]]="Media",((AN449*60)+AO449)-120))</f>
        <v>-720</v>
      </c>
      <c r="AR449" t="str">
        <f t="shared" si="48"/>
        <v>viernes</v>
      </c>
    </row>
    <row r="450" spans="1:44" x14ac:dyDescent="0.25">
      <c r="A450" s="26" t="s">
        <v>4962</v>
      </c>
      <c r="B450" t="s">
        <v>4963</v>
      </c>
      <c r="C450" t="s">
        <v>395</v>
      </c>
      <c r="D450" t="s">
        <v>150</v>
      </c>
      <c r="E450" t="s">
        <v>37</v>
      </c>
      <c r="F450" t="s">
        <v>111</v>
      </c>
      <c r="G450" s="12">
        <v>43847</v>
      </c>
      <c r="H450" s="13">
        <v>0.50936342592592598</v>
      </c>
      <c r="I450" s="12">
        <v>43847</v>
      </c>
      <c r="J450" s="13">
        <v>0.69681712962962961</v>
      </c>
      <c r="K450" s="27">
        <v>43848.721643518518</v>
      </c>
      <c r="M450" s="11"/>
      <c r="O450" s="11" t="s">
        <v>590</v>
      </c>
      <c r="P450" s="11" t="s">
        <v>37</v>
      </c>
      <c r="X450" s="17" t="str">
        <f>IFERROR(VLOOKUP(TablaRequerimientos[[#This Row],[ID de orden de trabajo+]],#REF!,11,FALSE),"Por validar")</f>
        <v>Por validar</v>
      </c>
      <c r="Y450" s="11" t="str">
        <f>IFERROR(VLOOKUP(TablaRequerimientos[[#This Row],[ID de orden de trabajo+]],#REF!,12,FALSE),"Por validar")</f>
        <v>Por validar</v>
      </c>
      <c r="Z450" s="11">
        <v>1.1574069503694773E-5</v>
      </c>
      <c r="AA450" s="11" t="s">
        <v>37</v>
      </c>
      <c r="AC450" s="17" t="str">
        <f>TablaRequerimientos[[#This Row],[Tiempo Total Gestión]]</f>
        <v>00:26</v>
      </c>
      <c r="AD450" s="11">
        <f t="shared" si="42"/>
        <v>0</v>
      </c>
      <c r="AE450" s="11">
        <f t="shared" si="43"/>
        <v>26</v>
      </c>
      <c r="AF450" s="11">
        <f>IF(TablaRequerimientos[[#This Row],[Prioridad]]="Baja",(AD450-24)*60+AE450,IF(TablaRequerimientos[[#This Row],[Prioridad]]="Media",(AD450-4)*60+AE450,(AD450-2)*60+AE450))</f>
        <v>-1414</v>
      </c>
      <c r="AH450" s="17" t="str">
        <f>TablaRequerimientos[[#This Row],[Tiempo Creación (HH:mm)]]</f>
        <v>Por validar</v>
      </c>
      <c r="AI450" s="11" t="e">
        <f t="shared" si="44"/>
        <v>#VALUE!</v>
      </c>
      <c r="AJ450" s="11" t="e">
        <f t="shared" si="45"/>
        <v>#VALUE!</v>
      </c>
      <c r="AK450" s="11" t="e">
        <f>IF(TablaRequerimientos[[#This Row],[Prioridad]]="Baja",((AI450*60)+AJ450)-30,IF(TablaRequerimientos[[#This Row],[Prioridad]]="Media",((AI450*60)+AJ450)-15))</f>
        <v>#VALUE!</v>
      </c>
      <c r="AM450" s="11">
        <f>TablaRequerimientos[[#This Row],[Tiempo Avance Incidente]]</f>
        <v>1.1574069503694773E-5</v>
      </c>
      <c r="AN450" s="11">
        <f t="shared" si="46"/>
        <v>0</v>
      </c>
      <c r="AO450" s="11">
        <f t="shared" si="47"/>
        <v>0</v>
      </c>
      <c r="AP450" s="11">
        <f>IF(TablaRequerimientos[[#This Row],[Prioridad]]="Baja",((AN450*60)+AO450)-720,IF(TablaRequerimientos[[#This Row],[Prioridad]]="Media",((AN450*60)+AO450)-120))</f>
        <v>-720</v>
      </c>
      <c r="AR450" t="str">
        <f t="shared" si="48"/>
        <v>viernes</v>
      </c>
    </row>
    <row r="451" spans="1:44" x14ac:dyDescent="0.25">
      <c r="A451" s="26" t="s">
        <v>4964</v>
      </c>
      <c r="B451" t="s">
        <v>4965</v>
      </c>
      <c r="C451" t="s">
        <v>462</v>
      </c>
      <c r="D451" t="s">
        <v>150</v>
      </c>
      <c r="E451" t="s">
        <v>37</v>
      </c>
      <c r="F451" t="s">
        <v>124</v>
      </c>
      <c r="G451" s="12">
        <v>43847</v>
      </c>
      <c r="H451" s="13">
        <v>0.59490740740740744</v>
      </c>
      <c r="I451" s="12">
        <v>43847</v>
      </c>
      <c r="J451" s="13">
        <v>0.63793981481481488</v>
      </c>
      <c r="K451" s="27">
        <v>43848.721643518518</v>
      </c>
      <c r="M451" s="11"/>
      <c r="O451" s="28" t="s">
        <v>465</v>
      </c>
      <c r="P451" s="11" t="s">
        <v>37</v>
      </c>
      <c r="X451" s="17" t="str">
        <f>IFERROR(VLOOKUP(TablaRequerimientos[[#This Row],[ID de orden de trabajo+]],#REF!,11,FALSE),"Por validar")</f>
        <v>Por validar</v>
      </c>
      <c r="Y451" s="11" t="str">
        <f>IFERROR(VLOOKUP(TablaRequerimientos[[#This Row],[ID de orden de trabajo+]],#REF!,12,FALSE),"Por validar")</f>
        <v>Por validar</v>
      </c>
      <c r="Z451" s="11">
        <v>3.4722223062999547E-5</v>
      </c>
      <c r="AA451" s="11" t="s">
        <v>37</v>
      </c>
      <c r="AC451" s="29" t="str">
        <f>TablaRequerimientos[[#This Row],[Tiempo Total Gestión]]</f>
        <v>00:15</v>
      </c>
      <c r="AD451" s="28">
        <f t="shared" ref="AD451:AD514" si="49">HOUR(AC451)</f>
        <v>0</v>
      </c>
      <c r="AE451" s="28">
        <f t="shared" ref="AE451:AE514" si="50">MINUTE(AC451)</f>
        <v>15</v>
      </c>
      <c r="AF451" s="28">
        <f>IF(TablaRequerimientos[[#This Row],[Prioridad]]="Baja",(AD451-24)*60+AE451,IF(TablaRequerimientos[[#This Row],[Prioridad]]="Media",(AD451-4)*60+AE451,(AD451-2)*60+AE451))</f>
        <v>-1425</v>
      </c>
      <c r="AH451" s="17" t="str">
        <f>TablaRequerimientos[[#This Row],[Tiempo Creación (HH:mm)]]</f>
        <v>Por validar</v>
      </c>
      <c r="AI451" s="11" t="e">
        <f t="shared" ref="AI451:AI514" si="51">HOUR(AH451)</f>
        <v>#VALUE!</v>
      </c>
      <c r="AJ451" s="11" t="e">
        <f t="shared" ref="AJ451:AJ514" si="52">MINUTE(AH451)</f>
        <v>#VALUE!</v>
      </c>
      <c r="AK451" s="11" t="e">
        <f>IF(TablaRequerimientos[[#This Row],[Prioridad]]="Baja",((AI451*60)+AJ451)-30,IF(TablaRequerimientos[[#This Row],[Prioridad]]="Media",((AI451*60)+AJ451)-15))</f>
        <v>#VALUE!</v>
      </c>
      <c r="AM451" s="11">
        <f>TablaRequerimientos[[#This Row],[Tiempo Avance Incidente]]</f>
        <v>3.4722223062999547E-5</v>
      </c>
      <c r="AN451" s="11">
        <f t="shared" ref="AN451:AN514" si="53">HOUR(AM451)</f>
        <v>0</v>
      </c>
      <c r="AO451" s="11">
        <f t="shared" ref="AO451:AO514" si="54">MINUTE(AM451)</f>
        <v>0</v>
      </c>
      <c r="AP451" s="11">
        <f>IF(TablaRequerimientos[[#This Row],[Prioridad]]="Baja",((AN451*60)+AO451)-720,IF(TablaRequerimientos[[#This Row],[Prioridad]]="Media",((AN451*60)+AO451)-120))</f>
        <v>-720</v>
      </c>
      <c r="AR451" t="str">
        <f t="shared" ref="AR451:AR514" si="55">TEXT(G451,"dddd")</f>
        <v>viernes</v>
      </c>
    </row>
    <row r="452" spans="1:44" x14ac:dyDescent="0.25">
      <c r="A452" s="26" t="s">
        <v>4966</v>
      </c>
      <c r="B452" t="s">
        <v>4967</v>
      </c>
      <c r="C452" t="s">
        <v>395</v>
      </c>
      <c r="D452" t="s">
        <v>150</v>
      </c>
      <c r="E452" t="s">
        <v>37</v>
      </c>
      <c r="F452" t="s">
        <v>111</v>
      </c>
      <c r="G452" s="12">
        <v>43847</v>
      </c>
      <c r="H452" s="13">
        <v>0.6812962962962964</v>
      </c>
      <c r="I452" s="12">
        <v>43847</v>
      </c>
      <c r="J452" s="13">
        <v>0.74674768518518519</v>
      </c>
      <c r="K452" s="27">
        <v>43848.783472222225</v>
      </c>
      <c r="M452" s="11"/>
      <c r="O452" s="11" t="s">
        <v>40</v>
      </c>
      <c r="P452" s="11" t="s">
        <v>37</v>
      </c>
      <c r="X452" s="17" t="str">
        <f>IFERROR(VLOOKUP(TablaRequerimientos[[#This Row],[ID de orden de trabajo+]],#REF!,11,FALSE),"Por validar")</f>
        <v>Por validar</v>
      </c>
      <c r="Y452" s="11" t="str">
        <f>IFERROR(VLOOKUP(TablaRequerimientos[[#This Row],[ID de orden de trabajo+]],#REF!,12,FALSE),"Por validar")</f>
        <v>Por validar</v>
      </c>
      <c r="Z452" s="11">
        <v>2.314814628334716E-5</v>
      </c>
      <c r="AA452" s="11" t="s">
        <v>37</v>
      </c>
      <c r="AC452" s="17" t="str">
        <f>TablaRequerimientos[[#This Row],[Tiempo Total Gestión]]</f>
        <v>00:01</v>
      </c>
      <c r="AD452" s="11">
        <f t="shared" si="49"/>
        <v>0</v>
      </c>
      <c r="AE452" s="11">
        <f t="shared" si="50"/>
        <v>1</v>
      </c>
      <c r="AF452" s="11">
        <f>IF(TablaRequerimientos[[#This Row],[Prioridad]]="Baja",(AD452-24)*60+AE452,IF(TablaRequerimientos[[#This Row],[Prioridad]]="Media",(AD452-4)*60+AE452,(AD452-2)*60+AE452))</f>
        <v>-1439</v>
      </c>
      <c r="AH452" s="17" t="str">
        <f>TablaRequerimientos[[#This Row],[Tiempo Creación (HH:mm)]]</f>
        <v>Por validar</v>
      </c>
      <c r="AI452" s="11" t="e">
        <f t="shared" si="51"/>
        <v>#VALUE!</v>
      </c>
      <c r="AJ452" s="11" t="e">
        <f t="shared" si="52"/>
        <v>#VALUE!</v>
      </c>
      <c r="AK452" s="11" t="e">
        <f>IF(TablaRequerimientos[[#This Row],[Prioridad]]="Baja",((AI452*60)+AJ452)-30,IF(TablaRequerimientos[[#This Row],[Prioridad]]="Media",((AI452*60)+AJ452)-15))</f>
        <v>#VALUE!</v>
      </c>
      <c r="AM452" s="11">
        <f>TablaRequerimientos[[#This Row],[Tiempo Avance Incidente]]</f>
        <v>2.314814628334716E-5</v>
      </c>
      <c r="AN452" s="11">
        <f t="shared" si="53"/>
        <v>0</v>
      </c>
      <c r="AO452" s="11">
        <f t="shared" si="54"/>
        <v>0</v>
      </c>
      <c r="AP452" s="11">
        <f>IF(TablaRequerimientos[[#This Row],[Prioridad]]="Baja",((AN452*60)+AO452)-720,IF(TablaRequerimientos[[#This Row],[Prioridad]]="Media",((AN452*60)+AO452)-120))</f>
        <v>-720</v>
      </c>
      <c r="AR452" t="str">
        <f t="shared" si="55"/>
        <v>viernes</v>
      </c>
    </row>
    <row r="453" spans="1:44" x14ac:dyDescent="0.25">
      <c r="A453" s="26" t="s">
        <v>4968</v>
      </c>
      <c r="B453" t="s">
        <v>4963</v>
      </c>
      <c r="C453" t="s">
        <v>395</v>
      </c>
      <c r="D453" t="s">
        <v>150</v>
      </c>
      <c r="E453" t="s">
        <v>37</v>
      </c>
      <c r="F453" t="s">
        <v>111</v>
      </c>
      <c r="G453" s="12">
        <v>43847</v>
      </c>
      <c r="H453" s="13">
        <v>0.7171643518518519</v>
      </c>
      <c r="I453" s="12">
        <v>43847</v>
      </c>
      <c r="J453" s="13">
        <v>0.73266203703703703</v>
      </c>
      <c r="K453" s="27">
        <v>43848.783472222225</v>
      </c>
      <c r="M453" s="11"/>
      <c r="O453" s="11" t="s">
        <v>721</v>
      </c>
      <c r="P453" s="11" t="s">
        <v>37</v>
      </c>
      <c r="X453" s="17" t="str">
        <f>IFERROR(VLOOKUP(TablaRequerimientos[[#This Row],[ID de orden de trabajo+]],#REF!,11,FALSE),"Por validar")</f>
        <v>Por validar</v>
      </c>
      <c r="Y453" s="11" t="str">
        <f>IFERROR(VLOOKUP(TablaRequerimientos[[#This Row],[ID de orden de trabajo+]],#REF!,12,FALSE),"Por validar")</f>
        <v>Por validar</v>
      </c>
      <c r="Z453" s="11">
        <v>2.546296309446916E-4</v>
      </c>
      <c r="AA453" s="11" t="s">
        <v>37</v>
      </c>
      <c r="AC453" s="17" t="str">
        <f>TablaRequerimientos[[#This Row],[Tiempo Total Gestión]]</f>
        <v>00:07</v>
      </c>
      <c r="AD453" s="11">
        <f t="shared" si="49"/>
        <v>0</v>
      </c>
      <c r="AE453" s="11">
        <f t="shared" si="50"/>
        <v>7</v>
      </c>
      <c r="AF453" s="11">
        <f>IF(TablaRequerimientos[[#This Row],[Prioridad]]="Baja",(AD453-24)*60+AE453,IF(TablaRequerimientos[[#This Row],[Prioridad]]="Media",(AD453-4)*60+AE453,(AD453-2)*60+AE453))</f>
        <v>-1433</v>
      </c>
      <c r="AH453" s="17" t="str">
        <f>TablaRequerimientos[[#This Row],[Tiempo Creación (HH:mm)]]</f>
        <v>Por validar</v>
      </c>
      <c r="AI453" s="11" t="e">
        <f t="shared" si="51"/>
        <v>#VALUE!</v>
      </c>
      <c r="AJ453" s="11" t="e">
        <f t="shared" si="52"/>
        <v>#VALUE!</v>
      </c>
      <c r="AK453" s="11" t="e">
        <f>IF(TablaRequerimientos[[#This Row],[Prioridad]]="Baja",((AI453*60)+AJ453)-30,IF(TablaRequerimientos[[#This Row],[Prioridad]]="Media",((AI453*60)+AJ453)-15))</f>
        <v>#VALUE!</v>
      </c>
      <c r="AM453" s="11">
        <f>TablaRequerimientos[[#This Row],[Tiempo Avance Incidente]]</f>
        <v>2.546296309446916E-4</v>
      </c>
      <c r="AN453" s="11">
        <f t="shared" si="53"/>
        <v>0</v>
      </c>
      <c r="AO453" s="11">
        <f t="shared" si="54"/>
        <v>0</v>
      </c>
      <c r="AP453" s="11">
        <f>IF(TablaRequerimientos[[#This Row],[Prioridad]]="Baja",((AN453*60)+AO453)-720,IF(TablaRequerimientos[[#This Row],[Prioridad]]="Media",((AN453*60)+AO453)-120))</f>
        <v>-720</v>
      </c>
      <c r="AR453" t="str">
        <f t="shared" si="55"/>
        <v>viernes</v>
      </c>
    </row>
    <row r="454" spans="1:44" x14ac:dyDescent="0.25">
      <c r="A454" s="26" t="s">
        <v>4969</v>
      </c>
      <c r="B454" t="s">
        <v>4970</v>
      </c>
      <c r="C454" t="s">
        <v>462</v>
      </c>
      <c r="D454" t="s">
        <v>150</v>
      </c>
      <c r="E454" t="s">
        <v>37</v>
      </c>
      <c r="F454" t="s">
        <v>111</v>
      </c>
      <c r="G454" s="12">
        <v>43847</v>
      </c>
      <c r="H454" s="13">
        <v>0.81315972222222221</v>
      </c>
      <c r="I454" s="12">
        <v>43850</v>
      </c>
      <c r="J454" s="13">
        <v>0.4753472222222222</v>
      </c>
      <c r="K454" s="27">
        <v>43851.549953703703</v>
      </c>
      <c r="M454" s="11"/>
      <c r="O454" s="11" t="s">
        <v>1748</v>
      </c>
      <c r="P454" s="11" t="s">
        <v>37</v>
      </c>
      <c r="X454" s="17" t="str">
        <f>IFERROR(VLOOKUP(TablaRequerimientos[[#This Row],[ID de orden de trabajo+]],#REF!,11,FALSE),"Por validar")</f>
        <v>Por validar</v>
      </c>
      <c r="Y454" s="11" t="str">
        <f>IFERROR(VLOOKUP(TablaRequerimientos[[#This Row],[ID de orden de trabajo+]],#REF!,12,FALSE),"Por validar")</f>
        <v>Por validar</v>
      </c>
      <c r="Z454" s="11">
        <v>1.9675926159834489E-4</v>
      </c>
      <c r="AA454" s="11" t="s">
        <v>37</v>
      </c>
      <c r="AC454" s="17" t="str">
        <f>TablaRequerimientos[[#This Row],[Tiempo Total Gestión]]</f>
        <v>01:50</v>
      </c>
      <c r="AD454" s="11">
        <f t="shared" si="49"/>
        <v>1</v>
      </c>
      <c r="AE454" s="11">
        <f t="shared" si="50"/>
        <v>50</v>
      </c>
      <c r="AF454" s="11">
        <f>IF(TablaRequerimientos[[#This Row],[Prioridad]]="Baja",(AD454-24)*60+AE454,IF(TablaRequerimientos[[#This Row],[Prioridad]]="Media",(AD454-4)*60+AE454,(AD454-2)*60+AE454))</f>
        <v>-1330</v>
      </c>
      <c r="AH454" s="17" t="str">
        <f>TablaRequerimientos[[#This Row],[Tiempo Creación (HH:mm)]]</f>
        <v>Por validar</v>
      </c>
      <c r="AI454" s="11" t="e">
        <f t="shared" si="51"/>
        <v>#VALUE!</v>
      </c>
      <c r="AJ454" s="11" t="e">
        <f t="shared" si="52"/>
        <v>#VALUE!</v>
      </c>
      <c r="AK454" s="11" t="e">
        <f>IF(TablaRequerimientos[[#This Row],[Prioridad]]="Baja",((AI454*60)+AJ454)-30,IF(TablaRequerimientos[[#This Row],[Prioridad]]="Media",((AI454*60)+AJ454)-15))</f>
        <v>#VALUE!</v>
      </c>
      <c r="AM454" s="11">
        <f>TablaRequerimientos[[#This Row],[Tiempo Avance Incidente]]</f>
        <v>1.9675926159834489E-4</v>
      </c>
      <c r="AN454" s="11">
        <f t="shared" si="53"/>
        <v>0</v>
      </c>
      <c r="AO454" s="11">
        <f t="shared" si="54"/>
        <v>0</v>
      </c>
      <c r="AP454" s="11">
        <f>IF(TablaRequerimientos[[#This Row],[Prioridad]]="Baja",((AN454*60)+AO454)-720,IF(TablaRequerimientos[[#This Row],[Prioridad]]="Media",((AN454*60)+AO454)-120))</f>
        <v>-720</v>
      </c>
      <c r="AR454" t="str">
        <f t="shared" si="55"/>
        <v>viernes</v>
      </c>
    </row>
    <row r="455" spans="1:44" x14ac:dyDescent="0.25">
      <c r="A455" s="26" t="s">
        <v>4971</v>
      </c>
      <c r="B455" t="s">
        <v>4952</v>
      </c>
      <c r="C455" t="s">
        <v>395</v>
      </c>
      <c r="D455" t="s">
        <v>150</v>
      </c>
      <c r="E455" t="s">
        <v>37</v>
      </c>
      <c r="F455" t="s">
        <v>111</v>
      </c>
      <c r="G455" s="12">
        <v>43847</v>
      </c>
      <c r="H455" s="13">
        <v>0.67259259259259263</v>
      </c>
      <c r="I455" s="12">
        <v>43847</v>
      </c>
      <c r="J455" s="13">
        <v>0.75310185185185186</v>
      </c>
      <c r="K455" s="27">
        <v>43848.783472222225</v>
      </c>
      <c r="M455" s="11"/>
      <c r="O455" s="11" t="s">
        <v>100</v>
      </c>
      <c r="P455" s="11" t="s">
        <v>37</v>
      </c>
      <c r="X455" s="17" t="str">
        <f>IFERROR(VLOOKUP(TablaRequerimientos[[#This Row],[ID de orden de trabajo+]],#REF!,11,FALSE),"Por validar")</f>
        <v>Por validar</v>
      </c>
      <c r="Y455" s="11" t="str">
        <f>IFERROR(VLOOKUP(TablaRequerimientos[[#This Row],[ID de orden de trabajo+]],#REF!,12,FALSE),"Por validar")</f>
        <v>Por validar</v>
      </c>
      <c r="Z455" s="11">
        <v>2.7777777722803876E-4</v>
      </c>
      <c r="AA455" s="11" t="s">
        <v>37</v>
      </c>
      <c r="AC455" s="17" t="str">
        <f>TablaRequerimientos[[#This Row],[Tiempo Total Gestión]]</f>
        <v>00:12</v>
      </c>
      <c r="AD455" s="11">
        <f t="shared" si="49"/>
        <v>0</v>
      </c>
      <c r="AE455" s="11">
        <f t="shared" si="50"/>
        <v>12</v>
      </c>
      <c r="AF455" s="11">
        <f>IF(TablaRequerimientos[[#This Row],[Prioridad]]="Baja",(AD455-24)*60+AE455,IF(TablaRequerimientos[[#This Row],[Prioridad]]="Media",(AD455-4)*60+AE455,(AD455-2)*60+AE455))</f>
        <v>-1428</v>
      </c>
      <c r="AH455" s="17" t="str">
        <f>TablaRequerimientos[[#This Row],[Tiempo Creación (HH:mm)]]</f>
        <v>Por validar</v>
      </c>
      <c r="AI455" s="11" t="e">
        <f t="shared" si="51"/>
        <v>#VALUE!</v>
      </c>
      <c r="AJ455" s="11" t="e">
        <f t="shared" si="52"/>
        <v>#VALUE!</v>
      </c>
      <c r="AK455" s="11" t="e">
        <f>IF(TablaRequerimientos[[#This Row],[Prioridad]]="Baja",((AI455*60)+AJ455)-30,IF(TablaRequerimientos[[#This Row],[Prioridad]]="Media",((AI455*60)+AJ455)-15))</f>
        <v>#VALUE!</v>
      </c>
      <c r="AM455" s="11">
        <f>TablaRequerimientos[[#This Row],[Tiempo Avance Incidente]]</f>
        <v>2.7777777722803876E-4</v>
      </c>
      <c r="AN455" s="11">
        <f t="shared" si="53"/>
        <v>0</v>
      </c>
      <c r="AO455" s="11">
        <f t="shared" si="54"/>
        <v>0</v>
      </c>
      <c r="AP455" s="11">
        <f>IF(TablaRequerimientos[[#This Row],[Prioridad]]="Baja",((AN455*60)+AO455)-720,IF(TablaRequerimientos[[#This Row],[Prioridad]]="Media",((AN455*60)+AO455)-120))</f>
        <v>-720</v>
      </c>
      <c r="AR455" t="str">
        <f t="shared" si="55"/>
        <v>viernes</v>
      </c>
    </row>
    <row r="456" spans="1:44" x14ac:dyDescent="0.25">
      <c r="A456" s="26" t="s">
        <v>4972</v>
      </c>
      <c r="B456" t="s">
        <v>4973</v>
      </c>
      <c r="C456" t="s">
        <v>771</v>
      </c>
      <c r="D456" t="s">
        <v>150</v>
      </c>
      <c r="E456" t="s">
        <v>37</v>
      </c>
      <c r="F456" t="s">
        <v>111</v>
      </c>
      <c r="G456" s="12">
        <v>43847</v>
      </c>
      <c r="H456" s="13">
        <v>0.70035879629629638</v>
      </c>
      <c r="I456" s="12">
        <v>43850</v>
      </c>
      <c r="J456" s="13">
        <v>0.65251157407407401</v>
      </c>
      <c r="K456" s="27">
        <v>43851.703240740739</v>
      </c>
      <c r="M456" s="11"/>
      <c r="O456" s="11" t="s">
        <v>2099</v>
      </c>
      <c r="P456" s="11" t="s">
        <v>37</v>
      </c>
      <c r="X456" s="17" t="str">
        <f>IFERROR(VLOOKUP(TablaRequerimientos[[#This Row],[ID de orden de trabajo+]],#REF!,11,FALSE),"Por validar")</f>
        <v>Por validar</v>
      </c>
      <c r="Y456" s="11" t="str">
        <f>IFERROR(VLOOKUP(TablaRequerimientos[[#This Row],[ID de orden de trabajo+]],#REF!,12,FALSE),"Por validar")</f>
        <v>Por validar</v>
      </c>
      <c r="Z456" s="11">
        <v>2.314814628334716E-5</v>
      </c>
      <c r="AA456" s="11" t="s">
        <v>37</v>
      </c>
      <c r="AC456" s="17" t="str">
        <f>TablaRequerimientos[[#This Row],[Tiempo Total Gestión]]</f>
        <v>01:45</v>
      </c>
      <c r="AD456" s="11">
        <f t="shared" si="49"/>
        <v>1</v>
      </c>
      <c r="AE456" s="11">
        <f t="shared" si="50"/>
        <v>45</v>
      </c>
      <c r="AF456" s="11">
        <f>IF(TablaRequerimientos[[#This Row],[Prioridad]]="Baja",(AD456-24)*60+AE456,IF(TablaRequerimientos[[#This Row],[Prioridad]]="Media",(AD456-4)*60+AE456,(AD456-2)*60+AE456))</f>
        <v>-1335</v>
      </c>
      <c r="AH456" s="17" t="str">
        <f>TablaRequerimientos[[#This Row],[Tiempo Creación (HH:mm)]]</f>
        <v>Por validar</v>
      </c>
      <c r="AI456" s="11" t="e">
        <f t="shared" si="51"/>
        <v>#VALUE!</v>
      </c>
      <c r="AJ456" s="11" t="e">
        <f t="shared" si="52"/>
        <v>#VALUE!</v>
      </c>
      <c r="AK456" s="11" t="e">
        <f>IF(TablaRequerimientos[[#This Row],[Prioridad]]="Baja",((AI456*60)+AJ456)-30,IF(TablaRequerimientos[[#This Row],[Prioridad]]="Media",((AI456*60)+AJ456)-15))</f>
        <v>#VALUE!</v>
      </c>
      <c r="AM456" s="11">
        <f>TablaRequerimientos[[#This Row],[Tiempo Avance Incidente]]</f>
        <v>2.314814628334716E-5</v>
      </c>
      <c r="AN456" s="11">
        <f t="shared" si="53"/>
        <v>0</v>
      </c>
      <c r="AO456" s="11">
        <f t="shared" si="54"/>
        <v>0</v>
      </c>
      <c r="AP456" s="11">
        <f>IF(TablaRequerimientos[[#This Row],[Prioridad]]="Baja",((AN456*60)+AO456)-720,IF(TablaRequerimientos[[#This Row],[Prioridad]]="Media",((AN456*60)+AO456)-120))</f>
        <v>-720</v>
      </c>
      <c r="AR456" t="str">
        <f t="shared" si="55"/>
        <v>viernes</v>
      </c>
    </row>
    <row r="457" spans="1:44" x14ac:dyDescent="0.25">
      <c r="A457" s="26" t="s">
        <v>4974</v>
      </c>
      <c r="B457" t="s">
        <v>4975</v>
      </c>
      <c r="C457" t="s">
        <v>462</v>
      </c>
      <c r="D457" t="s">
        <v>150</v>
      </c>
      <c r="E457" t="s">
        <v>37</v>
      </c>
      <c r="F457" t="s">
        <v>111</v>
      </c>
      <c r="G457" s="12">
        <v>43847</v>
      </c>
      <c r="H457" s="13">
        <v>0.81619212962962961</v>
      </c>
      <c r="I457" s="12">
        <v>43850</v>
      </c>
      <c r="J457" s="13">
        <v>0.75584490740740751</v>
      </c>
      <c r="K457" s="27">
        <v>43851.811296296299</v>
      </c>
      <c r="M457" s="11"/>
      <c r="O457" s="11" t="s">
        <v>4976</v>
      </c>
      <c r="P457" s="11" t="s">
        <v>37</v>
      </c>
      <c r="X457" s="17" t="str">
        <f>IFERROR(VLOOKUP(TablaRequerimientos[[#This Row],[ID de orden de trabajo+]],#REF!,11,FALSE),"Por validar")</f>
        <v>Por validar</v>
      </c>
      <c r="Y457" s="11" t="str">
        <f>IFERROR(VLOOKUP(TablaRequerimientos[[#This Row],[ID de orden de trabajo+]],#REF!,12,FALSE),"Por validar")</f>
        <v>Por validar</v>
      </c>
      <c r="Z457" s="11">
        <v>6.9444438850041479E-5</v>
      </c>
      <c r="AA457" s="11" t="s">
        <v>37</v>
      </c>
      <c r="AC457" s="17" t="str">
        <f>TablaRequerimientos[[#This Row],[Tiempo Total Gestión]]</f>
        <v>08:30</v>
      </c>
      <c r="AD457" s="11">
        <f t="shared" si="49"/>
        <v>8</v>
      </c>
      <c r="AE457" s="11">
        <f t="shared" si="50"/>
        <v>30</v>
      </c>
      <c r="AF457" s="11">
        <f>IF(TablaRequerimientos[[#This Row],[Prioridad]]="Baja",(AD457-24)*60+AE457,IF(TablaRequerimientos[[#This Row],[Prioridad]]="Media",(AD457-4)*60+AE457,(AD457-2)*60+AE457))</f>
        <v>-930</v>
      </c>
      <c r="AH457" s="17" t="str">
        <f>TablaRequerimientos[[#This Row],[Tiempo Creación (HH:mm)]]</f>
        <v>Por validar</v>
      </c>
      <c r="AI457" s="11" t="e">
        <f t="shared" si="51"/>
        <v>#VALUE!</v>
      </c>
      <c r="AJ457" s="11" t="e">
        <f t="shared" si="52"/>
        <v>#VALUE!</v>
      </c>
      <c r="AK457" s="11" t="e">
        <f>IF(TablaRequerimientos[[#This Row],[Prioridad]]="Baja",((AI457*60)+AJ457)-30,IF(TablaRequerimientos[[#This Row],[Prioridad]]="Media",((AI457*60)+AJ457)-15))</f>
        <v>#VALUE!</v>
      </c>
      <c r="AM457" s="11">
        <f>TablaRequerimientos[[#This Row],[Tiempo Avance Incidente]]</f>
        <v>6.9444438850041479E-5</v>
      </c>
      <c r="AN457" s="11">
        <f t="shared" si="53"/>
        <v>0</v>
      </c>
      <c r="AO457" s="11">
        <f t="shared" si="54"/>
        <v>0</v>
      </c>
      <c r="AP457" s="11">
        <f>IF(TablaRequerimientos[[#This Row],[Prioridad]]="Baja",((AN457*60)+AO457)-720,IF(TablaRequerimientos[[#This Row],[Prioridad]]="Media",((AN457*60)+AO457)-120))</f>
        <v>-720</v>
      </c>
      <c r="AR457" t="str">
        <f t="shared" si="55"/>
        <v>viernes</v>
      </c>
    </row>
    <row r="458" spans="1:44" x14ac:dyDescent="0.25">
      <c r="A458" s="26" t="s">
        <v>4977</v>
      </c>
      <c r="B458" t="s">
        <v>4978</v>
      </c>
      <c r="C458" t="s">
        <v>161</v>
      </c>
      <c r="D458" t="s">
        <v>150</v>
      </c>
      <c r="E458" t="s">
        <v>37</v>
      </c>
      <c r="F458" t="s">
        <v>111</v>
      </c>
      <c r="G458" s="12">
        <v>43847</v>
      </c>
      <c r="H458" s="13">
        <v>0.84739583333333324</v>
      </c>
      <c r="I458" s="12">
        <v>43850</v>
      </c>
      <c r="J458" s="13">
        <v>0.69297453703703704</v>
      </c>
      <c r="K458" s="27">
        <v>43851.703240740739</v>
      </c>
      <c r="M458" s="11"/>
      <c r="O458" s="11" t="s">
        <v>133</v>
      </c>
      <c r="P458" s="11" t="s">
        <v>37</v>
      </c>
      <c r="X458" s="17" t="str">
        <f>IFERROR(VLOOKUP(TablaRequerimientos[[#This Row],[ID de orden de trabajo+]],#REF!,11,FALSE),"Por validar")</f>
        <v>Por validar</v>
      </c>
      <c r="Y458" s="11" t="str">
        <f>IFERROR(VLOOKUP(TablaRequerimientos[[#This Row],[ID de orden de trabajo+]],#REF!,12,FALSE),"Por validar")</f>
        <v>Por validar</v>
      </c>
      <c r="Z458" s="11">
        <v>6.9444446125999093E-5</v>
      </c>
      <c r="AA458" s="11" t="s">
        <v>37</v>
      </c>
      <c r="AC458" s="17" t="str">
        <f>TablaRequerimientos[[#This Row],[Tiempo Total Gestión]]</f>
        <v>00:00</v>
      </c>
      <c r="AD458" s="11">
        <f t="shared" si="49"/>
        <v>0</v>
      </c>
      <c r="AE458" s="11">
        <f t="shared" si="50"/>
        <v>0</v>
      </c>
      <c r="AF458" s="11">
        <f>IF(TablaRequerimientos[[#This Row],[Prioridad]]="Baja",(AD458-24)*60+AE458,IF(TablaRequerimientos[[#This Row],[Prioridad]]="Media",(AD458-4)*60+AE458,(AD458-2)*60+AE458))</f>
        <v>-1440</v>
      </c>
      <c r="AH458" s="17" t="str">
        <f>TablaRequerimientos[[#This Row],[Tiempo Creación (HH:mm)]]</f>
        <v>Por validar</v>
      </c>
      <c r="AI458" s="11" t="e">
        <f t="shared" si="51"/>
        <v>#VALUE!</v>
      </c>
      <c r="AJ458" s="11" t="e">
        <f t="shared" si="52"/>
        <v>#VALUE!</v>
      </c>
      <c r="AK458" s="11" t="e">
        <f>IF(TablaRequerimientos[[#This Row],[Prioridad]]="Baja",((AI458*60)+AJ458)-30,IF(TablaRequerimientos[[#This Row],[Prioridad]]="Media",((AI458*60)+AJ458)-15))</f>
        <v>#VALUE!</v>
      </c>
      <c r="AM458" s="11">
        <f>TablaRequerimientos[[#This Row],[Tiempo Avance Incidente]]</f>
        <v>6.9444446125999093E-5</v>
      </c>
      <c r="AN458" s="11">
        <f t="shared" si="53"/>
        <v>0</v>
      </c>
      <c r="AO458" s="11">
        <f t="shared" si="54"/>
        <v>0</v>
      </c>
      <c r="AP458" s="11">
        <f>IF(TablaRequerimientos[[#This Row],[Prioridad]]="Baja",((AN458*60)+AO458)-720,IF(TablaRequerimientos[[#This Row],[Prioridad]]="Media",((AN458*60)+AO458)-120))</f>
        <v>-720</v>
      </c>
      <c r="AR458" t="str">
        <f t="shared" si="55"/>
        <v>viernes</v>
      </c>
    </row>
    <row r="459" spans="1:44" x14ac:dyDescent="0.25">
      <c r="A459" s="26" t="s">
        <v>4979</v>
      </c>
      <c r="B459" t="s">
        <v>4207</v>
      </c>
      <c r="C459" t="s">
        <v>462</v>
      </c>
      <c r="D459" t="s">
        <v>150</v>
      </c>
      <c r="E459" t="s">
        <v>37</v>
      </c>
      <c r="F459" t="s">
        <v>111</v>
      </c>
      <c r="G459" s="12">
        <v>43847</v>
      </c>
      <c r="H459" s="13">
        <v>0.86082175925925919</v>
      </c>
      <c r="I459" s="12">
        <v>43850</v>
      </c>
      <c r="J459" s="13">
        <v>0.63756944444444441</v>
      </c>
      <c r="K459" s="27">
        <v>43851.703240740739</v>
      </c>
      <c r="M459" s="11"/>
      <c r="O459" s="11" t="s">
        <v>554</v>
      </c>
      <c r="P459" s="11" t="s">
        <v>37</v>
      </c>
      <c r="X459" s="17" t="str">
        <f>IFERROR(VLOOKUP(TablaRequerimientos[[#This Row],[ID de orden de trabajo+]],#REF!,11,FALSE),"Por validar")</f>
        <v>Por validar</v>
      </c>
      <c r="Y459" s="11" t="str">
        <f>IFERROR(VLOOKUP(TablaRequerimientos[[#This Row],[ID de orden de trabajo+]],#REF!,12,FALSE),"Por validar")</f>
        <v>Por validar</v>
      </c>
      <c r="Z459" s="11">
        <v>5.787037662230432E-5</v>
      </c>
      <c r="AA459" s="11" t="s">
        <v>37</v>
      </c>
      <c r="AC459" s="17" t="str">
        <f>TablaRequerimientos[[#This Row],[Tiempo Total Gestión]]</f>
        <v>00:53</v>
      </c>
      <c r="AD459" s="11">
        <f t="shared" si="49"/>
        <v>0</v>
      </c>
      <c r="AE459" s="11">
        <f t="shared" si="50"/>
        <v>53</v>
      </c>
      <c r="AF459" s="11">
        <f>IF(TablaRequerimientos[[#This Row],[Prioridad]]="Baja",(AD459-24)*60+AE459,IF(TablaRequerimientos[[#This Row],[Prioridad]]="Media",(AD459-4)*60+AE459,(AD459-2)*60+AE459))</f>
        <v>-1387</v>
      </c>
      <c r="AH459" s="17" t="str">
        <f>TablaRequerimientos[[#This Row],[Tiempo Creación (HH:mm)]]</f>
        <v>Por validar</v>
      </c>
      <c r="AI459" s="11" t="e">
        <f t="shared" si="51"/>
        <v>#VALUE!</v>
      </c>
      <c r="AJ459" s="11" t="e">
        <f t="shared" si="52"/>
        <v>#VALUE!</v>
      </c>
      <c r="AK459" s="11" t="e">
        <f>IF(TablaRequerimientos[[#This Row],[Prioridad]]="Baja",((AI459*60)+AJ459)-30,IF(TablaRequerimientos[[#This Row],[Prioridad]]="Media",((AI459*60)+AJ459)-15))</f>
        <v>#VALUE!</v>
      </c>
      <c r="AM459" s="11">
        <f>TablaRequerimientos[[#This Row],[Tiempo Avance Incidente]]</f>
        <v>5.787037662230432E-5</v>
      </c>
      <c r="AN459" s="11">
        <f t="shared" si="53"/>
        <v>0</v>
      </c>
      <c r="AO459" s="11">
        <f t="shared" si="54"/>
        <v>0</v>
      </c>
      <c r="AP459" s="11">
        <f>IF(TablaRequerimientos[[#This Row],[Prioridad]]="Baja",((AN459*60)+AO459)-720,IF(TablaRequerimientos[[#This Row],[Prioridad]]="Media",((AN459*60)+AO459)-120))</f>
        <v>-720</v>
      </c>
      <c r="AR459" t="str">
        <f t="shared" si="55"/>
        <v>viernes</v>
      </c>
    </row>
    <row r="460" spans="1:44" x14ac:dyDescent="0.25">
      <c r="A460" s="26" t="s">
        <v>4980</v>
      </c>
      <c r="B460" t="s">
        <v>4981</v>
      </c>
      <c r="C460" t="s">
        <v>32</v>
      </c>
      <c r="D460" t="s">
        <v>150</v>
      </c>
      <c r="E460" t="s">
        <v>37</v>
      </c>
      <c r="F460" t="s">
        <v>111</v>
      </c>
      <c r="G460" s="12">
        <v>43848</v>
      </c>
      <c r="H460" s="13">
        <v>0.80266203703703709</v>
      </c>
      <c r="I460" s="12">
        <v>43850</v>
      </c>
      <c r="J460" s="13">
        <v>0.66561342592592598</v>
      </c>
      <c r="K460" s="27">
        <v>43851.703240740739</v>
      </c>
      <c r="M460" s="11"/>
      <c r="O460" s="11" t="s">
        <v>327</v>
      </c>
      <c r="P460" s="11" t="s">
        <v>37</v>
      </c>
      <c r="X460" s="17" t="str">
        <f>IFERROR(VLOOKUP(TablaRequerimientos[[#This Row],[ID de orden de trabajo+]],#REF!,11,FALSE),"Por validar")</f>
        <v>Por validar</v>
      </c>
      <c r="Y460" s="11" t="str">
        <f>IFERROR(VLOOKUP(TablaRequerimientos[[#This Row],[ID de orden de trabajo+]],#REF!,12,FALSE),"Por validar")</f>
        <v>Por validar</v>
      </c>
      <c r="Z460" s="11">
        <v>3.4722223062999547E-5</v>
      </c>
      <c r="AA460" s="11" t="s">
        <v>37</v>
      </c>
      <c r="AC460" s="17" t="str">
        <f>TablaRequerimientos[[#This Row],[Tiempo Total Gestión]]</f>
        <v>00:04</v>
      </c>
      <c r="AD460" s="11">
        <f t="shared" si="49"/>
        <v>0</v>
      </c>
      <c r="AE460" s="11">
        <f t="shared" si="50"/>
        <v>4</v>
      </c>
      <c r="AF460" s="11">
        <f>IF(TablaRequerimientos[[#This Row],[Prioridad]]="Baja",(AD460-24)*60+AE460,IF(TablaRequerimientos[[#This Row],[Prioridad]]="Media",(AD460-4)*60+AE460,(AD460-2)*60+AE460))</f>
        <v>-1436</v>
      </c>
      <c r="AH460" s="17" t="str">
        <f>TablaRequerimientos[[#This Row],[Tiempo Creación (HH:mm)]]</f>
        <v>Por validar</v>
      </c>
      <c r="AI460" s="11" t="e">
        <f t="shared" si="51"/>
        <v>#VALUE!</v>
      </c>
      <c r="AJ460" s="11" t="e">
        <f t="shared" si="52"/>
        <v>#VALUE!</v>
      </c>
      <c r="AK460" s="11" t="e">
        <f>IF(TablaRequerimientos[[#This Row],[Prioridad]]="Baja",((AI460*60)+AJ460)-30,IF(TablaRequerimientos[[#This Row],[Prioridad]]="Media",((AI460*60)+AJ460)-15))</f>
        <v>#VALUE!</v>
      </c>
      <c r="AM460" s="11">
        <f>TablaRequerimientos[[#This Row],[Tiempo Avance Incidente]]</f>
        <v>3.4722223062999547E-5</v>
      </c>
      <c r="AN460" s="11">
        <f t="shared" si="53"/>
        <v>0</v>
      </c>
      <c r="AO460" s="11">
        <f t="shared" si="54"/>
        <v>0</v>
      </c>
      <c r="AP460" s="11">
        <f>IF(TablaRequerimientos[[#This Row],[Prioridad]]="Baja",((AN460*60)+AO460)-720,IF(TablaRequerimientos[[#This Row],[Prioridad]]="Media",((AN460*60)+AO460)-120))</f>
        <v>-720</v>
      </c>
      <c r="AR460" t="str">
        <f t="shared" si="55"/>
        <v>sábado</v>
      </c>
    </row>
    <row r="461" spans="1:44" x14ac:dyDescent="0.25">
      <c r="A461" s="26" t="s">
        <v>4982</v>
      </c>
      <c r="B461" t="s">
        <v>4617</v>
      </c>
      <c r="C461" t="s">
        <v>395</v>
      </c>
      <c r="D461" t="s">
        <v>150</v>
      </c>
      <c r="E461" t="s">
        <v>37</v>
      </c>
      <c r="F461" t="s">
        <v>111</v>
      </c>
      <c r="G461" s="12">
        <v>43850</v>
      </c>
      <c r="H461" s="13">
        <v>0.36086805555555551</v>
      </c>
      <c r="I461" s="12">
        <v>43850</v>
      </c>
      <c r="J461" s="13">
        <v>0.47951388888888885</v>
      </c>
      <c r="K461" s="27">
        <v>43851.549953703703</v>
      </c>
      <c r="M461" s="11"/>
      <c r="O461" s="11" t="s">
        <v>1823</v>
      </c>
      <c r="P461" s="11" t="s">
        <v>37</v>
      </c>
      <c r="X461" s="17" t="str">
        <f>IFERROR(VLOOKUP(TablaRequerimientos[[#This Row],[ID de orden de trabajo+]],#REF!,11,FALSE),"Por validar")</f>
        <v>Por validar</v>
      </c>
      <c r="Y461" s="11" t="str">
        <f>IFERROR(VLOOKUP(TablaRequerimientos[[#This Row],[ID de orden de trabajo+]],#REF!,12,FALSE),"Por validar")</f>
        <v>Por validar</v>
      </c>
      <c r="Z461" s="11">
        <v>1.1574076779652387E-5</v>
      </c>
      <c r="AA461" s="11" t="s">
        <v>37</v>
      </c>
      <c r="AC461" s="17" t="str">
        <f>TablaRequerimientos[[#This Row],[Tiempo Total Gestión]]</f>
        <v>01:56</v>
      </c>
      <c r="AD461" s="11">
        <f t="shared" si="49"/>
        <v>1</v>
      </c>
      <c r="AE461" s="11">
        <f t="shared" si="50"/>
        <v>56</v>
      </c>
      <c r="AF461" s="11">
        <f>IF(TablaRequerimientos[[#This Row],[Prioridad]]="Baja",(AD461-24)*60+AE461,IF(TablaRequerimientos[[#This Row],[Prioridad]]="Media",(AD461-4)*60+AE461,(AD461-2)*60+AE461))</f>
        <v>-1324</v>
      </c>
      <c r="AH461" s="17" t="str">
        <f>TablaRequerimientos[[#This Row],[Tiempo Creación (HH:mm)]]</f>
        <v>Por validar</v>
      </c>
      <c r="AI461" s="11" t="e">
        <f t="shared" si="51"/>
        <v>#VALUE!</v>
      </c>
      <c r="AJ461" s="11" t="e">
        <f t="shared" si="52"/>
        <v>#VALUE!</v>
      </c>
      <c r="AK461" s="11" t="e">
        <f>IF(TablaRequerimientos[[#This Row],[Prioridad]]="Baja",((AI461*60)+AJ461)-30,IF(TablaRequerimientos[[#This Row],[Prioridad]]="Media",((AI461*60)+AJ461)-15))</f>
        <v>#VALUE!</v>
      </c>
      <c r="AM461" s="11">
        <f>TablaRequerimientos[[#This Row],[Tiempo Avance Incidente]]</f>
        <v>1.1574076779652387E-5</v>
      </c>
      <c r="AN461" s="11">
        <f t="shared" si="53"/>
        <v>0</v>
      </c>
      <c r="AO461" s="11">
        <f t="shared" si="54"/>
        <v>0</v>
      </c>
      <c r="AP461" s="11">
        <f>IF(TablaRequerimientos[[#This Row],[Prioridad]]="Baja",((AN461*60)+AO461)-720,IF(TablaRequerimientos[[#This Row],[Prioridad]]="Media",((AN461*60)+AO461)-120))</f>
        <v>-720</v>
      </c>
      <c r="AR461" t="str">
        <f t="shared" si="55"/>
        <v>lunes</v>
      </c>
    </row>
    <row r="462" spans="1:44" x14ac:dyDescent="0.25">
      <c r="A462" s="26" t="s">
        <v>4983</v>
      </c>
      <c r="B462" t="s">
        <v>4704</v>
      </c>
      <c r="C462" t="s">
        <v>395</v>
      </c>
      <c r="D462" t="s">
        <v>150</v>
      </c>
      <c r="E462" t="s">
        <v>37</v>
      </c>
      <c r="F462" t="s">
        <v>111</v>
      </c>
      <c r="G462" s="12">
        <v>43850</v>
      </c>
      <c r="H462" s="13">
        <v>0.38693287037037033</v>
      </c>
      <c r="I462" s="12">
        <v>43850</v>
      </c>
      <c r="J462" s="13">
        <v>0.3901736111111111</v>
      </c>
      <c r="K462" s="27">
        <v>43851.471041666664</v>
      </c>
      <c r="M462" s="11"/>
      <c r="O462" s="11" t="s">
        <v>327</v>
      </c>
      <c r="P462" s="11" t="s">
        <v>37</v>
      </c>
      <c r="X462" s="17" t="str">
        <f>IFERROR(VLOOKUP(TablaRequerimientos[[#This Row],[ID de orden de trabajo+]],#REF!,11,FALSE),"Por validar")</f>
        <v>Por validar</v>
      </c>
      <c r="Y462" s="11" t="str">
        <f>IFERROR(VLOOKUP(TablaRequerimientos[[#This Row],[ID de orden de trabajo+]],#REF!,12,FALSE),"Por validar")</f>
        <v>Por validar</v>
      </c>
      <c r="Z462" s="11" t="s">
        <v>7995</v>
      </c>
      <c r="AA462" s="11" t="s">
        <v>7995</v>
      </c>
      <c r="AC462" s="17" t="str">
        <f>TablaRequerimientos[[#This Row],[Tiempo Total Gestión]]</f>
        <v>00:04</v>
      </c>
      <c r="AD462" s="11">
        <f t="shared" si="49"/>
        <v>0</v>
      </c>
      <c r="AE462" s="11">
        <f t="shared" si="50"/>
        <v>4</v>
      </c>
      <c r="AF462" s="11">
        <f>IF(TablaRequerimientos[[#This Row],[Prioridad]]="Baja",(AD462-24)*60+AE462,IF(TablaRequerimientos[[#This Row],[Prioridad]]="Media",(AD462-4)*60+AE462,(AD462-2)*60+AE462))</f>
        <v>-1436</v>
      </c>
      <c r="AH462" s="17" t="str">
        <f>TablaRequerimientos[[#This Row],[Tiempo Creación (HH:mm)]]</f>
        <v>Por validar</v>
      </c>
      <c r="AI462" s="11" t="e">
        <f t="shared" si="51"/>
        <v>#VALUE!</v>
      </c>
      <c r="AJ462" s="11" t="e">
        <f t="shared" si="52"/>
        <v>#VALUE!</v>
      </c>
      <c r="AK462" s="11" t="e">
        <f>IF(TablaRequerimientos[[#This Row],[Prioridad]]="Baja",((AI462*60)+AJ462)-30,IF(TablaRequerimientos[[#This Row],[Prioridad]]="Media",((AI462*60)+AJ462)-15))</f>
        <v>#VALUE!</v>
      </c>
      <c r="AM462" s="11" t="str">
        <f>TablaRequerimientos[[#This Row],[Tiempo Avance Incidente]]</f>
        <v>POR VALIDAR</v>
      </c>
      <c r="AN462" s="11" t="e">
        <f t="shared" si="53"/>
        <v>#VALUE!</v>
      </c>
      <c r="AO462" s="11" t="e">
        <f t="shared" si="54"/>
        <v>#VALUE!</v>
      </c>
      <c r="AP462" s="11" t="e">
        <f>IF(TablaRequerimientos[[#This Row],[Prioridad]]="Baja",((AN462*60)+AO462)-720,IF(TablaRequerimientos[[#This Row],[Prioridad]]="Media",((AN462*60)+AO462)-120))</f>
        <v>#VALUE!</v>
      </c>
      <c r="AR462" t="str">
        <f t="shared" si="55"/>
        <v>lunes</v>
      </c>
    </row>
    <row r="463" spans="1:44" x14ac:dyDescent="0.25">
      <c r="A463" s="26" t="s">
        <v>4984</v>
      </c>
      <c r="B463" t="s">
        <v>4985</v>
      </c>
      <c r="C463" t="s">
        <v>395</v>
      </c>
      <c r="D463" t="s">
        <v>150</v>
      </c>
      <c r="E463" t="s">
        <v>37</v>
      </c>
      <c r="F463" t="s">
        <v>111</v>
      </c>
      <c r="G463" s="12">
        <v>43850</v>
      </c>
      <c r="H463" s="13">
        <v>0.41013888888888889</v>
      </c>
      <c r="I463" s="12">
        <v>43850</v>
      </c>
      <c r="J463" s="13">
        <v>0.47255787037037034</v>
      </c>
      <c r="K463" s="27">
        <v>43851.549953703703</v>
      </c>
      <c r="M463" s="11"/>
      <c r="O463" s="11" t="s">
        <v>627</v>
      </c>
      <c r="P463" s="11" t="s">
        <v>37</v>
      </c>
      <c r="X463" s="17" t="str">
        <f>IFERROR(VLOOKUP(TablaRequerimientos[[#This Row],[ID de orden de trabajo+]],#REF!,11,FALSE),"Por validar")</f>
        <v>Por validar</v>
      </c>
      <c r="Y463" s="11" t="str">
        <f>IFERROR(VLOOKUP(TablaRequerimientos[[#This Row],[ID de orden de trabajo+]],#REF!,12,FALSE),"Por validar")</f>
        <v>Por validar</v>
      </c>
      <c r="Z463" s="11">
        <v>5.1157407433493063E-3</v>
      </c>
      <c r="AA463" s="11" t="s">
        <v>37</v>
      </c>
      <c r="AC463" s="17" t="str">
        <f>TablaRequerimientos[[#This Row],[Tiempo Total Gestión]]</f>
        <v>01:23</v>
      </c>
      <c r="AD463" s="11">
        <f t="shared" si="49"/>
        <v>1</v>
      </c>
      <c r="AE463" s="11">
        <f t="shared" si="50"/>
        <v>23</v>
      </c>
      <c r="AF463" s="11">
        <f>IF(TablaRequerimientos[[#This Row],[Prioridad]]="Baja",(AD463-24)*60+AE463,IF(TablaRequerimientos[[#This Row],[Prioridad]]="Media",(AD463-4)*60+AE463,(AD463-2)*60+AE463))</f>
        <v>-1357</v>
      </c>
      <c r="AH463" s="17" t="str">
        <f>TablaRequerimientos[[#This Row],[Tiempo Creación (HH:mm)]]</f>
        <v>Por validar</v>
      </c>
      <c r="AI463" s="11" t="e">
        <f t="shared" si="51"/>
        <v>#VALUE!</v>
      </c>
      <c r="AJ463" s="11" t="e">
        <f t="shared" si="52"/>
        <v>#VALUE!</v>
      </c>
      <c r="AK463" s="11" t="e">
        <f>IF(TablaRequerimientos[[#This Row],[Prioridad]]="Baja",((AI463*60)+AJ463)-30,IF(TablaRequerimientos[[#This Row],[Prioridad]]="Media",((AI463*60)+AJ463)-15))</f>
        <v>#VALUE!</v>
      </c>
      <c r="AM463" s="11">
        <f>TablaRequerimientos[[#This Row],[Tiempo Avance Incidente]]</f>
        <v>5.1157407433493063E-3</v>
      </c>
      <c r="AN463" s="11">
        <f t="shared" si="53"/>
        <v>0</v>
      </c>
      <c r="AO463" s="11">
        <f t="shared" si="54"/>
        <v>7</v>
      </c>
      <c r="AP463" s="11">
        <f>IF(TablaRequerimientos[[#This Row],[Prioridad]]="Baja",((AN463*60)+AO463)-720,IF(TablaRequerimientos[[#This Row],[Prioridad]]="Media",((AN463*60)+AO463)-120))</f>
        <v>-713</v>
      </c>
      <c r="AR463" t="str">
        <f t="shared" si="55"/>
        <v>lunes</v>
      </c>
    </row>
    <row r="464" spans="1:44" x14ac:dyDescent="0.25">
      <c r="A464" s="26" t="s">
        <v>4986</v>
      </c>
      <c r="B464" t="s">
        <v>4987</v>
      </c>
      <c r="C464" t="s">
        <v>395</v>
      </c>
      <c r="D464" t="s">
        <v>150</v>
      </c>
      <c r="E464" t="s">
        <v>37</v>
      </c>
      <c r="F464" t="s">
        <v>111</v>
      </c>
      <c r="G464" s="12">
        <v>43850</v>
      </c>
      <c r="H464" s="13">
        <v>0.43155092592592598</v>
      </c>
      <c r="I464" s="12">
        <v>43851</v>
      </c>
      <c r="J464" s="13">
        <v>0.67317129629629635</v>
      </c>
      <c r="K464" s="27">
        <v>43852.70275462963</v>
      </c>
      <c r="M464" s="11"/>
      <c r="O464" s="11" t="s">
        <v>48</v>
      </c>
      <c r="P464" s="11" t="s">
        <v>37</v>
      </c>
      <c r="X464" s="17" t="str">
        <f>IFERROR(VLOOKUP(TablaRequerimientos[[#This Row],[ID de orden de trabajo+]],#REF!,11,FALSE),"Por validar")</f>
        <v>Por validar</v>
      </c>
      <c r="Y464" s="11" t="str">
        <f>IFERROR(VLOOKUP(TablaRequerimientos[[#This Row],[ID de orden de trabajo+]],#REF!,12,FALSE),"Por validar")</f>
        <v>Por validar</v>
      </c>
      <c r="Z464" s="11">
        <v>1.1805555550381541E-3</v>
      </c>
      <c r="AA464" s="11" t="s">
        <v>37</v>
      </c>
      <c r="AC464" s="17" t="str">
        <f>TablaRequerimientos[[#This Row],[Tiempo Total Gestión]]</f>
        <v>00:02</v>
      </c>
      <c r="AD464" s="11">
        <f t="shared" si="49"/>
        <v>0</v>
      </c>
      <c r="AE464" s="11">
        <f t="shared" si="50"/>
        <v>2</v>
      </c>
      <c r="AF464" s="11">
        <f>IF(TablaRequerimientos[[#This Row],[Prioridad]]="Baja",(AD464-24)*60+AE464,IF(TablaRequerimientos[[#This Row],[Prioridad]]="Media",(AD464-4)*60+AE464,(AD464-2)*60+AE464))</f>
        <v>-1438</v>
      </c>
      <c r="AH464" s="17" t="str">
        <f>TablaRequerimientos[[#This Row],[Tiempo Creación (HH:mm)]]</f>
        <v>Por validar</v>
      </c>
      <c r="AI464" s="11" t="e">
        <f t="shared" si="51"/>
        <v>#VALUE!</v>
      </c>
      <c r="AJ464" s="11" t="e">
        <f t="shared" si="52"/>
        <v>#VALUE!</v>
      </c>
      <c r="AK464" s="11" t="e">
        <f>IF(TablaRequerimientos[[#This Row],[Prioridad]]="Baja",((AI464*60)+AJ464)-30,IF(TablaRequerimientos[[#This Row],[Prioridad]]="Media",((AI464*60)+AJ464)-15))</f>
        <v>#VALUE!</v>
      </c>
      <c r="AM464" s="11">
        <f>TablaRequerimientos[[#This Row],[Tiempo Avance Incidente]]</f>
        <v>1.1805555550381541E-3</v>
      </c>
      <c r="AN464" s="11">
        <f t="shared" si="53"/>
        <v>0</v>
      </c>
      <c r="AO464" s="11">
        <f t="shared" si="54"/>
        <v>1</v>
      </c>
      <c r="AP464" s="11">
        <f>IF(TablaRequerimientos[[#This Row],[Prioridad]]="Baja",((AN464*60)+AO464)-720,IF(TablaRequerimientos[[#This Row],[Prioridad]]="Media",((AN464*60)+AO464)-120))</f>
        <v>-719</v>
      </c>
      <c r="AR464" t="str">
        <f t="shared" si="55"/>
        <v>lunes</v>
      </c>
    </row>
    <row r="465" spans="1:44" x14ac:dyDescent="0.25">
      <c r="A465" s="26" t="s">
        <v>4988</v>
      </c>
      <c r="B465" t="s">
        <v>4989</v>
      </c>
      <c r="C465" t="s">
        <v>395</v>
      </c>
      <c r="D465" t="s">
        <v>150</v>
      </c>
      <c r="E465" t="s">
        <v>37</v>
      </c>
      <c r="F465" t="s">
        <v>111</v>
      </c>
      <c r="G465" s="12">
        <v>43850</v>
      </c>
      <c r="H465" s="13">
        <v>0.38805555555555554</v>
      </c>
      <c r="I465" s="12">
        <v>43850</v>
      </c>
      <c r="J465" s="13">
        <v>0.44658564814814811</v>
      </c>
      <c r="K465" s="27">
        <v>43851.471041666664</v>
      </c>
      <c r="M465" s="11"/>
      <c r="O465" s="11" t="s">
        <v>2625</v>
      </c>
      <c r="P465" s="11" t="s">
        <v>37</v>
      </c>
      <c r="X465" s="17" t="str">
        <f>IFERROR(VLOOKUP(TablaRequerimientos[[#This Row],[ID de orden de trabajo+]],#REF!,11,FALSE),"Por validar")</f>
        <v>Por validar</v>
      </c>
      <c r="Y465" s="11" t="str">
        <f>IFERROR(VLOOKUP(TablaRequerimientos[[#This Row],[ID de orden de trabajo+]],#REF!,12,FALSE),"Por validar")</f>
        <v>Por validar</v>
      </c>
      <c r="Z465" s="11">
        <v>3.819444464170374E-4</v>
      </c>
      <c r="AA465" s="11" t="s">
        <v>37</v>
      </c>
      <c r="AC465" s="17" t="str">
        <f>TablaRequerimientos[[#This Row],[Tiempo Total Gestión]]</f>
        <v>01:12</v>
      </c>
      <c r="AD465" s="11">
        <f t="shared" si="49"/>
        <v>1</v>
      </c>
      <c r="AE465" s="11">
        <f t="shared" si="50"/>
        <v>12</v>
      </c>
      <c r="AF465" s="11">
        <f>IF(TablaRequerimientos[[#This Row],[Prioridad]]="Baja",(AD465-24)*60+AE465,IF(TablaRequerimientos[[#This Row],[Prioridad]]="Media",(AD465-4)*60+AE465,(AD465-2)*60+AE465))</f>
        <v>-1368</v>
      </c>
      <c r="AH465" s="17" t="str">
        <f>TablaRequerimientos[[#This Row],[Tiempo Creación (HH:mm)]]</f>
        <v>Por validar</v>
      </c>
      <c r="AI465" s="11" t="e">
        <f t="shared" si="51"/>
        <v>#VALUE!</v>
      </c>
      <c r="AJ465" s="11" t="e">
        <f t="shared" si="52"/>
        <v>#VALUE!</v>
      </c>
      <c r="AK465" s="11" t="e">
        <f>IF(TablaRequerimientos[[#This Row],[Prioridad]]="Baja",((AI465*60)+AJ465)-30,IF(TablaRequerimientos[[#This Row],[Prioridad]]="Media",((AI465*60)+AJ465)-15))</f>
        <v>#VALUE!</v>
      </c>
      <c r="AM465" s="11">
        <f>TablaRequerimientos[[#This Row],[Tiempo Avance Incidente]]</f>
        <v>3.819444464170374E-4</v>
      </c>
      <c r="AN465" s="11">
        <f t="shared" si="53"/>
        <v>0</v>
      </c>
      <c r="AO465" s="11">
        <f t="shared" si="54"/>
        <v>0</v>
      </c>
      <c r="AP465" s="11">
        <f>IF(TablaRequerimientos[[#This Row],[Prioridad]]="Baja",((AN465*60)+AO465)-720,IF(TablaRequerimientos[[#This Row],[Prioridad]]="Media",((AN465*60)+AO465)-120))</f>
        <v>-720</v>
      </c>
      <c r="AR465" t="str">
        <f t="shared" si="55"/>
        <v>lunes</v>
      </c>
    </row>
    <row r="466" spans="1:44" x14ac:dyDescent="0.25">
      <c r="A466" s="26" t="s">
        <v>4990</v>
      </c>
      <c r="B466" t="s">
        <v>4991</v>
      </c>
      <c r="C466" t="s">
        <v>149</v>
      </c>
      <c r="D466" t="s">
        <v>150</v>
      </c>
      <c r="E466" t="s">
        <v>37</v>
      </c>
      <c r="F466" t="s">
        <v>111</v>
      </c>
      <c r="G466" s="12">
        <v>43850</v>
      </c>
      <c r="H466" s="13">
        <v>0.39488425925925924</v>
      </c>
      <c r="I466" s="12">
        <v>43857</v>
      </c>
      <c r="J466" s="13">
        <v>0.40604166666666663</v>
      </c>
      <c r="K466" s="27">
        <v>43858.474664351852</v>
      </c>
      <c r="M466" s="11"/>
      <c r="O466" s="11" t="s">
        <v>4992</v>
      </c>
      <c r="P466" s="11" t="s">
        <v>37</v>
      </c>
      <c r="X466" s="17" t="str">
        <f>IFERROR(VLOOKUP(TablaRequerimientos[[#This Row],[ID de orden de trabajo+]],#REF!,11,FALSE),"Por validar")</f>
        <v>Por validar</v>
      </c>
      <c r="Y466" s="11" t="str">
        <f>IFERROR(VLOOKUP(TablaRequerimientos[[#This Row],[ID de orden de trabajo+]],#REF!,12,FALSE),"Por validar")</f>
        <v>Por validar</v>
      </c>
      <c r="Z466" s="11">
        <v>2.314814628334716E-5</v>
      </c>
      <c r="AA466" s="11" t="s">
        <v>37</v>
      </c>
      <c r="AC466" s="17" t="str">
        <f>TablaRequerimientos[[#This Row],[Tiempo Total Gestión]]</f>
        <v>09:20</v>
      </c>
      <c r="AD466" s="11">
        <f t="shared" si="49"/>
        <v>9</v>
      </c>
      <c r="AE466" s="11">
        <f t="shared" si="50"/>
        <v>20</v>
      </c>
      <c r="AF466" s="11">
        <f>IF(TablaRequerimientos[[#This Row],[Prioridad]]="Baja",(AD466-24)*60+AE466,IF(TablaRequerimientos[[#This Row],[Prioridad]]="Media",(AD466-4)*60+AE466,(AD466-2)*60+AE466))</f>
        <v>-880</v>
      </c>
      <c r="AH466" s="17" t="str">
        <f>TablaRequerimientos[[#This Row],[Tiempo Creación (HH:mm)]]</f>
        <v>Por validar</v>
      </c>
      <c r="AI466" s="11" t="e">
        <f t="shared" si="51"/>
        <v>#VALUE!</v>
      </c>
      <c r="AJ466" s="11" t="e">
        <f t="shared" si="52"/>
        <v>#VALUE!</v>
      </c>
      <c r="AK466" s="11" t="e">
        <f>IF(TablaRequerimientos[[#This Row],[Prioridad]]="Baja",((AI466*60)+AJ466)-30,IF(TablaRequerimientos[[#This Row],[Prioridad]]="Media",((AI466*60)+AJ466)-15))</f>
        <v>#VALUE!</v>
      </c>
      <c r="AM466" s="11">
        <f>TablaRequerimientos[[#This Row],[Tiempo Avance Incidente]]</f>
        <v>2.314814628334716E-5</v>
      </c>
      <c r="AN466" s="11">
        <f t="shared" si="53"/>
        <v>0</v>
      </c>
      <c r="AO466" s="11">
        <f t="shared" si="54"/>
        <v>0</v>
      </c>
      <c r="AP466" s="11">
        <f>IF(TablaRequerimientos[[#This Row],[Prioridad]]="Baja",((AN466*60)+AO466)-720,IF(TablaRequerimientos[[#This Row],[Prioridad]]="Media",((AN466*60)+AO466)-120))</f>
        <v>-720</v>
      </c>
      <c r="AR466" t="str">
        <f t="shared" si="55"/>
        <v>lunes</v>
      </c>
    </row>
    <row r="467" spans="1:44" x14ac:dyDescent="0.25">
      <c r="A467" s="26" t="s">
        <v>4993</v>
      </c>
      <c r="B467" t="s">
        <v>4994</v>
      </c>
      <c r="C467" t="s">
        <v>161</v>
      </c>
      <c r="D467" t="s">
        <v>150</v>
      </c>
      <c r="E467" t="s">
        <v>37</v>
      </c>
      <c r="F467" t="s">
        <v>124</v>
      </c>
      <c r="G467" s="12">
        <v>43850</v>
      </c>
      <c r="H467" s="13">
        <v>0.46421296296296299</v>
      </c>
      <c r="I467" s="12">
        <v>43850</v>
      </c>
      <c r="J467" s="13">
        <v>0.72344907407407411</v>
      </c>
      <c r="K467" s="27">
        <v>43851.811296296299</v>
      </c>
      <c r="M467" s="11"/>
      <c r="O467" s="11" t="s">
        <v>491</v>
      </c>
      <c r="P467" s="11" t="s">
        <v>37</v>
      </c>
      <c r="X467" s="17" t="str">
        <f>IFERROR(VLOOKUP(TablaRequerimientos[[#This Row],[ID de orden de trabajo+]],#REF!,11,FALSE),"Por validar")</f>
        <v>Por validar</v>
      </c>
      <c r="Y467" s="11" t="str">
        <f>IFERROR(VLOOKUP(TablaRequerimientos[[#This Row],[ID de orden de trabajo+]],#REF!,12,FALSE),"Por validar")</f>
        <v>Por validar</v>
      </c>
      <c r="Z467" s="11">
        <v>1.1574076779652387E-5</v>
      </c>
      <c r="AA467" s="11" t="s">
        <v>37</v>
      </c>
      <c r="AC467" s="17" t="str">
        <f>TablaRequerimientos[[#This Row],[Tiempo Total Gestión]]</f>
        <v>00:22</v>
      </c>
      <c r="AD467" s="11">
        <f t="shared" si="49"/>
        <v>0</v>
      </c>
      <c r="AE467" s="11">
        <f t="shared" si="50"/>
        <v>22</v>
      </c>
      <c r="AF467" s="11">
        <f>IF(TablaRequerimientos[[#This Row],[Prioridad]]="Baja",(AD467-24)*60+AE467,IF(TablaRequerimientos[[#This Row],[Prioridad]]="Media",(AD467-4)*60+AE467,(AD467-2)*60+AE467))</f>
        <v>-1418</v>
      </c>
      <c r="AH467" s="17" t="str">
        <f>TablaRequerimientos[[#This Row],[Tiempo Creación (HH:mm)]]</f>
        <v>Por validar</v>
      </c>
      <c r="AI467" s="11" t="e">
        <f t="shared" si="51"/>
        <v>#VALUE!</v>
      </c>
      <c r="AJ467" s="11" t="e">
        <f t="shared" si="52"/>
        <v>#VALUE!</v>
      </c>
      <c r="AK467" s="11" t="e">
        <f>IF(TablaRequerimientos[[#This Row],[Prioridad]]="Baja",((AI467*60)+AJ467)-30,IF(TablaRequerimientos[[#This Row],[Prioridad]]="Media",((AI467*60)+AJ467)-15))</f>
        <v>#VALUE!</v>
      </c>
      <c r="AM467" s="11">
        <f>TablaRequerimientos[[#This Row],[Tiempo Avance Incidente]]</f>
        <v>1.1574076779652387E-5</v>
      </c>
      <c r="AN467" s="11">
        <f t="shared" si="53"/>
        <v>0</v>
      </c>
      <c r="AO467" s="11">
        <f t="shared" si="54"/>
        <v>0</v>
      </c>
      <c r="AP467" s="11">
        <f>IF(TablaRequerimientos[[#This Row],[Prioridad]]="Baja",((AN467*60)+AO467)-720,IF(TablaRequerimientos[[#This Row],[Prioridad]]="Media",((AN467*60)+AO467)-120))</f>
        <v>-720</v>
      </c>
      <c r="AR467" t="str">
        <f t="shared" si="55"/>
        <v>lunes</v>
      </c>
    </row>
    <row r="468" spans="1:44" x14ac:dyDescent="0.25">
      <c r="A468" s="26" t="s">
        <v>4995</v>
      </c>
      <c r="B468" t="s">
        <v>4994</v>
      </c>
      <c r="C468" t="s">
        <v>395</v>
      </c>
      <c r="D468" t="s">
        <v>150</v>
      </c>
      <c r="E468" t="s">
        <v>37</v>
      </c>
      <c r="F468" t="s">
        <v>124</v>
      </c>
      <c r="G468" s="12">
        <v>43850</v>
      </c>
      <c r="H468" s="13">
        <v>0.46393518518518517</v>
      </c>
      <c r="I468" s="12">
        <v>43850</v>
      </c>
      <c r="J468" s="13">
        <v>0.72324074074074074</v>
      </c>
      <c r="K468" s="27">
        <v>43851.811296296299</v>
      </c>
      <c r="M468" s="11"/>
      <c r="O468" s="11" t="s">
        <v>491</v>
      </c>
      <c r="P468" s="11" t="s">
        <v>37</v>
      </c>
      <c r="X468" s="17" t="str">
        <f>IFERROR(VLOOKUP(TablaRequerimientos[[#This Row],[ID de orden de trabajo+]],#REF!,11,FALSE),"Por validar")</f>
        <v>Por validar</v>
      </c>
      <c r="Y468" s="11" t="str">
        <f>IFERROR(VLOOKUP(TablaRequerimientos[[#This Row],[ID de orden de trabajo+]],#REF!,12,FALSE),"Por validar")</f>
        <v>Por validar</v>
      </c>
      <c r="Z468" s="11">
        <v>2.3148153559304774E-5</v>
      </c>
      <c r="AA468" s="11" t="s">
        <v>37</v>
      </c>
      <c r="AC468" s="17" t="str">
        <f>TablaRequerimientos[[#This Row],[Tiempo Total Gestión]]</f>
        <v>00:22</v>
      </c>
      <c r="AD468" s="11">
        <f t="shared" si="49"/>
        <v>0</v>
      </c>
      <c r="AE468" s="11">
        <f t="shared" si="50"/>
        <v>22</v>
      </c>
      <c r="AF468" s="11">
        <f>IF(TablaRequerimientos[[#This Row],[Prioridad]]="Baja",(AD468-24)*60+AE468,IF(TablaRequerimientos[[#This Row],[Prioridad]]="Media",(AD468-4)*60+AE468,(AD468-2)*60+AE468))</f>
        <v>-1418</v>
      </c>
      <c r="AH468" s="17" t="str">
        <f>TablaRequerimientos[[#This Row],[Tiempo Creación (HH:mm)]]</f>
        <v>Por validar</v>
      </c>
      <c r="AI468" s="11" t="e">
        <f t="shared" si="51"/>
        <v>#VALUE!</v>
      </c>
      <c r="AJ468" s="11" t="e">
        <f t="shared" si="52"/>
        <v>#VALUE!</v>
      </c>
      <c r="AK468" s="11" t="e">
        <f>IF(TablaRequerimientos[[#This Row],[Prioridad]]="Baja",((AI468*60)+AJ468)-30,IF(TablaRequerimientos[[#This Row],[Prioridad]]="Media",((AI468*60)+AJ468)-15))</f>
        <v>#VALUE!</v>
      </c>
      <c r="AM468" s="11">
        <f>TablaRequerimientos[[#This Row],[Tiempo Avance Incidente]]</f>
        <v>2.3148153559304774E-5</v>
      </c>
      <c r="AN468" s="11">
        <f t="shared" si="53"/>
        <v>0</v>
      </c>
      <c r="AO468" s="11">
        <f t="shared" si="54"/>
        <v>0</v>
      </c>
      <c r="AP468" s="11">
        <f>IF(TablaRequerimientos[[#This Row],[Prioridad]]="Baja",((AN468*60)+AO468)-720,IF(TablaRequerimientos[[#This Row],[Prioridad]]="Media",((AN468*60)+AO468)-120))</f>
        <v>-720</v>
      </c>
      <c r="AR468" t="str">
        <f t="shared" si="55"/>
        <v>lunes</v>
      </c>
    </row>
    <row r="469" spans="1:44" x14ac:dyDescent="0.25">
      <c r="A469" s="26" t="s">
        <v>4996</v>
      </c>
      <c r="B469" t="s">
        <v>4997</v>
      </c>
      <c r="C469" t="s">
        <v>395</v>
      </c>
      <c r="D469" t="s">
        <v>150</v>
      </c>
      <c r="E469" t="s">
        <v>37</v>
      </c>
      <c r="F469" t="s">
        <v>111</v>
      </c>
      <c r="G469" s="12">
        <v>43850</v>
      </c>
      <c r="H469" s="13">
        <v>0.54408564814814808</v>
      </c>
      <c r="I469" s="12">
        <v>43850</v>
      </c>
      <c r="J469" s="13">
        <v>0.68942129629629623</v>
      </c>
      <c r="K469" s="27">
        <v>43851.703240740739</v>
      </c>
      <c r="M469" s="11"/>
      <c r="O469" s="11" t="s">
        <v>929</v>
      </c>
      <c r="P469" s="11" t="s">
        <v>37</v>
      </c>
      <c r="X469" s="17" t="str">
        <f>IFERROR(VLOOKUP(TablaRequerimientos[[#This Row],[ID de orden de trabajo+]],#REF!,11,FALSE),"Por validar")</f>
        <v>Por validar</v>
      </c>
      <c r="Y469" s="11" t="str">
        <f>IFERROR(VLOOKUP(TablaRequerimientos[[#This Row],[ID de orden de trabajo+]],#REF!,12,FALSE),"Por validar")</f>
        <v>Por validar</v>
      </c>
      <c r="Z469" s="11">
        <v>0</v>
      </c>
      <c r="AA469" s="11" t="s">
        <v>37</v>
      </c>
      <c r="AC469" s="17" t="str">
        <f>TablaRequerimientos[[#This Row],[Tiempo Total Gestión]]</f>
        <v>00:24</v>
      </c>
      <c r="AD469" s="11">
        <f t="shared" si="49"/>
        <v>0</v>
      </c>
      <c r="AE469" s="11">
        <f t="shared" si="50"/>
        <v>24</v>
      </c>
      <c r="AF469" s="11">
        <f>IF(TablaRequerimientos[[#This Row],[Prioridad]]="Baja",(AD469-24)*60+AE469,IF(TablaRequerimientos[[#This Row],[Prioridad]]="Media",(AD469-4)*60+AE469,(AD469-2)*60+AE469))</f>
        <v>-1416</v>
      </c>
      <c r="AH469" s="17" t="str">
        <f>TablaRequerimientos[[#This Row],[Tiempo Creación (HH:mm)]]</f>
        <v>Por validar</v>
      </c>
      <c r="AI469" s="11" t="e">
        <f t="shared" si="51"/>
        <v>#VALUE!</v>
      </c>
      <c r="AJ469" s="11" t="e">
        <f t="shared" si="52"/>
        <v>#VALUE!</v>
      </c>
      <c r="AK469" s="11" t="e">
        <f>IF(TablaRequerimientos[[#This Row],[Prioridad]]="Baja",((AI469*60)+AJ469)-30,IF(TablaRequerimientos[[#This Row],[Prioridad]]="Media",((AI469*60)+AJ469)-15))</f>
        <v>#VALUE!</v>
      </c>
      <c r="AM469" s="11">
        <f>TablaRequerimientos[[#This Row],[Tiempo Avance Incidente]]</f>
        <v>0</v>
      </c>
      <c r="AN469" s="11">
        <f t="shared" si="53"/>
        <v>0</v>
      </c>
      <c r="AO469" s="11">
        <f t="shared" si="54"/>
        <v>0</v>
      </c>
      <c r="AP469" s="11">
        <f>IF(TablaRequerimientos[[#This Row],[Prioridad]]="Baja",((AN469*60)+AO469)-720,IF(TablaRequerimientos[[#This Row],[Prioridad]]="Media",((AN469*60)+AO469)-120))</f>
        <v>-720</v>
      </c>
      <c r="AR469" t="str">
        <f t="shared" si="55"/>
        <v>lunes</v>
      </c>
    </row>
    <row r="470" spans="1:44" x14ac:dyDescent="0.25">
      <c r="A470" s="26" t="s">
        <v>4998</v>
      </c>
      <c r="B470" t="s">
        <v>4999</v>
      </c>
      <c r="C470" t="s">
        <v>462</v>
      </c>
      <c r="D470" t="s">
        <v>150</v>
      </c>
      <c r="E470" t="s">
        <v>37</v>
      </c>
      <c r="F470" t="s">
        <v>111</v>
      </c>
      <c r="G470" s="12">
        <v>43850</v>
      </c>
      <c r="H470" s="13">
        <v>0.60835648148148147</v>
      </c>
      <c r="I470" s="12">
        <v>43852</v>
      </c>
      <c r="J470" s="13">
        <v>0.71934027777777787</v>
      </c>
      <c r="K470" s="27">
        <v>43853.720381944448</v>
      </c>
      <c r="M470" s="11"/>
      <c r="O470" s="11" t="s">
        <v>5000</v>
      </c>
      <c r="P470" s="11" t="s">
        <v>37</v>
      </c>
      <c r="X470" s="17" t="str">
        <f>IFERROR(VLOOKUP(TablaRequerimientos[[#This Row],[ID de orden de trabajo+]],#REF!,11,FALSE),"Por validar")</f>
        <v>Por validar</v>
      </c>
      <c r="Y470" s="11" t="str">
        <f>IFERROR(VLOOKUP(TablaRequerimientos[[#This Row],[ID de orden de trabajo+]],#REF!,12,FALSE),"Por validar")</f>
        <v>Por validar</v>
      </c>
      <c r="Z470" s="11">
        <v>2.3148153559304774E-5</v>
      </c>
      <c r="AA470" s="11" t="s">
        <v>37</v>
      </c>
      <c r="AC470" s="17" t="str">
        <f>TablaRequerimientos[[#This Row],[Tiempo Total Gestión]]</f>
        <v>02:37</v>
      </c>
      <c r="AD470" s="11">
        <f t="shared" si="49"/>
        <v>2</v>
      </c>
      <c r="AE470" s="11">
        <f t="shared" si="50"/>
        <v>37</v>
      </c>
      <c r="AF470" s="11">
        <f>IF(TablaRequerimientos[[#This Row],[Prioridad]]="Baja",(AD470-24)*60+AE470,IF(TablaRequerimientos[[#This Row],[Prioridad]]="Media",(AD470-4)*60+AE470,(AD470-2)*60+AE470))</f>
        <v>-1283</v>
      </c>
      <c r="AH470" s="17" t="str">
        <f>TablaRequerimientos[[#This Row],[Tiempo Creación (HH:mm)]]</f>
        <v>Por validar</v>
      </c>
      <c r="AI470" s="11" t="e">
        <f t="shared" si="51"/>
        <v>#VALUE!</v>
      </c>
      <c r="AJ470" s="11" t="e">
        <f t="shared" si="52"/>
        <v>#VALUE!</v>
      </c>
      <c r="AK470" s="11" t="e">
        <f>IF(TablaRequerimientos[[#This Row],[Prioridad]]="Baja",((AI470*60)+AJ470)-30,IF(TablaRequerimientos[[#This Row],[Prioridad]]="Media",((AI470*60)+AJ470)-15))</f>
        <v>#VALUE!</v>
      </c>
      <c r="AM470" s="11">
        <f>TablaRequerimientos[[#This Row],[Tiempo Avance Incidente]]</f>
        <v>2.3148153559304774E-5</v>
      </c>
      <c r="AN470" s="11">
        <f t="shared" si="53"/>
        <v>0</v>
      </c>
      <c r="AO470" s="11">
        <f t="shared" si="54"/>
        <v>0</v>
      </c>
      <c r="AP470" s="11">
        <f>IF(TablaRequerimientos[[#This Row],[Prioridad]]="Baja",((AN470*60)+AO470)-720,IF(TablaRequerimientos[[#This Row],[Prioridad]]="Media",((AN470*60)+AO470)-120))</f>
        <v>-720</v>
      </c>
      <c r="AR470" t="str">
        <f t="shared" si="55"/>
        <v>lunes</v>
      </c>
    </row>
    <row r="471" spans="1:44" x14ac:dyDescent="0.25">
      <c r="A471" s="26" t="s">
        <v>5001</v>
      </c>
      <c r="B471" t="s">
        <v>5002</v>
      </c>
      <c r="C471" t="s">
        <v>161</v>
      </c>
      <c r="D471" t="s">
        <v>150</v>
      </c>
      <c r="E471" t="s">
        <v>37</v>
      </c>
      <c r="F471" t="s">
        <v>124</v>
      </c>
      <c r="G471" s="12">
        <v>43850</v>
      </c>
      <c r="H471" s="13">
        <v>0.4042013888888889</v>
      </c>
      <c r="I471" s="12">
        <v>43850</v>
      </c>
      <c r="J471" s="13">
        <v>0.65690972222222221</v>
      </c>
      <c r="K471" s="27">
        <v>43851.703240740739</v>
      </c>
      <c r="M471" s="11"/>
      <c r="O471" s="11" t="s">
        <v>2302</v>
      </c>
      <c r="P471" s="11" t="s">
        <v>37</v>
      </c>
      <c r="X471" s="17" t="str">
        <f>IFERROR(VLOOKUP(TablaRequerimientos[[#This Row],[ID de orden de trabajo+]],#REF!,11,FALSE),"Por validar")</f>
        <v>Por validar</v>
      </c>
      <c r="Y471" s="11" t="str">
        <f>IFERROR(VLOOKUP(TablaRequerimientos[[#This Row],[ID de orden de trabajo+]],#REF!,12,FALSE),"Por validar")</f>
        <v>Por validar</v>
      </c>
      <c r="Z471" s="11">
        <v>0</v>
      </c>
      <c r="AA471" s="11" t="s">
        <v>37</v>
      </c>
      <c r="AC471" s="17" t="str">
        <f>TablaRequerimientos[[#This Row],[Tiempo Total Gestión]]</f>
        <v>03:06</v>
      </c>
      <c r="AD471" s="11">
        <f t="shared" si="49"/>
        <v>3</v>
      </c>
      <c r="AE471" s="11">
        <f t="shared" si="50"/>
        <v>6</v>
      </c>
      <c r="AF471" s="11">
        <f>IF(TablaRequerimientos[[#This Row],[Prioridad]]="Baja",(AD471-24)*60+AE471,IF(TablaRequerimientos[[#This Row],[Prioridad]]="Media",(AD471-4)*60+AE471,(AD471-2)*60+AE471))</f>
        <v>-1254</v>
      </c>
      <c r="AH471" s="17" t="str">
        <f>TablaRequerimientos[[#This Row],[Tiempo Creación (HH:mm)]]</f>
        <v>Por validar</v>
      </c>
      <c r="AI471" s="11" t="e">
        <f t="shared" si="51"/>
        <v>#VALUE!</v>
      </c>
      <c r="AJ471" s="11" t="e">
        <f t="shared" si="52"/>
        <v>#VALUE!</v>
      </c>
      <c r="AK471" s="11" t="e">
        <f>IF(TablaRequerimientos[[#This Row],[Prioridad]]="Baja",((AI471*60)+AJ471)-30,IF(TablaRequerimientos[[#This Row],[Prioridad]]="Media",((AI471*60)+AJ471)-15))</f>
        <v>#VALUE!</v>
      </c>
      <c r="AM471" s="11">
        <f>TablaRequerimientos[[#This Row],[Tiempo Avance Incidente]]</f>
        <v>0</v>
      </c>
      <c r="AN471" s="11">
        <f t="shared" si="53"/>
        <v>0</v>
      </c>
      <c r="AO471" s="11">
        <f t="shared" si="54"/>
        <v>0</v>
      </c>
      <c r="AP471" s="11">
        <f>IF(TablaRequerimientos[[#This Row],[Prioridad]]="Baja",((AN471*60)+AO471)-720,IF(TablaRequerimientos[[#This Row],[Prioridad]]="Media",((AN471*60)+AO471)-120))</f>
        <v>-720</v>
      </c>
      <c r="AR471" t="str">
        <f t="shared" si="55"/>
        <v>lunes</v>
      </c>
    </row>
    <row r="472" spans="1:44" x14ac:dyDescent="0.25">
      <c r="A472" s="26" t="s">
        <v>5003</v>
      </c>
      <c r="B472" t="s">
        <v>5004</v>
      </c>
      <c r="C472" t="s">
        <v>395</v>
      </c>
      <c r="D472" t="s">
        <v>150</v>
      </c>
      <c r="E472" t="s">
        <v>37</v>
      </c>
      <c r="F472" t="s">
        <v>111</v>
      </c>
      <c r="G472" s="12">
        <v>43850</v>
      </c>
      <c r="H472" s="13">
        <v>0.42010416666666667</v>
      </c>
      <c r="I472" s="12">
        <v>43850</v>
      </c>
      <c r="J472" s="13">
        <v>0.47315972222222219</v>
      </c>
      <c r="K472" s="27">
        <v>43851.549953703703</v>
      </c>
      <c r="M472" s="11"/>
      <c r="O472" s="11" t="s">
        <v>377</v>
      </c>
      <c r="P472" s="11" t="s">
        <v>37</v>
      </c>
      <c r="X472" s="17" t="str">
        <f>IFERROR(VLOOKUP(TablaRequerimientos[[#This Row],[ID de orden de trabajo+]],#REF!,11,FALSE),"Por validar")</f>
        <v>Por validar</v>
      </c>
      <c r="Y472" s="11" t="str">
        <f>IFERROR(VLOOKUP(TablaRequerimientos[[#This Row],[ID de orden de trabajo+]],#REF!,12,FALSE),"Por validar")</f>
        <v>Por validar</v>
      </c>
      <c r="Z472" s="11">
        <v>1.1574076779652387E-5</v>
      </c>
      <c r="AA472" s="11" t="s">
        <v>37</v>
      </c>
      <c r="AC472" s="17" t="str">
        <f>TablaRequerimientos[[#This Row],[Tiempo Total Gestión]]</f>
        <v>00:42</v>
      </c>
      <c r="AD472" s="11">
        <f t="shared" si="49"/>
        <v>0</v>
      </c>
      <c r="AE472" s="11">
        <f t="shared" si="50"/>
        <v>42</v>
      </c>
      <c r="AF472" s="11">
        <f>IF(TablaRequerimientos[[#This Row],[Prioridad]]="Baja",(AD472-24)*60+AE472,IF(TablaRequerimientos[[#This Row],[Prioridad]]="Media",(AD472-4)*60+AE472,(AD472-2)*60+AE472))</f>
        <v>-1398</v>
      </c>
      <c r="AH472" s="17" t="str">
        <f>TablaRequerimientos[[#This Row],[Tiempo Creación (HH:mm)]]</f>
        <v>Por validar</v>
      </c>
      <c r="AI472" s="11" t="e">
        <f t="shared" si="51"/>
        <v>#VALUE!</v>
      </c>
      <c r="AJ472" s="11" t="e">
        <f t="shared" si="52"/>
        <v>#VALUE!</v>
      </c>
      <c r="AK472" s="11" t="e">
        <f>IF(TablaRequerimientos[[#This Row],[Prioridad]]="Baja",((AI472*60)+AJ472)-30,IF(TablaRequerimientos[[#This Row],[Prioridad]]="Media",((AI472*60)+AJ472)-15))</f>
        <v>#VALUE!</v>
      </c>
      <c r="AM472" s="11">
        <f>TablaRequerimientos[[#This Row],[Tiempo Avance Incidente]]</f>
        <v>1.1574076779652387E-5</v>
      </c>
      <c r="AN472" s="11">
        <f t="shared" si="53"/>
        <v>0</v>
      </c>
      <c r="AO472" s="11">
        <f t="shared" si="54"/>
        <v>0</v>
      </c>
      <c r="AP472" s="11">
        <f>IF(TablaRequerimientos[[#This Row],[Prioridad]]="Baja",((AN472*60)+AO472)-720,IF(TablaRequerimientos[[#This Row],[Prioridad]]="Media",((AN472*60)+AO472)-120))</f>
        <v>-720</v>
      </c>
      <c r="AR472" t="str">
        <f t="shared" si="55"/>
        <v>lunes</v>
      </c>
    </row>
    <row r="473" spans="1:44" x14ac:dyDescent="0.25">
      <c r="A473" s="26" t="s">
        <v>5005</v>
      </c>
      <c r="B473" t="s">
        <v>5006</v>
      </c>
      <c r="C473" t="s">
        <v>395</v>
      </c>
      <c r="D473" t="s">
        <v>150</v>
      </c>
      <c r="E473" t="s">
        <v>37</v>
      </c>
      <c r="F473" t="s">
        <v>111</v>
      </c>
      <c r="G473" s="12">
        <v>43850</v>
      </c>
      <c r="H473" s="13">
        <v>0.43714120370370368</v>
      </c>
      <c r="I473" s="12">
        <v>43850</v>
      </c>
      <c r="J473" s="13">
        <v>0.50767361111111109</v>
      </c>
      <c r="K473" s="27">
        <v>43851.549953703703</v>
      </c>
      <c r="M473" s="11"/>
      <c r="O473" s="11" t="s">
        <v>839</v>
      </c>
      <c r="P473" s="11" t="s">
        <v>37</v>
      </c>
      <c r="X473" s="17" t="str">
        <f>IFERROR(VLOOKUP(TablaRequerimientos[[#This Row],[ID de orden de trabajo+]],#REF!,11,FALSE),"Por validar")</f>
        <v>Por validar</v>
      </c>
      <c r="Y473" s="11" t="str">
        <f>IFERROR(VLOOKUP(TablaRequerimientos[[#This Row],[ID de orden de trabajo+]],#REF!,12,FALSE),"Por validar")</f>
        <v>Por validar</v>
      </c>
      <c r="Z473" s="11">
        <v>-4.8611110833007842E-4</v>
      </c>
      <c r="AA473" s="11" t="s">
        <v>37</v>
      </c>
      <c r="AC473" s="17" t="str">
        <f>TablaRequerimientos[[#This Row],[Tiempo Total Gestión]]</f>
        <v>01:32</v>
      </c>
      <c r="AD473" s="11">
        <f t="shared" si="49"/>
        <v>1</v>
      </c>
      <c r="AE473" s="11">
        <f t="shared" si="50"/>
        <v>32</v>
      </c>
      <c r="AF473" s="11">
        <f>IF(TablaRequerimientos[[#This Row],[Prioridad]]="Baja",(AD473-24)*60+AE473,IF(TablaRequerimientos[[#This Row],[Prioridad]]="Media",(AD473-4)*60+AE473,(AD473-2)*60+AE473))</f>
        <v>-1348</v>
      </c>
      <c r="AH473" s="17" t="str">
        <f>TablaRequerimientos[[#This Row],[Tiempo Creación (HH:mm)]]</f>
        <v>Por validar</v>
      </c>
      <c r="AI473" s="11" t="e">
        <f t="shared" si="51"/>
        <v>#VALUE!</v>
      </c>
      <c r="AJ473" s="11" t="e">
        <f t="shared" si="52"/>
        <v>#VALUE!</v>
      </c>
      <c r="AK473" s="11" t="e">
        <f>IF(TablaRequerimientos[[#This Row],[Prioridad]]="Baja",((AI473*60)+AJ473)-30,IF(TablaRequerimientos[[#This Row],[Prioridad]]="Media",((AI473*60)+AJ473)-15))</f>
        <v>#VALUE!</v>
      </c>
      <c r="AM473" s="11">
        <f>TablaRequerimientos[[#This Row],[Tiempo Avance Incidente]]</f>
        <v>-4.8611110833007842E-4</v>
      </c>
      <c r="AN473" s="11" t="e">
        <f t="shared" si="53"/>
        <v>#NUM!</v>
      </c>
      <c r="AO473" s="11" t="e">
        <f t="shared" si="54"/>
        <v>#NUM!</v>
      </c>
      <c r="AP473" s="11" t="e">
        <f>IF(TablaRequerimientos[[#This Row],[Prioridad]]="Baja",((AN473*60)+AO473)-720,IF(TablaRequerimientos[[#This Row],[Prioridad]]="Media",((AN473*60)+AO473)-120))</f>
        <v>#NUM!</v>
      </c>
      <c r="AR473" t="str">
        <f t="shared" si="55"/>
        <v>lunes</v>
      </c>
    </row>
    <row r="474" spans="1:44" x14ac:dyDescent="0.25">
      <c r="A474" s="26" t="s">
        <v>5007</v>
      </c>
      <c r="B474" t="s">
        <v>5008</v>
      </c>
      <c r="C474" t="s">
        <v>395</v>
      </c>
      <c r="D474" t="s">
        <v>150</v>
      </c>
      <c r="E474" t="s">
        <v>37</v>
      </c>
      <c r="F474" t="s">
        <v>111</v>
      </c>
      <c r="G474" s="12">
        <v>43850</v>
      </c>
      <c r="H474" s="13">
        <v>0.43982638888888892</v>
      </c>
      <c r="I474" s="12">
        <v>43850</v>
      </c>
      <c r="J474" s="13">
        <v>0.6484375</v>
      </c>
      <c r="K474" s="27">
        <v>43851.703240740739</v>
      </c>
      <c r="M474" s="11"/>
      <c r="O474" s="11" t="s">
        <v>954</v>
      </c>
      <c r="P474" s="11" t="s">
        <v>37</v>
      </c>
      <c r="X474" s="17" t="str">
        <f>IFERROR(VLOOKUP(TablaRequerimientos[[#This Row],[ID de orden de trabajo+]],#REF!,11,FALSE),"Por validar")</f>
        <v>Por validar</v>
      </c>
      <c r="Y474" s="11" t="str">
        <f>IFERROR(VLOOKUP(TablaRequerimientos[[#This Row],[ID de orden de trabajo+]],#REF!,12,FALSE),"Por validar")</f>
        <v>Por validar</v>
      </c>
      <c r="Z474" s="11">
        <v>1.9675925432238728E-4</v>
      </c>
      <c r="AA474" s="11" t="s">
        <v>37</v>
      </c>
      <c r="AC474" s="17" t="str">
        <f>TablaRequerimientos[[#This Row],[Tiempo Total Gestión]]</f>
        <v>01:31</v>
      </c>
      <c r="AD474" s="11">
        <f t="shared" si="49"/>
        <v>1</v>
      </c>
      <c r="AE474" s="11">
        <f t="shared" si="50"/>
        <v>31</v>
      </c>
      <c r="AF474" s="11">
        <f>IF(TablaRequerimientos[[#This Row],[Prioridad]]="Baja",(AD474-24)*60+AE474,IF(TablaRequerimientos[[#This Row],[Prioridad]]="Media",(AD474-4)*60+AE474,(AD474-2)*60+AE474))</f>
        <v>-1349</v>
      </c>
      <c r="AH474" s="17" t="str">
        <f>TablaRequerimientos[[#This Row],[Tiempo Creación (HH:mm)]]</f>
        <v>Por validar</v>
      </c>
      <c r="AI474" s="11" t="e">
        <f t="shared" si="51"/>
        <v>#VALUE!</v>
      </c>
      <c r="AJ474" s="11" t="e">
        <f t="shared" si="52"/>
        <v>#VALUE!</v>
      </c>
      <c r="AK474" s="11" t="e">
        <f>IF(TablaRequerimientos[[#This Row],[Prioridad]]="Baja",((AI474*60)+AJ474)-30,IF(TablaRequerimientos[[#This Row],[Prioridad]]="Media",((AI474*60)+AJ474)-15))</f>
        <v>#VALUE!</v>
      </c>
      <c r="AM474" s="11">
        <f>TablaRequerimientos[[#This Row],[Tiempo Avance Incidente]]</f>
        <v>1.9675925432238728E-4</v>
      </c>
      <c r="AN474" s="11">
        <f t="shared" si="53"/>
        <v>0</v>
      </c>
      <c r="AO474" s="11">
        <f t="shared" si="54"/>
        <v>0</v>
      </c>
      <c r="AP474" s="11">
        <f>IF(TablaRequerimientos[[#This Row],[Prioridad]]="Baja",((AN474*60)+AO474)-720,IF(TablaRequerimientos[[#This Row],[Prioridad]]="Media",((AN474*60)+AO474)-120))</f>
        <v>-720</v>
      </c>
      <c r="AR474" t="str">
        <f t="shared" si="55"/>
        <v>lunes</v>
      </c>
    </row>
    <row r="475" spans="1:44" x14ac:dyDescent="0.25">
      <c r="A475" s="26" t="s">
        <v>5009</v>
      </c>
      <c r="B475" t="s">
        <v>4313</v>
      </c>
      <c r="C475" t="s">
        <v>395</v>
      </c>
      <c r="D475" t="s">
        <v>150</v>
      </c>
      <c r="E475" t="s">
        <v>37</v>
      </c>
      <c r="F475" t="s">
        <v>111</v>
      </c>
      <c r="G475" s="12">
        <v>43850</v>
      </c>
      <c r="H475" s="13">
        <v>0.4638194444444444</v>
      </c>
      <c r="I475" s="12">
        <v>43850</v>
      </c>
      <c r="J475" s="13">
        <v>0.4642013888888889</v>
      </c>
      <c r="K475" s="27">
        <v>43851.471041666664</v>
      </c>
      <c r="M475" s="11"/>
      <c r="O475" s="11" t="s">
        <v>133</v>
      </c>
      <c r="P475" s="11" t="s">
        <v>37</v>
      </c>
      <c r="X475" s="17" t="str">
        <f>IFERROR(VLOOKUP(TablaRequerimientos[[#This Row],[ID de orden de trabajo+]],#REF!,11,FALSE),"Por validar")</f>
        <v>Por validar</v>
      </c>
      <c r="Y475" s="11" t="str">
        <f>IFERROR(VLOOKUP(TablaRequerimientos[[#This Row],[ID de orden de trabajo+]],#REF!,12,FALSE),"Por validar")</f>
        <v>Por validar</v>
      </c>
      <c r="Z475" s="11" t="s">
        <v>7995</v>
      </c>
      <c r="AA475" s="11" t="s">
        <v>7995</v>
      </c>
      <c r="AC475" s="17" t="str">
        <f>TablaRequerimientos[[#This Row],[Tiempo Total Gestión]]</f>
        <v>00:00</v>
      </c>
      <c r="AD475" s="11">
        <f t="shared" si="49"/>
        <v>0</v>
      </c>
      <c r="AE475" s="11">
        <f t="shared" si="50"/>
        <v>0</v>
      </c>
      <c r="AF475" s="11">
        <f>IF(TablaRequerimientos[[#This Row],[Prioridad]]="Baja",(AD475-24)*60+AE475,IF(TablaRequerimientos[[#This Row],[Prioridad]]="Media",(AD475-4)*60+AE475,(AD475-2)*60+AE475))</f>
        <v>-1440</v>
      </c>
      <c r="AH475" s="17" t="str">
        <f>TablaRequerimientos[[#This Row],[Tiempo Creación (HH:mm)]]</f>
        <v>Por validar</v>
      </c>
      <c r="AI475" s="11" t="e">
        <f t="shared" si="51"/>
        <v>#VALUE!</v>
      </c>
      <c r="AJ475" s="11" t="e">
        <f t="shared" si="52"/>
        <v>#VALUE!</v>
      </c>
      <c r="AK475" s="11" t="e">
        <f>IF(TablaRequerimientos[[#This Row],[Prioridad]]="Baja",((AI475*60)+AJ475)-30,IF(TablaRequerimientos[[#This Row],[Prioridad]]="Media",((AI475*60)+AJ475)-15))</f>
        <v>#VALUE!</v>
      </c>
      <c r="AM475" s="11" t="str">
        <f>TablaRequerimientos[[#This Row],[Tiempo Avance Incidente]]</f>
        <v>POR VALIDAR</v>
      </c>
      <c r="AN475" s="11" t="e">
        <f t="shared" si="53"/>
        <v>#VALUE!</v>
      </c>
      <c r="AO475" s="11" t="e">
        <f t="shared" si="54"/>
        <v>#VALUE!</v>
      </c>
      <c r="AP475" s="11" t="e">
        <f>IF(TablaRequerimientos[[#This Row],[Prioridad]]="Baja",((AN475*60)+AO475)-720,IF(TablaRequerimientos[[#This Row],[Prioridad]]="Media",((AN475*60)+AO475)-120))</f>
        <v>#VALUE!</v>
      </c>
      <c r="AR475" t="str">
        <f t="shared" si="55"/>
        <v>lunes</v>
      </c>
    </row>
    <row r="476" spans="1:44" x14ac:dyDescent="0.25">
      <c r="A476" s="26" t="s">
        <v>5010</v>
      </c>
      <c r="B476" t="s">
        <v>5011</v>
      </c>
      <c r="C476" t="s">
        <v>161</v>
      </c>
      <c r="D476" t="s">
        <v>150</v>
      </c>
      <c r="E476" t="s">
        <v>37</v>
      </c>
      <c r="F476" t="s">
        <v>124</v>
      </c>
      <c r="G476" s="12">
        <v>43850</v>
      </c>
      <c r="H476" s="13">
        <v>0.47396990740740735</v>
      </c>
      <c r="I476" s="12">
        <v>43850</v>
      </c>
      <c r="J476" s="13">
        <v>0.63217592592592597</v>
      </c>
      <c r="K476" s="27">
        <v>43851.703240740739</v>
      </c>
      <c r="M476" s="11"/>
      <c r="O476" s="11" t="s">
        <v>66</v>
      </c>
      <c r="P476" s="11" t="s">
        <v>37</v>
      </c>
      <c r="X476" s="17" t="str">
        <f>IFERROR(VLOOKUP(TablaRequerimientos[[#This Row],[ID de orden de trabajo+]],#REF!,11,FALSE),"Por validar")</f>
        <v>Por validar</v>
      </c>
      <c r="Y476" s="11" t="str">
        <f>IFERROR(VLOOKUP(TablaRequerimientos[[#This Row],[ID de orden de trabajo+]],#REF!,12,FALSE),"Por validar")</f>
        <v>Por validar</v>
      </c>
      <c r="Z476" s="11">
        <v>1.0416666191304103E-4</v>
      </c>
      <c r="AA476" s="11" t="s">
        <v>37</v>
      </c>
      <c r="AC476" s="17" t="str">
        <f>TablaRequerimientos[[#This Row],[Tiempo Total Gestión]]</f>
        <v>00:09</v>
      </c>
      <c r="AD476" s="11">
        <f t="shared" si="49"/>
        <v>0</v>
      </c>
      <c r="AE476" s="11">
        <f t="shared" si="50"/>
        <v>9</v>
      </c>
      <c r="AF476" s="11">
        <f>IF(TablaRequerimientos[[#This Row],[Prioridad]]="Baja",(AD476-24)*60+AE476,IF(TablaRequerimientos[[#This Row],[Prioridad]]="Media",(AD476-4)*60+AE476,(AD476-2)*60+AE476))</f>
        <v>-1431</v>
      </c>
      <c r="AH476" s="17" t="str">
        <f>TablaRequerimientos[[#This Row],[Tiempo Creación (HH:mm)]]</f>
        <v>Por validar</v>
      </c>
      <c r="AI476" s="11" t="e">
        <f t="shared" si="51"/>
        <v>#VALUE!</v>
      </c>
      <c r="AJ476" s="11" t="e">
        <f t="shared" si="52"/>
        <v>#VALUE!</v>
      </c>
      <c r="AK476" s="11" t="e">
        <f>IF(TablaRequerimientos[[#This Row],[Prioridad]]="Baja",((AI476*60)+AJ476)-30,IF(TablaRequerimientos[[#This Row],[Prioridad]]="Media",((AI476*60)+AJ476)-15))</f>
        <v>#VALUE!</v>
      </c>
      <c r="AM476" s="11">
        <f>TablaRequerimientos[[#This Row],[Tiempo Avance Incidente]]</f>
        <v>1.0416666191304103E-4</v>
      </c>
      <c r="AN476" s="11">
        <f t="shared" si="53"/>
        <v>0</v>
      </c>
      <c r="AO476" s="11">
        <f t="shared" si="54"/>
        <v>0</v>
      </c>
      <c r="AP476" s="11">
        <f>IF(TablaRequerimientos[[#This Row],[Prioridad]]="Baja",((AN476*60)+AO476)-720,IF(TablaRequerimientos[[#This Row],[Prioridad]]="Media",((AN476*60)+AO476)-120))</f>
        <v>-720</v>
      </c>
      <c r="AR476" t="str">
        <f t="shared" si="55"/>
        <v>lunes</v>
      </c>
    </row>
    <row r="477" spans="1:44" x14ac:dyDescent="0.25">
      <c r="A477" s="26" t="s">
        <v>5012</v>
      </c>
      <c r="B477" t="s">
        <v>5013</v>
      </c>
      <c r="C477" t="s">
        <v>149</v>
      </c>
      <c r="D477" t="s">
        <v>150</v>
      </c>
      <c r="E477" t="s">
        <v>37</v>
      </c>
      <c r="F477" t="s">
        <v>111</v>
      </c>
      <c r="G477" s="12">
        <v>43850</v>
      </c>
      <c r="H477" s="13">
        <v>0.4836226851851852</v>
      </c>
      <c r="I477" s="12">
        <v>43857</v>
      </c>
      <c r="J477" s="13">
        <v>0.6912152777777778</v>
      </c>
      <c r="K477" s="27">
        <v>43858.715543981481</v>
      </c>
      <c r="M477" s="11"/>
      <c r="O477" s="11" t="s">
        <v>2509</v>
      </c>
      <c r="P477" s="11" t="s">
        <v>37</v>
      </c>
      <c r="X477" s="17" t="str">
        <f>IFERROR(VLOOKUP(TablaRequerimientos[[#This Row],[ID de orden de trabajo+]],#REF!,11,FALSE),"Por validar")</f>
        <v>Por validar</v>
      </c>
      <c r="Y477" s="11" t="str">
        <f>IFERROR(VLOOKUP(TablaRequerimientos[[#This Row],[ID de orden de trabajo+]],#REF!,12,FALSE),"Por validar")</f>
        <v>Por validar</v>
      </c>
      <c r="Z477" s="11">
        <v>2.8935185400769114E-4</v>
      </c>
      <c r="AA477" s="11" t="s">
        <v>37</v>
      </c>
      <c r="AC477" s="17" t="str">
        <f>TablaRequerimientos[[#This Row],[Tiempo Total Gestión]]</f>
        <v>07:36</v>
      </c>
      <c r="AD477" s="11">
        <f t="shared" si="49"/>
        <v>7</v>
      </c>
      <c r="AE477" s="11">
        <f t="shared" si="50"/>
        <v>36</v>
      </c>
      <c r="AF477" s="11">
        <f>IF(TablaRequerimientos[[#This Row],[Prioridad]]="Baja",(AD477-24)*60+AE477,IF(TablaRequerimientos[[#This Row],[Prioridad]]="Media",(AD477-4)*60+AE477,(AD477-2)*60+AE477))</f>
        <v>-984</v>
      </c>
      <c r="AH477" s="17" t="str">
        <f>TablaRequerimientos[[#This Row],[Tiempo Creación (HH:mm)]]</f>
        <v>Por validar</v>
      </c>
      <c r="AI477" s="11" t="e">
        <f t="shared" si="51"/>
        <v>#VALUE!</v>
      </c>
      <c r="AJ477" s="11" t="e">
        <f t="shared" si="52"/>
        <v>#VALUE!</v>
      </c>
      <c r="AK477" s="11" t="e">
        <f>IF(TablaRequerimientos[[#This Row],[Prioridad]]="Baja",((AI477*60)+AJ477)-30,IF(TablaRequerimientos[[#This Row],[Prioridad]]="Media",((AI477*60)+AJ477)-15))</f>
        <v>#VALUE!</v>
      </c>
      <c r="AM477" s="11">
        <f>TablaRequerimientos[[#This Row],[Tiempo Avance Incidente]]</f>
        <v>2.8935185400769114E-4</v>
      </c>
      <c r="AN477" s="11">
        <f t="shared" si="53"/>
        <v>0</v>
      </c>
      <c r="AO477" s="11">
        <f t="shared" si="54"/>
        <v>0</v>
      </c>
      <c r="AP477" s="11">
        <f>IF(TablaRequerimientos[[#This Row],[Prioridad]]="Baja",((AN477*60)+AO477)-720,IF(TablaRequerimientos[[#This Row],[Prioridad]]="Media",((AN477*60)+AO477)-120))</f>
        <v>-720</v>
      </c>
      <c r="AR477" t="str">
        <f t="shared" si="55"/>
        <v>lunes</v>
      </c>
    </row>
    <row r="478" spans="1:44" x14ac:dyDescent="0.25">
      <c r="A478" s="26" t="s">
        <v>5014</v>
      </c>
      <c r="B478" t="s">
        <v>4762</v>
      </c>
      <c r="C478" t="s">
        <v>395</v>
      </c>
      <c r="D478" t="s">
        <v>150</v>
      </c>
      <c r="E478" t="s">
        <v>37</v>
      </c>
      <c r="F478" t="s">
        <v>111</v>
      </c>
      <c r="G478" s="12">
        <v>43850</v>
      </c>
      <c r="H478" s="13">
        <v>0.50335648148148149</v>
      </c>
      <c r="I478" s="12">
        <v>43850</v>
      </c>
      <c r="J478" s="13">
        <v>0.56593749999999998</v>
      </c>
      <c r="K478" s="27">
        <v>43851.621921296297</v>
      </c>
      <c r="M478" s="11"/>
      <c r="O478" s="11" t="s">
        <v>144</v>
      </c>
      <c r="P478" s="11" t="s">
        <v>37</v>
      </c>
      <c r="X478" s="17" t="str">
        <f>IFERROR(VLOOKUP(TablaRequerimientos[[#This Row],[ID de orden de trabajo+]],#REF!,11,FALSE),"Por validar")</f>
        <v>Por validar</v>
      </c>
      <c r="Y478" s="11" t="str">
        <f>IFERROR(VLOOKUP(TablaRequerimientos[[#This Row],[ID de orden de trabajo+]],#REF!,12,FALSE),"Por validar")</f>
        <v>Por validar</v>
      </c>
      <c r="Z478" s="11">
        <v>1.1574069503694773E-5</v>
      </c>
      <c r="AA478" s="11" t="s">
        <v>37</v>
      </c>
      <c r="AC478" s="17" t="str">
        <f>TablaRequerimientos[[#This Row],[Tiempo Total Gestión]]</f>
        <v>00:20</v>
      </c>
      <c r="AD478" s="11">
        <f t="shared" si="49"/>
        <v>0</v>
      </c>
      <c r="AE478" s="11">
        <f t="shared" si="50"/>
        <v>20</v>
      </c>
      <c r="AF478" s="11">
        <f>IF(TablaRequerimientos[[#This Row],[Prioridad]]="Baja",(AD478-24)*60+AE478,IF(TablaRequerimientos[[#This Row],[Prioridad]]="Media",(AD478-4)*60+AE478,(AD478-2)*60+AE478))</f>
        <v>-1420</v>
      </c>
      <c r="AH478" s="17" t="str">
        <f>TablaRequerimientos[[#This Row],[Tiempo Creación (HH:mm)]]</f>
        <v>Por validar</v>
      </c>
      <c r="AI478" s="11" t="e">
        <f t="shared" si="51"/>
        <v>#VALUE!</v>
      </c>
      <c r="AJ478" s="11" t="e">
        <f t="shared" si="52"/>
        <v>#VALUE!</v>
      </c>
      <c r="AK478" s="11" t="e">
        <f>IF(TablaRequerimientos[[#This Row],[Prioridad]]="Baja",((AI478*60)+AJ478)-30,IF(TablaRequerimientos[[#This Row],[Prioridad]]="Media",((AI478*60)+AJ478)-15))</f>
        <v>#VALUE!</v>
      </c>
      <c r="AM478" s="11">
        <f>TablaRequerimientos[[#This Row],[Tiempo Avance Incidente]]</f>
        <v>1.1574069503694773E-5</v>
      </c>
      <c r="AN478" s="11">
        <f t="shared" si="53"/>
        <v>0</v>
      </c>
      <c r="AO478" s="11">
        <f t="shared" si="54"/>
        <v>0</v>
      </c>
      <c r="AP478" s="11">
        <f>IF(TablaRequerimientos[[#This Row],[Prioridad]]="Baja",((AN478*60)+AO478)-720,IF(TablaRequerimientos[[#This Row],[Prioridad]]="Media",((AN478*60)+AO478)-120))</f>
        <v>-720</v>
      </c>
      <c r="AR478" t="str">
        <f t="shared" si="55"/>
        <v>lunes</v>
      </c>
    </row>
    <row r="479" spans="1:44" x14ac:dyDescent="0.25">
      <c r="A479" s="26" t="s">
        <v>5015</v>
      </c>
      <c r="B479" t="s">
        <v>5016</v>
      </c>
      <c r="C479" t="s">
        <v>395</v>
      </c>
      <c r="D479" t="s">
        <v>150</v>
      </c>
      <c r="E479" t="s">
        <v>37</v>
      </c>
      <c r="F479" t="s">
        <v>111</v>
      </c>
      <c r="G479" s="12">
        <v>43850</v>
      </c>
      <c r="H479" s="13">
        <v>0.50974537037037038</v>
      </c>
      <c r="I479" s="12">
        <v>43850</v>
      </c>
      <c r="J479" s="13">
        <v>0.56354166666666672</v>
      </c>
      <c r="K479" s="27">
        <v>43851.621921296297</v>
      </c>
      <c r="M479" s="11"/>
      <c r="O479" s="11" t="s">
        <v>116</v>
      </c>
      <c r="P479" s="11" t="s">
        <v>37</v>
      </c>
      <c r="X479" s="17" t="str">
        <f>IFERROR(VLOOKUP(TablaRequerimientos[[#This Row],[ID de orden de trabajo+]],#REF!,11,FALSE),"Por validar")</f>
        <v>Por validar</v>
      </c>
      <c r="Y479" s="11" t="str">
        <f>IFERROR(VLOOKUP(TablaRequerimientos[[#This Row],[ID de orden de trabajo+]],#REF!,12,FALSE),"Por validar")</f>
        <v>Por validar</v>
      </c>
      <c r="Z479" s="11">
        <v>-1.6203703853534535E-4</v>
      </c>
      <c r="AA479" s="11" t="s">
        <v>37</v>
      </c>
      <c r="AC479" s="17" t="str">
        <f>TablaRequerimientos[[#This Row],[Tiempo Total Gestión]]</f>
        <v>00:03</v>
      </c>
      <c r="AD479" s="11">
        <f t="shared" si="49"/>
        <v>0</v>
      </c>
      <c r="AE479" s="11">
        <f t="shared" si="50"/>
        <v>3</v>
      </c>
      <c r="AF479" s="11">
        <f>IF(TablaRequerimientos[[#This Row],[Prioridad]]="Baja",(AD479-24)*60+AE479,IF(TablaRequerimientos[[#This Row],[Prioridad]]="Media",(AD479-4)*60+AE479,(AD479-2)*60+AE479))</f>
        <v>-1437</v>
      </c>
      <c r="AH479" s="17" t="str">
        <f>TablaRequerimientos[[#This Row],[Tiempo Creación (HH:mm)]]</f>
        <v>Por validar</v>
      </c>
      <c r="AI479" s="11" t="e">
        <f t="shared" si="51"/>
        <v>#VALUE!</v>
      </c>
      <c r="AJ479" s="11" t="e">
        <f t="shared" si="52"/>
        <v>#VALUE!</v>
      </c>
      <c r="AK479" s="11" t="e">
        <f>IF(TablaRequerimientos[[#This Row],[Prioridad]]="Baja",((AI479*60)+AJ479)-30,IF(TablaRequerimientos[[#This Row],[Prioridad]]="Media",((AI479*60)+AJ479)-15))</f>
        <v>#VALUE!</v>
      </c>
      <c r="AM479" s="11">
        <f>TablaRequerimientos[[#This Row],[Tiempo Avance Incidente]]</f>
        <v>-1.6203703853534535E-4</v>
      </c>
      <c r="AN479" s="11" t="e">
        <f t="shared" si="53"/>
        <v>#NUM!</v>
      </c>
      <c r="AO479" s="11" t="e">
        <f t="shared" si="54"/>
        <v>#NUM!</v>
      </c>
      <c r="AP479" s="11" t="e">
        <f>IF(TablaRequerimientos[[#This Row],[Prioridad]]="Baja",((AN479*60)+AO479)-720,IF(TablaRequerimientos[[#This Row],[Prioridad]]="Media",((AN479*60)+AO479)-120))</f>
        <v>#NUM!</v>
      </c>
      <c r="AR479" t="str">
        <f t="shared" si="55"/>
        <v>lunes</v>
      </c>
    </row>
    <row r="480" spans="1:44" x14ac:dyDescent="0.25">
      <c r="A480" s="26" t="s">
        <v>5017</v>
      </c>
      <c r="B480" t="s">
        <v>5018</v>
      </c>
      <c r="C480" t="s">
        <v>395</v>
      </c>
      <c r="D480" t="s">
        <v>150</v>
      </c>
      <c r="E480" t="s">
        <v>37</v>
      </c>
      <c r="F480" t="s">
        <v>111</v>
      </c>
      <c r="G480" s="12">
        <v>43850</v>
      </c>
      <c r="H480" s="13">
        <v>0.52587962962962964</v>
      </c>
      <c r="I480" s="12">
        <v>43850</v>
      </c>
      <c r="J480" s="13">
        <v>0.62245370370370368</v>
      </c>
      <c r="K480" s="27">
        <v>43851.703240740739</v>
      </c>
      <c r="M480" s="11"/>
      <c r="O480" s="11" t="s">
        <v>44</v>
      </c>
      <c r="P480" s="11" t="s">
        <v>37</v>
      </c>
      <c r="X480" s="17" t="str">
        <f>IFERROR(VLOOKUP(TablaRequerimientos[[#This Row],[ID de orden de trabajo+]],#REF!,11,FALSE),"Por validar")</f>
        <v>Por validar</v>
      </c>
      <c r="Y480" s="11" t="str">
        <f>IFERROR(VLOOKUP(TablaRequerimientos[[#This Row],[ID de orden de trabajo+]],#REF!,12,FALSE),"Por validar")</f>
        <v>Por validar</v>
      </c>
      <c r="Z480" s="11">
        <v>1.1574076779652387E-5</v>
      </c>
      <c r="AA480" s="11" t="s">
        <v>37</v>
      </c>
      <c r="AC480" s="17" t="str">
        <f>TablaRequerimientos[[#This Row],[Tiempo Total Gestión]]</f>
        <v>00:08</v>
      </c>
      <c r="AD480" s="11">
        <f t="shared" si="49"/>
        <v>0</v>
      </c>
      <c r="AE480" s="11">
        <f t="shared" si="50"/>
        <v>8</v>
      </c>
      <c r="AF480" s="11">
        <f>IF(TablaRequerimientos[[#This Row],[Prioridad]]="Baja",(AD480-24)*60+AE480,IF(TablaRequerimientos[[#This Row],[Prioridad]]="Media",(AD480-4)*60+AE480,(AD480-2)*60+AE480))</f>
        <v>-1432</v>
      </c>
      <c r="AH480" s="17" t="str">
        <f>TablaRequerimientos[[#This Row],[Tiempo Creación (HH:mm)]]</f>
        <v>Por validar</v>
      </c>
      <c r="AI480" s="11" t="e">
        <f t="shared" si="51"/>
        <v>#VALUE!</v>
      </c>
      <c r="AJ480" s="11" t="e">
        <f t="shared" si="52"/>
        <v>#VALUE!</v>
      </c>
      <c r="AK480" s="11" t="e">
        <f>IF(TablaRequerimientos[[#This Row],[Prioridad]]="Baja",((AI480*60)+AJ480)-30,IF(TablaRequerimientos[[#This Row],[Prioridad]]="Media",((AI480*60)+AJ480)-15))</f>
        <v>#VALUE!</v>
      </c>
      <c r="AM480" s="11">
        <f>TablaRequerimientos[[#This Row],[Tiempo Avance Incidente]]</f>
        <v>1.1574076779652387E-5</v>
      </c>
      <c r="AN480" s="11">
        <f t="shared" si="53"/>
        <v>0</v>
      </c>
      <c r="AO480" s="11">
        <f t="shared" si="54"/>
        <v>0</v>
      </c>
      <c r="AP480" s="11">
        <f>IF(TablaRequerimientos[[#This Row],[Prioridad]]="Baja",((AN480*60)+AO480)-720,IF(TablaRequerimientos[[#This Row],[Prioridad]]="Media",((AN480*60)+AO480)-120))</f>
        <v>-720</v>
      </c>
      <c r="AR480" t="str">
        <f t="shared" si="55"/>
        <v>lunes</v>
      </c>
    </row>
    <row r="481" spans="1:44" x14ac:dyDescent="0.25">
      <c r="A481" s="26" t="s">
        <v>5019</v>
      </c>
      <c r="B481" t="s">
        <v>5020</v>
      </c>
      <c r="C481" t="s">
        <v>395</v>
      </c>
      <c r="D481" t="s">
        <v>150</v>
      </c>
      <c r="E481" t="s">
        <v>37</v>
      </c>
      <c r="F481" t="s">
        <v>111</v>
      </c>
      <c r="G481" s="12">
        <v>43850</v>
      </c>
      <c r="H481" s="13">
        <v>0.53432870370370367</v>
      </c>
      <c r="I481" s="12">
        <v>43850</v>
      </c>
      <c r="J481" s="13">
        <v>0.56490740740740741</v>
      </c>
      <c r="K481" s="27">
        <v>43851.621921296297</v>
      </c>
      <c r="M481" s="11"/>
      <c r="O481" s="11" t="s">
        <v>48</v>
      </c>
      <c r="P481" s="11" t="s">
        <v>37</v>
      </c>
      <c r="X481" s="17" t="str">
        <f>IFERROR(VLOOKUP(TablaRequerimientos[[#This Row],[ID de orden de trabajo+]],#REF!,11,FALSE),"Por validar")</f>
        <v>Por validar</v>
      </c>
      <c r="Y481" s="11" t="str">
        <f>IFERROR(VLOOKUP(TablaRequerimientos[[#This Row],[ID de orden de trabajo+]],#REF!,12,FALSE),"Por validar")</f>
        <v>Por validar</v>
      </c>
      <c r="Z481" s="11">
        <v>1.1574076779652387E-5</v>
      </c>
      <c r="AA481" s="11" t="s">
        <v>37</v>
      </c>
      <c r="AC481" s="17" t="str">
        <f>TablaRequerimientos[[#This Row],[Tiempo Total Gestión]]</f>
        <v>00:02</v>
      </c>
      <c r="AD481" s="11">
        <f t="shared" si="49"/>
        <v>0</v>
      </c>
      <c r="AE481" s="11">
        <f t="shared" si="50"/>
        <v>2</v>
      </c>
      <c r="AF481" s="11">
        <f>IF(TablaRequerimientos[[#This Row],[Prioridad]]="Baja",(AD481-24)*60+AE481,IF(TablaRequerimientos[[#This Row],[Prioridad]]="Media",(AD481-4)*60+AE481,(AD481-2)*60+AE481))</f>
        <v>-1438</v>
      </c>
      <c r="AH481" s="17" t="str">
        <f>TablaRequerimientos[[#This Row],[Tiempo Creación (HH:mm)]]</f>
        <v>Por validar</v>
      </c>
      <c r="AI481" s="11" t="e">
        <f t="shared" si="51"/>
        <v>#VALUE!</v>
      </c>
      <c r="AJ481" s="11" t="e">
        <f t="shared" si="52"/>
        <v>#VALUE!</v>
      </c>
      <c r="AK481" s="11" t="e">
        <f>IF(TablaRequerimientos[[#This Row],[Prioridad]]="Baja",((AI481*60)+AJ481)-30,IF(TablaRequerimientos[[#This Row],[Prioridad]]="Media",((AI481*60)+AJ481)-15))</f>
        <v>#VALUE!</v>
      </c>
      <c r="AM481" s="11">
        <f>TablaRequerimientos[[#This Row],[Tiempo Avance Incidente]]</f>
        <v>1.1574076779652387E-5</v>
      </c>
      <c r="AN481" s="11">
        <f t="shared" si="53"/>
        <v>0</v>
      </c>
      <c r="AO481" s="11">
        <f t="shared" si="54"/>
        <v>0</v>
      </c>
      <c r="AP481" s="11">
        <f>IF(TablaRequerimientos[[#This Row],[Prioridad]]="Baja",((AN481*60)+AO481)-720,IF(TablaRequerimientos[[#This Row],[Prioridad]]="Media",((AN481*60)+AO481)-120))</f>
        <v>-720</v>
      </c>
      <c r="AR481" t="str">
        <f t="shared" si="55"/>
        <v>lunes</v>
      </c>
    </row>
    <row r="482" spans="1:44" x14ac:dyDescent="0.25">
      <c r="A482" s="26" t="s">
        <v>5021</v>
      </c>
      <c r="B482" t="s">
        <v>5022</v>
      </c>
      <c r="C482" t="s">
        <v>395</v>
      </c>
      <c r="D482" t="s">
        <v>150</v>
      </c>
      <c r="E482" t="s">
        <v>37</v>
      </c>
      <c r="F482" t="s">
        <v>111</v>
      </c>
      <c r="G482" s="12">
        <v>43850</v>
      </c>
      <c r="H482" s="13">
        <v>0.54280092592592599</v>
      </c>
      <c r="I482" s="12">
        <v>43850</v>
      </c>
      <c r="J482" s="13">
        <v>0.56822916666666667</v>
      </c>
      <c r="K482" s="27">
        <v>43851.621921296297</v>
      </c>
      <c r="M482" s="11"/>
      <c r="O482" s="28" t="s">
        <v>491</v>
      </c>
      <c r="P482" s="11" t="s">
        <v>37</v>
      </c>
      <c r="X482" s="17" t="str">
        <f>IFERROR(VLOOKUP(TablaRequerimientos[[#This Row],[ID de orden de trabajo+]],#REF!,11,FALSE),"Por validar")</f>
        <v>Por validar</v>
      </c>
      <c r="Y482" s="11" t="str">
        <f>IFERROR(VLOOKUP(TablaRequerimientos[[#This Row],[ID de orden de trabajo+]],#REF!,12,FALSE),"Por validar")</f>
        <v>Por validar</v>
      </c>
      <c r="Z482" s="11">
        <v>2.314814628334716E-5</v>
      </c>
      <c r="AA482" s="11" t="s">
        <v>37</v>
      </c>
      <c r="AC482" s="17" t="str">
        <f>TablaRequerimientos[[#This Row],[Tiempo Total Gestión]]</f>
        <v>00:22</v>
      </c>
      <c r="AD482" s="11">
        <f t="shared" si="49"/>
        <v>0</v>
      </c>
      <c r="AE482" s="11">
        <f t="shared" si="50"/>
        <v>22</v>
      </c>
      <c r="AF482" s="11">
        <f>IF(TablaRequerimientos[[#This Row],[Prioridad]]="Baja",(AD482-24)*60+AE482,IF(TablaRequerimientos[[#This Row],[Prioridad]]="Media",(AD482-4)*60+AE482,(AD482-2)*60+AE482))</f>
        <v>-1418</v>
      </c>
      <c r="AH482" s="17" t="str">
        <f>TablaRequerimientos[[#This Row],[Tiempo Creación (HH:mm)]]</f>
        <v>Por validar</v>
      </c>
      <c r="AI482" s="11" t="e">
        <f t="shared" si="51"/>
        <v>#VALUE!</v>
      </c>
      <c r="AJ482" s="11" t="e">
        <f t="shared" si="52"/>
        <v>#VALUE!</v>
      </c>
      <c r="AK482" s="11" t="e">
        <f>IF(TablaRequerimientos[[#This Row],[Prioridad]]="Baja",((AI482*60)+AJ482)-30,IF(TablaRequerimientos[[#This Row],[Prioridad]]="Media",((AI482*60)+AJ482)-15))</f>
        <v>#VALUE!</v>
      </c>
      <c r="AM482" s="11">
        <f>TablaRequerimientos[[#This Row],[Tiempo Avance Incidente]]</f>
        <v>2.314814628334716E-5</v>
      </c>
      <c r="AN482" s="11">
        <f t="shared" si="53"/>
        <v>0</v>
      </c>
      <c r="AO482" s="11">
        <f t="shared" si="54"/>
        <v>0</v>
      </c>
      <c r="AP482" s="11">
        <f>IF(TablaRequerimientos[[#This Row],[Prioridad]]="Baja",((AN482*60)+AO482)-720,IF(TablaRequerimientos[[#This Row],[Prioridad]]="Media",((AN482*60)+AO482)-120))</f>
        <v>-720</v>
      </c>
      <c r="AR482" t="str">
        <f t="shared" si="55"/>
        <v>lunes</v>
      </c>
    </row>
    <row r="483" spans="1:44" x14ac:dyDescent="0.25">
      <c r="A483" s="30" t="s">
        <v>5023</v>
      </c>
      <c r="B483" t="s">
        <v>5024</v>
      </c>
      <c r="C483" t="s">
        <v>161</v>
      </c>
      <c r="D483" t="s">
        <v>150</v>
      </c>
      <c r="E483" t="s">
        <v>37</v>
      </c>
      <c r="F483" t="s">
        <v>111</v>
      </c>
      <c r="G483" s="12">
        <v>43850</v>
      </c>
      <c r="H483" s="13">
        <v>0.54677083333333332</v>
      </c>
      <c r="I483" s="12">
        <v>43850</v>
      </c>
      <c r="J483" s="13">
        <v>0.63855324074074071</v>
      </c>
      <c r="K483" s="31">
        <v>43851.703240740739</v>
      </c>
      <c r="L483" s="11"/>
      <c r="M483" s="11"/>
      <c r="O483" s="11" t="s">
        <v>568</v>
      </c>
      <c r="P483" s="11" t="s">
        <v>37</v>
      </c>
      <c r="X483" s="17" t="str">
        <f>IFERROR(VLOOKUP(TablaRequerimientos[[#This Row],[ID de orden de trabajo+]],#REF!,11,FALSE),"Por validar")</f>
        <v>Por validar</v>
      </c>
      <c r="Y483" s="11" t="str">
        <f>IFERROR(VLOOKUP(TablaRequerimientos[[#This Row],[ID de orden de trabajo+]],#REF!,12,FALSE),"Por validar")</f>
        <v>Por validar</v>
      </c>
      <c r="Z483" s="11">
        <v>1.1574069503694773E-5</v>
      </c>
      <c r="AA483" s="11" t="s">
        <v>37</v>
      </c>
      <c r="AC483" s="17" t="str">
        <f>TablaRequerimientos[[#This Row],[Tiempo Total Gestión]]</f>
        <v>02:12</v>
      </c>
      <c r="AD483" s="11">
        <f t="shared" si="49"/>
        <v>2</v>
      </c>
      <c r="AE483" s="11">
        <f t="shared" si="50"/>
        <v>12</v>
      </c>
      <c r="AF483" s="11">
        <f>IF(TablaRequerimientos[[#This Row],[Prioridad]]="Baja",(AD483-24)*60+AE483,IF(TablaRequerimientos[[#This Row],[Prioridad]]="Media",(AD483-4)*60+AE483,(AD483-2)*60+AE483))</f>
        <v>-1308</v>
      </c>
      <c r="AH483" s="17" t="str">
        <f>TablaRequerimientos[[#This Row],[Tiempo Creación (HH:mm)]]</f>
        <v>Por validar</v>
      </c>
      <c r="AI483" s="11" t="e">
        <f t="shared" si="51"/>
        <v>#VALUE!</v>
      </c>
      <c r="AJ483" s="11" t="e">
        <f t="shared" si="52"/>
        <v>#VALUE!</v>
      </c>
      <c r="AK483" s="11" t="e">
        <f>IF(TablaRequerimientos[[#This Row],[Prioridad]]="Baja",((AI483*60)+AJ483)-30,IF(TablaRequerimientos[[#This Row],[Prioridad]]="Media",((AI483*60)+AJ483)-15))</f>
        <v>#VALUE!</v>
      </c>
      <c r="AM483" s="11">
        <f>TablaRequerimientos[[#This Row],[Tiempo Avance Incidente]]</f>
        <v>1.1574069503694773E-5</v>
      </c>
      <c r="AN483" s="11">
        <f t="shared" si="53"/>
        <v>0</v>
      </c>
      <c r="AO483" s="11">
        <f t="shared" si="54"/>
        <v>0</v>
      </c>
      <c r="AP483" s="11">
        <f>IF(TablaRequerimientos[[#This Row],[Prioridad]]="Baja",((AN483*60)+AO483)-720,IF(TablaRequerimientos[[#This Row],[Prioridad]]="Media",((AN483*60)+AO483)-120))</f>
        <v>-720</v>
      </c>
      <c r="AR483" t="str">
        <f t="shared" si="55"/>
        <v>lunes</v>
      </c>
    </row>
    <row r="484" spans="1:44" x14ac:dyDescent="0.25">
      <c r="A484" s="30" t="s">
        <v>5025</v>
      </c>
      <c r="B484" t="s">
        <v>3369</v>
      </c>
      <c r="C484" t="s">
        <v>871</v>
      </c>
      <c r="D484" t="s">
        <v>150</v>
      </c>
      <c r="E484" t="s">
        <v>37</v>
      </c>
      <c r="F484" t="s">
        <v>124</v>
      </c>
      <c r="G484" s="12">
        <v>43850</v>
      </c>
      <c r="H484" s="13">
        <v>0.43351851851851847</v>
      </c>
      <c r="I484" s="12">
        <v>43850</v>
      </c>
      <c r="J484" s="13">
        <v>0.47978009259259258</v>
      </c>
      <c r="K484" s="31">
        <v>43851.549953703703</v>
      </c>
      <c r="L484" s="11"/>
      <c r="M484" s="11"/>
      <c r="O484" s="11" t="s">
        <v>791</v>
      </c>
      <c r="P484" s="11" t="s">
        <v>37</v>
      </c>
      <c r="X484" s="17" t="str">
        <f>IFERROR(VLOOKUP(TablaRequerimientos[[#This Row],[ID de orden de trabajo+]],#REF!,11,FALSE),"Por validar")</f>
        <v>Por validar</v>
      </c>
      <c r="Y484" s="11" t="str">
        <f>IFERROR(VLOOKUP(TablaRequerimientos[[#This Row],[ID de orden de trabajo+]],#REF!,12,FALSE),"Por validar")</f>
        <v>Por validar</v>
      </c>
      <c r="Z484" s="11">
        <v>1.1574076779652387E-5</v>
      </c>
      <c r="AA484" s="11" t="s">
        <v>37</v>
      </c>
      <c r="AC484" s="17" t="str">
        <f>TablaRequerimientos[[#This Row],[Tiempo Total Gestión]]</f>
        <v>01:06</v>
      </c>
      <c r="AD484" s="11">
        <f t="shared" si="49"/>
        <v>1</v>
      </c>
      <c r="AE484" s="11">
        <f t="shared" si="50"/>
        <v>6</v>
      </c>
      <c r="AF484" s="11">
        <f>IF(TablaRequerimientos[[#This Row],[Prioridad]]="Baja",(AD484-24)*60+AE484,IF(TablaRequerimientos[[#This Row],[Prioridad]]="Media",(AD484-4)*60+AE484,(AD484-2)*60+AE484))</f>
        <v>-1374</v>
      </c>
      <c r="AH484" s="17" t="str">
        <f>TablaRequerimientos[[#This Row],[Tiempo Creación (HH:mm)]]</f>
        <v>Por validar</v>
      </c>
      <c r="AI484" s="11" t="e">
        <f t="shared" si="51"/>
        <v>#VALUE!</v>
      </c>
      <c r="AJ484" s="11" t="e">
        <f t="shared" si="52"/>
        <v>#VALUE!</v>
      </c>
      <c r="AK484" s="11" t="e">
        <f>IF(TablaRequerimientos[[#This Row],[Prioridad]]="Baja",((AI484*60)+AJ484)-30,IF(TablaRequerimientos[[#This Row],[Prioridad]]="Media",((AI484*60)+AJ484)-15))</f>
        <v>#VALUE!</v>
      </c>
      <c r="AM484" s="11">
        <f>TablaRequerimientos[[#This Row],[Tiempo Avance Incidente]]</f>
        <v>1.1574076779652387E-5</v>
      </c>
      <c r="AN484" s="11">
        <f t="shared" si="53"/>
        <v>0</v>
      </c>
      <c r="AO484" s="11">
        <f t="shared" si="54"/>
        <v>0</v>
      </c>
      <c r="AP484" s="11">
        <f>IF(TablaRequerimientos[[#This Row],[Prioridad]]="Baja",((AN484*60)+AO484)-720,IF(TablaRequerimientos[[#This Row],[Prioridad]]="Media",((AN484*60)+AO484)-120))</f>
        <v>-720</v>
      </c>
      <c r="AR484" t="str">
        <f t="shared" si="55"/>
        <v>lunes</v>
      </c>
    </row>
    <row r="485" spans="1:44" x14ac:dyDescent="0.25">
      <c r="A485" s="30" t="s">
        <v>5026</v>
      </c>
      <c r="B485" t="s">
        <v>5027</v>
      </c>
      <c r="C485" t="s">
        <v>395</v>
      </c>
      <c r="D485" t="s">
        <v>150</v>
      </c>
      <c r="E485" t="s">
        <v>37</v>
      </c>
      <c r="F485" t="s">
        <v>111</v>
      </c>
      <c r="G485" s="12">
        <v>43850</v>
      </c>
      <c r="H485" s="13">
        <v>0.44328703703703703</v>
      </c>
      <c r="I485" s="12">
        <v>43850</v>
      </c>
      <c r="J485" s="13">
        <v>0.47128472222222223</v>
      </c>
      <c r="K485" s="31">
        <v>43851.549953703703</v>
      </c>
      <c r="L485" s="11"/>
      <c r="M485" s="11"/>
      <c r="O485" s="11" t="s">
        <v>2903</v>
      </c>
      <c r="P485" s="11" t="s">
        <v>37</v>
      </c>
      <c r="X485" s="17" t="str">
        <f>IFERROR(VLOOKUP(TablaRequerimientos[[#This Row],[ID de orden de trabajo+]],#REF!,11,FALSE),"Por validar")</f>
        <v>Por validar</v>
      </c>
      <c r="Y485" s="11" t="str">
        <f>IFERROR(VLOOKUP(TablaRequerimientos[[#This Row],[ID de orden de trabajo+]],#REF!,12,FALSE),"Por validar")</f>
        <v>Por validar</v>
      </c>
      <c r="Z485" s="11">
        <v>1.7361110803904012E-4</v>
      </c>
      <c r="AA485" s="11" t="s">
        <v>37</v>
      </c>
      <c r="AC485" s="17" t="str">
        <f>TablaRequerimientos[[#This Row],[Tiempo Total Gestión]]</f>
        <v>00:25</v>
      </c>
      <c r="AD485" s="11">
        <f t="shared" si="49"/>
        <v>0</v>
      </c>
      <c r="AE485" s="11">
        <f t="shared" si="50"/>
        <v>25</v>
      </c>
      <c r="AF485" s="11">
        <f>IF(TablaRequerimientos[[#This Row],[Prioridad]]="Baja",(AD485-24)*60+AE485,IF(TablaRequerimientos[[#This Row],[Prioridad]]="Media",(AD485-4)*60+AE485,(AD485-2)*60+AE485))</f>
        <v>-1415</v>
      </c>
      <c r="AH485" s="17" t="str">
        <f>TablaRequerimientos[[#This Row],[Tiempo Creación (HH:mm)]]</f>
        <v>Por validar</v>
      </c>
      <c r="AI485" s="11" t="e">
        <f t="shared" si="51"/>
        <v>#VALUE!</v>
      </c>
      <c r="AJ485" s="11" t="e">
        <f t="shared" si="52"/>
        <v>#VALUE!</v>
      </c>
      <c r="AK485" s="11" t="e">
        <f>IF(TablaRequerimientos[[#This Row],[Prioridad]]="Baja",((AI485*60)+AJ485)-30,IF(TablaRequerimientos[[#This Row],[Prioridad]]="Media",((AI485*60)+AJ485)-15))</f>
        <v>#VALUE!</v>
      </c>
      <c r="AM485" s="11">
        <f>TablaRequerimientos[[#This Row],[Tiempo Avance Incidente]]</f>
        <v>1.7361110803904012E-4</v>
      </c>
      <c r="AN485" s="11">
        <f t="shared" si="53"/>
        <v>0</v>
      </c>
      <c r="AO485" s="11">
        <f t="shared" si="54"/>
        <v>0</v>
      </c>
      <c r="AP485" s="11">
        <f>IF(TablaRequerimientos[[#This Row],[Prioridad]]="Baja",((AN485*60)+AO485)-720,IF(TablaRequerimientos[[#This Row],[Prioridad]]="Media",((AN485*60)+AO485)-120))</f>
        <v>-720</v>
      </c>
      <c r="AR485" t="str">
        <f t="shared" si="55"/>
        <v>lunes</v>
      </c>
    </row>
    <row r="486" spans="1:44" x14ac:dyDescent="0.25">
      <c r="A486" s="30" t="s">
        <v>5028</v>
      </c>
      <c r="B486" t="s">
        <v>5029</v>
      </c>
      <c r="C486" t="s">
        <v>161</v>
      </c>
      <c r="D486" t="s">
        <v>150</v>
      </c>
      <c r="E486" t="s">
        <v>37</v>
      </c>
      <c r="F486" t="s">
        <v>124</v>
      </c>
      <c r="G486" s="12">
        <v>43850</v>
      </c>
      <c r="H486" s="13">
        <v>0.4551736111111111</v>
      </c>
      <c r="I486" s="12">
        <v>43850</v>
      </c>
      <c r="J486" s="13">
        <v>0.70491898148148147</v>
      </c>
      <c r="K486" s="31">
        <v>43851.811296296299</v>
      </c>
      <c r="L486" s="11"/>
      <c r="M486" s="11"/>
      <c r="O486" s="11" t="s">
        <v>126</v>
      </c>
      <c r="P486" s="11" t="s">
        <v>37</v>
      </c>
      <c r="X486" s="17" t="str">
        <f>IFERROR(VLOOKUP(TablaRequerimientos[[#This Row],[ID de orden de trabajo+]],#REF!,11,FALSE),"Por validar")</f>
        <v>Por validar</v>
      </c>
      <c r="Y486" s="11" t="str">
        <f>IFERROR(VLOOKUP(TablaRequerimientos[[#This Row],[ID de orden de trabajo+]],#REF!,12,FALSE),"Por validar")</f>
        <v>Por validar</v>
      </c>
      <c r="Z486" s="11">
        <v>2.4305555416503921E-4</v>
      </c>
      <c r="AA486" s="11" t="s">
        <v>37</v>
      </c>
      <c r="AC486" s="17" t="str">
        <f>TablaRequerimientos[[#This Row],[Tiempo Total Gestión]]</f>
        <v>00:34</v>
      </c>
      <c r="AD486" s="11">
        <f t="shared" si="49"/>
        <v>0</v>
      </c>
      <c r="AE486" s="11">
        <f t="shared" si="50"/>
        <v>34</v>
      </c>
      <c r="AF486" s="11">
        <f>IF(TablaRequerimientos[[#This Row],[Prioridad]]="Baja",(AD486-24)*60+AE486,IF(TablaRequerimientos[[#This Row],[Prioridad]]="Media",(AD486-4)*60+AE486,(AD486-2)*60+AE486))</f>
        <v>-1406</v>
      </c>
      <c r="AH486" s="17" t="str">
        <f>TablaRequerimientos[[#This Row],[Tiempo Creación (HH:mm)]]</f>
        <v>Por validar</v>
      </c>
      <c r="AI486" s="11" t="e">
        <f t="shared" si="51"/>
        <v>#VALUE!</v>
      </c>
      <c r="AJ486" s="11" t="e">
        <f t="shared" si="52"/>
        <v>#VALUE!</v>
      </c>
      <c r="AK486" s="11" t="e">
        <f>IF(TablaRequerimientos[[#This Row],[Prioridad]]="Baja",((AI486*60)+AJ486)-30,IF(TablaRequerimientos[[#This Row],[Prioridad]]="Media",((AI486*60)+AJ486)-15))</f>
        <v>#VALUE!</v>
      </c>
      <c r="AM486" s="11">
        <f>TablaRequerimientos[[#This Row],[Tiempo Avance Incidente]]</f>
        <v>2.4305555416503921E-4</v>
      </c>
      <c r="AN486" s="11">
        <f t="shared" si="53"/>
        <v>0</v>
      </c>
      <c r="AO486" s="11">
        <f t="shared" si="54"/>
        <v>0</v>
      </c>
      <c r="AP486" s="11">
        <f>IF(TablaRequerimientos[[#This Row],[Prioridad]]="Baja",((AN486*60)+AO486)-720,IF(TablaRequerimientos[[#This Row],[Prioridad]]="Media",((AN486*60)+AO486)-120))</f>
        <v>-720</v>
      </c>
      <c r="AR486" t="str">
        <f t="shared" si="55"/>
        <v>lunes</v>
      </c>
    </row>
    <row r="487" spans="1:44" x14ac:dyDescent="0.25">
      <c r="A487" s="30" t="s">
        <v>5030</v>
      </c>
      <c r="B487" t="s">
        <v>5031</v>
      </c>
      <c r="C487" t="s">
        <v>161</v>
      </c>
      <c r="D487" t="s">
        <v>150</v>
      </c>
      <c r="E487" t="s">
        <v>37</v>
      </c>
      <c r="F487" t="s">
        <v>124</v>
      </c>
      <c r="G487" s="12">
        <v>43850</v>
      </c>
      <c r="H487" s="13">
        <v>0.45664351851851853</v>
      </c>
      <c r="I487" s="12">
        <v>43850</v>
      </c>
      <c r="J487" s="13">
        <v>0.53136574074074072</v>
      </c>
      <c r="K487" s="31">
        <v>43851.549953703703</v>
      </c>
      <c r="L487" s="11"/>
      <c r="M487" s="11"/>
      <c r="O487" s="11" t="s">
        <v>292</v>
      </c>
      <c r="P487" s="11" t="s">
        <v>37</v>
      </c>
      <c r="X487" s="17" t="str">
        <f>IFERROR(VLOOKUP(TablaRequerimientos[[#This Row],[ID de orden de trabajo+]],#REF!,11,FALSE),"Por validar")</f>
        <v>Por validar</v>
      </c>
      <c r="Y487" s="11" t="str">
        <f>IFERROR(VLOOKUP(TablaRequerimientos[[#This Row],[ID de orden de trabajo+]],#REF!,12,FALSE),"Por validar")</f>
        <v>Por validar</v>
      </c>
      <c r="Z487" s="11">
        <v>-1.7361110803904012E-4</v>
      </c>
      <c r="AA487" s="11" t="s">
        <v>37</v>
      </c>
      <c r="AC487" s="17" t="str">
        <f>TablaRequerimientos[[#This Row],[Tiempo Total Gestión]]</f>
        <v>00:30</v>
      </c>
      <c r="AD487" s="11">
        <f t="shared" si="49"/>
        <v>0</v>
      </c>
      <c r="AE487" s="11">
        <f t="shared" si="50"/>
        <v>30</v>
      </c>
      <c r="AF487" s="11">
        <f>IF(TablaRequerimientos[[#This Row],[Prioridad]]="Baja",(AD487-24)*60+AE487,IF(TablaRequerimientos[[#This Row],[Prioridad]]="Media",(AD487-4)*60+AE487,(AD487-2)*60+AE487))</f>
        <v>-1410</v>
      </c>
      <c r="AH487" s="17" t="str">
        <f>TablaRequerimientos[[#This Row],[Tiempo Creación (HH:mm)]]</f>
        <v>Por validar</v>
      </c>
      <c r="AI487" s="11" t="e">
        <f t="shared" si="51"/>
        <v>#VALUE!</v>
      </c>
      <c r="AJ487" s="11" t="e">
        <f t="shared" si="52"/>
        <v>#VALUE!</v>
      </c>
      <c r="AK487" s="11" t="e">
        <f>IF(TablaRequerimientos[[#This Row],[Prioridad]]="Baja",((AI487*60)+AJ487)-30,IF(TablaRequerimientos[[#This Row],[Prioridad]]="Media",((AI487*60)+AJ487)-15))</f>
        <v>#VALUE!</v>
      </c>
      <c r="AM487" s="11">
        <f>TablaRequerimientos[[#This Row],[Tiempo Avance Incidente]]</f>
        <v>-1.7361110803904012E-4</v>
      </c>
      <c r="AN487" s="11" t="e">
        <f t="shared" si="53"/>
        <v>#NUM!</v>
      </c>
      <c r="AO487" s="11" t="e">
        <f t="shared" si="54"/>
        <v>#NUM!</v>
      </c>
      <c r="AP487" s="11" t="e">
        <f>IF(TablaRequerimientos[[#This Row],[Prioridad]]="Baja",((AN487*60)+AO487)-720,IF(TablaRequerimientos[[#This Row],[Prioridad]]="Media",((AN487*60)+AO487)-120))</f>
        <v>#NUM!</v>
      </c>
      <c r="AR487" t="str">
        <f t="shared" si="55"/>
        <v>lunes</v>
      </c>
    </row>
    <row r="488" spans="1:44" x14ac:dyDescent="0.25">
      <c r="A488" s="30" t="s">
        <v>5032</v>
      </c>
      <c r="B488" t="s">
        <v>5033</v>
      </c>
      <c r="C488" t="s">
        <v>161</v>
      </c>
      <c r="D488" t="s">
        <v>150</v>
      </c>
      <c r="E488" t="s">
        <v>37</v>
      </c>
      <c r="F488" t="s">
        <v>124</v>
      </c>
      <c r="G488" s="12">
        <v>43850</v>
      </c>
      <c r="H488" s="13">
        <v>0.4604166666666667</v>
      </c>
      <c r="I488" s="12">
        <v>43850</v>
      </c>
      <c r="J488" s="13">
        <v>0.72483796296296299</v>
      </c>
      <c r="K488" s="31">
        <v>43851.811296296299</v>
      </c>
      <c r="L488" s="11"/>
      <c r="M488" s="11"/>
      <c r="O488" s="11" t="s">
        <v>929</v>
      </c>
      <c r="P488" s="11" t="s">
        <v>37</v>
      </c>
      <c r="X488" s="17" t="str">
        <f>IFERROR(VLOOKUP(TablaRequerimientos[[#This Row],[ID de orden de trabajo+]],#REF!,11,FALSE),"Por validar")</f>
        <v>Por validar</v>
      </c>
      <c r="Y488" s="11" t="str">
        <f>IFERROR(VLOOKUP(TablaRequerimientos[[#This Row],[ID de orden de trabajo+]],#REF!,12,FALSE),"Por validar")</f>
        <v>Por validar</v>
      </c>
      <c r="Z488" s="11">
        <v>-1.0995370321325026E-3</v>
      </c>
      <c r="AA488" s="11" t="s">
        <v>37</v>
      </c>
      <c r="AC488" s="17" t="str">
        <f>TablaRequerimientos[[#This Row],[Tiempo Total Gestión]]</f>
        <v>00:24</v>
      </c>
      <c r="AD488" s="11">
        <f t="shared" si="49"/>
        <v>0</v>
      </c>
      <c r="AE488" s="11">
        <f t="shared" si="50"/>
        <v>24</v>
      </c>
      <c r="AF488" s="11">
        <f>IF(TablaRequerimientos[[#This Row],[Prioridad]]="Baja",(AD488-24)*60+AE488,IF(TablaRequerimientos[[#This Row],[Prioridad]]="Media",(AD488-4)*60+AE488,(AD488-2)*60+AE488))</f>
        <v>-1416</v>
      </c>
      <c r="AH488" s="17" t="str">
        <f>TablaRequerimientos[[#This Row],[Tiempo Creación (HH:mm)]]</f>
        <v>Por validar</v>
      </c>
      <c r="AI488" s="11" t="e">
        <f t="shared" si="51"/>
        <v>#VALUE!</v>
      </c>
      <c r="AJ488" s="11" t="e">
        <f t="shared" si="52"/>
        <v>#VALUE!</v>
      </c>
      <c r="AK488" s="11" t="e">
        <f>IF(TablaRequerimientos[[#This Row],[Prioridad]]="Baja",((AI488*60)+AJ488)-30,IF(TablaRequerimientos[[#This Row],[Prioridad]]="Media",((AI488*60)+AJ488)-15))</f>
        <v>#VALUE!</v>
      </c>
      <c r="AM488" s="11">
        <f>TablaRequerimientos[[#This Row],[Tiempo Avance Incidente]]</f>
        <v>-1.0995370321325026E-3</v>
      </c>
      <c r="AN488" s="11" t="e">
        <f t="shared" si="53"/>
        <v>#NUM!</v>
      </c>
      <c r="AO488" s="11" t="e">
        <f t="shared" si="54"/>
        <v>#NUM!</v>
      </c>
      <c r="AP488" s="11" t="e">
        <f>IF(TablaRequerimientos[[#This Row],[Prioridad]]="Baja",((AN488*60)+AO488)-720,IF(TablaRequerimientos[[#This Row],[Prioridad]]="Media",((AN488*60)+AO488)-120))</f>
        <v>#NUM!</v>
      </c>
      <c r="AR488" t="str">
        <f t="shared" si="55"/>
        <v>lunes</v>
      </c>
    </row>
    <row r="489" spans="1:44" x14ac:dyDescent="0.25">
      <c r="A489" s="30" t="s">
        <v>5034</v>
      </c>
      <c r="B489" t="s">
        <v>5033</v>
      </c>
      <c r="C489" t="s">
        <v>161</v>
      </c>
      <c r="D489" t="s">
        <v>150</v>
      </c>
      <c r="E489" t="s">
        <v>37</v>
      </c>
      <c r="F489" t="s">
        <v>124</v>
      </c>
      <c r="G489" s="12">
        <v>43850</v>
      </c>
      <c r="H489" s="13">
        <v>0.46043981481481483</v>
      </c>
      <c r="I489" s="12">
        <v>43850</v>
      </c>
      <c r="J489" s="13">
        <v>0.72400462962962964</v>
      </c>
      <c r="K489" s="31">
        <v>43851.811296296299</v>
      </c>
      <c r="L489" s="11"/>
      <c r="M489" s="11"/>
      <c r="O489" s="11" t="s">
        <v>491</v>
      </c>
      <c r="P489" s="11" t="s">
        <v>37</v>
      </c>
      <c r="X489" s="17" t="str">
        <f>IFERROR(VLOOKUP(TablaRequerimientos[[#This Row],[ID de orden de trabajo+]],#REF!,11,FALSE),"Por validar")</f>
        <v>Por validar</v>
      </c>
      <c r="Y489" s="11" t="str">
        <f>IFERROR(VLOOKUP(TablaRequerimientos[[#This Row],[ID de orden de trabajo+]],#REF!,12,FALSE),"Por validar")</f>
        <v>Por validar</v>
      </c>
      <c r="Z489" s="11">
        <v>-1.1921296318178065E-3</v>
      </c>
      <c r="AA489" s="11" t="s">
        <v>37</v>
      </c>
      <c r="AC489" s="17" t="str">
        <f>TablaRequerimientos[[#This Row],[Tiempo Total Gestión]]</f>
        <v>00:22</v>
      </c>
      <c r="AD489" s="11">
        <f t="shared" si="49"/>
        <v>0</v>
      </c>
      <c r="AE489" s="11">
        <f t="shared" si="50"/>
        <v>22</v>
      </c>
      <c r="AF489" s="11">
        <f>IF(TablaRequerimientos[[#This Row],[Prioridad]]="Baja",(AD489-24)*60+AE489,IF(TablaRequerimientos[[#This Row],[Prioridad]]="Media",(AD489-4)*60+AE489,(AD489-2)*60+AE489))</f>
        <v>-1418</v>
      </c>
      <c r="AH489" s="17" t="str">
        <f>TablaRequerimientos[[#This Row],[Tiempo Creación (HH:mm)]]</f>
        <v>Por validar</v>
      </c>
      <c r="AI489" s="11" t="e">
        <f t="shared" si="51"/>
        <v>#VALUE!</v>
      </c>
      <c r="AJ489" s="11" t="e">
        <f t="shared" si="52"/>
        <v>#VALUE!</v>
      </c>
      <c r="AK489" s="11" t="e">
        <f>IF(TablaRequerimientos[[#This Row],[Prioridad]]="Baja",((AI489*60)+AJ489)-30,IF(TablaRequerimientos[[#This Row],[Prioridad]]="Media",((AI489*60)+AJ489)-15))</f>
        <v>#VALUE!</v>
      </c>
      <c r="AM489" s="11">
        <f>TablaRequerimientos[[#This Row],[Tiempo Avance Incidente]]</f>
        <v>-1.1921296318178065E-3</v>
      </c>
      <c r="AN489" s="11" t="e">
        <f t="shared" si="53"/>
        <v>#NUM!</v>
      </c>
      <c r="AO489" s="11" t="e">
        <f t="shared" si="54"/>
        <v>#NUM!</v>
      </c>
      <c r="AP489" s="11" t="e">
        <f>IF(TablaRequerimientos[[#This Row],[Prioridad]]="Baja",((AN489*60)+AO489)-720,IF(TablaRequerimientos[[#This Row],[Prioridad]]="Media",((AN489*60)+AO489)-120))</f>
        <v>#NUM!</v>
      </c>
      <c r="AR489" t="str">
        <f t="shared" si="55"/>
        <v>lunes</v>
      </c>
    </row>
    <row r="490" spans="1:44" x14ac:dyDescent="0.25">
      <c r="A490" s="30" t="s">
        <v>5035</v>
      </c>
      <c r="B490" t="s">
        <v>5033</v>
      </c>
      <c r="C490" t="s">
        <v>161</v>
      </c>
      <c r="D490" t="s">
        <v>150</v>
      </c>
      <c r="E490" t="s">
        <v>37</v>
      </c>
      <c r="F490" t="s">
        <v>124</v>
      </c>
      <c r="G490" s="12">
        <v>43850</v>
      </c>
      <c r="H490" s="13">
        <v>0.46046296296296302</v>
      </c>
      <c r="I490" s="12">
        <v>43850</v>
      </c>
      <c r="J490" s="13">
        <v>0.7238310185185185</v>
      </c>
      <c r="K490" s="31">
        <v>43851.811296296299</v>
      </c>
      <c r="L490" s="11"/>
      <c r="M490" s="11"/>
      <c r="O490" s="11" t="s">
        <v>38</v>
      </c>
      <c r="P490" s="11" t="s">
        <v>37</v>
      </c>
      <c r="X490" s="17" t="str">
        <f>IFERROR(VLOOKUP(TablaRequerimientos[[#This Row],[ID de orden de trabajo+]],#REF!,11,FALSE),"Por validar")</f>
        <v>Por validar</v>
      </c>
      <c r="Y490" s="11" t="str">
        <f>IFERROR(VLOOKUP(TablaRequerimientos[[#This Row],[ID de orden de trabajo+]],#REF!,12,FALSE),"Por validar")</f>
        <v>Por validar</v>
      </c>
      <c r="Z490" s="11">
        <v>-1.3425925935734995E-3</v>
      </c>
      <c r="AA490" s="11" t="s">
        <v>37</v>
      </c>
      <c r="AC490" s="17" t="str">
        <f>TablaRequerimientos[[#This Row],[Tiempo Total Gestión]]</f>
        <v>00:21</v>
      </c>
      <c r="AD490" s="11">
        <f t="shared" si="49"/>
        <v>0</v>
      </c>
      <c r="AE490" s="11">
        <f t="shared" si="50"/>
        <v>21</v>
      </c>
      <c r="AF490" s="11">
        <f>IF(TablaRequerimientos[[#This Row],[Prioridad]]="Baja",(AD490-24)*60+AE490,IF(TablaRequerimientos[[#This Row],[Prioridad]]="Media",(AD490-4)*60+AE490,(AD490-2)*60+AE490))</f>
        <v>-1419</v>
      </c>
      <c r="AH490" s="17" t="str">
        <f>TablaRequerimientos[[#This Row],[Tiempo Creación (HH:mm)]]</f>
        <v>Por validar</v>
      </c>
      <c r="AI490" s="11" t="e">
        <f t="shared" si="51"/>
        <v>#VALUE!</v>
      </c>
      <c r="AJ490" s="11" t="e">
        <f t="shared" si="52"/>
        <v>#VALUE!</v>
      </c>
      <c r="AK490" s="11" t="e">
        <f>IF(TablaRequerimientos[[#This Row],[Prioridad]]="Baja",((AI490*60)+AJ490)-30,IF(TablaRequerimientos[[#This Row],[Prioridad]]="Media",((AI490*60)+AJ490)-15))</f>
        <v>#VALUE!</v>
      </c>
      <c r="AM490" s="11">
        <f>TablaRequerimientos[[#This Row],[Tiempo Avance Incidente]]</f>
        <v>-1.3425925935734995E-3</v>
      </c>
      <c r="AN490" s="11" t="e">
        <f t="shared" si="53"/>
        <v>#NUM!</v>
      </c>
      <c r="AO490" s="11" t="e">
        <f t="shared" si="54"/>
        <v>#NUM!</v>
      </c>
      <c r="AP490" s="11" t="e">
        <f>IF(TablaRequerimientos[[#This Row],[Prioridad]]="Baja",((AN490*60)+AO490)-720,IF(TablaRequerimientos[[#This Row],[Prioridad]]="Media",((AN490*60)+AO490)-120))</f>
        <v>#NUM!</v>
      </c>
      <c r="AR490" t="str">
        <f t="shared" si="55"/>
        <v>lunes</v>
      </c>
    </row>
    <row r="491" spans="1:44" x14ac:dyDescent="0.25">
      <c r="A491" s="30" t="s">
        <v>5036</v>
      </c>
      <c r="B491" t="s">
        <v>4994</v>
      </c>
      <c r="C491" t="s">
        <v>161</v>
      </c>
      <c r="D491" t="s">
        <v>150</v>
      </c>
      <c r="E491" t="s">
        <v>37</v>
      </c>
      <c r="F491" t="s">
        <v>124</v>
      </c>
      <c r="G491" s="12">
        <v>43850</v>
      </c>
      <c r="H491" s="13">
        <v>0.46491898148148153</v>
      </c>
      <c r="I491" s="12">
        <v>43850</v>
      </c>
      <c r="J491" s="13">
        <v>0.72364583333333332</v>
      </c>
      <c r="K491" s="31">
        <v>43851.811296296299</v>
      </c>
      <c r="L491" s="11"/>
      <c r="M491" s="11"/>
      <c r="O491" s="11" t="s">
        <v>465</v>
      </c>
      <c r="P491" s="11" t="s">
        <v>37</v>
      </c>
      <c r="X491" s="17" t="str">
        <f>IFERROR(VLOOKUP(TablaRequerimientos[[#This Row],[ID de orden de trabajo+]],#REF!,11,FALSE),"Por validar")</f>
        <v>Por validar</v>
      </c>
      <c r="Y491" s="11" t="str">
        <f>IFERROR(VLOOKUP(TablaRequerimientos[[#This Row],[ID de orden de trabajo+]],#REF!,12,FALSE),"Por validar")</f>
        <v>Por validar</v>
      </c>
      <c r="Z491" s="11">
        <v>2.314814628334716E-5</v>
      </c>
      <c r="AA491" s="11" t="s">
        <v>37</v>
      </c>
      <c r="AC491" s="17" t="str">
        <f>TablaRequerimientos[[#This Row],[Tiempo Total Gestión]]</f>
        <v>00:15</v>
      </c>
      <c r="AD491" s="11">
        <f t="shared" si="49"/>
        <v>0</v>
      </c>
      <c r="AE491" s="11">
        <f t="shared" si="50"/>
        <v>15</v>
      </c>
      <c r="AF491" s="11">
        <f>IF(TablaRequerimientos[[#This Row],[Prioridad]]="Baja",(AD491-24)*60+AE491,IF(TablaRequerimientos[[#This Row],[Prioridad]]="Media",(AD491-4)*60+AE491,(AD491-2)*60+AE491))</f>
        <v>-1425</v>
      </c>
      <c r="AH491" s="17" t="str">
        <f>TablaRequerimientos[[#This Row],[Tiempo Creación (HH:mm)]]</f>
        <v>Por validar</v>
      </c>
      <c r="AI491" s="11" t="e">
        <f t="shared" si="51"/>
        <v>#VALUE!</v>
      </c>
      <c r="AJ491" s="11" t="e">
        <f t="shared" si="52"/>
        <v>#VALUE!</v>
      </c>
      <c r="AK491" s="11" t="e">
        <f>IF(TablaRequerimientos[[#This Row],[Prioridad]]="Baja",((AI491*60)+AJ491)-30,IF(TablaRequerimientos[[#This Row],[Prioridad]]="Media",((AI491*60)+AJ491)-15))</f>
        <v>#VALUE!</v>
      </c>
      <c r="AM491" s="11">
        <f>TablaRequerimientos[[#This Row],[Tiempo Avance Incidente]]</f>
        <v>2.314814628334716E-5</v>
      </c>
      <c r="AN491" s="11">
        <f t="shared" si="53"/>
        <v>0</v>
      </c>
      <c r="AO491" s="11">
        <f t="shared" si="54"/>
        <v>0</v>
      </c>
      <c r="AP491" s="11">
        <f>IF(TablaRequerimientos[[#This Row],[Prioridad]]="Baja",((AN491*60)+AO491)-720,IF(TablaRequerimientos[[#This Row],[Prioridad]]="Media",((AN491*60)+AO491)-120))</f>
        <v>-720</v>
      </c>
      <c r="AR491" t="str">
        <f t="shared" si="55"/>
        <v>lunes</v>
      </c>
    </row>
    <row r="492" spans="1:44" x14ac:dyDescent="0.25">
      <c r="A492" s="30" t="s">
        <v>5037</v>
      </c>
      <c r="B492" t="s">
        <v>4313</v>
      </c>
      <c r="C492" t="s">
        <v>395</v>
      </c>
      <c r="D492" t="s">
        <v>150</v>
      </c>
      <c r="E492" t="s">
        <v>37</v>
      </c>
      <c r="F492" t="s">
        <v>111</v>
      </c>
      <c r="G492" s="12">
        <v>43850</v>
      </c>
      <c r="H492" s="13">
        <v>0.49364583333333334</v>
      </c>
      <c r="I492" s="12">
        <v>43850</v>
      </c>
      <c r="J492" s="13">
        <v>0.49395833333333333</v>
      </c>
      <c r="K492" s="31">
        <v>43851.549953703703</v>
      </c>
      <c r="L492" s="11"/>
      <c r="M492" s="11"/>
      <c r="O492" s="11" t="s">
        <v>133</v>
      </c>
      <c r="P492" s="11" t="s">
        <v>37</v>
      </c>
      <c r="X492" s="17" t="str">
        <f>IFERROR(VLOOKUP(TablaRequerimientos[[#This Row],[ID de orden de trabajo+]],#REF!,11,FALSE),"Por validar")</f>
        <v>Por validar</v>
      </c>
      <c r="Y492" s="11" t="str">
        <f>IFERROR(VLOOKUP(TablaRequerimientos[[#This Row],[ID de orden de trabajo+]],#REF!,12,FALSE),"Por validar")</f>
        <v>Por validar</v>
      </c>
      <c r="Z492" s="11">
        <v>-1.273148154723458E-4</v>
      </c>
      <c r="AA492" s="11" t="s">
        <v>37</v>
      </c>
      <c r="AC492" s="17" t="str">
        <f>TablaRequerimientos[[#This Row],[Tiempo Total Gestión]]</f>
        <v>00:00</v>
      </c>
      <c r="AD492" s="11">
        <f t="shared" si="49"/>
        <v>0</v>
      </c>
      <c r="AE492" s="11">
        <f t="shared" si="50"/>
        <v>0</v>
      </c>
      <c r="AF492" s="11">
        <f>IF(TablaRequerimientos[[#This Row],[Prioridad]]="Baja",(AD492-24)*60+AE492,IF(TablaRequerimientos[[#This Row],[Prioridad]]="Media",(AD492-4)*60+AE492,(AD492-2)*60+AE492))</f>
        <v>-1440</v>
      </c>
      <c r="AH492" s="17" t="str">
        <f>TablaRequerimientos[[#This Row],[Tiempo Creación (HH:mm)]]</f>
        <v>Por validar</v>
      </c>
      <c r="AI492" s="11" t="e">
        <f t="shared" si="51"/>
        <v>#VALUE!</v>
      </c>
      <c r="AJ492" s="11" t="e">
        <f t="shared" si="52"/>
        <v>#VALUE!</v>
      </c>
      <c r="AK492" s="11" t="e">
        <f>IF(TablaRequerimientos[[#This Row],[Prioridad]]="Baja",((AI492*60)+AJ492)-30,IF(TablaRequerimientos[[#This Row],[Prioridad]]="Media",((AI492*60)+AJ492)-15))</f>
        <v>#VALUE!</v>
      </c>
      <c r="AM492" s="11">
        <f>TablaRequerimientos[[#This Row],[Tiempo Avance Incidente]]</f>
        <v>-1.273148154723458E-4</v>
      </c>
      <c r="AN492" s="11" t="e">
        <f t="shared" si="53"/>
        <v>#NUM!</v>
      </c>
      <c r="AO492" s="11" t="e">
        <f t="shared" si="54"/>
        <v>#NUM!</v>
      </c>
      <c r="AP492" s="11" t="e">
        <f>IF(TablaRequerimientos[[#This Row],[Prioridad]]="Baja",((AN492*60)+AO492)-720,IF(TablaRequerimientos[[#This Row],[Prioridad]]="Media",((AN492*60)+AO492)-120))</f>
        <v>#NUM!</v>
      </c>
      <c r="AR492" t="str">
        <f t="shared" si="55"/>
        <v>lunes</v>
      </c>
    </row>
    <row r="493" spans="1:44" x14ac:dyDescent="0.25">
      <c r="A493" s="30" t="s">
        <v>5038</v>
      </c>
      <c r="B493" t="s">
        <v>5039</v>
      </c>
      <c r="C493" t="s">
        <v>395</v>
      </c>
      <c r="D493" t="s">
        <v>150</v>
      </c>
      <c r="E493" t="s">
        <v>37</v>
      </c>
      <c r="F493" t="s">
        <v>111</v>
      </c>
      <c r="G493" s="12">
        <v>43850</v>
      </c>
      <c r="H493" s="13">
        <v>0.51866898148148144</v>
      </c>
      <c r="I493" s="12">
        <v>43850</v>
      </c>
      <c r="J493" s="13">
        <v>0.63627314814814817</v>
      </c>
      <c r="K493" s="31">
        <v>43851.703240740739</v>
      </c>
      <c r="L493" s="11"/>
      <c r="M493" s="11"/>
      <c r="O493" s="11" t="s">
        <v>100</v>
      </c>
      <c r="P493" s="11" t="s">
        <v>37</v>
      </c>
      <c r="X493" s="17" t="str">
        <f>IFERROR(VLOOKUP(TablaRequerimientos[[#This Row],[ID de orden de trabajo+]],#REF!,11,FALSE),"Por validar")</f>
        <v>Por validar</v>
      </c>
      <c r="Y493" s="11" t="str">
        <f>IFERROR(VLOOKUP(TablaRequerimientos[[#This Row],[ID de orden de trabajo+]],#REF!,12,FALSE),"Por validar")</f>
        <v>Por validar</v>
      </c>
      <c r="Z493" s="11">
        <v>1.1574069503694773E-5</v>
      </c>
      <c r="AA493" s="11" t="s">
        <v>37</v>
      </c>
      <c r="AC493" s="17" t="str">
        <f>TablaRequerimientos[[#This Row],[Tiempo Total Gestión]]</f>
        <v>00:12</v>
      </c>
      <c r="AD493" s="11">
        <f t="shared" si="49"/>
        <v>0</v>
      </c>
      <c r="AE493" s="11">
        <f t="shared" si="50"/>
        <v>12</v>
      </c>
      <c r="AF493" s="11">
        <f>IF(TablaRequerimientos[[#This Row],[Prioridad]]="Baja",(AD493-24)*60+AE493,IF(TablaRequerimientos[[#This Row],[Prioridad]]="Media",(AD493-4)*60+AE493,(AD493-2)*60+AE493))</f>
        <v>-1428</v>
      </c>
      <c r="AH493" s="17" t="str">
        <f>TablaRequerimientos[[#This Row],[Tiempo Creación (HH:mm)]]</f>
        <v>Por validar</v>
      </c>
      <c r="AI493" s="11" t="e">
        <f t="shared" si="51"/>
        <v>#VALUE!</v>
      </c>
      <c r="AJ493" s="11" t="e">
        <f t="shared" si="52"/>
        <v>#VALUE!</v>
      </c>
      <c r="AK493" s="11" t="e">
        <f>IF(TablaRequerimientos[[#This Row],[Prioridad]]="Baja",((AI493*60)+AJ493)-30,IF(TablaRequerimientos[[#This Row],[Prioridad]]="Media",((AI493*60)+AJ493)-15))</f>
        <v>#VALUE!</v>
      </c>
      <c r="AM493" s="11">
        <f>TablaRequerimientos[[#This Row],[Tiempo Avance Incidente]]</f>
        <v>1.1574069503694773E-5</v>
      </c>
      <c r="AN493" s="11">
        <f>HOUR(AM493)</f>
        <v>0</v>
      </c>
      <c r="AO493" s="11">
        <f t="shared" si="54"/>
        <v>0</v>
      </c>
      <c r="AP493" s="11">
        <f>IF(TablaRequerimientos[[#This Row],[Prioridad]]="Baja",((AN493*60)+AO493)-720,IF(TablaRequerimientos[[#This Row],[Prioridad]]="Media",((AN493*60)+AO493)-120))</f>
        <v>-720</v>
      </c>
      <c r="AR493" t="str">
        <f t="shared" si="55"/>
        <v>lunes</v>
      </c>
    </row>
    <row r="494" spans="1:44" x14ac:dyDescent="0.25">
      <c r="A494" s="30" t="s">
        <v>5040</v>
      </c>
      <c r="B494" t="s">
        <v>5041</v>
      </c>
      <c r="C494" t="s">
        <v>395</v>
      </c>
      <c r="D494" t="s">
        <v>150</v>
      </c>
      <c r="E494" t="s">
        <v>37</v>
      </c>
      <c r="F494" t="s">
        <v>111</v>
      </c>
      <c r="G494" s="12">
        <v>43850</v>
      </c>
      <c r="H494" s="13">
        <v>0.59662037037037041</v>
      </c>
      <c r="I494" s="12">
        <v>43850</v>
      </c>
      <c r="J494" s="13">
        <v>0.61525462962962962</v>
      </c>
      <c r="K494" s="31">
        <v>43851.621921296297</v>
      </c>
      <c r="L494" s="11"/>
      <c r="M494" s="11"/>
      <c r="O494" s="11" t="s">
        <v>241</v>
      </c>
      <c r="P494" s="11" t="s">
        <v>37</v>
      </c>
      <c r="X494" s="17" t="str">
        <f>IFERROR(VLOOKUP(TablaRequerimientos[[#This Row],[ID de orden de trabajo+]],#REF!,11,FALSE),"Por validar")</f>
        <v>Por validar</v>
      </c>
      <c r="Y494" s="11" t="str">
        <f>IFERROR(VLOOKUP(TablaRequerimientos[[#This Row],[ID de orden de trabajo+]],#REF!,12,FALSE),"Por validar")</f>
        <v>Por validar</v>
      </c>
      <c r="Z494" s="11">
        <v>2.7777777722803876E-4</v>
      </c>
      <c r="AA494" s="11" t="s">
        <v>37</v>
      </c>
      <c r="AC494" s="17" t="str">
        <f>TablaRequerimientos[[#This Row],[Tiempo Total Gestión]]</f>
        <v>00:06</v>
      </c>
      <c r="AD494" s="11">
        <f t="shared" si="49"/>
        <v>0</v>
      </c>
      <c r="AE494" s="11">
        <f t="shared" si="50"/>
        <v>6</v>
      </c>
      <c r="AF494" s="11">
        <f>IF(TablaRequerimientos[[#This Row],[Prioridad]]="Baja",(AD494-24)*60+AE494,IF(TablaRequerimientos[[#This Row],[Prioridad]]="Media",(AD494-4)*60+AE494,(AD494-2)*60+AE494))</f>
        <v>-1434</v>
      </c>
      <c r="AH494" s="17" t="str">
        <f>TablaRequerimientos[[#This Row],[Tiempo Creación (HH:mm)]]</f>
        <v>Por validar</v>
      </c>
      <c r="AI494" s="11" t="e">
        <f t="shared" si="51"/>
        <v>#VALUE!</v>
      </c>
      <c r="AJ494" s="11" t="e">
        <f t="shared" si="52"/>
        <v>#VALUE!</v>
      </c>
      <c r="AK494" s="11" t="e">
        <f>IF(TablaRequerimientos[[#This Row],[Prioridad]]="Baja",((AI494*60)+AJ494)-30,IF(TablaRequerimientos[[#This Row],[Prioridad]]="Media",((AI494*60)+AJ494)-15))</f>
        <v>#VALUE!</v>
      </c>
      <c r="AM494" s="11">
        <f>TablaRequerimientos[[#This Row],[Tiempo Avance Incidente]]</f>
        <v>2.7777777722803876E-4</v>
      </c>
      <c r="AN494" s="11">
        <f t="shared" si="53"/>
        <v>0</v>
      </c>
      <c r="AO494" s="11">
        <f t="shared" si="54"/>
        <v>0</v>
      </c>
      <c r="AP494" s="11">
        <f>IF(TablaRequerimientos[[#This Row],[Prioridad]]="Baja",((AN494*60)+AO494)-720,IF(TablaRequerimientos[[#This Row],[Prioridad]]="Media",((AN494*60)+AO494)-120))</f>
        <v>-720</v>
      </c>
      <c r="AR494" t="str">
        <f t="shared" si="55"/>
        <v>lunes</v>
      </c>
    </row>
    <row r="495" spans="1:44" x14ac:dyDescent="0.25">
      <c r="A495" s="30" t="s">
        <v>5042</v>
      </c>
      <c r="B495" t="s">
        <v>5043</v>
      </c>
      <c r="C495" t="s">
        <v>395</v>
      </c>
      <c r="D495" t="s">
        <v>150</v>
      </c>
      <c r="E495" t="s">
        <v>37</v>
      </c>
      <c r="F495" t="s">
        <v>111</v>
      </c>
      <c r="G495" s="12">
        <v>43850</v>
      </c>
      <c r="H495" s="13">
        <v>0.67912037037037043</v>
      </c>
      <c r="I495" s="12">
        <v>43850</v>
      </c>
      <c r="J495" s="13">
        <v>0.71740740740740738</v>
      </c>
      <c r="K495" s="31">
        <v>43851.811296296299</v>
      </c>
      <c r="L495" s="11"/>
      <c r="M495" s="11"/>
      <c r="O495" s="11" t="s">
        <v>171</v>
      </c>
      <c r="P495" s="11" t="s">
        <v>37</v>
      </c>
      <c r="X495" s="17" t="str">
        <f>IFERROR(VLOOKUP(TablaRequerimientos[[#This Row],[ID de orden de trabajo+]],#REF!,11,FALSE),"Por validar")</f>
        <v>Por validar</v>
      </c>
      <c r="Y495" s="11" t="str">
        <f>IFERROR(VLOOKUP(TablaRequerimientos[[#This Row],[ID de orden de trabajo+]],#REF!,12,FALSE),"Por validar")</f>
        <v>Por validar</v>
      </c>
      <c r="Z495" s="11">
        <v>1.0416666191304103E-4</v>
      </c>
      <c r="AA495" s="11" t="s">
        <v>37</v>
      </c>
      <c r="AC495" s="17" t="str">
        <f>TablaRequerimientos[[#This Row],[Tiempo Total Gestión]]</f>
        <v>00:55</v>
      </c>
      <c r="AD495" s="11">
        <f t="shared" si="49"/>
        <v>0</v>
      </c>
      <c r="AE495" s="11">
        <f t="shared" si="50"/>
        <v>55</v>
      </c>
      <c r="AF495" s="11">
        <f>IF(TablaRequerimientos[[#This Row],[Prioridad]]="Baja",(AD495-24)*60+AE495,IF(TablaRequerimientos[[#This Row],[Prioridad]]="Media",(AD495-4)*60+AE495,(AD495-2)*60+AE495))</f>
        <v>-1385</v>
      </c>
      <c r="AH495" s="17" t="str">
        <f>TablaRequerimientos[[#This Row],[Tiempo Creación (HH:mm)]]</f>
        <v>Por validar</v>
      </c>
      <c r="AI495" s="11" t="e">
        <f t="shared" si="51"/>
        <v>#VALUE!</v>
      </c>
      <c r="AJ495" s="11" t="e">
        <f t="shared" si="52"/>
        <v>#VALUE!</v>
      </c>
      <c r="AK495" s="11" t="e">
        <f>IF(TablaRequerimientos[[#This Row],[Prioridad]]="Baja",((AI495*60)+AJ495)-30,IF(TablaRequerimientos[[#This Row],[Prioridad]]="Media",((AI495*60)+AJ495)-15))</f>
        <v>#VALUE!</v>
      </c>
      <c r="AM495" s="11">
        <f>TablaRequerimientos[[#This Row],[Tiempo Avance Incidente]]</f>
        <v>1.0416666191304103E-4</v>
      </c>
      <c r="AN495" s="11">
        <f t="shared" si="53"/>
        <v>0</v>
      </c>
      <c r="AO495" s="11">
        <f t="shared" si="54"/>
        <v>0</v>
      </c>
      <c r="AP495" s="11">
        <f>IF(TablaRequerimientos[[#This Row],[Prioridad]]="Baja",((AN495*60)+AO495)-720,IF(TablaRequerimientos[[#This Row],[Prioridad]]="Media",((AN495*60)+AO495)-120))</f>
        <v>-720</v>
      </c>
      <c r="AR495" t="str">
        <f t="shared" si="55"/>
        <v>lunes</v>
      </c>
    </row>
    <row r="496" spans="1:44" x14ac:dyDescent="0.25">
      <c r="A496" s="30" t="s">
        <v>5044</v>
      </c>
      <c r="B496" t="s">
        <v>5045</v>
      </c>
      <c r="C496" t="s">
        <v>395</v>
      </c>
      <c r="D496" t="s">
        <v>150</v>
      </c>
      <c r="E496" t="s">
        <v>37</v>
      </c>
      <c r="F496" t="s">
        <v>111</v>
      </c>
      <c r="G496" s="12">
        <v>43850</v>
      </c>
      <c r="H496" s="13">
        <v>0.68155092592592592</v>
      </c>
      <c r="I496" s="12">
        <v>43851</v>
      </c>
      <c r="J496" s="13">
        <v>0.55028935185185179</v>
      </c>
      <c r="K496" s="31">
        <v>43852.624710648146</v>
      </c>
      <c r="L496" s="11"/>
      <c r="M496" s="11"/>
      <c r="O496" s="11" t="s">
        <v>883</v>
      </c>
      <c r="P496" s="11" t="s">
        <v>37</v>
      </c>
      <c r="X496" s="17" t="str">
        <f>IFERROR(VLOOKUP(TablaRequerimientos[[#This Row],[ID de orden de trabajo+]],#REF!,11,FALSE),"Por validar")</f>
        <v>Por validar</v>
      </c>
      <c r="Y496" s="11" t="str">
        <f>IFERROR(VLOOKUP(TablaRequerimientos[[#This Row],[ID de orden de trabajo+]],#REF!,12,FALSE),"Por validar")</f>
        <v>Por validar</v>
      </c>
      <c r="Z496" s="11">
        <v>1.1574069503694773E-5</v>
      </c>
      <c r="AA496" s="11" t="s">
        <v>37</v>
      </c>
      <c r="AC496" s="17" t="str">
        <f>TablaRequerimientos[[#This Row],[Tiempo Total Gestión]]</f>
        <v>01:48</v>
      </c>
      <c r="AD496" s="11">
        <f t="shared" si="49"/>
        <v>1</v>
      </c>
      <c r="AE496" s="11">
        <f t="shared" si="50"/>
        <v>48</v>
      </c>
      <c r="AF496" s="11">
        <f>IF(TablaRequerimientos[[#This Row],[Prioridad]]="Baja",(AD496-24)*60+AE496,IF(TablaRequerimientos[[#This Row],[Prioridad]]="Media",(AD496-4)*60+AE496,(AD496-2)*60+AE496))</f>
        <v>-1332</v>
      </c>
      <c r="AH496" s="17" t="str">
        <f>TablaRequerimientos[[#This Row],[Tiempo Creación (HH:mm)]]</f>
        <v>Por validar</v>
      </c>
      <c r="AI496" s="11" t="e">
        <f t="shared" si="51"/>
        <v>#VALUE!</v>
      </c>
      <c r="AJ496" s="11" t="e">
        <f t="shared" si="52"/>
        <v>#VALUE!</v>
      </c>
      <c r="AK496" s="11" t="e">
        <f>IF(TablaRequerimientos[[#This Row],[Prioridad]]="Baja",((AI496*60)+AJ496)-30,IF(TablaRequerimientos[[#This Row],[Prioridad]]="Media",((AI496*60)+AJ496)-15))</f>
        <v>#VALUE!</v>
      </c>
      <c r="AM496" s="11">
        <f>TablaRequerimientos[[#This Row],[Tiempo Avance Incidente]]</f>
        <v>1.1574069503694773E-5</v>
      </c>
      <c r="AN496" s="11">
        <f t="shared" si="53"/>
        <v>0</v>
      </c>
      <c r="AO496" s="11">
        <f t="shared" si="54"/>
        <v>0</v>
      </c>
      <c r="AP496" s="11">
        <f>IF(TablaRequerimientos[[#This Row],[Prioridad]]="Baja",((AN496*60)+AO496)-720,IF(TablaRequerimientos[[#This Row],[Prioridad]]="Media",((AN496*60)+AO496)-120))</f>
        <v>-720</v>
      </c>
      <c r="AR496" t="str">
        <f t="shared" si="55"/>
        <v>lunes</v>
      </c>
    </row>
    <row r="497" spans="1:44" x14ac:dyDescent="0.25">
      <c r="A497" s="30" t="s">
        <v>5046</v>
      </c>
      <c r="B497" t="s">
        <v>5047</v>
      </c>
      <c r="C497" t="s">
        <v>395</v>
      </c>
      <c r="D497" t="s">
        <v>150</v>
      </c>
      <c r="E497" t="s">
        <v>37</v>
      </c>
      <c r="F497" t="s">
        <v>111</v>
      </c>
      <c r="G497" s="12">
        <v>43850</v>
      </c>
      <c r="H497" s="13">
        <v>0.69012731481481471</v>
      </c>
      <c r="I497" s="12">
        <v>43851</v>
      </c>
      <c r="J497" s="13">
        <v>0.40966435185185185</v>
      </c>
      <c r="K497" s="31">
        <v>43852.462141203701</v>
      </c>
      <c r="L497" s="11"/>
      <c r="M497" s="11"/>
      <c r="O497" s="11" t="s">
        <v>3606</v>
      </c>
      <c r="P497" s="11" t="s">
        <v>37</v>
      </c>
      <c r="X497" s="17" t="str">
        <f>IFERROR(VLOOKUP(TablaRequerimientos[[#This Row],[ID de orden de trabajo+]],#REF!,11,FALSE),"Por validar")</f>
        <v>Por validar</v>
      </c>
      <c r="Y497" s="11" t="str">
        <f>IFERROR(VLOOKUP(TablaRequerimientos[[#This Row],[ID de orden de trabajo+]],#REF!,12,FALSE),"Por validar")</f>
        <v>Por validar</v>
      </c>
      <c r="Z497" s="11">
        <v>-1.5046296175569296E-4</v>
      </c>
      <c r="AA497" s="11" t="s">
        <v>37</v>
      </c>
      <c r="AC497" s="17" t="str">
        <f>TablaRequerimientos[[#This Row],[Tiempo Total Gestión]]</f>
        <v>02:03</v>
      </c>
      <c r="AD497" s="11">
        <f t="shared" si="49"/>
        <v>2</v>
      </c>
      <c r="AE497" s="11">
        <f t="shared" si="50"/>
        <v>3</v>
      </c>
      <c r="AF497" s="11">
        <f>IF(TablaRequerimientos[[#This Row],[Prioridad]]="Baja",(AD497-24)*60+AE497,IF(TablaRequerimientos[[#This Row],[Prioridad]]="Media",(AD497-4)*60+AE497,(AD497-2)*60+AE497))</f>
        <v>-1317</v>
      </c>
      <c r="AH497" s="17" t="str">
        <f>TablaRequerimientos[[#This Row],[Tiempo Creación (HH:mm)]]</f>
        <v>Por validar</v>
      </c>
      <c r="AI497" s="11" t="e">
        <f t="shared" si="51"/>
        <v>#VALUE!</v>
      </c>
      <c r="AJ497" s="11" t="e">
        <f t="shared" si="52"/>
        <v>#VALUE!</v>
      </c>
      <c r="AK497" s="11" t="e">
        <f>IF(TablaRequerimientos[[#This Row],[Prioridad]]="Baja",((AI497*60)+AJ497)-30,IF(TablaRequerimientos[[#This Row],[Prioridad]]="Media",((AI497*60)+AJ497)-15))</f>
        <v>#VALUE!</v>
      </c>
      <c r="AM497" s="11">
        <f>TablaRequerimientos[[#This Row],[Tiempo Avance Incidente]]</f>
        <v>-1.5046296175569296E-4</v>
      </c>
      <c r="AN497" s="11" t="e">
        <f t="shared" si="53"/>
        <v>#NUM!</v>
      </c>
      <c r="AO497" s="11" t="e">
        <f t="shared" si="54"/>
        <v>#NUM!</v>
      </c>
      <c r="AP497" s="11" t="e">
        <f>IF(TablaRequerimientos[[#This Row],[Prioridad]]="Baja",((AN497*60)+AO497)-720,IF(TablaRequerimientos[[#This Row],[Prioridad]]="Media",((AN497*60)+AO497)-120))</f>
        <v>#NUM!</v>
      </c>
      <c r="AR497" t="str">
        <f t="shared" si="55"/>
        <v>lunes</v>
      </c>
    </row>
    <row r="498" spans="1:44" x14ac:dyDescent="0.25">
      <c r="A498" s="30" t="s">
        <v>5048</v>
      </c>
      <c r="B498" t="s">
        <v>5049</v>
      </c>
      <c r="C498" t="s">
        <v>395</v>
      </c>
      <c r="D498" t="s">
        <v>150</v>
      </c>
      <c r="E498" t="s">
        <v>37</v>
      </c>
      <c r="F498" t="s">
        <v>111</v>
      </c>
      <c r="G498" s="12">
        <v>43850</v>
      </c>
      <c r="H498" s="13">
        <v>0.69885416666666667</v>
      </c>
      <c r="I498" s="12">
        <v>43851</v>
      </c>
      <c r="J498" s="13">
        <v>0.47065972222222219</v>
      </c>
      <c r="K498" s="31">
        <v>43852.547685185185</v>
      </c>
      <c r="L498" s="11"/>
      <c r="M498" s="11"/>
      <c r="O498" s="11" t="s">
        <v>2099</v>
      </c>
      <c r="P498" s="11" t="s">
        <v>37</v>
      </c>
      <c r="X498" s="17" t="str">
        <f>IFERROR(VLOOKUP(TablaRequerimientos[[#This Row],[ID de orden de trabajo+]],#REF!,11,FALSE),"Por validar")</f>
        <v>Por validar</v>
      </c>
      <c r="Y498" s="11" t="str">
        <f>IFERROR(VLOOKUP(TablaRequerimientos[[#This Row],[ID de orden de trabajo+]],#REF!,12,FALSE),"Por validar")</f>
        <v>Por validar</v>
      </c>
      <c r="Z498" s="11">
        <v>2.546296309446916E-4</v>
      </c>
      <c r="AA498" s="11" t="s">
        <v>37</v>
      </c>
      <c r="AC498" s="17" t="str">
        <f>TablaRequerimientos[[#This Row],[Tiempo Total Gestión]]</f>
        <v>01:45</v>
      </c>
      <c r="AD498" s="11">
        <f t="shared" si="49"/>
        <v>1</v>
      </c>
      <c r="AE498" s="11">
        <f t="shared" si="50"/>
        <v>45</v>
      </c>
      <c r="AF498" s="11">
        <f>IF(TablaRequerimientos[[#This Row],[Prioridad]]="Baja",(AD498-24)*60+AE498,IF(TablaRequerimientos[[#This Row],[Prioridad]]="Media",(AD498-4)*60+AE498,(AD498-2)*60+AE498))</f>
        <v>-1335</v>
      </c>
      <c r="AH498" s="17" t="str">
        <f>TablaRequerimientos[[#This Row],[Tiempo Creación (HH:mm)]]</f>
        <v>Por validar</v>
      </c>
      <c r="AI498" s="11" t="e">
        <f t="shared" si="51"/>
        <v>#VALUE!</v>
      </c>
      <c r="AJ498" s="11" t="e">
        <f t="shared" si="52"/>
        <v>#VALUE!</v>
      </c>
      <c r="AK498" s="11" t="e">
        <f>IF(TablaRequerimientos[[#This Row],[Prioridad]]="Baja",((AI498*60)+AJ498)-30,IF(TablaRequerimientos[[#This Row],[Prioridad]]="Media",((AI498*60)+AJ498)-15))</f>
        <v>#VALUE!</v>
      </c>
      <c r="AM498" s="11">
        <f>TablaRequerimientos[[#This Row],[Tiempo Avance Incidente]]</f>
        <v>2.546296309446916E-4</v>
      </c>
      <c r="AN498" s="11">
        <f t="shared" si="53"/>
        <v>0</v>
      </c>
      <c r="AO498" s="11">
        <f t="shared" si="54"/>
        <v>0</v>
      </c>
      <c r="AP498" s="11">
        <f>IF(TablaRequerimientos[[#This Row],[Prioridad]]="Baja",((AN498*60)+AO498)-720,IF(TablaRequerimientos[[#This Row],[Prioridad]]="Media",((AN498*60)+AO498)-120))</f>
        <v>-720</v>
      </c>
      <c r="AR498" t="str">
        <f t="shared" si="55"/>
        <v>lunes</v>
      </c>
    </row>
    <row r="499" spans="1:44" x14ac:dyDescent="0.25">
      <c r="A499" s="30" t="s">
        <v>5050</v>
      </c>
      <c r="B499" t="s">
        <v>5051</v>
      </c>
      <c r="C499" t="s">
        <v>4157</v>
      </c>
      <c r="D499" t="s">
        <v>150</v>
      </c>
      <c r="E499" t="s">
        <v>37</v>
      </c>
      <c r="F499" t="s">
        <v>111</v>
      </c>
      <c r="G499" s="12">
        <v>43850</v>
      </c>
      <c r="H499" s="13">
        <v>0.70368055555555553</v>
      </c>
      <c r="I499" s="12">
        <v>43850</v>
      </c>
      <c r="J499" s="13">
        <v>0.75245370370370368</v>
      </c>
      <c r="K499" s="31">
        <v>43851.811296296299</v>
      </c>
      <c r="L499" s="11"/>
      <c r="M499" s="11"/>
      <c r="O499" s="11" t="s">
        <v>286</v>
      </c>
      <c r="P499" s="11" t="s">
        <v>37</v>
      </c>
      <c r="X499" s="17" t="str">
        <f>IFERROR(VLOOKUP(TablaRequerimientos[[#This Row],[ID de orden de trabajo+]],#REF!,11,FALSE),"Por validar")</f>
        <v>Por validar</v>
      </c>
      <c r="Y499" s="11" t="str">
        <f>IFERROR(VLOOKUP(TablaRequerimientos[[#This Row],[ID de orden de trabajo+]],#REF!,12,FALSE),"Por validar")</f>
        <v>Por validar</v>
      </c>
      <c r="Z499" s="11">
        <v>-3.2407407707069069E-4</v>
      </c>
      <c r="AA499" s="11" t="s">
        <v>37</v>
      </c>
      <c r="AC499" s="17" t="str">
        <f>TablaRequerimientos[[#This Row],[Tiempo Total Gestión]]</f>
        <v>01:05</v>
      </c>
      <c r="AD499" s="11">
        <f t="shared" si="49"/>
        <v>1</v>
      </c>
      <c r="AE499" s="11">
        <f t="shared" si="50"/>
        <v>5</v>
      </c>
      <c r="AF499" s="11">
        <f>IF(TablaRequerimientos[[#This Row],[Prioridad]]="Baja",(AD499-24)*60+AE499,IF(TablaRequerimientos[[#This Row],[Prioridad]]="Media",(AD499-4)*60+AE499,(AD499-2)*60+AE499))</f>
        <v>-1375</v>
      </c>
      <c r="AH499" s="17" t="str">
        <f>TablaRequerimientos[[#This Row],[Tiempo Creación (HH:mm)]]</f>
        <v>Por validar</v>
      </c>
      <c r="AI499" s="11" t="e">
        <f t="shared" si="51"/>
        <v>#VALUE!</v>
      </c>
      <c r="AJ499" s="11" t="e">
        <f t="shared" si="52"/>
        <v>#VALUE!</v>
      </c>
      <c r="AK499" s="11" t="e">
        <f>IF(TablaRequerimientos[[#This Row],[Prioridad]]="Baja",((AI499*60)+AJ499)-30,IF(TablaRequerimientos[[#This Row],[Prioridad]]="Media",((AI499*60)+AJ499)-15))</f>
        <v>#VALUE!</v>
      </c>
      <c r="AM499" s="11">
        <f>TablaRequerimientos[[#This Row],[Tiempo Avance Incidente]]</f>
        <v>-3.2407407707069069E-4</v>
      </c>
      <c r="AN499" s="11" t="e">
        <f t="shared" si="53"/>
        <v>#NUM!</v>
      </c>
      <c r="AO499" s="11" t="e">
        <f t="shared" si="54"/>
        <v>#NUM!</v>
      </c>
      <c r="AP499" s="11" t="e">
        <f>IF(TablaRequerimientos[[#This Row],[Prioridad]]="Baja",((AN499*60)+AO499)-720,IF(TablaRequerimientos[[#This Row],[Prioridad]]="Media",((AN499*60)+AO499)-120))</f>
        <v>#NUM!</v>
      </c>
      <c r="AR499" t="str">
        <f t="shared" si="55"/>
        <v>lunes</v>
      </c>
    </row>
    <row r="500" spans="1:44" x14ac:dyDescent="0.25">
      <c r="A500" s="30" t="s">
        <v>5052</v>
      </c>
      <c r="B500" t="s">
        <v>5053</v>
      </c>
      <c r="C500" t="s">
        <v>239</v>
      </c>
      <c r="D500" t="s">
        <v>150</v>
      </c>
      <c r="E500" t="s">
        <v>37</v>
      </c>
      <c r="F500" t="s">
        <v>111</v>
      </c>
      <c r="G500" s="12">
        <v>43850</v>
      </c>
      <c r="H500" s="13">
        <v>0.73501157407407414</v>
      </c>
      <c r="I500" s="12">
        <v>43851</v>
      </c>
      <c r="J500" s="13">
        <v>0.58718749999999997</v>
      </c>
      <c r="K500" s="31">
        <v>43852.624710648146</v>
      </c>
      <c r="L500" s="11"/>
      <c r="M500" s="11"/>
      <c r="O500" s="11" t="s">
        <v>597</v>
      </c>
      <c r="P500" s="11" t="s">
        <v>37</v>
      </c>
      <c r="X500" s="17" t="str">
        <f>IFERROR(VLOOKUP(TablaRequerimientos[[#This Row],[ID de orden de trabajo+]],#REF!,11,FALSE),"Por validar")</f>
        <v>Por validar</v>
      </c>
      <c r="Y500" s="11" t="str">
        <f>IFERROR(VLOOKUP(TablaRequerimientos[[#This Row],[ID de orden de trabajo+]],#REF!,12,FALSE),"Por validar")</f>
        <v>Por validar</v>
      </c>
      <c r="Z500" s="11">
        <v>1.8055555556202307E-3</v>
      </c>
      <c r="AA500" s="11" t="s">
        <v>37</v>
      </c>
      <c r="AC500" s="17" t="str">
        <f>TablaRequerimientos[[#This Row],[Tiempo Total Gestión]]</f>
        <v>01:19</v>
      </c>
      <c r="AD500" s="11">
        <f t="shared" si="49"/>
        <v>1</v>
      </c>
      <c r="AE500" s="11">
        <f t="shared" si="50"/>
        <v>19</v>
      </c>
      <c r="AF500" s="11">
        <f>IF(TablaRequerimientos[[#This Row],[Prioridad]]="Baja",(AD500-24)*60+AE500,IF(TablaRequerimientos[[#This Row],[Prioridad]]="Media",(AD500-4)*60+AE500,(AD500-2)*60+AE500))</f>
        <v>-1361</v>
      </c>
      <c r="AH500" s="17" t="str">
        <f>TablaRequerimientos[[#This Row],[Tiempo Creación (HH:mm)]]</f>
        <v>Por validar</v>
      </c>
      <c r="AI500" s="11" t="e">
        <f t="shared" si="51"/>
        <v>#VALUE!</v>
      </c>
      <c r="AJ500" s="11" t="e">
        <f t="shared" si="52"/>
        <v>#VALUE!</v>
      </c>
      <c r="AK500" s="11" t="e">
        <f>IF(TablaRequerimientos[[#This Row],[Prioridad]]="Baja",((AI500*60)+AJ500)-30,IF(TablaRequerimientos[[#This Row],[Prioridad]]="Media",((AI500*60)+AJ500)-15))</f>
        <v>#VALUE!</v>
      </c>
      <c r="AM500" s="11">
        <f>TablaRequerimientos[[#This Row],[Tiempo Avance Incidente]]</f>
        <v>1.8055555556202307E-3</v>
      </c>
      <c r="AN500" s="11">
        <f t="shared" si="53"/>
        <v>0</v>
      </c>
      <c r="AO500" s="11">
        <f t="shared" si="54"/>
        <v>2</v>
      </c>
      <c r="AP500" s="11">
        <f>IF(TablaRequerimientos[[#This Row],[Prioridad]]="Baja",((AN500*60)+AO500)-720,IF(TablaRequerimientos[[#This Row],[Prioridad]]="Media",((AN500*60)+AO500)-120))</f>
        <v>-718</v>
      </c>
      <c r="AR500" t="str">
        <f t="shared" si="55"/>
        <v>lunes</v>
      </c>
    </row>
    <row r="501" spans="1:44" x14ac:dyDescent="0.25">
      <c r="A501" s="30" t="s">
        <v>5054</v>
      </c>
      <c r="B501" t="s">
        <v>4939</v>
      </c>
      <c r="C501" t="s">
        <v>395</v>
      </c>
      <c r="D501" t="s">
        <v>150</v>
      </c>
      <c r="E501" t="s">
        <v>37</v>
      </c>
      <c r="F501" t="s">
        <v>111</v>
      </c>
      <c r="G501" s="12">
        <v>43850</v>
      </c>
      <c r="H501" s="13">
        <v>0.62974537037037037</v>
      </c>
      <c r="I501" s="12">
        <v>43850</v>
      </c>
      <c r="J501" s="13">
        <v>0.6539814814814815</v>
      </c>
      <c r="K501" s="31">
        <v>43851.703240740739</v>
      </c>
      <c r="L501" s="11"/>
      <c r="M501" s="11"/>
      <c r="O501" s="11" t="s">
        <v>126</v>
      </c>
      <c r="P501" s="11" t="s">
        <v>37</v>
      </c>
      <c r="X501" s="17" t="str">
        <f>IFERROR(VLOOKUP(TablaRequerimientos[[#This Row],[ID de orden de trabajo+]],#REF!,11,FALSE),"Por validar")</f>
        <v>Por validar</v>
      </c>
      <c r="Y501" s="11" t="str">
        <f>IFERROR(VLOOKUP(TablaRequerimientos[[#This Row],[ID de orden de trabajo+]],#REF!,12,FALSE),"Por validar")</f>
        <v>Por validar</v>
      </c>
      <c r="Z501" s="11">
        <v>1.1574076779652387E-5</v>
      </c>
      <c r="AA501" s="11" t="s">
        <v>37</v>
      </c>
      <c r="AC501" s="17" t="str">
        <f>TablaRequerimientos[[#This Row],[Tiempo Total Gestión]]</f>
        <v>00:34</v>
      </c>
      <c r="AD501" s="11">
        <f t="shared" si="49"/>
        <v>0</v>
      </c>
      <c r="AE501" s="11">
        <f t="shared" si="50"/>
        <v>34</v>
      </c>
      <c r="AF501" s="11">
        <f>IF(TablaRequerimientos[[#This Row],[Prioridad]]="Baja",(AD501-24)*60+AE501,IF(TablaRequerimientos[[#This Row],[Prioridad]]="Media",(AD501-4)*60+AE501,(AD501-2)*60+AE501))</f>
        <v>-1406</v>
      </c>
      <c r="AH501" s="17" t="str">
        <f>TablaRequerimientos[[#This Row],[Tiempo Creación (HH:mm)]]</f>
        <v>Por validar</v>
      </c>
      <c r="AI501" s="11" t="e">
        <f t="shared" si="51"/>
        <v>#VALUE!</v>
      </c>
      <c r="AJ501" s="11" t="e">
        <f t="shared" si="52"/>
        <v>#VALUE!</v>
      </c>
      <c r="AK501" s="11" t="e">
        <f>IF(TablaRequerimientos[[#This Row],[Prioridad]]="Baja",((AI501*60)+AJ501)-30,IF(TablaRequerimientos[[#This Row],[Prioridad]]="Media",((AI501*60)+AJ501)-15))</f>
        <v>#VALUE!</v>
      </c>
      <c r="AM501" s="11">
        <f>TablaRequerimientos[[#This Row],[Tiempo Avance Incidente]]</f>
        <v>1.1574076779652387E-5</v>
      </c>
      <c r="AN501" s="11">
        <f t="shared" si="53"/>
        <v>0</v>
      </c>
      <c r="AO501" s="11">
        <f t="shared" si="54"/>
        <v>0</v>
      </c>
      <c r="AP501" s="11">
        <f>IF(TablaRequerimientos[[#This Row],[Prioridad]]="Baja",((AN501*60)+AO501)-720,IF(TablaRequerimientos[[#This Row],[Prioridad]]="Media",((AN501*60)+AO501)-120))</f>
        <v>-720</v>
      </c>
      <c r="AR501" t="str">
        <f t="shared" si="55"/>
        <v>lunes</v>
      </c>
    </row>
    <row r="502" spans="1:44" x14ac:dyDescent="0.25">
      <c r="A502" s="30" t="s">
        <v>5055</v>
      </c>
      <c r="B502" t="s">
        <v>5056</v>
      </c>
      <c r="C502" t="s">
        <v>395</v>
      </c>
      <c r="D502" t="s">
        <v>150</v>
      </c>
      <c r="E502" t="s">
        <v>37</v>
      </c>
      <c r="F502" t="s">
        <v>111</v>
      </c>
      <c r="G502" s="12">
        <v>43850</v>
      </c>
      <c r="H502" s="13">
        <v>0.632349537037037</v>
      </c>
      <c r="I502" s="12">
        <v>43851</v>
      </c>
      <c r="J502" s="13">
        <v>0.54790509259259257</v>
      </c>
      <c r="K502" s="31">
        <v>43852.624710648146</v>
      </c>
      <c r="L502" s="11"/>
      <c r="M502" s="11"/>
      <c r="O502" s="11" t="s">
        <v>2242</v>
      </c>
      <c r="P502" s="11" t="s">
        <v>37</v>
      </c>
      <c r="X502" s="17" t="str">
        <f>IFERROR(VLOOKUP(TablaRequerimientos[[#This Row],[ID de orden de trabajo+]],#REF!,11,FALSE),"Por validar")</f>
        <v>Por validar</v>
      </c>
      <c r="Y502" s="11" t="str">
        <f>IFERROR(VLOOKUP(TablaRequerimientos[[#This Row],[ID de orden de trabajo+]],#REF!,12,FALSE),"Por validar")</f>
        <v>Por validar</v>
      </c>
      <c r="Z502" s="11">
        <v>-1.1805555550381541E-3</v>
      </c>
      <c r="AA502" s="11" t="s">
        <v>37</v>
      </c>
      <c r="AC502" s="17" t="str">
        <f>TablaRequerimientos[[#This Row],[Tiempo Total Gestión]]</f>
        <v>04:41</v>
      </c>
      <c r="AD502" s="11">
        <f t="shared" si="49"/>
        <v>4</v>
      </c>
      <c r="AE502" s="11">
        <f t="shared" si="50"/>
        <v>41</v>
      </c>
      <c r="AF502" s="11">
        <f>IF(TablaRequerimientos[[#This Row],[Prioridad]]="Baja",(AD502-24)*60+AE502,IF(TablaRequerimientos[[#This Row],[Prioridad]]="Media",(AD502-4)*60+AE502,(AD502-2)*60+AE502))</f>
        <v>-1159</v>
      </c>
      <c r="AH502" s="17" t="str">
        <f>TablaRequerimientos[[#This Row],[Tiempo Creación (HH:mm)]]</f>
        <v>Por validar</v>
      </c>
      <c r="AI502" s="11" t="e">
        <f t="shared" si="51"/>
        <v>#VALUE!</v>
      </c>
      <c r="AJ502" s="11" t="e">
        <f t="shared" si="52"/>
        <v>#VALUE!</v>
      </c>
      <c r="AK502" s="11" t="e">
        <f>IF(TablaRequerimientos[[#This Row],[Prioridad]]="Baja",((AI502*60)+AJ502)-30,IF(TablaRequerimientos[[#This Row],[Prioridad]]="Media",((AI502*60)+AJ502)-15))</f>
        <v>#VALUE!</v>
      </c>
      <c r="AM502" s="11">
        <f>TablaRequerimientos[[#This Row],[Tiempo Avance Incidente]]</f>
        <v>-1.1805555550381541E-3</v>
      </c>
      <c r="AN502" s="11" t="e">
        <f t="shared" si="53"/>
        <v>#NUM!</v>
      </c>
      <c r="AO502" s="11" t="e">
        <f t="shared" si="54"/>
        <v>#NUM!</v>
      </c>
      <c r="AP502" s="11" t="e">
        <f>IF(TablaRequerimientos[[#This Row],[Prioridad]]="Baja",((AN502*60)+AO502)-720,IF(TablaRequerimientos[[#This Row],[Prioridad]]="Media",((AN502*60)+AO502)-120))</f>
        <v>#NUM!</v>
      </c>
      <c r="AR502" t="str">
        <f t="shared" si="55"/>
        <v>lunes</v>
      </c>
    </row>
    <row r="503" spans="1:44" x14ac:dyDescent="0.25">
      <c r="A503" s="30" t="s">
        <v>5057</v>
      </c>
      <c r="B503" t="s">
        <v>5058</v>
      </c>
      <c r="C503" t="s">
        <v>395</v>
      </c>
      <c r="D503" t="s">
        <v>150</v>
      </c>
      <c r="E503" t="s">
        <v>37</v>
      </c>
      <c r="F503" t="s">
        <v>111</v>
      </c>
      <c r="G503" s="12">
        <v>43850</v>
      </c>
      <c r="H503" s="13">
        <v>0.63998842592592597</v>
      </c>
      <c r="I503" s="12">
        <v>43850</v>
      </c>
      <c r="J503" s="13">
        <v>0.66840277777777779</v>
      </c>
      <c r="K503" s="31">
        <v>43851.703240740739</v>
      </c>
      <c r="L503" s="11"/>
      <c r="M503" s="11"/>
      <c r="O503" s="11" t="s">
        <v>186</v>
      </c>
      <c r="P503" s="11" t="s">
        <v>37</v>
      </c>
      <c r="X503" s="17" t="str">
        <f>IFERROR(VLOOKUP(TablaRequerimientos[[#This Row],[ID de orden de trabajo+]],#REF!,11,FALSE),"Por validar")</f>
        <v>Por validar</v>
      </c>
      <c r="Y503" s="11" t="str">
        <f>IFERROR(VLOOKUP(TablaRequerimientos[[#This Row],[ID de orden de trabajo+]],#REF!,12,FALSE),"Por validar")</f>
        <v>Por validar</v>
      </c>
      <c r="Z503" s="11">
        <v>2.314814628334716E-5</v>
      </c>
      <c r="AA503" s="11" t="s">
        <v>37</v>
      </c>
      <c r="AC503" s="17" t="str">
        <f>TablaRequerimientos[[#This Row],[Tiempo Total Gestión]]</f>
        <v>00:11</v>
      </c>
      <c r="AD503" s="11">
        <f t="shared" si="49"/>
        <v>0</v>
      </c>
      <c r="AE503" s="11">
        <f t="shared" si="50"/>
        <v>11</v>
      </c>
      <c r="AF503" s="11">
        <f>IF(TablaRequerimientos[[#This Row],[Prioridad]]="Baja",(AD503-24)*60+AE503,IF(TablaRequerimientos[[#This Row],[Prioridad]]="Media",(AD503-4)*60+AE503,(AD503-2)*60+AE503))</f>
        <v>-1429</v>
      </c>
      <c r="AH503" s="17" t="str">
        <f>TablaRequerimientos[[#This Row],[Tiempo Creación (HH:mm)]]</f>
        <v>Por validar</v>
      </c>
      <c r="AI503" s="11" t="e">
        <f t="shared" si="51"/>
        <v>#VALUE!</v>
      </c>
      <c r="AJ503" s="11" t="e">
        <f t="shared" si="52"/>
        <v>#VALUE!</v>
      </c>
      <c r="AK503" s="11" t="e">
        <f>IF(TablaRequerimientos[[#This Row],[Prioridad]]="Baja",((AI503*60)+AJ503)-30,IF(TablaRequerimientos[[#This Row],[Prioridad]]="Media",((AI503*60)+AJ503)-15))</f>
        <v>#VALUE!</v>
      </c>
      <c r="AM503" s="11">
        <f>TablaRequerimientos[[#This Row],[Tiempo Avance Incidente]]</f>
        <v>2.314814628334716E-5</v>
      </c>
      <c r="AN503" s="11">
        <f t="shared" si="53"/>
        <v>0</v>
      </c>
      <c r="AO503" s="11">
        <f t="shared" si="54"/>
        <v>0</v>
      </c>
      <c r="AP503" s="11">
        <f>IF(TablaRequerimientos[[#This Row],[Prioridad]]="Baja",((AN503*60)+AO503)-720,IF(TablaRequerimientos[[#This Row],[Prioridad]]="Media",((AN503*60)+AO503)-120))</f>
        <v>-720</v>
      </c>
      <c r="AR503" t="str">
        <f t="shared" si="55"/>
        <v>lunes</v>
      </c>
    </row>
    <row r="504" spans="1:44" x14ac:dyDescent="0.25">
      <c r="A504" s="30" t="s">
        <v>5059</v>
      </c>
      <c r="B504" t="s">
        <v>5045</v>
      </c>
      <c r="C504" t="s">
        <v>395</v>
      </c>
      <c r="D504" t="s">
        <v>150</v>
      </c>
      <c r="E504" t="s">
        <v>37</v>
      </c>
      <c r="F504" t="s">
        <v>111</v>
      </c>
      <c r="G504" s="12">
        <v>43850</v>
      </c>
      <c r="H504" s="13">
        <v>0.70755787037037043</v>
      </c>
      <c r="I504" s="12">
        <v>43851</v>
      </c>
      <c r="J504" s="13">
        <v>0.33280092592592592</v>
      </c>
      <c r="K504" s="31">
        <v>43852.378460648149</v>
      </c>
      <c r="L504" s="11"/>
      <c r="M504" s="11"/>
      <c r="O504" s="11" t="s">
        <v>1942</v>
      </c>
      <c r="P504" s="11" t="s">
        <v>37</v>
      </c>
      <c r="X504" s="17" t="str">
        <f>IFERROR(VLOOKUP(TablaRequerimientos[[#This Row],[ID de orden de trabajo+]],#REF!,11,FALSE),"Por validar")</f>
        <v>Por validar</v>
      </c>
      <c r="Y504" s="11" t="str">
        <f>IFERROR(VLOOKUP(TablaRequerimientos[[#This Row],[ID de orden de trabajo+]],#REF!,12,FALSE),"Por validar")</f>
        <v>Por validar</v>
      </c>
      <c r="Z504" s="11">
        <v>0</v>
      </c>
      <c r="AA504" s="11" t="s">
        <v>37</v>
      </c>
      <c r="AC504" s="17" t="str">
        <f>TablaRequerimientos[[#This Row],[Tiempo Total Gestión]]</f>
        <v>00:54</v>
      </c>
      <c r="AD504" s="11">
        <f t="shared" si="49"/>
        <v>0</v>
      </c>
      <c r="AE504" s="11">
        <f t="shared" si="50"/>
        <v>54</v>
      </c>
      <c r="AF504" s="11">
        <f>IF(TablaRequerimientos[[#This Row],[Prioridad]]="Baja",(AD504-24)*60+AE504,IF(TablaRequerimientos[[#This Row],[Prioridad]]="Media",(AD504-4)*60+AE504,(AD504-2)*60+AE504))</f>
        <v>-1386</v>
      </c>
      <c r="AH504" s="17" t="str">
        <f>TablaRequerimientos[[#This Row],[Tiempo Creación (HH:mm)]]</f>
        <v>Por validar</v>
      </c>
      <c r="AI504" s="11" t="e">
        <f t="shared" si="51"/>
        <v>#VALUE!</v>
      </c>
      <c r="AJ504" s="11" t="e">
        <f t="shared" si="52"/>
        <v>#VALUE!</v>
      </c>
      <c r="AK504" s="11" t="e">
        <f>IF(TablaRequerimientos[[#This Row],[Prioridad]]="Baja",((AI504*60)+AJ504)-30,IF(TablaRequerimientos[[#This Row],[Prioridad]]="Media",((AI504*60)+AJ504)-15))</f>
        <v>#VALUE!</v>
      </c>
      <c r="AM504" s="11">
        <f>TablaRequerimientos[[#This Row],[Tiempo Avance Incidente]]</f>
        <v>0</v>
      </c>
      <c r="AN504" s="11">
        <f t="shared" si="53"/>
        <v>0</v>
      </c>
      <c r="AO504" s="11">
        <f t="shared" si="54"/>
        <v>0</v>
      </c>
      <c r="AP504" s="11">
        <f>IF(TablaRequerimientos[[#This Row],[Prioridad]]="Baja",((AN504*60)+AO504)-720,IF(TablaRequerimientos[[#This Row],[Prioridad]]="Media",((AN504*60)+AO504)-120))</f>
        <v>-720</v>
      </c>
      <c r="AR504" t="str">
        <f t="shared" si="55"/>
        <v>lunes</v>
      </c>
    </row>
    <row r="505" spans="1:44" x14ac:dyDescent="0.25">
      <c r="A505" s="30" t="s">
        <v>5060</v>
      </c>
      <c r="B505" t="s">
        <v>5061</v>
      </c>
      <c r="C505" t="s">
        <v>161</v>
      </c>
      <c r="D505" t="s">
        <v>150</v>
      </c>
      <c r="E505" t="s">
        <v>37</v>
      </c>
      <c r="F505" t="s">
        <v>111</v>
      </c>
      <c r="G505" s="12">
        <v>43850</v>
      </c>
      <c r="H505" s="13">
        <v>0.73537037037037034</v>
      </c>
      <c r="I505" s="12">
        <v>43859</v>
      </c>
      <c r="J505" s="13">
        <v>0.67549768518518516</v>
      </c>
      <c r="K505" s="31">
        <v>43860.704629629632</v>
      </c>
      <c r="L505" s="11"/>
      <c r="M505" s="11"/>
      <c r="O505" s="11" t="s">
        <v>3522</v>
      </c>
      <c r="P505" s="11" t="s">
        <v>37</v>
      </c>
      <c r="X505" s="17" t="str">
        <f>IFERROR(VLOOKUP(TablaRequerimientos[[#This Row],[ID de orden de trabajo+]],#REF!,11,FALSE),"Por validar")</f>
        <v>Por validar</v>
      </c>
      <c r="Y505" s="11" t="str">
        <f>IFERROR(VLOOKUP(TablaRequerimientos[[#This Row],[ID de orden de trabajo+]],#REF!,12,FALSE),"Por validar")</f>
        <v>Por validar</v>
      </c>
      <c r="Z505" s="11">
        <v>-3.0092592351138592E-4</v>
      </c>
      <c r="AA505" s="11" t="s">
        <v>37</v>
      </c>
      <c r="AC505" s="17" t="str">
        <f>TablaRequerimientos[[#This Row],[Tiempo Total Gestión]]</f>
        <v>05:50</v>
      </c>
      <c r="AD505" s="11">
        <f t="shared" si="49"/>
        <v>5</v>
      </c>
      <c r="AE505" s="11">
        <f t="shared" si="50"/>
        <v>50</v>
      </c>
      <c r="AF505" s="11">
        <f>IF(TablaRequerimientos[[#This Row],[Prioridad]]="Baja",(AD505-24)*60+AE505,IF(TablaRequerimientos[[#This Row],[Prioridad]]="Media",(AD505-4)*60+AE505,(AD505-2)*60+AE505))</f>
        <v>-1090</v>
      </c>
      <c r="AH505" s="17" t="str">
        <f>TablaRequerimientos[[#This Row],[Tiempo Creación (HH:mm)]]</f>
        <v>Por validar</v>
      </c>
      <c r="AI505" s="11" t="e">
        <f t="shared" si="51"/>
        <v>#VALUE!</v>
      </c>
      <c r="AJ505" s="11" t="e">
        <f t="shared" si="52"/>
        <v>#VALUE!</v>
      </c>
      <c r="AK505" s="11" t="e">
        <f>IF(TablaRequerimientos[[#This Row],[Prioridad]]="Baja",((AI505*60)+AJ505)-30,IF(TablaRequerimientos[[#This Row],[Prioridad]]="Media",((AI505*60)+AJ505)-15))</f>
        <v>#VALUE!</v>
      </c>
      <c r="AM505" s="11">
        <f>TablaRequerimientos[[#This Row],[Tiempo Avance Incidente]]</f>
        <v>-3.0092592351138592E-4</v>
      </c>
      <c r="AN505" s="11" t="e">
        <f t="shared" si="53"/>
        <v>#NUM!</v>
      </c>
      <c r="AO505" s="11" t="e">
        <f t="shared" si="54"/>
        <v>#NUM!</v>
      </c>
      <c r="AP505" s="11" t="e">
        <f>IF(TablaRequerimientos[[#This Row],[Prioridad]]="Baja",((AN505*60)+AO505)-720,IF(TablaRequerimientos[[#This Row],[Prioridad]]="Media",((AN505*60)+AO505)-120))</f>
        <v>#NUM!</v>
      </c>
      <c r="AR505" t="str">
        <f t="shared" si="55"/>
        <v>lunes</v>
      </c>
    </row>
    <row r="506" spans="1:44" x14ac:dyDescent="0.25">
      <c r="A506" s="30" t="s">
        <v>5062</v>
      </c>
      <c r="B506" t="s">
        <v>5063</v>
      </c>
      <c r="C506" t="s">
        <v>395</v>
      </c>
      <c r="D506" t="s">
        <v>150</v>
      </c>
      <c r="E506" t="s">
        <v>37</v>
      </c>
      <c r="F506" t="s">
        <v>111</v>
      </c>
      <c r="G506" s="12">
        <v>43850</v>
      </c>
      <c r="H506" s="13">
        <v>0.73387731481481477</v>
      </c>
      <c r="I506" s="12">
        <v>43851</v>
      </c>
      <c r="J506" s="13">
        <v>0.68300925925925926</v>
      </c>
      <c r="K506" s="31">
        <v>43852.70275462963</v>
      </c>
      <c r="L506" s="11"/>
      <c r="M506" s="11"/>
      <c r="O506" s="11" t="s">
        <v>1949</v>
      </c>
      <c r="P506" s="11" t="s">
        <v>37</v>
      </c>
      <c r="X506" s="17" t="str">
        <f>IFERROR(VLOOKUP(TablaRequerimientos[[#This Row],[ID de orden de trabajo+]],#REF!,11,FALSE),"Por validar")</f>
        <v>Por validar</v>
      </c>
      <c r="Y506" s="11" t="str">
        <f>IFERROR(VLOOKUP(TablaRequerimientos[[#This Row],[ID de orden de trabajo+]],#REF!,12,FALSE),"Por validar")</f>
        <v>Por validar</v>
      </c>
      <c r="Z506" s="11">
        <v>2.314814628334716E-5</v>
      </c>
      <c r="AA506" s="11" t="s">
        <v>37</v>
      </c>
      <c r="AC506" s="17" t="str">
        <f>TablaRequerimientos[[#This Row],[Tiempo Total Gestión]]</f>
        <v>03:08</v>
      </c>
      <c r="AD506" s="11">
        <f t="shared" si="49"/>
        <v>3</v>
      </c>
      <c r="AE506" s="11">
        <f t="shared" si="50"/>
        <v>8</v>
      </c>
      <c r="AF506" s="11">
        <f>IF(TablaRequerimientos[[#This Row],[Prioridad]]="Baja",(AD506-24)*60+AE506,IF(TablaRequerimientos[[#This Row],[Prioridad]]="Media",(AD506-4)*60+AE506,(AD506-2)*60+AE506))</f>
        <v>-1252</v>
      </c>
      <c r="AH506" s="17" t="str">
        <f>TablaRequerimientos[[#This Row],[Tiempo Creación (HH:mm)]]</f>
        <v>Por validar</v>
      </c>
      <c r="AI506" s="11" t="e">
        <f t="shared" si="51"/>
        <v>#VALUE!</v>
      </c>
      <c r="AJ506" s="11" t="e">
        <f t="shared" si="52"/>
        <v>#VALUE!</v>
      </c>
      <c r="AK506" s="11" t="e">
        <f>IF(TablaRequerimientos[[#This Row],[Prioridad]]="Baja",((AI506*60)+AJ506)-30,IF(TablaRequerimientos[[#This Row],[Prioridad]]="Media",((AI506*60)+AJ506)-15))</f>
        <v>#VALUE!</v>
      </c>
      <c r="AM506" s="11">
        <f>TablaRequerimientos[[#This Row],[Tiempo Avance Incidente]]</f>
        <v>2.314814628334716E-5</v>
      </c>
      <c r="AN506" s="11">
        <f t="shared" si="53"/>
        <v>0</v>
      </c>
      <c r="AO506" s="11">
        <f t="shared" si="54"/>
        <v>0</v>
      </c>
      <c r="AP506" s="11">
        <f>IF(TablaRequerimientos[[#This Row],[Prioridad]]="Baja",((AN506*60)+AO506)-720,IF(TablaRequerimientos[[#This Row],[Prioridad]]="Media",((AN506*60)+AO506)-120))</f>
        <v>-720</v>
      </c>
      <c r="AR506" t="str">
        <f t="shared" si="55"/>
        <v>lunes</v>
      </c>
    </row>
    <row r="507" spans="1:44" x14ac:dyDescent="0.25">
      <c r="A507" s="30" t="s">
        <v>5064</v>
      </c>
      <c r="B507" t="s">
        <v>5065</v>
      </c>
      <c r="C507" t="s">
        <v>462</v>
      </c>
      <c r="D507" t="s">
        <v>150</v>
      </c>
      <c r="E507" t="s">
        <v>37</v>
      </c>
      <c r="F507" t="s">
        <v>111</v>
      </c>
      <c r="G507" s="12">
        <v>43850</v>
      </c>
      <c r="H507" s="13">
        <v>0.73072916666666676</v>
      </c>
      <c r="I507" s="12">
        <v>43853</v>
      </c>
      <c r="J507" s="13">
        <v>0.43877314814814811</v>
      </c>
      <c r="K507" s="31">
        <v>43854.467106481483</v>
      </c>
      <c r="L507" s="11"/>
      <c r="M507" s="11"/>
      <c r="O507" s="11" t="s">
        <v>185</v>
      </c>
      <c r="P507" s="11" t="s">
        <v>37</v>
      </c>
      <c r="X507" s="17" t="str">
        <f>IFERROR(VLOOKUP(TablaRequerimientos[[#This Row],[ID de orden de trabajo+]],#REF!,11,FALSE),"Por validar")</f>
        <v>Por validar</v>
      </c>
      <c r="Y507" s="11" t="str">
        <f>IFERROR(VLOOKUP(TablaRequerimientos[[#This Row],[ID de orden de trabajo+]],#REF!,12,FALSE),"Por validar")</f>
        <v>Por validar</v>
      </c>
      <c r="Z507" s="11">
        <v>1.1574069503694773E-5</v>
      </c>
      <c r="AA507" s="11" t="s">
        <v>37</v>
      </c>
      <c r="AC507" s="17" t="str">
        <f>TablaRequerimientos[[#This Row],[Tiempo Total Gestión]]</f>
        <v>00:36</v>
      </c>
      <c r="AD507" s="11">
        <f t="shared" si="49"/>
        <v>0</v>
      </c>
      <c r="AE507" s="11">
        <f t="shared" si="50"/>
        <v>36</v>
      </c>
      <c r="AF507" s="11">
        <f>IF(TablaRequerimientos[[#This Row],[Prioridad]]="Baja",(AD507-24)*60+AE507,IF(TablaRequerimientos[[#This Row],[Prioridad]]="Media",(AD507-4)*60+AE507,(AD507-2)*60+AE507))</f>
        <v>-1404</v>
      </c>
      <c r="AH507" s="17" t="str">
        <f>TablaRequerimientos[[#This Row],[Tiempo Creación (HH:mm)]]</f>
        <v>Por validar</v>
      </c>
      <c r="AI507" s="11" t="e">
        <f t="shared" si="51"/>
        <v>#VALUE!</v>
      </c>
      <c r="AJ507" s="11" t="e">
        <f t="shared" si="52"/>
        <v>#VALUE!</v>
      </c>
      <c r="AK507" s="11" t="e">
        <f>IF(TablaRequerimientos[[#This Row],[Prioridad]]="Baja",((AI507*60)+AJ507)-30,IF(TablaRequerimientos[[#This Row],[Prioridad]]="Media",((AI507*60)+AJ507)-15))</f>
        <v>#VALUE!</v>
      </c>
      <c r="AM507" s="11">
        <f>TablaRequerimientos[[#This Row],[Tiempo Avance Incidente]]</f>
        <v>1.1574069503694773E-5</v>
      </c>
      <c r="AN507" s="11">
        <f t="shared" si="53"/>
        <v>0</v>
      </c>
      <c r="AO507" s="11">
        <f t="shared" si="54"/>
        <v>0</v>
      </c>
      <c r="AP507" s="11">
        <f>IF(TablaRequerimientos[[#This Row],[Prioridad]]="Baja",((AN507*60)+AO507)-720,IF(TablaRequerimientos[[#This Row],[Prioridad]]="Media",((AN507*60)+AO507)-120))</f>
        <v>-720</v>
      </c>
      <c r="AR507" t="str">
        <f t="shared" si="55"/>
        <v>lunes</v>
      </c>
    </row>
    <row r="508" spans="1:44" x14ac:dyDescent="0.25">
      <c r="A508" s="30" t="s">
        <v>5066</v>
      </c>
      <c r="B508" t="s">
        <v>4313</v>
      </c>
      <c r="C508" t="s">
        <v>395</v>
      </c>
      <c r="D508" t="s">
        <v>150</v>
      </c>
      <c r="E508" t="s">
        <v>37</v>
      </c>
      <c r="F508" t="s">
        <v>111</v>
      </c>
      <c r="G508" s="12">
        <v>43851</v>
      </c>
      <c r="H508" s="13">
        <v>0.39054398148148151</v>
      </c>
      <c r="I508" s="12">
        <v>43851</v>
      </c>
      <c r="J508" s="13">
        <v>0.39299768518518513</v>
      </c>
      <c r="K508" s="31">
        <v>43852.462141203701</v>
      </c>
      <c r="L508" s="11"/>
      <c r="M508" s="11"/>
      <c r="O508" s="11" t="s">
        <v>116</v>
      </c>
      <c r="P508" s="11" t="s">
        <v>37</v>
      </c>
      <c r="X508" s="17" t="str">
        <f>IFERROR(VLOOKUP(TablaRequerimientos[[#This Row],[ID de orden de trabajo+]],#REF!,11,FALSE),"Por validar")</f>
        <v>Por validar</v>
      </c>
      <c r="Y508" s="11" t="str">
        <f>IFERROR(VLOOKUP(TablaRequerimientos[[#This Row],[ID de orden de trabajo+]],#REF!,12,FALSE),"Por validar")</f>
        <v>Por validar</v>
      </c>
      <c r="Z508" s="11" t="s">
        <v>7995</v>
      </c>
      <c r="AA508" s="11" t="s">
        <v>7995</v>
      </c>
      <c r="AC508" s="17" t="str">
        <f>TablaRequerimientos[[#This Row],[Tiempo Total Gestión]]</f>
        <v>00:03</v>
      </c>
      <c r="AD508" s="11">
        <f t="shared" si="49"/>
        <v>0</v>
      </c>
      <c r="AE508" s="11">
        <f t="shared" si="50"/>
        <v>3</v>
      </c>
      <c r="AF508" s="11">
        <f>IF(TablaRequerimientos[[#This Row],[Prioridad]]="Baja",(AD508-24)*60+AE508,IF(TablaRequerimientos[[#This Row],[Prioridad]]="Media",(AD508-4)*60+AE508,(AD508-2)*60+AE508))</f>
        <v>-1437</v>
      </c>
      <c r="AH508" s="17" t="str">
        <f>TablaRequerimientos[[#This Row],[Tiempo Creación (HH:mm)]]</f>
        <v>Por validar</v>
      </c>
      <c r="AI508" s="11" t="e">
        <f t="shared" si="51"/>
        <v>#VALUE!</v>
      </c>
      <c r="AJ508" s="11" t="e">
        <f t="shared" si="52"/>
        <v>#VALUE!</v>
      </c>
      <c r="AK508" s="11" t="e">
        <f>IF(TablaRequerimientos[[#This Row],[Prioridad]]="Baja",((AI508*60)+AJ508)-30,IF(TablaRequerimientos[[#This Row],[Prioridad]]="Media",((AI508*60)+AJ508)-15))</f>
        <v>#VALUE!</v>
      </c>
      <c r="AM508" s="11" t="str">
        <f>TablaRequerimientos[[#This Row],[Tiempo Avance Incidente]]</f>
        <v>POR VALIDAR</v>
      </c>
      <c r="AN508" s="11" t="e">
        <f t="shared" si="53"/>
        <v>#VALUE!</v>
      </c>
      <c r="AO508" s="11" t="e">
        <f t="shared" si="54"/>
        <v>#VALUE!</v>
      </c>
      <c r="AP508" s="11" t="e">
        <f>IF(TablaRequerimientos[[#This Row],[Prioridad]]="Baja",((AN508*60)+AO508)-720,IF(TablaRequerimientos[[#This Row],[Prioridad]]="Media",((AN508*60)+AO508)-120))</f>
        <v>#VALUE!</v>
      </c>
      <c r="AR508" t="str">
        <f t="shared" si="55"/>
        <v>martes</v>
      </c>
    </row>
    <row r="509" spans="1:44" x14ac:dyDescent="0.25">
      <c r="A509" s="30" t="s">
        <v>5067</v>
      </c>
      <c r="B509" t="s">
        <v>5068</v>
      </c>
      <c r="C509" t="s">
        <v>395</v>
      </c>
      <c r="D509" t="s">
        <v>150</v>
      </c>
      <c r="E509" t="s">
        <v>37</v>
      </c>
      <c r="F509" t="s">
        <v>111</v>
      </c>
      <c r="G509" s="12">
        <v>43851</v>
      </c>
      <c r="H509" s="13">
        <v>0.41712962962962963</v>
      </c>
      <c r="I509" s="12">
        <v>43851</v>
      </c>
      <c r="J509" s="13">
        <v>0.50177083333333339</v>
      </c>
      <c r="K509" s="31">
        <v>43852.547685185185</v>
      </c>
      <c r="L509" s="11"/>
      <c r="M509" s="11"/>
      <c r="O509" s="11" t="s">
        <v>1168</v>
      </c>
      <c r="P509" s="11" t="s">
        <v>37</v>
      </c>
      <c r="X509" s="17" t="str">
        <f>IFERROR(VLOOKUP(TablaRequerimientos[[#This Row],[ID de orden de trabajo+]],#REF!,11,FALSE),"Por validar")</f>
        <v>Por validar</v>
      </c>
      <c r="Y509" s="11" t="str">
        <f>IFERROR(VLOOKUP(TablaRequerimientos[[#This Row],[ID de orden de trabajo+]],#REF!,12,FALSE),"Por validar")</f>
        <v>Por validar</v>
      </c>
      <c r="Z509" s="11">
        <v>1.8518518481869251E-4</v>
      </c>
      <c r="AA509" s="11" t="s">
        <v>37</v>
      </c>
      <c r="AC509" s="17" t="str">
        <f>TablaRequerimientos[[#This Row],[Tiempo Total Gestión]]</f>
        <v>01:29</v>
      </c>
      <c r="AD509" s="11">
        <f t="shared" si="49"/>
        <v>1</v>
      </c>
      <c r="AE509" s="11">
        <f t="shared" si="50"/>
        <v>29</v>
      </c>
      <c r="AF509" s="11">
        <f>IF(TablaRequerimientos[[#This Row],[Prioridad]]="Baja",(AD509-24)*60+AE509,IF(TablaRequerimientos[[#This Row],[Prioridad]]="Media",(AD509-4)*60+AE509,(AD509-2)*60+AE509))</f>
        <v>-1351</v>
      </c>
      <c r="AH509" s="17" t="str">
        <f>TablaRequerimientos[[#This Row],[Tiempo Creación (HH:mm)]]</f>
        <v>Por validar</v>
      </c>
      <c r="AI509" s="11" t="e">
        <f t="shared" si="51"/>
        <v>#VALUE!</v>
      </c>
      <c r="AJ509" s="11" t="e">
        <f t="shared" si="52"/>
        <v>#VALUE!</v>
      </c>
      <c r="AK509" s="11" t="e">
        <f>IF(TablaRequerimientos[[#This Row],[Prioridad]]="Baja",((AI509*60)+AJ509)-30,IF(TablaRequerimientos[[#This Row],[Prioridad]]="Media",((AI509*60)+AJ509)-15))</f>
        <v>#VALUE!</v>
      </c>
      <c r="AM509" s="11">
        <f>TablaRequerimientos[[#This Row],[Tiempo Avance Incidente]]</f>
        <v>1.8518518481869251E-4</v>
      </c>
      <c r="AN509" s="11">
        <f t="shared" si="53"/>
        <v>0</v>
      </c>
      <c r="AO509" s="11">
        <f t="shared" si="54"/>
        <v>0</v>
      </c>
      <c r="AP509" s="11">
        <f>IF(TablaRequerimientos[[#This Row],[Prioridad]]="Baja",((AN509*60)+AO509)-720,IF(TablaRequerimientos[[#This Row],[Prioridad]]="Media",((AN509*60)+AO509)-120))</f>
        <v>-720</v>
      </c>
      <c r="AR509" t="str">
        <f t="shared" si="55"/>
        <v>martes</v>
      </c>
    </row>
    <row r="510" spans="1:44" x14ac:dyDescent="0.25">
      <c r="A510" s="30" t="s">
        <v>5069</v>
      </c>
      <c r="B510" t="s">
        <v>5070</v>
      </c>
      <c r="C510" t="s">
        <v>161</v>
      </c>
      <c r="D510" t="s">
        <v>150</v>
      </c>
      <c r="E510" t="s">
        <v>37</v>
      </c>
      <c r="F510" t="s">
        <v>124</v>
      </c>
      <c r="G510" s="12">
        <v>43850</v>
      </c>
      <c r="H510" s="13">
        <v>0.90978009259259263</v>
      </c>
      <c r="I510" s="12">
        <v>43851</v>
      </c>
      <c r="J510" s="13">
        <v>0.45326388888888891</v>
      </c>
      <c r="K510" s="31">
        <v>43852.462141203701</v>
      </c>
      <c r="L510" s="11"/>
      <c r="M510" s="11"/>
      <c r="O510" s="11" t="s">
        <v>1010</v>
      </c>
      <c r="P510" s="11" t="s">
        <v>37</v>
      </c>
      <c r="X510" s="17" t="str">
        <f>IFERROR(VLOOKUP(TablaRequerimientos[[#This Row],[ID de orden de trabajo+]],#REF!,11,FALSE),"Por validar")</f>
        <v>Por validar</v>
      </c>
      <c r="Y510" s="11" t="str">
        <f>IFERROR(VLOOKUP(TablaRequerimientos[[#This Row],[ID de orden de trabajo+]],#REF!,12,FALSE),"Por validar")</f>
        <v>Por validar</v>
      </c>
      <c r="Z510" s="11">
        <v>3.4722223062999547E-5</v>
      </c>
      <c r="AA510" s="11" t="s">
        <v>37</v>
      </c>
      <c r="AC510" s="17" t="str">
        <f>TablaRequerimientos[[#This Row],[Tiempo Total Gestión]]</f>
        <v>01:18</v>
      </c>
      <c r="AD510" s="11">
        <f t="shared" si="49"/>
        <v>1</v>
      </c>
      <c r="AE510" s="11">
        <f t="shared" si="50"/>
        <v>18</v>
      </c>
      <c r="AF510" s="11">
        <f>IF(TablaRequerimientos[[#This Row],[Prioridad]]="Baja",(AD510-24)*60+AE510,IF(TablaRequerimientos[[#This Row],[Prioridad]]="Media",(AD510-4)*60+AE510,(AD510-2)*60+AE510))</f>
        <v>-1362</v>
      </c>
      <c r="AH510" s="17" t="str">
        <f>TablaRequerimientos[[#This Row],[Tiempo Creación (HH:mm)]]</f>
        <v>Por validar</v>
      </c>
      <c r="AI510" s="11" t="e">
        <f t="shared" si="51"/>
        <v>#VALUE!</v>
      </c>
      <c r="AJ510" s="11" t="e">
        <f t="shared" si="52"/>
        <v>#VALUE!</v>
      </c>
      <c r="AK510" s="11" t="e">
        <f>IF(TablaRequerimientos[[#This Row],[Prioridad]]="Baja",((AI510*60)+AJ510)-30,IF(TablaRequerimientos[[#This Row],[Prioridad]]="Media",((AI510*60)+AJ510)-15))</f>
        <v>#VALUE!</v>
      </c>
      <c r="AM510" s="11">
        <f>TablaRequerimientos[[#This Row],[Tiempo Avance Incidente]]</f>
        <v>3.4722223062999547E-5</v>
      </c>
      <c r="AN510" s="11">
        <f t="shared" si="53"/>
        <v>0</v>
      </c>
      <c r="AO510" s="11">
        <f t="shared" si="54"/>
        <v>0</v>
      </c>
      <c r="AP510" s="11">
        <f>IF(TablaRequerimientos[[#This Row],[Prioridad]]="Baja",((AN510*60)+AO510)-720,IF(TablaRequerimientos[[#This Row],[Prioridad]]="Media",((AN510*60)+AO510)-120))</f>
        <v>-720</v>
      </c>
      <c r="AR510" t="str">
        <f t="shared" si="55"/>
        <v>lunes</v>
      </c>
    </row>
    <row r="511" spans="1:44" x14ac:dyDescent="0.25">
      <c r="A511" s="30" t="s">
        <v>5071</v>
      </c>
      <c r="B511" t="s">
        <v>4617</v>
      </c>
      <c r="C511" t="s">
        <v>395</v>
      </c>
      <c r="D511" t="s">
        <v>150</v>
      </c>
      <c r="E511" t="s">
        <v>37</v>
      </c>
      <c r="F511" t="s">
        <v>111</v>
      </c>
      <c r="G511" s="12">
        <v>43851</v>
      </c>
      <c r="H511" s="13">
        <v>0.3994907407407407</v>
      </c>
      <c r="I511" s="12">
        <v>43851</v>
      </c>
      <c r="J511" s="13">
        <v>0.49474537037037036</v>
      </c>
      <c r="K511" s="31">
        <v>43852.547685185185</v>
      </c>
      <c r="L511" s="11"/>
      <c r="M511" s="11"/>
      <c r="O511" s="11" t="s">
        <v>1057</v>
      </c>
      <c r="P511" s="11" t="s">
        <v>37</v>
      </c>
      <c r="X511" s="17" t="str">
        <f>IFERROR(VLOOKUP(TablaRequerimientos[[#This Row],[ID de orden de trabajo+]],#REF!,11,FALSE),"Por validar")</f>
        <v>Por validar</v>
      </c>
      <c r="Y511" s="11" t="str">
        <f>IFERROR(VLOOKUP(TablaRequerimientos[[#This Row],[ID de orden de trabajo+]],#REF!,12,FALSE),"Por validar")</f>
        <v>Por validar</v>
      </c>
      <c r="Z511" s="11">
        <v>0</v>
      </c>
      <c r="AA511" s="11" t="s">
        <v>37</v>
      </c>
      <c r="AC511" s="17" t="str">
        <f>TablaRequerimientos[[#This Row],[Tiempo Total Gestión]]</f>
        <v>02:08</v>
      </c>
      <c r="AD511" s="11">
        <f t="shared" si="49"/>
        <v>2</v>
      </c>
      <c r="AE511" s="11">
        <f t="shared" si="50"/>
        <v>8</v>
      </c>
      <c r="AF511" s="11">
        <f>IF(TablaRequerimientos[[#This Row],[Prioridad]]="Baja",(AD511-24)*60+AE511,IF(TablaRequerimientos[[#This Row],[Prioridad]]="Media",(AD511-4)*60+AE511,(AD511-2)*60+AE511))</f>
        <v>-1312</v>
      </c>
      <c r="AH511" s="17" t="str">
        <f>TablaRequerimientos[[#This Row],[Tiempo Creación (HH:mm)]]</f>
        <v>Por validar</v>
      </c>
      <c r="AI511" s="11" t="e">
        <f t="shared" si="51"/>
        <v>#VALUE!</v>
      </c>
      <c r="AJ511" s="11" t="e">
        <f t="shared" si="52"/>
        <v>#VALUE!</v>
      </c>
      <c r="AK511" s="11" t="e">
        <f>IF(TablaRequerimientos[[#This Row],[Prioridad]]="Baja",((AI511*60)+AJ511)-30,IF(TablaRequerimientos[[#This Row],[Prioridad]]="Media",((AI511*60)+AJ511)-15))</f>
        <v>#VALUE!</v>
      </c>
      <c r="AM511" s="11">
        <f>TablaRequerimientos[[#This Row],[Tiempo Avance Incidente]]</f>
        <v>0</v>
      </c>
      <c r="AN511" s="11">
        <f t="shared" si="53"/>
        <v>0</v>
      </c>
      <c r="AO511" s="11">
        <f t="shared" si="54"/>
        <v>0</v>
      </c>
      <c r="AP511" s="11">
        <f>IF(TablaRequerimientos[[#This Row],[Prioridad]]="Baja",((AN511*60)+AO511)-720,IF(TablaRequerimientos[[#This Row],[Prioridad]]="Media",((AN511*60)+AO511)-120))</f>
        <v>-720</v>
      </c>
      <c r="AR511" t="str">
        <f t="shared" si="55"/>
        <v>martes</v>
      </c>
    </row>
    <row r="512" spans="1:44" x14ac:dyDescent="0.25">
      <c r="A512" s="30" t="s">
        <v>5072</v>
      </c>
      <c r="B512" t="s">
        <v>5073</v>
      </c>
      <c r="C512" t="s">
        <v>161</v>
      </c>
      <c r="D512" t="s">
        <v>150</v>
      </c>
      <c r="E512" t="s">
        <v>37</v>
      </c>
      <c r="F512" t="s">
        <v>111</v>
      </c>
      <c r="G512" s="12">
        <v>43851</v>
      </c>
      <c r="H512" s="13">
        <v>0.40151620370370367</v>
      </c>
      <c r="I512" s="12">
        <v>43851</v>
      </c>
      <c r="J512" s="13">
        <v>0.63577546296296295</v>
      </c>
      <c r="K512" s="31">
        <v>43852.70275462963</v>
      </c>
      <c r="L512" s="11"/>
      <c r="M512" s="11"/>
      <c r="O512" s="11" t="s">
        <v>5074</v>
      </c>
      <c r="P512" s="11" t="s">
        <v>37</v>
      </c>
      <c r="X512" s="17" t="str">
        <f>IFERROR(VLOOKUP(TablaRequerimientos[[#This Row],[ID de orden de trabajo+]],#REF!,11,FALSE),"Por validar")</f>
        <v>Por validar</v>
      </c>
      <c r="Y512" s="11" t="str">
        <f>IFERROR(VLOOKUP(TablaRequerimientos[[#This Row],[ID de orden de trabajo+]],#REF!,12,FALSE),"Por validar")</f>
        <v>Por validar</v>
      </c>
      <c r="Z512" s="11">
        <v>2.1990740788169205E-4</v>
      </c>
      <c r="AA512" s="11" t="s">
        <v>37</v>
      </c>
      <c r="AC512" s="17" t="str">
        <f>TablaRequerimientos[[#This Row],[Tiempo Total Gestión]]</f>
        <v>05:37</v>
      </c>
      <c r="AD512" s="11">
        <f t="shared" si="49"/>
        <v>5</v>
      </c>
      <c r="AE512" s="11">
        <f t="shared" si="50"/>
        <v>37</v>
      </c>
      <c r="AF512" s="11">
        <f>IF(TablaRequerimientos[[#This Row],[Prioridad]]="Baja",(AD512-24)*60+AE512,IF(TablaRequerimientos[[#This Row],[Prioridad]]="Media",(AD512-4)*60+AE512,(AD512-2)*60+AE512))</f>
        <v>-1103</v>
      </c>
      <c r="AH512" s="17" t="str">
        <f>TablaRequerimientos[[#This Row],[Tiempo Creación (HH:mm)]]</f>
        <v>Por validar</v>
      </c>
      <c r="AI512" s="11" t="e">
        <f t="shared" si="51"/>
        <v>#VALUE!</v>
      </c>
      <c r="AJ512" s="11" t="e">
        <f t="shared" si="52"/>
        <v>#VALUE!</v>
      </c>
      <c r="AK512" s="11" t="e">
        <f>IF(TablaRequerimientos[[#This Row],[Prioridad]]="Baja",((AI512*60)+AJ512)-30,IF(TablaRequerimientos[[#This Row],[Prioridad]]="Media",((AI512*60)+AJ512)-15))</f>
        <v>#VALUE!</v>
      </c>
      <c r="AM512" s="11">
        <f>TablaRequerimientos[[#This Row],[Tiempo Avance Incidente]]</f>
        <v>2.1990740788169205E-4</v>
      </c>
      <c r="AN512" s="11">
        <f t="shared" si="53"/>
        <v>0</v>
      </c>
      <c r="AO512" s="11">
        <f t="shared" si="54"/>
        <v>0</v>
      </c>
      <c r="AP512" s="11">
        <f>IF(TablaRequerimientos[[#This Row],[Prioridad]]="Baja",((AN512*60)+AO512)-720,IF(TablaRequerimientos[[#This Row],[Prioridad]]="Media",((AN512*60)+AO512)-120))</f>
        <v>-720</v>
      </c>
      <c r="AR512" t="str">
        <f t="shared" si="55"/>
        <v>martes</v>
      </c>
    </row>
    <row r="513" spans="1:44" x14ac:dyDescent="0.25">
      <c r="A513" s="30" t="s">
        <v>5075</v>
      </c>
      <c r="B513" t="s">
        <v>5002</v>
      </c>
      <c r="C513" t="s">
        <v>161</v>
      </c>
      <c r="D513" t="s">
        <v>150</v>
      </c>
      <c r="E513" t="s">
        <v>37</v>
      </c>
      <c r="F513" t="s">
        <v>124</v>
      </c>
      <c r="G513" s="12">
        <v>43851</v>
      </c>
      <c r="H513" s="13">
        <v>0.41023148148148153</v>
      </c>
      <c r="I513" s="12">
        <v>43852</v>
      </c>
      <c r="J513" s="13">
        <v>0.40026620370370369</v>
      </c>
      <c r="K513" s="31">
        <v>43853.454618055555</v>
      </c>
      <c r="L513" s="11"/>
      <c r="M513" s="11"/>
      <c r="O513" s="11" t="s">
        <v>1829</v>
      </c>
      <c r="P513" s="11" t="s">
        <v>37</v>
      </c>
      <c r="X513" s="17" t="str">
        <f>IFERROR(VLOOKUP(TablaRequerimientos[[#This Row],[ID de orden de trabajo+]],#REF!,11,FALSE),"Por validar")</f>
        <v>Por validar</v>
      </c>
      <c r="Y513" s="11" t="str">
        <f>IFERROR(VLOOKUP(TablaRequerimientos[[#This Row],[ID de orden de trabajo+]],#REF!,12,FALSE),"Por validar")</f>
        <v>Por validar</v>
      </c>
      <c r="Z513" s="11">
        <v>-3.2407407707069069E-4</v>
      </c>
      <c r="AA513" s="11" t="s">
        <v>37</v>
      </c>
      <c r="AC513" s="17" t="str">
        <f>TablaRequerimientos[[#This Row],[Tiempo Total Gestión]]</f>
        <v>02:24</v>
      </c>
      <c r="AD513" s="11">
        <f t="shared" si="49"/>
        <v>2</v>
      </c>
      <c r="AE513" s="11">
        <f t="shared" si="50"/>
        <v>24</v>
      </c>
      <c r="AF513" s="11">
        <f>IF(TablaRequerimientos[[#This Row],[Prioridad]]="Baja",(AD513-24)*60+AE513,IF(TablaRequerimientos[[#This Row],[Prioridad]]="Media",(AD513-4)*60+AE513,(AD513-2)*60+AE513))</f>
        <v>-1296</v>
      </c>
      <c r="AH513" s="17" t="str">
        <f>TablaRequerimientos[[#This Row],[Tiempo Creación (HH:mm)]]</f>
        <v>Por validar</v>
      </c>
      <c r="AI513" s="11" t="e">
        <f t="shared" si="51"/>
        <v>#VALUE!</v>
      </c>
      <c r="AJ513" s="11" t="e">
        <f t="shared" si="52"/>
        <v>#VALUE!</v>
      </c>
      <c r="AK513" s="11" t="e">
        <f>IF(TablaRequerimientos[[#This Row],[Prioridad]]="Baja",((AI513*60)+AJ513)-30,IF(TablaRequerimientos[[#This Row],[Prioridad]]="Media",((AI513*60)+AJ513)-15))</f>
        <v>#VALUE!</v>
      </c>
      <c r="AM513" s="11">
        <f>TablaRequerimientos[[#This Row],[Tiempo Avance Incidente]]</f>
        <v>-3.2407407707069069E-4</v>
      </c>
      <c r="AN513" s="11" t="e">
        <f t="shared" si="53"/>
        <v>#NUM!</v>
      </c>
      <c r="AO513" s="11" t="e">
        <f t="shared" si="54"/>
        <v>#NUM!</v>
      </c>
      <c r="AP513" s="11" t="e">
        <f>IF(TablaRequerimientos[[#This Row],[Prioridad]]="Baja",((AN513*60)+AO513)-720,IF(TablaRequerimientos[[#This Row],[Prioridad]]="Media",((AN513*60)+AO513)-120))</f>
        <v>#NUM!</v>
      </c>
      <c r="AR513" t="str">
        <f t="shared" si="55"/>
        <v>martes</v>
      </c>
    </row>
    <row r="514" spans="1:44" x14ac:dyDescent="0.25">
      <c r="A514" s="30" t="s">
        <v>5076</v>
      </c>
      <c r="B514" t="s">
        <v>4594</v>
      </c>
      <c r="C514" t="s">
        <v>149</v>
      </c>
      <c r="D514" t="s">
        <v>150</v>
      </c>
      <c r="E514" t="s">
        <v>37</v>
      </c>
      <c r="F514" t="s">
        <v>111</v>
      </c>
      <c r="G514" s="12">
        <v>43851</v>
      </c>
      <c r="H514" s="13">
        <v>0.41949074074074072</v>
      </c>
      <c r="I514" s="12">
        <v>43851</v>
      </c>
      <c r="J514" s="13">
        <v>0.49547453703703703</v>
      </c>
      <c r="K514" s="31">
        <v>43852.547685185185</v>
      </c>
      <c r="L514" s="11"/>
      <c r="M514" s="11"/>
      <c r="O514" s="11" t="s">
        <v>957</v>
      </c>
      <c r="P514" s="11" t="s">
        <v>37</v>
      </c>
      <c r="X514" s="17" t="str">
        <f>IFERROR(VLOOKUP(TablaRequerimientos[[#This Row],[ID de orden de trabajo+]],#REF!,11,FALSE),"Por validar")</f>
        <v>Por validar</v>
      </c>
      <c r="Y514" s="11" t="str">
        <f>IFERROR(VLOOKUP(TablaRequerimientos[[#This Row],[ID de orden de trabajo+]],#REF!,12,FALSE),"Por validar")</f>
        <v>Por validar</v>
      </c>
      <c r="Z514" s="11">
        <v>2.3148148466134444E-4</v>
      </c>
      <c r="AA514" s="11" t="s">
        <v>37</v>
      </c>
      <c r="AC514" s="17" t="str">
        <f>TablaRequerimientos[[#This Row],[Tiempo Total Gestión]]</f>
        <v>01:49</v>
      </c>
      <c r="AD514" s="11">
        <f t="shared" si="49"/>
        <v>1</v>
      </c>
      <c r="AE514" s="11">
        <f t="shared" si="50"/>
        <v>49</v>
      </c>
      <c r="AF514" s="11">
        <f>IF(TablaRequerimientos[[#This Row],[Prioridad]]="Baja",(AD514-24)*60+AE514,IF(TablaRequerimientos[[#This Row],[Prioridad]]="Media",(AD514-4)*60+AE514,(AD514-2)*60+AE514))</f>
        <v>-1331</v>
      </c>
      <c r="AH514" s="17" t="str">
        <f>TablaRequerimientos[[#This Row],[Tiempo Creación (HH:mm)]]</f>
        <v>Por validar</v>
      </c>
      <c r="AI514" s="11" t="e">
        <f t="shared" si="51"/>
        <v>#VALUE!</v>
      </c>
      <c r="AJ514" s="11" t="e">
        <f t="shared" si="52"/>
        <v>#VALUE!</v>
      </c>
      <c r="AK514" s="11" t="e">
        <f>IF(TablaRequerimientos[[#This Row],[Prioridad]]="Baja",((AI514*60)+AJ514)-30,IF(TablaRequerimientos[[#This Row],[Prioridad]]="Media",((AI514*60)+AJ514)-15))</f>
        <v>#VALUE!</v>
      </c>
      <c r="AM514" s="11">
        <f>TablaRequerimientos[[#This Row],[Tiempo Avance Incidente]]</f>
        <v>2.3148148466134444E-4</v>
      </c>
      <c r="AN514" s="11">
        <f t="shared" si="53"/>
        <v>0</v>
      </c>
      <c r="AO514" s="11">
        <f t="shared" si="54"/>
        <v>0</v>
      </c>
      <c r="AP514" s="11">
        <f>IF(TablaRequerimientos[[#This Row],[Prioridad]]="Baja",((AN514*60)+AO514)-720,IF(TablaRequerimientos[[#This Row],[Prioridad]]="Media",((AN514*60)+AO514)-120))</f>
        <v>-720</v>
      </c>
      <c r="AR514" t="str">
        <f t="shared" si="55"/>
        <v>martes</v>
      </c>
    </row>
    <row r="515" spans="1:44" x14ac:dyDescent="0.25">
      <c r="A515" s="30" t="s">
        <v>5077</v>
      </c>
      <c r="B515" t="s">
        <v>5078</v>
      </c>
      <c r="C515" t="s">
        <v>395</v>
      </c>
      <c r="D515" t="s">
        <v>150</v>
      </c>
      <c r="E515" t="s">
        <v>37</v>
      </c>
      <c r="F515" t="s">
        <v>111</v>
      </c>
      <c r="G515" s="12">
        <v>43851</v>
      </c>
      <c r="H515" s="13">
        <v>0.4085300925925926</v>
      </c>
      <c r="I515" s="12">
        <v>43851</v>
      </c>
      <c r="J515" s="13">
        <v>0.50498842592592597</v>
      </c>
      <c r="K515" s="31">
        <v>43852.547685185185</v>
      </c>
      <c r="L515" s="11"/>
      <c r="M515" s="11"/>
      <c r="O515" s="11" t="s">
        <v>568</v>
      </c>
      <c r="P515" s="11" t="s">
        <v>37</v>
      </c>
      <c r="X515" s="17" t="str">
        <f>IFERROR(VLOOKUP(TablaRequerimientos[[#This Row],[ID de orden de trabajo+]],#REF!,11,FALSE),"Por validar")</f>
        <v>Por validar</v>
      </c>
      <c r="Y515" s="11" t="str">
        <f>IFERROR(VLOOKUP(TablaRequerimientos[[#This Row],[ID de orden de trabajo+]],#REF!,12,FALSE),"Por validar")</f>
        <v>Por validar</v>
      </c>
      <c r="Z515" s="11">
        <v>1.1574076779652387E-5</v>
      </c>
      <c r="AA515" s="11" t="s">
        <v>37</v>
      </c>
      <c r="AC515" s="17" t="str">
        <f>TablaRequerimientos[[#This Row],[Tiempo Total Gestión]]</f>
        <v>02:12</v>
      </c>
      <c r="AD515" s="11">
        <f t="shared" ref="AD515:AD539" si="56">HOUR(AC515)</f>
        <v>2</v>
      </c>
      <c r="AE515" s="11">
        <f t="shared" ref="AE515:AE539" si="57">MINUTE(AC515)</f>
        <v>12</v>
      </c>
      <c r="AF515" s="11">
        <f>IF(TablaRequerimientos[[#This Row],[Prioridad]]="Baja",(AD515-24)*60+AE515,IF(TablaRequerimientos[[#This Row],[Prioridad]]="Media",(AD515-4)*60+AE515,(AD515-2)*60+AE515))</f>
        <v>-1308</v>
      </c>
      <c r="AH515" s="17" t="str">
        <f>TablaRequerimientos[[#This Row],[Tiempo Creación (HH:mm)]]</f>
        <v>Por validar</v>
      </c>
      <c r="AI515" s="11" t="e">
        <f t="shared" ref="AI515:AI539" si="58">HOUR(AH515)</f>
        <v>#VALUE!</v>
      </c>
      <c r="AJ515" s="11" t="e">
        <f t="shared" ref="AJ515:AJ539" si="59">MINUTE(AH515)</f>
        <v>#VALUE!</v>
      </c>
      <c r="AK515" s="11" t="e">
        <f>IF(TablaRequerimientos[[#This Row],[Prioridad]]="Baja",((AI515*60)+AJ515)-30,IF(TablaRequerimientos[[#This Row],[Prioridad]]="Media",((AI515*60)+AJ515)-15))</f>
        <v>#VALUE!</v>
      </c>
      <c r="AM515" s="11">
        <f>TablaRequerimientos[[#This Row],[Tiempo Avance Incidente]]</f>
        <v>1.1574076779652387E-5</v>
      </c>
      <c r="AN515" s="11">
        <f t="shared" ref="AN515:AN539" si="60">HOUR(AM515)</f>
        <v>0</v>
      </c>
      <c r="AO515" s="11">
        <f t="shared" ref="AO515:AO539" si="61">MINUTE(AM515)</f>
        <v>0</v>
      </c>
      <c r="AP515" s="11">
        <f>IF(TablaRequerimientos[[#This Row],[Prioridad]]="Baja",((AN515*60)+AO515)-720,IF(TablaRequerimientos[[#This Row],[Prioridad]]="Media",((AN515*60)+AO515)-120))</f>
        <v>-720</v>
      </c>
      <c r="AR515" t="str">
        <f t="shared" ref="AR515:AR539" si="62">TEXT(G515,"dddd")</f>
        <v>martes</v>
      </c>
    </row>
    <row r="516" spans="1:44" x14ac:dyDescent="0.25">
      <c r="A516" s="30" t="s">
        <v>5079</v>
      </c>
      <c r="B516" t="s">
        <v>5080</v>
      </c>
      <c r="C516" t="s">
        <v>395</v>
      </c>
      <c r="D516" t="s">
        <v>150</v>
      </c>
      <c r="E516" t="s">
        <v>37</v>
      </c>
      <c r="F516" t="s">
        <v>111</v>
      </c>
      <c r="G516" s="12">
        <v>43851</v>
      </c>
      <c r="H516" s="13">
        <v>0.47828703703703707</v>
      </c>
      <c r="I516" s="12">
        <v>43851</v>
      </c>
      <c r="J516" s="13">
        <v>0.50391203703703702</v>
      </c>
      <c r="K516" s="31">
        <v>43852.547685185185</v>
      </c>
      <c r="L516" s="11"/>
      <c r="M516" s="11"/>
      <c r="O516" s="11" t="s">
        <v>398</v>
      </c>
      <c r="P516" s="11" t="s">
        <v>37</v>
      </c>
      <c r="X516" s="17" t="str">
        <f>IFERROR(VLOOKUP(TablaRequerimientos[[#This Row],[ID de orden de trabajo+]],#REF!,11,FALSE),"Por validar")</f>
        <v>Por validar</v>
      </c>
      <c r="Y516" s="11" t="str">
        <f>IFERROR(VLOOKUP(TablaRequerimientos[[#This Row],[ID de orden de trabajo+]],#REF!,12,FALSE),"Por validar")</f>
        <v>Por validar</v>
      </c>
      <c r="Z516" s="11">
        <v>0</v>
      </c>
      <c r="AA516" s="11" t="s">
        <v>37</v>
      </c>
      <c r="AC516" s="17" t="str">
        <f>TablaRequerimientos[[#This Row],[Tiempo Total Gestión]]</f>
        <v>00:17</v>
      </c>
      <c r="AD516" s="11">
        <f t="shared" si="56"/>
        <v>0</v>
      </c>
      <c r="AE516" s="11">
        <f t="shared" si="57"/>
        <v>17</v>
      </c>
      <c r="AF516" s="11">
        <f>IF(TablaRequerimientos[[#This Row],[Prioridad]]="Baja",(AD516-24)*60+AE516,IF(TablaRequerimientos[[#This Row],[Prioridad]]="Media",(AD516-4)*60+AE516,(AD516-2)*60+AE516))</f>
        <v>-1423</v>
      </c>
      <c r="AH516" s="17" t="str">
        <f>TablaRequerimientos[[#This Row],[Tiempo Creación (HH:mm)]]</f>
        <v>Por validar</v>
      </c>
      <c r="AI516" s="11" t="e">
        <f t="shared" si="58"/>
        <v>#VALUE!</v>
      </c>
      <c r="AJ516" s="11" t="e">
        <f t="shared" si="59"/>
        <v>#VALUE!</v>
      </c>
      <c r="AK516" s="11" t="e">
        <f>IF(TablaRequerimientos[[#This Row],[Prioridad]]="Baja",((AI516*60)+AJ516)-30,IF(TablaRequerimientos[[#This Row],[Prioridad]]="Media",((AI516*60)+AJ516)-15))</f>
        <v>#VALUE!</v>
      </c>
      <c r="AM516" s="11">
        <f>TablaRequerimientos[[#This Row],[Tiempo Avance Incidente]]</f>
        <v>0</v>
      </c>
      <c r="AN516" s="11">
        <f t="shared" si="60"/>
        <v>0</v>
      </c>
      <c r="AO516" s="11">
        <f t="shared" si="61"/>
        <v>0</v>
      </c>
      <c r="AP516" s="11">
        <f>IF(TablaRequerimientos[[#This Row],[Prioridad]]="Baja",((AN516*60)+AO516)-720,IF(TablaRequerimientos[[#This Row],[Prioridad]]="Media",((AN516*60)+AO516)-120))</f>
        <v>-720</v>
      </c>
      <c r="AR516" t="str">
        <f t="shared" si="62"/>
        <v>martes</v>
      </c>
    </row>
    <row r="517" spans="1:44" x14ac:dyDescent="0.25">
      <c r="A517" s="30" t="s">
        <v>5081</v>
      </c>
      <c r="B517" t="s">
        <v>4369</v>
      </c>
      <c r="C517" t="s">
        <v>161</v>
      </c>
      <c r="D517" t="s">
        <v>150</v>
      </c>
      <c r="E517" t="s">
        <v>37</v>
      </c>
      <c r="F517" t="s">
        <v>111</v>
      </c>
      <c r="G517" s="12">
        <v>43851</v>
      </c>
      <c r="H517" s="13">
        <v>0.52144675925925921</v>
      </c>
      <c r="I517" s="12">
        <v>43851</v>
      </c>
      <c r="J517" s="13">
        <v>0.59355324074074078</v>
      </c>
      <c r="K517" s="31">
        <v>43852.624710648146</v>
      </c>
      <c r="L517" s="11"/>
      <c r="M517" s="11"/>
      <c r="O517" s="11" t="s">
        <v>815</v>
      </c>
      <c r="P517" s="11" t="s">
        <v>37</v>
      </c>
      <c r="X517" s="17" t="str">
        <f>IFERROR(VLOOKUP(TablaRequerimientos[[#This Row],[ID de orden de trabajo+]],#REF!,11,FALSE),"Por validar")</f>
        <v>Por validar</v>
      </c>
      <c r="Y517" s="11" t="str">
        <f>IFERROR(VLOOKUP(TablaRequerimientos[[#This Row],[ID de orden de trabajo+]],#REF!,12,FALSE),"Por validar")</f>
        <v>Por validar</v>
      </c>
      <c r="Z517" s="11">
        <v>1.1574076779652387E-5</v>
      </c>
      <c r="AA517" s="11" t="s">
        <v>37</v>
      </c>
      <c r="AC517" s="17" t="str">
        <f>TablaRequerimientos[[#This Row],[Tiempo Total Gestión]]</f>
        <v>01:43</v>
      </c>
      <c r="AD517" s="11">
        <f t="shared" si="56"/>
        <v>1</v>
      </c>
      <c r="AE517" s="11">
        <f t="shared" si="57"/>
        <v>43</v>
      </c>
      <c r="AF517" s="11">
        <f>IF(TablaRequerimientos[[#This Row],[Prioridad]]="Baja",(AD517-24)*60+AE517,IF(TablaRequerimientos[[#This Row],[Prioridad]]="Media",(AD517-4)*60+AE517,(AD517-2)*60+AE517))</f>
        <v>-1337</v>
      </c>
      <c r="AH517" s="17" t="str">
        <f>TablaRequerimientos[[#This Row],[Tiempo Creación (HH:mm)]]</f>
        <v>Por validar</v>
      </c>
      <c r="AI517" s="11" t="e">
        <f t="shared" si="58"/>
        <v>#VALUE!</v>
      </c>
      <c r="AJ517" s="11" t="e">
        <f t="shared" si="59"/>
        <v>#VALUE!</v>
      </c>
      <c r="AK517" s="11" t="e">
        <f>IF(TablaRequerimientos[[#This Row],[Prioridad]]="Baja",((AI517*60)+AJ517)-30,IF(TablaRequerimientos[[#This Row],[Prioridad]]="Media",((AI517*60)+AJ517)-15))</f>
        <v>#VALUE!</v>
      </c>
      <c r="AM517" s="11">
        <f>TablaRequerimientos[[#This Row],[Tiempo Avance Incidente]]</f>
        <v>1.1574076779652387E-5</v>
      </c>
      <c r="AN517" s="11">
        <f t="shared" si="60"/>
        <v>0</v>
      </c>
      <c r="AO517" s="11">
        <f t="shared" si="61"/>
        <v>0</v>
      </c>
      <c r="AP517" s="11">
        <f>IF(TablaRequerimientos[[#This Row],[Prioridad]]="Baja",((AN517*60)+AO517)-720,IF(TablaRequerimientos[[#This Row],[Prioridad]]="Media",((AN517*60)+AO517)-120))</f>
        <v>-720</v>
      </c>
      <c r="AR517" t="str">
        <f t="shared" si="62"/>
        <v>martes</v>
      </c>
    </row>
    <row r="518" spans="1:44" x14ac:dyDescent="0.25">
      <c r="A518" s="30" t="s">
        <v>5082</v>
      </c>
      <c r="B518" t="s">
        <v>5083</v>
      </c>
      <c r="C518" t="s">
        <v>161</v>
      </c>
      <c r="D518" t="s">
        <v>150</v>
      </c>
      <c r="E518" t="s">
        <v>37</v>
      </c>
      <c r="F518" t="s">
        <v>124</v>
      </c>
      <c r="G518" s="12">
        <v>43851</v>
      </c>
      <c r="H518" s="13">
        <v>0.46184027777777775</v>
      </c>
      <c r="I518" s="12">
        <v>43851</v>
      </c>
      <c r="J518" s="13">
        <v>0.5131134259259259</v>
      </c>
      <c r="K518" s="31">
        <v>43852.547685185185</v>
      </c>
      <c r="L518" s="11"/>
      <c r="M518" s="11"/>
      <c r="O518" s="11" t="s">
        <v>2492</v>
      </c>
      <c r="P518" s="11" t="s">
        <v>37</v>
      </c>
      <c r="X518" s="17" t="str">
        <f>IFERROR(VLOOKUP(TablaRequerimientos[[#This Row],[ID de orden de trabajo+]],#REF!,11,FALSE),"Por validar")</f>
        <v>Por validar</v>
      </c>
      <c r="Y518" s="11" t="str">
        <f>IFERROR(VLOOKUP(TablaRequerimientos[[#This Row],[ID de orden de trabajo+]],#REF!,12,FALSE),"Por validar")</f>
        <v>Por validar</v>
      </c>
      <c r="Z518" s="11">
        <v>1.1574076779652387E-5</v>
      </c>
      <c r="AA518" s="11" t="s">
        <v>37</v>
      </c>
      <c r="AC518" s="17" t="str">
        <f>TablaRequerimientos[[#This Row],[Tiempo Total Gestión]]</f>
        <v>01:13</v>
      </c>
      <c r="AD518" s="11">
        <f t="shared" si="56"/>
        <v>1</v>
      </c>
      <c r="AE518" s="11">
        <f t="shared" si="57"/>
        <v>13</v>
      </c>
      <c r="AF518" s="11">
        <f>IF(TablaRequerimientos[[#This Row],[Prioridad]]="Baja",(AD518-24)*60+AE518,IF(TablaRequerimientos[[#This Row],[Prioridad]]="Media",(AD518-4)*60+AE518,(AD518-2)*60+AE518))</f>
        <v>-1367</v>
      </c>
      <c r="AH518" s="17" t="str">
        <f>TablaRequerimientos[[#This Row],[Tiempo Creación (HH:mm)]]</f>
        <v>Por validar</v>
      </c>
      <c r="AI518" s="11" t="e">
        <f t="shared" si="58"/>
        <v>#VALUE!</v>
      </c>
      <c r="AJ518" s="11" t="e">
        <f t="shared" si="59"/>
        <v>#VALUE!</v>
      </c>
      <c r="AK518" s="11" t="e">
        <f>IF(TablaRequerimientos[[#This Row],[Prioridad]]="Baja",((AI518*60)+AJ518)-30,IF(TablaRequerimientos[[#This Row],[Prioridad]]="Media",((AI518*60)+AJ518)-15))</f>
        <v>#VALUE!</v>
      </c>
      <c r="AM518" s="11">
        <f>TablaRequerimientos[[#This Row],[Tiempo Avance Incidente]]</f>
        <v>1.1574076779652387E-5</v>
      </c>
      <c r="AN518" s="11">
        <f t="shared" si="60"/>
        <v>0</v>
      </c>
      <c r="AO518" s="11">
        <f t="shared" si="61"/>
        <v>0</v>
      </c>
      <c r="AP518" s="11">
        <f>IF(TablaRequerimientos[[#This Row],[Prioridad]]="Baja",((AN518*60)+AO518)-720,IF(TablaRequerimientos[[#This Row],[Prioridad]]="Media",((AN518*60)+AO518)-120))</f>
        <v>-720</v>
      </c>
      <c r="AR518" t="str">
        <f t="shared" si="62"/>
        <v>martes</v>
      </c>
    </row>
    <row r="519" spans="1:44" x14ac:dyDescent="0.25">
      <c r="A519" s="30" t="s">
        <v>5084</v>
      </c>
      <c r="B519" t="s">
        <v>5085</v>
      </c>
      <c r="C519" t="s">
        <v>161</v>
      </c>
      <c r="D519" t="s">
        <v>150</v>
      </c>
      <c r="E519" t="s">
        <v>37</v>
      </c>
      <c r="F519" t="s">
        <v>124</v>
      </c>
      <c r="G519" s="12">
        <v>43851</v>
      </c>
      <c r="H519" s="13">
        <v>0.46556712962962959</v>
      </c>
      <c r="I519" s="12">
        <v>43852</v>
      </c>
      <c r="J519" s="13">
        <v>0.4039814814814815</v>
      </c>
      <c r="K519" s="31">
        <v>43853.454618055555</v>
      </c>
      <c r="L519" s="11"/>
      <c r="M519" s="11"/>
      <c r="O519" s="11" t="s">
        <v>1010</v>
      </c>
      <c r="P519" s="11" t="s">
        <v>37</v>
      </c>
      <c r="X519" s="17" t="str">
        <f>IFERROR(VLOOKUP(TablaRequerimientos[[#This Row],[ID de orden de trabajo+]],#REF!,11,FALSE),"Por validar")</f>
        <v>Por validar</v>
      </c>
      <c r="Y519" s="11" t="str">
        <f>IFERROR(VLOOKUP(TablaRequerimientos[[#This Row],[ID de orden de trabajo+]],#REF!,12,FALSE),"Por validar")</f>
        <v>Por validar</v>
      </c>
      <c r="Z519" s="11">
        <v>1.1574069503694773E-5</v>
      </c>
      <c r="AA519" s="11" t="s">
        <v>37</v>
      </c>
      <c r="AC519" s="17" t="str">
        <f>TablaRequerimientos[[#This Row],[Tiempo Total Gestión]]</f>
        <v>01:18</v>
      </c>
      <c r="AD519" s="11">
        <f t="shared" si="56"/>
        <v>1</v>
      </c>
      <c r="AE519" s="11">
        <f t="shared" si="57"/>
        <v>18</v>
      </c>
      <c r="AF519" s="11">
        <f>IF(TablaRequerimientos[[#This Row],[Prioridad]]="Baja",(AD519-24)*60+AE519,IF(TablaRequerimientos[[#This Row],[Prioridad]]="Media",(AD519-4)*60+AE519,(AD519-2)*60+AE519))</f>
        <v>-1362</v>
      </c>
      <c r="AH519" s="17" t="str">
        <f>TablaRequerimientos[[#This Row],[Tiempo Creación (HH:mm)]]</f>
        <v>Por validar</v>
      </c>
      <c r="AI519" s="11" t="e">
        <f t="shared" si="58"/>
        <v>#VALUE!</v>
      </c>
      <c r="AJ519" s="11" t="e">
        <f t="shared" si="59"/>
        <v>#VALUE!</v>
      </c>
      <c r="AK519" s="11" t="e">
        <f>IF(TablaRequerimientos[[#This Row],[Prioridad]]="Baja",((AI519*60)+AJ519)-30,IF(TablaRequerimientos[[#This Row],[Prioridad]]="Media",((AI519*60)+AJ519)-15))</f>
        <v>#VALUE!</v>
      </c>
      <c r="AM519" s="11">
        <f>TablaRequerimientos[[#This Row],[Tiempo Avance Incidente]]</f>
        <v>1.1574069503694773E-5</v>
      </c>
      <c r="AN519" s="11">
        <f t="shared" si="60"/>
        <v>0</v>
      </c>
      <c r="AO519" s="11">
        <f t="shared" si="61"/>
        <v>0</v>
      </c>
      <c r="AP519" s="11">
        <f>IF(TablaRequerimientos[[#This Row],[Prioridad]]="Baja",((AN519*60)+AO519)-720,IF(TablaRequerimientos[[#This Row],[Prioridad]]="Media",((AN519*60)+AO519)-120))</f>
        <v>-720</v>
      </c>
      <c r="AR519" t="str">
        <f t="shared" si="62"/>
        <v>martes</v>
      </c>
    </row>
    <row r="520" spans="1:44" x14ac:dyDescent="0.25">
      <c r="A520" s="30" t="s">
        <v>5086</v>
      </c>
      <c r="B520" t="s">
        <v>4671</v>
      </c>
      <c r="C520" t="s">
        <v>395</v>
      </c>
      <c r="D520" t="s">
        <v>150</v>
      </c>
      <c r="E520" t="s">
        <v>37</v>
      </c>
      <c r="F520" t="s">
        <v>111</v>
      </c>
      <c r="G520" s="12">
        <v>43851</v>
      </c>
      <c r="H520" s="13">
        <v>0.50793981481481476</v>
      </c>
      <c r="I520" s="12">
        <v>43851</v>
      </c>
      <c r="J520" s="13">
        <v>0.62988425925925928</v>
      </c>
      <c r="K520" s="31">
        <v>43852.70275462963</v>
      </c>
      <c r="L520" s="11"/>
      <c r="M520" s="11"/>
      <c r="O520" s="11" t="s">
        <v>1833</v>
      </c>
      <c r="P520" s="11" t="s">
        <v>37</v>
      </c>
      <c r="X520" s="17" t="str">
        <f>IFERROR(VLOOKUP(TablaRequerimientos[[#This Row],[ID de orden de trabajo+]],#REF!,11,FALSE),"Por validar")</f>
        <v>Por validar</v>
      </c>
      <c r="Y520" s="11" t="str">
        <f>IFERROR(VLOOKUP(TablaRequerimientos[[#This Row],[ID de orden de trabajo+]],#REF!,12,FALSE),"Por validar")</f>
        <v>Por validar</v>
      </c>
      <c r="Z520" s="11">
        <v>-1.6203703853534535E-4</v>
      </c>
      <c r="AA520" s="11" t="s">
        <v>37</v>
      </c>
      <c r="AC520" s="17" t="str">
        <f>TablaRequerimientos[[#This Row],[Tiempo Total Gestión]]</f>
        <v>02:30</v>
      </c>
      <c r="AD520" s="11">
        <f t="shared" si="56"/>
        <v>2</v>
      </c>
      <c r="AE520" s="11">
        <f t="shared" si="57"/>
        <v>30</v>
      </c>
      <c r="AF520" s="11">
        <f>IF(TablaRequerimientos[[#This Row],[Prioridad]]="Baja",(AD520-24)*60+AE520,IF(TablaRequerimientos[[#This Row],[Prioridad]]="Media",(AD520-4)*60+AE520,(AD520-2)*60+AE520))</f>
        <v>-1290</v>
      </c>
      <c r="AH520" s="17" t="str">
        <f>TablaRequerimientos[[#This Row],[Tiempo Creación (HH:mm)]]</f>
        <v>Por validar</v>
      </c>
      <c r="AI520" s="11" t="e">
        <f t="shared" si="58"/>
        <v>#VALUE!</v>
      </c>
      <c r="AJ520" s="11" t="e">
        <f t="shared" si="59"/>
        <v>#VALUE!</v>
      </c>
      <c r="AK520" s="11" t="e">
        <f>IF(TablaRequerimientos[[#This Row],[Prioridad]]="Baja",((AI520*60)+AJ520)-30,IF(TablaRequerimientos[[#This Row],[Prioridad]]="Media",((AI520*60)+AJ520)-15))</f>
        <v>#VALUE!</v>
      </c>
      <c r="AM520" s="11">
        <f>TablaRequerimientos[[#This Row],[Tiempo Avance Incidente]]</f>
        <v>-1.6203703853534535E-4</v>
      </c>
      <c r="AN520" s="11" t="e">
        <f t="shared" si="60"/>
        <v>#NUM!</v>
      </c>
      <c r="AO520" s="11" t="e">
        <f t="shared" si="61"/>
        <v>#NUM!</v>
      </c>
      <c r="AP520" s="11" t="e">
        <f>IF(TablaRequerimientos[[#This Row],[Prioridad]]="Baja",((AN520*60)+AO520)-720,IF(TablaRequerimientos[[#This Row],[Prioridad]]="Media",((AN520*60)+AO520)-120))</f>
        <v>#NUM!</v>
      </c>
      <c r="AR520" t="str">
        <f t="shared" si="62"/>
        <v>martes</v>
      </c>
    </row>
    <row r="521" spans="1:44" x14ac:dyDescent="0.25">
      <c r="A521" s="30" t="s">
        <v>5087</v>
      </c>
      <c r="B521" t="s">
        <v>4417</v>
      </c>
      <c r="C521" t="s">
        <v>395</v>
      </c>
      <c r="D521" t="s">
        <v>150</v>
      </c>
      <c r="E521" t="s">
        <v>37</v>
      </c>
      <c r="F521" t="s">
        <v>111</v>
      </c>
      <c r="G521" s="12">
        <v>43851</v>
      </c>
      <c r="H521" s="13">
        <v>0.59480324074074076</v>
      </c>
      <c r="I521" s="12">
        <v>43851</v>
      </c>
      <c r="J521" s="13">
        <v>0.63268518518518524</v>
      </c>
      <c r="K521" s="31">
        <v>43852.70275462963</v>
      </c>
      <c r="L521" s="11"/>
      <c r="M521" s="11"/>
      <c r="O521" s="11" t="s">
        <v>2903</v>
      </c>
      <c r="P521" s="11" t="s">
        <v>37</v>
      </c>
      <c r="X521" s="17" t="str">
        <f>IFERROR(VLOOKUP(TablaRequerimientos[[#This Row],[ID de orden de trabajo+]],#REF!,11,FALSE),"Por validar")</f>
        <v>Por validar</v>
      </c>
      <c r="Y521" s="11" t="str">
        <f>IFERROR(VLOOKUP(TablaRequerimientos[[#This Row],[ID de orden de trabajo+]],#REF!,12,FALSE),"Por validar")</f>
        <v>Por validar</v>
      </c>
      <c r="Z521" s="11">
        <v>1.1574069503694773E-5</v>
      </c>
      <c r="AA521" s="11" t="s">
        <v>37</v>
      </c>
      <c r="AC521" s="17" t="str">
        <f>TablaRequerimientos[[#This Row],[Tiempo Total Gestión]]</f>
        <v>00:25</v>
      </c>
      <c r="AD521" s="11">
        <f t="shared" si="56"/>
        <v>0</v>
      </c>
      <c r="AE521" s="11">
        <f t="shared" si="57"/>
        <v>25</v>
      </c>
      <c r="AF521" s="11">
        <f>IF(TablaRequerimientos[[#This Row],[Prioridad]]="Baja",(AD521-24)*60+AE521,IF(TablaRequerimientos[[#This Row],[Prioridad]]="Media",(AD521-4)*60+AE521,(AD521-2)*60+AE521))</f>
        <v>-1415</v>
      </c>
      <c r="AH521" s="17" t="str">
        <f>TablaRequerimientos[[#This Row],[Tiempo Creación (HH:mm)]]</f>
        <v>Por validar</v>
      </c>
      <c r="AI521" s="11" t="e">
        <f t="shared" si="58"/>
        <v>#VALUE!</v>
      </c>
      <c r="AJ521" s="11" t="e">
        <f t="shared" si="59"/>
        <v>#VALUE!</v>
      </c>
      <c r="AK521" s="11" t="e">
        <f>IF(TablaRequerimientos[[#This Row],[Prioridad]]="Baja",((AI521*60)+AJ521)-30,IF(TablaRequerimientos[[#This Row],[Prioridad]]="Media",((AI521*60)+AJ521)-15))</f>
        <v>#VALUE!</v>
      </c>
      <c r="AM521" s="11">
        <f>TablaRequerimientos[[#This Row],[Tiempo Avance Incidente]]</f>
        <v>1.1574069503694773E-5</v>
      </c>
      <c r="AN521" s="11">
        <f t="shared" si="60"/>
        <v>0</v>
      </c>
      <c r="AO521" s="11">
        <f t="shared" si="61"/>
        <v>0</v>
      </c>
      <c r="AP521" s="11">
        <f>IF(TablaRequerimientos[[#This Row],[Prioridad]]="Baja",((AN521*60)+AO521)-720,IF(TablaRequerimientos[[#This Row],[Prioridad]]="Media",((AN521*60)+AO521)-120))</f>
        <v>-720</v>
      </c>
      <c r="AR521" t="str">
        <f t="shared" si="62"/>
        <v>martes</v>
      </c>
    </row>
    <row r="522" spans="1:44" x14ac:dyDescent="0.25">
      <c r="A522" s="30" t="s">
        <v>5088</v>
      </c>
      <c r="B522" t="s">
        <v>5089</v>
      </c>
      <c r="C522" t="s">
        <v>4385</v>
      </c>
      <c r="D522" t="s">
        <v>150</v>
      </c>
      <c r="E522" t="s">
        <v>37</v>
      </c>
      <c r="F522" t="s">
        <v>111</v>
      </c>
      <c r="G522" s="12">
        <v>43852</v>
      </c>
      <c r="H522" s="13">
        <v>0.37417824074074074</v>
      </c>
      <c r="I522" s="12">
        <v>43853</v>
      </c>
      <c r="J522" s="13">
        <v>0.75317129629629631</v>
      </c>
      <c r="K522" s="31">
        <v>43854.802129629628</v>
      </c>
      <c r="L522" s="11"/>
      <c r="M522" s="11"/>
      <c r="O522" s="11" t="s">
        <v>4992</v>
      </c>
      <c r="P522" s="11" t="s">
        <v>37</v>
      </c>
      <c r="X522" s="17" t="str">
        <f>IFERROR(VLOOKUP(TablaRequerimientos[[#This Row],[ID de orden de trabajo+]],#REF!,11,FALSE),"Por validar")</f>
        <v>Por validar</v>
      </c>
      <c r="Y522" s="11" t="str">
        <f>IFERROR(VLOOKUP(TablaRequerimientos[[#This Row],[ID de orden de trabajo+]],#REF!,12,FALSE),"Por validar")</f>
        <v>Por validar</v>
      </c>
      <c r="Z522" s="11">
        <v>-3.7037037691334262E-4</v>
      </c>
      <c r="AA522" s="11" t="s">
        <v>37</v>
      </c>
      <c r="AC522" s="17" t="str">
        <f>TablaRequerimientos[[#This Row],[Tiempo Total Gestión]]</f>
        <v>09:20</v>
      </c>
      <c r="AD522" s="11">
        <f t="shared" si="56"/>
        <v>9</v>
      </c>
      <c r="AE522" s="11">
        <f t="shared" si="57"/>
        <v>20</v>
      </c>
      <c r="AF522" s="11">
        <f>IF(TablaRequerimientos[[#This Row],[Prioridad]]="Baja",(AD522-24)*60+AE522,IF(TablaRequerimientos[[#This Row],[Prioridad]]="Media",(AD522-4)*60+AE522,(AD522-2)*60+AE522))</f>
        <v>-880</v>
      </c>
      <c r="AH522" s="17" t="str">
        <f>TablaRequerimientos[[#This Row],[Tiempo Creación (HH:mm)]]</f>
        <v>Por validar</v>
      </c>
      <c r="AI522" s="11" t="e">
        <f t="shared" si="58"/>
        <v>#VALUE!</v>
      </c>
      <c r="AJ522" s="11" t="e">
        <f t="shared" si="59"/>
        <v>#VALUE!</v>
      </c>
      <c r="AK522" s="11" t="e">
        <f>IF(TablaRequerimientos[[#This Row],[Prioridad]]="Baja",((AI522*60)+AJ522)-30,IF(TablaRequerimientos[[#This Row],[Prioridad]]="Media",((AI522*60)+AJ522)-15))</f>
        <v>#VALUE!</v>
      </c>
      <c r="AM522" s="11">
        <f>TablaRequerimientos[[#This Row],[Tiempo Avance Incidente]]</f>
        <v>-3.7037037691334262E-4</v>
      </c>
      <c r="AN522" s="11" t="e">
        <f t="shared" si="60"/>
        <v>#NUM!</v>
      </c>
      <c r="AO522" s="11" t="e">
        <f t="shared" si="61"/>
        <v>#NUM!</v>
      </c>
      <c r="AP522" s="11" t="e">
        <f>IF(TablaRequerimientos[[#This Row],[Prioridad]]="Baja",((AN522*60)+AO522)-720,IF(TablaRequerimientos[[#This Row],[Prioridad]]="Media",((AN522*60)+AO522)-120))</f>
        <v>#NUM!</v>
      </c>
      <c r="AR522" t="str">
        <f t="shared" si="62"/>
        <v>miércoles</v>
      </c>
    </row>
    <row r="523" spans="1:44" x14ac:dyDescent="0.25">
      <c r="A523" s="30" t="s">
        <v>5090</v>
      </c>
      <c r="B523" t="s">
        <v>5091</v>
      </c>
      <c r="C523" t="s">
        <v>395</v>
      </c>
      <c r="D523" t="s">
        <v>150</v>
      </c>
      <c r="E523" t="s">
        <v>37</v>
      </c>
      <c r="F523" t="s">
        <v>111</v>
      </c>
      <c r="G523" s="12">
        <v>43852</v>
      </c>
      <c r="H523" s="13">
        <v>0.38243055555555555</v>
      </c>
      <c r="I523" s="12">
        <v>43854</v>
      </c>
      <c r="J523" s="13">
        <v>0.48186342592592596</v>
      </c>
      <c r="K523" s="31">
        <v>43855.538136574076</v>
      </c>
      <c r="L523" s="11"/>
      <c r="M523" s="11"/>
      <c r="O523" s="11" t="s">
        <v>5092</v>
      </c>
      <c r="P523" s="11" t="s">
        <v>37</v>
      </c>
      <c r="X523" s="17" t="str">
        <f>IFERROR(VLOOKUP(TablaRequerimientos[[#This Row],[ID de orden de trabajo+]],#REF!,11,FALSE),"Por validar")</f>
        <v>Por validar</v>
      </c>
      <c r="Y523" s="11" t="str">
        <f>IFERROR(VLOOKUP(TablaRequerimientos[[#This Row],[ID de orden de trabajo+]],#REF!,12,FALSE),"Por validar")</f>
        <v>Por validar</v>
      </c>
      <c r="Z523" s="11">
        <v>3.4722223062999547E-5</v>
      </c>
      <c r="AA523" s="11" t="s">
        <v>37</v>
      </c>
      <c r="AC523" s="17" t="str">
        <f>TablaRequerimientos[[#This Row],[Tiempo Total Gestión]]</f>
        <v>11:23</v>
      </c>
      <c r="AD523" s="11">
        <f t="shared" si="56"/>
        <v>11</v>
      </c>
      <c r="AE523" s="11">
        <f t="shared" si="57"/>
        <v>23</v>
      </c>
      <c r="AF523" s="11">
        <f>IF(TablaRequerimientos[[#This Row],[Prioridad]]="Baja",(AD523-24)*60+AE523,IF(TablaRequerimientos[[#This Row],[Prioridad]]="Media",(AD523-4)*60+AE523,(AD523-2)*60+AE523))</f>
        <v>-757</v>
      </c>
      <c r="AH523" s="17" t="str">
        <f>TablaRequerimientos[[#This Row],[Tiempo Creación (HH:mm)]]</f>
        <v>Por validar</v>
      </c>
      <c r="AI523" s="11" t="e">
        <f t="shared" si="58"/>
        <v>#VALUE!</v>
      </c>
      <c r="AJ523" s="11" t="e">
        <f t="shared" si="59"/>
        <v>#VALUE!</v>
      </c>
      <c r="AK523" s="11" t="e">
        <f>IF(TablaRequerimientos[[#This Row],[Prioridad]]="Baja",((AI523*60)+AJ523)-30,IF(TablaRequerimientos[[#This Row],[Prioridad]]="Media",((AI523*60)+AJ523)-15))</f>
        <v>#VALUE!</v>
      </c>
      <c r="AM523" s="11">
        <f>TablaRequerimientos[[#This Row],[Tiempo Avance Incidente]]</f>
        <v>3.4722223062999547E-5</v>
      </c>
      <c r="AN523" s="11">
        <f t="shared" si="60"/>
        <v>0</v>
      </c>
      <c r="AO523" s="11">
        <f t="shared" si="61"/>
        <v>0</v>
      </c>
      <c r="AP523" s="11">
        <f>IF(TablaRequerimientos[[#This Row],[Prioridad]]="Baja",((AN523*60)+AO523)-720,IF(TablaRequerimientos[[#This Row],[Prioridad]]="Media",((AN523*60)+AO523)-120))</f>
        <v>-720</v>
      </c>
      <c r="AR523" t="str">
        <f t="shared" si="62"/>
        <v>miércoles</v>
      </c>
    </row>
    <row r="524" spans="1:44" x14ac:dyDescent="0.25">
      <c r="A524" s="30" t="s">
        <v>5093</v>
      </c>
      <c r="B524" t="s">
        <v>5094</v>
      </c>
      <c r="C524" t="s">
        <v>395</v>
      </c>
      <c r="D524" t="s">
        <v>150</v>
      </c>
      <c r="E524" t="s">
        <v>37</v>
      </c>
      <c r="F524" t="s">
        <v>111</v>
      </c>
      <c r="G524" s="12">
        <v>43852</v>
      </c>
      <c r="H524" s="13">
        <v>0.44246527777777778</v>
      </c>
      <c r="I524" s="12">
        <v>43852</v>
      </c>
      <c r="J524" s="13">
        <v>0.49274305555555559</v>
      </c>
      <c r="K524" s="31">
        <v>43853.544027777774</v>
      </c>
      <c r="L524" s="11"/>
      <c r="M524" s="11"/>
      <c r="O524" s="11" t="s">
        <v>2625</v>
      </c>
      <c r="P524" s="11" t="s">
        <v>37</v>
      </c>
      <c r="X524" s="17" t="str">
        <f>IFERROR(VLOOKUP(TablaRequerimientos[[#This Row],[ID de orden de trabajo+]],#REF!,11,FALSE),"Por validar")</f>
        <v>Por validar</v>
      </c>
      <c r="Y524" s="11" t="str">
        <f>IFERROR(VLOOKUP(TablaRequerimientos[[#This Row],[ID de orden de trabajo+]],#REF!,12,FALSE),"Por validar")</f>
        <v>Por validar</v>
      </c>
      <c r="Z524" s="11">
        <v>3.4722215787041932E-5</v>
      </c>
      <c r="AA524" s="11" t="s">
        <v>37</v>
      </c>
      <c r="AC524" s="17" t="str">
        <f>TablaRequerimientos[[#This Row],[Tiempo Total Gestión]]</f>
        <v>01:12</v>
      </c>
      <c r="AD524" s="11">
        <f t="shared" si="56"/>
        <v>1</v>
      </c>
      <c r="AE524" s="11">
        <f t="shared" si="57"/>
        <v>12</v>
      </c>
      <c r="AF524" s="11">
        <f>IF(TablaRequerimientos[[#This Row],[Prioridad]]="Baja",(AD524-24)*60+AE524,IF(TablaRequerimientos[[#This Row],[Prioridad]]="Media",(AD524-4)*60+AE524,(AD524-2)*60+AE524))</f>
        <v>-1368</v>
      </c>
      <c r="AH524" s="17" t="str">
        <f>TablaRequerimientos[[#This Row],[Tiempo Creación (HH:mm)]]</f>
        <v>Por validar</v>
      </c>
      <c r="AI524" s="11" t="e">
        <f t="shared" si="58"/>
        <v>#VALUE!</v>
      </c>
      <c r="AJ524" s="11" t="e">
        <f t="shared" si="59"/>
        <v>#VALUE!</v>
      </c>
      <c r="AK524" s="11" t="e">
        <f>IF(TablaRequerimientos[[#This Row],[Prioridad]]="Baja",((AI524*60)+AJ524)-30,IF(TablaRequerimientos[[#This Row],[Prioridad]]="Media",((AI524*60)+AJ524)-15))</f>
        <v>#VALUE!</v>
      </c>
      <c r="AM524" s="11">
        <f>TablaRequerimientos[[#This Row],[Tiempo Avance Incidente]]</f>
        <v>3.4722215787041932E-5</v>
      </c>
      <c r="AN524" s="11">
        <f t="shared" si="60"/>
        <v>0</v>
      </c>
      <c r="AO524" s="11">
        <f t="shared" si="61"/>
        <v>0</v>
      </c>
      <c r="AP524" s="11">
        <f>IF(TablaRequerimientos[[#This Row],[Prioridad]]="Baja",((AN524*60)+AO524)-720,IF(TablaRequerimientos[[#This Row],[Prioridad]]="Media",((AN524*60)+AO524)-120))</f>
        <v>-720</v>
      </c>
      <c r="AR524" t="str">
        <f t="shared" si="62"/>
        <v>miércoles</v>
      </c>
    </row>
    <row r="525" spans="1:44" x14ac:dyDescent="0.25">
      <c r="A525" s="30" t="s">
        <v>5095</v>
      </c>
      <c r="B525" t="s">
        <v>5096</v>
      </c>
      <c r="C525" t="s">
        <v>395</v>
      </c>
      <c r="D525" t="s">
        <v>150</v>
      </c>
      <c r="E525" t="s">
        <v>37</v>
      </c>
      <c r="F525" t="s">
        <v>111</v>
      </c>
      <c r="G525" s="12">
        <v>43852</v>
      </c>
      <c r="H525" s="13">
        <v>0.44528935185185187</v>
      </c>
      <c r="I525" s="12">
        <v>43852</v>
      </c>
      <c r="J525" s="13">
        <v>0.48996527777777782</v>
      </c>
      <c r="K525" s="31">
        <v>43853.544027777774</v>
      </c>
      <c r="L525" s="11"/>
      <c r="M525" s="11"/>
      <c r="O525" s="11" t="s">
        <v>66</v>
      </c>
      <c r="P525" s="11" t="s">
        <v>37</v>
      </c>
      <c r="X525" s="17" t="str">
        <f>IFERROR(VLOOKUP(TablaRequerimientos[[#This Row],[ID de orden de trabajo+]],#REF!,11,FALSE),"Por validar")</f>
        <v>Por validar</v>
      </c>
      <c r="Y525" s="11" t="str">
        <f>IFERROR(VLOOKUP(TablaRequerimientos[[#This Row],[ID de orden de trabajo+]],#REF!,12,FALSE),"Por validar")</f>
        <v>Por validar</v>
      </c>
      <c r="Z525" s="11">
        <v>3.4722223062999547E-5</v>
      </c>
      <c r="AA525" s="11" t="s">
        <v>37</v>
      </c>
      <c r="AC525" s="17" t="str">
        <f>TablaRequerimientos[[#This Row],[Tiempo Total Gestión]]</f>
        <v>00:09</v>
      </c>
      <c r="AD525" s="11">
        <f t="shared" si="56"/>
        <v>0</v>
      </c>
      <c r="AE525" s="11">
        <f t="shared" si="57"/>
        <v>9</v>
      </c>
      <c r="AF525" s="11">
        <f>IF(TablaRequerimientos[[#This Row],[Prioridad]]="Baja",(AD525-24)*60+AE525,IF(TablaRequerimientos[[#This Row],[Prioridad]]="Media",(AD525-4)*60+AE525,(AD525-2)*60+AE525))</f>
        <v>-1431</v>
      </c>
      <c r="AH525" s="17" t="str">
        <f>TablaRequerimientos[[#This Row],[Tiempo Creación (HH:mm)]]</f>
        <v>Por validar</v>
      </c>
      <c r="AI525" s="11" t="e">
        <f t="shared" si="58"/>
        <v>#VALUE!</v>
      </c>
      <c r="AJ525" s="11" t="e">
        <f t="shared" si="59"/>
        <v>#VALUE!</v>
      </c>
      <c r="AK525" s="11" t="e">
        <f>IF(TablaRequerimientos[[#This Row],[Prioridad]]="Baja",((AI525*60)+AJ525)-30,IF(TablaRequerimientos[[#This Row],[Prioridad]]="Media",((AI525*60)+AJ525)-15))</f>
        <v>#VALUE!</v>
      </c>
      <c r="AM525" s="11">
        <f>TablaRequerimientos[[#This Row],[Tiempo Avance Incidente]]</f>
        <v>3.4722223062999547E-5</v>
      </c>
      <c r="AN525" s="11">
        <f t="shared" si="60"/>
        <v>0</v>
      </c>
      <c r="AO525" s="11">
        <f t="shared" si="61"/>
        <v>0</v>
      </c>
      <c r="AP525" s="11">
        <f>IF(TablaRequerimientos[[#This Row],[Prioridad]]="Baja",((AN525*60)+AO525)-720,IF(TablaRequerimientos[[#This Row],[Prioridad]]="Media",((AN525*60)+AO525)-120))</f>
        <v>-720</v>
      </c>
      <c r="AR525" t="str">
        <f t="shared" si="62"/>
        <v>miércoles</v>
      </c>
    </row>
    <row r="526" spans="1:44" x14ac:dyDescent="0.25">
      <c r="A526" s="30" t="s">
        <v>5097</v>
      </c>
      <c r="B526" t="s">
        <v>5098</v>
      </c>
      <c r="C526" t="s">
        <v>395</v>
      </c>
      <c r="D526" t="s">
        <v>150</v>
      </c>
      <c r="E526" t="s">
        <v>37</v>
      </c>
      <c r="F526" t="s">
        <v>111</v>
      </c>
      <c r="G526" s="12">
        <v>43852</v>
      </c>
      <c r="H526" s="13">
        <v>0.45351851851851849</v>
      </c>
      <c r="I526" s="12">
        <v>43854</v>
      </c>
      <c r="J526" s="13">
        <v>0.67666666666666664</v>
      </c>
      <c r="K526" s="31">
        <v>43855.702685185184</v>
      </c>
      <c r="L526" s="11"/>
      <c r="M526" s="11"/>
      <c r="O526" s="11" t="s">
        <v>5099</v>
      </c>
      <c r="P526" s="11" t="s">
        <v>37</v>
      </c>
      <c r="X526" s="17" t="str">
        <f>IFERROR(VLOOKUP(TablaRequerimientos[[#This Row],[ID de orden de trabajo+]],#REF!,11,FALSE),"Por validar")</f>
        <v>Por validar</v>
      </c>
      <c r="Y526" s="11" t="str">
        <f>IFERROR(VLOOKUP(TablaRequerimientos[[#This Row],[ID de orden de trabajo+]],#REF!,12,FALSE),"Por validar")</f>
        <v>Por validar</v>
      </c>
      <c r="Z526" s="11">
        <v>3.4722223062999547E-5</v>
      </c>
      <c r="AA526" s="11" t="s">
        <v>37</v>
      </c>
      <c r="AC526" s="17" t="str">
        <f>TablaRequerimientos[[#This Row],[Tiempo Total Gestión]]</f>
        <v>13:50</v>
      </c>
      <c r="AD526" s="11">
        <f t="shared" si="56"/>
        <v>13</v>
      </c>
      <c r="AE526" s="11">
        <f t="shared" si="57"/>
        <v>50</v>
      </c>
      <c r="AF526" s="11">
        <f>IF(TablaRequerimientos[[#This Row],[Prioridad]]="Baja",(AD526-24)*60+AE526,IF(TablaRequerimientos[[#This Row],[Prioridad]]="Media",(AD526-4)*60+AE526,(AD526-2)*60+AE526))</f>
        <v>-610</v>
      </c>
      <c r="AH526" s="17" t="str">
        <f>TablaRequerimientos[[#This Row],[Tiempo Creación (HH:mm)]]</f>
        <v>Por validar</v>
      </c>
      <c r="AI526" s="11" t="e">
        <f t="shared" si="58"/>
        <v>#VALUE!</v>
      </c>
      <c r="AJ526" s="11" t="e">
        <f t="shared" si="59"/>
        <v>#VALUE!</v>
      </c>
      <c r="AK526" s="11" t="e">
        <f>IF(TablaRequerimientos[[#This Row],[Prioridad]]="Baja",((AI526*60)+AJ526)-30,IF(TablaRequerimientos[[#This Row],[Prioridad]]="Media",((AI526*60)+AJ526)-15))</f>
        <v>#VALUE!</v>
      </c>
      <c r="AM526" s="11">
        <f>TablaRequerimientos[[#This Row],[Tiempo Avance Incidente]]</f>
        <v>3.4722223062999547E-5</v>
      </c>
      <c r="AN526" s="11">
        <f t="shared" si="60"/>
        <v>0</v>
      </c>
      <c r="AO526" s="11">
        <f t="shared" si="61"/>
        <v>0</v>
      </c>
      <c r="AP526" s="11">
        <f>IF(TablaRequerimientos[[#This Row],[Prioridad]]="Baja",((AN526*60)+AO526)-720,IF(TablaRequerimientos[[#This Row],[Prioridad]]="Media",((AN526*60)+AO526)-120))</f>
        <v>-720</v>
      </c>
      <c r="AR526" t="str">
        <f t="shared" si="62"/>
        <v>miércoles</v>
      </c>
    </row>
    <row r="527" spans="1:44" x14ac:dyDescent="0.25">
      <c r="A527" s="30" t="s">
        <v>5100</v>
      </c>
      <c r="B527" t="s">
        <v>4617</v>
      </c>
      <c r="C527" t="s">
        <v>395</v>
      </c>
      <c r="D527" t="s">
        <v>150</v>
      </c>
      <c r="E527" t="s">
        <v>37</v>
      </c>
      <c r="F527" t="s">
        <v>111</v>
      </c>
      <c r="G527" s="12">
        <v>43852</v>
      </c>
      <c r="H527" s="13">
        <v>0.33289351851851851</v>
      </c>
      <c r="I527" s="12">
        <v>43852</v>
      </c>
      <c r="J527" s="13">
        <v>0.69592592592592595</v>
      </c>
      <c r="K527" s="31">
        <v>43853.720381944448</v>
      </c>
      <c r="L527" s="11"/>
      <c r="M527" s="11"/>
      <c r="O527" s="11" t="s">
        <v>341</v>
      </c>
      <c r="P527" s="11" t="s">
        <v>37</v>
      </c>
      <c r="X527" s="17" t="str">
        <f>IFERROR(VLOOKUP(TablaRequerimientos[[#This Row],[ID de orden de trabajo+]],#REF!,11,FALSE),"Por validar")</f>
        <v>Por validar</v>
      </c>
      <c r="Y527" s="11" t="str">
        <f>IFERROR(VLOOKUP(TablaRequerimientos[[#This Row],[ID de orden de trabajo+]],#REF!,12,FALSE),"Por validar")</f>
        <v>Por validar</v>
      </c>
      <c r="Z527" s="11">
        <v>1.1574076779652387E-5</v>
      </c>
      <c r="AA527" s="11" t="s">
        <v>37</v>
      </c>
      <c r="AC527" s="17" t="str">
        <f>TablaRequerimientos[[#This Row],[Tiempo Total Gestión]]</f>
        <v>00:39</v>
      </c>
      <c r="AD527" s="11">
        <f t="shared" si="56"/>
        <v>0</v>
      </c>
      <c r="AE527" s="11">
        <f t="shared" si="57"/>
        <v>39</v>
      </c>
      <c r="AF527" s="11">
        <f>IF(TablaRequerimientos[[#This Row],[Prioridad]]="Baja",(AD527-24)*60+AE527,IF(TablaRequerimientos[[#This Row],[Prioridad]]="Media",(AD527-4)*60+AE527,(AD527-2)*60+AE527))</f>
        <v>-1401</v>
      </c>
      <c r="AH527" s="17" t="str">
        <f>TablaRequerimientos[[#This Row],[Tiempo Creación (HH:mm)]]</f>
        <v>Por validar</v>
      </c>
      <c r="AI527" s="11" t="e">
        <f t="shared" si="58"/>
        <v>#VALUE!</v>
      </c>
      <c r="AJ527" s="11" t="e">
        <f t="shared" si="59"/>
        <v>#VALUE!</v>
      </c>
      <c r="AK527" s="11" t="e">
        <f>IF(TablaRequerimientos[[#This Row],[Prioridad]]="Baja",((AI527*60)+AJ527)-30,IF(TablaRequerimientos[[#This Row],[Prioridad]]="Media",((AI527*60)+AJ527)-15))</f>
        <v>#VALUE!</v>
      </c>
      <c r="AM527" s="11">
        <f>TablaRequerimientos[[#This Row],[Tiempo Avance Incidente]]</f>
        <v>1.1574076779652387E-5</v>
      </c>
      <c r="AN527" s="11">
        <f t="shared" si="60"/>
        <v>0</v>
      </c>
      <c r="AO527" s="11">
        <f t="shared" si="61"/>
        <v>0</v>
      </c>
      <c r="AP527" s="11">
        <f>IF(TablaRequerimientos[[#This Row],[Prioridad]]="Baja",((AN527*60)+AO527)-720,IF(TablaRequerimientos[[#This Row],[Prioridad]]="Media",((AN527*60)+AO527)-120))</f>
        <v>-720</v>
      </c>
      <c r="AR527" t="str">
        <f t="shared" si="62"/>
        <v>miércoles</v>
      </c>
    </row>
    <row r="528" spans="1:44" x14ac:dyDescent="0.25">
      <c r="A528" s="30" t="s">
        <v>5101</v>
      </c>
      <c r="B528" t="s">
        <v>5102</v>
      </c>
      <c r="C528" t="s">
        <v>161</v>
      </c>
      <c r="D528" t="s">
        <v>150</v>
      </c>
      <c r="E528" t="s">
        <v>37</v>
      </c>
      <c r="F528" t="s">
        <v>111</v>
      </c>
      <c r="G528" s="12">
        <v>43852</v>
      </c>
      <c r="H528" s="13">
        <v>0.39781249999999996</v>
      </c>
      <c r="I528" s="12">
        <v>43852</v>
      </c>
      <c r="J528" s="13">
        <v>0.44056712962962963</v>
      </c>
      <c r="K528" s="31">
        <v>43853.454618055555</v>
      </c>
      <c r="L528" s="11"/>
      <c r="M528" s="11"/>
      <c r="O528" s="11" t="s">
        <v>2027</v>
      </c>
      <c r="P528" s="11" t="s">
        <v>37</v>
      </c>
      <c r="X528" s="17" t="str">
        <f>IFERROR(VLOOKUP(TablaRequerimientos[[#This Row],[ID de orden de trabajo+]],#REF!,11,FALSE),"Por validar")</f>
        <v>Por validar</v>
      </c>
      <c r="Y528" s="11" t="str">
        <f>IFERROR(VLOOKUP(TablaRequerimientos[[#This Row],[ID de orden de trabajo+]],#REF!,12,FALSE),"Por validar")</f>
        <v>Por validar</v>
      </c>
      <c r="Z528" s="11">
        <v>-1.0532407395658083E-3</v>
      </c>
      <c r="AA528" s="11" t="s">
        <v>37</v>
      </c>
      <c r="AC528" s="17" t="str">
        <f>TablaRequerimientos[[#This Row],[Tiempo Total Gestión]]</f>
        <v>00:35</v>
      </c>
      <c r="AD528" s="11">
        <f t="shared" si="56"/>
        <v>0</v>
      </c>
      <c r="AE528" s="11">
        <f t="shared" si="57"/>
        <v>35</v>
      </c>
      <c r="AF528" s="11">
        <f>IF(TablaRequerimientos[[#This Row],[Prioridad]]="Baja",(AD528-24)*60+AE528,IF(TablaRequerimientos[[#This Row],[Prioridad]]="Media",(AD528-4)*60+AE528,(AD528-2)*60+AE528))</f>
        <v>-1405</v>
      </c>
      <c r="AH528" s="17" t="str">
        <f>TablaRequerimientos[[#This Row],[Tiempo Creación (HH:mm)]]</f>
        <v>Por validar</v>
      </c>
      <c r="AI528" s="11" t="e">
        <f t="shared" si="58"/>
        <v>#VALUE!</v>
      </c>
      <c r="AJ528" s="11" t="e">
        <f t="shared" si="59"/>
        <v>#VALUE!</v>
      </c>
      <c r="AK528" s="11" t="e">
        <f>IF(TablaRequerimientos[[#This Row],[Prioridad]]="Baja",((AI528*60)+AJ528)-30,IF(TablaRequerimientos[[#This Row],[Prioridad]]="Media",((AI528*60)+AJ528)-15))</f>
        <v>#VALUE!</v>
      </c>
      <c r="AM528" s="11">
        <f>TablaRequerimientos[[#This Row],[Tiempo Avance Incidente]]</f>
        <v>-1.0532407395658083E-3</v>
      </c>
      <c r="AN528" s="11" t="e">
        <f t="shared" si="60"/>
        <v>#NUM!</v>
      </c>
      <c r="AO528" s="11" t="e">
        <f t="shared" si="61"/>
        <v>#NUM!</v>
      </c>
      <c r="AP528" s="11" t="e">
        <f>IF(TablaRequerimientos[[#This Row],[Prioridad]]="Baja",((AN528*60)+AO528)-720,IF(TablaRequerimientos[[#This Row],[Prioridad]]="Media",((AN528*60)+AO528)-120))</f>
        <v>#NUM!</v>
      </c>
      <c r="AR528" t="str">
        <f t="shared" si="62"/>
        <v>miércoles</v>
      </c>
    </row>
    <row r="529" spans="1:44" x14ac:dyDescent="0.25">
      <c r="A529" s="30" t="s">
        <v>5103</v>
      </c>
      <c r="B529" t="s">
        <v>5104</v>
      </c>
      <c r="C529" t="s">
        <v>395</v>
      </c>
      <c r="D529" t="s">
        <v>150</v>
      </c>
      <c r="E529" t="s">
        <v>37</v>
      </c>
      <c r="F529" t="s">
        <v>111</v>
      </c>
      <c r="G529" s="12">
        <v>43852</v>
      </c>
      <c r="H529" s="13">
        <v>0.43408564814814815</v>
      </c>
      <c r="I529" s="12">
        <v>43852</v>
      </c>
      <c r="J529" s="13">
        <v>0.50980324074074079</v>
      </c>
      <c r="K529" s="31">
        <v>43853.544027777774</v>
      </c>
      <c r="L529" s="11"/>
      <c r="M529" s="11"/>
      <c r="O529" s="11" t="s">
        <v>58</v>
      </c>
      <c r="P529" s="11" t="s">
        <v>37</v>
      </c>
      <c r="X529" s="17" t="str">
        <f>IFERROR(VLOOKUP(TablaRequerimientos[[#This Row],[ID de orden de trabajo+]],#REF!,11,FALSE),"Por validar")</f>
        <v>Por validar</v>
      </c>
      <c r="Y529" s="11" t="str">
        <f>IFERROR(VLOOKUP(TablaRequerimientos[[#This Row],[ID de orden de trabajo+]],#REF!,12,FALSE),"Por validar")</f>
        <v>Por validar</v>
      </c>
      <c r="Z529" s="11">
        <v>3.4722223062999547E-5</v>
      </c>
      <c r="AA529" s="11" t="s">
        <v>37</v>
      </c>
      <c r="AC529" s="17" t="str">
        <f>TablaRequerimientos[[#This Row],[Tiempo Total Gestión]]</f>
        <v>00:13</v>
      </c>
      <c r="AD529" s="11">
        <f t="shared" si="56"/>
        <v>0</v>
      </c>
      <c r="AE529" s="11">
        <f t="shared" si="57"/>
        <v>13</v>
      </c>
      <c r="AF529" s="11">
        <f>IF(TablaRequerimientos[[#This Row],[Prioridad]]="Baja",(AD529-24)*60+AE529,IF(TablaRequerimientos[[#This Row],[Prioridad]]="Media",(AD529-4)*60+AE529,(AD529-2)*60+AE529))</f>
        <v>-1427</v>
      </c>
      <c r="AH529" s="17" t="str">
        <f>TablaRequerimientos[[#This Row],[Tiempo Creación (HH:mm)]]</f>
        <v>Por validar</v>
      </c>
      <c r="AI529" s="11" t="e">
        <f t="shared" si="58"/>
        <v>#VALUE!</v>
      </c>
      <c r="AJ529" s="11" t="e">
        <f t="shared" si="59"/>
        <v>#VALUE!</v>
      </c>
      <c r="AK529" s="11" t="e">
        <f>IF(TablaRequerimientos[[#This Row],[Prioridad]]="Baja",((AI529*60)+AJ529)-30,IF(TablaRequerimientos[[#This Row],[Prioridad]]="Media",((AI529*60)+AJ529)-15))</f>
        <v>#VALUE!</v>
      </c>
      <c r="AM529" s="11">
        <f>TablaRequerimientos[[#This Row],[Tiempo Avance Incidente]]</f>
        <v>3.4722223062999547E-5</v>
      </c>
      <c r="AN529" s="11">
        <f t="shared" si="60"/>
        <v>0</v>
      </c>
      <c r="AO529" s="11">
        <f t="shared" si="61"/>
        <v>0</v>
      </c>
      <c r="AP529" s="11">
        <f>IF(TablaRequerimientos[[#This Row],[Prioridad]]="Baja",((AN529*60)+AO529)-720,IF(TablaRequerimientos[[#This Row],[Prioridad]]="Media",((AN529*60)+AO529)-120))</f>
        <v>-720</v>
      </c>
      <c r="AR529" t="str">
        <f t="shared" si="62"/>
        <v>miércoles</v>
      </c>
    </row>
    <row r="530" spans="1:44" x14ac:dyDescent="0.25">
      <c r="A530" s="30" t="s">
        <v>5105</v>
      </c>
      <c r="B530" t="s">
        <v>4857</v>
      </c>
      <c r="C530" t="s">
        <v>395</v>
      </c>
      <c r="D530" t="s">
        <v>150</v>
      </c>
      <c r="E530" t="s">
        <v>37</v>
      </c>
      <c r="F530" t="s">
        <v>111</v>
      </c>
      <c r="G530" s="12">
        <v>43852</v>
      </c>
      <c r="H530" s="13">
        <v>0.43965277777777773</v>
      </c>
      <c r="I530" s="12">
        <v>43852</v>
      </c>
      <c r="J530" s="13">
        <v>0.49471064814814819</v>
      </c>
      <c r="K530" s="31">
        <v>43853.544027777774</v>
      </c>
      <c r="L530" s="11"/>
      <c r="M530" s="11"/>
      <c r="O530" s="11" t="s">
        <v>1934</v>
      </c>
      <c r="P530" s="11" t="s">
        <v>37</v>
      </c>
      <c r="X530" s="17" t="str">
        <f>IFERROR(VLOOKUP(TablaRequerimientos[[#This Row],[ID de orden de trabajo+]],#REF!,11,FALSE),"Por validar")</f>
        <v>Por validar</v>
      </c>
      <c r="Y530" s="11" t="str">
        <f>IFERROR(VLOOKUP(TablaRequerimientos[[#This Row],[ID de orden de trabajo+]],#REF!,12,FALSE),"Por validar")</f>
        <v>Por validar</v>
      </c>
      <c r="Z530" s="11">
        <v>5.7870369346346706E-5</v>
      </c>
      <c r="AA530" s="11" t="s">
        <v>37</v>
      </c>
      <c r="AC530" s="17" t="str">
        <f>TablaRequerimientos[[#This Row],[Tiempo Total Gestión]]</f>
        <v>00:41</v>
      </c>
      <c r="AD530" s="11">
        <f t="shared" si="56"/>
        <v>0</v>
      </c>
      <c r="AE530" s="11">
        <f t="shared" si="57"/>
        <v>41</v>
      </c>
      <c r="AF530" s="11">
        <f>IF(TablaRequerimientos[[#This Row],[Prioridad]]="Baja",(AD530-24)*60+AE530,IF(TablaRequerimientos[[#This Row],[Prioridad]]="Media",(AD530-4)*60+AE530,(AD530-2)*60+AE530))</f>
        <v>-1399</v>
      </c>
      <c r="AH530" s="17" t="str">
        <f>TablaRequerimientos[[#This Row],[Tiempo Creación (HH:mm)]]</f>
        <v>Por validar</v>
      </c>
      <c r="AI530" s="11" t="e">
        <f t="shared" si="58"/>
        <v>#VALUE!</v>
      </c>
      <c r="AJ530" s="11" t="e">
        <f t="shared" si="59"/>
        <v>#VALUE!</v>
      </c>
      <c r="AK530" s="11" t="e">
        <f>IF(TablaRequerimientos[[#This Row],[Prioridad]]="Baja",((AI530*60)+AJ530)-30,IF(TablaRequerimientos[[#This Row],[Prioridad]]="Media",((AI530*60)+AJ530)-15))</f>
        <v>#VALUE!</v>
      </c>
      <c r="AM530" s="11">
        <f>TablaRequerimientos[[#This Row],[Tiempo Avance Incidente]]</f>
        <v>5.7870369346346706E-5</v>
      </c>
      <c r="AN530" s="11">
        <f t="shared" si="60"/>
        <v>0</v>
      </c>
      <c r="AO530" s="11">
        <f t="shared" si="61"/>
        <v>0</v>
      </c>
      <c r="AP530" s="11">
        <f>IF(TablaRequerimientos[[#This Row],[Prioridad]]="Baja",((AN530*60)+AO530)-720,IF(TablaRequerimientos[[#This Row],[Prioridad]]="Media",((AN530*60)+AO530)-120))</f>
        <v>-720</v>
      </c>
      <c r="AR530" t="str">
        <f t="shared" si="62"/>
        <v>miércoles</v>
      </c>
    </row>
    <row r="531" spans="1:44" x14ac:dyDescent="0.25">
      <c r="A531" s="30" t="s">
        <v>5106</v>
      </c>
      <c r="B531" t="s">
        <v>5107</v>
      </c>
      <c r="C531" t="s">
        <v>395</v>
      </c>
      <c r="D531" t="s">
        <v>150</v>
      </c>
      <c r="E531" t="s">
        <v>37</v>
      </c>
      <c r="F531" t="s">
        <v>111</v>
      </c>
      <c r="G531" s="12">
        <v>43852</v>
      </c>
      <c r="H531" s="13">
        <v>0.45954861111111112</v>
      </c>
      <c r="I531" s="12">
        <v>43852</v>
      </c>
      <c r="J531" s="13">
        <v>0.52837962962962959</v>
      </c>
      <c r="K531" s="31">
        <v>43853.544027777774</v>
      </c>
      <c r="L531" s="11"/>
      <c r="M531" s="11"/>
      <c r="O531" s="11" t="s">
        <v>69</v>
      </c>
      <c r="P531" s="11" t="s">
        <v>37</v>
      </c>
      <c r="X531" s="17" t="str">
        <f>IFERROR(VLOOKUP(TablaRequerimientos[[#This Row],[ID de orden de trabajo+]],#REF!,11,FALSE),"Por validar")</f>
        <v>Por validar</v>
      </c>
      <c r="Y531" s="11" t="str">
        <f>IFERROR(VLOOKUP(TablaRequerimientos[[#This Row],[ID de orden de trabajo+]],#REF!,12,FALSE),"Por validar")</f>
        <v>Por validar</v>
      </c>
      <c r="Z531" s="11">
        <v>-1.5046296175569296E-4</v>
      </c>
      <c r="AA531" s="11" t="s">
        <v>37</v>
      </c>
      <c r="AC531" s="17" t="str">
        <f>TablaRequerimientos[[#This Row],[Tiempo Total Gestión]]</f>
        <v>00:05</v>
      </c>
      <c r="AD531" s="11">
        <f t="shared" si="56"/>
        <v>0</v>
      </c>
      <c r="AE531" s="11">
        <f t="shared" si="57"/>
        <v>5</v>
      </c>
      <c r="AF531" s="11">
        <f>IF(TablaRequerimientos[[#This Row],[Prioridad]]="Baja",(AD531-24)*60+AE531,IF(TablaRequerimientos[[#This Row],[Prioridad]]="Media",(AD531-4)*60+AE531,(AD531-2)*60+AE531))</f>
        <v>-1435</v>
      </c>
      <c r="AH531" s="17" t="str">
        <f>TablaRequerimientos[[#This Row],[Tiempo Creación (HH:mm)]]</f>
        <v>Por validar</v>
      </c>
      <c r="AI531" s="11" t="e">
        <f t="shared" si="58"/>
        <v>#VALUE!</v>
      </c>
      <c r="AJ531" s="11" t="e">
        <f t="shared" si="59"/>
        <v>#VALUE!</v>
      </c>
      <c r="AK531" s="11" t="e">
        <f>IF(TablaRequerimientos[[#This Row],[Prioridad]]="Baja",((AI531*60)+AJ531)-30,IF(TablaRequerimientos[[#This Row],[Prioridad]]="Media",((AI531*60)+AJ531)-15))</f>
        <v>#VALUE!</v>
      </c>
      <c r="AM531" s="11">
        <f>TablaRequerimientos[[#This Row],[Tiempo Avance Incidente]]</f>
        <v>-1.5046296175569296E-4</v>
      </c>
      <c r="AN531" s="11" t="e">
        <f t="shared" si="60"/>
        <v>#NUM!</v>
      </c>
      <c r="AO531" s="11" t="e">
        <f t="shared" si="61"/>
        <v>#NUM!</v>
      </c>
      <c r="AP531" s="11" t="e">
        <f>IF(TablaRequerimientos[[#This Row],[Prioridad]]="Baja",((AN531*60)+AO531)-720,IF(TablaRequerimientos[[#This Row],[Prioridad]]="Media",((AN531*60)+AO531)-120))</f>
        <v>#NUM!</v>
      </c>
      <c r="AR531" t="str">
        <f t="shared" si="62"/>
        <v>miércoles</v>
      </c>
    </row>
    <row r="532" spans="1:44" x14ac:dyDescent="0.25">
      <c r="A532" s="30" t="s">
        <v>5108</v>
      </c>
      <c r="B532" t="s">
        <v>5109</v>
      </c>
      <c r="C532" t="s">
        <v>161</v>
      </c>
      <c r="D532" t="s">
        <v>150</v>
      </c>
      <c r="E532" t="s">
        <v>37</v>
      </c>
      <c r="F532" t="s">
        <v>124</v>
      </c>
      <c r="G532" s="12">
        <v>43852</v>
      </c>
      <c r="H532" s="13">
        <v>0.48715277777777777</v>
      </c>
      <c r="I532" s="12">
        <v>43852</v>
      </c>
      <c r="J532" s="13">
        <v>0.50496527777777778</v>
      </c>
      <c r="K532" s="31">
        <v>43853.544027777774</v>
      </c>
      <c r="L532" s="11"/>
      <c r="M532" s="11"/>
      <c r="O532" s="11" t="s">
        <v>2903</v>
      </c>
      <c r="P532" s="11" t="s">
        <v>37</v>
      </c>
      <c r="X532" s="17" t="str">
        <f>IFERROR(VLOOKUP(TablaRequerimientos[[#This Row],[ID de orden de trabajo+]],#REF!,11,FALSE),"Por validar")</f>
        <v>Por validar</v>
      </c>
      <c r="Y532" s="11" t="str">
        <f>IFERROR(VLOOKUP(TablaRequerimientos[[#This Row],[ID de orden de trabajo+]],#REF!,12,FALSE),"Por validar")</f>
        <v>Por validar</v>
      </c>
      <c r="Z532" s="11">
        <v>5.671296312357299E-4</v>
      </c>
      <c r="AA532" s="11" t="s">
        <v>37</v>
      </c>
      <c r="AC532" s="17" t="str">
        <f>TablaRequerimientos[[#This Row],[Tiempo Total Gestión]]</f>
        <v>00:25</v>
      </c>
      <c r="AD532" s="11">
        <f t="shared" si="56"/>
        <v>0</v>
      </c>
      <c r="AE532" s="11">
        <f t="shared" si="57"/>
        <v>25</v>
      </c>
      <c r="AF532" s="11">
        <f>IF(TablaRequerimientos[[#This Row],[Prioridad]]="Baja",(AD532-24)*60+AE532,IF(TablaRequerimientos[[#This Row],[Prioridad]]="Media",(AD532-4)*60+AE532,(AD532-2)*60+AE532))</f>
        <v>-1415</v>
      </c>
      <c r="AH532" s="17" t="str">
        <f>TablaRequerimientos[[#This Row],[Tiempo Creación (HH:mm)]]</f>
        <v>Por validar</v>
      </c>
      <c r="AI532" s="11" t="e">
        <f t="shared" si="58"/>
        <v>#VALUE!</v>
      </c>
      <c r="AJ532" s="11" t="e">
        <f t="shared" si="59"/>
        <v>#VALUE!</v>
      </c>
      <c r="AK532" s="11" t="e">
        <f>IF(TablaRequerimientos[[#This Row],[Prioridad]]="Baja",((AI532*60)+AJ532)-30,IF(TablaRequerimientos[[#This Row],[Prioridad]]="Media",((AI532*60)+AJ532)-15))</f>
        <v>#VALUE!</v>
      </c>
      <c r="AM532" s="11">
        <f>TablaRequerimientos[[#This Row],[Tiempo Avance Incidente]]</f>
        <v>5.671296312357299E-4</v>
      </c>
      <c r="AN532" s="11">
        <f t="shared" si="60"/>
        <v>0</v>
      </c>
      <c r="AO532" s="11">
        <f t="shared" si="61"/>
        <v>0</v>
      </c>
      <c r="AP532" s="11">
        <f>IF(TablaRequerimientos[[#This Row],[Prioridad]]="Baja",((AN532*60)+AO532)-720,IF(TablaRequerimientos[[#This Row],[Prioridad]]="Media",((AN532*60)+AO532)-120))</f>
        <v>-720</v>
      </c>
      <c r="AR532" t="str">
        <f t="shared" si="62"/>
        <v>miércoles</v>
      </c>
    </row>
    <row r="533" spans="1:44" x14ac:dyDescent="0.25">
      <c r="A533" s="30" t="s">
        <v>5110</v>
      </c>
      <c r="B533" t="s">
        <v>4207</v>
      </c>
      <c r="C533" t="s">
        <v>462</v>
      </c>
      <c r="D533" t="s">
        <v>150</v>
      </c>
      <c r="E533" t="s">
        <v>37</v>
      </c>
      <c r="F533" t="s">
        <v>111</v>
      </c>
      <c r="G533" s="12">
        <v>43852</v>
      </c>
      <c r="H533" s="13">
        <v>0.59420138888888896</v>
      </c>
      <c r="I533" s="12">
        <v>43852</v>
      </c>
      <c r="J533" s="13">
        <v>0.67935185185185187</v>
      </c>
      <c r="K533" s="31">
        <v>43853.720381944448</v>
      </c>
      <c r="L533" s="11"/>
      <c r="M533" s="11"/>
      <c r="O533" s="11" t="s">
        <v>1016</v>
      </c>
      <c r="P533" s="11" t="s">
        <v>37</v>
      </c>
      <c r="X533" s="17" t="str">
        <f>IFERROR(VLOOKUP(TablaRequerimientos[[#This Row],[ID de orden de trabajo+]],#REF!,11,FALSE),"Por validar")</f>
        <v>Por validar</v>
      </c>
      <c r="Y533" s="11" t="str">
        <f>IFERROR(VLOOKUP(TablaRequerimientos[[#This Row],[ID de orden de trabajo+]],#REF!,12,FALSE),"Por validar")</f>
        <v>Por validar</v>
      </c>
      <c r="Z533" s="11">
        <v>-2.4305556144099683E-4</v>
      </c>
      <c r="AA533" s="11" t="s">
        <v>37</v>
      </c>
      <c r="AC533" s="17" t="str">
        <f>TablaRequerimientos[[#This Row],[Tiempo Total Gestión]]</f>
        <v>02:02</v>
      </c>
      <c r="AD533" s="11">
        <f t="shared" si="56"/>
        <v>2</v>
      </c>
      <c r="AE533" s="11">
        <f t="shared" si="57"/>
        <v>2</v>
      </c>
      <c r="AF533" s="11">
        <f>IF(TablaRequerimientos[[#This Row],[Prioridad]]="Baja",(AD533-24)*60+AE533,IF(TablaRequerimientos[[#This Row],[Prioridad]]="Media",(AD533-4)*60+AE533,(AD533-2)*60+AE533))</f>
        <v>-1318</v>
      </c>
      <c r="AH533" s="17" t="str">
        <f>TablaRequerimientos[[#This Row],[Tiempo Creación (HH:mm)]]</f>
        <v>Por validar</v>
      </c>
      <c r="AI533" s="11" t="e">
        <f t="shared" si="58"/>
        <v>#VALUE!</v>
      </c>
      <c r="AJ533" s="11" t="e">
        <f t="shared" si="59"/>
        <v>#VALUE!</v>
      </c>
      <c r="AK533" s="11" t="e">
        <f>IF(TablaRequerimientos[[#This Row],[Prioridad]]="Baja",((AI533*60)+AJ533)-30,IF(TablaRequerimientos[[#This Row],[Prioridad]]="Media",((AI533*60)+AJ533)-15))</f>
        <v>#VALUE!</v>
      </c>
      <c r="AM533" s="11">
        <f>TablaRequerimientos[[#This Row],[Tiempo Avance Incidente]]</f>
        <v>-2.4305556144099683E-4</v>
      </c>
      <c r="AN533" s="11" t="e">
        <f t="shared" si="60"/>
        <v>#NUM!</v>
      </c>
      <c r="AO533" s="11" t="e">
        <f t="shared" si="61"/>
        <v>#NUM!</v>
      </c>
      <c r="AP533" s="11" t="e">
        <f>IF(TablaRequerimientos[[#This Row],[Prioridad]]="Baja",((AN533*60)+AO533)-720,IF(TablaRequerimientos[[#This Row],[Prioridad]]="Media",((AN533*60)+AO533)-120))</f>
        <v>#NUM!</v>
      </c>
      <c r="AR533" t="str">
        <f t="shared" si="62"/>
        <v>miércoles</v>
      </c>
    </row>
    <row r="534" spans="1:44" x14ac:dyDescent="0.25">
      <c r="A534" s="30" t="s">
        <v>5111</v>
      </c>
      <c r="B534" t="s">
        <v>5112</v>
      </c>
      <c r="C534" t="s">
        <v>395</v>
      </c>
      <c r="D534" t="s">
        <v>150</v>
      </c>
      <c r="E534" t="s">
        <v>37</v>
      </c>
      <c r="F534" t="s">
        <v>111</v>
      </c>
      <c r="G534" s="12">
        <v>43852</v>
      </c>
      <c r="H534" s="13">
        <v>0.38481481481481478</v>
      </c>
      <c r="I534" s="12">
        <v>43852</v>
      </c>
      <c r="J534" s="13">
        <v>0.44878472222222227</v>
      </c>
      <c r="K534" s="31">
        <v>43853.454618055555</v>
      </c>
      <c r="L534" s="11"/>
      <c r="M534" s="11"/>
      <c r="O534" s="11" t="s">
        <v>341</v>
      </c>
      <c r="P534" s="11" t="s">
        <v>37</v>
      </c>
      <c r="X534" s="17" t="str">
        <f>IFERROR(VLOOKUP(TablaRequerimientos[[#This Row],[ID de orden de trabajo+]],#REF!,11,FALSE),"Por validar")</f>
        <v>Por validar</v>
      </c>
      <c r="Y534" s="11" t="str">
        <f>IFERROR(VLOOKUP(TablaRequerimientos[[#This Row],[ID de orden de trabajo+]],#REF!,12,FALSE),"Por validar")</f>
        <v>Por validar</v>
      </c>
      <c r="Z534" s="11">
        <v>6.9444446125999093E-5</v>
      </c>
      <c r="AA534" s="11" t="s">
        <v>37</v>
      </c>
      <c r="AC534" s="17" t="str">
        <f>TablaRequerimientos[[#This Row],[Tiempo Total Gestión]]</f>
        <v>00:39</v>
      </c>
      <c r="AD534" s="11">
        <f t="shared" si="56"/>
        <v>0</v>
      </c>
      <c r="AE534" s="11">
        <f t="shared" si="57"/>
        <v>39</v>
      </c>
      <c r="AF534" s="11">
        <f>IF(TablaRequerimientos[[#This Row],[Prioridad]]="Baja",(AD534-24)*60+AE534,IF(TablaRequerimientos[[#This Row],[Prioridad]]="Media",(AD534-4)*60+AE534,(AD534-2)*60+AE534))</f>
        <v>-1401</v>
      </c>
      <c r="AH534" s="17" t="str">
        <f>TablaRequerimientos[[#This Row],[Tiempo Creación (HH:mm)]]</f>
        <v>Por validar</v>
      </c>
      <c r="AI534" s="11" t="e">
        <f t="shared" si="58"/>
        <v>#VALUE!</v>
      </c>
      <c r="AJ534" s="11" t="e">
        <f t="shared" si="59"/>
        <v>#VALUE!</v>
      </c>
      <c r="AK534" s="11" t="e">
        <f>IF(TablaRequerimientos[[#This Row],[Prioridad]]="Baja",((AI534*60)+AJ534)-30,IF(TablaRequerimientos[[#This Row],[Prioridad]]="Media",((AI534*60)+AJ534)-15))</f>
        <v>#VALUE!</v>
      </c>
      <c r="AM534" s="11">
        <f>TablaRequerimientos[[#This Row],[Tiempo Avance Incidente]]</f>
        <v>6.9444446125999093E-5</v>
      </c>
      <c r="AN534" s="11">
        <f t="shared" si="60"/>
        <v>0</v>
      </c>
      <c r="AO534" s="11">
        <f t="shared" si="61"/>
        <v>0</v>
      </c>
      <c r="AP534" s="11">
        <f>IF(TablaRequerimientos[[#This Row],[Prioridad]]="Baja",((AN534*60)+AO534)-720,IF(TablaRequerimientos[[#This Row],[Prioridad]]="Media",((AN534*60)+AO534)-120))</f>
        <v>-720</v>
      </c>
      <c r="AR534" t="str">
        <f t="shared" si="62"/>
        <v>miércoles</v>
      </c>
    </row>
    <row r="535" spans="1:44" x14ac:dyDescent="0.25">
      <c r="A535" s="30" t="s">
        <v>5113</v>
      </c>
      <c r="B535" t="s">
        <v>5114</v>
      </c>
      <c r="C535" t="s">
        <v>395</v>
      </c>
      <c r="D535" t="s">
        <v>150</v>
      </c>
      <c r="E535" t="s">
        <v>37</v>
      </c>
      <c r="F535" t="s">
        <v>111</v>
      </c>
      <c r="G535" s="12">
        <v>43852</v>
      </c>
      <c r="H535" s="13">
        <v>0.38746527777777778</v>
      </c>
      <c r="I535" s="12">
        <v>43852</v>
      </c>
      <c r="J535" s="13">
        <v>0.48091435185185188</v>
      </c>
      <c r="K535" s="31">
        <v>43853.544027777774</v>
      </c>
      <c r="L535" s="11"/>
      <c r="M535" s="11"/>
      <c r="O535" s="11" t="s">
        <v>1855</v>
      </c>
      <c r="P535" s="11" t="s">
        <v>37</v>
      </c>
      <c r="X535" s="17" t="str">
        <f>IFERROR(VLOOKUP(TablaRequerimientos[[#This Row],[ID de orden de trabajo+]],#REF!,11,FALSE),"Por validar")</f>
        <v>Por validar</v>
      </c>
      <c r="Y535" s="11" t="str">
        <f>IFERROR(VLOOKUP(TablaRequerimientos[[#This Row],[ID de orden de trabajo+]],#REF!,12,FALSE),"Por validar")</f>
        <v>Por validar</v>
      </c>
      <c r="Z535" s="11">
        <v>4.6296299842651933E-5</v>
      </c>
      <c r="AA535" s="11" t="s">
        <v>37</v>
      </c>
      <c r="AC535" s="17" t="str">
        <f>TablaRequerimientos[[#This Row],[Tiempo Total Gestión]]</f>
        <v>01:57</v>
      </c>
      <c r="AD535" s="11">
        <f t="shared" si="56"/>
        <v>1</v>
      </c>
      <c r="AE535" s="11">
        <f t="shared" si="57"/>
        <v>57</v>
      </c>
      <c r="AF535" s="11">
        <f>IF(TablaRequerimientos[[#This Row],[Prioridad]]="Baja",(AD535-24)*60+AE535,IF(TablaRequerimientos[[#This Row],[Prioridad]]="Media",(AD535-4)*60+AE535,(AD535-2)*60+AE535))</f>
        <v>-1323</v>
      </c>
      <c r="AH535" s="17" t="str">
        <f>TablaRequerimientos[[#This Row],[Tiempo Creación (HH:mm)]]</f>
        <v>Por validar</v>
      </c>
      <c r="AI535" s="11" t="e">
        <f t="shared" si="58"/>
        <v>#VALUE!</v>
      </c>
      <c r="AJ535" s="11" t="e">
        <f t="shared" si="59"/>
        <v>#VALUE!</v>
      </c>
      <c r="AK535" s="11" t="e">
        <f>IF(TablaRequerimientos[[#This Row],[Prioridad]]="Baja",((AI535*60)+AJ535)-30,IF(TablaRequerimientos[[#This Row],[Prioridad]]="Media",((AI535*60)+AJ535)-15))</f>
        <v>#VALUE!</v>
      </c>
      <c r="AM535" s="11">
        <f>TablaRequerimientos[[#This Row],[Tiempo Avance Incidente]]</f>
        <v>4.6296299842651933E-5</v>
      </c>
      <c r="AN535" s="11">
        <f t="shared" si="60"/>
        <v>0</v>
      </c>
      <c r="AO535" s="11">
        <f t="shared" si="61"/>
        <v>0</v>
      </c>
      <c r="AP535" s="11">
        <f>IF(TablaRequerimientos[[#This Row],[Prioridad]]="Baja",((AN535*60)+AO535)-720,IF(TablaRequerimientos[[#This Row],[Prioridad]]="Media",((AN535*60)+AO535)-120))</f>
        <v>-720</v>
      </c>
      <c r="AR535" t="str">
        <f t="shared" si="62"/>
        <v>miércoles</v>
      </c>
    </row>
    <row r="536" spans="1:44" x14ac:dyDescent="0.25">
      <c r="A536" s="30" t="s">
        <v>5115</v>
      </c>
      <c r="B536" t="s">
        <v>5116</v>
      </c>
      <c r="C536" t="s">
        <v>395</v>
      </c>
      <c r="D536" t="s">
        <v>150</v>
      </c>
      <c r="E536" t="s">
        <v>37</v>
      </c>
      <c r="F536" t="s">
        <v>111</v>
      </c>
      <c r="G536" s="12">
        <v>43852</v>
      </c>
      <c r="H536" s="13">
        <v>0.42246527777777776</v>
      </c>
      <c r="I536" s="12">
        <v>43852</v>
      </c>
      <c r="J536" s="13">
        <v>0.6053587962962963</v>
      </c>
      <c r="K536" s="31">
        <v>43853.633148148147</v>
      </c>
      <c r="L536" s="11"/>
      <c r="M536" s="11"/>
      <c r="O536" s="11" t="s">
        <v>554</v>
      </c>
      <c r="P536" s="11" t="s">
        <v>37</v>
      </c>
      <c r="X536" s="17" t="str">
        <f>IFERROR(VLOOKUP(TablaRequerimientos[[#This Row],[ID de orden de trabajo+]],#REF!,11,FALSE),"Por validar")</f>
        <v>Por validar</v>
      </c>
      <c r="Y536" s="11" t="str">
        <f>IFERROR(VLOOKUP(TablaRequerimientos[[#This Row],[ID de orden de trabajo+]],#REF!,12,FALSE),"Por validar")</f>
        <v>Por validar</v>
      </c>
      <c r="Z536" s="11">
        <v>3.4722223062999547E-5</v>
      </c>
      <c r="AA536" s="11" t="s">
        <v>37</v>
      </c>
      <c r="AC536" s="17" t="str">
        <f>TablaRequerimientos[[#This Row],[Tiempo Total Gestión]]</f>
        <v>00:53</v>
      </c>
      <c r="AD536" s="11">
        <f t="shared" si="56"/>
        <v>0</v>
      </c>
      <c r="AE536" s="11">
        <f t="shared" si="57"/>
        <v>53</v>
      </c>
      <c r="AF536" s="11">
        <f>IF(TablaRequerimientos[[#This Row],[Prioridad]]="Baja",(AD536-24)*60+AE536,IF(TablaRequerimientos[[#This Row],[Prioridad]]="Media",(AD536-4)*60+AE536,(AD536-2)*60+AE536))</f>
        <v>-1387</v>
      </c>
      <c r="AH536" s="17" t="str">
        <f>TablaRequerimientos[[#This Row],[Tiempo Creación (HH:mm)]]</f>
        <v>Por validar</v>
      </c>
      <c r="AI536" s="11" t="e">
        <f t="shared" si="58"/>
        <v>#VALUE!</v>
      </c>
      <c r="AJ536" s="11" t="e">
        <f t="shared" si="59"/>
        <v>#VALUE!</v>
      </c>
      <c r="AK536" s="11" t="e">
        <f>IF(TablaRequerimientos[[#This Row],[Prioridad]]="Baja",((AI536*60)+AJ536)-30,IF(TablaRequerimientos[[#This Row],[Prioridad]]="Media",((AI536*60)+AJ536)-15))</f>
        <v>#VALUE!</v>
      </c>
      <c r="AM536" s="11">
        <f>TablaRequerimientos[[#This Row],[Tiempo Avance Incidente]]</f>
        <v>3.4722223062999547E-5</v>
      </c>
      <c r="AN536" s="11">
        <f t="shared" si="60"/>
        <v>0</v>
      </c>
      <c r="AO536" s="11">
        <f t="shared" si="61"/>
        <v>0</v>
      </c>
      <c r="AP536" s="11">
        <f>IF(TablaRequerimientos[[#This Row],[Prioridad]]="Baja",((AN536*60)+AO536)-720,IF(TablaRequerimientos[[#This Row],[Prioridad]]="Media",((AN536*60)+AO536)-120))</f>
        <v>-720</v>
      </c>
      <c r="AR536" t="str">
        <f t="shared" si="62"/>
        <v>miércoles</v>
      </c>
    </row>
    <row r="537" spans="1:44" x14ac:dyDescent="0.25">
      <c r="A537" s="30" t="s">
        <v>5117</v>
      </c>
      <c r="B537" t="s">
        <v>5118</v>
      </c>
      <c r="C537" t="s">
        <v>395</v>
      </c>
      <c r="D537" t="s">
        <v>150</v>
      </c>
      <c r="E537" t="s">
        <v>37</v>
      </c>
      <c r="F537" t="s">
        <v>111</v>
      </c>
      <c r="G537" s="12">
        <v>43852</v>
      </c>
      <c r="H537" s="13">
        <v>0.4303819444444445</v>
      </c>
      <c r="I537" s="12">
        <v>43852</v>
      </c>
      <c r="J537" s="13">
        <v>0.48995370370370367</v>
      </c>
      <c r="K537" s="31">
        <v>43853.544027777774</v>
      </c>
      <c r="L537" s="11"/>
      <c r="M537" s="11"/>
      <c r="O537" s="11" t="s">
        <v>3226</v>
      </c>
      <c r="P537" s="11" t="s">
        <v>37</v>
      </c>
      <c r="X537" s="17" t="str">
        <f>IFERROR(VLOOKUP(TablaRequerimientos[[#This Row],[ID de orden de trabajo+]],#REF!,11,FALSE),"Por validar")</f>
        <v>Por validar</v>
      </c>
      <c r="Y537" s="11" t="str">
        <f>IFERROR(VLOOKUP(TablaRequerimientos[[#This Row],[ID de orden de trabajo+]],#REF!,12,FALSE),"Por validar")</f>
        <v>Por validar</v>
      </c>
      <c r="Z537" s="11">
        <v>1.3657407398568466E-3</v>
      </c>
      <c r="AA537" s="11" t="s">
        <v>37</v>
      </c>
      <c r="AC537" s="17" t="str">
        <f>TablaRequerimientos[[#This Row],[Tiempo Total Gestión]]</f>
        <v>00:56</v>
      </c>
      <c r="AD537" s="11">
        <f t="shared" si="56"/>
        <v>0</v>
      </c>
      <c r="AE537" s="11">
        <f t="shared" si="57"/>
        <v>56</v>
      </c>
      <c r="AF537" s="11">
        <f>IF(TablaRequerimientos[[#This Row],[Prioridad]]="Baja",(AD537-24)*60+AE537,IF(TablaRequerimientos[[#This Row],[Prioridad]]="Media",(AD537-4)*60+AE537,(AD537-2)*60+AE537))</f>
        <v>-1384</v>
      </c>
      <c r="AH537" s="17" t="str">
        <f>TablaRequerimientos[[#This Row],[Tiempo Creación (HH:mm)]]</f>
        <v>Por validar</v>
      </c>
      <c r="AI537" s="11" t="e">
        <f t="shared" si="58"/>
        <v>#VALUE!</v>
      </c>
      <c r="AJ537" s="11" t="e">
        <f t="shared" si="59"/>
        <v>#VALUE!</v>
      </c>
      <c r="AK537" s="11" t="e">
        <f>IF(TablaRequerimientos[[#This Row],[Prioridad]]="Baja",((AI537*60)+AJ537)-30,IF(TablaRequerimientos[[#This Row],[Prioridad]]="Media",((AI537*60)+AJ537)-15))</f>
        <v>#VALUE!</v>
      </c>
      <c r="AM537" s="11">
        <f>TablaRequerimientos[[#This Row],[Tiempo Avance Incidente]]</f>
        <v>1.3657407398568466E-3</v>
      </c>
      <c r="AN537" s="11">
        <f t="shared" si="60"/>
        <v>0</v>
      </c>
      <c r="AO537" s="11">
        <f t="shared" si="61"/>
        <v>1</v>
      </c>
      <c r="AP537" s="11">
        <f>IF(TablaRequerimientos[[#This Row],[Prioridad]]="Baja",((AN537*60)+AO537)-720,IF(TablaRequerimientos[[#This Row],[Prioridad]]="Media",((AN537*60)+AO537)-120))</f>
        <v>-719</v>
      </c>
      <c r="AR537" t="str">
        <f t="shared" si="62"/>
        <v>miércoles</v>
      </c>
    </row>
    <row r="538" spans="1:44" x14ac:dyDescent="0.25">
      <c r="A538" s="30" t="s">
        <v>5119</v>
      </c>
      <c r="B538" t="s">
        <v>5120</v>
      </c>
      <c r="C538" t="s">
        <v>395</v>
      </c>
      <c r="D538" t="s">
        <v>150</v>
      </c>
      <c r="E538" t="s">
        <v>37</v>
      </c>
      <c r="F538" t="s">
        <v>124</v>
      </c>
      <c r="G538" s="12">
        <v>43852</v>
      </c>
      <c r="H538" s="13">
        <v>0.47285879629629629</v>
      </c>
      <c r="I538" s="12">
        <v>43852</v>
      </c>
      <c r="J538" s="13">
        <v>0.62392361111111116</v>
      </c>
      <c r="K538" s="31">
        <v>43853.633148148147</v>
      </c>
      <c r="L538" s="11"/>
      <c r="M538" s="11"/>
      <c r="O538" s="11" t="s">
        <v>72</v>
      </c>
      <c r="P538" s="11" t="s">
        <v>37</v>
      </c>
      <c r="X538" s="17" t="str">
        <f>IFERROR(VLOOKUP(TablaRequerimientos[[#This Row],[ID de orden de trabajo+]],#REF!,11,FALSE),"Por validar")</f>
        <v>Por validar</v>
      </c>
      <c r="Y538" s="11" t="str">
        <f>IFERROR(VLOOKUP(TablaRequerimientos[[#This Row],[ID de orden de trabajo+]],#REF!,12,FALSE),"Por validar")</f>
        <v>Por validar</v>
      </c>
      <c r="Z538" s="11">
        <v>4.7916666662786156E-3</v>
      </c>
      <c r="AA538" s="11" t="s">
        <v>37</v>
      </c>
      <c r="AC538" s="17" t="str">
        <f>TablaRequerimientos[[#This Row],[Tiempo Total Gestión]]</f>
        <v>00:51</v>
      </c>
      <c r="AD538" s="11">
        <f t="shared" si="56"/>
        <v>0</v>
      </c>
      <c r="AE538" s="11">
        <f t="shared" si="57"/>
        <v>51</v>
      </c>
      <c r="AF538" s="11">
        <f>IF(TablaRequerimientos[[#This Row],[Prioridad]]="Baja",(AD538-24)*60+AE538,IF(TablaRequerimientos[[#This Row],[Prioridad]]="Media",(AD538-4)*60+AE538,(AD538-2)*60+AE538))</f>
        <v>-1389</v>
      </c>
      <c r="AH538" s="17" t="str">
        <f>TablaRequerimientos[[#This Row],[Tiempo Creación (HH:mm)]]</f>
        <v>Por validar</v>
      </c>
      <c r="AI538" s="11" t="e">
        <f t="shared" si="58"/>
        <v>#VALUE!</v>
      </c>
      <c r="AJ538" s="11" t="e">
        <f t="shared" si="59"/>
        <v>#VALUE!</v>
      </c>
      <c r="AK538" s="11" t="e">
        <f>IF(TablaRequerimientos[[#This Row],[Prioridad]]="Baja",((AI538*60)+AJ538)-30,IF(TablaRequerimientos[[#This Row],[Prioridad]]="Media",((AI538*60)+AJ538)-15))</f>
        <v>#VALUE!</v>
      </c>
      <c r="AM538" s="11">
        <f>TablaRequerimientos[[#This Row],[Tiempo Avance Incidente]]</f>
        <v>4.7916666662786156E-3</v>
      </c>
      <c r="AN538" s="11">
        <f t="shared" si="60"/>
        <v>0</v>
      </c>
      <c r="AO538" s="11">
        <f t="shared" si="61"/>
        <v>6</v>
      </c>
      <c r="AP538" s="11">
        <f>IF(TablaRequerimientos[[#This Row],[Prioridad]]="Baja",((AN538*60)+AO538)-720,IF(TablaRequerimientos[[#This Row],[Prioridad]]="Media",((AN538*60)+AO538)-120))</f>
        <v>-714</v>
      </c>
      <c r="AR538" t="str">
        <f t="shared" si="62"/>
        <v>miércoles</v>
      </c>
    </row>
    <row r="539" spans="1:44" x14ac:dyDescent="0.25">
      <c r="A539" s="30" t="s">
        <v>5121</v>
      </c>
      <c r="B539" t="s">
        <v>5122</v>
      </c>
      <c r="C539" t="s">
        <v>395</v>
      </c>
      <c r="D539" t="s">
        <v>150</v>
      </c>
      <c r="E539" t="s">
        <v>37</v>
      </c>
      <c r="F539" t="s">
        <v>111</v>
      </c>
      <c r="G539" s="12">
        <v>43852</v>
      </c>
      <c r="H539" s="13">
        <v>0.51665509259259257</v>
      </c>
      <c r="I539" s="12">
        <v>43852</v>
      </c>
      <c r="J539" s="13">
        <v>0.57303240740740746</v>
      </c>
      <c r="K539" s="31">
        <v>43853.633148148147</v>
      </c>
      <c r="L539" s="11"/>
      <c r="M539" s="11"/>
      <c r="O539" s="11" t="s">
        <v>716</v>
      </c>
      <c r="P539" s="11" t="s">
        <v>37</v>
      </c>
      <c r="X539" s="17" t="str">
        <f>IFERROR(VLOOKUP(TablaRequerimientos[[#This Row],[ID de orden de trabajo+]],#REF!,11,FALSE),"Por validar")</f>
        <v>Por validar</v>
      </c>
      <c r="Y539" s="11" t="str">
        <f>IFERROR(VLOOKUP(TablaRequerimientos[[#This Row],[ID de orden de trabajo+]],#REF!,12,FALSE),"Por validar")</f>
        <v>Por validar</v>
      </c>
      <c r="Z539" s="11">
        <v>-6.7129629314877093E-4</v>
      </c>
      <c r="AA539" s="11" t="s">
        <v>37</v>
      </c>
      <c r="AC539" s="17" t="str">
        <f>TablaRequerimientos[[#This Row],[Tiempo Total Gestión]]</f>
        <v>00:43</v>
      </c>
      <c r="AD539" s="11">
        <f t="shared" si="56"/>
        <v>0</v>
      </c>
      <c r="AE539" s="11">
        <f t="shared" si="57"/>
        <v>43</v>
      </c>
      <c r="AF539" s="11">
        <f>IF(TablaRequerimientos[[#This Row],[Prioridad]]="Baja",(AD539-24)*60+AE539,IF(TablaRequerimientos[[#This Row],[Prioridad]]="Media",(AD539-4)*60+AE539,(AD539-2)*60+AE539))</f>
        <v>-1397</v>
      </c>
      <c r="AH539" s="17" t="str">
        <f>TablaRequerimientos[[#This Row],[Tiempo Creación (HH:mm)]]</f>
        <v>Por validar</v>
      </c>
      <c r="AI539" s="11" t="e">
        <f t="shared" si="58"/>
        <v>#VALUE!</v>
      </c>
      <c r="AJ539" s="11" t="e">
        <f t="shared" si="59"/>
        <v>#VALUE!</v>
      </c>
      <c r="AK539" s="11" t="e">
        <f>IF(TablaRequerimientos[[#This Row],[Prioridad]]="Baja",((AI539*60)+AJ539)-30,IF(TablaRequerimientos[[#This Row],[Prioridad]]="Media",((AI539*60)+AJ539)-15))</f>
        <v>#VALUE!</v>
      </c>
      <c r="AM539" s="11">
        <f>TablaRequerimientos[[#This Row],[Tiempo Avance Incidente]]</f>
        <v>-6.7129629314877093E-4</v>
      </c>
      <c r="AN539" s="11" t="e">
        <f t="shared" si="60"/>
        <v>#NUM!</v>
      </c>
      <c r="AO539" s="11" t="e">
        <f t="shared" si="61"/>
        <v>#NUM!</v>
      </c>
      <c r="AP539" s="11" t="e">
        <f>IF(TablaRequerimientos[[#This Row],[Prioridad]]="Baja",((AN539*60)+AO539)-720,IF(TablaRequerimientos[[#This Row],[Prioridad]]="Media",((AN539*60)+AO539)-120))</f>
        <v>#NUM!</v>
      </c>
      <c r="AR539" t="str">
        <f t="shared" si="62"/>
        <v>miércoles</v>
      </c>
    </row>
    <row r="540" spans="1:44" x14ac:dyDescent="0.25">
      <c r="A540" s="30" t="s">
        <v>5123</v>
      </c>
      <c r="B540" t="s">
        <v>5124</v>
      </c>
      <c r="C540" t="s">
        <v>161</v>
      </c>
      <c r="D540" t="s">
        <v>150</v>
      </c>
      <c r="E540" t="s">
        <v>37</v>
      </c>
      <c r="F540" t="s">
        <v>124</v>
      </c>
      <c r="G540" s="12">
        <v>43852</v>
      </c>
      <c r="H540" s="13">
        <v>0.5316319444444445</v>
      </c>
      <c r="I540" s="12">
        <v>43852</v>
      </c>
      <c r="J540" s="13">
        <v>0.64550925925925928</v>
      </c>
      <c r="K540" s="31">
        <v>43853.720381944448</v>
      </c>
      <c r="L540" s="11"/>
      <c r="M540" s="11"/>
      <c r="O540" s="11" t="s">
        <v>116</v>
      </c>
      <c r="P540" s="11" t="s">
        <v>37</v>
      </c>
      <c r="X540" s="17" t="str">
        <f>IFERROR(VLOOKUP(TablaRequerimientos[[#This Row],[ID de orden de trabajo+]],#REF!,11,FALSE),"Por validar")</f>
        <v>Por validar</v>
      </c>
      <c r="Y540" s="11" t="str">
        <f>IFERROR(VLOOKUP(TablaRequerimientos[[#This Row],[ID de orden de trabajo+]],#REF!,12,FALSE),"Por validar")</f>
        <v>Por validar</v>
      </c>
      <c r="Z540" s="11">
        <v>-4.1666666220407933E-4</v>
      </c>
      <c r="AA540" s="11" t="s">
        <v>37</v>
      </c>
    </row>
    <row r="541" spans="1:44" x14ac:dyDescent="0.25">
      <c r="A541" s="30" t="s">
        <v>5125</v>
      </c>
      <c r="B541" t="s">
        <v>5126</v>
      </c>
      <c r="C541" t="s">
        <v>161</v>
      </c>
      <c r="D541" t="s">
        <v>150</v>
      </c>
      <c r="E541" t="s">
        <v>37</v>
      </c>
      <c r="F541" t="s">
        <v>124</v>
      </c>
      <c r="G541" s="12">
        <v>43852</v>
      </c>
      <c r="H541" s="13">
        <v>0.57026620370370373</v>
      </c>
      <c r="I541" s="12">
        <v>43852</v>
      </c>
      <c r="J541" s="13">
        <v>0.65630787037037031</v>
      </c>
      <c r="K541" s="31">
        <v>43853.720381944448</v>
      </c>
      <c r="L541" s="11"/>
      <c r="M541" s="11"/>
      <c r="O541" s="11" t="s">
        <v>3606</v>
      </c>
      <c r="P541" s="11" t="s">
        <v>37</v>
      </c>
      <c r="X541" s="17" t="str">
        <f>IFERROR(VLOOKUP(TablaRequerimientos[[#This Row],[ID de orden de trabajo+]],#REF!,11,FALSE),"Por validar")</f>
        <v>Por validar</v>
      </c>
      <c r="Y541" s="11" t="str">
        <f>IFERROR(VLOOKUP(TablaRequerimientos[[#This Row],[ID de orden de trabajo+]],#REF!,12,FALSE),"Por validar")</f>
        <v>Por validar</v>
      </c>
      <c r="Z541" s="11">
        <v>6.0185184702277184E-4</v>
      </c>
      <c r="AA541" s="11" t="s">
        <v>37</v>
      </c>
    </row>
    <row r="542" spans="1:44" x14ac:dyDescent="0.25">
      <c r="A542" s="30" t="s">
        <v>5127</v>
      </c>
      <c r="B542" t="s">
        <v>5109</v>
      </c>
      <c r="C542" t="s">
        <v>161</v>
      </c>
      <c r="D542" t="s">
        <v>150</v>
      </c>
      <c r="E542" t="s">
        <v>37</v>
      </c>
      <c r="F542" t="s">
        <v>124</v>
      </c>
      <c r="G542" s="12">
        <v>43852</v>
      </c>
      <c r="H542" s="13">
        <v>0.4866435185185185</v>
      </c>
      <c r="I542" s="12">
        <v>43852</v>
      </c>
      <c r="J542" s="13">
        <v>0.50454861111111116</v>
      </c>
      <c r="K542" s="31">
        <v>43853.544027777774</v>
      </c>
      <c r="L542" s="11"/>
      <c r="M542" s="11"/>
      <c r="O542" s="11" t="s">
        <v>2903</v>
      </c>
      <c r="P542" s="11" t="s">
        <v>37</v>
      </c>
      <c r="X542" s="17" t="str">
        <f>IFERROR(VLOOKUP(TablaRequerimientos[[#This Row],[ID de orden de trabajo+]],#REF!,11,FALSE),"Por validar")</f>
        <v>Por validar</v>
      </c>
      <c r="Y542" s="11" t="str">
        <f>IFERROR(VLOOKUP(TablaRequerimientos[[#This Row],[ID de orden de trabajo+]],#REF!,12,FALSE),"Por validar")</f>
        <v>Por validar</v>
      </c>
      <c r="Z542" s="11">
        <v>7.9861110862111673E-4</v>
      </c>
      <c r="AA542" s="11" t="s">
        <v>37</v>
      </c>
    </row>
    <row r="543" spans="1:44" x14ac:dyDescent="0.25">
      <c r="A543" s="30" t="s">
        <v>5128</v>
      </c>
      <c r="B543" t="s">
        <v>4267</v>
      </c>
      <c r="C543" t="s">
        <v>161</v>
      </c>
      <c r="D543" t="s">
        <v>150</v>
      </c>
      <c r="E543" t="s">
        <v>37</v>
      </c>
      <c r="F543" t="s">
        <v>124</v>
      </c>
      <c r="G543" s="12">
        <v>43852</v>
      </c>
      <c r="H543" s="13">
        <v>0.49032407407407402</v>
      </c>
      <c r="I543" s="12">
        <v>43852</v>
      </c>
      <c r="J543" s="13">
        <v>0.61853009259259262</v>
      </c>
      <c r="K543" s="31">
        <v>43853.633148148147</v>
      </c>
      <c r="L543" s="11"/>
      <c r="M543" s="11"/>
      <c r="O543" s="11" t="s">
        <v>356</v>
      </c>
      <c r="P543" s="11" t="s">
        <v>37</v>
      </c>
      <c r="X543" s="17" t="str">
        <f>IFERROR(VLOOKUP(TablaRequerimientos[[#This Row],[ID de orden de trabajo+]],#REF!,11,FALSE),"Por validar")</f>
        <v>Por validar</v>
      </c>
      <c r="Y543" s="11" t="str">
        <f>IFERROR(VLOOKUP(TablaRequerimientos[[#This Row],[ID de orden de trabajo+]],#REF!,12,FALSE),"Por validar")</f>
        <v>Por validar</v>
      </c>
      <c r="Z543" s="11">
        <v>3.4722223062999547E-5</v>
      </c>
      <c r="AA543" s="11" t="s">
        <v>37</v>
      </c>
    </row>
    <row r="544" spans="1:44" x14ac:dyDescent="0.25">
      <c r="A544" s="30" t="s">
        <v>5129</v>
      </c>
      <c r="B544" t="s">
        <v>5130</v>
      </c>
      <c r="C544" t="s">
        <v>395</v>
      </c>
      <c r="D544" t="s">
        <v>150</v>
      </c>
      <c r="E544" t="s">
        <v>37</v>
      </c>
      <c r="F544" t="s">
        <v>111</v>
      </c>
      <c r="G544" s="12">
        <v>43852</v>
      </c>
      <c r="H544" s="13">
        <v>0.53825231481481484</v>
      </c>
      <c r="I544" s="12">
        <v>43852</v>
      </c>
      <c r="J544" s="13">
        <v>0.72922453703703705</v>
      </c>
      <c r="K544" s="31">
        <v>43853.79241898148</v>
      </c>
      <c r="L544" s="11"/>
      <c r="M544" s="11"/>
      <c r="O544" s="11" t="s">
        <v>456</v>
      </c>
      <c r="P544" s="11" t="s">
        <v>37</v>
      </c>
      <c r="X544" s="17" t="str">
        <f>IFERROR(VLOOKUP(TablaRequerimientos[[#This Row],[ID de orden de trabajo+]],#REF!,11,FALSE),"Por validar")</f>
        <v>Por validar</v>
      </c>
      <c r="Y544" s="11" t="str">
        <f>IFERROR(VLOOKUP(TablaRequerimientos[[#This Row],[ID de orden de trabajo+]],#REF!,12,FALSE),"Por validar")</f>
        <v>Por validar</v>
      </c>
      <c r="Z544" s="11">
        <v>2.314814628334716E-5</v>
      </c>
      <c r="AA544" s="11" t="s">
        <v>37</v>
      </c>
    </row>
    <row r="545" spans="1:27" x14ac:dyDescent="0.25">
      <c r="A545" s="30" t="s">
        <v>5131</v>
      </c>
      <c r="B545" t="s">
        <v>5132</v>
      </c>
      <c r="C545" t="s">
        <v>395</v>
      </c>
      <c r="D545" t="s">
        <v>150</v>
      </c>
      <c r="E545" t="s">
        <v>37</v>
      </c>
      <c r="F545" t="s">
        <v>111</v>
      </c>
      <c r="G545" s="12">
        <v>43852</v>
      </c>
      <c r="H545" s="13">
        <v>0.61878472222222225</v>
      </c>
      <c r="I545" s="12">
        <v>43852</v>
      </c>
      <c r="J545" s="13">
        <v>0.68785879629629632</v>
      </c>
      <c r="K545" s="31">
        <v>43853.720381944448</v>
      </c>
      <c r="L545" s="11"/>
      <c r="M545" s="11"/>
      <c r="O545" s="11" t="s">
        <v>2662</v>
      </c>
      <c r="P545" s="11" t="s">
        <v>37</v>
      </c>
      <c r="X545" s="17" t="str">
        <f>IFERROR(VLOOKUP(TablaRequerimientos[[#This Row],[ID de orden de trabajo+]],#REF!,11,FALSE),"Por validar")</f>
        <v>Por validar</v>
      </c>
      <c r="Y545" s="11" t="str">
        <f>IFERROR(VLOOKUP(TablaRequerimientos[[#This Row],[ID de orden de trabajo+]],#REF!,12,FALSE),"Por validar")</f>
        <v>Por validar</v>
      </c>
      <c r="Z545" s="11">
        <v>4.6296299842651933E-5</v>
      </c>
      <c r="AA545" s="11" t="s">
        <v>37</v>
      </c>
    </row>
    <row r="546" spans="1:27" x14ac:dyDescent="0.25">
      <c r="A546" s="30" t="s">
        <v>5133</v>
      </c>
      <c r="B546" t="s">
        <v>4617</v>
      </c>
      <c r="C546" t="s">
        <v>395</v>
      </c>
      <c r="D546" t="s">
        <v>150</v>
      </c>
      <c r="E546" t="s">
        <v>37</v>
      </c>
      <c r="F546" t="s">
        <v>111</v>
      </c>
      <c r="G546" s="12">
        <v>43853</v>
      </c>
      <c r="H546" s="13">
        <v>0.32913194444444444</v>
      </c>
      <c r="I546" s="12">
        <v>43853</v>
      </c>
      <c r="J546" s="13">
        <v>0.38990740740740737</v>
      </c>
      <c r="K546" s="31">
        <v>43854.467106481483</v>
      </c>
      <c r="L546" s="11"/>
      <c r="M546" s="11"/>
      <c r="O546" s="11" t="s">
        <v>3226</v>
      </c>
      <c r="P546" s="11" t="s">
        <v>37</v>
      </c>
      <c r="X546" s="17" t="str">
        <f>IFERROR(VLOOKUP(TablaRequerimientos[[#This Row],[ID de orden de trabajo+]],#REF!,11,FALSE),"Por validar")</f>
        <v>Por validar</v>
      </c>
      <c r="Y546" s="11" t="str">
        <f>IFERROR(VLOOKUP(TablaRequerimientos[[#This Row],[ID de orden de trabajo+]],#REF!,12,FALSE),"Por validar")</f>
        <v>Por validar</v>
      </c>
      <c r="Z546" s="11">
        <v>5.7870369346346706E-5</v>
      </c>
      <c r="AA546" s="11" t="s">
        <v>37</v>
      </c>
    </row>
    <row r="547" spans="1:27" x14ac:dyDescent="0.25">
      <c r="A547" s="30" t="s">
        <v>5134</v>
      </c>
      <c r="B547" t="s">
        <v>5135</v>
      </c>
      <c r="C547" t="s">
        <v>395</v>
      </c>
      <c r="D547" t="s">
        <v>150</v>
      </c>
      <c r="E547" t="s">
        <v>37</v>
      </c>
      <c r="F547" t="s">
        <v>111</v>
      </c>
      <c r="G547" s="12">
        <v>43853</v>
      </c>
      <c r="H547" s="13">
        <v>0.3666550925925926</v>
      </c>
      <c r="I547" s="12">
        <v>43853</v>
      </c>
      <c r="J547" s="13">
        <v>0.43528935185185186</v>
      </c>
      <c r="K547" s="31">
        <v>43854.467106481483</v>
      </c>
      <c r="L547" s="11"/>
      <c r="M547" s="11"/>
      <c r="O547" s="11" t="s">
        <v>465</v>
      </c>
      <c r="P547" s="11" t="s">
        <v>37</v>
      </c>
      <c r="X547" s="17" t="str">
        <f>IFERROR(VLOOKUP(TablaRequerimientos[[#This Row],[ID de orden de trabajo+]],#REF!,11,FALSE),"Por validar")</f>
        <v>Por validar</v>
      </c>
      <c r="Y547" s="11" t="str">
        <f>IFERROR(VLOOKUP(TablaRequerimientos[[#This Row],[ID de orden de trabajo+]],#REF!,12,FALSE),"Por validar")</f>
        <v>Por validar</v>
      </c>
      <c r="Z547" s="11">
        <v>7.7546296233776957E-4</v>
      </c>
      <c r="AA547" s="11" t="s">
        <v>37</v>
      </c>
    </row>
    <row r="548" spans="1:27" x14ac:dyDescent="0.25">
      <c r="A548" s="30" t="s">
        <v>5136</v>
      </c>
      <c r="B548" t="s">
        <v>4946</v>
      </c>
      <c r="C548" t="s">
        <v>395</v>
      </c>
      <c r="D548" t="s">
        <v>150</v>
      </c>
      <c r="E548" t="s">
        <v>37</v>
      </c>
      <c r="F548" t="s">
        <v>111</v>
      </c>
      <c r="G548" s="12">
        <v>43853</v>
      </c>
      <c r="H548" s="13">
        <v>0.37532407407407403</v>
      </c>
      <c r="I548" s="12">
        <v>43853</v>
      </c>
      <c r="J548" s="13">
        <v>0.44686342592592593</v>
      </c>
      <c r="K548" s="31">
        <v>43854.467106481483</v>
      </c>
      <c r="L548" s="11"/>
      <c r="M548" s="11"/>
      <c r="O548" s="11" t="s">
        <v>820</v>
      </c>
      <c r="P548" s="11" t="s">
        <v>37</v>
      </c>
      <c r="X548" s="17" t="str">
        <f>IFERROR(VLOOKUP(TablaRequerimientos[[#This Row],[ID de orden de trabajo+]],#REF!,11,FALSE),"Por validar")</f>
        <v>Por validar</v>
      </c>
      <c r="Y548" s="11" t="str">
        <f>IFERROR(VLOOKUP(TablaRequerimientos[[#This Row],[ID de orden de trabajo+]],#REF!,12,FALSE),"Por validar")</f>
        <v>Por validar</v>
      </c>
      <c r="Z548" s="11">
        <v>1.1574074596865103E-4</v>
      </c>
      <c r="AA548" s="11" t="s">
        <v>37</v>
      </c>
    </row>
    <row r="549" spans="1:27" x14ac:dyDescent="0.25">
      <c r="A549" s="30" t="s">
        <v>5137</v>
      </c>
      <c r="B549" t="s">
        <v>4963</v>
      </c>
      <c r="C549" t="s">
        <v>395</v>
      </c>
      <c r="D549" t="s">
        <v>150</v>
      </c>
      <c r="E549" t="s">
        <v>37</v>
      </c>
      <c r="F549" t="s">
        <v>111</v>
      </c>
      <c r="G549" s="12">
        <v>43853</v>
      </c>
      <c r="H549" s="13">
        <v>0.38481481481481478</v>
      </c>
      <c r="I549" s="12">
        <v>43853</v>
      </c>
      <c r="J549" s="13">
        <v>0.43857638888888889</v>
      </c>
      <c r="K549" s="31">
        <v>43854.467106481483</v>
      </c>
      <c r="L549" s="11"/>
      <c r="M549" s="11"/>
      <c r="O549" s="11" t="s">
        <v>234</v>
      </c>
      <c r="P549" s="11" t="s">
        <v>37</v>
      </c>
      <c r="X549" s="17" t="str">
        <f>IFERROR(VLOOKUP(TablaRequerimientos[[#This Row],[ID de orden de trabajo+]],#REF!,11,FALSE),"Por validar")</f>
        <v>Por validar</v>
      </c>
      <c r="Y549" s="11" t="str">
        <f>IFERROR(VLOOKUP(TablaRequerimientos[[#This Row],[ID de orden de trabajo+]],#REF!,12,FALSE),"Por validar")</f>
        <v>Por validar</v>
      </c>
      <c r="Z549" s="11">
        <v>1.1574076779652387E-5</v>
      </c>
      <c r="AA549" s="11" t="s">
        <v>37</v>
      </c>
    </row>
    <row r="550" spans="1:27" x14ac:dyDescent="0.25">
      <c r="A550" s="30" t="s">
        <v>5138</v>
      </c>
      <c r="B550" t="s">
        <v>5139</v>
      </c>
      <c r="C550" t="s">
        <v>161</v>
      </c>
      <c r="D550" t="s">
        <v>150</v>
      </c>
      <c r="E550" t="s">
        <v>37</v>
      </c>
      <c r="F550" t="s">
        <v>111</v>
      </c>
      <c r="G550" s="12">
        <v>43852</v>
      </c>
      <c r="H550" s="13">
        <v>0.60898148148148146</v>
      </c>
      <c r="I550" s="12">
        <v>43852</v>
      </c>
      <c r="J550" s="13">
        <v>0.6386574074074074</v>
      </c>
      <c r="K550" s="31">
        <v>43853.720381944448</v>
      </c>
      <c r="L550" s="11"/>
      <c r="M550" s="11"/>
      <c r="O550" s="11" t="s">
        <v>377</v>
      </c>
      <c r="P550" s="11" t="s">
        <v>37</v>
      </c>
      <c r="X550" s="17" t="str">
        <f>IFERROR(VLOOKUP(TablaRequerimientos[[#This Row],[ID de orden de trabajo+]],#REF!,11,FALSE),"Por validar")</f>
        <v>Por validar</v>
      </c>
      <c r="Y550" s="11" t="str">
        <f>IFERROR(VLOOKUP(TablaRequerimientos[[#This Row],[ID de orden de trabajo+]],#REF!,12,FALSE),"Por validar")</f>
        <v>Por validar</v>
      </c>
      <c r="Z550" s="11">
        <v>2.1990740788169205E-4</v>
      </c>
      <c r="AA550" s="11" t="s">
        <v>37</v>
      </c>
    </row>
    <row r="551" spans="1:27" x14ac:dyDescent="0.25">
      <c r="A551" s="30" t="s">
        <v>5140</v>
      </c>
      <c r="B551" t="s">
        <v>5141</v>
      </c>
      <c r="C551" t="s">
        <v>161</v>
      </c>
      <c r="D551" t="s">
        <v>150</v>
      </c>
      <c r="E551" t="s">
        <v>37</v>
      </c>
      <c r="F551" t="s">
        <v>124</v>
      </c>
      <c r="G551" s="12">
        <v>43852</v>
      </c>
      <c r="H551" s="13">
        <v>0.71287037037037038</v>
      </c>
      <c r="I551" s="12">
        <v>43853</v>
      </c>
      <c r="J551" s="13">
        <v>0.45488425925925924</v>
      </c>
      <c r="K551" s="31">
        <v>43854.467106481483</v>
      </c>
      <c r="L551" s="11"/>
      <c r="M551" s="11"/>
      <c r="O551" s="11" t="s">
        <v>38</v>
      </c>
      <c r="P551" s="11" t="s">
        <v>37</v>
      </c>
      <c r="X551" s="17" t="str">
        <f>IFERROR(VLOOKUP(TablaRequerimientos[[#This Row],[ID de orden de trabajo+]],#REF!,11,FALSE),"Por validar")</f>
        <v>Por validar</v>
      </c>
      <c r="Y551" s="11" t="str">
        <f>IFERROR(VLOOKUP(TablaRequerimientos[[#This Row],[ID de orden de trabajo+]],#REF!,12,FALSE),"Por validar")</f>
        <v>Por validar</v>
      </c>
      <c r="Z551" s="11">
        <v>2.314814628334716E-5</v>
      </c>
      <c r="AA551" s="11" t="s">
        <v>37</v>
      </c>
    </row>
    <row r="552" spans="1:27" x14ac:dyDescent="0.25">
      <c r="A552" s="30" t="s">
        <v>5142</v>
      </c>
      <c r="B552" t="s">
        <v>4267</v>
      </c>
      <c r="C552" t="s">
        <v>161</v>
      </c>
      <c r="D552" t="s">
        <v>150</v>
      </c>
      <c r="E552" t="s">
        <v>37</v>
      </c>
      <c r="F552" t="s">
        <v>124</v>
      </c>
      <c r="G552" s="12">
        <v>43852</v>
      </c>
      <c r="H552" s="13">
        <v>0.71620370370370379</v>
      </c>
      <c r="I552" s="12">
        <v>43853</v>
      </c>
      <c r="J552" s="13">
        <v>0.44993055555555556</v>
      </c>
      <c r="K552" s="31">
        <v>43854.467106481483</v>
      </c>
      <c r="L552" s="11"/>
      <c r="M552" s="11"/>
      <c r="O552" s="11" t="s">
        <v>713</v>
      </c>
      <c r="P552" s="11" t="s">
        <v>37</v>
      </c>
      <c r="X552" s="17" t="str">
        <f>IFERROR(VLOOKUP(TablaRequerimientos[[#This Row],[ID de orden de trabajo+]],#REF!,11,FALSE),"Por validar")</f>
        <v>Por validar</v>
      </c>
      <c r="Y552" s="11" t="str">
        <f>IFERROR(VLOOKUP(TablaRequerimientos[[#This Row],[ID de orden de trabajo+]],#REF!,12,FALSE),"Por validar")</f>
        <v>Por validar</v>
      </c>
      <c r="Z552" s="11">
        <v>1.1574076779652387E-5</v>
      </c>
      <c r="AA552" s="11" t="s">
        <v>37</v>
      </c>
    </row>
    <row r="553" spans="1:27" x14ac:dyDescent="0.25">
      <c r="A553" s="30" t="s">
        <v>5143</v>
      </c>
      <c r="B553" t="s">
        <v>5144</v>
      </c>
      <c r="C553" t="s">
        <v>462</v>
      </c>
      <c r="D553" t="s">
        <v>150</v>
      </c>
      <c r="E553" t="s">
        <v>37</v>
      </c>
      <c r="F553" t="s">
        <v>111</v>
      </c>
      <c r="G553" s="12">
        <v>43852</v>
      </c>
      <c r="H553" s="13">
        <v>0.74084490740740738</v>
      </c>
      <c r="I553" s="12">
        <v>43860</v>
      </c>
      <c r="J553" s="13">
        <v>0.46957175925925926</v>
      </c>
      <c r="K553" s="31">
        <v>43861.535613425927</v>
      </c>
      <c r="L553" s="11"/>
      <c r="M553" s="11"/>
      <c r="O553" s="11" t="s">
        <v>152</v>
      </c>
      <c r="P553" s="11" t="s">
        <v>37</v>
      </c>
      <c r="X553" s="17" t="str">
        <f>IFERROR(VLOOKUP(TablaRequerimientos[[#This Row],[ID de orden de trabajo+]],#REF!,11,FALSE),"Por validar")</f>
        <v>Por validar</v>
      </c>
      <c r="Y553" s="11" t="str">
        <f>IFERROR(VLOOKUP(TablaRequerimientos[[#This Row],[ID de orden de trabajo+]],#REF!,12,FALSE),"Por validar")</f>
        <v>Por validar</v>
      </c>
      <c r="Z553" s="11">
        <v>4.3055555579485372E-3</v>
      </c>
      <c r="AA553" s="11" t="s">
        <v>37</v>
      </c>
    </row>
    <row r="554" spans="1:27" x14ac:dyDescent="0.25">
      <c r="A554" s="30" t="s">
        <v>5145</v>
      </c>
      <c r="B554" t="s">
        <v>5146</v>
      </c>
      <c r="C554" t="s">
        <v>161</v>
      </c>
      <c r="D554" t="s">
        <v>150</v>
      </c>
      <c r="E554" t="s">
        <v>37</v>
      </c>
      <c r="F554" t="s">
        <v>124</v>
      </c>
      <c r="G554" s="12">
        <v>43852</v>
      </c>
      <c r="H554" s="13">
        <v>0.67175925925925928</v>
      </c>
      <c r="I554" s="12">
        <v>43852</v>
      </c>
      <c r="J554" s="13">
        <v>0.69806712962962969</v>
      </c>
      <c r="K554" s="31">
        <v>43853.720381944448</v>
      </c>
      <c r="L554" s="11"/>
      <c r="M554" s="11"/>
      <c r="O554" s="11" t="s">
        <v>823</v>
      </c>
      <c r="P554" s="11" t="s">
        <v>37</v>
      </c>
      <c r="X554" s="17" t="str">
        <f>IFERROR(VLOOKUP(TablaRequerimientos[[#This Row],[ID de orden de trabajo+]],#REF!,11,FALSE),"Por validar")</f>
        <v>Por validar</v>
      </c>
      <c r="Y554" s="11" t="str">
        <f>IFERROR(VLOOKUP(TablaRequerimientos[[#This Row],[ID de orden de trabajo+]],#REF!,12,FALSE),"Por validar")</f>
        <v>Por validar</v>
      </c>
      <c r="Z554" s="11">
        <v>-5.9027777751907706E-4</v>
      </c>
      <c r="AA554" s="11" t="s">
        <v>37</v>
      </c>
    </row>
    <row r="555" spans="1:27" x14ac:dyDescent="0.25">
      <c r="A555" s="30" t="s">
        <v>5147</v>
      </c>
      <c r="B555" t="s">
        <v>5148</v>
      </c>
      <c r="C555" t="s">
        <v>395</v>
      </c>
      <c r="D555" t="s">
        <v>150</v>
      </c>
      <c r="E555" t="s">
        <v>37</v>
      </c>
      <c r="F555" t="s">
        <v>111</v>
      </c>
      <c r="G555" s="12">
        <v>43852</v>
      </c>
      <c r="H555" s="13">
        <v>0.68516203703703704</v>
      </c>
      <c r="I555" s="12">
        <v>43852</v>
      </c>
      <c r="J555" s="13">
        <v>0.71771990740740732</v>
      </c>
      <c r="K555" s="31">
        <v>43853.720381944448</v>
      </c>
      <c r="L555" s="11"/>
      <c r="M555" s="11"/>
      <c r="O555" s="11" t="s">
        <v>336</v>
      </c>
      <c r="P555" s="11" t="s">
        <v>37</v>
      </c>
      <c r="X555" s="17" t="str">
        <f>IFERROR(VLOOKUP(TablaRequerimientos[[#This Row],[ID de orden de trabajo+]],#REF!,11,FALSE),"Por validar")</f>
        <v>Por validar</v>
      </c>
      <c r="Y555" s="11" t="str">
        <f>IFERROR(VLOOKUP(TablaRequerimientos[[#This Row],[ID de orden de trabajo+]],#REF!,12,FALSE),"Por validar")</f>
        <v>Por validar</v>
      </c>
      <c r="Z555" s="11">
        <v>1.273148154723458E-4</v>
      </c>
      <c r="AA555" s="11" t="s">
        <v>37</v>
      </c>
    </row>
    <row r="556" spans="1:27" x14ac:dyDescent="0.25">
      <c r="A556" s="30" t="s">
        <v>5149</v>
      </c>
      <c r="B556" t="s">
        <v>5150</v>
      </c>
      <c r="C556" t="s">
        <v>395</v>
      </c>
      <c r="D556" t="s">
        <v>150</v>
      </c>
      <c r="E556" t="s">
        <v>37</v>
      </c>
      <c r="F556" t="s">
        <v>111</v>
      </c>
      <c r="G556" s="12">
        <v>43852</v>
      </c>
      <c r="H556" s="13">
        <v>0.74600694444444438</v>
      </c>
      <c r="I556" s="12">
        <v>43858</v>
      </c>
      <c r="J556" s="13">
        <v>0.66115740740740747</v>
      </c>
      <c r="K556" s="31">
        <v>43859.721562500003</v>
      </c>
      <c r="L556" s="11"/>
      <c r="M556" s="11"/>
      <c r="O556" s="11" t="s">
        <v>116</v>
      </c>
      <c r="P556" s="11" t="s">
        <v>37</v>
      </c>
      <c r="X556" s="17" t="str">
        <f>IFERROR(VLOOKUP(TablaRequerimientos[[#This Row],[ID de orden de trabajo+]],#REF!,11,FALSE),"Por validar")</f>
        <v>Por validar</v>
      </c>
      <c r="Y556" s="11" t="str">
        <f>IFERROR(VLOOKUP(TablaRequerimientos[[#This Row],[ID de orden de trabajo+]],#REF!,12,FALSE),"Por validar")</f>
        <v>Por validar</v>
      </c>
      <c r="Z556" s="11">
        <v>-6.1342593107838184E-4</v>
      </c>
      <c r="AA556" s="11" t="s">
        <v>37</v>
      </c>
    </row>
    <row r="557" spans="1:27" x14ac:dyDescent="0.25">
      <c r="A557" s="30" t="s">
        <v>5151</v>
      </c>
      <c r="B557" t="s">
        <v>4313</v>
      </c>
      <c r="C557" t="s">
        <v>395</v>
      </c>
      <c r="D557" t="s">
        <v>150</v>
      </c>
      <c r="E557" t="s">
        <v>37</v>
      </c>
      <c r="F557" t="s">
        <v>111</v>
      </c>
      <c r="G557" s="12">
        <v>43853</v>
      </c>
      <c r="H557" s="13">
        <v>0.38395833333333335</v>
      </c>
      <c r="I557" s="12">
        <v>43853</v>
      </c>
      <c r="J557" s="13">
        <v>0.38424768518518521</v>
      </c>
      <c r="K557" s="31">
        <v>43854.388888888891</v>
      </c>
      <c r="L557" s="11"/>
      <c r="M557" s="11"/>
      <c r="O557" s="11" t="s">
        <v>133</v>
      </c>
      <c r="P557" s="11" t="s">
        <v>37</v>
      </c>
      <c r="X557" s="17" t="str">
        <f>IFERROR(VLOOKUP(TablaRequerimientos[[#This Row],[ID de orden de trabajo+]],#REF!,11,FALSE),"Por validar")</f>
        <v>Por validar</v>
      </c>
      <c r="Y557" s="11" t="str">
        <f>IFERROR(VLOOKUP(TablaRequerimientos[[#This Row],[ID de orden de trabajo+]],#REF!,12,FALSE),"Por validar")</f>
        <v>Por validar</v>
      </c>
      <c r="Z557" s="11" t="s">
        <v>7995</v>
      </c>
      <c r="AA557" s="11" t="s">
        <v>7995</v>
      </c>
    </row>
    <row r="558" spans="1:27" x14ac:dyDescent="0.25">
      <c r="A558" s="30" t="s">
        <v>5152</v>
      </c>
      <c r="B558" t="s">
        <v>5153</v>
      </c>
      <c r="C558" t="s">
        <v>123</v>
      </c>
      <c r="D558" t="s">
        <v>150</v>
      </c>
      <c r="E558" t="s">
        <v>37</v>
      </c>
      <c r="F558" t="s">
        <v>111</v>
      </c>
      <c r="G558" s="12">
        <v>43853</v>
      </c>
      <c r="H558" s="13">
        <v>0.38060185185185186</v>
      </c>
      <c r="I558" s="12">
        <v>43854</v>
      </c>
      <c r="J558" s="13">
        <v>0.64476851851851846</v>
      </c>
      <c r="K558" s="31">
        <v>43855.702685185184</v>
      </c>
      <c r="L558" s="11"/>
      <c r="M558" s="11"/>
      <c r="O558" s="11" t="s">
        <v>1980</v>
      </c>
      <c r="P558" s="11" t="s">
        <v>37</v>
      </c>
      <c r="X558" s="17" t="str">
        <f>IFERROR(VLOOKUP(TablaRequerimientos[[#This Row],[ID de orden de trabajo+]],#REF!,11,FALSE),"Por validar")</f>
        <v>Por validar</v>
      </c>
      <c r="Y558" s="11" t="str">
        <f>IFERROR(VLOOKUP(TablaRequerimientos[[#This Row],[ID de orden de trabajo+]],#REF!,12,FALSE),"Por validar")</f>
        <v>Por validar</v>
      </c>
      <c r="Z558" s="11">
        <v>1.1574076779652387E-5</v>
      </c>
      <c r="AA558" s="11" t="s">
        <v>37</v>
      </c>
    </row>
    <row r="559" spans="1:27" x14ac:dyDescent="0.25">
      <c r="A559" s="30" t="s">
        <v>5154</v>
      </c>
      <c r="B559" t="s">
        <v>4704</v>
      </c>
      <c r="C559" t="s">
        <v>395</v>
      </c>
      <c r="D559" t="s">
        <v>150</v>
      </c>
      <c r="E559" t="s">
        <v>37</v>
      </c>
      <c r="F559" t="s">
        <v>111</v>
      </c>
      <c r="G559" s="12">
        <v>43853</v>
      </c>
      <c r="H559" s="13">
        <v>0.39505787037037038</v>
      </c>
      <c r="I559" s="12">
        <v>43853</v>
      </c>
      <c r="J559" s="13">
        <v>0.39579861111111114</v>
      </c>
      <c r="K559" s="31">
        <v>43854.467106481483</v>
      </c>
      <c r="L559" s="11"/>
      <c r="M559" s="11"/>
      <c r="O559" s="11" t="s">
        <v>40</v>
      </c>
      <c r="P559" s="11" t="s">
        <v>37</v>
      </c>
      <c r="X559" s="17" t="str">
        <f>IFERROR(VLOOKUP(TablaRequerimientos[[#This Row],[ID de orden de trabajo+]],#REF!,11,FALSE),"Por validar")</f>
        <v>Por validar</v>
      </c>
      <c r="Y559" s="11" t="str">
        <f>IFERROR(VLOOKUP(TablaRequerimientos[[#This Row],[ID de orden de trabajo+]],#REF!,12,FALSE),"Por validar")</f>
        <v>Por validar</v>
      </c>
      <c r="Z559" s="11" t="s">
        <v>7995</v>
      </c>
      <c r="AA559" s="11" t="s">
        <v>7995</v>
      </c>
    </row>
    <row r="560" spans="1:27" x14ac:dyDescent="0.25">
      <c r="A560" s="30" t="s">
        <v>5155</v>
      </c>
      <c r="B560" t="s">
        <v>5156</v>
      </c>
      <c r="C560" t="s">
        <v>161</v>
      </c>
      <c r="D560" t="s">
        <v>150</v>
      </c>
      <c r="E560" t="s">
        <v>37</v>
      </c>
      <c r="F560" t="s">
        <v>111</v>
      </c>
      <c r="G560" s="12">
        <v>43853</v>
      </c>
      <c r="H560" s="13">
        <v>0.4026851851851852</v>
      </c>
      <c r="I560" s="12">
        <v>43857</v>
      </c>
      <c r="J560" s="13">
        <v>0.72931712962962969</v>
      </c>
      <c r="K560" s="31">
        <v>43858.788946759261</v>
      </c>
      <c r="L560" s="11"/>
      <c r="M560" s="11"/>
      <c r="O560" s="11" t="s">
        <v>5157</v>
      </c>
      <c r="P560" s="11" t="s">
        <v>37</v>
      </c>
      <c r="X560" s="17" t="str">
        <f>IFERROR(VLOOKUP(TablaRequerimientos[[#This Row],[ID de orden de trabajo+]],#REF!,11,FALSE),"Por validar")</f>
        <v>Por validar</v>
      </c>
      <c r="Y560" s="11" t="str">
        <f>IFERROR(VLOOKUP(TablaRequerimientos[[#This Row],[ID de orden de trabajo+]],#REF!,12,FALSE),"Por validar")</f>
        <v>Por validar</v>
      </c>
      <c r="Z560" s="11">
        <v>1.1574076779652387E-5</v>
      </c>
      <c r="AA560" s="11" t="s">
        <v>37</v>
      </c>
    </row>
    <row r="561" spans="1:27" x14ac:dyDescent="0.25">
      <c r="A561" s="30" t="s">
        <v>5158</v>
      </c>
      <c r="B561" t="s">
        <v>4881</v>
      </c>
      <c r="C561" t="s">
        <v>395</v>
      </c>
      <c r="D561" t="s">
        <v>150</v>
      </c>
      <c r="E561" t="s">
        <v>37</v>
      </c>
      <c r="F561" t="s">
        <v>111</v>
      </c>
      <c r="G561" s="12">
        <v>43853</v>
      </c>
      <c r="H561" s="13">
        <v>0.43427083333333333</v>
      </c>
      <c r="I561" s="12">
        <v>43853</v>
      </c>
      <c r="J561" s="13">
        <v>0.43586805555555558</v>
      </c>
      <c r="K561" s="31">
        <v>43854.467106481483</v>
      </c>
      <c r="L561" s="11"/>
      <c r="M561" s="11"/>
      <c r="O561" s="11" t="s">
        <v>48</v>
      </c>
      <c r="P561" s="11" t="s">
        <v>37</v>
      </c>
      <c r="X561" s="17" t="str">
        <f>IFERROR(VLOOKUP(TablaRequerimientos[[#This Row],[ID de orden de trabajo+]],#REF!,11,FALSE),"Por validar")</f>
        <v>Por validar</v>
      </c>
      <c r="Y561" s="11" t="str">
        <f>IFERROR(VLOOKUP(TablaRequerimientos[[#This Row],[ID de orden de trabajo+]],#REF!,12,FALSE),"Por validar")</f>
        <v>Por validar</v>
      </c>
      <c r="Z561" s="11">
        <v>2.3148153559304774E-5</v>
      </c>
      <c r="AA561" s="11" t="s">
        <v>37</v>
      </c>
    </row>
    <row r="562" spans="1:27" x14ac:dyDescent="0.25">
      <c r="A562" s="30" t="s">
        <v>5159</v>
      </c>
      <c r="B562" t="s">
        <v>4313</v>
      </c>
      <c r="C562" t="s">
        <v>395</v>
      </c>
      <c r="D562" t="s">
        <v>150</v>
      </c>
      <c r="E562" t="s">
        <v>37</v>
      </c>
      <c r="F562" t="s">
        <v>111</v>
      </c>
      <c r="G562" s="12">
        <v>43853</v>
      </c>
      <c r="H562" s="13">
        <v>0.47736111111111112</v>
      </c>
      <c r="I562" s="12">
        <v>43853</v>
      </c>
      <c r="J562" s="13">
        <v>0.49668981481481483</v>
      </c>
      <c r="K562" s="31">
        <v>43854.550416666665</v>
      </c>
      <c r="L562" s="11"/>
      <c r="M562" s="11"/>
      <c r="O562" s="11" t="s">
        <v>330</v>
      </c>
      <c r="P562" s="11" t="s">
        <v>37</v>
      </c>
      <c r="X562" s="17" t="str">
        <f>IFERROR(VLOOKUP(TablaRequerimientos[[#This Row],[ID de orden de trabajo+]],#REF!,11,FALSE),"Por validar")</f>
        <v>Por validar</v>
      </c>
      <c r="Y562" s="11" t="str">
        <f>IFERROR(VLOOKUP(TablaRequerimientos[[#This Row],[ID de orden de trabajo+]],#REF!,12,FALSE),"Por validar")</f>
        <v>Por validar</v>
      </c>
      <c r="Z562" s="11" t="s">
        <v>7995</v>
      </c>
      <c r="AA562" s="11" t="s">
        <v>7995</v>
      </c>
    </row>
    <row r="563" spans="1:27" x14ac:dyDescent="0.25">
      <c r="A563" s="30" t="s">
        <v>5160</v>
      </c>
      <c r="B563" t="s">
        <v>5161</v>
      </c>
      <c r="C563" t="s">
        <v>395</v>
      </c>
      <c r="D563" t="s">
        <v>150</v>
      </c>
      <c r="E563" t="s">
        <v>37</v>
      </c>
      <c r="F563" t="s">
        <v>111</v>
      </c>
      <c r="G563" s="12">
        <v>43853</v>
      </c>
      <c r="H563" s="13">
        <v>0.42539351851851853</v>
      </c>
      <c r="I563" s="12">
        <v>43853</v>
      </c>
      <c r="J563" s="13">
        <v>0.46334490740740741</v>
      </c>
      <c r="K563" s="31">
        <v>43854.467106481483</v>
      </c>
      <c r="L563" s="11"/>
      <c r="M563" s="11"/>
      <c r="O563" s="11" t="s">
        <v>84</v>
      </c>
      <c r="P563" s="11" t="s">
        <v>37</v>
      </c>
      <c r="X563" s="17" t="str">
        <f>IFERROR(VLOOKUP(TablaRequerimientos[[#This Row],[ID de orden de trabajo+]],#REF!,11,FALSE),"Por validar")</f>
        <v>Por validar</v>
      </c>
      <c r="Y563" s="11" t="str">
        <f>IFERROR(VLOOKUP(TablaRequerimientos[[#This Row],[ID de orden de trabajo+]],#REF!,12,FALSE),"Por validar")</f>
        <v>Por validar</v>
      </c>
      <c r="Z563" s="11">
        <v>1.1574076779652387E-5</v>
      </c>
      <c r="AA563" s="11" t="s">
        <v>37</v>
      </c>
    </row>
    <row r="564" spans="1:27" x14ac:dyDescent="0.25">
      <c r="A564" s="30" t="s">
        <v>5162</v>
      </c>
      <c r="B564" t="s">
        <v>5163</v>
      </c>
      <c r="C564" t="s">
        <v>462</v>
      </c>
      <c r="D564" t="s">
        <v>150</v>
      </c>
      <c r="E564" t="s">
        <v>37</v>
      </c>
      <c r="F564" t="s">
        <v>111</v>
      </c>
      <c r="G564" s="12">
        <v>43853</v>
      </c>
      <c r="H564" s="13">
        <v>0.45497685185185183</v>
      </c>
      <c r="I564" s="12">
        <v>43853</v>
      </c>
      <c r="J564" s="13">
        <v>0.45736111111111111</v>
      </c>
      <c r="K564" s="31">
        <v>43854.467106481483</v>
      </c>
      <c r="L564" s="11"/>
      <c r="M564" s="11"/>
      <c r="O564" s="11" t="s">
        <v>116</v>
      </c>
      <c r="P564" s="11" t="s">
        <v>37</v>
      </c>
      <c r="X564" s="17" t="str">
        <f>IFERROR(VLOOKUP(TablaRequerimientos[[#This Row],[ID de orden de trabajo+]],#REF!,11,FALSE),"Por validar")</f>
        <v>Por validar</v>
      </c>
      <c r="Y564" s="11" t="str">
        <f>IFERROR(VLOOKUP(TablaRequerimientos[[#This Row],[ID de orden de trabajo+]],#REF!,12,FALSE),"Por validar")</f>
        <v>Por validar</v>
      </c>
      <c r="Z564" s="11">
        <v>6.2500000058207661E-4</v>
      </c>
      <c r="AA564" s="11" t="s">
        <v>37</v>
      </c>
    </row>
    <row r="565" spans="1:27" x14ac:dyDescent="0.25">
      <c r="A565" s="30" t="s">
        <v>5164</v>
      </c>
      <c r="B565" t="s">
        <v>5165</v>
      </c>
      <c r="C565" t="s">
        <v>161</v>
      </c>
      <c r="D565" t="s">
        <v>150</v>
      </c>
      <c r="E565" t="s">
        <v>37</v>
      </c>
      <c r="F565" t="s">
        <v>111</v>
      </c>
      <c r="G565" s="12">
        <v>43853</v>
      </c>
      <c r="H565" s="13">
        <v>0.48622685185185183</v>
      </c>
      <c r="I565" s="12">
        <v>43853</v>
      </c>
      <c r="J565" s="13">
        <v>0.60855324074074069</v>
      </c>
      <c r="K565" s="31">
        <v>43854.625277777777</v>
      </c>
      <c r="L565" s="11"/>
      <c r="M565" s="11"/>
      <c r="O565" s="11" t="s">
        <v>470</v>
      </c>
      <c r="P565" s="11" t="s">
        <v>37</v>
      </c>
      <c r="X565" s="17" t="str">
        <f>IFERROR(VLOOKUP(TablaRequerimientos[[#This Row],[ID de orden de trabajo+]],#REF!,11,FALSE),"Por validar")</f>
        <v>Por validar</v>
      </c>
      <c r="Y565" s="11" t="str">
        <f>IFERROR(VLOOKUP(TablaRequerimientos[[#This Row],[ID de orden de trabajo+]],#REF!,12,FALSE),"Por validar")</f>
        <v>Por validar</v>
      </c>
      <c r="Z565" s="11">
        <v>2.3148153559304774E-5</v>
      </c>
      <c r="AA565" s="11" t="s">
        <v>37</v>
      </c>
    </row>
    <row r="566" spans="1:27" x14ac:dyDescent="0.25">
      <c r="A566" s="30" t="s">
        <v>5166</v>
      </c>
      <c r="B566" t="s">
        <v>5167</v>
      </c>
      <c r="C566" t="s">
        <v>161</v>
      </c>
      <c r="D566" t="s">
        <v>150</v>
      </c>
      <c r="E566" t="s">
        <v>37</v>
      </c>
      <c r="F566" t="s">
        <v>111</v>
      </c>
      <c r="G566" s="12">
        <v>43853</v>
      </c>
      <c r="H566" s="13">
        <v>0.65504629629629629</v>
      </c>
      <c r="I566" s="12">
        <v>43853</v>
      </c>
      <c r="J566" s="13">
        <v>0.70115740740740751</v>
      </c>
      <c r="K566" s="31">
        <v>43854.802129629628</v>
      </c>
      <c r="L566" s="11"/>
      <c r="M566" s="11"/>
      <c r="O566" s="11" t="s">
        <v>791</v>
      </c>
      <c r="P566" s="11" t="s">
        <v>37</v>
      </c>
      <c r="X566" s="17" t="str">
        <f>IFERROR(VLOOKUP(TablaRequerimientos[[#This Row],[ID de orden de trabajo+]],#REF!,11,FALSE),"Por validar")</f>
        <v>Por validar</v>
      </c>
      <c r="Y566" s="11" t="str">
        <f>IFERROR(VLOOKUP(TablaRequerimientos[[#This Row],[ID de orden de trabajo+]],#REF!,12,FALSE),"Por validar")</f>
        <v>Por validar</v>
      </c>
      <c r="Z566" s="11">
        <v>1.1574076779652387E-5</v>
      </c>
      <c r="AA566" s="11" t="s">
        <v>37</v>
      </c>
    </row>
    <row r="567" spans="1:27" x14ac:dyDescent="0.25">
      <c r="A567" s="30" t="s">
        <v>5168</v>
      </c>
      <c r="B567" t="s">
        <v>4881</v>
      </c>
      <c r="C567" t="s">
        <v>395</v>
      </c>
      <c r="D567" t="s">
        <v>150</v>
      </c>
      <c r="E567" t="s">
        <v>37</v>
      </c>
      <c r="F567" t="s">
        <v>111</v>
      </c>
      <c r="G567" s="12">
        <v>43853</v>
      </c>
      <c r="H567" s="13">
        <v>0.49496527777777777</v>
      </c>
      <c r="I567" s="12">
        <v>43853</v>
      </c>
      <c r="J567" s="13">
        <v>0.49554398148148149</v>
      </c>
      <c r="K567" s="31">
        <v>43854.550416666665</v>
      </c>
      <c r="L567" s="11"/>
      <c r="M567" s="11"/>
      <c r="O567" s="11" t="s">
        <v>133</v>
      </c>
      <c r="P567" s="11" t="s">
        <v>37</v>
      </c>
      <c r="X567" s="17" t="str">
        <f>IFERROR(VLOOKUP(TablaRequerimientos[[#This Row],[ID de orden de trabajo+]],#REF!,11,FALSE),"Por validar")</f>
        <v>Por validar</v>
      </c>
      <c r="Y567" s="11" t="str">
        <f>IFERROR(VLOOKUP(TablaRequerimientos[[#This Row],[ID de orden de trabajo+]],#REF!,12,FALSE),"Por validar")</f>
        <v>Por validar</v>
      </c>
      <c r="Z567" s="11">
        <v>4.6296299842651933E-5</v>
      </c>
      <c r="AA567" s="11" t="s">
        <v>37</v>
      </c>
    </row>
    <row r="568" spans="1:27" x14ac:dyDescent="0.25">
      <c r="A568" s="30" t="s">
        <v>5169</v>
      </c>
      <c r="B568" t="s">
        <v>5170</v>
      </c>
      <c r="C568" t="s">
        <v>161</v>
      </c>
      <c r="D568" t="s">
        <v>150</v>
      </c>
      <c r="E568" t="s">
        <v>37</v>
      </c>
      <c r="F568" t="s">
        <v>124</v>
      </c>
      <c r="G568" s="12">
        <v>43853</v>
      </c>
      <c r="H568" s="13">
        <v>0.51678240740740744</v>
      </c>
      <c r="I568" s="12">
        <v>43853</v>
      </c>
      <c r="J568" s="13">
        <v>0.53133101851851849</v>
      </c>
      <c r="K568" s="31">
        <v>43854.550416666665</v>
      </c>
      <c r="L568" s="11"/>
      <c r="M568" s="11"/>
      <c r="O568" s="11" t="s">
        <v>144</v>
      </c>
      <c r="P568" s="11" t="s">
        <v>37</v>
      </c>
      <c r="X568" s="17" t="str">
        <f>IFERROR(VLOOKUP(TablaRequerimientos[[#This Row],[ID de orden de trabajo+]],#REF!,11,FALSE),"Por validar")</f>
        <v>Por validar</v>
      </c>
      <c r="Y568" s="11" t="str">
        <f>IFERROR(VLOOKUP(TablaRequerimientos[[#This Row],[ID de orden de trabajo+]],#REF!,12,FALSE),"Por validar")</f>
        <v>Por validar</v>
      </c>
      <c r="Z568" s="11">
        <v>-9.1435184731381014E-4</v>
      </c>
      <c r="AA568" s="11" t="s">
        <v>37</v>
      </c>
    </row>
    <row r="569" spans="1:27" x14ac:dyDescent="0.25">
      <c r="A569" s="30" t="s">
        <v>5171</v>
      </c>
      <c r="B569" t="s">
        <v>4594</v>
      </c>
      <c r="C569" t="s">
        <v>149</v>
      </c>
      <c r="D569" t="s">
        <v>150</v>
      </c>
      <c r="E569" t="s">
        <v>37</v>
      </c>
      <c r="F569" t="s">
        <v>111</v>
      </c>
      <c r="G569" s="12">
        <v>43853</v>
      </c>
      <c r="H569" s="13">
        <v>0.52495370370370364</v>
      </c>
      <c r="I569" s="12">
        <v>43853</v>
      </c>
      <c r="J569" s="13">
        <v>0.74996527777777777</v>
      </c>
      <c r="K569" s="31">
        <v>43854.802129629628</v>
      </c>
      <c r="L569" s="11"/>
      <c r="M569" s="11"/>
      <c r="O569" s="11" t="s">
        <v>3010</v>
      </c>
      <c r="P569" s="11" t="s">
        <v>37</v>
      </c>
      <c r="X569" s="17" t="str">
        <f>IFERROR(VLOOKUP(TablaRequerimientos[[#This Row],[ID de orden de trabajo+]],#REF!,11,FALSE),"Por validar")</f>
        <v>Por validar</v>
      </c>
      <c r="Y569" s="11" t="str">
        <f>IFERROR(VLOOKUP(TablaRequerimientos[[#This Row],[ID de orden de trabajo+]],#REF!,12,FALSE),"Por validar")</f>
        <v>Por validar</v>
      </c>
      <c r="Z569" s="11">
        <v>1.3310185167938471E-3</v>
      </c>
      <c r="AA569" s="11" t="s">
        <v>37</v>
      </c>
    </row>
    <row r="570" spans="1:27" x14ac:dyDescent="0.25">
      <c r="A570" s="30" t="s">
        <v>5172</v>
      </c>
      <c r="B570" t="s">
        <v>5173</v>
      </c>
      <c r="C570" t="s">
        <v>161</v>
      </c>
      <c r="D570" t="s">
        <v>150</v>
      </c>
      <c r="E570" t="s">
        <v>37</v>
      </c>
      <c r="F570" t="s">
        <v>124</v>
      </c>
      <c r="G570" s="12">
        <v>43853</v>
      </c>
      <c r="H570" s="13">
        <v>0.53260416666666666</v>
      </c>
      <c r="I570" s="12">
        <v>43853</v>
      </c>
      <c r="J570" s="13">
        <v>0.66773148148148154</v>
      </c>
      <c r="K570" s="31">
        <v>43854.700833333336</v>
      </c>
      <c r="L570" s="11"/>
      <c r="M570" s="11"/>
      <c r="O570" s="11" t="s">
        <v>162</v>
      </c>
      <c r="P570" s="11" t="s">
        <v>37</v>
      </c>
      <c r="X570" s="17" t="str">
        <f>IFERROR(VLOOKUP(TablaRequerimientos[[#This Row],[ID de orden de trabajo+]],#REF!,11,FALSE),"Por validar")</f>
        <v>Por validar</v>
      </c>
      <c r="Y570" s="11" t="str">
        <f>IFERROR(VLOOKUP(TablaRequerimientos[[#This Row],[ID de orden de trabajo+]],#REF!,12,FALSE),"Por validar")</f>
        <v>Por validar</v>
      </c>
      <c r="Z570" s="11">
        <v>1.7361110803904012E-4</v>
      </c>
      <c r="AA570" s="11" t="s">
        <v>37</v>
      </c>
    </row>
    <row r="571" spans="1:27" x14ac:dyDescent="0.25">
      <c r="A571" s="30" t="s">
        <v>5174</v>
      </c>
      <c r="B571" t="s">
        <v>5175</v>
      </c>
      <c r="C571" t="s">
        <v>32</v>
      </c>
      <c r="D571" t="s">
        <v>150</v>
      </c>
      <c r="E571" t="s">
        <v>37</v>
      </c>
      <c r="F571" t="s">
        <v>35</v>
      </c>
      <c r="G571" s="12">
        <v>43853</v>
      </c>
      <c r="H571" s="13">
        <v>0.60842592592592593</v>
      </c>
      <c r="I571" s="12">
        <v>43854</v>
      </c>
      <c r="J571" s="13">
        <v>0.48736111111111113</v>
      </c>
      <c r="K571" s="31">
        <v>43855.538136574076</v>
      </c>
      <c r="L571" s="11"/>
      <c r="M571" s="11"/>
      <c r="O571" s="11" t="s">
        <v>951</v>
      </c>
      <c r="P571" s="11" t="s">
        <v>37</v>
      </c>
      <c r="X571" s="17" t="str">
        <f>IFERROR(VLOOKUP(TablaRequerimientos[[#This Row],[ID de orden de trabajo+]],#REF!,11,FALSE),"Por validar")</f>
        <v>Por validar</v>
      </c>
      <c r="Y571" s="11" t="str">
        <f>IFERROR(VLOOKUP(TablaRequerimientos[[#This Row],[ID de orden de trabajo+]],#REF!,12,FALSE),"Por validar")</f>
        <v>Por validar</v>
      </c>
      <c r="Z571" s="11">
        <v>2.0833333110203966E-4</v>
      </c>
      <c r="AA571" s="11" t="s">
        <v>37</v>
      </c>
    </row>
    <row r="572" spans="1:27" x14ac:dyDescent="0.25">
      <c r="A572" s="30" t="s">
        <v>5176</v>
      </c>
      <c r="B572" t="s">
        <v>5177</v>
      </c>
      <c r="C572" t="s">
        <v>161</v>
      </c>
      <c r="D572" t="s">
        <v>150</v>
      </c>
      <c r="E572" t="s">
        <v>37</v>
      </c>
      <c r="F572" t="s">
        <v>111</v>
      </c>
      <c r="G572" s="12">
        <v>43853</v>
      </c>
      <c r="H572" s="13">
        <v>0.6780787037037036</v>
      </c>
      <c r="I572" s="12">
        <v>43853</v>
      </c>
      <c r="J572" s="13">
        <v>0.71363425925925927</v>
      </c>
      <c r="K572" s="31">
        <v>43854.802129629628</v>
      </c>
      <c r="L572" s="11"/>
      <c r="M572" s="11"/>
      <c r="O572" s="11" t="s">
        <v>72</v>
      </c>
      <c r="P572" s="11" t="s">
        <v>37</v>
      </c>
      <c r="X572" s="17" t="str">
        <f>IFERROR(VLOOKUP(TablaRequerimientos[[#This Row],[ID de orden de trabajo+]],#REF!,11,FALSE),"Por validar")</f>
        <v>Por validar</v>
      </c>
      <c r="Y572" s="11" t="str">
        <f>IFERROR(VLOOKUP(TablaRequerimientos[[#This Row],[ID de orden de trabajo+]],#REF!,12,FALSE),"Por validar")</f>
        <v>Por validar</v>
      </c>
      <c r="Z572" s="11">
        <v>0</v>
      </c>
      <c r="AA572" s="11" t="s">
        <v>37</v>
      </c>
    </row>
    <row r="573" spans="1:27" x14ac:dyDescent="0.25">
      <c r="A573" s="30" t="s">
        <v>5178</v>
      </c>
      <c r="B573" t="s">
        <v>5179</v>
      </c>
      <c r="C573" t="s">
        <v>871</v>
      </c>
      <c r="D573" t="s">
        <v>150</v>
      </c>
      <c r="E573" t="s">
        <v>37</v>
      </c>
      <c r="F573" t="s">
        <v>124</v>
      </c>
      <c r="G573" s="12">
        <v>43853</v>
      </c>
      <c r="H573" s="13">
        <v>0.67667824074074068</v>
      </c>
      <c r="I573" s="12">
        <v>43853</v>
      </c>
      <c r="J573" s="13">
        <v>0.74945601851851851</v>
      </c>
      <c r="K573" s="31">
        <v>43854.802129629628</v>
      </c>
      <c r="L573" s="11"/>
      <c r="M573" s="11"/>
      <c r="O573" s="11" t="s">
        <v>100</v>
      </c>
      <c r="P573" s="11" t="s">
        <v>37</v>
      </c>
      <c r="X573" s="17" t="str">
        <f>IFERROR(VLOOKUP(TablaRequerimientos[[#This Row],[ID de orden de trabajo+]],#REF!,11,FALSE),"Por validar")</f>
        <v>Por validar</v>
      </c>
      <c r="Y573" s="11" t="str">
        <f>IFERROR(VLOOKUP(TablaRequerimientos[[#This Row],[ID de orden de trabajo+]],#REF!,12,FALSE),"Por validar")</f>
        <v>Por validar</v>
      </c>
      <c r="Z573" s="11">
        <v>-8.2175925490446389E-4</v>
      </c>
      <c r="AA573" s="11" t="s">
        <v>37</v>
      </c>
    </row>
    <row r="574" spans="1:27" x14ac:dyDescent="0.25">
      <c r="A574" s="30" t="s">
        <v>5180</v>
      </c>
      <c r="B574" t="s">
        <v>5181</v>
      </c>
      <c r="C574" t="s">
        <v>395</v>
      </c>
      <c r="D574" t="s">
        <v>150</v>
      </c>
      <c r="E574" t="s">
        <v>37</v>
      </c>
      <c r="F574" t="s">
        <v>111</v>
      </c>
      <c r="G574" s="12">
        <v>43853</v>
      </c>
      <c r="H574" s="13">
        <v>0.69005787037037036</v>
      </c>
      <c r="I574" s="12">
        <v>43853</v>
      </c>
      <c r="J574" s="13">
        <v>0.74517361111111102</v>
      </c>
      <c r="K574" s="31">
        <v>43854.802129629628</v>
      </c>
      <c r="L574" s="11"/>
      <c r="M574" s="11"/>
      <c r="O574" s="11" t="s">
        <v>144</v>
      </c>
      <c r="P574" s="11" t="s">
        <v>37</v>
      </c>
      <c r="X574" s="17" t="str">
        <f>IFERROR(VLOOKUP(TablaRequerimientos[[#This Row],[ID de orden de trabajo+]],#REF!,11,FALSE),"Por validar")</f>
        <v>Por validar</v>
      </c>
      <c r="Y574" s="11" t="str">
        <f>IFERROR(VLOOKUP(TablaRequerimientos[[#This Row],[ID de orden de trabajo+]],#REF!,12,FALSE),"Por validar")</f>
        <v>Por validar</v>
      </c>
      <c r="Z574" s="11">
        <v>0</v>
      </c>
      <c r="AA574" s="11" t="s">
        <v>37</v>
      </c>
    </row>
    <row r="575" spans="1:27" x14ac:dyDescent="0.25">
      <c r="A575" s="30" t="s">
        <v>5182</v>
      </c>
      <c r="B575" t="s">
        <v>5183</v>
      </c>
      <c r="C575" t="s">
        <v>161</v>
      </c>
      <c r="D575" t="s">
        <v>150</v>
      </c>
      <c r="E575" t="s">
        <v>37</v>
      </c>
      <c r="F575" t="s">
        <v>111</v>
      </c>
      <c r="G575" s="12">
        <v>43853</v>
      </c>
      <c r="H575" s="13">
        <v>0.69337962962962962</v>
      </c>
      <c r="I575" s="12">
        <v>43853</v>
      </c>
      <c r="J575" s="13">
        <v>0.71868055555555566</v>
      </c>
      <c r="K575" s="31">
        <v>43854.802129629628</v>
      </c>
      <c r="L575" s="11"/>
      <c r="M575" s="11"/>
      <c r="O575" s="11" t="s">
        <v>185</v>
      </c>
      <c r="P575" s="11" t="s">
        <v>37</v>
      </c>
      <c r="X575" s="17" t="str">
        <f>IFERROR(VLOOKUP(TablaRequerimientos[[#This Row],[ID de orden de trabajo+]],#REF!,11,FALSE),"Por validar")</f>
        <v>Por validar</v>
      </c>
      <c r="Y575" s="11" t="str">
        <f>IFERROR(VLOOKUP(TablaRequerimientos[[#This Row],[ID de orden de trabajo+]],#REF!,12,FALSE),"Por validar")</f>
        <v>Por validar</v>
      </c>
      <c r="Z575" s="11">
        <v>2.0833333110203966E-4</v>
      </c>
      <c r="AA575" s="11" t="s">
        <v>37</v>
      </c>
    </row>
    <row r="576" spans="1:27" x14ac:dyDescent="0.25">
      <c r="A576" s="30" t="s">
        <v>5184</v>
      </c>
      <c r="B576" t="s">
        <v>5185</v>
      </c>
      <c r="C576" t="s">
        <v>462</v>
      </c>
      <c r="D576" t="s">
        <v>150</v>
      </c>
      <c r="E576" t="s">
        <v>37</v>
      </c>
      <c r="F576" t="s">
        <v>111</v>
      </c>
      <c r="G576" s="12">
        <v>43853</v>
      </c>
      <c r="H576" s="13">
        <v>0.73320601851851863</v>
      </c>
      <c r="I576" s="12">
        <v>43859</v>
      </c>
      <c r="J576" s="13">
        <v>0.64891203703703704</v>
      </c>
      <c r="K576" s="31">
        <v>43860.704629629632</v>
      </c>
      <c r="L576" s="11"/>
      <c r="M576" s="11"/>
      <c r="O576" s="11" t="s">
        <v>3226</v>
      </c>
      <c r="P576" s="11" t="s">
        <v>37</v>
      </c>
      <c r="X576" s="17" t="str">
        <f>IFERROR(VLOOKUP(TablaRequerimientos[[#This Row],[ID de orden de trabajo+]],#REF!,11,FALSE),"Por validar")</f>
        <v>Por validar</v>
      </c>
      <c r="Y576" s="11" t="str">
        <f>IFERROR(VLOOKUP(TablaRequerimientos[[#This Row],[ID de orden de trabajo+]],#REF!,12,FALSE),"Por validar")</f>
        <v>Por validar</v>
      </c>
      <c r="Z576" s="11">
        <v>2.3148153559304774E-5</v>
      </c>
      <c r="AA576" s="11" t="s">
        <v>37</v>
      </c>
    </row>
    <row r="577" spans="1:27" x14ac:dyDescent="0.25">
      <c r="A577" s="30" t="s">
        <v>5186</v>
      </c>
      <c r="B577" t="s">
        <v>5187</v>
      </c>
      <c r="C577" t="s">
        <v>395</v>
      </c>
      <c r="D577" t="s">
        <v>150</v>
      </c>
      <c r="E577" t="s">
        <v>37</v>
      </c>
      <c r="F577" t="s">
        <v>111</v>
      </c>
      <c r="G577" s="12">
        <v>43853</v>
      </c>
      <c r="H577" s="13">
        <v>0.65039351851851845</v>
      </c>
      <c r="I577" s="12">
        <v>43853</v>
      </c>
      <c r="J577" s="13">
        <v>0.7442939814814814</v>
      </c>
      <c r="K577" s="31">
        <v>43854.802129629628</v>
      </c>
      <c r="L577" s="11"/>
      <c r="M577" s="11"/>
      <c r="O577" s="11" t="s">
        <v>876</v>
      </c>
      <c r="P577" s="11" t="s">
        <v>37</v>
      </c>
      <c r="X577" s="17" t="str">
        <f>IFERROR(VLOOKUP(TablaRequerimientos[[#This Row],[ID de orden de trabajo+]],#REF!,11,FALSE),"Por validar")</f>
        <v>Por validar</v>
      </c>
      <c r="Y577" s="11" t="str">
        <f>IFERROR(VLOOKUP(TablaRequerimientos[[#This Row],[ID de orden de trabajo+]],#REF!,12,FALSE),"Por validar")</f>
        <v>Por validar</v>
      </c>
      <c r="Z577" s="11">
        <v>1.6203703853534535E-4</v>
      </c>
      <c r="AA577" s="11" t="s">
        <v>37</v>
      </c>
    </row>
    <row r="578" spans="1:27" x14ac:dyDescent="0.25">
      <c r="A578" s="30" t="s">
        <v>5188</v>
      </c>
      <c r="B578" t="s">
        <v>5189</v>
      </c>
      <c r="C578" t="s">
        <v>395</v>
      </c>
      <c r="D578" t="s">
        <v>150</v>
      </c>
      <c r="E578" t="s">
        <v>37</v>
      </c>
      <c r="F578" t="s">
        <v>111</v>
      </c>
      <c r="G578" s="12">
        <v>43853</v>
      </c>
      <c r="H578" s="13">
        <v>0.70518518518518514</v>
      </c>
      <c r="I578" s="12">
        <v>43853</v>
      </c>
      <c r="J578" s="13">
        <v>0.74592592592592588</v>
      </c>
      <c r="K578" s="31">
        <v>43854.802129629628</v>
      </c>
      <c r="L578" s="11"/>
      <c r="M578" s="11"/>
      <c r="O578" s="11" t="s">
        <v>356</v>
      </c>
      <c r="P578" s="11" t="s">
        <v>37</v>
      </c>
      <c r="X578" s="17" t="str">
        <f>IFERROR(VLOOKUP(TablaRequerimientos[[#This Row],[ID de orden de trabajo+]],#REF!,11,FALSE),"Por validar")</f>
        <v>Por validar</v>
      </c>
      <c r="Y578" s="11" t="str">
        <f>IFERROR(VLOOKUP(TablaRequerimientos[[#This Row],[ID de orden de trabajo+]],#REF!,12,FALSE),"Por validar")</f>
        <v>Por validar</v>
      </c>
      <c r="Z578" s="11">
        <v>1.1574076779652387E-5</v>
      </c>
      <c r="AA578" s="11" t="s">
        <v>37</v>
      </c>
    </row>
    <row r="579" spans="1:27" x14ac:dyDescent="0.25">
      <c r="A579" s="30" t="s">
        <v>5190</v>
      </c>
      <c r="B579" t="s">
        <v>5191</v>
      </c>
      <c r="C579" t="s">
        <v>462</v>
      </c>
      <c r="D579" t="s">
        <v>150</v>
      </c>
      <c r="E579" t="s">
        <v>37</v>
      </c>
      <c r="F579" t="s">
        <v>111</v>
      </c>
      <c r="G579" s="12">
        <v>43853</v>
      </c>
      <c r="H579" s="13">
        <v>0.73549768518518521</v>
      </c>
      <c r="I579" s="12">
        <v>43859</v>
      </c>
      <c r="J579" s="13">
        <v>0.66947916666666663</v>
      </c>
      <c r="K579" s="31">
        <v>43860.704629629632</v>
      </c>
      <c r="L579" s="11"/>
      <c r="M579" s="11"/>
      <c r="O579" s="11" t="s">
        <v>405</v>
      </c>
      <c r="P579" s="11" t="s">
        <v>37</v>
      </c>
      <c r="X579" s="17" t="str">
        <f>IFERROR(VLOOKUP(TablaRequerimientos[[#This Row],[ID de orden de trabajo+]],#REF!,11,FALSE),"Por validar")</f>
        <v>Por validar</v>
      </c>
      <c r="Y579" s="11" t="str">
        <f>IFERROR(VLOOKUP(TablaRequerimientos[[#This Row],[ID de orden de trabajo+]],#REF!,12,FALSE),"Por validar")</f>
        <v>Por validar</v>
      </c>
      <c r="Z579" s="11">
        <v>2.314814628334716E-5</v>
      </c>
      <c r="AA579" s="11" t="s">
        <v>37</v>
      </c>
    </row>
    <row r="580" spans="1:27" x14ac:dyDescent="0.25">
      <c r="A580" s="30" t="s">
        <v>5192</v>
      </c>
      <c r="B580" t="s">
        <v>5193</v>
      </c>
      <c r="C580" t="s">
        <v>4479</v>
      </c>
      <c r="D580" t="s">
        <v>150</v>
      </c>
      <c r="E580" t="s">
        <v>37</v>
      </c>
      <c r="F580" t="s">
        <v>35</v>
      </c>
      <c r="G580" s="12">
        <v>43854</v>
      </c>
      <c r="H580" s="13">
        <v>0.31993055555555555</v>
      </c>
      <c r="I580" s="12">
        <v>43854</v>
      </c>
      <c r="J580" s="13">
        <v>0.49641203703703707</v>
      </c>
      <c r="K580" s="31">
        <v>43855.538136574076</v>
      </c>
      <c r="L580" s="11"/>
      <c r="M580" s="11"/>
      <c r="O580" s="11" t="s">
        <v>133</v>
      </c>
      <c r="P580" s="11" t="s">
        <v>37</v>
      </c>
      <c r="X580" s="17" t="str">
        <f>IFERROR(VLOOKUP(TablaRequerimientos[[#This Row],[ID de orden de trabajo+]],#REF!,11,FALSE),"Por validar")</f>
        <v>Por validar</v>
      </c>
      <c r="Y580" s="11" t="str">
        <f>IFERROR(VLOOKUP(TablaRequerimientos[[#This Row],[ID de orden de trabajo+]],#REF!,12,FALSE),"Por validar")</f>
        <v>Por validar</v>
      </c>
      <c r="Z580" s="11">
        <v>9.2592592409346253E-5</v>
      </c>
      <c r="AA580" s="11" t="s">
        <v>37</v>
      </c>
    </row>
    <row r="581" spans="1:27" x14ac:dyDescent="0.25">
      <c r="A581" s="30" t="s">
        <v>5194</v>
      </c>
      <c r="B581" t="s">
        <v>5195</v>
      </c>
      <c r="C581" t="s">
        <v>161</v>
      </c>
      <c r="D581" t="s">
        <v>150</v>
      </c>
      <c r="E581" t="s">
        <v>37</v>
      </c>
      <c r="F581" t="s">
        <v>124</v>
      </c>
      <c r="G581" s="12">
        <v>43854</v>
      </c>
      <c r="H581" s="13">
        <v>0.39155092592592594</v>
      </c>
      <c r="I581" s="12">
        <v>43854</v>
      </c>
      <c r="J581" s="13">
        <v>0.47578703703703701</v>
      </c>
      <c r="K581" s="31">
        <v>43855.538136574076</v>
      </c>
      <c r="L581" s="11"/>
      <c r="M581" s="11"/>
      <c r="O581" s="11" t="s">
        <v>486</v>
      </c>
      <c r="P581" s="11" t="s">
        <v>37</v>
      </c>
      <c r="X581" s="17" t="str">
        <f>IFERROR(VLOOKUP(TablaRequerimientos[[#This Row],[ID de orden de trabajo+]],#REF!,11,FALSE),"Por validar")</f>
        <v>Por validar</v>
      </c>
      <c r="Y581" s="11" t="str">
        <f>IFERROR(VLOOKUP(TablaRequerimientos[[#This Row],[ID de orden de trabajo+]],#REF!,12,FALSE),"Por validar")</f>
        <v>Por validar</v>
      </c>
      <c r="Z581" s="11">
        <v>0</v>
      </c>
      <c r="AA581" s="11" t="s">
        <v>37</v>
      </c>
    </row>
    <row r="582" spans="1:27" x14ac:dyDescent="0.25">
      <c r="A582" s="30" t="s">
        <v>5196</v>
      </c>
      <c r="B582" t="s">
        <v>5197</v>
      </c>
      <c r="C582" t="s">
        <v>161</v>
      </c>
      <c r="D582" t="s">
        <v>150</v>
      </c>
      <c r="E582" t="s">
        <v>37</v>
      </c>
      <c r="F582" t="s">
        <v>124</v>
      </c>
      <c r="G582" s="12">
        <v>43853</v>
      </c>
      <c r="H582" s="13">
        <v>0.71578703703703705</v>
      </c>
      <c r="I582" s="12">
        <v>43853</v>
      </c>
      <c r="J582" s="13">
        <v>0.75362268518518516</v>
      </c>
      <c r="K582" s="31">
        <v>43854.802129629628</v>
      </c>
      <c r="L582" s="11"/>
      <c r="M582" s="11"/>
      <c r="O582" s="11" t="s">
        <v>1942</v>
      </c>
      <c r="P582" s="11" t="s">
        <v>37</v>
      </c>
      <c r="X582" s="17" t="str">
        <f>IFERROR(VLOOKUP(TablaRequerimientos[[#This Row],[ID de orden de trabajo+]],#REF!,11,FALSE),"Por validar")</f>
        <v>Por validar</v>
      </c>
      <c r="Y582" s="11" t="str">
        <f>IFERROR(VLOOKUP(TablaRequerimientos[[#This Row],[ID de orden de trabajo+]],#REF!,12,FALSE),"Por validar")</f>
        <v>Por validar</v>
      </c>
      <c r="Z582" s="11">
        <v>1.377314816636499E-3</v>
      </c>
      <c r="AA582" s="11" t="s">
        <v>37</v>
      </c>
    </row>
    <row r="583" spans="1:27" x14ac:dyDescent="0.25">
      <c r="A583" s="30" t="s">
        <v>5198</v>
      </c>
      <c r="B583" t="s">
        <v>4617</v>
      </c>
      <c r="C583" t="s">
        <v>395</v>
      </c>
      <c r="D583" t="s">
        <v>150</v>
      </c>
      <c r="E583" t="s">
        <v>37</v>
      </c>
      <c r="F583" t="s">
        <v>111</v>
      </c>
      <c r="G583" s="12">
        <v>43854</v>
      </c>
      <c r="H583" s="13">
        <v>0.26586805555555554</v>
      </c>
      <c r="I583" s="12">
        <v>43854</v>
      </c>
      <c r="J583" s="13">
        <v>0.37951388888888887</v>
      </c>
      <c r="K583" s="31">
        <v>43855.473738425928</v>
      </c>
      <c r="L583" s="11"/>
      <c r="M583" s="11"/>
      <c r="O583" s="11" t="s">
        <v>40</v>
      </c>
      <c r="P583" s="11" t="s">
        <v>37</v>
      </c>
      <c r="X583" s="17" t="str">
        <f>IFERROR(VLOOKUP(TablaRequerimientos[[#This Row],[ID de orden de trabajo+]],#REF!,11,FALSE),"Por validar")</f>
        <v>Por validar</v>
      </c>
      <c r="Y583" s="11" t="str">
        <f>IFERROR(VLOOKUP(TablaRequerimientos[[#This Row],[ID de orden de trabajo+]],#REF!,12,FALSE),"Por validar")</f>
        <v>Por validar</v>
      </c>
      <c r="Z583" s="11">
        <v>-9.824074074276723E-2</v>
      </c>
      <c r="AA583" s="11" t="s">
        <v>37</v>
      </c>
    </row>
    <row r="584" spans="1:27" x14ac:dyDescent="0.25">
      <c r="A584" s="30" t="s">
        <v>5199</v>
      </c>
      <c r="B584" t="s">
        <v>4881</v>
      </c>
      <c r="C584" t="s">
        <v>395</v>
      </c>
      <c r="D584" t="s">
        <v>150</v>
      </c>
      <c r="E584" t="s">
        <v>37</v>
      </c>
      <c r="F584" t="s">
        <v>111</v>
      </c>
      <c r="G584" s="12">
        <v>43854</v>
      </c>
      <c r="H584" s="13">
        <v>0.38462962962962965</v>
      </c>
      <c r="I584" s="12">
        <v>43854</v>
      </c>
      <c r="J584" s="13">
        <v>0.38611111111111113</v>
      </c>
      <c r="K584" s="31">
        <v>43855.473738425928</v>
      </c>
      <c r="L584" s="11"/>
      <c r="M584" s="11"/>
      <c r="O584" s="11" t="s">
        <v>48</v>
      </c>
      <c r="P584" s="11" t="s">
        <v>37</v>
      </c>
      <c r="X584" s="17" t="str">
        <f>IFERROR(VLOOKUP(TablaRequerimientos[[#This Row],[ID de orden de trabajo+]],#REF!,11,FALSE),"Por validar")</f>
        <v>Por validar</v>
      </c>
      <c r="Y584" s="11" t="str">
        <f>IFERROR(VLOOKUP(TablaRequerimientos[[#This Row],[ID de orden de trabajo+]],#REF!,12,FALSE),"Por validar")</f>
        <v>Por validar</v>
      </c>
      <c r="Z584" s="11">
        <v>0</v>
      </c>
      <c r="AA584" s="11" t="s">
        <v>37</v>
      </c>
    </row>
    <row r="585" spans="1:27" x14ac:dyDescent="0.25">
      <c r="A585" s="30" t="s">
        <v>5200</v>
      </c>
      <c r="B585" t="s">
        <v>4963</v>
      </c>
      <c r="C585" t="s">
        <v>395</v>
      </c>
      <c r="D585" t="s">
        <v>150</v>
      </c>
      <c r="E585" t="s">
        <v>37</v>
      </c>
      <c r="F585" t="s">
        <v>111</v>
      </c>
      <c r="G585" s="12">
        <v>43854</v>
      </c>
      <c r="H585" s="13">
        <v>0.46304398148148151</v>
      </c>
      <c r="I585" s="12">
        <v>43857</v>
      </c>
      <c r="J585" s="13">
        <v>0.46416666666666667</v>
      </c>
      <c r="K585" s="31">
        <v>43858.474664351852</v>
      </c>
      <c r="L585" s="11"/>
      <c r="M585" s="11"/>
      <c r="O585" s="11" t="s">
        <v>2012</v>
      </c>
      <c r="P585" s="11" t="s">
        <v>37</v>
      </c>
      <c r="X585" s="17" t="str">
        <f>IFERROR(VLOOKUP(TablaRequerimientos[[#This Row],[ID de orden de trabajo+]],#REF!,11,FALSE),"Por validar")</f>
        <v>Por validar</v>
      </c>
      <c r="Y585" s="11" t="str">
        <f>IFERROR(VLOOKUP(TablaRequerimientos[[#This Row],[ID de orden de trabajo+]],#REF!,12,FALSE),"Por validar")</f>
        <v>Por validar</v>
      </c>
      <c r="Z585" s="11">
        <v>4.6296292566694319E-5</v>
      </c>
      <c r="AA585" s="11" t="s">
        <v>37</v>
      </c>
    </row>
    <row r="586" spans="1:27" x14ac:dyDescent="0.25">
      <c r="A586" s="30" t="s">
        <v>5201</v>
      </c>
      <c r="B586" t="s">
        <v>5202</v>
      </c>
      <c r="C586" t="s">
        <v>149</v>
      </c>
      <c r="D586" t="s">
        <v>150</v>
      </c>
      <c r="E586" t="s">
        <v>101</v>
      </c>
      <c r="F586" t="s">
        <v>111</v>
      </c>
      <c r="G586" s="12">
        <v>43854</v>
      </c>
      <c r="H586" s="13">
        <v>0.4588888888888889</v>
      </c>
      <c r="I586" s="12">
        <v>43857</v>
      </c>
      <c r="J586" s="13">
        <v>0.52086805555555549</v>
      </c>
      <c r="K586" s="31">
        <v>43858.553530092591</v>
      </c>
      <c r="L586" s="11"/>
      <c r="M586" s="11"/>
      <c r="O586" s="11" t="s">
        <v>5203</v>
      </c>
      <c r="P586" s="11" t="s">
        <v>101</v>
      </c>
      <c r="X586" s="17" t="str">
        <f>IFERROR(VLOOKUP(TablaRequerimientos[[#This Row],[ID de orden de trabajo+]],#REF!,11,FALSE),"Por validar")</f>
        <v>Por validar</v>
      </c>
      <c r="Y586" s="11" t="str">
        <f>IFERROR(VLOOKUP(TablaRequerimientos[[#This Row],[ID de orden de trabajo+]],#REF!,12,FALSE),"Por validar")</f>
        <v>Por validar</v>
      </c>
      <c r="Z586" s="11">
        <v>2.314814628334716E-5</v>
      </c>
      <c r="AA586" s="11" t="s">
        <v>37</v>
      </c>
    </row>
    <row r="587" spans="1:27" x14ac:dyDescent="0.25">
      <c r="A587" s="30" t="s">
        <v>5204</v>
      </c>
      <c r="B587" t="s">
        <v>5205</v>
      </c>
      <c r="C587" t="s">
        <v>161</v>
      </c>
      <c r="D587" t="s">
        <v>150</v>
      </c>
      <c r="E587" t="s">
        <v>37</v>
      </c>
      <c r="F587" t="s">
        <v>124</v>
      </c>
      <c r="G587" s="12">
        <v>43854</v>
      </c>
      <c r="H587" s="13">
        <v>0.41163194444444445</v>
      </c>
      <c r="I587" s="12">
        <v>43854</v>
      </c>
      <c r="J587" s="13">
        <v>0.63826388888888885</v>
      </c>
      <c r="K587" s="31">
        <v>43855.702685185184</v>
      </c>
      <c r="L587" s="11"/>
      <c r="M587" s="11"/>
      <c r="O587" s="11" t="s">
        <v>832</v>
      </c>
      <c r="P587" s="11" t="s">
        <v>37</v>
      </c>
      <c r="X587" s="17" t="str">
        <f>IFERROR(VLOOKUP(TablaRequerimientos[[#This Row],[ID de orden de trabajo+]],#REF!,11,FALSE),"Por validar")</f>
        <v>Por validar</v>
      </c>
      <c r="Y587" s="11" t="str">
        <f>IFERROR(VLOOKUP(TablaRequerimientos[[#This Row],[ID de orden de trabajo+]],#REF!,12,FALSE),"Por validar")</f>
        <v>Por validar</v>
      </c>
      <c r="Z587" s="11">
        <v>2.314814628334716E-5</v>
      </c>
      <c r="AA587" s="11" t="s">
        <v>37</v>
      </c>
    </row>
    <row r="588" spans="1:27" x14ac:dyDescent="0.25">
      <c r="A588" s="30" t="s">
        <v>5206</v>
      </c>
      <c r="B588" t="s">
        <v>5207</v>
      </c>
      <c r="C588" t="s">
        <v>395</v>
      </c>
      <c r="D588" t="s">
        <v>150</v>
      </c>
      <c r="E588" t="s">
        <v>37</v>
      </c>
      <c r="F588" t="s">
        <v>111</v>
      </c>
      <c r="G588" s="12">
        <v>43854</v>
      </c>
      <c r="H588" s="13">
        <v>0.50313657407407408</v>
      </c>
      <c r="I588" s="12">
        <v>43854</v>
      </c>
      <c r="J588" s="13">
        <v>0.73666666666666669</v>
      </c>
      <c r="K588" s="31">
        <v>43855.796481481484</v>
      </c>
      <c r="L588" s="11"/>
      <c r="M588" s="11"/>
      <c r="O588" s="11" t="s">
        <v>858</v>
      </c>
      <c r="P588" s="11" t="s">
        <v>37</v>
      </c>
      <c r="X588" s="17" t="str">
        <f>IFERROR(VLOOKUP(TablaRequerimientos[[#This Row],[ID de orden de trabajo+]],#REF!,11,FALSE),"Por validar")</f>
        <v>Por validar</v>
      </c>
      <c r="Y588" s="11" t="str">
        <f>IFERROR(VLOOKUP(TablaRequerimientos[[#This Row],[ID de orden de trabajo+]],#REF!,12,FALSE),"Por validar")</f>
        <v>Por validar</v>
      </c>
      <c r="Z588" s="11">
        <v>-2.3148148466134444E-4</v>
      </c>
      <c r="AA588" s="11" t="s">
        <v>37</v>
      </c>
    </row>
    <row r="589" spans="1:27" x14ac:dyDescent="0.25">
      <c r="A589" s="30" t="s">
        <v>5208</v>
      </c>
      <c r="B589" t="s">
        <v>4313</v>
      </c>
      <c r="C589" t="s">
        <v>395</v>
      </c>
      <c r="D589" t="s">
        <v>150</v>
      </c>
      <c r="E589" t="s">
        <v>37</v>
      </c>
      <c r="F589" t="s">
        <v>111</v>
      </c>
      <c r="G589" s="12">
        <v>43854</v>
      </c>
      <c r="H589" s="13">
        <v>0.46643518518518517</v>
      </c>
      <c r="I589" s="12">
        <v>43854</v>
      </c>
      <c r="J589" s="13">
        <v>0.46908564814814818</v>
      </c>
      <c r="K589" s="31">
        <v>43855.473738425928</v>
      </c>
      <c r="L589" s="11"/>
      <c r="M589" s="11"/>
      <c r="O589" s="11" t="s">
        <v>116</v>
      </c>
      <c r="P589" s="11" t="s">
        <v>37</v>
      </c>
      <c r="X589" s="17" t="str">
        <f>IFERROR(VLOOKUP(TablaRequerimientos[[#This Row],[ID de orden de trabajo+]],#REF!,11,FALSE),"Por validar")</f>
        <v>Por validar</v>
      </c>
      <c r="Y589" s="11" t="str">
        <f>IFERROR(VLOOKUP(TablaRequerimientos[[#This Row],[ID de orden de trabajo+]],#REF!,12,FALSE),"Por validar")</f>
        <v>Por validar</v>
      </c>
      <c r="Z589" s="11" t="s">
        <v>7995</v>
      </c>
      <c r="AA589" s="11" t="s">
        <v>7995</v>
      </c>
    </row>
    <row r="590" spans="1:27" x14ac:dyDescent="0.25">
      <c r="A590" s="30" t="s">
        <v>5209</v>
      </c>
      <c r="B590" t="s">
        <v>5210</v>
      </c>
      <c r="C590" t="s">
        <v>395</v>
      </c>
      <c r="D590" t="s">
        <v>150</v>
      </c>
      <c r="E590" t="s">
        <v>37</v>
      </c>
      <c r="F590" t="s">
        <v>111</v>
      </c>
      <c r="G590" s="12">
        <v>43854</v>
      </c>
      <c r="H590" s="13">
        <v>0.54135416666666669</v>
      </c>
      <c r="I590" s="12">
        <v>43854</v>
      </c>
      <c r="J590" s="13">
        <v>0.58552083333333338</v>
      </c>
      <c r="K590" s="31">
        <v>43855.635949074072</v>
      </c>
      <c r="L590" s="11"/>
      <c r="M590" s="11"/>
      <c r="O590" s="11" t="s">
        <v>341</v>
      </c>
      <c r="P590" s="11" t="s">
        <v>37</v>
      </c>
      <c r="X590" s="17" t="str">
        <f>IFERROR(VLOOKUP(TablaRequerimientos[[#This Row],[ID de orden de trabajo+]],#REF!,11,FALSE),"Por validar")</f>
        <v>Por validar</v>
      </c>
      <c r="Y590" s="11" t="str">
        <f>IFERROR(VLOOKUP(TablaRequerimientos[[#This Row],[ID de orden de trabajo+]],#REF!,12,FALSE),"Por validar")</f>
        <v>Por validar</v>
      </c>
      <c r="Z590" s="11">
        <v>1.1574069503694773E-5</v>
      </c>
      <c r="AA590" s="11" t="s">
        <v>37</v>
      </c>
    </row>
    <row r="591" spans="1:27" x14ac:dyDescent="0.25">
      <c r="A591" s="30" t="s">
        <v>5211</v>
      </c>
      <c r="B591" t="s">
        <v>4313</v>
      </c>
      <c r="C591" t="s">
        <v>395</v>
      </c>
      <c r="D591" t="s">
        <v>150</v>
      </c>
      <c r="E591" t="s">
        <v>37</v>
      </c>
      <c r="F591" t="s">
        <v>111</v>
      </c>
      <c r="G591" s="12">
        <v>43854</v>
      </c>
      <c r="H591" s="13">
        <v>0.52322916666666663</v>
      </c>
      <c r="I591" s="12">
        <v>43854</v>
      </c>
      <c r="J591" s="13">
        <v>0.52376157407407409</v>
      </c>
      <c r="K591" s="31">
        <v>43855.538136574076</v>
      </c>
      <c r="L591" s="11"/>
      <c r="M591" s="11"/>
      <c r="O591" s="11" t="s">
        <v>133</v>
      </c>
      <c r="P591" s="11" t="s">
        <v>37</v>
      </c>
      <c r="X591" s="17" t="str">
        <f>IFERROR(VLOOKUP(TablaRequerimientos[[#This Row],[ID de orden de trabajo+]],#REF!,11,FALSE),"Por validar")</f>
        <v>Por validar</v>
      </c>
      <c r="Y591" s="11" t="str">
        <f>IFERROR(VLOOKUP(TablaRequerimientos[[#This Row],[ID de orden de trabajo+]],#REF!,12,FALSE),"Por validar")</f>
        <v>Por validar</v>
      </c>
      <c r="Z591" s="11" t="s">
        <v>7995</v>
      </c>
      <c r="AA591" s="11" t="s">
        <v>7995</v>
      </c>
    </row>
    <row r="592" spans="1:27" x14ac:dyDescent="0.25">
      <c r="A592" s="30" t="s">
        <v>5212</v>
      </c>
      <c r="B592" t="s">
        <v>5156</v>
      </c>
      <c r="C592" t="s">
        <v>149</v>
      </c>
      <c r="D592" t="s">
        <v>150</v>
      </c>
      <c r="E592" t="s">
        <v>37</v>
      </c>
      <c r="F592" t="s">
        <v>111</v>
      </c>
      <c r="G592" s="12">
        <v>43854</v>
      </c>
      <c r="H592" s="13">
        <v>0.51996527777777779</v>
      </c>
      <c r="I592" s="12">
        <v>43857</v>
      </c>
      <c r="J592" s="13">
        <v>0.72165509259259253</v>
      </c>
      <c r="K592" s="31">
        <v>43858.788946759261</v>
      </c>
      <c r="L592" s="11"/>
      <c r="M592" s="11"/>
      <c r="O592" s="11" t="s">
        <v>1536</v>
      </c>
      <c r="P592" s="11" t="s">
        <v>37</v>
      </c>
      <c r="X592" s="17" t="str">
        <f>IFERROR(VLOOKUP(TablaRequerimientos[[#This Row],[ID de orden de trabajo+]],#REF!,11,FALSE),"Por validar")</f>
        <v>Por validar</v>
      </c>
      <c r="Y592" s="11" t="str">
        <f>IFERROR(VLOOKUP(TablaRequerimientos[[#This Row],[ID de orden de trabajo+]],#REF!,12,FALSE),"Por validar")</f>
        <v>Por validar</v>
      </c>
      <c r="Z592" s="11">
        <v>2.3148153559304774E-5</v>
      </c>
      <c r="AA592" s="11" t="s">
        <v>37</v>
      </c>
    </row>
    <row r="593" spans="1:27" x14ac:dyDescent="0.25">
      <c r="A593" s="30" t="s">
        <v>5213</v>
      </c>
      <c r="B593" t="s">
        <v>5214</v>
      </c>
      <c r="C593" t="s">
        <v>32</v>
      </c>
      <c r="D593" t="s">
        <v>150</v>
      </c>
      <c r="E593" t="s">
        <v>37</v>
      </c>
      <c r="F593" t="s">
        <v>111</v>
      </c>
      <c r="G593" s="12">
        <v>43854</v>
      </c>
      <c r="H593" s="13">
        <v>0.60537037037037034</v>
      </c>
      <c r="I593" s="12">
        <v>43858</v>
      </c>
      <c r="J593" s="13">
        <v>0.62293981481481475</v>
      </c>
      <c r="K593" s="31">
        <v>43859.639108796298</v>
      </c>
      <c r="L593" s="11"/>
      <c r="M593" s="11"/>
      <c r="O593" s="11" t="s">
        <v>2269</v>
      </c>
      <c r="P593" s="11" t="s">
        <v>37</v>
      </c>
      <c r="X593" s="17" t="str">
        <f>IFERROR(VLOOKUP(TablaRequerimientos[[#This Row],[ID de orden de trabajo+]],#REF!,11,FALSE),"Por validar")</f>
        <v>Por validar</v>
      </c>
      <c r="Y593" s="11" t="str">
        <f>IFERROR(VLOOKUP(TablaRequerimientos[[#This Row],[ID de orden de trabajo+]],#REF!,12,FALSE),"Por validar")</f>
        <v>Por validar</v>
      </c>
      <c r="Z593" s="11">
        <v>4.6296299842651933E-5</v>
      </c>
      <c r="AA593" s="11" t="s">
        <v>37</v>
      </c>
    </row>
    <row r="594" spans="1:27" x14ac:dyDescent="0.25">
      <c r="A594" s="30" t="s">
        <v>5215</v>
      </c>
      <c r="B594" t="s">
        <v>4838</v>
      </c>
      <c r="C594" t="s">
        <v>161</v>
      </c>
      <c r="D594" t="s">
        <v>150</v>
      </c>
      <c r="E594" t="s">
        <v>37</v>
      </c>
      <c r="F594" t="s">
        <v>111</v>
      </c>
      <c r="G594" s="12">
        <v>43854</v>
      </c>
      <c r="H594" s="13">
        <v>0.67466435185185192</v>
      </c>
      <c r="I594" s="12">
        <v>43857</v>
      </c>
      <c r="J594" s="13">
        <v>0.49114583333333334</v>
      </c>
      <c r="K594" s="31">
        <v>43858.553530092591</v>
      </c>
      <c r="L594" s="11"/>
      <c r="M594" s="11"/>
      <c r="O594" s="11" t="s">
        <v>549</v>
      </c>
      <c r="P594" s="11" t="s">
        <v>37</v>
      </c>
      <c r="X594" s="17" t="str">
        <f>IFERROR(VLOOKUP(TablaRequerimientos[[#This Row],[ID de orden de trabajo+]],#REF!,11,FALSE),"Por validar")</f>
        <v>Por validar</v>
      </c>
      <c r="Y594" s="11" t="str">
        <f>IFERROR(VLOOKUP(TablaRequerimientos[[#This Row],[ID de orden de trabajo+]],#REF!,12,FALSE),"Por validar")</f>
        <v>Por validar</v>
      </c>
      <c r="Z594" s="11">
        <v>-2.5694444484543055E-3</v>
      </c>
      <c r="AA594" s="11" t="s">
        <v>37</v>
      </c>
    </row>
    <row r="595" spans="1:27" x14ac:dyDescent="0.25">
      <c r="A595" s="30" t="s">
        <v>5216</v>
      </c>
      <c r="B595" t="s">
        <v>4315</v>
      </c>
      <c r="C595" t="s">
        <v>161</v>
      </c>
      <c r="D595" t="s">
        <v>150</v>
      </c>
      <c r="E595" t="s">
        <v>37</v>
      </c>
      <c r="F595" t="s">
        <v>124</v>
      </c>
      <c r="G595" s="12">
        <v>43854</v>
      </c>
      <c r="H595" s="13">
        <v>0.71333333333333337</v>
      </c>
      <c r="I595" s="12">
        <v>43854</v>
      </c>
      <c r="J595" s="13">
        <v>0.73403935185185187</v>
      </c>
      <c r="K595" s="31">
        <v>43855.796481481484</v>
      </c>
      <c r="L595" s="11"/>
      <c r="M595" s="11"/>
      <c r="O595" s="11" t="s">
        <v>431</v>
      </c>
      <c r="P595" s="11" t="s">
        <v>37</v>
      </c>
      <c r="X595" s="17" t="str">
        <f>IFERROR(VLOOKUP(TablaRequerimientos[[#This Row],[ID de orden de trabajo+]],#REF!,11,FALSE),"Por validar")</f>
        <v>Por validar</v>
      </c>
      <c r="Y595" s="11" t="str">
        <f>IFERROR(VLOOKUP(TablaRequerimientos[[#This Row],[ID de orden de trabajo+]],#REF!,12,FALSE),"Por validar")</f>
        <v>Por validar</v>
      </c>
      <c r="Z595" s="11">
        <v>2.314814628334716E-5</v>
      </c>
      <c r="AA595" s="11" t="s">
        <v>37</v>
      </c>
    </row>
    <row r="596" spans="1:27" x14ac:dyDescent="0.25">
      <c r="A596" s="30" t="s">
        <v>5217</v>
      </c>
      <c r="B596" t="s">
        <v>5218</v>
      </c>
      <c r="C596" t="s">
        <v>161</v>
      </c>
      <c r="D596" t="s">
        <v>150</v>
      </c>
      <c r="E596" t="s">
        <v>37</v>
      </c>
      <c r="F596" t="s">
        <v>124</v>
      </c>
      <c r="G596" s="12">
        <v>43854</v>
      </c>
      <c r="H596" s="13">
        <v>0.66593749999999996</v>
      </c>
      <c r="I596" s="12">
        <v>43854</v>
      </c>
      <c r="J596" s="13">
        <v>0.72763888888888895</v>
      </c>
      <c r="K596" s="31">
        <v>43855.796481481484</v>
      </c>
      <c r="L596" s="11"/>
      <c r="M596" s="11"/>
      <c r="O596" s="11" t="s">
        <v>350</v>
      </c>
      <c r="P596" s="11" t="s">
        <v>37</v>
      </c>
      <c r="X596" s="17" t="str">
        <f>IFERROR(VLOOKUP(TablaRequerimientos[[#This Row],[ID de orden de trabajo+]],#REF!,11,FALSE),"Por validar")</f>
        <v>Por validar</v>
      </c>
      <c r="Y596" s="11" t="str">
        <f>IFERROR(VLOOKUP(TablaRequerimientos[[#This Row],[ID de orden de trabajo+]],#REF!,12,FALSE),"Por validar")</f>
        <v>Por validar</v>
      </c>
      <c r="Z596" s="11">
        <v>2.314814628334716E-5</v>
      </c>
      <c r="AA596" s="11" t="s">
        <v>37</v>
      </c>
    </row>
    <row r="597" spans="1:27" x14ac:dyDescent="0.25">
      <c r="A597" s="30" t="s">
        <v>5219</v>
      </c>
      <c r="B597" t="s">
        <v>5220</v>
      </c>
      <c r="C597" t="s">
        <v>462</v>
      </c>
      <c r="D597" t="s">
        <v>150</v>
      </c>
      <c r="E597" t="s">
        <v>37</v>
      </c>
      <c r="F597" t="s">
        <v>111</v>
      </c>
      <c r="G597" s="12">
        <v>43854</v>
      </c>
      <c r="H597" s="13">
        <v>0.70207175925925924</v>
      </c>
      <c r="I597" s="12">
        <v>43857</v>
      </c>
      <c r="J597" s="13">
        <v>0.70922453703703703</v>
      </c>
      <c r="K597" s="31">
        <v>43858.715543981481</v>
      </c>
      <c r="L597" s="11"/>
      <c r="M597" s="11"/>
      <c r="O597" s="11" t="s">
        <v>2903</v>
      </c>
      <c r="P597" s="11" t="s">
        <v>37</v>
      </c>
      <c r="X597" s="17" t="str">
        <f>IFERROR(VLOOKUP(TablaRequerimientos[[#This Row],[ID de orden de trabajo+]],#REF!,11,FALSE),"Por validar")</f>
        <v>Por validar</v>
      </c>
      <c r="Y597" s="11" t="str">
        <f>IFERROR(VLOOKUP(TablaRequerimientos[[#This Row],[ID de orden de trabajo+]],#REF!,12,FALSE),"Por validar")</f>
        <v>Por validar</v>
      </c>
      <c r="Z597" s="11">
        <v>2.314814628334716E-5</v>
      </c>
      <c r="AA597" s="11" t="s">
        <v>37</v>
      </c>
    </row>
    <row r="598" spans="1:27" x14ac:dyDescent="0.25">
      <c r="A598" s="30" t="s">
        <v>5221</v>
      </c>
      <c r="B598" t="s">
        <v>5222</v>
      </c>
      <c r="C598" t="s">
        <v>161</v>
      </c>
      <c r="D598" t="s">
        <v>150</v>
      </c>
      <c r="E598" t="s">
        <v>37</v>
      </c>
      <c r="F598" t="s">
        <v>111</v>
      </c>
      <c r="G598" s="12">
        <v>43854</v>
      </c>
      <c r="H598" s="13">
        <v>0.74070601851851858</v>
      </c>
      <c r="I598" s="12">
        <v>43855</v>
      </c>
      <c r="J598" s="13">
        <v>6.267361111111111E-2</v>
      </c>
      <c r="K598" s="31">
        <v>43856.128125000003</v>
      </c>
      <c r="L598" s="11"/>
      <c r="M598" s="11"/>
      <c r="O598" s="11" t="s">
        <v>40</v>
      </c>
      <c r="P598" s="11" t="s">
        <v>37</v>
      </c>
      <c r="X598" s="17" t="str">
        <f>IFERROR(VLOOKUP(TablaRequerimientos[[#This Row],[ID de orden de trabajo+]],#REF!,11,FALSE),"Por validar")</f>
        <v>Por validar</v>
      </c>
      <c r="Y598" s="11" t="str">
        <f>IFERROR(VLOOKUP(TablaRequerimientos[[#This Row],[ID de orden de trabajo+]],#REF!,12,FALSE),"Por validar")</f>
        <v>Por validar</v>
      </c>
      <c r="Z598" s="11">
        <v>1.1342592624714598E-3</v>
      </c>
      <c r="AA598" s="11" t="s">
        <v>37</v>
      </c>
    </row>
    <row r="599" spans="1:27" x14ac:dyDescent="0.25">
      <c r="A599" s="30" t="s">
        <v>5223</v>
      </c>
      <c r="B599" t="s">
        <v>5224</v>
      </c>
      <c r="C599" t="s">
        <v>161</v>
      </c>
      <c r="D599" t="s">
        <v>150</v>
      </c>
      <c r="E599" t="s">
        <v>37</v>
      </c>
      <c r="F599" t="s">
        <v>111</v>
      </c>
      <c r="G599" s="12">
        <v>43854</v>
      </c>
      <c r="H599" s="13">
        <v>0.75967592592592592</v>
      </c>
      <c r="I599" s="12">
        <v>43859</v>
      </c>
      <c r="J599" s="13">
        <v>0.66615740740740736</v>
      </c>
      <c r="K599" s="31">
        <v>43860.704629629632</v>
      </c>
      <c r="L599" s="11"/>
      <c r="M599" s="11"/>
      <c r="O599" s="11" t="s">
        <v>5225</v>
      </c>
      <c r="P599" s="11" t="s">
        <v>37</v>
      </c>
      <c r="X599" s="17" t="str">
        <f>IFERROR(VLOOKUP(TablaRequerimientos[[#This Row],[ID de orden de trabajo+]],#REF!,11,FALSE),"Por validar")</f>
        <v>Por validar</v>
      </c>
      <c r="Y599" s="11" t="str">
        <f>IFERROR(VLOOKUP(TablaRequerimientos[[#This Row],[ID de orden de trabajo+]],#REF!,12,FALSE),"Por validar")</f>
        <v>Por validar</v>
      </c>
      <c r="Z599" s="11">
        <v>-4.9768518510973081E-4</v>
      </c>
      <c r="AA599" s="11" t="s">
        <v>37</v>
      </c>
    </row>
    <row r="600" spans="1:27" x14ac:dyDescent="0.25">
      <c r="A600" s="30" t="s">
        <v>5226</v>
      </c>
      <c r="B600" t="s">
        <v>5227</v>
      </c>
      <c r="C600" t="s">
        <v>4479</v>
      </c>
      <c r="D600" t="s">
        <v>150</v>
      </c>
      <c r="E600" t="s">
        <v>37</v>
      </c>
      <c r="F600" t="s">
        <v>35</v>
      </c>
      <c r="G600" s="12">
        <v>43857</v>
      </c>
      <c r="H600" s="13">
        <v>0.27545138888888893</v>
      </c>
      <c r="I600" s="12">
        <v>43857</v>
      </c>
      <c r="J600" s="13">
        <v>0.65554398148148152</v>
      </c>
      <c r="K600" s="31">
        <v>43858.715543981481</v>
      </c>
      <c r="L600" s="11"/>
      <c r="M600" s="11"/>
      <c r="O600" s="11" t="s">
        <v>5228</v>
      </c>
      <c r="P600" s="11" t="s">
        <v>37</v>
      </c>
      <c r="X600" s="17" t="str">
        <f>IFERROR(VLOOKUP(TablaRequerimientos[[#This Row],[ID de orden de trabajo+]],#REF!,11,FALSE),"Por validar")</f>
        <v>Por validar</v>
      </c>
      <c r="Y600" s="11" t="str">
        <f>IFERROR(VLOOKUP(TablaRequerimientos[[#This Row],[ID de orden de trabajo+]],#REF!,12,FALSE),"Por validar")</f>
        <v>Por validar</v>
      </c>
      <c r="Z600" s="11">
        <v>0</v>
      </c>
      <c r="AA600" s="11" t="s">
        <v>37</v>
      </c>
    </row>
    <row r="601" spans="1:27" x14ac:dyDescent="0.25">
      <c r="A601" s="30" t="s">
        <v>5229</v>
      </c>
      <c r="B601" t="s">
        <v>4746</v>
      </c>
      <c r="C601" t="s">
        <v>395</v>
      </c>
      <c r="D601" t="s">
        <v>110</v>
      </c>
      <c r="E601" t="s">
        <v>37</v>
      </c>
      <c r="F601" t="s">
        <v>111</v>
      </c>
      <c r="G601" s="12">
        <v>43857</v>
      </c>
      <c r="H601" s="13">
        <v>0.36258101851851854</v>
      </c>
      <c r="I601" s="12">
        <v>43857</v>
      </c>
      <c r="J601" s="13">
        <v>0.36342592592592587</v>
      </c>
      <c r="K601" s="31">
        <v>43858.393923611111</v>
      </c>
      <c r="L601" s="11"/>
      <c r="M601" s="11"/>
      <c r="O601" s="11" t="s">
        <v>133</v>
      </c>
      <c r="P601" s="11" t="s">
        <v>37</v>
      </c>
      <c r="X601" s="17" t="str">
        <f>IFERROR(VLOOKUP(TablaRequerimientos[[#This Row],[ID de orden de trabajo+]],#REF!,11,FALSE),"Por validar")</f>
        <v>Por validar</v>
      </c>
      <c r="Y601" s="11" t="str">
        <f>IFERROR(VLOOKUP(TablaRequerimientos[[#This Row],[ID de orden de trabajo+]],#REF!,12,FALSE),"Por validar")</f>
        <v>Por validar</v>
      </c>
      <c r="Z601" s="11" t="s">
        <v>7995</v>
      </c>
      <c r="AA601" s="11" t="s">
        <v>7995</v>
      </c>
    </row>
    <row r="602" spans="1:27" x14ac:dyDescent="0.25">
      <c r="A602" s="30" t="s">
        <v>5230</v>
      </c>
      <c r="B602" t="s">
        <v>5231</v>
      </c>
      <c r="C602" t="s">
        <v>395</v>
      </c>
      <c r="D602" t="s">
        <v>110</v>
      </c>
      <c r="E602" t="s">
        <v>37</v>
      </c>
      <c r="F602" t="s">
        <v>111</v>
      </c>
      <c r="G602" s="12">
        <v>43857</v>
      </c>
      <c r="H602" s="13">
        <v>0.37841435185185185</v>
      </c>
      <c r="I602" s="12">
        <v>43857</v>
      </c>
      <c r="J602" s="13">
        <v>0.55285879629629631</v>
      </c>
      <c r="K602" s="31">
        <v>43858.553530092591</v>
      </c>
      <c r="L602" s="11"/>
      <c r="M602" s="11"/>
      <c r="O602" s="11" t="s">
        <v>573</v>
      </c>
      <c r="P602" s="11" t="s">
        <v>37</v>
      </c>
      <c r="X602" s="17" t="str">
        <f>IFERROR(VLOOKUP(TablaRequerimientos[[#This Row],[ID de orden de trabajo+]],#REF!,11,FALSE),"Por validar")</f>
        <v>Por validar</v>
      </c>
      <c r="Y602" s="11" t="str">
        <f>IFERROR(VLOOKUP(TablaRequerimientos[[#This Row],[ID de orden de trabajo+]],#REF!,12,FALSE),"Por validar")</f>
        <v>Por validar</v>
      </c>
      <c r="Z602" s="11">
        <v>2.314814628334716E-5</v>
      </c>
      <c r="AA602" s="11" t="s">
        <v>37</v>
      </c>
    </row>
    <row r="603" spans="1:27" x14ac:dyDescent="0.25">
      <c r="A603" s="30" t="s">
        <v>5232</v>
      </c>
      <c r="B603" t="s">
        <v>5233</v>
      </c>
      <c r="C603" t="s">
        <v>462</v>
      </c>
      <c r="D603" t="s">
        <v>150</v>
      </c>
      <c r="E603" t="s">
        <v>37</v>
      </c>
      <c r="F603" t="s">
        <v>111</v>
      </c>
      <c r="G603" s="12">
        <v>43857</v>
      </c>
      <c r="H603" s="13">
        <v>0.38864583333333336</v>
      </c>
      <c r="I603" s="12">
        <v>43857</v>
      </c>
      <c r="J603" s="13">
        <v>0.40009259259259261</v>
      </c>
      <c r="K603" s="31">
        <v>43858.474664351852</v>
      </c>
      <c r="L603" s="11"/>
      <c r="M603" s="11"/>
      <c r="O603" s="11" t="s">
        <v>356</v>
      </c>
      <c r="P603" s="11" t="s">
        <v>37</v>
      </c>
      <c r="X603" s="17" t="str">
        <f>IFERROR(VLOOKUP(TablaRequerimientos[[#This Row],[ID de orden de trabajo+]],#REF!,11,FALSE),"Por validar")</f>
        <v>Por validar</v>
      </c>
      <c r="Y603" s="11" t="str">
        <f>IFERROR(VLOOKUP(TablaRequerimientos[[#This Row],[ID de orden de trabajo+]],#REF!,12,FALSE),"Por validar")</f>
        <v>Por validar</v>
      </c>
      <c r="Z603" s="11">
        <v>1.1805555550381541E-3</v>
      </c>
      <c r="AA603" s="11" t="s">
        <v>37</v>
      </c>
    </row>
    <row r="604" spans="1:27" x14ac:dyDescent="0.25">
      <c r="A604" s="30" t="s">
        <v>5234</v>
      </c>
      <c r="B604" t="s">
        <v>4881</v>
      </c>
      <c r="C604" t="s">
        <v>395</v>
      </c>
      <c r="D604" t="s">
        <v>150</v>
      </c>
      <c r="E604" t="s">
        <v>37</v>
      </c>
      <c r="F604" t="s">
        <v>111</v>
      </c>
      <c r="G604" s="12">
        <v>43857</v>
      </c>
      <c r="H604" s="13">
        <v>0.40135416666666668</v>
      </c>
      <c r="I604" s="12">
        <v>43857</v>
      </c>
      <c r="J604" s="13">
        <v>0.40173611111111113</v>
      </c>
      <c r="K604" s="31">
        <v>43858.474664351852</v>
      </c>
      <c r="L604" s="11"/>
      <c r="M604" s="11"/>
      <c r="O604" s="11" t="s">
        <v>133</v>
      </c>
      <c r="P604" s="11" t="s">
        <v>37</v>
      </c>
      <c r="X604" s="17" t="str">
        <f>IFERROR(VLOOKUP(TablaRequerimientos[[#This Row],[ID de orden de trabajo+]],#REF!,11,FALSE),"Por validar")</f>
        <v>Por validar</v>
      </c>
      <c r="Y604" s="11" t="str">
        <f>IFERROR(VLOOKUP(TablaRequerimientos[[#This Row],[ID de orden de trabajo+]],#REF!,12,FALSE),"Por validar")</f>
        <v>Por validar</v>
      </c>
      <c r="Z604" s="11">
        <v>0</v>
      </c>
      <c r="AA604" s="11" t="s">
        <v>37</v>
      </c>
    </row>
    <row r="605" spans="1:27" x14ac:dyDescent="0.25">
      <c r="A605" s="30" t="s">
        <v>5235</v>
      </c>
      <c r="B605" t="s">
        <v>5236</v>
      </c>
      <c r="C605" t="s">
        <v>149</v>
      </c>
      <c r="D605" t="s">
        <v>150</v>
      </c>
      <c r="E605" t="s">
        <v>37</v>
      </c>
      <c r="F605" t="s">
        <v>111</v>
      </c>
      <c r="G605" s="12">
        <v>43857</v>
      </c>
      <c r="H605" s="13">
        <v>0.41630787037037037</v>
      </c>
      <c r="I605" s="12">
        <v>43857</v>
      </c>
      <c r="J605" s="13">
        <v>0.65224537037037034</v>
      </c>
      <c r="K605" s="31">
        <v>43858.715543981481</v>
      </c>
      <c r="L605" s="11"/>
      <c r="M605" s="11"/>
      <c r="O605" s="11" t="s">
        <v>5237</v>
      </c>
      <c r="P605" s="11" t="s">
        <v>37</v>
      </c>
      <c r="X605" s="17" t="str">
        <f>IFERROR(VLOOKUP(TablaRequerimientos[[#This Row],[ID de orden de trabajo+]],#REF!,11,FALSE),"Por validar")</f>
        <v>Por validar</v>
      </c>
      <c r="Y605" s="11" t="str">
        <f>IFERROR(VLOOKUP(TablaRequerimientos[[#This Row],[ID de orden de trabajo+]],#REF!,12,FALSE),"Por validar")</f>
        <v>Por validar</v>
      </c>
      <c r="Z605" s="11">
        <v>1.1574076779652387E-5</v>
      </c>
      <c r="AA605" s="11" t="s">
        <v>37</v>
      </c>
    </row>
    <row r="606" spans="1:27" x14ac:dyDescent="0.25">
      <c r="A606" s="30" t="s">
        <v>5238</v>
      </c>
      <c r="B606" t="s">
        <v>5239</v>
      </c>
      <c r="C606" t="s">
        <v>161</v>
      </c>
      <c r="D606" t="s">
        <v>150</v>
      </c>
      <c r="E606" t="s">
        <v>37</v>
      </c>
      <c r="F606" t="s">
        <v>111</v>
      </c>
      <c r="G606" s="12">
        <v>43857</v>
      </c>
      <c r="H606" s="13">
        <v>0.42313657407407407</v>
      </c>
      <c r="I606" s="12">
        <v>43857</v>
      </c>
      <c r="J606" s="13">
        <v>0.4959837962962963</v>
      </c>
      <c r="K606" s="31">
        <v>43858.553530092591</v>
      </c>
      <c r="L606" s="11"/>
      <c r="M606" s="11"/>
      <c r="O606" s="11" t="s">
        <v>3288</v>
      </c>
      <c r="P606" s="11" t="s">
        <v>37</v>
      </c>
      <c r="X606" s="17" t="str">
        <f>IFERROR(VLOOKUP(TablaRequerimientos[[#This Row],[ID de orden de trabajo+]],#REF!,11,FALSE),"Por validar")</f>
        <v>Por validar</v>
      </c>
      <c r="Y606" s="11" t="str">
        <f>IFERROR(VLOOKUP(TablaRequerimientos[[#This Row],[ID de orden de trabajo+]],#REF!,12,FALSE),"Por validar")</f>
        <v>Por validar</v>
      </c>
      <c r="Z606" s="11">
        <v>9.2592592409346253E-5</v>
      </c>
      <c r="AA606" s="11" t="s">
        <v>37</v>
      </c>
    </row>
    <row r="607" spans="1:27" x14ac:dyDescent="0.25">
      <c r="A607" s="30" t="s">
        <v>5240</v>
      </c>
      <c r="B607" t="s">
        <v>5241</v>
      </c>
      <c r="C607" t="s">
        <v>32</v>
      </c>
      <c r="D607" t="s">
        <v>150</v>
      </c>
      <c r="E607" t="s">
        <v>37</v>
      </c>
      <c r="F607" t="s">
        <v>35</v>
      </c>
      <c r="G607" s="12">
        <v>43857</v>
      </c>
      <c r="H607" s="13">
        <v>0.45009259259259254</v>
      </c>
      <c r="I607" s="12">
        <v>43857</v>
      </c>
      <c r="J607" s="13">
        <v>0.66075231481481478</v>
      </c>
      <c r="K607" s="31">
        <v>43858.715543981481</v>
      </c>
      <c r="L607" s="11"/>
      <c r="M607" s="11"/>
      <c r="O607" s="11" t="s">
        <v>398</v>
      </c>
      <c r="P607" s="11" t="s">
        <v>37</v>
      </c>
      <c r="X607" s="17" t="str">
        <f>IFERROR(VLOOKUP(TablaRequerimientos[[#This Row],[ID de orden de trabajo+]],#REF!,11,FALSE),"Por validar")</f>
        <v>Por validar</v>
      </c>
      <c r="Y607" s="11" t="str">
        <f>IFERROR(VLOOKUP(TablaRequerimientos[[#This Row],[ID de orden de trabajo+]],#REF!,12,FALSE),"Por validar")</f>
        <v>Por validar</v>
      </c>
      <c r="Z607" s="11">
        <v>1.1574069503694773E-5</v>
      </c>
      <c r="AA607" s="11" t="s">
        <v>37</v>
      </c>
    </row>
    <row r="608" spans="1:27" x14ac:dyDescent="0.25">
      <c r="A608" s="30" t="s">
        <v>5242</v>
      </c>
      <c r="B608" t="s">
        <v>4617</v>
      </c>
      <c r="C608" t="s">
        <v>395</v>
      </c>
      <c r="D608" t="s">
        <v>150</v>
      </c>
      <c r="E608" t="s">
        <v>37</v>
      </c>
      <c r="F608" t="s">
        <v>111</v>
      </c>
      <c r="G608" s="12">
        <v>43857</v>
      </c>
      <c r="H608" s="13">
        <v>0.30324074074074076</v>
      </c>
      <c r="I608" s="12">
        <v>43857</v>
      </c>
      <c r="J608" s="13">
        <v>0.54903935185185182</v>
      </c>
      <c r="K608" s="31">
        <v>43858.553530092591</v>
      </c>
      <c r="L608" s="11"/>
      <c r="M608" s="11"/>
      <c r="O608" s="11" t="s">
        <v>133</v>
      </c>
      <c r="P608" s="11" t="s">
        <v>37</v>
      </c>
      <c r="X608" s="17" t="str">
        <f>IFERROR(VLOOKUP(TablaRequerimientos[[#This Row],[ID de orden de trabajo+]],#REF!,11,FALSE),"Por validar")</f>
        <v>Por validar</v>
      </c>
      <c r="Y608" s="11" t="str">
        <f>IFERROR(VLOOKUP(TablaRequerimientos[[#This Row],[ID de orden de trabajo+]],#REF!,12,FALSE),"Por validar")</f>
        <v>Por validar</v>
      </c>
      <c r="Z608" s="11">
        <v>1.1574069503694773E-5</v>
      </c>
      <c r="AA608" s="11" t="s">
        <v>37</v>
      </c>
    </row>
    <row r="609" spans="1:27" x14ac:dyDescent="0.25">
      <c r="A609" s="30" t="s">
        <v>5243</v>
      </c>
      <c r="B609" t="s">
        <v>5244</v>
      </c>
      <c r="C609" t="s">
        <v>395</v>
      </c>
      <c r="D609" t="s">
        <v>150</v>
      </c>
      <c r="E609" t="s">
        <v>37</v>
      </c>
      <c r="F609" t="s">
        <v>111</v>
      </c>
      <c r="G609" s="12">
        <v>43857</v>
      </c>
      <c r="H609" s="13">
        <v>0.37550925925925926</v>
      </c>
      <c r="I609" s="12">
        <v>43857</v>
      </c>
      <c r="J609" s="13">
        <v>0.71745370370370365</v>
      </c>
      <c r="K609" s="31">
        <v>43858.788946759261</v>
      </c>
      <c r="L609" s="11"/>
      <c r="M609" s="11"/>
      <c r="O609" s="11" t="s">
        <v>5245</v>
      </c>
      <c r="P609" s="11" t="s">
        <v>37</v>
      </c>
      <c r="X609" s="17" t="str">
        <f>IFERROR(VLOOKUP(TablaRequerimientos[[#This Row],[ID de orden de trabajo+]],#REF!,11,FALSE),"Por validar")</f>
        <v>Por validar</v>
      </c>
      <c r="Y609" s="11" t="str">
        <f>IFERROR(VLOOKUP(TablaRequerimientos[[#This Row],[ID de orden de trabajo+]],#REF!,12,FALSE),"Por validar")</f>
        <v>Por validar</v>
      </c>
      <c r="Z609" s="11">
        <v>2.3148153559304774E-5</v>
      </c>
      <c r="AA609" s="11" t="s">
        <v>37</v>
      </c>
    </row>
    <row r="610" spans="1:27" x14ac:dyDescent="0.25">
      <c r="A610" s="30" t="s">
        <v>5246</v>
      </c>
      <c r="B610" t="s">
        <v>4881</v>
      </c>
      <c r="C610" t="s">
        <v>395</v>
      </c>
      <c r="D610" t="s">
        <v>150</v>
      </c>
      <c r="E610" t="s">
        <v>37</v>
      </c>
      <c r="F610" t="s">
        <v>111</v>
      </c>
      <c r="G610" s="12">
        <v>43857</v>
      </c>
      <c r="H610" s="13">
        <v>0.37601851851851853</v>
      </c>
      <c r="I610" s="12">
        <v>43857</v>
      </c>
      <c r="J610" s="13">
        <v>0.37640046296296298</v>
      </c>
      <c r="K610" s="31">
        <v>43858.393923611111</v>
      </c>
      <c r="L610" s="11"/>
      <c r="M610" s="11"/>
      <c r="O610" s="11" t="s">
        <v>133</v>
      </c>
      <c r="P610" s="11" t="s">
        <v>37</v>
      </c>
      <c r="X610" s="17" t="str">
        <f>IFERROR(VLOOKUP(TablaRequerimientos[[#This Row],[ID de orden de trabajo+]],#REF!,11,FALSE),"Por validar")</f>
        <v>Por validar</v>
      </c>
      <c r="Y610" s="11" t="str">
        <f>IFERROR(VLOOKUP(TablaRequerimientos[[#This Row],[ID de orden de trabajo+]],#REF!,12,FALSE),"Por validar")</f>
        <v>Por validar</v>
      </c>
      <c r="Z610" s="11">
        <v>5.3240740817273036E-4</v>
      </c>
      <c r="AA610" s="11" t="s">
        <v>37</v>
      </c>
    </row>
    <row r="611" spans="1:27" x14ac:dyDescent="0.25">
      <c r="A611" s="30" t="s">
        <v>5247</v>
      </c>
      <c r="B611" t="s">
        <v>5248</v>
      </c>
      <c r="C611" t="s">
        <v>161</v>
      </c>
      <c r="D611" t="s">
        <v>150</v>
      </c>
      <c r="E611" t="s">
        <v>37</v>
      </c>
      <c r="F611" t="s">
        <v>124</v>
      </c>
      <c r="G611" s="12">
        <v>43857</v>
      </c>
      <c r="H611" s="13">
        <v>0.38745370370370374</v>
      </c>
      <c r="I611" s="12">
        <v>43857</v>
      </c>
      <c r="J611" s="13">
        <v>0.50723379629629628</v>
      </c>
      <c r="K611" s="31">
        <v>43858.553530092591</v>
      </c>
      <c r="L611" s="11"/>
      <c r="M611" s="11"/>
      <c r="O611" s="11" t="s">
        <v>353</v>
      </c>
      <c r="P611" s="11" t="s">
        <v>37</v>
      </c>
      <c r="X611" s="17" t="str">
        <f>IFERROR(VLOOKUP(TablaRequerimientos[[#This Row],[ID de orden de trabajo+]],#REF!,11,FALSE),"Por validar")</f>
        <v>Por validar</v>
      </c>
      <c r="Y611" s="11" t="str">
        <f>IFERROR(VLOOKUP(TablaRequerimientos[[#This Row],[ID de orden de trabajo+]],#REF!,12,FALSE),"Por validar")</f>
        <v>Por validar</v>
      </c>
      <c r="Z611" s="11">
        <v>-1.8518518481869251E-4</v>
      </c>
      <c r="AA611" s="11" t="s">
        <v>37</v>
      </c>
    </row>
    <row r="612" spans="1:27" x14ac:dyDescent="0.25">
      <c r="A612" s="30" t="s">
        <v>5249</v>
      </c>
      <c r="B612" t="s">
        <v>4746</v>
      </c>
      <c r="C612" t="s">
        <v>395</v>
      </c>
      <c r="D612" t="s">
        <v>110</v>
      </c>
      <c r="E612" t="s">
        <v>37</v>
      </c>
      <c r="F612" t="s">
        <v>111</v>
      </c>
      <c r="G612" s="12">
        <v>43857</v>
      </c>
      <c r="H612" s="13">
        <v>0.3958564814814815</v>
      </c>
      <c r="I612" s="12">
        <v>43857</v>
      </c>
      <c r="J612" s="13">
        <v>0.39910879629629631</v>
      </c>
      <c r="K612" s="31">
        <v>43858.474664351852</v>
      </c>
      <c r="L612" s="11"/>
      <c r="M612" s="11"/>
      <c r="O612" s="11" t="s">
        <v>327</v>
      </c>
      <c r="P612" s="11" t="s">
        <v>37</v>
      </c>
      <c r="X612" s="17" t="str">
        <f>IFERROR(VLOOKUP(TablaRequerimientos[[#This Row],[ID de orden de trabajo+]],#REF!,11,FALSE),"Por validar")</f>
        <v>Por validar</v>
      </c>
      <c r="Y612" s="11" t="str">
        <f>IFERROR(VLOOKUP(TablaRequerimientos[[#This Row],[ID de orden de trabajo+]],#REF!,12,FALSE),"Por validar")</f>
        <v>Por validar</v>
      </c>
      <c r="Z612" s="11" t="s">
        <v>7995</v>
      </c>
      <c r="AA612" s="11" t="s">
        <v>7995</v>
      </c>
    </row>
    <row r="613" spans="1:27" x14ac:dyDescent="0.25">
      <c r="A613" s="30" t="s">
        <v>5250</v>
      </c>
      <c r="B613" t="s">
        <v>4706</v>
      </c>
      <c r="C613" t="s">
        <v>32</v>
      </c>
      <c r="D613" t="s">
        <v>150</v>
      </c>
      <c r="E613" t="s">
        <v>37</v>
      </c>
      <c r="F613" t="s">
        <v>35</v>
      </c>
      <c r="G613" s="12">
        <v>43857</v>
      </c>
      <c r="H613" s="13">
        <v>0.22240740740740741</v>
      </c>
      <c r="I613" s="12">
        <v>43857</v>
      </c>
      <c r="J613" s="13">
        <v>0.65395833333333331</v>
      </c>
      <c r="K613" s="31">
        <v>43858.715543981481</v>
      </c>
      <c r="L613" s="11"/>
      <c r="M613" s="11"/>
      <c r="O613" s="11" t="s">
        <v>5251</v>
      </c>
      <c r="P613" s="11" t="s">
        <v>37</v>
      </c>
      <c r="X613" s="17" t="str">
        <f>IFERROR(VLOOKUP(TablaRequerimientos[[#This Row],[ID de orden de trabajo+]],#REF!,11,FALSE),"Por validar")</f>
        <v>Por validar</v>
      </c>
      <c r="Y613" s="11" t="str">
        <f>IFERROR(VLOOKUP(TablaRequerimientos[[#This Row],[ID de orden de trabajo+]],#REF!,12,FALSE),"Por validar")</f>
        <v>Por validar</v>
      </c>
      <c r="Z613" s="11">
        <v>6.9444438850041479E-5</v>
      </c>
      <c r="AA613" s="11" t="s">
        <v>37</v>
      </c>
    </row>
    <row r="614" spans="1:27" x14ac:dyDescent="0.25">
      <c r="A614" s="30" t="s">
        <v>5252</v>
      </c>
      <c r="B614" t="s">
        <v>5253</v>
      </c>
      <c r="C614" t="s">
        <v>161</v>
      </c>
      <c r="D614" t="s">
        <v>150</v>
      </c>
      <c r="E614" t="s">
        <v>37</v>
      </c>
      <c r="F614" t="s">
        <v>111</v>
      </c>
      <c r="G614" s="12">
        <v>43857</v>
      </c>
      <c r="H614" s="13">
        <v>0.35481481481481486</v>
      </c>
      <c r="I614" s="12">
        <v>43857</v>
      </c>
      <c r="J614" s="13">
        <v>0.49751157407407409</v>
      </c>
      <c r="K614" s="31">
        <v>43858.553530092591</v>
      </c>
      <c r="L614" s="11"/>
      <c r="M614" s="11"/>
      <c r="O614" s="11" t="s">
        <v>2685</v>
      </c>
      <c r="P614" s="11" t="s">
        <v>37</v>
      </c>
      <c r="X614" s="17" t="str">
        <f>IFERROR(VLOOKUP(TablaRequerimientos[[#This Row],[ID de orden de trabajo+]],#REF!,11,FALSE),"Por validar")</f>
        <v>Por validar</v>
      </c>
      <c r="Y614" s="11" t="str">
        <f>IFERROR(VLOOKUP(TablaRequerimientos[[#This Row],[ID de orden de trabajo+]],#REF!,12,FALSE),"Por validar")</f>
        <v>Por validar</v>
      </c>
      <c r="Z614" s="11">
        <v>1.1574076779652387E-5</v>
      </c>
      <c r="AA614" s="11" t="s">
        <v>37</v>
      </c>
    </row>
    <row r="615" spans="1:27" x14ac:dyDescent="0.25">
      <c r="A615" s="30" t="s">
        <v>5254</v>
      </c>
      <c r="B615" t="s">
        <v>4746</v>
      </c>
      <c r="C615" t="s">
        <v>395</v>
      </c>
      <c r="D615" t="s">
        <v>110</v>
      </c>
      <c r="E615" t="s">
        <v>37</v>
      </c>
      <c r="F615" t="s">
        <v>111</v>
      </c>
      <c r="G615" s="12">
        <v>43857</v>
      </c>
      <c r="H615" s="13">
        <v>0.35942129629629632</v>
      </c>
      <c r="I615" s="12">
        <v>43857</v>
      </c>
      <c r="J615" s="13">
        <v>0.36356481481481479</v>
      </c>
      <c r="K615" s="31">
        <v>43858.393923611111</v>
      </c>
      <c r="L615" s="11"/>
      <c r="M615" s="11"/>
      <c r="O615" s="11" t="s">
        <v>133</v>
      </c>
      <c r="P615" s="11" t="s">
        <v>37</v>
      </c>
      <c r="X615" s="17" t="str">
        <f>IFERROR(VLOOKUP(TablaRequerimientos[[#This Row],[ID de orden de trabajo+]],#REF!,11,FALSE),"Por validar")</f>
        <v>Por validar</v>
      </c>
      <c r="Y615" s="11" t="str">
        <f>IFERROR(VLOOKUP(TablaRequerimientos[[#This Row],[ID de orden de trabajo+]],#REF!,12,FALSE),"Por validar")</f>
        <v>Por validar</v>
      </c>
      <c r="Z615" s="11" t="s">
        <v>7995</v>
      </c>
      <c r="AA615" s="11" t="s">
        <v>7995</v>
      </c>
    </row>
    <row r="616" spans="1:27" x14ac:dyDescent="0.25">
      <c r="A616" s="30" t="s">
        <v>5255</v>
      </c>
      <c r="B616" t="s">
        <v>4881</v>
      </c>
      <c r="C616" t="s">
        <v>395</v>
      </c>
      <c r="D616" t="s">
        <v>150</v>
      </c>
      <c r="E616" t="s">
        <v>37</v>
      </c>
      <c r="F616" t="s">
        <v>111</v>
      </c>
      <c r="G616" s="12">
        <v>43857</v>
      </c>
      <c r="H616" s="13">
        <v>0.36221064814814818</v>
      </c>
      <c r="I616" s="12">
        <v>43857</v>
      </c>
      <c r="J616" s="13">
        <v>0.36366898148148147</v>
      </c>
      <c r="K616" s="31">
        <v>43858.393923611111</v>
      </c>
      <c r="L616" s="11"/>
      <c r="M616" s="11"/>
      <c r="O616" s="11" t="s">
        <v>48</v>
      </c>
      <c r="P616" s="11" t="s">
        <v>37</v>
      </c>
      <c r="X616" s="17" t="str">
        <f>IFERROR(VLOOKUP(TablaRequerimientos[[#This Row],[ID de orden de trabajo+]],#REF!,11,FALSE),"Por validar")</f>
        <v>Por validar</v>
      </c>
      <c r="Y616" s="11" t="str">
        <f>IFERROR(VLOOKUP(TablaRequerimientos[[#This Row],[ID de orden de trabajo+]],#REF!,12,FALSE),"Por validar")</f>
        <v>Por validar</v>
      </c>
      <c r="Z616" s="11">
        <v>0</v>
      </c>
      <c r="AA616" s="11" t="s">
        <v>37</v>
      </c>
    </row>
    <row r="617" spans="1:27" x14ac:dyDescent="0.25">
      <c r="A617" s="30" t="s">
        <v>5256</v>
      </c>
      <c r="B617" t="s">
        <v>4746</v>
      </c>
      <c r="C617" t="s">
        <v>395</v>
      </c>
      <c r="D617" t="s">
        <v>150</v>
      </c>
      <c r="E617" t="s">
        <v>37</v>
      </c>
      <c r="F617" t="s">
        <v>111</v>
      </c>
      <c r="G617" s="12">
        <v>43857</v>
      </c>
      <c r="H617" s="13">
        <v>0.40383101851851855</v>
      </c>
      <c r="I617" s="12">
        <v>43857</v>
      </c>
      <c r="J617" s="13">
        <v>0.40444444444444444</v>
      </c>
      <c r="K617" s="31">
        <v>43858.474664351852</v>
      </c>
      <c r="L617" s="11"/>
      <c r="M617" s="11"/>
      <c r="O617" s="11" t="s">
        <v>133</v>
      </c>
      <c r="P617" s="11" t="s">
        <v>37</v>
      </c>
      <c r="X617" s="17" t="str">
        <f>IFERROR(VLOOKUP(TablaRequerimientos[[#This Row],[ID de orden de trabajo+]],#REF!,11,FALSE),"Por validar")</f>
        <v>Por validar</v>
      </c>
      <c r="Y617" s="11" t="str">
        <f>IFERROR(VLOOKUP(TablaRequerimientos[[#This Row],[ID de orden de trabajo+]],#REF!,12,FALSE),"Por validar")</f>
        <v>Por validar</v>
      </c>
      <c r="Z617" s="11" t="s">
        <v>7995</v>
      </c>
      <c r="AA617" s="11" t="s">
        <v>7995</v>
      </c>
    </row>
    <row r="618" spans="1:27" x14ac:dyDescent="0.25">
      <c r="A618" s="30" t="s">
        <v>5257</v>
      </c>
      <c r="B618" t="s">
        <v>4746</v>
      </c>
      <c r="C618" t="s">
        <v>395</v>
      </c>
      <c r="D618" t="s">
        <v>150</v>
      </c>
      <c r="E618" t="s">
        <v>37</v>
      </c>
      <c r="F618" t="s">
        <v>111</v>
      </c>
      <c r="G618" s="12">
        <v>43857</v>
      </c>
      <c r="H618" s="13">
        <v>0.44432870370370375</v>
      </c>
      <c r="I618" s="12">
        <v>43857</v>
      </c>
      <c r="J618" s="13">
        <v>0.44516203703703705</v>
      </c>
      <c r="K618" s="31">
        <v>43858.474664351852</v>
      </c>
      <c r="L618" s="11"/>
      <c r="M618" s="11"/>
      <c r="O618" s="11" t="s">
        <v>40</v>
      </c>
      <c r="P618" s="11" t="s">
        <v>37</v>
      </c>
      <c r="X618" s="17" t="str">
        <f>IFERROR(VLOOKUP(TablaRequerimientos[[#This Row],[ID de orden de trabajo+]],#REF!,11,FALSE),"Por validar")</f>
        <v>Por validar</v>
      </c>
      <c r="Y618" s="11" t="str">
        <f>IFERROR(VLOOKUP(TablaRequerimientos[[#This Row],[ID de orden de trabajo+]],#REF!,12,FALSE),"Por validar")</f>
        <v>Por validar</v>
      </c>
      <c r="Z618" s="11" t="s">
        <v>7995</v>
      </c>
      <c r="AA618" s="11" t="s">
        <v>7995</v>
      </c>
    </row>
    <row r="619" spans="1:27" x14ac:dyDescent="0.25">
      <c r="A619" s="30" t="s">
        <v>5258</v>
      </c>
      <c r="B619" t="s">
        <v>4746</v>
      </c>
      <c r="C619" t="s">
        <v>395</v>
      </c>
      <c r="D619" t="s">
        <v>150</v>
      </c>
      <c r="E619" t="s">
        <v>37</v>
      </c>
      <c r="F619" t="s">
        <v>111</v>
      </c>
      <c r="G619" s="12">
        <v>43857</v>
      </c>
      <c r="H619" s="13">
        <v>0.4758101851851852</v>
      </c>
      <c r="I619" s="12">
        <v>43857</v>
      </c>
      <c r="J619" s="13">
        <v>0.48932870370370374</v>
      </c>
      <c r="K619" s="31">
        <v>43858.553530092591</v>
      </c>
      <c r="L619" s="11"/>
      <c r="M619" s="11"/>
      <c r="O619" s="11" t="s">
        <v>713</v>
      </c>
      <c r="P619" s="11" t="s">
        <v>37</v>
      </c>
      <c r="X619" s="17" t="str">
        <f>IFERROR(VLOOKUP(TablaRequerimientos[[#This Row],[ID de orden de trabajo+]],#REF!,11,FALSE),"Por validar")</f>
        <v>Por validar</v>
      </c>
      <c r="Y619" s="11" t="str">
        <f>IFERROR(VLOOKUP(TablaRequerimientos[[#This Row],[ID de orden de trabajo+]],#REF!,12,FALSE),"Por validar")</f>
        <v>Por validar</v>
      </c>
      <c r="Z619" s="11" t="s">
        <v>7995</v>
      </c>
      <c r="AA619" s="11" t="s">
        <v>7995</v>
      </c>
    </row>
    <row r="620" spans="1:27" x14ac:dyDescent="0.25">
      <c r="A620" s="30" t="s">
        <v>5259</v>
      </c>
      <c r="B620" t="s">
        <v>4881</v>
      </c>
      <c r="C620" t="s">
        <v>395</v>
      </c>
      <c r="D620" t="s">
        <v>150</v>
      </c>
      <c r="E620" t="s">
        <v>37</v>
      </c>
      <c r="F620" t="s">
        <v>111</v>
      </c>
      <c r="G620" s="12">
        <v>43857</v>
      </c>
      <c r="H620" s="13">
        <v>0.4271875</v>
      </c>
      <c r="I620" s="12">
        <v>43857</v>
      </c>
      <c r="J620" s="13">
        <v>0.42856481481481484</v>
      </c>
      <c r="K620" s="31">
        <v>43858.474664351852</v>
      </c>
      <c r="L620" s="11"/>
      <c r="M620" s="11"/>
      <c r="O620" s="11" t="s">
        <v>40</v>
      </c>
      <c r="P620" s="11" t="s">
        <v>37</v>
      </c>
      <c r="X620" s="17" t="str">
        <f>IFERROR(VLOOKUP(TablaRequerimientos[[#This Row],[ID de orden de trabajo+]],#REF!,11,FALSE),"Por validar")</f>
        <v>Por validar</v>
      </c>
      <c r="Y620" s="11" t="str">
        <f>IFERROR(VLOOKUP(TablaRequerimientos[[#This Row],[ID de orden de trabajo+]],#REF!,12,FALSE),"Por validar")</f>
        <v>Por validar</v>
      </c>
      <c r="Z620" s="11">
        <v>1.1574069503694773E-5</v>
      </c>
      <c r="AA620" s="11" t="s">
        <v>37</v>
      </c>
    </row>
    <row r="621" spans="1:27" x14ac:dyDescent="0.25">
      <c r="A621" s="30" t="s">
        <v>5260</v>
      </c>
      <c r="B621" t="s">
        <v>5261</v>
      </c>
      <c r="C621" t="s">
        <v>161</v>
      </c>
      <c r="D621" t="s">
        <v>150</v>
      </c>
      <c r="E621" t="s">
        <v>37</v>
      </c>
      <c r="F621" t="s">
        <v>124</v>
      </c>
      <c r="G621" s="12">
        <v>43857</v>
      </c>
      <c r="H621" s="13">
        <v>0.48288194444444449</v>
      </c>
      <c r="I621" s="12">
        <v>43857</v>
      </c>
      <c r="J621" s="13">
        <v>0.68218749999999995</v>
      </c>
      <c r="K621" s="31">
        <v>43858.715543981481</v>
      </c>
      <c r="L621" s="11"/>
      <c r="M621" s="11"/>
      <c r="O621" s="11" t="s">
        <v>713</v>
      </c>
      <c r="P621" s="11" t="s">
        <v>37</v>
      </c>
      <c r="X621" s="17" t="str">
        <f>IFERROR(VLOOKUP(TablaRequerimientos[[#This Row],[ID de orden de trabajo+]],#REF!,11,FALSE),"Por validar")</f>
        <v>Por validar</v>
      </c>
      <c r="Y621" s="11" t="str">
        <f>IFERROR(VLOOKUP(TablaRequerimientos[[#This Row],[ID de orden de trabajo+]],#REF!,12,FALSE),"Por validar")</f>
        <v>Por validar</v>
      </c>
      <c r="Z621" s="11">
        <v>1.1574076779652387E-5</v>
      </c>
      <c r="AA621" s="11" t="s">
        <v>37</v>
      </c>
    </row>
    <row r="622" spans="1:27" x14ac:dyDescent="0.25">
      <c r="A622" s="30" t="s">
        <v>5262</v>
      </c>
      <c r="B622" t="s">
        <v>5263</v>
      </c>
      <c r="C622" t="s">
        <v>239</v>
      </c>
      <c r="D622" t="s">
        <v>110</v>
      </c>
      <c r="E622" t="s">
        <v>37</v>
      </c>
      <c r="F622" t="s">
        <v>111</v>
      </c>
      <c r="G622" s="12">
        <v>43857</v>
      </c>
      <c r="H622" s="13">
        <v>0.5040162037037037</v>
      </c>
      <c r="I622" s="12">
        <v>43858</v>
      </c>
      <c r="J622" s="13">
        <v>0.603449074074074</v>
      </c>
      <c r="K622" s="31">
        <v>43859.639108796298</v>
      </c>
      <c r="L622" s="11"/>
      <c r="M622" s="11"/>
      <c r="O622" s="11" t="s">
        <v>504</v>
      </c>
      <c r="P622" s="11" t="s">
        <v>37</v>
      </c>
      <c r="X622" s="17" t="str">
        <f>IFERROR(VLOOKUP(TablaRequerimientos[[#This Row],[ID de orden de trabajo+]],#REF!,11,FALSE),"Por validar")</f>
        <v>Por validar</v>
      </c>
      <c r="Y622" s="11" t="str">
        <f>IFERROR(VLOOKUP(TablaRequerimientos[[#This Row],[ID de orden de trabajo+]],#REF!,12,FALSE),"Por validar")</f>
        <v>Por validar</v>
      </c>
      <c r="Z622" s="11">
        <v>1.1574076779652387E-5</v>
      </c>
      <c r="AA622" s="11" t="s">
        <v>37</v>
      </c>
    </row>
    <row r="623" spans="1:27" x14ac:dyDescent="0.25">
      <c r="A623" s="30" t="s">
        <v>5264</v>
      </c>
      <c r="B623" t="s">
        <v>4267</v>
      </c>
      <c r="C623" t="s">
        <v>161</v>
      </c>
      <c r="D623" t="s">
        <v>150</v>
      </c>
      <c r="E623" t="s">
        <v>37</v>
      </c>
      <c r="F623" t="s">
        <v>124</v>
      </c>
      <c r="G623" s="12">
        <v>43857</v>
      </c>
      <c r="H623" s="13">
        <v>0.62905092592592593</v>
      </c>
      <c r="I623" s="12">
        <v>43857</v>
      </c>
      <c r="J623" s="13">
        <v>0.66898148148148151</v>
      </c>
      <c r="K623" s="31">
        <v>43858.715543981481</v>
      </c>
      <c r="L623" s="11"/>
      <c r="M623" s="11"/>
      <c r="O623" s="11" t="s">
        <v>44</v>
      </c>
      <c r="P623" s="11" t="s">
        <v>37</v>
      </c>
      <c r="X623" s="17" t="str">
        <f>IFERROR(VLOOKUP(TablaRequerimientos[[#This Row],[ID de orden de trabajo+]],#REF!,11,FALSE),"Por validar")</f>
        <v>Por validar</v>
      </c>
      <c r="Y623" s="11" t="str">
        <f>IFERROR(VLOOKUP(TablaRequerimientos[[#This Row],[ID de orden de trabajo+]],#REF!,12,FALSE),"Por validar")</f>
        <v>Por validar</v>
      </c>
      <c r="Z623" s="11">
        <v>1.1574076779652387E-5</v>
      </c>
      <c r="AA623" s="11" t="s">
        <v>37</v>
      </c>
    </row>
    <row r="624" spans="1:27" x14ac:dyDescent="0.25">
      <c r="A624" s="30" t="s">
        <v>5265</v>
      </c>
      <c r="B624" t="s">
        <v>4267</v>
      </c>
      <c r="C624" t="s">
        <v>161</v>
      </c>
      <c r="D624" t="s">
        <v>150</v>
      </c>
      <c r="E624" t="s">
        <v>37</v>
      </c>
      <c r="F624" t="s">
        <v>124</v>
      </c>
      <c r="G624" s="12">
        <v>43857</v>
      </c>
      <c r="H624" s="13">
        <v>0.62920138888888888</v>
      </c>
      <c r="I624" s="12">
        <v>43857</v>
      </c>
      <c r="J624" s="13">
        <v>0.6684606481481481</v>
      </c>
      <c r="K624" s="31">
        <v>43858.715543981481</v>
      </c>
      <c r="L624" s="11"/>
      <c r="M624" s="11"/>
      <c r="O624" s="11" t="s">
        <v>241</v>
      </c>
      <c r="P624" s="11" t="s">
        <v>37</v>
      </c>
      <c r="X624" s="17" t="str">
        <f>IFERROR(VLOOKUP(TablaRequerimientos[[#This Row],[ID de orden de trabajo+]],#REF!,11,FALSE),"Por validar")</f>
        <v>Por validar</v>
      </c>
      <c r="Y624" s="11" t="str">
        <f>IFERROR(VLOOKUP(TablaRequerimientos[[#This Row],[ID de orden de trabajo+]],#REF!,12,FALSE),"Por validar")</f>
        <v>Por validar</v>
      </c>
      <c r="Z624" s="11">
        <v>2.314814628334716E-5</v>
      </c>
      <c r="AA624" s="11" t="s">
        <v>37</v>
      </c>
    </row>
    <row r="625" spans="1:27" x14ac:dyDescent="0.25">
      <c r="A625" s="30" t="s">
        <v>5266</v>
      </c>
      <c r="B625" t="s">
        <v>4267</v>
      </c>
      <c r="C625" t="s">
        <v>161</v>
      </c>
      <c r="D625" t="s">
        <v>150</v>
      </c>
      <c r="E625" t="s">
        <v>37</v>
      </c>
      <c r="F625" t="s">
        <v>124</v>
      </c>
      <c r="G625" s="12">
        <v>43857</v>
      </c>
      <c r="H625" s="13">
        <v>0.62932870370370375</v>
      </c>
      <c r="I625" s="12">
        <v>43857</v>
      </c>
      <c r="J625" s="13">
        <v>0.6681597222222222</v>
      </c>
      <c r="K625" s="31">
        <v>43858.715543981481</v>
      </c>
      <c r="L625" s="11"/>
      <c r="M625" s="11"/>
      <c r="O625" s="11" t="s">
        <v>241</v>
      </c>
      <c r="P625" s="11" t="s">
        <v>37</v>
      </c>
      <c r="X625" s="17" t="str">
        <f>IFERROR(VLOOKUP(TablaRequerimientos[[#This Row],[ID de orden de trabajo+]],#REF!,11,FALSE),"Por validar")</f>
        <v>Por validar</v>
      </c>
      <c r="Y625" s="11" t="str">
        <f>IFERROR(VLOOKUP(TablaRequerimientos[[#This Row],[ID de orden de trabajo+]],#REF!,12,FALSE),"Por validar")</f>
        <v>Por validar</v>
      </c>
      <c r="Z625" s="11">
        <v>0</v>
      </c>
      <c r="AA625" s="11" t="s">
        <v>37</v>
      </c>
    </row>
    <row r="626" spans="1:27" x14ac:dyDescent="0.25">
      <c r="A626" s="30" t="s">
        <v>5267</v>
      </c>
      <c r="B626" t="s">
        <v>4267</v>
      </c>
      <c r="C626" t="s">
        <v>161</v>
      </c>
      <c r="D626" t="s">
        <v>150</v>
      </c>
      <c r="E626" t="s">
        <v>37</v>
      </c>
      <c r="F626" t="s">
        <v>124</v>
      </c>
      <c r="G626" s="12">
        <v>43857</v>
      </c>
      <c r="H626" s="13">
        <v>0.62959490740740742</v>
      </c>
      <c r="I626" s="12">
        <v>43857</v>
      </c>
      <c r="J626" s="13">
        <v>0.6667939814814815</v>
      </c>
      <c r="K626" s="31">
        <v>43858.715543981481</v>
      </c>
      <c r="L626" s="11"/>
      <c r="M626" s="11"/>
      <c r="O626" s="11" t="s">
        <v>69</v>
      </c>
      <c r="P626" s="11" t="s">
        <v>37</v>
      </c>
      <c r="X626" s="17" t="str">
        <f>IFERROR(VLOOKUP(TablaRequerimientos[[#This Row],[ID de orden de trabajo+]],#REF!,11,FALSE),"Por validar")</f>
        <v>Por validar</v>
      </c>
      <c r="Y626" s="11" t="str">
        <f>IFERROR(VLOOKUP(TablaRequerimientos[[#This Row],[ID de orden de trabajo+]],#REF!,12,FALSE),"Por validar")</f>
        <v>Por validar</v>
      </c>
      <c r="Z626" s="11">
        <v>1.1574069503694773E-5</v>
      </c>
      <c r="AA626" s="11" t="s">
        <v>37</v>
      </c>
    </row>
    <row r="627" spans="1:27" x14ac:dyDescent="0.25">
      <c r="A627" s="30" t="s">
        <v>5268</v>
      </c>
      <c r="B627" t="s">
        <v>5269</v>
      </c>
      <c r="C627" t="s">
        <v>123</v>
      </c>
      <c r="D627" t="s">
        <v>150</v>
      </c>
      <c r="E627" t="s">
        <v>37</v>
      </c>
      <c r="F627" t="s">
        <v>124</v>
      </c>
      <c r="G627" s="12">
        <v>43857</v>
      </c>
      <c r="H627" s="13">
        <v>0.64559027777777778</v>
      </c>
      <c r="I627" s="12">
        <v>43857</v>
      </c>
      <c r="J627" s="13">
        <v>0.71856481481481482</v>
      </c>
      <c r="K627" s="31">
        <v>43858.788946759261</v>
      </c>
      <c r="L627" s="11"/>
      <c r="M627" s="11"/>
      <c r="O627" s="11" t="s">
        <v>2099</v>
      </c>
      <c r="P627" s="11" t="s">
        <v>37</v>
      </c>
      <c r="X627" s="17" t="str">
        <f>IFERROR(VLOOKUP(TablaRequerimientos[[#This Row],[ID de orden de trabajo+]],#REF!,11,FALSE),"Por validar")</f>
        <v>Por validar</v>
      </c>
      <c r="Y627" s="11" t="str">
        <f>IFERROR(VLOOKUP(TablaRequerimientos[[#This Row],[ID de orden de trabajo+]],#REF!,12,FALSE),"Por validar")</f>
        <v>Por validar</v>
      </c>
      <c r="Z627" s="11">
        <v>2.314814628334716E-5</v>
      </c>
      <c r="AA627" s="11" t="s">
        <v>37</v>
      </c>
    </row>
    <row r="628" spans="1:27" x14ac:dyDescent="0.25">
      <c r="A628" s="30" t="s">
        <v>5270</v>
      </c>
      <c r="B628" t="s">
        <v>5271</v>
      </c>
      <c r="C628" t="s">
        <v>32</v>
      </c>
      <c r="D628" t="s">
        <v>150</v>
      </c>
      <c r="E628" t="s">
        <v>37</v>
      </c>
      <c r="F628" t="s">
        <v>35</v>
      </c>
      <c r="G628" s="12">
        <v>43857</v>
      </c>
      <c r="H628" s="13">
        <v>0.62284722222222222</v>
      </c>
      <c r="I628" s="12">
        <v>43858</v>
      </c>
      <c r="J628" s="13">
        <v>0.69687500000000002</v>
      </c>
      <c r="K628" s="31">
        <v>43859.721562500003</v>
      </c>
      <c r="L628" s="11"/>
      <c r="M628" s="11"/>
      <c r="O628" s="11" t="s">
        <v>1934</v>
      </c>
      <c r="P628" s="11" t="s">
        <v>37</v>
      </c>
      <c r="X628" s="17" t="str">
        <f>IFERROR(VLOOKUP(TablaRequerimientos[[#This Row],[ID de orden de trabajo+]],#REF!,11,FALSE),"Por validar")</f>
        <v>Por validar</v>
      </c>
      <c r="Y628" s="11" t="str">
        <f>IFERROR(VLOOKUP(TablaRequerimientos[[#This Row],[ID de orden de trabajo+]],#REF!,12,FALSE),"Por validar")</f>
        <v>Por validar</v>
      </c>
      <c r="Z628" s="11">
        <v>2.314814628334716E-5</v>
      </c>
      <c r="AA628" s="11" t="s">
        <v>37</v>
      </c>
    </row>
    <row r="629" spans="1:27" x14ac:dyDescent="0.25">
      <c r="A629" s="30" t="s">
        <v>5272</v>
      </c>
      <c r="B629" t="s">
        <v>4267</v>
      </c>
      <c r="C629" t="s">
        <v>161</v>
      </c>
      <c r="D629" t="s">
        <v>150</v>
      </c>
      <c r="E629" t="s">
        <v>37</v>
      </c>
      <c r="F629" t="s">
        <v>124</v>
      </c>
      <c r="G629" s="12">
        <v>43857</v>
      </c>
      <c r="H629" s="13">
        <v>0.62946759259259266</v>
      </c>
      <c r="I629" s="12">
        <v>43857</v>
      </c>
      <c r="J629" s="13">
        <v>0.66646990740740741</v>
      </c>
      <c r="K629" s="31">
        <v>43858.715543981481</v>
      </c>
      <c r="L629" s="11"/>
      <c r="M629" s="11"/>
      <c r="O629" s="11" t="s">
        <v>327</v>
      </c>
      <c r="P629" s="11" t="s">
        <v>37</v>
      </c>
      <c r="X629" s="17" t="str">
        <f>IFERROR(VLOOKUP(TablaRequerimientos[[#This Row],[ID de orden de trabajo+]],#REF!,11,FALSE),"Por validar")</f>
        <v>Por validar</v>
      </c>
      <c r="Y629" s="11" t="str">
        <f>IFERROR(VLOOKUP(TablaRequerimientos[[#This Row],[ID de orden de trabajo+]],#REF!,12,FALSE),"Por validar")</f>
        <v>Por validar</v>
      </c>
      <c r="Z629" s="11">
        <v>0</v>
      </c>
      <c r="AA629" s="11" t="s">
        <v>37</v>
      </c>
    </row>
    <row r="630" spans="1:27" x14ac:dyDescent="0.25">
      <c r="A630" s="30" t="s">
        <v>5273</v>
      </c>
      <c r="B630" t="s">
        <v>5274</v>
      </c>
      <c r="C630" t="s">
        <v>123</v>
      </c>
      <c r="D630" t="s">
        <v>110</v>
      </c>
      <c r="E630" t="s">
        <v>37</v>
      </c>
      <c r="F630" t="s">
        <v>111</v>
      </c>
      <c r="G630" s="12">
        <v>43857</v>
      </c>
      <c r="H630" s="13">
        <v>0.69185185185185183</v>
      </c>
      <c r="I630" s="12">
        <v>43857</v>
      </c>
      <c r="J630" s="13">
        <v>0.7058564814814815</v>
      </c>
      <c r="K630" s="31">
        <v>43858.715543981481</v>
      </c>
      <c r="L630" s="11"/>
      <c r="M630" s="11"/>
      <c r="O630" s="11" t="s">
        <v>55</v>
      </c>
      <c r="P630" s="11" t="s">
        <v>37</v>
      </c>
      <c r="X630" s="17" t="str">
        <f>IFERROR(VLOOKUP(TablaRequerimientos[[#This Row],[ID de orden de trabajo+]],#REF!,11,FALSE),"Por validar")</f>
        <v>Por validar</v>
      </c>
      <c r="Y630" s="11" t="str">
        <f>IFERROR(VLOOKUP(TablaRequerimientos[[#This Row],[ID de orden de trabajo+]],#REF!,12,FALSE),"Por validar")</f>
        <v>Por validar</v>
      </c>
      <c r="Z630" s="11">
        <v>2.314814628334716E-5</v>
      </c>
      <c r="AA630" s="11" t="s">
        <v>37</v>
      </c>
    </row>
    <row r="631" spans="1:27" x14ac:dyDescent="0.25">
      <c r="A631" s="30" t="s">
        <v>5275</v>
      </c>
      <c r="B631" t="s">
        <v>5276</v>
      </c>
      <c r="C631" t="s">
        <v>32</v>
      </c>
      <c r="D631" t="s">
        <v>150</v>
      </c>
      <c r="E631" t="s">
        <v>37</v>
      </c>
      <c r="F631" t="s">
        <v>111</v>
      </c>
      <c r="G631" s="12">
        <v>43857</v>
      </c>
      <c r="H631" s="13">
        <v>0.80541666666666656</v>
      </c>
      <c r="I631" s="12">
        <v>43858</v>
      </c>
      <c r="J631" s="13">
        <v>0.62065972222222221</v>
      </c>
      <c r="K631" s="31">
        <v>43859.639108796298</v>
      </c>
      <c r="L631" s="11"/>
      <c r="M631" s="11"/>
      <c r="O631" s="11" t="s">
        <v>1751</v>
      </c>
      <c r="P631" s="11" t="s">
        <v>37</v>
      </c>
      <c r="X631" s="17" t="str">
        <f>IFERROR(VLOOKUP(TablaRequerimientos[[#This Row],[ID de orden de trabajo+]],#REF!,11,FALSE),"Por validar")</f>
        <v>Por validar</v>
      </c>
      <c r="Y631" s="11" t="str">
        <f>IFERROR(VLOOKUP(TablaRequerimientos[[#This Row],[ID de orden de trabajo+]],#REF!,12,FALSE),"Por validar")</f>
        <v>Por validar</v>
      </c>
      <c r="Z631" s="11">
        <v>0</v>
      </c>
      <c r="AA631" s="11" t="s">
        <v>37</v>
      </c>
    </row>
    <row r="632" spans="1:27" x14ac:dyDescent="0.25">
      <c r="A632" s="30" t="s">
        <v>5277</v>
      </c>
      <c r="B632" t="s">
        <v>5278</v>
      </c>
      <c r="C632" t="s">
        <v>462</v>
      </c>
      <c r="D632" t="s">
        <v>150</v>
      </c>
      <c r="E632" t="s">
        <v>37</v>
      </c>
      <c r="F632" t="s">
        <v>111</v>
      </c>
      <c r="G632" s="12">
        <v>43858</v>
      </c>
      <c r="H632" s="13">
        <v>0.35410879629629632</v>
      </c>
      <c r="I632" s="12">
        <v>43858</v>
      </c>
      <c r="J632" s="13">
        <v>0.35554398148148153</v>
      </c>
      <c r="K632" s="31">
        <v>43859.393854166665</v>
      </c>
      <c r="L632" s="11"/>
      <c r="M632" s="11"/>
      <c r="O632" s="11" t="s">
        <v>48</v>
      </c>
      <c r="P632" s="11" t="s">
        <v>37</v>
      </c>
      <c r="X632" s="17" t="str">
        <f>IFERROR(VLOOKUP(TablaRequerimientos[[#This Row],[ID de orden de trabajo+]],#REF!,11,FALSE),"Por validar")</f>
        <v>Por validar</v>
      </c>
      <c r="Y632" s="11" t="str">
        <f>IFERROR(VLOOKUP(TablaRequerimientos[[#This Row],[ID de orden de trabajo+]],#REF!,12,FALSE),"Por validar")</f>
        <v>Por validar</v>
      </c>
      <c r="Z632" s="11" t="s">
        <v>7995</v>
      </c>
      <c r="AA632" s="11" t="s">
        <v>7995</v>
      </c>
    </row>
    <row r="633" spans="1:27" x14ac:dyDescent="0.25">
      <c r="A633" s="30" t="s">
        <v>5279</v>
      </c>
      <c r="B633" t="s">
        <v>5280</v>
      </c>
      <c r="C633" t="s">
        <v>395</v>
      </c>
      <c r="D633" t="s">
        <v>150</v>
      </c>
      <c r="E633" t="s">
        <v>37</v>
      </c>
      <c r="F633" t="s">
        <v>111</v>
      </c>
      <c r="G633" s="12">
        <v>43858</v>
      </c>
      <c r="H633" s="13">
        <v>0.36675925925925923</v>
      </c>
      <c r="I633" s="12">
        <v>43858</v>
      </c>
      <c r="J633" s="13">
        <v>0.36730324074074078</v>
      </c>
      <c r="K633" s="31">
        <v>43859.393854166665</v>
      </c>
      <c r="L633" s="11"/>
      <c r="M633" s="11"/>
      <c r="O633" s="11" t="s">
        <v>133</v>
      </c>
      <c r="P633" s="11" t="s">
        <v>37</v>
      </c>
      <c r="X633" s="17" t="str">
        <f>IFERROR(VLOOKUP(TablaRequerimientos[[#This Row],[ID de orden de trabajo+]],#REF!,11,FALSE),"Por validar")</f>
        <v>Por validar</v>
      </c>
      <c r="Y633" s="11" t="str">
        <f>IFERROR(VLOOKUP(TablaRequerimientos[[#This Row],[ID de orden de trabajo+]],#REF!,12,FALSE),"Por validar")</f>
        <v>Por validar</v>
      </c>
      <c r="Z633" s="11">
        <v>1.1574076779652387E-5</v>
      </c>
      <c r="AA633" s="11" t="s">
        <v>37</v>
      </c>
    </row>
    <row r="634" spans="1:27" x14ac:dyDescent="0.25">
      <c r="A634" s="30" t="s">
        <v>5281</v>
      </c>
      <c r="B634" t="s">
        <v>5282</v>
      </c>
      <c r="C634" t="s">
        <v>395</v>
      </c>
      <c r="D634" t="s">
        <v>110</v>
      </c>
      <c r="E634" t="s">
        <v>37</v>
      </c>
      <c r="F634" t="s">
        <v>111</v>
      </c>
      <c r="G634" s="12">
        <v>43858</v>
      </c>
      <c r="H634" s="13">
        <v>0.41806712962962966</v>
      </c>
      <c r="I634" s="12">
        <v>43858</v>
      </c>
      <c r="J634" s="13">
        <v>0.48483796296296294</v>
      </c>
      <c r="K634" s="31">
        <v>43859.555092592593</v>
      </c>
      <c r="L634" s="11"/>
      <c r="M634" s="11"/>
      <c r="O634" s="11" t="s">
        <v>1233</v>
      </c>
      <c r="P634" s="11" t="s">
        <v>37</v>
      </c>
      <c r="X634" s="17" t="str">
        <f>IFERROR(VLOOKUP(TablaRequerimientos[[#This Row],[ID de orden de trabajo+]],#REF!,11,FALSE),"Por validar")</f>
        <v>Por validar</v>
      </c>
      <c r="Y634" s="11" t="str">
        <f>IFERROR(VLOOKUP(TablaRequerimientos[[#This Row],[ID de orden de trabajo+]],#REF!,12,FALSE),"Por validar")</f>
        <v>Por validar</v>
      </c>
      <c r="Z634" s="11">
        <v>1.1574069503694773E-5</v>
      </c>
      <c r="AA634" s="11" t="s">
        <v>37</v>
      </c>
    </row>
    <row r="635" spans="1:27" x14ac:dyDescent="0.25">
      <c r="A635" s="30" t="s">
        <v>5283</v>
      </c>
      <c r="B635" t="s">
        <v>5284</v>
      </c>
      <c r="C635" t="s">
        <v>3324</v>
      </c>
      <c r="D635" t="s">
        <v>150</v>
      </c>
      <c r="E635" t="s">
        <v>37</v>
      </c>
      <c r="F635" t="s">
        <v>111</v>
      </c>
      <c r="G635" s="12">
        <v>43858</v>
      </c>
      <c r="H635" s="13">
        <v>0.42206018518518523</v>
      </c>
      <c r="I635" s="12">
        <v>43858</v>
      </c>
      <c r="J635" s="13">
        <v>0.48663194444444446</v>
      </c>
      <c r="K635" s="31">
        <v>43859.555092592593</v>
      </c>
      <c r="L635" s="11"/>
      <c r="M635" s="11"/>
      <c r="O635" s="11" t="s">
        <v>40</v>
      </c>
      <c r="P635" s="11" t="s">
        <v>37</v>
      </c>
      <c r="X635" s="17" t="str">
        <f>IFERROR(VLOOKUP(TablaRequerimientos[[#This Row],[ID de orden de trabajo+]],#REF!,11,FALSE),"Por validar")</f>
        <v>Por validar</v>
      </c>
      <c r="Y635" s="11" t="str">
        <f>IFERROR(VLOOKUP(TablaRequerimientos[[#This Row],[ID de orden de trabajo+]],#REF!,12,FALSE),"Por validar")</f>
        <v>Por validar</v>
      </c>
      <c r="Z635" s="11">
        <v>2.1643518484779634E-3</v>
      </c>
      <c r="AA635" s="11" t="s">
        <v>37</v>
      </c>
    </row>
    <row r="636" spans="1:27" x14ac:dyDescent="0.25">
      <c r="A636" s="30" t="s">
        <v>5285</v>
      </c>
      <c r="B636" t="s">
        <v>5269</v>
      </c>
      <c r="C636" t="s">
        <v>123</v>
      </c>
      <c r="D636" t="s">
        <v>150</v>
      </c>
      <c r="E636" t="s">
        <v>37</v>
      </c>
      <c r="F636" t="s">
        <v>111</v>
      </c>
      <c r="G636" s="12">
        <v>43858</v>
      </c>
      <c r="H636" s="13">
        <v>0.38673611111111111</v>
      </c>
      <c r="I636" s="12">
        <v>43858</v>
      </c>
      <c r="J636" s="13">
        <v>0.39068287037037036</v>
      </c>
      <c r="K636" s="31">
        <v>43859.393854166665</v>
      </c>
      <c r="L636" s="11"/>
      <c r="M636" s="11"/>
      <c r="O636" s="11" t="s">
        <v>69</v>
      </c>
      <c r="P636" s="11" t="s">
        <v>37</v>
      </c>
      <c r="X636" s="17" t="str">
        <f>IFERROR(VLOOKUP(TablaRequerimientos[[#This Row],[ID de orden de trabajo+]],#REF!,11,FALSE),"Por validar")</f>
        <v>Por validar</v>
      </c>
      <c r="Y636" s="11" t="str">
        <f>IFERROR(VLOOKUP(TablaRequerimientos[[#This Row],[ID de orden de trabajo+]],#REF!,12,FALSE),"Por validar")</f>
        <v>Por validar</v>
      </c>
      <c r="Z636" s="11" t="s">
        <v>7995</v>
      </c>
      <c r="AA636" s="11" t="s">
        <v>7995</v>
      </c>
    </row>
    <row r="637" spans="1:27" x14ac:dyDescent="0.25">
      <c r="A637" s="30" t="s">
        <v>5286</v>
      </c>
      <c r="B637" t="s">
        <v>4746</v>
      </c>
      <c r="C637" t="s">
        <v>395</v>
      </c>
      <c r="D637" t="s">
        <v>150</v>
      </c>
      <c r="E637" t="s">
        <v>37</v>
      </c>
      <c r="F637" t="s">
        <v>111</v>
      </c>
      <c r="G637" s="12">
        <v>43858</v>
      </c>
      <c r="H637" s="13">
        <v>0.38990740740740737</v>
      </c>
      <c r="I637" s="12">
        <v>43858</v>
      </c>
      <c r="J637" s="13">
        <v>0.3901041666666667</v>
      </c>
      <c r="K637" s="31">
        <v>43859.393854166665</v>
      </c>
      <c r="L637" s="11"/>
      <c r="M637" s="11"/>
      <c r="O637" s="11" t="s">
        <v>133</v>
      </c>
      <c r="P637" s="11" t="s">
        <v>37</v>
      </c>
      <c r="X637" s="17" t="str">
        <f>IFERROR(VLOOKUP(TablaRequerimientos[[#This Row],[ID de orden de trabajo+]],#REF!,11,FALSE),"Por validar")</f>
        <v>Por validar</v>
      </c>
      <c r="Y637" s="11" t="str">
        <f>IFERROR(VLOOKUP(TablaRequerimientos[[#This Row],[ID de orden de trabajo+]],#REF!,12,FALSE),"Por validar")</f>
        <v>Por validar</v>
      </c>
      <c r="Z637" s="11" t="s">
        <v>7995</v>
      </c>
      <c r="AA637" s="11" t="s">
        <v>7995</v>
      </c>
    </row>
    <row r="638" spans="1:27" x14ac:dyDescent="0.25">
      <c r="A638" s="30" t="s">
        <v>5287</v>
      </c>
      <c r="B638" t="s">
        <v>5288</v>
      </c>
      <c r="C638" t="s">
        <v>161</v>
      </c>
      <c r="D638" t="s">
        <v>150</v>
      </c>
      <c r="E638" t="s">
        <v>37</v>
      </c>
      <c r="F638" t="s">
        <v>111</v>
      </c>
      <c r="G638" s="12">
        <v>43858</v>
      </c>
      <c r="H638" s="13">
        <v>0.40960648148148149</v>
      </c>
      <c r="I638" s="12">
        <v>43858</v>
      </c>
      <c r="J638" s="13">
        <v>0.47523148148148148</v>
      </c>
      <c r="K638" s="31">
        <v>43859.475844907407</v>
      </c>
      <c r="L638" s="11"/>
      <c r="M638" s="11"/>
      <c r="O638" s="11" t="s">
        <v>330</v>
      </c>
      <c r="P638" s="11" t="s">
        <v>37</v>
      </c>
      <c r="X638" s="17" t="str">
        <f>IFERROR(VLOOKUP(TablaRequerimientos[[#This Row],[ID de orden de trabajo+]],#REF!,11,FALSE),"Por validar")</f>
        <v>Por validar</v>
      </c>
      <c r="Y638" s="11" t="str">
        <f>IFERROR(VLOOKUP(TablaRequerimientos[[#This Row],[ID de orden de trabajo+]],#REF!,12,FALSE),"Por validar")</f>
        <v>Por validar</v>
      </c>
      <c r="Z638" s="11">
        <v>1.1574069503694773E-5</v>
      </c>
      <c r="AA638" s="11" t="s">
        <v>37</v>
      </c>
    </row>
    <row r="639" spans="1:27" x14ac:dyDescent="0.25">
      <c r="A639" s="30" t="s">
        <v>5289</v>
      </c>
      <c r="B639" t="s">
        <v>5290</v>
      </c>
      <c r="C639" t="s">
        <v>149</v>
      </c>
      <c r="D639" t="s">
        <v>150</v>
      </c>
      <c r="E639" t="s">
        <v>37</v>
      </c>
      <c r="F639" t="s">
        <v>111</v>
      </c>
      <c r="G639" s="12">
        <v>43858</v>
      </c>
      <c r="H639" s="13">
        <v>0.42473379629629626</v>
      </c>
      <c r="I639" s="12">
        <v>43858</v>
      </c>
      <c r="J639" s="13">
        <v>0.44077546296296299</v>
      </c>
      <c r="K639" s="31">
        <v>43859.475844907407</v>
      </c>
      <c r="L639" s="11"/>
      <c r="M639" s="11"/>
      <c r="O639" s="11" t="s">
        <v>48</v>
      </c>
      <c r="P639" s="11" t="s">
        <v>37</v>
      </c>
      <c r="X639" s="17" t="str">
        <f>IFERROR(VLOOKUP(TablaRequerimientos[[#This Row],[ID de orden de trabajo+]],#REF!,11,FALSE),"Por validar")</f>
        <v>Por validar</v>
      </c>
      <c r="Y639" s="11" t="str">
        <f>IFERROR(VLOOKUP(TablaRequerimientos[[#This Row],[ID de orden de trabajo+]],#REF!,12,FALSE),"Por validar")</f>
        <v>Por validar</v>
      </c>
      <c r="Z639" s="11">
        <v>6.9444446125999093E-5</v>
      </c>
      <c r="AA639" s="11" t="s">
        <v>37</v>
      </c>
    </row>
    <row r="640" spans="1:27" x14ac:dyDescent="0.25">
      <c r="A640" s="30" t="s">
        <v>5291</v>
      </c>
      <c r="B640" t="s">
        <v>5292</v>
      </c>
      <c r="C640" t="s">
        <v>395</v>
      </c>
      <c r="D640" t="s">
        <v>110</v>
      </c>
      <c r="E640" t="s">
        <v>37</v>
      </c>
      <c r="F640" t="s">
        <v>111</v>
      </c>
      <c r="G640" s="12">
        <v>43858</v>
      </c>
      <c r="H640" s="13">
        <v>0.48412037037037042</v>
      </c>
      <c r="I640" s="12">
        <v>43858</v>
      </c>
      <c r="J640" s="13">
        <v>0.48449074074074078</v>
      </c>
      <c r="K640" s="31">
        <v>43859.555092592593</v>
      </c>
      <c r="L640" s="11"/>
      <c r="M640" s="11"/>
      <c r="O640" s="11" t="s">
        <v>133</v>
      </c>
      <c r="P640" s="11" t="s">
        <v>37</v>
      </c>
      <c r="X640" s="17" t="str">
        <f>IFERROR(VLOOKUP(TablaRequerimientos[[#This Row],[ID de orden de trabajo+]],#REF!,11,FALSE),"Por validar")</f>
        <v>Por validar</v>
      </c>
      <c r="Y640" s="11" t="str">
        <f>IFERROR(VLOOKUP(TablaRequerimientos[[#This Row],[ID de orden de trabajo+]],#REF!,12,FALSE),"Por validar")</f>
        <v>Por validar</v>
      </c>
      <c r="Z640" s="11" t="s">
        <v>7995</v>
      </c>
      <c r="AA640" s="11" t="s">
        <v>7995</v>
      </c>
    </row>
    <row r="641" spans="1:27" x14ac:dyDescent="0.25">
      <c r="A641" s="30" t="s">
        <v>5293</v>
      </c>
      <c r="B641" t="s">
        <v>5294</v>
      </c>
      <c r="C641" t="s">
        <v>395</v>
      </c>
      <c r="D641" t="s">
        <v>110</v>
      </c>
      <c r="E641" t="s">
        <v>37</v>
      </c>
      <c r="F641" t="s">
        <v>111</v>
      </c>
      <c r="G641" s="12">
        <v>43858</v>
      </c>
      <c r="H641" s="13">
        <v>0.48923611111111115</v>
      </c>
      <c r="I641" s="12">
        <v>43858</v>
      </c>
      <c r="J641" s="13">
        <v>0.60013888888888889</v>
      </c>
      <c r="K641" s="31">
        <v>43859.639108796298</v>
      </c>
      <c r="L641" s="11"/>
      <c r="M641" s="11"/>
      <c r="O641" s="11" t="s">
        <v>486</v>
      </c>
      <c r="P641" s="11" t="s">
        <v>37</v>
      </c>
      <c r="X641" s="17" t="str">
        <f>IFERROR(VLOOKUP(TablaRequerimientos[[#This Row],[ID de orden de trabajo+]],#REF!,11,FALSE),"Por validar")</f>
        <v>Por validar</v>
      </c>
      <c r="Y641" s="11" t="str">
        <f>IFERROR(VLOOKUP(TablaRequerimientos[[#This Row],[ID de orden de trabajo+]],#REF!,12,FALSE),"Por validar")</f>
        <v>Por validar</v>
      </c>
      <c r="Z641" s="11">
        <v>-2.3148147738538682E-4</v>
      </c>
      <c r="AA641" s="11" t="s">
        <v>37</v>
      </c>
    </row>
    <row r="642" spans="1:27" x14ac:dyDescent="0.25">
      <c r="A642" s="30" t="s">
        <v>5295</v>
      </c>
      <c r="B642" t="s">
        <v>5296</v>
      </c>
      <c r="C642" t="s">
        <v>395</v>
      </c>
      <c r="D642" t="s">
        <v>110</v>
      </c>
      <c r="E642" t="s">
        <v>37</v>
      </c>
      <c r="F642" t="s">
        <v>111</v>
      </c>
      <c r="G642" s="12">
        <v>43858</v>
      </c>
      <c r="H642" s="13">
        <v>0.49247685185185186</v>
      </c>
      <c r="I642" s="12">
        <v>43858</v>
      </c>
      <c r="J642" s="13">
        <v>0.49596064814814816</v>
      </c>
      <c r="K642" s="31">
        <v>43859.555092592593</v>
      </c>
      <c r="L642" s="11"/>
      <c r="M642" s="11"/>
      <c r="O642" s="11" t="s">
        <v>133</v>
      </c>
      <c r="P642" s="11" t="s">
        <v>37</v>
      </c>
      <c r="X642" s="17" t="str">
        <f>IFERROR(VLOOKUP(TablaRequerimientos[[#This Row],[ID de orden de trabajo+]],#REF!,11,FALSE),"Por validar")</f>
        <v>Por validar</v>
      </c>
      <c r="Y642" s="11" t="str">
        <f>IFERROR(VLOOKUP(TablaRequerimientos[[#This Row],[ID de orden de trabajo+]],#REF!,12,FALSE),"Por validar")</f>
        <v>Por validar</v>
      </c>
      <c r="Z642" s="11">
        <v>6.9444446125999093E-5</v>
      </c>
      <c r="AA642" s="11" t="s">
        <v>37</v>
      </c>
    </row>
    <row r="643" spans="1:27" x14ac:dyDescent="0.25">
      <c r="A643" s="30" t="s">
        <v>5297</v>
      </c>
      <c r="B643" t="s">
        <v>4328</v>
      </c>
      <c r="C643" t="s">
        <v>395</v>
      </c>
      <c r="D643" t="s">
        <v>110</v>
      </c>
      <c r="E643" t="s">
        <v>37</v>
      </c>
      <c r="F643" t="s">
        <v>111</v>
      </c>
      <c r="G643" s="12">
        <v>43858</v>
      </c>
      <c r="H643" s="13">
        <v>0.45097222222222227</v>
      </c>
      <c r="I643" s="12">
        <v>43858</v>
      </c>
      <c r="J643" s="13">
        <v>0.65971064814814817</v>
      </c>
      <c r="K643" s="31">
        <v>43859.721562500003</v>
      </c>
      <c r="L643" s="11"/>
      <c r="M643" s="11"/>
      <c r="O643" s="11" t="s">
        <v>586</v>
      </c>
      <c r="P643" s="11" t="s">
        <v>37</v>
      </c>
      <c r="X643" s="17" t="str">
        <f>IFERROR(VLOOKUP(TablaRequerimientos[[#This Row],[ID de orden de trabajo+]],#REF!,11,FALSE),"Por validar")</f>
        <v>Por validar</v>
      </c>
      <c r="Y643" s="11" t="str">
        <f>IFERROR(VLOOKUP(TablaRequerimientos[[#This Row],[ID de orden de trabajo+]],#REF!,12,FALSE),"Por validar")</f>
        <v>Por validar</v>
      </c>
      <c r="Z643" s="11">
        <v>1.1574069503694773E-5</v>
      </c>
      <c r="AA643" s="11" t="s">
        <v>37</v>
      </c>
    </row>
    <row r="644" spans="1:27" x14ac:dyDescent="0.25">
      <c r="A644" s="30" t="s">
        <v>5298</v>
      </c>
      <c r="B644" t="s">
        <v>5269</v>
      </c>
      <c r="C644" t="s">
        <v>123</v>
      </c>
      <c r="D644" t="s">
        <v>150</v>
      </c>
      <c r="E644" t="s">
        <v>37</v>
      </c>
      <c r="F644" t="s">
        <v>124</v>
      </c>
      <c r="G644" s="12">
        <v>43858</v>
      </c>
      <c r="H644" s="13">
        <v>0.46137731481481481</v>
      </c>
      <c r="I644" s="12">
        <v>43858</v>
      </c>
      <c r="J644" s="13">
        <v>0.69991898148148157</v>
      </c>
      <c r="K644" s="31">
        <v>43859.721562500003</v>
      </c>
      <c r="L644" s="11"/>
      <c r="M644" s="11"/>
      <c r="O644" s="11" t="s">
        <v>597</v>
      </c>
      <c r="P644" s="11" t="s">
        <v>37</v>
      </c>
      <c r="X644" s="17" t="str">
        <f>IFERROR(VLOOKUP(TablaRequerimientos[[#This Row],[ID de orden de trabajo+]],#REF!,11,FALSE),"Por validar")</f>
        <v>Por validar</v>
      </c>
      <c r="Y644" s="11" t="str">
        <f>IFERROR(VLOOKUP(TablaRequerimientos[[#This Row],[ID de orden de trabajo+]],#REF!,12,FALSE),"Por validar")</f>
        <v>Por validar</v>
      </c>
      <c r="Z644" s="11">
        <v>-1.8518518481869251E-4</v>
      </c>
      <c r="AA644" s="11" t="s">
        <v>37</v>
      </c>
    </row>
    <row r="645" spans="1:27" x14ac:dyDescent="0.25">
      <c r="A645" s="30" t="s">
        <v>5299</v>
      </c>
      <c r="B645" t="s">
        <v>5300</v>
      </c>
      <c r="C645" t="s">
        <v>161</v>
      </c>
      <c r="D645" t="s">
        <v>150</v>
      </c>
      <c r="E645" t="s">
        <v>37</v>
      </c>
      <c r="F645" t="s">
        <v>124</v>
      </c>
      <c r="G645" s="12">
        <v>43858</v>
      </c>
      <c r="H645" s="13">
        <v>0.47721064814814818</v>
      </c>
      <c r="I645" s="12">
        <v>43858</v>
      </c>
      <c r="J645" s="13">
        <v>0.6310069444444445</v>
      </c>
      <c r="K645" s="31">
        <v>43859.639108796298</v>
      </c>
      <c r="L645" s="11"/>
      <c r="M645" s="11"/>
      <c r="O645" s="11" t="s">
        <v>5000</v>
      </c>
      <c r="P645" s="11" t="s">
        <v>37</v>
      </c>
      <c r="X645" s="17" t="str">
        <f>IFERROR(VLOOKUP(TablaRequerimientos[[#This Row],[ID de orden de trabajo+]],#REF!,11,FALSE),"Por validar")</f>
        <v>Por validar</v>
      </c>
      <c r="Y645" s="11" t="str">
        <f>IFERROR(VLOOKUP(TablaRequerimientos[[#This Row],[ID de orden de trabajo+]],#REF!,12,FALSE),"Por validar")</f>
        <v>Por validar</v>
      </c>
      <c r="Z645" s="11">
        <v>4.6296292566694319E-5</v>
      </c>
      <c r="AA645" s="11" t="s">
        <v>37</v>
      </c>
    </row>
    <row r="646" spans="1:27" x14ac:dyDescent="0.25">
      <c r="A646" s="30" t="s">
        <v>5301</v>
      </c>
      <c r="B646" t="s">
        <v>5269</v>
      </c>
      <c r="C646" t="s">
        <v>123</v>
      </c>
      <c r="D646" t="s">
        <v>150</v>
      </c>
      <c r="E646" t="s">
        <v>37</v>
      </c>
      <c r="F646" t="s">
        <v>124</v>
      </c>
      <c r="G646" s="12">
        <v>43858</v>
      </c>
      <c r="H646" s="13">
        <v>0.49034722222222221</v>
      </c>
      <c r="I646" s="12">
        <v>43858</v>
      </c>
      <c r="J646" s="13">
        <v>0.6267476851851852</v>
      </c>
      <c r="K646" s="31">
        <v>43859.639108796298</v>
      </c>
      <c r="L646" s="11"/>
      <c r="M646" s="11"/>
      <c r="O646" s="11" t="s">
        <v>820</v>
      </c>
      <c r="P646" s="11" t="s">
        <v>37</v>
      </c>
      <c r="X646" s="17" t="str">
        <f>IFERROR(VLOOKUP(TablaRequerimientos[[#This Row],[ID de orden de trabajo+]],#REF!,11,FALSE),"Por validar")</f>
        <v>Por validar</v>
      </c>
      <c r="Y646" s="11" t="str">
        <f>IFERROR(VLOOKUP(TablaRequerimientos[[#This Row],[ID de orden de trabajo+]],#REF!,12,FALSE),"Por validar")</f>
        <v>Por validar</v>
      </c>
      <c r="Z646" s="11">
        <v>-2.8935185400769114E-4</v>
      </c>
      <c r="AA646" s="11" t="s">
        <v>37</v>
      </c>
    </row>
    <row r="647" spans="1:27" x14ac:dyDescent="0.25">
      <c r="A647" s="30" t="s">
        <v>5302</v>
      </c>
      <c r="B647" t="s">
        <v>5303</v>
      </c>
      <c r="C647" t="s">
        <v>123</v>
      </c>
      <c r="D647" t="s">
        <v>150</v>
      </c>
      <c r="E647" t="s">
        <v>37</v>
      </c>
      <c r="F647" t="s">
        <v>124</v>
      </c>
      <c r="G647" s="12">
        <v>43858</v>
      </c>
      <c r="H647" s="13">
        <v>0.49519675925925927</v>
      </c>
      <c r="I647" s="12">
        <v>43858</v>
      </c>
      <c r="J647" s="13">
        <v>0.59341435185185187</v>
      </c>
      <c r="K647" s="31">
        <v>43859.639108796298</v>
      </c>
      <c r="L647" s="11"/>
      <c r="M647" s="11"/>
      <c r="O647" s="11" t="s">
        <v>578</v>
      </c>
      <c r="P647" s="11" t="s">
        <v>37</v>
      </c>
      <c r="X647" s="17" t="str">
        <f>IFERROR(VLOOKUP(TablaRequerimientos[[#This Row],[ID de orden de trabajo+]],#REF!,11,FALSE),"Por validar")</f>
        <v>Por validar</v>
      </c>
      <c r="Y647" s="11" t="str">
        <f>IFERROR(VLOOKUP(TablaRequerimientos[[#This Row],[ID de orden de trabajo+]],#REF!,12,FALSE),"Por validar")</f>
        <v>Por validar</v>
      </c>
      <c r="Z647" s="11">
        <v>1.2731481474475004E-3</v>
      </c>
      <c r="AA647" s="11" t="s">
        <v>37</v>
      </c>
    </row>
    <row r="648" spans="1:27" x14ac:dyDescent="0.25">
      <c r="A648" s="30" t="s">
        <v>5304</v>
      </c>
      <c r="B648" t="s">
        <v>5305</v>
      </c>
      <c r="C648" t="s">
        <v>161</v>
      </c>
      <c r="D648" t="s">
        <v>150</v>
      </c>
      <c r="E648" t="s">
        <v>37</v>
      </c>
      <c r="F648" t="s">
        <v>111</v>
      </c>
      <c r="G648" s="12">
        <v>43858</v>
      </c>
      <c r="H648" s="13">
        <v>0.5111458333333333</v>
      </c>
      <c r="I648" s="12">
        <v>43858</v>
      </c>
      <c r="J648" s="13">
        <v>0.61771990740740745</v>
      </c>
      <c r="K648" s="31">
        <v>43859.639108796298</v>
      </c>
      <c r="L648" s="11"/>
      <c r="M648" s="11"/>
      <c r="O648" s="11" t="s">
        <v>3288</v>
      </c>
      <c r="P648" s="11" t="s">
        <v>37</v>
      </c>
      <c r="X648" s="17" t="str">
        <f>IFERROR(VLOOKUP(TablaRequerimientos[[#This Row],[ID de orden de trabajo+]],#REF!,11,FALSE),"Por validar")</f>
        <v>Por validar</v>
      </c>
      <c r="Y648" s="11" t="str">
        <f>IFERROR(VLOOKUP(TablaRequerimientos[[#This Row],[ID de orden de trabajo+]],#REF!,12,FALSE),"Por validar")</f>
        <v>Por validar</v>
      </c>
      <c r="Z648" s="11">
        <v>5.7870369346346706E-5</v>
      </c>
      <c r="AA648" s="11" t="s">
        <v>37</v>
      </c>
    </row>
    <row r="649" spans="1:27" x14ac:dyDescent="0.25">
      <c r="A649" s="30" t="s">
        <v>5306</v>
      </c>
      <c r="B649" t="s">
        <v>5307</v>
      </c>
      <c r="C649" t="s">
        <v>395</v>
      </c>
      <c r="D649" t="s">
        <v>110</v>
      </c>
      <c r="E649" t="s">
        <v>37</v>
      </c>
      <c r="F649" t="s">
        <v>111</v>
      </c>
      <c r="G649" s="12">
        <v>43858</v>
      </c>
      <c r="H649" s="13">
        <v>0.4583564814814815</v>
      </c>
      <c r="I649" s="12">
        <v>43858</v>
      </c>
      <c r="J649" s="13">
        <v>0.45910879629629631</v>
      </c>
      <c r="K649" s="31">
        <v>43859.475844907407</v>
      </c>
      <c r="L649" s="11"/>
      <c r="M649" s="11"/>
      <c r="O649" s="11" t="s">
        <v>133</v>
      </c>
      <c r="P649" s="11" t="s">
        <v>37</v>
      </c>
      <c r="X649" s="17" t="str">
        <f>IFERROR(VLOOKUP(TablaRequerimientos[[#This Row],[ID de orden de trabajo+]],#REF!,11,FALSE),"Por validar")</f>
        <v>Por validar</v>
      </c>
      <c r="Y649" s="11" t="str">
        <f>IFERROR(VLOOKUP(TablaRequerimientos[[#This Row],[ID de orden de trabajo+]],#REF!,12,FALSE),"Por validar")</f>
        <v>Por validar</v>
      </c>
      <c r="Z649" s="11">
        <v>-1.9675926159834489E-4</v>
      </c>
      <c r="AA649" s="11" t="s">
        <v>37</v>
      </c>
    </row>
    <row r="650" spans="1:27" x14ac:dyDescent="0.25">
      <c r="A650" s="30" t="s">
        <v>5308</v>
      </c>
      <c r="B650" t="s">
        <v>4746</v>
      </c>
      <c r="C650" t="s">
        <v>123</v>
      </c>
      <c r="D650" t="s">
        <v>150</v>
      </c>
      <c r="E650" t="s">
        <v>37</v>
      </c>
      <c r="F650" t="s">
        <v>124</v>
      </c>
      <c r="G650" s="12">
        <v>43858</v>
      </c>
      <c r="H650" s="13">
        <v>0.59495370370370371</v>
      </c>
      <c r="I650" s="12">
        <v>43858</v>
      </c>
      <c r="J650" s="13">
        <v>0.65192129629629625</v>
      </c>
      <c r="K650" s="31">
        <v>43859.721562500003</v>
      </c>
      <c r="L650" s="11"/>
      <c r="M650" s="11"/>
      <c r="O650" s="11" t="s">
        <v>193</v>
      </c>
      <c r="P650" s="11" t="s">
        <v>37</v>
      </c>
      <c r="X650" s="17" t="str">
        <f>IFERROR(VLOOKUP(TablaRequerimientos[[#This Row],[ID de orden de trabajo+]],#REF!,11,FALSE),"Por validar")</f>
        <v>Por validar</v>
      </c>
      <c r="Y650" s="11" t="str">
        <f>IFERROR(VLOOKUP(TablaRequerimientos[[#This Row],[ID de orden de trabajo+]],#REF!,12,FALSE),"Por validar")</f>
        <v>Por validar</v>
      </c>
      <c r="Z650" s="11">
        <v>2.314814628334716E-5</v>
      </c>
      <c r="AA650" s="11" t="s">
        <v>37</v>
      </c>
    </row>
    <row r="651" spans="1:27" x14ac:dyDescent="0.25">
      <c r="A651" s="30" t="s">
        <v>5309</v>
      </c>
      <c r="B651" t="s">
        <v>5310</v>
      </c>
      <c r="C651" t="s">
        <v>871</v>
      </c>
      <c r="D651" t="s">
        <v>150</v>
      </c>
      <c r="E651" t="s">
        <v>37</v>
      </c>
      <c r="F651" t="s">
        <v>124</v>
      </c>
      <c r="G651" s="12">
        <v>43858</v>
      </c>
      <c r="H651" s="13">
        <v>0.61353009259259261</v>
      </c>
      <c r="I651" s="12">
        <v>43859</v>
      </c>
      <c r="J651" s="13">
        <v>0.679224537037037</v>
      </c>
      <c r="K651" s="31">
        <v>43860.704629629632</v>
      </c>
      <c r="L651" s="11"/>
      <c r="M651" s="11"/>
      <c r="O651" s="11" t="s">
        <v>3288</v>
      </c>
      <c r="P651" s="11" t="s">
        <v>37</v>
      </c>
      <c r="X651" s="17" t="str">
        <f>IFERROR(VLOOKUP(TablaRequerimientos[[#This Row],[ID de orden de trabajo+]],#REF!,11,FALSE),"Por validar")</f>
        <v>Por validar</v>
      </c>
      <c r="Y651" s="11" t="str">
        <f>IFERROR(VLOOKUP(TablaRequerimientos[[#This Row],[ID de orden de trabajo+]],#REF!,12,FALSE),"Por validar")</f>
        <v>Por validar</v>
      </c>
      <c r="Z651" s="11">
        <v>3.4722223062999547E-5</v>
      </c>
      <c r="AA651" s="11" t="s">
        <v>37</v>
      </c>
    </row>
    <row r="652" spans="1:27" x14ac:dyDescent="0.25">
      <c r="A652" s="30" t="s">
        <v>5311</v>
      </c>
      <c r="B652" t="s">
        <v>5312</v>
      </c>
      <c r="C652" t="s">
        <v>771</v>
      </c>
      <c r="D652" t="s">
        <v>150</v>
      </c>
      <c r="E652" t="s">
        <v>37</v>
      </c>
      <c r="F652" t="s">
        <v>111</v>
      </c>
      <c r="G652" s="12">
        <v>43858</v>
      </c>
      <c r="H652" s="13">
        <v>0.70020833333333332</v>
      </c>
      <c r="I652" s="12">
        <v>43858</v>
      </c>
      <c r="J652" s="13">
        <v>0.74834490740740733</v>
      </c>
      <c r="K652" s="31">
        <v>43859.79314814815</v>
      </c>
      <c r="L652" s="11"/>
      <c r="M652" s="11"/>
      <c r="O652" s="11" t="s">
        <v>415</v>
      </c>
      <c r="P652" s="11" t="s">
        <v>37</v>
      </c>
      <c r="X652" s="17" t="str">
        <f>IFERROR(VLOOKUP(TablaRequerimientos[[#This Row],[ID de orden de trabajo+]],#REF!,11,FALSE),"Por validar")</f>
        <v>Por validar</v>
      </c>
      <c r="Y652" s="11" t="str">
        <f>IFERROR(VLOOKUP(TablaRequerimientos[[#This Row],[ID de orden de trabajo+]],#REF!,12,FALSE),"Por validar")</f>
        <v>Por validar</v>
      </c>
      <c r="Z652" s="11">
        <v>-1.6203703853534535E-4</v>
      </c>
      <c r="AA652" s="11" t="s">
        <v>37</v>
      </c>
    </row>
    <row r="653" spans="1:27" x14ac:dyDescent="0.25">
      <c r="A653" s="30" t="s">
        <v>5313</v>
      </c>
      <c r="B653" t="s">
        <v>5314</v>
      </c>
      <c r="C653" t="s">
        <v>395</v>
      </c>
      <c r="D653" t="s">
        <v>150</v>
      </c>
      <c r="E653" t="s">
        <v>37</v>
      </c>
      <c r="F653" t="s">
        <v>111</v>
      </c>
      <c r="G653" s="12">
        <v>43858</v>
      </c>
      <c r="H653" s="13">
        <v>0.70261574074074085</v>
      </c>
      <c r="I653" s="12">
        <v>43858</v>
      </c>
      <c r="J653" s="13">
        <v>0.73314814814814822</v>
      </c>
      <c r="K653" s="31">
        <v>43859.79314814815</v>
      </c>
      <c r="L653" s="11"/>
      <c r="M653" s="11"/>
      <c r="O653" s="11" t="s">
        <v>84</v>
      </c>
      <c r="P653" s="11" t="s">
        <v>37</v>
      </c>
      <c r="X653" s="17" t="str">
        <f>IFERROR(VLOOKUP(TablaRequerimientos[[#This Row],[ID de orden de trabajo+]],#REF!,11,FALSE),"Por validar")</f>
        <v>Por validar</v>
      </c>
      <c r="Y653" s="11" t="str">
        <f>IFERROR(VLOOKUP(TablaRequerimientos[[#This Row],[ID de orden de trabajo+]],#REF!,12,FALSE),"Por validar")</f>
        <v>Por validar</v>
      </c>
      <c r="Z653" s="11">
        <v>2.314814628334716E-5</v>
      </c>
      <c r="AA653" s="11" t="s">
        <v>37</v>
      </c>
    </row>
    <row r="654" spans="1:27" x14ac:dyDescent="0.25">
      <c r="A654" s="30" t="s">
        <v>5315</v>
      </c>
      <c r="B654" t="s">
        <v>4313</v>
      </c>
      <c r="C654" t="s">
        <v>395</v>
      </c>
      <c r="D654" t="s">
        <v>150</v>
      </c>
      <c r="E654" t="s">
        <v>37</v>
      </c>
      <c r="F654" t="s">
        <v>124</v>
      </c>
      <c r="G654" s="12">
        <v>43859</v>
      </c>
      <c r="H654" s="13">
        <v>0.35385416666666664</v>
      </c>
      <c r="I654" s="12">
        <v>43859</v>
      </c>
      <c r="J654" s="13">
        <v>0.45081018518518517</v>
      </c>
      <c r="K654" s="31">
        <v>43860.453159722223</v>
      </c>
      <c r="L654" s="11"/>
      <c r="M654" s="11"/>
      <c r="O654" s="11" t="s">
        <v>491</v>
      </c>
      <c r="P654" s="11" t="s">
        <v>37</v>
      </c>
      <c r="X654" s="17" t="str">
        <f>IFERROR(VLOOKUP(TablaRequerimientos[[#This Row],[ID de orden de trabajo+]],#REF!,11,FALSE),"Por validar")</f>
        <v>Por validar</v>
      </c>
      <c r="Y654" s="11" t="str">
        <f>IFERROR(VLOOKUP(TablaRequerimientos[[#This Row],[ID de orden de trabajo+]],#REF!,12,FALSE),"Por validar")</f>
        <v>Por validar</v>
      </c>
      <c r="Z654" s="11">
        <v>-2.1759259252576157E-3</v>
      </c>
      <c r="AA654" s="11" t="s">
        <v>37</v>
      </c>
    </row>
    <row r="655" spans="1:27" x14ac:dyDescent="0.25">
      <c r="A655" s="30" t="s">
        <v>5316</v>
      </c>
      <c r="B655" t="s">
        <v>5317</v>
      </c>
      <c r="C655" t="s">
        <v>395</v>
      </c>
      <c r="D655" t="s">
        <v>110</v>
      </c>
      <c r="E655" t="s">
        <v>37</v>
      </c>
      <c r="F655" t="s">
        <v>111</v>
      </c>
      <c r="G655" s="12">
        <v>43858</v>
      </c>
      <c r="H655" s="13">
        <v>0.66195601851851849</v>
      </c>
      <c r="I655" s="12">
        <v>43858</v>
      </c>
      <c r="J655" s="13">
        <v>0.67981481481481476</v>
      </c>
      <c r="K655" s="31">
        <v>43859.721562500003</v>
      </c>
      <c r="L655" s="11"/>
      <c r="M655" s="11"/>
      <c r="O655" s="11" t="s">
        <v>2903</v>
      </c>
      <c r="P655" s="11" t="s">
        <v>37</v>
      </c>
      <c r="X655" s="17" t="str">
        <f>IFERROR(VLOOKUP(TablaRequerimientos[[#This Row],[ID de orden de trabajo+]],#REF!,11,FALSE),"Por validar")</f>
        <v>Por validar</v>
      </c>
      <c r="Y655" s="11" t="str">
        <f>IFERROR(VLOOKUP(TablaRequerimientos[[#This Row],[ID de orden de trabajo+]],#REF!,12,FALSE),"Por validar")</f>
        <v>Por validar</v>
      </c>
      <c r="Z655" s="11">
        <v>2.3148153559304774E-5</v>
      </c>
      <c r="AA655" s="11" t="s">
        <v>37</v>
      </c>
    </row>
    <row r="656" spans="1:27" x14ac:dyDescent="0.25">
      <c r="A656" s="30" t="s">
        <v>5318</v>
      </c>
      <c r="B656" t="s">
        <v>5319</v>
      </c>
      <c r="C656" t="s">
        <v>395</v>
      </c>
      <c r="D656" t="s">
        <v>150</v>
      </c>
      <c r="E656" t="s">
        <v>37</v>
      </c>
      <c r="F656" t="s">
        <v>111</v>
      </c>
      <c r="G656" s="12">
        <v>43858</v>
      </c>
      <c r="H656" s="13">
        <v>0.70832175925925922</v>
      </c>
      <c r="I656" s="12">
        <v>43858</v>
      </c>
      <c r="J656" s="13">
        <v>0.7494791666666667</v>
      </c>
      <c r="K656" s="31">
        <v>43859.79314814815</v>
      </c>
      <c r="L656" s="11"/>
      <c r="M656" s="11"/>
      <c r="O656" s="11" t="s">
        <v>336</v>
      </c>
      <c r="P656" s="11" t="s">
        <v>37</v>
      </c>
      <c r="X656" s="17" t="str">
        <f>IFERROR(VLOOKUP(TablaRequerimientos[[#This Row],[ID de orden de trabajo+]],#REF!,11,FALSE),"Por validar")</f>
        <v>Por validar</v>
      </c>
      <c r="Y656" s="11" t="str">
        <f>IFERROR(VLOOKUP(TablaRequerimientos[[#This Row],[ID de orden de trabajo+]],#REF!,12,FALSE),"Por validar")</f>
        <v>Por validar</v>
      </c>
      <c r="Z656" s="11">
        <v>4.7453703882638365E-4</v>
      </c>
      <c r="AA656" s="11" t="s">
        <v>37</v>
      </c>
    </row>
    <row r="657" spans="1:27" x14ac:dyDescent="0.25">
      <c r="A657" s="30" t="s">
        <v>5320</v>
      </c>
      <c r="B657" t="s">
        <v>5321</v>
      </c>
      <c r="C657" t="s">
        <v>395</v>
      </c>
      <c r="D657" t="s">
        <v>150</v>
      </c>
      <c r="E657" t="s">
        <v>37</v>
      </c>
      <c r="F657" t="s">
        <v>111</v>
      </c>
      <c r="G657" s="12">
        <v>43858</v>
      </c>
      <c r="H657" s="13">
        <v>0.71818287037037043</v>
      </c>
      <c r="I657" s="12">
        <v>43859</v>
      </c>
      <c r="J657" s="13">
        <v>0.39681712962962962</v>
      </c>
      <c r="K657" s="31">
        <v>43860.453159722223</v>
      </c>
      <c r="L657" s="11"/>
      <c r="M657" s="11"/>
      <c r="O657" s="11" t="s">
        <v>133</v>
      </c>
      <c r="P657" s="11" t="s">
        <v>37</v>
      </c>
      <c r="X657" s="17" t="str">
        <f>IFERROR(VLOOKUP(TablaRequerimientos[[#This Row],[ID de orden de trabajo+]],#REF!,11,FALSE),"Por validar")</f>
        <v>Por validar</v>
      </c>
      <c r="Y657" s="11" t="str">
        <f>IFERROR(VLOOKUP(TablaRequerimientos[[#This Row],[ID de orden de trabajo+]],#REF!,12,FALSE),"Por validar")</f>
        <v>Por validar</v>
      </c>
      <c r="Z657" s="11">
        <v>2.314814628334716E-5</v>
      </c>
      <c r="AA657" s="11" t="s">
        <v>37</v>
      </c>
    </row>
    <row r="658" spans="1:27" x14ac:dyDescent="0.25">
      <c r="A658" s="30" t="s">
        <v>5322</v>
      </c>
      <c r="B658" t="s">
        <v>4746</v>
      </c>
      <c r="C658" t="s">
        <v>395</v>
      </c>
      <c r="D658" t="s">
        <v>150</v>
      </c>
      <c r="E658" t="s">
        <v>37</v>
      </c>
      <c r="F658" t="s">
        <v>111</v>
      </c>
      <c r="G658" s="12">
        <v>43858</v>
      </c>
      <c r="H658" s="13">
        <v>0.65804398148148147</v>
      </c>
      <c r="I658" s="12">
        <v>43858</v>
      </c>
      <c r="J658" s="13">
        <v>0.65890046296296301</v>
      </c>
      <c r="K658" s="31">
        <v>43859.721562500003</v>
      </c>
      <c r="L658" s="11"/>
      <c r="M658" s="11"/>
      <c r="O658" s="11" t="s">
        <v>40</v>
      </c>
      <c r="P658" s="11" t="s">
        <v>37</v>
      </c>
      <c r="X658" s="17" t="str">
        <f>IFERROR(VLOOKUP(TablaRequerimientos[[#This Row],[ID de orden de trabajo+]],#REF!,11,FALSE),"Por validar")</f>
        <v>Por validar</v>
      </c>
      <c r="Y658" s="11" t="str">
        <f>IFERROR(VLOOKUP(TablaRequerimientos[[#This Row],[ID de orden de trabajo+]],#REF!,12,FALSE),"Por validar")</f>
        <v>Por validar</v>
      </c>
      <c r="Z658" s="11" t="s">
        <v>7995</v>
      </c>
      <c r="AA658" s="11" t="s">
        <v>7995</v>
      </c>
    </row>
    <row r="659" spans="1:27" x14ac:dyDescent="0.25">
      <c r="A659" s="30" t="s">
        <v>5323</v>
      </c>
      <c r="B659" t="s">
        <v>5324</v>
      </c>
      <c r="C659" t="s">
        <v>395</v>
      </c>
      <c r="D659" t="s">
        <v>150</v>
      </c>
      <c r="E659" t="s">
        <v>37</v>
      </c>
      <c r="F659" t="s">
        <v>111</v>
      </c>
      <c r="G659" s="12">
        <v>43858</v>
      </c>
      <c r="H659" s="13">
        <v>0.69439814814814815</v>
      </c>
      <c r="I659" s="12">
        <v>43858</v>
      </c>
      <c r="J659" s="13">
        <v>0.75054398148148149</v>
      </c>
      <c r="K659" s="31">
        <v>43859.79314814815</v>
      </c>
      <c r="L659" s="11"/>
      <c r="M659" s="11"/>
      <c r="O659" s="11" t="s">
        <v>606</v>
      </c>
      <c r="P659" s="11" t="s">
        <v>37</v>
      </c>
      <c r="X659" s="17" t="str">
        <f>IFERROR(VLOOKUP(TablaRequerimientos[[#This Row],[ID de orden de trabajo+]],#REF!,11,FALSE),"Por validar")</f>
        <v>Por validar</v>
      </c>
      <c r="Y659" s="11" t="str">
        <f>IFERROR(VLOOKUP(TablaRequerimientos[[#This Row],[ID de orden de trabajo+]],#REF!,12,FALSE),"Por validar")</f>
        <v>Por validar</v>
      </c>
      <c r="Z659" s="11">
        <v>5.3240740817273036E-4</v>
      </c>
      <c r="AA659" s="11" t="s">
        <v>37</v>
      </c>
    </row>
    <row r="660" spans="1:27" x14ac:dyDescent="0.25">
      <c r="A660" s="30" t="s">
        <v>5325</v>
      </c>
      <c r="B660" t="s">
        <v>5326</v>
      </c>
      <c r="C660" t="s">
        <v>395</v>
      </c>
      <c r="D660" t="s">
        <v>150</v>
      </c>
      <c r="E660" t="s">
        <v>37</v>
      </c>
      <c r="F660" t="s">
        <v>111</v>
      </c>
      <c r="G660" s="12">
        <v>43858</v>
      </c>
      <c r="H660" s="13">
        <v>0.6974189814814814</v>
      </c>
      <c r="I660" s="12">
        <v>43859</v>
      </c>
      <c r="J660" s="13">
        <v>0.38731481481481483</v>
      </c>
      <c r="K660" s="31">
        <v>43860.453159722223</v>
      </c>
      <c r="L660" s="11"/>
      <c r="M660" s="11"/>
      <c r="O660" s="11" t="s">
        <v>713</v>
      </c>
      <c r="P660" s="11" t="s">
        <v>37</v>
      </c>
      <c r="X660" s="17" t="str">
        <f>IFERROR(VLOOKUP(TablaRequerimientos[[#This Row],[ID de orden de trabajo+]],#REF!,11,FALSE),"Por validar")</f>
        <v>Por validar</v>
      </c>
      <c r="Y660" s="11" t="str">
        <f>IFERROR(VLOOKUP(TablaRequerimientos[[#This Row],[ID de orden de trabajo+]],#REF!,12,FALSE),"Por validar")</f>
        <v>Por validar</v>
      </c>
      <c r="Z660" s="11">
        <v>2.314814628334716E-5</v>
      </c>
      <c r="AA660" s="11" t="s">
        <v>37</v>
      </c>
    </row>
    <row r="661" spans="1:27" x14ac:dyDescent="0.25">
      <c r="A661" s="30" t="s">
        <v>5327</v>
      </c>
      <c r="B661" t="s">
        <v>5328</v>
      </c>
      <c r="C661" t="s">
        <v>395</v>
      </c>
      <c r="D661" t="s">
        <v>150</v>
      </c>
      <c r="E661" t="s">
        <v>37</v>
      </c>
      <c r="F661" t="s">
        <v>111</v>
      </c>
      <c r="G661" s="12">
        <v>43858</v>
      </c>
      <c r="H661" s="13">
        <v>0.7732175925925926</v>
      </c>
      <c r="I661" s="12">
        <v>43860</v>
      </c>
      <c r="J661" s="13">
        <v>0.54944444444444451</v>
      </c>
      <c r="K661" s="31">
        <v>43861.623182870368</v>
      </c>
      <c r="L661" s="11"/>
      <c r="M661" s="11"/>
      <c r="O661" s="11" t="s">
        <v>377</v>
      </c>
      <c r="P661" s="11" t="s">
        <v>37</v>
      </c>
      <c r="X661" s="17" t="str">
        <f>IFERROR(VLOOKUP(TablaRequerimientos[[#This Row],[ID de orden de trabajo+]],#REF!,11,FALSE),"Por validar")</f>
        <v>Por validar</v>
      </c>
      <c r="Y661" s="11" t="str">
        <f>IFERROR(VLOOKUP(TablaRequerimientos[[#This Row],[ID de orden de trabajo+]],#REF!,12,FALSE),"Por validar")</f>
        <v>Por validar</v>
      </c>
      <c r="Z661" s="11">
        <v>0</v>
      </c>
      <c r="AA661" s="11" t="s">
        <v>37</v>
      </c>
    </row>
    <row r="662" spans="1:27" x14ac:dyDescent="0.25">
      <c r="A662" s="30" t="s">
        <v>5329</v>
      </c>
      <c r="B662" t="s">
        <v>5330</v>
      </c>
      <c r="C662" t="s">
        <v>395</v>
      </c>
      <c r="D662" t="s">
        <v>150</v>
      </c>
      <c r="E662" t="s">
        <v>37</v>
      </c>
      <c r="F662" t="s">
        <v>111</v>
      </c>
      <c r="G662" s="12">
        <v>43859</v>
      </c>
      <c r="H662" s="13">
        <v>0.36717592592592596</v>
      </c>
      <c r="I662" s="12">
        <v>43859</v>
      </c>
      <c r="J662" s="13">
        <v>0.40474537037037034</v>
      </c>
      <c r="K662" s="31">
        <v>43860.453159722223</v>
      </c>
      <c r="L662" s="11"/>
      <c r="M662" s="11"/>
      <c r="O662" s="11" t="s">
        <v>55</v>
      </c>
      <c r="P662" s="11" t="s">
        <v>37</v>
      </c>
      <c r="X662" s="17" t="str">
        <f>IFERROR(VLOOKUP(TablaRequerimientos[[#This Row],[ID de orden de trabajo+]],#REF!,11,FALSE),"Por validar")</f>
        <v>Por validar</v>
      </c>
      <c r="Y662" s="11" t="str">
        <f>IFERROR(VLOOKUP(TablaRequerimientos[[#This Row],[ID de orden de trabajo+]],#REF!,12,FALSE),"Por validar")</f>
        <v>Por validar</v>
      </c>
      <c r="Z662" s="11">
        <v>1.1574069503694773E-5</v>
      </c>
      <c r="AA662" s="11" t="s">
        <v>37</v>
      </c>
    </row>
    <row r="663" spans="1:27" x14ac:dyDescent="0.25">
      <c r="A663" s="30" t="s">
        <v>5331</v>
      </c>
      <c r="B663" t="s">
        <v>5332</v>
      </c>
      <c r="C663" t="s">
        <v>871</v>
      </c>
      <c r="D663" t="s">
        <v>150</v>
      </c>
      <c r="E663" t="s">
        <v>37</v>
      </c>
      <c r="F663" t="s">
        <v>111</v>
      </c>
      <c r="G663" s="12">
        <v>43859</v>
      </c>
      <c r="H663" s="13">
        <v>0.38215277777777779</v>
      </c>
      <c r="I663" s="12">
        <v>43860</v>
      </c>
      <c r="J663" s="13">
        <v>0.38248842592592597</v>
      </c>
      <c r="K663" s="31">
        <v>43861.535613425927</v>
      </c>
      <c r="L663" s="11"/>
      <c r="M663" s="11"/>
      <c r="O663" s="11" t="s">
        <v>465</v>
      </c>
      <c r="P663" s="11" t="s">
        <v>37</v>
      </c>
      <c r="X663" s="17" t="str">
        <f>IFERROR(VLOOKUP(TablaRequerimientos[[#This Row],[ID de orden de trabajo+]],#REF!,11,FALSE),"Por validar")</f>
        <v>Por validar</v>
      </c>
      <c r="Y663" s="11" t="str">
        <f>IFERROR(VLOOKUP(TablaRequerimientos[[#This Row],[ID de orden de trabajo+]],#REF!,12,FALSE),"Por validar")</f>
        <v>Por validar</v>
      </c>
      <c r="Z663" s="11">
        <v>1.1574069503694773E-5</v>
      </c>
      <c r="AA663" s="11" t="s">
        <v>37</v>
      </c>
    </row>
    <row r="664" spans="1:27" x14ac:dyDescent="0.25">
      <c r="A664" s="30" t="s">
        <v>5333</v>
      </c>
      <c r="B664" t="s">
        <v>4313</v>
      </c>
      <c r="C664" t="s">
        <v>395</v>
      </c>
      <c r="D664" t="s">
        <v>150</v>
      </c>
      <c r="E664" t="s">
        <v>37</v>
      </c>
      <c r="F664" t="s">
        <v>111</v>
      </c>
      <c r="G664" s="12">
        <v>43859</v>
      </c>
      <c r="H664" s="13">
        <v>0.40339120370370374</v>
      </c>
      <c r="I664" s="12">
        <v>43859</v>
      </c>
      <c r="J664" s="13">
        <v>0.40409722222222227</v>
      </c>
      <c r="K664" s="31">
        <v>43860.453159722223</v>
      </c>
      <c r="L664" s="11"/>
      <c r="M664" s="11"/>
      <c r="O664" s="11" t="s">
        <v>40</v>
      </c>
      <c r="P664" s="11" t="s">
        <v>37</v>
      </c>
      <c r="X664" s="17" t="str">
        <f>IFERROR(VLOOKUP(TablaRequerimientos[[#This Row],[ID de orden de trabajo+]],#REF!,11,FALSE),"Por validar")</f>
        <v>Por validar</v>
      </c>
      <c r="Y664" s="11" t="str">
        <f>IFERROR(VLOOKUP(TablaRequerimientos[[#This Row],[ID de orden de trabajo+]],#REF!,12,FALSE),"Por validar")</f>
        <v>Por validar</v>
      </c>
      <c r="Z664" s="11" t="s">
        <v>7995</v>
      </c>
      <c r="AA664" s="11" t="s">
        <v>7995</v>
      </c>
    </row>
    <row r="665" spans="1:27" x14ac:dyDescent="0.25">
      <c r="A665" s="30" t="s">
        <v>5334</v>
      </c>
      <c r="B665" t="s">
        <v>5335</v>
      </c>
      <c r="C665" t="s">
        <v>395</v>
      </c>
      <c r="D665" t="s">
        <v>150</v>
      </c>
      <c r="E665" t="s">
        <v>37</v>
      </c>
      <c r="F665" t="s">
        <v>111</v>
      </c>
      <c r="G665" s="12">
        <v>43859</v>
      </c>
      <c r="H665" s="13">
        <v>0.4133680555555555</v>
      </c>
      <c r="I665" s="12">
        <v>43860</v>
      </c>
      <c r="J665" s="13">
        <v>0.364224537037037</v>
      </c>
      <c r="K665" s="31">
        <v>43861.535613425927</v>
      </c>
      <c r="L665" s="11"/>
      <c r="M665" s="11"/>
      <c r="O665" s="11" t="s">
        <v>241</v>
      </c>
      <c r="P665" s="11" t="s">
        <v>37</v>
      </c>
      <c r="X665" s="17" t="str">
        <f>IFERROR(VLOOKUP(TablaRequerimientos[[#This Row],[ID de orden de trabajo+]],#REF!,11,FALSE),"Por validar")</f>
        <v>Por validar</v>
      </c>
      <c r="Y665" s="11" t="str">
        <f>IFERROR(VLOOKUP(TablaRequerimientos[[#This Row],[ID de orden de trabajo+]],#REF!,12,FALSE),"Por validar")</f>
        <v>Por validar</v>
      </c>
      <c r="Z665" s="11">
        <v>1.7361110803904012E-4</v>
      </c>
      <c r="AA665" s="11" t="s">
        <v>37</v>
      </c>
    </row>
    <row r="666" spans="1:27" x14ac:dyDescent="0.25">
      <c r="A666" s="30" t="s">
        <v>5336</v>
      </c>
      <c r="B666" t="s">
        <v>5337</v>
      </c>
      <c r="C666" t="s">
        <v>395</v>
      </c>
      <c r="D666" t="s">
        <v>150</v>
      </c>
      <c r="E666" t="s">
        <v>37</v>
      </c>
      <c r="F666" t="s">
        <v>124</v>
      </c>
      <c r="G666" s="12">
        <v>43859</v>
      </c>
      <c r="H666" s="13">
        <v>0.44350694444444444</v>
      </c>
      <c r="I666" s="12">
        <v>43859</v>
      </c>
      <c r="J666" s="13">
        <v>0.60510416666666667</v>
      </c>
      <c r="K666" s="31">
        <v>43860.62226851852</v>
      </c>
      <c r="L666" s="11"/>
      <c r="M666" s="11"/>
      <c r="O666" s="11" t="s">
        <v>986</v>
      </c>
      <c r="P666" s="11" t="s">
        <v>37</v>
      </c>
      <c r="X666" s="17" t="str">
        <f>IFERROR(VLOOKUP(TablaRequerimientos[[#This Row],[ID de orden de trabajo+]],#REF!,11,FALSE),"Por validar")</f>
        <v>Por validar</v>
      </c>
      <c r="Y666" s="11" t="str">
        <f>IFERROR(VLOOKUP(TablaRequerimientos[[#This Row],[ID de orden de trabajo+]],#REF!,12,FALSE),"Por validar")</f>
        <v>Por validar</v>
      </c>
      <c r="Z666" s="11">
        <v>2.314814628334716E-5</v>
      </c>
      <c r="AA666" s="11" t="s">
        <v>37</v>
      </c>
    </row>
    <row r="667" spans="1:27" x14ac:dyDescent="0.25">
      <c r="A667" s="30" t="s">
        <v>5338</v>
      </c>
      <c r="B667" t="s">
        <v>5339</v>
      </c>
      <c r="C667" t="s">
        <v>161</v>
      </c>
      <c r="D667" t="s">
        <v>150</v>
      </c>
      <c r="E667" t="s">
        <v>37</v>
      </c>
      <c r="F667" t="s">
        <v>111</v>
      </c>
      <c r="G667" s="12">
        <v>43859</v>
      </c>
      <c r="H667" s="13">
        <v>0.45613425925925927</v>
      </c>
      <c r="I667" s="12">
        <v>43859</v>
      </c>
      <c r="J667" s="13">
        <v>0.56694444444444447</v>
      </c>
      <c r="K667" s="31">
        <v>43860.62226851852</v>
      </c>
      <c r="L667" s="11"/>
      <c r="M667" s="11"/>
      <c r="O667" s="11" t="s">
        <v>1013</v>
      </c>
      <c r="P667" s="11" t="s">
        <v>37</v>
      </c>
      <c r="X667" s="17" t="str">
        <f>IFERROR(VLOOKUP(TablaRequerimientos[[#This Row],[ID de orden de trabajo+]],#REF!,11,FALSE),"Por validar")</f>
        <v>Por validar</v>
      </c>
      <c r="Y667" s="11" t="str">
        <f>IFERROR(VLOOKUP(TablaRequerimientos[[#This Row],[ID de orden de trabajo+]],#REF!,12,FALSE),"Por validar")</f>
        <v>Por validar</v>
      </c>
      <c r="Z667" s="11">
        <v>4.6296296204673126E-4</v>
      </c>
      <c r="AA667" s="11" t="s">
        <v>37</v>
      </c>
    </row>
    <row r="668" spans="1:27" x14ac:dyDescent="0.25">
      <c r="A668" s="30" t="s">
        <v>5340</v>
      </c>
      <c r="B668" t="s">
        <v>5341</v>
      </c>
      <c r="C668" t="s">
        <v>395</v>
      </c>
      <c r="D668" t="s">
        <v>150</v>
      </c>
      <c r="E668" t="s">
        <v>37</v>
      </c>
      <c r="F668" t="s">
        <v>111</v>
      </c>
      <c r="G668" s="12">
        <v>43859</v>
      </c>
      <c r="H668" s="13">
        <v>0.46675925925925926</v>
      </c>
      <c r="I668" s="12">
        <v>43860</v>
      </c>
      <c r="J668" s="13">
        <v>0.36473379629629626</v>
      </c>
      <c r="K668" s="31">
        <v>43861.535613425927</v>
      </c>
      <c r="L668" s="11"/>
      <c r="M668" s="11"/>
      <c r="O668" s="11" t="s">
        <v>377</v>
      </c>
      <c r="P668" s="11" t="s">
        <v>37</v>
      </c>
      <c r="X668" s="17" t="str">
        <f>IFERROR(VLOOKUP(TablaRequerimientos[[#This Row],[ID de orden de trabajo+]],#REF!,11,FALSE),"Por validar")</f>
        <v>Por validar</v>
      </c>
      <c r="Y668" s="11" t="str">
        <f>IFERROR(VLOOKUP(TablaRequerimientos[[#This Row],[ID de orden de trabajo+]],#REF!,12,FALSE),"Por validar")</f>
        <v>Por validar</v>
      </c>
      <c r="Z668" s="11">
        <v>2.4305555416503921E-4</v>
      </c>
      <c r="AA668" s="11" t="s">
        <v>37</v>
      </c>
    </row>
    <row r="669" spans="1:27" x14ac:dyDescent="0.25">
      <c r="A669" s="30" t="s">
        <v>5342</v>
      </c>
      <c r="B669" t="s">
        <v>5343</v>
      </c>
      <c r="C669" t="s">
        <v>123</v>
      </c>
      <c r="D669" t="s">
        <v>150</v>
      </c>
      <c r="E669" t="s">
        <v>37</v>
      </c>
      <c r="F669" t="s">
        <v>124</v>
      </c>
      <c r="G669" s="12">
        <v>43859</v>
      </c>
      <c r="H669" s="13">
        <v>0.47039351851851857</v>
      </c>
      <c r="I669" s="12">
        <v>43859</v>
      </c>
      <c r="J669" s="13">
        <v>0.52228009259259256</v>
      </c>
      <c r="K669" s="31">
        <v>43860.543124999997</v>
      </c>
      <c r="L669" s="11"/>
      <c r="M669" s="11"/>
      <c r="O669" s="11" t="s">
        <v>371</v>
      </c>
      <c r="P669" s="11" t="s">
        <v>37</v>
      </c>
      <c r="X669" s="17" t="str">
        <f>IFERROR(VLOOKUP(TablaRequerimientos[[#This Row],[ID de orden de trabajo+]],#REF!,11,FALSE),"Por validar")</f>
        <v>Por validar</v>
      </c>
      <c r="Y669" s="11" t="str">
        <f>IFERROR(VLOOKUP(TablaRequerimientos[[#This Row],[ID de orden de trabajo+]],#REF!,12,FALSE),"Por validar")</f>
        <v>Por validar</v>
      </c>
      <c r="Z669" s="11">
        <v>1.1574069503694773E-5</v>
      </c>
      <c r="AA669" s="11" t="s">
        <v>37</v>
      </c>
    </row>
    <row r="670" spans="1:27" x14ac:dyDescent="0.25">
      <c r="A670" s="30" t="s">
        <v>5344</v>
      </c>
      <c r="B670" t="s">
        <v>4313</v>
      </c>
      <c r="C670" t="s">
        <v>395</v>
      </c>
      <c r="D670" t="s">
        <v>150</v>
      </c>
      <c r="E670" t="s">
        <v>37</v>
      </c>
      <c r="F670" t="s">
        <v>111</v>
      </c>
      <c r="G670" s="12">
        <v>43859</v>
      </c>
      <c r="H670" s="13">
        <v>0.47553240740740743</v>
      </c>
      <c r="I670" s="12">
        <v>43859</v>
      </c>
      <c r="J670" s="13">
        <v>0.4758680555555555</v>
      </c>
      <c r="K670" s="31">
        <v>43860.543124999997</v>
      </c>
      <c r="L670" s="11"/>
      <c r="M670" s="11"/>
      <c r="O670" s="11" t="s">
        <v>133</v>
      </c>
      <c r="P670" s="11" t="s">
        <v>37</v>
      </c>
      <c r="X670" s="17" t="str">
        <f>IFERROR(VLOOKUP(TablaRequerimientos[[#This Row],[ID de orden de trabajo+]],#REF!,11,FALSE),"Por validar")</f>
        <v>Por validar</v>
      </c>
      <c r="Y670" s="11" t="str">
        <f>IFERROR(VLOOKUP(TablaRequerimientos[[#This Row],[ID de orden de trabajo+]],#REF!,12,FALSE),"Por validar")</f>
        <v>Por validar</v>
      </c>
      <c r="Z670" s="11" t="s">
        <v>7995</v>
      </c>
      <c r="AA670" s="11" t="s">
        <v>7995</v>
      </c>
    </row>
    <row r="671" spans="1:27" x14ac:dyDescent="0.25">
      <c r="A671" s="30" t="s">
        <v>5345</v>
      </c>
      <c r="B671" t="s">
        <v>5346</v>
      </c>
      <c r="C671" t="s">
        <v>395</v>
      </c>
      <c r="D671" t="s">
        <v>150</v>
      </c>
      <c r="E671" t="s">
        <v>37</v>
      </c>
      <c r="F671" t="s">
        <v>111</v>
      </c>
      <c r="G671" s="12">
        <v>43859</v>
      </c>
      <c r="H671" s="13">
        <v>0.47620370370370368</v>
      </c>
      <c r="I671" s="12">
        <v>43859</v>
      </c>
      <c r="J671" s="13">
        <v>0.50094907407407407</v>
      </c>
      <c r="K671" s="31">
        <v>43860.543124999997</v>
      </c>
      <c r="L671" s="11"/>
      <c r="M671" s="11"/>
      <c r="O671" s="11" t="s">
        <v>929</v>
      </c>
      <c r="P671" s="11" t="s">
        <v>37</v>
      </c>
      <c r="X671" s="17" t="str">
        <f>IFERROR(VLOOKUP(TablaRequerimientos[[#This Row],[ID de orden de trabajo+]],#REF!,11,FALSE),"Por validar")</f>
        <v>Por validar</v>
      </c>
      <c r="Y671" s="11" t="str">
        <f>IFERROR(VLOOKUP(TablaRequerimientos[[#This Row],[ID de orden de trabajo+]],#REF!,12,FALSE),"Por validar")</f>
        <v>Por validar</v>
      </c>
      <c r="Z671" s="11">
        <v>2.3148153559304774E-5</v>
      </c>
      <c r="AA671" s="11" t="s">
        <v>37</v>
      </c>
    </row>
    <row r="672" spans="1:27" x14ac:dyDescent="0.25">
      <c r="A672" s="30" t="s">
        <v>5347</v>
      </c>
      <c r="B672" t="s">
        <v>4746</v>
      </c>
      <c r="C672" t="s">
        <v>395</v>
      </c>
      <c r="D672" t="s">
        <v>150</v>
      </c>
      <c r="E672" t="s">
        <v>37</v>
      </c>
      <c r="F672" t="s">
        <v>111</v>
      </c>
      <c r="G672" s="12">
        <v>43859</v>
      </c>
      <c r="H672" s="13">
        <v>0.52069444444444446</v>
      </c>
      <c r="I672" s="12">
        <v>43859</v>
      </c>
      <c r="J672" s="13">
        <v>0.52108796296296289</v>
      </c>
      <c r="K672" s="31">
        <v>43860.543124999997</v>
      </c>
      <c r="L672" s="11"/>
      <c r="M672" s="11"/>
      <c r="O672" s="11" t="s">
        <v>133</v>
      </c>
      <c r="P672" s="11" t="s">
        <v>37</v>
      </c>
      <c r="X672" s="17" t="str">
        <f>IFERROR(VLOOKUP(TablaRequerimientos[[#This Row],[ID de orden de trabajo+]],#REF!,11,FALSE),"Por validar")</f>
        <v>Por validar</v>
      </c>
      <c r="Y672" s="11" t="str">
        <f>IFERROR(VLOOKUP(TablaRequerimientos[[#This Row],[ID de orden de trabajo+]],#REF!,12,FALSE),"Por validar")</f>
        <v>Por validar</v>
      </c>
      <c r="Z672" s="11" t="s">
        <v>7995</v>
      </c>
      <c r="AA672" s="11" t="s">
        <v>7995</v>
      </c>
    </row>
    <row r="673" spans="1:27" x14ac:dyDescent="0.25">
      <c r="A673" s="30" t="s">
        <v>5348</v>
      </c>
      <c r="B673" t="s">
        <v>5349</v>
      </c>
      <c r="C673" t="s">
        <v>161</v>
      </c>
      <c r="D673" t="s">
        <v>150</v>
      </c>
      <c r="E673" t="s">
        <v>37</v>
      </c>
      <c r="F673" t="s">
        <v>35</v>
      </c>
      <c r="G673" s="12">
        <v>43859</v>
      </c>
      <c r="H673" s="13">
        <v>0.48461805555555554</v>
      </c>
      <c r="I673" s="12">
        <v>43859</v>
      </c>
      <c r="J673" s="13">
        <v>0.7258796296296296</v>
      </c>
      <c r="K673" s="31">
        <v>43860.78429398148</v>
      </c>
      <c r="L673" s="11"/>
      <c r="M673" s="11"/>
      <c r="O673" s="11" t="s">
        <v>721</v>
      </c>
      <c r="P673" s="11" t="s">
        <v>37</v>
      </c>
      <c r="X673" s="17" t="str">
        <f>IFERROR(VLOOKUP(TablaRequerimientos[[#This Row],[ID de orden de trabajo+]],#REF!,11,FALSE),"Por validar")</f>
        <v>Por validar</v>
      </c>
      <c r="Y673" s="11" t="str">
        <f>IFERROR(VLOOKUP(TablaRequerimientos[[#This Row],[ID de orden de trabajo+]],#REF!,12,FALSE),"Por validar")</f>
        <v>Por validar</v>
      </c>
      <c r="Z673" s="11">
        <v>1.1574069503694773E-5</v>
      </c>
      <c r="AA673" s="11" t="s">
        <v>37</v>
      </c>
    </row>
    <row r="674" spans="1:27" x14ac:dyDescent="0.25">
      <c r="A674" s="30" t="s">
        <v>5350</v>
      </c>
      <c r="B674" t="s">
        <v>4746</v>
      </c>
      <c r="C674" t="s">
        <v>395</v>
      </c>
      <c r="D674" t="s">
        <v>150</v>
      </c>
      <c r="E674" t="s">
        <v>37</v>
      </c>
      <c r="F674" t="s">
        <v>111</v>
      </c>
      <c r="G674" s="12">
        <v>43859</v>
      </c>
      <c r="H674" s="13">
        <v>0.49024305555555553</v>
      </c>
      <c r="I674" s="12">
        <v>43859</v>
      </c>
      <c r="J674" s="13">
        <v>0.49075231481481479</v>
      </c>
      <c r="K674" s="31">
        <v>43860.543124999997</v>
      </c>
      <c r="L674" s="11"/>
      <c r="M674" s="11"/>
      <c r="O674" s="11" t="s">
        <v>133</v>
      </c>
      <c r="P674" s="11" t="s">
        <v>37</v>
      </c>
      <c r="X674" s="17" t="str">
        <f>IFERROR(VLOOKUP(TablaRequerimientos[[#This Row],[ID de orden de trabajo+]],#REF!,11,FALSE),"Por validar")</f>
        <v>Por validar</v>
      </c>
      <c r="Y674" s="11" t="str">
        <f>IFERROR(VLOOKUP(TablaRequerimientos[[#This Row],[ID de orden de trabajo+]],#REF!,12,FALSE),"Por validar")</f>
        <v>Por validar</v>
      </c>
      <c r="Z674" s="11" t="s">
        <v>7995</v>
      </c>
      <c r="AA674" s="11" t="s">
        <v>7995</v>
      </c>
    </row>
    <row r="675" spans="1:27" x14ac:dyDescent="0.25">
      <c r="A675" s="30" t="s">
        <v>5351</v>
      </c>
      <c r="B675" t="s">
        <v>5352</v>
      </c>
      <c r="C675" t="s">
        <v>462</v>
      </c>
      <c r="D675" t="s">
        <v>150</v>
      </c>
      <c r="E675" t="s">
        <v>37</v>
      </c>
      <c r="F675" t="s">
        <v>111</v>
      </c>
      <c r="G675" s="12">
        <v>43859</v>
      </c>
      <c r="H675" s="13">
        <v>0.59331018518518519</v>
      </c>
      <c r="I675" s="12">
        <v>43859</v>
      </c>
      <c r="J675" s="13">
        <v>0.65755787037037039</v>
      </c>
      <c r="K675" s="31">
        <v>43860.704629629632</v>
      </c>
      <c r="L675" s="11"/>
      <c r="M675" s="11"/>
      <c r="O675" s="11" t="s">
        <v>839</v>
      </c>
      <c r="P675" s="11" t="s">
        <v>37</v>
      </c>
      <c r="X675" s="17" t="str">
        <f>IFERROR(VLOOKUP(TablaRequerimientos[[#This Row],[ID de orden de trabajo+]],#REF!,11,FALSE),"Por validar")</f>
        <v>Por validar</v>
      </c>
      <c r="Y675" s="11" t="str">
        <f>IFERROR(VLOOKUP(TablaRequerimientos[[#This Row],[ID de orden de trabajo+]],#REF!,12,FALSE),"Por validar")</f>
        <v>Por validar</v>
      </c>
      <c r="Z675" s="11">
        <v>1.5046296175569296E-4</v>
      </c>
      <c r="AA675" s="11" t="s">
        <v>37</v>
      </c>
    </row>
    <row r="676" spans="1:27" x14ac:dyDescent="0.25">
      <c r="A676" s="30" t="s">
        <v>5353</v>
      </c>
      <c r="B676" t="s">
        <v>5354</v>
      </c>
      <c r="C676" t="s">
        <v>149</v>
      </c>
      <c r="D676" t="s">
        <v>150</v>
      </c>
      <c r="E676" t="s">
        <v>37</v>
      </c>
      <c r="F676" t="s">
        <v>111</v>
      </c>
      <c r="G676" s="12">
        <v>43859</v>
      </c>
      <c r="H676" s="13">
        <v>0.64082175925925922</v>
      </c>
      <c r="I676" s="12">
        <v>43860</v>
      </c>
      <c r="J676" s="13">
        <v>0.74609953703703702</v>
      </c>
      <c r="K676" s="31">
        <v>43861.786666666667</v>
      </c>
      <c r="L676" s="11"/>
      <c r="M676" s="11"/>
      <c r="O676" s="11" t="s">
        <v>2390</v>
      </c>
      <c r="P676" s="11" t="s">
        <v>37</v>
      </c>
      <c r="X676" s="17" t="str">
        <f>IFERROR(VLOOKUP(TablaRequerimientos[[#This Row],[ID de orden de trabajo+]],#REF!,11,FALSE),"Por validar")</f>
        <v>Por validar</v>
      </c>
      <c r="Y676" s="11" t="str">
        <f>IFERROR(VLOOKUP(TablaRequerimientos[[#This Row],[ID de orden de trabajo+]],#REF!,12,FALSE),"Por validar")</f>
        <v>Por validar</v>
      </c>
      <c r="Z676" s="11">
        <v>4.6296299842651933E-5</v>
      </c>
      <c r="AA676" s="11" t="s">
        <v>37</v>
      </c>
    </row>
    <row r="677" spans="1:27" x14ac:dyDescent="0.25">
      <c r="A677" s="30" t="s">
        <v>5355</v>
      </c>
      <c r="B677" t="s">
        <v>4423</v>
      </c>
      <c r="C677" t="s">
        <v>395</v>
      </c>
      <c r="D677" t="s">
        <v>150</v>
      </c>
      <c r="E677" t="s">
        <v>37</v>
      </c>
      <c r="F677" t="s">
        <v>111</v>
      </c>
      <c r="G677" s="12">
        <v>43859</v>
      </c>
      <c r="H677" s="13">
        <v>0.65248842592592593</v>
      </c>
      <c r="I677" s="12">
        <v>43859</v>
      </c>
      <c r="J677" s="13">
        <v>0.66288194444444437</v>
      </c>
      <c r="K677" s="31">
        <v>43860.704629629632</v>
      </c>
      <c r="L677" s="11"/>
      <c r="M677" s="11"/>
      <c r="O677" s="11" t="s">
        <v>327</v>
      </c>
      <c r="P677" s="11" t="s">
        <v>37</v>
      </c>
      <c r="X677" s="17" t="str">
        <f>IFERROR(VLOOKUP(TablaRequerimientos[[#This Row],[ID de orden de trabajo+]],#REF!,11,FALSE),"Por validar")</f>
        <v>Por validar</v>
      </c>
      <c r="Y677" s="11" t="str">
        <f>IFERROR(VLOOKUP(TablaRequerimientos[[#This Row],[ID de orden de trabajo+]],#REF!,12,FALSE),"Por validar")</f>
        <v>Por validar</v>
      </c>
      <c r="Z677" s="11">
        <v>4.6296299842651933E-5</v>
      </c>
      <c r="AA677" s="11" t="s">
        <v>37</v>
      </c>
    </row>
    <row r="678" spans="1:27" x14ac:dyDescent="0.25">
      <c r="A678" s="30" t="s">
        <v>5356</v>
      </c>
      <c r="B678" t="s">
        <v>5357</v>
      </c>
      <c r="C678" t="s">
        <v>161</v>
      </c>
      <c r="D678" t="s">
        <v>150</v>
      </c>
      <c r="E678" t="s">
        <v>37</v>
      </c>
      <c r="F678" t="s">
        <v>111</v>
      </c>
      <c r="G678" s="12">
        <v>43859</v>
      </c>
      <c r="H678" s="13">
        <v>0.65642361111111114</v>
      </c>
      <c r="I678" s="12">
        <v>43859</v>
      </c>
      <c r="J678" s="13">
        <v>0.66855324074074074</v>
      </c>
      <c r="K678" s="31">
        <v>43860.704629629632</v>
      </c>
      <c r="L678" s="11"/>
      <c r="M678" s="11"/>
      <c r="O678" s="11" t="s">
        <v>398</v>
      </c>
      <c r="P678" s="11" t="s">
        <v>37</v>
      </c>
      <c r="X678" s="17" t="str">
        <f>IFERROR(VLOOKUP(TablaRequerimientos[[#This Row],[ID de orden de trabajo+]],#REF!,11,FALSE),"Por validar")</f>
        <v>Por validar</v>
      </c>
      <c r="Y678" s="11" t="str">
        <f>IFERROR(VLOOKUP(TablaRequerimientos[[#This Row],[ID de orden de trabajo+]],#REF!,12,FALSE),"Por validar")</f>
        <v>Por validar</v>
      </c>
      <c r="Z678" s="11">
        <v>6.9444438850041479E-5</v>
      </c>
      <c r="AA678" s="11" t="s">
        <v>37</v>
      </c>
    </row>
    <row r="679" spans="1:27" x14ac:dyDescent="0.25">
      <c r="A679" s="30" t="s">
        <v>5358</v>
      </c>
      <c r="B679" t="s">
        <v>164</v>
      </c>
      <c r="C679" t="s">
        <v>149</v>
      </c>
      <c r="D679" t="s">
        <v>150</v>
      </c>
      <c r="E679" t="s">
        <v>37</v>
      </c>
      <c r="F679" t="s">
        <v>111</v>
      </c>
      <c r="G679" s="12">
        <v>43859</v>
      </c>
      <c r="H679" s="13">
        <v>0.66168981481481481</v>
      </c>
      <c r="I679" s="12">
        <v>43859</v>
      </c>
      <c r="J679" s="13">
        <v>0.69085648148148149</v>
      </c>
      <c r="K679" s="31">
        <v>43860.704629629632</v>
      </c>
      <c r="L679" s="11"/>
      <c r="M679" s="11"/>
      <c r="O679" s="11" t="s">
        <v>713</v>
      </c>
      <c r="P679" s="11" t="s">
        <v>37</v>
      </c>
      <c r="X679" s="17" t="str">
        <f>IFERROR(VLOOKUP(TablaRequerimientos[[#This Row],[ID de orden de trabajo+]],#REF!,11,FALSE),"Por validar")</f>
        <v>Por validar</v>
      </c>
      <c r="Y679" s="11" t="str">
        <f>IFERROR(VLOOKUP(TablaRequerimientos[[#This Row],[ID de orden de trabajo+]],#REF!,12,FALSE),"Por validar")</f>
        <v>Por validar</v>
      </c>
      <c r="Z679" s="11">
        <v>4.6296292566694319E-5</v>
      </c>
      <c r="AA679" s="11" t="s">
        <v>37</v>
      </c>
    </row>
    <row r="680" spans="1:27" x14ac:dyDescent="0.25">
      <c r="A680" s="30" t="s">
        <v>5359</v>
      </c>
      <c r="B680" t="s">
        <v>5360</v>
      </c>
      <c r="C680" t="s">
        <v>5361</v>
      </c>
      <c r="D680" t="s">
        <v>150</v>
      </c>
      <c r="E680" t="s">
        <v>37</v>
      </c>
      <c r="F680" t="s">
        <v>111</v>
      </c>
      <c r="G680" s="12">
        <v>43859</v>
      </c>
      <c r="H680" s="13">
        <v>0.68353009259259256</v>
      </c>
      <c r="I680" s="12">
        <v>43860</v>
      </c>
      <c r="J680" s="13">
        <v>0.35019675925925925</v>
      </c>
      <c r="K680" s="31">
        <v>43861.535613425927</v>
      </c>
      <c r="L680" s="11"/>
      <c r="M680" s="11"/>
      <c r="O680" s="11" t="s">
        <v>44</v>
      </c>
      <c r="P680" s="11" t="s">
        <v>37</v>
      </c>
      <c r="X680" s="17" t="str">
        <f>IFERROR(VLOOKUP(TablaRequerimientos[[#This Row],[ID de orden de trabajo+]],#REF!,11,FALSE),"Por validar")</f>
        <v>Por validar</v>
      </c>
      <c r="Y680" s="11" t="str">
        <f>IFERROR(VLOOKUP(TablaRequerimientos[[#This Row],[ID de orden de trabajo+]],#REF!,12,FALSE),"Por validar")</f>
        <v>Por validar</v>
      </c>
      <c r="Z680" s="11">
        <v>1.0416666918899864E-4</v>
      </c>
      <c r="AA680" s="11" t="s">
        <v>37</v>
      </c>
    </row>
    <row r="681" spans="1:27" x14ac:dyDescent="0.25">
      <c r="A681" s="30" t="s">
        <v>5362</v>
      </c>
      <c r="B681" t="s">
        <v>5363</v>
      </c>
      <c r="C681" t="s">
        <v>395</v>
      </c>
      <c r="D681" t="s">
        <v>150</v>
      </c>
      <c r="E681" t="s">
        <v>37</v>
      </c>
      <c r="F681" t="s">
        <v>111</v>
      </c>
      <c r="G681" s="12">
        <v>43859</v>
      </c>
      <c r="H681" s="13">
        <v>0.69564814814814813</v>
      </c>
      <c r="I681" s="12">
        <v>43860</v>
      </c>
      <c r="J681" s="13">
        <v>0.45812499999999995</v>
      </c>
      <c r="K681" s="31">
        <v>43861.535613425927</v>
      </c>
      <c r="L681" s="11"/>
      <c r="M681" s="11"/>
      <c r="O681" s="11" t="s">
        <v>1427</v>
      </c>
      <c r="P681" s="11" t="s">
        <v>37</v>
      </c>
      <c r="X681" s="17" t="str">
        <f>IFERROR(VLOOKUP(TablaRequerimientos[[#This Row],[ID de orden de trabajo+]],#REF!,11,FALSE),"Por validar")</f>
        <v>Por validar</v>
      </c>
      <c r="Y681" s="11" t="str">
        <f>IFERROR(VLOOKUP(TablaRequerimientos[[#This Row],[ID de orden de trabajo+]],#REF!,12,FALSE),"Por validar")</f>
        <v>Por validar</v>
      </c>
      <c r="Z681" s="11">
        <v>3.4722223062999547E-5</v>
      </c>
      <c r="AA681" s="11" t="s">
        <v>37</v>
      </c>
    </row>
    <row r="682" spans="1:27" x14ac:dyDescent="0.25">
      <c r="A682" s="30" t="s">
        <v>5364</v>
      </c>
      <c r="B682" t="s">
        <v>4313</v>
      </c>
      <c r="C682" t="s">
        <v>395</v>
      </c>
      <c r="D682" t="s">
        <v>150</v>
      </c>
      <c r="E682" t="s">
        <v>37</v>
      </c>
      <c r="F682" t="s">
        <v>111</v>
      </c>
      <c r="G682" s="12">
        <v>43859</v>
      </c>
      <c r="H682" s="13">
        <v>0.57016203703703705</v>
      </c>
      <c r="I682" s="12">
        <v>43859</v>
      </c>
      <c r="J682" s="13">
        <v>0.57048611111111114</v>
      </c>
      <c r="K682" s="31">
        <v>43860.62226851852</v>
      </c>
      <c r="L682" s="11"/>
      <c r="M682" s="11"/>
      <c r="O682" s="11" t="s">
        <v>133</v>
      </c>
      <c r="P682" s="11" t="s">
        <v>37</v>
      </c>
      <c r="X682" s="17" t="str">
        <f>IFERROR(VLOOKUP(TablaRequerimientos[[#This Row],[ID de orden de trabajo+]],#REF!,11,FALSE),"Por validar")</f>
        <v>Por validar</v>
      </c>
      <c r="Y682" s="11" t="str">
        <f>IFERROR(VLOOKUP(TablaRequerimientos[[#This Row],[ID de orden de trabajo+]],#REF!,12,FALSE),"Por validar")</f>
        <v>Por validar</v>
      </c>
      <c r="Z682" s="11" t="s">
        <v>7995</v>
      </c>
      <c r="AA682" s="11" t="s">
        <v>7995</v>
      </c>
    </row>
    <row r="683" spans="1:27" x14ac:dyDescent="0.25">
      <c r="A683" s="30" t="s">
        <v>5365</v>
      </c>
      <c r="B683" t="s">
        <v>4881</v>
      </c>
      <c r="C683" t="s">
        <v>395</v>
      </c>
      <c r="D683" t="s">
        <v>150</v>
      </c>
      <c r="E683" t="s">
        <v>37</v>
      </c>
      <c r="F683" t="s">
        <v>111</v>
      </c>
      <c r="G683" s="12">
        <v>43859</v>
      </c>
      <c r="H683" s="13">
        <v>0.57635416666666661</v>
      </c>
      <c r="I683" s="12">
        <v>43859</v>
      </c>
      <c r="J683" s="13">
        <v>0.57652777777777775</v>
      </c>
      <c r="K683" s="31">
        <v>43860.62226851852</v>
      </c>
      <c r="L683" s="11"/>
      <c r="M683" s="11"/>
      <c r="O683" s="11" t="s">
        <v>133</v>
      </c>
      <c r="P683" s="11" t="s">
        <v>37</v>
      </c>
      <c r="X683" s="17" t="str">
        <f>IFERROR(VLOOKUP(TablaRequerimientos[[#This Row],[ID de orden de trabajo+]],#REF!,11,FALSE),"Por validar")</f>
        <v>Por validar</v>
      </c>
      <c r="Y683" s="11" t="str">
        <f>IFERROR(VLOOKUP(TablaRequerimientos[[#This Row],[ID de orden de trabajo+]],#REF!,12,FALSE),"Por validar")</f>
        <v>Por validar</v>
      </c>
      <c r="Z683" s="11">
        <v>1.2037037013215013E-3</v>
      </c>
      <c r="AA683" s="11" t="s">
        <v>37</v>
      </c>
    </row>
    <row r="684" spans="1:27" x14ac:dyDescent="0.25">
      <c r="A684" s="30" t="s">
        <v>5366</v>
      </c>
      <c r="B684" t="s">
        <v>5367</v>
      </c>
      <c r="C684" t="s">
        <v>395</v>
      </c>
      <c r="D684" t="s">
        <v>150</v>
      </c>
      <c r="E684" t="s">
        <v>37</v>
      </c>
      <c r="F684" t="s">
        <v>111</v>
      </c>
      <c r="G684" s="12">
        <v>43859</v>
      </c>
      <c r="H684" s="13">
        <v>0.64637731481481475</v>
      </c>
      <c r="I684" s="12">
        <v>43859</v>
      </c>
      <c r="J684" s="13">
        <v>0.71297453703703706</v>
      </c>
      <c r="K684" s="31">
        <v>43860.78429398148</v>
      </c>
      <c r="L684" s="11"/>
      <c r="M684" s="11"/>
      <c r="O684" s="11" t="s">
        <v>116</v>
      </c>
      <c r="P684" s="11" t="s">
        <v>37</v>
      </c>
      <c r="X684" s="17" t="str">
        <f>IFERROR(VLOOKUP(TablaRequerimientos[[#This Row],[ID de orden de trabajo+]],#REF!,11,FALSE),"Por validar")</f>
        <v>Por validar</v>
      </c>
      <c r="Y684" s="11" t="str">
        <f>IFERROR(VLOOKUP(TablaRequerimientos[[#This Row],[ID de orden de trabajo+]],#REF!,12,FALSE),"Por validar")</f>
        <v>Por validar</v>
      </c>
      <c r="Z684" s="11">
        <v>4.6296292566694319E-5</v>
      </c>
      <c r="AA684" s="11" t="s">
        <v>37</v>
      </c>
    </row>
    <row r="685" spans="1:27" x14ac:dyDescent="0.25">
      <c r="A685" s="30" t="s">
        <v>5368</v>
      </c>
      <c r="B685" t="s">
        <v>5369</v>
      </c>
      <c r="C685" t="s">
        <v>395</v>
      </c>
      <c r="D685" t="s">
        <v>150</v>
      </c>
      <c r="E685" t="s">
        <v>37</v>
      </c>
      <c r="F685" t="s">
        <v>111</v>
      </c>
      <c r="G685" s="12">
        <v>43859</v>
      </c>
      <c r="H685" s="13">
        <v>0.65047453703703706</v>
      </c>
      <c r="I685" s="12">
        <v>43859</v>
      </c>
      <c r="J685" s="13">
        <v>0.70415509259259268</v>
      </c>
      <c r="K685" s="31">
        <v>43860.704629629632</v>
      </c>
      <c r="L685" s="11"/>
      <c r="M685" s="11"/>
      <c r="O685" s="11" t="s">
        <v>40</v>
      </c>
      <c r="P685" s="11" t="s">
        <v>37</v>
      </c>
      <c r="X685" s="17" t="str">
        <f>IFERROR(VLOOKUP(TablaRequerimientos[[#This Row],[ID de orden de trabajo+]],#REF!,11,FALSE),"Por validar")</f>
        <v>Por validar</v>
      </c>
      <c r="Y685" s="11" t="str">
        <f>IFERROR(VLOOKUP(TablaRequerimientos[[#This Row],[ID de orden de trabajo+]],#REF!,12,FALSE),"Por validar")</f>
        <v>Por validar</v>
      </c>
      <c r="Z685" s="11">
        <v>4.6296299842651933E-5</v>
      </c>
      <c r="AA685" s="11" t="s">
        <v>37</v>
      </c>
    </row>
    <row r="686" spans="1:27" x14ac:dyDescent="0.25">
      <c r="A686" s="30" t="s">
        <v>5370</v>
      </c>
      <c r="B686" t="s">
        <v>4623</v>
      </c>
      <c r="C686" t="s">
        <v>395</v>
      </c>
      <c r="D686" t="s">
        <v>150</v>
      </c>
      <c r="E686" t="s">
        <v>37</v>
      </c>
      <c r="F686" t="s">
        <v>111</v>
      </c>
      <c r="G686" s="12">
        <v>43859</v>
      </c>
      <c r="H686" s="13">
        <v>0.70557870370370368</v>
      </c>
      <c r="I686" s="12">
        <v>43860</v>
      </c>
      <c r="J686" s="13">
        <v>0.36082175925925924</v>
      </c>
      <c r="K686" s="31">
        <v>43861.535613425927</v>
      </c>
      <c r="L686" s="11"/>
      <c r="M686" s="11"/>
      <c r="O686" s="11" t="s">
        <v>336</v>
      </c>
      <c r="P686" s="11" t="s">
        <v>37</v>
      </c>
      <c r="X686" s="17" t="str">
        <f>IFERROR(VLOOKUP(TablaRequerimientos[[#This Row],[ID de orden de trabajo+]],#REF!,11,FALSE),"Por validar")</f>
        <v>Por validar</v>
      </c>
      <c r="Y686" s="11" t="str">
        <f>IFERROR(VLOOKUP(TablaRequerimientos[[#This Row],[ID de orden de trabajo+]],#REF!,12,FALSE),"Por validar")</f>
        <v>Por validar</v>
      </c>
      <c r="Z686" s="11">
        <v>1.1574069503694773E-5</v>
      </c>
      <c r="AA686" s="11" t="s">
        <v>37</v>
      </c>
    </row>
    <row r="687" spans="1:27" x14ac:dyDescent="0.25">
      <c r="A687" s="30" t="s">
        <v>5371</v>
      </c>
      <c r="B687" t="s">
        <v>164</v>
      </c>
      <c r="C687" t="s">
        <v>149</v>
      </c>
      <c r="D687" t="s">
        <v>150</v>
      </c>
      <c r="E687" t="s">
        <v>37</v>
      </c>
      <c r="F687" t="s">
        <v>124</v>
      </c>
      <c r="G687" s="12">
        <v>43859</v>
      </c>
      <c r="H687" s="13">
        <v>0.72228009259259263</v>
      </c>
      <c r="I687" s="12">
        <v>43860</v>
      </c>
      <c r="J687" s="13">
        <v>0.45576388888888886</v>
      </c>
      <c r="K687" s="31">
        <v>43861.535613425927</v>
      </c>
      <c r="L687" s="11"/>
      <c r="M687" s="11"/>
      <c r="O687" s="11" t="s">
        <v>100</v>
      </c>
      <c r="P687" s="11" t="s">
        <v>37</v>
      </c>
      <c r="X687" s="17" t="str">
        <f>IFERROR(VLOOKUP(TablaRequerimientos[[#This Row],[ID de orden de trabajo+]],#REF!,11,FALSE),"Por validar")</f>
        <v>Por validar</v>
      </c>
      <c r="Y687" s="11" t="str">
        <f>IFERROR(VLOOKUP(TablaRequerimientos[[#This Row],[ID de orden de trabajo+]],#REF!,12,FALSE),"Por validar")</f>
        <v>Por validar</v>
      </c>
      <c r="Z687" s="11">
        <v>1.1574076779652387E-5</v>
      </c>
      <c r="AA687" s="11" t="s">
        <v>37</v>
      </c>
    </row>
    <row r="688" spans="1:27" x14ac:dyDescent="0.25">
      <c r="A688" s="30" t="s">
        <v>5372</v>
      </c>
      <c r="B688" t="s">
        <v>5373</v>
      </c>
      <c r="C688" t="s">
        <v>4479</v>
      </c>
      <c r="D688" t="s">
        <v>150</v>
      </c>
      <c r="E688" t="s">
        <v>37</v>
      </c>
      <c r="F688" t="s">
        <v>35</v>
      </c>
      <c r="G688" s="12">
        <v>43860</v>
      </c>
      <c r="H688" s="13">
        <v>0.31670138888888888</v>
      </c>
      <c r="I688" s="12">
        <v>43860</v>
      </c>
      <c r="J688" s="13">
        <v>0.73938657407407404</v>
      </c>
      <c r="K688" s="31">
        <v>43861.786666666667</v>
      </c>
      <c r="L688" s="11"/>
      <c r="M688" s="11"/>
      <c r="O688" s="11" t="s">
        <v>327</v>
      </c>
      <c r="P688" s="11" t="s">
        <v>37</v>
      </c>
      <c r="X688" s="17" t="str">
        <f>IFERROR(VLOOKUP(TablaRequerimientos[[#This Row],[ID de orden de trabajo+]],#REF!,11,FALSE),"Por validar")</f>
        <v>Por validar</v>
      </c>
      <c r="Y688" s="11" t="str">
        <f>IFERROR(VLOOKUP(TablaRequerimientos[[#This Row],[ID de orden de trabajo+]],#REF!,12,FALSE),"Por validar")</f>
        <v>Por validar</v>
      </c>
      <c r="Z688" s="11">
        <v>0</v>
      </c>
      <c r="AA688" s="11" t="s">
        <v>37</v>
      </c>
    </row>
    <row r="689" spans="1:27" x14ac:dyDescent="0.25">
      <c r="A689" s="30" t="s">
        <v>5374</v>
      </c>
      <c r="B689" t="s">
        <v>5375</v>
      </c>
      <c r="C689" t="s">
        <v>123</v>
      </c>
      <c r="D689" t="s">
        <v>150</v>
      </c>
      <c r="E689" t="s">
        <v>37</v>
      </c>
      <c r="F689" t="s">
        <v>111</v>
      </c>
      <c r="G689" s="12">
        <v>43859</v>
      </c>
      <c r="H689" s="13">
        <v>0.63172453703703701</v>
      </c>
      <c r="I689" s="12">
        <v>43859</v>
      </c>
      <c r="J689" s="13">
        <v>0.63285879629629627</v>
      </c>
      <c r="K689" s="31">
        <v>43860.704629629632</v>
      </c>
      <c r="L689" s="11"/>
      <c r="M689" s="11"/>
      <c r="O689" s="11" t="s">
        <v>40</v>
      </c>
      <c r="P689" s="11" t="s">
        <v>37</v>
      </c>
      <c r="X689" s="17" t="str">
        <f>IFERROR(VLOOKUP(TablaRequerimientos[[#This Row],[ID de orden de trabajo+]],#REF!,11,FALSE),"Por validar")</f>
        <v>Por validar</v>
      </c>
      <c r="Y689" s="11" t="str">
        <f>IFERROR(VLOOKUP(TablaRequerimientos[[#This Row],[ID de orden de trabajo+]],#REF!,12,FALSE),"Por validar")</f>
        <v>Por validar</v>
      </c>
      <c r="Z689" s="11" t="s">
        <v>7995</v>
      </c>
      <c r="AA689" s="11" t="s">
        <v>7995</v>
      </c>
    </row>
    <row r="690" spans="1:27" x14ac:dyDescent="0.25">
      <c r="A690" s="30" t="s">
        <v>5376</v>
      </c>
      <c r="B690" t="s">
        <v>5377</v>
      </c>
      <c r="C690" t="s">
        <v>3324</v>
      </c>
      <c r="D690" t="s">
        <v>150</v>
      </c>
      <c r="E690" t="s">
        <v>37</v>
      </c>
      <c r="F690" t="s">
        <v>111</v>
      </c>
      <c r="G690" s="12">
        <v>43859</v>
      </c>
      <c r="H690" s="13">
        <v>0.67811342592592594</v>
      </c>
      <c r="I690" s="12">
        <v>43859</v>
      </c>
      <c r="J690" s="13">
        <v>0.75225694444444446</v>
      </c>
      <c r="K690" s="31">
        <v>43860.78429398148</v>
      </c>
      <c r="L690" s="11"/>
      <c r="M690" s="11"/>
      <c r="O690" s="11" t="s">
        <v>133</v>
      </c>
      <c r="P690" s="11" t="s">
        <v>37</v>
      </c>
      <c r="X690" s="17" t="str">
        <f>IFERROR(VLOOKUP(TablaRequerimientos[[#This Row],[ID de orden de trabajo+]],#REF!,11,FALSE),"Por validar")</f>
        <v>Por validar</v>
      </c>
      <c r="Y690" s="11" t="str">
        <f>IFERROR(VLOOKUP(TablaRequerimientos[[#This Row],[ID de orden de trabajo+]],#REF!,12,FALSE),"Por validar")</f>
        <v>Por validar</v>
      </c>
      <c r="Z690" s="11">
        <v>2.3148153559304774E-5</v>
      </c>
      <c r="AA690" s="11" t="s">
        <v>37</v>
      </c>
    </row>
    <row r="691" spans="1:27" x14ac:dyDescent="0.25">
      <c r="A691" s="30" t="s">
        <v>5378</v>
      </c>
      <c r="B691" t="s">
        <v>5379</v>
      </c>
      <c r="C691" t="s">
        <v>395</v>
      </c>
      <c r="D691" t="s">
        <v>150</v>
      </c>
      <c r="E691" t="s">
        <v>37</v>
      </c>
      <c r="F691" t="s">
        <v>111</v>
      </c>
      <c r="G691" s="12">
        <v>43859</v>
      </c>
      <c r="H691" s="13">
        <v>0.69795138888888886</v>
      </c>
      <c r="I691" s="12">
        <v>43859</v>
      </c>
      <c r="J691" s="13">
        <v>0.74706018518518524</v>
      </c>
      <c r="K691" s="31">
        <v>43860.78429398148</v>
      </c>
      <c r="L691" s="11"/>
      <c r="M691" s="11"/>
      <c r="O691" s="11" t="s">
        <v>2476</v>
      </c>
      <c r="P691" s="11" t="s">
        <v>37</v>
      </c>
      <c r="X691" s="17" t="str">
        <f>IFERROR(VLOOKUP(TablaRequerimientos[[#This Row],[ID de orden de trabajo+]],#REF!,11,FALSE),"Por validar")</f>
        <v>Por validar</v>
      </c>
      <c r="Y691" s="11" t="str">
        <f>IFERROR(VLOOKUP(TablaRequerimientos[[#This Row],[ID de orden de trabajo+]],#REF!,12,FALSE),"Por validar")</f>
        <v>Por validar</v>
      </c>
      <c r="Z691" s="11">
        <v>2.314814628334716E-5</v>
      </c>
      <c r="AA691" s="11" t="s">
        <v>37</v>
      </c>
    </row>
    <row r="692" spans="1:27" x14ac:dyDescent="0.25">
      <c r="A692" s="30" t="s">
        <v>5380</v>
      </c>
      <c r="B692" t="s">
        <v>5381</v>
      </c>
      <c r="C692" t="s">
        <v>161</v>
      </c>
      <c r="D692" t="s">
        <v>150</v>
      </c>
      <c r="E692" t="s">
        <v>37</v>
      </c>
      <c r="F692" t="s">
        <v>111</v>
      </c>
      <c r="G692" s="12">
        <v>43860</v>
      </c>
      <c r="H692" s="13">
        <v>0.41039351851851852</v>
      </c>
      <c r="I692" s="12">
        <v>43860</v>
      </c>
      <c r="J692" s="13">
        <v>0.47298611111111111</v>
      </c>
      <c r="K692" s="31">
        <v>43861.535613425927</v>
      </c>
      <c r="L692" s="11"/>
      <c r="M692" s="11"/>
      <c r="O692" s="11" t="s">
        <v>1233</v>
      </c>
      <c r="P692" s="11" t="s">
        <v>37</v>
      </c>
      <c r="X692" s="17" t="str">
        <f>IFERROR(VLOOKUP(TablaRequerimientos[[#This Row],[ID de orden de trabajo+]],#REF!,11,FALSE),"Por validar")</f>
        <v>Por validar</v>
      </c>
      <c r="Y692" s="11" t="str">
        <f>IFERROR(VLOOKUP(TablaRequerimientos[[#This Row],[ID de orden de trabajo+]],#REF!,12,FALSE),"Por validar")</f>
        <v>Por validar</v>
      </c>
      <c r="Z692" s="11">
        <v>6.9444446125999093E-5</v>
      </c>
      <c r="AA692" s="11" t="s">
        <v>37</v>
      </c>
    </row>
    <row r="693" spans="1:27" x14ac:dyDescent="0.25">
      <c r="A693" s="30" t="s">
        <v>5382</v>
      </c>
      <c r="B693" t="s">
        <v>5383</v>
      </c>
      <c r="C693" t="s">
        <v>395</v>
      </c>
      <c r="D693" t="s">
        <v>150</v>
      </c>
      <c r="E693" t="s">
        <v>37</v>
      </c>
      <c r="F693" t="s">
        <v>111</v>
      </c>
      <c r="G693" s="12">
        <v>43860</v>
      </c>
      <c r="H693" s="13">
        <v>0.46273148148148152</v>
      </c>
      <c r="I693" s="12">
        <v>43860</v>
      </c>
      <c r="J693" s="13">
        <v>0.60811342592592588</v>
      </c>
      <c r="K693" s="31">
        <v>43861.623182870368</v>
      </c>
      <c r="L693" s="11"/>
      <c r="M693" s="11"/>
      <c r="O693" s="11" t="s">
        <v>40</v>
      </c>
      <c r="P693" s="11" t="s">
        <v>37</v>
      </c>
      <c r="X693" s="17" t="str">
        <f>IFERROR(VLOOKUP(TablaRequerimientos[[#This Row],[ID de orden de trabajo+]],#REF!,11,FALSE),"Por validar")</f>
        <v>Por validar</v>
      </c>
      <c r="Y693" s="11" t="str">
        <f>IFERROR(VLOOKUP(TablaRequerimientos[[#This Row],[ID de orden de trabajo+]],#REF!,12,FALSE),"Por validar")</f>
        <v>Por validar</v>
      </c>
      <c r="Z693" s="11">
        <v>5.7870369346346706E-5</v>
      </c>
      <c r="AA693" s="11" t="s">
        <v>37</v>
      </c>
    </row>
    <row r="694" spans="1:27" x14ac:dyDescent="0.25">
      <c r="A694" s="30" t="s">
        <v>5384</v>
      </c>
      <c r="B694" t="s">
        <v>5385</v>
      </c>
      <c r="C694" t="s">
        <v>161</v>
      </c>
      <c r="D694" t="s">
        <v>150</v>
      </c>
      <c r="E694" t="s">
        <v>37</v>
      </c>
      <c r="F694" t="s">
        <v>111</v>
      </c>
      <c r="G694" s="12">
        <v>43860</v>
      </c>
      <c r="H694" s="13">
        <v>0.35302083333333334</v>
      </c>
      <c r="I694" s="12">
        <v>43860</v>
      </c>
      <c r="J694" s="13">
        <v>0.54761574074074071</v>
      </c>
      <c r="K694" s="31">
        <v>43861.623182870368</v>
      </c>
      <c r="L694" s="11"/>
      <c r="M694" s="11"/>
      <c r="O694" s="11" t="s">
        <v>3548</v>
      </c>
      <c r="P694" s="11" t="s">
        <v>37</v>
      </c>
      <c r="X694" s="17" t="str">
        <f>IFERROR(VLOOKUP(TablaRequerimientos[[#This Row],[ID de orden de trabajo+]],#REF!,11,FALSE),"Por validar")</f>
        <v>Por validar</v>
      </c>
      <c r="Y694" s="11" t="str">
        <f>IFERROR(VLOOKUP(TablaRequerimientos[[#This Row],[ID de orden de trabajo+]],#REF!,12,FALSE),"Por validar")</f>
        <v>Por validar</v>
      </c>
      <c r="Z694" s="11">
        <v>-2.1990740788169205E-4</v>
      </c>
      <c r="AA694" s="11" t="s">
        <v>37</v>
      </c>
    </row>
    <row r="695" spans="1:27" x14ac:dyDescent="0.25">
      <c r="A695" s="30" t="s">
        <v>5386</v>
      </c>
      <c r="B695" t="s">
        <v>5387</v>
      </c>
      <c r="C695" t="s">
        <v>3140</v>
      </c>
      <c r="D695" t="s">
        <v>150</v>
      </c>
      <c r="E695" t="s">
        <v>37</v>
      </c>
      <c r="F695" t="s">
        <v>111</v>
      </c>
      <c r="G695" s="12">
        <v>43860</v>
      </c>
      <c r="H695" s="13">
        <v>0.36276620370370366</v>
      </c>
      <c r="I695" s="12">
        <v>43860</v>
      </c>
      <c r="J695" s="13">
        <v>0.50039351851851854</v>
      </c>
      <c r="K695" s="31">
        <v>43861.535613425927</v>
      </c>
      <c r="L695" s="11"/>
      <c r="M695" s="11"/>
      <c r="O695" s="11" t="s">
        <v>292</v>
      </c>
      <c r="P695" s="11" t="s">
        <v>37</v>
      </c>
      <c r="X695" s="17" t="str">
        <f>IFERROR(VLOOKUP(TablaRequerimientos[[#This Row],[ID de orden de trabajo+]],#REF!,11,FALSE),"Por validar")</f>
        <v>Por validar</v>
      </c>
      <c r="Y695" s="11" t="str">
        <f>IFERROR(VLOOKUP(TablaRequerimientos[[#This Row],[ID de orden de trabajo+]],#REF!,12,FALSE),"Por validar")</f>
        <v>Por validar</v>
      </c>
      <c r="Z695" s="11">
        <v>0</v>
      </c>
      <c r="AA695" s="11" t="s">
        <v>37</v>
      </c>
    </row>
    <row r="696" spans="1:27" x14ac:dyDescent="0.25">
      <c r="A696" s="30" t="s">
        <v>5388</v>
      </c>
      <c r="B696" t="s">
        <v>4677</v>
      </c>
      <c r="C696" t="s">
        <v>395</v>
      </c>
      <c r="D696" t="s">
        <v>150</v>
      </c>
      <c r="E696" t="s">
        <v>37</v>
      </c>
      <c r="F696" t="s">
        <v>111</v>
      </c>
      <c r="G696" s="12">
        <v>43860</v>
      </c>
      <c r="H696" s="13">
        <v>0.37155092592592592</v>
      </c>
      <c r="I696" s="12">
        <v>43860</v>
      </c>
      <c r="J696" s="13">
        <v>0.37548611111111113</v>
      </c>
      <c r="K696" s="31">
        <v>43861.535613425927</v>
      </c>
      <c r="L696" s="11"/>
      <c r="M696" s="11"/>
      <c r="O696" s="11" t="s">
        <v>69</v>
      </c>
      <c r="P696" s="11" t="s">
        <v>37</v>
      </c>
      <c r="X696" s="17" t="str">
        <f>IFERROR(VLOOKUP(TablaRequerimientos[[#This Row],[ID de orden de trabajo+]],#REF!,11,FALSE),"Por validar")</f>
        <v>Por validar</v>
      </c>
      <c r="Y696" s="11" t="str">
        <f>IFERROR(VLOOKUP(TablaRequerimientos[[#This Row],[ID de orden de trabajo+]],#REF!,12,FALSE),"Por validar")</f>
        <v>Por validar</v>
      </c>
      <c r="Z696" s="11" t="s">
        <v>7995</v>
      </c>
      <c r="AA696" s="11" t="s">
        <v>7995</v>
      </c>
    </row>
    <row r="697" spans="1:27" x14ac:dyDescent="0.25">
      <c r="A697" s="30" t="s">
        <v>5389</v>
      </c>
      <c r="B697" t="s">
        <v>5390</v>
      </c>
      <c r="C697" t="s">
        <v>462</v>
      </c>
      <c r="D697" t="s">
        <v>150</v>
      </c>
      <c r="E697" t="s">
        <v>37</v>
      </c>
      <c r="F697" t="s">
        <v>111</v>
      </c>
      <c r="G697" s="12">
        <v>43860</v>
      </c>
      <c r="H697" s="13">
        <v>0.40013888888888888</v>
      </c>
      <c r="I697" s="12">
        <v>43860</v>
      </c>
      <c r="J697" s="13">
        <v>0.40113425925925927</v>
      </c>
      <c r="K697" s="31">
        <v>43861.535613425927</v>
      </c>
      <c r="L697" s="11"/>
      <c r="M697" s="11"/>
      <c r="O697" s="11" t="s">
        <v>40</v>
      </c>
      <c r="P697" s="11" t="s">
        <v>37</v>
      </c>
      <c r="X697" s="17" t="str">
        <f>IFERROR(VLOOKUP(TablaRequerimientos[[#This Row],[ID de orden de trabajo+]],#REF!,11,FALSE),"Por validar")</f>
        <v>Por validar</v>
      </c>
      <c r="Y697" s="11" t="str">
        <f>IFERROR(VLOOKUP(TablaRequerimientos[[#This Row],[ID de orden de trabajo+]],#REF!,12,FALSE),"Por validar")</f>
        <v>Por validar</v>
      </c>
      <c r="Z697" s="11" t="s">
        <v>7995</v>
      </c>
      <c r="AA697" s="11" t="s">
        <v>7995</v>
      </c>
    </row>
    <row r="698" spans="1:27" x14ac:dyDescent="0.25">
      <c r="A698" s="30" t="s">
        <v>5391</v>
      </c>
      <c r="B698" t="s">
        <v>4746</v>
      </c>
      <c r="C698" t="s">
        <v>395</v>
      </c>
      <c r="D698" t="s">
        <v>150</v>
      </c>
      <c r="E698" t="s">
        <v>37</v>
      </c>
      <c r="F698" t="s">
        <v>111</v>
      </c>
      <c r="G698" s="12">
        <v>43860</v>
      </c>
      <c r="H698" s="13">
        <v>0.43671296296296297</v>
      </c>
      <c r="I698" s="12">
        <v>43860</v>
      </c>
      <c r="J698" s="13">
        <v>0.43857638888888889</v>
      </c>
      <c r="K698" s="31">
        <v>43861.535613425927</v>
      </c>
      <c r="L698" s="11"/>
      <c r="M698" s="11"/>
      <c r="O698" s="11" t="s">
        <v>48</v>
      </c>
      <c r="P698" s="11" t="s">
        <v>37</v>
      </c>
      <c r="X698" s="17" t="str">
        <f>IFERROR(VLOOKUP(TablaRequerimientos[[#This Row],[ID de orden de trabajo+]],#REF!,11,FALSE),"Por validar")</f>
        <v>Por validar</v>
      </c>
      <c r="Y698" s="11" t="str">
        <f>IFERROR(VLOOKUP(TablaRequerimientos[[#This Row],[ID de orden de trabajo+]],#REF!,12,FALSE),"Por validar")</f>
        <v>Por validar</v>
      </c>
      <c r="Z698" s="11" t="s">
        <v>7995</v>
      </c>
      <c r="AA698" s="11" t="s">
        <v>7995</v>
      </c>
    </row>
    <row r="699" spans="1:27" x14ac:dyDescent="0.25">
      <c r="A699" s="30" t="s">
        <v>5392</v>
      </c>
      <c r="B699" t="s">
        <v>5393</v>
      </c>
      <c r="C699" t="s">
        <v>395</v>
      </c>
      <c r="D699" t="s">
        <v>150</v>
      </c>
      <c r="E699" t="s">
        <v>37</v>
      </c>
      <c r="F699" t="s">
        <v>111</v>
      </c>
      <c r="G699" s="12">
        <v>43860</v>
      </c>
      <c r="H699" s="13">
        <v>0.47650462962962964</v>
      </c>
      <c r="I699" s="12">
        <v>43860</v>
      </c>
      <c r="J699" s="13">
        <v>0.66756944444444455</v>
      </c>
      <c r="K699" s="31">
        <v>43861.711435185185</v>
      </c>
      <c r="L699" s="11"/>
      <c r="M699" s="11"/>
      <c r="O699" s="11" t="s">
        <v>344</v>
      </c>
      <c r="P699" s="11" t="s">
        <v>37</v>
      </c>
      <c r="X699" s="17" t="str">
        <f>IFERROR(VLOOKUP(TablaRequerimientos[[#This Row],[ID de orden de trabajo+]],#REF!,11,FALSE),"Por validar")</f>
        <v>Por validar</v>
      </c>
      <c r="Y699" s="11" t="str">
        <f>IFERROR(VLOOKUP(TablaRequerimientos[[#This Row],[ID de orden de trabajo+]],#REF!,12,FALSE),"Por validar")</f>
        <v>Por validar</v>
      </c>
      <c r="Z699" s="11">
        <v>1.9560185173759237E-3</v>
      </c>
      <c r="AA699" s="11" t="s">
        <v>37</v>
      </c>
    </row>
    <row r="700" spans="1:27" x14ac:dyDescent="0.25">
      <c r="A700" s="30" t="s">
        <v>5394</v>
      </c>
      <c r="B700" t="s">
        <v>5395</v>
      </c>
      <c r="C700" t="s">
        <v>395</v>
      </c>
      <c r="D700" t="s">
        <v>150</v>
      </c>
      <c r="E700" t="s">
        <v>37</v>
      </c>
      <c r="F700" t="s">
        <v>111</v>
      </c>
      <c r="G700" s="12">
        <v>43860</v>
      </c>
      <c r="H700" s="13">
        <v>0.47116898148148145</v>
      </c>
      <c r="I700" s="12">
        <v>43860</v>
      </c>
      <c r="J700" s="13">
        <v>0.62237268518518518</v>
      </c>
      <c r="K700" s="31">
        <v>43861.623182870368</v>
      </c>
      <c r="L700" s="11"/>
      <c r="M700" s="11"/>
      <c r="O700" s="11" t="s">
        <v>954</v>
      </c>
      <c r="P700" s="11" t="s">
        <v>37</v>
      </c>
      <c r="X700" s="17" t="str">
        <f>IFERROR(VLOOKUP(TablaRequerimientos[[#This Row],[ID de orden de trabajo+]],#REF!,11,FALSE),"Por validar")</f>
        <v>Por validar</v>
      </c>
      <c r="Y700" s="11" t="str">
        <f>IFERROR(VLOOKUP(TablaRequerimientos[[#This Row],[ID de orden de trabajo+]],#REF!,12,FALSE),"Por validar")</f>
        <v>Por validar</v>
      </c>
      <c r="Z700" s="11">
        <v>3.4722223062999547E-5</v>
      </c>
      <c r="AA700" s="11" t="s">
        <v>37</v>
      </c>
    </row>
    <row r="701" spans="1:27" x14ac:dyDescent="0.25">
      <c r="A701" s="30" t="s">
        <v>5396</v>
      </c>
      <c r="B701" t="s">
        <v>5397</v>
      </c>
      <c r="C701" t="s">
        <v>395</v>
      </c>
      <c r="D701" t="s">
        <v>150</v>
      </c>
      <c r="E701" t="s">
        <v>37</v>
      </c>
      <c r="F701" t="s">
        <v>111</v>
      </c>
      <c r="G701" s="12">
        <v>43860</v>
      </c>
      <c r="H701" s="13">
        <v>0.47810185185185183</v>
      </c>
      <c r="I701" s="12">
        <v>43860</v>
      </c>
      <c r="J701" s="13">
        <v>0.50656250000000003</v>
      </c>
      <c r="K701" s="31">
        <v>43861.535613425927</v>
      </c>
      <c r="L701" s="11"/>
      <c r="M701" s="11"/>
      <c r="O701" s="11" t="s">
        <v>336</v>
      </c>
      <c r="P701" s="11" t="s">
        <v>37</v>
      </c>
      <c r="X701" s="17" t="str">
        <f>IFERROR(VLOOKUP(TablaRequerimientos[[#This Row],[ID de orden de trabajo+]],#REF!,11,FALSE),"Por validar")</f>
        <v>Por validar</v>
      </c>
      <c r="Y701" s="11" t="str">
        <f>IFERROR(VLOOKUP(TablaRequerimientos[[#This Row],[ID de orden de trabajo+]],#REF!,12,FALSE),"Por validar")</f>
        <v>Por validar</v>
      </c>
      <c r="Z701" s="11">
        <v>4.6296299842651933E-5</v>
      </c>
      <c r="AA701" s="11" t="s">
        <v>37</v>
      </c>
    </row>
    <row r="702" spans="1:27" x14ac:dyDescent="0.25">
      <c r="A702" s="30" t="s">
        <v>5398</v>
      </c>
      <c r="B702" t="s">
        <v>5399</v>
      </c>
      <c r="C702" t="s">
        <v>395</v>
      </c>
      <c r="D702" t="s">
        <v>150</v>
      </c>
      <c r="E702" t="s">
        <v>37</v>
      </c>
      <c r="F702" t="s">
        <v>111</v>
      </c>
      <c r="G702" s="12">
        <v>43860</v>
      </c>
      <c r="H702" s="13">
        <v>0.48317129629629635</v>
      </c>
      <c r="I702" s="12">
        <v>43860</v>
      </c>
      <c r="J702" s="13">
        <v>0.56586805555555553</v>
      </c>
      <c r="K702" s="31">
        <v>43861.623182870368</v>
      </c>
      <c r="L702" s="11"/>
      <c r="M702" s="11"/>
      <c r="O702" s="11" t="s">
        <v>716</v>
      </c>
      <c r="P702" s="11" t="s">
        <v>37</v>
      </c>
      <c r="X702" s="17" t="str">
        <f>IFERROR(VLOOKUP(TablaRequerimientos[[#This Row],[ID de orden de trabajo+]],#REF!,11,FALSE),"Por validar")</f>
        <v>Por validar</v>
      </c>
      <c r="Y702" s="11" t="str">
        <f>IFERROR(VLOOKUP(TablaRequerimientos[[#This Row],[ID de orden de trabajo+]],#REF!,12,FALSE),"Por validar")</f>
        <v>Por validar</v>
      </c>
      <c r="Z702" s="11">
        <v>-6.1342592380242422E-4</v>
      </c>
      <c r="AA702" s="11" t="s">
        <v>37</v>
      </c>
    </row>
    <row r="703" spans="1:27" x14ac:dyDescent="0.25">
      <c r="A703" s="30" t="s">
        <v>5400</v>
      </c>
      <c r="B703" t="s">
        <v>5401</v>
      </c>
      <c r="C703" t="s">
        <v>395</v>
      </c>
      <c r="D703" t="s">
        <v>150</v>
      </c>
      <c r="E703" t="s">
        <v>37</v>
      </c>
      <c r="F703" t="s">
        <v>111</v>
      </c>
      <c r="G703" s="12">
        <v>43860</v>
      </c>
      <c r="H703" s="13">
        <v>0.49245370370370373</v>
      </c>
      <c r="I703" s="12">
        <v>43860</v>
      </c>
      <c r="J703" s="13">
        <v>0.60605324074074074</v>
      </c>
      <c r="K703" s="31">
        <v>43861.623182870368</v>
      </c>
      <c r="L703" s="11"/>
      <c r="M703" s="11"/>
      <c r="O703" s="11" t="s">
        <v>415</v>
      </c>
      <c r="P703" s="11" t="s">
        <v>37</v>
      </c>
      <c r="X703" s="17" t="str">
        <f>IFERROR(VLOOKUP(TablaRequerimientos[[#This Row],[ID de orden de trabajo+]],#REF!,11,FALSE),"Por validar")</f>
        <v>Por validar</v>
      </c>
      <c r="Y703" s="11" t="str">
        <f>IFERROR(VLOOKUP(TablaRequerimientos[[#This Row],[ID de orden de trabajo+]],#REF!,12,FALSE),"Por validar")</f>
        <v>Por validar</v>
      </c>
      <c r="Z703" s="11">
        <v>3.4722215787041932E-5</v>
      </c>
      <c r="AA703" s="11" t="s">
        <v>37</v>
      </c>
    </row>
    <row r="704" spans="1:27" x14ac:dyDescent="0.25">
      <c r="A704" s="30" t="s">
        <v>5402</v>
      </c>
      <c r="B704" t="s">
        <v>5403</v>
      </c>
      <c r="C704" t="s">
        <v>395</v>
      </c>
      <c r="D704" t="s">
        <v>150</v>
      </c>
      <c r="E704" t="s">
        <v>37</v>
      </c>
      <c r="F704" t="s">
        <v>111</v>
      </c>
      <c r="G704" s="12">
        <v>43860</v>
      </c>
      <c r="H704" s="13">
        <v>0.60621527777777773</v>
      </c>
      <c r="I704" s="12">
        <v>43860</v>
      </c>
      <c r="J704" s="13">
        <v>0.62714120370370374</v>
      </c>
      <c r="K704" s="31">
        <v>43861.711435185185</v>
      </c>
      <c r="L704" s="11"/>
      <c r="M704" s="11"/>
      <c r="O704" s="11" t="s">
        <v>186</v>
      </c>
      <c r="P704" s="11" t="s">
        <v>37</v>
      </c>
      <c r="X704" s="17" t="str">
        <f>IFERROR(VLOOKUP(TablaRequerimientos[[#This Row],[ID de orden de trabajo+]],#REF!,11,FALSE),"Por validar")</f>
        <v>Por validar</v>
      </c>
      <c r="Y704" s="11" t="str">
        <f>IFERROR(VLOOKUP(TablaRequerimientos[[#This Row],[ID de orden de trabajo+]],#REF!,12,FALSE),"Por validar")</f>
        <v>Por validar</v>
      </c>
      <c r="Z704" s="11">
        <v>8.101852290565148E-5</v>
      </c>
      <c r="AA704" s="11" t="s">
        <v>37</v>
      </c>
    </row>
    <row r="705" spans="1:27" x14ac:dyDescent="0.25">
      <c r="A705" s="30" t="s">
        <v>5404</v>
      </c>
      <c r="B705" t="s">
        <v>4746</v>
      </c>
      <c r="C705" t="s">
        <v>395</v>
      </c>
      <c r="D705" t="s">
        <v>150</v>
      </c>
      <c r="E705" t="s">
        <v>37</v>
      </c>
      <c r="F705" t="s">
        <v>111</v>
      </c>
      <c r="G705" s="12">
        <v>43860</v>
      </c>
      <c r="H705" s="13">
        <v>0.63550925925925927</v>
      </c>
      <c r="I705" s="12">
        <v>43860</v>
      </c>
      <c r="J705" s="13">
        <v>0.63657407407407407</v>
      </c>
      <c r="K705" s="31">
        <v>43861.711435185185</v>
      </c>
      <c r="L705" s="11"/>
      <c r="M705" s="11"/>
      <c r="O705" s="11" t="s">
        <v>40</v>
      </c>
      <c r="P705" s="11" t="s">
        <v>37</v>
      </c>
      <c r="X705" s="17" t="str">
        <f>IFERROR(VLOOKUP(TablaRequerimientos[[#This Row],[ID de orden de trabajo+]],#REF!,11,FALSE),"Por validar")</f>
        <v>Por validar</v>
      </c>
      <c r="Y705" s="11" t="str">
        <f>IFERROR(VLOOKUP(TablaRequerimientos[[#This Row],[ID de orden de trabajo+]],#REF!,12,FALSE),"Por validar")</f>
        <v>Por validar</v>
      </c>
      <c r="Z705" s="11" t="s">
        <v>7995</v>
      </c>
      <c r="AA705" s="11" t="s">
        <v>7995</v>
      </c>
    </row>
    <row r="706" spans="1:27" x14ac:dyDescent="0.25">
      <c r="A706" s="30" t="s">
        <v>5405</v>
      </c>
      <c r="B706" t="s">
        <v>5406</v>
      </c>
      <c r="C706" t="s">
        <v>395</v>
      </c>
      <c r="D706" t="s">
        <v>150</v>
      </c>
      <c r="E706" t="s">
        <v>37</v>
      </c>
      <c r="F706" t="s">
        <v>111</v>
      </c>
      <c r="G706" s="12">
        <v>43860</v>
      </c>
      <c r="H706" s="13">
        <v>0.63549768518518512</v>
      </c>
      <c r="I706" s="12">
        <v>43860</v>
      </c>
      <c r="J706" s="13">
        <v>0.74613425925925936</v>
      </c>
      <c r="K706" s="31">
        <v>43861.786666666667</v>
      </c>
      <c r="L706" s="11"/>
      <c r="M706" s="11"/>
      <c r="O706" s="11" t="s">
        <v>2311</v>
      </c>
      <c r="P706" s="11" t="s">
        <v>37</v>
      </c>
      <c r="X706" s="17" t="str">
        <f>IFERROR(VLOOKUP(TablaRequerimientos[[#This Row],[ID de orden de trabajo+]],#REF!,11,FALSE),"Por validar")</f>
        <v>Por validar</v>
      </c>
      <c r="Y706" s="11" t="str">
        <f>IFERROR(VLOOKUP(TablaRequerimientos[[#This Row],[ID de orden de trabajo+]],#REF!,12,FALSE),"Por validar")</f>
        <v>Por validar</v>
      </c>
      <c r="Z706" s="11">
        <v>2.3148153559304774E-5</v>
      </c>
      <c r="AA706" s="11" t="s">
        <v>37</v>
      </c>
    </row>
    <row r="707" spans="1:27" x14ac:dyDescent="0.25">
      <c r="A707" s="30" t="s">
        <v>5407</v>
      </c>
      <c r="B707" t="s">
        <v>5408</v>
      </c>
      <c r="C707" t="s">
        <v>3324</v>
      </c>
      <c r="D707" t="s">
        <v>150</v>
      </c>
      <c r="E707" t="s">
        <v>37</v>
      </c>
      <c r="F707" t="s">
        <v>111</v>
      </c>
      <c r="G707" s="12">
        <v>43860</v>
      </c>
      <c r="H707" s="13">
        <v>0.60457175925925932</v>
      </c>
      <c r="I707" s="12">
        <v>43860</v>
      </c>
      <c r="J707" s="13">
        <v>0.61148148148148151</v>
      </c>
      <c r="K707" s="31">
        <v>43861.623182870368</v>
      </c>
      <c r="L707" s="11"/>
      <c r="M707" s="11"/>
      <c r="O707" s="11" t="s">
        <v>69</v>
      </c>
      <c r="P707" s="11" t="s">
        <v>37</v>
      </c>
      <c r="X707" s="17" t="str">
        <f>IFERROR(VLOOKUP(TablaRequerimientos[[#This Row],[ID de orden de trabajo+]],#REF!,11,FALSE),"Por validar")</f>
        <v>Por validar</v>
      </c>
      <c r="Y707" s="11" t="str">
        <f>IFERROR(VLOOKUP(TablaRequerimientos[[#This Row],[ID de orden de trabajo+]],#REF!,12,FALSE),"Por validar")</f>
        <v>Por validar</v>
      </c>
      <c r="Z707" s="11">
        <v>1.1574069503694773E-5</v>
      </c>
      <c r="AA707" s="11" t="s">
        <v>37</v>
      </c>
    </row>
    <row r="708" spans="1:27" x14ac:dyDescent="0.25">
      <c r="A708" s="30" t="s">
        <v>5409</v>
      </c>
      <c r="B708" t="s">
        <v>5410</v>
      </c>
      <c r="C708" t="s">
        <v>395</v>
      </c>
      <c r="D708" t="s">
        <v>150</v>
      </c>
      <c r="E708" t="s">
        <v>37</v>
      </c>
      <c r="F708" t="s">
        <v>111</v>
      </c>
      <c r="G708" s="12">
        <v>43860</v>
      </c>
      <c r="H708" s="13">
        <v>0.609837962962963</v>
      </c>
      <c r="I708" s="12">
        <v>43860</v>
      </c>
      <c r="J708" s="13">
        <v>0.70609953703703709</v>
      </c>
      <c r="K708" s="31">
        <v>43861.711435185185</v>
      </c>
      <c r="L708" s="11"/>
      <c r="M708" s="11"/>
      <c r="O708" s="11" t="s">
        <v>1970</v>
      </c>
      <c r="P708" s="11" t="s">
        <v>37</v>
      </c>
      <c r="X708" s="17" t="str">
        <f>IFERROR(VLOOKUP(TablaRequerimientos[[#This Row],[ID de orden de trabajo+]],#REF!,11,FALSE),"Por validar")</f>
        <v>Por validar</v>
      </c>
      <c r="Y708" s="11" t="str">
        <f>IFERROR(VLOOKUP(TablaRequerimientos[[#This Row],[ID de orden de trabajo+]],#REF!,12,FALSE),"Por validar")</f>
        <v>Por validar</v>
      </c>
      <c r="Z708" s="11">
        <v>3.4722222335403785E-4</v>
      </c>
      <c r="AA708" s="11" t="s">
        <v>37</v>
      </c>
    </row>
    <row r="709" spans="1:27" x14ac:dyDescent="0.25">
      <c r="A709" s="30" t="s">
        <v>5411</v>
      </c>
      <c r="B709" t="s">
        <v>5412</v>
      </c>
      <c r="C709" t="s">
        <v>462</v>
      </c>
      <c r="D709" t="s">
        <v>150</v>
      </c>
      <c r="E709" t="s">
        <v>37</v>
      </c>
      <c r="F709" t="s">
        <v>111</v>
      </c>
      <c r="G709" s="12">
        <v>43860</v>
      </c>
      <c r="H709" s="13">
        <v>0.61032407407407407</v>
      </c>
      <c r="I709" s="12">
        <v>43860</v>
      </c>
      <c r="J709" s="13">
        <v>0.61290509259259263</v>
      </c>
      <c r="K709" s="31">
        <v>43861.623182870368</v>
      </c>
      <c r="L709" s="11"/>
      <c r="M709" s="11"/>
      <c r="O709" s="11" t="s">
        <v>116</v>
      </c>
      <c r="P709" s="11" t="s">
        <v>37</v>
      </c>
      <c r="X709" s="17" t="str">
        <f>IFERROR(VLOOKUP(TablaRequerimientos[[#This Row],[ID de orden de trabajo+]],#REF!,11,FALSE),"Por validar")</f>
        <v>Por validar</v>
      </c>
      <c r="Y709" s="11" t="str">
        <f>IFERROR(VLOOKUP(TablaRequerimientos[[#This Row],[ID de orden de trabajo+]],#REF!,12,FALSE),"Por validar")</f>
        <v>Por validar</v>
      </c>
      <c r="Z709" s="11">
        <v>9.2592599685303867E-5</v>
      </c>
      <c r="AA709" s="11" t="s">
        <v>37</v>
      </c>
    </row>
    <row r="710" spans="1:27" x14ac:dyDescent="0.25">
      <c r="A710" s="30" t="s">
        <v>5413</v>
      </c>
      <c r="B710" t="s">
        <v>4881</v>
      </c>
      <c r="C710" t="s">
        <v>395</v>
      </c>
      <c r="D710" t="s">
        <v>150</v>
      </c>
      <c r="E710" t="s">
        <v>37</v>
      </c>
      <c r="F710" t="s">
        <v>111</v>
      </c>
      <c r="G710" s="12">
        <v>43860</v>
      </c>
      <c r="H710" s="13">
        <v>0.61574074074074081</v>
      </c>
      <c r="I710" s="12">
        <v>43860</v>
      </c>
      <c r="J710" s="13">
        <v>0.61726851851851849</v>
      </c>
      <c r="K710" s="31">
        <v>43861.623182870368</v>
      </c>
      <c r="L710" s="11"/>
      <c r="M710" s="11"/>
      <c r="O710" s="11" t="s">
        <v>48</v>
      </c>
      <c r="P710" s="11" t="s">
        <v>37</v>
      </c>
      <c r="X710" s="17" t="str">
        <f>IFERROR(VLOOKUP(TablaRequerimientos[[#This Row],[ID de orden de trabajo+]],#REF!,11,FALSE),"Por validar")</f>
        <v>Por validar</v>
      </c>
      <c r="Y710" s="11" t="str">
        <f>IFERROR(VLOOKUP(TablaRequerimientos[[#This Row],[ID de orden de trabajo+]],#REF!,12,FALSE),"Por validar")</f>
        <v>Por validar</v>
      </c>
      <c r="Z710" s="11">
        <v>2.314814628334716E-5</v>
      </c>
      <c r="AA710" s="11" t="s">
        <v>37</v>
      </c>
    </row>
    <row r="711" spans="1:27" x14ac:dyDescent="0.25">
      <c r="A711" s="30" t="s">
        <v>5414</v>
      </c>
      <c r="B711" t="s">
        <v>4881</v>
      </c>
      <c r="C711" t="s">
        <v>395</v>
      </c>
      <c r="D711" t="s">
        <v>150</v>
      </c>
      <c r="E711" t="s">
        <v>37</v>
      </c>
      <c r="F711" t="s">
        <v>111</v>
      </c>
      <c r="G711" s="12">
        <v>43860</v>
      </c>
      <c r="H711" s="13">
        <v>0.62056712962962968</v>
      </c>
      <c r="I711" s="12">
        <v>43860</v>
      </c>
      <c r="J711" s="13">
        <v>0.62067129629629625</v>
      </c>
      <c r="K711" s="31">
        <v>43861.623182870368</v>
      </c>
      <c r="L711" s="11"/>
      <c r="M711" s="11"/>
      <c r="O711" s="11" t="s">
        <v>133</v>
      </c>
      <c r="P711" s="11" t="s">
        <v>37</v>
      </c>
      <c r="X711" s="17" t="str">
        <f>IFERROR(VLOOKUP(TablaRequerimientos[[#This Row],[ID de orden de trabajo+]],#REF!,11,FALSE),"Por validar")</f>
        <v>Por validar</v>
      </c>
      <c r="Y711" s="11" t="str">
        <f>IFERROR(VLOOKUP(TablaRequerimientos[[#This Row],[ID de orden de trabajo+]],#REF!,12,FALSE),"Por validar")</f>
        <v>Por validar</v>
      </c>
      <c r="Z711" s="11">
        <v>7.4074073927477002E-4</v>
      </c>
      <c r="AA711" s="11" t="s">
        <v>37</v>
      </c>
    </row>
    <row r="712" spans="1:27" x14ac:dyDescent="0.25">
      <c r="A712" s="30" t="s">
        <v>5415</v>
      </c>
      <c r="B712" t="s">
        <v>4881</v>
      </c>
      <c r="C712" t="s">
        <v>395</v>
      </c>
      <c r="D712" t="s">
        <v>150</v>
      </c>
      <c r="E712" t="s">
        <v>37</v>
      </c>
      <c r="F712" t="s">
        <v>111</v>
      </c>
      <c r="G712" s="12">
        <v>43860</v>
      </c>
      <c r="H712" s="13">
        <v>0.64929398148148143</v>
      </c>
      <c r="I712" s="12">
        <v>43860</v>
      </c>
      <c r="J712" s="13">
        <v>0.65100694444444451</v>
      </c>
      <c r="K712" s="31">
        <v>43861.711435185185</v>
      </c>
      <c r="L712" s="11"/>
      <c r="M712" s="11"/>
      <c r="O712" s="11" t="s">
        <v>48</v>
      </c>
      <c r="P712" s="11" t="s">
        <v>37</v>
      </c>
      <c r="X712" s="17" t="str">
        <f>IFERROR(VLOOKUP(TablaRequerimientos[[#This Row],[ID de orden de trabajo+]],#REF!,11,FALSE),"Por validar")</f>
        <v>Por validar</v>
      </c>
      <c r="Y712" s="11" t="str">
        <f>IFERROR(VLOOKUP(TablaRequerimientos[[#This Row],[ID de orden de trabajo+]],#REF!,12,FALSE),"Por validar")</f>
        <v>Por validar</v>
      </c>
      <c r="Z712" s="11">
        <v>3.4722215787041932E-5</v>
      </c>
      <c r="AA712" s="11" t="s">
        <v>37</v>
      </c>
    </row>
    <row r="713" spans="1:27" x14ac:dyDescent="0.25">
      <c r="A713" s="30" t="s">
        <v>5416</v>
      </c>
      <c r="B713" t="s">
        <v>5417</v>
      </c>
      <c r="C713" t="s">
        <v>395</v>
      </c>
      <c r="D713" t="s">
        <v>150</v>
      </c>
      <c r="E713" t="s">
        <v>37</v>
      </c>
      <c r="F713" t="s">
        <v>111</v>
      </c>
      <c r="G713" s="12">
        <v>43860</v>
      </c>
      <c r="H713" s="13">
        <v>0.67418981481481488</v>
      </c>
      <c r="I713" s="12">
        <v>43860</v>
      </c>
      <c r="J713" s="13">
        <v>0.72250000000000003</v>
      </c>
      <c r="K713" s="31">
        <v>43861.786666666667</v>
      </c>
      <c r="L713" s="11"/>
      <c r="M713" s="11"/>
      <c r="O713" s="11" t="s">
        <v>474</v>
      </c>
      <c r="P713" s="11" t="s">
        <v>37</v>
      </c>
      <c r="X713" s="17" t="str">
        <f>IFERROR(VLOOKUP(TablaRequerimientos[[#This Row],[ID de orden de trabajo+]],#REF!,11,FALSE),"Por validar")</f>
        <v>Por validar</v>
      </c>
      <c r="Y713" s="11" t="str">
        <f>IFERROR(VLOOKUP(TablaRequerimientos[[#This Row],[ID de orden de trabajo+]],#REF!,12,FALSE),"Por validar")</f>
        <v>Por validar</v>
      </c>
      <c r="Z713" s="11">
        <v>4.6296299842651933E-5</v>
      </c>
      <c r="AA713" s="11" t="s">
        <v>37</v>
      </c>
    </row>
    <row r="714" spans="1:27" x14ac:dyDescent="0.25">
      <c r="A714" s="30" t="s">
        <v>5418</v>
      </c>
      <c r="B714" t="s">
        <v>4746</v>
      </c>
      <c r="C714" t="s">
        <v>395</v>
      </c>
      <c r="D714" t="s">
        <v>150</v>
      </c>
      <c r="E714" t="s">
        <v>37</v>
      </c>
      <c r="F714" t="s">
        <v>111</v>
      </c>
      <c r="G714" s="12">
        <v>43860</v>
      </c>
      <c r="H714" s="13">
        <v>0.69787037037037036</v>
      </c>
      <c r="I714" s="12">
        <v>43860</v>
      </c>
      <c r="J714" s="13">
        <v>0.69817129629629626</v>
      </c>
      <c r="K714" s="31">
        <v>43861.711435185185</v>
      </c>
      <c r="L714" s="11"/>
      <c r="M714" s="11"/>
      <c r="O714" s="11" t="s">
        <v>133</v>
      </c>
      <c r="P714" s="11" t="s">
        <v>37</v>
      </c>
      <c r="X714" s="17" t="str">
        <f>IFERROR(VLOOKUP(TablaRequerimientos[[#This Row],[ID de orden de trabajo+]],#REF!,11,FALSE),"Por validar")</f>
        <v>Por validar</v>
      </c>
      <c r="Y714" s="11" t="str">
        <f>IFERROR(VLOOKUP(TablaRequerimientos[[#This Row],[ID de orden de trabajo+]],#REF!,12,FALSE),"Por validar")</f>
        <v>Por validar</v>
      </c>
      <c r="Z714" s="11" t="s">
        <v>7995</v>
      </c>
      <c r="AA714" s="11" t="s">
        <v>7995</v>
      </c>
    </row>
    <row r="715" spans="1:27" x14ac:dyDescent="0.25">
      <c r="A715" s="30" t="s">
        <v>5419</v>
      </c>
      <c r="B715" t="s">
        <v>5420</v>
      </c>
      <c r="C715" t="s">
        <v>395</v>
      </c>
      <c r="D715" t="s">
        <v>150</v>
      </c>
      <c r="E715" t="s">
        <v>37</v>
      </c>
      <c r="F715" t="s">
        <v>124</v>
      </c>
      <c r="G715" s="12">
        <v>43860</v>
      </c>
      <c r="H715" s="13">
        <v>0.61456018518518518</v>
      </c>
      <c r="I715" s="12">
        <v>43860</v>
      </c>
      <c r="J715" s="13">
        <v>0.66592592592592592</v>
      </c>
      <c r="K715" s="31">
        <v>43861.711435185185</v>
      </c>
      <c r="L715" s="11"/>
      <c r="M715" s="11"/>
      <c r="O715" s="11" t="s">
        <v>2492</v>
      </c>
      <c r="P715" s="11" t="s">
        <v>37</v>
      </c>
      <c r="X715" s="17" t="str">
        <f>IFERROR(VLOOKUP(TablaRequerimientos[[#This Row],[ID de orden de trabajo+]],#REF!,11,FALSE),"Por validar")</f>
        <v>Por validar</v>
      </c>
      <c r="Y715" s="11" t="str">
        <f>IFERROR(VLOOKUP(TablaRequerimientos[[#This Row],[ID de orden de trabajo+]],#REF!,12,FALSE),"Por validar")</f>
        <v>Por validar</v>
      </c>
      <c r="Z715" s="11">
        <v>4.6296292566694319E-5</v>
      </c>
      <c r="AA715" s="11" t="s">
        <v>37</v>
      </c>
    </row>
    <row r="716" spans="1:27" x14ac:dyDescent="0.25">
      <c r="A716" s="30" t="s">
        <v>5421</v>
      </c>
      <c r="B716" t="s">
        <v>4746</v>
      </c>
      <c r="C716" t="s">
        <v>123</v>
      </c>
      <c r="D716" t="s">
        <v>110</v>
      </c>
      <c r="E716" t="s">
        <v>37</v>
      </c>
      <c r="F716" t="s">
        <v>111</v>
      </c>
      <c r="G716" s="12">
        <v>43860</v>
      </c>
      <c r="H716" s="13">
        <v>0.61828703703703702</v>
      </c>
      <c r="I716" s="12">
        <v>43860</v>
      </c>
      <c r="J716" s="13">
        <v>0.6244791666666667</v>
      </c>
      <c r="K716" s="31">
        <v>43861.711435185185</v>
      </c>
      <c r="L716" s="11"/>
      <c r="M716" s="11"/>
      <c r="O716" s="11" t="s">
        <v>44</v>
      </c>
      <c r="P716" s="11" t="s">
        <v>37</v>
      </c>
      <c r="X716" s="17" t="str">
        <f>IFERROR(VLOOKUP(TablaRequerimientos[[#This Row],[ID de orden de trabajo+]],#REF!,11,FALSE),"Por validar")</f>
        <v>Por validar</v>
      </c>
      <c r="Y716" s="11" t="str">
        <f>IFERROR(VLOOKUP(TablaRequerimientos[[#This Row],[ID de orden de trabajo+]],#REF!,12,FALSE),"Por validar")</f>
        <v>Por validar</v>
      </c>
      <c r="Z716" s="11" t="s">
        <v>7995</v>
      </c>
      <c r="AA716" s="11" t="s">
        <v>7995</v>
      </c>
    </row>
    <row r="717" spans="1:27" x14ac:dyDescent="0.25">
      <c r="A717" s="30" t="s">
        <v>5422</v>
      </c>
      <c r="B717" t="s">
        <v>4746</v>
      </c>
      <c r="C717" t="s">
        <v>395</v>
      </c>
      <c r="D717" t="s">
        <v>110</v>
      </c>
      <c r="E717" t="s">
        <v>37</v>
      </c>
      <c r="F717" t="s">
        <v>111</v>
      </c>
      <c r="G717" s="12">
        <v>43860</v>
      </c>
      <c r="H717" s="13">
        <v>0.64486111111111111</v>
      </c>
      <c r="I717" s="12">
        <v>43860</v>
      </c>
      <c r="J717" s="13">
        <v>0.64519675925925923</v>
      </c>
      <c r="K717" s="31">
        <v>43861.711435185185</v>
      </c>
      <c r="L717" s="11"/>
      <c r="M717" s="11"/>
      <c r="O717" s="11" t="s">
        <v>133</v>
      </c>
      <c r="P717" s="11" t="s">
        <v>37</v>
      </c>
      <c r="X717" s="17" t="str">
        <f>IFERROR(VLOOKUP(TablaRequerimientos[[#This Row],[ID de orden de trabajo+]],#REF!,11,FALSE),"Por validar")</f>
        <v>Por validar</v>
      </c>
      <c r="Y717" s="11" t="str">
        <f>IFERROR(VLOOKUP(TablaRequerimientos[[#This Row],[ID de orden de trabajo+]],#REF!,12,FALSE),"Por validar")</f>
        <v>Por validar</v>
      </c>
      <c r="Z717" s="11" t="s">
        <v>7995</v>
      </c>
      <c r="AA717" s="11" t="s">
        <v>7995</v>
      </c>
    </row>
    <row r="718" spans="1:27" x14ac:dyDescent="0.25">
      <c r="A718" s="30" t="s">
        <v>5423</v>
      </c>
      <c r="B718" t="s">
        <v>5424</v>
      </c>
      <c r="C718" t="s">
        <v>395</v>
      </c>
      <c r="D718" t="s">
        <v>150</v>
      </c>
      <c r="E718" t="s">
        <v>37</v>
      </c>
      <c r="F718" t="s">
        <v>111</v>
      </c>
      <c r="G718" s="12">
        <v>43860</v>
      </c>
      <c r="H718" s="13">
        <v>0.6790856481481482</v>
      </c>
      <c r="I718" s="12">
        <v>43860</v>
      </c>
      <c r="J718" s="13">
        <v>0.74417824074074079</v>
      </c>
      <c r="K718" s="31">
        <v>43861.786666666667</v>
      </c>
      <c r="L718" s="11"/>
      <c r="M718" s="11"/>
      <c r="O718" s="11" t="s">
        <v>791</v>
      </c>
      <c r="P718" s="11" t="s">
        <v>37</v>
      </c>
      <c r="X718" s="17" t="str">
        <f>IFERROR(VLOOKUP(TablaRequerimientos[[#This Row],[ID de orden de trabajo+]],#REF!,11,FALSE),"Por validar")</f>
        <v>Por validar</v>
      </c>
      <c r="Y718" s="11" t="str">
        <f>IFERROR(VLOOKUP(TablaRequerimientos[[#This Row],[ID de orden de trabajo+]],#REF!,12,FALSE),"Por validar")</f>
        <v>Por validar</v>
      </c>
      <c r="Z718" s="11">
        <v>3.8194443914107978E-4</v>
      </c>
      <c r="AA718" s="11" t="s">
        <v>37</v>
      </c>
    </row>
  </sheetData>
  <pageMargins left="0.7" right="0.7" top="0.75" bottom="0.75" header="0.3" footer="0.3"/>
  <pageSetup paperSize="9" orientation="portrait" horizontalDpi="4294967294" verticalDpi="4294967294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AAD58-46B9-49C3-96B1-CCC09ABC3343}">
  <sheetPr codeName="Hoja4"/>
  <dimension ref="A1:AC1708"/>
  <sheetViews>
    <sheetView topLeftCell="P455" workbookViewId="0">
      <selection activeCell="D471" sqref="D471"/>
    </sheetView>
  </sheetViews>
  <sheetFormatPr baseColWidth="10" defaultRowHeight="15" x14ac:dyDescent="0.25"/>
  <cols>
    <col min="1" max="1" width="41.7109375" style="45" bestFit="1" customWidth="1"/>
    <col min="2" max="2" width="29.28515625" style="45" customWidth="1"/>
    <col min="3" max="3" width="44.140625" style="33" customWidth="1"/>
    <col min="4" max="4" width="31.42578125" style="33" customWidth="1"/>
    <col min="5" max="5" width="26.28515625" style="33" customWidth="1"/>
    <col min="6" max="6" width="36.7109375" style="33" customWidth="1"/>
    <col min="7" max="7" width="16.5703125" style="46" customWidth="1"/>
    <col min="8" max="8" width="18.140625" style="33" customWidth="1"/>
    <col min="9" max="9" width="23.7109375" style="33" customWidth="1"/>
    <col min="10" max="10" width="25.85546875" style="33" customWidth="1"/>
    <col min="11" max="11" width="26" style="33" customWidth="1"/>
    <col min="12" max="12" width="25.7109375" style="33" customWidth="1"/>
    <col min="13" max="13" width="92.5703125" style="33" bestFit="1" customWidth="1"/>
    <col min="14" max="22" width="12.28515625" style="33" customWidth="1"/>
    <col min="23" max="23" width="72.140625" style="33" bestFit="1" customWidth="1"/>
    <col min="24" max="25" width="12.28515625" style="33" customWidth="1"/>
    <col min="26" max="26" width="59.140625" style="33" bestFit="1" customWidth="1"/>
    <col min="27" max="28" width="12.28515625" style="33" customWidth="1"/>
    <col min="29" max="29" width="62.5703125" style="33" bestFit="1" customWidth="1"/>
    <col min="30" max="16384" width="11.42578125" style="33"/>
  </cols>
  <sheetData>
    <row r="1" spans="1:29" ht="36" x14ac:dyDescent="0.25">
      <c r="A1" s="88" t="s">
        <v>5425</v>
      </c>
      <c r="B1" s="88" t="s">
        <v>5426</v>
      </c>
      <c r="C1" s="88" t="s">
        <v>5427</v>
      </c>
      <c r="D1" s="88" t="s">
        <v>5428</v>
      </c>
      <c r="E1" s="88" t="s">
        <v>5429</v>
      </c>
      <c r="F1" s="88" t="s">
        <v>5430</v>
      </c>
      <c r="G1" s="32" t="s">
        <v>5431</v>
      </c>
      <c r="H1" s="32" t="s">
        <v>5432</v>
      </c>
      <c r="I1" s="88" t="s">
        <v>5433</v>
      </c>
      <c r="J1" s="88" t="s">
        <v>5434</v>
      </c>
      <c r="K1" s="88" t="s">
        <v>5435</v>
      </c>
      <c r="L1" s="88" t="s">
        <v>5436</v>
      </c>
      <c r="M1" s="88" t="s">
        <v>5437</v>
      </c>
      <c r="N1" s="88" t="s">
        <v>5438</v>
      </c>
      <c r="O1" s="88" t="s">
        <v>5439</v>
      </c>
      <c r="P1" s="32" t="s">
        <v>5440</v>
      </c>
      <c r="Q1" s="32" t="s">
        <v>5441</v>
      </c>
      <c r="R1" s="88" t="s">
        <v>5442</v>
      </c>
      <c r="S1" s="88" t="s">
        <v>5443</v>
      </c>
      <c r="T1" s="32" t="s">
        <v>5444</v>
      </c>
      <c r="U1" s="32" t="s">
        <v>5445</v>
      </c>
      <c r="V1" s="88" t="s">
        <v>5446</v>
      </c>
      <c r="W1" s="88" t="s">
        <v>5447</v>
      </c>
      <c r="X1" s="32" t="s">
        <v>5445</v>
      </c>
      <c r="Y1" s="88" t="s">
        <v>5448</v>
      </c>
      <c r="Z1" s="88" t="s">
        <v>5449</v>
      </c>
      <c r="AA1" s="32" t="s">
        <v>5445</v>
      </c>
      <c r="AB1" s="88" t="s">
        <v>5450</v>
      </c>
      <c r="AC1" s="88" t="s">
        <v>5451</v>
      </c>
    </row>
    <row r="2" spans="1:29" ht="36.75" thickBot="1" x14ac:dyDescent="0.3">
      <c r="A2" s="89"/>
      <c r="B2" s="89"/>
      <c r="C2" s="89"/>
      <c r="D2" s="89"/>
      <c r="E2" s="89"/>
      <c r="F2" s="89"/>
      <c r="G2" s="34" t="s">
        <v>5452</v>
      </c>
      <c r="H2" s="34" t="s">
        <v>5452</v>
      </c>
      <c r="I2" s="89"/>
      <c r="J2" s="89"/>
      <c r="K2" s="89"/>
      <c r="L2" s="89"/>
      <c r="M2" s="89"/>
      <c r="N2" s="89"/>
      <c r="O2" s="89"/>
      <c r="P2" s="34" t="s">
        <v>5452</v>
      </c>
      <c r="Q2" s="34" t="s">
        <v>5452</v>
      </c>
      <c r="R2" s="89"/>
      <c r="S2" s="89"/>
      <c r="T2" s="34" t="s">
        <v>5452</v>
      </c>
      <c r="U2" s="34" t="s">
        <v>5453</v>
      </c>
      <c r="V2" s="89"/>
      <c r="W2" s="89"/>
      <c r="X2" s="34" t="s">
        <v>5454</v>
      </c>
      <c r="Y2" s="89"/>
      <c r="Z2" s="89"/>
      <c r="AA2" s="34" t="s">
        <v>5455</v>
      </c>
      <c r="AB2" s="89"/>
      <c r="AC2" s="89"/>
    </row>
    <row r="3" spans="1:29" ht="15.75" thickBot="1" x14ac:dyDescent="0.3">
      <c r="A3" s="75" t="s">
        <v>5425</v>
      </c>
      <c r="B3" s="75" t="s">
        <v>5426</v>
      </c>
      <c r="C3" s="75" t="s">
        <v>5427</v>
      </c>
      <c r="D3" s="75" t="s">
        <v>5428</v>
      </c>
      <c r="E3" s="75" t="s">
        <v>5429</v>
      </c>
      <c r="F3" s="75" t="s">
        <v>5430</v>
      </c>
      <c r="G3" s="75" t="s">
        <v>5431</v>
      </c>
      <c r="H3" s="75" t="s">
        <v>5432</v>
      </c>
      <c r="I3" s="75" t="s">
        <v>7904</v>
      </c>
      <c r="J3" s="75" t="s">
        <v>5434</v>
      </c>
      <c r="K3" s="75" t="s">
        <v>5435</v>
      </c>
      <c r="L3" s="75" t="s">
        <v>5436</v>
      </c>
      <c r="M3" s="75" t="s">
        <v>5437</v>
      </c>
      <c r="N3" s="75" t="s">
        <v>5438</v>
      </c>
      <c r="O3" s="75" t="s">
        <v>5439</v>
      </c>
      <c r="P3" s="75" t="s">
        <v>5440</v>
      </c>
      <c r="Q3" s="75" t="s">
        <v>5441</v>
      </c>
      <c r="R3" s="75" t="s">
        <v>5442</v>
      </c>
      <c r="S3" s="75" t="s">
        <v>5443</v>
      </c>
      <c r="T3" s="75" t="s">
        <v>5444</v>
      </c>
      <c r="U3" s="75" t="s">
        <v>5453</v>
      </c>
      <c r="V3" s="75" t="s">
        <v>5446</v>
      </c>
      <c r="W3" s="75" t="s">
        <v>5447</v>
      </c>
      <c r="X3" s="75" t="s">
        <v>5454</v>
      </c>
      <c r="Y3" s="75" t="s">
        <v>5448</v>
      </c>
      <c r="Z3" s="75" t="s">
        <v>5449</v>
      </c>
      <c r="AA3" s="75" t="s">
        <v>5455</v>
      </c>
      <c r="AB3" s="75" t="s">
        <v>5450</v>
      </c>
      <c r="AC3" s="75" t="s">
        <v>5451</v>
      </c>
    </row>
    <row r="4" spans="1:29" ht="15.75" thickBot="1" x14ac:dyDescent="0.3">
      <c r="A4" s="57" t="s">
        <v>801</v>
      </c>
      <c r="B4" s="35" t="s">
        <v>5456</v>
      </c>
      <c r="C4" s="35" t="s">
        <v>5457</v>
      </c>
      <c r="D4" s="35" t="s">
        <v>5458</v>
      </c>
      <c r="E4" s="35" t="s">
        <v>5459</v>
      </c>
      <c r="F4" s="35"/>
      <c r="G4" s="36">
        <v>43840.740277777775</v>
      </c>
      <c r="H4" s="37">
        <v>43843</v>
      </c>
      <c r="I4" s="35"/>
      <c r="J4" s="35" t="s">
        <v>34</v>
      </c>
      <c r="K4" s="35" t="s">
        <v>5460</v>
      </c>
      <c r="L4" s="35" t="s">
        <v>5461</v>
      </c>
      <c r="M4" s="35"/>
      <c r="N4" s="35" t="s">
        <v>5462</v>
      </c>
      <c r="O4" s="35"/>
      <c r="P4" s="35"/>
      <c r="Q4" s="35"/>
      <c r="R4" s="35"/>
      <c r="S4" s="35"/>
      <c r="T4" s="36">
        <v>43840.768750000003</v>
      </c>
      <c r="U4" s="35"/>
      <c r="V4" s="35">
        <v>0</v>
      </c>
      <c r="W4" s="35"/>
      <c r="X4" s="35"/>
      <c r="Y4" s="35">
        <v>0</v>
      </c>
      <c r="Z4" s="35"/>
      <c r="AA4" s="35">
        <v>41</v>
      </c>
      <c r="AB4" s="35" t="s">
        <v>5463</v>
      </c>
      <c r="AC4" s="59" t="s">
        <v>5464</v>
      </c>
    </row>
    <row r="5" spans="1:29" ht="15.75" thickBot="1" x14ac:dyDescent="0.3">
      <c r="A5" s="58" t="s">
        <v>3080</v>
      </c>
      <c r="B5" s="38" t="s">
        <v>5456</v>
      </c>
      <c r="C5" s="38" t="s">
        <v>5457</v>
      </c>
      <c r="D5" s="38" t="s">
        <v>5458</v>
      </c>
      <c r="E5" s="38" t="s">
        <v>5459</v>
      </c>
      <c r="F5" s="38"/>
      <c r="G5" s="39">
        <v>43853.509722222225</v>
      </c>
      <c r="H5" s="40">
        <v>43853</v>
      </c>
      <c r="I5" s="38"/>
      <c r="J5" s="38" t="s">
        <v>34</v>
      </c>
      <c r="K5" s="38" t="s">
        <v>5460</v>
      </c>
      <c r="L5" s="38" t="s">
        <v>5465</v>
      </c>
      <c r="M5" s="38"/>
      <c r="N5" s="38" t="s">
        <v>5462</v>
      </c>
      <c r="O5" s="38"/>
      <c r="P5" s="38"/>
      <c r="Q5" s="38"/>
      <c r="R5" s="38"/>
      <c r="S5" s="38"/>
      <c r="T5" s="39">
        <v>43853.65347222222</v>
      </c>
      <c r="U5" s="38"/>
      <c r="V5" s="38">
        <v>0</v>
      </c>
      <c r="W5" s="38"/>
      <c r="X5" s="38">
        <v>207</v>
      </c>
      <c r="Y5" s="38" t="s">
        <v>5466</v>
      </c>
      <c r="Z5" s="38" t="s">
        <v>5467</v>
      </c>
      <c r="AA5" s="38"/>
      <c r="AB5" s="38">
        <v>0</v>
      </c>
      <c r="AC5" s="60"/>
    </row>
    <row r="6" spans="1:29" ht="15.75" thickBot="1" x14ac:dyDescent="0.3">
      <c r="A6" s="57" t="s">
        <v>555</v>
      </c>
      <c r="B6" s="35" t="s">
        <v>5456</v>
      </c>
      <c r="C6" s="35" t="s">
        <v>5468</v>
      </c>
      <c r="D6" s="35" t="s">
        <v>5458</v>
      </c>
      <c r="E6" s="35" t="s">
        <v>5469</v>
      </c>
      <c r="F6" s="35"/>
      <c r="G6" s="36">
        <v>43838.684027777781</v>
      </c>
      <c r="H6" s="37">
        <v>43838</v>
      </c>
      <c r="I6" s="35"/>
      <c r="J6" s="35" t="s">
        <v>34</v>
      </c>
      <c r="K6" s="35" t="s">
        <v>5470</v>
      </c>
      <c r="L6" s="35" t="s">
        <v>5461</v>
      </c>
      <c r="M6" s="35"/>
      <c r="N6" s="35" t="s">
        <v>5462</v>
      </c>
      <c r="O6" s="35"/>
      <c r="P6" s="35"/>
      <c r="Q6" s="35"/>
      <c r="R6" s="35"/>
      <c r="S6" s="35"/>
      <c r="T6" s="36">
        <v>43838.693749999999</v>
      </c>
      <c r="U6" s="35"/>
      <c r="V6" s="35">
        <v>0</v>
      </c>
      <c r="W6" s="35"/>
      <c r="X6" s="35"/>
      <c r="Y6" s="35">
        <v>0</v>
      </c>
      <c r="Z6" s="35"/>
      <c r="AA6" s="35">
        <v>14</v>
      </c>
      <c r="AB6" s="35" t="s">
        <v>5471</v>
      </c>
      <c r="AC6" s="59" t="s">
        <v>5472</v>
      </c>
    </row>
    <row r="7" spans="1:29" ht="15.75" thickBot="1" x14ac:dyDescent="0.3">
      <c r="A7" s="58" t="s">
        <v>779</v>
      </c>
      <c r="B7" s="38" t="s">
        <v>5473</v>
      </c>
      <c r="C7" s="38" t="s">
        <v>5468</v>
      </c>
      <c r="D7" s="38" t="s">
        <v>5474</v>
      </c>
      <c r="E7" s="38" t="s">
        <v>5475</v>
      </c>
      <c r="F7" s="38"/>
      <c r="G7" s="39">
        <v>43840.67291666667</v>
      </c>
      <c r="H7" s="40">
        <v>43840</v>
      </c>
      <c r="I7" s="38"/>
      <c r="J7" s="38" t="s">
        <v>34</v>
      </c>
      <c r="K7" s="38" t="s">
        <v>5476</v>
      </c>
      <c r="L7" s="38" t="s">
        <v>5461</v>
      </c>
      <c r="M7" s="38"/>
      <c r="N7" s="38" t="s">
        <v>5477</v>
      </c>
      <c r="O7" s="38"/>
      <c r="P7" s="38"/>
      <c r="Q7" s="38"/>
      <c r="R7" s="38"/>
      <c r="S7" s="38"/>
      <c r="T7" s="39">
        <v>43840.678472222222</v>
      </c>
      <c r="U7" s="38"/>
      <c r="V7" s="38">
        <v>0</v>
      </c>
      <c r="W7" s="38"/>
      <c r="X7" s="38"/>
      <c r="Y7" s="38">
        <v>0</v>
      </c>
      <c r="Z7" s="38"/>
      <c r="AA7" s="38">
        <v>8</v>
      </c>
      <c r="AB7" s="38" t="s">
        <v>5478</v>
      </c>
      <c r="AC7" s="60" t="s">
        <v>5472</v>
      </c>
    </row>
    <row r="8" spans="1:29" ht="15.75" thickBot="1" x14ac:dyDescent="0.3">
      <c r="A8" s="57" t="s">
        <v>1067</v>
      </c>
      <c r="B8" s="35" t="s">
        <v>5473</v>
      </c>
      <c r="C8" s="35" t="s">
        <v>5468</v>
      </c>
      <c r="D8" s="35" t="s">
        <v>5474</v>
      </c>
      <c r="E8" s="35" t="s">
        <v>5479</v>
      </c>
      <c r="F8" s="35"/>
      <c r="G8" s="36">
        <v>43844.349305555559</v>
      </c>
      <c r="H8" s="37">
        <v>43845</v>
      </c>
      <c r="I8" s="35"/>
      <c r="J8" s="35" t="s">
        <v>34</v>
      </c>
      <c r="K8" s="35" t="s">
        <v>5480</v>
      </c>
      <c r="L8" s="35" t="s">
        <v>5461</v>
      </c>
      <c r="M8" s="35"/>
      <c r="N8" s="35" t="s">
        <v>5477</v>
      </c>
      <c r="O8" s="35"/>
      <c r="P8" s="35"/>
      <c r="Q8" s="35"/>
      <c r="R8" s="35"/>
      <c r="S8" s="35"/>
      <c r="T8" s="36">
        <v>43845.347222222219</v>
      </c>
      <c r="U8" s="35"/>
      <c r="V8" s="35">
        <v>0</v>
      </c>
      <c r="W8" s="35"/>
      <c r="X8" s="35">
        <v>1437</v>
      </c>
      <c r="Y8" s="35" t="s">
        <v>5481</v>
      </c>
      <c r="Z8" s="35" t="s">
        <v>5482</v>
      </c>
      <c r="AA8" s="35"/>
      <c r="AB8" s="35">
        <v>0</v>
      </c>
      <c r="AC8" s="59"/>
    </row>
    <row r="9" spans="1:29" ht="15.75" thickBot="1" x14ac:dyDescent="0.3">
      <c r="A9" s="58" t="s">
        <v>2449</v>
      </c>
      <c r="B9" s="38" t="s">
        <v>5473</v>
      </c>
      <c r="C9" s="38" t="s">
        <v>5468</v>
      </c>
      <c r="D9" s="38" t="s">
        <v>5474</v>
      </c>
      <c r="E9" s="38" t="s">
        <v>5479</v>
      </c>
      <c r="F9" s="38"/>
      <c r="G9" s="39">
        <v>43850.344444444447</v>
      </c>
      <c r="H9" s="40">
        <v>43850</v>
      </c>
      <c r="I9" s="38"/>
      <c r="J9" s="38" t="s">
        <v>34</v>
      </c>
      <c r="K9" s="38" t="s">
        <v>5480</v>
      </c>
      <c r="L9" s="38" t="s">
        <v>5461</v>
      </c>
      <c r="M9" s="38"/>
      <c r="N9" s="38" t="s">
        <v>5477</v>
      </c>
      <c r="O9" s="38"/>
      <c r="P9" s="38"/>
      <c r="Q9" s="38"/>
      <c r="R9" s="38"/>
      <c r="S9" s="38"/>
      <c r="T9" s="39">
        <v>43850.375</v>
      </c>
      <c r="U9" s="38"/>
      <c r="V9" s="38">
        <v>0</v>
      </c>
      <c r="W9" s="38"/>
      <c r="X9" s="38">
        <v>44</v>
      </c>
      <c r="Y9" s="38" t="s">
        <v>5483</v>
      </c>
      <c r="Z9" s="38" t="s">
        <v>5482</v>
      </c>
      <c r="AA9" s="38"/>
      <c r="AB9" s="38">
        <v>0</v>
      </c>
      <c r="AC9" s="60"/>
    </row>
    <row r="10" spans="1:29" ht="15.75" thickBot="1" x14ac:dyDescent="0.3">
      <c r="A10" s="57" t="s">
        <v>3682</v>
      </c>
      <c r="B10" s="35" t="s">
        <v>5473</v>
      </c>
      <c r="C10" s="35" t="s">
        <v>5468</v>
      </c>
      <c r="D10" s="35" t="s">
        <v>5474</v>
      </c>
      <c r="E10" s="35" t="s">
        <v>5479</v>
      </c>
      <c r="F10" s="35"/>
      <c r="G10" s="36">
        <v>43858.368750000001</v>
      </c>
      <c r="H10" s="37">
        <v>43858</v>
      </c>
      <c r="I10" s="35"/>
      <c r="J10" s="35" t="s">
        <v>34</v>
      </c>
      <c r="K10" s="35" t="s">
        <v>5480</v>
      </c>
      <c r="L10" s="35" t="s">
        <v>5461</v>
      </c>
      <c r="M10" s="35"/>
      <c r="N10" s="35" t="s">
        <v>5477</v>
      </c>
      <c r="O10" s="35"/>
      <c r="P10" s="35"/>
      <c r="Q10" s="35"/>
      <c r="R10" s="35"/>
      <c r="S10" s="35"/>
      <c r="T10" s="36">
        <v>43858.381944444445</v>
      </c>
      <c r="U10" s="35"/>
      <c r="V10" s="35">
        <v>0</v>
      </c>
      <c r="W10" s="35"/>
      <c r="X10" s="35"/>
      <c r="Y10" s="35">
        <v>0</v>
      </c>
      <c r="Z10" s="35"/>
      <c r="AA10" s="35">
        <v>19</v>
      </c>
      <c r="AB10" s="35" t="s">
        <v>5484</v>
      </c>
      <c r="AC10" s="59" t="s">
        <v>5485</v>
      </c>
    </row>
    <row r="11" spans="1:29" ht="15.75" thickBot="1" x14ac:dyDescent="0.3">
      <c r="A11" s="58" t="s">
        <v>3879</v>
      </c>
      <c r="B11" s="38" t="s">
        <v>5473</v>
      </c>
      <c r="C11" s="38" t="s">
        <v>5468</v>
      </c>
      <c r="D11" s="38" t="s">
        <v>5474</v>
      </c>
      <c r="E11" s="38" t="s">
        <v>5479</v>
      </c>
      <c r="F11" s="38"/>
      <c r="G11" s="39">
        <v>43859.369444444441</v>
      </c>
      <c r="H11" s="40">
        <v>43859</v>
      </c>
      <c r="I11" s="38"/>
      <c r="J11" s="38" t="s">
        <v>34</v>
      </c>
      <c r="K11" s="38" t="s">
        <v>5480</v>
      </c>
      <c r="L11" s="38" t="s">
        <v>5461</v>
      </c>
      <c r="M11" s="38"/>
      <c r="N11" s="38" t="s">
        <v>5477</v>
      </c>
      <c r="O11" s="38"/>
      <c r="P11" s="38"/>
      <c r="Q11" s="38"/>
      <c r="R11" s="38"/>
      <c r="S11" s="38"/>
      <c r="T11" s="39">
        <v>43859.375</v>
      </c>
      <c r="U11" s="38"/>
      <c r="V11" s="38">
        <v>0</v>
      </c>
      <c r="W11" s="38"/>
      <c r="X11" s="38">
        <v>0</v>
      </c>
      <c r="Y11" s="38">
        <v>0</v>
      </c>
      <c r="Z11" s="38" t="s">
        <v>5482</v>
      </c>
      <c r="AA11" s="38">
        <v>8</v>
      </c>
      <c r="AB11" s="38" t="s">
        <v>5478</v>
      </c>
      <c r="AC11" s="60" t="s">
        <v>5485</v>
      </c>
    </row>
    <row r="12" spans="1:29" ht="15.75" thickBot="1" x14ac:dyDescent="0.3">
      <c r="A12" s="57" t="s">
        <v>4011</v>
      </c>
      <c r="B12" s="35" t="s">
        <v>5473</v>
      </c>
      <c r="C12" s="35" t="s">
        <v>5468</v>
      </c>
      <c r="D12" s="35" t="s">
        <v>5474</v>
      </c>
      <c r="E12" s="35" t="s">
        <v>5479</v>
      </c>
      <c r="F12" s="35"/>
      <c r="G12" s="36">
        <v>43859.647222222222</v>
      </c>
      <c r="H12" s="37">
        <v>43860</v>
      </c>
      <c r="I12" s="35"/>
      <c r="J12" s="35" t="s">
        <v>34</v>
      </c>
      <c r="K12" s="35" t="s">
        <v>5480</v>
      </c>
      <c r="L12" s="35" t="s">
        <v>5461</v>
      </c>
      <c r="M12" s="35"/>
      <c r="N12" s="35" t="s">
        <v>5477</v>
      </c>
      <c r="O12" s="35"/>
      <c r="P12" s="35"/>
      <c r="Q12" s="35"/>
      <c r="R12" s="35"/>
      <c r="S12" s="35"/>
      <c r="T12" s="36">
        <v>43860.399305555555</v>
      </c>
      <c r="U12" s="35"/>
      <c r="V12" s="35">
        <v>0</v>
      </c>
      <c r="W12" s="35"/>
      <c r="X12" s="35">
        <v>1057</v>
      </c>
      <c r="Y12" s="35" t="s">
        <v>5486</v>
      </c>
      <c r="Z12" s="35" t="s">
        <v>5482</v>
      </c>
      <c r="AA12" s="35">
        <v>26</v>
      </c>
      <c r="AB12" s="35" t="s">
        <v>5487</v>
      </c>
      <c r="AC12" s="59" t="s">
        <v>5485</v>
      </c>
    </row>
    <row r="13" spans="1:29" ht="15.75" thickBot="1" x14ac:dyDescent="0.3">
      <c r="A13" s="58" t="s">
        <v>5488</v>
      </c>
      <c r="B13" s="38" t="s">
        <v>5473</v>
      </c>
      <c r="C13" s="38" t="s">
        <v>5468</v>
      </c>
      <c r="D13" s="38" t="s">
        <v>5474</v>
      </c>
      <c r="E13" s="38" t="s">
        <v>5479</v>
      </c>
      <c r="F13" s="38"/>
      <c r="G13" s="39">
        <v>43860.509722222225</v>
      </c>
      <c r="H13" s="40">
        <v>43861</v>
      </c>
      <c r="I13" s="38"/>
      <c r="J13" s="38" t="s">
        <v>34</v>
      </c>
      <c r="K13" s="38" t="s">
        <v>5480</v>
      </c>
      <c r="L13" s="38" t="s">
        <v>5461</v>
      </c>
      <c r="M13" s="38"/>
      <c r="N13" s="38" t="s">
        <v>5477</v>
      </c>
      <c r="O13" s="38"/>
      <c r="P13" s="38"/>
      <c r="Q13" s="38"/>
      <c r="R13" s="38"/>
      <c r="S13" s="38"/>
      <c r="T13" s="39">
        <v>43861.338194444441</v>
      </c>
      <c r="U13" s="38"/>
      <c r="V13" s="38">
        <v>0</v>
      </c>
      <c r="W13" s="38"/>
      <c r="X13" s="38">
        <v>1018</v>
      </c>
      <c r="Y13" s="38" t="s">
        <v>5489</v>
      </c>
      <c r="Z13" s="38" t="s">
        <v>5482</v>
      </c>
      <c r="AA13" s="38">
        <v>175</v>
      </c>
      <c r="AB13" s="38" t="s">
        <v>5490</v>
      </c>
      <c r="AC13" s="60" t="s">
        <v>5472</v>
      </c>
    </row>
    <row r="14" spans="1:29" ht="15.75" thickBot="1" x14ac:dyDescent="0.3">
      <c r="A14" s="57" t="s">
        <v>5491</v>
      </c>
      <c r="B14" s="35" t="s">
        <v>5473</v>
      </c>
      <c r="C14" s="35" t="s">
        <v>5468</v>
      </c>
      <c r="D14" s="35" t="s">
        <v>5474</v>
      </c>
      <c r="E14" s="35" t="s">
        <v>5479</v>
      </c>
      <c r="F14" s="35"/>
      <c r="G14" s="36">
        <v>43861.663194444445</v>
      </c>
      <c r="H14" s="37">
        <v>43864</v>
      </c>
      <c r="I14" s="35"/>
      <c r="J14" s="35" t="s">
        <v>34</v>
      </c>
      <c r="K14" s="35" t="s">
        <v>5480</v>
      </c>
      <c r="L14" s="35" t="s">
        <v>5461</v>
      </c>
      <c r="M14" s="35"/>
      <c r="N14" s="35" t="s">
        <v>5477</v>
      </c>
      <c r="O14" s="35"/>
      <c r="P14" s="35"/>
      <c r="Q14" s="35"/>
      <c r="R14" s="35"/>
      <c r="S14" s="35"/>
      <c r="T14" s="36">
        <v>43864.329861111109</v>
      </c>
      <c r="U14" s="35"/>
      <c r="V14" s="35">
        <v>0</v>
      </c>
      <c r="W14" s="35"/>
      <c r="X14" s="35">
        <v>3840</v>
      </c>
      <c r="Y14" s="35" t="s">
        <v>5492</v>
      </c>
      <c r="Z14" s="35" t="s">
        <v>5467</v>
      </c>
      <c r="AA14" s="35"/>
      <c r="AB14" s="35">
        <v>0</v>
      </c>
      <c r="AC14" s="59"/>
    </row>
    <row r="15" spans="1:29" ht="15.75" thickBot="1" x14ac:dyDescent="0.3">
      <c r="A15" s="58" t="s">
        <v>2851</v>
      </c>
      <c r="B15" s="38" t="s">
        <v>5473</v>
      </c>
      <c r="C15" s="38" t="s">
        <v>5468</v>
      </c>
      <c r="D15" s="38" t="s">
        <v>5474</v>
      </c>
      <c r="E15" s="38" t="s">
        <v>5493</v>
      </c>
      <c r="F15" s="38"/>
      <c r="G15" s="39">
        <v>43852.381944444445</v>
      </c>
      <c r="H15" s="40">
        <v>43858</v>
      </c>
      <c r="I15" s="38"/>
      <c r="J15" s="38" t="s">
        <v>34</v>
      </c>
      <c r="K15" s="38" t="s">
        <v>5494</v>
      </c>
      <c r="L15" s="38" t="s">
        <v>5461</v>
      </c>
      <c r="M15" s="38"/>
      <c r="N15" s="38" t="s">
        <v>5477</v>
      </c>
      <c r="O15" s="38" t="s">
        <v>5495</v>
      </c>
      <c r="P15" s="39">
        <v>43854.736805555556</v>
      </c>
      <c r="Q15" s="39">
        <v>43857.606944444444</v>
      </c>
      <c r="R15" s="38"/>
      <c r="S15" s="38"/>
      <c r="T15" s="39">
        <v>43857.606944444444</v>
      </c>
      <c r="U15" s="38">
        <v>4133</v>
      </c>
      <c r="V15" s="38" t="s">
        <v>5496</v>
      </c>
      <c r="W15" s="38" t="s">
        <v>5497</v>
      </c>
      <c r="X15" s="38">
        <v>3360</v>
      </c>
      <c r="Y15" s="38" t="s">
        <v>5498</v>
      </c>
      <c r="Z15" s="38" t="s">
        <v>5482</v>
      </c>
      <c r="AA15" s="38">
        <v>31</v>
      </c>
      <c r="AB15" s="38" t="s">
        <v>5499</v>
      </c>
      <c r="AC15" s="60" t="s">
        <v>5485</v>
      </c>
    </row>
    <row r="16" spans="1:29" ht="15.75" thickBot="1" x14ac:dyDescent="0.3">
      <c r="A16" s="57" t="s">
        <v>1219</v>
      </c>
      <c r="B16" s="35" t="s">
        <v>5473</v>
      </c>
      <c r="C16" s="35" t="s">
        <v>5468</v>
      </c>
      <c r="D16" s="35" t="s">
        <v>5474</v>
      </c>
      <c r="E16" s="35" t="s">
        <v>5500</v>
      </c>
      <c r="F16" s="35"/>
      <c r="G16" s="36">
        <v>43844.592361111114</v>
      </c>
      <c r="H16" s="37">
        <v>43845</v>
      </c>
      <c r="I16" s="35"/>
      <c r="J16" s="35" t="s">
        <v>34</v>
      </c>
      <c r="K16" s="35" t="s">
        <v>5501</v>
      </c>
      <c r="L16" s="35" t="s">
        <v>5461</v>
      </c>
      <c r="M16" s="35"/>
      <c r="N16" s="35" t="s">
        <v>5477</v>
      </c>
      <c r="O16" s="35"/>
      <c r="P16" s="35"/>
      <c r="Q16" s="35"/>
      <c r="R16" s="35"/>
      <c r="S16" s="35"/>
      <c r="T16" s="36">
        <v>43844.602777777778</v>
      </c>
      <c r="U16" s="35"/>
      <c r="V16" s="35">
        <v>0</v>
      </c>
      <c r="W16" s="35"/>
      <c r="X16" s="35"/>
      <c r="Y16" s="35">
        <v>0</v>
      </c>
      <c r="Z16" s="35"/>
      <c r="AA16" s="35">
        <v>15</v>
      </c>
      <c r="AB16" s="35" t="s">
        <v>5502</v>
      </c>
      <c r="AC16" s="59" t="s">
        <v>5472</v>
      </c>
    </row>
    <row r="17" spans="1:29" ht="15.75" thickBot="1" x14ac:dyDescent="0.3">
      <c r="A17" s="58" t="s">
        <v>3930</v>
      </c>
      <c r="B17" s="38" t="s">
        <v>5473</v>
      </c>
      <c r="C17" s="38" t="s">
        <v>5468</v>
      </c>
      <c r="D17" s="38" t="s">
        <v>5474</v>
      </c>
      <c r="E17" s="38" t="s">
        <v>5503</v>
      </c>
      <c r="F17" s="38"/>
      <c r="G17" s="39">
        <v>43859.427777777775</v>
      </c>
      <c r="H17" s="40">
        <v>43859</v>
      </c>
      <c r="I17" s="38"/>
      <c r="J17" s="38" t="s">
        <v>34</v>
      </c>
      <c r="K17" s="38" t="s">
        <v>5504</v>
      </c>
      <c r="L17" s="38" t="s">
        <v>5461</v>
      </c>
      <c r="M17" s="38"/>
      <c r="N17" s="38" t="s">
        <v>5477</v>
      </c>
      <c r="O17" s="38"/>
      <c r="P17" s="38"/>
      <c r="Q17" s="38"/>
      <c r="R17" s="38"/>
      <c r="S17" s="38"/>
      <c r="T17" s="39">
        <v>43859.428472222222</v>
      </c>
      <c r="U17" s="38"/>
      <c r="V17" s="38">
        <v>0</v>
      </c>
      <c r="W17" s="38"/>
      <c r="X17" s="38"/>
      <c r="Y17" s="38">
        <v>0</v>
      </c>
      <c r="Z17" s="38"/>
      <c r="AA17" s="38">
        <v>1</v>
      </c>
      <c r="AB17" s="41">
        <v>231481481.48148</v>
      </c>
      <c r="AC17" s="60" t="s">
        <v>5472</v>
      </c>
    </row>
    <row r="18" spans="1:29" ht="15.75" thickBot="1" x14ac:dyDescent="0.3">
      <c r="A18" s="57" t="s">
        <v>2945</v>
      </c>
      <c r="B18" s="35" t="s">
        <v>5473</v>
      </c>
      <c r="C18" s="35" t="s">
        <v>5468</v>
      </c>
      <c r="D18" s="35" t="s">
        <v>5474</v>
      </c>
      <c r="E18" s="35" t="s">
        <v>5505</v>
      </c>
      <c r="F18" s="35"/>
      <c r="G18" s="36">
        <v>43852.472222222219</v>
      </c>
      <c r="H18" s="37">
        <v>43852</v>
      </c>
      <c r="I18" s="35"/>
      <c r="J18" s="35" t="s">
        <v>34</v>
      </c>
      <c r="K18" s="35" t="s">
        <v>5506</v>
      </c>
      <c r="L18" s="35" t="s">
        <v>5461</v>
      </c>
      <c r="M18" s="35"/>
      <c r="N18" s="35" t="s">
        <v>5477</v>
      </c>
      <c r="O18" s="35"/>
      <c r="P18" s="35"/>
      <c r="Q18" s="35"/>
      <c r="R18" s="35"/>
      <c r="S18" s="35"/>
      <c r="T18" s="36">
        <v>43852.492361111108</v>
      </c>
      <c r="U18" s="35"/>
      <c r="V18" s="35">
        <v>0</v>
      </c>
      <c r="W18" s="35"/>
      <c r="X18" s="35"/>
      <c r="Y18" s="35">
        <v>0</v>
      </c>
      <c r="Z18" s="35"/>
      <c r="AA18" s="35">
        <v>29</v>
      </c>
      <c r="AB18" s="35" t="s">
        <v>5507</v>
      </c>
      <c r="AC18" s="59" t="s">
        <v>5472</v>
      </c>
    </row>
    <row r="19" spans="1:29" ht="15.75" thickBot="1" x14ac:dyDescent="0.3">
      <c r="A19" s="58" t="s">
        <v>5508</v>
      </c>
      <c r="B19" s="38" t="s">
        <v>5473</v>
      </c>
      <c r="C19" s="38" t="s">
        <v>5468</v>
      </c>
      <c r="D19" s="38" t="s">
        <v>5474</v>
      </c>
      <c r="E19" s="38" t="s">
        <v>5509</v>
      </c>
      <c r="F19" s="38"/>
      <c r="G19" s="39">
        <v>43861.369444444441</v>
      </c>
      <c r="H19" s="40">
        <v>43861</v>
      </c>
      <c r="I19" s="38"/>
      <c r="J19" s="38" t="s">
        <v>34</v>
      </c>
      <c r="K19" s="38" t="s">
        <v>5510</v>
      </c>
      <c r="L19" s="38" t="s">
        <v>5461</v>
      </c>
      <c r="M19" s="38"/>
      <c r="N19" s="38" t="s">
        <v>5477</v>
      </c>
      <c r="O19" s="38"/>
      <c r="P19" s="38"/>
      <c r="Q19" s="38"/>
      <c r="R19" s="38"/>
      <c r="S19" s="38"/>
      <c r="T19" s="39">
        <v>43861.371527777781</v>
      </c>
      <c r="U19" s="38"/>
      <c r="V19" s="38">
        <v>0</v>
      </c>
      <c r="W19" s="38"/>
      <c r="X19" s="38"/>
      <c r="Y19" s="38">
        <v>0</v>
      </c>
      <c r="Z19" s="38"/>
      <c r="AA19" s="38">
        <v>3</v>
      </c>
      <c r="AB19" s="41">
        <v>694444444.44444001</v>
      </c>
      <c r="AC19" s="60" t="s">
        <v>5485</v>
      </c>
    </row>
    <row r="20" spans="1:29" ht="15.75" thickBot="1" x14ac:dyDescent="0.3">
      <c r="A20" s="57" t="s">
        <v>424</v>
      </c>
      <c r="B20" s="35" t="s">
        <v>5473</v>
      </c>
      <c r="C20" s="35" t="s">
        <v>5468</v>
      </c>
      <c r="D20" s="35" t="s">
        <v>5474</v>
      </c>
      <c r="E20" s="35" t="s">
        <v>5511</v>
      </c>
      <c r="F20" s="35"/>
      <c r="G20" s="36">
        <v>43837.599999999999</v>
      </c>
      <c r="H20" s="37">
        <v>43837</v>
      </c>
      <c r="I20" s="35"/>
      <c r="J20" s="35" t="s">
        <v>34</v>
      </c>
      <c r="K20" s="35" t="s">
        <v>5512</v>
      </c>
      <c r="L20" s="35" t="s">
        <v>5461</v>
      </c>
      <c r="M20" s="35"/>
      <c r="N20" s="35" t="s">
        <v>5477</v>
      </c>
      <c r="O20" s="35"/>
      <c r="P20" s="35"/>
      <c r="Q20" s="35"/>
      <c r="R20" s="35"/>
      <c r="S20" s="35"/>
      <c r="T20" s="36">
        <v>43837.659722222219</v>
      </c>
      <c r="U20" s="35"/>
      <c r="V20" s="35">
        <v>0</v>
      </c>
      <c r="W20" s="35"/>
      <c r="X20" s="35">
        <v>86</v>
      </c>
      <c r="Y20" s="35" t="s">
        <v>5513</v>
      </c>
      <c r="Z20" s="35" t="s">
        <v>5482</v>
      </c>
      <c r="AA20" s="35"/>
      <c r="AB20" s="35">
        <v>0</v>
      </c>
      <c r="AC20" s="59"/>
    </row>
    <row r="21" spans="1:29" ht="15.75" thickBot="1" x14ac:dyDescent="0.3">
      <c r="A21" s="58" t="s">
        <v>2077</v>
      </c>
      <c r="B21" s="38" t="s">
        <v>5473</v>
      </c>
      <c r="C21" s="38" t="s">
        <v>5468</v>
      </c>
      <c r="D21" s="38" t="s">
        <v>5474</v>
      </c>
      <c r="E21" s="38" t="s">
        <v>5511</v>
      </c>
      <c r="F21" s="38"/>
      <c r="G21" s="39">
        <v>43847.338194444441</v>
      </c>
      <c r="H21" s="40">
        <v>43847</v>
      </c>
      <c r="I21" s="38"/>
      <c r="J21" s="38" t="s">
        <v>34</v>
      </c>
      <c r="K21" s="38" t="s">
        <v>5512</v>
      </c>
      <c r="L21" s="38" t="s">
        <v>5461</v>
      </c>
      <c r="M21" s="38"/>
      <c r="N21" s="38" t="s">
        <v>5477</v>
      </c>
      <c r="O21" s="38"/>
      <c r="P21" s="38"/>
      <c r="Q21" s="38"/>
      <c r="R21" s="38"/>
      <c r="S21" s="38"/>
      <c r="T21" s="39">
        <v>43847.472916666666</v>
      </c>
      <c r="U21" s="38"/>
      <c r="V21" s="38">
        <v>0</v>
      </c>
      <c r="W21" s="38"/>
      <c r="X21" s="38"/>
      <c r="Y21" s="38">
        <v>0</v>
      </c>
      <c r="Z21" s="38"/>
      <c r="AA21" s="38">
        <v>194</v>
      </c>
      <c r="AB21" s="38" t="s">
        <v>5514</v>
      </c>
      <c r="AC21" s="60" t="s">
        <v>5485</v>
      </c>
    </row>
    <row r="22" spans="1:29" ht="15.75" thickBot="1" x14ac:dyDescent="0.3">
      <c r="A22" s="57" t="s">
        <v>1198</v>
      </c>
      <c r="B22" s="35" t="s">
        <v>5473</v>
      </c>
      <c r="C22" s="35" t="s">
        <v>5468</v>
      </c>
      <c r="D22" s="35" t="s">
        <v>5474</v>
      </c>
      <c r="E22" s="35" t="s">
        <v>5515</v>
      </c>
      <c r="F22" s="35"/>
      <c r="G22" s="36">
        <v>43844.470138888886</v>
      </c>
      <c r="H22" s="37">
        <v>43844</v>
      </c>
      <c r="I22" s="35"/>
      <c r="J22" s="35" t="s">
        <v>34</v>
      </c>
      <c r="K22" s="35" t="s">
        <v>5516</v>
      </c>
      <c r="L22" s="35" t="s">
        <v>5461</v>
      </c>
      <c r="M22" s="35"/>
      <c r="N22" s="35" t="s">
        <v>5477</v>
      </c>
      <c r="O22" s="35"/>
      <c r="P22" s="35"/>
      <c r="Q22" s="35"/>
      <c r="R22" s="35"/>
      <c r="S22" s="35"/>
      <c r="T22" s="36">
        <v>43844.478472222225</v>
      </c>
      <c r="U22" s="35"/>
      <c r="V22" s="35">
        <v>0</v>
      </c>
      <c r="W22" s="35"/>
      <c r="X22" s="35"/>
      <c r="Y22" s="35">
        <v>0</v>
      </c>
      <c r="Z22" s="35"/>
      <c r="AA22" s="35">
        <v>12</v>
      </c>
      <c r="AB22" s="35" t="s">
        <v>5517</v>
      </c>
      <c r="AC22" s="59" t="s">
        <v>5472</v>
      </c>
    </row>
    <row r="23" spans="1:29" ht="15.75" thickBot="1" x14ac:dyDescent="0.3">
      <c r="A23" s="58" t="s">
        <v>138</v>
      </c>
      <c r="B23" s="38" t="s">
        <v>5473</v>
      </c>
      <c r="C23" s="38" t="s">
        <v>5468</v>
      </c>
      <c r="D23" s="38" t="s">
        <v>5474</v>
      </c>
      <c r="E23" s="38" t="s">
        <v>5518</v>
      </c>
      <c r="F23" s="38"/>
      <c r="G23" s="39">
        <v>43830.428472222222</v>
      </c>
      <c r="H23" s="40">
        <v>43832</v>
      </c>
      <c r="I23" s="38"/>
      <c r="J23" s="38" t="s">
        <v>34</v>
      </c>
      <c r="K23" s="38" t="s">
        <v>5519</v>
      </c>
      <c r="L23" s="38" t="s">
        <v>5461</v>
      </c>
      <c r="M23" s="38"/>
      <c r="N23" s="38" t="s">
        <v>5477</v>
      </c>
      <c r="O23" s="38"/>
      <c r="P23" s="38"/>
      <c r="Q23" s="38"/>
      <c r="R23" s="38"/>
      <c r="S23" s="38"/>
      <c r="T23" s="39">
        <v>43832.332638888889</v>
      </c>
      <c r="U23" s="38"/>
      <c r="V23" s="38">
        <v>0</v>
      </c>
      <c r="W23" s="38"/>
      <c r="X23" s="38">
        <v>2742</v>
      </c>
      <c r="Y23" s="38" t="s">
        <v>5520</v>
      </c>
      <c r="Z23" s="38" t="s">
        <v>5482</v>
      </c>
      <c r="AA23" s="38"/>
      <c r="AB23" s="38">
        <v>0</v>
      </c>
      <c r="AC23" s="60"/>
    </row>
    <row r="24" spans="1:29" ht="15.75" thickBot="1" x14ac:dyDescent="0.3">
      <c r="A24" s="57" t="s">
        <v>325</v>
      </c>
      <c r="B24" s="35" t="s">
        <v>5473</v>
      </c>
      <c r="C24" s="35" t="s">
        <v>5468</v>
      </c>
      <c r="D24" s="35" t="s">
        <v>5474</v>
      </c>
      <c r="E24" s="35" t="s">
        <v>5521</v>
      </c>
      <c r="F24" s="35"/>
      <c r="G24" s="36">
        <v>43837.367361111108</v>
      </c>
      <c r="H24" s="37">
        <v>43839</v>
      </c>
      <c r="I24" s="35"/>
      <c r="J24" s="35" t="s">
        <v>34</v>
      </c>
      <c r="K24" s="35" t="s">
        <v>5522</v>
      </c>
      <c r="L24" s="35" t="s">
        <v>5461</v>
      </c>
      <c r="M24" s="35"/>
      <c r="N24" s="35" t="s">
        <v>5477</v>
      </c>
      <c r="O24" s="35" t="s">
        <v>5523</v>
      </c>
      <c r="P24" s="36">
        <v>43837.46875</v>
      </c>
      <c r="Q24" s="36">
        <v>43839.422222222223</v>
      </c>
      <c r="R24" s="35"/>
      <c r="S24" s="35"/>
      <c r="T24" s="36">
        <v>43839.422222222223</v>
      </c>
      <c r="U24" s="35">
        <v>2959</v>
      </c>
      <c r="V24" s="35" t="s">
        <v>5524</v>
      </c>
      <c r="W24" s="35" t="s">
        <v>5525</v>
      </c>
      <c r="X24" s="35"/>
      <c r="Y24" s="35">
        <v>0</v>
      </c>
      <c r="Z24" s="35"/>
      <c r="AA24" s="35"/>
      <c r="AB24" s="35">
        <v>0</v>
      </c>
      <c r="AC24" s="59"/>
    </row>
    <row r="25" spans="1:29" ht="15.75" thickBot="1" x14ac:dyDescent="0.3">
      <c r="A25" s="58" t="s">
        <v>655</v>
      </c>
      <c r="B25" s="38" t="s">
        <v>5473</v>
      </c>
      <c r="C25" s="38" t="s">
        <v>5468</v>
      </c>
      <c r="D25" s="38" t="s">
        <v>5474</v>
      </c>
      <c r="E25" s="38" t="s">
        <v>5521</v>
      </c>
      <c r="F25" s="38"/>
      <c r="G25" s="39">
        <v>43839.597222222219</v>
      </c>
      <c r="H25" s="40">
        <v>43843</v>
      </c>
      <c r="I25" s="38"/>
      <c r="J25" s="38" t="s">
        <v>34</v>
      </c>
      <c r="K25" s="38" t="s">
        <v>5522</v>
      </c>
      <c r="L25" s="38" t="s">
        <v>5461</v>
      </c>
      <c r="M25" s="38"/>
      <c r="N25" s="38" t="s">
        <v>5477</v>
      </c>
      <c r="O25" s="38" t="s">
        <v>5523</v>
      </c>
      <c r="P25" s="39">
        <v>43839.624305555553</v>
      </c>
      <c r="Q25" s="39">
        <v>43840.368750000001</v>
      </c>
      <c r="R25" s="38"/>
      <c r="S25" s="38"/>
      <c r="T25" s="39">
        <v>43840.368750000001</v>
      </c>
      <c r="U25" s="38">
        <v>1111</v>
      </c>
      <c r="V25" s="38" t="s">
        <v>5526</v>
      </c>
      <c r="W25" s="38" t="s">
        <v>5497</v>
      </c>
      <c r="X25" s="38"/>
      <c r="Y25" s="38">
        <v>0</v>
      </c>
      <c r="Z25" s="38"/>
      <c r="AA25" s="38"/>
      <c r="AB25" s="38">
        <v>0</v>
      </c>
      <c r="AC25" s="60"/>
    </row>
    <row r="26" spans="1:29" ht="15.75" thickBot="1" x14ac:dyDescent="0.3">
      <c r="A26" s="57" t="s">
        <v>2446</v>
      </c>
      <c r="B26" s="35" t="s">
        <v>5473</v>
      </c>
      <c r="C26" s="35" t="s">
        <v>5468</v>
      </c>
      <c r="D26" s="35" t="s">
        <v>5474</v>
      </c>
      <c r="E26" s="35" t="s">
        <v>5527</v>
      </c>
      <c r="F26" s="35"/>
      <c r="G26" s="36">
        <v>43850.344444444447</v>
      </c>
      <c r="H26" s="37">
        <v>43850</v>
      </c>
      <c r="I26" s="35"/>
      <c r="J26" s="35" t="s">
        <v>34</v>
      </c>
      <c r="K26" s="35" t="s">
        <v>5528</v>
      </c>
      <c r="L26" s="35" t="s">
        <v>5461</v>
      </c>
      <c r="M26" s="35"/>
      <c r="N26" s="35" t="s">
        <v>5477</v>
      </c>
      <c r="O26" s="35"/>
      <c r="P26" s="35"/>
      <c r="Q26" s="35"/>
      <c r="R26" s="35"/>
      <c r="S26" s="35"/>
      <c r="T26" s="36">
        <v>43850.370833333334</v>
      </c>
      <c r="U26" s="35"/>
      <c r="V26" s="35">
        <v>0</v>
      </c>
      <c r="W26" s="35"/>
      <c r="X26" s="35">
        <v>38</v>
      </c>
      <c r="Y26" s="35" t="s">
        <v>5529</v>
      </c>
      <c r="Z26" s="35" t="s">
        <v>5482</v>
      </c>
      <c r="AA26" s="35"/>
      <c r="AB26" s="35">
        <v>0</v>
      </c>
      <c r="AC26" s="59"/>
    </row>
    <row r="27" spans="1:29" ht="15.75" thickBot="1" x14ac:dyDescent="0.3">
      <c r="A27" s="58" t="s">
        <v>2980</v>
      </c>
      <c r="B27" s="38" t="s">
        <v>5473</v>
      </c>
      <c r="C27" s="38" t="s">
        <v>5468</v>
      </c>
      <c r="D27" s="38" t="s">
        <v>5474</v>
      </c>
      <c r="E27" s="38" t="s">
        <v>5530</v>
      </c>
      <c r="F27" s="38"/>
      <c r="G27" s="39">
        <v>43852.556250000001</v>
      </c>
      <c r="H27" s="40">
        <v>43852</v>
      </c>
      <c r="I27" s="38"/>
      <c r="J27" s="38" t="s">
        <v>34</v>
      </c>
      <c r="K27" s="38" t="s">
        <v>5531</v>
      </c>
      <c r="L27" s="38" t="s">
        <v>5461</v>
      </c>
      <c r="M27" s="38"/>
      <c r="N27" s="38" t="s">
        <v>5477</v>
      </c>
      <c r="O27" s="38"/>
      <c r="P27" s="38"/>
      <c r="Q27" s="38"/>
      <c r="R27" s="38"/>
      <c r="S27" s="38"/>
      <c r="T27" s="39">
        <v>43852.556250000001</v>
      </c>
      <c r="U27" s="38"/>
      <c r="V27" s="38">
        <v>0</v>
      </c>
      <c r="W27" s="38"/>
      <c r="X27" s="38"/>
      <c r="Y27" s="38">
        <v>0</v>
      </c>
      <c r="Z27" s="38"/>
      <c r="AA27" s="38">
        <v>0</v>
      </c>
      <c r="AB27" s="38">
        <v>0</v>
      </c>
      <c r="AC27" s="60" t="s">
        <v>5472</v>
      </c>
    </row>
    <row r="28" spans="1:29" ht="15.75" thickBot="1" x14ac:dyDescent="0.3">
      <c r="A28" s="57" t="s">
        <v>204</v>
      </c>
      <c r="B28" s="35" t="s">
        <v>5473</v>
      </c>
      <c r="C28" s="35" t="s">
        <v>5468</v>
      </c>
      <c r="D28" s="35" t="s">
        <v>5474</v>
      </c>
      <c r="E28" s="35" t="s">
        <v>5532</v>
      </c>
      <c r="F28" s="35"/>
      <c r="G28" s="36">
        <v>43832.433333333334</v>
      </c>
      <c r="H28" s="37">
        <v>43832</v>
      </c>
      <c r="I28" s="35"/>
      <c r="J28" s="35" t="s">
        <v>34</v>
      </c>
      <c r="K28" s="35" t="s">
        <v>5533</v>
      </c>
      <c r="L28" s="35" t="s">
        <v>5461</v>
      </c>
      <c r="M28" s="35"/>
      <c r="N28" s="35" t="s">
        <v>5477</v>
      </c>
      <c r="O28" s="35"/>
      <c r="P28" s="35"/>
      <c r="Q28" s="35"/>
      <c r="R28" s="35"/>
      <c r="S28" s="35"/>
      <c r="T28" s="36">
        <v>43832.440972222219</v>
      </c>
      <c r="U28" s="35"/>
      <c r="V28" s="35">
        <v>0</v>
      </c>
      <c r="W28" s="35"/>
      <c r="X28" s="35"/>
      <c r="Y28" s="35">
        <v>0</v>
      </c>
      <c r="Z28" s="35"/>
      <c r="AA28" s="35">
        <v>11</v>
      </c>
      <c r="AB28" s="35" t="s">
        <v>5534</v>
      </c>
      <c r="AC28" s="59" t="s">
        <v>5472</v>
      </c>
    </row>
    <row r="29" spans="1:29" ht="15.75" thickBot="1" x14ac:dyDescent="0.3">
      <c r="A29" s="58" t="s">
        <v>5535</v>
      </c>
      <c r="B29" s="38" t="s">
        <v>5473</v>
      </c>
      <c r="C29" s="38" t="s">
        <v>5468</v>
      </c>
      <c r="D29" s="38" t="s">
        <v>5474</v>
      </c>
      <c r="E29" s="38" t="s">
        <v>5532</v>
      </c>
      <c r="F29" s="38"/>
      <c r="G29" s="39">
        <v>43861.676388888889</v>
      </c>
      <c r="H29" s="40">
        <v>43864</v>
      </c>
      <c r="I29" s="38"/>
      <c r="J29" s="38" t="s">
        <v>34</v>
      </c>
      <c r="K29" s="38" t="s">
        <v>5533</v>
      </c>
      <c r="L29" s="38" t="s">
        <v>5461</v>
      </c>
      <c r="M29" s="38"/>
      <c r="N29" s="38" t="s">
        <v>5477</v>
      </c>
      <c r="O29" s="38"/>
      <c r="P29" s="38"/>
      <c r="Q29" s="38"/>
      <c r="R29" s="38"/>
      <c r="S29" s="38"/>
      <c r="T29" s="39">
        <v>43864.338194444441</v>
      </c>
      <c r="U29" s="38"/>
      <c r="V29" s="38">
        <v>0</v>
      </c>
      <c r="W29" s="38"/>
      <c r="X29" s="38">
        <v>3833</v>
      </c>
      <c r="Y29" s="38" t="s">
        <v>5536</v>
      </c>
      <c r="Z29" s="38" t="s">
        <v>5467</v>
      </c>
      <c r="AA29" s="38"/>
      <c r="AB29" s="38">
        <v>0</v>
      </c>
      <c r="AC29" s="60"/>
    </row>
    <row r="30" spans="1:29" ht="15.75" thickBot="1" x14ac:dyDescent="0.3">
      <c r="A30" s="57" t="s">
        <v>2756</v>
      </c>
      <c r="B30" s="35" t="s">
        <v>5473</v>
      </c>
      <c r="C30" s="35" t="s">
        <v>5468</v>
      </c>
      <c r="D30" s="35" t="s">
        <v>5474</v>
      </c>
      <c r="E30" s="35" t="s">
        <v>5537</v>
      </c>
      <c r="F30" s="35"/>
      <c r="G30" s="36">
        <v>43851.51666666667</v>
      </c>
      <c r="H30" s="37">
        <v>43852</v>
      </c>
      <c r="I30" s="35"/>
      <c r="J30" s="35" t="s">
        <v>34</v>
      </c>
      <c r="K30" s="35" t="s">
        <v>5538</v>
      </c>
      <c r="L30" s="35" t="s">
        <v>5461</v>
      </c>
      <c r="M30" s="35"/>
      <c r="N30" s="35" t="s">
        <v>5477</v>
      </c>
      <c r="O30" s="35"/>
      <c r="P30" s="35"/>
      <c r="Q30" s="35"/>
      <c r="R30" s="35"/>
      <c r="S30" s="35"/>
      <c r="T30" s="36">
        <v>43852</v>
      </c>
      <c r="U30" s="35"/>
      <c r="V30" s="35">
        <v>0</v>
      </c>
      <c r="W30" s="35"/>
      <c r="X30" s="35"/>
      <c r="Y30" s="35">
        <v>0</v>
      </c>
      <c r="Z30" s="35"/>
      <c r="AA30" s="35">
        <v>696</v>
      </c>
      <c r="AB30" s="35" t="s">
        <v>5539</v>
      </c>
      <c r="AC30" s="59" t="s">
        <v>5472</v>
      </c>
    </row>
    <row r="31" spans="1:29" ht="15.75" thickBot="1" x14ac:dyDescent="0.3">
      <c r="A31" s="58" t="s">
        <v>3292</v>
      </c>
      <c r="B31" s="38" t="s">
        <v>5473</v>
      </c>
      <c r="C31" s="38" t="s">
        <v>5468</v>
      </c>
      <c r="D31" s="38" t="s">
        <v>5474</v>
      </c>
      <c r="E31" s="38" t="s">
        <v>5537</v>
      </c>
      <c r="F31" s="38"/>
      <c r="G31" s="39">
        <v>43854.368750000001</v>
      </c>
      <c r="H31" s="40">
        <v>43854</v>
      </c>
      <c r="I31" s="38"/>
      <c r="J31" s="38" t="s">
        <v>34</v>
      </c>
      <c r="K31" s="38" t="s">
        <v>5538</v>
      </c>
      <c r="L31" s="38" t="s">
        <v>5461</v>
      </c>
      <c r="M31" s="38"/>
      <c r="N31" s="38" t="s">
        <v>5477</v>
      </c>
      <c r="O31" s="38" t="s">
        <v>5540</v>
      </c>
      <c r="P31" s="39">
        <v>43854.572916666664</v>
      </c>
      <c r="Q31" s="39">
        <v>43854.71597222222</v>
      </c>
      <c r="R31" s="38"/>
      <c r="S31" s="38"/>
      <c r="T31" s="39">
        <v>43854.71597222222</v>
      </c>
      <c r="U31" s="38">
        <v>206</v>
      </c>
      <c r="V31" s="38" t="s">
        <v>5541</v>
      </c>
      <c r="W31" s="38" t="s">
        <v>5497</v>
      </c>
      <c r="X31" s="38">
        <v>234</v>
      </c>
      <c r="Y31" s="38" t="s">
        <v>5542</v>
      </c>
      <c r="Z31" s="38" t="s">
        <v>5485</v>
      </c>
      <c r="AA31" s="38">
        <v>60</v>
      </c>
      <c r="AB31" s="38" t="s">
        <v>5543</v>
      </c>
      <c r="AC31" s="60"/>
    </row>
    <row r="32" spans="1:29" ht="15.75" thickBot="1" x14ac:dyDescent="0.3">
      <c r="A32" s="57" t="s">
        <v>3982</v>
      </c>
      <c r="B32" s="35" t="s">
        <v>5473</v>
      </c>
      <c r="C32" s="35" t="s">
        <v>5468</v>
      </c>
      <c r="D32" s="35" t="s">
        <v>5474</v>
      </c>
      <c r="E32" s="35" t="s">
        <v>5544</v>
      </c>
      <c r="F32" s="35"/>
      <c r="G32" s="36">
        <v>43859.488194444442</v>
      </c>
      <c r="H32" s="37">
        <v>43860</v>
      </c>
      <c r="I32" s="35"/>
      <c r="J32" s="35" t="s">
        <v>34</v>
      </c>
      <c r="K32" s="35" t="s">
        <v>5545</v>
      </c>
      <c r="L32" s="35" t="s">
        <v>5461</v>
      </c>
      <c r="M32" s="35"/>
      <c r="N32" s="35" t="s">
        <v>5546</v>
      </c>
      <c r="O32" s="35"/>
      <c r="P32" s="35"/>
      <c r="Q32" s="35"/>
      <c r="R32" s="35"/>
      <c r="S32" s="35"/>
      <c r="T32" s="36">
        <v>43859.500694444447</v>
      </c>
      <c r="U32" s="35"/>
      <c r="V32" s="35">
        <v>0</v>
      </c>
      <c r="W32" s="35"/>
      <c r="X32" s="35"/>
      <c r="Y32" s="35">
        <v>0</v>
      </c>
      <c r="Z32" s="35"/>
      <c r="AA32" s="35">
        <v>18</v>
      </c>
      <c r="AB32" s="35" t="s">
        <v>5547</v>
      </c>
      <c r="AC32" s="59" t="s">
        <v>5472</v>
      </c>
    </row>
    <row r="33" spans="1:29" ht="15.75" thickBot="1" x14ac:dyDescent="0.3">
      <c r="A33" s="58" t="s">
        <v>781</v>
      </c>
      <c r="B33" s="38" t="s">
        <v>5473</v>
      </c>
      <c r="C33" s="38" t="s">
        <v>5468</v>
      </c>
      <c r="D33" s="38" t="s">
        <v>5474</v>
      </c>
      <c r="E33" s="38" t="s">
        <v>5548</v>
      </c>
      <c r="F33" s="38"/>
      <c r="G33" s="39">
        <v>43840.676388888889</v>
      </c>
      <c r="H33" s="40">
        <v>43840</v>
      </c>
      <c r="I33" s="38"/>
      <c r="J33" s="38" t="s">
        <v>34</v>
      </c>
      <c r="K33" s="38" t="s">
        <v>5549</v>
      </c>
      <c r="L33" s="38" t="s">
        <v>5461</v>
      </c>
      <c r="M33" s="38"/>
      <c r="N33" s="38" t="s">
        <v>5477</v>
      </c>
      <c r="O33" s="38"/>
      <c r="P33" s="38"/>
      <c r="Q33" s="38"/>
      <c r="R33" s="38"/>
      <c r="S33" s="38"/>
      <c r="T33" s="39">
        <v>43840.6875</v>
      </c>
      <c r="U33" s="38"/>
      <c r="V33" s="38">
        <v>0</v>
      </c>
      <c r="W33" s="38"/>
      <c r="X33" s="38"/>
      <c r="Y33" s="38">
        <v>0</v>
      </c>
      <c r="Z33" s="38"/>
      <c r="AA33" s="38">
        <v>16</v>
      </c>
      <c r="AB33" s="38" t="s">
        <v>5550</v>
      </c>
      <c r="AC33" s="60" t="s">
        <v>5472</v>
      </c>
    </row>
    <row r="34" spans="1:29" ht="15.75" thickBot="1" x14ac:dyDescent="0.3">
      <c r="A34" s="57" t="s">
        <v>923</v>
      </c>
      <c r="B34" s="35" t="s">
        <v>5473</v>
      </c>
      <c r="C34" s="35" t="s">
        <v>5468</v>
      </c>
      <c r="D34" s="35" t="s">
        <v>5474</v>
      </c>
      <c r="E34" s="35" t="s">
        <v>5548</v>
      </c>
      <c r="F34" s="35"/>
      <c r="G34" s="36">
        <v>43843.684027777781</v>
      </c>
      <c r="H34" s="37">
        <v>43844</v>
      </c>
      <c r="I34" s="35"/>
      <c r="J34" s="35" t="s">
        <v>34</v>
      </c>
      <c r="K34" s="35" t="s">
        <v>5549</v>
      </c>
      <c r="L34" s="35" t="s">
        <v>5461</v>
      </c>
      <c r="M34" s="35"/>
      <c r="N34" s="35" t="s">
        <v>5477</v>
      </c>
      <c r="O34" s="35"/>
      <c r="P34" s="35"/>
      <c r="Q34" s="35"/>
      <c r="R34" s="35"/>
      <c r="S34" s="35"/>
      <c r="T34" s="36">
        <v>43844.344444444447</v>
      </c>
      <c r="U34" s="35"/>
      <c r="V34" s="35">
        <v>0</v>
      </c>
      <c r="W34" s="35"/>
      <c r="X34" s="35">
        <v>951</v>
      </c>
      <c r="Y34" s="35" t="s">
        <v>5551</v>
      </c>
      <c r="Z34" s="35" t="s">
        <v>5482</v>
      </c>
      <c r="AA34" s="35"/>
      <c r="AB34" s="35">
        <v>0</v>
      </c>
      <c r="AC34" s="59"/>
    </row>
    <row r="35" spans="1:29" ht="15.75" thickBot="1" x14ac:dyDescent="0.3">
      <c r="A35" s="58" t="s">
        <v>1079</v>
      </c>
      <c r="B35" s="38" t="s">
        <v>5473</v>
      </c>
      <c r="C35" s="38" t="s">
        <v>5468</v>
      </c>
      <c r="D35" s="38" t="s">
        <v>5474</v>
      </c>
      <c r="E35" s="38" t="s">
        <v>5548</v>
      </c>
      <c r="F35" s="38"/>
      <c r="G35" s="39">
        <v>43844.349305555559</v>
      </c>
      <c r="H35" s="40">
        <v>43844</v>
      </c>
      <c r="I35" s="38"/>
      <c r="J35" s="38" t="s">
        <v>34</v>
      </c>
      <c r="K35" s="38" t="s">
        <v>5549</v>
      </c>
      <c r="L35" s="38" t="s">
        <v>5461</v>
      </c>
      <c r="M35" s="38"/>
      <c r="N35" s="38" t="s">
        <v>5477</v>
      </c>
      <c r="O35" s="38"/>
      <c r="P35" s="38"/>
      <c r="Q35" s="38"/>
      <c r="R35" s="38"/>
      <c r="S35" s="38"/>
      <c r="T35" s="39">
        <v>43844.354166666664</v>
      </c>
      <c r="U35" s="38"/>
      <c r="V35" s="38">
        <v>0</v>
      </c>
      <c r="W35" s="38"/>
      <c r="X35" s="38">
        <v>7</v>
      </c>
      <c r="Y35" s="38" t="s">
        <v>5552</v>
      </c>
      <c r="Z35" s="38" t="s">
        <v>5482</v>
      </c>
      <c r="AA35" s="38"/>
      <c r="AB35" s="38">
        <v>0</v>
      </c>
      <c r="AC35" s="60"/>
    </row>
    <row r="36" spans="1:29" ht="15.75" thickBot="1" x14ac:dyDescent="0.3">
      <c r="A36" s="57" t="s">
        <v>3951</v>
      </c>
      <c r="B36" s="35" t="s">
        <v>5473</v>
      </c>
      <c r="C36" s="35" t="s">
        <v>5468</v>
      </c>
      <c r="D36" s="35" t="s">
        <v>5474</v>
      </c>
      <c r="E36" s="35" t="s">
        <v>5553</v>
      </c>
      <c r="F36" s="35"/>
      <c r="G36" s="36">
        <v>43859.427777777775</v>
      </c>
      <c r="H36" s="37">
        <v>43859</v>
      </c>
      <c r="I36" s="35"/>
      <c r="J36" s="35" t="s">
        <v>34</v>
      </c>
      <c r="K36" s="35" t="s">
        <v>5554</v>
      </c>
      <c r="L36" s="35" t="s">
        <v>5461</v>
      </c>
      <c r="M36" s="35"/>
      <c r="N36" s="35" t="s">
        <v>5477</v>
      </c>
      <c r="O36" s="35"/>
      <c r="P36" s="35"/>
      <c r="Q36" s="35"/>
      <c r="R36" s="35"/>
      <c r="S36" s="35"/>
      <c r="T36" s="36">
        <v>43859.448611111111</v>
      </c>
      <c r="U36" s="35"/>
      <c r="V36" s="35">
        <v>0</v>
      </c>
      <c r="W36" s="35"/>
      <c r="X36" s="35">
        <v>30</v>
      </c>
      <c r="Y36" s="35" t="s">
        <v>5555</v>
      </c>
      <c r="Z36" s="35" t="s">
        <v>5556</v>
      </c>
      <c r="AA36" s="35"/>
      <c r="AB36" s="35">
        <v>0</v>
      </c>
      <c r="AC36" s="59"/>
    </row>
    <row r="37" spans="1:29" ht="15.75" thickBot="1" x14ac:dyDescent="0.3">
      <c r="A37" s="58" t="s">
        <v>354</v>
      </c>
      <c r="B37" s="38" t="s">
        <v>5473</v>
      </c>
      <c r="C37" s="38" t="s">
        <v>5468</v>
      </c>
      <c r="D37" s="38" t="s">
        <v>5474</v>
      </c>
      <c r="E37" s="38" t="s">
        <v>5557</v>
      </c>
      <c r="F37" s="38"/>
      <c r="G37" s="39">
        <v>43837.451388888891</v>
      </c>
      <c r="H37" s="40">
        <v>43843</v>
      </c>
      <c r="I37" s="38"/>
      <c r="J37" s="38" t="s">
        <v>34</v>
      </c>
      <c r="K37" s="38" t="s">
        <v>5558</v>
      </c>
      <c r="L37" s="38" t="s">
        <v>5461</v>
      </c>
      <c r="M37" s="38"/>
      <c r="N37" s="38" t="s">
        <v>5477</v>
      </c>
      <c r="O37" s="38" t="s">
        <v>5559</v>
      </c>
      <c r="P37" s="39">
        <v>43837.479166666664</v>
      </c>
      <c r="Q37" s="39">
        <v>43840.613194444442</v>
      </c>
      <c r="R37" s="38"/>
      <c r="S37" s="38"/>
      <c r="T37" s="39">
        <v>43840.613194444442</v>
      </c>
      <c r="U37" s="38">
        <v>4553</v>
      </c>
      <c r="V37" s="38" t="s">
        <v>5560</v>
      </c>
      <c r="W37" s="38" t="s">
        <v>5497</v>
      </c>
      <c r="X37" s="38"/>
      <c r="Y37" s="38">
        <v>0</v>
      </c>
      <c r="Z37" s="38"/>
      <c r="AA37" s="38"/>
      <c r="AB37" s="38">
        <v>0</v>
      </c>
      <c r="AC37" s="60"/>
    </row>
    <row r="38" spans="1:29" ht="15.75" thickBot="1" x14ac:dyDescent="0.3">
      <c r="A38" s="57" t="s">
        <v>1043</v>
      </c>
      <c r="B38" s="35" t="s">
        <v>5473</v>
      </c>
      <c r="C38" s="35" t="s">
        <v>5468</v>
      </c>
      <c r="D38" s="35" t="s">
        <v>5474</v>
      </c>
      <c r="E38" s="35" t="s">
        <v>5557</v>
      </c>
      <c r="F38" s="35"/>
      <c r="G38" s="36">
        <v>43844.34652777778</v>
      </c>
      <c r="H38" s="37">
        <v>43844</v>
      </c>
      <c r="I38" s="35"/>
      <c r="J38" s="35" t="s">
        <v>34</v>
      </c>
      <c r="K38" s="35" t="s">
        <v>5558</v>
      </c>
      <c r="L38" s="35" t="s">
        <v>5461</v>
      </c>
      <c r="M38" s="35"/>
      <c r="N38" s="35" t="s">
        <v>5477</v>
      </c>
      <c r="O38" s="35"/>
      <c r="P38" s="35"/>
      <c r="Q38" s="35"/>
      <c r="R38" s="35"/>
      <c r="S38" s="35"/>
      <c r="T38" s="36">
        <v>43845.347916666666</v>
      </c>
      <c r="U38" s="35"/>
      <c r="V38" s="35">
        <v>0</v>
      </c>
      <c r="W38" s="35"/>
      <c r="X38" s="35">
        <v>1442</v>
      </c>
      <c r="Y38" s="35" t="s">
        <v>5561</v>
      </c>
      <c r="Z38" s="35" t="s">
        <v>5482</v>
      </c>
      <c r="AA38" s="35"/>
      <c r="AB38" s="35">
        <v>0</v>
      </c>
      <c r="AC38" s="59"/>
    </row>
    <row r="39" spans="1:29" ht="15.75" thickBot="1" x14ac:dyDescent="0.3">
      <c r="A39" s="58" t="s">
        <v>3360</v>
      </c>
      <c r="B39" s="38" t="s">
        <v>5473</v>
      </c>
      <c r="C39" s="38" t="s">
        <v>5468</v>
      </c>
      <c r="D39" s="38" t="s">
        <v>5474</v>
      </c>
      <c r="E39" s="38" t="s">
        <v>5557</v>
      </c>
      <c r="F39" s="38"/>
      <c r="G39" s="39">
        <v>43854.474305555559</v>
      </c>
      <c r="H39" s="40">
        <v>43854</v>
      </c>
      <c r="I39" s="38"/>
      <c r="J39" s="38" t="s">
        <v>34</v>
      </c>
      <c r="K39" s="38" t="s">
        <v>5558</v>
      </c>
      <c r="L39" s="38" t="s">
        <v>5461</v>
      </c>
      <c r="M39" s="38"/>
      <c r="N39" s="38" t="s">
        <v>5477</v>
      </c>
      <c r="O39" s="38"/>
      <c r="P39" s="38"/>
      <c r="Q39" s="38"/>
      <c r="R39" s="38"/>
      <c r="S39" s="38"/>
      <c r="T39" s="39">
        <v>43854.474999999999</v>
      </c>
      <c r="U39" s="38"/>
      <c r="V39" s="38">
        <v>0</v>
      </c>
      <c r="W39" s="38"/>
      <c r="X39" s="38"/>
      <c r="Y39" s="38">
        <v>0</v>
      </c>
      <c r="Z39" s="38"/>
      <c r="AA39" s="38">
        <v>1</v>
      </c>
      <c r="AB39" s="41">
        <v>231481481.48148</v>
      </c>
      <c r="AC39" s="60" t="s">
        <v>5472</v>
      </c>
    </row>
    <row r="40" spans="1:29" ht="15.75" thickBot="1" x14ac:dyDescent="0.3">
      <c r="A40" s="57" t="s">
        <v>3869</v>
      </c>
      <c r="B40" s="35" t="s">
        <v>5473</v>
      </c>
      <c r="C40" s="35" t="s">
        <v>5468</v>
      </c>
      <c r="D40" s="35" t="s">
        <v>5474</v>
      </c>
      <c r="E40" s="35" t="s">
        <v>5562</v>
      </c>
      <c r="F40" s="35"/>
      <c r="G40" s="36">
        <v>43859.368750000001</v>
      </c>
      <c r="H40" s="37">
        <v>43859</v>
      </c>
      <c r="I40" s="35"/>
      <c r="J40" s="35" t="s">
        <v>34</v>
      </c>
      <c r="K40" s="35" t="s">
        <v>5563</v>
      </c>
      <c r="L40" s="35" t="s">
        <v>5461</v>
      </c>
      <c r="M40" s="35"/>
      <c r="N40" s="35" t="s">
        <v>5546</v>
      </c>
      <c r="O40" s="35"/>
      <c r="P40" s="35"/>
      <c r="Q40" s="35"/>
      <c r="R40" s="35"/>
      <c r="S40" s="35"/>
      <c r="T40" s="36">
        <v>43859.381944444445</v>
      </c>
      <c r="U40" s="35"/>
      <c r="V40" s="35">
        <v>0</v>
      </c>
      <c r="W40" s="35"/>
      <c r="X40" s="35"/>
      <c r="Y40" s="35">
        <v>0</v>
      </c>
      <c r="Z40" s="35"/>
      <c r="AA40" s="35">
        <v>19</v>
      </c>
      <c r="AB40" s="35" t="s">
        <v>5484</v>
      </c>
      <c r="AC40" s="59" t="s">
        <v>5485</v>
      </c>
    </row>
    <row r="41" spans="1:29" ht="15.75" thickBot="1" x14ac:dyDescent="0.3">
      <c r="A41" s="58" t="s">
        <v>3119</v>
      </c>
      <c r="B41" s="38" t="s">
        <v>5473</v>
      </c>
      <c r="C41" s="38" t="s">
        <v>5468</v>
      </c>
      <c r="D41" s="38" t="s">
        <v>5474</v>
      </c>
      <c r="E41" s="38" t="s">
        <v>5564</v>
      </c>
      <c r="F41" s="38"/>
      <c r="G41" s="39">
        <v>43853.370138888888</v>
      </c>
      <c r="H41" s="40">
        <v>43853</v>
      </c>
      <c r="I41" s="38"/>
      <c r="J41" s="38" t="s">
        <v>34</v>
      </c>
      <c r="K41" s="38" t="s">
        <v>5565</v>
      </c>
      <c r="L41" s="38" t="s">
        <v>5461</v>
      </c>
      <c r="M41" s="38"/>
      <c r="N41" s="38" t="s">
        <v>5477</v>
      </c>
      <c r="O41" s="38"/>
      <c r="P41" s="38"/>
      <c r="Q41" s="38"/>
      <c r="R41" s="38"/>
      <c r="S41" s="38"/>
      <c r="T41" s="39">
        <v>43853.373611111114</v>
      </c>
      <c r="U41" s="38"/>
      <c r="V41" s="38">
        <v>0</v>
      </c>
      <c r="W41" s="38"/>
      <c r="X41" s="38"/>
      <c r="Y41" s="38">
        <v>0</v>
      </c>
      <c r="Z41" s="38"/>
      <c r="AA41" s="38">
        <v>5</v>
      </c>
      <c r="AB41" s="38" t="s">
        <v>5566</v>
      </c>
      <c r="AC41" s="60" t="s">
        <v>5472</v>
      </c>
    </row>
    <row r="42" spans="1:29" ht="15.75" thickBot="1" x14ac:dyDescent="0.3">
      <c r="A42" s="57" t="s">
        <v>1129</v>
      </c>
      <c r="B42" s="35" t="s">
        <v>5473</v>
      </c>
      <c r="C42" s="35" t="s">
        <v>5468</v>
      </c>
      <c r="D42" s="35" t="s">
        <v>5474</v>
      </c>
      <c r="E42" s="35" t="s">
        <v>5567</v>
      </c>
      <c r="F42" s="35"/>
      <c r="G42" s="36">
        <v>43844.418749999997</v>
      </c>
      <c r="H42" s="37">
        <v>43844</v>
      </c>
      <c r="I42" s="35"/>
      <c r="J42" s="35" t="s">
        <v>34</v>
      </c>
      <c r="K42" s="35" t="s">
        <v>5568</v>
      </c>
      <c r="L42" s="35" t="s">
        <v>5461</v>
      </c>
      <c r="M42" s="35"/>
      <c r="N42" s="35" t="s">
        <v>5477</v>
      </c>
      <c r="O42" s="35"/>
      <c r="P42" s="35"/>
      <c r="Q42" s="35"/>
      <c r="R42" s="35"/>
      <c r="S42" s="35"/>
      <c r="T42" s="36">
        <v>43844.477083333331</v>
      </c>
      <c r="U42" s="35"/>
      <c r="V42" s="35">
        <v>0</v>
      </c>
      <c r="W42" s="35"/>
      <c r="X42" s="35"/>
      <c r="Y42" s="35">
        <v>0</v>
      </c>
      <c r="Z42" s="35"/>
      <c r="AA42" s="35">
        <v>84</v>
      </c>
      <c r="AB42" s="35" t="s">
        <v>5569</v>
      </c>
      <c r="AC42" s="59" t="s">
        <v>5472</v>
      </c>
    </row>
    <row r="43" spans="1:29" ht="15.75" thickBot="1" x14ac:dyDescent="0.3">
      <c r="A43" s="58" t="s">
        <v>544</v>
      </c>
      <c r="B43" s="38" t="s">
        <v>5473</v>
      </c>
      <c r="C43" s="38" t="s">
        <v>5468</v>
      </c>
      <c r="D43" s="38" t="s">
        <v>5474</v>
      </c>
      <c r="E43" s="38" t="s">
        <v>5570</v>
      </c>
      <c r="F43" s="38"/>
      <c r="G43" s="39">
        <v>43838.645833333336</v>
      </c>
      <c r="H43" s="40">
        <v>43838</v>
      </c>
      <c r="I43" s="38"/>
      <c r="J43" s="38" t="s">
        <v>34</v>
      </c>
      <c r="K43" s="38" t="s">
        <v>5571</v>
      </c>
      <c r="L43" s="38" t="s">
        <v>5461</v>
      </c>
      <c r="M43" s="38"/>
      <c r="N43" s="38" t="s">
        <v>5546</v>
      </c>
      <c r="O43" s="38"/>
      <c r="P43" s="38"/>
      <c r="Q43" s="38"/>
      <c r="R43" s="38"/>
      <c r="S43" s="38"/>
      <c r="T43" s="39">
        <v>43838.652777777781</v>
      </c>
      <c r="U43" s="38"/>
      <c r="V43" s="38">
        <v>0</v>
      </c>
      <c r="W43" s="38"/>
      <c r="X43" s="38">
        <v>10</v>
      </c>
      <c r="Y43" s="38" t="s">
        <v>5572</v>
      </c>
      <c r="Z43" s="38" t="s">
        <v>5573</v>
      </c>
      <c r="AA43" s="38"/>
      <c r="AB43" s="38">
        <v>0</v>
      </c>
      <c r="AC43" s="60"/>
    </row>
    <row r="44" spans="1:29" ht="15.75" thickBot="1" x14ac:dyDescent="0.3">
      <c r="A44" s="57" t="s">
        <v>1574</v>
      </c>
      <c r="B44" s="35" t="s">
        <v>5473</v>
      </c>
      <c r="C44" s="35" t="s">
        <v>5468</v>
      </c>
      <c r="D44" s="35" t="s">
        <v>5474</v>
      </c>
      <c r="E44" s="35" t="s">
        <v>5570</v>
      </c>
      <c r="F44" s="35"/>
      <c r="G44" s="36">
        <v>43845.331250000003</v>
      </c>
      <c r="H44" s="37">
        <v>43845</v>
      </c>
      <c r="I44" s="35"/>
      <c r="J44" s="35" t="s">
        <v>34</v>
      </c>
      <c r="K44" s="35" t="s">
        <v>5571</v>
      </c>
      <c r="L44" s="35" t="s">
        <v>5461</v>
      </c>
      <c r="M44" s="35"/>
      <c r="N44" s="35" t="s">
        <v>5546</v>
      </c>
      <c r="O44" s="35"/>
      <c r="P44" s="35"/>
      <c r="Q44" s="35"/>
      <c r="R44" s="35"/>
      <c r="S44" s="35"/>
      <c r="T44" s="36">
        <v>43845.430555555555</v>
      </c>
      <c r="U44" s="35"/>
      <c r="V44" s="35">
        <v>0</v>
      </c>
      <c r="W44" s="35"/>
      <c r="X44" s="35">
        <v>143</v>
      </c>
      <c r="Y44" s="35" t="s">
        <v>5574</v>
      </c>
      <c r="Z44" s="35" t="s">
        <v>5573</v>
      </c>
      <c r="AA44" s="35"/>
      <c r="AB44" s="35">
        <v>0</v>
      </c>
      <c r="AC44" s="59"/>
    </row>
    <row r="45" spans="1:29" ht="15.75" thickBot="1" x14ac:dyDescent="0.3">
      <c r="A45" s="58" t="s">
        <v>3137</v>
      </c>
      <c r="B45" s="38" t="s">
        <v>5473</v>
      </c>
      <c r="C45" s="38" t="s">
        <v>5468</v>
      </c>
      <c r="D45" s="38" t="s">
        <v>5474</v>
      </c>
      <c r="E45" s="38" t="s">
        <v>5570</v>
      </c>
      <c r="F45" s="38"/>
      <c r="G45" s="39">
        <v>43853.424305555556</v>
      </c>
      <c r="H45" s="40">
        <v>43853</v>
      </c>
      <c r="I45" s="38"/>
      <c r="J45" s="38" t="s">
        <v>34</v>
      </c>
      <c r="K45" s="38" t="s">
        <v>5571</v>
      </c>
      <c r="L45" s="38" t="s">
        <v>5461</v>
      </c>
      <c r="M45" s="38"/>
      <c r="N45" s="38" t="s">
        <v>5546</v>
      </c>
      <c r="O45" s="38"/>
      <c r="P45" s="38"/>
      <c r="Q45" s="38"/>
      <c r="R45" s="38"/>
      <c r="S45" s="38"/>
      <c r="T45" s="39">
        <v>43853.470138888886</v>
      </c>
      <c r="U45" s="38"/>
      <c r="V45" s="38">
        <v>0</v>
      </c>
      <c r="W45" s="38"/>
      <c r="X45" s="38"/>
      <c r="Y45" s="38">
        <v>0</v>
      </c>
      <c r="Z45" s="38"/>
      <c r="AA45" s="38">
        <v>66</v>
      </c>
      <c r="AB45" s="38" t="s">
        <v>5575</v>
      </c>
      <c r="AC45" s="60" t="s">
        <v>5472</v>
      </c>
    </row>
    <row r="46" spans="1:29" ht="15.75" thickBot="1" x14ac:dyDescent="0.3">
      <c r="A46" s="57" t="s">
        <v>2758</v>
      </c>
      <c r="B46" s="35" t="s">
        <v>5473</v>
      </c>
      <c r="C46" s="35" t="s">
        <v>5468</v>
      </c>
      <c r="D46" s="35" t="s">
        <v>5474</v>
      </c>
      <c r="E46" s="35" t="s">
        <v>5576</v>
      </c>
      <c r="F46" s="35"/>
      <c r="G46" s="36">
        <v>43851.517361111109</v>
      </c>
      <c r="H46" s="37">
        <v>43852</v>
      </c>
      <c r="I46" s="35"/>
      <c r="J46" s="35" t="s">
        <v>34</v>
      </c>
      <c r="K46" s="35" t="s">
        <v>5577</v>
      </c>
      <c r="L46" s="35" t="s">
        <v>5461</v>
      </c>
      <c r="M46" s="35"/>
      <c r="N46" s="35" t="s">
        <v>5477</v>
      </c>
      <c r="O46" s="35"/>
      <c r="P46" s="35"/>
      <c r="Q46" s="35"/>
      <c r="R46" s="35"/>
      <c r="S46" s="35"/>
      <c r="T46" s="36">
        <v>43852.311111111114</v>
      </c>
      <c r="U46" s="35">
        <v>904</v>
      </c>
      <c r="V46" s="35" t="s">
        <v>5578</v>
      </c>
      <c r="W46" s="35" t="s">
        <v>5497</v>
      </c>
      <c r="X46" s="35">
        <v>0</v>
      </c>
      <c r="Y46" s="35">
        <v>0</v>
      </c>
      <c r="Z46" s="35" t="s">
        <v>5556</v>
      </c>
      <c r="AA46" s="35">
        <v>239</v>
      </c>
      <c r="AB46" s="35" t="s">
        <v>5579</v>
      </c>
      <c r="AC46" s="59" t="s">
        <v>5485</v>
      </c>
    </row>
    <row r="47" spans="1:29" ht="15.75" thickBot="1" x14ac:dyDescent="0.3">
      <c r="A47" s="58" t="s">
        <v>3691</v>
      </c>
      <c r="B47" s="38" t="s">
        <v>5473</v>
      </c>
      <c r="C47" s="38" t="s">
        <v>5468</v>
      </c>
      <c r="D47" s="38" t="s">
        <v>5474</v>
      </c>
      <c r="E47" s="38" t="s">
        <v>5576</v>
      </c>
      <c r="F47" s="38"/>
      <c r="G47" s="39">
        <v>43858.369444444441</v>
      </c>
      <c r="H47" s="40">
        <v>43859</v>
      </c>
      <c r="I47" s="38"/>
      <c r="J47" s="38" t="s">
        <v>34</v>
      </c>
      <c r="K47" s="38" t="s">
        <v>5577</v>
      </c>
      <c r="L47" s="38" t="s">
        <v>5461</v>
      </c>
      <c r="M47" s="38"/>
      <c r="N47" s="38" t="s">
        <v>5477</v>
      </c>
      <c r="O47" s="38"/>
      <c r="P47" s="38"/>
      <c r="Q47" s="38"/>
      <c r="R47" s="38"/>
      <c r="S47" s="38"/>
      <c r="T47" s="39">
        <v>43859.329861111109</v>
      </c>
      <c r="U47" s="38"/>
      <c r="V47" s="38">
        <v>0</v>
      </c>
      <c r="W47" s="38"/>
      <c r="X47" s="38">
        <v>1191</v>
      </c>
      <c r="Y47" s="38" t="s">
        <v>5580</v>
      </c>
      <c r="Z47" s="38" t="s">
        <v>5467</v>
      </c>
      <c r="AA47" s="38">
        <v>192</v>
      </c>
      <c r="AB47" s="38" t="s">
        <v>5581</v>
      </c>
      <c r="AC47" s="60" t="s">
        <v>5485</v>
      </c>
    </row>
    <row r="48" spans="1:29" ht="15.75" thickBot="1" x14ac:dyDescent="0.3">
      <c r="A48" s="57" t="s">
        <v>3025</v>
      </c>
      <c r="B48" s="35" t="s">
        <v>5473</v>
      </c>
      <c r="C48" s="35" t="s">
        <v>5468</v>
      </c>
      <c r="D48" s="35" t="s">
        <v>5474</v>
      </c>
      <c r="E48" s="35" t="s">
        <v>5582</v>
      </c>
      <c r="F48" s="35"/>
      <c r="G48" s="36">
        <v>43852.575694444444</v>
      </c>
      <c r="H48" s="37">
        <v>43852</v>
      </c>
      <c r="I48" s="35"/>
      <c r="J48" s="35" t="s">
        <v>34</v>
      </c>
      <c r="K48" s="35" t="s">
        <v>5583</v>
      </c>
      <c r="L48" s="35" t="s">
        <v>5461</v>
      </c>
      <c r="M48" s="35"/>
      <c r="N48" s="35" t="s">
        <v>5477</v>
      </c>
      <c r="O48" s="35"/>
      <c r="P48" s="35"/>
      <c r="Q48" s="35"/>
      <c r="R48" s="35"/>
      <c r="S48" s="35"/>
      <c r="T48" s="36">
        <v>43852.57916666667</v>
      </c>
      <c r="U48" s="35"/>
      <c r="V48" s="35">
        <v>0</v>
      </c>
      <c r="W48" s="35"/>
      <c r="X48" s="35"/>
      <c r="Y48" s="35">
        <v>0</v>
      </c>
      <c r="Z48" s="35"/>
      <c r="AA48" s="35">
        <v>5</v>
      </c>
      <c r="AB48" s="35" t="s">
        <v>5566</v>
      </c>
      <c r="AC48" s="59" t="s">
        <v>5472</v>
      </c>
    </row>
    <row r="49" spans="1:29" ht="15.75" thickBot="1" x14ac:dyDescent="0.3">
      <c r="A49" s="58" t="s">
        <v>1554</v>
      </c>
      <c r="B49" s="38" t="s">
        <v>5473</v>
      </c>
      <c r="C49" s="38" t="s">
        <v>5468</v>
      </c>
      <c r="D49" s="38" t="s">
        <v>5474</v>
      </c>
      <c r="E49" s="38" t="s">
        <v>5584</v>
      </c>
      <c r="F49" s="38"/>
      <c r="G49" s="39">
        <v>43844.787499999999</v>
      </c>
      <c r="H49" s="40">
        <v>43845</v>
      </c>
      <c r="I49" s="38"/>
      <c r="J49" s="38" t="s">
        <v>34</v>
      </c>
      <c r="K49" s="38" t="s">
        <v>5585</v>
      </c>
      <c r="L49" s="38" t="s">
        <v>5461</v>
      </c>
      <c r="M49" s="38"/>
      <c r="N49" s="38" t="s">
        <v>5477</v>
      </c>
      <c r="O49" s="38"/>
      <c r="P49" s="38"/>
      <c r="Q49" s="38"/>
      <c r="R49" s="38"/>
      <c r="S49" s="38"/>
      <c r="T49" s="39">
        <v>43845.323611111111</v>
      </c>
      <c r="U49" s="38"/>
      <c r="V49" s="38">
        <v>0</v>
      </c>
      <c r="W49" s="38"/>
      <c r="X49" s="38">
        <v>772</v>
      </c>
      <c r="Y49" s="38" t="s">
        <v>5586</v>
      </c>
      <c r="Z49" s="38" t="s">
        <v>5573</v>
      </c>
      <c r="AA49" s="38"/>
      <c r="AB49" s="38">
        <v>0</v>
      </c>
      <c r="AC49" s="60"/>
    </row>
    <row r="50" spans="1:29" ht="15.75" thickBot="1" x14ac:dyDescent="0.3">
      <c r="A50" s="57" t="s">
        <v>1860</v>
      </c>
      <c r="B50" s="35" t="s">
        <v>5473</v>
      </c>
      <c r="C50" s="35" t="s">
        <v>5468</v>
      </c>
      <c r="D50" s="35" t="s">
        <v>5474</v>
      </c>
      <c r="E50" s="35" t="s">
        <v>5584</v>
      </c>
      <c r="F50" s="35"/>
      <c r="G50" s="36">
        <v>43845.550694444442</v>
      </c>
      <c r="H50" s="37">
        <v>43846</v>
      </c>
      <c r="I50" s="35"/>
      <c r="J50" s="35" t="s">
        <v>34</v>
      </c>
      <c r="K50" s="35" t="s">
        <v>5585</v>
      </c>
      <c r="L50" s="35" t="s">
        <v>5461</v>
      </c>
      <c r="M50" s="35"/>
      <c r="N50" s="35" t="s">
        <v>5477</v>
      </c>
      <c r="O50" s="35"/>
      <c r="P50" s="35"/>
      <c r="Q50" s="35"/>
      <c r="R50" s="35"/>
      <c r="S50" s="35"/>
      <c r="T50" s="36">
        <v>43846.319444444445</v>
      </c>
      <c r="U50" s="35"/>
      <c r="V50" s="35">
        <v>0</v>
      </c>
      <c r="W50" s="35"/>
      <c r="X50" s="35">
        <v>1107</v>
      </c>
      <c r="Y50" s="35" t="s">
        <v>5587</v>
      </c>
      <c r="Z50" s="35" t="s">
        <v>5482</v>
      </c>
      <c r="AA50" s="35"/>
      <c r="AB50" s="35">
        <v>0</v>
      </c>
      <c r="AC50" s="59"/>
    </row>
    <row r="51" spans="1:29" ht="15.75" thickBot="1" x14ac:dyDescent="0.3">
      <c r="A51" s="58" t="s">
        <v>1792</v>
      </c>
      <c r="B51" s="38" t="s">
        <v>5473</v>
      </c>
      <c r="C51" s="38" t="s">
        <v>5468</v>
      </c>
      <c r="D51" s="38" t="s">
        <v>5474</v>
      </c>
      <c r="E51" s="38" t="s">
        <v>5588</v>
      </c>
      <c r="F51" s="38"/>
      <c r="G51" s="39">
        <v>43845.709027777775</v>
      </c>
      <c r="H51" s="40">
        <v>43846</v>
      </c>
      <c r="I51" s="38"/>
      <c r="J51" s="38" t="s">
        <v>34</v>
      </c>
      <c r="K51" s="38" t="s">
        <v>5589</v>
      </c>
      <c r="L51" s="38" t="s">
        <v>5461</v>
      </c>
      <c r="M51" s="38"/>
      <c r="N51" s="38" t="s">
        <v>5546</v>
      </c>
      <c r="O51" s="38"/>
      <c r="P51" s="38"/>
      <c r="Q51" s="38"/>
      <c r="R51" s="38"/>
      <c r="S51" s="38"/>
      <c r="T51" s="39">
        <v>43845.760416666664</v>
      </c>
      <c r="U51" s="38"/>
      <c r="V51" s="38">
        <v>0</v>
      </c>
      <c r="W51" s="38"/>
      <c r="X51" s="38"/>
      <c r="Y51" s="38">
        <v>0</v>
      </c>
      <c r="Z51" s="38"/>
      <c r="AA51" s="38">
        <v>74</v>
      </c>
      <c r="AB51" s="38" t="s">
        <v>5590</v>
      </c>
      <c r="AC51" s="60" t="s">
        <v>5472</v>
      </c>
    </row>
    <row r="52" spans="1:29" ht="15.75" thickBot="1" x14ac:dyDescent="0.3">
      <c r="A52" s="57" t="s">
        <v>2740</v>
      </c>
      <c r="B52" s="35" t="s">
        <v>5473</v>
      </c>
      <c r="C52" s="35" t="s">
        <v>5468</v>
      </c>
      <c r="D52" s="35" t="s">
        <v>5474</v>
      </c>
      <c r="E52" s="35" t="s">
        <v>5591</v>
      </c>
      <c r="F52" s="35"/>
      <c r="G52" s="36">
        <v>43790.519444444442</v>
      </c>
      <c r="H52" s="37">
        <v>43852</v>
      </c>
      <c r="I52" s="35"/>
      <c r="J52" s="35" t="s">
        <v>34</v>
      </c>
      <c r="K52" s="35" t="s">
        <v>5592</v>
      </c>
      <c r="L52" s="35" t="s">
        <v>5461</v>
      </c>
      <c r="M52" s="35"/>
      <c r="N52" s="35" t="s">
        <v>5477</v>
      </c>
      <c r="O52" s="35"/>
      <c r="P52" s="35"/>
      <c r="Q52" s="35"/>
      <c r="R52" s="35"/>
      <c r="S52" s="35"/>
      <c r="T52" s="36">
        <v>43852.684027777781</v>
      </c>
      <c r="U52" s="35">
        <v>1441</v>
      </c>
      <c r="V52" s="35" t="s">
        <v>5593</v>
      </c>
      <c r="W52" s="35" t="s">
        <v>5497</v>
      </c>
      <c r="X52" s="35"/>
      <c r="Y52" s="35">
        <v>0</v>
      </c>
      <c r="Z52" s="35"/>
      <c r="AA52" s="35">
        <v>88076</v>
      </c>
      <c r="AB52" s="42">
        <v>20387962962963</v>
      </c>
      <c r="AC52" s="59" t="s">
        <v>5485</v>
      </c>
    </row>
    <row r="53" spans="1:29" ht="15.75" thickBot="1" x14ac:dyDescent="0.3">
      <c r="A53" s="58" t="s">
        <v>1598</v>
      </c>
      <c r="B53" s="38" t="s">
        <v>5473</v>
      </c>
      <c r="C53" s="38" t="s">
        <v>5468</v>
      </c>
      <c r="D53" s="38" t="s">
        <v>5474</v>
      </c>
      <c r="E53" s="38" t="s">
        <v>5594</v>
      </c>
      <c r="F53" s="38"/>
      <c r="G53" s="39">
        <v>43845.271527777775</v>
      </c>
      <c r="H53" s="40">
        <v>43845</v>
      </c>
      <c r="I53" s="38"/>
      <c r="J53" s="38" t="s">
        <v>34</v>
      </c>
      <c r="K53" s="38" t="s">
        <v>5595</v>
      </c>
      <c r="L53" s="38" t="s">
        <v>5461</v>
      </c>
      <c r="M53" s="38"/>
      <c r="N53" s="38" t="s">
        <v>5477</v>
      </c>
      <c r="O53" s="38"/>
      <c r="P53" s="38"/>
      <c r="Q53" s="38"/>
      <c r="R53" s="38"/>
      <c r="S53" s="38"/>
      <c r="T53" s="39">
        <v>43845.386111111111</v>
      </c>
      <c r="U53" s="38"/>
      <c r="V53" s="38">
        <v>0</v>
      </c>
      <c r="W53" s="38"/>
      <c r="X53" s="38"/>
      <c r="Y53" s="38">
        <v>0</v>
      </c>
      <c r="Z53" s="38"/>
      <c r="AA53" s="38">
        <v>165</v>
      </c>
      <c r="AB53" s="38" t="s">
        <v>5596</v>
      </c>
      <c r="AC53" s="60" t="s">
        <v>5472</v>
      </c>
    </row>
    <row r="54" spans="1:29" ht="15.75" thickBot="1" x14ac:dyDescent="0.3">
      <c r="A54" s="57" t="s">
        <v>1945</v>
      </c>
      <c r="B54" s="35" t="s">
        <v>5473</v>
      </c>
      <c r="C54" s="35" t="s">
        <v>5468</v>
      </c>
      <c r="D54" s="35" t="s">
        <v>5474</v>
      </c>
      <c r="E54" s="35" t="s">
        <v>5594</v>
      </c>
      <c r="F54" s="35"/>
      <c r="G54" s="36">
        <v>43846.303472222222</v>
      </c>
      <c r="H54" s="37">
        <v>43846</v>
      </c>
      <c r="I54" s="35"/>
      <c r="J54" s="35" t="s">
        <v>34</v>
      </c>
      <c r="K54" s="35" t="s">
        <v>5595</v>
      </c>
      <c r="L54" s="35" t="s">
        <v>5461</v>
      </c>
      <c r="M54" s="35"/>
      <c r="N54" s="35" t="s">
        <v>5477</v>
      </c>
      <c r="O54" s="35"/>
      <c r="P54" s="35"/>
      <c r="Q54" s="35"/>
      <c r="R54" s="35"/>
      <c r="S54" s="35"/>
      <c r="T54" s="36">
        <v>43846.842361111114</v>
      </c>
      <c r="U54" s="35"/>
      <c r="V54" s="35">
        <v>0</v>
      </c>
      <c r="W54" s="35"/>
      <c r="X54" s="35">
        <v>776</v>
      </c>
      <c r="Y54" s="35" t="s">
        <v>5597</v>
      </c>
      <c r="Z54" s="35" t="s">
        <v>5482</v>
      </c>
      <c r="AA54" s="35"/>
      <c r="AB54" s="35">
        <v>0</v>
      </c>
      <c r="AC54" s="59"/>
    </row>
    <row r="55" spans="1:29" ht="15.75" thickBot="1" x14ac:dyDescent="0.3">
      <c r="A55" s="58" t="s">
        <v>2548</v>
      </c>
      <c r="B55" s="38" t="s">
        <v>5473</v>
      </c>
      <c r="C55" s="38" t="s">
        <v>5468</v>
      </c>
      <c r="D55" s="38" t="s">
        <v>5474</v>
      </c>
      <c r="E55" s="38" t="s">
        <v>5594</v>
      </c>
      <c r="F55" s="38"/>
      <c r="G55" s="39">
        <v>43850.429166666669</v>
      </c>
      <c r="H55" s="40">
        <v>43851</v>
      </c>
      <c r="I55" s="38"/>
      <c r="J55" s="38" t="s">
        <v>34</v>
      </c>
      <c r="K55" s="38" t="s">
        <v>5595</v>
      </c>
      <c r="L55" s="38" t="s">
        <v>5461</v>
      </c>
      <c r="M55" s="38"/>
      <c r="N55" s="38" t="s">
        <v>5477</v>
      </c>
      <c r="O55" s="38"/>
      <c r="P55" s="38"/>
      <c r="Q55" s="38"/>
      <c r="R55" s="38"/>
      <c r="S55" s="38"/>
      <c r="T55" s="39">
        <v>43850.801388888889</v>
      </c>
      <c r="U55" s="38"/>
      <c r="V55" s="38">
        <v>0</v>
      </c>
      <c r="W55" s="38"/>
      <c r="X55" s="38"/>
      <c r="Y55" s="38">
        <v>0</v>
      </c>
      <c r="Z55" s="38"/>
      <c r="AA55" s="38">
        <v>536</v>
      </c>
      <c r="AB55" s="38" t="s">
        <v>5598</v>
      </c>
      <c r="AC55" s="60" t="s">
        <v>5472</v>
      </c>
    </row>
    <row r="56" spans="1:29" ht="15.75" thickBot="1" x14ac:dyDescent="0.3">
      <c r="A56" s="57" t="s">
        <v>2867</v>
      </c>
      <c r="B56" s="35" t="s">
        <v>5473</v>
      </c>
      <c r="C56" s="35" t="s">
        <v>5468</v>
      </c>
      <c r="D56" s="35" t="s">
        <v>5474</v>
      </c>
      <c r="E56" s="35" t="s">
        <v>5594</v>
      </c>
      <c r="F56" s="35"/>
      <c r="G56" s="36">
        <v>43852.368750000001</v>
      </c>
      <c r="H56" s="37">
        <v>43852</v>
      </c>
      <c r="I56" s="35"/>
      <c r="J56" s="35" t="s">
        <v>34</v>
      </c>
      <c r="K56" s="35" t="s">
        <v>5595</v>
      </c>
      <c r="L56" s="35" t="s">
        <v>5461</v>
      </c>
      <c r="M56" s="35"/>
      <c r="N56" s="35" t="s">
        <v>5477</v>
      </c>
      <c r="O56" s="35"/>
      <c r="P56" s="35"/>
      <c r="Q56" s="35"/>
      <c r="R56" s="35"/>
      <c r="S56" s="35"/>
      <c r="T56" s="36">
        <v>43852.763194444444</v>
      </c>
      <c r="U56" s="35"/>
      <c r="V56" s="35">
        <v>0</v>
      </c>
      <c r="W56" s="35"/>
      <c r="X56" s="35">
        <v>468</v>
      </c>
      <c r="Y56" s="35" t="s">
        <v>5599</v>
      </c>
      <c r="Z56" s="35" t="s">
        <v>5482</v>
      </c>
      <c r="AA56" s="35">
        <v>100</v>
      </c>
      <c r="AB56" s="35" t="s">
        <v>5600</v>
      </c>
      <c r="AC56" s="59" t="s">
        <v>5485</v>
      </c>
    </row>
    <row r="57" spans="1:29" ht="15.75" thickBot="1" x14ac:dyDescent="0.3">
      <c r="A57" s="58" t="s">
        <v>3247</v>
      </c>
      <c r="B57" s="38" t="s">
        <v>5473</v>
      </c>
      <c r="C57" s="38" t="s">
        <v>5468</v>
      </c>
      <c r="D57" s="38" t="s">
        <v>5474</v>
      </c>
      <c r="E57" s="38" t="s">
        <v>5594</v>
      </c>
      <c r="F57" s="38"/>
      <c r="G57" s="39">
        <v>43853.628472222219</v>
      </c>
      <c r="H57" s="40">
        <v>43853</v>
      </c>
      <c r="I57" s="38"/>
      <c r="J57" s="38" t="s">
        <v>34</v>
      </c>
      <c r="K57" s="38" t="s">
        <v>5595</v>
      </c>
      <c r="L57" s="38" t="s">
        <v>5461</v>
      </c>
      <c r="M57" s="38"/>
      <c r="N57" s="38" t="s">
        <v>5477</v>
      </c>
      <c r="O57" s="38"/>
      <c r="P57" s="38"/>
      <c r="Q57" s="38"/>
      <c r="R57" s="38"/>
      <c r="S57" s="38"/>
      <c r="T57" s="39">
        <v>43853.629861111112</v>
      </c>
      <c r="U57" s="38"/>
      <c r="V57" s="38">
        <v>0</v>
      </c>
      <c r="W57" s="38"/>
      <c r="X57" s="38"/>
      <c r="Y57" s="38">
        <v>0</v>
      </c>
      <c r="Z57" s="38"/>
      <c r="AA57" s="38">
        <v>2</v>
      </c>
      <c r="AB57" s="41">
        <v>462962962.96296</v>
      </c>
      <c r="AC57" s="60" t="s">
        <v>5472</v>
      </c>
    </row>
    <row r="58" spans="1:29" ht="15.75" thickBot="1" x14ac:dyDescent="0.3">
      <c r="A58" s="57" t="s">
        <v>3299</v>
      </c>
      <c r="B58" s="35" t="s">
        <v>5473</v>
      </c>
      <c r="C58" s="35" t="s">
        <v>5468</v>
      </c>
      <c r="D58" s="35" t="s">
        <v>5474</v>
      </c>
      <c r="E58" s="35" t="s">
        <v>5594</v>
      </c>
      <c r="F58" s="35"/>
      <c r="G58" s="36">
        <v>43854.369444444441</v>
      </c>
      <c r="H58" s="37">
        <v>43854</v>
      </c>
      <c r="I58" s="35"/>
      <c r="J58" s="35" t="s">
        <v>34</v>
      </c>
      <c r="K58" s="35" t="s">
        <v>5595</v>
      </c>
      <c r="L58" s="35" t="s">
        <v>5461</v>
      </c>
      <c r="M58" s="35"/>
      <c r="N58" s="35" t="s">
        <v>5477</v>
      </c>
      <c r="O58" s="35"/>
      <c r="P58" s="35"/>
      <c r="Q58" s="35"/>
      <c r="R58" s="35"/>
      <c r="S58" s="35"/>
      <c r="T58" s="36">
        <v>43854.692361111112</v>
      </c>
      <c r="U58" s="35"/>
      <c r="V58" s="35">
        <v>0</v>
      </c>
      <c r="W58" s="35"/>
      <c r="X58" s="35"/>
      <c r="Y58" s="35">
        <v>0</v>
      </c>
      <c r="Z58" s="35"/>
      <c r="AA58" s="35">
        <v>465</v>
      </c>
      <c r="AB58" s="35" t="s">
        <v>5601</v>
      </c>
      <c r="AC58" s="59" t="s">
        <v>5472</v>
      </c>
    </row>
    <row r="59" spans="1:29" ht="15.75" thickBot="1" x14ac:dyDescent="0.3">
      <c r="A59" s="58" t="s">
        <v>3518</v>
      </c>
      <c r="B59" s="38" t="s">
        <v>5473</v>
      </c>
      <c r="C59" s="38" t="s">
        <v>5468</v>
      </c>
      <c r="D59" s="38" t="s">
        <v>5474</v>
      </c>
      <c r="E59" s="38" t="s">
        <v>5594</v>
      </c>
      <c r="F59" s="38"/>
      <c r="G59" s="39">
        <v>43857.367361111108</v>
      </c>
      <c r="H59" s="40">
        <v>43857</v>
      </c>
      <c r="I59" s="38"/>
      <c r="J59" s="38" t="s">
        <v>34</v>
      </c>
      <c r="K59" s="38" t="s">
        <v>5595</v>
      </c>
      <c r="L59" s="38" t="s">
        <v>5461</v>
      </c>
      <c r="M59" s="38"/>
      <c r="N59" s="38" t="s">
        <v>5477</v>
      </c>
      <c r="O59" s="38"/>
      <c r="P59" s="38"/>
      <c r="Q59" s="38"/>
      <c r="R59" s="38"/>
      <c r="S59" s="38"/>
      <c r="T59" s="39">
        <v>43857.697222222225</v>
      </c>
      <c r="U59" s="38"/>
      <c r="V59" s="38">
        <v>0</v>
      </c>
      <c r="W59" s="38"/>
      <c r="X59" s="38"/>
      <c r="Y59" s="38">
        <v>0</v>
      </c>
      <c r="Z59" s="38"/>
      <c r="AA59" s="38">
        <v>475</v>
      </c>
      <c r="AB59" s="38" t="s">
        <v>5602</v>
      </c>
      <c r="AC59" s="60" t="s">
        <v>5472</v>
      </c>
    </row>
    <row r="60" spans="1:29" ht="15.75" thickBot="1" x14ac:dyDescent="0.3">
      <c r="A60" s="57" t="s">
        <v>3898</v>
      </c>
      <c r="B60" s="35" t="s">
        <v>5473</v>
      </c>
      <c r="C60" s="35" t="s">
        <v>5468</v>
      </c>
      <c r="D60" s="35" t="s">
        <v>5474</v>
      </c>
      <c r="E60" s="35" t="s">
        <v>5594</v>
      </c>
      <c r="F60" s="35"/>
      <c r="G60" s="36">
        <v>43859.369444444441</v>
      </c>
      <c r="H60" s="37">
        <v>43859</v>
      </c>
      <c r="I60" s="35"/>
      <c r="J60" s="35" t="s">
        <v>34</v>
      </c>
      <c r="K60" s="35" t="s">
        <v>5595</v>
      </c>
      <c r="L60" s="35" t="s">
        <v>5461</v>
      </c>
      <c r="M60" s="35"/>
      <c r="N60" s="35" t="s">
        <v>5477</v>
      </c>
      <c r="O60" s="35"/>
      <c r="P60" s="35"/>
      <c r="Q60" s="35"/>
      <c r="R60" s="35"/>
      <c r="S60" s="35"/>
      <c r="T60" s="36">
        <v>43859.738888888889</v>
      </c>
      <c r="U60" s="35"/>
      <c r="V60" s="35">
        <v>0</v>
      </c>
      <c r="W60" s="35"/>
      <c r="X60" s="35"/>
      <c r="Y60" s="35">
        <v>0</v>
      </c>
      <c r="Z60" s="35"/>
      <c r="AA60" s="35">
        <v>532</v>
      </c>
      <c r="AB60" s="35" t="s">
        <v>5603</v>
      </c>
      <c r="AC60" s="59" t="s">
        <v>5472</v>
      </c>
    </row>
    <row r="61" spans="1:29" ht="15.75" thickBot="1" x14ac:dyDescent="0.3">
      <c r="A61" s="58" t="s">
        <v>5604</v>
      </c>
      <c r="B61" s="38" t="s">
        <v>5473</v>
      </c>
      <c r="C61" s="38" t="s">
        <v>5468</v>
      </c>
      <c r="D61" s="38" t="s">
        <v>5474</v>
      </c>
      <c r="E61" s="38" t="s">
        <v>5594</v>
      </c>
      <c r="F61" s="38"/>
      <c r="G61" s="39">
        <v>43861.369444444441</v>
      </c>
      <c r="H61" s="40">
        <v>43861</v>
      </c>
      <c r="I61" s="38"/>
      <c r="J61" s="38" t="s">
        <v>34</v>
      </c>
      <c r="K61" s="38" t="s">
        <v>5595</v>
      </c>
      <c r="L61" s="38" t="s">
        <v>5461</v>
      </c>
      <c r="M61" s="38"/>
      <c r="N61" s="38" t="s">
        <v>5477</v>
      </c>
      <c r="O61" s="38"/>
      <c r="P61" s="38"/>
      <c r="Q61" s="38"/>
      <c r="R61" s="38"/>
      <c r="S61" s="38"/>
      <c r="T61" s="39">
        <v>43861.632638888892</v>
      </c>
      <c r="U61" s="38"/>
      <c r="V61" s="38">
        <v>0</v>
      </c>
      <c r="W61" s="38"/>
      <c r="X61" s="38"/>
      <c r="Y61" s="38">
        <v>0</v>
      </c>
      <c r="Z61" s="38"/>
      <c r="AA61" s="38">
        <v>379</v>
      </c>
      <c r="AB61" s="38" t="s">
        <v>5605</v>
      </c>
      <c r="AC61" s="60" t="s">
        <v>5472</v>
      </c>
    </row>
    <row r="62" spans="1:29" ht="15.75" thickBot="1" x14ac:dyDescent="0.3">
      <c r="A62" s="57" t="s">
        <v>2529</v>
      </c>
      <c r="B62" s="35" t="s">
        <v>5473</v>
      </c>
      <c r="C62" s="35" t="s">
        <v>5468</v>
      </c>
      <c r="D62" s="35" t="s">
        <v>5474</v>
      </c>
      <c r="E62" s="35" t="s">
        <v>5606</v>
      </c>
      <c r="F62" s="35"/>
      <c r="G62" s="36">
        <v>43850.401388888888</v>
      </c>
      <c r="H62" s="37">
        <v>43850</v>
      </c>
      <c r="I62" s="35"/>
      <c r="J62" s="35" t="s">
        <v>34</v>
      </c>
      <c r="K62" s="35" t="s">
        <v>5607</v>
      </c>
      <c r="L62" s="35" t="s">
        <v>5461</v>
      </c>
      <c r="M62" s="35"/>
      <c r="N62" s="35" t="s">
        <v>5477</v>
      </c>
      <c r="O62" s="35" t="s">
        <v>5608</v>
      </c>
      <c r="P62" s="36">
        <v>43850.425694444442</v>
      </c>
      <c r="Q62" s="36">
        <v>43850.71597222222</v>
      </c>
      <c r="R62" s="35"/>
      <c r="S62" s="35"/>
      <c r="T62" s="36">
        <v>43850.71597222222</v>
      </c>
      <c r="U62" s="35">
        <v>418</v>
      </c>
      <c r="V62" s="35" t="s">
        <v>5609</v>
      </c>
      <c r="W62" s="35" t="s">
        <v>5497</v>
      </c>
      <c r="X62" s="35"/>
      <c r="Y62" s="35">
        <v>0</v>
      </c>
      <c r="Z62" s="35"/>
      <c r="AA62" s="35">
        <v>35</v>
      </c>
      <c r="AB62" s="35" t="s">
        <v>5610</v>
      </c>
      <c r="AC62" s="59" t="s">
        <v>5485</v>
      </c>
    </row>
    <row r="63" spans="1:29" ht="15.75" thickBot="1" x14ac:dyDescent="0.3">
      <c r="A63" s="58" t="s">
        <v>3602</v>
      </c>
      <c r="B63" s="38" t="s">
        <v>5473</v>
      </c>
      <c r="C63" s="38" t="s">
        <v>5468</v>
      </c>
      <c r="D63" s="38" t="s">
        <v>5474</v>
      </c>
      <c r="E63" s="38" t="s">
        <v>5611</v>
      </c>
      <c r="F63" s="38"/>
      <c r="G63" s="39">
        <v>43857.536805555559</v>
      </c>
      <c r="H63" s="40">
        <v>43857</v>
      </c>
      <c r="I63" s="38"/>
      <c r="J63" s="38" t="s">
        <v>34</v>
      </c>
      <c r="K63" s="38" t="s">
        <v>5612</v>
      </c>
      <c r="L63" s="38" t="s">
        <v>5613</v>
      </c>
      <c r="M63" s="38"/>
      <c r="N63" s="38" t="s">
        <v>5477</v>
      </c>
      <c r="O63" s="38"/>
      <c r="P63" s="38"/>
      <c r="Q63" s="38"/>
      <c r="R63" s="38"/>
      <c r="S63" s="38"/>
      <c r="T63" s="39">
        <v>43857.555555555555</v>
      </c>
      <c r="U63" s="38"/>
      <c r="V63" s="38">
        <v>0</v>
      </c>
      <c r="W63" s="38"/>
      <c r="X63" s="38">
        <v>27</v>
      </c>
      <c r="Y63" s="38" t="s">
        <v>5614</v>
      </c>
      <c r="Z63" s="38" t="s">
        <v>5615</v>
      </c>
      <c r="AA63" s="38"/>
      <c r="AB63" s="38">
        <v>0</v>
      </c>
      <c r="AC63" s="60"/>
    </row>
    <row r="64" spans="1:29" ht="15.75" thickBot="1" x14ac:dyDescent="0.3">
      <c r="A64" s="57" t="s">
        <v>1595</v>
      </c>
      <c r="B64" s="35" t="s">
        <v>5473</v>
      </c>
      <c r="C64" s="35" t="s">
        <v>5468</v>
      </c>
      <c r="D64" s="35" t="s">
        <v>5474</v>
      </c>
      <c r="E64" s="35" t="s">
        <v>5616</v>
      </c>
      <c r="F64" s="35"/>
      <c r="G64" s="36">
        <v>43845.254861111112</v>
      </c>
      <c r="H64" s="37">
        <v>43845</v>
      </c>
      <c r="I64" s="35"/>
      <c r="J64" s="35" t="s">
        <v>34</v>
      </c>
      <c r="K64" s="35" t="s">
        <v>5617</v>
      </c>
      <c r="L64" s="35" t="s">
        <v>5461</v>
      </c>
      <c r="M64" s="35"/>
      <c r="N64" s="35" t="s">
        <v>5477</v>
      </c>
      <c r="O64" s="35"/>
      <c r="P64" s="35"/>
      <c r="Q64" s="35"/>
      <c r="R64" s="35"/>
      <c r="S64" s="35"/>
      <c r="T64" s="36">
        <v>43845.271527777775</v>
      </c>
      <c r="U64" s="35"/>
      <c r="V64" s="35">
        <v>0</v>
      </c>
      <c r="W64" s="35"/>
      <c r="X64" s="35">
        <v>24</v>
      </c>
      <c r="Y64" s="35" t="s">
        <v>5618</v>
      </c>
      <c r="Z64" s="35" t="s">
        <v>5482</v>
      </c>
      <c r="AA64" s="35"/>
      <c r="AB64" s="35">
        <v>0</v>
      </c>
      <c r="AC64" s="59"/>
    </row>
    <row r="65" spans="1:29" ht="15.75" thickBot="1" x14ac:dyDescent="0.3">
      <c r="A65" s="58" t="s">
        <v>1852</v>
      </c>
      <c r="B65" s="38" t="s">
        <v>5473</v>
      </c>
      <c r="C65" s="38" t="s">
        <v>5468</v>
      </c>
      <c r="D65" s="38" t="s">
        <v>5474</v>
      </c>
      <c r="E65" s="38" t="s">
        <v>5616</v>
      </c>
      <c r="F65" s="38"/>
      <c r="G65" s="39">
        <v>43845.754166666666</v>
      </c>
      <c r="H65" s="40">
        <v>43846</v>
      </c>
      <c r="I65" s="38"/>
      <c r="J65" s="38" t="s">
        <v>34</v>
      </c>
      <c r="K65" s="38" t="s">
        <v>5617</v>
      </c>
      <c r="L65" s="38" t="s">
        <v>5461</v>
      </c>
      <c r="M65" s="38"/>
      <c r="N65" s="38" t="s">
        <v>5477</v>
      </c>
      <c r="O65" s="38"/>
      <c r="P65" s="38"/>
      <c r="Q65" s="38"/>
      <c r="R65" s="38"/>
      <c r="S65" s="38"/>
      <c r="T65" s="39">
        <v>43845.758333333331</v>
      </c>
      <c r="U65" s="38"/>
      <c r="V65" s="38">
        <v>0</v>
      </c>
      <c r="W65" s="38"/>
      <c r="X65" s="38"/>
      <c r="Y65" s="38">
        <v>0</v>
      </c>
      <c r="Z65" s="38"/>
      <c r="AA65" s="38">
        <v>6</v>
      </c>
      <c r="AB65" s="38" t="s">
        <v>5619</v>
      </c>
      <c r="AC65" s="60" t="s">
        <v>5472</v>
      </c>
    </row>
    <row r="66" spans="1:29" ht="15.75" thickBot="1" x14ac:dyDescent="0.3">
      <c r="A66" s="57" t="s">
        <v>2197</v>
      </c>
      <c r="B66" s="35" t="s">
        <v>5473</v>
      </c>
      <c r="C66" s="35" t="s">
        <v>5468</v>
      </c>
      <c r="D66" s="35" t="s">
        <v>5474</v>
      </c>
      <c r="E66" s="35" t="s">
        <v>5620</v>
      </c>
      <c r="F66" s="35"/>
      <c r="G66" s="36">
        <v>43847.411805555559</v>
      </c>
      <c r="H66" s="37">
        <v>43847</v>
      </c>
      <c r="I66" s="35"/>
      <c r="J66" s="35" t="s">
        <v>34</v>
      </c>
      <c r="K66" s="35" t="s">
        <v>5621</v>
      </c>
      <c r="L66" s="35" t="s">
        <v>5461</v>
      </c>
      <c r="M66" s="35"/>
      <c r="N66" s="35" t="s">
        <v>5477</v>
      </c>
      <c r="O66" s="35"/>
      <c r="P66" s="35"/>
      <c r="Q66" s="35"/>
      <c r="R66" s="35"/>
      <c r="S66" s="35"/>
      <c r="T66" s="36">
        <v>43847.413888888892</v>
      </c>
      <c r="U66" s="35"/>
      <c r="V66" s="35">
        <v>0</v>
      </c>
      <c r="W66" s="35"/>
      <c r="X66" s="35"/>
      <c r="Y66" s="35">
        <v>0</v>
      </c>
      <c r="Z66" s="35"/>
      <c r="AA66" s="35">
        <v>3</v>
      </c>
      <c r="AB66" s="43">
        <v>694444444.44444001</v>
      </c>
      <c r="AC66" s="59" t="s">
        <v>5472</v>
      </c>
    </row>
    <row r="67" spans="1:29" ht="15.75" thickBot="1" x14ac:dyDescent="0.3">
      <c r="A67" s="58" t="s">
        <v>1960</v>
      </c>
      <c r="B67" s="38" t="s">
        <v>5473</v>
      </c>
      <c r="C67" s="38" t="s">
        <v>5468</v>
      </c>
      <c r="D67" s="38" t="s">
        <v>5474</v>
      </c>
      <c r="E67" s="38" t="s">
        <v>5622</v>
      </c>
      <c r="F67" s="38"/>
      <c r="G67" s="39">
        <v>43846.406944444447</v>
      </c>
      <c r="H67" s="40">
        <v>43847</v>
      </c>
      <c r="I67" s="38"/>
      <c r="J67" s="38" t="s">
        <v>34</v>
      </c>
      <c r="K67" s="38" t="s">
        <v>5623</v>
      </c>
      <c r="L67" s="38" t="s">
        <v>5461</v>
      </c>
      <c r="M67" s="38"/>
      <c r="N67" s="38" t="s">
        <v>5477</v>
      </c>
      <c r="O67" s="38" t="s">
        <v>5624</v>
      </c>
      <c r="P67" s="39">
        <v>43846.506944444445</v>
      </c>
      <c r="Q67" s="39">
        <v>43847.75</v>
      </c>
      <c r="R67" s="38"/>
      <c r="S67" s="38"/>
      <c r="T67" s="39">
        <v>43847.75</v>
      </c>
      <c r="U67" s="38">
        <v>1901</v>
      </c>
      <c r="V67" s="38" t="s">
        <v>5625</v>
      </c>
      <c r="W67" s="38" t="s">
        <v>5497</v>
      </c>
      <c r="X67" s="38"/>
      <c r="Y67" s="38">
        <v>0</v>
      </c>
      <c r="Z67" s="38"/>
      <c r="AA67" s="38">
        <v>33</v>
      </c>
      <c r="AB67" s="38" t="s">
        <v>5626</v>
      </c>
      <c r="AC67" s="60" t="s">
        <v>5485</v>
      </c>
    </row>
    <row r="68" spans="1:29" ht="15.75" thickBot="1" x14ac:dyDescent="0.3">
      <c r="A68" s="57" t="s">
        <v>3926</v>
      </c>
      <c r="B68" s="35" t="s">
        <v>5473</v>
      </c>
      <c r="C68" s="35" t="s">
        <v>5468</v>
      </c>
      <c r="D68" s="35" t="s">
        <v>5474</v>
      </c>
      <c r="E68" s="35" t="s">
        <v>5622</v>
      </c>
      <c r="F68" s="35"/>
      <c r="G68" s="36">
        <v>43859.398611111108</v>
      </c>
      <c r="H68" s="37">
        <v>43859</v>
      </c>
      <c r="I68" s="35"/>
      <c r="J68" s="35" t="s">
        <v>34</v>
      </c>
      <c r="K68" s="35" t="s">
        <v>5623</v>
      </c>
      <c r="L68" s="35" t="s">
        <v>5461</v>
      </c>
      <c r="M68" s="35"/>
      <c r="N68" s="35" t="s">
        <v>5477</v>
      </c>
      <c r="O68" s="35"/>
      <c r="P68" s="35"/>
      <c r="Q68" s="35"/>
      <c r="R68" s="35"/>
      <c r="S68" s="35"/>
      <c r="T68" s="36">
        <v>43859.402777777781</v>
      </c>
      <c r="U68" s="35"/>
      <c r="V68" s="35">
        <v>0</v>
      </c>
      <c r="W68" s="35"/>
      <c r="X68" s="35"/>
      <c r="Y68" s="35">
        <v>0</v>
      </c>
      <c r="Z68" s="35"/>
      <c r="AA68" s="35">
        <v>6</v>
      </c>
      <c r="AB68" s="35" t="s">
        <v>5619</v>
      </c>
      <c r="AC68" s="59" t="s">
        <v>5485</v>
      </c>
    </row>
    <row r="69" spans="1:29" ht="15.75" thickBot="1" x14ac:dyDescent="0.3">
      <c r="A69" s="58" t="s">
        <v>2162</v>
      </c>
      <c r="B69" s="38" t="s">
        <v>5473</v>
      </c>
      <c r="C69" s="38" t="s">
        <v>5468</v>
      </c>
      <c r="D69" s="38" t="s">
        <v>5474</v>
      </c>
      <c r="E69" s="38" t="s">
        <v>5627</v>
      </c>
      <c r="F69" s="38"/>
      <c r="G69" s="39">
        <v>43847.38958333333</v>
      </c>
      <c r="H69" s="40">
        <v>43847</v>
      </c>
      <c r="I69" s="38"/>
      <c r="J69" s="38" t="s">
        <v>34</v>
      </c>
      <c r="K69" s="38" t="s">
        <v>5628</v>
      </c>
      <c r="L69" s="38" t="s">
        <v>5461</v>
      </c>
      <c r="M69" s="38"/>
      <c r="N69" s="38" t="s">
        <v>5477</v>
      </c>
      <c r="O69" s="38"/>
      <c r="P69" s="38"/>
      <c r="Q69" s="38"/>
      <c r="R69" s="38"/>
      <c r="S69" s="38"/>
      <c r="T69" s="39">
        <v>43847.476388888892</v>
      </c>
      <c r="U69" s="38"/>
      <c r="V69" s="38">
        <v>0</v>
      </c>
      <c r="W69" s="38"/>
      <c r="X69" s="38">
        <v>125</v>
      </c>
      <c r="Y69" s="38" t="s">
        <v>5629</v>
      </c>
      <c r="Z69" s="38" t="s">
        <v>5573</v>
      </c>
      <c r="AA69" s="38"/>
      <c r="AB69" s="38">
        <v>0</v>
      </c>
      <c r="AC69" s="60"/>
    </row>
    <row r="70" spans="1:29" ht="15.75" thickBot="1" x14ac:dyDescent="0.3">
      <c r="A70" s="57" t="s">
        <v>477</v>
      </c>
      <c r="B70" s="35" t="s">
        <v>5473</v>
      </c>
      <c r="C70" s="35" t="s">
        <v>5468</v>
      </c>
      <c r="D70" s="35" t="s">
        <v>5474</v>
      </c>
      <c r="E70" s="35" t="s">
        <v>5630</v>
      </c>
      <c r="F70" s="35"/>
      <c r="G70" s="36">
        <v>43838.37777777778</v>
      </c>
      <c r="H70" s="37">
        <v>43838</v>
      </c>
      <c r="I70" s="35"/>
      <c r="J70" s="35" t="s">
        <v>34</v>
      </c>
      <c r="K70" s="35" t="s">
        <v>5631</v>
      </c>
      <c r="L70" s="35" t="s">
        <v>5461</v>
      </c>
      <c r="M70" s="35"/>
      <c r="N70" s="35" t="s">
        <v>5477</v>
      </c>
      <c r="O70" s="35"/>
      <c r="P70" s="35"/>
      <c r="Q70" s="35"/>
      <c r="R70" s="35"/>
      <c r="S70" s="35"/>
      <c r="T70" s="36">
        <v>43838.378472222219</v>
      </c>
      <c r="U70" s="35"/>
      <c r="V70" s="35">
        <v>0</v>
      </c>
      <c r="W70" s="35"/>
      <c r="X70" s="35">
        <v>1</v>
      </c>
      <c r="Y70" s="43">
        <v>231481481.48148</v>
      </c>
      <c r="Z70" s="35" t="s">
        <v>5482</v>
      </c>
      <c r="AA70" s="35"/>
      <c r="AB70" s="35">
        <v>0</v>
      </c>
      <c r="AC70" s="59"/>
    </row>
    <row r="71" spans="1:29" ht="15.75" thickBot="1" x14ac:dyDescent="0.3">
      <c r="A71" s="58" t="s">
        <v>5632</v>
      </c>
      <c r="B71" s="38" t="s">
        <v>5473</v>
      </c>
      <c r="C71" s="38" t="s">
        <v>5468</v>
      </c>
      <c r="D71" s="38" t="s">
        <v>5474</v>
      </c>
      <c r="E71" s="38" t="s">
        <v>5630</v>
      </c>
      <c r="F71" s="38"/>
      <c r="G71" s="39">
        <v>43861.496527777781</v>
      </c>
      <c r="H71" s="40">
        <v>43864</v>
      </c>
      <c r="I71" s="38"/>
      <c r="J71" s="38" t="s">
        <v>34</v>
      </c>
      <c r="K71" s="38" t="s">
        <v>5631</v>
      </c>
      <c r="L71" s="38" t="s">
        <v>5461</v>
      </c>
      <c r="M71" s="38"/>
      <c r="N71" s="38" t="s">
        <v>5477</v>
      </c>
      <c r="O71" s="38"/>
      <c r="P71" s="38"/>
      <c r="Q71" s="38"/>
      <c r="R71" s="38"/>
      <c r="S71" s="38"/>
      <c r="T71" s="39">
        <v>43864.331944444442</v>
      </c>
      <c r="U71" s="38"/>
      <c r="V71" s="38">
        <v>0</v>
      </c>
      <c r="W71" s="38"/>
      <c r="X71" s="38">
        <v>3859</v>
      </c>
      <c r="Y71" s="38" t="s">
        <v>5633</v>
      </c>
      <c r="Z71" s="38" t="s">
        <v>5482</v>
      </c>
      <c r="AA71" s="38">
        <v>224</v>
      </c>
      <c r="AB71" s="38" t="s">
        <v>5634</v>
      </c>
      <c r="AC71" s="60" t="s">
        <v>5485</v>
      </c>
    </row>
    <row r="72" spans="1:29" ht="15.75" thickBot="1" x14ac:dyDescent="0.3">
      <c r="A72" s="57" t="s">
        <v>2696</v>
      </c>
      <c r="B72" s="35" t="s">
        <v>5473</v>
      </c>
      <c r="C72" s="35" t="s">
        <v>5468</v>
      </c>
      <c r="D72" s="35" t="s">
        <v>5474</v>
      </c>
      <c r="E72" s="35" t="s">
        <v>5635</v>
      </c>
      <c r="F72" s="35"/>
      <c r="G72" s="36">
        <v>43851.4</v>
      </c>
      <c r="H72" s="37">
        <v>43852</v>
      </c>
      <c r="I72" s="35"/>
      <c r="J72" s="35" t="s">
        <v>34</v>
      </c>
      <c r="K72" s="35" t="s">
        <v>5636</v>
      </c>
      <c r="L72" s="35" t="s">
        <v>5461</v>
      </c>
      <c r="M72" s="35"/>
      <c r="N72" s="35" t="s">
        <v>5477</v>
      </c>
      <c r="O72" s="35"/>
      <c r="P72" s="35"/>
      <c r="Q72" s="35"/>
      <c r="R72" s="35"/>
      <c r="S72" s="35"/>
      <c r="T72" s="36">
        <v>43852</v>
      </c>
      <c r="U72" s="35"/>
      <c r="V72" s="35">
        <v>0</v>
      </c>
      <c r="W72" s="35"/>
      <c r="X72" s="35"/>
      <c r="Y72" s="35">
        <v>0</v>
      </c>
      <c r="Z72" s="35"/>
      <c r="AA72" s="35">
        <v>864</v>
      </c>
      <c r="AB72" s="35" t="s">
        <v>5637</v>
      </c>
      <c r="AC72" s="59" t="s">
        <v>5472</v>
      </c>
    </row>
    <row r="73" spans="1:29" ht="15.75" thickBot="1" x14ac:dyDescent="0.3">
      <c r="A73" s="58" t="s">
        <v>2734</v>
      </c>
      <c r="B73" s="38" t="s">
        <v>5473</v>
      </c>
      <c r="C73" s="38" t="s">
        <v>5468</v>
      </c>
      <c r="D73" s="38" t="s">
        <v>5474</v>
      </c>
      <c r="E73" s="38" t="s">
        <v>5638</v>
      </c>
      <c r="F73" s="38"/>
      <c r="G73" s="39">
        <v>43851.51666666667</v>
      </c>
      <c r="H73" s="40">
        <v>43852</v>
      </c>
      <c r="I73" s="38"/>
      <c r="J73" s="38" t="s">
        <v>34</v>
      </c>
      <c r="K73" s="38" t="s">
        <v>5639</v>
      </c>
      <c r="L73" s="38" t="s">
        <v>5461</v>
      </c>
      <c r="M73" s="38"/>
      <c r="N73" s="38" t="s">
        <v>5477</v>
      </c>
      <c r="O73" s="38"/>
      <c r="P73" s="38"/>
      <c r="Q73" s="38"/>
      <c r="R73" s="38"/>
      <c r="S73" s="38"/>
      <c r="T73" s="39">
        <v>43852</v>
      </c>
      <c r="U73" s="38"/>
      <c r="V73" s="38">
        <v>0</v>
      </c>
      <c r="W73" s="38"/>
      <c r="X73" s="38"/>
      <c r="Y73" s="38">
        <v>0</v>
      </c>
      <c r="Z73" s="38"/>
      <c r="AA73" s="38">
        <v>696</v>
      </c>
      <c r="AB73" s="38" t="s">
        <v>5539</v>
      </c>
      <c r="AC73" s="60" t="s">
        <v>5472</v>
      </c>
    </row>
    <row r="74" spans="1:29" ht="15.75" thickBot="1" x14ac:dyDescent="0.3">
      <c r="A74" s="57" t="s">
        <v>1567</v>
      </c>
      <c r="B74" s="35" t="s">
        <v>5473</v>
      </c>
      <c r="C74" s="35" t="s">
        <v>5468</v>
      </c>
      <c r="D74" s="35" t="s">
        <v>5474</v>
      </c>
      <c r="E74" s="35" t="s">
        <v>5640</v>
      </c>
      <c r="F74" s="35"/>
      <c r="G74" s="36">
        <v>43844.756944444445</v>
      </c>
      <c r="H74" s="37">
        <v>43845</v>
      </c>
      <c r="I74" s="35"/>
      <c r="J74" s="35" t="s">
        <v>34</v>
      </c>
      <c r="K74" s="35" t="s">
        <v>5641</v>
      </c>
      <c r="L74" s="35" t="s">
        <v>5461</v>
      </c>
      <c r="M74" s="35"/>
      <c r="N74" s="35" t="s">
        <v>5477</v>
      </c>
      <c r="O74" s="35"/>
      <c r="P74" s="35"/>
      <c r="Q74" s="35"/>
      <c r="R74" s="35"/>
      <c r="S74" s="35"/>
      <c r="T74" s="36">
        <v>43845.309027777781</v>
      </c>
      <c r="U74" s="35"/>
      <c r="V74" s="35">
        <v>0</v>
      </c>
      <c r="W74" s="35"/>
      <c r="X74" s="35">
        <v>795</v>
      </c>
      <c r="Y74" s="35" t="s">
        <v>5642</v>
      </c>
      <c r="Z74" s="35" t="s">
        <v>5482</v>
      </c>
      <c r="AA74" s="35"/>
      <c r="AB74" s="35">
        <v>0</v>
      </c>
      <c r="AC74" s="59"/>
    </row>
    <row r="75" spans="1:29" ht="15.75" thickBot="1" x14ac:dyDescent="0.3">
      <c r="A75" s="58" t="s">
        <v>1806</v>
      </c>
      <c r="B75" s="38" t="s">
        <v>5473</v>
      </c>
      <c r="C75" s="38" t="s">
        <v>5468</v>
      </c>
      <c r="D75" s="38" t="s">
        <v>5474</v>
      </c>
      <c r="E75" s="38" t="s">
        <v>5640</v>
      </c>
      <c r="F75" s="38"/>
      <c r="G75" s="39">
        <v>43845.737500000003</v>
      </c>
      <c r="H75" s="40">
        <v>43846</v>
      </c>
      <c r="I75" s="38"/>
      <c r="J75" s="38" t="s">
        <v>34</v>
      </c>
      <c r="K75" s="38" t="s">
        <v>5641</v>
      </c>
      <c r="L75" s="38" t="s">
        <v>5461</v>
      </c>
      <c r="M75" s="38"/>
      <c r="N75" s="38" t="s">
        <v>5477</v>
      </c>
      <c r="O75" s="38"/>
      <c r="P75" s="38"/>
      <c r="Q75" s="38"/>
      <c r="R75" s="38"/>
      <c r="S75" s="38"/>
      <c r="T75" s="39">
        <v>43846.333333333336</v>
      </c>
      <c r="U75" s="38"/>
      <c r="V75" s="38">
        <v>0</v>
      </c>
      <c r="W75" s="38"/>
      <c r="X75" s="38">
        <v>858</v>
      </c>
      <c r="Y75" s="38" t="s">
        <v>5643</v>
      </c>
      <c r="Z75" s="38" t="s">
        <v>5573</v>
      </c>
      <c r="AA75" s="38"/>
      <c r="AB75" s="38">
        <v>0</v>
      </c>
      <c r="AC75" s="60"/>
    </row>
    <row r="76" spans="1:29" ht="15.75" thickBot="1" x14ac:dyDescent="0.3">
      <c r="A76" s="57" t="s">
        <v>3790</v>
      </c>
      <c r="B76" s="35" t="s">
        <v>5473</v>
      </c>
      <c r="C76" s="35" t="s">
        <v>5468</v>
      </c>
      <c r="D76" s="35" t="s">
        <v>5474</v>
      </c>
      <c r="E76" s="35" t="s">
        <v>5640</v>
      </c>
      <c r="F76" s="35"/>
      <c r="G76" s="36">
        <v>43858.647916666669</v>
      </c>
      <c r="H76" s="37">
        <v>43859</v>
      </c>
      <c r="I76" s="35"/>
      <c r="J76" s="35" t="s">
        <v>34</v>
      </c>
      <c r="K76" s="35" t="s">
        <v>5641</v>
      </c>
      <c r="L76" s="35" t="s">
        <v>5461</v>
      </c>
      <c r="M76" s="35"/>
      <c r="N76" s="35" t="s">
        <v>5477</v>
      </c>
      <c r="O76" s="35"/>
      <c r="P76" s="35"/>
      <c r="Q76" s="35"/>
      <c r="R76" s="35"/>
      <c r="S76" s="35"/>
      <c r="T76" s="36">
        <v>43858.726388888892</v>
      </c>
      <c r="U76" s="35"/>
      <c r="V76" s="35">
        <v>0</v>
      </c>
      <c r="W76" s="35"/>
      <c r="X76" s="35"/>
      <c r="Y76" s="35">
        <v>0</v>
      </c>
      <c r="Z76" s="35"/>
      <c r="AA76" s="35">
        <v>113</v>
      </c>
      <c r="AB76" s="35" t="s">
        <v>5644</v>
      </c>
      <c r="AC76" s="59" t="s">
        <v>5472</v>
      </c>
    </row>
    <row r="77" spans="1:29" ht="15.75" thickBot="1" x14ac:dyDescent="0.3">
      <c r="A77" s="58" t="s">
        <v>3688</v>
      </c>
      <c r="B77" s="38" t="s">
        <v>5473</v>
      </c>
      <c r="C77" s="38" t="s">
        <v>5468</v>
      </c>
      <c r="D77" s="38" t="s">
        <v>5474</v>
      </c>
      <c r="E77" s="38" t="s">
        <v>5645</v>
      </c>
      <c r="F77" s="38"/>
      <c r="G77" s="39">
        <v>43858.369444444441</v>
      </c>
      <c r="H77" s="40">
        <v>43858</v>
      </c>
      <c r="I77" s="38"/>
      <c r="J77" s="38" t="s">
        <v>34</v>
      </c>
      <c r="K77" s="38" t="s">
        <v>5646</v>
      </c>
      <c r="L77" s="38" t="s">
        <v>5461</v>
      </c>
      <c r="M77" s="38"/>
      <c r="N77" s="38" t="s">
        <v>5477</v>
      </c>
      <c r="O77" s="38"/>
      <c r="P77" s="38"/>
      <c r="Q77" s="38"/>
      <c r="R77" s="38"/>
      <c r="S77" s="38"/>
      <c r="T77" s="39">
        <v>43858.564583333333</v>
      </c>
      <c r="U77" s="38"/>
      <c r="V77" s="38">
        <v>0</v>
      </c>
      <c r="W77" s="38"/>
      <c r="X77" s="38">
        <v>200</v>
      </c>
      <c r="Y77" s="38" t="s">
        <v>5647</v>
      </c>
      <c r="Z77" s="38" t="s">
        <v>5482</v>
      </c>
      <c r="AA77" s="38">
        <v>81</v>
      </c>
      <c r="AB77" s="38" t="s">
        <v>5648</v>
      </c>
      <c r="AC77" s="60" t="s">
        <v>5485</v>
      </c>
    </row>
    <row r="78" spans="1:29" ht="15.75" thickBot="1" x14ac:dyDescent="0.3">
      <c r="A78" s="57" t="s">
        <v>3894</v>
      </c>
      <c r="B78" s="35" t="s">
        <v>5473</v>
      </c>
      <c r="C78" s="35" t="s">
        <v>5468</v>
      </c>
      <c r="D78" s="35" t="s">
        <v>5474</v>
      </c>
      <c r="E78" s="35" t="s">
        <v>5649</v>
      </c>
      <c r="F78" s="35"/>
      <c r="G78" s="36">
        <v>43859.368750000001</v>
      </c>
      <c r="H78" s="37">
        <v>43860</v>
      </c>
      <c r="I78" s="35"/>
      <c r="J78" s="35" t="s">
        <v>34</v>
      </c>
      <c r="K78" s="35" t="s">
        <v>5650</v>
      </c>
      <c r="L78" s="35" t="s">
        <v>5461</v>
      </c>
      <c r="M78" s="35"/>
      <c r="N78" s="35" t="s">
        <v>5477</v>
      </c>
      <c r="O78" s="35"/>
      <c r="P78" s="35"/>
      <c r="Q78" s="35"/>
      <c r="R78" s="35"/>
      <c r="S78" s="35"/>
      <c r="T78" s="36">
        <v>43859.879166666666</v>
      </c>
      <c r="U78" s="35"/>
      <c r="V78" s="35">
        <v>0</v>
      </c>
      <c r="W78" s="35"/>
      <c r="X78" s="35"/>
      <c r="Y78" s="35">
        <v>0</v>
      </c>
      <c r="Z78" s="35"/>
      <c r="AA78" s="35">
        <v>735</v>
      </c>
      <c r="AB78" s="35" t="s">
        <v>5651</v>
      </c>
      <c r="AC78" s="59" t="s">
        <v>5472</v>
      </c>
    </row>
    <row r="79" spans="1:29" ht="15.75" thickBot="1" x14ac:dyDescent="0.3">
      <c r="A79" s="58" t="s">
        <v>5652</v>
      </c>
      <c r="B79" s="38" t="s">
        <v>5473</v>
      </c>
      <c r="C79" s="38" t="s">
        <v>5468</v>
      </c>
      <c r="D79" s="38" t="s">
        <v>5474</v>
      </c>
      <c r="E79" s="38" t="s">
        <v>5653</v>
      </c>
      <c r="F79" s="38"/>
      <c r="G79" s="39">
        <v>43861.674305555556</v>
      </c>
      <c r="H79" s="40">
        <v>43864</v>
      </c>
      <c r="I79" s="38"/>
      <c r="J79" s="38" t="s">
        <v>34</v>
      </c>
      <c r="K79" s="38" t="s">
        <v>5654</v>
      </c>
      <c r="L79" s="38" t="s">
        <v>5461</v>
      </c>
      <c r="M79" s="38"/>
      <c r="N79" s="38" t="s">
        <v>5477</v>
      </c>
      <c r="O79" s="38"/>
      <c r="P79" s="38"/>
      <c r="Q79" s="38"/>
      <c r="R79" s="38"/>
      <c r="S79" s="38"/>
      <c r="T79" s="39">
        <v>43864.327777777777</v>
      </c>
      <c r="U79" s="38"/>
      <c r="V79" s="38">
        <v>0</v>
      </c>
      <c r="W79" s="38"/>
      <c r="X79" s="38"/>
      <c r="Y79" s="38">
        <v>0</v>
      </c>
      <c r="Z79" s="38"/>
      <c r="AA79" s="38">
        <v>3821</v>
      </c>
      <c r="AB79" s="38" t="s">
        <v>5655</v>
      </c>
      <c r="AC79" s="60" t="s">
        <v>5472</v>
      </c>
    </row>
    <row r="80" spans="1:29" ht="15.75" thickBot="1" x14ac:dyDescent="0.3">
      <c r="A80" s="57" t="s">
        <v>910</v>
      </c>
      <c r="B80" s="35" t="s">
        <v>5473</v>
      </c>
      <c r="C80" s="35" t="s">
        <v>5468</v>
      </c>
      <c r="D80" s="35" t="s">
        <v>5474</v>
      </c>
      <c r="E80" s="35" t="s">
        <v>5656</v>
      </c>
      <c r="F80" s="35"/>
      <c r="G80" s="36">
        <v>43843.618750000001</v>
      </c>
      <c r="H80" s="37">
        <v>43844</v>
      </c>
      <c r="I80" s="35"/>
      <c r="J80" s="35" t="s">
        <v>34</v>
      </c>
      <c r="K80" s="35" t="s">
        <v>5657</v>
      </c>
      <c r="L80" s="35" t="s">
        <v>5461</v>
      </c>
      <c r="M80" s="35"/>
      <c r="N80" s="35" t="s">
        <v>5477</v>
      </c>
      <c r="O80" s="35"/>
      <c r="P80" s="35"/>
      <c r="Q80" s="35"/>
      <c r="R80" s="35"/>
      <c r="S80" s="35"/>
      <c r="T80" s="36">
        <v>43844.353472222225</v>
      </c>
      <c r="U80" s="35"/>
      <c r="V80" s="35">
        <v>0</v>
      </c>
      <c r="W80" s="35"/>
      <c r="X80" s="35">
        <v>1058</v>
      </c>
      <c r="Y80" s="35" t="s">
        <v>5658</v>
      </c>
      <c r="Z80" s="35" t="s">
        <v>5482</v>
      </c>
      <c r="AA80" s="35"/>
      <c r="AB80" s="35">
        <v>0</v>
      </c>
      <c r="AC80" s="59"/>
    </row>
    <row r="81" spans="1:29" ht="15.75" thickBot="1" x14ac:dyDescent="0.3">
      <c r="A81" s="58" t="s">
        <v>934</v>
      </c>
      <c r="B81" s="38" t="s">
        <v>5473</v>
      </c>
      <c r="C81" s="38" t="s">
        <v>5468</v>
      </c>
      <c r="D81" s="38" t="s">
        <v>5474</v>
      </c>
      <c r="E81" s="38" t="s">
        <v>5656</v>
      </c>
      <c r="F81" s="38"/>
      <c r="G81" s="39">
        <v>43844.34652777778</v>
      </c>
      <c r="H81" s="40">
        <v>43844</v>
      </c>
      <c r="I81" s="38"/>
      <c r="J81" s="38" t="s">
        <v>34</v>
      </c>
      <c r="K81" s="38" t="s">
        <v>5657</v>
      </c>
      <c r="L81" s="38" t="s">
        <v>5461</v>
      </c>
      <c r="M81" s="38"/>
      <c r="N81" s="38" t="s">
        <v>5477</v>
      </c>
      <c r="O81" s="38"/>
      <c r="P81" s="38"/>
      <c r="Q81" s="38"/>
      <c r="R81" s="38"/>
      <c r="S81" s="38"/>
      <c r="T81" s="39">
        <v>43844.482638888891</v>
      </c>
      <c r="U81" s="38"/>
      <c r="V81" s="38">
        <v>0</v>
      </c>
      <c r="W81" s="38"/>
      <c r="X81" s="38"/>
      <c r="Y81" s="38">
        <v>0</v>
      </c>
      <c r="Z81" s="38"/>
      <c r="AA81" s="38">
        <v>196</v>
      </c>
      <c r="AB81" s="38" t="s">
        <v>5659</v>
      </c>
      <c r="AC81" s="60" t="s">
        <v>5485</v>
      </c>
    </row>
    <row r="82" spans="1:29" ht="15.75" thickBot="1" x14ac:dyDescent="0.3">
      <c r="A82" s="57" t="s">
        <v>2104</v>
      </c>
      <c r="B82" s="35" t="s">
        <v>5473</v>
      </c>
      <c r="C82" s="35" t="s">
        <v>5468</v>
      </c>
      <c r="D82" s="35" t="s">
        <v>5474</v>
      </c>
      <c r="E82" s="35" t="s">
        <v>5656</v>
      </c>
      <c r="F82" s="35"/>
      <c r="G82" s="36">
        <v>43847.338194444441</v>
      </c>
      <c r="H82" s="37">
        <v>43847</v>
      </c>
      <c r="I82" s="35"/>
      <c r="J82" s="35" t="s">
        <v>34</v>
      </c>
      <c r="K82" s="35" t="s">
        <v>5657</v>
      </c>
      <c r="L82" s="35" t="s">
        <v>5461</v>
      </c>
      <c r="M82" s="35"/>
      <c r="N82" s="35" t="s">
        <v>5477</v>
      </c>
      <c r="O82" s="35"/>
      <c r="P82" s="35"/>
      <c r="Q82" s="35"/>
      <c r="R82" s="35"/>
      <c r="S82" s="35"/>
      <c r="T82" s="36">
        <v>43847.348611111112</v>
      </c>
      <c r="U82" s="35"/>
      <c r="V82" s="35">
        <v>0</v>
      </c>
      <c r="W82" s="35"/>
      <c r="X82" s="35">
        <v>15</v>
      </c>
      <c r="Y82" s="35" t="s">
        <v>5502</v>
      </c>
      <c r="Z82" s="35" t="s">
        <v>5482</v>
      </c>
      <c r="AA82" s="35"/>
      <c r="AB82" s="35">
        <v>0</v>
      </c>
      <c r="AC82" s="59"/>
    </row>
    <row r="83" spans="1:29" ht="15.75" thickBot="1" x14ac:dyDescent="0.3">
      <c r="A83" s="58" t="s">
        <v>2868</v>
      </c>
      <c r="B83" s="38" t="s">
        <v>5473</v>
      </c>
      <c r="C83" s="38" t="s">
        <v>5468</v>
      </c>
      <c r="D83" s="38" t="s">
        <v>5474</v>
      </c>
      <c r="E83" s="38" t="s">
        <v>5656</v>
      </c>
      <c r="F83" s="38"/>
      <c r="G83" s="39">
        <v>43852.369444444441</v>
      </c>
      <c r="H83" s="40">
        <v>43852</v>
      </c>
      <c r="I83" s="38"/>
      <c r="J83" s="38" t="s">
        <v>34</v>
      </c>
      <c r="K83" s="38" t="s">
        <v>5657</v>
      </c>
      <c r="L83" s="38" t="s">
        <v>5461</v>
      </c>
      <c r="M83" s="38"/>
      <c r="N83" s="38" t="s">
        <v>5477</v>
      </c>
      <c r="O83" s="38"/>
      <c r="P83" s="38"/>
      <c r="Q83" s="38"/>
      <c r="R83" s="38"/>
      <c r="S83" s="38"/>
      <c r="T83" s="39">
        <v>43852.411805555559</v>
      </c>
      <c r="U83" s="38"/>
      <c r="V83" s="38">
        <v>0</v>
      </c>
      <c r="W83" s="38"/>
      <c r="X83" s="38"/>
      <c r="Y83" s="38">
        <v>0</v>
      </c>
      <c r="Z83" s="38"/>
      <c r="AA83" s="38">
        <v>61</v>
      </c>
      <c r="AB83" s="38" t="s">
        <v>5660</v>
      </c>
      <c r="AC83" s="60" t="s">
        <v>5472</v>
      </c>
    </row>
    <row r="84" spans="1:29" ht="15.75" thickBot="1" x14ac:dyDescent="0.3">
      <c r="A84" s="57" t="s">
        <v>4029</v>
      </c>
      <c r="B84" s="35" t="s">
        <v>5473</v>
      </c>
      <c r="C84" s="35" t="s">
        <v>5468</v>
      </c>
      <c r="D84" s="35" t="s">
        <v>5474</v>
      </c>
      <c r="E84" s="35" t="s">
        <v>5656</v>
      </c>
      <c r="F84" s="35"/>
      <c r="G84" s="36">
        <v>43859.691666666666</v>
      </c>
      <c r="H84" s="37">
        <v>43860</v>
      </c>
      <c r="I84" s="35"/>
      <c r="J84" s="35" t="s">
        <v>34</v>
      </c>
      <c r="K84" s="35" t="s">
        <v>5657</v>
      </c>
      <c r="L84" s="35" t="s">
        <v>5461</v>
      </c>
      <c r="M84" s="35"/>
      <c r="N84" s="35" t="s">
        <v>5477</v>
      </c>
      <c r="O84" s="35"/>
      <c r="P84" s="35"/>
      <c r="Q84" s="35"/>
      <c r="R84" s="35"/>
      <c r="S84" s="35"/>
      <c r="T84" s="36">
        <v>43860.324999999997</v>
      </c>
      <c r="U84" s="35"/>
      <c r="V84" s="35">
        <v>0</v>
      </c>
      <c r="W84" s="35"/>
      <c r="X84" s="35"/>
      <c r="Y84" s="35">
        <v>0</v>
      </c>
      <c r="Z84" s="35"/>
      <c r="AA84" s="35">
        <v>912</v>
      </c>
      <c r="AB84" s="35" t="s">
        <v>5661</v>
      </c>
      <c r="AC84" s="59" t="s">
        <v>5472</v>
      </c>
    </row>
    <row r="85" spans="1:29" ht="15.75" thickBot="1" x14ac:dyDescent="0.3">
      <c r="A85" s="58" t="s">
        <v>5662</v>
      </c>
      <c r="B85" s="38" t="s">
        <v>5473</v>
      </c>
      <c r="C85" s="38" t="s">
        <v>5468</v>
      </c>
      <c r="D85" s="38" t="s">
        <v>5474</v>
      </c>
      <c r="E85" s="38" t="s">
        <v>5656</v>
      </c>
      <c r="F85" s="38"/>
      <c r="G85" s="39">
        <v>43861.368750000001</v>
      </c>
      <c r="H85" s="40">
        <v>43861</v>
      </c>
      <c r="I85" s="38"/>
      <c r="J85" s="38" t="s">
        <v>34</v>
      </c>
      <c r="K85" s="38" t="s">
        <v>5657</v>
      </c>
      <c r="L85" s="38" t="s">
        <v>5461</v>
      </c>
      <c r="M85" s="38"/>
      <c r="N85" s="38" t="s">
        <v>5477</v>
      </c>
      <c r="O85" s="38"/>
      <c r="P85" s="38"/>
      <c r="Q85" s="38"/>
      <c r="R85" s="38"/>
      <c r="S85" s="38"/>
      <c r="T85" s="39">
        <v>43861.369444444441</v>
      </c>
      <c r="U85" s="38"/>
      <c r="V85" s="38">
        <v>0</v>
      </c>
      <c r="W85" s="38"/>
      <c r="X85" s="38"/>
      <c r="Y85" s="38">
        <v>0</v>
      </c>
      <c r="Z85" s="38"/>
      <c r="AA85" s="38">
        <v>1</v>
      </c>
      <c r="AB85" s="41">
        <v>231481481.48148</v>
      </c>
      <c r="AC85" s="60" t="s">
        <v>5485</v>
      </c>
    </row>
    <row r="86" spans="1:29" ht="15.75" thickBot="1" x14ac:dyDescent="0.3">
      <c r="A86" s="57" t="s">
        <v>1008</v>
      </c>
      <c r="B86" s="35" t="s">
        <v>5473</v>
      </c>
      <c r="C86" s="35" t="s">
        <v>5468</v>
      </c>
      <c r="D86" s="35" t="s">
        <v>5474</v>
      </c>
      <c r="E86" s="35" t="s">
        <v>5663</v>
      </c>
      <c r="F86" s="35"/>
      <c r="G86" s="36">
        <v>43844.34652777778</v>
      </c>
      <c r="H86" s="37">
        <v>43844</v>
      </c>
      <c r="I86" s="35"/>
      <c r="J86" s="35" t="s">
        <v>34</v>
      </c>
      <c r="K86" s="35" t="s">
        <v>5664</v>
      </c>
      <c r="L86" s="35" t="s">
        <v>5461</v>
      </c>
      <c r="M86" s="35"/>
      <c r="N86" s="35" t="s">
        <v>5477</v>
      </c>
      <c r="O86" s="35"/>
      <c r="P86" s="35"/>
      <c r="Q86" s="35"/>
      <c r="R86" s="35"/>
      <c r="S86" s="35"/>
      <c r="T86" s="36">
        <v>43844.35</v>
      </c>
      <c r="U86" s="35"/>
      <c r="V86" s="35">
        <v>0</v>
      </c>
      <c r="W86" s="35"/>
      <c r="X86" s="35">
        <v>5</v>
      </c>
      <c r="Y86" s="35" t="s">
        <v>5566</v>
      </c>
      <c r="Z86" s="35" t="s">
        <v>5482</v>
      </c>
      <c r="AA86" s="35"/>
      <c r="AB86" s="35">
        <v>0</v>
      </c>
      <c r="AC86" s="59"/>
    </row>
    <row r="87" spans="1:29" ht="15.75" thickBot="1" x14ac:dyDescent="0.3">
      <c r="A87" s="58" t="s">
        <v>1799</v>
      </c>
      <c r="B87" s="38" t="s">
        <v>5473</v>
      </c>
      <c r="C87" s="38" t="s">
        <v>5468</v>
      </c>
      <c r="D87" s="38" t="s">
        <v>5474</v>
      </c>
      <c r="E87" s="38" t="s">
        <v>5663</v>
      </c>
      <c r="F87" s="38"/>
      <c r="G87" s="39">
        <v>43845.727777777778</v>
      </c>
      <c r="H87" s="40">
        <v>43846</v>
      </c>
      <c r="I87" s="38"/>
      <c r="J87" s="38" t="s">
        <v>34</v>
      </c>
      <c r="K87" s="38" t="s">
        <v>5664</v>
      </c>
      <c r="L87" s="38" t="s">
        <v>5461</v>
      </c>
      <c r="M87" s="38"/>
      <c r="N87" s="38" t="s">
        <v>5477</v>
      </c>
      <c r="O87" s="38"/>
      <c r="P87" s="38"/>
      <c r="Q87" s="38"/>
      <c r="R87" s="38"/>
      <c r="S87" s="38"/>
      <c r="T87" s="39">
        <v>43846.340277777781</v>
      </c>
      <c r="U87" s="38"/>
      <c r="V87" s="38">
        <v>0</v>
      </c>
      <c r="W87" s="38"/>
      <c r="X87" s="38">
        <v>882</v>
      </c>
      <c r="Y87" s="38" t="s">
        <v>5665</v>
      </c>
      <c r="Z87" s="38" t="s">
        <v>5482</v>
      </c>
      <c r="AA87" s="38"/>
      <c r="AB87" s="38">
        <v>0</v>
      </c>
      <c r="AC87" s="60"/>
    </row>
    <row r="88" spans="1:29" ht="15.75" thickBot="1" x14ac:dyDescent="0.3">
      <c r="A88" s="57" t="s">
        <v>5666</v>
      </c>
      <c r="B88" s="35" t="s">
        <v>5473</v>
      </c>
      <c r="C88" s="35" t="s">
        <v>5468</v>
      </c>
      <c r="D88" s="35" t="s">
        <v>5474</v>
      </c>
      <c r="E88" s="35" t="s">
        <v>5663</v>
      </c>
      <c r="F88" s="35"/>
      <c r="G88" s="36">
        <v>43861.370138888888</v>
      </c>
      <c r="H88" s="37">
        <v>43861</v>
      </c>
      <c r="I88" s="35"/>
      <c r="J88" s="35" t="s">
        <v>34</v>
      </c>
      <c r="K88" s="35" t="s">
        <v>5664</v>
      </c>
      <c r="L88" s="35" t="s">
        <v>5461</v>
      </c>
      <c r="M88" s="35"/>
      <c r="N88" s="35" t="s">
        <v>5477</v>
      </c>
      <c r="O88" s="35"/>
      <c r="P88" s="35"/>
      <c r="Q88" s="35"/>
      <c r="R88" s="35"/>
      <c r="S88" s="35"/>
      <c r="T88" s="36">
        <v>43861.379166666666</v>
      </c>
      <c r="U88" s="35"/>
      <c r="V88" s="35">
        <v>0</v>
      </c>
      <c r="W88" s="35"/>
      <c r="X88" s="35">
        <v>13</v>
      </c>
      <c r="Y88" s="35" t="s">
        <v>5667</v>
      </c>
      <c r="Z88" s="35" t="s">
        <v>5556</v>
      </c>
      <c r="AA88" s="35"/>
      <c r="AB88" s="35">
        <v>0</v>
      </c>
      <c r="AC88" s="59"/>
    </row>
    <row r="89" spans="1:29" ht="15.75" thickBot="1" x14ac:dyDescent="0.3">
      <c r="A89" s="58" t="s">
        <v>5668</v>
      </c>
      <c r="B89" s="38" t="s">
        <v>5473</v>
      </c>
      <c r="C89" s="38" t="s">
        <v>5468</v>
      </c>
      <c r="D89" s="38" t="s">
        <v>5474</v>
      </c>
      <c r="E89" s="38" t="s">
        <v>5669</v>
      </c>
      <c r="F89" s="38"/>
      <c r="G89" s="39">
        <v>43860.530555555553</v>
      </c>
      <c r="H89" s="40">
        <v>43861</v>
      </c>
      <c r="I89" s="38"/>
      <c r="J89" s="38" t="s">
        <v>34</v>
      </c>
      <c r="K89" s="38" t="s">
        <v>5670</v>
      </c>
      <c r="L89" s="38" t="s">
        <v>5613</v>
      </c>
      <c r="M89" s="38"/>
      <c r="N89" s="38" t="s">
        <v>5477</v>
      </c>
      <c r="O89" s="38" t="s">
        <v>5671</v>
      </c>
      <c r="P89" s="39">
        <v>43860.717361111114</v>
      </c>
      <c r="Q89" s="39">
        <v>43861.618750000001</v>
      </c>
      <c r="R89" s="38"/>
      <c r="S89" s="38"/>
      <c r="T89" s="39">
        <v>43861.618750000001</v>
      </c>
      <c r="U89" s="38">
        <v>1567</v>
      </c>
      <c r="V89" s="38" t="s">
        <v>5672</v>
      </c>
      <c r="W89" s="38" t="s">
        <v>5497</v>
      </c>
      <c r="X89" s="38"/>
      <c r="Y89" s="38">
        <v>0</v>
      </c>
      <c r="Z89" s="38"/>
      <c r="AA89" s="38"/>
      <c r="AB89" s="38">
        <v>0</v>
      </c>
      <c r="AC89" s="60"/>
    </row>
    <row r="90" spans="1:29" ht="15.75" thickBot="1" x14ac:dyDescent="0.3">
      <c r="A90" s="57" t="s">
        <v>3863</v>
      </c>
      <c r="B90" s="35" t="s">
        <v>5473</v>
      </c>
      <c r="C90" s="35" t="s">
        <v>5468</v>
      </c>
      <c r="D90" s="35" t="s">
        <v>5474</v>
      </c>
      <c r="E90" s="35" t="s">
        <v>5673</v>
      </c>
      <c r="F90" s="35"/>
      <c r="G90" s="36">
        <v>43859.369444444441</v>
      </c>
      <c r="H90" s="37">
        <v>43859</v>
      </c>
      <c r="I90" s="35"/>
      <c r="J90" s="35" t="s">
        <v>34</v>
      </c>
      <c r="K90" s="35" t="s">
        <v>5674</v>
      </c>
      <c r="L90" s="35" t="s">
        <v>5461</v>
      </c>
      <c r="M90" s="35"/>
      <c r="N90" s="35" t="s">
        <v>5477</v>
      </c>
      <c r="O90" s="35"/>
      <c r="P90" s="35"/>
      <c r="Q90" s="35"/>
      <c r="R90" s="35"/>
      <c r="S90" s="35"/>
      <c r="T90" s="36">
        <v>43859.458333333336</v>
      </c>
      <c r="U90" s="35"/>
      <c r="V90" s="35">
        <v>0</v>
      </c>
      <c r="W90" s="35"/>
      <c r="X90" s="35">
        <v>53</v>
      </c>
      <c r="Y90" s="35" t="s">
        <v>5675</v>
      </c>
      <c r="Z90" s="35" t="s">
        <v>5482</v>
      </c>
      <c r="AA90" s="35">
        <v>75</v>
      </c>
      <c r="AB90" s="35" t="s">
        <v>5676</v>
      </c>
      <c r="AC90" s="59" t="s">
        <v>5485</v>
      </c>
    </row>
    <row r="91" spans="1:29" ht="15.75" thickBot="1" x14ac:dyDescent="0.3">
      <c r="A91" s="58" t="s">
        <v>4053</v>
      </c>
      <c r="B91" s="38" t="s">
        <v>5473</v>
      </c>
      <c r="C91" s="38" t="s">
        <v>5468</v>
      </c>
      <c r="D91" s="38" t="s">
        <v>5474</v>
      </c>
      <c r="E91" s="38" t="s">
        <v>5673</v>
      </c>
      <c r="F91" s="38"/>
      <c r="G91" s="39">
        <v>43860.368750000001</v>
      </c>
      <c r="H91" s="40">
        <v>43860</v>
      </c>
      <c r="I91" s="38"/>
      <c r="J91" s="38" t="s">
        <v>34</v>
      </c>
      <c r="K91" s="38" t="s">
        <v>5674</v>
      </c>
      <c r="L91" s="38" t="s">
        <v>5461</v>
      </c>
      <c r="M91" s="38"/>
      <c r="N91" s="38" t="s">
        <v>5477</v>
      </c>
      <c r="O91" s="38"/>
      <c r="P91" s="38"/>
      <c r="Q91" s="38"/>
      <c r="R91" s="38"/>
      <c r="S91" s="38"/>
      <c r="T91" s="39">
        <v>43860.379166666666</v>
      </c>
      <c r="U91" s="38"/>
      <c r="V91" s="38">
        <v>0</v>
      </c>
      <c r="W91" s="38"/>
      <c r="X91" s="38"/>
      <c r="Y91" s="38">
        <v>0</v>
      </c>
      <c r="Z91" s="38"/>
      <c r="AA91" s="38">
        <v>15</v>
      </c>
      <c r="AB91" s="38" t="s">
        <v>5502</v>
      </c>
      <c r="AC91" s="60" t="s">
        <v>5472</v>
      </c>
    </row>
    <row r="92" spans="1:29" ht="15.75" thickBot="1" x14ac:dyDescent="0.3">
      <c r="A92" s="57" t="s">
        <v>369</v>
      </c>
      <c r="B92" s="35" t="s">
        <v>5473</v>
      </c>
      <c r="C92" s="35" t="s">
        <v>5468</v>
      </c>
      <c r="D92" s="35" t="s">
        <v>5474</v>
      </c>
      <c r="E92" s="35" t="s">
        <v>5677</v>
      </c>
      <c r="F92" s="35"/>
      <c r="G92" s="36">
        <v>43837.444444444445</v>
      </c>
      <c r="H92" s="37">
        <v>43837</v>
      </c>
      <c r="I92" s="35"/>
      <c r="J92" s="35" t="s">
        <v>34</v>
      </c>
      <c r="K92" s="35" t="s">
        <v>5678</v>
      </c>
      <c r="L92" s="35" t="s">
        <v>5461</v>
      </c>
      <c r="M92" s="35"/>
      <c r="N92" s="35" t="s">
        <v>5477</v>
      </c>
      <c r="O92" s="35" t="s">
        <v>5679</v>
      </c>
      <c r="P92" s="36">
        <v>43837.490972222222</v>
      </c>
      <c r="Q92" s="36">
        <v>43837.493055555555</v>
      </c>
      <c r="R92" s="35"/>
      <c r="S92" s="35"/>
      <c r="T92" s="36">
        <v>43837.493055555555</v>
      </c>
      <c r="U92" s="35">
        <v>70</v>
      </c>
      <c r="V92" s="35" t="s">
        <v>5680</v>
      </c>
      <c r="W92" s="35" t="s">
        <v>5681</v>
      </c>
      <c r="X92" s="35"/>
      <c r="Y92" s="35">
        <v>0</v>
      </c>
      <c r="Z92" s="35"/>
      <c r="AA92" s="35"/>
      <c r="AB92" s="35">
        <v>0</v>
      </c>
      <c r="AC92" s="59"/>
    </row>
    <row r="93" spans="1:29" ht="15.75" thickBot="1" x14ac:dyDescent="0.3">
      <c r="A93" s="58" t="s">
        <v>559</v>
      </c>
      <c r="B93" s="38" t="s">
        <v>5473</v>
      </c>
      <c r="C93" s="38" t="s">
        <v>5468</v>
      </c>
      <c r="D93" s="38" t="s">
        <v>5474</v>
      </c>
      <c r="E93" s="38" t="s">
        <v>5677</v>
      </c>
      <c r="F93" s="38"/>
      <c r="G93" s="39">
        <v>43838.706944444442</v>
      </c>
      <c r="H93" s="40">
        <v>43839</v>
      </c>
      <c r="I93" s="38"/>
      <c r="J93" s="38" t="s">
        <v>34</v>
      </c>
      <c r="K93" s="38" t="s">
        <v>5678</v>
      </c>
      <c r="L93" s="38" t="s">
        <v>5461</v>
      </c>
      <c r="M93" s="38"/>
      <c r="N93" s="38" t="s">
        <v>5477</v>
      </c>
      <c r="O93" s="38"/>
      <c r="P93" s="38"/>
      <c r="Q93" s="38"/>
      <c r="R93" s="38"/>
      <c r="S93" s="38"/>
      <c r="T93" s="39">
        <v>43839.336111111108</v>
      </c>
      <c r="U93" s="38"/>
      <c r="V93" s="38">
        <v>0</v>
      </c>
      <c r="W93" s="38"/>
      <c r="X93" s="38">
        <v>906</v>
      </c>
      <c r="Y93" s="38" t="s">
        <v>5682</v>
      </c>
      <c r="Z93" s="38" t="s">
        <v>5467</v>
      </c>
      <c r="AA93" s="38"/>
      <c r="AB93" s="38">
        <v>0</v>
      </c>
      <c r="AC93" s="60"/>
    </row>
    <row r="94" spans="1:29" ht="15.75" thickBot="1" x14ac:dyDescent="0.3">
      <c r="A94" s="57" t="s">
        <v>661</v>
      </c>
      <c r="B94" s="35" t="s">
        <v>5473</v>
      </c>
      <c r="C94" s="35" t="s">
        <v>5468</v>
      </c>
      <c r="D94" s="35" t="s">
        <v>5474</v>
      </c>
      <c r="E94" s="35" t="s">
        <v>5677</v>
      </c>
      <c r="F94" s="35"/>
      <c r="G94" s="36">
        <v>43839.695833333331</v>
      </c>
      <c r="H94" s="37">
        <v>43840</v>
      </c>
      <c r="I94" s="35"/>
      <c r="J94" s="35" t="s">
        <v>34</v>
      </c>
      <c r="K94" s="35" t="s">
        <v>5678</v>
      </c>
      <c r="L94" s="35" t="s">
        <v>5461</v>
      </c>
      <c r="M94" s="35"/>
      <c r="N94" s="35" t="s">
        <v>5477</v>
      </c>
      <c r="O94" s="35"/>
      <c r="P94" s="35"/>
      <c r="Q94" s="35"/>
      <c r="R94" s="35"/>
      <c r="S94" s="35"/>
      <c r="T94" s="36">
        <v>43840.333333333336</v>
      </c>
      <c r="U94" s="35"/>
      <c r="V94" s="35">
        <v>0</v>
      </c>
      <c r="W94" s="35"/>
      <c r="X94" s="35">
        <v>918</v>
      </c>
      <c r="Y94" s="35" t="s">
        <v>5683</v>
      </c>
      <c r="Z94" s="35" t="s">
        <v>5467</v>
      </c>
      <c r="AA94" s="35"/>
      <c r="AB94" s="35">
        <v>0</v>
      </c>
      <c r="AC94" s="59"/>
    </row>
    <row r="95" spans="1:29" ht="15.75" thickBot="1" x14ac:dyDescent="0.3">
      <c r="A95" s="58" t="s">
        <v>1768</v>
      </c>
      <c r="B95" s="38" t="s">
        <v>5473</v>
      </c>
      <c r="C95" s="38" t="s">
        <v>5468</v>
      </c>
      <c r="D95" s="38" t="s">
        <v>5474</v>
      </c>
      <c r="E95" s="38" t="s">
        <v>5677</v>
      </c>
      <c r="F95" s="38"/>
      <c r="G95" s="39">
        <v>43845.6875</v>
      </c>
      <c r="H95" s="40">
        <v>43846</v>
      </c>
      <c r="I95" s="38"/>
      <c r="J95" s="38" t="s">
        <v>34</v>
      </c>
      <c r="K95" s="38" t="s">
        <v>5678</v>
      </c>
      <c r="L95" s="38" t="s">
        <v>5461</v>
      </c>
      <c r="M95" s="38"/>
      <c r="N95" s="38" t="s">
        <v>5477</v>
      </c>
      <c r="O95" s="38"/>
      <c r="P95" s="38"/>
      <c r="Q95" s="38"/>
      <c r="R95" s="38"/>
      <c r="S95" s="38"/>
      <c r="T95" s="39">
        <v>43846.336111111108</v>
      </c>
      <c r="U95" s="38"/>
      <c r="V95" s="38">
        <v>0</v>
      </c>
      <c r="W95" s="38"/>
      <c r="X95" s="38"/>
      <c r="Y95" s="38">
        <v>0</v>
      </c>
      <c r="Z95" s="38"/>
      <c r="AA95" s="38">
        <v>934</v>
      </c>
      <c r="AB95" s="38" t="s">
        <v>5684</v>
      </c>
      <c r="AC95" s="60" t="s">
        <v>5485</v>
      </c>
    </row>
    <row r="96" spans="1:29" ht="15.75" thickBot="1" x14ac:dyDescent="0.3">
      <c r="A96" s="57" t="s">
        <v>2626</v>
      </c>
      <c r="B96" s="35" t="s">
        <v>5473</v>
      </c>
      <c r="C96" s="35" t="s">
        <v>5468</v>
      </c>
      <c r="D96" s="35" t="s">
        <v>5474</v>
      </c>
      <c r="E96" s="35" t="s">
        <v>5677</v>
      </c>
      <c r="F96" s="35"/>
      <c r="G96" s="36">
        <v>43850.681250000001</v>
      </c>
      <c r="H96" s="37">
        <v>43851</v>
      </c>
      <c r="I96" s="35"/>
      <c r="J96" s="35" t="s">
        <v>34</v>
      </c>
      <c r="K96" s="35" t="s">
        <v>5678</v>
      </c>
      <c r="L96" s="35" t="s">
        <v>5465</v>
      </c>
      <c r="M96" s="35"/>
      <c r="N96" s="35" t="s">
        <v>5477</v>
      </c>
      <c r="O96" s="35"/>
      <c r="P96" s="35"/>
      <c r="Q96" s="35"/>
      <c r="R96" s="35"/>
      <c r="S96" s="35"/>
      <c r="T96" s="36">
        <v>43851.343055555553</v>
      </c>
      <c r="U96" s="35"/>
      <c r="V96" s="35">
        <v>0</v>
      </c>
      <c r="W96" s="35"/>
      <c r="X96" s="35">
        <v>953</v>
      </c>
      <c r="Y96" s="35" t="s">
        <v>5685</v>
      </c>
      <c r="Z96" s="35" t="s">
        <v>5482</v>
      </c>
      <c r="AA96" s="35"/>
      <c r="AB96" s="35">
        <v>0</v>
      </c>
      <c r="AC96" s="59"/>
    </row>
    <row r="97" spans="1:29" ht="15.75" thickBot="1" x14ac:dyDescent="0.3">
      <c r="A97" s="58" t="s">
        <v>2803</v>
      </c>
      <c r="B97" s="38" t="s">
        <v>5473</v>
      </c>
      <c r="C97" s="38" t="s">
        <v>5468</v>
      </c>
      <c r="D97" s="38" t="s">
        <v>5474</v>
      </c>
      <c r="E97" s="38" t="s">
        <v>5677</v>
      </c>
      <c r="F97" s="38"/>
      <c r="G97" s="39">
        <v>43851.684027777781</v>
      </c>
      <c r="H97" s="40">
        <v>43852</v>
      </c>
      <c r="I97" s="38"/>
      <c r="J97" s="38" t="s">
        <v>34</v>
      </c>
      <c r="K97" s="38" t="s">
        <v>5678</v>
      </c>
      <c r="L97" s="38" t="s">
        <v>5461</v>
      </c>
      <c r="M97" s="38"/>
      <c r="N97" s="38" t="s">
        <v>5477</v>
      </c>
      <c r="O97" s="38"/>
      <c r="P97" s="38"/>
      <c r="Q97" s="38"/>
      <c r="R97" s="38"/>
      <c r="S97" s="38"/>
      <c r="T97" s="39">
        <v>43852.333333333336</v>
      </c>
      <c r="U97" s="38"/>
      <c r="V97" s="38">
        <v>0</v>
      </c>
      <c r="W97" s="38"/>
      <c r="X97" s="38">
        <v>935</v>
      </c>
      <c r="Y97" s="38" t="s">
        <v>5686</v>
      </c>
      <c r="Z97" s="38" t="s">
        <v>5467</v>
      </c>
      <c r="AA97" s="38"/>
      <c r="AB97" s="38">
        <v>0</v>
      </c>
      <c r="AC97" s="60"/>
    </row>
    <row r="98" spans="1:29" ht="15.75" thickBot="1" x14ac:dyDescent="0.3">
      <c r="A98" s="57" t="s">
        <v>3044</v>
      </c>
      <c r="B98" s="35" t="s">
        <v>5473</v>
      </c>
      <c r="C98" s="35" t="s">
        <v>5468</v>
      </c>
      <c r="D98" s="35" t="s">
        <v>5474</v>
      </c>
      <c r="E98" s="35" t="s">
        <v>5677</v>
      </c>
      <c r="F98" s="35"/>
      <c r="G98" s="36">
        <v>43852.679861111108</v>
      </c>
      <c r="H98" s="37">
        <v>43853</v>
      </c>
      <c r="I98" s="35"/>
      <c r="J98" s="35" t="s">
        <v>34</v>
      </c>
      <c r="K98" s="35" t="s">
        <v>5678</v>
      </c>
      <c r="L98" s="35" t="s">
        <v>5461</v>
      </c>
      <c r="M98" s="35"/>
      <c r="N98" s="35" t="s">
        <v>5477</v>
      </c>
      <c r="O98" s="35"/>
      <c r="P98" s="35"/>
      <c r="Q98" s="35"/>
      <c r="R98" s="35"/>
      <c r="S98" s="35"/>
      <c r="T98" s="36">
        <v>43853.341666666667</v>
      </c>
      <c r="U98" s="35"/>
      <c r="V98" s="35">
        <v>0</v>
      </c>
      <c r="W98" s="35"/>
      <c r="X98" s="35">
        <v>860</v>
      </c>
      <c r="Y98" s="35" t="s">
        <v>5687</v>
      </c>
      <c r="Z98" s="35" t="s">
        <v>5467</v>
      </c>
      <c r="AA98" s="35">
        <v>93</v>
      </c>
      <c r="AB98" s="35" t="s">
        <v>5688</v>
      </c>
      <c r="AC98" s="59" t="s">
        <v>5485</v>
      </c>
    </row>
    <row r="99" spans="1:29" ht="15.75" thickBot="1" x14ac:dyDescent="0.3">
      <c r="A99" s="58" t="s">
        <v>3285</v>
      </c>
      <c r="B99" s="38" t="s">
        <v>5473</v>
      </c>
      <c r="C99" s="38" t="s">
        <v>5468</v>
      </c>
      <c r="D99" s="38" t="s">
        <v>5474</v>
      </c>
      <c r="E99" s="38" t="s">
        <v>5677</v>
      </c>
      <c r="F99" s="38"/>
      <c r="G99" s="39">
        <v>43853.678472222222</v>
      </c>
      <c r="H99" s="40">
        <v>43854</v>
      </c>
      <c r="I99" s="38"/>
      <c r="J99" s="38" t="s">
        <v>34</v>
      </c>
      <c r="K99" s="38" t="s">
        <v>5678</v>
      </c>
      <c r="L99" s="38" t="s">
        <v>5461</v>
      </c>
      <c r="M99" s="38"/>
      <c r="N99" s="38" t="s">
        <v>5477</v>
      </c>
      <c r="O99" s="38"/>
      <c r="P99" s="38"/>
      <c r="Q99" s="38"/>
      <c r="R99" s="38"/>
      <c r="S99" s="38"/>
      <c r="T99" s="39">
        <v>43854.339583333334</v>
      </c>
      <c r="U99" s="38"/>
      <c r="V99" s="38">
        <v>0</v>
      </c>
      <c r="W99" s="38"/>
      <c r="X99" s="38">
        <v>943</v>
      </c>
      <c r="Y99" s="38" t="s">
        <v>5689</v>
      </c>
      <c r="Z99" s="38" t="s">
        <v>5482</v>
      </c>
      <c r="AA99" s="38">
        <v>9</v>
      </c>
      <c r="AB99" s="38" t="s">
        <v>5690</v>
      </c>
      <c r="AC99" s="60" t="s">
        <v>5485</v>
      </c>
    </row>
    <row r="100" spans="1:29" ht="15.75" thickBot="1" x14ac:dyDescent="0.3">
      <c r="A100" s="57" t="s">
        <v>3448</v>
      </c>
      <c r="B100" s="35" t="s">
        <v>5473</v>
      </c>
      <c r="C100" s="35" t="s">
        <v>5468</v>
      </c>
      <c r="D100" s="35" t="s">
        <v>5474</v>
      </c>
      <c r="E100" s="35" t="s">
        <v>5677</v>
      </c>
      <c r="F100" s="35"/>
      <c r="G100" s="36">
        <v>43854.681250000001</v>
      </c>
      <c r="H100" s="37">
        <v>43857</v>
      </c>
      <c r="I100" s="35"/>
      <c r="J100" s="35" t="s">
        <v>34</v>
      </c>
      <c r="K100" s="35" t="s">
        <v>5678</v>
      </c>
      <c r="L100" s="35" t="s">
        <v>5461</v>
      </c>
      <c r="M100" s="35"/>
      <c r="N100" s="35" t="s">
        <v>5477</v>
      </c>
      <c r="O100" s="35"/>
      <c r="P100" s="35"/>
      <c r="Q100" s="35"/>
      <c r="R100" s="35"/>
      <c r="S100" s="35"/>
      <c r="T100" s="36">
        <v>43857.336805555555</v>
      </c>
      <c r="U100" s="35"/>
      <c r="V100" s="35">
        <v>0</v>
      </c>
      <c r="W100" s="35"/>
      <c r="X100" s="35">
        <v>3752</v>
      </c>
      <c r="Y100" s="35" t="s">
        <v>5691</v>
      </c>
      <c r="Z100" s="35" t="s">
        <v>5482</v>
      </c>
      <c r="AA100" s="35">
        <v>72</v>
      </c>
      <c r="AB100" s="35" t="s">
        <v>5692</v>
      </c>
      <c r="AC100" s="59" t="s">
        <v>5485</v>
      </c>
    </row>
    <row r="101" spans="1:29" ht="15.75" thickBot="1" x14ac:dyDescent="0.3">
      <c r="A101" s="58" t="s">
        <v>3650</v>
      </c>
      <c r="B101" s="38" t="s">
        <v>5473</v>
      </c>
      <c r="C101" s="38" t="s">
        <v>5468</v>
      </c>
      <c r="D101" s="38" t="s">
        <v>5474</v>
      </c>
      <c r="E101" s="38" t="s">
        <v>5677</v>
      </c>
      <c r="F101" s="38"/>
      <c r="G101" s="39">
        <v>43857.682638888888</v>
      </c>
      <c r="H101" s="40">
        <v>43858</v>
      </c>
      <c r="I101" s="38"/>
      <c r="J101" s="38" t="s">
        <v>34</v>
      </c>
      <c r="K101" s="38" t="s">
        <v>5678</v>
      </c>
      <c r="L101" s="38" t="s">
        <v>5461</v>
      </c>
      <c r="M101" s="38"/>
      <c r="N101" s="38" t="s">
        <v>5477</v>
      </c>
      <c r="O101" s="38"/>
      <c r="P101" s="38"/>
      <c r="Q101" s="38"/>
      <c r="R101" s="38"/>
      <c r="S101" s="38"/>
      <c r="T101" s="39">
        <v>43858.351388888892</v>
      </c>
      <c r="U101" s="38"/>
      <c r="V101" s="38">
        <v>0</v>
      </c>
      <c r="W101" s="38"/>
      <c r="X101" s="38"/>
      <c r="Y101" s="38">
        <v>0</v>
      </c>
      <c r="Z101" s="38"/>
      <c r="AA101" s="38">
        <v>963</v>
      </c>
      <c r="AB101" s="38" t="s">
        <v>5693</v>
      </c>
      <c r="AC101" s="60" t="s">
        <v>5485</v>
      </c>
    </row>
    <row r="102" spans="1:29" ht="15.75" thickBot="1" x14ac:dyDescent="0.3">
      <c r="A102" s="57" t="s">
        <v>4035</v>
      </c>
      <c r="B102" s="35" t="s">
        <v>5473</v>
      </c>
      <c r="C102" s="35" t="s">
        <v>5468</v>
      </c>
      <c r="D102" s="35" t="s">
        <v>5474</v>
      </c>
      <c r="E102" s="35" t="s">
        <v>5677</v>
      </c>
      <c r="F102" s="35"/>
      <c r="G102" s="36">
        <v>43859.679166666669</v>
      </c>
      <c r="H102" s="37">
        <v>43860</v>
      </c>
      <c r="I102" s="35"/>
      <c r="J102" s="35" t="s">
        <v>34</v>
      </c>
      <c r="K102" s="35" t="s">
        <v>5678</v>
      </c>
      <c r="L102" s="35" t="s">
        <v>5461</v>
      </c>
      <c r="M102" s="35"/>
      <c r="N102" s="35" t="s">
        <v>5477</v>
      </c>
      <c r="O102" s="35"/>
      <c r="P102" s="35"/>
      <c r="Q102" s="35"/>
      <c r="R102" s="35"/>
      <c r="S102" s="35"/>
      <c r="T102" s="36">
        <v>43860.343055555553</v>
      </c>
      <c r="U102" s="35"/>
      <c r="V102" s="35">
        <v>0</v>
      </c>
      <c r="W102" s="35"/>
      <c r="X102" s="35">
        <v>862</v>
      </c>
      <c r="Y102" s="35" t="s">
        <v>5694</v>
      </c>
      <c r="Z102" s="35" t="s">
        <v>5467</v>
      </c>
      <c r="AA102" s="35">
        <v>94</v>
      </c>
      <c r="AB102" s="35" t="s">
        <v>5695</v>
      </c>
      <c r="AC102" s="59" t="s">
        <v>5485</v>
      </c>
    </row>
    <row r="103" spans="1:29" ht="15.75" thickBot="1" x14ac:dyDescent="0.3">
      <c r="A103" s="58" t="s">
        <v>5696</v>
      </c>
      <c r="B103" s="38" t="s">
        <v>5473</v>
      </c>
      <c r="C103" s="38" t="s">
        <v>5468</v>
      </c>
      <c r="D103" s="38" t="s">
        <v>5474</v>
      </c>
      <c r="E103" s="38" t="s">
        <v>5677</v>
      </c>
      <c r="F103" s="38"/>
      <c r="G103" s="39">
        <v>43860.677083333336</v>
      </c>
      <c r="H103" s="40">
        <v>43861</v>
      </c>
      <c r="I103" s="38"/>
      <c r="J103" s="38" t="s">
        <v>34</v>
      </c>
      <c r="K103" s="38" t="s">
        <v>5678</v>
      </c>
      <c r="L103" s="38" t="s">
        <v>5461</v>
      </c>
      <c r="M103" s="38"/>
      <c r="N103" s="38" t="s">
        <v>5477</v>
      </c>
      <c r="O103" s="38"/>
      <c r="P103" s="38"/>
      <c r="Q103" s="38"/>
      <c r="R103" s="38"/>
      <c r="S103" s="38"/>
      <c r="T103" s="39">
        <v>43861.340277777781</v>
      </c>
      <c r="U103" s="38"/>
      <c r="V103" s="38">
        <v>0</v>
      </c>
      <c r="W103" s="38"/>
      <c r="X103" s="38">
        <v>878</v>
      </c>
      <c r="Y103" s="38" t="s">
        <v>5697</v>
      </c>
      <c r="Z103" s="38" t="s">
        <v>5698</v>
      </c>
      <c r="AA103" s="38">
        <v>77</v>
      </c>
      <c r="AB103" s="38" t="s">
        <v>5699</v>
      </c>
      <c r="AC103" s="60" t="s">
        <v>5485</v>
      </c>
    </row>
    <row r="104" spans="1:29" ht="15.75" thickBot="1" x14ac:dyDescent="0.3">
      <c r="A104" s="57" t="s">
        <v>5700</v>
      </c>
      <c r="B104" s="35" t="s">
        <v>5473</v>
      </c>
      <c r="C104" s="35" t="s">
        <v>5468</v>
      </c>
      <c r="D104" s="35" t="s">
        <v>5474</v>
      </c>
      <c r="E104" s="35" t="s">
        <v>5677</v>
      </c>
      <c r="F104" s="35"/>
      <c r="G104" s="36">
        <v>43861.597916666666</v>
      </c>
      <c r="H104" s="37">
        <v>43864</v>
      </c>
      <c r="I104" s="35"/>
      <c r="J104" s="35" t="s">
        <v>34</v>
      </c>
      <c r="K104" s="35" t="s">
        <v>5678</v>
      </c>
      <c r="L104" s="35" t="s">
        <v>5461</v>
      </c>
      <c r="M104" s="35"/>
      <c r="N104" s="35" t="s">
        <v>5477</v>
      </c>
      <c r="O104" s="35"/>
      <c r="P104" s="35"/>
      <c r="Q104" s="35"/>
      <c r="R104" s="35"/>
      <c r="S104" s="35"/>
      <c r="T104" s="36">
        <v>43864.344444444447</v>
      </c>
      <c r="U104" s="35"/>
      <c r="V104" s="35">
        <v>0</v>
      </c>
      <c r="W104" s="35"/>
      <c r="X104" s="35">
        <v>3785</v>
      </c>
      <c r="Y104" s="35" t="s">
        <v>5701</v>
      </c>
      <c r="Z104" s="35" t="s">
        <v>5482</v>
      </c>
      <c r="AA104" s="35">
        <v>170</v>
      </c>
      <c r="AB104" s="35" t="s">
        <v>5702</v>
      </c>
      <c r="AC104" s="59" t="s">
        <v>5485</v>
      </c>
    </row>
    <row r="105" spans="1:29" ht="15.75" thickBot="1" x14ac:dyDescent="0.3">
      <c r="A105" s="58" t="s">
        <v>372</v>
      </c>
      <c r="B105" s="38" t="s">
        <v>5473</v>
      </c>
      <c r="C105" s="38" t="s">
        <v>5468</v>
      </c>
      <c r="D105" s="38" t="s">
        <v>5474</v>
      </c>
      <c r="E105" s="38" t="s">
        <v>5703</v>
      </c>
      <c r="F105" s="38"/>
      <c r="G105" s="39">
        <v>43837.443055555559</v>
      </c>
      <c r="H105" s="40">
        <v>43837</v>
      </c>
      <c r="I105" s="38"/>
      <c r="J105" s="38" t="s">
        <v>34</v>
      </c>
      <c r="K105" s="38" t="s">
        <v>5704</v>
      </c>
      <c r="L105" s="38" t="s">
        <v>5613</v>
      </c>
      <c r="M105" s="38"/>
      <c r="N105" s="38" t="s">
        <v>5477</v>
      </c>
      <c r="O105" s="38"/>
      <c r="P105" s="38"/>
      <c r="Q105" s="38"/>
      <c r="R105" s="38"/>
      <c r="S105" s="38"/>
      <c r="T105" s="39">
        <v>43837.446527777778</v>
      </c>
      <c r="U105" s="38"/>
      <c r="V105" s="38">
        <v>0</v>
      </c>
      <c r="W105" s="38"/>
      <c r="X105" s="38">
        <v>5</v>
      </c>
      <c r="Y105" s="38" t="s">
        <v>5566</v>
      </c>
      <c r="Z105" s="38" t="s">
        <v>5556</v>
      </c>
      <c r="AA105" s="38"/>
      <c r="AB105" s="38">
        <v>0</v>
      </c>
      <c r="AC105" s="60"/>
    </row>
    <row r="106" spans="1:29" ht="15.75" thickBot="1" x14ac:dyDescent="0.3">
      <c r="A106" s="57" t="s">
        <v>396</v>
      </c>
      <c r="B106" s="35" t="s">
        <v>5473</v>
      </c>
      <c r="C106" s="35" t="s">
        <v>5468</v>
      </c>
      <c r="D106" s="35" t="s">
        <v>5474</v>
      </c>
      <c r="E106" s="35" t="s">
        <v>5705</v>
      </c>
      <c r="F106" s="35"/>
      <c r="G106" s="36">
        <v>43837.586805555555</v>
      </c>
      <c r="H106" s="37">
        <v>43838</v>
      </c>
      <c r="I106" s="35"/>
      <c r="J106" s="35" t="s">
        <v>34</v>
      </c>
      <c r="K106" s="35" t="s">
        <v>5706</v>
      </c>
      <c r="L106" s="35" t="s">
        <v>5461</v>
      </c>
      <c r="M106" s="35"/>
      <c r="N106" s="35" t="s">
        <v>5477</v>
      </c>
      <c r="O106" s="35" t="s">
        <v>5707</v>
      </c>
      <c r="P106" s="36">
        <v>43837.620138888888</v>
      </c>
      <c r="Q106" s="36">
        <v>43838.77847222222</v>
      </c>
      <c r="R106" s="35"/>
      <c r="S106" s="35"/>
      <c r="T106" s="36">
        <v>43838.77847222222</v>
      </c>
      <c r="U106" s="35">
        <v>1716</v>
      </c>
      <c r="V106" s="35" t="s">
        <v>5708</v>
      </c>
      <c r="W106" s="35" t="s">
        <v>5497</v>
      </c>
      <c r="X106" s="35"/>
      <c r="Y106" s="35">
        <v>0</v>
      </c>
      <c r="Z106" s="35"/>
      <c r="AA106" s="35"/>
      <c r="AB106" s="35">
        <v>0</v>
      </c>
      <c r="AC106" s="59"/>
    </row>
    <row r="107" spans="1:29" ht="15.75" thickBot="1" x14ac:dyDescent="0.3">
      <c r="A107" s="58" t="s">
        <v>2682</v>
      </c>
      <c r="B107" s="38" t="s">
        <v>5473</v>
      </c>
      <c r="C107" s="38" t="s">
        <v>5468</v>
      </c>
      <c r="D107" s="38" t="s">
        <v>5474</v>
      </c>
      <c r="E107" s="38" t="s">
        <v>5705</v>
      </c>
      <c r="F107" s="38"/>
      <c r="G107" s="39">
        <v>43851.369444444441</v>
      </c>
      <c r="H107" s="40">
        <v>43853</v>
      </c>
      <c r="I107" s="38"/>
      <c r="J107" s="38" t="s">
        <v>34</v>
      </c>
      <c r="K107" s="38" t="s">
        <v>5706</v>
      </c>
      <c r="L107" s="38" t="s">
        <v>5461</v>
      </c>
      <c r="M107" s="38"/>
      <c r="N107" s="38" t="s">
        <v>5477</v>
      </c>
      <c r="O107" s="38"/>
      <c r="P107" s="38"/>
      <c r="Q107" s="38"/>
      <c r="R107" s="38"/>
      <c r="S107" s="38"/>
      <c r="T107" s="39">
        <v>43853.447916666664</v>
      </c>
      <c r="U107" s="38"/>
      <c r="V107" s="38">
        <v>0</v>
      </c>
      <c r="W107" s="38"/>
      <c r="X107" s="38"/>
      <c r="Y107" s="38">
        <v>0</v>
      </c>
      <c r="Z107" s="38"/>
      <c r="AA107" s="38">
        <v>2993</v>
      </c>
      <c r="AB107" s="38" t="s">
        <v>5709</v>
      </c>
      <c r="AC107" s="60" t="s">
        <v>5472</v>
      </c>
    </row>
    <row r="108" spans="1:29" ht="15.75" thickBot="1" x14ac:dyDescent="0.3">
      <c r="A108" s="57" t="s">
        <v>3230</v>
      </c>
      <c r="B108" s="35" t="s">
        <v>5473</v>
      </c>
      <c r="C108" s="35" t="s">
        <v>5468</v>
      </c>
      <c r="D108" s="35" t="s">
        <v>5474</v>
      </c>
      <c r="E108" s="35" t="s">
        <v>5705</v>
      </c>
      <c r="F108" s="35"/>
      <c r="G108" s="36">
        <v>43853.511111111111</v>
      </c>
      <c r="H108" s="37">
        <v>43854</v>
      </c>
      <c r="I108" s="35"/>
      <c r="J108" s="35" t="s">
        <v>34</v>
      </c>
      <c r="K108" s="35" t="s">
        <v>5706</v>
      </c>
      <c r="L108" s="35" t="s">
        <v>5461</v>
      </c>
      <c r="M108" s="35"/>
      <c r="N108" s="35" t="s">
        <v>5477</v>
      </c>
      <c r="O108" s="35"/>
      <c r="P108" s="35"/>
      <c r="Q108" s="35"/>
      <c r="R108" s="35"/>
      <c r="S108" s="35"/>
      <c r="T108" s="36">
        <v>43854.372916666667</v>
      </c>
      <c r="U108" s="35"/>
      <c r="V108" s="35">
        <v>0</v>
      </c>
      <c r="W108" s="35"/>
      <c r="X108" s="35"/>
      <c r="Y108" s="35">
        <v>0</v>
      </c>
      <c r="Z108" s="35"/>
      <c r="AA108" s="35">
        <v>1241</v>
      </c>
      <c r="AB108" s="35" t="s">
        <v>5710</v>
      </c>
      <c r="AC108" s="59" t="s">
        <v>5472</v>
      </c>
    </row>
    <row r="109" spans="1:29" ht="15.75" thickBot="1" x14ac:dyDescent="0.3">
      <c r="A109" s="58" t="s">
        <v>3491</v>
      </c>
      <c r="B109" s="38" t="s">
        <v>5473</v>
      </c>
      <c r="C109" s="38" t="s">
        <v>5468</v>
      </c>
      <c r="D109" s="38" t="s">
        <v>5474</v>
      </c>
      <c r="E109" s="38" t="s">
        <v>5705</v>
      </c>
      <c r="F109" s="38"/>
      <c r="G109" s="39">
        <v>43857.367361111108</v>
      </c>
      <c r="H109" s="40">
        <v>43857</v>
      </c>
      <c r="I109" s="38"/>
      <c r="J109" s="38" t="s">
        <v>34</v>
      </c>
      <c r="K109" s="38" t="s">
        <v>5706</v>
      </c>
      <c r="L109" s="38" t="s">
        <v>5461</v>
      </c>
      <c r="M109" s="38"/>
      <c r="N109" s="38" t="s">
        <v>5477</v>
      </c>
      <c r="O109" s="38"/>
      <c r="P109" s="38"/>
      <c r="Q109" s="38"/>
      <c r="R109" s="38"/>
      <c r="S109" s="38"/>
      <c r="T109" s="39">
        <v>43857.504166666666</v>
      </c>
      <c r="U109" s="38"/>
      <c r="V109" s="38">
        <v>0</v>
      </c>
      <c r="W109" s="38"/>
      <c r="X109" s="38"/>
      <c r="Y109" s="38">
        <v>0</v>
      </c>
      <c r="Z109" s="38"/>
      <c r="AA109" s="38">
        <v>197</v>
      </c>
      <c r="AB109" s="38" t="s">
        <v>5711</v>
      </c>
      <c r="AC109" s="60" t="s">
        <v>5472</v>
      </c>
    </row>
    <row r="110" spans="1:29" ht="15.75" thickBot="1" x14ac:dyDescent="0.3">
      <c r="A110" s="57" t="s">
        <v>3632</v>
      </c>
      <c r="B110" s="35" t="s">
        <v>5473</v>
      </c>
      <c r="C110" s="35" t="s">
        <v>5468</v>
      </c>
      <c r="D110" s="35" t="s">
        <v>5474</v>
      </c>
      <c r="E110" s="35" t="s">
        <v>5705</v>
      </c>
      <c r="F110" s="35"/>
      <c r="G110" s="36">
        <v>43857.640277777777</v>
      </c>
      <c r="H110" s="37">
        <v>43859</v>
      </c>
      <c r="I110" s="35"/>
      <c r="J110" s="35" t="s">
        <v>34</v>
      </c>
      <c r="K110" s="35" t="s">
        <v>5706</v>
      </c>
      <c r="L110" s="35" t="s">
        <v>5461</v>
      </c>
      <c r="M110" s="35"/>
      <c r="N110" s="35" t="s">
        <v>5477</v>
      </c>
      <c r="O110" s="35"/>
      <c r="P110" s="35"/>
      <c r="Q110" s="35"/>
      <c r="R110" s="35"/>
      <c r="S110" s="35"/>
      <c r="T110" s="36">
        <v>43857.692361111112</v>
      </c>
      <c r="U110" s="35"/>
      <c r="V110" s="35">
        <v>0</v>
      </c>
      <c r="W110" s="35"/>
      <c r="X110" s="35"/>
      <c r="Y110" s="35">
        <v>0</v>
      </c>
      <c r="Z110" s="35"/>
      <c r="AA110" s="35">
        <v>75</v>
      </c>
      <c r="AB110" s="35" t="s">
        <v>5676</v>
      </c>
      <c r="AC110" s="59" t="s">
        <v>5472</v>
      </c>
    </row>
    <row r="111" spans="1:29" ht="15.75" thickBot="1" x14ac:dyDescent="0.3">
      <c r="A111" s="58" t="s">
        <v>3871</v>
      </c>
      <c r="B111" s="38" t="s">
        <v>5473</v>
      </c>
      <c r="C111" s="38" t="s">
        <v>5468</v>
      </c>
      <c r="D111" s="38" t="s">
        <v>5474</v>
      </c>
      <c r="E111" s="38" t="s">
        <v>5705</v>
      </c>
      <c r="F111" s="38"/>
      <c r="G111" s="39">
        <v>43859.368750000001</v>
      </c>
      <c r="H111" s="40">
        <v>43859</v>
      </c>
      <c r="I111" s="38"/>
      <c r="J111" s="38" t="s">
        <v>34</v>
      </c>
      <c r="K111" s="38" t="s">
        <v>5706</v>
      </c>
      <c r="L111" s="38" t="s">
        <v>5461</v>
      </c>
      <c r="M111" s="38"/>
      <c r="N111" s="38" t="s">
        <v>5477</v>
      </c>
      <c r="O111" s="38"/>
      <c r="P111" s="38"/>
      <c r="Q111" s="38"/>
      <c r="R111" s="38"/>
      <c r="S111" s="38"/>
      <c r="T111" s="39">
        <v>43859.529166666667</v>
      </c>
      <c r="U111" s="38"/>
      <c r="V111" s="38">
        <v>0</v>
      </c>
      <c r="W111" s="38"/>
      <c r="X111" s="38"/>
      <c r="Y111" s="38">
        <v>0</v>
      </c>
      <c r="Z111" s="38"/>
      <c r="AA111" s="38">
        <v>231</v>
      </c>
      <c r="AB111" s="38" t="s">
        <v>5712</v>
      </c>
      <c r="AC111" s="60" t="s">
        <v>5472</v>
      </c>
    </row>
    <row r="112" spans="1:29" ht="15.75" thickBot="1" x14ac:dyDescent="0.3">
      <c r="A112" s="57" t="s">
        <v>4012</v>
      </c>
      <c r="B112" s="35" t="s">
        <v>5473</v>
      </c>
      <c r="C112" s="35" t="s">
        <v>5468</v>
      </c>
      <c r="D112" s="35" t="s">
        <v>5474</v>
      </c>
      <c r="E112" s="35" t="s">
        <v>5705</v>
      </c>
      <c r="F112" s="35"/>
      <c r="G112" s="36">
        <v>43859.657638888886</v>
      </c>
      <c r="H112" s="37">
        <v>43860</v>
      </c>
      <c r="I112" s="35"/>
      <c r="J112" s="35" t="s">
        <v>34</v>
      </c>
      <c r="K112" s="35" t="s">
        <v>5706</v>
      </c>
      <c r="L112" s="35" t="s">
        <v>5461</v>
      </c>
      <c r="M112" s="35"/>
      <c r="N112" s="35" t="s">
        <v>5477</v>
      </c>
      <c r="O112" s="35"/>
      <c r="P112" s="35"/>
      <c r="Q112" s="35"/>
      <c r="R112" s="35"/>
      <c r="S112" s="35"/>
      <c r="T112" s="36">
        <v>43860.5</v>
      </c>
      <c r="U112" s="35"/>
      <c r="V112" s="35">
        <v>0</v>
      </c>
      <c r="W112" s="35"/>
      <c r="X112" s="35"/>
      <c r="Y112" s="35">
        <v>0</v>
      </c>
      <c r="Z112" s="35"/>
      <c r="AA112" s="35">
        <v>1213</v>
      </c>
      <c r="AB112" s="35" t="s">
        <v>5713</v>
      </c>
      <c r="AC112" s="59" t="s">
        <v>5472</v>
      </c>
    </row>
    <row r="113" spans="1:29" ht="15.75" thickBot="1" x14ac:dyDescent="0.3">
      <c r="A113" s="58" t="s">
        <v>5714</v>
      </c>
      <c r="B113" s="38" t="s">
        <v>5473</v>
      </c>
      <c r="C113" s="38" t="s">
        <v>5468</v>
      </c>
      <c r="D113" s="38" t="s">
        <v>5474</v>
      </c>
      <c r="E113" s="38" t="s">
        <v>5705</v>
      </c>
      <c r="F113" s="38"/>
      <c r="G113" s="39">
        <v>43861.369444444441</v>
      </c>
      <c r="H113" s="40">
        <v>43861</v>
      </c>
      <c r="I113" s="38"/>
      <c r="J113" s="38" t="s">
        <v>34</v>
      </c>
      <c r="K113" s="38" t="s">
        <v>5706</v>
      </c>
      <c r="L113" s="38" t="s">
        <v>5461</v>
      </c>
      <c r="M113" s="38"/>
      <c r="N113" s="38" t="s">
        <v>5477</v>
      </c>
      <c r="O113" s="38"/>
      <c r="P113" s="38"/>
      <c r="Q113" s="38"/>
      <c r="R113" s="38"/>
      <c r="S113" s="38"/>
      <c r="T113" s="39">
        <v>43861.443749999999</v>
      </c>
      <c r="U113" s="38"/>
      <c r="V113" s="38">
        <v>0</v>
      </c>
      <c r="W113" s="38"/>
      <c r="X113" s="38"/>
      <c r="Y113" s="38">
        <v>0</v>
      </c>
      <c r="Z113" s="38"/>
      <c r="AA113" s="38">
        <v>107</v>
      </c>
      <c r="AB113" s="38" t="s">
        <v>5715</v>
      </c>
      <c r="AC113" s="60" t="s">
        <v>5472</v>
      </c>
    </row>
    <row r="114" spans="1:29" ht="15.75" thickBot="1" x14ac:dyDescent="0.3">
      <c r="A114" s="57" t="s">
        <v>5716</v>
      </c>
      <c r="B114" s="35" t="s">
        <v>5473</v>
      </c>
      <c r="C114" s="35" t="s">
        <v>5468</v>
      </c>
      <c r="D114" s="35" t="s">
        <v>5474</v>
      </c>
      <c r="E114" s="35" t="s">
        <v>5705</v>
      </c>
      <c r="F114" s="35"/>
      <c r="G114" s="36">
        <v>43864.362500000003</v>
      </c>
      <c r="H114" s="37">
        <v>43864</v>
      </c>
      <c r="I114" s="35"/>
      <c r="J114" s="35" t="s">
        <v>34</v>
      </c>
      <c r="K114" s="35" t="s">
        <v>5706</v>
      </c>
      <c r="L114" s="35" t="s">
        <v>5461</v>
      </c>
      <c r="M114" s="35"/>
      <c r="N114" s="35" t="s">
        <v>5477</v>
      </c>
      <c r="O114" s="35"/>
      <c r="P114" s="35"/>
      <c r="Q114" s="35"/>
      <c r="R114" s="35"/>
      <c r="S114" s="35"/>
      <c r="T114" s="36">
        <v>43864.363888888889</v>
      </c>
      <c r="U114" s="35"/>
      <c r="V114" s="35">
        <v>0</v>
      </c>
      <c r="W114" s="35"/>
      <c r="X114" s="35"/>
      <c r="Y114" s="35">
        <v>0</v>
      </c>
      <c r="Z114" s="35"/>
      <c r="AA114" s="35">
        <v>2</v>
      </c>
      <c r="AB114" s="43">
        <v>462962962.96296</v>
      </c>
      <c r="AC114" s="59" t="s">
        <v>5472</v>
      </c>
    </row>
    <row r="115" spans="1:29" ht="15.75" thickBot="1" x14ac:dyDescent="0.3">
      <c r="A115" s="57" t="s">
        <v>3451</v>
      </c>
      <c r="B115" s="38" t="s">
        <v>5473</v>
      </c>
      <c r="C115" s="35" t="s">
        <v>5468</v>
      </c>
      <c r="D115" s="35" t="s">
        <v>5474</v>
      </c>
      <c r="E115" s="35" t="s">
        <v>5705</v>
      </c>
      <c r="F115" s="35"/>
      <c r="G115" s="36">
        <v>43864.648113425923</v>
      </c>
      <c r="H115" s="37">
        <v>43854</v>
      </c>
      <c r="I115" s="35"/>
      <c r="J115" s="35" t="s">
        <v>34</v>
      </c>
      <c r="K115" s="35"/>
      <c r="L115" s="35" t="s">
        <v>5465</v>
      </c>
      <c r="M115" s="35"/>
      <c r="N115" s="35"/>
      <c r="O115" s="35"/>
      <c r="P115" s="35"/>
      <c r="Q115" s="35"/>
      <c r="R115" s="35"/>
      <c r="S115" s="35"/>
      <c r="T115" s="36">
        <v>43854.693749999999</v>
      </c>
      <c r="U115" s="35"/>
      <c r="V115" s="35">
        <v>0</v>
      </c>
      <c r="W115" s="35"/>
      <c r="X115" s="35">
        <v>0</v>
      </c>
      <c r="Y115" s="35">
        <v>0</v>
      </c>
      <c r="Z115" s="35" t="s">
        <v>5573</v>
      </c>
      <c r="AA115" s="35"/>
      <c r="AB115" s="35">
        <v>0</v>
      </c>
      <c r="AC115" s="59"/>
    </row>
    <row r="116" spans="1:29" ht="15.75" thickBot="1" x14ac:dyDescent="0.3">
      <c r="A116" s="58" t="s">
        <v>2546</v>
      </c>
      <c r="B116" s="38" t="s">
        <v>5473</v>
      </c>
      <c r="C116" s="38" t="s">
        <v>5468</v>
      </c>
      <c r="D116" s="38" t="s">
        <v>5474</v>
      </c>
      <c r="E116" s="38" t="s">
        <v>5717</v>
      </c>
      <c r="F116" s="38"/>
      <c r="G116" s="39">
        <v>43850.428472222222</v>
      </c>
      <c r="H116" s="40">
        <v>43850</v>
      </c>
      <c r="I116" s="38"/>
      <c r="J116" s="38" t="s">
        <v>34</v>
      </c>
      <c r="K116" s="38" t="s">
        <v>5718</v>
      </c>
      <c r="L116" s="38" t="s">
        <v>5461</v>
      </c>
      <c r="M116" s="38"/>
      <c r="N116" s="38" t="s">
        <v>5477</v>
      </c>
      <c r="O116" s="38"/>
      <c r="P116" s="38"/>
      <c r="Q116" s="38"/>
      <c r="R116" s="38"/>
      <c r="S116" s="38"/>
      <c r="T116" s="39">
        <v>43850.431250000001</v>
      </c>
      <c r="U116" s="38"/>
      <c r="V116" s="38">
        <v>0</v>
      </c>
      <c r="W116" s="38"/>
      <c r="X116" s="38"/>
      <c r="Y116" s="38">
        <v>0</v>
      </c>
      <c r="Z116" s="38"/>
      <c r="AA116" s="38">
        <v>4</v>
      </c>
      <c r="AB116" s="41">
        <v>925925925.92593002</v>
      </c>
      <c r="AC116" s="60" t="s">
        <v>5472</v>
      </c>
    </row>
    <row r="117" spans="1:29" ht="15.75" thickBot="1" x14ac:dyDescent="0.3">
      <c r="A117" s="57" t="s">
        <v>1885</v>
      </c>
      <c r="B117" s="35" t="s">
        <v>5473</v>
      </c>
      <c r="C117" s="35" t="s">
        <v>5468</v>
      </c>
      <c r="D117" s="35" t="s">
        <v>5474</v>
      </c>
      <c r="E117" s="35" t="s">
        <v>5719</v>
      </c>
      <c r="F117" s="35"/>
      <c r="G117" s="36">
        <v>43845.761805555558</v>
      </c>
      <c r="H117" s="37">
        <v>43846</v>
      </c>
      <c r="I117" s="35"/>
      <c r="J117" s="35" t="s">
        <v>34</v>
      </c>
      <c r="K117" s="35" t="s">
        <v>5720</v>
      </c>
      <c r="L117" s="35" t="s">
        <v>5461</v>
      </c>
      <c r="M117" s="35"/>
      <c r="N117" s="35" t="s">
        <v>5477</v>
      </c>
      <c r="O117" s="35"/>
      <c r="P117" s="35"/>
      <c r="Q117" s="35"/>
      <c r="R117" s="35"/>
      <c r="S117" s="35"/>
      <c r="T117" s="36">
        <v>43846.340277777781</v>
      </c>
      <c r="U117" s="35"/>
      <c r="V117" s="35">
        <v>0</v>
      </c>
      <c r="W117" s="35"/>
      <c r="X117" s="35">
        <v>833</v>
      </c>
      <c r="Y117" s="35" t="s">
        <v>5721</v>
      </c>
      <c r="Z117" s="35" t="s">
        <v>5482</v>
      </c>
      <c r="AA117" s="35"/>
      <c r="AB117" s="35">
        <v>0</v>
      </c>
      <c r="AC117" s="59"/>
    </row>
    <row r="118" spans="1:29" ht="15.75" thickBot="1" x14ac:dyDescent="0.3">
      <c r="A118" s="58" t="s">
        <v>2098</v>
      </c>
      <c r="B118" s="38" t="s">
        <v>5473</v>
      </c>
      <c r="C118" s="38" t="s">
        <v>5468</v>
      </c>
      <c r="D118" s="38" t="s">
        <v>5474</v>
      </c>
      <c r="E118" s="38" t="s">
        <v>5719</v>
      </c>
      <c r="F118" s="38"/>
      <c r="G118" s="39">
        <v>43847.338194444441</v>
      </c>
      <c r="H118" s="40">
        <v>43847</v>
      </c>
      <c r="I118" s="38"/>
      <c r="J118" s="38" t="s">
        <v>34</v>
      </c>
      <c r="K118" s="38" t="s">
        <v>5720</v>
      </c>
      <c r="L118" s="38" t="s">
        <v>5461</v>
      </c>
      <c r="M118" s="38"/>
      <c r="N118" s="38" t="s">
        <v>5477</v>
      </c>
      <c r="O118" s="38"/>
      <c r="P118" s="38"/>
      <c r="Q118" s="38"/>
      <c r="R118" s="38"/>
      <c r="S118" s="38"/>
      <c r="T118" s="39">
        <v>43847.340277777781</v>
      </c>
      <c r="U118" s="38"/>
      <c r="V118" s="38">
        <v>0</v>
      </c>
      <c r="W118" s="38"/>
      <c r="X118" s="38">
        <v>3</v>
      </c>
      <c r="Y118" s="41">
        <v>694444444.44444001</v>
      </c>
      <c r="Z118" s="38" t="s">
        <v>5482</v>
      </c>
      <c r="AA118" s="38"/>
      <c r="AB118" s="38">
        <v>0</v>
      </c>
      <c r="AC118" s="60"/>
    </row>
    <row r="119" spans="1:29" ht="15.75" thickBot="1" x14ac:dyDescent="0.3">
      <c r="A119" s="57" t="s">
        <v>507</v>
      </c>
      <c r="B119" s="35" t="s">
        <v>5473</v>
      </c>
      <c r="C119" s="35" t="s">
        <v>5468</v>
      </c>
      <c r="D119" s="35" t="s">
        <v>5474</v>
      </c>
      <c r="E119" s="35" t="s">
        <v>5722</v>
      </c>
      <c r="F119" s="35"/>
      <c r="G119" s="36">
        <v>43838.506249999999</v>
      </c>
      <c r="H119" s="37">
        <v>43840</v>
      </c>
      <c r="I119" s="35"/>
      <c r="J119" s="35" t="s">
        <v>34</v>
      </c>
      <c r="K119" s="35" t="s">
        <v>5723</v>
      </c>
      <c r="L119" s="35" t="s">
        <v>5461</v>
      </c>
      <c r="M119" s="35"/>
      <c r="N119" s="35" t="s">
        <v>5477</v>
      </c>
      <c r="O119" s="35" t="s">
        <v>5724</v>
      </c>
      <c r="P119" s="36">
        <v>43838.552777777775</v>
      </c>
      <c r="Q119" s="36">
        <v>43840.354861111111</v>
      </c>
      <c r="R119" s="35"/>
      <c r="S119" s="35"/>
      <c r="T119" s="36">
        <v>43840.354861111111</v>
      </c>
      <c r="U119" s="35">
        <v>2662</v>
      </c>
      <c r="V119" s="35" t="s">
        <v>5725</v>
      </c>
      <c r="W119" s="35" t="s">
        <v>5497</v>
      </c>
      <c r="X119" s="35"/>
      <c r="Y119" s="35">
        <v>0</v>
      </c>
      <c r="Z119" s="35"/>
      <c r="AA119" s="35"/>
      <c r="AB119" s="35">
        <v>0</v>
      </c>
      <c r="AC119" s="59"/>
    </row>
    <row r="120" spans="1:29" ht="15.75" thickBot="1" x14ac:dyDescent="0.3">
      <c r="A120" s="58" t="s">
        <v>3671</v>
      </c>
      <c r="B120" s="38" t="s">
        <v>5473</v>
      </c>
      <c r="C120" s="38" t="s">
        <v>5468</v>
      </c>
      <c r="D120" s="38" t="s">
        <v>5474</v>
      </c>
      <c r="E120" s="38" t="s">
        <v>5722</v>
      </c>
      <c r="F120" s="38"/>
      <c r="G120" s="39">
        <v>43858.368750000001</v>
      </c>
      <c r="H120" s="40">
        <v>43858</v>
      </c>
      <c r="I120" s="38"/>
      <c r="J120" s="38" t="s">
        <v>34</v>
      </c>
      <c r="K120" s="38" t="s">
        <v>5723</v>
      </c>
      <c r="L120" s="38" t="s">
        <v>5461</v>
      </c>
      <c r="M120" s="38"/>
      <c r="N120" s="38" t="s">
        <v>5477</v>
      </c>
      <c r="O120" s="38" t="s">
        <v>5726</v>
      </c>
      <c r="P120" s="39">
        <v>43858.487500000003</v>
      </c>
      <c r="Q120" s="39">
        <v>43858.481249999997</v>
      </c>
      <c r="R120" s="38"/>
      <c r="S120" s="38"/>
      <c r="T120" s="39">
        <v>43858.481249999997</v>
      </c>
      <c r="U120" s="38">
        <v>23</v>
      </c>
      <c r="V120" s="38" t="s">
        <v>5727</v>
      </c>
      <c r="W120" s="38" t="s">
        <v>5497</v>
      </c>
      <c r="X120" s="38"/>
      <c r="Y120" s="38">
        <v>0</v>
      </c>
      <c r="Z120" s="38"/>
      <c r="AA120" s="38">
        <v>139</v>
      </c>
      <c r="AB120" s="38" t="s">
        <v>5728</v>
      </c>
      <c r="AC120" s="60" t="s">
        <v>5485</v>
      </c>
    </row>
    <row r="121" spans="1:29" ht="15.75" thickBot="1" x14ac:dyDescent="0.3">
      <c r="A121" s="57" t="s">
        <v>1755</v>
      </c>
      <c r="B121" s="35" t="s">
        <v>5473</v>
      </c>
      <c r="C121" s="35" t="s">
        <v>5457</v>
      </c>
      <c r="D121" s="35" t="s">
        <v>5729</v>
      </c>
      <c r="E121" s="35" t="s">
        <v>5729</v>
      </c>
      <c r="F121" s="35"/>
      <c r="G121" s="36">
        <v>43845.67291666667</v>
      </c>
      <c r="H121" s="37">
        <v>43845</v>
      </c>
      <c r="I121" s="35"/>
      <c r="J121" s="35" t="s">
        <v>34</v>
      </c>
      <c r="K121" s="35" t="s">
        <v>5730</v>
      </c>
      <c r="L121" s="35" t="s">
        <v>5461</v>
      </c>
      <c r="M121" s="35"/>
      <c r="N121" s="35" t="s">
        <v>5731</v>
      </c>
      <c r="O121" s="35"/>
      <c r="P121" s="35"/>
      <c r="Q121" s="35"/>
      <c r="R121" s="35"/>
      <c r="S121" s="35"/>
      <c r="T121" s="36">
        <v>43845.68472222222</v>
      </c>
      <c r="U121" s="35"/>
      <c r="V121" s="35">
        <v>0</v>
      </c>
      <c r="W121" s="35"/>
      <c r="X121" s="35">
        <v>17</v>
      </c>
      <c r="Y121" s="35" t="s">
        <v>5732</v>
      </c>
      <c r="Z121" s="35" t="s">
        <v>5556</v>
      </c>
      <c r="AA121" s="35"/>
      <c r="AB121" s="35">
        <v>0</v>
      </c>
      <c r="AC121" s="59"/>
    </row>
    <row r="122" spans="1:29" ht="15.75" thickBot="1" x14ac:dyDescent="0.3">
      <c r="A122" s="58" t="s">
        <v>2964</v>
      </c>
      <c r="B122" s="38" t="s">
        <v>5473</v>
      </c>
      <c r="C122" s="38" t="s">
        <v>5457</v>
      </c>
      <c r="D122" s="38" t="s">
        <v>5729</v>
      </c>
      <c r="E122" s="38" t="s">
        <v>5729</v>
      </c>
      <c r="F122" s="38"/>
      <c r="G122" s="39">
        <v>43852.510416666664</v>
      </c>
      <c r="H122" s="40">
        <v>43852</v>
      </c>
      <c r="I122" s="38"/>
      <c r="J122" s="38" t="s">
        <v>34</v>
      </c>
      <c r="K122" s="38" t="s">
        <v>5730</v>
      </c>
      <c r="L122" s="38" t="s">
        <v>5461</v>
      </c>
      <c r="M122" s="38"/>
      <c r="N122" s="38" t="s">
        <v>5731</v>
      </c>
      <c r="O122" s="38"/>
      <c r="P122" s="38"/>
      <c r="Q122" s="38"/>
      <c r="R122" s="38"/>
      <c r="S122" s="38"/>
      <c r="T122" s="39">
        <v>43852.743055555555</v>
      </c>
      <c r="U122" s="38"/>
      <c r="V122" s="38">
        <v>0</v>
      </c>
      <c r="W122" s="38"/>
      <c r="X122" s="38">
        <v>301</v>
      </c>
      <c r="Y122" s="38" t="s">
        <v>5733</v>
      </c>
      <c r="Z122" s="38" t="s">
        <v>5573</v>
      </c>
      <c r="AA122" s="38">
        <v>34</v>
      </c>
      <c r="AB122" s="38" t="s">
        <v>5734</v>
      </c>
      <c r="AC122" s="60" t="s">
        <v>5485</v>
      </c>
    </row>
    <row r="123" spans="1:29" ht="15.75" thickBot="1" x14ac:dyDescent="0.3">
      <c r="A123" s="57" t="s">
        <v>3209</v>
      </c>
      <c r="B123" s="35" t="s">
        <v>5473</v>
      </c>
      <c r="C123" s="35" t="s">
        <v>5457</v>
      </c>
      <c r="D123" s="35" t="s">
        <v>5729</v>
      </c>
      <c r="E123" s="35" t="s">
        <v>5729</v>
      </c>
      <c r="F123" s="35"/>
      <c r="G123" s="36">
        <v>43853.563194444447</v>
      </c>
      <c r="H123" s="37">
        <v>43853</v>
      </c>
      <c r="I123" s="35"/>
      <c r="J123" s="35" t="s">
        <v>34</v>
      </c>
      <c r="K123" s="35" t="s">
        <v>5730</v>
      </c>
      <c r="L123" s="35" t="s">
        <v>5461</v>
      </c>
      <c r="M123" s="35"/>
      <c r="N123" s="35" t="s">
        <v>5731</v>
      </c>
      <c r="O123" s="35"/>
      <c r="P123" s="35"/>
      <c r="Q123" s="35"/>
      <c r="R123" s="35"/>
      <c r="S123" s="35"/>
      <c r="T123" s="36">
        <v>43853.736805555556</v>
      </c>
      <c r="U123" s="35"/>
      <c r="V123" s="35">
        <v>0</v>
      </c>
      <c r="W123" s="35"/>
      <c r="X123" s="35"/>
      <c r="Y123" s="35">
        <v>0</v>
      </c>
      <c r="Z123" s="35"/>
      <c r="AA123" s="35">
        <v>250</v>
      </c>
      <c r="AB123" s="35" t="s">
        <v>5735</v>
      </c>
      <c r="AC123" s="59" t="s">
        <v>5472</v>
      </c>
    </row>
    <row r="124" spans="1:29" ht="15.75" thickBot="1" x14ac:dyDescent="0.3">
      <c r="A124" s="58" t="s">
        <v>2998</v>
      </c>
      <c r="B124" s="38" t="s">
        <v>5473</v>
      </c>
      <c r="C124" s="38" t="s">
        <v>5468</v>
      </c>
      <c r="D124" s="38" t="s">
        <v>5729</v>
      </c>
      <c r="E124" s="38" t="s">
        <v>5736</v>
      </c>
      <c r="F124" s="38"/>
      <c r="G124" s="39">
        <v>43852.525000000001</v>
      </c>
      <c r="H124" s="40">
        <v>43852</v>
      </c>
      <c r="I124" s="38"/>
      <c r="J124" s="38" t="s">
        <v>34</v>
      </c>
      <c r="K124" s="38" t="s">
        <v>5737</v>
      </c>
      <c r="L124" s="38" t="s">
        <v>5461</v>
      </c>
      <c r="M124" s="38"/>
      <c r="N124" s="38" t="s">
        <v>5738</v>
      </c>
      <c r="O124" s="38"/>
      <c r="P124" s="38"/>
      <c r="Q124" s="38"/>
      <c r="R124" s="38"/>
      <c r="S124" s="38"/>
      <c r="T124" s="39">
        <v>43852.585416666669</v>
      </c>
      <c r="U124" s="38"/>
      <c r="V124" s="38">
        <v>0</v>
      </c>
      <c r="W124" s="38"/>
      <c r="X124" s="38"/>
      <c r="Y124" s="38">
        <v>0</v>
      </c>
      <c r="Z124" s="38"/>
      <c r="AA124" s="38">
        <v>87</v>
      </c>
      <c r="AB124" s="38" t="s">
        <v>5739</v>
      </c>
      <c r="AC124" s="60" t="s">
        <v>5472</v>
      </c>
    </row>
    <row r="125" spans="1:29" ht="15.75" thickBot="1" x14ac:dyDescent="0.3">
      <c r="A125" s="57" t="s">
        <v>3229</v>
      </c>
      <c r="B125" s="35" t="s">
        <v>5473</v>
      </c>
      <c r="C125" s="35" t="s">
        <v>5468</v>
      </c>
      <c r="D125" s="35" t="s">
        <v>5729</v>
      </c>
      <c r="E125" s="35" t="s">
        <v>5736</v>
      </c>
      <c r="F125" s="35"/>
      <c r="G125" s="36">
        <v>43853.511111111111</v>
      </c>
      <c r="H125" s="37">
        <v>43854</v>
      </c>
      <c r="I125" s="35"/>
      <c r="J125" s="35" t="s">
        <v>34</v>
      </c>
      <c r="K125" s="35" t="s">
        <v>5737</v>
      </c>
      <c r="L125" s="35" t="s">
        <v>5461</v>
      </c>
      <c r="M125" s="35"/>
      <c r="N125" s="35" t="s">
        <v>5738</v>
      </c>
      <c r="O125" s="35"/>
      <c r="P125" s="35"/>
      <c r="Q125" s="35"/>
      <c r="R125" s="35"/>
      <c r="S125" s="35"/>
      <c r="T125" s="36">
        <v>43853.551388888889</v>
      </c>
      <c r="U125" s="35"/>
      <c r="V125" s="35">
        <v>0</v>
      </c>
      <c r="W125" s="35"/>
      <c r="X125" s="35"/>
      <c r="Y125" s="35">
        <v>0</v>
      </c>
      <c r="Z125" s="35"/>
      <c r="AA125" s="35">
        <v>58</v>
      </c>
      <c r="AB125" s="35" t="s">
        <v>5740</v>
      </c>
      <c r="AC125" s="59" t="s">
        <v>5472</v>
      </c>
    </row>
    <row r="126" spans="1:29" ht="15.75" thickBot="1" x14ac:dyDescent="0.3">
      <c r="A126" s="58" t="s">
        <v>2313</v>
      </c>
      <c r="B126" s="38" t="s">
        <v>5456</v>
      </c>
      <c r="C126" s="38" t="s">
        <v>5468</v>
      </c>
      <c r="D126" s="38" t="s">
        <v>5729</v>
      </c>
      <c r="E126" s="38" t="s">
        <v>5741</v>
      </c>
      <c r="F126" s="38"/>
      <c r="G126" s="39">
        <v>43847.675000000003</v>
      </c>
      <c r="H126" s="40">
        <v>43850</v>
      </c>
      <c r="I126" s="38"/>
      <c r="J126" s="38" t="s">
        <v>34</v>
      </c>
      <c r="K126" s="38" t="s">
        <v>5742</v>
      </c>
      <c r="L126" s="38" t="s">
        <v>5461</v>
      </c>
      <c r="M126" s="38"/>
      <c r="N126" s="38" t="s">
        <v>5462</v>
      </c>
      <c r="O126" s="38"/>
      <c r="P126" s="38"/>
      <c r="Q126" s="38"/>
      <c r="R126" s="38"/>
      <c r="S126" s="38"/>
      <c r="T126" s="39">
        <v>43850.318055555559</v>
      </c>
      <c r="U126" s="38"/>
      <c r="V126" s="38">
        <v>0</v>
      </c>
      <c r="W126" s="38"/>
      <c r="X126" s="38">
        <v>3806</v>
      </c>
      <c r="Y126" s="38" t="s">
        <v>5743</v>
      </c>
      <c r="Z126" s="38" t="s">
        <v>5467</v>
      </c>
      <c r="AA126" s="38"/>
      <c r="AB126" s="38">
        <v>0</v>
      </c>
      <c r="AC126" s="60"/>
    </row>
    <row r="127" spans="1:29" ht="15.75" thickBot="1" x14ac:dyDescent="0.3">
      <c r="A127" s="57" t="s">
        <v>2892</v>
      </c>
      <c r="B127" s="35" t="s">
        <v>5456</v>
      </c>
      <c r="C127" s="35" t="s">
        <v>5468</v>
      </c>
      <c r="D127" s="35" t="s">
        <v>5729</v>
      </c>
      <c r="E127" s="35" t="s">
        <v>5741</v>
      </c>
      <c r="F127" s="35"/>
      <c r="G127" s="36">
        <v>43852.369444444441</v>
      </c>
      <c r="H127" s="37">
        <v>43854</v>
      </c>
      <c r="I127" s="35"/>
      <c r="J127" s="35" t="s">
        <v>34</v>
      </c>
      <c r="K127" s="35" t="s">
        <v>5742</v>
      </c>
      <c r="L127" s="35" t="s">
        <v>5461</v>
      </c>
      <c r="M127" s="35"/>
      <c r="N127" s="35" t="s">
        <v>5462</v>
      </c>
      <c r="O127" s="35"/>
      <c r="P127" s="35"/>
      <c r="Q127" s="35"/>
      <c r="R127" s="35"/>
      <c r="S127" s="35"/>
      <c r="T127" s="36">
        <v>43854.313194444447</v>
      </c>
      <c r="U127" s="35"/>
      <c r="V127" s="35">
        <v>0</v>
      </c>
      <c r="W127" s="35"/>
      <c r="X127" s="35"/>
      <c r="Y127" s="35">
        <v>0</v>
      </c>
      <c r="Z127" s="35"/>
      <c r="AA127" s="35">
        <v>2799</v>
      </c>
      <c r="AB127" s="35" t="s">
        <v>5744</v>
      </c>
      <c r="AC127" s="59" t="s">
        <v>5472</v>
      </c>
    </row>
    <row r="128" spans="1:29" ht="15.75" thickBot="1" x14ac:dyDescent="0.3">
      <c r="A128" s="58" t="s">
        <v>2004</v>
      </c>
      <c r="B128" s="38" t="s">
        <v>5473</v>
      </c>
      <c r="C128" s="38" t="s">
        <v>5468</v>
      </c>
      <c r="D128" s="38" t="s">
        <v>5729</v>
      </c>
      <c r="E128" s="38" t="s">
        <v>5745</v>
      </c>
      <c r="F128" s="38"/>
      <c r="G128" s="39">
        <v>43846.450694444444</v>
      </c>
      <c r="H128" s="40">
        <v>43846</v>
      </c>
      <c r="I128" s="38"/>
      <c r="J128" s="38" t="s">
        <v>34</v>
      </c>
      <c r="K128" s="38" t="s">
        <v>5746</v>
      </c>
      <c r="L128" s="38" t="s">
        <v>5461</v>
      </c>
      <c r="M128" s="38"/>
      <c r="N128" s="38" t="s">
        <v>5747</v>
      </c>
      <c r="O128" s="38"/>
      <c r="P128" s="38"/>
      <c r="Q128" s="38"/>
      <c r="R128" s="38"/>
      <c r="S128" s="38"/>
      <c r="T128" s="39">
        <v>43846.451388888891</v>
      </c>
      <c r="U128" s="38"/>
      <c r="V128" s="38">
        <v>0</v>
      </c>
      <c r="W128" s="38"/>
      <c r="X128" s="38"/>
      <c r="Y128" s="38">
        <v>0</v>
      </c>
      <c r="Z128" s="38"/>
      <c r="AA128" s="38">
        <v>1</v>
      </c>
      <c r="AB128" s="41">
        <v>231481481.48148</v>
      </c>
      <c r="AC128" s="60" t="s">
        <v>5472</v>
      </c>
    </row>
    <row r="129" spans="1:29" ht="15.75" thickBot="1" x14ac:dyDescent="0.3">
      <c r="A129" s="57" t="s">
        <v>2837</v>
      </c>
      <c r="B129" s="35" t="s">
        <v>5473</v>
      </c>
      <c r="C129" s="35" t="s">
        <v>5468</v>
      </c>
      <c r="D129" s="35" t="s">
        <v>5729</v>
      </c>
      <c r="E129" s="35" t="s">
        <v>5745</v>
      </c>
      <c r="F129" s="35"/>
      <c r="G129" s="36">
        <v>43852.368750000001</v>
      </c>
      <c r="H129" s="37">
        <v>43852</v>
      </c>
      <c r="I129" s="35"/>
      <c r="J129" s="35" t="s">
        <v>34</v>
      </c>
      <c r="K129" s="35" t="s">
        <v>5746</v>
      </c>
      <c r="L129" s="35" t="s">
        <v>5461</v>
      </c>
      <c r="M129" s="35"/>
      <c r="N129" s="35" t="s">
        <v>5747</v>
      </c>
      <c r="O129" s="35"/>
      <c r="P129" s="35"/>
      <c r="Q129" s="35"/>
      <c r="R129" s="35"/>
      <c r="S129" s="35"/>
      <c r="T129" s="36">
        <v>43852.747916666667</v>
      </c>
      <c r="U129" s="35"/>
      <c r="V129" s="35">
        <v>0</v>
      </c>
      <c r="W129" s="35"/>
      <c r="X129" s="35"/>
      <c r="Y129" s="35">
        <v>0</v>
      </c>
      <c r="Z129" s="35"/>
      <c r="AA129" s="35">
        <v>546</v>
      </c>
      <c r="AB129" s="35" t="s">
        <v>5748</v>
      </c>
      <c r="AC129" s="59" t="s">
        <v>5472</v>
      </c>
    </row>
    <row r="130" spans="1:29" ht="15.75" thickBot="1" x14ac:dyDescent="0.3">
      <c r="A130" s="58" t="s">
        <v>3130</v>
      </c>
      <c r="B130" s="38" t="s">
        <v>5473</v>
      </c>
      <c r="C130" s="38" t="s">
        <v>5468</v>
      </c>
      <c r="D130" s="38" t="s">
        <v>5729</v>
      </c>
      <c r="E130" s="38" t="s">
        <v>5745</v>
      </c>
      <c r="F130" s="38"/>
      <c r="G130" s="39">
        <v>43853.369444444441</v>
      </c>
      <c r="H130" s="40">
        <v>43853</v>
      </c>
      <c r="I130" s="38"/>
      <c r="J130" s="38" t="s">
        <v>34</v>
      </c>
      <c r="K130" s="38" t="s">
        <v>5746</v>
      </c>
      <c r="L130" s="38" t="s">
        <v>5461</v>
      </c>
      <c r="M130" s="38"/>
      <c r="N130" s="38" t="s">
        <v>5747</v>
      </c>
      <c r="O130" s="38"/>
      <c r="P130" s="38"/>
      <c r="Q130" s="38"/>
      <c r="R130" s="38"/>
      <c r="S130" s="38"/>
      <c r="T130" s="39">
        <v>43853.73333333333</v>
      </c>
      <c r="U130" s="38"/>
      <c r="V130" s="38">
        <v>0</v>
      </c>
      <c r="W130" s="38"/>
      <c r="X130" s="38"/>
      <c r="Y130" s="38">
        <v>0</v>
      </c>
      <c r="Z130" s="38"/>
      <c r="AA130" s="38">
        <v>524</v>
      </c>
      <c r="AB130" s="38" t="s">
        <v>5749</v>
      </c>
      <c r="AC130" s="60" t="s">
        <v>5472</v>
      </c>
    </row>
    <row r="131" spans="1:29" ht="15.75" thickBot="1" x14ac:dyDescent="0.3">
      <c r="A131" s="57" t="s">
        <v>2908</v>
      </c>
      <c r="B131" s="35" t="s">
        <v>5473</v>
      </c>
      <c r="C131" s="35" t="s">
        <v>5468</v>
      </c>
      <c r="D131" s="35" t="s">
        <v>5729</v>
      </c>
      <c r="E131" s="35" t="s">
        <v>5750</v>
      </c>
      <c r="F131" s="35"/>
      <c r="G131" s="36">
        <v>43852.422222222223</v>
      </c>
      <c r="H131" s="37">
        <v>43852</v>
      </c>
      <c r="I131" s="35"/>
      <c r="J131" s="35" t="s">
        <v>34</v>
      </c>
      <c r="K131" s="35" t="s">
        <v>5751</v>
      </c>
      <c r="L131" s="35" t="s">
        <v>5461</v>
      </c>
      <c r="M131" s="35"/>
      <c r="N131" s="35" t="s">
        <v>5738</v>
      </c>
      <c r="O131" s="35"/>
      <c r="P131" s="35"/>
      <c r="Q131" s="35"/>
      <c r="R131" s="35"/>
      <c r="S131" s="35"/>
      <c r="T131" s="36">
        <v>43852.738194444442</v>
      </c>
      <c r="U131" s="35"/>
      <c r="V131" s="35">
        <v>0</v>
      </c>
      <c r="W131" s="35"/>
      <c r="X131" s="35"/>
      <c r="Y131" s="35">
        <v>0</v>
      </c>
      <c r="Z131" s="35"/>
      <c r="AA131" s="35">
        <v>455</v>
      </c>
      <c r="AB131" s="35" t="s">
        <v>5752</v>
      </c>
      <c r="AC131" s="59" t="s">
        <v>5472</v>
      </c>
    </row>
    <row r="132" spans="1:29" ht="15.75" thickBot="1" x14ac:dyDescent="0.3">
      <c r="A132" s="58" t="s">
        <v>3157</v>
      </c>
      <c r="B132" s="38" t="s">
        <v>5473</v>
      </c>
      <c r="C132" s="38" t="s">
        <v>5468</v>
      </c>
      <c r="D132" s="38" t="s">
        <v>5729</v>
      </c>
      <c r="E132" s="38" t="s">
        <v>5750</v>
      </c>
      <c r="F132" s="38"/>
      <c r="G132" s="39">
        <v>43853.418055555558</v>
      </c>
      <c r="H132" s="40">
        <v>43853</v>
      </c>
      <c r="I132" s="38"/>
      <c r="J132" s="38" t="s">
        <v>34</v>
      </c>
      <c r="K132" s="38" t="s">
        <v>5751</v>
      </c>
      <c r="L132" s="38" t="s">
        <v>5461</v>
      </c>
      <c r="M132" s="38"/>
      <c r="N132" s="38" t="s">
        <v>5738</v>
      </c>
      <c r="O132" s="38"/>
      <c r="P132" s="38"/>
      <c r="Q132" s="38"/>
      <c r="R132" s="38"/>
      <c r="S132" s="38"/>
      <c r="T132" s="39">
        <v>43853.73541666667</v>
      </c>
      <c r="U132" s="38"/>
      <c r="V132" s="38">
        <v>0</v>
      </c>
      <c r="W132" s="38"/>
      <c r="X132" s="38">
        <v>406</v>
      </c>
      <c r="Y132" s="38" t="s">
        <v>5753</v>
      </c>
      <c r="Z132" s="38" t="s">
        <v>5573</v>
      </c>
      <c r="AA132" s="38">
        <v>51</v>
      </c>
      <c r="AB132" s="38" t="s">
        <v>5754</v>
      </c>
      <c r="AC132" s="60" t="s">
        <v>5485</v>
      </c>
    </row>
    <row r="133" spans="1:29" ht="15.75" thickBot="1" x14ac:dyDescent="0.3">
      <c r="A133" s="57" t="s">
        <v>2842</v>
      </c>
      <c r="B133" s="35" t="s">
        <v>5473</v>
      </c>
      <c r="C133" s="35" t="s">
        <v>5468</v>
      </c>
      <c r="D133" s="35" t="s">
        <v>5729</v>
      </c>
      <c r="E133" s="35" t="s">
        <v>5755</v>
      </c>
      <c r="F133" s="35"/>
      <c r="G133" s="36">
        <v>43852.369444444441</v>
      </c>
      <c r="H133" s="37">
        <v>43854</v>
      </c>
      <c r="I133" s="35"/>
      <c r="J133" s="35" t="s">
        <v>34</v>
      </c>
      <c r="K133" s="35" t="s">
        <v>5756</v>
      </c>
      <c r="L133" s="35" t="s">
        <v>5461</v>
      </c>
      <c r="M133" s="35"/>
      <c r="N133" s="35" t="s">
        <v>5747</v>
      </c>
      <c r="O133" s="35"/>
      <c r="P133" s="35"/>
      <c r="Q133" s="35"/>
      <c r="R133" s="35"/>
      <c r="S133" s="35"/>
      <c r="T133" s="36">
        <v>43854.311805555553</v>
      </c>
      <c r="U133" s="35"/>
      <c r="V133" s="35">
        <v>0</v>
      </c>
      <c r="W133" s="35"/>
      <c r="X133" s="35"/>
      <c r="Y133" s="35">
        <v>0</v>
      </c>
      <c r="Z133" s="35"/>
      <c r="AA133" s="35">
        <v>2797</v>
      </c>
      <c r="AB133" s="35" t="s">
        <v>5757</v>
      </c>
      <c r="AC133" s="59" t="s">
        <v>5472</v>
      </c>
    </row>
    <row r="134" spans="1:29" ht="15.75" thickBot="1" x14ac:dyDescent="0.3">
      <c r="A134" s="58" t="s">
        <v>3017</v>
      </c>
      <c r="B134" s="38" t="s">
        <v>5473</v>
      </c>
      <c r="C134" s="38" t="s">
        <v>5468</v>
      </c>
      <c r="D134" s="38" t="s">
        <v>5729</v>
      </c>
      <c r="E134" s="38" t="s">
        <v>5758</v>
      </c>
      <c r="F134" s="38"/>
      <c r="G134" s="39">
        <v>43852.525694444441</v>
      </c>
      <c r="H134" s="40">
        <v>43852</v>
      </c>
      <c r="I134" s="38"/>
      <c r="J134" s="38" t="s">
        <v>34</v>
      </c>
      <c r="K134" s="38" t="s">
        <v>5759</v>
      </c>
      <c r="L134" s="38" t="s">
        <v>5461</v>
      </c>
      <c r="M134" s="38"/>
      <c r="N134" s="38" t="s">
        <v>5738</v>
      </c>
      <c r="O134" s="38"/>
      <c r="P134" s="38"/>
      <c r="Q134" s="38"/>
      <c r="R134" s="38"/>
      <c r="S134" s="38"/>
      <c r="T134" s="39">
        <v>43852.73541666667</v>
      </c>
      <c r="U134" s="38"/>
      <c r="V134" s="38">
        <v>0</v>
      </c>
      <c r="W134" s="38"/>
      <c r="X134" s="38"/>
      <c r="Y134" s="38">
        <v>0</v>
      </c>
      <c r="Z134" s="38"/>
      <c r="AA134" s="38">
        <v>302</v>
      </c>
      <c r="AB134" s="38" t="s">
        <v>5760</v>
      </c>
      <c r="AC134" s="60" t="s">
        <v>5485</v>
      </c>
    </row>
    <row r="135" spans="1:29" ht="15.75" thickBot="1" x14ac:dyDescent="0.3">
      <c r="A135" s="57" t="s">
        <v>3203</v>
      </c>
      <c r="B135" s="35" t="s">
        <v>5473</v>
      </c>
      <c r="C135" s="35" t="s">
        <v>5468</v>
      </c>
      <c r="D135" s="35" t="s">
        <v>5729</v>
      </c>
      <c r="E135" s="35" t="s">
        <v>5758</v>
      </c>
      <c r="F135" s="35"/>
      <c r="G135" s="36">
        <v>43853.550694444442</v>
      </c>
      <c r="H135" s="37">
        <v>43853</v>
      </c>
      <c r="I135" s="35"/>
      <c r="J135" s="35" t="s">
        <v>34</v>
      </c>
      <c r="K135" s="35" t="s">
        <v>5759</v>
      </c>
      <c r="L135" s="35" t="s">
        <v>5461</v>
      </c>
      <c r="M135" s="35"/>
      <c r="N135" s="35" t="s">
        <v>5738</v>
      </c>
      <c r="O135" s="35"/>
      <c r="P135" s="35"/>
      <c r="Q135" s="35"/>
      <c r="R135" s="35"/>
      <c r="S135" s="35"/>
      <c r="T135" s="36">
        <v>43853.73333333333</v>
      </c>
      <c r="U135" s="35"/>
      <c r="V135" s="35">
        <v>0</v>
      </c>
      <c r="W135" s="35"/>
      <c r="X135" s="35"/>
      <c r="Y135" s="35">
        <v>0</v>
      </c>
      <c r="Z135" s="35"/>
      <c r="AA135" s="35">
        <v>263</v>
      </c>
      <c r="AB135" s="35" t="s">
        <v>5761</v>
      </c>
      <c r="AC135" s="59" t="s">
        <v>5472</v>
      </c>
    </row>
    <row r="136" spans="1:29" ht="15.75" thickBot="1" x14ac:dyDescent="0.3">
      <c r="A136" s="58" t="s">
        <v>3969</v>
      </c>
      <c r="B136" s="38" t="s">
        <v>5473</v>
      </c>
      <c r="C136" s="38" t="s">
        <v>5468</v>
      </c>
      <c r="D136" s="38" t="s">
        <v>5762</v>
      </c>
      <c r="E136" s="38" t="s">
        <v>5763</v>
      </c>
      <c r="F136" s="38"/>
      <c r="G136" s="39">
        <v>43859.475694444445</v>
      </c>
      <c r="H136" s="40">
        <v>43860</v>
      </c>
      <c r="I136" s="38"/>
      <c r="J136" s="38" t="s">
        <v>34</v>
      </c>
      <c r="K136" s="38" t="s">
        <v>5764</v>
      </c>
      <c r="L136" s="38" t="s">
        <v>5461</v>
      </c>
      <c r="M136" s="38"/>
      <c r="N136" s="38" t="s">
        <v>5765</v>
      </c>
      <c r="O136" s="38"/>
      <c r="P136" s="38"/>
      <c r="Q136" s="38"/>
      <c r="R136" s="38"/>
      <c r="S136" s="38"/>
      <c r="T136" s="39">
        <v>43859.689583333333</v>
      </c>
      <c r="U136" s="38"/>
      <c r="V136" s="38">
        <v>0</v>
      </c>
      <c r="W136" s="38"/>
      <c r="X136" s="38"/>
      <c r="Y136" s="38">
        <v>0</v>
      </c>
      <c r="Z136" s="38"/>
      <c r="AA136" s="38">
        <v>308</v>
      </c>
      <c r="AB136" s="38" t="s">
        <v>5766</v>
      </c>
      <c r="AC136" s="60" t="s">
        <v>5472</v>
      </c>
    </row>
    <row r="137" spans="1:29" ht="15.75" thickBot="1" x14ac:dyDescent="0.3">
      <c r="A137" s="57" t="s">
        <v>1020</v>
      </c>
      <c r="B137" s="35" t="s">
        <v>5473</v>
      </c>
      <c r="C137" s="35" t="s">
        <v>5767</v>
      </c>
      <c r="D137" s="35" t="s">
        <v>5762</v>
      </c>
      <c r="E137" s="35" t="s">
        <v>5768</v>
      </c>
      <c r="F137" s="35"/>
      <c r="G137" s="36">
        <v>43844.593055555553</v>
      </c>
      <c r="H137" s="37">
        <v>43844</v>
      </c>
      <c r="I137" s="35"/>
      <c r="J137" s="35" t="s">
        <v>34</v>
      </c>
      <c r="K137" s="35" t="s">
        <v>5769</v>
      </c>
      <c r="L137" s="35" t="s">
        <v>5461</v>
      </c>
      <c r="M137" s="35"/>
      <c r="N137" s="35" t="s">
        <v>5546</v>
      </c>
      <c r="O137" s="35"/>
      <c r="P137" s="35"/>
      <c r="Q137" s="35"/>
      <c r="R137" s="35"/>
      <c r="S137" s="35"/>
      <c r="T137" s="36">
        <v>43844.59375</v>
      </c>
      <c r="U137" s="35"/>
      <c r="V137" s="35">
        <v>0</v>
      </c>
      <c r="W137" s="35"/>
      <c r="X137" s="35">
        <v>1</v>
      </c>
      <c r="Y137" s="43">
        <v>231481481.48148</v>
      </c>
      <c r="Z137" s="35" t="s">
        <v>5482</v>
      </c>
      <c r="AA137" s="35"/>
      <c r="AB137" s="35">
        <v>0</v>
      </c>
      <c r="AC137" s="59"/>
    </row>
    <row r="138" spans="1:29" ht="15.75" thickBot="1" x14ac:dyDescent="0.3">
      <c r="A138" s="58" t="s">
        <v>2612</v>
      </c>
      <c r="B138" s="38" t="s">
        <v>5473</v>
      </c>
      <c r="C138" s="38" t="s">
        <v>5767</v>
      </c>
      <c r="D138" s="38" t="s">
        <v>5762</v>
      </c>
      <c r="E138" s="38" t="s">
        <v>5768</v>
      </c>
      <c r="F138" s="38"/>
      <c r="G138" s="39">
        <v>43850.662499999999</v>
      </c>
      <c r="H138" s="40">
        <v>43851</v>
      </c>
      <c r="I138" s="38"/>
      <c r="J138" s="38" t="s">
        <v>34</v>
      </c>
      <c r="K138" s="38" t="s">
        <v>5769</v>
      </c>
      <c r="L138" s="38" t="s">
        <v>5461</v>
      </c>
      <c r="M138" s="38"/>
      <c r="N138" s="38" t="s">
        <v>5546</v>
      </c>
      <c r="O138" s="38" t="s">
        <v>5770</v>
      </c>
      <c r="P138" s="39">
        <v>43850.695138888892</v>
      </c>
      <c r="Q138" s="39">
        <v>43851.548611111109</v>
      </c>
      <c r="R138" s="38"/>
      <c r="S138" s="38"/>
      <c r="T138" s="39">
        <v>43851.548611111109</v>
      </c>
      <c r="U138" s="38"/>
      <c r="V138" s="38">
        <v>0</v>
      </c>
      <c r="W138" s="38"/>
      <c r="X138" s="38">
        <v>1276</v>
      </c>
      <c r="Y138" s="38" t="s">
        <v>5771</v>
      </c>
      <c r="Z138" s="38" t="s">
        <v>5772</v>
      </c>
      <c r="AA138" s="38"/>
      <c r="AB138" s="38">
        <v>0</v>
      </c>
      <c r="AC138" s="60"/>
    </row>
    <row r="139" spans="1:29" ht="15.75" thickBot="1" x14ac:dyDescent="0.3">
      <c r="A139" s="57" t="s">
        <v>3239</v>
      </c>
      <c r="B139" s="35" t="s">
        <v>5473</v>
      </c>
      <c r="C139" s="35" t="s">
        <v>5767</v>
      </c>
      <c r="D139" s="35" t="s">
        <v>5762</v>
      </c>
      <c r="E139" s="35" t="s">
        <v>5768</v>
      </c>
      <c r="F139" s="35"/>
      <c r="G139" s="36">
        <v>43853.527083333334</v>
      </c>
      <c r="H139" s="37">
        <v>43854</v>
      </c>
      <c r="I139" s="35"/>
      <c r="J139" s="35" t="s">
        <v>34</v>
      </c>
      <c r="K139" s="35" t="s">
        <v>5769</v>
      </c>
      <c r="L139" s="35" t="s">
        <v>5465</v>
      </c>
      <c r="M139" s="35"/>
      <c r="N139" s="35" t="s">
        <v>5546</v>
      </c>
      <c r="O139" s="35" t="s">
        <v>5773</v>
      </c>
      <c r="P139" s="36">
        <v>43853.645833333336</v>
      </c>
      <c r="Q139" s="36">
        <v>43854.629861111112</v>
      </c>
      <c r="R139" s="35"/>
      <c r="S139" s="35"/>
      <c r="T139" s="36">
        <v>43854.629861111112</v>
      </c>
      <c r="U139" s="35">
        <v>1573</v>
      </c>
      <c r="V139" s="35" t="s">
        <v>5774</v>
      </c>
      <c r="W139" s="35" t="s">
        <v>5525</v>
      </c>
      <c r="X139" s="35">
        <v>0</v>
      </c>
      <c r="Y139" s="35">
        <v>0</v>
      </c>
      <c r="Z139" s="35" t="s">
        <v>5772</v>
      </c>
      <c r="AA139" s="35">
        <v>15</v>
      </c>
      <c r="AB139" s="35" t="s">
        <v>5502</v>
      </c>
      <c r="AC139" s="59" t="s">
        <v>5472</v>
      </c>
    </row>
    <row r="140" spans="1:29" ht="15.75" thickBot="1" x14ac:dyDescent="0.3">
      <c r="A140" s="58" t="s">
        <v>2831</v>
      </c>
      <c r="B140" s="38" t="s">
        <v>5473</v>
      </c>
      <c r="C140" s="38" t="s">
        <v>5457</v>
      </c>
      <c r="D140" s="38" t="s">
        <v>5762</v>
      </c>
      <c r="E140" s="38" t="s">
        <v>5768</v>
      </c>
      <c r="F140" s="38"/>
      <c r="G140" s="39">
        <v>43851.974305555559</v>
      </c>
      <c r="H140" s="40">
        <v>43852</v>
      </c>
      <c r="I140" s="38"/>
      <c r="J140" s="38" t="s">
        <v>34</v>
      </c>
      <c r="K140" s="38" t="s">
        <v>5775</v>
      </c>
      <c r="L140" s="38" t="s">
        <v>5461</v>
      </c>
      <c r="M140" s="38"/>
      <c r="N140" s="38" t="s">
        <v>5546</v>
      </c>
      <c r="O140" s="38"/>
      <c r="P140" s="38"/>
      <c r="Q140" s="38"/>
      <c r="R140" s="38"/>
      <c r="S140" s="38"/>
      <c r="T140" s="39">
        <v>43852.020833333336</v>
      </c>
      <c r="U140" s="38"/>
      <c r="V140" s="38">
        <v>0</v>
      </c>
      <c r="W140" s="38"/>
      <c r="X140" s="38"/>
      <c r="Y140" s="38">
        <v>0</v>
      </c>
      <c r="Z140" s="38"/>
      <c r="AA140" s="38">
        <v>67</v>
      </c>
      <c r="AB140" s="38" t="s">
        <v>5776</v>
      </c>
      <c r="AC140" s="60" t="s">
        <v>5472</v>
      </c>
    </row>
    <row r="141" spans="1:29" ht="15.75" thickBot="1" x14ac:dyDescent="0.3">
      <c r="A141" s="57" t="s">
        <v>3075</v>
      </c>
      <c r="B141" s="35" t="s">
        <v>5473</v>
      </c>
      <c r="C141" s="35" t="s">
        <v>5777</v>
      </c>
      <c r="D141" s="35" t="s">
        <v>5762</v>
      </c>
      <c r="E141" s="35" t="s">
        <v>5768</v>
      </c>
      <c r="F141" s="35"/>
      <c r="G141" s="36">
        <v>43852.688194444447</v>
      </c>
      <c r="H141" s="37">
        <v>43854</v>
      </c>
      <c r="I141" s="35"/>
      <c r="J141" s="35" t="s">
        <v>34</v>
      </c>
      <c r="K141" s="35" t="s">
        <v>5778</v>
      </c>
      <c r="L141" s="35" t="s">
        <v>5465</v>
      </c>
      <c r="M141" s="35"/>
      <c r="N141" s="35" t="s">
        <v>5546</v>
      </c>
      <c r="O141" s="35" t="s">
        <v>5779</v>
      </c>
      <c r="P141" s="36">
        <v>43853.436805555553</v>
      </c>
      <c r="Q141" s="36">
        <v>43853.659722222219</v>
      </c>
      <c r="R141" s="35"/>
      <c r="S141" s="35"/>
      <c r="T141" s="36">
        <v>43853.659722222219</v>
      </c>
      <c r="U141" s="35">
        <v>1399</v>
      </c>
      <c r="V141" s="35" t="s">
        <v>5780</v>
      </c>
      <c r="W141" s="35" t="s">
        <v>5497</v>
      </c>
      <c r="X141" s="35"/>
      <c r="Y141" s="35">
        <v>0</v>
      </c>
      <c r="Z141" s="35"/>
      <c r="AA141" s="35"/>
      <c r="AB141" s="35">
        <v>0</v>
      </c>
      <c r="AC141" s="59"/>
    </row>
    <row r="142" spans="1:29" ht="15.75" thickBot="1" x14ac:dyDescent="0.3">
      <c r="A142" s="58" t="s">
        <v>600</v>
      </c>
      <c r="B142" s="38" t="s">
        <v>5473</v>
      </c>
      <c r="C142" s="38" t="s">
        <v>5468</v>
      </c>
      <c r="D142" s="38" t="s">
        <v>5762</v>
      </c>
      <c r="E142" s="38" t="s">
        <v>5781</v>
      </c>
      <c r="F142" s="38"/>
      <c r="G142" s="39">
        <v>43839.40347222222</v>
      </c>
      <c r="H142" s="40">
        <v>43844</v>
      </c>
      <c r="I142" s="38"/>
      <c r="J142" s="38" t="s">
        <v>34</v>
      </c>
      <c r="K142" s="38" t="s">
        <v>5782</v>
      </c>
      <c r="L142" s="38" t="s">
        <v>5461</v>
      </c>
      <c r="M142" s="38"/>
      <c r="N142" s="38" t="s">
        <v>5783</v>
      </c>
      <c r="O142" s="38"/>
      <c r="P142" s="38"/>
      <c r="Q142" s="38"/>
      <c r="R142" s="38"/>
      <c r="S142" s="38"/>
      <c r="T142" s="39">
        <v>43839.423611111109</v>
      </c>
      <c r="U142" s="38"/>
      <c r="V142" s="38">
        <v>0</v>
      </c>
      <c r="W142" s="38"/>
      <c r="X142" s="38"/>
      <c r="Y142" s="38">
        <v>0</v>
      </c>
      <c r="Z142" s="38"/>
      <c r="AA142" s="38">
        <v>29</v>
      </c>
      <c r="AB142" s="38" t="s">
        <v>5507</v>
      </c>
      <c r="AC142" s="60" t="s">
        <v>5472</v>
      </c>
    </row>
    <row r="143" spans="1:29" ht="15.75" thickBot="1" x14ac:dyDescent="0.3">
      <c r="A143" s="57" t="s">
        <v>1975</v>
      </c>
      <c r="B143" s="35" t="s">
        <v>5473</v>
      </c>
      <c r="C143" s="35" t="s">
        <v>5468</v>
      </c>
      <c r="D143" s="35" t="s">
        <v>5762</v>
      </c>
      <c r="E143" s="35" t="s">
        <v>5781</v>
      </c>
      <c r="F143" s="35"/>
      <c r="G143" s="36">
        <v>43846.365972222222</v>
      </c>
      <c r="H143" s="37">
        <v>43847</v>
      </c>
      <c r="I143" s="35"/>
      <c r="J143" s="35" t="s">
        <v>34</v>
      </c>
      <c r="K143" s="35" t="s">
        <v>5782</v>
      </c>
      <c r="L143" s="35" t="s">
        <v>5461</v>
      </c>
      <c r="M143" s="35"/>
      <c r="N143" s="35" t="s">
        <v>5783</v>
      </c>
      <c r="O143" s="35">
        <v>1418463</v>
      </c>
      <c r="P143" s="36">
        <v>43846.416666666664</v>
      </c>
      <c r="Q143" s="36">
        <v>43847.027777777781</v>
      </c>
      <c r="R143" s="35"/>
      <c r="S143" s="35"/>
      <c r="T143" s="36">
        <v>43847.027777777781</v>
      </c>
      <c r="U143" s="35">
        <v>905</v>
      </c>
      <c r="V143" s="35" t="s">
        <v>5784</v>
      </c>
      <c r="W143" s="35" t="s">
        <v>5681</v>
      </c>
      <c r="X143" s="35"/>
      <c r="Y143" s="35">
        <v>0</v>
      </c>
      <c r="Z143" s="35"/>
      <c r="AA143" s="35">
        <v>48</v>
      </c>
      <c r="AB143" s="35" t="s">
        <v>5785</v>
      </c>
      <c r="AC143" s="59" t="s">
        <v>5485</v>
      </c>
    </row>
    <row r="144" spans="1:29" ht="15.75" thickBot="1" x14ac:dyDescent="0.3">
      <c r="A144" s="58" t="s">
        <v>2848</v>
      </c>
      <c r="B144" s="38" t="s">
        <v>5473</v>
      </c>
      <c r="C144" s="38" t="s">
        <v>5468</v>
      </c>
      <c r="D144" s="38" t="s">
        <v>5762</v>
      </c>
      <c r="E144" s="38" t="s">
        <v>5781</v>
      </c>
      <c r="F144" s="38"/>
      <c r="G144" s="39">
        <v>43852.369444444441</v>
      </c>
      <c r="H144" s="40">
        <v>43853</v>
      </c>
      <c r="I144" s="38"/>
      <c r="J144" s="38" t="s">
        <v>34</v>
      </c>
      <c r="K144" s="38" t="s">
        <v>5782</v>
      </c>
      <c r="L144" s="38" t="s">
        <v>5461</v>
      </c>
      <c r="M144" s="38"/>
      <c r="N144" s="38" t="s">
        <v>5783</v>
      </c>
      <c r="O144" s="38"/>
      <c r="P144" s="38"/>
      <c r="Q144" s="38"/>
      <c r="R144" s="38"/>
      <c r="S144" s="38"/>
      <c r="T144" s="39">
        <v>43853.35833333333</v>
      </c>
      <c r="U144" s="38">
        <v>1410</v>
      </c>
      <c r="V144" s="38" t="s">
        <v>5786</v>
      </c>
      <c r="W144" s="38" t="s">
        <v>5497</v>
      </c>
      <c r="X144" s="38"/>
      <c r="Y144" s="38">
        <v>0</v>
      </c>
      <c r="Z144" s="38"/>
      <c r="AA144" s="38">
        <v>14</v>
      </c>
      <c r="AB144" s="38" t="s">
        <v>5471</v>
      </c>
      <c r="AC144" s="60" t="s">
        <v>5485</v>
      </c>
    </row>
    <row r="145" spans="1:29" ht="15.75" thickBot="1" x14ac:dyDescent="0.3">
      <c r="A145" s="57" t="s">
        <v>2875</v>
      </c>
      <c r="B145" s="35" t="s">
        <v>5473</v>
      </c>
      <c r="C145" s="35" t="s">
        <v>5468</v>
      </c>
      <c r="D145" s="35" t="s">
        <v>5762</v>
      </c>
      <c r="E145" s="35" t="s">
        <v>5787</v>
      </c>
      <c r="F145" s="35"/>
      <c r="G145" s="36">
        <v>43852.369444444441</v>
      </c>
      <c r="H145" s="37">
        <v>43853</v>
      </c>
      <c r="I145" s="35"/>
      <c r="J145" s="35" t="s">
        <v>34</v>
      </c>
      <c r="K145" s="35" t="s">
        <v>5788</v>
      </c>
      <c r="L145" s="35" t="s">
        <v>5613</v>
      </c>
      <c r="M145" s="35"/>
      <c r="N145" s="35" t="s">
        <v>5789</v>
      </c>
      <c r="O145" s="35">
        <v>1423572</v>
      </c>
      <c r="P145" s="36">
        <v>43852.427777777775</v>
      </c>
      <c r="Q145" s="36">
        <v>43852.661805555559</v>
      </c>
      <c r="R145" s="35"/>
      <c r="S145" s="35"/>
      <c r="T145" s="36">
        <v>43852.661805555559</v>
      </c>
      <c r="U145" s="35">
        <v>421</v>
      </c>
      <c r="V145" s="35" t="s">
        <v>5790</v>
      </c>
      <c r="W145" s="35" t="s">
        <v>5681</v>
      </c>
      <c r="X145" s="35"/>
      <c r="Y145" s="35">
        <v>0</v>
      </c>
      <c r="Z145" s="35"/>
      <c r="AA145" s="35"/>
      <c r="AB145" s="35">
        <v>0</v>
      </c>
      <c r="AC145" s="59"/>
    </row>
    <row r="146" spans="1:29" ht="15.75" thickBot="1" x14ac:dyDescent="0.3">
      <c r="A146" s="58" t="s">
        <v>5791</v>
      </c>
      <c r="B146" s="38" t="s">
        <v>5473</v>
      </c>
      <c r="C146" s="38" t="s">
        <v>5468</v>
      </c>
      <c r="D146" s="38" t="s">
        <v>5762</v>
      </c>
      <c r="E146" s="38" t="s">
        <v>5787</v>
      </c>
      <c r="F146" s="38"/>
      <c r="G146" s="39">
        <v>43861.481249999997</v>
      </c>
      <c r="H146" s="40">
        <v>43864</v>
      </c>
      <c r="I146" s="38"/>
      <c r="J146" s="38" t="s">
        <v>34</v>
      </c>
      <c r="K146" s="38" t="s">
        <v>5788</v>
      </c>
      <c r="L146" s="38" t="s">
        <v>5461</v>
      </c>
      <c r="M146" s="38"/>
      <c r="N146" s="38" t="s">
        <v>5789</v>
      </c>
      <c r="O146" s="38"/>
      <c r="P146" s="38"/>
      <c r="Q146" s="38"/>
      <c r="R146" s="38"/>
      <c r="S146" s="38"/>
      <c r="T146" s="39">
        <v>43864.325694444444</v>
      </c>
      <c r="U146" s="38"/>
      <c r="V146" s="38">
        <v>0</v>
      </c>
      <c r="W146" s="38"/>
      <c r="X146" s="38"/>
      <c r="Y146" s="38">
        <v>0</v>
      </c>
      <c r="Z146" s="38"/>
      <c r="AA146" s="38">
        <v>4096</v>
      </c>
      <c r="AB146" s="38" t="s">
        <v>5792</v>
      </c>
      <c r="AC146" s="60" t="s">
        <v>5472</v>
      </c>
    </row>
    <row r="147" spans="1:29" ht="15.75" thickBot="1" x14ac:dyDescent="0.3">
      <c r="A147" s="57" t="s">
        <v>2623</v>
      </c>
      <c r="B147" s="35" t="s">
        <v>5473</v>
      </c>
      <c r="C147" s="35" t="s">
        <v>5468</v>
      </c>
      <c r="D147" s="35" t="s">
        <v>5762</v>
      </c>
      <c r="E147" s="35" t="s">
        <v>5793</v>
      </c>
      <c r="F147" s="35"/>
      <c r="G147" s="36">
        <v>43850.669444444444</v>
      </c>
      <c r="H147" s="37">
        <v>43850</v>
      </c>
      <c r="I147" s="35"/>
      <c r="J147" s="35" t="s">
        <v>34</v>
      </c>
      <c r="K147" s="35" t="s">
        <v>5794</v>
      </c>
      <c r="L147" s="35" t="s">
        <v>5461</v>
      </c>
      <c r="M147" s="35"/>
      <c r="N147" s="35" t="s">
        <v>5765</v>
      </c>
      <c r="O147" s="35"/>
      <c r="P147" s="35"/>
      <c r="Q147" s="35"/>
      <c r="R147" s="35"/>
      <c r="S147" s="35"/>
      <c r="T147" s="36">
        <v>43850.675000000003</v>
      </c>
      <c r="U147" s="35"/>
      <c r="V147" s="35">
        <v>0</v>
      </c>
      <c r="W147" s="35"/>
      <c r="X147" s="35"/>
      <c r="Y147" s="35">
        <v>0</v>
      </c>
      <c r="Z147" s="35"/>
      <c r="AA147" s="35">
        <v>8</v>
      </c>
      <c r="AB147" s="35" t="s">
        <v>5478</v>
      </c>
      <c r="AC147" s="59" t="s">
        <v>5472</v>
      </c>
    </row>
    <row r="148" spans="1:29" ht="15.75" thickBot="1" x14ac:dyDescent="0.3">
      <c r="A148" s="58" t="s">
        <v>399</v>
      </c>
      <c r="B148" s="38" t="s">
        <v>5473</v>
      </c>
      <c r="C148" s="38" t="s">
        <v>5468</v>
      </c>
      <c r="D148" s="38" t="s">
        <v>5762</v>
      </c>
      <c r="E148" s="38" t="s">
        <v>5795</v>
      </c>
      <c r="F148" s="38"/>
      <c r="G148" s="39">
        <v>43837.602083333331</v>
      </c>
      <c r="H148" s="40">
        <v>43837</v>
      </c>
      <c r="I148" s="38"/>
      <c r="J148" s="38" t="s">
        <v>34</v>
      </c>
      <c r="K148" s="38" t="s">
        <v>5796</v>
      </c>
      <c r="L148" s="38" t="s">
        <v>5461</v>
      </c>
      <c r="M148" s="38"/>
      <c r="N148" s="38" t="s">
        <v>5765</v>
      </c>
      <c r="O148" s="38"/>
      <c r="P148" s="38"/>
      <c r="Q148" s="38"/>
      <c r="R148" s="38"/>
      <c r="S148" s="38"/>
      <c r="T148" s="39">
        <v>43837.616666666669</v>
      </c>
      <c r="U148" s="38"/>
      <c r="V148" s="38">
        <v>0</v>
      </c>
      <c r="W148" s="38"/>
      <c r="X148" s="38"/>
      <c r="Y148" s="38">
        <v>0</v>
      </c>
      <c r="Z148" s="38"/>
      <c r="AA148" s="38">
        <v>21</v>
      </c>
      <c r="AB148" s="38" t="s">
        <v>5797</v>
      </c>
      <c r="AC148" s="60" t="s">
        <v>5472</v>
      </c>
    </row>
    <row r="149" spans="1:29" ht="15.75" thickBot="1" x14ac:dyDescent="0.3">
      <c r="A149" s="57" t="s">
        <v>2583</v>
      </c>
      <c r="B149" s="35" t="s">
        <v>5473</v>
      </c>
      <c r="C149" s="35" t="s">
        <v>5468</v>
      </c>
      <c r="D149" s="35" t="s">
        <v>5762</v>
      </c>
      <c r="E149" s="35" t="s">
        <v>5795</v>
      </c>
      <c r="F149" s="35"/>
      <c r="G149" s="36">
        <v>43850.540972222225</v>
      </c>
      <c r="H149" s="37">
        <v>43851</v>
      </c>
      <c r="I149" s="35"/>
      <c r="J149" s="35" t="s">
        <v>34</v>
      </c>
      <c r="K149" s="35" t="s">
        <v>5796</v>
      </c>
      <c r="L149" s="35" t="s">
        <v>5465</v>
      </c>
      <c r="M149" s="35"/>
      <c r="N149" s="35" t="s">
        <v>5765</v>
      </c>
      <c r="O149" s="35"/>
      <c r="P149" s="35"/>
      <c r="Q149" s="35"/>
      <c r="R149" s="35"/>
      <c r="S149" s="35"/>
      <c r="T149" s="36">
        <v>43851.354166666664</v>
      </c>
      <c r="U149" s="35"/>
      <c r="V149" s="35">
        <v>0</v>
      </c>
      <c r="W149" s="35"/>
      <c r="X149" s="35">
        <v>1171</v>
      </c>
      <c r="Y149" s="35" t="s">
        <v>5798</v>
      </c>
      <c r="Z149" s="35" t="s">
        <v>5482</v>
      </c>
      <c r="AA149" s="35"/>
      <c r="AB149" s="35">
        <v>0</v>
      </c>
      <c r="AC149" s="59"/>
    </row>
    <row r="150" spans="1:29" ht="15.75" thickBot="1" x14ac:dyDescent="0.3">
      <c r="A150" s="58" t="s">
        <v>4009</v>
      </c>
      <c r="B150" s="38" t="s">
        <v>5473</v>
      </c>
      <c r="C150" s="38" t="s">
        <v>5767</v>
      </c>
      <c r="D150" s="38" t="s">
        <v>5762</v>
      </c>
      <c r="E150" s="38" t="s">
        <v>5799</v>
      </c>
      <c r="F150" s="38"/>
      <c r="G150" s="39">
        <v>43859.632638888892</v>
      </c>
      <c r="H150" s="40">
        <v>43859</v>
      </c>
      <c r="I150" s="38"/>
      <c r="J150" s="38" t="s">
        <v>34</v>
      </c>
      <c r="K150" s="38" t="s">
        <v>5800</v>
      </c>
      <c r="L150" s="38" t="s">
        <v>5461</v>
      </c>
      <c r="M150" s="38"/>
      <c r="N150" s="38" t="s">
        <v>5546</v>
      </c>
      <c r="O150" s="38"/>
      <c r="P150" s="38"/>
      <c r="Q150" s="38"/>
      <c r="R150" s="38"/>
      <c r="S150" s="38"/>
      <c r="T150" s="39">
        <v>43859.633333333331</v>
      </c>
      <c r="U150" s="38"/>
      <c r="V150" s="38">
        <v>0</v>
      </c>
      <c r="W150" s="38"/>
      <c r="X150" s="38"/>
      <c r="Y150" s="38">
        <v>0</v>
      </c>
      <c r="Z150" s="38"/>
      <c r="AA150" s="38">
        <v>1</v>
      </c>
      <c r="AB150" s="41">
        <v>231481481.48148</v>
      </c>
      <c r="AC150" s="60" t="s">
        <v>5472</v>
      </c>
    </row>
    <row r="151" spans="1:29" ht="15.75" thickBot="1" x14ac:dyDescent="0.3">
      <c r="A151" s="57" t="s">
        <v>5801</v>
      </c>
      <c r="B151" s="35" t="s">
        <v>5473</v>
      </c>
      <c r="C151" s="35" t="s">
        <v>5767</v>
      </c>
      <c r="D151" s="35" t="s">
        <v>5762</v>
      </c>
      <c r="E151" s="35" t="s">
        <v>5802</v>
      </c>
      <c r="F151" s="35"/>
      <c r="G151" s="36">
        <v>43861.493055555555</v>
      </c>
      <c r="H151" s="37">
        <v>43861</v>
      </c>
      <c r="I151" s="35"/>
      <c r="J151" s="35" t="s">
        <v>34</v>
      </c>
      <c r="K151" s="35" t="s">
        <v>5803</v>
      </c>
      <c r="L151" s="35" t="s">
        <v>5461</v>
      </c>
      <c r="M151" s="35"/>
      <c r="N151" s="35" t="s">
        <v>5546</v>
      </c>
      <c r="O151" s="35" t="s">
        <v>5804</v>
      </c>
      <c r="P151" s="36">
        <v>43861.493055555555</v>
      </c>
      <c r="Q151" s="36">
        <v>43861.781944444447</v>
      </c>
      <c r="R151" s="35"/>
      <c r="S151" s="35"/>
      <c r="T151" s="36">
        <v>43861.781944444447</v>
      </c>
      <c r="U151" s="35">
        <v>416</v>
      </c>
      <c r="V151" s="35" t="s">
        <v>5805</v>
      </c>
      <c r="W151" s="35" t="s">
        <v>5497</v>
      </c>
      <c r="X151" s="35"/>
      <c r="Y151" s="35">
        <v>0</v>
      </c>
      <c r="Z151" s="35"/>
      <c r="AA151" s="35"/>
      <c r="AB151" s="35">
        <v>0</v>
      </c>
      <c r="AC151" s="59"/>
    </row>
    <row r="152" spans="1:29" ht="15.75" thickBot="1" x14ac:dyDescent="0.3">
      <c r="A152" s="58" t="s">
        <v>2971</v>
      </c>
      <c r="B152" s="38" t="s">
        <v>5473</v>
      </c>
      <c r="C152" s="38" t="s">
        <v>5468</v>
      </c>
      <c r="D152" s="38" t="s">
        <v>5762</v>
      </c>
      <c r="E152" s="38" t="s">
        <v>5806</v>
      </c>
      <c r="F152" s="38"/>
      <c r="G152" s="39">
        <v>43852.520138888889</v>
      </c>
      <c r="H152" s="40">
        <v>43852</v>
      </c>
      <c r="I152" s="38"/>
      <c r="J152" s="38" t="s">
        <v>34</v>
      </c>
      <c r="K152" s="38" t="s">
        <v>5807</v>
      </c>
      <c r="L152" s="38" t="s">
        <v>5461</v>
      </c>
      <c r="M152" s="38"/>
      <c r="N152" s="38" t="s">
        <v>5765</v>
      </c>
      <c r="O152" s="38"/>
      <c r="P152" s="38"/>
      <c r="Q152" s="38"/>
      <c r="R152" s="38"/>
      <c r="S152" s="38"/>
      <c r="T152" s="39">
        <v>43852.540277777778</v>
      </c>
      <c r="U152" s="38"/>
      <c r="V152" s="38">
        <v>0</v>
      </c>
      <c r="W152" s="38"/>
      <c r="X152" s="38"/>
      <c r="Y152" s="38">
        <v>0</v>
      </c>
      <c r="Z152" s="38"/>
      <c r="AA152" s="38">
        <v>29</v>
      </c>
      <c r="AB152" s="38" t="s">
        <v>5507</v>
      </c>
      <c r="AC152" s="60" t="s">
        <v>5485</v>
      </c>
    </row>
    <row r="153" spans="1:29" ht="15.75" thickBot="1" x14ac:dyDescent="0.3">
      <c r="A153" s="57" t="s">
        <v>2265</v>
      </c>
      <c r="B153" s="35" t="s">
        <v>5473</v>
      </c>
      <c r="C153" s="35" t="s">
        <v>5468</v>
      </c>
      <c r="D153" s="35" t="s">
        <v>5762</v>
      </c>
      <c r="E153" s="35" t="s">
        <v>5808</v>
      </c>
      <c r="F153" s="35"/>
      <c r="G153" s="36">
        <v>43847.620833333334</v>
      </c>
      <c r="H153" s="37">
        <v>43850</v>
      </c>
      <c r="I153" s="35"/>
      <c r="J153" s="35" t="s">
        <v>34</v>
      </c>
      <c r="K153" s="35" t="s">
        <v>5809</v>
      </c>
      <c r="L153" s="35" t="s">
        <v>5613</v>
      </c>
      <c r="M153" s="35"/>
      <c r="N153" s="35" t="s">
        <v>5783</v>
      </c>
      <c r="O153" s="35">
        <v>1420093</v>
      </c>
      <c r="P153" s="36">
        <v>43847.663888888892</v>
      </c>
      <c r="Q153" s="36">
        <v>43848.468055555553</v>
      </c>
      <c r="R153" s="35"/>
      <c r="S153" s="35"/>
      <c r="T153" s="36">
        <v>43848.468055555553</v>
      </c>
      <c r="U153" s="35">
        <v>1220</v>
      </c>
      <c r="V153" s="35" t="s">
        <v>5810</v>
      </c>
      <c r="W153" s="35" t="s">
        <v>5497</v>
      </c>
      <c r="X153" s="35"/>
      <c r="Y153" s="35">
        <v>0</v>
      </c>
      <c r="Z153" s="35"/>
      <c r="AA153" s="35"/>
      <c r="AB153" s="35">
        <v>0</v>
      </c>
      <c r="AC153" s="59"/>
    </row>
    <row r="154" spans="1:29" ht="15.75" thickBot="1" x14ac:dyDescent="0.3">
      <c r="A154" s="58" t="s">
        <v>1102</v>
      </c>
      <c r="B154" s="38" t="s">
        <v>5473</v>
      </c>
      <c r="C154" s="38" t="s">
        <v>5468</v>
      </c>
      <c r="D154" s="38" t="s">
        <v>5762</v>
      </c>
      <c r="E154" s="38" t="s">
        <v>5811</v>
      </c>
      <c r="F154" s="38"/>
      <c r="G154" s="39">
        <v>43844.349305555559</v>
      </c>
      <c r="H154" s="40">
        <v>43844</v>
      </c>
      <c r="I154" s="38"/>
      <c r="J154" s="38" t="s">
        <v>34</v>
      </c>
      <c r="K154" s="38" t="s">
        <v>5812</v>
      </c>
      <c r="L154" s="38" t="s">
        <v>5461</v>
      </c>
      <c r="M154" s="38"/>
      <c r="N154" s="38" t="s">
        <v>5765</v>
      </c>
      <c r="O154" s="38"/>
      <c r="P154" s="38"/>
      <c r="Q154" s="38"/>
      <c r="R154" s="38"/>
      <c r="S154" s="38"/>
      <c r="T154" s="39">
        <v>43844.351388888892</v>
      </c>
      <c r="U154" s="38"/>
      <c r="V154" s="38">
        <v>0</v>
      </c>
      <c r="W154" s="38"/>
      <c r="X154" s="38">
        <v>3</v>
      </c>
      <c r="Y154" s="41">
        <v>694444444.44444001</v>
      </c>
      <c r="Z154" s="38" t="s">
        <v>5482</v>
      </c>
      <c r="AA154" s="38"/>
      <c r="AB154" s="38">
        <v>0</v>
      </c>
      <c r="AC154" s="60"/>
    </row>
    <row r="155" spans="1:29" ht="15.75" thickBot="1" x14ac:dyDescent="0.3">
      <c r="A155" s="57" t="s">
        <v>2110</v>
      </c>
      <c r="B155" s="35" t="s">
        <v>5473</v>
      </c>
      <c r="C155" s="35" t="s">
        <v>5468</v>
      </c>
      <c r="D155" s="35" t="s">
        <v>5762</v>
      </c>
      <c r="E155" s="35" t="s">
        <v>5811</v>
      </c>
      <c r="F155" s="35"/>
      <c r="G155" s="36">
        <v>43847.338194444441</v>
      </c>
      <c r="H155" s="37">
        <v>43847</v>
      </c>
      <c r="I155" s="35"/>
      <c r="J155" s="35" t="s">
        <v>34</v>
      </c>
      <c r="K155" s="35" t="s">
        <v>5812</v>
      </c>
      <c r="L155" s="35" t="s">
        <v>5461</v>
      </c>
      <c r="M155" s="35"/>
      <c r="N155" s="35" t="s">
        <v>5765</v>
      </c>
      <c r="O155" s="35"/>
      <c r="P155" s="35"/>
      <c r="Q155" s="35"/>
      <c r="R155" s="35"/>
      <c r="S155" s="35"/>
      <c r="T155" s="36">
        <v>43847.35</v>
      </c>
      <c r="U155" s="35"/>
      <c r="V155" s="35">
        <v>0</v>
      </c>
      <c r="W155" s="35"/>
      <c r="X155" s="35">
        <v>17</v>
      </c>
      <c r="Y155" s="35" t="s">
        <v>5732</v>
      </c>
      <c r="Z155" s="35" t="s">
        <v>5573</v>
      </c>
      <c r="AA155" s="35"/>
      <c r="AB155" s="35">
        <v>0</v>
      </c>
      <c r="AC155" s="59"/>
    </row>
    <row r="156" spans="1:29" ht="15.75" thickBot="1" x14ac:dyDescent="0.3">
      <c r="A156" s="58" t="s">
        <v>2301</v>
      </c>
      <c r="B156" s="38" t="s">
        <v>5473</v>
      </c>
      <c r="C156" s="38" t="s">
        <v>5468</v>
      </c>
      <c r="D156" s="38" t="s">
        <v>5762</v>
      </c>
      <c r="E156" s="38" t="s">
        <v>5811</v>
      </c>
      <c r="F156" s="38"/>
      <c r="G156" s="39">
        <v>43847.636111111111</v>
      </c>
      <c r="H156" s="40">
        <v>43849</v>
      </c>
      <c r="I156" s="38"/>
      <c r="J156" s="38" t="s">
        <v>34</v>
      </c>
      <c r="K156" s="38" t="s">
        <v>5812</v>
      </c>
      <c r="L156" s="38" t="s">
        <v>5461</v>
      </c>
      <c r="M156" s="38"/>
      <c r="N156" s="38" t="s">
        <v>5765</v>
      </c>
      <c r="O156" s="38"/>
      <c r="P156" s="38"/>
      <c r="Q156" s="38"/>
      <c r="R156" s="38"/>
      <c r="S156" s="38"/>
      <c r="T156" s="39">
        <v>43849.490972222222</v>
      </c>
      <c r="U156" s="38"/>
      <c r="V156" s="38">
        <v>0</v>
      </c>
      <c r="W156" s="38"/>
      <c r="X156" s="38">
        <v>2485</v>
      </c>
      <c r="Y156" s="38" t="s">
        <v>5813</v>
      </c>
      <c r="Z156" s="38" t="s">
        <v>5467</v>
      </c>
      <c r="AA156" s="38">
        <v>186</v>
      </c>
      <c r="AB156" s="38" t="s">
        <v>5814</v>
      </c>
      <c r="AC156" s="60" t="s">
        <v>5485</v>
      </c>
    </row>
    <row r="157" spans="1:29" ht="15.75" thickBot="1" x14ac:dyDescent="0.3">
      <c r="A157" s="57" t="s">
        <v>3675</v>
      </c>
      <c r="B157" s="35" t="s">
        <v>5473</v>
      </c>
      <c r="C157" s="35" t="s">
        <v>5468</v>
      </c>
      <c r="D157" s="35" t="s">
        <v>5762</v>
      </c>
      <c r="E157" s="35" t="s">
        <v>5811</v>
      </c>
      <c r="F157" s="35"/>
      <c r="G157" s="36">
        <v>43858.368750000001</v>
      </c>
      <c r="H157" s="37">
        <v>43859</v>
      </c>
      <c r="I157" s="35"/>
      <c r="J157" s="35" t="s">
        <v>34</v>
      </c>
      <c r="K157" s="35" t="s">
        <v>5812</v>
      </c>
      <c r="L157" s="35" t="s">
        <v>5461</v>
      </c>
      <c r="M157" s="35"/>
      <c r="N157" s="35" t="s">
        <v>5765</v>
      </c>
      <c r="O157" s="35"/>
      <c r="P157" s="35"/>
      <c r="Q157" s="35"/>
      <c r="R157" s="35"/>
      <c r="S157" s="35"/>
      <c r="T157" s="36">
        <v>43859.343055555553</v>
      </c>
      <c r="U157" s="35"/>
      <c r="V157" s="35">
        <v>0</v>
      </c>
      <c r="W157" s="35"/>
      <c r="X157" s="35">
        <v>1276</v>
      </c>
      <c r="Y157" s="35" t="s">
        <v>5771</v>
      </c>
      <c r="Z157" s="35" t="s">
        <v>5482</v>
      </c>
      <c r="AA157" s="35">
        <v>127</v>
      </c>
      <c r="AB157" s="35" t="s">
        <v>5815</v>
      </c>
      <c r="AC157" s="59" t="s">
        <v>5485</v>
      </c>
    </row>
    <row r="158" spans="1:29" ht="15.75" thickBot="1" x14ac:dyDescent="0.3">
      <c r="A158" s="58" t="s">
        <v>4076</v>
      </c>
      <c r="B158" s="38" t="s">
        <v>5473</v>
      </c>
      <c r="C158" s="38" t="s">
        <v>5468</v>
      </c>
      <c r="D158" s="38" t="s">
        <v>5762</v>
      </c>
      <c r="E158" s="38" t="s">
        <v>5811</v>
      </c>
      <c r="F158" s="38"/>
      <c r="G158" s="39">
        <v>43860.368750000001</v>
      </c>
      <c r="H158" s="40">
        <v>43860</v>
      </c>
      <c r="I158" s="38"/>
      <c r="J158" s="38" t="s">
        <v>34</v>
      </c>
      <c r="K158" s="38" t="s">
        <v>5812</v>
      </c>
      <c r="L158" s="38" t="s">
        <v>5461</v>
      </c>
      <c r="M158" s="38"/>
      <c r="N158" s="38" t="s">
        <v>5765</v>
      </c>
      <c r="O158" s="38"/>
      <c r="P158" s="38"/>
      <c r="Q158" s="38"/>
      <c r="R158" s="38"/>
      <c r="S158" s="38"/>
      <c r="T158" s="39">
        <v>43860.411111111112</v>
      </c>
      <c r="U158" s="38"/>
      <c r="V158" s="38">
        <v>0</v>
      </c>
      <c r="W158" s="38"/>
      <c r="X158" s="38"/>
      <c r="Y158" s="38">
        <v>0</v>
      </c>
      <c r="Z158" s="38"/>
      <c r="AA158" s="38">
        <v>61</v>
      </c>
      <c r="AB158" s="38" t="s">
        <v>5660</v>
      </c>
      <c r="AC158" s="60" t="s">
        <v>5485</v>
      </c>
    </row>
    <row r="159" spans="1:29" ht="15.75" thickBot="1" x14ac:dyDescent="0.3">
      <c r="A159" s="57" t="s">
        <v>2518</v>
      </c>
      <c r="B159" s="35" t="s">
        <v>5473</v>
      </c>
      <c r="C159" s="35" t="s">
        <v>5468</v>
      </c>
      <c r="D159" s="35" t="s">
        <v>5762</v>
      </c>
      <c r="E159" s="35" t="s">
        <v>5816</v>
      </c>
      <c r="F159" s="35"/>
      <c r="G159" s="36">
        <v>43850.393055555556</v>
      </c>
      <c r="H159" s="37">
        <v>43850</v>
      </c>
      <c r="I159" s="35"/>
      <c r="J159" s="35" t="s">
        <v>34</v>
      </c>
      <c r="K159" s="35" t="s">
        <v>5817</v>
      </c>
      <c r="L159" s="35" t="s">
        <v>5461</v>
      </c>
      <c r="M159" s="35"/>
      <c r="N159" s="35" t="s">
        <v>5765</v>
      </c>
      <c r="O159" s="35"/>
      <c r="P159" s="35"/>
      <c r="Q159" s="35"/>
      <c r="R159" s="35"/>
      <c r="S159" s="35"/>
      <c r="T159" s="36">
        <v>43850.400000000001</v>
      </c>
      <c r="U159" s="35"/>
      <c r="V159" s="35">
        <v>0</v>
      </c>
      <c r="W159" s="35"/>
      <c r="X159" s="35"/>
      <c r="Y159" s="35">
        <v>0</v>
      </c>
      <c r="Z159" s="35"/>
      <c r="AA159" s="35">
        <v>10</v>
      </c>
      <c r="AB159" s="35" t="s">
        <v>5572</v>
      </c>
      <c r="AC159" s="59" t="s">
        <v>5472</v>
      </c>
    </row>
    <row r="160" spans="1:29" ht="15.75" thickBot="1" x14ac:dyDescent="0.3">
      <c r="A160" s="58" t="s">
        <v>3558</v>
      </c>
      <c r="B160" s="38" t="s">
        <v>5473</v>
      </c>
      <c r="C160" s="38" t="s">
        <v>5468</v>
      </c>
      <c r="D160" s="38" t="s">
        <v>5762</v>
      </c>
      <c r="E160" s="38" t="s">
        <v>5816</v>
      </c>
      <c r="F160" s="38"/>
      <c r="G160" s="39">
        <v>43857.510416666664</v>
      </c>
      <c r="H160" s="40">
        <v>43858</v>
      </c>
      <c r="I160" s="38"/>
      <c r="J160" s="38" t="s">
        <v>34</v>
      </c>
      <c r="K160" s="38" t="s">
        <v>5817</v>
      </c>
      <c r="L160" s="38" t="s">
        <v>5461</v>
      </c>
      <c r="M160" s="38"/>
      <c r="N160" s="38" t="s">
        <v>5765</v>
      </c>
      <c r="O160" s="38">
        <v>131716</v>
      </c>
      <c r="P160" s="39">
        <v>43857.676388888889</v>
      </c>
      <c r="Q160" s="39">
        <v>43857.681944444441</v>
      </c>
      <c r="R160" s="38"/>
      <c r="S160" s="38"/>
      <c r="T160" s="39">
        <v>43857.681944444441</v>
      </c>
      <c r="U160" s="38">
        <v>8</v>
      </c>
      <c r="V160" s="38" t="s">
        <v>5478</v>
      </c>
      <c r="W160" s="38" t="s">
        <v>5497</v>
      </c>
      <c r="X160" s="38"/>
      <c r="Y160" s="38">
        <v>0</v>
      </c>
      <c r="Z160" s="38"/>
      <c r="AA160" s="38">
        <v>239</v>
      </c>
      <c r="AB160" s="38" t="s">
        <v>5579</v>
      </c>
      <c r="AC160" s="60" t="s">
        <v>5818</v>
      </c>
    </row>
    <row r="161" spans="1:29" ht="15.75" thickBot="1" x14ac:dyDescent="0.3">
      <c r="A161" s="57" t="s">
        <v>3973</v>
      </c>
      <c r="B161" s="35" t="s">
        <v>5473</v>
      </c>
      <c r="C161" s="35" t="s">
        <v>5468</v>
      </c>
      <c r="D161" s="35" t="s">
        <v>5762</v>
      </c>
      <c r="E161" s="35" t="s">
        <v>5816</v>
      </c>
      <c r="F161" s="35"/>
      <c r="G161" s="36">
        <v>43859.498611111114</v>
      </c>
      <c r="H161" s="37">
        <v>43859</v>
      </c>
      <c r="I161" s="35"/>
      <c r="J161" s="35" t="s">
        <v>34</v>
      </c>
      <c r="K161" s="35" t="s">
        <v>5817</v>
      </c>
      <c r="L161" s="35" t="s">
        <v>5461</v>
      </c>
      <c r="M161" s="35"/>
      <c r="N161" s="35" t="s">
        <v>5765</v>
      </c>
      <c r="O161" s="35"/>
      <c r="P161" s="35"/>
      <c r="Q161" s="35"/>
      <c r="R161" s="35"/>
      <c r="S161" s="35"/>
      <c r="T161" s="36">
        <v>43859.501388888886</v>
      </c>
      <c r="U161" s="35"/>
      <c r="V161" s="35">
        <v>0</v>
      </c>
      <c r="W161" s="35"/>
      <c r="X161" s="35"/>
      <c r="Y161" s="35">
        <v>0</v>
      </c>
      <c r="Z161" s="35"/>
      <c r="AA161" s="35">
        <v>4</v>
      </c>
      <c r="AB161" s="43">
        <v>925925925.92593002</v>
      </c>
      <c r="AC161" s="59" t="s">
        <v>5472</v>
      </c>
    </row>
    <row r="162" spans="1:29" ht="15.75" thickBot="1" x14ac:dyDescent="0.3">
      <c r="A162" s="58" t="s">
        <v>484</v>
      </c>
      <c r="B162" s="38" t="s">
        <v>5473</v>
      </c>
      <c r="C162" s="38" t="s">
        <v>5468</v>
      </c>
      <c r="D162" s="38" t="s">
        <v>5762</v>
      </c>
      <c r="E162" s="38" t="s">
        <v>5819</v>
      </c>
      <c r="F162" s="38"/>
      <c r="G162" s="39">
        <v>43838.400694444441</v>
      </c>
      <c r="H162" s="40">
        <v>43838</v>
      </c>
      <c r="I162" s="38"/>
      <c r="J162" s="38" t="s">
        <v>34</v>
      </c>
      <c r="K162" s="38" t="s">
        <v>5820</v>
      </c>
      <c r="L162" s="38" t="s">
        <v>5613</v>
      </c>
      <c r="M162" s="38"/>
      <c r="N162" s="38" t="s">
        <v>5765</v>
      </c>
      <c r="O162" s="38">
        <v>129244</v>
      </c>
      <c r="P162" s="39">
        <v>43838.484722222223</v>
      </c>
      <c r="Q162" s="39">
        <v>43838.675694444442</v>
      </c>
      <c r="R162" s="38"/>
      <c r="S162" s="38"/>
      <c r="T162" s="39">
        <v>43838.675694444442</v>
      </c>
      <c r="U162" s="38">
        <v>396</v>
      </c>
      <c r="V162" s="38" t="s">
        <v>5821</v>
      </c>
      <c r="W162" s="38" t="s">
        <v>5497</v>
      </c>
      <c r="X162" s="38"/>
      <c r="Y162" s="38">
        <v>0</v>
      </c>
      <c r="Z162" s="38"/>
      <c r="AA162" s="38"/>
      <c r="AB162" s="38">
        <v>0</v>
      </c>
      <c r="AC162" s="60"/>
    </row>
    <row r="163" spans="1:29" ht="15.75" thickBot="1" x14ac:dyDescent="0.3">
      <c r="A163" s="57" t="s">
        <v>2925</v>
      </c>
      <c r="B163" s="35" t="s">
        <v>5473</v>
      </c>
      <c r="C163" s="35" t="s">
        <v>5468</v>
      </c>
      <c r="D163" s="35" t="s">
        <v>5762</v>
      </c>
      <c r="E163" s="35" t="s">
        <v>5819</v>
      </c>
      <c r="F163" s="35"/>
      <c r="G163" s="36">
        <v>43852.493750000001</v>
      </c>
      <c r="H163" s="37">
        <v>43852</v>
      </c>
      <c r="I163" s="35"/>
      <c r="J163" s="35" t="s">
        <v>34</v>
      </c>
      <c r="K163" s="35" t="s">
        <v>5820</v>
      </c>
      <c r="L163" s="35" t="s">
        <v>5461</v>
      </c>
      <c r="M163" s="35"/>
      <c r="N163" s="35" t="s">
        <v>5765</v>
      </c>
      <c r="O163" s="35"/>
      <c r="P163" s="35"/>
      <c r="Q163" s="35"/>
      <c r="R163" s="35"/>
      <c r="S163" s="35"/>
      <c r="T163" s="36">
        <v>43852.540277777778</v>
      </c>
      <c r="U163" s="35"/>
      <c r="V163" s="35">
        <v>0</v>
      </c>
      <c r="W163" s="35"/>
      <c r="X163" s="35"/>
      <c r="Y163" s="35">
        <v>0</v>
      </c>
      <c r="Z163" s="35"/>
      <c r="AA163" s="35">
        <v>67</v>
      </c>
      <c r="AB163" s="35" t="s">
        <v>5776</v>
      </c>
      <c r="AC163" s="59" t="s">
        <v>5472</v>
      </c>
    </row>
    <row r="164" spans="1:29" ht="15.75" thickBot="1" x14ac:dyDescent="0.3">
      <c r="A164" s="58" t="s">
        <v>3537</v>
      </c>
      <c r="B164" s="38" t="s">
        <v>5473</v>
      </c>
      <c r="C164" s="38" t="s">
        <v>5468</v>
      </c>
      <c r="D164" s="38" t="s">
        <v>5762</v>
      </c>
      <c r="E164" s="38" t="s">
        <v>5819</v>
      </c>
      <c r="F164" s="38"/>
      <c r="G164" s="39">
        <v>43857.423611111109</v>
      </c>
      <c r="H164" s="40">
        <v>43857</v>
      </c>
      <c r="I164" s="38"/>
      <c r="J164" s="38" t="s">
        <v>34</v>
      </c>
      <c r="K164" s="38" t="s">
        <v>5820</v>
      </c>
      <c r="L164" s="38" t="s">
        <v>5461</v>
      </c>
      <c r="M164" s="38"/>
      <c r="N164" s="38" t="s">
        <v>5765</v>
      </c>
      <c r="O164" s="38"/>
      <c r="P164" s="38"/>
      <c r="Q164" s="38"/>
      <c r="R164" s="38"/>
      <c r="S164" s="38"/>
      <c r="T164" s="39">
        <v>43857.436111111114</v>
      </c>
      <c r="U164" s="38"/>
      <c r="V164" s="38">
        <v>0</v>
      </c>
      <c r="W164" s="38"/>
      <c r="X164" s="38"/>
      <c r="Y164" s="38">
        <v>0</v>
      </c>
      <c r="Z164" s="38"/>
      <c r="AA164" s="38">
        <v>18</v>
      </c>
      <c r="AB164" s="38" t="s">
        <v>5547</v>
      </c>
      <c r="AC164" s="60" t="s">
        <v>5485</v>
      </c>
    </row>
    <row r="165" spans="1:29" ht="15.75" thickBot="1" x14ac:dyDescent="0.3">
      <c r="A165" s="57" t="s">
        <v>2886</v>
      </c>
      <c r="B165" s="35" t="s">
        <v>5473</v>
      </c>
      <c r="C165" s="35" t="s">
        <v>5468</v>
      </c>
      <c r="D165" s="35" t="s">
        <v>5762</v>
      </c>
      <c r="E165" s="35" t="s">
        <v>5822</v>
      </c>
      <c r="F165" s="35"/>
      <c r="G165" s="36">
        <v>43852.365277777775</v>
      </c>
      <c r="H165" s="37">
        <v>43853</v>
      </c>
      <c r="I165" s="35"/>
      <c r="J165" s="35" t="s">
        <v>34</v>
      </c>
      <c r="K165" s="35" t="s">
        <v>5823</v>
      </c>
      <c r="L165" s="35" t="s">
        <v>5461</v>
      </c>
      <c r="M165" s="35"/>
      <c r="N165" s="35" t="s">
        <v>5789</v>
      </c>
      <c r="O165" s="35"/>
      <c r="P165" s="35"/>
      <c r="Q165" s="35"/>
      <c r="R165" s="35"/>
      <c r="S165" s="35"/>
      <c r="T165" s="36">
        <v>43853.386111111111</v>
      </c>
      <c r="U165" s="35">
        <v>1470</v>
      </c>
      <c r="V165" s="35" t="s">
        <v>5824</v>
      </c>
      <c r="W165" s="35" t="s">
        <v>5681</v>
      </c>
      <c r="X165" s="35"/>
      <c r="Y165" s="35">
        <v>0</v>
      </c>
      <c r="Z165" s="35"/>
      <c r="AA165" s="35"/>
      <c r="AB165" s="35">
        <v>0</v>
      </c>
      <c r="AC165" s="59"/>
    </row>
    <row r="166" spans="1:29" ht="15.75" thickBot="1" x14ac:dyDescent="0.3">
      <c r="A166" s="58" t="s">
        <v>828</v>
      </c>
      <c r="B166" s="38" t="s">
        <v>5473</v>
      </c>
      <c r="C166" s="38" t="s">
        <v>5468</v>
      </c>
      <c r="D166" s="38" t="s">
        <v>5762</v>
      </c>
      <c r="E166" s="38" t="s">
        <v>5825</v>
      </c>
      <c r="F166" s="38"/>
      <c r="G166" s="39">
        <v>43843.382638888892</v>
      </c>
      <c r="H166" s="40">
        <v>43844</v>
      </c>
      <c r="I166" s="38"/>
      <c r="J166" s="38" t="s">
        <v>34</v>
      </c>
      <c r="K166" s="38" t="s">
        <v>5826</v>
      </c>
      <c r="L166" s="38" t="s">
        <v>5461</v>
      </c>
      <c r="M166" s="38"/>
      <c r="N166" s="38" t="s">
        <v>5765</v>
      </c>
      <c r="O166" s="38"/>
      <c r="P166" s="38"/>
      <c r="Q166" s="38"/>
      <c r="R166" s="38"/>
      <c r="S166" s="38"/>
      <c r="T166" s="39">
        <v>43843.5</v>
      </c>
      <c r="U166" s="38"/>
      <c r="V166" s="38">
        <v>0</v>
      </c>
      <c r="W166" s="38"/>
      <c r="X166" s="38">
        <v>169</v>
      </c>
      <c r="Y166" s="38" t="s">
        <v>5827</v>
      </c>
      <c r="Z166" s="38" t="s">
        <v>5482</v>
      </c>
      <c r="AA166" s="38"/>
      <c r="AB166" s="38">
        <v>0</v>
      </c>
      <c r="AC166" s="60"/>
    </row>
    <row r="167" spans="1:29" ht="15.75" thickBot="1" x14ac:dyDescent="0.3">
      <c r="A167" s="57" t="s">
        <v>3011</v>
      </c>
      <c r="B167" s="35" t="s">
        <v>5473</v>
      </c>
      <c r="C167" s="35" t="s">
        <v>5468</v>
      </c>
      <c r="D167" s="35" t="s">
        <v>5762</v>
      </c>
      <c r="E167" s="35" t="s">
        <v>5825</v>
      </c>
      <c r="F167" s="35"/>
      <c r="G167" s="36">
        <v>43852.520138888889</v>
      </c>
      <c r="H167" s="37">
        <v>43852</v>
      </c>
      <c r="I167" s="35"/>
      <c r="J167" s="35" t="s">
        <v>34</v>
      </c>
      <c r="K167" s="35" t="s">
        <v>5826</v>
      </c>
      <c r="L167" s="35" t="s">
        <v>5461</v>
      </c>
      <c r="M167" s="35"/>
      <c r="N167" s="35" t="s">
        <v>5765</v>
      </c>
      <c r="O167" s="35"/>
      <c r="P167" s="35"/>
      <c r="Q167" s="35"/>
      <c r="R167" s="35"/>
      <c r="S167" s="35"/>
      <c r="T167" s="36">
        <v>43852.541666666664</v>
      </c>
      <c r="U167" s="35"/>
      <c r="V167" s="35">
        <v>0</v>
      </c>
      <c r="W167" s="35"/>
      <c r="X167" s="35"/>
      <c r="Y167" s="35">
        <v>0</v>
      </c>
      <c r="Z167" s="35"/>
      <c r="AA167" s="35">
        <v>31</v>
      </c>
      <c r="AB167" s="35" t="s">
        <v>5499</v>
      </c>
      <c r="AC167" s="59" t="s">
        <v>5472</v>
      </c>
    </row>
    <row r="168" spans="1:29" ht="15.75" thickBot="1" x14ac:dyDescent="0.3">
      <c r="A168" s="57" t="s">
        <v>2889</v>
      </c>
      <c r="B168" s="38" t="s">
        <v>5473</v>
      </c>
      <c r="C168" s="35" t="s">
        <v>5468</v>
      </c>
      <c r="D168" s="35" t="s">
        <v>5762</v>
      </c>
      <c r="E168" s="35" t="s">
        <v>5828</v>
      </c>
      <c r="F168" s="35"/>
      <c r="G168" s="36">
        <v>43864.648113425923</v>
      </c>
      <c r="H168" s="37">
        <v>43854</v>
      </c>
      <c r="I168" s="35"/>
      <c r="J168" s="35" t="s">
        <v>34</v>
      </c>
      <c r="K168" s="35"/>
      <c r="L168" s="35" t="s">
        <v>5465</v>
      </c>
      <c r="M168" s="35"/>
      <c r="N168" s="35"/>
      <c r="O168" s="35"/>
      <c r="P168" s="35"/>
      <c r="Q168" s="35"/>
      <c r="R168" s="35"/>
      <c r="S168" s="35"/>
      <c r="T168" s="36">
        <v>43852.380555555559</v>
      </c>
      <c r="U168" s="35"/>
      <c r="V168" s="35">
        <v>0</v>
      </c>
      <c r="W168" s="35"/>
      <c r="X168" s="35"/>
      <c r="Y168" s="35">
        <v>0</v>
      </c>
      <c r="Z168" s="35"/>
      <c r="AA168" s="35">
        <v>17665</v>
      </c>
      <c r="AB168" s="35" t="s">
        <v>5829</v>
      </c>
      <c r="AC168" s="59" t="s">
        <v>5830</v>
      </c>
    </row>
    <row r="169" spans="1:29" ht="15.75" thickBot="1" x14ac:dyDescent="0.3">
      <c r="A169" s="58" t="s">
        <v>315</v>
      </c>
      <c r="B169" s="38" t="s">
        <v>5473</v>
      </c>
      <c r="C169" s="38" t="s">
        <v>5468</v>
      </c>
      <c r="D169" s="38" t="s">
        <v>5762</v>
      </c>
      <c r="E169" s="38" t="s">
        <v>5831</v>
      </c>
      <c r="F169" s="38"/>
      <c r="G169" s="39">
        <v>43833.663194444445</v>
      </c>
      <c r="H169" s="40">
        <v>43837</v>
      </c>
      <c r="I169" s="38"/>
      <c r="J169" s="38" t="s">
        <v>34</v>
      </c>
      <c r="K169" s="38" t="s">
        <v>5832</v>
      </c>
      <c r="L169" s="38" t="s">
        <v>5461</v>
      </c>
      <c r="M169" s="38"/>
      <c r="N169" s="38" t="s">
        <v>5783</v>
      </c>
      <c r="O169" s="38"/>
      <c r="P169" s="38"/>
      <c r="Q169" s="38"/>
      <c r="R169" s="38"/>
      <c r="S169" s="38"/>
      <c r="T169" s="39">
        <v>43833.770138888889</v>
      </c>
      <c r="U169" s="38"/>
      <c r="V169" s="38">
        <v>0</v>
      </c>
      <c r="W169" s="38"/>
      <c r="X169" s="38"/>
      <c r="Y169" s="38">
        <v>0</v>
      </c>
      <c r="Z169" s="38"/>
      <c r="AA169" s="38">
        <v>154</v>
      </c>
      <c r="AB169" s="38" t="s">
        <v>5833</v>
      </c>
      <c r="AC169" s="60" t="s">
        <v>5472</v>
      </c>
    </row>
    <row r="170" spans="1:29" ht="15.75" thickBot="1" x14ac:dyDescent="0.3">
      <c r="A170" s="57" t="s">
        <v>515</v>
      </c>
      <c r="B170" s="35" t="s">
        <v>5473</v>
      </c>
      <c r="C170" s="35" t="s">
        <v>5468</v>
      </c>
      <c r="D170" s="35" t="s">
        <v>5762</v>
      </c>
      <c r="E170" s="35" t="s">
        <v>5831</v>
      </c>
      <c r="F170" s="35"/>
      <c r="G170" s="36">
        <v>43838.429861111108</v>
      </c>
      <c r="H170" s="37">
        <v>43840</v>
      </c>
      <c r="I170" s="35"/>
      <c r="J170" s="35" t="s">
        <v>34</v>
      </c>
      <c r="K170" s="35" t="s">
        <v>5832</v>
      </c>
      <c r="L170" s="35" t="s">
        <v>5461</v>
      </c>
      <c r="M170" s="35"/>
      <c r="N170" s="35" t="s">
        <v>5783</v>
      </c>
      <c r="O170" s="35">
        <v>1410828</v>
      </c>
      <c r="P170" s="36">
        <v>43838.482638888891</v>
      </c>
      <c r="Q170" s="36">
        <v>43839.525694444441</v>
      </c>
      <c r="R170" s="35"/>
      <c r="S170" s="35"/>
      <c r="T170" s="36">
        <v>43839.525694444441</v>
      </c>
      <c r="U170" s="35">
        <v>1578</v>
      </c>
      <c r="V170" s="35" t="s">
        <v>5834</v>
      </c>
      <c r="W170" s="35" t="s">
        <v>5681</v>
      </c>
      <c r="X170" s="35"/>
      <c r="Y170" s="35">
        <v>0</v>
      </c>
      <c r="Z170" s="35"/>
      <c r="AA170" s="35"/>
      <c r="AB170" s="35">
        <v>0</v>
      </c>
      <c r="AC170" s="59"/>
    </row>
    <row r="171" spans="1:29" ht="15.75" thickBot="1" x14ac:dyDescent="0.3">
      <c r="A171" s="58" t="s">
        <v>1846</v>
      </c>
      <c r="B171" s="38" t="s">
        <v>5473</v>
      </c>
      <c r="C171" s="38" t="s">
        <v>5468</v>
      </c>
      <c r="D171" s="38" t="s">
        <v>5762</v>
      </c>
      <c r="E171" s="38" t="s">
        <v>5831</v>
      </c>
      <c r="F171" s="38"/>
      <c r="G171" s="39">
        <v>43845.745138888888</v>
      </c>
      <c r="H171" s="40">
        <v>43846</v>
      </c>
      <c r="I171" s="38"/>
      <c r="J171" s="38" t="s">
        <v>34</v>
      </c>
      <c r="K171" s="38" t="s">
        <v>5832</v>
      </c>
      <c r="L171" s="38" t="s">
        <v>5461</v>
      </c>
      <c r="M171" s="38"/>
      <c r="N171" s="38" t="s">
        <v>5783</v>
      </c>
      <c r="O171" s="38"/>
      <c r="P171" s="38"/>
      <c r="Q171" s="38"/>
      <c r="R171" s="38"/>
      <c r="S171" s="38"/>
      <c r="T171" s="39">
        <v>43846.686805555553</v>
      </c>
      <c r="U171" s="38"/>
      <c r="V171" s="38">
        <v>0</v>
      </c>
      <c r="W171" s="38"/>
      <c r="X171" s="38">
        <v>1356</v>
      </c>
      <c r="Y171" s="38" t="s">
        <v>5835</v>
      </c>
      <c r="Z171" s="38" t="s">
        <v>5482</v>
      </c>
      <c r="AA171" s="38"/>
      <c r="AB171" s="38">
        <v>0</v>
      </c>
      <c r="AC171" s="60"/>
    </row>
    <row r="172" spans="1:29" ht="15.75" thickBot="1" x14ac:dyDescent="0.3">
      <c r="A172" s="57" t="s">
        <v>509</v>
      </c>
      <c r="B172" s="35" t="s">
        <v>5473</v>
      </c>
      <c r="C172" s="35" t="s">
        <v>5836</v>
      </c>
      <c r="D172" s="35" t="s">
        <v>5837</v>
      </c>
      <c r="E172" s="35" t="s">
        <v>5838</v>
      </c>
      <c r="F172" s="35"/>
      <c r="G172" s="36">
        <v>43838.506944444445</v>
      </c>
      <c r="H172" s="37">
        <v>43838</v>
      </c>
      <c r="I172" s="35"/>
      <c r="J172" s="35" t="s">
        <v>34</v>
      </c>
      <c r="K172" s="35" t="s">
        <v>5839</v>
      </c>
      <c r="L172" s="35" t="s">
        <v>5613</v>
      </c>
      <c r="M172" s="35"/>
      <c r="N172" s="35" t="s">
        <v>5546</v>
      </c>
      <c r="O172" s="35" t="s">
        <v>5840</v>
      </c>
      <c r="P172" s="36">
        <v>43838.506944444445</v>
      </c>
      <c r="Q172" s="36">
        <v>43838.851388888892</v>
      </c>
      <c r="R172" s="35"/>
      <c r="S172" s="35"/>
      <c r="T172" s="36">
        <v>43838.851388888892</v>
      </c>
      <c r="U172" s="35">
        <v>496</v>
      </c>
      <c r="V172" s="35" t="s">
        <v>5841</v>
      </c>
      <c r="W172" s="35" t="s">
        <v>5497</v>
      </c>
      <c r="X172" s="35"/>
      <c r="Y172" s="35">
        <v>0</v>
      </c>
      <c r="Z172" s="35"/>
      <c r="AA172" s="35"/>
      <c r="AB172" s="35">
        <v>0</v>
      </c>
      <c r="AC172" s="59"/>
    </row>
    <row r="173" spans="1:29" ht="15.75" thickBot="1" x14ac:dyDescent="0.3">
      <c r="A173" s="58" t="s">
        <v>615</v>
      </c>
      <c r="B173" s="38" t="s">
        <v>5473</v>
      </c>
      <c r="C173" s="38" t="s">
        <v>5836</v>
      </c>
      <c r="D173" s="38" t="s">
        <v>5837</v>
      </c>
      <c r="E173" s="38" t="s">
        <v>5838</v>
      </c>
      <c r="F173" s="38"/>
      <c r="G173" s="39">
        <v>43839.415972222225</v>
      </c>
      <c r="H173" s="40">
        <v>43840</v>
      </c>
      <c r="I173" s="38"/>
      <c r="J173" s="38" t="s">
        <v>34</v>
      </c>
      <c r="K173" s="38" t="s">
        <v>5839</v>
      </c>
      <c r="L173" s="38" t="s">
        <v>5613</v>
      </c>
      <c r="M173" s="38"/>
      <c r="N173" s="38" t="s">
        <v>5546</v>
      </c>
      <c r="O173" s="38" t="s">
        <v>5840</v>
      </c>
      <c r="P173" s="39">
        <v>43839.4375</v>
      </c>
      <c r="Q173" s="39">
        <v>43839.662499999999</v>
      </c>
      <c r="R173" s="38"/>
      <c r="S173" s="38"/>
      <c r="T173" s="39">
        <v>43839.662499999999</v>
      </c>
      <c r="U173" s="38">
        <v>355</v>
      </c>
      <c r="V173" s="38" t="s">
        <v>5842</v>
      </c>
      <c r="W173" s="38" t="s">
        <v>5497</v>
      </c>
      <c r="X173" s="38"/>
      <c r="Y173" s="38">
        <v>0</v>
      </c>
      <c r="Z173" s="38"/>
      <c r="AA173" s="38"/>
      <c r="AB173" s="38">
        <v>0</v>
      </c>
      <c r="AC173" s="60"/>
    </row>
    <row r="174" spans="1:29" ht="15.75" thickBot="1" x14ac:dyDescent="0.3">
      <c r="A174" s="57" t="s">
        <v>347</v>
      </c>
      <c r="B174" s="35" t="s">
        <v>5473</v>
      </c>
      <c r="C174" s="35" t="s">
        <v>5836</v>
      </c>
      <c r="D174" s="35" t="s">
        <v>5837</v>
      </c>
      <c r="E174" s="35" t="s">
        <v>5843</v>
      </c>
      <c r="F174" s="35"/>
      <c r="G174" s="36">
        <v>43837.438888888886</v>
      </c>
      <c r="H174" s="37">
        <v>43838</v>
      </c>
      <c r="I174" s="35"/>
      <c r="J174" s="35" t="s">
        <v>34</v>
      </c>
      <c r="K174" s="35" t="s">
        <v>5844</v>
      </c>
      <c r="L174" s="35" t="s">
        <v>5461</v>
      </c>
      <c r="M174" s="35"/>
      <c r="N174" s="35" t="s">
        <v>5546</v>
      </c>
      <c r="O174" s="35"/>
      <c r="P174" s="35"/>
      <c r="Q174" s="35"/>
      <c r="R174" s="35"/>
      <c r="S174" s="35"/>
      <c r="T174" s="36">
        <v>43837.738194444442</v>
      </c>
      <c r="U174" s="35"/>
      <c r="V174" s="35">
        <v>0</v>
      </c>
      <c r="W174" s="35"/>
      <c r="X174" s="35">
        <v>431</v>
      </c>
      <c r="Y174" s="35" t="s">
        <v>5845</v>
      </c>
      <c r="Z174" s="35" t="s">
        <v>5846</v>
      </c>
      <c r="AA174" s="35"/>
      <c r="AB174" s="35">
        <v>0</v>
      </c>
      <c r="AC174" s="59"/>
    </row>
    <row r="175" spans="1:29" ht="15.75" thickBot="1" x14ac:dyDescent="0.3">
      <c r="A175" s="58" t="s">
        <v>2516</v>
      </c>
      <c r="B175" s="38" t="s">
        <v>5473</v>
      </c>
      <c r="C175" s="38" t="s">
        <v>5836</v>
      </c>
      <c r="D175" s="38" t="s">
        <v>5837</v>
      </c>
      <c r="E175" s="38" t="s">
        <v>5847</v>
      </c>
      <c r="F175" s="38"/>
      <c r="G175" s="39">
        <v>43850.375</v>
      </c>
      <c r="H175" s="40">
        <v>43850</v>
      </c>
      <c r="I175" s="38"/>
      <c r="J175" s="38" t="s">
        <v>34</v>
      </c>
      <c r="K175" s="38" t="s">
        <v>5848</v>
      </c>
      <c r="L175" s="38" t="s">
        <v>5461</v>
      </c>
      <c r="M175" s="38"/>
      <c r="N175" s="38" t="s">
        <v>5546</v>
      </c>
      <c r="O175" s="38"/>
      <c r="P175" s="38"/>
      <c r="Q175" s="38"/>
      <c r="R175" s="38"/>
      <c r="S175" s="38"/>
      <c r="T175" s="39">
        <v>43850.375694444447</v>
      </c>
      <c r="U175" s="38"/>
      <c r="V175" s="38">
        <v>0</v>
      </c>
      <c r="W175" s="38"/>
      <c r="X175" s="38">
        <v>1</v>
      </c>
      <c r="Y175" s="41">
        <v>231481481.48148</v>
      </c>
      <c r="Z175" s="38" t="s">
        <v>5849</v>
      </c>
      <c r="AA175" s="38"/>
      <c r="AB175" s="38">
        <v>0</v>
      </c>
      <c r="AC175" s="60"/>
    </row>
    <row r="176" spans="1:29" ht="15.75" thickBot="1" x14ac:dyDescent="0.3">
      <c r="A176" s="57" t="s">
        <v>3770</v>
      </c>
      <c r="B176" s="35" t="s">
        <v>5473</v>
      </c>
      <c r="C176" s="35" t="s">
        <v>5836</v>
      </c>
      <c r="D176" s="35" t="s">
        <v>5837</v>
      </c>
      <c r="E176" s="35" t="s">
        <v>5787</v>
      </c>
      <c r="F176" s="35"/>
      <c r="G176" s="36">
        <v>43858.474305555559</v>
      </c>
      <c r="H176" s="37">
        <v>43859</v>
      </c>
      <c r="I176" s="35"/>
      <c r="J176" s="35" t="s">
        <v>34</v>
      </c>
      <c r="K176" s="35" t="s">
        <v>5850</v>
      </c>
      <c r="L176" s="35" t="s">
        <v>5461</v>
      </c>
      <c r="M176" s="35"/>
      <c r="N176" s="35" t="s">
        <v>5546</v>
      </c>
      <c r="O176" s="35"/>
      <c r="P176" s="35"/>
      <c r="Q176" s="35"/>
      <c r="R176" s="35"/>
      <c r="S176" s="35"/>
      <c r="T176" s="36">
        <v>43858.547222222223</v>
      </c>
      <c r="U176" s="35"/>
      <c r="V176" s="35">
        <v>0</v>
      </c>
      <c r="W176" s="35"/>
      <c r="X176" s="35"/>
      <c r="Y176" s="35">
        <v>0</v>
      </c>
      <c r="Z176" s="35"/>
      <c r="AA176" s="35">
        <v>105</v>
      </c>
      <c r="AB176" s="35" t="s">
        <v>5851</v>
      </c>
      <c r="AC176" s="59" t="s">
        <v>5472</v>
      </c>
    </row>
    <row r="177" spans="1:29" ht="15.75" thickBot="1" x14ac:dyDescent="0.3">
      <c r="A177" s="58" t="s">
        <v>2143</v>
      </c>
      <c r="B177" s="38" t="s">
        <v>5473</v>
      </c>
      <c r="C177" s="38" t="s">
        <v>5836</v>
      </c>
      <c r="D177" s="38" t="s">
        <v>5837</v>
      </c>
      <c r="E177" s="38" t="s">
        <v>5852</v>
      </c>
      <c r="F177" s="38"/>
      <c r="G177" s="39">
        <v>43847.338194444441</v>
      </c>
      <c r="H177" s="40">
        <v>43847</v>
      </c>
      <c r="I177" s="38"/>
      <c r="J177" s="38" t="s">
        <v>34</v>
      </c>
      <c r="K177" s="38" t="s">
        <v>5853</v>
      </c>
      <c r="L177" s="38" t="s">
        <v>5461</v>
      </c>
      <c r="M177" s="38"/>
      <c r="N177" s="38" t="s">
        <v>5546</v>
      </c>
      <c r="O177" s="38"/>
      <c r="P177" s="38"/>
      <c r="Q177" s="38"/>
      <c r="R177" s="38"/>
      <c r="S177" s="38"/>
      <c r="T177" s="39">
        <v>43847.340277777781</v>
      </c>
      <c r="U177" s="38"/>
      <c r="V177" s="38">
        <v>0</v>
      </c>
      <c r="W177" s="38"/>
      <c r="X177" s="38">
        <v>3</v>
      </c>
      <c r="Y177" s="41">
        <v>694444444.44444001</v>
      </c>
      <c r="Z177" s="38" t="s">
        <v>5573</v>
      </c>
      <c r="AA177" s="38"/>
      <c r="AB177" s="38">
        <v>0</v>
      </c>
      <c r="AC177" s="60"/>
    </row>
    <row r="178" spans="1:29" ht="15.75" thickBot="1" x14ac:dyDescent="0.3">
      <c r="A178" s="57" t="s">
        <v>3607</v>
      </c>
      <c r="B178" s="35" t="s">
        <v>5473</v>
      </c>
      <c r="C178" s="35" t="s">
        <v>5836</v>
      </c>
      <c r="D178" s="35" t="s">
        <v>5837</v>
      </c>
      <c r="E178" s="35" t="s">
        <v>5852</v>
      </c>
      <c r="F178" s="35"/>
      <c r="G178" s="36">
        <v>43857.540277777778</v>
      </c>
      <c r="H178" s="37">
        <v>43857</v>
      </c>
      <c r="I178" s="35"/>
      <c r="J178" s="35" t="s">
        <v>34</v>
      </c>
      <c r="K178" s="35" t="s">
        <v>5853</v>
      </c>
      <c r="L178" s="35" t="s">
        <v>5461</v>
      </c>
      <c r="M178" s="35"/>
      <c r="N178" s="35" t="s">
        <v>5546</v>
      </c>
      <c r="O178" s="35"/>
      <c r="P178" s="35"/>
      <c r="Q178" s="35"/>
      <c r="R178" s="35"/>
      <c r="S178" s="35"/>
      <c r="T178" s="36">
        <v>43857.541666666664</v>
      </c>
      <c r="U178" s="35"/>
      <c r="V178" s="35">
        <v>0</v>
      </c>
      <c r="W178" s="35"/>
      <c r="X178" s="35"/>
      <c r="Y178" s="35">
        <v>0</v>
      </c>
      <c r="Z178" s="35"/>
      <c r="AA178" s="35">
        <v>2</v>
      </c>
      <c r="AB178" s="43">
        <v>462962962.96296</v>
      </c>
      <c r="AC178" s="59" t="s">
        <v>5472</v>
      </c>
    </row>
    <row r="179" spans="1:29" ht="15.75" thickBot="1" x14ac:dyDescent="0.3">
      <c r="A179" s="58" t="s">
        <v>633</v>
      </c>
      <c r="B179" s="38" t="s">
        <v>5473</v>
      </c>
      <c r="C179" s="38" t="s">
        <v>5836</v>
      </c>
      <c r="D179" s="38" t="s">
        <v>5837</v>
      </c>
      <c r="E179" s="38" t="s">
        <v>5854</v>
      </c>
      <c r="F179" s="38"/>
      <c r="G179" s="39">
        <v>43839.468055555553</v>
      </c>
      <c r="H179" s="40">
        <v>43843</v>
      </c>
      <c r="I179" s="38"/>
      <c r="J179" s="38" t="s">
        <v>34</v>
      </c>
      <c r="K179" s="38" t="s">
        <v>5855</v>
      </c>
      <c r="L179" s="38" t="s">
        <v>5461</v>
      </c>
      <c r="M179" s="38"/>
      <c r="N179" s="38" t="s">
        <v>5546</v>
      </c>
      <c r="O179" s="38" t="s">
        <v>5856</v>
      </c>
      <c r="P179" s="39">
        <v>43839.506944444445</v>
      </c>
      <c r="Q179" s="39">
        <v>43840.668749999997</v>
      </c>
      <c r="R179" s="38"/>
      <c r="S179" s="38"/>
      <c r="T179" s="39">
        <v>43840.668749999997</v>
      </c>
      <c r="U179" s="38">
        <v>1729</v>
      </c>
      <c r="V179" s="38" t="s">
        <v>5857</v>
      </c>
      <c r="W179" s="38" t="s">
        <v>5497</v>
      </c>
      <c r="X179" s="38"/>
      <c r="Y179" s="38">
        <v>0</v>
      </c>
      <c r="Z179" s="38"/>
      <c r="AA179" s="38"/>
      <c r="AB179" s="38">
        <v>0</v>
      </c>
      <c r="AC179" s="60"/>
    </row>
    <row r="180" spans="1:29" ht="15.75" thickBot="1" x14ac:dyDescent="0.3">
      <c r="A180" s="57" t="s">
        <v>411</v>
      </c>
      <c r="B180" s="35" t="s">
        <v>5456</v>
      </c>
      <c r="C180" s="35" t="s">
        <v>5836</v>
      </c>
      <c r="D180" s="35" t="s">
        <v>5837</v>
      </c>
      <c r="E180" s="35" t="s">
        <v>5858</v>
      </c>
      <c r="F180" s="35"/>
      <c r="G180" s="36">
        <v>43837.633333333331</v>
      </c>
      <c r="H180" s="37">
        <v>43838</v>
      </c>
      <c r="I180" s="35"/>
      <c r="J180" s="35" t="s">
        <v>34</v>
      </c>
      <c r="K180" s="35" t="s">
        <v>5859</v>
      </c>
      <c r="L180" s="35" t="s">
        <v>5461</v>
      </c>
      <c r="M180" s="35"/>
      <c r="N180" s="35" t="s">
        <v>5462</v>
      </c>
      <c r="O180" s="35"/>
      <c r="P180" s="35"/>
      <c r="Q180" s="35"/>
      <c r="R180" s="35"/>
      <c r="S180" s="35"/>
      <c r="T180" s="36">
        <v>43838.333333333336</v>
      </c>
      <c r="U180" s="35"/>
      <c r="V180" s="35">
        <v>0</v>
      </c>
      <c r="W180" s="35"/>
      <c r="X180" s="35">
        <v>1008</v>
      </c>
      <c r="Y180" s="35" t="s">
        <v>5860</v>
      </c>
      <c r="Z180" s="35" t="s">
        <v>5482</v>
      </c>
      <c r="AA180" s="35"/>
      <c r="AB180" s="35">
        <v>0</v>
      </c>
      <c r="AC180" s="59"/>
    </row>
    <row r="181" spans="1:29" ht="15.75" thickBot="1" x14ac:dyDescent="0.3">
      <c r="A181" s="58" t="s">
        <v>1431</v>
      </c>
      <c r="B181" s="38" t="s">
        <v>5456</v>
      </c>
      <c r="C181" s="38" t="s">
        <v>5836</v>
      </c>
      <c r="D181" s="38" t="s">
        <v>5837</v>
      </c>
      <c r="E181" s="38" t="s">
        <v>5858</v>
      </c>
      <c r="F181" s="38"/>
      <c r="G181" s="39">
        <v>43844.684027777781</v>
      </c>
      <c r="H181" s="40">
        <v>43845</v>
      </c>
      <c r="I181" s="38"/>
      <c r="J181" s="38" t="s">
        <v>34</v>
      </c>
      <c r="K181" s="38" t="s">
        <v>5859</v>
      </c>
      <c r="L181" s="38" t="s">
        <v>5461</v>
      </c>
      <c r="M181" s="38"/>
      <c r="N181" s="38" t="s">
        <v>5462</v>
      </c>
      <c r="O181" s="38"/>
      <c r="P181" s="38"/>
      <c r="Q181" s="38"/>
      <c r="R181" s="38"/>
      <c r="S181" s="38"/>
      <c r="T181" s="39">
        <v>43844.731944444444</v>
      </c>
      <c r="U181" s="38"/>
      <c r="V181" s="38">
        <v>0</v>
      </c>
      <c r="W181" s="38"/>
      <c r="X181" s="38"/>
      <c r="Y181" s="38">
        <v>0</v>
      </c>
      <c r="Z181" s="38"/>
      <c r="AA181" s="38">
        <v>69</v>
      </c>
      <c r="AB181" s="38" t="s">
        <v>5861</v>
      </c>
      <c r="AC181" s="60" t="s">
        <v>5472</v>
      </c>
    </row>
    <row r="182" spans="1:29" ht="15.75" thickBot="1" x14ac:dyDescent="0.3">
      <c r="A182" s="57" t="s">
        <v>438</v>
      </c>
      <c r="B182" s="35" t="s">
        <v>5473</v>
      </c>
      <c r="C182" s="35" t="s">
        <v>5468</v>
      </c>
      <c r="D182" s="35" t="s">
        <v>5862</v>
      </c>
      <c r="E182" s="35" t="s">
        <v>5863</v>
      </c>
      <c r="F182" s="35"/>
      <c r="G182" s="36">
        <v>43837.672222222223</v>
      </c>
      <c r="H182" s="37">
        <v>43838</v>
      </c>
      <c r="I182" s="35"/>
      <c r="J182" s="35" t="s">
        <v>34</v>
      </c>
      <c r="K182" s="35" t="s">
        <v>5864</v>
      </c>
      <c r="L182" s="35" t="s">
        <v>5461</v>
      </c>
      <c r="M182" s="35"/>
      <c r="N182" s="35" t="s">
        <v>5789</v>
      </c>
      <c r="O182" s="35"/>
      <c r="P182" s="35"/>
      <c r="Q182" s="35"/>
      <c r="R182" s="35"/>
      <c r="S182" s="35"/>
      <c r="T182" s="36">
        <v>43837.790277777778</v>
      </c>
      <c r="U182" s="35"/>
      <c r="V182" s="35">
        <v>0</v>
      </c>
      <c r="W182" s="35"/>
      <c r="X182" s="35"/>
      <c r="Y182" s="35">
        <v>0</v>
      </c>
      <c r="Z182" s="35"/>
      <c r="AA182" s="35">
        <v>170</v>
      </c>
      <c r="AB182" s="35" t="s">
        <v>5702</v>
      </c>
      <c r="AC182" s="59" t="s">
        <v>5472</v>
      </c>
    </row>
    <row r="183" spans="1:29" ht="15.75" thickBot="1" x14ac:dyDescent="0.3">
      <c r="A183" s="58" t="s">
        <v>1472</v>
      </c>
      <c r="B183" s="38" t="s">
        <v>5473</v>
      </c>
      <c r="C183" s="38" t="s">
        <v>5468</v>
      </c>
      <c r="D183" s="38" t="s">
        <v>5862</v>
      </c>
      <c r="E183" s="38" t="s">
        <v>5863</v>
      </c>
      <c r="F183" s="38"/>
      <c r="G183" s="39">
        <v>43844.727083333331</v>
      </c>
      <c r="H183" s="40">
        <v>43846</v>
      </c>
      <c r="I183" s="38"/>
      <c r="J183" s="38" t="s">
        <v>34</v>
      </c>
      <c r="K183" s="38" t="s">
        <v>5864</v>
      </c>
      <c r="L183" s="38" t="s">
        <v>5461</v>
      </c>
      <c r="M183" s="38"/>
      <c r="N183" s="38" t="s">
        <v>5789</v>
      </c>
      <c r="O183" s="38"/>
      <c r="P183" s="38"/>
      <c r="Q183" s="38"/>
      <c r="R183" s="38"/>
      <c r="S183" s="38"/>
      <c r="T183" s="39">
        <v>43846.206250000003</v>
      </c>
      <c r="U183" s="38"/>
      <c r="V183" s="38">
        <v>0</v>
      </c>
      <c r="W183" s="38"/>
      <c r="X183" s="38">
        <v>2130</v>
      </c>
      <c r="Y183" s="38" t="s">
        <v>5865</v>
      </c>
      <c r="Z183" s="38" t="s">
        <v>5573</v>
      </c>
      <c r="AA183" s="38"/>
      <c r="AB183" s="38">
        <v>0</v>
      </c>
      <c r="AC183" s="60"/>
    </row>
    <row r="184" spans="1:29" ht="15.75" thickBot="1" x14ac:dyDescent="0.3">
      <c r="A184" s="57" t="s">
        <v>2017</v>
      </c>
      <c r="B184" s="35" t="s">
        <v>5473</v>
      </c>
      <c r="C184" s="35" t="s">
        <v>5468</v>
      </c>
      <c r="D184" s="35" t="s">
        <v>5862</v>
      </c>
      <c r="E184" s="35" t="s">
        <v>5863</v>
      </c>
      <c r="F184" s="35"/>
      <c r="G184" s="36">
        <v>43846.452777777777</v>
      </c>
      <c r="H184" s="37">
        <v>43847</v>
      </c>
      <c r="I184" s="35"/>
      <c r="J184" s="35" t="s">
        <v>34</v>
      </c>
      <c r="K184" s="35" t="s">
        <v>5864</v>
      </c>
      <c r="L184" s="35" t="s">
        <v>5461</v>
      </c>
      <c r="M184" s="35"/>
      <c r="N184" s="35" t="s">
        <v>5789</v>
      </c>
      <c r="O184" s="35"/>
      <c r="P184" s="35"/>
      <c r="Q184" s="35"/>
      <c r="R184" s="35"/>
      <c r="S184" s="35"/>
      <c r="T184" s="36">
        <v>43846.5625</v>
      </c>
      <c r="U184" s="35"/>
      <c r="V184" s="35">
        <v>0</v>
      </c>
      <c r="W184" s="35"/>
      <c r="X184" s="35"/>
      <c r="Y184" s="35">
        <v>0</v>
      </c>
      <c r="Z184" s="35"/>
      <c r="AA184" s="35">
        <v>158</v>
      </c>
      <c r="AB184" s="35" t="s">
        <v>5866</v>
      </c>
      <c r="AC184" s="59" t="s">
        <v>5472</v>
      </c>
    </row>
    <row r="185" spans="1:29" ht="15.75" thickBot="1" x14ac:dyDescent="0.3">
      <c r="A185" s="58" t="s">
        <v>2190</v>
      </c>
      <c r="B185" s="38" t="s">
        <v>5473</v>
      </c>
      <c r="C185" s="38" t="s">
        <v>5468</v>
      </c>
      <c r="D185" s="38" t="s">
        <v>5862</v>
      </c>
      <c r="E185" s="38" t="s">
        <v>5863</v>
      </c>
      <c r="F185" s="38"/>
      <c r="G185" s="39">
        <v>43847.390972222223</v>
      </c>
      <c r="H185" s="40">
        <v>43847</v>
      </c>
      <c r="I185" s="38"/>
      <c r="J185" s="38" t="s">
        <v>34</v>
      </c>
      <c r="K185" s="38" t="s">
        <v>5864</v>
      </c>
      <c r="L185" s="38" t="s">
        <v>5461</v>
      </c>
      <c r="M185" s="38"/>
      <c r="N185" s="38" t="s">
        <v>5789</v>
      </c>
      <c r="O185" s="38"/>
      <c r="P185" s="38"/>
      <c r="Q185" s="38"/>
      <c r="R185" s="38"/>
      <c r="S185" s="38"/>
      <c r="T185" s="39">
        <v>43847.402777777781</v>
      </c>
      <c r="U185" s="38"/>
      <c r="V185" s="38">
        <v>0</v>
      </c>
      <c r="W185" s="38"/>
      <c r="X185" s="38">
        <v>17</v>
      </c>
      <c r="Y185" s="38" t="s">
        <v>5732</v>
      </c>
      <c r="Z185" s="38" t="s">
        <v>5482</v>
      </c>
      <c r="AA185" s="38"/>
      <c r="AB185" s="38">
        <v>0</v>
      </c>
      <c r="AC185" s="60"/>
    </row>
    <row r="186" spans="1:29" ht="15.75" thickBot="1" x14ac:dyDescent="0.3">
      <c r="A186" s="57" t="s">
        <v>762</v>
      </c>
      <c r="B186" s="35" t="s">
        <v>5473</v>
      </c>
      <c r="C186" s="35" t="s">
        <v>5468</v>
      </c>
      <c r="D186" s="35" t="s">
        <v>5862</v>
      </c>
      <c r="E186" s="35" t="s">
        <v>5867</v>
      </c>
      <c r="F186" s="35"/>
      <c r="G186" s="36">
        <v>43840.496527777781</v>
      </c>
      <c r="H186" s="37">
        <v>43840</v>
      </c>
      <c r="I186" s="35"/>
      <c r="J186" s="35" t="s">
        <v>34</v>
      </c>
      <c r="K186" s="35" t="s">
        <v>5868</v>
      </c>
      <c r="L186" s="35" t="s">
        <v>5461</v>
      </c>
      <c r="M186" s="35"/>
      <c r="N186" s="35" t="s">
        <v>5747</v>
      </c>
      <c r="O186" s="35"/>
      <c r="P186" s="35"/>
      <c r="Q186" s="35"/>
      <c r="R186" s="35"/>
      <c r="S186" s="35"/>
      <c r="T186" s="36">
        <v>43840.49722222222</v>
      </c>
      <c r="U186" s="35"/>
      <c r="V186" s="35">
        <v>0</v>
      </c>
      <c r="W186" s="35"/>
      <c r="X186" s="35"/>
      <c r="Y186" s="35">
        <v>0</v>
      </c>
      <c r="Z186" s="35"/>
      <c r="AA186" s="35">
        <v>1</v>
      </c>
      <c r="AB186" s="43">
        <v>231481481.48148</v>
      </c>
      <c r="AC186" s="59" t="s">
        <v>5472</v>
      </c>
    </row>
    <row r="187" spans="1:29" ht="15.75" thickBot="1" x14ac:dyDescent="0.3">
      <c r="A187" s="58" t="s">
        <v>800</v>
      </c>
      <c r="B187" s="38" t="s">
        <v>5473</v>
      </c>
      <c r="C187" s="38" t="s">
        <v>5468</v>
      </c>
      <c r="D187" s="38" t="s">
        <v>5862</v>
      </c>
      <c r="E187" s="38" t="s">
        <v>5867</v>
      </c>
      <c r="F187" s="38"/>
      <c r="G187" s="39">
        <v>43840.695833333331</v>
      </c>
      <c r="H187" s="40">
        <v>43843</v>
      </c>
      <c r="I187" s="38"/>
      <c r="J187" s="38" t="s">
        <v>34</v>
      </c>
      <c r="K187" s="38" t="s">
        <v>5868</v>
      </c>
      <c r="L187" s="38" t="s">
        <v>5461</v>
      </c>
      <c r="M187" s="38"/>
      <c r="N187" s="38" t="s">
        <v>5747</v>
      </c>
      <c r="O187" s="38"/>
      <c r="P187" s="38"/>
      <c r="Q187" s="38"/>
      <c r="R187" s="38"/>
      <c r="S187" s="38"/>
      <c r="T187" s="39">
        <v>43843.340277777781</v>
      </c>
      <c r="U187" s="38"/>
      <c r="V187" s="38">
        <v>0</v>
      </c>
      <c r="W187" s="38"/>
      <c r="X187" s="38"/>
      <c r="Y187" s="38">
        <v>0</v>
      </c>
      <c r="Z187" s="38"/>
      <c r="AA187" s="38">
        <v>3808</v>
      </c>
      <c r="AB187" s="38" t="s">
        <v>5869</v>
      </c>
      <c r="AC187" s="60" t="s">
        <v>5472</v>
      </c>
    </row>
    <row r="188" spans="1:29" ht="15.75" thickBot="1" x14ac:dyDescent="0.3">
      <c r="A188" s="57" t="s">
        <v>1713</v>
      </c>
      <c r="B188" s="35" t="s">
        <v>5473</v>
      </c>
      <c r="C188" s="35" t="s">
        <v>5468</v>
      </c>
      <c r="D188" s="35" t="s">
        <v>5862</v>
      </c>
      <c r="E188" s="35" t="s">
        <v>5867</v>
      </c>
      <c r="F188" s="35"/>
      <c r="G188" s="36">
        <v>43845.682638888888</v>
      </c>
      <c r="H188" s="37">
        <v>43846</v>
      </c>
      <c r="I188" s="35"/>
      <c r="J188" s="35" t="s">
        <v>34</v>
      </c>
      <c r="K188" s="35" t="s">
        <v>5868</v>
      </c>
      <c r="L188" s="35" t="s">
        <v>5461</v>
      </c>
      <c r="M188" s="35"/>
      <c r="N188" s="35" t="s">
        <v>5747</v>
      </c>
      <c r="O188" s="35"/>
      <c r="P188" s="35"/>
      <c r="Q188" s="35"/>
      <c r="R188" s="35"/>
      <c r="S188" s="35"/>
      <c r="T188" s="36">
        <v>43846.334027777775</v>
      </c>
      <c r="U188" s="35"/>
      <c r="V188" s="35">
        <v>0</v>
      </c>
      <c r="W188" s="35"/>
      <c r="X188" s="35">
        <v>938</v>
      </c>
      <c r="Y188" s="35" t="s">
        <v>5870</v>
      </c>
      <c r="Z188" s="35" t="s">
        <v>5482</v>
      </c>
      <c r="AA188" s="35"/>
      <c r="AB188" s="35">
        <v>0</v>
      </c>
      <c r="AC188" s="59"/>
    </row>
    <row r="189" spans="1:29" ht="15.75" thickBot="1" x14ac:dyDescent="0.3">
      <c r="A189" s="58" t="s">
        <v>2329</v>
      </c>
      <c r="B189" s="38" t="s">
        <v>5473</v>
      </c>
      <c r="C189" s="38" t="s">
        <v>5468</v>
      </c>
      <c r="D189" s="38" t="s">
        <v>5862</v>
      </c>
      <c r="E189" s="38" t="s">
        <v>5867</v>
      </c>
      <c r="F189" s="38"/>
      <c r="G189" s="39">
        <v>43847.644444444442</v>
      </c>
      <c r="H189" s="40">
        <v>43850</v>
      </c>
      <c r="I189" s="38"/>
      <c r="J189" s="38" t="s">
        <v>34</v>
      </c>
      <c r="K189" s="38" t="s">
        <v>5868</v>
      </c>
      <c r="L189" s="38" t="s">
        <v>5461</v>
      </c>
      <c r="M189" s="38"/>
      <c r="N189" s="38" t="s">
        <v>5747</v>
      </c>
      <c r="O189" s="38"/>
      <c r="P189" s="38"/>
      <c r="Q189" s="38"/>
      <c r="R189" s="38"/>
      <c r="S189" s="38"/>
      <c r="T189" s="39">
        <v>43850.339583333334</v>
      </c>
      <c r="U189" s="38"/>
      <c r="V189" s="38">
        <v>0</v>
      </c>
      <c r="W189" s="38"/>
      <c r="X189" s="38"/>
      <c r="Y189" s="38">
        <v>0</v>
      </c>
      <c r="Z189" s="38"/>
      <c r="AA189" s="38">
        <v>3881</v>
      </c>
      <c r="AB189" s="38" t="s">
        <v>5871</v>
      </c>
      <c r="AC189" s="60" t="s">
        <v>5472</v>
      </c>
    </row>
    <row r="190" spans="1:29" ht="15.75" thickBot="1" x14ac:dyDescent="0.3">
      <c r="A190" s="57" t="s">
        <v>3113</v>
      </c>
      <c r="B190" s="35" t="s">
        <v>5473</v>
      </c>
      <c r="C190" s="35" t="s">
        <v>5468</v>
      </c>
      <c r="D190" s="35" t="s">
        <v>5862</v>
      </c>
      <c r="E190" s="35" t="s">
        <v>5867</v>
      </c>
      <c r="F190" s="35"/>
      <c r="G190" s="36">
        <v>43853.369444444441</v>
      </c>
      <c r="H190" s="37">
        <v>43853</v>
      </c>
      <c r="I190" s="35"/>
      <c r="J190" s="35" t="s">
        <v>34</v>
      </c>
      <c r="K190" s="35" t="s">
        <v>5868</v>
      </c>
      <c r="L190" s="35" t="s">
        <v>5461</v>
      </c>
      <c r="M190" s="35"/>
      <c r="N190" s="35" t="s">
        <v>5747</v>
      </c>
      <c r="O190" s="35"/>
      <c r="P190" s="35"/>
      <c r="Q190" s="35"/>
      <c r="R190" s="35"/>
      <c r="S190" s="35"/>
      <c r="T190" s="36">
        <v>43853.495138888888</v>
      </c>
      <c r="U190" s="35"/>
      <c r="V190" s="35">
        <v>0</v>
      </c>
      <c r="W190" s="35"/>
      <c r="X190" s="35"/>
      <c r="Y190" s="35">
        <v>0</v>
      </c>
      <c r="Z190" s="35"/>
      <c r="AA190" s="35">
        <v>181</v>
      </c>
      <c r="AB190" s="35" t="s">
        <v>5872</v>
      </c>
      <c r="AC190" s="59" t="s">
        <v>5472</v>
      </c>
    </row>
    <row r="191" spans="1:29" ht="15.75" thickBot="1" x14ac:dyDescent="0.3">
      <c r="A191" s="58" t="s">
        <v>3563</v>
      </c>
      <c r="B191" s="38" t="s">
        <v>5473</v>
      </c>
      <c r="C191" s="38" t="s">
        <v>5468</v>
      </c>
      <c r="D191" s="38" t="s">
        <v>5862</v>
      </c>
      <c r="E191" s="38" t="s">
        <v>5867</v>
      </c>
      <c r="F191" s="38"/>
      <c r="G191" s="39">
        <v>43857.448611111111</v>
      </c>
      <c r="H191" s="40">
        <v>43857</v>
      </c>
      <c r="I191" s="38"/>
      <c r="J191" s="38" t="s">
        <v>34</v>
      </c>
      <c r="K191" s="38" t="s">
        <v>5868</v>
      </c>
      <c r="L191" s="38" t="s">
        <v>5461</v>
      </c>
      <c r="M191" s="38"/>
      <c r="N191" s="38" t="s">
        <v>5747</v>
      </c>
      <c r="O191" s="38"/>
      <c r="P191" s="38"/>
      <c r="Q191" s="38"/>
      <c r="R191" s="38"/>
      <c r="S191" s="38"/>
      <c r="T191" s="39">
        <v>43857.470833333333</v>
      </c>
      <c r="U191" s="38"/>
      <c r="V191" s="38">
        <v>0</v>
      </c>
      <c r="W191" s="38"/>
      <c r="X191" s="38"/>
      <c r="Y191" s="38">
        <v>0</v>
      </c>
      <c r="Z191" s="38"/>
      <c r="AA191" s="38">
        <v>32</v>
      </c>
      <c r="AB191" s="38" t="s">
        <v>5873</v>
      </c>
      <c r="AC191" s="60" t="s">
        <v>5472</v>
      </c>
    </row>
    <row r="192" spans="1:29" ht="15.75" thickBot="1" x14ac:dyDescent="0.3">
      <c r="A192" s="57" t="s">
        <v>3824</v>
      </c>
      <c r="B192" s="35" t="s">
        <v>5473</v>
      </c>
      <c r="C192" s="35" t="s">
        <v>5468</v>
      </c>
      <c r="D192" s="35" t="s">
        <v>5862</v>
      </c>
      <c r="E192" s="35" t="s">
        <v>5867</v>
      </c>
      <c r="F192" s="35"/>
      <c r="G192" s="36">
        <v>43858.657638888886</v>
      </c>
      <c r="H192" s="37">
        <v>43859</v>
      </c>
      <c r="I192" s="35"/>
      <c r="J192" s="35" t="s">
        <v>34</v>
      </c>
      <c r="K192" s="35" t="s">
        <v>5868</v>
      </c>
      <c r="L192" s="35" t="s">
        <v>5461</v>
      </c>
      <c r="M192" s="35"/>
      <c r="N192" s="35" t="s">
        <v>5747</v>
      </c>
      <c r="O192" s="35"/>
      <c r="P192" s="35"/>
      <c r="Q192" s="35"/>
      <c r="R192" s="35"/>
      <c r="S192" s="35"/>
      <c r="T192" s="36">
        <v>43859.348611111112</v>
      </c>
      <c r="U192" s="35"/>
      <c r="V192" s="35">
        <v>0</v>
      </c>
      <c r="W192" s="35"/>
      <c r="X192" s="35"/>
      <c r="Y192" s="35">
        <v>0</v>
      </c>
      <c r="Z192" s="35"/>
      <c r="AA192" s="35">
        <v>995</v>
      </c>
      <c r="AB192" s="35" t="s">
        <v>5874</v>
      </c>
      <c r="AC192" s="59" t="s">
        <v>5472</v>
      </c>
    </row>
    <row r="193" spans="1:29" ht="15.75" thickBot="1" x14ac:dyDescent="0.3">
      <c r="A193" s="58" t="s">
        <v>208</v>
      </c>
      <c r="B193" s="38" t="s">
        <v>5473</v>
      </c>
      <c r="C193" s="38" t="s">
        <v>5468</v>
      </c>
      <c r="D193" s="38" t="s">
        <v>5862</v>
      </c>
      <c r="E193" s="38" t="s">
        <v>5875</v>
      </c>
      <c r="F193" s="38"/>
      <c r="G193" s="39">
        <v>43832.442361111112</v>
      </c>
      <c r="H193" s="40">
        <v>43833</v>
      </c>
      <c r="I193" s="38"/>
      <c r="J193" s="38" t="s">
        <v>34</v>
      </c>
      <c r="K193" s="38" t="s">
        <v>5876</v>
      </c>
      <c r="L193" s="38" t="s">
        <v>5461</v>
      </c>
      <c r="M193" s="38"/>
      <c r="N193" s="38" t="s">
        <v>5747</v>
      </c>
      <c r="O193" s="38"/>
      <c r="P193" s="38"/>
      <c r="Q193" s="38"/>
      <c r="R193" s="38"/>
      <c r="S193" s="38"/>
      <c r="T193" s="39">
        <v>43833.341666666667</v>
      </c>
      <c r="U193" s="38"/>
      <c r="V193" s="38">
        <v>0</v>
      </c>
      <c r="W193" s="38"/>
      <c r="X193" s="38">
        <v>1295</v>
      </c>
      <c r="Y193" s="38" t="s">
        <v>5877</v>
      </c>
      <c r="Z193" s="38" t="s">
        <v>5482</v>
      </c>
      <c r="AA193" s="38"/>
      <c r="AB193" s="38">
        <v>0</v>
      </c>
      <c r="AC193" s="60"/>
    </row>
    <row r="194" spans="1:29" ht="15.75" thickBot="1" x14ac:dyDescent="0.3">
      <c r="A194" s="57" t="s">
        <v>322</v>
      </c>
      <c r="B194" s="35" t="s">
        <v>5473</v>
      </c>
      <c r="C194" s="35" t="s">
        <v>5468</v>
      </c>
      <c r="D194" s="35" t="s">
        <v>5862</v>
      </c>
      <c r="E194" s="35" t="s">
        <v>5875</v>
      </c>
      <c r="F194" s="35"/>
      <c r="G194" s="36">
        <v>43833.630555555559</v>
      </c>
      <c r="H194" s="37">
        <v>43837</v>
      </c>
      <c r="I194" s="35"/>
      <c r="J194" s="35" t="s">
        <v>34</v>
      </c>
      <c r="K194" s="35" t="s">
        <v>5876</v>
      </c>
      <c r="L194" s="35" t="s">
        <v>5461</v>
      </c>
      <c r="M194" s="35"/>
      <c r="N194" s="35" t="s">
        <v>5747</v>
      </c>
      <c r="O194" s="35"/>
      <c r="P194" s="35"/>
      <c r="Q194" s="35"/>
      <c r="R194" s="35"/>
      <c r="S194" s="35"/>
      <c r="T194" s="36">
        <v>43837.336805555555</v>
      </c>
      <c r="U194" s="35"/>
      <c r="V194" s="35">
        <v>0</v>
      </c>
      <c r="W194" s="35"/>
      <c r="X194" s="35">
        <v>5337</v>
      </c>
      <c r="Y194" s="35" t="s">
        <v>5878</v>
      </c>
      <c r="Z194" s="35" t="s">
        <v>5482</v>
      </c>
      <c r="AA194" s="35"/>
      <c r="AB194" s="35">
        <v>0</v>
      </c>
      <c r="AC194" s="59"/>
    </row>
    <row r="195" spans="1:29" ht="15.75" thickBot="1" x14ac:dyDescent="0.3">
      <c r="A195" s="58" t="s">
        <v>587</v>
      </c>
      <c r="B195" s="38" t="s">
        <v>5473</v>
      </c>
      <c r="C195" s="38" t="s">
        <v>5468</v>
      </c>
      <c r="D195" s="38" t="s">
        <v>5862</v>
      </c>
      <c r="E195" s="38" t="s">
        <v>5875</v>
      </c>
      <c r="F195" s="38"/>
      <c r="G195" s="39">
        <v>43839.386111111111</v>
      </c>
      <c r="H195" s="40">
        <v>43840</v>
      </c>
      <c r="I195" s="38"/>
      <c r="J195" s="38" t="s">
        <v>34</v>
      </c>
      <c r="K195" s="38" t="s">
        <v>5876</v>
      </c>
      <c r="L195" s="38" t="s">
        <v>5461</v>
      </c>
      <c r="M195" s="38"/>
      <c r="N195" s="38" t="s">
        <v>5747</v>
      </c>
      <c r="O195" s="38"/>
      <c r="P195" s="38"/>
      <c r="Q195" s="38"/>
      <c r="R195" s="38"/>
      <c r="S195" s="38"/>
      <c r="T195" s="39">
        <v>43840.60833333333</v>
      </c>
      <c r="U195" s="38"/>
      <c r="V195" s="38">
        <v>0</v>
      </c>
      <c r="W195" s="38"/>
      <c r="X195" s="38">
        <v>1760</v>
      </c>
      <c r="Y195" s="38" t="s">
        <v>5879</v>
      </c>
      <c r="Z195" s="38" t="s">
        <v>5482</v>
      </c>
      <c r="AA195" s="38"/>
      <c r="AB195" s="38">
        <v>0</v>
      </c>
      <c r="AC195" s="60"/>
    </row>
    <row r="196" spans="1:29" ht="15.75" thickBot="1" x14ac:dyDescent="0.3">
      <c r="A196" s="57" t="s">
        <v>830</v>
      </c>
      <c r="B196" s="35" t="s">
        <v>5473</v>
      </c>
      <c r="C196" s="35" t="s">
        <v>5468</v>
      </c>
      <c r="D196" s="35" t="s">
        <v>5862</v>
      </c>
      <c r="E196" s="35" t="s">
        <v>5875</v>
      </c>
      <c r="F196" s="35"/>
      <c r="G196" s="36">
        <v>43843.384027777778</v>
      </c>
      <c r="H196" s="37">
        <v>43843</v>
      </c>
      <c r="I196" s="35"/>
      <c r="J196" s="35" t="s">
        <v>34</v>
      </c>
      <c r="K196" s="35" t="s">
        <v>5876</v>
      </c>
      <c r="L196" s="35" t="s">
        <v>5461</v>
      </c>
      <c r="M196" s="35"/>
      <c r="N196" s="35" t="s">
        <v>5747</v>
      </c>
      <c r="O196" s="35"/>
      <c r="P196" s="35"/>
      <c r="Q196" s="35"/>
      <c r="R196" s="35"/>
      <c r="S196" s="35"/>
      <c r="T196" s="36">
        <v>43843.597222222219</v>
      </c>
      <c r="U196" s="35"/>
      <c r="V196" s="35">
        <v>0</v>
      </c>
      <c r="W196" s="35"/>
      <c r="X196" s="35">
        <v>307</v>
      </c>
      <c r="Y196" s="35" t="s">
        <v>5880</v>
      </c>
      <c r="Z196" s="35" t="s">
        <v>5482</v>
      </c>
      <c r="AA196" s="35"/>
      <c r="AB196" s="35">
        <v>0</v>
      </c>
      <c r="AC196" s="59"/>
    </row>
    <row r="197" spans="1:29" ht="15.75" thickBot="1" x14ac:dyDescent="0.3">
      <c r="A197" s="58" t="s">
        <v>1983</v>
      </c>
      <c r="B197" s="38" t="s">
        <v>5473</v>
      </c>
      <c r="C197" s="38" t="s">
        <v>5468</v>
      </c>
      <c r="D197" s="38" t="s">
        <v>5862</v>
      </c>
      <c r="E197" s="38" t="s">
        <v>5875</v>
      </c>
      <c r="F197" s="38"/>
      <c r="G197" s="39">
        <v>43846.397222222222</v>
      </c>
      <c r="H197" s="40">
        <v>43846</v>
      </c>
      <c r="I197" s="38"/>
      <c r="J197" s="38" t="s">
        <v>34</v>
      </c>
      <c r="K197" s="38" t="s">
        <v>5876</v>
      </c>
      <c r="L197" s="38" t="s">
        <v>5461</v>
      </c>
      <c r="M197" s="38"/>
      <c r="N197" s="38" t="s">
        <v>5747</v>
      </c>
      <c r="O197" s="38"/>
      <c r="P197" s="38"/>
      <c r="Q197" s="38"/>
      <c r="R197" s="38"/>
      <c r="S197" s="38"/>
      <c r="T197" s="39">
        <v>43846.418055555558</v>
      </c>
      <c r="U197" s="38"/>
      <c r="V197" s="38">
        <v>0</v>
      </c>
      <c r="W197" s="38"/>
      <c r="X197" s="38">
        <v>30</v>
      </c>
      <c r="Y197" s="38" t="s">
        <v>5555</v>
      </c>
      <c r="Z197" s="38" t="s">
        <v>5573</v>
      </c>
      <c r="AA197" s="38"/>
      <c r="AB197" s="38">
        <v>0</v>
      </c>
      <c r="AC197" s="60"/>
    </row>
    <row r="198" spans="1:29" ht="15.75" thickBot="1" x14ac:dyDescent="0.3">
      <c r="A198" s="57" t="s">
        <v>2512</v>
      </c>
      <c r="B198" s="35" t="s">
        <v>5473</v>
      </c>
      <c r="C198" s="35" t="s">
        <v>5468</v>
      </c>
      <c r="D198" s="35" t="s">
        <v>5862</v>
      </c>
      <c r="E198" s="35" t="s">
        <v>5875</v>
      </c>
      <c r="F198" s="35"/>
      <c r="G198" s="36">
        <v>43850.345138888886</v>
      </c>
      <c r="H198" s="37">
        <v>43850</v>
      </c>
      <c r="I198" s="35"/>
      <c r="J198" s="35" t="s">
        <v>34</v>
      </c>
      <c r="K198" s="35" t="s">
        <v>5876</v>
      </c>
      <c r="L198" s="35" t="s">
        <v>5461</v>
      </c>
      <c r="M198" s="35"/>
      <c r="N198" s="35" t="s">
        <v>5747</v>
      </c>
      <c r="O198" s="35"/>
      <c r="P198" s="35"/>
      <c r="Q198" s="35"/>
      <c r="R198" s="35"/>
      <c r="S198" s="35"/>
      <c r="T198" s="36">
        <v>43850.36041666667</v>
      </c>
      <c r="U198" s="35"/>
      <c r="V198" s="35">
        <v>0</v>
      </c>
      <c r="W198" s="35"/>
      <c r="X198" s="35">
        <v>22</v>
      </c>
      <c r="Y198" s="35" t="s">
        <v>5881</v>
      </c>
      <c r="Z198" s="35" t="s">
        <v>5482</v>
      </c>
      <c r="AA198" s="35"/>
      <c r="AB198" s="35">
        <v>0</v>
      </c>
      <c r="AC198" s="59"/>
    </row>
    <row r="199" spans="1:29" ht="15.75" thickBot="1" x14ac:dyDescent="0.3">
      <c r="A199" s="58" t="s">
        <v>2655</v>
      </c>
      <c r="B199" s="38" t="s">
        <v>5473</v>
      </c>
      <c r="C199" s="38" t="s">
        <v>5468</v>
      </c>
      <c r="D199" s="38" t="s">
        <v>5862</v>
      </c>
      <c r="E199" s="38" t="s">
        <v>5875</v>
      </c>
      <c r="F199" s="38"/>
      <c r="G199" s="39">
        <v>43851.369444444441</v>
      </c>
      <c r="H199" s="40">
        <v>43852</v>
      </c>
      <c r="I199" s="38"/>
      <c r="J199" s="38" t="s">
        <v>34</v>
      </c>
      <c r="K199" s="38" t="s">
        <v>5876</v>
      </c>
      <c r="L199" s="38" t="s">
        <v>5461</v>
      </c>
      <c r="M199" s="38"/>
      <c r="N199" s="38" t="s">
        <v>5747</v>
      </c>
      <c r="O199" s="38"/>
      <c r="P199" s="38"/>
      <c r="Q199" s="38"/>
      <c r="R199" s="38"/>
      <c r="S199" s="38"/>
      <c r="T199" s="39">
        <v>43852.332638888889</v>
      </c>
      <c r="U199" s="38"/>
      <c r="V199" s="38">
        <v>0</v>
      </c>
      <c r="W199" s="38"/>
      <c r="X199" s="38"/>
      <c r="Y199" s="38">
        <v>0</v>
      </c>
      <c r="Z199" s="38"/>
      <c r="AA199" s="38">
        <v>1387</v>
      </c>
      <c r="AB199" s="38" t="s">
        <v>5882</v>
      </c>
      <c r="AC199" s="60" t="s">
        <v>5472</v>
      </c>
    </row>
    <row r="200" spans="1:29" ht="15.75" thickBot="1" x14ac:dyDescent="0.3">
      <c r="A200" s="57" t="s">
        <v>2931</v>
      </c>
      <c r="B200" s="35" t="s">
        <v>5473</v>
      </c>
      <c r="C200" s="35" t="s">
        <v>5468</v>
      </c>
      <c r="D200" s="35" t="s">
        <v>5862</v>
      </c>
      <c r="E200" s="35" t="s">
        <v>5875</v>
      </c>
      <c r="F200" s="35"/>
      <c r="G200" s="36">
        <v>43852.436805555553</v>
      </c>
      <c r="H200" s="37">
        <v>43852</v>
      </c>
      <c r="I200" s="35"/>
      <c r="J200" s="35" t="s">
        <v>34</v>
      </c>
      <c r="K200" s="35" t="s">
        <v>5876</v>
      </c>
      <c r="L200" s="35" t="s">
        <v>5461</v>
      </c>
      <c r="M200" s="35"/>
      <c r="N200" s="35" t="s">
        <v>5747</v>
      </c>
      <c r="O200" s="35"/>
      <c r="P200" s="35"/>
      <c r="Q200" s="35"/>
      <c r="R200" s="35"/>
      <c r="S200" s="35"/>
      <c r="T200" s="36">
        <v>43852.446527777778</v>
      </c>
      <c r="U200" s="35"/>
      <c r="V200" s="35">
        <v>0</v>
      </c>
      <c r="W200" s="35"/>
      <c r="X200" s="35"/>
      <c r="Y200" s="35">
        <v>0</v>
      </c>
      <c r="Z200" s="35"/>
      <c r="AA200" s="35">
        <v>14</v>
      </c>
      <c r="AB200" s="35" t="s">
        <v>5471</v>
      </c>
      <c r="AC200" s="59" t="s">
        <v>5472</v>
      </c>
    </row>
    <row r="201" spans="1:29" ht="15.75" thickBot="1" x14ac:dyDescent="0.3">
      <c r="A201" s="58" t="s">
        <v>342</v>
      </c>
      <c r="B201" s="38" t="s">
        <v>5473</v>
      </c>
      <c r="C201" s="38" t="s">
        <v>5468</v>
      </c>
      <c r="D201" s="38" t="s">
        <v>5862</v>
      </c>
      <c r="E201" s="38" t="s">
        <v>5883</v>
      </c>
      <c r="F201" s="38"/>
      <c r="G201" s="39">
        <v>43837.396527777775</v>
      </c>
      <c r="H201" s="40">
        <v>43838</v>
      </c>
      <c r="I201" s="38"/>
      <c r="J201" s="38" t="s">
        <v>34</v>
      </c>
      <c r="K201" s="38" t="s">
        <v>5884</v>
      </c>
      <c r="L201" s="38" t="s">
        <v>5613</v>
      </c>
      <c r="M201" s="38"/>
      <c r="N201" s="38" t="s">
        <v>5747</v>
      </c>
      <c r="O201" s="38">
        <v>391834</v>
      </c>
      <c r="P201" s="39">
        <v>43837.412499999999</v>
      </c>
      <c r="Q201" s="39">
        <v>43838.685416666667</v>
      </c>
      <c r="R201" s="38"/>
      <c r="S201" s="38"/>
      <c r="T201" s="39">
        <v>43838.685416666667</v>
      </c>
      <c r="U201" s="38"/>
      <c r="V201" s="38">
        <v>0</v>
      </c>
      <c r="W201" s="38"/>
      <c r="X201" s="38"/>
      <c r="Y201" s="38">
        <v>0</v>
      </c>
      <c r="Z201" s="38"/>
      <c r="AA201" s="38">
        <v>1856</v>
      </c>
      <c r="AB201" s="38" t="s">
        <v>5885</v>
      </c>
      <c r="AC201" s="60" t="s">
        <v>5830</v>
      </c>
    </row>
    <row r="202" spans="1:29" ht="15.75" thickBot="1" x14ac:dyDescent="0.3">
      <c r="A202" s="57" t="s">
        <v>2588</v>
      </c>
      <c r="B202" s="35" t="s">
        <v>5473</v>
      </c>
      <c r="C202" s="35" t="s">
        <v>5468</v>
      </c>
      <c r="D202" s="35" t="s">
        <v>5862</v>
      </c>
      <c r="E202" s="35" t="s">
        <v>5883</v>
      </c>
      <c r="F202" s="35"/>
      <c r="G202" s="36">
        <v>43850.62777777778</v>
      </c>
      <c r="H202" s="37">
        <v>43850</v>
      </c>
      <c r="I202" s="35"/>
      <c r="J202" s="35" t="s">
        <v>34</v>
      </c>
      <c r="K202" s="35" t="s">
        <v>5884</v>
      </c>
      <c r="L202" s="35" t="s">
        <v>5461</v>
      </c>
      <c r="M202" s="35"/>
      <c r="N202" s="35" t="s">
        <v>5747</v>
      </c>
      <c r="O202" s="35"/>
      <c r="P202" s="35"/>
      <c r="Q202" s="35"/>
      <c r="R202" s="35"/>
      <c r="S202" s="35"/>
      <c r="T202" s="36">
        <v>43850.670138888891</v>
      </c>
      <c r="U202" s="35"/>
      <c r="V202" s="35">
        <v>0</v>
      </c>
      <c r="W202" s="35"/>
      <c r="X202" s="35"/>
      <c r="Y202" s="35">
        <v>0</v>
      </c>
      <c r="Z202" s="35"/>
      <c r="AA202" s="35">
        <v>61</v>
      </c>
      <c r="AB202" s="35" t="s">
        <v>5660</v>
      </c>
      <c r="AC202" s="59" t="s">
        <v>5472</v>
      </c>
    </row>
    <row r="203" spans="1:29" ht="15.75" thickBot="1" x14ac:dyDescent="0.3">
      <c r="A203" s="58" t="s">
        <v>2910</v>
      </c>
      <c r="B203" s="38" t="s">
        <v>5473</v>
      </c>
      <c r="C203" s="38" t="s">
        <v>5468</v>
      </c>
      <c r="D203" s="38" t="s">
        <v>5862</v>
      </c>
      <c r="E203" s="38" t="s">
        <v>5883</v>
      </c>
      <c r="F203" s="38"/>
      <c r="G203" s="39">
        <v>43852.423611111109</v>
      </c>
      <c r="H203" s="40">
        <v>43852</v>
      </c>
      <c r="I203" s="38"/>
      <c r="J203" s="38" t="s">
        <v>34</v>
      </c>
      <c r="K203" s="38" t="s">
        <v>5884</v>
      </c>
      <c r="L203" s="38" t="s">
        <v>5461</v>
      </c>
      <c r="M203" s="38"/>
      <c r="N203" s="38" t="s">
        <v>5747</v>
      </c>
      <c r="O203" s="38"/>
      <c r="P203" s="38"/>
      <c r="Q203" s="38"/>
      <c r="R203" s="38"/>
      <c r="S203" s="38"/>
      <c r="T203" s="39">
        <v>43852.447222222225</v>
      </c>
      <c r="U203" s="38"/>
      <c r="V203" s="38">
        <v>0</v>
      </c>
      <c r="W203" s="38"/>
      <c r="X203" s="38"/>
      <c r="Y203" s="38">
        <v>0</v>
      </c>
      <c r="Z203" s="38"/>
      <c r="AA203" s="38">
        <v>34</v>
      </c>
      <c r="AB203" s="38" t="s">
        <v>5734</v>
      </c>
      <c r="AC203" s="60" t="s">
        <v>5472</v>
      </c>
    </row>
    <row r="204" spans="1:29" ht="15.75" thickBot="1" x14ac:dyDescent="0.3">
      <c r="A204" s="57" t="s">
        <v>1428</v>
      </c>
      <c r="B204" s="35" t="s">
        <v>5473</v>
      </c>
      <c r="C204" s="35" t="s">
        <v>5468</v>
      </c>
      <c r="D204" s="35" t="s">
        <v>5862</v>
      </c>
      <c r="E204" s="35" t="s">
        <v>5886</v>
      </c>
      <c r="F204" s="35"/>
      <c r="G204" s="36">
        <v>43844.679861111108</v>
      </c>
      <c r="H204" s="37">
        <v>43845</v>
      </c>
      <c r="I204" s="35"/>
      <c r="J204" s="35" t="s">
        <v>34</v>
      </c>
      <c r="K204" s="35" t="s">
        <v>5887</v>
      </c>
      <c r="L204" s="35" t="s">
        <v>5461</v>
      </c>
      <c r="M204" s="35"/>
      <c r="N204" s="35" t="s">
        <v>5747</v>
      </c>
      <c r="O204" s="35"/>
      <c r="P204" s="35"/>
      <c r="Q204" s="35"/>
      <c r="R204" s="35"/>
      <c r="S204" s="35"/>
      <c r="T204" s="36">
        <v>43844.742361111108</v>
      </c>
      <c r="U204" s="35"/>
      <c r="V204" s="35">
        <v>0</v>
      </c>
      <c r="W204" s="35"/>
      <c r="X204" s="35"/>
      <c r="Y204" s="35">
        <v>0</v>
      </c>
      <c r="Z204" s="35"/>
      <c r="AA204" s="35">
        <v>90</v>
      </c>
      <c r="AB204" s="35" t="s">
        <v>5888</v>
      </c>
      <c r="AC204" s="59" t="s">
        <v>5472</v>
      </c>
    </row>
    <row r="205" spans="1:29" ht="15.75" thickBot="1" x14ac:dyDescent="0.3">
      <c r="A205" s="58" t="s">
        <v>2290</v>
      </c>
      <c r="B205" s="38" t="s">
        <v>5473</v>
      </c>
      <c r="C205" s="38" t="s">
        <v>5468</v>
      </c>
      <c r="D205" s="38" t="s">
        <v>5862</v>
      </c>
      <c r="E205" s="38" t="s">
        <v>5889</v>
      </c>
      <c r="F205" s="38"/>
      <c r="G205" s="39">
        <v>43847.586805555555</v>
      </c>
      <c r="H205" s="40">
        <v>43850</v>
      </c>
      <c r="I205" s="38"/>
      <c r="J205" s="38" t="s">
        <v>34</v>
      </c>
      <c r="K205" s="38" t="s">
        <v>5890</v>
      </c>
      <c r="L205" s="38" t="s">
        <v>5461</v>
      </c>
      <c r="M205" s="38"/>
      <c r="N205" s="38" t="s">
        <v>5747</v>
      </c>
      <c r="O205" s="38"/>
      <c r="P205" s="38"/>
      <c r="Q205" s="38"/>
      <c r="R205" s="38"/>
      <c r="S205" s="38"/>
      <c r="T205" s="39">
        <v>43850.327777777777</v>
      </c>
      <c r="U205" s="38"/>
      <c r="V205" s="38">
        <v>0</v>
      </c>
      <c r="W205" s="38"/>
      <c r="X205" s="38">
        <v>3686</v>
      </c>
      <c r="Y205" s="38" t="s">
        <v>5891</v>
      </c>
      <c r="Z205" s="38" t="s">
        <v>5467</v>
      </c>
      <c r="AA205" s="38">
        <v>261</v>
      </c>
      <c r="AB205" s="38" t="s">
        <v>5892</v>
      </c>
      <c r="AC205" s="60" t="s">
        <v>5485</v>
      </c>
    </row>
    <row r="206" spans="1:29" ht="15.75" thickBot="1" x14ac:dyDescent="0.3">
      <c r="A206" s="57" t="s">
        <v>2693</v>
      </c>
      <c r="B206" s="35" t="s">
        <v>5473</v>
      </c>
      <c r="C206" s="35" t="s">
        <v>5468</v>
      </c>
      <c r="D206" s="35" t="s">
        <v>5862</v>
      </c>
      <c r="E206" s="35" t="s">
        <v>5889</v>
      </c>
      <c r="F206" s="35"/>
      <c r="G206" s="36">
        <v>43851.382638888892</v>
      </c>
      <c r="H206" s="37">
        <v>43851</v>
      </c>
      <c r="I206" s="35"/>
      <c r="J206" s="35" t="s">
        <v>34</v>
      </c>
      <c r="K206" s="35" t="s">
        <v>5890</v>
      </c>
      <c r="L206" s="35" t="s">
        <v>5461</v>
      </c>
      <c r="M206" s="35"/>
      <c r="N206" s="35" t="s">
        <v>5747</v>
      </c>
      <c r="O206" s="35"/>
      <c r="P206" s="35"/>
      <c r="Q206" s="35"/>
      <c r="R206" s="35"/>
      <c r="S206" s="35"/>
      <c r="T206" s="36">
        <v>43851.383333333331</v>
      </c>
      <c r="U206" s="35"/>
      <c r="V206" s="35">
        <v>0</v>
      </c>
      <c r="W206" s="35"/>
      <c r="X206" s="35"/>
      <c r="Y206" s="35">
        <v>0</v>
      </c>
      <c r="Z206" s="35"/>
      <c r="AA206" s="35">
        <v>1</v>
      </c>
      <c r="AB206" s="43">
        <v>231481481.48148</v>
      </c>
      <c r="AC206" s="59" t="s">
        <v>5472</v>
      </c>
    </row>
    <row r="207" spans="1:29" ht="15.75" thickBot="1" x14ac:dyDescent="0.3">
      <c r="A207" s="58" t="s">
        <v>2827</v>
      </c>
      <c r="B207" s="38" t="s">
        <v>5473</v>
      </c>
      <c r="C207" s="38" t="s">
        <v>5468</v>
      </c>
      <c r="D207" s="38" t="s">
        <v>5862</v>
      </c>
      <c r="E207" s="38" t="s">
        <v>5889</v>
      </c>
      <c r="F207" s="38"/>
      <c r="G207" s="39">
        <v>43851.682638888888</v>
      </c>
      <c r="H207" s="40">
        <v>43852</v>
      </c>
      <c r="I207" s="38"/>
      <c r="J207" s="38" t="s">
        <v>34</v>
      </c>
      <c r="K207" s="38" t="s">
        <v>5890</v>
      </c>
      <c r="L207" s="38" t="s">
        <v>5461</v>
      </c>
      <c r="M207" s="38"/>
      <c r="N207" s="38" t="s">
        <v>5747</v>
      </c>
      <c r="O207" s="38"/>
      <c r="P207" s="38"/>
      <c r="Q207" s="38"/>
      <c r="R207" s="38"/>
      <c r="S207" s="38"/>
      <c r="T207" s="39">
        <v>43852.337500000001</v>
      </c>
      <c r="U207" s="38"/>
      <c r="V207" s="38">
        <v>0</v>
      </c>
      <c r="W207" s="38"/>
      <c r="X207" s="38">
        <v>943</v>
      </c>
      <c r="Y207" s="38" t="s">
        <v>5689</v>
      </c>
      <c r="Z207" s="38" t="s">
        <v>5467</v>
      </c>
      <c r="AA207" s="38"/>
      <c r="AB207" s="38">
        <v>0</v>
      </c>
      <c r="AC207" s="60"/>
    </row>
    <row r="208" spans="1:29" ht="15.75" thickBot="1" x14ac:dyDescent="0.3">
      <c r="A208" s="57" t="s">
        <v>3289</v>
      </c>
      <c r="B208" s="35" t="s">
        <v>5473</v>
      </c>
      <c r="C208" s="35" t="s">
        <v>5468</v>
      </c>
      <c r="D208" s="35" t="s">
        <v>5862</v>
      </c>
      <c r="E208" s="35" t="s">
        <v>5889</v>
      </c>
      <c r="F208" s="35"/>
      <c r="G208" s="36">
        <v>43853.685416666667</v>
      </c>
      <c r="H208" s="37">
        <v>43854</v>
      </c>
      <c r="I208" s="35"/>
      <c r="J208" s="35" t="s">
        <v>34</v>
      </c>
      <c r="K208" s="35" t="s">
        <v>5890</v>
      </c>
      <c r="L208" s="35" t="s">
        <v>5461</v>
      </c>
      <c r="M208" s="35"/>
      <c r="N208" s="35" t="s">
        <v>5747</v>
      </c>
      <c r="O208" s="35"/>
      <c r="P208" s="35"/>
      <c r="Q208" s="35"/>
      <c r="R208" s="35"/>
      <c r="S208" s="35"/>
      <c r="T208" s="36">
        <v>43854.337500000001</v>
      </c>
      <c r="U208" s="35"/>
      <c r="V208" s="35">
        <v>0</v>
      </c>
      <c r="W208" s="35"/>
      <c r="X208" s="35">
        <v>933</v>
      </c>
      <c r="Y208" s="35" t="s">
        <v>5893</v>
      </c>
      <c r="Z208" s="35" t="s">
        <v>5482</v>
      </c>
      <c r="AA208" s="35">
        <v>6</v>
      </c>
      <c r="AB208" s="35" t="s">
        <v>5619</v>
      </c>
      <c r="AC208" s="59" t="s">
        <v>5485</v>
      </c>
    </row>
    <row r="209" spans="1:29" ht="15.75" thickBot="1" x14ac:dyDescent="0.3">
      <c r="A209" s="58" t="s">
        <v>3440</v>
      </c>
      <c r="B209" s="38" t="s">
        <v>5473</v>
      </c>
      <c r="C209" s="38" t="s">
        <v>5468</v>
      </c>
      <c r="D209" s="38" t="s">
        <v>5862</v>
      </c>
      <c r="E209" s="38" t="s">
        <v>5889</v>
      </c>
      <c r="F209" s="38"/>
      <c r="G209" s="39">
        <v>43854.685416666667</v>
      </c>
      <c r="H209" s="40">
        <v>43857</v>
      </c>
      <c r="I209" s="38"/>
      <c r="J209" s="38" t="s">
        <v>34</v>
      </c>
      <c r="K209" s="38" t="s">
        <v>5890</v>
      </c>
      <c r="L209" s="38" t="s">
        <v>5461</v>
      </c>
      <c r="M209" s="38"/>
      <c r="N209" s="38" t="s">
        <v>5747</v>
      </c>
      <c r="O209" s="38"/>
      <c r="P209" s="38"/>
      <c r="Q209" s="38"/>
      <c r="R209" s="38"/>
      <c r="S209" s="38"/>
      <c r="T209" s="39">
        <v>43857.324305555558</v>
      </c>
      <c r="U209" s="38"/>
      <c r="V209" s="38">
        <v>0</v>
      </c>
      <c r="W209" s="38"/>
      <c r="X209" s="38"/>
      <c r="Y209" s="38">
        <v>0</v>
      </c>
      <c r="Z209" s="38"/>
      <c r="AA209" s="38">
        <v>3800</v>
      </c>
      <c r="AB209" s="38" t="s">
        <v>5894</v>
      </c>
      <c r="AC209" s="60" t="s">
        <v>5485</v>
      </c>
    </row>
    <row r="210" spans="1:29" ht="15.75" thickBot="1" x14ac:dyDescent="0.3">
      <c r="A210" s="57" t="s">
        <v>3525</v>
      </c>
      <c r="B210" s="35" t="s">
        <v>5473</v>
      </c>
      <c r="C210" s="35" t="s">
        <v>5468</v>
      </c>
      <c r="D210" s="35" t="s">
        <v>5862</v>
      </c>
      <c r="E210" s="35" t="s">
        <v>5889</v>
      </c>
      <c r="F210" s="35"/>
      <c r="G210" s="36">
        <v>43857.406944444447</v>
      </c>
      <c r="H210" s="37">
        <v>43857</v>
      </c>
      <c r="I210" s="35"/>
      <c r="J210" s="35" t="s">
        <v>34</v>
      </c>
      <c r="K210" s="35" t="s">
        <v>5890</v>
      </c>
      <c r="L210" s="35" t="s">
        <v>5461</v>
      </c>
      <c r="M210" s="35"/>
      <c r="N210" s="35" t="s">
        <v>5747</v>
      </c>
      <c r="O210" s="35"/>
      <c r="P210" s="35"/>
      <c r="Q210" s="35"/>
      <c r="R210" s="35"/>
      <c r="S210" s="35"/>
      <c r="T210" s="36">
        <v>43857.470138888886</v>
      </c>
      <c r="U210" s="35"/>
      <c r="V210" s="35">
        <v>0</v>
      </c>
      <c r="W210" s="35"/>
      <c r="X210" s="35"/>
      <c r="Y210" s="35">
        <v>0</v>
      </c>
      <c r="Z210" s="35"/>
      <c r="AA210" s="35">
        <v>91</v>
      </c>
      <c r="AB210" s="35" t="s">
        <v>5895</v>
      </c>
      <c r="AC210" s="59" t="s">
        <v>5472</v>
      </c>
    </row>
    <row r="211" spans="1:29" ht="15.75" thickBot="1" x14ac:dyDescent="0.3">
      <c r="A211" s="58" t="s">
        <v>3789</v>
      </c>
      <c r="B211" s="38" t="s">
        <v>5473</v>
      </c>
      <c r="C211" s="38" t="s">
        <v>5468</v>
      </c>
      <c r="D211" s="38" t="s">
        <v>5862</v>
      </c>
      <c r="E211" s="38" t="s">
        <v>5889</v>
      </c>
      <c r="F211" s="38"/>
      <c r="G211" s="39">
        <v>43858.63958333333</v>
      </c>
      <c r="H211" s="40">
        <v>43858</v>
      </c>
      <c r="I211" s="38"/>
      <c r="J211" s="38" t="s">
        <v>34</v>
      </c>
      <c r="K211" s="38" t="s">
        <v>5890</v>
      </c>
      <c r="L211" s="38" t="s">
        <v>5461</v>
      </c>
      <c r="M211" s="38"/>
      <c r="N211" s="38" t="s">
        <v>5747</v>
      </c>
      <c r="O211" s="38"/>
      <c r="P211" s="38"/>
      <c r="Q211" s="38"/>
      <c r="R211" s="38"/>
      <c r="S211" s="38"/>
      <c r="T211" s="39">
        <v>43858.690972222219</v>
      </c>
      <c r="U211" s="38"/>
      <c r="V211" s="38">
        <v>0</v>
      </c>
      <c r="W211" s="38"/>
      <c r="X211" s="38"/>
      <c r="Y211" s="38">
        <v>0</v>
      </c>
      <c r="Z211" s="38"/>
      <c r="AA211" s="38">
        <v>74</v>
      </c>
      <c r="AB211" s="38" t="s">
        <v>5590</v>
      </c>
      <c r="AC211" s="60" t="s">
        <v>5472</v>
      </c>
    </row>
    <row r="212" spans="1:29" ht="15.75" thickBot="1" x14ac:dyDescent="0.3">
      <c r="A212" s="57" t="s">
        <v>4017</v>
      </c>
      <c r="B212" s="35" t="s">
        <v>5473</v>
      </c>
      <c r="C212" s="35" t="s">
        <v>5468</v>
      </c>
      <c r="D212" s="35" t="s">
        <v>5862</v>
      </c>
      <c r="E212" s="35" t="s">
        <v>5889</v>
      </c>
      <c r="F212" s="35"/>
      <c r="G212" s="36">
        <v>43859.69027777778</v>
      </c>
      <c r="H212" s="37">
        <v>43860</v>
      </c>
      <c r="I212" s="35"/>
      <c r="J212" s="35" t="s">
        <v>34</v>
      </c>
      <c r="K212" s="35" t="s">
        <v>5890</v>
      </c>
      <c r="L212" s="35" t="s">
        <v>5461</v>
      </c>
      <c r="M212" s="35"/>
      <c r="N212" s="35" t="s">
        <v>5747</v>
      </c>
      <c r="O212" s="35"/>
      <c r="P212" s="35"/>
      <c r="Q212" s="35"/>
      <c r="R212" s="35"/>
      <c r="S212" s="35"/>
      <c r="T212" s="36">
        <v>43860.328472222223</v>
      </c>
      <c r="U212" s="35"/>
      <c r="V212" s="35">
        <v>0</v>
      </c>
      <c r="W212" s="35"/>
      <c r="X212" s="35"/>
      <c r="Y212" s="35">
        <v>0</v>
      </c>
      <c r="Z212" s="35"/>
      <c r="AA212" s="35">
        <v>919</v>
      </c>
      <c r="AB212" s="35" t="s">
        <v>5896</v>
      </c>
      <c r="AC212" s="59" t="s">
        <v>5472</v>
      </c>
    </row>
    <row r="213" spans="1:29" ht="15.75" thickBot="1" x14ac:dyDescent="0.3">
      <c r="A213" s="58" t="s">
        <v>5897</v>
      </c>
      <c r="B213" s="38" t="s">
        <v>5473</v>
      </c>
      <c r="C213" s="38" t="s">
        <v>5468</v>
      </c>
      <c r="D213" s="38" t="s">
        <v>5862</v>
      </c>
      <c r="E213" s="38" t="s">
        <v>5889</v>
      </c>
      <c r="F213" s="38"/>
      <c r="G213" s="39">
        <v>43861.370138888888</v>
      </c>
      <c r="H213" s="40">
        <v>43861</v>
      </c>
      <c r="I213" s="38"/>
      <c r="J213" s="38" t="s">
        <v>34</v>
      </c>
      <c r="K213" s="38" t="s">
        <v>5890</v>
      </c>
      <c r="L213" s="38" t="s">
        <v>5461</v>
      </c>
      <c r="M213" s="38"/>
      <c r="N213" s="38" t="s">
        <v>5747</v>
      </c>
      <c r="O213" s="38"/>
      <c r="P213" s="38"/>
      <c r="Q213" s="38"/>
      <c r="R213" s="38"/>
      <c r="S213" s="38"/>
      <c r="T213" s="39">
        <v>43861.45</v>
      </c>
      <c r="U213" s="38"/>
      <c r="V213" s="38">
        <v>0</v>
      </c>
      <c r="W213" s="38"/>
      <c r="X213" s="38"/>
      <c r="Y213" s="38">
        <v>0</v>
      </c>
      <c r="Z213" s="38"/>
      <c r="AA213" s="38">
        <v>115</v>
      </c>
      <c r="AB213" s="38" t="s">
        <v>5898</v>
      </c>
      <c r="AC213" s="60" t="s">
        <v>5485</v>
      </c>
    </row>
    <row r="214" spans="1:29" ht="15.75" thickBot="1" x14ac:dyDescent="0.3">
      <c r="A214" s="57" t="s">
        <v>629</v>
      </c>
      <c r="B214" s="35" t="s">
        <v>5473</v>
      </c>
      <c r="C214" s="35" t="s">
        <v>5468</v>
      </c>
      <c r="D214" s="35" t="s">
        <v>5862</v>
      </c>
      <c r="E214" s="35" t="s">
        <v>5899</v>
      </c>
      <c r="F214" s="35"/>
      <c r="G214" s="36">
        <v>43839.441666666666</v>
      </c>
      <c r="H214" s="37">
        <v>43839</v>
      </c>
      <c r="I214" s="35"/>
      <c r="J214" s="35" t="s">
        <v>34</v>
      </c>
      <c r="K214" s="35" t="s">
        <v>5900</v>
      </c>
      <c r="L214" s="35" t="s">
        <v>5461</v>
      </c>
      <c r="M214" s="35"/>
      <c r="N214" s="35" t="s">
        <v>5747</v>
      </c>
      <c r="O214" s="35"/>
      <c r="P214" s="35"/>
      <c r="Q214" s="35"/>
      <c r="R214" s="35"/>
      <c r="S214" s="35"/>
      <c r="T214" s="36">
        <v>43839.54583333333</v>
      </c>
      <c r="U214" s="35"/>
      <c r="V214" s="35">
        <v>0</v>
      </c>
      <c r="W214" s="35"/>
      <c r="X214" s="35"/>
      <c r="Y214" s="35">
        <v>0</v>
      </c>
      <c r="Z214" s="35"/>
      <c r="AA214" s="35">
        <v>150</v>
      </c>
      <c r="AB214" s="35" t="s">
        <v>5901</v>
      </c>
      <c r="AC214" s="59" t="s">
        <v>5472</v>
      </c>
    </row>
    <row r="215" spans="1:29" ht="15.75" thickBot="1" x14ac:dyDescent="0.3">
      <c r="A215" s="58" t="s">
        <v>674</v>
      </c>
      <c r="B215" s="38" t="s">
        <v>5473</v>
      </c>
      <c r="C215" s="38" t="s">
        <v>5468</v>
      </c>
      <c r="D215" s="38" t="s">
        <v>5862</v>
      </c>
      <c r="E215" s="38" t="s">
        <v>5899</v>
      </c>
      <c r="F215" s="38"/>
      <c r="G215" s="39">
        <v>43839.611111111109</v>
      </c>
      <c r="H215" s="40">
        <v>43840</v>
      </c>
      <c r="I215" s="38"/>
      <c r="J215" s="38" t="s">
        <v>34</v>
      </c>
      <c r="K215" s="38" t="s">
        <v>5900</v>
      </c>
      <c r="L215" s="38" t="s">
        <v>5461</v>
      </c>
      <c r="M215" s="38"/>
      <c r="N215" s="38" t="s">
        <v>5747</v>
      </c>
      <c r="O215" s="38">
        <v>393753</v>
      </c>
      <c r="P215" s="39">
        <v>43839.708333333336</v>
      </c>
      <c r="Q215" s="39">
        <v>43839.877083333333</v>
      </c>
      <c r="R215" s="38"/>
      <c r="S215" s="38"/>
      <c r="T215" s="39">
        <v>43839.877083333333</v>
      </c>
      <c r="U215" s="38"/>
      <c r="V215" s="38">
        <v>0</v>
      </c>
      <c r="W215" s="38"/>
      <c r="X215" s="38"/>
      <c r="Y215" s="38">
        <v>0</v>
      </c>
      <c r="Z215" s="38"/>
      <c r="AA215" s="38">
        <v>383</v>
      </c>
      <c r="AB215" s="38" t="s">
        <v>5902</v>
      </c>
      <c r="AC215" s="60" t="s">
        <v>5830</v>
      </c>
    </row>
    <row r="216" spans="1:29" ht="15.75" thickBot="1" x14ac:dyDescent="0.3">
      <c r="A216" s="57" t="s">
        <v>2458</v>
      </c>
      <c r="B216" s="35" t="s">
        <v>5473</v>
      </c>
      <c r="C216" s="35" t="s">
        <v>5468</v>
      </c>
      <c r="D216" s="35" t="s">
        <v>5862</v>
      </c>
      <c r="E216" s="35" t="s">
        <v>5899</v>
      </c>
      <c r="F216" s="35"/>
      <c r="G216" s="36">
        <v>43850.344444444447</v>
      </c>
      <c r="H216" s="37">
        <v>43850</v>
      </c>
      <c r="I216" s="35"/>
      <c r="J216" s="35" t="s">
        <v>34</v>
      </c>
      <c r="K216" s="35" t="s">
        <v>5900</v>
      </c>
      <c r="L216" s="35" t="s">
        <v>5461</v>
      </c>
      <c r="M216" s="35"/>
      <c r="N216" s="35" t="s">
        <v>5747</v>
      </c>
      <c r="O216" s="35"/>
      <c r="P216" s="35"/>
      <c r="Q216" s="35"/>
      <c r="R216" s="35"/>
      <c r="S216" s="35"/>
      <c r="T216" s="36">
        <v>43850.345833333333</v>
      </c>
      <c r="U216" s="35"/>
      <c r="V216" s="35">
        <v>0</v>
      </c>
      <c r="W216" s="35"/>
      <c r="X216" s="35">
        <v>2</v>
      </c>
      <c r="Y216" s="43">
        <v>462962962.96296</v>
      </c>
      <c r="Z216" s="35" t="s">
        <v>5482</v>
      </c>
      <c r="AA216" s="35"/>
      <c r="AB216" s="35">
        <v>0</v>
      </c>
      <c r="AC216" s="59"/>
    </row>
    <row r="217" spans="1:29" ht="15.75" thickBot="1" x14ac:dyDescent="0.3">
      <c r="A217" s="58" t="s">
        <v>3526</v>
      </c>
      <c r="B217" s="38" t="s">
        <v>5473</v>
      </c>
      <c r="C217" s="38" t="s">
        <v>5468</v>
      </c>
      <c r="D217" s="38" t="s">
        <v>5862</v>
      </c>
      <c r="E217" s="38" t="s">
        <v>5899</v>
      </c>
      <c r="F217" s="38"/>
      <c r="G217" s="39">
        <v>43857.372916666667</v>
      </c>
      <c r="H217" s="40">
        <v>43857</v>
      </c>
      <c r="I217" s="38"/>
      <c r="J217" s="38" t="s">
        <v>34</v>
      </c>
      <c r="K217" s="38" t="s">
        <v>5900</v>
      </c>
      <c r="L217" s="38" t="s">
        <v>5461</v>
      </c>
      <c r="M217" s="38"/>
      <c r="N217" s="38" t="s">
        <v>5747</v>
      </c>
      <c r="O217" s="38"/>
      <c r="P217" s="38"/>
      <c r="Q217" s="38"/>
      <c r="R217" s="38"/>
      <c r="S217" s="38"/>
      <c r="T217" s="39">
        <v>43857.375</v>
      </c>
      <c r="U217" s="38"/>
      <c r="V217" s="38">
        <v>0</v>
      </c>
      <c r="W217" s="38"/>
      <c r="X217" s="38"/>
      <c r="Y217" s="38">
        <v>0</v>
      </c>
      <c r="Z217" s="38"/>
      <c r="AA217" s="38">
        <v>3</v>
      </c>
      <c r="AB217" s="41">
        <v>694444444.44444001</v>
      </c>
      <c r="AC217" s="60" t="s">
        <v>5485</v>
      </c>
    </row>
    <row r="218" spans="1:29" ht="15.75" thickBot="1" x14ac:dyDescent="0.3">
      <c r="A218" s="57" t="s">
        <v>482</v>
      </c>
      <c r="B218" s="35" t="s">
        <v>5473</v>
      </c>
      <c r="C218" s="35" t="s">
        <v>5468</v>
      </c>
      <c r="D218" s="35" t="s">
        <v>5862</v>
      </c>
      <c r="E218" s="35" t="s">
        <v>5903</v>
      </c>
      <c r="F218" s="35"/>
      <c r="G218" s="36">
        <v>43838.398611111108</v>
      </c>
      <c r="H218" s="37">
        <v>43838</v>
      </c>
      <c r="I218" s="35"/>
      <c r="J218" s="35" t="s">
        <v>34</v>
      </c>
      <c r="K218" s="35" t="s">
        <v>5904</v>
      </c>
      <c r="L218" s="35" t="s">
        <v>5461</v>
      </c>
      <c r="M218" s="35"/>
      <c r="N218" s="35" t="s">
        <v>5747</v>
      </c>
      <c r="O218" s="35"/>
      <c r="P218" s="35"/>
      <c r="Q218" s="35"/>
      <c r="R218" s="35"/>
      <c r="S218" s="35"/>
      <c r="T218" s="36">
        <v>43838.609027777777</v>
      </c>
      <c r="U218" s="35"/>
      <c r="V218" s="35">
        <v>0</v>
      </c>
      <c r="W218" s="35"/>
      <c r="X218" s="35">
        <v>303</v>
      </c>
      <c r="Y218" s="35" t="s">
        <v>5905</v>
      </c>
      <c r="Z218" s="35" t="s">
        <v>5482</v>
      </c>
      <c r="AA218" s="35"/>
      <c r="AB218" s="35">
        <v>0</v>
      </c>
      <c r="AC218" s="59"/>
    </row>
    <row r="219" spans="1:29" ht="15.75" thickBot="1" x14ac:dyDescent="0.3">
      <c r="A219" s="58" t="s">
        <v>1947</v>
      </c>
      <c r="B219" s="38" t="s">
        <v>5473</v>
      </c>
      <c r="C219" s="38" t="s">
        <v>5468</v>
      </c>
      <c r="D219" s="38" t="s">
        <v>5862</v>
      </c>
      <c r="E219" s="38" t="s">
        <v>5903</v>
      </c>
      <c r="F219" s="38"/>
      <c r="G219" s="39">
        <v>43846.369444444441</v>
      </c>
      <c r="H219" s="40">
        <v>43846</v>
      </c>
      <c r="I219" s="38"/>
      <c r="J219" s="38" t="s">
        <v>34</v>
      </c>
      <c r="K219" s="38" t="s">
        <v>5904</v>
      </c>
      <c r="L219" s="38" t="s">
        <v>5461</v>
      </c>
      <c r="M219" s="38"/>
      <c r="N219" s="38" t="s">
        <v>5747</v>
      </c>
      <c r="O219" s="38"/>
      <c r="P219" s="38"/>
      <c r="Q219" s="38"/>
      <c r="R219" s="38"/>
      <c r="S219" s="38"/>
      <c r="T219" s="39">
        <v>43846.375</v>
      </c>
      <c r="U219" s="38"/>
      <c r="V219" s="38">
        <v>0</v>
      </c>
      <c r="W219" s="38"/>
      <c r="X219" s="38">
        <v>8</v>
      </c>
      <c r="Y219" s="38" t="s">
        <v>5478</v>
      </c>
      <c r="Z219" s="38" t="s">
        <v>5482</v>
      </c>
      <c r="AA219" s="38"/>
      <c r="AB219" s="38">
        <v>0</v>
      </c>
      <c r="AC219" s="60"/>
    </row>
    <row r="220" spans="1:29" ht="15.75" thickBot="1" x14ac:dyDescent="0.3">
      <c r="A220" s="57" t="s">
        <v>2511</v>
      </c>
      <c r="B220" s="35" t="s">
        <v>5473</v>
      </c>
      <c r="C220" s="35" t="s">
        <v>5468</v>
      </c>
      <c r="D220" s="35" t="s">
        <v>5862</v>
      </c>
      <c r="E220" s="35" t="s">
        <v>5903</v>
      </c>
      <c r="F220" s="35"/>
      <c r="G220" s="36">
        <v>43850.345138888886</v>
      </c>
      <c r="H220" s="37">
        <v>43850</v>
      </c>
      <c r="I220" s="35"/>
      <c r="J220" s="35" t="s">
        <v>34</v>
      </c>
      <c r="K220" s="35" t="s">
        <v>5904</v>
      </c>
      <c r="L220" s="35" t="s">
        <v>5461</v>
      </c>
      <c r="M220" s="35"/>
      <c r="N220" s="35" t="s">
        <v>5747</v>
      </c>
      <c r="O220" s="35"/>
      <c r="P220" s="35"/>
      <c r="Q220" s="35"/>
      <c r="R220" s="35"/>
      <c r="S220" s="35"/>
      <c r="T220" s="36">
        <v>43850.35833333333</v>
      </c>
      <c r="U220" s="35"/>
      <c r="V220" s="35">
        <v>0</v>
      </c>
      <c r="W220" s="35"/>
      <c r="X220" s="35">
        <v>19</v>
      </c>
      <c r="Y220" s="35" t="s">
        <v>5484</v>
      </c>
      <c r="Z220" s="35" t="s">
        <v>5482</v>
      </c>
      <c r="AA220" s="35"/>
      <c r="AB220" s="35">
        <v>0</v>
      </c>
      <c r="AC220" s="59"/>
    </row>
    <row r="221" spans="1:29" ht="15.75" thickBot="1" x14ac:dyDescent="0.3">
      <c r="A221" s="58" t="s">
        <v>937</v>
      </c>
      <c r="B221" s="38" t="s">
        <v>5473</v>
      </c>
      <c r="C221" s="38" t="s">
        <v>5468</v>
      </c>
      <c r="D221" s="38" t="s">
        <v>5862</v>
      </c>
      <c r="E221" s="38" t="s">
        <v>5906</v>
      </c>
      <c r="F221" s="38"/>
      <c r="G221" s="39">
        <v>43844.34652777778</v>
      </c>
      <c r="H221" s="40">
        <v>43844</v>
      </c>
      <c r="I221" s="38"/>
      <c r="J221" s="38" t="s">
        <v>34</v>
      </c>
      <c r="K221" s="38" t="s">
        <v>5907</v>
      </c>
      <c r="L221" s="38" t="s">
        <v>5461</v>
      </c>
      <c r="M221" s="38"/>
      <c r="N221" s="38" t="s">
        <v>5765</v>
      </c>
      <c r="O221" s="38"/>
      <c r="P221" s="38"/>
      <c r="Q221" s="38"/>
      <c r="R221" s="38"/>
      <c r="S221" s="38"/>
      <c r="T221" s="39">
        <v>43844.348611111112</v>
      </c>
      <c r="U221" s="38"/>
      <c r="V221" s="38">
        <v>0</v>
      </c>
      <c r="W221" s="38"/>
      <c r="X221" s="38">
        <v>3</v>
      </c>
      <c r="Y221" s="41">
        <v>694444444.44444001</v>
      </c>
      <c r="Z221" s="38" t="s">
        <v>5482</v>
      </c>
      <c r="AA221" s="38"/>
      <c r="AB221" s="38">
        <v>0</v>
      </c>
      <c r="AC221" s="60"/>
    </row>
    <row r="222" spans="1:29" ht="15.75" thickBot="1" x14ac:dyDescent="0.3">
      <c r="A222" s="57" t="s">
        <v>5908</v>
      </c>
      <c r="B222" s="35" t="s">
        <v>5473</v>
      </c>
      <c r="C222" s="35" t="s">
        <v>5468</v>
      </c>
      <c r="D222" s="35" t="s">
        <v>5862</v>
      </c>
      <c r="E222" s="35" t="s">
        <v>5906</v>
      </c>
      <c r="F222" s="35"/>
      <c r="G222" s="36">
        <v>43861.369444444441</v>
      </c>
      <c r="H222" s="37">
        <v>43861</v>
      </c>
      <c r="I222" s="35"/>
      <c r="J222" s="35" t="s">
        <v>34</v>
      </c>
      <c r="K222" s="35" t="s">
        <v>5907</v>
      </c>
      <c r="L222" s="35" t="s">
        <v>5461</v>
      </c>
      <c r="M222" s="35"/>
      <c r="N222" s="35" t="s">
        <v>5765</v>
      </c>
      <c r="O222" s="35"/>
      <c r="P222" s="35"/>
      <c r="Q222" s="35"/>
      <c r="R222" s="35"/>
      <c r="S222" s="35"/>
      <c r="T222" s="36">
        <v>43861.371527777781</v>
      </c>
      <c r="U222" s="35"/>
      <c r="V222" s="35">
        <v>0</v>
      </c>
      <c r="W222" s="35"/>
      <c r="X222" s="35"/>
      <c r="Y222" s="35">
        <v>0</v>
      </c>
      <c r="Z222" s="35"/>
      <c r="AA222" s="35">
        <v>3</v>
      </c>
      <c r="AB222" s="43">
        <v>694444444.44444001</v>
      </c>
      <c r="AC222" s="59" t="s">
        <v>5485</v>
      </c>
    </row>
    <row r="223" spans="1:29" ht="15.75" thickBot="1" x14ac:dyDescent="0.3">
      <c r="A223" s="58" t="s">
        <v>67</v>
      </c>
      <c r="B223" s="38" t="s">
        <v>5473</v>
      </c>
      <c r="C223" s="38" t="s">
        <v>5468</v>
      </c>
      <c r="D223" s="38" t="s">
        <v>5862</v>
      </c>
      <c r="E223" s="38" t="s">
        <v>5909</v>
      </c>
      <c r="F223" s="38"/>
      <c r="G223" s="39">
        <v>43829.411111111112</v>
      </c>
      <c r="H223" s="40">
        <v>43832</v>
      </c>
      <c r="I223" s="38"/>
      <c r="J223" s="38" t="s">
        <v>34</v>
      </c>
      <c r="K223" s="38" t="s">
        <v>5910</v>
      </c>
      <c r="L223" s="38" t="s">
        <v>5461</v>
      </c>
      <c r="M223" s="38"/>
      <c r="N223" s="38" t="s">
        <v>5765</v>
      </c>
      <c r="O223" s="38">
        <v>128426</v>
      </c>
      <c r="P223" s="39">
        <v>43829.748611111114</v>
      </c>
      <c r="Q223" s="39">
        <v>43830.363888888889</v>
      </c>
      <c r="R223" s="38"/>
      <c r="S223" s="38"/>
      <c r="T223" s="39">
        <v>43830.363888888889</v>
      </c>
      <c r="U223" s="38">
        <v>0</v>
      </c>
      <c r="V223" s="38">
        <v>0</v>
      </c>
      <c r="W223" s="38" t="s">
        <v>5497</v>
      </c>
      <c r="X223" s="38"/>
      <c r="Y223" s="38">
        <v>0</v>
      </c>
      <c r="Z223" s="38"/>
      <c r="AA223" s="38">
        <v>1372</v>
      </c>
      <c r="AB223" s="38" t="s">
        <v>5911</v>
      </c>
      <c r="AC223" s="60" t="s">
        <v>5472</v>
      </c>
    </row>
    <row r="224" spans="1:29" ht="15.75" thickBot="1" x14ac:dyDescent="0.3">
      <c r="A224" s="57" t="s">
        <v>1045</v>
      </c>
      <c r="B224" s="35" t="s">
        <v>5473</v>
      </c>
      <c r="C224" s="35" t="s">
        <v>5468</v>
      </c>
      <c r="D224" s="35" t="s">
        <v>5862</v>
      </c>
      <c r="E224" s="35" t="s">
        <v>5909</v>
      </c>
      <c r="F224" s="35"/>
      <c r="G224" s="36">
        <v>43844.34652777778</v>
      </c>
      <c r="H224" s="37">
        <v>43844</v>
      </c>
      <c r="I224" s="35"/>
      <c r="J224" s="35" t="s">
        <v>34</v>
      </c>
      <c r="K224" s="35" t="s">
        <v>5910</v>
      </c>
      <c r="L224" s="35" t="s">
        <v>5461</v>
      </c>
      <c r="M224" s="35"/>
      <c r="N224" s="35" t="s">
        <v>5765</v>
      </c>
      <c r="O224" s="35"/>
      <c r="P224" s="35"/>
      <c r="Q224" s="35"/>
      <c r="R224" s="35"/>
      <c r="S224" s="35"/>
      <c r="T224" s="36">
        <v>43844.35</v>
      </c>
      <c r="U224" s="35"/>
      <c r="V224" s="35">
        <v>0</v>
      </c>
      <c r="W224" s="35"/>
      <c r="X224" s="35">
        <v>5</v>
      </c>
      <c r="Y224" s="35" t="s">
        <v>5566</v>
      </c>
      <c r="Z224" s="35" t="s">
        <v>5482</v>
      </c>
      <c r="AA224" s="35"/>
      <c r="AB224" s="35">
        <v>0</v>
      </c>
      <c r="AC224" s="59"/>
    </row>
    <row r="225" spans="1:29" ht="15.75" thickBot="1" x14ac:dyDescent="0.3">
      <c r="A225" s="58" t="s">
        <v>3711</v>
      </c>
      <c r="B225" s="38" t="s">
        <v>5473</v>
      </c>
      <c r="C225" s="38" t="s">
        <v>5468</v>
      </c>
      <c r="D225" s="38" t="s">
        <v>5862</v>
      </c>
      <c r="E225" s="38" t="s">
        <v>5909</v>
      </c>
      <c r="F225" s="38"/>
      <c r="G225" s="39">
        <v>43858.370138888888</v>
      </c>
      <c r="H225" s="40">
        <v>43859</v>
      </c>
      <c r="I225" s="38"/>
      <c r="J225" s="38" t="s">
        <v>34</v>
      </c>
      <c r="K225" s="38" t="s">
        <v>5910</v>
      </c>
      <c r="L225" s="38" t="s">
        <v>5461</v>
      </c>
      <c r="M225" s="38"/>
      <c r="N225" s="38" t="s">
        <v>5765</v>
      </c>
      <c r="O225" s="38"/>
      <c r="P225" s="38"/>
      <c r="Q225" s="38"/>
      <c r="R225" s="38"/>
      <c r="S225" s="38"/>
      <c r="T225" s="39">
        <v>43859.463194444441</v>
      </c>
      <c r="U225" s="38"/>
      <c r="V225" s="38">
        <v>0</v>
      </c>
      <c r="W225" s="38"/>
      <c r="X225" s="38">
        <v>1190</v>
      </c>
      <c r="Y225" s="38" t="s">
        <v>5912</v>
      </c>
      <c r="Z225" s="38" t="s">
        <v>5482</v>
      </c>
      <c r="AA225" s="38">
        <v>384</v>
      </c>
      <c r="AB225" s="38" t="s">
        <v>5913</v>
      </c>
      <c r="AC225" s="60" t="s">
        <v>5485</v>
      </c>
    </row>
    <row r="226" spans="1:29" ht="15.75" thickBot="1" x14ac:dyDescent="0.3">
      <c r="A226" s="57" t="s">
        <v>5914</v>
      </c>
      <c r="B226" s="35" t="s">
        <v>5473</v>
      </c>
      <c r="C226" s="35" t="s">
        <v>5468</v>
      </c>
      <c r="D226" s="35" t="s">
        <v>5862</v>
      </c>
      <c r="E226" s="35" t="s">
        <v>5909</v>
      </c>
      <c r="F226" s="35"/>
      <c r="G226" s="36">
        <v>43860.370138888888</v>
      </c>
      <c r="H226" s="37">
        <v>43861</v>
      </c>
      <c r="I226" s="35"/>
      <c r="J226" s="35" t="s">
        <v>34</v>
      </c>
      <c r="K226" s="35" t="s">
        <v>5910</v>
      </c>
      <c r="L226" s="35" t="s">
        <v>5461</v>
      </c>
      <c r="M226" s="35"/>
      <c r="N226" s="35" t="s">
        <v>5765</v>
      </c>
      <c r="O226" s="35"/>
      <c r="P226" s="35"/>
      <c r="Q226" s="35"/>
      <c r="R226" s="35"/>
      <c r="S226" s="35"/>
      <c r="T226" s="36">
        <v>43861.419444444444</v>
      </c>
      <c r="U226" s="35"/>
      <c r="V226" s="35">
        <v>0</v>
      </c>
      <c r="W226" s="35"/>
      <c r="X226" s="35">
        <v>66</v>
      </c>
      <c r="Y226" s="35" t="s">
        <v>5575</v>
      </c>
      <c r="Z226" s="35" t="s">
        <v>5482</v>
      </c>
      <c r="AA226" s="35">
        <v>1445</v>
      </c>
      <c r="AB226" s="35" t="s">
        <v>5915</v>
      </c>
      <c r="AC226" s="59" t="s">
        <v>5485</v>
      </c>
    </row>
    <row r="227" spans="1:29" ht="15.75" thickBot="1" x14ac:dyDescent="0.3">
      <c r="A227" s="58" t="s">
        <v>422</v>
      </c>
      <c r="B227" s="38" t="s">
        <v>5473</v>
      </c>
      <c r="C227" s="38" t="s">
        <v>5468</v>
      </c>
      <c r="D227" s="38" t="s">
        <v>5862</v>
      </c>
      <c r="E227" s="38" t="s">
        <v>5916</v>
      </c>
      <c r="F227" s="38"/>
      <c r="G227" s="39">
        <v>43837.703472222223</v>
      </c>
      <c r="H227" s="40">
        <v>43838</v>
      </c>
      <c r="I227" s="38"/>
      <c r="J227" s="38" t="s">
        <v>34</v>
      </c>
      <c r="K227" s="38" t="s">
        <v>5917</v>
      </c>
      <c r="L227" s="38" t="s">
        <v>5461</v>
      </c>
      <c r="M227" s="38"/>
      <c r="N227" s="38" t="s">
        <v>5789</v>
      </c>
      <c r="O227" s="38"/>
      <c r="P227" s="38"/>
      <c r="Q227" s="38"/>
      <c r="R227" s="38"/>
      <c r="S227" s="38"/>
      <c r="T227" s="39">
        <v>43838.324305555558</v>
      </c>
      <c r="U227" s="38"/>
      <c r="V227" s="38">
        <v>0</v>
      </c>
      <c r="W227" s="38"/>
      <c r="X227" s="38"/>
      <c r="Y227" s="38">
        <v>0</v>
      </c>
      <c r="Z227" s="38"/>
      <c r="AA227" s="38">
        <v>894</v>
      </c>
      <c r="AB227" s="38" t="s">
        <v>5918</v>
      </c>
      <c r="AC227" s="60" t="s">
        <v>5472</v>
      </c>
    </row>
    <row r="228" spans="1:29" ht="15.75" thickBot="1" x14ac:dyDescent="0.3">
      <c r="A228" s="57" t="s">
        <v>569</v>
      </c>
      <c r="B228" s="35" t="s">
        <v>5473</v>
      </c>
      <c r="C228" s="35" t="s">
        <v>5468</v>
      </c>
      <c r="D228" s="35" t="s">
        <v>5862</v>
      </c>
      <c r="E228" s="35" t="s">
        <v>5916</v>
      </c>
      <c r="F228" s="35"/>
      <c r="G228" s="36">
        <v>43839.365277777775</v>
      </c>
      <c r="H228" s="37">
        <v>43840</v>
      </c>
      <c r="I228" s="35"/>
      <c r="J228" s="35" t="s">
        <v>34</v>
      </c>
      <c r="K228" s="35" t="s">
        <v>5917</v>
      </c>
      <c r="L228" s="35" t="s">
        <v>5461</v>
      </c>
      <c r="M228" s="35"/>
      <c r="N228" s="35" t="s">
        <v>5789</v>
      </c>
      <c r="O228" s="35"/>
      <c r="P228" s="35"/>
      <c r="Q228" s="35"/>
      <c r="R228" s="35"/>
      <c r="S228" s="35"/>
      <c r="T228" s="36">
        <v>43840.333333333336</v>
      </c>
      <c r="U228" s="35"/>
      <c r="V228" s="35">
        <v>0</v>
      </c>
      <c r="W228" s="35"/>
      <c r="X228" s="35"/>
      <c r="Y228" s="35">
        <v>0</v>
      </c>
      <c r="Z228" s="35"/>
      <c r="AA228" s="35">
        <v>1394</v>
      </c>
      <c r="AB228" s="35" t="s">
        <v>5919</v>
      </c>
      <c r="AC228" s="59" t="s">
        <v>5472</v>
      </c>
    </row>
    <row r="229" spans="1:29" ht="15.75" thickBot="1" x14ac:dyDescent="0.3">
      <c r="A229" s="58" t="s">
        <v>2791</v>
      </c>
      <c r="B229" s="38" t="s">
        <v>5473</v>
      </c>
      <c r="C229" s="38" t="s">
        <v>5468</v>
      </c>
      <c r="D229" s="38" t="s">
        <v>5862</v>
      </c>
      <c r="E229" s="38" t="s">
        <v>5916</v>
      </c>
      <c r="F229" s="38"/>
      <c r="G229" s="39">
        <v>43851.603472222225</v>
      </c>
      <c r="H229" s="40">
        <v>43852</v>
      </c>
      <c r="I229" s="38"/>
      <c r="J229" s="38" t="s">
        <v>34</v>
      </c>
      <c r="K229" s="38" t="s">
        <v>5917</v>
      </c>
      <c r="L229" s="38" t="s">
        <v>5461</v>
      </c>
      <c r="M229" s="38"/>
      <c r="N229" s="38" t="s">
        <v>5789</v>
      </c>
      <c r="O229" s="38"/>
      <c r="P229" s="38"/>
      <c r="Q229" s="38"/>
      <c r="R229" s="38"/>
      <c r="S229" s="38"/>
      <c r="T229" s="39">
        <v>43851.708333333336</v>
      </c>
      <c r="U229" s="38"/>
      <c r="V229" s="38">
        <v>0</v>
      </c>
      <c r="W229" s="38"/>
      <c r="X229" s="38"/>
      <c r="Y229" s="38">
        <v>0</v>
      </c>
      <c r="Z229" s="38"/>
      <c r="AA229" s="38">
        <v>151</v>
      </c>
      <c r="AB229" s="38" t="s">
        <v>5920</v>
      </c>
      <c r="AC229" s="60" t="s">
        <v>5472</v>
      </c>
    </row>
    <row r="230" spans="1:29" ht="15.75" thickBot="1" x14ac:dyDescent="0.3">
      <c r="A230" s="57" t="s">
        <v>3319</v>
      </c>
      <c r="B230" s="35" t="s">
        <v>5473</v>
      </c>
      <c r="C230" s="35" t="s">
        <v>5468</v>
      </c>
      <c r="D230" s="35" t="s">
        <v>5862</v>
      </c>
      <c r="E230" s="35" t="s">
        <v>5916</v>
      </c>
      <c r="F230" s="35"/>
      <c r="G230" s="36">
        <v>43854.350694444445</v>
      </c>
      <c r="H230" s="37">
        <v>43857</v>
      </c>
      <c r="I230" s="35"/>
      <c r="J230" s="35" t="s">
        <v>34</v>
      </c>
      <c r="K230" s="35" t="s">
        <v>5917</v>
      </c>
      <c r="L230" s="35" t="s">
        <v>5461</v>
      </c>
      <c r="M230" s="35"/>
      <c r="N230" s="35" t="s">
        <v>5789</v>
      </c>
      <c r="O230" s="35"/>
      <c r="P230" s="35"/>
      <c r="Q230" s="35"/>
      <c r="R230" s="35"/>
      <c r="S230" s="35"/>
      <c r="T230" s="36">
        <v>43857.291666666664</v>
      </c>
      <c r="U230" s="35"/>
      <c r="V230" s="35">
        <v>0</v>
      </c>
      <c r="W230" s="35"/>
      <c r="X230" s="35"/>
      <c r="Y230" s="35">
        <v>0</v>
      </c>
      <c r="Z230" s="35"/>
      <c r="AA230" s="35">
        <v>4235</v>
      </c>
      <c r="AB230" s="35" t="s">
        <v>5921</v>
      </c>
      <c r="AC230" s="59" t="s">
        <v>5472</v>
      </c>
    </row>
    <row r="231" spans="1:29" ht="15.75" thickBot="1" x14ac:dyDescent="0.3">
      <c r="A231" s="58" t="s">
        <v>3634</v>
      </c>
      <c r="B231" s="38" t="s">
        <v>5473</v>
      </c>
      <c r="C231" s="38" t="s">
        <v>5468</v>
      </c>
      <c r="D231" s="38" t="s">
        <v>5862</v>
      </c>
      <c r="E231" s="38" t="s">
        <v>5916</v>
      </c>
      <c r="F231" s="38"/>
      <c r="G231" s="39">
        <v>43857.660416666666</v>
      </c>
      <c r="H231" s="40">
        <v>43858</v>
      </c>
      <c r="I231" s="38"/>
      <c r="J231" s="38" t="s">
        <v>34</v>
      </c>
      <c r="K231" s="38" t="s">
        <v>5917</v>
      </c>
      <c r="L231" s="38" t="s">
        <v>5461</v>
      </c>
      <c r="M231" s="38"/>
      <c r="N231" s="38" t="s">
        <v>5789</v>
      </c>
      <c r="O231" s="38"/>
      <c r="P231" s="38"/>
      <c r="Q231" s="38"/>
      <c r="R231" s="38"/>
      <c r="S231" s="38"/>
      <c r="T231" s="39">
        <v>43857.727083333331</v>
      </c>
      <c r="U231" s="38"/>
      <c r="V231" s="38">
        <v>0</v>
      </c>
      <c r="W231" s="38"/>
      <c r="X231" s="38"/>
      <c r="Y231" s="38">
        <v>0</v>
      </c>
      <c r="Z231" s="38"/>
      <c r="AA231" s="38">
        <v>96</v>
      </c>
      <c r="AB231" s="38" t="s">
        <v>5922</v>
      </c>
      <c r="AC231" s="60" t="s">
        <v>5472</v>
      </c>
    </row>
    <row r="232" spans="1:29" ht="15.75" thickBot="1" x14ac:dyDescent="0.3">
      <c r="A232" s="57" t="s">
        <v>5923</v>
      </c>
      <c r="B232" s="35" t="s">
        <v>5473</v>
      </c>
      <c r="C232" s="35" t="s">
        <v>5468</v>
      </c>
      <c r="D232" s="35" t="s">
        <v>5862</v>
      </c>
      <c r="E232" s="35" t="s">
        <v>5916</v>
      </c>
      <c r="F232" s="35"/>
      <c r="G232" s="36">
        <v>43861.666666666664</v>
      </c>
      <c r="H232" s="37">
        <v>43864</v>
      </c>
      <c r="I232" s="35"/>
      <c r="J232" s="35" t="s">
        <v>34</v>
      </c>
      <c r="K232" s="35" t="s">
        <v>5917</v>
      </c>
      <c r="L232" s="35" t="s">
        <v>5461</v>
      </c>
      <c r="M232" s="35"/>
      <c r="N232" s="35" t="s">
        <v>5789</v>
      </c>
      <c r="O232" s="35"/>
      <c r="P232" s="35"/>
      <c r="Q232" s="35"/>
      <c r="R232" s="35"/>
      <c r="S232" s="35"/>
      <c r="T232" s="36">
        <v>43864.313194444447</v>
      </c>
      <c r="U232" s="35"/>
      <c r="V232" s="35">
        <v>0</v>
      </c>
      <c r="W232" s="35"/>
      <c r="X232" s="35"/>
      <c r="Y232" s="35">
        <v>0</v>
      </c>
      <c r="Z232" s="35"/>
      <c r="AA232" s="35">
        <v>3811</v>
      </c>
      <c r="AB232" s="35" t="s">
        <v>5924</v>
      </c>
      <c r="AC232" s="59" t="s">
        <v>5472</v>
      </c>
    </row>
    <row r="233" spans="1:29" ht="15.75" thickBot="1" x14ac:dyDescent="0.3">
      <c r="A233" s="58" t="s">
        <v>2176</v>
      </c>
      <c r="B233" s="38" t="s">
        <v>5473</v>
      </c>
      <c r="C233" s="38" t="s">
        <v>5468</v>
      </c>
      <c r="D233" s="38" t="s">
        <v>5862</v>
      </c>
      <c r="E233" s="38" t="s">
        <v>5925</v>
      </c>
      <c r="F233" s="38"/>
      <c r="G233" s="39">
        <v>43847.415972222225</v>
      </c>
      <c r="H233" s="40">
        <v>43847</v>
      </c>
      <c r="I233" s="38"/>
      <c r="J233" s="38" t="s">
        <v>34</v>
      </c>
      <c r="K233" s="38" t="s">
        <v>5926</v>
      </c>
      <c r="L233" s="38" t="s">
        <v>5461</v>
      </c>
      <c r="M233" s="38"/>
      <c r="N233" s="38" t="s">
        <v>5747</v>
      </c>
      <c r="O233" s="38"/>
      <c r="P233" s="38"/>
      <c r="Q233" s="38"/>
      <c r="R233" s="38"/>
      <c r="S233" s="38"/>
      <c r="T233" s="39">
        <v>43847.419444444444</v>
      </c>
      <c r="U233" s="38"/>
      <c r="V233" s="38">
        <v>0</v>
      </c>
      <c r="W233" s="38"/>
      <c r="X233" s="38"/>
      <c r="Y233" s="38">
        <v>0</v>
      </c>
      <c r="Z233" s="38"/>
      <c r="AA233" s="38">
        <v>5</v>
      </c>
      <c r="AB233" s="38" t="s">
        <v>5566</v>
      </c>
      <c r="AC233" s="60" t="s">
        <v>5472</v>
      </c>
    </row>
    <row r="234" spans="1:29" ht="15.75" thickBot="1" x14ac:dyDescent="0.3">
      <c r="A234" s="57" t="s">
        <v>3638</v>
      </c>
      <c r="B234" s="35" t="s">
        <v>5473</v>
      </c>
      <c r="C234" s="35" t="s">
        <v>5468</v>
      </c>
      <c r="D234" s="35" t="s">
        <v>5862</v>
      </c>
      <c r="E234" s="35" t="s">
        <v>5925</v>
      </c>
      <c r="F234" s="35"/>
      <c r="G234" s="36">
        <v>43857.685416666667</v>
      </c>
      <c r="H234" s="37">
        <v>43858</v>
      </c>
      <c r="I234" s="35"/>
      <c r="J234" s="35" t="s">
        <v>34</v>
      </c>
      <c r="K234" s="35" t="s">
        <v>5926</v>
      </c>
      <c r="L234" s="35" t="s">
        <v>5461</v>
      </c>
      <c r="M234" s="35"/>
      <c r="N234" s="35" t="s">
        <v>5747</v>
      </c>
      <c r="O234" s="35"/>
      <c r="P234" s="35"/>
      <c r="Q234" s="35"/>
      <c r="R234" s="35"/>
      <c r="S234" s="35"/>
      <c r="T234" s="36">
        <v>43857.720833333333</v>
      </c>
      <c r="U234" s="35"/>
      <c r="V234" s="35">
        <v>0</v>
      </c>
      <c r="W234" s="35"/>
      <c r="X234" s="35"/>
      <c r="Y234" s="35">
        <v>0</v>
      </c>
      <c r="Z234" s="35"/>
      <c r="AA234" s="35">
        <v>51</v>
      </c>
      <c r="AB234" s="35" t="s">
        <v>5754</v>
      </c>
      <c r="AC234" s="59" t="s">
        <v>5472</v>
      </c>
    </row>
    <row r="235" spans="1:29" ht="15.75" thickBot="1" x14ac:dyDescent="0.3">
      <c r="A235" s="58" t="s">
        <v>5927</v>
      </c>
      <c r="B235" s="38" t="s">
        <v>5473</v>
      </c>
      <c r="C235" s="38" t="s">
        <v>5468</v>
      </c>
      <c r="D235" s="38" t="s">
        <v>5862</v>
      </c>
      <c r="E235" s="38" t="s">
        <v>5928</v>
      </c>
      <c r="F235" s="38"/>
      <c r="G235" s="39">
        <v>43861.573611111111</v>
      </c>
      <c r="H235" s="40">
        <v>43864</v>
      </c>
      <c r="I235" s="38"/>
      <c r="J235" s="38" t="s">
        <v>5929</v>
      </c>
      <c r="K235" s="38" t="s">
        <v>5930</v>
      </c>
      <c r="L235" s="38" t="s">
        <v>5461</v>
      </c>
      <c r="M235" s="38"/>
      <c r="N235" s="38" t="s">
        <v>5747</v>
      </c>
      <c r="O235" s="38"/>
      <c r="P235" s="38"/>
      <c r="Q235" s="38"/>
      <c r="R235" s="38"/>
      <c r="S235" s="38"/>
      <c r="T235" s="39">
        <v>43861.647222222222</v>
      </c>
      <c r="U235" s="38"/>
      <c r="V235" s="38">
        <v>0</v>
      </c>
      <c r="W235" s="38"/>
      <c r="X235" s="38"/>
      <c r="Y235" s="38">
        <v>0</v>
      </c>
      <c r="Z235" s="38"/>
      <c r="AA235" s="38">
        <v>106</v>
      </c>
      <c r="AB235" s="38" t="s">
        <v>5931</v>
      </c>
      <c r="AC235" s="60" t="s">
        <v>5472</v>
      </c>
    </row>
    <row r="236" spans="1:29" ht="15.75" thickBot="1" x14ac:dyDescent="0.3">
      <c r="A236" s="57" t="s">
        <v>117</v>
      </c>
      <c r="B236" s="35" t="s">
        <v>5473</v>
      </c>
      <c r="C236" s="35" t="s">
        <v>5468</v>
      </c>
      <c r="D236" s="35" t="s">
        <v>5862</v>
      </c>
      <c r="E236" s="35" t="s">
        <v>5932</v>
      </c>
      <c r="F236" s="35"/>
      <c r="G236" s="36">
        <v>43830.410416666666</v>
      </c>
      <c r="H236" s="37">
        <v>43832</v>
      </c>
      <c r="I236" s="35"/>
      <c r="J236" s="35" t="s">
        <v>34</v>
      </c>
      <c r="K236" s="35" t="s">
        <v>5933</v>
      </c>
      <c r="L236" s="35" t="s">
        <v>5461</v>
      </c>
      <c r="M236" s="35"/>
      <c r="N236" s="35" t="s">
        <v>5747</v>
      </c>
      <c r="O236" s="35"/>
      <c r="P236" s="35"/>
      <c r="Q236" s="35"/>
      <c r="R236" s="35"/>
      <c r="S236" s="35"/>
      <c r="T236" s="36">
        <v>43832.333333333336</v>
      </c>
      <c r="U236" s="35"/>
      <c r="V236" s="35">
        <v>0</v>
      </c>
      <c r="W236" s="35"/>
      <c r="X236" s="35">
        <v>2769</v>
      </c>
      <c r="Y236" s="35" t="s">
        <v>5934</v>
      </c>
      <c r="Z236" s="35" t="s">
        <v>5482</v>
      </c>
      <c r="AA236" s="35"/>
      <c r="AB236" s="35">
        <v>0</v>
      </c>
      <c r="AC236" s="59"/>
    </row>
    <row r="237" spans="1:29" ht="15.75" thickBot="1" x14ac:dyDescent="0.3">
      <c r="A237" s="58" t="s">
        <v>442</v>
      </c>
      <c r="B237" s="38" t="s">
        <v>5473</v>
      </c>
      <c r="C237" s="38" t="s">
        <v>5468</v>
      </c>
      <c r="D237" s="38" t="s">
        <v>5862</v>
      </c>
      <c r="E237" s="38" t="s">
        <v>5932</v>
      </c>
      <c r="F237" s="38"/>
      <c r="G237" s="39">
        <v>43837.693055555559</v>
      </c>
      <c r="H237" s="40">
        <v>43838</v>
      </c>
      <c r="I237" s="38"/>
      <c r="J237" s="38" t="s">
        <v>34</v>
      </c>
      <c r="K237" s="38" t="s">
        <v>5933</v>
      </c>
      <c r="L237" s="38" t="s">
        <v>5461</v>
      </c>
      <c r="M237" s="38"/>
      <c r="N237" s="38" t="s">
        <v>5747</v>
      </c>
      <c r="O237" s="38"/>
      <c r="P237" s="38"/>
      <c r="Q237" s="38"/>
      <c r="R237" s="38"/>
      <c r="S237" s="38"/>
      <c r="T237" s="39">
        <v>43838.337500000001</v>
      </c>
      <c r="U237" s="38"/>
      <c r="V237" s="38">
        <v>0</v>
      </c>
      <c r="W237" s="38"/>
      <c r="X237" s="38">
        <v>928</v>
      </c>
      <c r="Y237" s="38" t="s">
        <v>5935</v>
      </c>
      <c r="Z237" s="38" t="s">
        <v>5482</v>
      </c>
      <c r="AA237" s="38"/>
      <c r="AB237" s="38">
        <v>0</v>
      </c>
      <c r="AC237" s="60"/>
    </row>
    <row r="238" spans="1:29" ht="15.75" thickBot="1" x14ac:dyDescent="0.3">
      <c r="A238" s="57" t="s">
        <v>2828</v>
      </c>
      <c r="B238" s="35" t="s">
        <v>5473</v>
      </c>
      <c r="C238" s="35" t="s">
        <v>5468</v>
      </c>
      <c r="D238" s="35" t="s">
        <v>5862</v>
      </c>
      <c r="E238" s="35" t="s">
        <v>5932</v>
      </c>
      <c r="F238" s="35"/>
      <c r="G238" s="36">
        <v>43851.685416666667</v>
      </c>
      <c r="H238" s="37">
        <v>43852</v>
      </c>
      <c r="I238" s="35"/>
      <c r="J238" s="35" t="s">
        <v>34</v>
      </c>
      <c r="K238" s="35" t="s">
        <v>5933</v>
      </c>
      <c r="L238" s="35" t="s">
        <v>5461</v>
      </c>
      <c r="M238" s="35"/>
      <c r="N238" s="35" t="s">
        <v>5747</v>
      </c>
      <c r="O238" s="35"/>
      <c r="P238" s="35"/>
      <c r="Q238" s="35"/>
      <c r="R238" s="35"/>
      <c r="S238" s="35"/>
      <c r="T238" s="36">
        <v>43852.336111111108</v>
      </c>
      <c r="U238" s="35"/>
      <c r="V238" s="35">
        <v>0</v>
      </c>
      <c r="W238" s="35"/>
      <c r="X238" s="35">
        <v>937</v>
      </c>
      <c r="Y238" s="35" t="s">
        <v>5936</v>
      </c>
      <c r="Z238" s="35" t="s">
        <v>5467</v>
      </c>
      <c r="AA238" s="35"/>
      <c r="AB238" s="35">
        <v>0</v>
      </c>
      <c r="AC238" s="59"/>
    </row>
    <row r="239" spans="1:29" ht="15.75" thickBot="1" x14ac:dyDescent="0.3">
      <c r="A239" s="58" t="s">
        <v>3455</v>
      </c>
      <c r="B239" s="38" t="s">
        <v>5473</v>
      </c>
      <c r="C239" s="38" t="s">
        <v>5468</v>
      </c>
      <c r="D239" s="38" t="s">
        <v>5862</v>
      </c>
      <c r="E239" s="38" t="s">
        <v>5932</v>
      </c>
      <c r="F239" s="38"/>
      <c r="G239" s="39">
        <v>43854.69027777778</v>
      </c>
      <c r="H239" s="40">
        <v>43857</v>
      </c>
      <c r="I239" s="38"/>
      <c r="J239" s="38" t="s">
        <v>34</v>
      </c>
      <c r="K239" s="38" t="s">
        <v>5933</v>
      </c>
      <c r="L239" s="38" t="s">
        <v>5461</v>
      </c>
      <c r="M239" s="38"/>
      <c r="N239" s="38" t="s">
        <v>5747</v>
      </c>
      <c r="O239" s="38"/>
      <c r="P239" s="38"/>
      <c r="Q239" s="38"/>
      <c r="R239" s="38"/>
      <c r="S239" s="38"/>
      <c r="T239" s="39">
        <v>43857.34652777778</v>
      </c>
      <c r="U239" s="38"/>
      <c r="V239" s="38">
        <v>0</v>
      </c>
      <c r="W239" s="38"/>
      <c r="X239" s="38">
        <v>3758</v>
      </c>
      <c r="Y239" s="38" t="s">
        <v>5937</v>
      </c>
      <c r="Z239" s="38" t="s">
        <v>5482</v>
      </c>
      <c r="AA239" s="38">
        <v>67</v>
      </c>
      <c r="AB239" s="38" t="s">
        <v>5776</v>
      </c>
      <c r="AC239" s="60" t="s">
        <v>5485</v>
      </c>
    </row>
    <row r="240" spans="1:29" ht="15.75" thickBot="1" x14ac:dyDescent="0.3">
      <c r="A240" s="57" t="s">
        <v>3534</v>
      </c>
      <c r="B240" s="35" t="s">
        <v>5473</v>
      </c>
      <c r="C240" s="35" t="s">
        <v>5468</v>
      </c>
      <c r="D240" s="35" t="s">
        <v>5862</v>
      </c>
      <c r="E240" s="35" t="s">
        <v>5932</v>
      </c>
      <c r="F240" s="35"/>
      <c r="G240" s="36">
        <v>43857.408333333333</v>
      </c>
      <c r="H240" s="37">
        <v>43857</v>
      </c>
      <c r="I240" s="35"/>
      <c r="J240" s="35" t="s">
        <v>34</v>
      </c>
      <c r="K240" s="35" t="s">
        <v>5933</v>
      </c>
      <c r="L240" s="35" t="s">
        <v>5461</v>
      </c>
      <c r="M240" s="35"/>
      <c r="N240" s="35" t="s">
        <v>5747</v>
      </c>
      <c r="O240" s="35"/>
      <c r="P240" s="35"/>
      <c r="Q240" s="35"/>
      <c r="R240" s="35"/>
      <c r="S240" s="35"/>
      <c r="T240" s="36">
        <v>43857.47152777778</v>
      </c>
      <c r="U240" s="35"/>
      <c r="V240" s="35">
        <v>0</v>
      </c>
      <c r="W240" s="35"/>
      <c r="X240" s="35">
        <v>24</v>
      </c>
      <c r="Y240" s="35" t="s">
        <v>5618</v>
      </c>
      <c r="Z240" s="35" t="s">
        <v>5573</v>
      </c>
      <c r="AA240" s="35">
        <v>67</v>
      </c>
      <c r="AB240" s="35" t="s">
        <v>5776</v>
      </c>
      <c r="AC240" s="59" t="s">
        <v>5485</v>
      </c>
    </row>
    <row r="241" spans="1:29" ht="15.75" thickBot="1" x14ac:dyDescent="0.3">
      <c r="A241" s="58" t="s">
        <v>3738</v>
      </c>
      <c r="B241" s="38" t="s">
        <v>5473</v>
      </c>
      <c r="C241" s="38" t="s">
        <v>5468</v>
      </c>
      <c r="D241" s="38" t="s">
        <v>5862</v>
      </c>
      <c r="E241" s="38" t="s">
        <v>5932</v>
      </c>
      <c r="F241" s="38"/>
      <c r="G241" s="39">
        <v>43858.511805555558</v>
      </c>
      <c r="H241" s="40">
        <v>43859</v>
      </c>
      <c r="I241" s="38"/>
      <c r="J241" s="38" t="s">
        <v>34</v>
      </c>
      <c r="K241" s="38" t="s">
        <v>5933</v>
      </c>
      <c r="L241" s="38" t="s">
        <v>5461</v>
      </c>
      <c r="M241" s="38"/>
      <c r="N241" s="38" t="s">
        <v>5747</v>
      </c>
      <c r="O241" s="38"/>
      <c r="P241" s="38"/>
      <c r="Q241" s="38"/>
      <c r="R241" s="38"/>
      <c r="S241" s="38"/>
      <c r="T241" s="39">
        <v>43859.341666666667</v>
      </c>
      <c r="U241" s="38"/>
      <c r="V241" s="38">
        <v>0</v>
      </c>
      <c r="W241" s="38"/>
      <c r="X241" s="38">
        <v>999</v>
      </c>
      <c r="Y241" s="38" t="s">
        <v>5938</v>
      </c>
      <c r="Z241" s="38" t="s">
        <v>5482</v>
      </c>
      <c r="AA241" s="38">
        <v>196</v>
      </c>
      <c r="AB241" s="38" t="s">
        <v>5659</v>
      </c>
      <c r="AC241" s="60" t="s">
        <v>5485</v>
      </c>
    </row>
    <row r="242" spans="1:29" ht="15.75" thickBot="1" x14ac:dyDescent="0.3">
      <c r="A242" s="57" t="s">
        <v>3988</v>
      </c>
      <c r="B242" s="35" t="s">
        <v>5473</v>
      </c>
      <c r="C242" s="35" t="s">
        <v>5468</v>
      </c>
      <c r="D242" s="35" t="s">
        <v>5862</v>
      </c>
      <c r="E242" s="35" t="s">
        <v>5932</v>
      </c>
      <c r="F242" s="35"/>
      <c r="G242" s="36">
        <v>43859.495833333334</v>
      </c>
      <c r="H242" s="37">
        <v>43860</v>
      </c>
      <c r="I242" s="35"/>
      <c r="J242" s="35" t="s">
        <v>34</v>
      </c>
      <c r="K242" s="35" t="s">
        <v>5933</v>
      </c>
      <c r="L242" s="35" t="s">
        <v>5461</v>
      </c>
      <c r="M242" s="35"/>
      <c r="N242" s="35" t="s">
        <v>5747</v>
      </c>
      <c r="O242" s="35"/>
      <c r="P242" s="35"/>
      <c r="Q242" s="35"/>
      <c r="R242" s="35"/>
      <c r="S242" s="35"/>
      <c r="T242" s="36">
        <v>43860.336805555555</v>
      </c>
      <c r="U242" s="35"/>
      <c r="V242" s="35">
        <v>0</v>
      </c>
      <c r="W242" s="35"/>
      <c r="X242" s="35"/>
      <c r="Y242" s="35">
        <v>0</v>
      </c>
      <c r="Z242" s="35"/>
      <c r="AA242" s="35">
        <v>1211</v>
      </c>
      <c r="AB242" s="35" t="s">
        <v>5939</v>
      </c>
      <c r="AC242" s="59" t="s">
        <v>5472</v>
      </c>
    </row>
    <row r="243" spans="1:29" ht="15.75" thickBot="1" x14ac:dyDescent="0.3">
      <c r="A243" s="58" t="s">
        <v>5940</v>
      </c>
      <c r="B243" s="38" t="s">
        <v>5473</v>
      </c>
      <c r="C243" s="38" t="s">
        <v>5468</v>
      </c>
      <c r="D243" s="38" t="s">
        <v>5862</v>
      </c>
      <c r="E243" s="38" t="s">
        <v>5932</v>
      </c>
      <c r="F243" s="38"/>
      <c r="G243" s="39">
        <v>43861.409722222219</v>
      </c>
      <c r="H243" s="40">
        <v>43861</v>
      </c>
      <c r="I243" s="38"/>
      <c r="J243" s="38" t="s">
        <v>34</v>
      </c>
      <c r="K243" s="38" t="s">
        <v>5933</v>
      </c>
      <c r="L243" s="38" t="s">
        <v>5461</v>
      </c>
      <c r="M243" s="38"/>
      <c r="N243" s="38" t="s">
        <v>5747</v>
      </c>
      <c r="O243" s="38"/>
      <c r="P243" s="38"/>
      <c r="Q243" s="38"/>
      <c r="R243" s="38"/>
      <c r="S243" s="38"/>
      <c r="T243" s="39">
        <v>43861.468055555553</v>
      </c>
      <c r="U243" s="38"/>
      <c r="V243" s="38">
        <v>0</v>
      </c>
      <c r="W243" s="38"/>
      <c r="X243" s="38"/>
      <c r="Y243" s="38">
        <v>0</v>
      </c>
      <c r="Z243" s="38"/>
      <c r="AA243" s="38">
        <v>84</v>
      </c>
      <c r="AB243" s="38" t="s">
        <v>5569</v>
      </c>
      <c r="AC243" s="60" t="s">
        <v>5472</v>
      </c>
    </row>
    <row r="244" spans="1:29" ht="15.75" thickBot="1" x14ac:dyDescent="0.3">
      <c r="A244" s="57" t="s">
        <v>1911</v>
      </c>
      <c r="B244" s="35" t="s">
        <v>5473</v>
      </c>
      <c r="C244" s="35" t="s">
        <v>5468</v>
      </c>
      <c r="D244" s="35" t="s">
        <v>5862</v>
      </c>
      <c r="E244" s="35" t="s">
        <v>5941</v>
      </c>
      <c r="F244" s="35"/>
      <c r="G244" s="36">
        <v>43846.535416666666</v>
      </c>
      <c r="H244" s="37">
        <v>43846</v>
      </c>
      <c r="I244" s="35"/>
      <c r="J244" s="35" t="s">
        <v>34</v>
      </c>
      <c r="K244" s="35" t="s">
        <v>5942</v>
      </c>
      <c r="L244" s="35" t="s">
        <v>5461</v>
      </c>
      <c r="M244" s="35"/>
      <c r="N244" s="35" t="s">
        <v>5477</v>
      </c>
      <c r="O244" s="35"/>
      <c r="P244" s="35"/>
      <c r="Q244" s="35"/>
      <c r="R244" s="35"/>
      <c r="S244" s="35"/>
      <c r="T244" s="36">
        <v>43846.536111111112</v>
      </c>
      <c r="U244" s="35"/>
      <c r="V244" s="35">
        <v>0</v>
      </c>
      <c r="W244" s="35"/>
      <c r="X244" s="35">
        <v>1</v>
      </c>
      <c r="Y244" s="43">
        <v>231481481.48148</v>
      </c>
      <c r="Z244" s="35" t="s">
        <v>5482</v>
      </c>
      <c r="AA244" s="35"/>
      <c r="AB244" s="35">
        <v>0</v>
      </c>
      <c r="AC244" s="59"/>
    </row>
    <row r="245" spans="1:29" ht="15.75" thickBot="1" x14ac:dyDescent="0.3">
      <c r="A245" s="58" t="s">
        <v>2297</v>
      </c>
      <c r="B245" s="38" t="s">
        <v>5473</v>
      </c>
      <c r="C245" s="38" t="s">
        <v>5468</v>
      </c>
      <c r="D245" s="38" t="s">
        <v>5862</v>
      </c>
      <c r="E245" s="38" t="s">
        <v>5941</v>
      </c>
      <c r="F245" s="38"/>
      <c r="G245" s="39">
        <v>43847.609027777777</v>
      </c>
      <c r="H245" s="40">
        <v>43850</v>
      </c>
      <c r="I245" s="38"/>
      <c r="J245" s="38" t="s">
        <v>34</v>
      </c>
      <c r="K245" s="38" t="s">
        <v>5942</v>
      </c>
      <c r="L245" s="38" t="s">
        <v>5461</v>
      </c>
      <c r="M245" s="38"/>
      <c r="N245" s="38" t="s">
        <v>5477</v>
      </c>
      <c r="O245" s="38"/>
      <c r="P245" s="38"/>
      <c r="Q245" s="38"/>
      <c r="R245" s="38"/>
      <c r="S245" s="38"/>
      <c r="T245" s="39">
        <v>43850.318749999999</v>
      </c>
      <c r="U245" s="38"/>
      <c r="V245" s="38">
        <v>0</v>
      </c>
      <c r="W245" s="38"/>
      <c r="X245" s="38"/>
      <c r="Y245" s="38">
        <v>0</v>
      </c>
      <c r="Z245" s="38"/>
      <c r="AA245" s="38">
        <v>3902</v>
      </c>
      <c r="AB245" s="38" t="s">
        <v>5943</v>
      </c>
      <c r="AC245" s="60" t="s">
        <v>5472</v>
      </c>
    </row>
    <row r="246" spans="1:29" ht="15.75" thickBot="1" x14ac:dyDescent="0.3">
      <c r="A246" s="57" t="s">
        <v>1172</v>
      </c>
      <c r="B246" s="35" t="s">
        <v>5473</v>
      </c>
      <c r="C246" s="35" t="s">
        <v>5468</v>
      </c>
      <c r="D246" s="35" t="s">
        <v>5862</v>
      </c>
      <c r="E246" s="35" t="s">
        <v>5944</v>
      </c>
      <c r="F246" s="35"/>
      <c r="G246" s="36">
        <v>43844.46597222222</v>
      </c>
      <c r="H246" s="37">
        <v>43845</v>
      </c>
      <c r="I246" s="35"/>
      <c r="J246" s="35" t="s">
        <v>34</v>
      </c>
      <c r="K246" s="35" t="s">
        <v>5945</v>
      </c>
      <c r="L246" s="35" t="s">
        <v>5461</v>
      </c>
      <c r="M246" s="35"/>
      <c r="N246" s="35" t="s">
        <v>5747</v>
      </c>
      <c r="O246" s="35"/>
      <c r="P246" s="35"/>
      <c r="Q246" s="35"/>
      <c r="R246" s="35"/>
      <c r="S246" s="35"/>
      <c r="T246" s="36">
        <v>43844.688888888886</v>
      </c>
      <c r="U246" s="35"/>
      <c r="V246" s="35">
        <v>0</v>
      </c>
      <c r="W246" s="35"/>
      <c r="X246" s="35">
        <v>321</v>
      </c>
      <c r="Y246" s="35" t="s">
        <v>5946</v>
      </c>
      <c r="Z246" s="35" t="s">
        <v>5482</v>
      </c>
      <c r="AA246" s="35"/>
      <c r="AB246" s="35">
        <v>0</v>
      </c>
      <c r="AC246" s="59"/>
    </row>
    <row r="247" spans="1:29" ht="15.75" thickBot="1" x14ac:dyDescent="0.3">
      <c r="A247" s="58" t="s">
        <v>2810</v>
      </c>
      <c r="B247" s="38" t="s">
        <v>5473</v>
      </c>
      <c r="C247" s="38" t="s">
        <v>5468</v>
      </c>
      <c r="D247" s="38" t="s">
        <v>5862</v>
      </c>
      <c r="E247" s="38" t="s">
        <v>5944</v>
      </c>
      <c r="F247" s="38"/>
      <c r="G247" s="39">
        <v>43851.67291666667</v>
      </c>
      <c r="H247" s="40">
        <v>43852</v>
      </c>
      <c r="I247" s="38"/>
      <c r="J247" s="38" t="s">
        <v>34</v>
      </c>
      <c r="K247" s="38" t="s">
        <v>5945</v>
      </c>
      <c r="L247" s="38" t="s">
        <v>5461</v>
      </c>
      <c r="M247" s="38"/>
      <c r="N247" s="38" t="s">
        <v>5747</v>
      </c>
      <c r="O247" s="38"/>
      <c r="P247" s="38"/>
      <c r="Q247" s="38"/>
      <c r="R247" s="38"/>
      <c r="S247" s="38"/>
      <c r="T247" s="39">
        <v>43852.337500000001</v>
      </c>
      <c r="U247" s="38"/>
      <c r="V247" s="38">
        <v>0</v>
      </c>
      <c r="W247" s="38"/>
      <c r="X247" s="38">
        <v>957</v>
      </c>
      <c r="Y247" s="38" t="s">
        <v>5947</v>
      </c>
      <c r="Z247" s="38" t="s">
        <v>5467</v>
      </c>
      <c r="AA247" s="38"/>
      <c r="AB247" s="38">
        <v>0</v>
      </c>
      <c r="AC247" s="60"/>
    </row>
    <row r="248" spans="1:29" ht="15.75" thickBot="1" x14ac:dyDescent="0.3">
      <c r="A248" s="57" t="s">
        <v>3593</v>
      </c>
      <c r="B248" s="35" t="s">
        <v>5473</v>
      </c>
      <c r="C248" s="35" t="s">
        <v>5468</v>
      </c>
      <c r="D248" s="35" t="s">
        <v>5862</v>
      </c>
      <c r="E248" s="35" t="s">
        <v>5944</v>
      </c>
      <c r="F248" s="35"/>
      <c r="G248" s="36">
        <v>43857.618750000001</v>
      </c>
      <c r="H248" s="37">
        <v>43858</v>
      </c>
      <c r="I248" s="35"/>
      <c r="J248" s="35" t="s">
        <v>34</v>
      </c>
      <c r="K248" s="35" t="s">
        <v>5945</v>
      </c>
      <c r="L248" s="35" t="s">
        <v>5461</v>
      </c>
      <c r="M248" s="35"/>
      <c r="N248" s="35" t="s">
        <v>5747</v>
      </c>
      <c r="O248" s="35"/>
      <c r="P248" s="35"/>
      <c r="Q248" s="35"/>
      <c r="R248" s="35"/>
      <c r="S248" s="35"/>
      <c r="T248" s="36">
        <v>43857.621527777781</v>
      </c>
      <c r="U248" s="35"/>
      <c r="V248" s="35">
        <v>0</v>
      </c>
      <c r="W248" s="35"/>
      <c r="X248" s="35"/>
      <c r="Y248" s="35">
        <v>0</v>
      </c>
      <c r="Z248" s="35"/>
      <c r="AA248" s="35">
        <v>4</v>
      </c>
      <c r="AB248" s="43">
        <v>925925925.92593002</v>
      </c>
      <c r="AC248" s="59" t="s">
        <v>5472</v>
      </c>
    </row>
    <row r="249" spans="1:29" ht="15.75" thickBot="1" x14ac:dyDescent="0.3">
      <c r="A249" s="58" t="s">
        <v>4016</v>
      </c>
      <c r="B249" s="38" t="s">
        <v>5473</v>
      </c>
      <c r="C249" s="38" t="s">
        <v>5468</v>
      </c>
      <c r="D249" s="38" t="s">
        <v>5862</v>
      </c>
      <c r="E249" s="38" t="s">
        <v>5944</v>
      </c>
      <c r="F249" s="38"/>
      <c r="G249" s="39">
        <v>43859.72152777778</v>
      </c>
      <c r="H249" s="40">
        <v>43860</v>
      </c>
      <c r="I249" s="38"/>
      <c r="J249" s="38" t="s">
        <v>34</v>
      </c>
      <c r="K249" s="38" t="s">
        <v>5945</v>
      </c>
      <c r="L249" s="38" t="s">
        <v>5461</v>
      </c>
      <c r="M249" s="38"/>
      <c r="N249" s="38" t="s">
        <v>5747</v>
      </c>
      <c r="O249" s="38"/>
      <c r="P249" s="38"/>
      <c r="Q249" s="38"/>
      <c r="R249" s="38"/>
      <c r="S249" s="38"/>
      <c r="T249" s="39">
        <v>43860.370138888888</v>
      </c>
      <c r="U249" s="38"/>
      <c r="V249" s="38">
        <v>0</v>
      </c>
      <c r="W249" s="38"/>
      <c r="X249" s="38">
        <v>931</v>
      </c>
      <c r="Y249" s="38" t="s">
        <v>5948</v>
      </c>
      <c r="Z249" s="38" t="s">
        <v>5482</v>
      </c>
      <c r="AA249" s="38">
        <v>3</v>
      </c>
      <c r="AB249" s="41">
        <v>694444444.44444001</v>
      </c>
      <c r="AC249" s="60" t="s">
        <v>5485</v>
      </c>
    </row>
    <row r="250" spans="1:29" ht="15.75" thickBot="1" x14ac:dyDescent="0.3">
      <c r="A250" s="57" t="s">
        <v>794</v>
      </c>
      <c r="B250" s="35" t="s">
        <v>5473</v>
      </c>
      <c r="C250" s="35" t="s">
        <v>5468</v>
      </c>
      <c r="D250" s="35" t="s">
        <v>5862</v>
      </c>
      <c r="E250" s="35" t="s">
        <v>5949</v>
      </c>
      <c r="F250" s="35"/>
      <c r="G250" s="36">
        <v>43840.654861111114</v>
      </c>
      <c r="H250" s="37">
        <v>43843</v>
      </c>
      <c r="I250" s="35"/>
      <c r="J250" s="35" t="s">
        <v>34</v>
      </c>
      <c r="K250" s="35" t="s">
        <v>5950</v>
      </c>
      <c r="L250" s="35" t="s">
        <v>5461</v>
      </c>
      <c r="M250" s="35"/>
      <c r="N250" s="35" t="s">
        <v>5747</v>
      </c>
      <c r="O250" s="35"/>
      <c r="P250" s="35"/>
      <c r="Q250" s="35"/>
      <c r="R250" s="35"/>
      <c r="S250" s="35"/>
      <c r="T250" s="36">
        <v>43841.340277777781</v>
      </c>
      <c r="U250" s="35"/>
      <c r="V250" s="35">
        <v>0</v>
      </c>
      <c r="W250" s="35"/>
      <c r="X250" s="35">
        <v>987</v>
      </c>
      <c r="Y250" s="35" t="s">
        <v>5951</v>
      </c>
      <c r="Z250" s="35" t="s">
        <v>5482</v>
      </c>
      <c r="AA250" s="35"/>
      <c r="AB250" s="35">
        <v>0</v>
      </c>
      <c r="AC250" s="59"/>
    </row>
    <row r="251" spans="1:29" ht="15.75" thickBot="1" x14ac:dyDescent="0.3">
      <c r="A251" s="58" t="s">
        <v>1930</v>
      </c>
      <c r="B251" s="38" t="s">
        <v>5473</v>
      </c>
      <c r="C251" s="38" t="s">
        <v>5468</v>
      </c>
      <c r="D251" s="38" t="s">
        <v>5862</v>
      </c>
      <c r="E251" s="38" t="s">
        <v>5949</v>
      </c>
      <c r="F251" s="38"/>
      <c r="G251" s="39">
        <v>43845.9375</v>
      </c>
      <c r="H251" s="40">
        <v>43846</v>
      </c>
      <c r="I251" s="38"/>
      <c r="J251" s="38" t="s">
        <v>34</v>
      </c>
      <c r="K251" s="38" t="s">
        <v>5950</v>
      </c>
      <c r="L251" s="38" t="s">
        <v>5461</v>
      </c>
      <c r="M251" s="38"/>
      <c r="N251" s="38" t="s">
        <v>5747</v>
      </c>
      <c r="O251" s="38"/>
      <c r="P251" s="38"/>
      <c r="Q251" s="38"/>
      <c r="R251" s="38"/>
      <c r="S251" s="38"/>
      <c r="T251" s="39">
        <v>43846.986111111109</v>
      </c>
      <c r="U251" s="38"/>
      <c r="V251" s="38">
        <v>0</v>
      </c>
      <c r="W251" s="38"/>
      <c r="X251" s="38">
        <v>1510</v>
      </c>
      <c r="Y251" s="38" t="s">
        <v>5952</v>
      </c>
      <c r="Z251" s="38" t="s">
        <v>5482</v>
      </c>
      <c r="AA251" s="38"/>
      <c r="AB251" s="38">
        <v>0</v>
      </c>
      <c r="AC251" s="60"/>
    </row>
    <row r="252" spans="1:29" ht="15.75" thickBot="1" x14ac:dyDescent="0.3">
      <c r="A252" s="57" t="s">
        <v>2806</v>
      </c>
      <c r="B252" s="35" t="s">
        <v>5473</v>
      </c>
      <c r="C252" s="35" t="s">
        <v>5468</v>
      </c>
      <c r="D252" s="35" t="s">
        <v>5862</v>
      </c>
      <c r="E252" s="35" t="s">
        <v>5949</v>
      </c>
      <c r="F252" s="35"/>
      <c r="G252" s="36">
        <v>43851.65902777778</v>
      </c>
      <c r="H252" s="37">
        <v>43852</v>
      </c>
      <c r="I252" s="35"/>
      <c r="J252" s="35" t="s">
        <v>34</v>
      </c>
      <c r="K252" s="35" t="s">
        <v>5950</v>
      </c>
      <c r="L252" s="35" t="s">
        <v>5461</v>
      </c>
      <c r="M252" s="35"/>
      <c r="N252" s="35" t="s">
        <v>5747</v>
      </c>
      <c r="O252" s="35"/>
      <c r="P252" s="35"/>
      <c r="Q252" s="35"/>
      <c r="R252" s="35"/>
      <c r="S252" s="35"/>
      <c r="T252" s="36">
        <v>43852.679861111108</v>
      </c>
      <c r="U252" s="35"/>
      <c r="V252" s="35">
        <v>0</v>
      </c>
      <c r="W252" s="35"/>
      <c r="X252" s="35">
        <v>1470</v>
      </c>
      <c r="Y252" s="35" t="s">
        <v>5824</v>
      </c>
      <c r="Z252" s="35" t="s">
        <v>5467</v>
      </c>
      <c r="AA252" s="35"/>
      <c r="AB252" s="35">
        <v>0</v>
      </c>
      <c r="AC252" s="59"/>
    </row>
    <row r="253" spans="1:29" ht="15.75" thickBot="1" x14ac:dyDescent="0.3">
      <c r="A253" s="58" t="s">
        <v>3407</v>
      </c>
      <c r="B253" s="38" t="s">
        <v>5473</v>
      </c>
      <c r="C253" s="38" t="s">
        <v>5468</v>
      </c>
      <c r="D253" s="38" t="s">
        <v>5862</v>
      </c>
      <c r="E253" s="38" t="s">
        <v>5949</v>
      </c>
      <c r="F253" s="38"/>
      <c r="G253" s="39">
        <v>43854.609027777777</v>
      </c>
      <c r="H253" s="40">
        <v>43857</v>
      </c>
      <c r="I253" s="38"/>
      <c r="J253" s="38" t="s">
        <v>34</v>
      </c>
      <c r="K253" s="38" t="s">
        <v>5950</v>
      </c>
      <c r="L253" s="38" t="s">
        <v>5461</v>
      </c>
      <c r="M253" s="38"/>
      <c r="N253" s="38" t="s">
        <v>5747</v>
      </c>
      <c r="O253" s="38"/>
      <c r="P253" s="38"/>
      <c r="Q253" s="38"/>
      <c r="R253" s="38"/>
      <c r="S253" s="38"/>
      <c r="T253" s="39">
        <v>43857.327777777777</v>
      </c>
      <c r="U253" s="38"/>
      <c r="V253" s="38">
        <v>0</v>
      </c>
      <c r="W253" s="38"/>
      <c r="X253" s="38">
        <v>3897</v>
      </c>
      <c r="Y253" s="38" t="s">
        <v>5953</v>
      </c>
      <c r="Z253" s="38" t="s">
        <v>5482</v>
      </c>
      <c r="AA253" s="38">
        <v>18</v>
      </c>
      <c r="AB253" s="38" t="s">
        <v>5547</v>
      </c>
      <c r="AC253" s="60" t="s">
        <v>5485</v>
      </c>
    </row>
    <row r="254" spans="1:29" ht="15.75" thickBot="1" x14ac:dyDescent="0.3">
      <c r="A254" s="57" t="s">
        <v>5954</v>
      </c>
      <c r="B254" s="35" t="s">
        <v>5473</v>
      </c>
      <c r="C254" s="35" t="s">
        <v>5468</v>
      </c>
      <c r="D254" s="35" t="s">
        <v>5862</v>
      </c>
      <c r="E254" s="35" t="s">
        <v>5949</v>
      </c>
      <c r="F254" s="35"/>
      <c r="G254" s="36">
        <v>43861.578472222223</v>
      </c>
      <c r="H254" s="37">
        <v>43861</v>
      </c>
      <c r="I254" s="35"/>
      <c r="J254" s="35" t="s">
        <v>34</v>
      </c>
      <c r="K254" s="35" t="s">
        <v>5950</v>
      </c>
      <c r="L254" s="35" t="s">
        <v>5461</v>
      </c>
      <c r="M254" s="35"/>
      <c r="N254" s="35" t="s">
        <v>5747</v>
      </c>
      <c r="O254" s="35"/>
      <c r="P254" s="35"/>
      <c r="Q254" s="35"/>
      <c r="R254" s="35"/>
      <c r="S254" s="35"/>
      <c r="T254" s="36">
        <v>43861.647916666669</v>
      </c>
      <c r="U254" s="35"/>
      <c r="V254" s="35">
        <v>0</v>
      </c>
      <c r="W254" s="35"/>
      <c r="X254" s="35"/>
      <c r="Y254" s="35">
        <v>0</v>
      </c>
      <c r="Z254" s="35"/>
      <c r="AA254" s="35">
        <v>100</v>
      </c>
      <c r="AB254" s="35" t="s">
        <v>5600</v>
      </c>
      <c r="AC254" s="59" t="s">
        <v>5472</v>
      </c>
    </row>
    <row r="255" spans="1:29" ht="15.75" thickBot="1" x14ac:dyDescent="0.3">
      <c r="A255" s="58" t="s">
        <v>391</v>
      </c>
      <c r="B255" s="38" t="s">
        <v>5473</v>
      </c>
      <c r="C255" s="38" t="s">
        <v>5468</v>
      </c>
      <c r="D255" s="38" t="s">
        <v>5862</v>
      </c>
      <c r="E255" s="38" t="s">
        <v>5955</v>
      </c>
      <c r="F255" s="38"/>
      <c r="G255" s="39">
        <v>43837.643055555556</v>
      </c>
      <c r="H255" s="40">
        <v>43838</v>
      </c>
      <c r="I255" s="38"/>
      <c r="J255" s="38" t="s">
        <v>34</v>
      </c>
      <c r="K255" s="38" t="s">
        <v>5956</v>
      </c>
      <c r="L255" s="38" t="s">
        <v>5461</v>
      </c>
      <c r="M255" s="38"/>
      <c r="N255" s="38" t="s">
        <v>5747</v>
      </c>
      <c r="O255" s="38"/>
      <c r="P255" s="38"/>
      <c r="Q255" s="38"/>
      <c r="R255" s="38"/>
      <c r="S255" s="38"/>
      <c r="T255" s="39">
        <v>43838.338888888888</v>
      </c>
      <c r="U255" s="38"/>
      <c r="V255" s="38">
        <v>0</v>
      </c>
      <c r="W255" s="38"/>
      <c r="X255" s="38"/>
      <c r="Y255" s="38">
        <v>0</v>
      </c>
      <c r="Z255" s="38"/>
      <c r="AA255" s="38">
        <v>1002</v>
      </c>
      <c r="AB255" s="38" t="s">
        <v>5957</v>
      </c>
      <c r="AC255" s="60" t="s">
        <v>5472</v>
      </c>
    </row>
    <row r="256" spans="1:29" ht="15.75" thickBot="1" x14ac:dyDescent="0.3">
      <c r="A256" s="57" t="s">
        <v>2164</v>
      </c>
      <c r="B256" s="35" t="s">
        <v>5473</v>
      </c>
      <c r="C256" s="35" t="s">
        <v>5468</v>
      </c>
      <c r="D256" s="35" t="s">
        <v>5862</v>
      </c>
      <c r="E256" s="35" t="s">
        <v>5955</v>
      </c>
      <c r="F256" s="35"/>
      <c r="G256" s="36">
        <v>43847.39166666667</v>
      </c>
      <c r="H256" s="37">
        <v>43847</v>
      </c>
      <c r="I256" s="35"/>
      <c r="J256" s="35" t="s">
        <v>34</v>
      </c>
      <c r="K256" s="35" t="s">
        <v>5956</v>
      </c>
      <c r="L256" s="35" t="s">
        <v>5461</v>
      </c>
      <c r="M256" s="35"/>
      <c r="N256" s="35" t="s">
        <v>5747</v>
      </c>
      <c r="O256" s="35"/>
      <c r="P256" s="35"/>
      <c r="Q256" s="35"/>
      <c r="R256" s="35"/>
      <c r="S256" s="35"/>
      <c r="T256" s="36">
        <v>43847.392361111109</v>
      </c>
      <c r="U256" s="35"/>
      <c r="V256" s="35">
        <v>0</v>
      </c>
      <c r="W256" s="35"/>
      <c r="X256" s="35"/>
      <c r="Y256" s="35">
        <v>0</v>
      </c>
      <c r="Z256" s="35"/>
      <c r="AA256" s="35">
        <v>1</v>
      </c>
      <c r="AB256" s="43">
        <v>231481481.48148</v>
      </c>
      <c r="AC256" s="59" t="s">
        <v>5472</v>
      </c>
    </row>
    <row r="257" spans="1:29" ht="15.75" thickBot="1" x14ac:dyDescent="0.3">
      <c r="A257" s="58" t="s">
        <v>2773</v>
      </c>
      <c r="B257" s="38" t="s">
        <v>5473</v>
      </c>
      <c r="C257" s="38" t="s">
        <v>5468</v>
      </c>
      <c r="D257" s="38" t="s">
        <v>5862</v>
      </c>
      <c r="E257" s="38" t="s">
        <v>5955</v>
      </c>
      <c r="F257" s="38"/>
      <c r="G257" s="39">
        <v>43851.51666666667</v>
      </c>
      <c r="H257" s="40">
        <v>43851</v>
      </c>
      <c r="I257" s="38"/>
      <c r="J257" s="38" t="s">
        <v>34</v>
      </c>
      <c r="K257" s="38" t="s">
        <v>5956</v>
      </c>
      <c r="L257" s="38" t="s">
        <v>5461</v>
      </c>
      <c r="M257" s="38"/>
      <c r="N257" s="38" t="s">
        <v>5747</v>
      </c>
      <c r="O257" s="38"/>
      <c r="P257" s="38"/>
      <c r="Q257" s="38"/>
      <c r="R257" s="38"/>
      <c r="S257" s="38"/>
      <c r="T257" s="39">
        <v>43851.519444444442</v>
      </c>
      <c r="U257" s="38"/>
      <c r="V257" s="38">
        <v>0</v>
      </c>
      <c r="W257" s="38"/>
      <c r="X257" s="38"/>
      <c r="Y257" s="38">
        <v>0</v>
      </c>
      <c r="Z257" s="38"/>
      <c r="AA257" s="38">
        <v>4</v>
      </c>
      <c r="AB257" s="41">
        <v>925925925.92593002</v>
      </c>
      <c r="AC257" s="60" t="s">
        <v>5472</v>
      </c>
    </row>
    <row r="258" spans="1:29" ht="15.75" thickBot="1" x14ac:dyDescent="0.3">
      <c r="A258" s="57" t="s">
        <v>2983</v>
      </c>
      <c r="B258" s="35" t="s">
        <v>5473</v>
      </c>
      <c r="C258" s="35" t="s">
        <v>5468</v>
      </c>
      <c r="D258" s="35" t="s">
        <v>5862</v>
      </c>
      <c r="E258" s="35" t="s">
        <v>5955</v>
      </c>
      <c r="F258" s="35"/>
      <c r="G258" s="36">
        <v>43852.581944444442</v>
      </c>
      <c r="H258" s="37">
        <v>43852</v>
      </c>
      <c r="I258" s="35"/>
      <c r="J258" s="35" t="s">
        <v>34</v>
      </c>
      <c r="K258" s="35" t="s">
        <v>5956</v>
      </c>
      <c r="L258" s="35" t="s">
        <v>5461</v>
      </c>
      <c r="M258" s="35"/>
      <c r="N258" s="35" t="s">
        <v>5747</v>
      </c>
      <c r="O258" s="35"/>
      <c r="P258" s="35"/>
      <c r="Q258" s="35"/>
      <c r="R258" s="35"/>
      <c r="S258" s="35"/>
      <c r="T258" s="36">
        <v>43852.615972222222</v>
      </c>
      <c r="U258" s="35"/>
      <c r="V258" s="35">
        <v>0</v>
      </c>
      <c r="W258" s="35"/>
      <c r="X258" s="35"/>
      <c r="Y258" s="35">
        <v>0</v>
      </c>
      <c r="Z258" s="35"/>
      <c r="AA258" s="35">
        <v>49</v>
      </c>
      <c r="AB258" s="35" t="s">
        <v>5958</v>
      </c>
      <c r="AC258" s="59" t="s">
        <v>5472</v>
      </c>
    </row>
    <row r="259" spans="1:29" ht="15.75" thickBot="1" x14ac:dyDescent="0.3">
      <c r="A259" s="58" t="s">
        <v>3223</v>
      </c>
      <c r="B259" s="38" t="s">
        <v>5473</v>
      </c>
      <c r="C259" s="38" t="s">
        <v>5468</v>
      </c>
      <c r="D259" s="38" t="s">
        <v>5862</v>
      </c>
      <c r="E259" s="38" t="s">
        <v>5955</v>
      </c>
      <c r="F259" s="38"/>
      <c r="G259" s="39">
        <v>43853.606249999997</v>
      </c>
      <c r="H259" s="40">
        <v>43853</v>
      </c>
      <c r="I259" s="38"/>
      <c r="J259" s="38" t="s">
        <v>34</v>
      </c>
      <c r="K259" s="38" t="s">
        <v>5956</v>
      </c>
      <c r="L259" s="38" t="s">
        <v>5461</v>
      </c>
      <c r="M259" s="38"/>
      <c r="N259" s="38" t="s">
        <v>5747</v>
      </c>
      <c r="O259" s="38"/>
      <c r="P259" s="38"/>
      <c r="Q259" s="38"/>
      <c r="R259" s="38"/>
      <c r="S259" s="38"/>
      <c r="T259" s="39">
        <v>43853.606249999997</v>
      </c>
      <c r="U259" s="38"/>
      <c r="V259" s="38">
        <v>0</v>
      </c>
      <c r="W259" s="38"/>
      <c r="X259" s="38"/>
      <c r="Y259" s="38">
        <v>0</v>
      </c>
      <c r="Z259" s="38"/>
      <c r="AA259" s="38">
        <v>0</v>
      </c>
      <c r="AB259" s="38">
        <v>0</v>
      </c>
      <c r="AC259" s="60" t="s">
        <v>5472</v>
      </c>
    </row>
    <row r="260" spans="1:29" ht="15.75" thickBot="1" x14ac:dyDescent="0.3">
      <c r="A260" s="57" t="s">
        <v>3882</v>
      </c>
      <c r="B260" s="35" t="s">
        <v>5473</v>
      </c>
      <c r="C260" s="35" t="s">
        <v>5468</v>
      </c>
      <c r="D260" s="35" t="s">
        <v>5862</v>
      </c>
      <c r="E260" s="35" t="s">
        <v>5955</v>
      </c>
      <c r="F260" s="35"/>
      <c r="G260" s="36">
        <v>43859.369444444441</v>
      </c>
      <c r="H260" s="37">
        <v>43860</v>
      </c>
      <c r="I260" s="35"/>
      <c r="J260" s="35" t="s">
        <v>34</v>
      </c>
      <c r="K260" s="35" t="s">
        <v>5956</v>
      </c>
      <c r="L260" s="35" t="s">
        <v>5461</v>
      </c>
      <c r="M260" s="35"/>
      <c r="N260" s="35" t="s">
        <v>5747</v>
      </c>
      <c r="O260" s="35"/>
      <c r="P260" s="35"/>
      <c r="Q260" s="35"/>
      <c r="R260" s="35"/>
      <c r="S260" s="35"/>
      <c r="T260" s="36">
        <v>43860.334027777775</v>
      </c>
      <c r="U260" s="35"/>
      <c r="V260" s="35">
        <v>0</v>
      </c>
      <c r="W260" s="35"/>
      <c r="X260" s="35"/>
      <c r="Y260" s="35">
        <v>0</v>
      </c>
      <c r="Z260" s="35"/>
      <c r="AA260" s="35">
        <v>1389</v>
      </c>
      <c r="AB260" s="35" t="s">
        <v>5959</v>
      </c>
      <c r="AC260" s="59" t="s">
        <v>5472</v>
      </c>
    </row>
    <row r="261" spans="1:29" ht="15.75" thickBot="1" x14ac:dyDescent="0.3">
      <c r="A261" s="58" t="s">
        <v>5960</v>
      </c>
      <c r="B261" s="38" t="s">
        <v>5473</v>
      </c>
      <c r="C261" s="38" t="s">
        <v>5468</v>
      </c>
      <c r="D261" s="38" t="s">
        <v>5862</v>
      </c>
      <c r="E261" s="38" t="s">
        <v>5955</v>
      </c>
      <c r="F261" s="38"/>
      <c r="G261" s="39">
        <v>43861.584722222222</v>
      </c>
      <c r="H261" s="40">
        <v>43864</v>
      </c>
      <c r="I261" s="38"/>
      <c r="J261" s="38" t="s">
        <v>34</v>
      </c>
      <c r="K261" s="38" t="s">
        <v>5956</v>
      </c>
      <c r="L261" s="38" t="s">
        <v>5461</v>
      </c>
      <c r="M261" s="38"/>
      <c r="N261" s="38" t="s">
        <v>5747</v>
      </c>
      <c r="O261" s="38"/>
      <c r="P261" s="38"/>
      <c r="Q261" s="38"/>
      <c r="R261" s="38"/>
      <c r="S261" s="38"/>
      <c r="T261" s="39">
        <v>43864.348611111112</v>
      </c>
      <c r="U261" s="38"/>
      <c r="V261" s="38">
        <v>0</v>
      </c>
      <c r="W261" s="38"/>
      <c r="X261" s="38">
        <v>3770</v>
      </c>
      <c r="Y261" s="38" t="s">
        <v>5961</v>
      </c>
      <c r="Z261" s="38" t="s">
        <v>5467</v>
      </c>
      <c r="AA261" s="38">
        <v>210</v>
      </c>
      <c r="AB261" s="38" t="s">
        <v>5962</v>
      </c>
      <c r="AC261" s="60" t="s">
        <v>5485</v>
      </c>
    </row>
    <row r="262" spans="1:29" ht="15.75" thickBot="1" x14ac:dyDescent="0.3">
      <c r="A262" s="57" t="s">
        <v>602</v>
      </c>
      <c r="B262" s="35" t="s">
        <v>5473</v>
      </c>
      <c r="C262" s="35" t="s">
        <v>5468</v>
      </c>
      <c r="D262" s="35" t="s">
        <v>5862</v>
      </c>
      <c r="E262" s="35" t="s">
        <v>5963</v>
      </c>
      <c r="F262" s="35"/>
      <c r="G262" s="36">
        <v>43839.390277777777</v>
      </c>
      <c r="H262" s="37">
        <v>43839</v>
      </c>
      <c r="I262" s="35"/>
      <c r="J262" s="35" t="s">
        <v>34</v>
      </c>
      <c r="K262" s="35" t="s">
        <v>5964</v>
      </c>
      <c r="L262" s="35" t="s">
        <v>5461</v>
      </c>
      <c r="M262" s="35"/>
      <c r="N262" s="35" t="s">
        <v>5747</v>
      </c>
      <c r="O262" s="35"/>
      <c r="P262" s="35"/>
      <c r="Q262" s="35"/>
      <c r="R262" s="35"/>
      <c r="S262" s="35"/>
      <c r="T262" s="36">
        <v>43839.694444444445</v>
      </c>
      <c r="U262" s="35"/>
      <c r="V262" s="35">
        <v>0</v>
      </c>
      <c r="W262" s="35"/>
      <c r="X262" s="35"/>
      <c r="Y262" s="35">
        <v>0</v>
      </c>
      <c r="Z262" s="35"/>
      <c r="AA262" s="35">
        <v>438</v>
      </c>
      <c r="AB262" s="35" t="s">
        <v>5965</v>
      </c>
      <c r="AC262" s="59" t="s">
        <v>5472</v>
      </c>
    </row>
    <row r="263" spans="1:29" ht="15.75" thickBot="1" x14ac:dyDescent="0.3">
      <c r="A263" s="58" t="s">
        <v>2108</v>
      </c>
      <c r="B263" s="38" t="s">
        <v>5473</v>
      </c>
      <c r="C263" s="38" t="s">
        <v>5468</v>
      </c>
      <c r="D263" s="38" t="s">
        <v>5862</v>
      </c>
      <c r="E263" s="38" t="s">
        <v>5963</v>
      </c>
      <c r="F263" s="38"/>
      <c r="G263" s="39">
        <v>43847.338194444441</v>
      </c>
      <c r="H263" s="40">
        <v>43847</v>
      </c>
      <c r="I263" s="38"/>
      <c r="J263" s="38" t="s">
        <v>34</v>
      </c>
      <c r="K263" s="38" t="s">
        <v>5964</v>
      </c>
      <c r="L263" s="38" t="s">
        <v>5461</v>
      </c>
      <c r="M263" s="38"/>
      <c r="N263" s="38" t="s">
        <v>5747</v>
      </c>
      <c r="O263" s="38"/>
      <c r="P263" s="38"/>
      <c r="Q263" s="38"/>
      <c r="R263" s="38"/>
      <c r="S263" s="38"/>
      <c r="T263" s="39">
        <v>43847.354166666664</v>
      </c>
      <c r="U263" s="38"/>
      <c r="V263" s="38">
        <v>0</v>
      </c>
      <c r="W263" s="38"/>
      <c r="X263" s="38">
        <v>23</v>
      </c>
      <c r="Y263" s="38" t="s">
        <v>5727</v>
      </c>
      <c r="Z263" s="38" t="s">
        <v>5482</v>
      </c>
      <c r="AA263" s="38"/>
      <c r="AB263" s="38">
        <v>0</v>
      </c>
      <c r="AC263" s="60"/>
    </row>
    <row r="264" spans="1:29" ht="15.75" thickBot="1" x14ac:dyDescent="0.3">
      <c r="A264" s="57" t="s">
        <v>300</v>
      </c>
      <c r="B264" s="35" t="s">
        <v>5473</v>
      </c>
      <c r="C264" s="35" t="s">
        <v>5468</v>
      </c>
      <c r="D264" s="35" t="s">
        <v>5862</v>
      </c>
      <c r="E264" s="35" t="s">
        <v>5966</v>
      </c>
      <c r="F264" s="35"/>
      <c r="G264" s="36">
        <v>43833.652083333334</v>
      </c>
      <c r="H264" s="37">
        <v>43833</v>
      </c>
      <c r="I264" s="35"/>
      <c r="J264" s="35" t="s">
        <v>34</v>
      </c>
      <c r="K264" s="35" t="s">
        <v>5967</v>
      </c>
      <c r="L264" s="35" t="s">
        <v>5461</v>
      </c>
      <c r="M264" s="35"/>
      <c r="N264" s="35" t="s">
        <v>5747</v>
      </c>
      <c r="O264" s="35"/>
      <c r="P264" s="35"/>
      <c r="Q264" s="35"/>
      <c r="R264" s="35"/>
      <c r="S264" s="35"/>
      <c r="T264" s="36">
        <v>43833.662499999999</v>
      </c>
      <c r="U264" s="35"/>
      <c r="V264" s="35">
        <v>0</v>
      </c>
      <c r="W264" s="35"/>
      <c r="X264" s="35"/>
      <c r="Y264" s="35">
        <v>0</v>
      </c>
      <c r="Z264" s="35"/>
      <c r="AA264" s="35">
        <v>15</v>
      </c>
      <c r="AB264" s="35" t="s">
        <v>5502</v>
      </c>
      <c r="AC264" s="59" t="s">
        <v>5472</v>
      </c>
    </row>
    <row r="265" spans="1:29" ht="15.75" thickBot="1" x14ac:dyDescent="0.3">
      <c r="A265" s="58" t="s">
        <v>1216</v>
      </c>
      <c r="B265" s="38" t="s">
        <v>5473</v>
      </c>
      <c r="C265" s="38" t="s">
        <v>5468</v>
      </c>
      <c r="D265" s="38" t="s">
        <v>5862</v>
      </c>
      <c r="E265" s="38" t="s">
        <v>5966</v>
      </c>
      <c r="F265" s="38"/>
      <c r="G265" s="39">
        <v>43844.570833333331</v>
      </c>
      <c r="H265" s="40">
        <v>43845</v>
      </c>
      <c r="I265" s="38"/>
      <c r="J265" s="38" t="s">
        <v>34</v>
      </c>
      <c r="K265" s="38" t="s">
        <v>5967</v>
      </c>
      <c r="L265" s="38" t="s">
        <v>5461</v>
      </c>
      <c r="M265" s="38"/>
      <c r="N265" s="38" t="s">
        <v>5747</v>
      </c>
      <c r="O265" s="38"/>
      <c r="P265" s="38"/>
      <c r="Q265" s="38"/>
      <c r="R265" s="38"/>
      <c r="S265" s="38"/>
      <c r="T265" s="39">
        <v>43845</v>
      </c>
      <c r="U265" s="38"/>
      <c r="V265" s="38">
        <v>0</v>
      </c>
      <c r="W265" s="38"/>
      <c r="X265" s="38"/>
      <c r="Y265" s="38">
        <v>0</v>
      </c>
      <c r="Z265" s="38"/>
      <c r="AA265" s="38">
        <v>618</v>
      </c>
      <c r="AB265" s="38" t="s">
        <v>5968</v>
      </c>
      <c r="AC265" s="60" t="s">
        <v>5472</v>
      </c>
    </row>
    <row r="266" spans="1:29" ht="15.75" thickBot="1" x14ac:dyDescent="0.3">
      <c r="A266" s="57" t="s">
        <v>1996</v>
      </c>
      <c r="B266" s="35" t="s">
        <v>5473</v>
      </c>
      <c r="C266" s="35" t="s">
        <v>5468</v>
      </c>
      <c r="D266" s="35" t="s">
        <v>5862</v>
      </c>
      <c r="E266" s="35" t="s">
        <v>5966</v>
      </c>
      <c r="F266" s="35"/>
      <c r="G266" s="36">
        <v>43846.395833333336</v>
      </c>
      <c r="H266" s="37">
        <v>43846</v>
      </c>
      <c r="I266" s="35"/>
      <c r="J266" s="35" t="s">
        <v>34</v>
      </c>
      <c r="K266" s="35" t="s">
        <v>5967</v>
      </c>
      <c r="L266" s="35" t="s">
        <v>5461</v>
      </c>
      <c r="M266" s="35"/>
      <c r="N266" s="35" t="s">
        <v>5747</v>
      </c>
      <c r="O266" s="35"/>
      <c r="P266" s="35"/>
      <c r="Q266" s="35"/>
      <c r="R266" s="35"/>
      <c r="S266" s="35"/>
      <c r="T266" s="36">
        <v>43846.436111111114</v>
      </c>
      <c r="U266" s="35"/>
      <c r="V266" s="35">
        <v>0</v>
      </c>
      <c r="W266" s="35"/>
      <c r="X266" s="35"/>
      <c r="Y266" s="35">
        <v>0</v>
      </c>
      <c r="Z266" s="35"/>
      <c r="AA266" s="35">
        <v>58</v>
      </c>
      <c r="AB266" s="35" t="s">
        <v>5740</v>
      </c>
      <c r="AC266" s="59" t="s">
        <v>5472</v>
      </c>
    </row>
    <row r="267" spans="1:29" ht="15.75" thickBot="1" x14ac:dyDescent="0.3">
      <c r="A267" s="58" t="s">
        <v>2479</v>
      </c>
      <c r="B267" s="38" t="s">
        <v>5473</v>
      </c>
      <c r="C267" s="38" t="s">
        <v>5468</v>
      </c>
      <c r="D267" s="38" t="s">
        <v>5862</v>
      </c>
      <c r="E267" s="38" t="s">
        <v>5966</v>
      </c>
      <c r="F267" s="38"/>
      <c r="G267" s="39">
        <v>43850.344444444447</v>
      </c>
      <c r="H267" s="40">
        <v>43850</v>
      </c>
      <c r="I267" s="38"/>
      <c r="J267" s="38" t="s">
        <v>34</v>
      </c>
      <c r="K267" s="38" t="s">
        <v>5967</v>
      </c>
      <c r="L267" s="38" t="s">
        <v>5461</v>
      </c>
      <c r="M267" s="38"/>
      <c r="N267" s="38" t="s">
        <v>5747</v>
      </c>
      <c r="O267" s="38"/>
      <c r="P267" s="38"/>
      <c r="Q267" s="38"/>
      <c r="R267" s="38"/>
      <c r="S267" s="38"/>
      <c r="T267" s="39">
        <v>43850.361805555556</v>
      </c>
      <c r="U267" s="38"/>
      <c r="V267" s="38">
        <v>0</v>
      </c>
      <c r="W267" s="38"/>
      <c r="X267" s="38">
        <v>25</v>
      </c>
      <c r="Y267" s="38" t="s">
        <v>5969</v>
      </c>
      <c r="Z267" s="38" t="s">
        <v>5482</v>
      </c>
      <c r="AA267" s="38"/>
      <c r="AB267" s="38">
        <v>0</v>
      </c>
      <c r="AC267" s="60"/>
    </row>
    <row r="268" spans="1:29" ht="15.75" thickBot="1" x14ac:dyDescent="0.3">
      <c r="A268" s="57" t="s">
        <v>2641</v>
      </c>
      <c r="B268" s="35" t="s">
        <v>5473</v>
      </c>
      <c r="C268" s="35" t="s">
        <v>5468</v>
      </c>
      <c r="D268" s="35" t="s">
        <v>5862</v>
      </c>
      <c r="E268" s="35" t="s">
        <v>5966</v>
      </c>
      <c r="F268" s="35"/>
      <c r="G268" s="36">
        <v>43851.368055555555</v>
      </c>
      <c r="H268" s="37">
        <v>43851</v>
      </c>
      <c r="I268" s="35"/>
      <c r="J268" s="35" t="s">
        <v>34</v>
      </c>
      <c r="K268" s="35" t="s">
        <v>5967</v>
      </c>
      <c r="L268" s="35" t="s">
        <v>5461</v>
      </c>
      <c r="M268" s="35"/>
      <c r="N268" s="35" t="s">
        <v>5747</v>
      </c>
      <c r="O268" s="35"/>
      <c r="P268" s="35"/>
      <c r="Q268" s="35"/>
      <c r="R268" s="35"/>
      <c r="S268" s="35"/>
      <c r="T268" s="36">
        <v>43851.481249999997</v>
      </c>
      <c r="U268" s="35"/>
      <c r="V268" s="35">
        <v>0</v>
      </c>
      <c r="W268" s="35"/>
      <c r="X268" s="35"/>
      <c r="Y268" s="35">
        <v>0</v>
      </c>
      <c r="Z268" s="35"/>
      <c r="AA268" s="35">
        <v>163</v>
      </c>
      <c r="AB268" s="35" t="s">
        <v>5970</v>
      </c>
      <c r="AC268" s="59" t="s">
        <v>5472</v>
      </c>
    </row>
    <row r="269" spans="1:29" ht="15.75" thickBot="1" x14ac:dyDescent="0.3">
      <c r="A269" s="58" t="s">
        <v>2881</v>
      </c>
      <c r="B269" s="38" t="s">
        <v>5473</v>
      </c>
      <c r="C269" s="38" t="s">
        <v>5468</v>
      </c>
      <c r="D269" s="38" t="s">
        <v>5862</v>
      </c>
      <c r="E269" s="38" t="s">
        <v>5966</v>
      </c>
      <c r="F269" s="38"/>
      <c r="G269" s="39">
        <v>43852.397222222222</v>
      </c>
      <c r="H269" s="40">
        <v>43852</v>
      </c>
      <c r="I269" s="38"/>
      <c r="J269" s="38" t="s">
        <v>34</v>
      </c>
      <c r="K269" s="38" t="s">
        <v>5967</v>
      </c>
      <c r="L269" s="38" t="s">
        <v>5461</v>
      </c>
      <c r="M269" s="38"/>
      <c r="N269" s="38" t="s">
        <v>5747</v>
      </c>
      <c r="O269" s="38"/>
      <c r="P269" s="38"/>
      <c r="Q269" s="38"/>
      <c r="R269" s="38"/>
      <c r="S269" s="38"/>
      <c r="T269" s="39">
        <v>43852.585416666669</v>
      </c>
      <c r="U269" s="38"/>
      <c r="V269" s="38">
        <v>0</v>
      </c>
      <c r="W269" s="38"/>
      <c r="X269" s="38">
        <v>197</v>
      </c>
      <c r="Y269" s="38" t="s">
        <v>5711</v>
      </c>
      <c r="Z269" s="38" t="s">
        <v>5573</v>
      </c>
      <c r="AA269" s="38">
        <v>74</v>
      </c>
      <c r="AB269" s="38" t="s">
        <v>5590</v>
      </c>
      <c r="AC269" s="60" t="s">
        <v>5485</v>
      </c>
    </row>
    <row r="270" spans="1:29" ht="15.75" thickBot="1" x14ac:dyDescent="0.3">
      <c r="A270" s="58" t="s">
        <v>3379</v>
      </c>
      <c r="B270" s="38" t="s">
        <v>5473</v>
      </c>
      <c r="C270" s="38" t="s">
        <v>5468</v>
      </c>
      <c r="D270" s="38" t="s">
        <v>5862</v>
      </c>
      <c r="E270" s="38" t="s">
        <v>5971</v>
      </c>
      <c r="F270" s="38"/>
      <c r="G270" s="39">
        <v>43864.648101851853</v>
      </c>
      <c r="H270" s="40">
        <v>43854</v>
      </c>
      <c r="I270" s="38"/>
      <c r="J270" s="38" t="s">
        <v>34</v>
      </c>
      <c r="K270" s="38"/>
      <c r="L270" s="38" t="s">
        <v>5465</v>
      </c>
      <c r="M270" s="38"/>
      <c r="N270" s="38"/>
      <c r="O270" s="38"/>
      <c r="P270" s="38"/>
      <c r="Q270" s="38"/>
      <c r="R270" s="38"/>
      <c r="S270" s="38"/>
      <c r="T270" s="39">
        <v>43854.46875</v>
      </c>
      <c r="U270" s="38"/>
      <c r="V270" s="38">
        <v>0</v>
      </c>
      <c r="W270" s="38"/>
      <c r="X270" s="38">
        <v>0</v>
      </c>
      <c r="Y270" s="38">
        <v>0</v>
      </c>
      <c r="Z270" s="38" t="s">
        <v>5573</v>
      </c>
      <c r="AA270" s="38"/>
      <c r="AB270" s="38">
        <v>0</v>
      </c>
      <c r="AC270" s="60"/>
    </row>
    <row r="271" spans="1:29" ht="15.75" thickBot="1" x14ac:dyDescent="0.3">
      <c r="A271" s="57" t="s">
        <v>1621</v>
      </c>
      <c r="B271" s="35" t="s">
        <v>5473</v>
      </c>
      <c r="C271" s="35" t="s">
        <v>5468</v>
      </c>
      <c r="D271" s="35" t="s">
        <v>5862</v>
      </c>
      <c r="E271" s="35" t="s">
        <v>5971</v>
      </c>
      <c r="F271" s="35"/>
      <c r="G271" s="36">
        <v>43845.35</v>
      </c>
      <c r="H271" s="37">
        <v>43845</v>
      </c>
      <c r="I271" s="35"/>
      <c r="J271" s="35" t="s">
        <v>34</v>
      </c>
      <c r="K271" s="35" t="s">
        <v>5972</v>
      </c>
      <c r="L271" s="35" t="s">
        <v>5461</v>
      </c>
      <c r="M271" s="35"/>
      <c r="N271" s="35" t="s">
        <v>5789</v>
      </c>
      <c r="O271" s="35"/>
      <c r="P271" s="35"/>
      <c r="Q271" s="35"/>
      <c r="R271" s="35"/>
      <c r="S271" s="35"/>
      <c r="T271" s="36">
        <v>43845.595138888886</v>
      </c>
      <c r="U271" s="35"/>
      <c r="V271" s="35">
        <v>0</v>
      </c>
      <c r="W271" s="35"/>
      <c r="X271" s="35">
        <v>353</v>
      </c>
      <c r="Y271" s="35" t="s">
        <v>5973</v>
      </c>
      <c r="Z271" s="35" t="s">
        <v>5482</v>
      </c>
      <c r="AA271" s="35"/>
      <c r="AB271" s="35">
        <v>0</v>
      </c>
      <c r="AC271" s="59"/>
    </row>
    <row r="272" spans="1:29" ht="15.75" thickBot="1" x14ac:dyDescent="0.3">
      <c r="A272" s="58" t="s">
        <v>3082</v>
      </c>
      <c r="B272" s="38" t="s">
        <v>5473</v>
      </c>
      <c r="C272" s="38" t="s">
        <v>5468</v>
      </c>
      <c r="D272" s="38" t="s">
        <v>5862</v>
      </c>
      <c r="E272" s="38" t="s">
        <v>5971</v>
      </c>
      <c r="F272" s="38"/>
      <c r="G272" s="39">
        <v>43853.368750000001</v>
      </c>
      <c r="H272" s="40">
        <v>43853</v>
      </c>
      <c r="I272" s="38"/>
      <c r="J272" s="38" t="s">
        <v>34</v>
      </c>
      <c r="K272" s="38" t="s">
        <v>5972</v>
      </c>
      <c r="L272" s="38" t="s">
        <v>5461</v>
      </c>
      <c r="M272" s="38"/>
      <c r="N272" s="38" t="s">
        <v>5789</v>
      </c>
      <c r="O272" s="38"/>
      <c r="P272" s="38"/>
      <c r="Q272" s="38"/>
      <c r="R272" s="38"/>
      <c r="S272" s="38"/>
      <c r="T272" s="39">
        <v>43853.433333333334</v>
      </c>
      <c r="U272" s="38"/>
      <c r="V272" s="38">
        <v>0</v>
      </c>
      <c r="W272" s="38"/>
      <c r="X272" s="38"/>
      <c r="Y272" s="38">
        <v>0</v>
      </c>
      <c r="Z272" s="38"/>
      <c r="AA272" s="38">
        <v>93</v>
      </c>
      <c r="AB272" s="38" t="s">
        <v>5688</v>
      </c>
      <c r="AC272" s="60" t="s">
        <v>5472</v>
      </c>
    </row>
    <row r="273" spans="1:29" ht="15.75" thickBot="1" x14ac:dyDescent="0.3">
      <c r="A273" s="57" t="s">
        <v>3751</v>
      </c>
      <c r="B273" s="35" t="s">
        <v>5473</v>
      </c>
      <c r="C273" s="35" t="s">
        <v>5468</v>
      </c>
      <c r="D273" s="35" t="s">
        <v>5862</v>
      </c>
      <c r="E273" s="35" t="s">
        <v>5971</v>
      </c>
      <c r="F273" s="35"/>
      <c r="G273" s="36">
        <v>43858.502083333333</v>
      </c>
      <c r="H273" s="37">
        <v>43858</v>
      </c>
      <c r="I273" s="35"/>
      <c r="J273" s="35" t="s">
        <v>34</v>
      </c>
      <c r="K273" s="35" t="s">
        <v>5972</v>
      </c>
      <c r="L273" s="35" t="s">
        <v>5461</v>
      </c>
      <c r="M273" s="35"/>
      <c r="N273" s="35" t="s">
        <v>5789</v>
      </c>
      <c r="O273" s="35"/>
      <c r="P273" s="35"/>
      <c r="Q273" s="35"/>
      <c r="R273" s="35"/>
      <c r="S273" s="35"/>
      <c r="T273" s="36">
        <v>43858.503472222219</v>
      </c>
      <c r="U273" s="35"/>
      <c r="V273" s="35">
        <v>0</v>
      </c>
      <c r="W273" s="35"/>
      <c r="X273" s="35"/>
      <c r="Y273" s="35">
        <v>0</v>
      </c>
      <c r="Z273" s="35"/>
      <c r="AA273" s="35">
        <v>2</v>
      </c>
      <c r="AB273" s="43">
        <v>462962962.96296</v>
      </c>
      <c r="AC273" s="59" t="s">
        <v>5472</v>
      </c>
    </row>
    <row r="274" spans="1:29" ht="15.75" thickBot="1" x14ac:dyDescent="0.3">
      <c r="A274" s="58" t="s">
        <v>5974</v>
      </c>
      <c r="B274" s="38" t="s">
        <v>5473</v>
      </c>
      <c r="C274" s="38" t="s">
        <v>5468</v>
      </c>
      <c r="D274" s="38" t="s">
        <v>5862</v>
      </c>
      <c r="E274" s="38" t="s">
        <v>5971</v>
      </c>
      <c r="F274" s="38"/>
      <c r="G274" s="39">
        <v>43860.59097222222</v>
      </c>
      <c r="H274" s="40">
        <v>43861</v>
      </c>
      <c r="I274" s="38"/>
      <c r="J274" s="38" t="s">
        <v>34</v>
      </c>
      <c r="K274" s="38" t="s">
        <v>5972</v>
      </c>
      <c r="L274" s="38" t="s">
        <v>5461</v>
      </c>
      <c r="M274" s="38"/>
      <c r="N274" s="38" t="s">
        <v>5789</v>
      </c>
      <c r="O274" s="38"/>
      <c r="P274" s="38"/>
      <c r="Q274" s="38"/>
      <c r="R274" s="38"/>
      <c r="S274" s="38"/>
      <c r="T274" s="39">
        <v>43861.34652777778</v>
      </c>
      <c r="U274" s="38"/>
      <c r="V274" s="38">
        <v>0</v>
      </c>
      <c r="W274" s="38"/>
      <c r="X274" s="38">
        <v>982</v>
      </c>
      <c r="Y274" s="38" t="s">
        <v>5975</v>
      </c>
      <c r="Z274" s="38" t="s">
        <v>5482</v>
      </c>
      <c r="AA274" s="38">
        <v>106</v>
      </c>
      <c r="AB274" s="38" t="s">
        <v>5931</v>
      </c>
      <c r="AC274" s="60" t="s">
        <v>5485</v>
      </c>
    </row>
    <row r="275" spans="1:29" ht="15.75" thickBot="1" x14ac:dyDescent="0.3">
      <c r="A275" s="57" t="s">
        <v>273</v>
      </c>
      <c r="B275" s="35" t="s">
        <v>5473</v>
      </c>
      <c r="C275" s="35" t="s">
        <v>5468</v>
      </c>
      <c r="D275" s="35" t="s">
        <v>5862</v>
      </c>
      <c r="E275" s="35" t="s">
        <v>5976</v>
      </c>
      <c r="F275" s="35"/>
      <c r="G275" s="36">
        <v>43833.456944444442</v>
      </c>
      <c r="H275" s="37">
        <v>43844</v>
      </c>
      <c r="I275" s="35"/>
      <c r="J275" s="35" t="s">
        <v>34</v>
      </c>
      <c r="K275" s="35" t="s">
        <v>5977</v>
      </c>
      <c r="L275" s="35" t="s">
        <v>5461</v>
      </c>
      <c r="M275" s="35"/>
      <c r="N275" s="35" t="s">
        <v>5747</v>
      </c>
      <c r="O275" s="35"/>
      <c r="P275" s="35"/>
      <c r="Q275" s="35"/>
      <c r="R275" s="35"/>
      <c r="S275" s="35"/>
      <c r="T275" s="36">
        <v>43837.341666666667</v>
      </c>
      <c r="U275" s="35"/>
      <c r="V275" s="35">
        <v>0</v>
      </c>
      <c r="W275" s="35"/>
      <c r="X275" s="35">
        <v>5594</v>
      </c>
      <c r="Y275" s="35" t="s">
        <v>5978</v>
      </c>
      <c r="Z275" s="35" t="s">
        <v>5482</v>
      </c>
      <c r="AA275" s="35"/>
      <c r="AB275" s="35">
        <v>0</v>
      </c>
      <c r="AC275" s="59"/>
    </row>
    <row r="276" spans="1:29" ht="15.75" thickBot="1" x14ac:dyDescent="0.3">
      <c r="A276" s="58" t="s">
        <v>1222</v>
      </c>
      <c r="B276" s="38" t="s">
        <v>5473</v>
      </c>
      <c r="C276" s="38" t="s">
        <v>5468</v>
      </c>
      <c r="D276" s="38" t="s">
        <v>5862</v>
      </c>
      <c r="E276" s="38" t="s">
        <v>5976</v>
      </c>
      <c r="F276" s="38"/>
      <c r="G276" s="39">
        <v>43845.597222222219</v>
      </c>
      <c r="H276" s="40">
        <v>43845</v>
      </c>
      <c r="I276" s="38"/>
      <c r="J276" s="38" t="s">
        <v>34</v>
      </c>
      <c r="K276" s="38" t="s">
        <v>5977</v>
      </c>
      <c r="L276" s="38" t="s">
        <v>5461</v>
      </c>
      <c r="M276" s="38"/>
      <c r="N276" s="38" t="s">
        <v>5747</v>
      </c>
      <c r="O276" s="38"/>
      <c r="P276" s="38"/>
      <c r="Q276" s="38"/>
      <c r="R276" s="38"/>
      <c r="S276" s="38"/>
      <c r="T276" s="39">
        <v>43845.625</v>
      </c>
      <c r="U276" s="38"/>
      <c r="V276" s="38">
        <v>0</v>
      </c>
      <c r="W276" s="38"/>
      <c r="X276" s="38"/>
      <c r="Y276" s="38">
        <v>0</v>
      </c>
      <c r="Z276" s="38"/>
      <c r="AA276" s="38">
        <v>40</v>
      </c>
      <c r="AB276" s="38" t="s">
        <v>5979</v>
      </c>
      <c r="AC276" s="60" t="s">
        <v>5472</v>
      </c>
    </row>
    <row r="277" spans="1:29" ht="15.75" thickBot="1" x14ac:dyDescent="0.3">
      <c r="A277" s="57" t="s">
        <v>2914</v>
      </c>
      <c r="B277" s="35" t="s">
        <v>5473</v>
      </c>
      <c r="C277" s="35" t="s">
        <v>5468</v>
      </c>
      <c r="D277" s="35" t="s">
        <v>5862</v>
      </c>
      <c r="E277" s="35" t="s">
        <v>5976</v>
      </c>
      <c r="F277" s="35"/>
      <c r="G277" s="36">
        <v>43852.438888888886</v>
      </c>
      <c r="H277" s="37">
        <v>43852</v>
      </c>
      <c r="I277" s="35"/>
      <c r="J277" s="35" t="s">
        <v>34</v>
      </c>
      <c r="K277" s="35" t="s">
        <v>5977</v>
      </c>
      <c r="L277" s="35" t="s">
        <v>5461</v>
      </c>
      <c r="M277" s="35"/>
      <c r="N277" s="35" t="s">
        <v>5747</v>
      </c>
      <c r="O277" s="35"/>
      <c r="P277" s="35"/>
      <c r="Q277" s="35"/>
      <c r="R277" s="35"/>
      <c r="S277" s="35"/>
      <c r="T277" s="36">
        <v>43852.446527777778</v>
      </c>
      <c r="U277" s="35"/>
      <c r="V277" s="35">
        <v>0</v>
      </c>
      <c r="W277" s="35"/>
      <c r="X277" s="35"/>
      <c r="Y277" s="35">
        <v>0</v>
      </c>
      <c r="Z277" s="35"/>
      <c r="AA277" s="35">
        <v>11</v>
      </c>
      <c r="AB277" s="35" t="s">
        <v>5534</v>
      </c>
      <c r="AC277" s="59" t="s">
        <v>5472</v>
      </c>
    </row>
    <row r="278" spans="1:29" ht="15.75" thickBot="1" x14ac:dyDescent="0.3">
      <c r="A278" s="58" t="s">
        <v>3339</v>
      </c>
      <c r="B278" s="38" t="s">
        <v>5473</v>
      </c>
      <c r="C278" s="38" t="s">
        <v>5468</v>
      </c>
      <c r="D278" s="38" t="s">
        <v>5862</v>
      </c>
      <c r="E278" s="38" t="s">
        <v>5976</v>
      </c>
      <c r="F278" s="38"/>
      <c r="G278" s="39">
        <v>43854.352777777778</v>
      </c>
      <c r="H278" s="40">
        <v>43854</v>
      </c>
      <c r="I278" s="38"/>
      <c r="J278" s="38" t="s">
        <v>34</v>
      </c>
      <c r="K278" s="38" t="s">
        <v>5977</v>
      </c>
      <c r="L278" s="38" t="s">
        <v>5613</v>
      </c>
      <c r="M278" s="38"/>
      <c r="N278" s="38" t="s">
        <v>5747</v>
      </c>
      <c r="O278" s="38"/>
      <c r="P278" s="38"/>
      <c r="Q278" s="38"/>
      <c r="R278" s="38"/>
      <c r="S278" s="38"/>
      <c r="T278" s="39">
        <v>43854.374305555553</v>
      </c>
      <c r="U278" s="38"/>
      <c r="V278" s="38">
        <v>0</v>
      </c>
      <c r="W278" s="38"/>
      <c r="X278" s="38">
        <v>31</v>
      </c>
      <c r="Y278" s="38" t="s">
        <v>5499</v>
      </c>
      <c r="Z278" s="38" t="s">
        <v>5556</v>
      </c>
      <c r="AA278" s="38"/>
      <c r="AB278" s="38">
        <v>0</v>
      </c>
      <c r="AC278" s="60"/>
    </row>
    <row r="279" spans="1:29" ht="15.75" thickBot="1" x14ac:dyDescent="0.3">
      <c r="A279" s="57" t="s">
        <v>3505</v>
      </c>
      <c r="B279" s="35" t="s">
        <v>5473</v>
      </c>
      <c r="C279" s="35" t="s">
        <v>5468</v>
      </c>
      <c r="D279" s="35" t="s">
        <v>5862</v>
      </c>
      <c r="E279" s="35" t="s">
        <v>5980</v>
      </c>
      <c r="F279" s="35"/>
      <c r="G279" s="35" t="s">
        <v>5981</v>
      </c>
      <c r="H279" s="37">
        <v>43857</v>
      </c>
      <c r="I279" s="35"/>
      <c r="J279" s="35" t="s">
        <v>34</v>
      </c>
      <c r="K279" s="35" t="s">
        <v>5982</v>
      </c>
      <c r="L279" s="35" t="s">
        <v>5461</v>
      </c>
      <c r="M279" s="35"/>
      <c r="N279" s="35" t="s">
        <v>5747</v>
      </c>
      <c r="O279" s="35"/>
      <c r="P279" s="35"/>
      <c r="Q279" s="35"/>
      <c r="R279" s="35"/>
      <c r="S279" s="35"/>
      <c r="T279" s="35" t="s">
        <v>5983</v>
      </c>
      <c r="U279" s="35"/>
      <c r="V279" s="35">
        <v>0</v>
      </c>
      <c r="W279" s="35"/>
      <c r="X279" s="35"/>
      <c r="Y279" s="35">
        <v>0</v>
      </c>
      <c r="Z279" s="35"/>
      <c r="AA279" s="35"/>
      <c r="AB279" s="35">
        <v>0</v>
      </c>
      <c r="AC279" s="59"/>
    </row>
    <row r="280" spans="1:29" ht="15.75" thickBot="1" x14ac:dyDescent="0.3">
      <c r="A280" s="58" t="s">
        <v>320</v>
      </c>
      <c r="B280" s="38" t="s">
        <v>5473</v>
      </c>
      <c r="C280" s="38" t="s">
        <v>5468</v>
      </c>
      <c r="D280" s="38" t="s">
        <v>5862</v>
      </c>
      <c r="E280" s="38" t="s">
        <v>5980</v>
      </c>
      <c r="F280" s="38"/>
      <c r="G280" s="39">
        <v>43833.638888888891</v>
      </c>
      <c r="H280" s="40">
        <v>43837</v>
      </c>
      <c r="I280" s="38"/>
      <c r="J280" s="38" t="s">
        <v>34</v>
      </c>
      <c r="K280" s="38" t="s">
        <v>5982</v>
      </c>
      <c r="L280" s="38" t="s">
        <v>5461</v>
      </c>
      <c r="M280" s="38"/>
      <c r="N280" s="38" t="s">
        <v>5747</v>
      </c>
      <c r="O280" s="38"/>
      <c r="P280" s="38"/>
      <c r="Q280" s="38"/>
      <c r="R280" s="38"/>
      <c r="S280" s="38"/>
      <c r="T280" s="39">
        <v>43837.343055555553</v>
      </c>
      <c r="U280" s="38"/>
      <c r="V280" s="38">
        <v>0</v>
      </c>
      <c r="W280" s="38"/>
      <c r="X280" s="38"/>
      <c r="Y280" s="38">
        <v>0</v>
      </c>
      <c r="Z280" s="38"/>
      <c r="AA280" s="38">
        <v>5334</v>
      </c>
      <c r="AB280" s="38" t="s">
        <v>5984</v>
      </c>
      <c r="AC280" s="60" t="s">
        <v>5472</v>
      </c>
    </row>
    <row r="281" spans="1:29" ht="15.75" thickBot="1" x14ac:dyDescent="0.3">
      <c r="A281" s="57" t="s">
        <v>1425</v>
      </c>
      <c r="B281" s="35" t="s">
        <v>5473</v>
      </c>
      <c r="C281" s="35" t="s">
        <v>5468</v>
      </c>
      <c r="D281" s="35" t="s">
        <v>5862</v>
      </c>
      <c r="E281" s="35" t="s">
        <v>5980</v>
      </c>
      <c r="F281" s="35"/>
      <c r="G281" s="36">
        <v>43844.67083333333</v>
      </c>
      <c r="H281" s="37">
        <v>43845</v>
      </c>
      <c r="I281" s="35"/>
      <c r="J281" s="35" t="s">
        <v>34</v>
      </c>
      <c r="K281" s="35" t="s">
        <v>5982</v>
      </c>
      <c r="L281" s="35" t="s">
        <v>5461</v>
      </c>
      <c r="M281" s="35"/>
      <c r="N281" s="35" t="s">
        <v>5747</v>
      </c>
      <c r="O281" s="35"/>
      <c r="P281" s="35"/>
      <c r="Q281" s="35"/>
      <c r="R281" s="35"/>
      <c r="S281" s="35"/>
      <c r="T281" s="36">
        <v>43845.333333333336</v>
      </c>
      <c r="U281" s="35"/>
      <c r="V281" s="35">
        <v>0</v>
      </c>
      <c r="W281" s="35"/>
      <c r="X281" s="35"/>
      <c r="Y281" s="35">
        <v>0</v>
      </c>
      <c r="Z281" s="35"/>
      <c r="AA281" s="35">
        <v>954</v>
      </c>
      <c r="AB281" s="35" t="s">
        <v>5985</v>
      </c>
      <c r="AC281" s="59" t="s">
        <v>5472</v>
      </c>
    </row>
    <row r="282" spans="1:29" ht="15.75" thickBot="1" x14ac:dyDescent="0.3">
      <c r="A282" s="58" t="s">
        <v>2186</v>
      </c>
      <c r="B282" s="38" t="s">
        <v>5473</v>
      </c>
      <c r="C282" s="38" t="s">
        <v>5468</v>
      </c>
      <c r="D282" s="38" t="s">
        <v>5862</v>
      </c>
      <c r="E282" s="38" t="s">
        <v>5980</v>
      </c>
      <c r="F282" s="38"/>
      <c r="G282" s="39">
        <v>43847.369444444441</v>
      </c>
      <c r="H282" s="40">
        <v>43847</v>
      </c>
      <c r="I282" s="38"/>
      <c r="J282" s="38" t="s">
        <v>34</v>
      </c>
      <c r="K282" s="38" t="s">
        <v>5982</v>
      </c>
      <c r="L282" s="38" t="s">
        <v>5461</v>
      </c>
      <c r="M282" s="38"/>
      <c r="N282" s="38" t="s">
        <v>5747</v>
      </c>
      <c r="O282" s="38"/>
      <c r="P282" s="38"/>
      <c r="Q282" s="38"/>
      <c r="R282" s="38"/>
      <c r="S282" s="38"/>
      <c r="T282" s="39">
        <v>43847.383333333331</v>
      </c>
      <c r="U282" s="38"/>
      <c r="V282" s="38">
        <v>0</v>
      </c>
      <c r="W282" s="38"/>
      <c r="X282" s="38">
        <v>20</v>
      </c>
      <c r="Y282" s="38" t="s">
        <v>5986</v>
      </c>
      <c r="Z282" s="38" t="s">
        <v>5482</v>
      </c>
      <c r="AA282" s="38"/>
      <c r="AB282" s="38">
        <v>0</v>
      </c>
      <c r="AC282" s="60"/>
    </row>
    <row r="283" spans="1:29" ht="15.75" thickBot="1" x14ac:dyDescent="0.3">
      <c r="A283" s="57" t="s">
        <v>2657</v>
      </c>
      <c r="B283" s="35" t="s">
        <v>5473</v>
      </c>
      <c r="C283" s="35" t="s">
        <v>5468</v>
      </c>
      <c r="D283" s="35" t="s">
        <v>5862</v>
      </c>
      <c r="E283" s="35" t="s">
        <v>5980</v>
      </c>
      <c r="F283" s="35"/>
      <c r="G283" s="36">
        <v>43851.369444444441</v>
      </c>
      <c r="H283" s="37">
        <v>43852</v>
      </c>
      <c r="I283" s="35"/>
      <c r="J283" s="35" t="s">
        <v>34</v>
      </c>
      <c r="K283" s="35" t="s">
        <v>5982</v>
      </c>
      <c r="L283" s="35" t="s">
        <v>5461</v>
      </c>
      <c r="M283" s="35"/>
      <c r="N283" s="35" t="s">
        <v>5747</v>
      </c>
      <c r="O283" s="35"/>
      <c r="P283" s="35"/>
      <c r="Q283" s="35"/>
      <c r="R283" s="35"/>
      <c r="S283" s="35"/>
      <c r="T283" s="36">
        <v>43852.342361111114</v>
      </c>
      <c r="U283" s="35"/>
      <c r="V283" s="35">
        <v>0</v>
      </c>
      <c r="W283" s="35"/>
      <c r="X283" s="35"/>
      <c r="Y283" s="35">
        <v>0</v>
      </c>
      <c r="Z283" s="35"/>
      <c r="AA283" s="35">
        <v>1401</v>
      </c>
      <c r="AB283" s="35" t="s">
        <v>5987</v>
      </c>
      <c r="AC283" s="59" t="s">
        <v>5472</v>
      </c>
    </row>
    <row r="284" spans="1:29" ht="15.75" thickBot="1" x14ac:dyDescent="0.3">
      <c r="A284" s="58" t="s">
        <v>2936</v>
      </c>
      <c r="B284" s="38" t="s">
        <v>5473</v>
      </c>
      <c r="C284" s="38" t="s">
        <v>5468</v>
      </c>
      <c r="D284" s="38" t="s">
        <v>5862</v>
      </c>
      <c r="E284" s="38" t="s">
        <v>5980</v>
      </c>
      <c r="F284" s="38"/>
      <c r="G284" s="39">
        <v>43852.443749999999</v>
      </c>
      <c r="H284" s="40">
        <v>43852</v>
      </c>
      <c r="I284" s="38"/>
      <c r="J284" s="38" t="s">
        <v>34</v>
      </c>
      <c r="K284" s="38" t="s">
        <v>5982</v>
      </c>
      <c r="L284" s="38" t="s">
        <v>5461</v>
      </c>
      <c r="M284" s="38"/>
      <c r="N284" s="38" t="s">
        <v>5747</v>
      </c>
      <c r="O284" s="38"/>
      <c r="P284" s="38"/>
      <c r="Q284" s="38"/>
      <c r="R284" s="38"/>
      <c r="S284" s="38"/>
      <c r="T284" s="39">
        <v>43852.452777777777</v>
      </c>
      <c r="U284" s="38"/>
      <c r="V284" s="38">
        <v>0</v>
      </c>
      <c r="W284" s="38"/>
      <c r="X284" s="38"/>
      <c r="Y284" s="38">
        <v>0</v>
      </c>
      <c r="Z284" s="38"/>
      <c r="AA284" s="38">
        <v>13</v>
      </c>
      <c r="AB284" s="38" t="s">
        <v>5667</v>
      </c>
      <c r="AC284" s="60" t="s">
        <v>5472</v>
      </c>
    </row>
    <row r="285" spans="1:29" ht="15.75" thickBot="1" x14ac:dyDescent="0.3">
      <c r="A285" s="57" t="s">
        <v>3836</v>
      </c>
      <c r="B285" s="35" t="s">
        <v>5473</v>
      </c>
      <c r="C285" s="35" t="s">
        <v>5468</v>
      </c>
      <c r="D285" s="35" t="s">
        <v>5862</v>
      </c>
      <c r="E285" s="35" t="s">
        <v>5980</v>
      </c>
      <c r="F285" s="35"/>
      <c r="G285" s="36">
        <v>43858.681250000001</v>
      </c>
      <c r="H285" s="37">
        <v>43859</v>
      </c>
      <c r="I285" s="35"/>
      <c r="J285" s="35" t="s">
        <v>34</v>
      </c>
      <c r="K285" s="35" t="s">
        <v>5982</v>
      </c>
      <c r="L285" s="35" t="s">
        <v>5461</v>
      </c>
      <c r="M285" s="35"/>
      <c r="N285" s="35" t="s">
        <v>5747</v>
      </c>
      <c r="O285" s="35"/>
      <c r="P285" s="35"/>
      <c r="Q285" s="35"/>
      <c r="R285" s="35"/>
      <c r="S285" s="35"/>
      <c r="T285" s="36">
        <v>43859.340277777781</v>
      </c>
      <c r="U285" s="35"/>
      <c r="V285" s="35">
        <v>0</v>
      </c>
      <c r="W285" s="35"/>
      <c r="X285" s="35">
        <v>923</v>
      </c>
      <c r="Y285" s="35" t="s">
        <v>5988</v>
      </c>
      <c r="Z285" s="35" t="s">
        <v>5482</v>
      </c>
      <c r="AA285" s="35">
        <v>26</v>
      </c>
      <c r="AB285" s="35" t="s">
        <v>5487</v>
      </c>
      <c r="AC285" s="59" t="s">
        <v>5485</v>
      </c>
    </row>
    <row r="286" spans="1:29" ht="15.75" thickBot="1" x14ac:dyDescent="0.3">
      <c r="A286" s="58" t="s">
        <v>1633</v>
      </c>
      <c r="B286" s="38" t="s">
        <v>5473</v>
      </c>
      <c r="C286" s="38" t="s">
        <v>5468</v>
      </c>
      <c r="D286" s="38" t="s">
        <v>5862</v>
      </c>
      <c r="E286" s="38" t="s">
        <v>5989</v>
      </c>
      <c r="F286" s="38"/>
      <c r="G286" s="39">
        <v>43845.401388888888</v>
      </c>
      <c r="H286" s="40">
        <v>43845</v>
      </c>
      <c r="I286" s="38"/>
      <c r="J286" s="38" t="s">
        <v>34</v>
      </c>
      <c r="K286" s="38" t="s">
        <v>5990</v>
      </c>
      <c r="L286" s="38" t="s">
        <v>5461</v>
      </c>
      <c r="M286" s="38"/>
      <c r="N286" s="38" t="s">
        <v>5747</v>
      </c>
      <c r="O286" s="38"/>
      <c r="P286" s="38"/>
      <c r="Q286" s="38"/>
      <c r="R286" s="38"/>
      <c r="S286" s="38"/>
      <c r="T286" s="39">
        <v>43845.413194444445</v>
      </c>
      <c r="U286" s="38"/>
      <c r="V286" s="38">
        <v>0</v>
      </c>
      <c r="W286" s="38"/>
      <c r="X286" s="38"/>
      <c r="Y286" s="38">
        <v>0</v>
      </c>
      <c r="Z286" s="38"/>
      <c r="AA286" s="38">
        <v>17</v>
      </c>
      <c r="AB286" s="38" t="s">
        <v>5732</v>
      </c>
      <c r="AC286" s="60" t="s">
        <v>5472</v>
      </c>
    </row>
    <row r="287" spans="1:29" ht="15.75" thickBot="1" x14ac:dyDescent="0.3">
      <c r="A287" s="57" t="s">
        <v>3165</v>
      </c>
      <c r="B287" s="35" t="s">
        <v>5473</v>
      </c>
      <c r="C287" s="35" t="s">
        <v>5468</v>
      </c>
      <c r="D287" s="35" t="s">
        <v>5862</v>
      </c>
      <c r="E287" s="35" t="s">
        <v>5989</v>
      </c>
      <c r="F287" s="35"/>
      <c r="G287" s="36">
        <v>43853.46597222222</v>
      </c>
      <c r="H287" s="37">
        <v>43853</v>
      </c>
      <c r="I287" s="35"/>
      <c r="J287" s="35" t="s">
        <v>34</v>
      </c>
      <c r="K287" s="35" t="s">
        <v>5990</v>
      </c>
      <c r="L287" s="35" t="s">
        <v>5461</v>
      </c>
      <c r="M287" s="35"/>
      <c r="N287" s="35" t="s">
        <v>5747</v>
      </c>
      <c r="O287" s="35"/>
      <c r="P287" s="35"/>
      <c r="Q287" s="35"/>
      <c r="R287" s="35"/>
      <c r="S287" s="35"/>
      <c r="T287" s="36">
        <v>43853.494444444441</v>
      </c>
      <c r="U287" s="35"/>
      <c r="V287" s="35">
        <v>0</v>
      </c>
      <c r="W287" s="35"/>
      <c r="X287" s="35">
        <v>35</v>
      </c>
      <c r="Y287" s="35" t="s">
        <v>5610</v>
      </c>
      <c r="Z287" s="35" t="s">
        <v>5573</v>
      </c>
      <c r="AA287" s="35">
        <v>6</v>
      </c>
      <c r="AB287" s="35" t="s">
        <v>5619</v>
      </c>
      <c r="AC287" s="59" t="s">
        <v>5485</v>
      </c>
    </row>
    <row r="288" spans="1:29" ht="15.75" thickBot="1" x14ac:dyDescent="0.3">
      <c r="A288" s="58" t="s">
        <v>2324</v>
      </c>
      <c r="B288" s="38" t="s">
        <v>5473</v>
      </c>
      <c r="C288" s="38" t="s">
        <v>5468</v>
      </c>
      <c r="D288" s="38" t="s">
        <v>5862</v>
      </c>
      <c r="E288" s="38" t="s">
        <v>5991</v>
      </c>
      <c r="F288" s="38"/>
      <c r="G288" s="39">
        <v>43847.681250000001</v>
      </c>
      <c r="H288" s="40">
        <v>43850</v>
      </c>
      <c r="I288" s="38"/>
      <c r="J288" s="38" t="s">
        <v>34</v>
      </c>
      <c r="K288" s="38" t="s">
        <v>5992</v>
      </c>
      <c r="L288" s="38" t="s">
        <v>5461</v>
      </c>
      <c r="M288" s="38"/>
      <c r="N288" s="38" t="s">
        <v>5747</v>
      </c>
      <c r="O288" s="38"/>
      <c r="P288" s="38"/>
      <c r="Q288" s="38"/>
      <c r="R288" s="38"/>
      <c r="S288" s="38"/>
      <c r="T288" s="39">
        <v>43850.337500000001</v>
      </c>
      <c r="U288" s="38"/>
      <c r="V288" s="38">
        <v>0</v>
      </c>
      <c r="W288" s="38"/>
      <c r="X288" s="38">
        <v>3825</v>
      </c>
      <c r="Y288" s="38" t="s">
        <v>5993</v>
      </c>
      <c r="Z288" s="38" t="s">
        <v>5467</v>
      </c>
      <c r="AA288" s="38"/>
      <c r="AB288" s="38">
        <v>0</v>
      </c>
      <c r="AC288" s="60"/>
    </row>
    <row r="289" spans="1:29" ht="15.75" thickBot="1" x14ac:dyDescent="0.3">
      <c r="A289" s="57" t="s">
        <v>3275</v>
      </c>
      <c r="B289" s="35" t="s">
        <v>5473</v>
      </c>
      <c r="C289" s="35" t="s">
        <v>5468</v>
      </c>
      <c r="D289" s="35" t="s">
        <v>5862</v>
      </c>
      <c r="E289" s="35" t="s">
        <v>5991</v>
      </c>
      <c r="F289" s="35"/>
      <c r="G289" s="36">
        <v>43853.6875</v>
      </c>
      <c r="H289" s="37">
        <v>43854</v>
      </c>
      <c r="I289" s="35"/>
      <c r="J289" s="35" t="s">
        <v>34</v>
      </c>
      <c r="K289" s="35" t="s">
        <v>5992</v>
      </c>
      <c r="L289" s="35" t="s">
        <v>5461</v>
      </c>
      <c r="M289" s="35"/>
      <c r="N289" s="35" t="s">
        <v>5747</v>
      </c>
      <c r="O289" s="35"/>
      <c r="P289" s="35"/>
      <c r="Q289" s="35"/>
      <c r="R289" s="35"/>
      <c r="S289" s="35"/>
      <c r="T289" s="36">
        <v>43854.347916666666</v>
      </c>
      <c r="U289" s="35"/>
      <c r="V289" s="35">
        <v>0</v>
      </c>
      <c r="W289" s="35"/>
      <c r="X289" s="35">
        <v>880</v>
      </c>
      <c r="Y289" s="35" t="s">
        <v>5994</v>
      </c>
      <c r="Z289" s="35" t="s">
        <v>5482</v>
      </c>
      <c r="AA289" s="35">
        <v>71</v>
      </c>
      <c r="AB289" s="35" t="s">
        <v>5995</v>
      </c>
      <c r="AC289" s="59" t="s">
        <v>5485</v>
      </c>
    </row>
    <row r="290" spans="1:29" ht="15.75" thickBot="1" x14ac:dyDescent="0.3">
      <c r="A290" s="58" t="s">
        <v>3442</v>
      </c>
      <c r="B290" s="38" t="s">
        <v>5473</v>
      </c>
      <c r="C290" s="38" t="s">
        <v>5468</v>
      </c>
      <c r="D290" s="38" t="s">
        <v>5862</v>
      </c>
      <c r="E290" s="38" t="s">
        <v>5991</v>
      </c>
      <c r="F290" s="38"/>
      <c r="G290" s="39">
        <v>43854.688888888886</v>
      </c>
      <c r="H290" s="40">
        <v>43857</v>
      </c>
      <c r="I290" s="38"/>
      <c r="J290" s="38" t="s">
        <v>34</v>
      </c>
      <c r="K290" s="38" t="s">
        <v>5992</v>
      </c>
      <c r="L290" s="38" t="s">
        <v>5461</v>
      </c>
      <c r="M290" s="38"/>
      <c r="N290" s="38" t="s">
        <v>5747</v>
      </c>
      <c r="O290" s="38"/>
      <c r="P290" s="38"/>
      <c r="Q290" s="38"/>
      <c r="R290" s="38"/>
      <c r="S290" s="38"/>
      <c r="T290" s="39">
        <v>43857.34097222222</v>
      </c>
      <c r="U290" s="38"/>
      <c r="V290" s="38">
        <v>0</v>
      </c>
      <c r="W290" s="38"/>
      <c r="X290" s="38"/>
      <c r="Y290" s="38">
        <v>0</v>
      </c>
      <c r="Z290" s="38"/>
      <c r="AA290" s="38">
        <v>3819</v>
      </c>
      <c r="AB290" s="38" t="s">
        <v>5996</v>
      </c>
      <c r="AC290" s="60" t="s">
        <v>5485</v>
      </c>
    </row>
    <row r="291" spans="1:29" ht="15.75" thickBot="1" x14ac:dyDescent="0.3">
      <c r="A291" s="57" t="s">
        <v>792</v>
      </c>
      <c r="B291" s="35" t="s">
        <v>5473</v>
      </c>
      <c r="C291" s="35" t="s">
        <v>5468</v>
      </c>
      <c r="D291" s="35" t="s">
        <v>5862</v>
      </c>
      <c r="E291" s="35" t="s">
        <v>5997</v>
      </c>
      <c r="F291" s="35"/>
      <c r="G291" s="36">
        <v>43840.629861111112</v>
      </c>
      <c r="H291" s="37">
        <v>43843</v>
      </c>
      <c r="I291" s="35"/>
      <c r="J291" s="35" t="s">
        <v>34</v>
      </c>
      <c r="K291" s="35" t="s">
        <v>5998</v>
      </c>
      <c r="L291" s="35" t="s">
        <v>5461</v>
      </c>
      <c r="M291" s="35"/>
      <c r="N291" s="35" t="s">
        <v>5765</v>
      </c>
      <c r="O291" s="35"/>
      <c r="P291" s="35"/>
      <c r="Q291" s="35"/>
      <c r="R291" s="35"/>
      <c r="S291" s="35"/>
      <c r="T291" s="36">
        <v>43840.758333333331</v>
      </c>
      <c r="U291" s="35"/>
      <c r="V291" s="35">
        <v>0</v>
      </c>
      <c r="W291" s="35"/>
      <c r="X291" s="35"/>
      <c r="Y291" s="35">
        <v>0</v>
      </c>
      <c r="Z291" s="35"/>
      <c r="AA291" s="35">
        <v>185</v>
      </c>
      <c r="AB291" s="35" t="s">
        <v>5999</v>
      </c>
      <c r="AC291" s="59" t="s">
        <v>5472</v>
      </c>
    </row>
    <row r="292" spans="1:29" ht="15.75" thickBot="1" x14ac:dyDescent="0.3">
      <c r="A292" s="58" t="s">
        <v>1927</v>
      </c>
      <c r="B292" s="38" t="s">
        <v>5473</v>
      </c>
      <c r="C292" s="38" t="s">
        <v>5468</v>
      </c>
      <c r="D292" s="38" t="s">
        <v>5862</v>
      </c>
      <c r="E292" s="38" t="s">
        <v>5997</v>
      </c>
      <c r="F292" s="38"/>
      <c r="G292" s="39">
        <v>43845.935416666667</v>
      </c>
      <c r="H292" s="40">
        <v>43846</v>
      </c>
      <c r="I292" s="38"/>
      <c r="J292" s="38" t="s">
        <v>34</v>
      </c>
      <c r="K292" s="38" t="s">
        <v>5998</v>
      </c>
      <c r="L292" s="38" t="s">
        <v>5461</v>
      </c>
      <c r="M292" s="38"/>
      <c r="N292" s="38" t="s">
        <v>5765</v>
      </c>
      <c r="O292" s="38"/>
      <c r="P292" s="38"/>
      <c r="Q292" s="38"/>
      <c r="R292" s="38"/>
      <c r="S292" s="38"/>
      <c r="T292" s="39">
        <v>43845.986111111109</v>
      </c>
      <c r="U292" s="38"/>
      <c r="V292" s="38">
        <v>0</v>
      </c>
      <c r="W292" s="38"/>
      <c r="X292" s="38">
        <v>73</v>
      </c>
      <c r="Y292" s="38" t="s">
        <v>6000</v>
      </c>
      <c r="Z292" s="38" t="s">
        <v>5482</v>
      </c>
      <c r="AA292" s="38"/>
      <c r="AB292" s="38">
        <v>0</v>
      </c>
      <c r="AC292" s="60"/>
    </row>
    <row r="293" spans="1:29" ht="15.75" thickBot="1" x14ac:dyDescent="0.3">
      <c r="A293" s="57" t="s">
        <v>2274</v>
      </c>
      <c r="B293" s="35" t="s">
        <v>5473</v>
      </c>
      <c r="C293" s="35" t="s">
        <v>5468</v>
      </c>
      <c r="D293" s="35" t="s">
        <v>5862</v>
      </c>
      <c r="E293" s="35" t="s">
        <v>5997</v>
      </c>
      <c r="F293" s="35"/>
      <c r="G293" s="36">
        <v>43847.529166666667</v>
      </c>
      <c r="H293" s="37">
        <v>43848</v>
      </c>
      <c r="I293" s="35"/>
      <c r="J293" s="35" t="s">
        <v>34</v>
      </c>
      <c r="K293" s="35" t="s">
        <v>5998</v>
      </c>
      <c r="L293" s="35" t="s">
        <v>5461</v>
      </c>
      <c r="M293" s="35"/>
      <c r="N293" s="35" t="s">
        <v>5765</v>
      </c>
      <c r="O293" s="35"/>
      <c r="P293" s="35"/>
      <c r="Q293" s="35"/>
      <c r="R293" s="35"/>
      <c r="S293" s="35"/>
      <c r="T293" s="36">
        <v>43847.543749999997</v>
      </c>
      <c r="U293" s="35"/>
      <c r="V293" s="35">
        <v>0</v>
      </c>
      <c r="W293" s="35"/>
      <c r="X293" s="35">
        <v>21</v>
      </c>
      <c r="Y293" s="35" t="s">
        <v>5797</v>
      </c>
      <c r="Z293" s="35" t="s">
        <v>5467</v>
      </c>
      <c r="AA293" s="35"/>
      <c r="AB293" s="35">
        <v>0</v>
      </c>
      <c r="AC293" s="59"/>
    </row>
    <row r="294" spans="1:29" ht="15.75" thickBot="1" x14ac:dyDescent="0.3">
      <c r="A294" s="58" t="s">
        <v>2823</v>
      </c>
      <c r="B294" s="38" t="s">
        <v>5473</v>
      </c>
      <c r="C294" s="38" t="s">
        <v>5468</v>
      </c>
      <c r="D294" s="38" t="s">
        <v>5862</v>
      </c>
      <c r="E294" s="38" t="s">
        <v>5997</v>
      </c>
      <c r="F294" s="38"/>
      <c r="G294" s="39">
        <v>43851.65902777778</v>
      </c>
      <c r="H294" s="40">
        <v>43852</v>
      </c>
      <c r="I294" s="38"/>
      <c r="J294" s="38" t="s">
        <v>34</v>
      </c>
      <c r="K294" s="38" t="s">
        <v>5998</v>
      </c>
      <c r="L294" s="38" t="s">
        <v>5461</v>
      </c>
      <c r="M294" s="38"/>
      <c r="N294" s="38" t="s">
        <v>5765</v>
      </c>
      <c r="O294" s="38"/>
      <c r="P294" s="38"/>
      <c r="Q294" s="38"/>
      <c r="R294" s="38"/>
      <c r="S294" s="38"/>
      <c r="T294" s="39">
        <v>43852.677777777775</v>
      </c>
      <c r="U294" s="38"/>
      <c r="V294" s="38">
        <v>0</v>
      </c>
      <c r="W294" s="38"/>
      <c r="X294" s="38">
        <v>1467</v>
      </c>
      <c r="Y294" s="38" t="s">
        <v>6001</v>
      </c>
      <c r="Z294" s="38" t="s">
        <v>5467</v>
      </c>
      <c r="AA294" s="38"/>
      <c r="AB294" s="38">
        <v>0</v>
      </c>
      <c r="AC294" s="60"/>
    </row>
    <row r="295" spans="1:29" ht="15.75" thickBot="1" x14ac:dyDescent="0.3">
      <c r="A295" s="57" t="s">
        <v>3980</v>
      </c>
      <c r="B295" s="35" t="s">
        <v>5473</v>
      </c>
      <c r="C295" s="35" t="s">
        <v>5468</v>
      </c>
      <c r="D295" s="35" t="s">
        <v>5862</v>
      </c>
      <c r="E295" s="35" t="s">
        <v>6002</v>
      </c>
      <c r="F295" s="35"/>
      <c r="G295" s="36">
        <v>43859.475694444445</v>
      </c>
      <c r="H295" s="37">
        <v>43860</v>
      </c>
      <c r="I295" s="35"/>
      <c r="J295" s="35" t="s">
        <v>34</v>
      </c>
      <c r="K295" s="35" t="s">
        <v>6003</v>
      </c>
      <c r="L295" s="35" t="s">
        <v>5461</v>
      </c>
      <c r="M295" s="35"/>
      <c r="N295" s="35" t="s">
        <v>5747</v>
      </c>
      <c r="O295" s="35"/>
      <c r="P295" s="35"/>
      <c r="Q295" s="35"/>
      <c r="R295" s="35"/>
      <c r="S295" s="35"/>
      <c r="T295" s="36">
        <v>43859.737500000003</v>
      </c>
      <c r="U295" s="35"/>
      <c r="V295" s="35">
        <v>0</v>
      </c>
      <c r="W295" s="35"/>
      <c r="X295" s="35"/>
      <c r="Y295" s="35">
        <v>0</v>
      </c>
      <c r="Z295" s="35"/>
      <c r="AA295" s="35">
        <v>377</v>
      </c>
      <c r="AB295" s="35" t="s">
        <v>6004</v>
      </c>
      <c r="AC295" s="59" t="s">
        <v>5472</v>
      </c>
    </row>
    <row r="296" spans="1:29" ht="15.75" thickBot="1" x14ac:dyDescent="0.3">
      <c r="A296" s="58" t="s">
        <v>2277</v>
      </c>
      <c r="B296" s="38" t="s">
        <v>5473</v>
      </c>
      <c r="C296" s="38" t="s">
        <v>5468</v>
      </c>
      <c r="D296" s="38" t="s">
        <v>5862</v>
      </c>
      <c r="E296" s="38" t="s">
        <v>6005</v>
      </c>
      <c r="F296" s="38"/>
      <c r="G296" s="39">
        <v>43847.588888888888</v>
      </c>
      <c r="H296" s="40">
        <v>43848</v>
      </c>
      <c r="I296" s="38"/>
      <c r="J296" s="38" t="s">
        <v>34</v>
      </c>
      <c r="K296" s="38" t="s">
        <v>6006</v>
      </c>
      <c r="L296" s="38" t="s">
        <v>5461</v>
      </c>
      <c r="M296" s="38"/>
      <c r="N296" s="38" t="s">
        <v>5765</v>
      </c>
      <c r="O296" s="38"/>
      <c r="P296" s="38"/>
      <c r="Q296" s="38"/>
      <c r="R296" s="38"/>
      <c r="S296" s="38"/>
      <c r="T296" s="39">
        <v>43847.636111111111</v>
      </c>
      <c r="U296" s="38"/>
      <c r="V296" s="38">
        <v>0</v>
      </c>
      <c r="W296" s="38"/>
      <c r="X296" s="38"/>
      <c r="Y296" s="38">
        <v>0</v>
      </c>
      <c r="Z296" s="38"/>
      <c r="AA296" s="38">
        <v>68</v>
      </c>
      <c r="AB296" s="38" t="s">
        <v>6007</v>
      </c>
      <c r="AC296" s="60" t="s">
        <v>5485</v>
      </c>
    </row>
    <row r="297" spans="1:29" ht="15.75" thickBot="1" x14ac:dyDescent="0.3">
      <c r="A297" s="57" t="s">
        <v>3269</v>
      </c>
      <c r="B297" s="35" t="s">
        <v>5473</v>
      </c>
      <c r="C297" s="35" t="s">
        <v>5468</v>
      </c>
      <c r="D297" s="35" t="s">
        <v>5862</v>
      </c>
      <c r="E297" s="35" t="s">
        <v>6005</v>
      </c>
      <c r="F297" s="35"/>
      <c r="G297" s="36">
        <v>43853.688194444447</v>
      </c>
      <c r="H297" s="37">
        <v>43853</v>
      </c>
      <c r="I297" s="35"/>
      <c r="J297" s="35" t="s">
        <v>34</v>
      </c>
      <c r="K297" s="35" t="s">
        <v>6006</v>
      </c>
      <c r="L297" s="35" t="s">
        <v>5461</v>
      </c>
      <c r="M297" s="35"/>
      <c r="N297" s="35" t="s">
        <v>5765</v>
      </c>
      <c r="O297" s="35"/>
      <c r="P297" s="35"/>
      <c r="Q297" s="35"/>
      <c r="R297" s="35"/>
      <c r="S297" s="35"/>
      <c r="T297" s="36">
        <v>43853.689583333333</v>
      </c>
      <c r="U297" s="35"/>
      <c r="V297" s="35">
        <v>0</v>
      </c>
      <c r="W297" s="35"/>
      <c r="X297" s="35"/>
      <c r="Y297" s="35">
        <v>0</v>
      </c>
      <c r="Z297" s="35"/>
      <c r="AA297" s="35">
        <v>2</v>
      </c>
      <c r="AB297" s="43">
        <v>462962962.96296</v>
      </c>
      <c r="AC297" s="59" t="s">
        <v>5472</v>
      </c>
    </row>
    <row r="298" spans="1:29" ht="15.75" thickBot="1" x14ac:dyDescent="0.3">
      <c r="A298" s="58" t="s">
        <v>3569</v>
      </c>
      <c r="B298" s="38" t="s">
        <v>5473</v>
      </c>
      <c r="C298" s="38" t="s">
        <v>5468</v>
      </c>
      <c r="D298" s="38" t="s">
        <v>5862</v>
      </c>
      <c r="E298" s="38" t="s">
        <v>6005</v>
      </c>
      <c r="F298" s="38"/>
      <c r="G298" s="39">
        <v>43857.50277777778</v>
      </c>
      <c r="H298" s="40">
        <v>43857</v>
      </c>
      <c r="I298" s="38"/>
      <c r="J298" s="38" t="s">
        <v>34</v>
      </c>
      <c r="K298" s="38" t="s">
        <v>6006</v>
      </c>
      <c r="L298" s="38" t="s">
        <v>5461</v>
      </c>
      <c r="M298" s="38"/>
      <c r="N298" s="38" t="s">
        <v>5765</v>
      </c>
      <c r="O298" s="38"/>
      <c r="P298" s="38"/>
      <c r="Q298" s="38"/>
      <c r="R298" s="38"/>
      <c r="S298" s="38"/>
      <c r="T298" s="39">
        <v>43857.620138888888</v>
      </c>
      <c r="U298" s="38"/>
      <c r="V298" s="38">
        <v>0</v>
      </c>
      <c r="W298" s="38"/>
      <c r="X298" s="38"/>
      <c r="Y298" s="38">
        <v>0</v>
      </c>
      <c r="Z298" s="38"/>
      <c r="AA298" s="38">
        <v>169</v>
      </c>
      <c r="AB298" s="38" t="s">
        <v>5827</v>
      </c>
      <c r="AC298" s="60" t="s">
        <v>5472</v>
      </c>
    </row>
    <row r="299" spans="1:29" ht="15.75" thickBot="1" x14ac:dyDescent="0.3">
      <c r="A299" s="57" t="s">
        <v>3747</v>
      </c>
      <c r="B299" s="35" t="s">
        <v>5473</v>
      </c>
      <c r="C299" s="35" t="s">
        <v>5468</v>
      </c>
      <c r="D299" s="35" t="s">
        <v>5862</v>
      </c>
      <c r="E299" s="35" t="s">
        <v>6005</v>
      </c>
      <c r="F299" s="35"/>
      <c r="G299" s="36">
        <v>43858.469444444447</v>
      </c>
      <c r="H299" s="37">
        <v>43858</v>
      </c>
      <c r="I299" s="35"/>
      <c r="J299" s="35" t="s">
        <v>34</v>
      </c>
      <c r="K299" s="35" t="s">
        <v>6006</v>
      </c>
      <c r="L299" s="35" t="s">
        <v>5461</v>
      </c>
      <c r="M299" s="35"/>
      <c r="N299" s="35" t="s">
        <v>5765</v>
      </c>
      <c r="O299" s="35"/>
      <c r="P299" s="35"/>
      <c r="Q299" s="35"/>
      <c r="R299" s="35"/>
      <c r="S299" s="35"/>
      <c r="T299" s="36">
        <v>43858.470138888886</v>
      </c>
      <c r="U299" s="35"/>
      <c r="V299" s="35">
        <v>0</v>
      </c>
      <c r="W299" s="35"/>
      <c r="X299" s="35"/>
      <c r="Y299" s="35">
        <v>0</v>
      </c>
      <c r="Z299" s="35"/>
      <c r="AA299" s="35">
        <v>1</v>
      </c>
      <c r="AB299" s="43">
        <v>231481481.48148</v>
      </c>
      <c r="AC299" s="59" t="s">
        <v>5472</v>
      </c>
    </row>
    <row r="300" spans="1:29" ht="15.75" thickBot="1" x14ac:dyDescent="0.3">
      <c r="A300" s="58" t="s">
        <v>520</v>
      </c>
      <c r="B300" s="38" t="s">
        <v>5473</v>
      </c>
      <c r="C300" s="38" t="s">
        <v>5468</v>
      </c>
      <c r="D300" s="38" t="s">
        <v>5862</v>
      </c>
      <c r="E300" s="38" t="s">
        <v>6008</v>
      </c>
      <c r="F300" s="38"/>
      <c r="G300" s="39">
        <v>43838.589583333334</v>
      </c>
      <c r="H300" s="40">
        <v>43838</v>
      </c>
      <c r="I300" s="38"/>
      <c r="J300" s="38" t="s">
        <v>34</v>
      </c>
      <c r="K300" s="38" t="s">
        <v>6009</v>
      </c>
      <c r="L300" s="38" t="s">
        <v>5461</v>
      </c>
      <c r="M300" s="38"/>
      <c r="N300" s="38" t="s">
        <v>5765</v>
      </c>
      <c r="O300" s="38"/>
      <c r="P300" s="38"/>
      <c r="Q300" s="38"/>
      <c r="R300" s="38"/>
      <c r="S300" s="38"/>
      <c r="T300" s="39">
        <v>43838.677083333336</v>
      </c>
      <c r="U300" s="38"/>
      <c r="V300" s="38">
        <v>0</v>
      </c>
      <c r="W300" s="38"/>
      <c r="X300" s="38"/>
      <c r="Y300" s="38">
        <v>0</v>
      </c>
      <c r="Z300" s="38"/>
      <c r="AA300" s="38">
        <v>126</v>
      </c>
      <c r="AB300" s="38" t="s">
        <v>6010</v>
      </c>
      <c r="AC300" s="60" t="s">
        <v>5472</v>
      </c>
    </row>
    <row r="301" spans="1:29" ht="15.75" thickBot="1" x14ac:dyDescent="0.3">
      <c r="A301" s="57" t="s">
        <v>913</v>
      </c>
      <c r="B301" s="35" t="s">
        <v>5473</v>
      </c>
      <c r="C301" s="35" t="s">
        <v>5468</v>
      </c>
      <c r="D301" s="35" t="s">
        <v>5862</v>
      </c>
      <c r="E301" s="35" t="s">
        <v>6008</v>
      </c>
      <c r="F301" s="35"/>
      <c r="G301" s="36">
        <v>43843.651388888888</v>
      </c>
      <c r="H301" s="37">
        <v>43844</v>
      </c>
      <c r="I301" s="35"/>
      <c r="J301" s="35" t="s">
        <v>34</v>
      </c>
      <c r="K301" s="35" t="s">
        <v>6009</v>
      </c>
      <c r="L301" s="35" t="s">
        <v>5461</v>
      </c>
      <c r="M301" s="35"/>
      <c r="N301" s="35" t="s">
        <v>5765</v>
      </c>
      <c r="O301" s="35"/>
      <c r="P301" s="35"/>
      <c r="Q301" s="35"/>
      <c r="R301" s="35"/>
      <c r="S301" s="35"/>
      <c r="T301" s="36">
        <v>43844.318055555559</v>
      </c>
      <c r="U301" s="35"/>
      <c r="V301" s="35">
        <v>0</v>
      </c>
      <c r="W301" s="35"/>
      <c r="X301" s="35"/>
      <c r="Y301" s="35">
        <v>0</v>
      </c>
      <c r="Z301" s="35"/>
      <c r="AA301" s="35">
        <v>960</v>
      </c>
      <c r="AB301" s="35" t="s">
        <v>6011</v>
      </c>
      <c r="AC301" s="59" t="s">
        <v>5472</v>
      </c>
    </row>
    <row r="302" spans="1:29" ht="15.75" thickBot="1" x14ac:dyDescent="0.3">
      <c r="A302" s="58" t="s">
        <v>4004</v>
      </c>
      <c r="B302" s="38" t="s">
        <v>5473</v>
      </c>
      <c r="C302" s="38" t="s">
        <v>5468</v>
      </c>
      <c r="D302" s="38" t="s">
        <v>5862</v>
      </c>
      <c r="E302" s="38" t="s">
        <v>6008</v>
      </c>
      <c r="F302" s="38"/>
      <c r="G302" s="39">
        <v>43859.67291666667</v>
      </c>
      <c r="H302" s="40">
        <v>43860</v>
      </c>
      <c r="I302" s="38"/>
      <c r="J302" s="38" t="s">
        <v>34</v>
      </c>
      <c r="K302" s="38" t="s">
        <v>6009</v>
      </c>
      <c r="L302" s="38" t="s">
        <v>5461</v>
      </c>
      <c r="M302" s="38"/>
      <c r="N302" s="38" t="s">
        <v>5765</v>
      </c>
      <c r="O302" s="38"/>
      <c r="P302" s="38"/>
      <c r="Q302" s="38"/>
      <c r="R302" s="38"/>
      <c r="S302" s="38"/>
      <c r="T302" s="39">
        <v>43860.334722222222</v>
      </c>
      <c r="U302" s="38"/>
      <c r="V302" s="38">
        <v>0</v>
      </c>
      <c r="W302" s="38"/>
      <c r="X302" s="38"/>
      <c r="Y302" s="38">
        <v>0</v>
      </c>
      <c r="Z302" s="38"/>
      <c r="AA302" s="38">
        <v>953</v>
      </c>
      <c r="AB302" s="38" t="s">
        <v>5685</v>
      </c>
      <c r="AC302" s="60" t="s">
        <v>5472</v>
      </c>
    </row>
    <row r="303" spans="1:29" ht="15.75" thickBot="1" x14ac:dyDescent="0.3">
      <c r="A303" s="57" t="s">
        <v>1499</v>
      </c>
      <c r="B303" s="35" t="s">
        <v>5473</v>
      </c>
      <c r="C303" s="35" t="s">
        <v>5468</v>
      </c>
      <c r="D303" s="35" t="s">
        <v>5862</v>
      </c>
      <c r="E303" s="35" t="s">
        <v>6012</v>
      </c>
      <c r="F303" s="35"/>
      <c r="G303" s="36">
        <v>43844.746527777781</v>
      </c>
      <c r="H303" s="37">
        <v>43845</v>
      </c>
      <c r="I303" s="35"/>
      <c r="J303" s="35" t="s">
        <v>34</v>
      </c>
      <c r="K303" s="35" t="s">
        <v>6013</v>
      </c>
      <c r="L303" s="35" t="s">
        <v>5461</v>
      </c>
      <c r="M303" s="35"/>
      <c r="N303" s="35" t="s">
        <v>5747</v>
      </c>
      <c r="O303" s="35"/>
      <c r="P303" s="35"/>
      <c r="Q303" s="35"/>
      <c r="R303" s="35"/>
      <c r="S303" s="35"/>
      <c r="T303" s="36">
        <v>43845.335416666669</v>
      </c>
      <c r="U303" s="35"/>
      <c r="V303" s="35">
        <v>0</v>
      </c>
      <c r="W303" s="35"/>
      <c r="X303" s="35">
        <v>848</v>
      </c>
      <c r="Y303" s="35" t="s">
        <v>6014</v>
      </c>
      <c r="Z303" s="35" t="s">
        <v>5482</v>
      </c>
      <c r="AA303" s="35"/>
      <c r="AB303" s="35">
        <v>0</v>
      </c>
      <c r="AC303" s="59"/>
    </row>
    <row r="304" spans="1:29" ht="15.75" thickBot="1" x14ac:dyDescent="0.3">
      <c r="A304" s="58" t="s">
        <v>1849</v>
      </c>
      <c r="B304" s="38" t="s">
        <v>5473</v>
      </c>
      <c r="C304" s="38" t="s">
        <v>5468</v>
      </c>
      <c r="D304" s="38" t="s">
        <v>5862</v>
      </c>
      <c r="E304" s="38" t="s">
        <v>6012</v>
      </c>
      <c r="F304" s="38"/>
      <c r="G304" s="39">
        <v>43845.749305555553</v>
      </c>
      <c r="H304" s="40">
        <v>43846</v>
      </c>
      <c r="I304" s="38"/>
      <c r="J304" s="38" t="s">
        <v>34</v>
      </c>
      <c r="K304" s="38" t="s">
        <v>6013</v>
      </c>
      <c r="L304" s="38" t="s">
        <v>5461</v>
      </c>
      <c r="M304" s="38"/>
      <c r="N304" s="38" t="s">
        <v>5747</v>
      </c>
      <c r="O304" s="38"/>
      <c r="P304" s="38"/>
      <c r="Q304" s="38"/>
      <c r="R304" s="38"/>
      <c r="S304" s="38"/>
      <c r="T304" s="39">
        <v>43846.331250000003</v>
      </c>
      <c r="U304" s="38"/>
      <c r="V304" s="38">
        <v>0</v>
      </c>
      <c r="W304" s="38"/>
      <c r="X304" s="38"/>
      <c r="Y304" s="38">
        <v>0</v>
      </c>
      <c r="Z304" s="38"/>
      <c r="AA304" s="38">
        <v>838</v>
      </c>
      <c r="AB304" s="38" t="s">
        <v>6015</v>
      </c>
      <c r="AC304" s="60" t="s">
        <v>5485</v>
      </c>
    </row>
    <row r="305" spans="1:29" ht="15.75" thickBot="1" x14ac:dyDescent="0.3">
      <c r="A305" s="57" t="s">
        <v>2083</v>
      </c>
      <c r="B305" s="35" t="s">
        <v>5473</v>
      </c>
      <c r="C305" s="35" t="s">
        <v>5468</v>
      </c>
      <c r="D305" s="35" t="s">
        <v>5862</v>
      </c>
      <c r="E305" s="35" t="s">
        <v>6012</v>
      </c>
      <c r="F305" s="35"/>
      <c r="G305" s="36">
        <v>43847.338194444441</v>
      </c>
      <c r="H305" s="37">
        <v>43847</v>
      </c>
      <c r="I305" s="35"/>
      <c r="J305" s="35" t="s">
        <v>34</v>
      </c>
      <c r="K305" s="35" t="s">
        <v>6013</v>
      </c>
      <c r="L305" s="35" t="s">
        <v>5461</v>
      </c>
      <c r="M305" s="35"/>
      <c r="N305" s="35" t="s">
        <v>5747</v>
      </c>
      <c r="O305" s="35"/>
      <c r="P305" s="35"/>
      <c r="Q305" s="35"/>
      <c r="R305" s="35"/>
      <c r="S305" s="35"/>
      <c r="T305" s="36">
        <v>43847.34375</v>
      </c>
      <c r="U305" s="35"/>
      <c r="V305" s="35">
        <v>0</v>
      </c>
      <c r="W305" s="35"/>
      <c r="X305" s="35"/>
      <c r="Y305" s="35">
        <v>0</v>
      </c>
      <c r="Z305" s="35"/>
      <c r="AA305" s="35">
        <v>8</v>
      </c>
      <c r="AB305" s="35" t="s">
        <v>5478</v>
      </c>
      <c r="AC305" s="59" t="s">
        <v>5485</v>
      </c>
    </row>
    <row r="306" spans="1:29" ht="15.75" thickBot="1" x14ac:dyDescent="0.3">
      <c r="A306" s="58" t="s">
        <v>2952</v>
      </c>
      <c r="B306" s="38" t="s">
        <v>5473</v>
      </c>
      <c r="C306" s="38" t="s">
        <v>5468</v>
      </c>
      <c r="D306" s="38" t="s">
        <v>5862</v>
      </c>
      <c r="E306" s="38" t="s">
        <v>6012</v>
      </c>
      <c r="F306" s="38"/>
      <c r="G306" s="39">
        <v>43852.490277777775</v>
      </c>
      <c r="H306" s="40">
        <v>43852</v>
      </c>
      <c r="I306" s="38"/>
      <c r="J306" s="38" t="s">
        <v>34</v>
      </c>
      <c r="K306" s="38" t="s">
        <v>6013</v>
      </c>
      <c r="L306" s="38" t="s">
        <v>5461</v>
      </c>
      <c r="M306" s="38"/>
      <c r="N306" s="38" t="s">
        <v>5747</v>
      </c>
      <c r="O306" s="38"/>
      <c r="P306" s="38"/>
      <c r="Q306" s="38"/>
      <c r="R306" s="38"/>
      <c r="S306" s="38"/>
      <c r="T306" s="39">
        <v>43852.597916666666</v>
      </c>
      <c r="U306" s="38"/>
      <c r="V306" s="38">
        <v>0</v>
      </c>
      <c r="W306" s="38"/>
      <c r="X306" s="38">
        <v>155</v>
      </c>
      <c r="Y306" s="38" t="s">
        <v>6016</v>
      </c>
      <c r="Z306" s="38" t="s">
        <v>5573</v>
      </c>
      <c r="AA306" s="38"/>
      <c r="AB306" s="38">
        <v>0</v>
      </c>
      <c r="AC306" s="60"/>
    </row>
    <row r="307" spans="1:29" ht="15.75" thickBot="1" x14ac:dyDescent="0.3">
      <c r="A307" s="57" t="s">
        <v>3834</v>
      </c>
      <c r="B307" s="35" t="s">
        <v>5473</v>
      </c>
      <c r="C307" s="35" t="s">
        <v>5468</v>
      </c>
      <c r="D307" s="35" t="s">
        <v>5862</v>
      </c>
      <c r="E307" s="35" t="s">
        <v>6012</v>
      </c>
      <c r="F307" s="35"/>
      <c r="G307" s="36">
        <v>43858.680555555555</v>
      </c>
      <c r="H307" s="37">
        <v>43859</v>
      </c>
      <c r="I307" s="35"/>
      <c r="J307" s="35" t="s">
        <v>34</v>
      </c>
      <c r="K307" s="35" t="s">
        <v>6013</v>
      </c>
      <c r="L307" s="35" t="s">
        <v>5461</v>
      </c>
      <c r="M307" s="35"/>
      <c r="N307" s="35" t="s">
        <v>5747</v>
      </c>
      <c r="O307" s="35"/>
      <c r="P307" s="35"/>
      <c r="Q307" s="35"/>
      <c r="R307" s="35"/>
      <c r="S307" s="35"/>
      <c r="T307" s="36">
        <v>43859.283333333333</v>
      </c>
      <c r="U307" s="35"/>
      <c r="V307" s="35">
        <v>0</v>
      </c>
      <c r="W307" s="35"/>
      <c r="X307" s="35"/>
      <c r="Y307" s="35">
        <v>0</v>
      </c>
      <c r="Z307" s="35"/>
      <c r="AA307" s="35">
        <v>868</v>
      </c>
      <c r="AB307" s="35" t="s">
        <v>6017</v>
      </c>
      <c r="AC307" s="59" t="s">
        <v>5485</v>
      </c>
    </row>
    <row r="308" spans="1:29" ht="15.75" thickBot="1" x14ac:dyDescent="0.3">
      <c r="A308" s="58" t="s">
        <v>450</v>
      </c>
      <c r="B308" s="38" t="s">
        <v>5473</v>
      </c>
      <c r="C308" s="38" t="s">
        <v>5468</v>
      </c>
      <c r="D308" s="38" t="s">
        <v>5862</v>
      </c>
      <c r="E308" s="38" t="s">
        <v>6018</v>
      </c>
      <c r="F308" s="38"/>
      <c r="G308" s="39">
        <v>43838.382638888892</v>
      </c>
      <c r="H308" s="40">
        <v>43838</v>
      </c>
      <c r="I308" s="38"/>
      <c r="J308" s="38" t="s">
        <v>34</v>
      </c>
      <c r="K308" s="38" t="s">
        <v>6019</v>
      </c>
      <c r="L308" s="38" t="s">
        <v>5461</v>
      </c>
      <c r="M308" s="38"/>
      <c r="N308" s="38" t="s">
        <v>5747</v>
      </c>
      <c r="O308" s="38"/>
      <c r="P308" s="38"/>
      <c r="Q308" s="38"/>
      <c r="R308" s="38"/>
      <c r="S308" s="38"/>
      <c r="T308" s="39">
        <v>43838.586805555555</v>
      </c>
      <c r="U308" s="38"/>
      <c r="V308" s="38">
        <v>0</v>
      </c>
      <c r="W308" s="38"/>
      <c r="X308" s="38"/>
      <c r="Y308" s="38">
        <v>0</v>
      </c>
      <c r="Z308" s="38"/>
      <c r="AA308" s="38">
        <v>294</v>
      </c>
      <c r="AB308" s="38" t="s">
        <v>6020</v>
      </c>
      <c r="AC308" s="60" t="s">
        <v>5472</v>
      </c>
    </row>
    <row r="309" spans="1:29" ht="15.75" thickBot="1" x14ac:dyDescent="0.3">
      <c r="A309" s="57" t="s">
        <v>664</v>
      </c>
      <c r="B309" s="35" t="s">
        <v>5473</v>
      </c>
      <c r="C309" s="35" t="s">
        <v>5468</v>
      </c>
      <c r="D309" s="35" t="s">
        <v>5862</v>
      </c>
      <c r="E309" s="35" t="s">
        <v>6018</v>
      </c>
      <c r="F309" s="35"/>
      <c r="G309" s="36">
        <v>43839.632638888892</v>
      </c>
      <c r="H309" s="37">
        <v>43839</v>
      </c>
      <c r="I309" s="35"/>
      <c r="J309" s="35" t="s">
        <v>34</v>
      </c>
      <c r="K309" s="35" t="s">
        <v>6019</v>
      </c>
      <c r="L309" s="35" t="s">
        <v>5461</v>
      </c>
      <c r="M309" s="35"/>
      <c r="N309" s="35" t="s">
        <v>5747</v>
      </c>
      <c r="O309" s="35"/>
      <c r="P309" s="35"/>
      <c r="Q309" s="35"/>
      <c r="R309" s="35"/>
      <c r="S309" s="35"/>
      <c r="T309" s="36">
        <v>43839.652777777781</v>
      </c>
      <c r="U309" s="35"/>
      <c r="V309" s="35">
        <v>0</v>
      </c>
      <c r="W309" s="35"/>
      <c r="X309" s="35"/>
      <c r="Y309" s="35">
        <v>0</v>
      </c>
      <c r="Z309" s="35"/>
      <c r="AA309" s="35">
        <v>29</v>
      </c>
      <c r="AB309" s="35" t="s">
        <v>5507</v>
      </c>
      <c r="AC309" s="59" t="s">
        <v>5472</v>
      </c>
    </row>
    <row r="310" spans="1:29" ht="15.75" thickBot="1" x14ac:dyDescent="0.3">
      <c r="A310" s="58" t="s">
        <v>1014</v>
      </c>
      <c r="B310" s="38" t="s">
        <v>5473</v>
      </c>
      <c r="C310" s="38" t="s">
        <v>5468</v>
      </c>
      <c r="D310" s="38" t="s">
        <v>5862</v>
      </c>
      <c r="E310" s="38" t="s">
        <v>6021</v>
      </c>
      <c r="F310" s="38"/>
      <c r="G310" s="39">
        <v>43844.34652777778</v>
      </c>
      <c r="H310" s="40">
        <v>43844</v>
      </c>
      <c r="I310" s="38"/>
      <c r="J310" s="38" t="s">
        <v>34</v>
      </c>
      <c r="K310" s="38" t="s">
        <v>6022</v>
      </c>
      <c r="L310" s="38" t="s">
        <v>5461</v>
      </c>
      <c r="M310" s="38"/>
      <c r="N310" s="38" t="s">
        <v>5765</v>
      </c>
      <c r="O310" s="38"/>
      <c r="P310" s="38"/>
      <c r="Q310" s="38"/>
      <c r="R310" s="38"/>
      <c r="S310" s="38"/>
      <c r="T310" s="39">
        <v>43844.356249999997</v>
      </c>
      <c r="U310" s="38"/>
      <c r="V310" s="38">
        <v>0</v>
      </c>
      <c r="W310" s="38"/>
      <c r="X310" s="38">
        <v>14</v>
      </c>
      <c r="Y310" s="38" t="s">
        <v>5471</v>
      </c>
      <c r="Z310" s="38" t="s">
        <v>5482</v>
      </c>
      <c r="AA310" s="38"/>
      <c r="AB310" s="38">
        <v>0</v>
      </c>
      <c r="AC310" s="60"/>
    </row>
    <row r="311" spans="1:29" ht="15.75" thickBot="1" x14ac:dyDescent="0.3">
      <c r="A311" s="57" t="s">
        <v>2112</v>
      </c>
      <c r="B311" s="35" t="s">
        <v>5473</v>
      </c>
      <c r="C311" s="35" t="s">
        <v>5468</v>
      </c>
      <c r="D311" s="35" t="s">
        <v>5862</v>
      </c>
      <c r="E311" s="35" t="s">
        <v>6021</v>
      </c>
      <c r="F311" s="35"/>
      <c r="G311" s="36">
        <v>43847.338194444441</v>
      </c>
      <c r="H311" s="37">
        <v>43847</v>
      </c>
      <c r="I311" s="35"/>
      <c r="J311" s="35" t="s">
        <v>34</v>
      </c>
      <c r="K311" s="35" t="s">
        <v>6022</v>
      </c>
      <c r="L311" s="35" t="s">
        <v>5461</v>
      </c>
      <c r="M311" s="35"/>
      <c r="N311" s="35" t="s">
        <v>5765</v>
      </c>
      <c r="O311" s="35"/>
      <c r="P311" s="35"/>
      <c r="Q311" s="35"/>
      <c r="R311" s="35"/>
      <c r="S311" s="35"/>
      <c r="T311" s="36">
        <v>43847.347916666666</v>
      </c>
      <c r="U311" s="35"/>
      <c r="V311" s="35">
        <v>0</v>
      </c>
      <c r="W311" s="35"/>
      <c r="X311" s="35">
        <v>14</v>
      </c>
      <c r="Y311" s="35" t="s">
        <v>5471</v>
      </c>
      <c r="Z311" s="35" t="s">
        <v>5482</v>
      </c>
      <c r="AA311" s="35"/>
      <c r="AB311" s="35">
        <v>0</v>
      </c>
      <c r="AC311" s="59"/>
    </row>
    <row r="312" spans="1:29" ht="15.75" thickBot="1" x14ac:dyDescent="0.3">
      <c r="A312" s="58" t="s">
        <v>2616</v>
      </c>
      <c r="B312" s="38" t="s">
        <v>5473</v>
      </c>
      <c r="C312" s="38" t="s">
        <v>5468</v>
      </c>
      <c r="D312" s="38" t="s">
        <v>5862</v>
      </c>
      <c r="E312" s="38" t="s">
        <v>6021</v>
      </c>
      <c r="F312" s="38"/>
      <c r="G312" s="39">
        <v>43850.681944444441</v>
      </c>
      <c r="H312" s="40">
        <v>43851</v>
      </c>
      <c r="I312" s="38"/>
      <c r="J312" s="38" t="s">
        <v>34</v>
      </c>
      <c r="K312" s="38" t="s">
        <v>6022</v>
      </c>
      <c r="L312" s="38" t="s">
        <v>5461</v>
      </c>
      <c r="M312" s="38"/>
      <c r="N312" s="38" t="s">
        <v>5765</v>
      </c>
      <c r="O312" s="38"/>
      <c r="P312" s="38"/>
      <c r="Q312" s="38"/>
      <c r="R312" s="38"/>
      <c r="S312" s="38"/>
      <c r="T312" s="39">
        <v>43851.339583333334</v>
      </c>
      <c r="U312" s="38"/>
      <c r="V312" s="38">
        <v>0</v>
      </c>
      <c r="W312" s="38"/>
      <c r="X312" s="38">
        <v>849</v>
      </c>
      <c r="Y312" s="38" t="s">
        <v>6023</v>
      </c>
      <c r="Z312" s="38" t="s">
        <v>5467</v>
      </c>
      <c r="AA312" s="38">
        <v>98</v>
      </c>
      <c r="AB312" s="38" t="s">
        <v>6024</v>
      </c>
      <c r="AC312" s="60" t="s">
        <v>5485</v>
      </c>
    </row>
    <row r="313" spans="1:29" ht="15.75" thickBot="1" x14ac:dyDescent="0.3">
      <c r="A313" s="57" t="s">
        <v>3624</v>
      </c>
      <c r="B313" s="35" t="s">
        <v>5473</v>
      </c>
      <c r="C313" s="35" t="s">
        <v>5468</v>
      </c>
      <c r="D313" s="35" t="s">
        <v>5862</v>
      </c>
      <c r="E313" s="35" t="s">
        <v>6021</v>
      </c>
      <c r="F313" s="35"/>
      <c r="G313" s="36">
        <v>43857.626388888886</v>
      </c>
      <c r="H313" s="37">
        <v>43858</v>
      </c>
      <c r="I313" s="35"/>
      <c r="J313" s="35" t="s">
        <v>34</v>
      </c>
      <c r="K313" s="35" t="s">
        <v>6022</v>
      </c>
      <c r="L313" s="35" t="s">
        <v>5613</v>
      </c>
      <c r="M313" s="35"/>
      <c r="N313" s="35" t="s">
        <v>5765</v>
      </c>
      <c r="O313" s="35">
        <v>131718</v>
      </c>
      <c r="P313" s="36">
        <v>43857.645833333336</v>
      </c>
      <c r="Q313" s="36">
        <v>43858.35</v>
      </c>
      <c r="R313" s="35"/>
      <c r="S313" s="35"/>
      <c r="T313" s="36">
        <v>43858.35</v>
      </c>
      <c r="U313" s="35"/>
      <c r="V313" s="35">
        <v>0</v>
      </c>
      <c r="W313" s="35"/>
      <c r="X313" s="35"/>
      <c r="Y313" s="35">
        <v>0</v>
      </c>
      <c r="Z313" s="35"/>
      <c r="AA313" s="35">
        <v>1041</v>
      </c>
      <c r="AB313" s="35" t="s">
        <v>6025</v>
      </c>
      <c r="AC313" s="59" t="s">
        <v>5485</v>
      </c>
    </row>
    <row r="314" spans="1:29" ht="15.75" thickBot="1" x14ac:dyDescent="0.3">
      <c r="A314" s="58" t="s">
        <v>1178</v>
      </c>
      <c r="B314" s="38" t="s">
        <v>5473</v>
      </c>
      <c r="C314" s="38" t="s">
        <v>5468</v>
      </c>
      <c r="D314" s="38" t="s">
        <v>5862</v>
      </c>
      <c r="E314" s="38" t="s">
        <v>6026</v>
      </c>
      <c r="F314" s="38"/>
      <c r="G314" s="39">
        <v>43844.490972222222</v>
      </c>
      <c r="H314" s="40">
        <v>43845</v>
      </c>
      <c r="I314" s="38"/>
      <c r="J314" s="38" t="s">
        <v>34</v>
      </c>
      <c r="K314" s="38" t="s">
        <v>6027</v>
      </c>
      <c r="L314" s="38" t="s">
        <v>5461</v>
      </c>
      <c r="M314" s="38"/>
      <c r="N314" s="38" t="s">
        <v>5747</v>
      </c>
      <c r="O314" s="38"/>
      <c r="P314" s="38"/>
      <c r="Q314" s="38"/>
      <c r="R314" s="38"/>
      <c r="S314" s="38"/>
      <c r="T314" s="39">
        <v>43844.541666666664</v>
      </c>
      <c r="U314" s="38"/>
      <c r="V314" s="38">
        <v>0</v>
      </c>
      <c r="W314" s="38"/>
      <c r="X314" s="38">
        <v>73</v>
      </c>
      <c r="Y314" s="38" t="s">
        <v>6000</v>
      </c>
      <c r="Z314" s="38" t="s">
        <v>5482</v>
      </c>
      <c r="AA314" s="38"/>
      <c r="AB314" s="38">
        <v>0</v>
      </c>
      <c r="AC314" s="60"/>
    </row>
    <row r="315" spans="1:29" ht="15.75" thickBot="1" x14ac:dyDescent="0.3">
      <c r="A315" s="57" t="s">
        <v>3320</v>
      </c>
      <c r="B315" s="35" t="s">
        <v>5473</v>
      </c>
      <c r="C315" s="35" t="s">
        <v>5468</v>
      </c>
      <c r="D315" s="35" t="s">
        <v>5862</v>
      </c>
      <c r="E315" s="35" t="s">
        <v>6026</v>
      </c>
      <c r="F315" s="35"/>
      <c r="G315" s="36">
        <v>43854.369444444441</v>
      </c>
      <c r="H315" s="37">
        <v>43854</v>
      </c>
      <c r="I315" s="35"/>
      <c r="J315" s="35" t="s">
        <v>34</v>
      </c>
      <c r="K315" s="35" t="s">
        <v>6027</v>
      </c>
      <c r="L315" s="35" t="s">
        <v>5461</v>
      </c>
      <c r="M315" s="35"/>
      <c r="N315" s="35" t="s">
        <v>5747</v>
      </c>
      <c r="O315" s="35"/>
      <c r="P315" s="35"/>
      <c r="Q315" s="35"/>
      <c r="R315" s="35"/>
      <c r="S315" s="35"/>
      <c r="T315" s="36">
        <v>43854.479166666664</v>
      </c>
      <c r="U315" s="35"/>
      <c r="V315" s="35">
        <v>0</v>
      </c>
      <c r="W315" s="35"/>
      <c r="X315" s="35"/>
      <c r="Y315" s="35">
        <v>0</v>
      </c>
      <c r="Z315" s="35"/>
      <c r="AA315" s="35">
        <v>158</v>
      </c>
      <c r="AB315" s="35" t="s">
        <v>5866</v>
      </c>
      <c r="AC315" s="59" t="s">
        <v>5485</v>
      </c>
    </row>
    <row r="316" spans="1:29" ht="15.75" thickBot="1" x14ac:dyDescent="0.3">
      <c r="A316" s="58" t="s">
        <v>2765</v>
      </c>
      <c r="B316" s="38" t="s">
        <v>5473</v>
      </c>
      <c r="C316" s="38" t="s">
        <v>5468</v>
      </c>
      <c r="D316" s="38" t="s">
        <v>5862</v>
      </c>
      <c r="E316" s="38" t="s">
        <v>6028</v>
      </c>
      <c r="F316" s="38"/>
      <c r="G316" s="39">
        <v>43851.465277777781</v>
      </c>
      <c r="H316" s="40">
        <v>43851</v>
      </c>
      <c r="I316" s="38"/>
      <c r="J316" s="38" t="s">
        <v>34</v>
      </c>
      <c r="K316" s="38" t="s">
        <v>5910</v>
      </c>
      <c r="L316" s="38" t="s">
        <v>5461</v>
      </c>
      <c r="M316" s="38"/>
      <c r="N316" s="38" t="s">
        <v>5765</v>
      </c>
      <c r="O316" s="38"/>
      <c r="P316" s="38"/>
      <c r="Q316" s="38"/>
      <c r="R316" s="38"/>
      <c r="S316" s="38"/>
      <c r="T316" s="39">
        <v>43851.465277777781</v>
      </c>
      <c r="U316" s="38"/>
      <c r="V316" s="38">
        <v>0</v>
      </c>
      <c r="W316" s="38"/>
      <c r="X316" s="38"/>
      <c r="Y316" s="38">
        <v>0</v>
      </c>
      <c r="Z316" s="38"/>
      <c r="AA316" s="38">
        <v>0</v>
      </c>
      <c r="AB316" s="38">
        <v>0</v>
      </c>
      <c r="AC316" s="60" t="s">
        <v>5485</v>
      </c>
    </row>
    <row r="317" spans="1:29" ht="15.75" thickBot="1" x14ac:dyDescent="0.3">
      <c r="A317" s="57" t="s">
        <v>3210</v>
      </c>
      <c r="B317" s="35" t="s">
        <v>5473</v>
      </c>
      <c r="C317" s="35" t="s">
        <v>5468</v>
      </c>
      <c r="D317" s="35" t="s">
        <v>5862</v>
      </c>
      <c r="E317" s="35" t="s">
        <v>6028</v>
      </c>
      <c r="F317" s="35"/>
      <c r="G317" s="36">
        <v>43853.572222222225</v>
      </c>
      <c r="H317" s="37">
        <v>43853</v>
      </c>
      <c r="I317" s="35"/>
      <c r="J317" s="35" t="s">
        <v>34</v>
      </c>
      <c r="K317" s="35" t="s">
        <v>5910</v>
      </c>
      <c r="L317" s="35" t="s">
        <v>5461</v>
      </c>
      <c r="M317" s="35"/>
      <c r="N317" s="35" t="s">
        <v>5765</v>
      </c>
      <c r="O317" s="35"/>
      <c r="P317" s="35"/>
      <c r="Q317" s="35"/>
      <c r="R317" s="35"/>
      <c r="S317" s="35"/>
      <c r="T317" s="36">
        <v>43853.572916666664</v>
      </c>
      <c r="U317" s="35"/>
      <c r="V317" s="35">
        <v>0</v>
      </c>
      <c r="W317" s="35"/>
      <c r="X317" s="35"/>
      <c r="Y317" s="35">
        <v>0</v>
      </c>
      <c r="Z317" s="35"/>
      <c r="AA317" s="35">
        <v>1</v>
      </c>
      <c r="AB317" s="43">
        <v>231481481.48148</v>
      </c>
      <c r="AC317" s="59" t="s">
        <v>5472</v>
      </c>
    </row>
    <row r="318" spans="1:29" ht="15.75" thickBot="1" x14ac:dyDescent="0.3">
      <c r="A318" s="58" t="s">
        <v>511</v>
      </c>
      <c r="B318" s="38" t="s">
        <v>5473</v>
      </c>
      <c r="C318" s="38" t="s">
        <v>5468</v>
      </c>
      <c r="D318" s="38" t="s">
        <v>5862</v>
      </c>
      <c r="E318" s="38" t="s">
        <v>6029</v>
      </c>
      <c r="F318" s="38"/>
      <c r="G318" s="39">
        <v>43838.402083333334</v>
      </c>
      <c r="H318" s="40">
        <v>43838</v>
      </c>
      <c r="I318" s="38"/>
      <c r="J318" s="38" t="s">
        <v>34</v>
      </c>
      <c r="K318" s="38" t="s">
        <v>6030</v>
      </c>
      <c r="L318" s="38" t="s">
        <v>5461</v>
      </c>
      <c r="M318" s="38"/>
      <c r="N318" s="38" t="s">
        <v>5747</v>
      </c>
      <c r="O318" s="38"/>
      <c r="P318" s="38"/>
      <c r="Q318" s="38"/>
      <c r="R318" s="38"/>
      <c r="S318" s="38"/>
      <c r="T318" s="39">
        <v>43838.590277777781</v>
      </c>
      <c r="U318" s="38"/>
      <c r="V318" s="38">
        <v>0</v>
      </c>
      <c r="W318" s="38"/>
      <c r="X318" s="38">
        <v>271</v>
      </c>
      <c r="Y318" s="38" t="s">
        <v>6031</v>
      </c>
      <c r="Z318" s="38" t="s">
        <v>5482</v>
      </c>
      <c r="AA318" s="38"/>
      <c r="AB318" s="38">
        <v>0</v>
      </c>
      <c r="AC318" s="60"/>
    </row>
    <row r="319" spans="1:29" ht="15.75" thickBot="1" x14ac:dyDescent="0.3">
      <c r="A319" s="57" t="s">
        <v>1175</v>
      </c>
      <c r="B319" s="35" t="s">
        <v>5473</v>
      </c>
      <c r="C319" s="35" t="s">
        <v>5468</v>
      </c>
      <c r="D319" s="35" t="s">
        <v>5862</v>
      </c>
      <c r="E319" s="35" t="s">
        <v>6029</v>
      </c>
      <c r="F319" s="35"/>
      <c r="G319" s="36">
        <v>43844.490972222222</v>
      </c>
      <c r="H319" s="37">
        <v>43845</v>
      </c>
      <c r="I319" s="35"/>
      <c r="J319" s="35" t="s">
        <v>34</v>
      </c>
      <c r="K319" s="35" t="s">
        <v>6030</v>
      </c>
      <c r="L319" s="35" t="s">
        <v>5461</v>
      </c>
      <c r="M319" s="35"/>
      <c r="N319" s="35" t="s">
        <v>5747</v>
      </c>
      <c r="O319" s="35"/>
      <c r="P319" s="35"/>
      <c r="Q319" s="35"/>
      <c r="R319" s="35"/>
      <c r="S319" s="35"/>
      <c r="T319" s="36">
        <v>43845.34375</v>
      </c>
      <c r="U319" s="35"/>
      <c r="V319" s="35">
        <v>0</v>
      </c>
      <c r="W319" s="35"/>
      <c r="X319" s="35">
        <v>1228</v>
      </c>
      <c r="Y319" s="35" t="s">
        <v>6032</v>
      </c>
      <c r="Z319" s="35" t="s">
        <v>5482</v>
      </c>
      <c r="AA319" s="35"/>
      <c r="AB319" s="35">
        <v>0</v>
      </c>
      <c r="AC319" s="59"/>
    </row>
    <row r="320" spans="1:29" ht="15.75" thickBot="1" x14ac:dyDescent="0.3">
      <c r="A320" s="58" t="s">
        <v>3314</v>
      </c>
      <c r="B320" s="38" t="s">
        <v>5473</v>
      </c>
      <c r="C320" s="38" t="s">
        <v>5468</v>
      </c>
      <c r="D320" s="38" t="s">
        <v>5862</v>
      </c>
      <c r="E320" s="38" t="s">
        <v>6029</v>
      </c>
      <c r="F320" s="38"/>
      <c r="G320" s="39">
        <v>43854.368750000001</v>
      </c>
      <c r="H320" s="40">
        <v>43854</v>
      </c>
      <c r="I320" s="38"/>
      <c r="J320" s="38" t="s">
        <v>34</v>
      </c>
      <c r="K320" s="38" t="s">
        <v>6030</v>
      </c>
      <c r="L320" s="38" t="s">
        <v>5461</v>
      </c>
      <c r="M320" s="38"/>
      <c r="N320" s="38" t="s">
        <v>5747</v>
      </c>
      <c r="O320" s="38"/>
      <c r="P320" s="38"/>
      <c r="Q320" s="38"/>
      <c r="R320" s="38"/>
      <c r="S320" s="38"/>
      <c r="T320" s="39">
        <v>43854.484027777777</v>
      </c>
      <c r="U320" s="38"/>
      <c r="V320" s="38">
        <v>0</v>
      </c>
      <c r="W320" s="38"/>
      <c r="X320" s="38"/>
      <c r="Y320" s="38">
        <v>0</v>
      </c>
      <c r="Z320" s="38"/>
      <c r="AA320" s="38">
        <v>166</v>
      </c>
      <c r="AB320" s="38" t="s">
        <v>6033</v>
      </c>
      <c r="AC320" s="60" t="s">
        <v>5485</v>
      </c>
    </row>
    <row r="321" spans="1:29" ht="15.75" thickBot="1" x14ac:dyDescent="0.3">
      <c r="A321" s="57" t="s">
        <v>3792</v>
      </c>
      <c r="B321" s="35" t="s">
        <v>5473</v>
      </c>
      <c r="C321" s="35" t="s">
        <v>5468</v>
      </c>
      <c r="D321" s="35" t="s">
        <v>5862</v>
      </c>
      <c r="E321" s="35" t="s">
        <v>6029</v>
      </c>
      <c r="F321" s="35"/>
      <c r="G321" s="36">
        <v>43858.598611111112</v>
      </c>
      <c r="H321" s="37">
        <v>43859</v>
      </c>
      <c r="I321" s="35"/>
      <c r="J321" s="35" t="s">
        <v>34</v>
      </c>
      <c r="K321" s="35" t="s">
        <v>6030</v>
      </c>
      <c r="L321" s="35" t="s">
        <v>5461</v>
      </c>
      <c r="M321" s="35"/>
      <c r="N321" s="35" t="s">
        <v>5747</v>
      </c>
      <c r="O321" s="35"/>
      <c r="P321" s="35"/>
      <c r="Q321" s="35"/>
      <c r="R321" s="35"/>
      <c r="S321" s="35"/>
      <c r="T321" s="36">
        <v>43858.604166666664</v>
      </c>
      <c r="U321" s="35"/>
      <c r="V321" s="35">
        <v>0</v>
      </c>
      <c r="W321" s="35"/>
      <c r="X321" s="35"/>
      <c r="Y321" s="35">
        <v>0</v>
      </c>
      <c r="Z321" s="35"/>
      <c r="AA321" s="35">
        <v>8</v>
      </c>
      <c r="AB321" s="35" t="s">
        <v>5478</v>
      </c>
      <c r="AC321" s="59" t="s">
        <v>5472</v>
      </c>
    </row>
    <row r="322" spans="1:29" ht="15.75" thickBot="1" x14ac:dyDescent="0.3">
      <c r="A322" s="58" t="s">
        <v>2600</v>
      </c>
      <c r="B322" s="38" t="s">
        <v>5473</v>
      </c>
      <c r="C322" s="38" t="s">
        <v>5468</v>
      </c>
      <c r="D322" s="38" t="s">
        <v>5862</v>
      </c>
      <c r="E322" s="38" t="s">
        <v>6034</v>
      </c>
      <c r="F322" s="38"/>
      <c r="G322" s="39">
        <v>43850.619444444441</v>
      </c>
      <c r="H322" s="40">
        <v>43851</v>
      </c>
      <c r="I322" s="38"/>
      <c r="J322" s="38" t="s">
        <v>34</v>
      </c>
      <c r="K322" s="38" t="s">
        <v>6035</v>
      </c>
      <c r="L322" s="38" t="s">
        <v>5465</v>
      </c>
      <c r="M322" s="38"/>
      <c r="N322" s="38" t="s">
        <v>5747</v>
      </c>
      <c r="O322" s="38"/>
      <c r="P322" s="38"/>
      <c r="Q322" s="38"/>
      <c r="R322" s="38"/>
      <c r="S322" s="38"/>
      <c r="T322" s="39">
        <v>43851.335416666669</v>
      </c>
      <c r="U322" s="38"/>
      <c r="V322" s="38">
        <v>0</v>
      </c>
      <c r="W322" s="38"/>
      <c r="X322" s="38"/>
      <c r="Y322" s="38">
        <v>0</v>
      </c>
      <c r="Z322" s="38"/>
      <c r="AA322" s="38">
        <v>1031</v>
      </c>
      <c r="AB322" s="38" t="s">
        <v>6036</v>
      </c>
      <c r="AC322" s="60" t="s">
        <v>5472</v>
      </c>
    </row>
    <row r="323" spans="1:29" ht="15.75" thickBot="1" x14ac:dyDescent="0.3">
      <c r="A323" s="57" t="s">
        <v>3108</v>
      </c>
      <c r="B323" s="35" t="s">
        <v>5473</v>
      </c>
      <c r="C323" s="35" t="s">
        <v>5468</v>
      </c>
      <c r="D323" s="35" t="s">
        <v>5862</v>
      </c>
      <c r="E323" s="35" t="s">
        <v>6034</v>
      </c>
      <c r="F323" s="35"/>
      <c r="G323" s="36">
        <v>43853.368750000001</v>
      </c>
      <c r="H323" s="37">
        <v>43853</v>
      </c>
      <c r="I323" s="35"/>
      <c r="J323" s="35" t="s">
        <v>34</v>
      </c>
      <c r="K323" s="35" t="s">
        <v>6035</v>
      </c>
      <c r="L323" s="35" t="s">
        <v>5461</v>
      </c>
      <c r="M323" s="35"/>
      <c r="N323" s="35" t="s">
        <v>5747</v>
      </c>
      <c r="O323" s="35"/>
      <c r="P323" s="35"/>
      <c r="Q323" s="35"/>
      <c r="R323" s="35"/>
      <c r="S323" s="35"/>
      <c r="T323" s="36">
        <v>43853.395138888889</v>
      </c>
      <c r="U323" s="35"/>
      <c r="V323" s="35">
        <v>0</v>
      </c>
      <c r="W323" s="35"/>
      <c r="X323" s="35"/>
      <c r="Y323" s="35">
        <v>0</v>
      </c>
      <c r="Z323" s="35"/>
      <c r="AA323" s="35">
        <v>38</v>
      </c>
      <c r="AB323" s="35" t="s">
        <v>5529</v>
      </c>
      <c r="AC323" s="59" t="s">
        <v>5472</v>
      </c>
    </row>
    <row r="324" spans="1:29" ht="15.75" thickBot="1" x14ac:dyDescent="0.3">
      <c r="A324" s="58" t="s">
        <v>6037</v>
      </c>
      <c r="B324" s="38" t="s">
        <v>5473</v>
      </c>
      <c r="C324" s="38" t="s">
        <v>5468</v>
      </c>
      <c r="D324" s="38" t="s">
        <v>5862</v>
      </c>
      <c r="E324" s="38" t="s">
        <v>6038</v>
      </c>
      <c r="F324" s="38"/>
      <c r="G324" s="39">
        <v>43861.577777777777</v>
      </c>
      <c r="H324" s="40">
        <v>43864</v>
      </c>
      <c r="I324" s="38"/>
      <c r="J324" s="38" t="s">
        <v>34</v>
      </c>
      <c r="K324" s="38" t="s">
        <v>6039</v>
      </c>
      <c r="L324" s="38" t="s">
        <v>5461</v>
      </c>
      <c r="M324" s="38"/>
      <c r="N324" s="38" t="s">
        <v>5747</v>
      </c>
      <c r="O324" s="38"/>
      <c r="P324" s="38"/>
      <c r="Q324" s="38"/>
      <c r="R324" s="38"/>
      <c r="S324" s="38"/>
      <c r="T324" s="39">
        <v>43861.648611111108</v>
      </c>
      <c r="U324" s="38"/>
      <c r="V324" s="38">
        <v>0</v>
      </c>
      <c r="W324" s="38"/>
      <c r="X324" s="38"/>
      <c r="Y324" s="38">
        <v>0</v>
      </c>
      <c r="Z324" s="38"/>
      <c r="AA324" s="38">
        <v>102</v>
      </c>
      <c r="AB324" s="38" t="s">
        <v>6040</v>
      </c>
      <c r="AC324" s="60" t="s">
        <v>5472</v>
      </c>
    </row>
    <row r="325" spans="1:29" ht="15.75" thickBot="1" x14ac:dyDescent="0.3">
      <c r="A325" s="57" t="s">
        <v>3523</v>
      </c>
      <c r="B325" s="35" t="s">
        <v>5473</v>
      </c>
      <c r="C325" s="35" t="s">
        <v>5468</v>
      </c>
      <c r="D325" s="35" t="s">
        <v>5862</v>
      </c>
      <c r="E325" s="35" t="s">
        <v>6041</v>
      </c>
      <c r="F325" s="35"/>
      <c r="G325" s="35" t="s">
        <v>5981</v>
      </c>
      <c r="H325" s="37">
        <v>43857</v>
      </c>
      <c r="I325" s="35"/>
      <c r="J325" s="35" t="s">
        <v>34</v>
      </c>
      <c r="K325" s="35" t="s">
        <v>6042</v>
      </c>
      <c r="L325" s="35" t="s">
        <v>5461</v>
      </c>
      <c r="M325" s="35"/>
      <c r="N325" s="35" t="s">
        <v>5747</v>
      </c>
      <c r="O325" s="35"/>
      <c r="P325" s="35"/>
      <c r="Q325" s="35"/>
      <c r="R325" s="35"/>
      <c r="S325" s="35"/>
      <c r="T325" s="35" t="s">
        <v>5983</v>
      </c>
      <c r="U325" s="35"/>
      <c r="V325" s="35">
        <v>0</v>
      </c>
      <c r="W325" s="35"/>
      <c r="X325" s="35"/>
      <c r="Y325" s="35">
        <v>0</v>
      </c>
      <c r="Z325" s="35"/>
      <c r="AA325" s="35"/>
      <c r="AB325" s="35">
        <v>0</v>
      </c>
      <c r="AC325" s="59"/>
    </row>
    <row r="326" spans="1:29" ht="15.75" thickBot="1" x14ac:dyDescent="0.3">
      <c r="A326" s="58" t="s">
        <v>359</v>
      </c>
      <c r="B326" s="38" t="s">
        <v>5473</v>
      </c>
      <c r="C326" s="38" t="s">
        <v>5468</v>
      </c>
      <c r="D326" s="38" t="s">
        <v>5862</v>
      </c>
      <c r="E326" s="38" t="s">
        <v>6041</v>
      </c>
      <c r="F326" s="38"/>
      <c r="G326" s="39">
        <v>43837.396527777775</v>
      </c>
      <c r="H326" s="40">
        <v>43837</v>
      </c>
      <c r="I326" s="38"/>
      <c r="J326" s="38" t="s">
        <v>34</v>
      </c>
      <c r="K326" s="38" t="s">
        <v>6042</v>
      </c>
      <c r="L326" s="38" t="s">
        <v>5461</v>
      </c>
      <c r="M326" s="38"/>
      <c r="N326" s="38" t="s">
        <v>5747</v>
      </c>
      <c r="O326" s="38"/>
      <c r="P326" s="38"/>
      <c r="Q326" s="38"/>
      <c r="R326" s="38"/>
      <c r="S326" s="38"/>
      <c r="T326" s="39">
        <v>43837.625</v>
      </c>
      <c r="U326" s="38"/>
      <c r="V326" s="38">
        <v>0</v>
      </c>
      <c r="W326" s="38"/>
      <c r="X326" s="38"/>
      <c r="Y326" s="38">
        <v>0</v>
      </c>
      <c r="Z326" s="38"/>
      <c r="AA326" s="38">
        <v>329</v>
      </c>
      <c r="AB326" s="38" t="s">
        <v>6043</v>
      </c>
      <c r="AC326" s="60" t="s">
        <v>5472</v>
      </c>
    </row>
    <row r="327" spans="1:29" ht="15.75" thickBot="1" x14ac:dyDescent="0.3">
      <c r="A327" s="57" t="s">
        <v>777</v>
      </c>
      <c r="B327" s="35" t="s">
        <v>5473</v>
      </c>
      <c r="C327" s="35" t="s">
        <v>5468</v>
      </c>
      <c r="D327" s="35" t="s">
        <v>5862</v>
      </c>
      <c r="E327" s="35" t="s">
        <v>6041</v>
      </c>
      <c r="F327" s="35"/>
      <c r="G327" s="36">
        <v>43840.670138888891</v>
      </c>
      <c r="H327" s="37">
        <v>43843</v>
      </c>
      <c r="I327" s="35"/>
      <c r="J327" s="35" t="s">
        <v>34</v>
      </c>
      <c r="K327" s="35" t="s">
        <v>6042</v>
      </c>
      <c r="L327" s="35" t="s">
        <v>5461</v>
      </c>
      <c r="M327" s="35"/>
      <c r="N327" s="35" t="s">
        <v>5747</v>
      </c>
      <c r="O327" s="35"/>
      <c r="P327" s="35"/>
      <c r="Q327" s="35"/>
      <c r="R327" s="35"/>
      <c r="S327" s="35"/>
      <c r="T327" s="36">
        <v>43843.334722222222</v>
      </c>
      <c r="U327" s="35"/>
      <c r="V327" s="35">
        <v>0</v>
      </c>
      <c r="W327" s="35"/>
      <c r="X327" s="35"/>
      <c r="Y327" s="35">
        <v>0</v>
      </c>
      <c r="Z327" s="35"/>
      <c r="AA327" s="35">
        <v>3837</v>
      </c>
      <c r="AB327" s="35" t="s">
        <v>6044</v>
      </c>
      <c r="AC327" s="59" t="s">
        <v>5472</v>
      </c>
    </row>
    <row r="328" spans="1:29" ht="15.75" thickBot="1" x14ac:dyDescent="0.3">
      <c r="A328" s="58" t="s">
        <v>955</v>
      </c>
      <c r="B328" s="38" t="s">
        <v>5473</v>
      </c>
      <c r="C328" s="38" t="s">
        <v>5468</v>
      </c>
      <c r="D328" s="38" t="s">
        <v>5862</v>
      </c>
      <c r="E328" s="38" t="s">
        <v>6041</v>
      </c>
      <c r="F328" s="38"/>
      <c r="G328" s="39">
        <v>43844.348611111112</v>
      </c>
      <c r="H328" s="40">
        <v>43844</v>
      </c>
      <c r="I328" s="38"/>
      <c r="J328" s="38" t="s">
        <v>34</v>
      </c>
      <c r="K328" s="38" t="s">
        <v>6042</v>
      </c>
      <c r="L328" s="38" t="s">
        <v>5461</v>
      </c>
      <c r="M328" s="38"/>
      <c r="N328" s="38" t="s">
        <v>5747</v>
      </c>
      <c r="O328" s="38"/>
      <c r="P328" s="38"/>
      <c r="Q328" s="38"/>
      <c r="R328" s="38"/>
      <c r="S328" s="38"/>
      <c r="T328" s="39">
        <v>43844.355555555558</v>
      </c>
      <c r="U328" s="38"/>
      <c r="V328" s="38">
        <v>0</v>
      </c>
      <c r="W328" s="38"/>
      <c r="X328" s="38">
        <v>10</v>
      </c>
      <c r="Y328" s="38" t="s">
        <v>5572</v>
      </c>
      <c r="Z328" s="38" t="s">
        <v>5482</v>
      </c>
      <c r="AA328" s="38"/>
      <c r="AB328" s="38">
        <v>0</v>
      </c>
      <c r="AC328" s="60"/>
    </row>
    <row r="329" spans="1:29" ht="15.75" thickBot="1" x14ac:dyDescent="0.3">
      <c r="A329" s="57" t="s">
        <v>2263</v>
      </c>
      <c r="B329" s="35" t="s">
        <v>5473</v>
      </c>
      <c r="C329" s="35" t="s">
        <v>5468</v>
      </c>
      <c r="D329" s="35" t="s">
        <v>5862</v>
      </c>
      <c r="E329" s="35" t="s">
        <v>6041</v>
      </c>
      <c r="F329" s="35"/>
      <c r="G329" s="36">
        <v>43847.586805555555</v>
      </c>
      <c r="H329" s="37">
        <v>43850</v>
      </c>
      <c r="I329" s="35"/>
      <c r="J329" s="35" t="s">
        <v>34</v>
      </c>
      <c r="K329" s="35" t="s">
        <v>6042</v>
      </c>
      <c r="L329" s="35" t="s">
        <v>5461</v>
      </c>
      <c r="M329" s="35"/>
      <c r="N329" s="35" t="s">
        <v>5747</v>
      </c>
      <c r="O329" s="35"/>
      <c r="P329" s="35"/>
      <c r="Q329" s="35"/>
      <c r="R329" s="35"/>
      <c r="S329" s="35"/>
      <c r="T329" s="36">
        <v>43850.341666666667</v>
      </c>
      <c r="U329" s="35"/>
      <c r="V329" s="35">
        <v>0</v>
      </c>
      <c r="W329" s="35"/>
      <c r="X329" s="35">
        <v>3693</v>
      </c>
      <c r="Y329" s="35" t="s">
        <v>6045</v>
      </c>
      <c r="Z329" s="35" t="s">
        <v>5467</v>
      </c>
      <c r="AA329" s="35">
        <v>274</v>
      </c>
      <c r="AB329" s="35" t="s">
        <v>6046</v>
      </c>
      <c r="AC329" s="59" t="s">
        <v>5485</v>
      </c>
    </row>
    <row r="330" spans="1:29" ht="15.75" thickBot="1" x14ac:dyDescent="0.3">
      <c r="A330" s="58" t="s">
        <v>2534</v>
      </c>
      <c r="B330" s="38" t="s">
        <v>5473</v>
      </c>
      <c r="C330" s="38" t="s">
        <v>5468</v>
      </c>
      <c r="D330" s="38" t="s">
        <v>5862</v>
      </c>
      <c r="E330" s="38" t="s">
        <v>6041</v>
      </c>
      <c r="F330" s="38"/>
      <c r="G330" s="39">
        <v>43850.40347222222</v>
      </c>
      <c r="H330" s="40">
        <v>43852</v>
      </c>
      <c r="I330" s="38"/>
      <c r="J330" s="38" t="s">
        <v>34</v>
      </c>
      <c r="K330" s="38" t="s">
        <v>6042</v>
      </c>
      <c r="L330" s="38" t="s">
        <v>5461</v>
      </c>
      <c r="M330" s="38"/>
      <c r="N330" s="38" t="s">
        <v>5747</v>
      </c>
      <c r="O330" s="38"/>
      <c r="P330" s="38"/>
      <c r="Q330" s="38"/>
      <c r="R330" s="38"/>
      <c r="S330" s="38"/>
      <c r="T330" s="39">
        <v>43852.600694444445</v>
      </c>
      <c r="U330" s="38"/>
      <c r="V330" s="38">
        <v>0</v>
      </c>
      <c r="W330" s="38"/>
      <c r="X330" s="38"/>
      <c r="Y330" s="38">
        <v>0</v>
      </c>
      <c r="Z330" s="38"/>
      <c r="AA330" s="38">
        <v>3164</v>
      </c>
      <c r="AB330" s="38" t="s">
        <v>6047</v>
      </c>
      <c r="AC330" s="60" t="s">
        <v>5472</v>
      </c>
    </row>
    <row r="331" spans="1:29" ht="15.75" thickBot="1" x14ac:dyDescent="0.3">
      <c r="A331" s="57" t="s">
        <v>3126</v>
      </c>
      <c r="B331" s="35" t="s">
        <v>5473</v>
      </c>
      <c r="C331" s="35" t="s">
        <v>5468</v>
      </c>
      <c r="D331" s="35" t="s">
        <v>5862</v>
      </c>
      <c r="E331" s="35" t="s">
        <v>6041</v>
      </c>
      <c r="F331" s="35"/>
      <c r="G331" s="36">
        <v>43853.369444444441</v>
      </c>
      <c r="H331" s="37">
        <v>43854</v>
      </c>
      <c r="I331" s="35"/>
      <c r="J331" s="35" t="s">
        <v>34</v>
      </c>
      <c r="K331" s="35" t="s">
        <v>6042</v>
      </c>
      <c r="L331" s="35" t="s">
        <v>5461</v>
      </c>
      <c r="M331" s="35"/>
      <c r="N331" s="35" t="s">
        <v>5747</v>
      </c>
      <c r="O331" s="35"/>
      <c r="P331" s="35"/>
      <c r="Q331" s="35"/>
      <c r="R331" s="35"/>
      <c r="S331" s="35"/>
      <c r="T331" s="36">
        <v>43853.581944444442</v>
      </c>
      <c r="U331" s="35"/>
      <c r="V331" s="35">
        <v>0</v>
      </c>
      <c r="W331" s="35"/>
      <c r="X331" s="35"/>
      <c r="Y331" s="35">
        <v>0</v>
      </c>
      <c r="Z331" s="35"/>
      <c r="AA331" s="35">
        <v>306</v>
      </c>
      <c r="AB331" s="35" t="s">
        <v>6048</v>
      </c>
      <c r="AC331" s="59" t="s">
        <v>5472</v>
      </c>
    </row>
    <row r="332" spans="1:29" ht="15.75" thickBot="1" x14ac:dyDescent="0.3">
      <c r="A332" s="58" t="s">
        <v>3702</v>
      </c>
      <c r="B332" s="38" t="s">
        <v>5473</v>
      </c>
      <c r="C332" s="38" t="s">
        <v>5468</v>
      </c>
      <c r="D332" s="38" t="s">
        <v>5862</v>
      </c>
      <c r="E332" s="38" t="s">
        <v>6041</v>
      </c>
      <c r="F332" s="38"/>
      <c r="G332" s="39">
        <v>43858.368750000001</v>
      </c>
      <c r="H332" s="40">
        <v>43858</v>
      </c>
      <c r="I332" s="38"/>
      <c r="J332" s="38" t="s">
        <v>34</v>
      </c>
      <c r="K332" s="38" t="s">
        <v>6042</v>
      </c>
      <c r="L332" s="38" t="s">
        <v>5461</v>
      </c>
      <c r="M332" s="38"/>
      <c r="N332" s="38" t="s">
        <v>5747</v>
      </c>
      <c r="O332" s="38"/>
      <c r="P332" s="38"/>
      <c r="Q332" s="38"/>
      <c r="R332" s="38"/>
      <c r="S332" s="38"/>
      <c r="T332" s="39">
        <v>43858.383333333331</v>
      </c>
      <c r="U332" s="38"/>
      <c r="V332" s="38">
        <v>0</v>
      </c>
      <c r="W332" s="38"/>
      <c r="X332" s="38"/>
      <c r="Y332" s="38">
        <v>0</v>
      </c>
      <c r="Z332" s="38"/>
      <c r="AA332" s="38">
        <v>21</v>
      </c>
      <c r="AB332" s="38" t="s">
        <v>5797</v>
      </c>
      <c r="AC332" s="60" t="s">
        <v>5472</v>
      </c>
    </row>
    <row r="333" spans="1:29" ht="15.75" thickBot="1" x14ac:dyDescent="0.3">
      <c r="A333" s="57" t="s">
        <v>3804</v>
      </c>
      <c r="B333" s="35" t="s">
        <v>5473</v>
      </c>
      <c r="C333" s="35" t="s">
        <v>5468</v>
      </c>
      <c r="D333" s="35" t="s">
        <v>5862</v>
      </c>
      <c r="E333" s="35" t="s">
        <v>6041</v>
      </c>
      <c r="F333" s="35"/>
      <c r="G333" s="36">
        <v>43858.640277777777</v>
      </c>
      <c r="H333" s="37">
        <v>43859</v>
      </c>
      <c r="I333" s="35"/>
      <c r="J333" s="35" t="s">
        <v>34</v>
      </c>
      <c r="K333" s="35" t="s">
        <v>6042</v>
      </c>
      <c r="L333" s="35" t="s">
        <v>5461</v>
      </c>
      <c r="M333" s="35"/>
      <c r="N333" s="35" t="s">
        <v>5747</v>
      </c>
      <c r="O333" s="35"/>
      <c r="P333" s="35"/>
      <c r="Q333" s="35"/>
      <c r="R333" s="35"/>
      <c r="S333" s="35"/>
      <c r="T333" s="36">
        <v>43859.333333333336</v>
      </c>
      <c r="U333" s="35"/>
      <c r="V333" s="35">
        <v>0</v>
      </c>
      <c r="W333" s="35"/>
      <c r="X333" s="35">
        <v>971</v>
      </c>
      <c r="Y333" s="35" t="s">
        <v>6049</v>
      </c>
      <c r="Z333" s="35" t="s">
        <v>5482</v>
      </c>
      <c r="AA333" s="35">
        <v>27</v>
      </c>
      <c r="AB333" s="35" t="s">
        <v>5614</v>
      </c>
      <c r="AC333" s="59" t="s">
        <v>5485</v>
      </c>
    </row>
    <row r="334" spans="1:29" ht="15.75" thickBot="1" x14ac:dyDescent="0.3">
      <c r="A334" s="58" t="s">
        <v>4071</v>
      </c>
      <c r="B334" s="38" t="s">
        <v>5473</v>
      </c>
      <c r="C334" s="38" t="s">
        <v>5468</v>
      </c>
      <c r="D334" s="38" t="s">
        <v>5862</v>
      </c>
      <c r="E334" s="38" t="s">
        <v>6041</v>
      </c>
      <c r="F334" s="38"/>
      <c r="G334" s="39">
        <v>43860.370138888888</v>
      </c>
      <c r="H334" s="40">
        <v>43860</v>
      </c>
      <c r="I334" s="38"/>
      <c r="J334" s="38" t="s">
        <v>34</v>
      </c>
      <c r="K334" s="38" t="s">
        <v>6042</v>
      </c>
      <c r="L334" s="38" t="s">
        <v>5461</v>
      </c>
      <c r="M334" s="38"/>
      <c r="N334" s="38" t="s">
        <v>5747</v>
      </c>
      <c r="O334" s="38"/>
      <c r="P334" s="38"/>
      <c r="Q334" s="38"/>
      <c r="R334" s="38"/>
      <c r="S334" s="38"/>
      <c r="T334" s="39">
        <v>43860.586805555555</v>
      </c>
      <c r="U334" s="38"/>
      <c r="V334" s="38">
        <v>0</v>
      </c>
      <c r="W334" s="38"/>
      <c r="X334" s="38"/>
      <c r="Y334" s="38">
        <v>0</v>
      </c>
      <c r="Z334" s="38"/>
      <c r="AA334" s="38">
        <v>312</v>
      </c>
      <c r="AB334" s="38" t="s">
        <v>6050</v>
      </c>
      <c r="AC334" s="60" t="s">
        <v>5472</v>
      </c>
    </row>
    <row r="335" spans="1:29" ht="15.75" thickBot="1" x14ac:dyDescent="0.3">
      <c r="A335" s="57" t="s">
        <v>230</v>
      </c>
      <c r="B335" s="35" t="s">
        <v>5473</v>
      </c>
      <c r="C335" s="35" t="s">
        <v>5468</v>
      </c>
      <c r="D335" s="35" t="s">
        <v>5862</v>
      </c>
      <c r="E335" s="35" t="s">
        <v>6051</v>
      </c>
      <c r="F335" s="35"/>
      <c r="G335" s="36">
        <v>43832.604166666664</v>
      </c>
      <c r="H335" s="37">
        <v>43833</v>
      </c>
      <c r="I335" s="35"/>
      <c r="J335" s="35" t="s">
        <v>34</v>
      </c>
      <c r="K335" s="35" t="s">
        <v>6052</v>
      </c>
      <c r="L335" s="35" t="s">
        <v>5461</v>
      </c>
      <c r="M335" s="35"/>
      <c r="N335" s="35" t="s">
        <v>5765</v>
      </c>
      <c r="O335" s="35"/>
      <c r="P335" s="35"/>
      <c r="Q335" s="35"/>
      <c r="R335" s="35"/>
      <c r="S335" s="35"/>
      <c r="T335" s="36">
        <v>43833.332638888889</v>
      </c>
      <c r="U335" s="35"/>
      <c r="V335" s="35">
        <v>0</v>
      </c>
      <c r="W335" s="35"/>
      <c r="X335" s="35">
        <v>1049</v>
      </c>
      <c r="Y335" s="35" t="s">
        <v>6053</v>
      </c>
      <c r="Z335" s="35" t="s">
        <v>5482</v>
      </c>
      <c r="AA335" s="35"/>
      <c r="AB335" s="35">
        <v>0</v>
      </c>
      <c r="AC335" s="59"/>
    </row>
    <row r="336" spans="1:29" ht="15.75" thickBot="1" x14ac:dyDescent="0.3">
      <c r="A336" s="58" t="s">
        <v>1441</v>
      </c>
      <c r="B336" s="38" t="s">
        <v>5473</v>
      </c>
      <c r="C336" s="38" t="s">
        <v>5468</v>
      </c>
      <c r="D336" s="38" t="s">
        <v>5862</v>
      </c>
      <c r="E336" s="38" t="s">
        <v>6051</v>
      </c>
      <c r="F336" s="38"/>
      <c r="G336" s="39">
        <v>43844.707638888889</v>
      </c>
      <c r="H336" s="40">
        <v>43845</v>
      </c>
      <c r="I336" s="38"/>
      <c r="J336" s="38" t="s">
        <v>34</v>
      </c>
      <c r="K336" s="38" t="s">
        <v>6052</v>
      </c>
      <c r="L336" s="38" t="s">
        <v>5461</v>
      </c>
      <c r="M336" s="38"/>
      <c r="N336" s="38" t="s">
        <v>5765</v>
      </c>
      <c r="O336" s="38"/>
      <c r="P336" s="38"/>
      <c r="Q336" s="38"/>
      <c r="R336" s="38"/>
      <c r="S336" s="38"/>
      <c r="T336" s="39">
        <v>43845.334722222222</v>
      </c>
      <c r="U336" s="38"/>
      <c r="V336" s="38">
        <v>0</v>
      </c>
      <c r="W336" s="38"/>
      <c r="X336" s="38">
        <v>903</v>
      </c>
      <c r="Y336" s="38" t="s">
        <v>6054</v>
      </c>
      <c r="Z336" s="38" t="s">
        <v>5482</v>
      </c>
      <c r="AA336" s="38"/>
      <c r="AB336" s="38">
        <v>0</v>
      </c>
      <c r="AC336" s="60"/>
    </row>
    <row r="337" spans="1:29" ht="15.75" thickBot="1" x14ac:dyDescent="0.3">
      <c r="A337" s="57" t="s">
        <v>1734</v>
      </c>
      <c r="B337" s="35" t="s">
        <v>5473</v>
      </c>
      <c r="C337" s="35" t="s">
        <v>5468</v>
      </c>
      <c r="D337" s="35" t="s">
        <v>5862</v>
      </c>
      <c r="E337" s="35" t="s">
        <v>6051</v>
      </c>
      <c r="F337" s="35"/>
      <c r="G337" s="36">
        <v>43845.723611111112</v>
      </c>
      <c r="H337" s="37">
        <v>43846</v>
      </c>
      <c r="I337" s="35"/>
      <c r="J337" s="35" t="s">
        <v>34</v>
      </c>
      <c r="K337" s="35" t="s">
        <v>6052</v>
      </c>
      <c r="L337" s="35" t="s">
        <v>5461</v>
      </c>
      <c r="M337" s="35"/>
      <c r="N337" s="35" t="s">
        <v>5765</v>
      </c>
      <c r="O337" s="35"/>
      <c r="P337" s="35"/>
      <c r="Q337" s="35"/>
      <c r="R337" s="35"/>
      <c r="S337" s="35"/>
      <c r="T337" s="36">
        <v>43846.336111111108</v>
      </c>
      <c r="U337" s="35"/>
      <c r="V337" s="35">
        <v>0</v>
      </c>
      <c r="W337" s="35"/>
      <c r="X337" s="35">
        <v>882</v>
      </c>
      <c r="Y337" s="35" t="s">
        <v>5665</v>
      </c>
      <c r="Z337" s="35" t="s">
        <v>5482</v>
      </c>
      <c r="AA337" s="35"/>
      <c r="AB337" s="35">
        <v>0</v>
      </c>
      <c r="AC337" s="59"/>
    </row>
    <row r="338" spans="1:29" ht="15.75" thickBot="1" x14ac:dyDescent="0.3">
      <c r="A338" s="58" t="s">
        <v>505</v>
      </c>
      <c r="B338" s="38" t="s">
        <v>5473</v>
      </c>
      <c r="C338" s="38" t="s">
        <v>5468</v>
      </c>
      <c r="D338" s="38" t="s">
        <v>5862</v>
      </c>
      <c r="E338" s="38" t="s">
        <v>6055</v>
      </c>
      <c r="F338" s="38"/>
      <c r="G338" s="39">
        <v>43838.498611111114</v>
      </c>
      <c r="H338" s="40">
        <v>43838</v>
      </c>
      <c r="I338" s="38"/>
      <c r="J338" s="38" t="s">
        <v>34</v>
      </c>
      <c r="K338" s="38" t="s">
        <v>6056</v>
      </c>
      <c r="L338" s="38" t="s">
        <v>5461</v>
      </c>
      <c r="M338" s="38"/>
      <c r="N338" s="38" t="s">
        <v>5765</v>
      </c>
      <c r="O338" s="38"/>
      <c r="P338" s="38"/>
      <c r="Q338" s="38"/>
      <c r="R338" s="38"/>
      <c r="S338" s="38"/>
      <c r="T338" s="39">
        <v>43838.602777777778</v>
      </c>
      <c r="U338" s="38"/>
      <c r="V338" s="38">
        <v>0</v>
      </c>
      <c r="W338" s="38"/>
      <c r="X338" s="38"/>
      <c r="Y338" s="38">
        <v>0</v>
      </c>
      <c r="Z338" s="38"/>
      <c r="AA338" s="38">
        <v>150</v>
      </c>
      <c r="AB338" s="38" t="s">
        <v>5901</v>
      </c>
      <c r="AC338" s="60" t="s">
        <v>5472</v>
      </c>
    </row>
    <row r="339" spans="1:29" ht="15.75" thickBot="1" x14ac:dyDescent="0.3">
      <c r="A339" s="57" t="s">
        <v>816</v>
      </c>
      <c r="B339" s="35" t="s">
        <v>5473</v>
      </c>
      <c r="C339" s="35" t="s">
        <v>5468</v>
      </c>
      <c r="D339" s="35" t="s">
        <v>5862</v>
      </c>
      <c r="E339" s="35" t="s">
        <v>6055</v>
      </c>
      <c r="F339" s="35"/>
      <c r="G339" s="36">
        <v>43843.382638888892</v>
      </c>
      <c r="H339" s="37">
        <v>43844</v>
      </c>
      <c r="I339" s="35"/>
      <c r="J339" s="35" t="s">
        <v>34</v>
      </c>
      <c r="K339" s="35" t="s">
        <v>6056</v>
      </c>
      <c r="L339" s="35" t="s">
        <v>5461</v>
      </c>
      <c r="M339" s="35"/>
      <c r="N339" s="35" t="s">
        <v>5765</v>
      </c>
      <c r="O339" s="35"/>
      <c r="P339" s="35"/>
      <c r="Q339" s="35"/>
      <c r="R339" s="35"/>
      <c r="S339" s="35"/>
      <c r="T339" s="36">
        <v>43843.65625</v>
      </c>
      <c r="U339" s="35"/>
      <c r="V339" s="35">
        <v>0</v>
      </c>
      <c r="W339" s="35"/>
      <c r="X339" s="35"/>
      <c r="Y339" s="35">
        <v>0</v>
      </c>
      <c r="Z339" s="35"/>
      <c r="AA339" s="35">
        <v>394</v>
      </c>
      <c r="AB339" s="35" t="s">
        <v>6057</v>
      </c>
      <c r="AC339" s="59" t="s">
        <v>5472</v>
      </c>
    </row>
    <row r="340" spans="1:29" ht="15.75" thickBot="1" x14ac:dyDescent="0.3">
      <c r="A340" s="58" t="s">
        <v>1653</v>
      </c>
      <c r="B340" s="38" t="s">
        <v>5473</v>
      </c>
      <c r="C340" s="38" t="s">
        <v>5468</v>
      </c>
      <c r="D340" s="38" t="s">
        <v>5862</v>
      </c>
      <c r="E340" s="38" t="s">
        <v>6058</v>
      </c>
      <c r="F340" s="38"/>
      <c r="G340" s="39">
        <v>43845.388194444444</v>
      </c>
      <c r="H340" s="40">
        <v>43846</v>
      </c>
      <c r="I340" s="38"/>
      <c r="J340" s="38" t="s">
        <v>34</v>
      </c>
      <c r="K340" s="38" t="s">
        <v>6059</v>
      </c>
      <c r="L340" s="38" t="s">
        <v>5461</v>
      </c>
      <c r="M340" s="38"/>
      <c r="N340" s="38" t="s">
        <v>5765</v>
      </c>
      <c r="O340" s="38"/>
      <c r="P340" s="38"/>
      <c r="Q340" s="38"/>
      <c r="R340" s="38"/>
      <c r="S340" s="38"/>
      <c r="T340" s="39">
        <v>43846.333333333336</v>
      </c>
      <c r="U340" s="38"/>
      <c r="V340" s="38">
        <v>0</v>
      </c>
      <c r="W340" s="38"/>
      <c r="X340" s="38"/>
      <c r="Y340" s="38">
        <v>0</v>
      </c>
      <c r="Z340" s="38"/>
      <c r="AA340" s="38">
        <v>1361</v>
      </c>
      <c r="AB340" s="38" t="s">
        <v>6060</v>
      </c>
      <c r="AC340" s="60" t="s">
        <v>5472</v>
      </c>
    </row>
    <row r="341" spans="1:29" ht="15.75" thickBot="1" x14ac:dyDescent="0.3">
      <c r="A341" s="57" t="s">
        <v>2724</v>
      </c>
      <c r="B341" s="35" t="s">
        <v>5473</v>
      </c>
      <c r="C341" s="35" t="s">
        <v>5468</v>
      </c>
      <c r="D341" s="35" t="s">
        <v>5862</v>
      </c>
      <c r="E341" s="35" t="s">
        <v>6058</v>
      </c>
      <c r="F341" s="35"/>
      <c r="G341" s="36">
        <v>43851.465277777781</v>
      </c>
      <c r="H341" s="37">
        <v>43851</v>
      </c>
      <c r="I341" s="35"/>
      <c r="J341" s="35" t="s">
        <v>34</v>
      </c>
      <c r="K341" s="35" t="s">
        <v>6059</v>
      </c>
      <c r="L341" s="35" t="s">
        <v>5461</v>
      </c>
      <c r="M341" s="35"/>
      <c r="N341" s="35" t="s">
        <v>5765</v>
      </c>
      <c r="O341" s="35"/>
      <c r="P341" s="35"/>
      <c r="Q341" s="35"/>
      <c r="R341" s="35"/>
      <c r="S341" s="35"/>
      <c r="T341" s="36">
        <v>43851.467361111114</v>
      </c>
      <c r="U341" s="35"/>
      <c r="V341" s="35">
        <v>0</v>
      </c>
      <c r="W341" s="35"/>
      <c r="X341" s="35"/>
      <c r="Y341" s="35">
        <v>0</v>
      </c>
      <c r="Z341" s="35"/>
      <c r="AA341" s="35">
        <v>3</v>
      </c>
      <c r="AB341" s="43">
        <v>694444444.44444001</v>
      </c>
      <c r="AC341" s="59" t="s">
        <v>5472</v>
      </c>
    </row>
    <row r="342" spans="1:29" ht="15.75" thickBot="1" x14ac:dyDescent="0.3">
      <c r="A342" s="58" t="s">
        <v>3218</v>
      </c>
      <c r="B342" s="38" t="s">
        <v>5473</v>
      </c>
      <c r="C342" s="38" t="s">
        <v>5468</v>
      </c>
      <c r="D342" s="38" t="s">
        <v>5862</v>
      </c>
      <c r="E342" s="38" t="s">
        <v>6058</v>
      </c>
      <c r="F342" s="38"/>
      <c r="G342" s="39">
        <v>43853.571527777778</v>
      </c>
      <c r="H342" s="40">
        <v>43853</v>
      </c>
      <c r="I342" s="38"/>
      <c r="J342" s="38" t="s">
        <v>34</v>
      </c>
      <c r="K342" s="38" t="s">
        <v>6059</v>
      </c>
      <c r="L342" s="38" t="s">
        <v>5461</v>
      </c>
      <c r="M342" s="38"/>
      <c r="N342" s="38" t="s">
        <v>5765</v>
      </c>
      <c r="O342" s="38"/>
      <c r="P342" s="38"/>
      <c r="Q342" s="38"/>
      <c r="R342" s="38"/>
      <c r="S342" s="38"/>
      <c r="T342" s="39">
        <v>43853.572222222225</v>
      </c>
      <c r="U342" s="38"/>
      <c r="V342" s="38">
        <v>0</v>
      </c>
      <c r="W342" s="38"/>
      <c r="X342" s="38"/>
      <c r="Y342" s="38">
        <v>0</v>
      </c>
      <c r="Z342" s="38"/>
      <c r="AA342" s="38">
        <v>1</v>
      </c>
      <c r="AB342" s="41">
        <v>231481481.48148</v>
      </c>
      <c r="AC342" s="60" t="s">
        <v>5485</v>
      </c>
    </row>
    <row r="343" spans="1:29" ht="15.75" thickBot="1" x14ac:dyDescent="0.3">
      <c r="A343" s="57" t="s">
        <v>6061</v>
      </c>
      <c r="B343" s="35" t="s">
        <v>5473</v>
      </c>
      <c r="C343" s="35" t="s">
        <v>5468</v>
      </c>
      <c r="D343" s="35" t="s">
        <v>5862</v>
      </c>
      <c r="E343" s="35" t="s">
        <v>6058</v>
      </c>
      <c r="F343" s="35"/>
      <c r="G343" s="36">
        <v>43861.550694444442</v>
      </c>
      <c r="H343" s="37">
        <v>43864</v>
      </c>
      <c r="I343" s="35"/>
      <c r="J343" s="35" t="s">
        <v>34</v>
      </c>
      <c r="K343" s="35" t="s">
        <v>6059</v>
      </c>
      <c r="L343" s="35" t="s">
        <v>5461</v>
      </c>
      <c r="M343" s="35"/>
      <c r="N343" s="35" t="s">
        <v>5765</v>
      </c>
      <c r="O343" s="35"/>
      <c r="P343" s="35"/>
      <c r="Q343" s="35"/>
      <c r="R343" s="35"/>
      <c r="S343" s="35"/>
      <c r="T343" s="36">
        <v>43864.325694444444</v>
      </c>
      <c r="U343" s="35"/>
      <c r="V343" s="35">
        <v>0</v>
      </c>
      <c r="W343" s="35"/>
      <c r="X343" s="35">
        <v>3794</v>
      </c>
      <c r="Y343" s="35" t="s">
        <v>6062</v>
      </c>
      <c r="Z343" s="35" t="s">
        <v>5698</v>
      </c>
      <c r="AA343" s="35">
        <v>202</v>
      </c>
      <c r="AB343" s="35" t="s">
        <v>6063</v>
      </c>
      <c r="AC343" s="59" t="s">
        <v>5485</v>
      </c>
    </row>
    <row r="344" spans="1:29" ht="15.75" thickBot="1" x14ac:dyDescent="0.3">
      <c r="A344" s="58" t="s">
        <v>833</v>
      </c>
      <c r="B344" s="38" t="s">
        <v>5473</v>
      </c>
      <c r="C344" s="38" t="s">
        <v>5468</v>
      </c>
      <c r="D344" s="38" t="s">
        <v>5862</v>
      </c>
      <c r="E344" s="38" t="s">
        <v>6064</v>
      </c>
      <c r="F344" s="38"/>
      <c r="G344" s="39">
        <v>43843.384027777778</v>
      </c>
      <c r="H344" s="40">
        <v>43843</v>
      </c>
      <c r="I344" s="38"/>
      <c r="J344" s="38" t="s">
        <v>34</v>
      </c>
      <c r="K344" s="38" t="s">
        <v>6065</v>
      </c>
      <c r="L344" s="38" t="s">
        <v>5461</v>
      </c>
      <c r="M344" s="38"/>
      <c r="N344" s="38" t="s">
        <v>5747</v>
      </c>
      <c r="O344" s="38"/>
      <c r="P344" s="38"/>
      <c r="Q344" s="38"/>
      <c r="R344" s="38"/>
      <c r="S344" s="38"/>
      <c r="T344" s="39">
        <v>43843.418055555558</v>
      </c>
      <c r="U344" s="38"/>
      <c r="V344" s="38">
        <v>0</v>
      </c>
      <c r="W344" s="38"/>
      <c r="X344" s="38"/>
      <c r="Y344" s="38">
        <v>0</v>
      </c>
      <c r="Z344" s="38"/>
      <c r="AA344" s="38">
        <v>49</v>
      </c>
      <c r="AB344" s="38" t="s">
        <v>5958</v>
      </c>
      <c r="AC344" s="60" t="s">
        <v>5472</v>
      </c>
    </row>
    <row r="345" spans="1:29" ht="15.75" thickBot="1" x14ac:dyDescent="0.3">
      <c r="A345" s="57" t="s">
        <v>1550</v>
      </c>
      <c r="B345" s="35" t="s">
        <v>5473</v>
      </c>
      <c r="C345" s="35" t="s">
        <v>5468</v>
      </c>
      <c r="D345" s="35" t="s">
        <v>5862</v>
      </c>
      <c r="E345" s="35" t="s">
        <v>6064</v>
      </c>
      <c r="F345" s="35"/>
      <c r="G345" s="36">
        <v>43844.770138888889</v>
      </c>
      <c r="H345" s="37">
        <v>43845</v>
      </c>
      <c r="I345" s="35"/>
      <c r="J345" s="35" t="s">
        <v>34</v>
      </c>
      <c r="K345" s="35" t="s">
        <v>6065</v>
      </c>
      <c r="L345" s="35" t="s">
        <v>5461</v>
      </c>
      <c r="M345" s="35"/>
      <c r="N345" s="35" t="s">
        <v>5747</v>
      </c>
      <c r="O345" s="35"/>
      <c r="P345" s="35"/>
      <c r="Q345" s="35"/>
      <c r="R345" s="35"/>
      <c r="S345" s="35"/>
      <c r="T345" s="36">
        <v>43845.354166666664</v>
      </c>
      <c r="U345" s="35"/>
      <c r="V345" s="35">
        <v>0</v>
      </c>
      <c r="W345" s="35"/>
      <c r="X345" s="35">
        <v>841</v>
      </c>
      <c r="Y345" s="35" t="s">
        <v>6066</v>
      </c>
      <c r="Z345" s="35" t="s">
        <v>5482</v>
      </c>
      <c r="AA345" s="35"/>
      <c r="AB345" s="35">
        <v>0</v>
      </c>
      <c r="AC345" s="59"/>
    </row>
    <row r="346" spans="1:29" ht="15.75" thickBot="1" x14ac:dyDescent="0.3">
      <c r="A346" s="58" t="s">
        <v>1827</v>
      </c>
      <c r="B346" s="38" t="s">
        <v>5473</v>
      </c>
      <c r="C346" s="38" t="s">
        <v>5468</v>
      </c>
      <c r="D346" s="38" t="s">
        <v>5862</v>
      </c>
      <c r="E346" s="38" t="s">
        <v>6064</v>
      </c>
      <c r="F346" s="38"/>
      <c r="G346" s="39">
        <v>43845.770138888889</v>
      </c>
      <c r="H346" s="40">
        <v>43846</v>
      </c>
      <c r="I346" s="38"/>
      <c r="J346" s="38" t="s">
        <v>34</v>
      </c>
      <c r="K346" s="38" t="s">
        <v>6065</v>
      </c>
      <c r="L346" s="38" t="s">
        <v>5461</v>
      </c>
      <c r="M346" s="38"/>
      <c r="N346" s="38" t="s">
        <v>5747</v>
      </c>
      <c r="O346" s="38"/>
      <c r="P346" s="38"/>
      <c r="Q346" s="38"/>
      <c r="R346" s="38"/>
      <c r="S346" s="38"/>
      <c r="T346" s="39">
        <v>43846.333333333336</v>
      </c>
      <c r="U346" s="38"/>
      <c r="V346" s="38">
        <v>0</v>
      </c>
      <c r="W346" s="38"/>
      <c r="X346" s="38">
        <v>811</v>
      </c>
      <c r="Y346" s="38" t="s">
        <v>6067</v>
      </c>
      <c r="Z346" s="38" t="s">
        <v>5482</v>
      </c>
      <c r="AA346" s="38"/>
      <c r="AB346" s="38">
        <v>0</v>
      </c>
      <c r="AC346" s="60"/>
    </row>
    <row r="347" spans="1:29" ht="15.75" thickBot="1" x14ac:dyDescent="0.3">
      <c r="A347" s="57" t="s">
        <v>2139</v>
      </c>
      <c r="B347" s="35" t="s">
        <v>5473</v>
      </c>
      <c r="C347" s="35" t="s">
        <v>5468</v>
      </c>
      <c r="D347" s="35" t="s">
        <v>5862</v>
      </c>
      <c r="E347" s="35" t="s">
        <v>6064</v>
      </c>
      <c r="F347" s="35"/>
      <c r="G347" s="36">
        <v>43847.338194444441</v>
      </c>
      <c r="H347" s="37">
        <v>43847</v>
      </c>
      <c r="I347" s="35"/>
      <c r="J347" s="35" t="s">
        <v>34</v>
      </c>
      <c r="K347" s="35" t="s">
        <v>6065</v>
      </c>
      <c r="L347" s="35" t="s">
        <v>5461</v>
      </c>
      <c r="M347" s="35"/>
      <c r="N347" s="35" t="s">
        <v>5747</v>
      </c>
      <c r="O347" s="35"/>
      <c r="P347" s="35"/>
      <c r="Q347" s="35"/>
      <c r="R347" s="35"/>
      <c r="S347" s="35"/>
      <c r="T347" s="36">
        <v>43847.340277777781</v>
      </c>
      <c r="U347" s="35"/>
      <c r="V347" s="35">
        <v>0</v>
      </c>
      <c r="W347" s="35"/>
      <c r="X347" s="35">
        <v>3</v>
      </c>
      <c r="Y347" s="43">
        <v>694444444.44444001</v>
      </c>
      <c r="Z347" s="35" t="s">
        <v>5482</v>
      </c>
      <c r="AA347" s="35"/>
      <c r="AB347" s="35">
        <v>0</v>
      </c>
      <c r="AC347" s="59"/>
    </row>
    <row r="348" spans="1:29" ht="15.75" thickBot="1" x14ac:dyDescent="0.3">
      <c r="A348" s="58" t="s">
        <v>2845</v>
      </c>
      <c r="B348" s="38" t="s">
        <v>5473</v>
      </c>
      <c r="C348" s="38" t="s">
        <v>5468</v>
      </c>
      <c r="D348" s="38" t="s">
        <v>5862</v>
      </c>
      <c r="E348" s="38" t="s">
        <v>6064</v>
      </c>
      <c r="F348" s="38"/>
      <c r="G348" s="39">
        <v>43852.369444444441</v>
      </c>
      <c r="H348" s="40">
        <v>43852</v>
      </c>
      <c r="I348" s="38"/>
      <c r="J348" s="38" t="s">
        <v>34</v>
      </c>
      <c r="K348" s="38" t="s">
        <v>6065</v>
      </c>
      <c r="L348" s="38" t="s">
        <v>5461</v>
      </c>
      <c r="M348" s="38"/>
      <c r="N348" s="38" t="s">
        <v>5747</v>
      </c>
      <c r="O348" s="38"/>
      <c r="P348" s="38"/>
      <c r="Q348" s="38"/>
      <c r="R348" s="38"/>
      <c r="S348" s="38"/>
      <c r="T348" s="39">
        <v>43852.381944444445</v>
      </c>
      <c r="U348" s="38"/>
      <c r="V348" s="38">
        <v>0</v>
      </c>
      <c r="W348" s="38"/>
      <c r="X348" s="38"/>
      <c r="Y348" s="38">
        <v>0</v>
      </c>
      <c r="Z348" s="38"/>
      <c r="AA348" s="38">
        <v>18</v>
      </c>
      <c r="AB348" s="38" t="s">
        <v>5547</v>
      </c>
      <c r="AC348" s="60" t="s">
        <v>5485</v>
      </c>
    </row>
    <row r="349" spans="1:29" ht="15.75" thickBot="1" x14ac:dyDescent="0.3">
      <c r="A349" s="57" t="s">
        <v>3257</v>
      </c>
      <c r="B349" s="35" t="s">
        <v>5473</v>
      </c>
      <c r="C349" s="35" t="s">
        <v>5468</v>
      </c>
      <c r="D349" s="35" t="s">
        <v>5862</v>
      </c>
      <c r="E349" s="35" t="s">
        <v>6064</v>
      </c>
      <c r="F349" s="35"/>
      <c r="G349" s="36">
        <v>43853.668749999997</v>
      </c>
      <c r="H349" s="37">
        <v>43854</v>
      </c>
      <c r="I349" s="35"/>
      <c r="J349" s="35" t="s">
        <v>34</v>
      </c>
      <c r="K349" s="35" t="s">
        <v>6065</v>
      </c>
      <c r="L349" s="35" t="s">
        <v>5461</v>
      </c>
      <c r="M349" s="35"/>
      <c r="N349" s="35" t="s">
        <v>5747</v>
      </c>
      <c r="O349" s="35"/>
      <c r="P349" s="35"/>
      <c r="Q349" s="35"/>
      <c r="R349" s="35"/>
      <c r="S349" s="35"/>
      <c r="T349" s="36">
        <v>43854.532638888886</v>
      </c>
      <c r="U349" s="35"/>
      <c r="V349" s="35">
        <v>0</v>
      </c>
      <c r="W349" s="35"/>
      <c r="X349" s="35"/>
      <c r="Y349" s="35">
        <v>0</v>
      </c>
      <c r="Z349" s="35"/>
      <c r="AA349" s="35">
        <v>1244</v>
      </c>
      <c r="AB349" s="35" t="s">
        <v>6068</v>
      </c>
      <c r="AC349" s="59" t="s">
        <v>5472</v>
      </c>
    </row>
    <row r="350" spans="1:29" ht="15.75" thickBot="1" x14ac:dyDescent="0.3">
      <c r="A350" s="58" t="s">
        <v>3710</v>
      </c>
      <c r="B350" s="38" t="s">
        <v>5473</v>
      </c>
      <c r="C350" s="38" t="s">
        <v>5468</v>
      </c>
      <c r="D350" s="38" t="s">
        <v>5862</v>
      </c>
      <c r="E350" s="38" t="s">
        <v>6064</v>
      </c>
      <c r="F350" s="38"/>
      <c r="G350" s="39">
        <v>43858.369444444441</v>
      </c>
      <c r="H350" s="40">
        <v>43858</v>
      </c>
      <c r="I350" s="38"/>
      <c r="J350" s="38" t="s">
        <v>34</v>
      </c>
      <c r="K350" s="38" t="s">
        <v>6065</v>
      </c>
      <c r="L350" s="38" t="s">
        <v>5461</v>
      </c>
      <c r="M350" s="38"/>
      <c r="N350" s="38" t="s">
        <v>5747</v>
      </c>
      <c r="O350" s="38"/>
      <c r="P350" s="38"/>
      <c r="Q350" s="38"/>
      <c r="R350" s="38"/>
      <c r="S350" s="38"/>
      <c r="T350" s="39">
        <v>43858.377083333333</v>
      </c>
      <c r="U350" s="38"/>
      <c r="V350" s="38">
        <v>0</v>
      </c>
      <c r="W350" s="38"/>
      <c r="X350" s="38"/>
      <c r="Y350" s="38">
        <v>0</v>
      </c>
      <c r="Z350" s="38"/>
      <c r="AA350" s="38">
        <v>11</v>
      </c>
      <c r="AB350" s="38" t="s">
        <v>5534</v>
      </c>
      <c r="AC350" s="60" t="s">
        <v>5485</v>
      </c>
    </row>
    <row r="351" spans="1:29" ht="15.75" thickBot="1" x14ac:dyDescent="0.3">
      <c r="A351" s="57" t="s">
        <v>4002</v>
      </c>
      <c r="B351" s="35" t="s">
        <v>5473</v>
      </c>
      <c r="C351" s="35" t="s">
        <v>5767</v>
      </c>
      <c r="D351" s="35" t="s">
        <v>5862</v>
      </c>
      <c r="E351" s="35" t="s">
        <v>6069</v>
      </c>
      <c r="F351" s="35"/>
      <c r="G351" s="36">
        <v>43859.67291666667</v>
      </c>
      <c r="H351" s="37">
        <v>43860</v>
      </c>
      <c r="I351" s="35"/>
      <c r="J351" s="35" t="s">
        <v>34</v>
      </c>
      <c r="K351" s="35" t="s">
        <v>6070</v>
      </c>
      <c r="L351" s="35" t="s">
        <v>5461</v>
      </c>
      <c r="M351" s="35"/>
      <c r="N351" s="35" t="s">
        <v>5546</v>
      </c>
      <c r="O351" s="35"/>
      <c r="P351" s="35"/>
      <c r="Q351" s="35"/>
      <c r="R351" s="35"/>
      <c r="S351" s="35"/>
      <c r="T351" s="36">
        <v>43859.768055555556</v>
      </c>
      <c r="U351" s="35"/>
      <c r="V351" s="35">
        <v>0</v>
      </c>
      <c r="W351" s="35"/>
      <c r="X351" s="35">
        <v>72</v>
      </c>
      <c r="Y351" s="35" t="s">
        <v>5692</v>
      </c>
      <c r="Z351" s="35" t="s">
        <v>5467</v>
      </c>
      <c r="AA351" s="35">
        <v>65</v>
      </c>
      <c r="AB351" s="35" t="s">
        <v>6071</v>
      </c>
      <c r="AC351" s="59" t="s">
        <v>5485</v>
      </c>
    </row>
    <row r="352" spans="1:29" ht="15.75" thickBot="1" x14ac:dyDescent="0.3">
      <c r="A352" s="58" t="s">
        <v>2562</v>
      </c>
      <c r="B352" s="38" t="s">
        <v>5473</v>
      </c>
      <c r="C352" s="38" t="s">
        <v>5468</v>
      </c>
      <c r="D352" s="38" t="s">
        <v>6072</v>
      </c>
      <c r="E352" s="38" t="s">
        <v>6073</v>
      </c>
      <c r="F352" s="38"/>
      <c r="G352" s="39">
        <v>43850.511111111111</v>
      </c>
      <c r="H352" s="40">
        <v>43850</v>
      </c>
      <c r="I352" s="38"/>
      <c r="J352" s="38" t="s">
        <v>34</v>
      </c>
      <c r="K352" s="38" t="s">
        <v>6074</v>
      </c>
      <c r="L352" s="38" t="s">
        <v>5461</v>
      </c>
      <c r="M352" s="38"/>
      <c r="N352" s="38" t="s">
        <v>5747</v>
      </c>
      <c r="O352" s="38"/>
      <c r="P352" s="38"/>
      <c r="Q352" s="38"/>
      <c r="R352" s="38"/>
      <c r="S352" s="38"/>
      <c r="T352" s="39">
        <v>43850.556944444441</v>
      </c>
      <c r="U352" s="38"/>
      <c r="V352" s="38">
        <v>0</v>
      </c>
      <c r="W352" s="38"/>
      <c r="X352" s="38">
        <v>66</v>
      </c>
      <c r="Y352" s="38" t="s">
        <v>5575</v>
      </c>
      <c r="Z352" s="38" t="s">
        <v>5482</v>
      </c>
      <c r="AA352" s="38"/>
      <c r="AB352" s="38">
        <v>0</v>
      </c>
      <c r="AC352" s="60"/>
    </row>
    <row r="353" spans="1:29" ht="15.75" thickBot="1" x14ac:dyDescent="0.3">
      <c r="A353" s="57" t="s">
        <v>87</v>
      </c>
      <c r="B353" s="35" t="s">
        <v>5473</v>
      </c>
      <c r="C353" s="35" t="s">
        <v>5468</v>
      </c>
      <c r="D353" s="35" t="s">
        <v>6072</v>
      </c>
      <c r="E353" s="35" t="s">
        <v>6075</v>
      </c>
      <c r="F353" s="35"/>
      <c r="G353" s="36">
        <v>43829.480555555558</v>
      </c>
      <c r="H353" s="37">
        <v>43832</v>
      </c>
      <c r="I353" s="35"/>
      <c r="J353" s="35" t="s">
        <v>34</v>
      </c>
      <c r="K353" s="35" t="s">
        <v>6076</v>
      </c>
      <c r="L353" s="35" t="s">
        <v>5461</v>
      </c>
      <c r="M353" s="35"/>
      <c r="N353" s="35" t="s">
        <v>5747</v>
      </c>
      <c r="O353" s="35">
        <v>388786</v>
      </c>
      <c r="P353" s="36">
        <v>43829.625694444447</v>
      </c>
      <c r="Q353" s="36">
        <v>43830.476388888892</v>
      </c>
      <c r="R353" s="35"/>
      <c r="S353" s="35"/>
      <c r="T353" s="36">
        <v>43830.476388888892</v>
      </c>
      <c r="U353" s="35">
        <v>1434</v>
      </c>
      <c r="V353" s="35" t="s">
        <v>6077</v>
      </c>
      <c r="W353" s="35" t="s">
        <v>5497</v>
      </c>
      <c r="X353" s="35"/>
      <c r="Y353" s="35">
        <v>0</v>
      </c>
      <c r="Z353" s="35"/>
      <c r="AA353" s="35"/>
      <c r="AB353" s="35">
        <v>0</v>
      </c>
      <c r="AC353" s="59"/>
    </row>
    <row r="354" spans="1:29" ht="15.75" thickBot="1" x14ac:dyDescent="0.3">
      <c r="A354" s="58" t="s">
        <v>1317</v>
      </c>
      <c r="B354" s="38" t="s">
        <v>5473</v>
      </c>
      <c r="C354" s="38" t="s">
        <v>5468</v>
      </c>
      <c r="D354" s="38" t="s">
        <v>6072</v>
      </c>
      <c r="E354" s="38" t="s">
        <v>6072</v>
      </c>
      <c r="F354" s="38"/>
      <c r="G354" s="39">
        <v>43844.604166666664</v>
      </c>
      <c r="H354" s="40">
        <v>43844</v>
      </c>
      <c r="I354" s="38"/>
      <c r="J354" s="38" t="s">
        <v>34</v>
      </c>
      <c r="K354" s="38" t="s">
        <v>6078</v>
      </c>
      <c r="L354" s="38" t="s">
        <v>5461</v>
      </c>
      <c r="M354" s="38"/>
      <c r="N354" s="38" t="s">
        <v>5738</v>
      </c>
      <c r="O354" s="38"/>
      <c r="P354" s="38"/>
      <c r="Q354" s="38"/>
      <c r="R354" s="38"/>
      <c r="S354" s="38"/>
      <c r="T354" s="39">
        <v>43844.6875</v>
      </c>
      <c r="U354" s="38"/>
      <c r="V354" s="38">
        <v>0</v>
      </c>
      <c r="W354" s="38"/>
      <c r="X354" s="38">
        <v>120</v>
      </c>
      <c r="Y354" s="38" t="s">
        <v>6079</v>
      </c>
      <c r="Z354" s="38" t="s">
        <v>5846</v>
      </c>
      <c r="AA354" s="38"/>
      <c r="AB354" s="38">
        <v>0</v>
      </c>
      <c r="AC354" s="60"/>
    </row>
    <row r="355" spans="1:29" ht="15.75" thickBot="1" x14ac:dyDescent="0.3">
      <c r="A355" s="57" t="s">
        <v>3143</v>
      </c>
      <c r="B355" s="35" t="s">
        <v>5473</v>
      </c>
      <c r="C355" s="35" t="s">
        <v>5468</v>
      </c>
      <c r="D355" s="35" t="s">
        <v>6072</v>
      </c>
      <c r="E355" s="35" t="s">
        <v>6080</v>
      </c>
      <c r="F355" s="35"/>
      <c r="G355" s="36">
        <v>43853.394444444442</v>
      </c>
      <c r="H355" s="37">
        <v>43853</v>
      </c>
      <c r="I355" s="35"/>
      <c r="J355" s="35" t="s">
        <v>34</v>
      </c>
      <c r="K355" s="35" t="s">
        <v>6081</v>
      </c>
      <c r="L355" s="35" t="s">
        <v>5461</v>
      </c>
      <c r="M355" s="35"/>
      <c r="N355" s="35" t="s">
        <v>5747</v>
      </c>
      <c r="O355" s="35"/>
      <c r="P355" s="35"/>
      <c r="Q355" s="35"/>
      <c r="R355" s="35"/>
      <c r="S355" s="35"/>
      <c r="T355" s="36">
        <v>43853.442361111112</v>
      </c>
      <c r="U355" s="35"/>
      <c r="V355" s="35">
        <v>0</v>
      </c>
      <c r="W355" s="35"/>
      <c r="X355" s="35"/>
      <c r="Y355" s="35">
        <v>0</v>
      </c>
      <c r="Z355" s="35"/>
      <c r="AA355" s="35">
        <v>69</v>
      </c>
      <c r="AB355" s="35" t="s">
        <v>5861</v>
      </c>
      <c r="AC355" s="59" t="s">
        <v>5472</v>
      </c>
    </row>
    <row r="356" spans="1:29" ht="15.75" thickBot="1" x14ac:dyDescent="0.3">
      <c r="A356" s="58" t="s">
        <v>2341</v>
      </c>
      <c r="B356" s="38" t="s">
        <v>5473</v>
      </c>
      <c r="C356" s="38" t="s">
        <v>5468</v>
      </c>
      <c r="D356" s="38" t="s">
        <v>6072</v>
      </c>
      <c r="E356" s="38" t="s">
        <v>6082</v>
      </c>
      <c r="F356" s="38"/>
      <c r="G356" s="39">
        <v>43847.689583333333</v>
      </c>
      <c r="H356" s="40">
        <v>43850</v>
      </c>
      <c r="I356" s="38"/>
      <c r="J356" s="38" t="s">
        <v>34</v>
      </c>
      <c r="K356" s="38" t="s">
        <v>6083</v>
      </c>
      <c r="L356" s="38" t="s">
        <v>5461</v>
      </c>
      <c r="M356" s="38"/>
      <c r="N356" s="38" t="s">
        <v>5747</v>
      </c>
      <c r="O356" s="38"/>
      <c r="P356" s="38"/>
      <c r="Q356" s="38"/>
      <c r="R356" s="38"/>
      <c r="S356" s="38"/>
      <c r="T356" s="39">
        <v>43850.336111111108</v>
      </c>
      <c r="U356" s="38"/>
      <c r="V356" s="38">
        <v>0</v>
      </c>
      <c r="W356" s="38"/>
      <c r="X356" s="38">
        <v>3811</v>
      </c>
      <c r="Y356" s="38" t="s">
        <v>5924</v>
      </c>
      <c r="Z356" s="38" t="s">
        <v>5467</v>
      </c>
      <c r="AA356" s="38"/>
      <c r="AB356" s="38">
        <v>0</v>
      </c>
      <c r="AC356" s="60"/>
    </row>
    <row r="357" spans="1:29" ht="15.75" thickBot="1" x14ac:dyDescent="0.3">
      <c r="A357" s="57" t="s">
        <v>3795</v>
      </c>
      <c r="B357" s="35" t="s">
        <v>5473</v>
      </c>
      <c r="C357" s="35" t="s">
        <v>5468</v>
      </c>
      <c r="D357" s="35" t="s">
        <v>6072</v>
      </c>
      <c r="E357" s="35" t="s">
        <v>6082</v>
      </c>
      <c r="F357" s="35"/>
      <c r="G357" s="36">
        <v>43858.605555555558</v>
      </c>
      <c r="H357" s="37">
        <v>43859</v>
      </c>
      <c r="I357" s="35"/>
      <c r="J357" s="35" t="s">
        <v>34</v>
      </c>
      <c r="K357" s="35" t="s">
        <v>6083</v>
      </c>
      <c r="L357" s="35" t="s">
        <v>5461</v>
      </c>
      <c r="M357" s="35"/>
      <c r="N357" s="35" t="s">
        <v>5747</v>
      </c>
      <c r="O357" s="35"/>
      <c r="P357" s="35"/>
      <c r="Q357" s="35"/>
      <c r="R357" s="35"/>
      <c r="S357" s="35"/>
      <c r="T357" s="36">
        <v>43858.648611111108</v>
      </c>
      <c r="U357" s="35"/>
      <c r="V357" s="35">
        <v>0</v>
      </c>
      <c r="W357" s="35"/>
      <c r="X357" s="35"/>
      <c r="Y357" s="35">
        <v>0</v>
      </c>
      <c r="Z357" s="35"/>
      <c r="AA357" s="35">
        <v>62</v>
      </c>
      <c r="AB357" s="35" t="s">
        <v>6084</v>
      </c>
      <c r="AC357" s="59" t="s">
        <v>5472</v>
      </c>
    </row>
    <row r="358" spans="1:29" ht="15.75" thickBot="1" x14ac:dyDescent="0.3">
      <c r="A358" s="58" t="s">
        <v>3110</v>
      </c>
      <c r="B358" s="38" t="s">
        <v>5473</v>
      </c>
      <c r="C358" s="38" t="s">
        <v>5468</v>
      </c>
      <c r="D358" s="38" t="s">
        <v>6072</v>
      </c>
      <c r="E358" s="38" t="s">
        <v>6085</v>
      </c>
      <c r="F358" s="38"/>
      <c r="G358" s="39">
        <v>43853.369444444441</v>
      </c>
      <c r="H358" s="40">
        <v>43853</v>
      </c>
      <c r="I358" s="38"/>
      <c r="J358" s="38" t="s">
        <v>34</v>
      </c>
      <c r="K358" s="38" t="s">
        <v>6086</v>
      </c>
      <c r="L358" s="38" t="s">
        <v>5461</v>
      </c>
      <c r="M358" s="38"/>
      <c r="N358" s="38" t="s">
        <v>5747</v>
      </c>
      <c r="O358" s="38"/>
      <c r="P358" s="38"/>
      <c r="Q358" s="38"/>
      <c r="R358" s="38"/>
      <c r="S358" s="38"/>
      <c r="T358" s="39">
        <v>43853.402083333334</v>
      </c>
      <c r="U358" s="38"/>
      <c r="V358" s="38">
        <v>0</v>
      </c>
      <c r="W358" s="38"/>
      <c r="X358" s="38"/>
      <c r="Y358" s="38">
        <v>0</v>
      </c>
      <c r="Z358" s="38"/>
      <c r="AA358" s="38">
        <v>47</v>
      </c>
      <c r="AB358" s="38" t="s">
        <v>6087</v>
      </c>
      <c r="AC358" s="60" t="s">
        <v>5472</v>
      </c>
    </row>
    <row r="359" spans="1:29" ht="15.75" thickBot="1" x14ac:dyDescent="0.3">
      <c r="A359" s="57" t="s">
        <v>2825</v>
      </c>
      <c r="B359" s="35" t="s">
        <v>5473</v>
      </c>
      <c r="C359" s="35" t="s">
        <v>5468</v>
      </c>
      <c r="D359" s="35" t="s">
        <v>6072</v>
      </c>
      <c r="E359" s="35" t="s">
        <v>6088</v>
      </c>
      <c r="F359" s="35"/>
      <c r="G359" s="36">
        <v>43851.677777777775</v>
      </c>
      <c r="H359" s="37">
        <v>43852</v>
      </c>
      <c r="I359" s="35"/>
      <c r="J359" s="35" t="s">
        <v>34</v>
      </c>
      <c r="K359" s="35" t="s">
        <v>6089</v>
      </c>
      <c r="L359" s="35" t="s">
        <v>5461</v>
      </c>
      <c r="M359" s="35"/>
      <c r="N359" s="35" t="s">
        <v>5747</v>
      </c>
      <c r="O359" s="35"/>
      <c r="P359" s="35"/>
      <c r="Q359" s="35"/>
      <c r="R359" s="35"/>
      <c r="S359" s="35"/>
      <c r="T359" s="36">
        <v>43852.333333333336</v>
      </c>
      <c r="U359" s="35"/>
      <c r="V359" s="35">
        <v>0</v>
      </c>
      <c r="W359" s="35"/>
      <c r="X359" s="35">
        <v>944</v>
      </c>
      <c r="Y359" s="35" t="s">
        <v>6090</v>
      </c>
      <c r="Z359" s="35" t="s">
        <v>5467</v>
      </c>
      <c r="AA359" s="35"/>
      <c r="AB359" s="35">
        <v>0</v>
      </c>
      <c r="AC359" s="59"/>
    </row>
    <row r="360" spans="1:29" ht="15.75" thickBot="1" x14ac:dyDescent="0.3">
      <c r="A360" s="58" t="s">
        <v>3728</v>
      </c>
      <c r="B360" s="38" t="s">
        <v>5473</v>
      </c>
      <c r="C360" s="38" t="s">
        <v>5468</v>
      </c>
      <c r="D360" s="38" t="s">
        <v>6072</v>
      </c>
      <c r="E360" s="38" t="s">
        <v>6088</v>
      </c>
      <c r="F360" s="38"/>
      <c r="G360" s="39">
        <v>43858.394444444442</v>
      </c>
      <c r="H360" s="40">
        <v>43858</v>
      </c>
      <c r="I360" s="38"/>
      <c r="J360" s="38" t="s">
        <v>34</v>
      </c>
      <c r="K360" s="38" t="s">
        <v>6089</v>
      </c>
      <c r="L360" s="38" t="s">
        <v>5461</v>
      </c>
      <c r="M360" s="38"/>
      <c r="N360" s="38" t="s">
        <v>5747</v>
      </c>
      <c r="O360" s="38"/>
      <c r="P360" s="38"/>
      <c r="Q360" s="38"/>
      <c r="R360" s="38"/>
      <c r="S360" s="38"/>
      <c r="T360" s="39">
        <v>43858.420138888891</v>
      </c>
      <c r="U360" s="38"/>
      <c r="V360" s="38">
        <v>0</v>
      </c>
      <c r="W360" s="38"/>
      <c r="X360" s="38"/>
      <c r="Y360" s="38">
        <v>0</v>
      </c>
      <c r="Z360" s="38"/>
      <c r="AA360" s="38">
        <v>37</v>
      </c>
      <c r="AB360" s="38" t="s">
        <v>6091</v>
      </c>
      <c r="AC360" s="60" t="s">
        <v>5472</v>
      </c>
    </row>
    <row r="361" spans="1:29" ht="15.75" thickBot="1" x14ac:dyDescent="0.3">
      <c r="A361" s="57" t="s">
        <v>3508</v>
      </c>
      <c r="B361" s="35" t="s">
        <v>5473</v>
      </c>
      <c r="C361" s="35" t="s">
        <v>5468</v>
      </c>
      <c r="D361" s="35" t="s">
        <v>6072</v>
      </c>
      <c r="E361" s="35" t="s">
        <v>6092</v>
      </c>
      <c r="F361" s="35"/>
      <c r="G361" s="36">
        <v>43857.367361111108</v>
      </c>
      <c r="H361" s="37">
        <v>43857</v>
      </c>
      <c r="I361" s="35"/>
      <c r="J361" s="35" t="s">
        <v>34</v>
      </c>
      <c r="K361" s="35" t="s">
        <v>6093</v>
      </c>
      <c r="L361" s="35" t="s">
        <v>5461</v>
      </c>
      <c r="M361" s="35"/>
      <c r="N361" s="35" t="s">
        <v>5747</v>
      </c>
      <c r="O361" s="35"/>
      <c r="P361" s="35"/>
      <c r="Q361" s="35"/>
      <c r="R361" s="35"/>
      <c r="S361" s="35"/>
      <c r="T361" s="36">
        <v>43857.375694444447</v>
      </c>
      <c r="U361" s="35"/>
      <c r="V361" s="35">
        <v>0</v>
      </c>
      <c r="W361" s="35"/>
      <c r="X361" s="35"/>
      <c r="Y361" s="35">
        <v>0</v>
      </c>
      <c r="Z361" s="35"/>
      <c r="AA361" s="35">
        <v>12</v>
      </c>
      <c r="AB361" s="35" t="s">
        <v>5517</v>
      </c>
      <c r="AC361" s="59" t="s">
        <v>5485</v>
      </c>
    </row>
    <row r="362" spans="1:29" ht="15.75" thickBot="1" x14ac:dyDescent="0.3">
      <c r="A362" s="58" t="s">
        <v>313</v>
      </c>
      <c r="B362" s="38" t="s">
        <v>5473</v>
      </c>
      <c r="C362" s="38" t="s">
        <v>5468</v>
      </c>
      <c r="D362" s="38" t="s">
        <v>6072</v>
      </c>
      <c r="E362" s="38" t="s">
        <v>6094</v>
      </c>
      <c r="F362" s="38"/>
      <c r="G362" s="39">
        <v>43833.597222222219</v>
      </c>
      <c r="H362" s="40">
        <v>43837</v>
      </c>
      <c r="I362" s="38"/>
      <c r="J362" s="38" t="s">
        <v>34</v>
      </c>
      <c r="K362" s="38" t="s">
        <v>6095</v>
      </c>
      <c r="L362" s="38" t="s">
        <v>5461</v>
      </c>
      <c r="M362" s="38"/>
      <c r="N362" s="38" t="s">
        <v>5747</v>
      </c>
      <c r="O362" s="38"/>
      <c r="P362" s="38"/>
      <c r="Q362" s="38"/>
      <c r="R362" s="38"/>
      <c r="S362" s="38"/>
      <c r="T362" s="39">
        <v>43837.34652777778</v>
      </c>
      <c r="U362" s="38"/>
      <c r="V362" s="38">
        <v>0</v>
      </c>
      <c r="W362" s="38"/>
      <c r="X362" s="38">
        <v>5399</v>
      </c>
      <c r="Y362" s="38" t="s">
        <v>6096</v>
      </c>
      <c r="Z362" s="38" t="s">
        <v>5482</v>
      </c>
      <c r="AA362" s="38"/>
      <c r="AB362" s="38">
        <v>0</v>
      </c>
      <c r="AC362" s="60"/>
    </row>
    <row r="363" spans="1:29" ht="15.75" thickBot="1" x14ac:dyDescent="0.3">
      <c r="A363" s="57" t="s">
        <v>2070</v>
      </c>
      <c r="B363" s="35" t="s">
        <v>5473</v>
      </c>
      <c r="C363" s="35" t="s">
        <v>5468</v>
      </c>
      <c r="D363" s="35" t="s">
        <v>6072</v>
      </c>
      <c r="E363" s="35" t="s">
        <v>6094</v>
      </c>
      <c r="F363" s="35"/>
      <c r="G363" s="36">
        <v>43847.338194444441</v>
      </c>
      <c r="H363" s="37">
        <v>43847</v>
      </c>
      <c r="I363" s="35"/>
      <c r="J363" s="35" t="s">
        <v>34</v>
      </c>
      <c r="K363" s="35" t="s">
        <v>6095</v>
      </c>
      <c r="L363" s="35" t="s">
        <v>5461</v>
      </c>
      <c r="M363" s="35"/>
      <c r="N363" s="35" t="s">
        <v>5747</v>
      </c>
      <c r="O363" s="35"/>
      <c r="P363" s="35"/>
      <c r="Q363" s="35"/>
      <c r="R363" s="35"/>
      <c r="S363" s="35"/>
      <c r="T363" s="36">
        <v>43847.341666666667</v>
      </c>
      <c r="U363" s="35"/>
      <c r="V363" s="35">
        <v>0</v>
      </c>
      <c r="W363" s="35"/>
      <c r="X363" s="35"/>
      <c r="Y363" s="35">
        <v>0</v>
      </c>
      <c r="Z363" s="35"/>
      <c r="AA363" s="35">
        <v>5</v>
      </c>
      <c r="AB363" s="35" t="s">
        <v>5566</v>
      </c>
      <c r="AC363" s="59" t="s">
        <v>5485</v>
      </c>
    </row>
    <row r="364" spans="1:29" ht="15.75" thickBot="1" x14ac:dyDescent="0.3">
      <c r="A364" s="58" t="s">
        <v>307</v>
      </c>
      <c r="B364" s="38" t="s">
        <v>5473</v>
      </c>
      <c r="C364" s="38" t="s">
        <v>5468</v>
      </c>
      <c r="D364" s="38" t="s">
        <v>6072</v>
      </c>
      <c r="E364" s="38" t="s">
        <v>6097</v>
      </c>
      <c r="F364" s="38"/>
      <c r="G364" s="39">
        <v>43833.680555555555</v>
      </c>
      <c r="H364" s="40">
        <v>43837</v>
      </c>
      <c r="I364" s="38"/>
      <c r="J364" s="38" t="s">
        <v>34</v>
      </c>
      <c r="K364" s="38" t="s">
        <v>6098</v>
      </c>
      <c r="L364" s="38" t="s">
        <v>5461</v>
      </c>
      <c r="M364" s="38"/>
      <c r="N364" s="38" t="s">
        <v>5747</v>
      </c>
      <c r="O364" s="38"/>
      <c r="P364" s="38"/>
      <c r="Q364" s="38"/>
      <c r="R364" s="38"/>
      <c r="S364" s="38"/>
      <c r="T364" s="39">
        <v>43837.341666666667</v>
      </c>
      <c r="U364" s="38"/>
      <c r="V364" s="38">
        <v>0</v>
      </c>
      <c r="W364" s="38"/>
      <c r="X364" s="38">
        <v>5272</v>
      </c>
      <c r="Y364" s="38" t="s">
        <v>6099</v>
      </c>
      <c r="Z364" s="38" t="s">
        <v>5482</v>
      </c>
      <c r="AA364" s="38"/>
      <c r="AB364" s="38">
        <v>0</v>
      </c>
      <c r="AC364" s="60"/>
    </row>
    <row r="365" spans="1:29" ht="15.75" thickBot="1" x14ac:dyDescent="0.3">
      <c r="A365" s="57" t="s">
        <v>884</v>
      </c>
      <c r="B365" s="35" t="s">
        <v>5473</v>
      </c>
      <c r="C365" s="35" t="s">
        <v>5468</v>
      </c>
      <c r="D365" s="35" t="s">
        <v>6072</v>
      </c>
      <c r="E365" s="35" t="s">
        <v>6097</v>
      </c>
      <c r="F365" s="35"/>
      <c r="G365" s="36">
        <v>43843.494444444441</v>
      </c>
      <c r="H365" s="37">
        <v>43844</v>
      </c>
      <c r="I365" s="35"/>
      <c r="J365" s="35" t="s">
        <v>34</v>
      </c>
      <c r="K365" s="35" t="s">
        <v>6098</v>
      </c>
      <c r="L365" s="35" t="s">
        <v>5461</v>
      </c>
      <c r="M365" s="35"/>
      <c r="N365" s="35" t="s">
        <v>5747</v>
      </c>
      <c r="O365" s="35"/>
      <c r="P365" s="35"/>
      <c r="Q365" s="35"/>
      <c r="R365" s="35"/>
      <c r="S365" s="35"/>
      <c r="T365" s="36">
        <v>43844.322916666664</v>
      </c>
      <c r="U365" s="35"/>
      <c r="V365" s="35">
        <v>0</v>
      </c>
      <c r="W365" s="35"/>
      <c r="X365" s="35">
        <v>1193</v>
      </c>
      <c r="Y365" s="35" t="s">
        <v>6100</v>
      </c>
      <c r="Z365" s="35" t="s">
        <v>5467</v>
      </c>
      <c r="AA365" s="35"/>
      <c r="AB365" s="35">
        <v>0</v>
      </c>
      <c r="AC365" s="59"/>
    </row>
    <row r="366" spans="1:29" ht="15.75" thickBot="1" x14ac:dyDescent="0.3">
      <c r="A366" s="58" t="s">
        <v>1790</v>
      </c>
      <c r="B366" s="38" t="s">
        <v>5473</v>
      </c>
      <c r="C366" s="38" t="s">
        <v>5468</v>
      </c>
      <c r="D366" s="38" t="s">
        <v>6072</v>
      </c>
      <c r="E366" s="38" t="s">
        <v>6097</v>
      </c>
      <c r="F366" s="38"/>
      <c r="G366" s="39">
        <v>43845.708333333336</v>
      </c>
      <c r="H366" s="40">
        <v>43846</v>
      </c>
      <c r="I366" s="38"/>
      <c r="J366" s="38" t="s">
        <v>34</v>
      </c>
      <c r="K366" s="38" t="s">
        <v>6098</v>
      </c>
      <c r="L366" s="38" t="s">
        <v>5461</v>
      </c>
      <c r="M366" s="38"/>
      <c r="N366" s="38" t="s">
        <v>5747</v>
      </c>
      <c r="O366" s="38"/>
      <c r="P366" s="38"/>
      <c r="Q366" s="38"/>
      <c r="R366" s="38"/>
      <c r="S366" s="38"/>
      <c r="T366" s="39">
        <v>43846.338888888888</v>
      </c>
      <c r="U366" s="38"/>
      <c r="V366" s="38">
        <v>0</v>
      </c>
      <c r="W366" s="38"/>
      <c r="X366" s="38">
        <v>908</v>
      </c>
      <c r="Y366" s="38" t="s">
        <v>6101</v>
      </c>
      <c r="Z366" s="38" t="s">
        <v>5482</v>
      </c>
      <c r="AA366" s="38"/>
      <c r="AB366" s="38">
        <v>0</v>
      </c>
      <c r="AC366" s="60"/>
    </row>
    <row r="367" spans="1:29" ht="15.75" thickBot="1" x14ac:dyDescent="0.3">
      <c r="A367" s="57" t="s">
        <v>3431</v>
      </c>
      <c r="B367" s="35" t="s">
        <v>5473</v>
      </c>
      <c r="C367" s="35" t="s">
        <v>5468</v>
      </c>
      <c r="D367" s="35" t="s">
        <v>6072</v>
      </c>
      <c r="E367" s="35" t="s">
        <v>6097</v>
      </c>
      <c r="F367" s="35"/>
      <c r="G367" s="36">
        <v>43854.63958333333</v>
      </c>
      <c r="H367" s="37">
        <v>43857</v>
      </c>
      <c r="I367" s="35"/>
      <c r="J367" s="35" t="s">
        <v>34</v>
      </c>
      <c r="K367" s="35" t="s">
        <v>6098</v>
      </c>
      <c r="L367" s="35" t="s">
        <v>5461</v>
      </c>
      <c r="M367" s="35"/>
      <c r="N367" s="35" t="s">
        <v>5747</v>
      </c>
      <c r="O367" s="35"/>
      <c r="P367" s="35"/>
      <c r="Q367" s="35"/>
      <c r="R367" s="35"/>
      <c r="S367" s="35"/>
      <c r="T367" s="36">
        <v>43857.315972222219</v>
      </c>
      <c r="U367" s="35"/>
      <c r="V367" s="35">
        <v>0</v>
      </c>
      <c r="W367" s="35"/>
      <c r="X367" s="35">
        <v>3738</v>
      </c>
      <c r="Y367" s="35" t="s">
        <v>6102</v>
      </c>
      <c r="Z367" s="35" t="s">
        <v>5482</v>
      </c>
      <c r="AA367" s="35">
        <v>116</v>
      </c>
      <c r="AB367" s="35" t="s">
        <v>6103</v>
      </c>
      <c r="AC367" s="59" t="s">
        <v>5485</v>
      </c>
    </row>
    <row r="368" spans="1:29" ht="15.75" thickBot="1" x14ac:dyDescent="0.3">
      <c r="A368" s="58" t="s">
        <v>3827</v>
      </c>
      <c r="B368" s="38" t="s">
        <v>5473</v>
      </c>
      <c r="C368" s="38" t="s">
        <v>5468</v>
      </c>
      <c r="D368" s="38" t="s">
        <v>6072</v>
      </c>
      <c r="E368" s="38" t="s">
        <v>6097</v>
      </c>
      <c r="F368" s="38"/>
      <c r="G368" s="39">
        <v>43858.680555555555</v>
      </c>
      <c r="H368" s="40">
        <v>43859</v>
      </c>
      <c r="I368" s="38"/>
      <c r="J368" s="38" t="s">
        <v>34</v>
      </c>
      <c r="K368" s="38" t="s">
        <v>6098</v>
      </c>
      <c r="L368" s="38" t="s">
        <v>5461</v>
      </c>
      <c r="M368" s="38"/>
      <c r="N368" s="38" t="s">
        <v>5747</v>
      </c>
      <c r="O368" s="38"/>
      <c r="P368" s="38"/>
      <c r="Q368" s="38"/>
      <c r="R368" s="38"/>
      <c r="S368" s="38"/>
      <c r="T368" s="39">
        <v>43859.331250000003</v>
      </c>
      <c r="U368" s="38"/>
      <c r="V368" s="38">
        <v>0</v>
      </c>
      <c r="W368" s="38"/>
      <c r="X368" s="38">
        <v>920</v>
      </c>
      <c r="Y368" s="38" t="s">
        <v>6104</v>
      </c>
      <c r="Z368" s="38" t="s">
        <v>5482</v>
      </c>
      <c r="AA368" s="38">
        <v>17</v>
      </c>
      <c r="AB368" s="38" t="s">
        <v>5732</v>
      </c>
      <c r="AC368" s="60" t="s">
        <v>5485</v>
      </c>
    </row>
    <row r="369" spans="1:29" ht="15.75" thickBot="1" x14ac:dyDescent="0.3">
      <c r="A369" s="57" t="s">
        <v>6105</v>
      </c>
      <c r="B369" s="35" t="s">
        <v>5473</v>
      </c>
      <c r="C369" s="35" t="s">
        <v>5468</v>
      </c>
      <c r="D369" s="35" t="s">
        <v>6072</v>
      </c>
      <c r="E369" s="35" t="s">
        <v>6097</v>
      </c>
      <c r="F369" s="35"/>
      <c r="G369" s="36">
        <v>43859.667361111111</v>
      </c>
      <c r="H369" s="37">
        <v>43861</v>
      </c>
      <c r="I369" s="35"/>
      <c r="J369" s="35" t="s">
        <v>34</v>
      </c>
      <c r="K369" s="35" t="s">
        <v>6098</v>
      </c>
      <c r="L369" s="35" t="s">
        <v>5461</v>
      </c>
      <c r="M369" s="35"/>
      <c r="N369" s="35" t="s">
        <v>5747</v>
      </c>
      <c r="O369" s="35"/>
      <c r="P369" s="35"/>
      <c r="Q369" s="35"/>
      <c r="R369" s="35"/>
      <c r="S369" s="35"/>
      <c r="T369" s="36">
        <v>43861.325694444444</v>
      </c>
      <c r="U369" s="35"/>
      <c r="V369" s="35">
        <v>0</v>
      </c>
      <c r="W369" s="35"/>
      <c r="X369" s="35">
        <v>960</v>
      </c>
      <c r="Y369" s="35" t="s">
        <v>6011</v>
      </c>
      <c r="Z369" s="35" t="s">
        <v>5467</v>
      </c>
      <c r="AA369" s="35">
        <v>1428</v>
      </c>
      <c r="AB369" s="35" t="s">
        <v>6106</v>
      </c>
      <c r="AC369" s="59" t="s">
        <v>5485</v>
      </c>
    </row>
    <row r="370" spans="1:29" ht="15.75" thickBot="1" x14ac:dyDescent="0.3">
      <c r="A370" s="58" t="s">
        <v>6107</v>
      </c>
      <c r="B370" s="38" t="s">
        <v>5473</v>
      </c>
      <c r="C370" s="38" t="s">
        <v>5468</v>
      </c>
      <c r="D370" s="38" t="s">
        <v>6072</v>
      </c>
      <c r="E370" s="38" t="s">
        <v>6097</v>
      </c>
      <c r="F370" s="38"/>
      <c r="G370" s="39">
        <v>43861.672222222223</v>
      </c>
      <c r="H370" s="40">
        <v>43864</v>
      </c>
      <c r="I370" s="38"/>
      <c r="J370" s="38" t="s">
        <v>34</v>
      </c>
      <c r="K370" s="38" t="s">
        <v>6098</v>
      </c>
      <c r="L370" s="38" t="s">
        <v>5461</v>
      </c>
      <c r="M370" s="38"/>
      <c r="N370" s="38" t="s">
        <v>5747</v>
      </c>
      <c r="O370" s="38"/>
      <c r="P370" s="38"/>
      <c r="Q370" s="38"/>
      <c r="R370" s="38"/>
      <c r="S370" s="38"/>
      <c r="T370" s="39">
        <v>43864.309027777781</v>
      </c>
      <c r="U370" s="38"/>
      <c r="V370" s="38">
        <v>0</v>
      </c>
      <c r="W370" s="38"/>
      <c r="X370" s="38">
        <v>3797</v>
      </c>
      <c r="Y370" s="38" t="s">
        <v>6108</v>
      </c>
      <c r="Z370" s="38" t="s">
        <v>5467</v>
      </c>
      <c r="AA370" s="38"/>
      <c r="AB370" s="38">
        <v>0</v>
      </c>
      <c r="AC370" s="60"/>
    </row>
    <row r="371" spans="1:29" ht="15.75" thickBot="1" x14ac:dyDescent="0.3">
      <c r="A371" s="57" t="s">
        <v>2315</v>
      </c>
      <c r="B371" s="35" t="s">
        <v>5473</v>
      </c>
      <c r="C371" s="35" t="s">
        <v>5468</v>
      </c>
      <c r="D371" s="35" t="s">
        <v>6072</v>
      </c>
      <c r="E371" s="35" t="s">
        <v>6109</v>
      </c>
      <c r="F371" s="35"/>
      <c r="G371" s="36">
        <v>43847.677083333336</v>
      </c>
      <c r="H371" s="37">
        <v>43850</v>
      </c>
      <c r="I371" s="35"/>
      <c r="J371" s="35" t="s">
        <v>34</v>
      </c>
      <c r="K371" s="35" t="s">
        <v>6089</v>
      </c>
      <c r="L371" s="35" t="s">
        <v>5461</v>
      </c>
      <c r="M371" s="35"/>
      <c r="N371" s="35" t="s">
        <v>5747</v>
      </c>
      <c r="O371" s="35"/>
      <c r="P371" s="35"/>
      <c r="Q371" s="35"/>
      <c r="R371" s="35"/>
      <c r="S371" s="35"/>
      <c r="T371" s="36">
        <v>43850.336111111108</v>
      </c>
      <c r="U371" s="35"/>
      <c r="V371" s="35">
        <v>0</v>
      </c>
      <c r="W371" s="35"/>
      <c r="X371" s="35">
        <v>3829</v>
      </c>
      <c r="Y371" s="35" t="s">
        <v>6110</v>
      </c>
      <c r="Z371" s="35" t="s">
        <v>5467</v>
      </c>
      <c r="AA371" s="35"/>
      <c r="AB371" s="35">
        <v>0</v>
      </c>
      <c r="AC371" s="59"/>
    </row>
    <row r="372" spans="1:29" ht="15.75" thickBot="1" x14ac:dyDescent="0.3">
      <c r="A372" s="58" t="s">
        <v>214</v>
      </c>
      <c r="B372" s="38" t="s">
        <v>5473</v>
      </c>
      <c r="C372" s="38" t="s">
        <v>5468</v>
      </c>
      <c r="D372" s="38" t="s">
        <v>6072</v>
      </c>
      <c r="E372" s="38" t="s">
        <v>6111</v>
      </c>
      <c r="F372" s="38"/>
      <c r="G372" s="39">
        <v>43832.434027777781</v>
      </c>
      <c r="H372" s="40">
        <v>43832</v>
      </c>
      <c r="I372" s="38"/>
      <c r="J372" s="38" t="s">
        <v>34</v>
      </c>
      <c r="K372" s="38" t="s">
        <v>6112</v>
      </c>
      <c r="L372" s="38" t="s">
        <v>5461</v>
      </c>
      <c r="M372" s="38"/>
      <c r="N372" s="38" t="s">
        <v>5747</v>
      </c>
      <c r="O372" s="38"/>
      <c r="P372" s="38"/>
      <c r="Q372" s="38"/>
      <c r="R372" s="38"/>
      <c r="S372" s="38"/>
      <c r="T372" s="39">
        <v>43832.481249999997</v>
      </c>
      <c r="U372" s="38"/>
      <c r="V372" s="38">
        <v>0</v>
      </c>
      <c r="W372" s="38"/>
      <c r="X372" s="38">
        <v>68</v>
      </c>
      <c r="Y372" s="38" t="s">
        <v>6007</v>
      </c>
      <c r="Z372" s="38" t="s">
        <v>5482</v>
      </c>
      <c r="AA372" s="38"/>
      <c r="AB372" s="38">
        <v>0</v>
      </c>
      <c r="AC372" s="60"/>
    </row>
    <row r="373" spans="1:29" ht="15.75" thickBot="1" x14ac:dyDescent="0.3">
      <c r="A373" s="57" t="s">
        <v>3780</v>
      </c>
      <c r="B373" s="35" t="s">
        <v>5473</v>
      </c>
      <c r="C373" s="35" t="s">
        <v>5468</v>
      </c>
      <c r="D373" s="35" t="s">
        <v>6072</v>
      </c>
      <c r="E373" s="35" t="s">
        <v>6111</v>
      </c>
      <c r="F373" s="35"/>
      <c r="G373" s="36">
        <v>43858.523611111108</v>
      </c>
      <c r="H373" s="37">
        <v>43858</v>
      </c>
      <c r="I373" s="35"/>
      <c r="J373" s="35" t="s">
        <v>34</v>
      </c>
      <c r="K373" s="35" t="s">
        <v>6112</v>
      </c>
      <c r="L373" s="35" t="s">
        <v>5461</v>
      </c>
      <c r="M373" s="35"/>
      <c r="N373" s="35" t="s">
        <v>5747</v>
      </c>
      <c r="O373" s="35"/>
      <c r="P373" s="35"/>
      <c r="Q373" s="35"/>
      <c r="R373" s="35"/>
      <c r="S373" s="35"/>
      <c r="T373" s="36">
        <v>43858.59097222222</v>
      </c>
      <c r="U373" s="35"/>
      <c r="V373" s="35">
        <v>0</v>
      </c>
      <c r="W373" s="35"/>
      <c r="X373" s="35"/>
      <c r="Y373" s="35">
        <v>0</v>
      </c>
      <c r="Z373" s="35"/>
      <c r="AA373" s="35">
        <v>97</v>
      </c>
      <c r="AB373" s="35" t="s">
        <v>6113</v>
      </c>
      <c r="AC373" s="59" t="s">
        <v>5472</v>
      </c>
    </row>
    <row r="374" spans="1:29" ht="15.75" thickBot="1" x14ac:dyDescent="0.3">
      <c r="A374" s="58" t="s">
        <v>3938</v>
      </c>
      <c r="B374" s="38" t="s">
        <v>5473</v>
      </c>
      <c r="C374" s="38" t="s">
        <v>5468</v>
      </c>
      <c r="D374" s="38" t="s">
        <v>6072</v>
      </c>
      <c r="E374" s="38" t="s">
        <v>6111</v>
      </c>
      <c r="F374" s="38"/>
      <c r="G374" s="39">
        <v>43859.379861111112</v>
      </c>
      <c r="H374" s="40">
        <v>43860</v>
      </c>
      <c r="I374" s="38"/>
      <c r="J374" s="38" t="s">
        <v>34</v>
      </c>
      <c r="K374" s="38" t="s">
        <v>6112</v>
      </c>
      <c r="L374" s="38" t="s">
        <v>5461</v>
      </c>
      <c r="M374" s="38"/>
      <c r="N374" s="38" t="s">
        <v>5747</v>
      </c>
      <c r="O374" s="38"/>
      <c r="P374" s="38"/>
      <c r="Q374" s="38"/>
      <c r="R374" s="38"/>
      <c r="S374" s="38"/>
      <c r="T374" s="39">
        <v>43859.714583333334</v>
      </c>
      <c r="U374" s="38"/>
      <c r="V374" s="38">
        <v>0</v>
      </c>
      <c r="W374" s="38"/>
      <c r="X374" s="38"/>
      <c r="Y374" s="38">
        <v>0</v>
      </c>
      <c r="Z374" s="38"/>
      <c r="AA374" s="38">
        <v>482</v>
      </c>
      <c r="AB374" s="38" t="s">
        <v>6114</v>
      </c>
      <c r="AC374" s="60" t="s">
        <v>5472</v>
      </c>
    </row>
    <row r="375" spans="1:29" ht="15.75" thickBot="1" x14ac:dyDescent="0.3">
      <c r="A375" s="57" t="s">
        <v>2226</v>
      </c>
      <c r="B375" s="35" t="s">
        <v>5473</v>
      </c>
      <c r="C375" s="35" t="s">
        <v>5468</v>
      </c>
      <c r="D375" s="35" t="s">
        <v>6072</v>
      </c>
      <c r="E375" s="35" t="s">
        <v>6115</v>
      </c>
      <c r="F375" s="35"/>
      <c r="G375" s="36">
        <v>43847.509722222225</v>
      </c>
      <c r="H375" s="37">
        <v>43848</v>
      </c>
      <c r="I375" s="35"/>
      <c r="J375" s="35" t="s">
        <v>34</v>
      </c>
      <c r="K375" s="35" t="s">
        <v>6116</v>
      </c>
      <c r="L375" s="35" t="s">
        <v>5461</v>
      </c>
      <c r="M375" s="35"/>
      <c r="N375" s="35" t="s">
        <v>5747</v>
      </c>
      <c r="O375" s="35"/>
      <c r="P375" s="35"/>
      <c r="Q375" s="35"/>
      <c r="R375" s="35"/>
      <c r="S375" s="35"/>
      <c r="T375" s="36">
        <v>43847.609027777777</v>
      </c>
      <c r="U375" s="35"/>
      <c r="V375" s="35">
        <v>0</v>
      </c>
      <c r="W375" s="35"/>
      <c r="X375" s="35">
        <v>143</v>
      </c>
      <c r="Y375" s="35" t="s">
        <v>5574</v>
      </c>
      <c r="Z375" s="35" t="s">
        <v>5467</v>
      </c>
      <c r="AA375" s="35"/>
      <c r="AB375" s="35">
        <v>0</v>
      </c>
      <c r="AC375" s="59"/>
    </row>
    <row r="376" spans="1:29" ht="15.75" thickBot="1" x14ac:dyDescent="0.3">
      <c r="A376" s="58" t="s">
        <v>3084</v>
      </c>
      <c r="B376" s="38" t="s">
        <v>5473</v>
      </c>
      <c r="C376" s="38" t="s">
        <v>5468</v>
      </c>
      <c r="D376" s="38" t="s">
        <v>6072</v>
      </c>
      <c r="E376" s="38" t="s">
        <v>6117</v>
      </c>
      <c r="F376" s="38"/>
      <c r="G376" s="39">
        <v>43853.368750000001</v>
      </c>
      <c r="H376" s="40">
        <v>43853</v>
      </c>
      <c r="I376" s="38"/>
      <c r="J376" s="38" t="s">
        <v>34</v>
      </c>
      <c r="K376" s="38" t="s">
        <v>6118</v>
      </c>
      <c r="L376" s="38" t="s">
        <v>5461</v>
      </c>
      <c r="M376" s="38"/>
      <c r="N376" s="38" t="s">
        <v>5747</v>
      </c>
      <c r="O376" s="38"/>
      <c r="P376" s="38"/>
      <c r="Q376" s="38"/>
      <c r="R376" s="38"/>
      <c r="S376" s="38"/>
      <c r="T376" s="39">
        <v>43853.42083333333</v>
      </c>
      <c r="U376" s="38"/>
      <c r="V376" s="38">
        <v>0</v>
      </c>
      <c r="W376" s="38"/>
      <c r="X376" s="38"/>
      <c r="Y376" s="38">
        <v>0</v>
      </c>
      <c r="Z376" s="38"/>
      <c r="AA376" s="38">
        <v>75</v>
      </c>
      <c r="AB376" s="38" t="s">
        <v>5676</v>
      </c>
      <c r="AC376" s="60" t="s">
        <v>5472</v>
      </c>
    </row>
    <row r="377" spans="1:29" ht="15.75" thickBot="1" x14ac:dyDescent="0.3">
      <c r="A377" s="57" t="s">
        <v>3449</v>
      </c>
      <c r="B377" s="35" t="s">
        <v>5473</v>
      </c>
      <c r="C377" s="35" t="s">
        <v>5468</v>
      </c>
      <c r="D377" s="35" t="s">
        <v>6072</v>
      </c>
      <c r="E377" s="35" t="s">
        <v>6119</v>
      </c>
      <c r="F377" s="35"/>
      <c r="G377" s="36">
        <v>43854.682638888888</v>
      </c>
      <c r="H377" s="37">
        <v>43857</v>
      </c>
      <c r="I377" s="35"/>
      <c r="J377" s="35" t="s">
        <v>34</v>
      </c>
      <c r="K377" s="35" t="s">
        <v>6120</v>
      </c>
      <c r="L377" s="35" t="s">
        <v>5461</v>
      </c>
      <c r="M377" s="35"/>
      <c r="N377" s="35" t="s">
        <v>5789</v>
      </c>
      <c r="O377" s="35"/>
      <c r="P377" s="35"/>
      <c r="Q377" s="35"/>
      <c r="R377" s="35"/>
      <c r="S377" s="35"/>
      <c r="T377" s="36">
        <v>43857.336805555555</v>
      </c>
      <c r="U377" s="35"/>
      <c r="V377" s="35">
        <v>0</v>
      </c>
      <c r="W377" s="35"/>
      <c r="X377" s="35">
        <v>3822</v>
      </c>
      <c r="Y377" s="35" t="s">
        <v>6121</v>
      </c>
      <c r="Z377" s="35" t="s">
        <v>5467</v>
      </c>
      <c r="AA377" s="35"/>
      <c r="AB377" s="35">
        <v>0</v>
      </c>
      <c r="AC377" s="59"/>
    </row>
    <row r="378" spans="1:29" ht="15.75" thickBot="1" x14ac:dyDescent="0.3">
      <c r="A378" s="58" t="s">
        <v>1502</v>
      </c>
      <c r="B378" s="38" t="s">
        <v>5473</v>
      </c>
      <c r="C378" s="38" t="s">
        <v>5468</v>
      </c>
      <c r="D378" s="38" t="s">
        <v>6072</v>
      </c>
      <c r="E378" s="38" t="s">
        <v>6122</v>
      </c>
      <c r="F378" s="38"/>
      <c r="G378" s="39">
        <v>43844.760416666664</v>
      </c>
      <c r="H378" s="40">
        <v>43845</v>
      </c>
      <c r="I378" s="38"/>
      <c r="J378" s="38" t="s">
        <v>34</v>
      </c>
      <c r="K378" s="38" t="s">
        <v>6123</v>
      </c>
      <c r="L378" s="38" t="s">
        <v>5461</v>
      </c>
      <c r="M378" s="38"/>
      <c r="N378" s="38" t="s">
        <v>5747</v>
      </c>
      <c r="O378" s="38"/>
      <c r="P378" s="38"/>
      <c r="Q378" s="38"/>
      <c r="R378" s="38"/>
      <c r="S378" s="38"/>
      <c r="T378" s="39">
        <v>43845.340277777781</v>
      </c>
      <c r="U378" s="38"/>
      <c r="V378" s="38">
        <v>0</v>
      </c>
      <c r="W378" s="38"/>
      <c r="X378" s="38">
        <v>835</v>
      </c>
      <c r="Y378" s="38" t="s">
        <v>6124</v>
      </c>
      <c r="Z378" s="38" t="s">
        <v>5482</v>
      </c>
      <c r="AA378" s="38"/>
      <c r="AB378" s="38">
        <v>0</v>
      </c>
      <c r="AC378" s="60"/>
    </row>
    <row r="379" spans="1:29" ht="15.75" thickBot="1" x14ac:dyDescent="0.3">
      <c r="A379" s="57" t="s">
        <v>1739</v>
      </c>
      <c r="B379" s="35" t="s">
        <v>5473</v>
      </c>
      <c r="C379" s="35" t="s">
        <v>5468</v>
      </c>
      <c r="D379" s="35" t="s">
        <v>6072</v>
      </c>
      <c r="E379" s="35" t="s">
        <v>6122</v>
      </c>
      <c r="F379" s="35"/>
      <c r="G379" s="36">
        <v>43845.731249999997</v>
      </c>
      <c r="H379" s="37">
        <v>43846</v>
      </c>
      <c r="I379" s="35"/>
      <c r="J379" s="35" t="s">
        <v>34</v>
      </c>
      <c r="K379" s="35" t="s">
        <v>6123</v>
      </c>
      <c r="L379" s="35" t="s">
        <v>5461</v>
      </c>
      <c r="M379" s="35"/>
      <c r="N379" s="35" t="s">
        <v>5747</v>
      </c>
      <c r="O379" s="35"/>
      <c r="P379" s="35"/>
      <c r="Q379" s="35"/>
      <c r="R379" s="35"/>
      <c r="S379" s="35"/>
      <c r="T379" s="36">
        <v>43846.345138888886</v>
      </c>
      <c r="U379" s="35"/>
      <c r="V379" s="35">
        <v>0</v>
      </c>
      <c r="W379" s="35"/>
      <c r="X379" s="35">
        <v>884</v>
      </c>
      <c r="Y379" s="35" t="s">
        <v>6125</v>
      </c>
      <c r="Z379" s="35" t="s">
        <v>5482</v>
      </c>
      <c r="AA379" s="35"/>
      <c r="AB379" s="35">
        <v>0</v>
      </c>
      <c r="AC379" s="59"/>
    </row>
    <row r="380" spans="1:29" ht="15.75" thickBot="1" x14ac:dyDescent="0.3">
      <c r="A380" s="58" t="s">
        <v>2103</v>
      </c>
      <c r="B380" s="38" t="s">
        <v>5473</v>
      </c>
      <c r="C380" s="38" t="s">
        <v>5468</v>
      </c>
      <c r="D380" s="38" t="s">
        <v>6072</v>
      </c>
      <c r="E380" s="38" t="s">
        <v>6122</v>
      </c>
      <c r="F380" s="38"/>
      <c r="G380" s="39">
        <v>43847.338194444441</v>
      </c>
      <c r="H380" s="40">
        <v>43847</v>
      </c>
      <c r="I380" s="38"/>
      <c r="J380" s="38" t="s">
        <v>34</v>
      </c>
      <c r="K380" s="38" t="s">
        <v>6123</v>
      </c>
      <c r="L380" s="38" t="s">
        <v>5461</v>
      </c>
      <c r="M380" s="38"/>
      <c r="N380" s="38" t="s">
        <v>5747</v>
      </c>
      <c r="O380" s="38"/>
      <c r="P380" s="38"/>
      <c r="Q380" s="38"/>
      <c r="R380" s="38"/>
      <c r="S380" s="38"/>
      <c r="T380" s="39">
        <v>43847.340277777781</v>
      </c>
      <c r="U380" s="38"/>
      <c r="V380" s="38">
        <v>0</v>
      </c>
      <c r="W380" s="38"/>
      <c r="X380" s="38">
        <v>3</v>
      </c>
      <c r="Y380" s="41">
        <v>694444444.44444001</v>
      </c>
      <c r="Z380" s="38" t="s">
        <v>5482</v>
      </c>
      <c r="AA380" s="38"/>
      <c r="AB380" s="38">
        <v>0</v>
      </c>
      <c r="AC380" s="60"/>
    </row>
    <row r="381" spans="1:29" ht="15.75" thickBot="1" x14ac:dyDescent="0.3">
      <c r="A381" s="57" t="s">
        <v>2847</v>
      </c>
      <c r="B381" s="35" t="s">
        <v>5473</v>
      </c>
      <c r="C381" s="35" t="s">
        <v>5468</v>
      </c>
      <c r="D381" s="35" t="s">
        <v>6072</v>
      </c>
      <c r="E381" s="35" t="s">
        <v>6122</v>
      </c>
      <c r="F381" s="35"/>
      <c r="G381" s="36">
        <v>43852.369444444441</v>
      </c>
      <c r="H381" s="37">
        <v>43852</v>
      </c>
      <c r="I381" s="35"/>
      <c r="J381" s="35" t="s">
        <v>34</v>
      </c>
      <c r="K381" s="35" t="s">
        <v>6123</v>
      </c>
      <c r="L381" s="35" t="s">
        <v>5461</v>
      </c>
      <c r="M381" s="35"/>
      <c r="N381" s="35" t="s">
        <v>5747</v>
      </c>
      <c r="O381" s="35"/>
      <c r="P381" s="35"/>
      <c r="Q381" s="35"/>
      <c r="R381" s="35"/>
      <c r="S381" s="35"/>
      <c r="T381" s="36">
        <v>43852.486805555556</v>
      </c>
      <c r="U381" s="35"/>
      <c r="V381" s="35">
        <v>0</v>
      </c>
      <c r="W381" s="35"/>
      <c r="X381" s="35"/>
      <c r="Y381" s="35">
        <v>0</v>
      </c>
      <c r="Z381" s="35"/>
      <c r="AA381" s="35">
        <v>169</v>
      </c>
      <c r="AB381" s="35" t="s">
        <v>5827</v>
      </c>
      <c r="AC381" s="59" t="s">
        <v>5472</v>
      </c>
    </row>
    <row r="382" spans="1:29" ht="15.75" thickBot="1" x14ac:dyDescent="0.3">
      <c r="A382" s="58" t="s">
        <v>2994</v>
      </c>
      <c r="B382" s="38" t="s">
        <v>5473</v>
      </c>
      <c r="C382" s="38" t="s">
        <v>5468</v>
      </c>
      <c r="D382" s="38" t="s">
        <v>6072</v>
      </c>
      <c r="E382" s="38" t="s">
        <v>6122</v>
      </c>
      <c r="F382" s="38"/>
      <c r="G382" s="39">
        <v>43852.513888888891</v>
      </c>
      <c r="H382" s="40">
        <v>43852</v>
      </c>
      <c r="I382" s="38"/>
      <c r="J382" s="38" t="s">
        <v>34</v>
      </c>
      <c r="K382" s="38" t="s">
        <v>6123</v>
      </c>
      <c r="L382" s="38" t="s">
        <v>5461</v>
      </c>
      <c r="M382" s="38"/>
      <c r="N382" s="38" t="s">
        <v>5747</v>
      </c>
      <c r="O382" s="38"/>
      <c r="P382" s="38"/>
      <c r="Q382" s="38"/>
      <c r="R382" s="38"/>
      <c r="S382" s="38"/>
      <c r="T382" s="39">
        <v>43852.619444444441</v>
      </c>
      <c r="U382" s="38"/>
      <c r="V382" s="38">
        <v>0</v>
      </c>
      <c r="W382" s="38"/>
      <c r="X382" s="38"/>
      <c r="Y382" s="38">
        <v>0</v>
      </c>
      <c r="Z382" s="38"/>
      <c r="AA382" s="38">
        <v>152</v>
      </c>
      <c r="AB382" s="38" t="s">
        <v>6126</v>
      </c>
      <c r="AC382" s="60" t="s">
        <v>5485</v>
      </c>
    </row>
    <row r="383" spans="1:29" ht="15.75" thickBot="1" x14ac:dyDescent="0.3">
      <c r="A383" s="57" t="s">
        <v>3059</v>
      </c>
      <c r="B383" s="35" t="s">
        <v>5473</v>
      </c>
      <c r="C383" s="35" t="s">
        <v>5468</v>
      </c>
      <c r="D383" s="35" t="s">
        <v>6072</v>
      </c>
      <c r="E383" s="35" t="s">
        <v>6122</v>
      </c>
      <c r="F383" s="35"/>
      <c r="G383" s="36">
        <v>43852.67291666667</v>
      </c>
      <c r="H383" s="37">
        <v>43853</v>
      </c>
      <c r="I383" s="35"/>
      <c r="J383" s="35" t="s">
        <v>34</v>
      </c>
      <c r="K383" s="35" t="s">
        <v>6123</v>
      </c>
      <c r="L383" s="35" t="s">
        <v>5461</v>
      </c>
      <c r="M383" s="35"/>
      <c r="N383" s="35" t="s">
        <v>5747</v>
      </c>
      <c r="O383" s="35"/>
      <c r="P383" s="35"/>
      <c r="Q383" s="35"/>
      <c r="R383" s="35"/>
      <c r="S383" s="35"/>
      <c r="T383" s="36">
        <v>43853.267361111109</v>
      </c>
      <c r="U383" s="35"/>
      <c r="V383" s="35">
        <v>0</v>
      </c>
      <c r="W383" s="35"/>
      <c r="X383" s="35">
        <v>856</v>
      </c>
      <c r="Y383" s="35" t="s">
        <v>6127</v>
      </c>
      <c r="Z383" s="35" t="s">
        <v>5467</v>
      </c>
      <c r="AA383" s="35"/>
      <c r="AB383" s="35">
        <v>0</v>
      </c>
      <c r="AC383" s="59"/>
    </row>
    <row r="384" spans="1:29" ht="15.75" thickBot="1" x14ac:dyDescent="0.3">
      <c r="A384" s="58" t="s">
        <v>3238</v>
      </c>
      <c r="B384" s="38" t="s">
        <v>5473</v>
      </c>
      <c r="C384" s="38" t="s">
        <v>5468</v>
      </c>
      <c r="D384" s="38" t="s">
        <v>6072</v>
      </c>
      <c r="E384" s="38" t="s">
        <v>6122</v>
      </c>
      <c r="F384" s="38"/>
      <c r="G384" s="39">
        <v>43853.525000000001</v>
      </c>
      <c r="H384" s="40">
        <v>43854</v>
      </c>
      <c r="I384" s="38"/>
      <c r="J384" s="38" t="s">
        <v>34</v>
      </c>
      <c r="K384" s="38" t="s">
        <v>6123</v>
      </c>
      <c r="L384" s="38" t="s">
        <v>5461</v>
      </c>
      <c r="M384" s="38"/>
      <c r="N384" s="38" t="s">
        <v>5747</v>
      </c>
      <c r="O384" s="38"/>
      <c r="P384" s="38"/>
      <c r="Q384" s="38"/>
      <c r="R384" s="38"/>
      <c r="S384" s="38"/>
      <c r="T384" s="39">
        <v>43853.731944444444</v>
      </c>
      <c r="U384" s="38"/>
      <c r="V384" s="38">
        <v>0</v>
      </c>
      <c r="W384" s="38"/>
      <c r="X384" s="38"/>
      <c r="Y384" s="38">
        <v>0</v>
      </c>
      <c r="Z384" s="38"/>
      <c r="AA384" s="38">
        <v>298</v>
      </c>
      <c r="AB384" s="38" t="s">
        <v>6128</v>
      </c>
      <c r="AC384" s="60" t="s">
        <v>5472</v>
      </c>
    </row>
    <row r="385" spans="1:29" ht="15.75" thickBot="1" x14ac:dyDescent="0.3">
      <c r="A385" s="57" t="s">
        <v>3351</v>
      </c>
      <c r="B385" s="35" t="s">
        <v>5473</v>
      </c>
      <c r="C385" s="35" t="s">
        <v>5468</v>
      </c>
      <c r="D385" s="35" t="s">
        <v>6072</v>
      </c>
      <c r="E385" s="35" t="s">
        <v>6122</v>
      </c>
      <c r="F385" s="35"/>
      <c r="G385" s="36">
        <v>43854.448611111111</v>
      </c>
      <c r="H385" s="37">
        <v>43854</v>
      </c>
      <c r="I385" s="35"/>
      <c r="J385" s="35" t="s">
        <v>34</v>
      </c>
      <c r="K385" s="35" t="s">
        <v>6123</v>
      </c>
      <c r="L385" s="35" t="s">
        <v>5613</v>
      </c>
      <c r="M385" s="35"/>
      <c r="N385" s="35" t="s">
        <v>5747</v>
      </c>
      <c r="O385" s="35"/>
      <c r="P385" s="35"/>
      <c r="Q385" s="35"/>
      <c r="R385" s="35"/>
      <c r="S385" s="35"/>
      <c r="T385" s="36">
        <v>43854.448611111111</v>
      </c>
      <c r="U385" s="35"/>
      <c r="V385" s="35">
        <v>0</v>
      </c>
      <c r="W385" s="35"/>
      <c r="X385" s="35">
        <v>0</v>
      </c>
      <c r="Y385" s="35">
        <v>0</v>
      </c>
      <c r="Z385" s="35" t="s">
        <v>5556</v>
      </c>
      <c r="AA385" s="35"/>
      <c r="AB385" s="35">
        <v>0</v>
      </c>
      <c r="AC385" s="59"/>
    </row>
    <row r="386" spans="1:29" ht="15.75" thickBot="1" x14ac:dyDescent="0.3">
      <c r="A386" s="58" t="s">
        <v>3413</v>
      </c>
      <c r="B386" s="38" t="s">
        <v>5473</v>
      </c>
      <c r="C386" s="38" t="s">
        <v>5468</v>
      </c>
      <c r="D386" s="38" t="s">
        <v>6072</v>
      </c>
      <c r="E386" s="38" t="s">
        <v>6129</v>
      </c>
      <c r="F386" s="38"/>
      <c r="G386" s="39">
        <v>43854.520138888889</v>
      </c>
      <c r="H386" s="40">
        <v>43854</v>
      </c>
      <c r="I386" s="38"/>
      <c r="J386" s="38" t="s">
        <v>34</v>
      </c>
      <c r="K386" s="38" t="s">
        <v>6130</v>
      </c>
      <c r="L386" s="38" t="s">
        <v>5461</v>
      </c>
      <c r="M386" s="38"/>
      <c r="N386" s="38" t="s">
        <v>5747</v>
      </c>
      <c r="O386" s="38"/>
      <c r="P386" s="38"/>
      <c r="Q386" s="38"/>
      <c r="R386" s="38"/>
      <c r="S386" s="38"/>
      <c r="T386" s="39">
        <v>43854.59375</v>
      </c>
      <c r="U386" s="38"/>
      <c r="V386" s="38">
        <v>0</v>
      </c>
      <c r="W386" s="38"/>
      <c r="X386" s="38">
        <v>0</v>
      </c>
      <c r="Y386" s="38">
        <v>0</v>
      </c>
      <c r="Z386" s="38" t="s">
        <v>5573</v>
      </c>
      <c r="AA386" s="38">
        <v>106</v>
      </c>
      <c r="AB386" s="38" t="s">
        <v>5931</v>
      </c>
      <c r="AC386" s="60" t="s">
        <v>5485</v>
      </c>
    </row>
    <row r="387" spans="1:29" ht="15.75" thickBot="1" x14ac:dyDescent="0.3">
      <c r="A387" s="57" t="s">
        <v>3678</v>
      </c>
      <c r="B387" s="35" t="s">
        <v>5473</v>
      </c>
      <c r="C387" s="35" t="s">
        <v>5468</v>
      </c>
      <c r="D387" s="35" t="s">
        <v>6072</v>
      </c>
      <c r="E387" s="35" t="s">
        <v>6131</v>
      </c>
      <c r="F387" s="35"/>
      <c r="G387" s="36">
        <v>43858.368750000001</v>
      </c>
      <c r="H387" s="37">
        <v>43858</v>
      </c>
      <c r="I387" s="35"/>
      <c r="J387" s="35" t="s">
        <v>34</v>
      </c>
      <c r="K387" s="35" t="s">
        <v>6132</v>
      </c>
      <c r="L387" s="35" t="s">
        <v>5461</v>
      </c>
      <c r="M387" s="35"/>
      <c r="N387" s="35" t="s">
        <v>5747</v>
      </c>
      <c r="O387" s="35"/>
      <c r="P387" s="35"/>
      <c r="Q387" s="35"/>
      <c r="R387" s="35"/>
      <c r="S387" s="35"/>
      <c r="T387" s="36">
        <v>43858.375</v>
      </c>
      <c r="U387" s="35"/>
      <c r="V387" s="35">
        <v>0</v>
      </c>
      <c r="W387" s="35"/>
      <c r="X387" s="35"/>
      <c r="Y387" s="35">
        <v>0</v>
      </c>
      <c r="Z387" s="35"/>
      <c r="AA387" s="35">
        <v>9</v>
      </c>
      <c r="AB387" s="35" t="s">
        <v>5690</v>
      </c>
      <c r="AC387" s="59" t="s">
        <v>5485</v>
      </c>
    </row>
    <row r="388" spans="1:29" ht="15.75" thickBot="1" x14ac:dyDescent="0.3">
      <c r="A388" s="58" t="s">
        <v>3699</v>
      </c>
      <c r="B388" s="38" t="s">
        <v>5473</v>
      </c>
      <c r="C388" s="38" t="s">
        <v>5468</v>
      </c>
      <c r="D388" s="38" t="s">
        <v>6072</v>
      </c>
      <c r="E388" s="38" t="s">
        <v>6131</v>
      </c>
      <c r="F388" s="38"/>
      <c r="G388" s="39">
        <v>43858.410416666666</v>
      </c>
      <c r="H388" s="40">
        <v>43858</v>
      </c>
      <c r="I388" s="38"/>
      <c r="J388" s="38" t="s">
        <v>34</v>
      </c>
      <c r="K388" s="38" t="s">
        <v>6132</v>
      </c>
      <c r="L388" s="38" t="s">
        <v>5461</v>
      </c>
      <c r="M388" s="38"/>
      <c r="N388" s="38" t="s">
        <v>5747</v>
      </c>
      <c r="O388" s="38"/>
      <c r="P388" s="38"/>
      <c r="Q388" s="38"/>
      <c r="R388" s="38"/>
      <c r="S388" s="38"/>
      <c r="T388" s="39">
        <v>43858.42083333333</v>
      </c>
      <c r="U388" s="38"/>
      <c r="V388" s="38">
        <v>0</v>
      </c>
      <c r="W388" s="38"/>
      <c r="X388" s="38"/>
      <c r="Y388" s="38">
        <v>0</v>
      </c>
      <c r="Z388" s="38"/>
      <c r="AA388" s="38">
        <v>15</v>
      </c>
      <c r="AB388" s="38" t="s">
        <v>5502</v>
      </c>
      <c r="AC388" s="60" t="s">
        <v>5472</v>
      </c>
    </row>
    <row r="389" spans="1:29" ht="15.75" thickBot="1" x14ac:dyDescent="0.3">
      <c r="A389" s="57" t="s">
        <v>3740</v>
      </c>
      <c r="B389" s="35" t="s">
        <v>5473</v>
      </c>
      <c r="C389" s="35" t="s">
        <v>5468</v>
      </c>
      <c r="D389" s="35" t="s">
        <v>6072</v>
      </c>
      <c r="E389" s="35" t="s">
        <v>6131</v>
      </c>
      <c r="F389" s="35"/>
      <c r="G389" s="36">
        <v>43858.515277777777</v>
      </c>
      <c r="H389" s="37">
        <v>43859</v>
      </c>
      <c r="I389" s="35"/>
      <c r="J389" s="35" t="s">
        <v>34</v>
      </c>
      <c r="K389" s="35" t="s">
        <v>6132</v>
      </c>
      <c r="L389" s="35" t="s">
        <v>5461</v>
      </c>
      <c r="M389" s="35"/>
      <c r="N389" s="35" t="s">
        <v>5747</v>
      </c>
      <c r="O389" s="35"/>
      <c r="P389" s="35"/>
      <c r="Q389" s="35"/>
      <c r="R389" s="35"/>
      <c r="S389" s="35"/>
      <c r="T389" s="36">
        <v>43859.353472222225</v>
      </c>
      <c r="U389" s="35"/>
      <c r="V389" s="35">
        <v>0</v>
      </c>
      <c r="W389" s="35"/>
      <c r="X389" s="35">
        <v>955</v>
      </c>
      <c r="Y389" s="35" t="s">
        <v>6133</v>
      </c>
      <c r="Z389" s="35" t="s">
        <v>5482</v>
      </c>
      <c r="AA389" s="35">
        <v>252</v>
      </c>
      <c r="AB389" s="35" t="s">
        <v>6134</v>
      </c>
      <c r="AC389" s="59" t="s">
        <v>5485</v>
      </c>
    </row>
    <row r="390" spans="1:29" ht="15.75" thickBot="1" x14ac:dyDescent="0.3">
      <c r="A390" s="58" t="s">
        <v>1615</v>
      </c>
      <c r="B390" s="38" t="s">
        <v>5473</v>
      </c>
      <c r="C390" s="38" t="s">
        <v>5468</v>
      </c>
      <c r="D390" s="38" t="s">
        <v>6072</v>
      </c>
      <c r="E390" s="38" t="s">
        <v>6135</v>
      </c>
      <c r="F390" s="38"/>
      <c r="G390" s="39">
        <v>43845.35</v>
      </c>
      <c r="H390" s="40">
        <v>43845</v>
      </c>
      <c r="I390" s="38"/>
      <c r="J390" s="38" t="s">
        <v>34</v>
      </c>
      <c r="K390" s="38" t="s">
        <v>6136</v>
      </c>
      <c r="L390" s="38" t="s">
        <v>5461</v>
      </c>
      <c r="M390" s="38"/>
      <c r="N390" s="38" t="s">
        <v>5747</v>
      </c>
      <c r="O390" s="38"/>
      <c r="P390" s="38"/>
      <c r="Q390" s="38"/>
      <c r="R390" s="38"/>
      <c r="S390" s="38"/>
      <c r="T390" s="39">
        <v>43845.352777777778</v>
      </c>
      <c r="U390" s="38"/>
      <c r="V390" s="38">
        <v>0</v>
      </c>
      <c r="W390" s="38"/>
      <c r="X390" s="38">
        <v>4</v>
      </c>
      <c r="Y390" s="41">
        <v>925925925.92593002</v>
      </c>
      <c r="Z390" s="38" t="s">
        <v>5482</v>
      </c>
      <c r="AA390" s="38"/>
      <c r="AB390" s="38">
        <v>0</v>
      </c>
      <c r="AC390" s="60"/>
    </row>
    <row r="391" spans="1:29" ht="15.75" thickBot="1" x14ac:dyDescent="0.3">
      <c r="A391" s="57" t="s">
        <v>2841</v>
      </c>
      <c r="B391" s="35" t="s">
        <v>5473</v>
      </c>
      <c r="C391" s="35" t="s">
        <v>5468</v>
      </c>
      <c r="D391" s="35" t="s">
        <v>6072</v>
      </c>
      <c r="E391" s="35" t="s">
        <v>6135</v>
      </c>
      <c r="F391" s="35"/>
      <c r="G391" s="36">
        <v>43852.369444444441</v>
      </c>
      <c r="H391" s="37">
        <v>43852</v>
      </c>
      <c r="I391" s="35"/>
      <c r="J391" s="35" t="s">
        <v>34</v>
      </c>
      <c r="K391" s="35" t="s">
        <v>6136</v>
      </c>
      <c r="L391" s="35" t="s">
        <v>5461</v>
      </c>
      <c r="M391" s="35"/>
      <c r="N391" s="35" t="s">
        <v>5747</v>
      </c>
      <c r="O391" s="35"/>
      <c r="P391" s="35"/>
      <c r="Q391" s="35"/>
      <c r="R391" s="35"/>
      <c r="S391" s="35"/>
      <c r="T391" s="36">
        <v>43852.37222222222</v>
      </c>
      <c r="U391" s="35"/>
      <c r="V391" s="35">
        <v>0</v>
      </c>
      <c r="W391" s="35"/>
      <c r="X391" s="35"/>
      <c r="Y391" s="35">
        <v>0</v>
      </c>
      <c r="Z391" s="35"/>
      <c r="AA391" s="35">
        <v>4</v>
      </c>
      <c r="AB391" s="43">
        <v>925925925.92593002</v>
      </c>
      <c r="AC391" s="59" t="s">
        <v>5485</v>
      </c>
    </row>
    <row r="392" spans="1:29" ht="15.75" thickBot="1" x14ac:dyDescent="0.3">
      <c r="A392" s="58" t="s">
        <v>3121</v>
      </c>
      <c r="B392" s="38" t="s">
        <v>5473</v>
      </c>
      <c r="C392" s="38" t="s">
        <v>5468</v>
      </c>
      <c r="D392" s="38" t="s">
        <v>6072</v>
      </c>
      <c r="E392" s="38" t="s">
        <v>6135</v>
      </c>
      <c r="F392" s="38"/>
      <c r="G392" s="39">
        <v>43853.369444444441</v>
      </c>
      <c r="H392" s="40">
        <v>43853</v>
      </c>
      <c r="I392" s="38"/>
      <c r="J392" s="38" t="s">
        <v>34</v>
      </c>
      <c r="K392" s="38" t="s">
        <v>6136</v>
      </c>
      <c r="L392" s="38" t="s">
        <v>5461</v>
      </c>
      <c r="M392" s="38"/>
      <c r="N392" s="38" t="s">
        <v>5747</v>
      </c>
      <c r="O392" s="38"/>
      <c r="P392" s="38"/>
      <c r="Q392" s="38"/>
      <c r="R392" s="38"/>
      <c r="S392" s="38"/>
      <c r="T392" s="39">
        <v>43853.381249999999</v>
      </c>
      <c r="U392" s="38"/>
      <c r="V392" s="38">
        <v>0</v>
      </c>
      <c r="W392" s="38"/>
      <c r="X392" s="38"/>
      <c r="Y392" s="38">
        <v>0</v>
      </c>
      <c r="Z392" s="38"/>
      <c r="AA392" s="38">
        <v>17</v>
      </c>
      <c r="AB392" s="38" t="s">
        <v>5732</v>
      </c>
      <c r="AC392" s="60" t="s">
        <v>5485</v>
      </c>
    </row>
    <row r="393" spans="1:29" ht="15.75" thickBot="1" x14ac:dyDescent="0.3">
      <c r="A393" s="57" t="s">
        <v>280</v>
      </c>
      <c r="B393" s="35" t="s">
        <v>5473</v>
      </c>
      <c r="C393" s="35" t="s">
        <v>5468</v>
      </c>
      <c r="D393" s="35" t="s">
        <v>6072</v>
      </c>
      <c r="E393" s="35" t="s">
        <v>6137</v>
      </c>
      <c r="F393" s="35"/>
      <c r="G393" s="36">
        <v>43833.475694444445</v>
      </c>
      <c r="H393" s="37">
        <v>43840</v>
      </c>
      <c r="I393" s="35"/>
      <c r="J393" s="35" t="s">
        <v>34</v>
      </c>
      <c r="K393" s="35" t="s">
        <v>6138</v>
      </c>
      <c r="L393" s="35" t="s">
        <v>5461</v>
      </c>
      <c r="M393" s="35"/>
      <c r="N393" s="35" t="s">
        <v>5747</v>
      </c>
      <c r="O393" s="35">
        <v>389888</v>
      </c>
      <c r="P393" s="36">
        <v>43833.480555555558</v>
      </c>
      <c r="Q393" s="36">
        <v>43833.545138888891</v>
      </c>
      <c r="R393" s="35"/>
      <c r="S393" s="35"/>
      <c r="T393" s="36">
        <v>43833.545138888891</v>
      </c>
      <c r="U393" s="35">
        <v>100</v>
      </c>
      <c r="V393" s="35" t="s">
        <v>5600</v>
      </c>
      <c r="W393" s="35" t="s">
        <v>5681</v>
      </c>
      <c r="X393" s="35"/>
      <c r="Y393" s="35">
        <v>0</v>
      </c>
      <c r="Z393" s="35"/>
      <c r="AA393" s="35"/>
      <c r="AB393" s="35">
        <v>0</v>
      </c>
      <c r="AC393" s="59"/>
    </row>
    <row r="394" spans="1:29" ht="15.75" thickBot="1" x14ac:dyDescent="0.3">
      <c r="A394" s="58" t="s">
        <v>1073</v>
      </c>
      <c r="B394" s="38" t="s">
        <v>5473</v>
      </c>
      <c r="C394" s="38" t="s">
        <v>5468</v>
      </c>
      <c r="D394" s="38" t="s">
        <v>6072</v>
      </c>
      <c r="E394" s="38" t="s">
        <v>6137</v>
      </c>
      <c r="F394" s="38"/>
      <c r="G394" s="39">
        <v>43844.35</v>
      </c>
      <c r="H394" s="40">
        <v>43845</v>
      </c>
      <c r="I394" s="38"/>
      <c r="J394" s="38" t="s">
        <v>34</v>
      </c>
      <c r="K394" s="38" t="s">
        <v>6138</v>
      </c>
      <c r="L394" s="38" t="s">
        <v>5461</v>
      </c>
      <c r="M394" s="38"/>
      <c r="N394" s="38" t="s">
        <v>5747</v>
      </c>
      <c r="O394" s="38"/>
      <c r="P394" s="38"/>
      <c r="Q394" s="38"/>
      <c r="R394" s="38"/>
      <c r="S394" s="38"/>
      <c r="T394" s="39">
        <v>43844.352083333331</v>
      </c>
      <c r="U394" s="38"/>
      <c r="V394" s="38">
        <v>0</v>
      </c>
      <c r="W394" s="38"/>
      <c r="X394" s="38">
        <v>3</v>
      </c>
      <c r="Y394" s="41">
        <v>694444444.44444001</v>
      </c>
      <c r="Z394" s="38" t="s">
        <v>5482</v>
      </c>
      <c r="AA394" s="38"/>
      <c r="AB394" s="38">
        <v>0</v>
      </c>
      <c r="AC394" s="60"/>
    </row>
    <row r="395" spans="1:29" ht="15.75" thickBot="1" x14ac:dyDescent="0.3">
      <c r="A395" s="57" t="s">
        <v>3877</v>
      </c>
      <c r="B395" s="35" t="s">
        <v>5473</v>
      </c>
      <c r="C395" s="35" t="s">
        <v>5468</v>
      </c>
      <c r="D395" s="35" t="s">
        <v>6072</v>
      </c>
      <c r="E395" s="35" t="s">
        <v>6137</v>
      </c>
      <c r="F395" s="35"/>
      <c r="G395" s="36">
        <v>43859.369444444441</v>
      </c>
      <c r="H395" s="37">
        <v>43859</v>
      </c>
      <c r="I395" s="35"/>
      <c r="J395" s="35" t="s">
        <v>34</v>
      </c>
      <c r="K395" s="35" t="s">
        <v>6138</v>
      </c>
      <c r="L395" s="35" t="s">
        <v>5461</v>
      </c>
      <c r="M395" s="35"/>
      <c r="N395" s="35" t="s">
        <v>5747</v>
      </c>
      <c r="O395" s="35"/>
      <c r="P395" s="35"/>
      <c r="Q395" s="35"/>
      <c r="R395" s="35"/>
      <c r="S395" s="35"/>
      <c r="T395" s="36">
        <v>43859.481944444444</v>
      </c>
      <c r="U395" s="35"/>
      <c r="V395" s="35">
        <v>0</v>
      </c>
      <c r="W395" s="35"/>
      <c r="X395" s="35"/>
      <c r="Y395" s="35">
        <v>0</v>
      </c>
      <c r="Z395" s="35"/>
      <c r="AA395" s="35">
        <v>162</v>
      </c>
      <c r="AB395" s="35" t="s">
        <v>6139</v>
      </c>
      <c r="AC395" s="59" t="s">
        <v>5485</v>
      </c>
    </row>
    <row r="396" spans="1:29" ht="15.75" thickBot="1" x14ac:dyDescent="0.3">
      <c r="A396" s="58" t="s">
        <v>3195</v>
      </c>
      <c r="B396" s="38" t="s">
        <v>5473</v>
      </c>
      <c r="C396" s="38" t="s">
        <v>5468</v>
      </c>
      <c r="D396" s="38" t="s">
        <v>6072</v>
      </c>
      <c r="E396" s="38" t="s">
        <v>6140</v>
      </c>
      <c r="F396" s="38"/>
      <c r="G396" s="39">
        <v>43853.525000000001</v>
      </c>
      <c r="H396" s="40">
        <v>43853</v>
      </c>
      <c r="I396" s="38"/>
      <c r="J396" s="38" t="s">
        <v>34</v>
      </c>
      <c r="K396" s="38" t="s">
        <v>6141</v>
      </c>
      <c r="L396" s="38" t="s">
        <v>5461</v>
      </c>
      <c r="M396" s="38"/>
      <c r="N396" s="38" t="s">
        <v>5747</v>
      </c>
      <c r="O396" s="38"/>
      <c r="P396" s="38"/>
      <c r="Q396" s="38"/>
      <c r="R396" s="38"/>
      <c r="S396" s="38"/>
      <c r="T396" s="39">
        <v>43853.590277777781</v>
      </c>
      <c r="U396" s="38"/>
      <c r="V396" s="38">
        <v>0</v>
      </c>
      <c r="W396" s="38"/>
      <c r="X396" s="38"/>
      <c r="Y396" s="38">
        <v>0</v>
      </c>
      <c r="Z396" s="38"/>
      <c r="AA396" s="38">
        <v>94</v>
      </c>
      <c r="AB396" s="38" t="s">
        <v>5695</v>
      </c>
      <c r="AC396" s="60" t="s">
        <v>5485</v>
      </c>
    </row>
    <row r="397" spans="1:29" ht="15.75" thickBot="1" x14ac:dyDescent="0.3">
      <c r="A397" s="57" t="s">
        <v>253</v>
      </c>
      <c r="B397" s="35" t="s">
        <v>5473</v>
      </c>
      <c r="C397" s="35" t="s">
        <v>5468</v>
      </c>
      <c r="D397" s="35" t="s">
        <v>6072</v>
      </c>
      <c r="E397" s="35" t="s">
        <v>6142</v>
      </c>
      <c r="F397" s="35"/>
      <c r="G397" s="36">
        <v>43832.682638888888</v>
      </c>
      <c r="H397" s="37">
        <v>43833</v>
      </c>
      <c r="I397" s="35"/>
      <c r="J397" s="35" t="s">
        <v>34</v>
      </c>
      <c r="K397" s="35" t="s">
        <v>6143</v>
      </c>
      <c r="L397" s="35" t="s">
        <v>5461</v>
      </c>
      <c r="M397" s="35"/>
      <c r="N397" s="35" t="s">
        <v>5738</v>
      </c>
      <c r="O397" s="35"/>
      <c r="P397" s="35"/>
      <c r="Q397" s="35"/>
      <c r="R397" s="35"/>
      <c r="S397" s="35"/>
      <c r="T397" s="36">
        <v>43833.336805555555</v>
      </c>
      <c r="U397" s="35"/>
      <c r="V397" s="35">
        <v>0</v>
      </c>
      <c r="W397" s="35"/>
      <c r="X397" s="35">
        <v>942</v>
      </c>
      <c r="Y397" s="35" t="s">
        <v>6144</v>
      </c>
      <c r="Z397" s="35" t="s">
        <v>5482</v>
      </c>
      <c r="AA397" s="35"/>
      <c r="AB397" s="35">
        <v>0</v>
      </c>
      <c r="AC397" s="59"/>
    </row>
    <row r="398" spans="1:29" ht="15.75" thickBot="1" x14ac:dyDescent="0.3">
      <c r="A398" s="58" t="s">
        <v>2340</v>
      </c>
      <c r="B398" s="38" t="s">
        <v>5473</v>
      </c>
      <c r="C398" s="38" t="s">
        <v>5468</v>
      </c>
      <c r="D398" s="38" t="s">
        <v>6072</v>
      </c>
      <c r="E398" s="38" t="s">
        <v>6142</v>
      </c>
      <c r="F398" s="38"/>
      <c r="G398" s="39">
        <v>43847.689583333333</v>
      </c>
      <c r="H398" s="40">
        <v>43848</v>
      </c>
      <c r="I398" s="38"/>
      <c r="J398" s="38" t="s">
        <v>34</v>
      </c>
      <c r="K398" s="38" t="s">
        <v>6143</v>
      </c>
      <c r="L398" s="38" t="s">
        <v>5461</v>
      </c>
      <c r="M398" s="38"/>
      <c r="N398" s="38" t="s">
        <v>5738</v>
      </c>
      <c r="O398" s="38"/>
      <c r="P398" s="38"/>
      <c r="Q398" s="38"/>
      <c r="R398" s="38"/>
      <c r="S398" s="38"/>
      <c r="T398" s="39">
        <v>43848.405555555553</v>
      </c>
      <c r="U398" s="38"/>
      <c r="V398" s="38">
        <v>0</v>
      </c>
      <c r="W398" s="38"/>
      <c r="X398" s="38">
        <v>955</v>
      </c>
      <c r="Y398" s="38" t="s">
        <v>6133</v>
      </c>
      <c r="Z398" s="38" t="s">
        <v>5467</v>
      </c>
      <c r="AA398" s="38">
        <v>76</v>
      </c>
      <c r="AB398" s="38" t="s">
        <v>6145</v>
      </c>
      <c r="AC398" s="60" t="s">
        <v>5485</v>
      </c>
    </row>
    <row r="399" spans="1:29" ht="15.75" thickBot="1" x14ac:dyDescent="0.3">
      <c r="A399" s="57" t="s">
        <v>3077</v>
      </c>
      <c r="B399" s="35" t="s">
        <v>5473</v>
      </c>
      <c r="C399" s="35" t="s">
        <v>5468</v>
      </c>
      <c r="D399" s="35" t="s">
        <v>6072</v>
      </c>
      <c r="E399" s="35" t="s">
        <v>6142</v>
      </c>
      <c r="F399" s="35"/>
      <c r="G399" s="36">
        <v>43852.68472222222</v>
      </c>
      <c r="H399" s="37">
        <v>43853</v>
      </c>
      <c r="I399" s="35"/>
      <c r="J399" s="35" t="s">
        <v>34</v>
      </c>
      <c r="K399" s="35" t="s">
        <v>6143</v>
      </c>
      <c r="L399" s="35" t="s">
        <v>5461</v>
      </c>
      <c r="M399" s="35"/>
      <c r="N399" s="35" t="s">
        <v>5738</v>
      </c>
      <c r="O399" s="35"/>
      <c r="P399" s="35"/>
      <c r="Q399" s="35"/>
      <c r="R399" s="35"/>
      <c r="S399" s="35"/>
      <c r="T399" s="36">
        <v>43853.319444444445</v>
      </c>
      <c r="U399" s="35"/>
      <c r="V399" s="35">
        <v>0</v>
      </c>
      <c r="W399" s="35"/>
      <c r="X399" s="35">
        <v>914</v>
      </c>
      <c r="Y399" s="35" t="s">
        <v>6146</v>
      </c>
      <c r="Z399" s="35" t="s">
        <v>5467</v>
      </c>
      <c r="AA399" s="35"/>
      <c r="AB399" s="35">
        <v>0</v>
      </c>
      <c r="AC399" s="59"/>
    </row>
    <row r="400" spans="1:29" ht="15.75" thickBot="1" x14ac:dyDescent="0.3">
      <c r="A400" s="58" t="s">
        <v>3268</v>
      </c>
      <c r="B400" s="38" t="s">
        <v>5473</v>
      </c>
      <c r="C400" s="38" t="s">
        <v>5468</v>
      </c>
      <c r="D400" s="38" t="s">
        <v>6072</v>
      </c>
      <c r="E400" s="38" t="s">
        <v>6142</v>
      </c>
      <c r="F400" s="38"/>
      <c r="G400" s="39">
        <v>43853.6875</v>
      </c>
      <c r="H400" s="40">
        <v>43854</v>
      </c>
      <c r="I400" s="38"/>
      <c r="J400" s="38" t="s">
        <v>34</v>
      </c>
      <c r="K400" s="38" t="s">
        <v>6143</v>
      </c>
      <c r="L400" s="38" t="s">
        <v>5461</v>
      </c>
      <c r="M400" s="38"/>
      <c r="N400" s="38" t="s">
        <v>5738</v>
      </c>
      <c r="O400" s="38"/>
      <c r="P400" s="38"/>
      <c r="Q400" s="38"/>
      <c r="R400" s="38"/>
      <c r="S400" s="38"/>
      <c r="T400" s="39">
        <v>43854.334027777775</v>
      </c>
      <c r="U400" s="38"/>
      <c r="V400" s="38">
        <v>0</v>
      </c>
      <c r="W400" s="38"/>
      <c r="X400" s="38">
        <v>917</v>
      </c>
      <c r="Y400" s="38" t="s">
        <v>6147</v>
      </c>
      <c r="Z400" s="38" t="s">
        <v>5482</v>
      </c>
      <c r="AA400" s="38">
        <v>14</v>
      </c>
      <c r="AB400" s="38" t="s">
        <v>5471</v>
      </c>
      <c r="AC400" s="60" t="s">
        <v>5485</v>
      </c>
    </row>
    <row r="401" spans="1:29" ht="15.75" thickBot="1" x14ac:dyDescent="0.3">
      <c r="A401" s="57" t="s">
        <v>3819</v>
      </c>
      <c r="B401" s="35" t="s">
        <v>5473</v>
      </c>
      <c r="C401" s="35" t="s">
        <v>5468</v>
      </c>
      <c r="D401" s="35" t="s">
        <v>6072</v>
      </c>
      <c r="E401" s="35" t="s">
        <v>6142</v>
      </c>
      <c r="F401" s="35"/>
      <c r="G401" s="36">
        <v>43858.681944444441</v>
      </c>
      <c r="H401" s="37">
        <v>43859</v>
      </c>
      <c r="I401" s="35"/>
      <c r="J401" s="35" t="s">
        <v>34</v>
      </c>
      <c r="K401" s="35" t="s">
        <v>6143</v>
      </c>
      <c r="L401" s="35" t="s">
        <v>5461</v>
      </c>
      <c r="M401" s="35"/>
      <c r="N401" s="35" t="s">
        <v>5738</v>
      </c>
      <c r="O401" s="35"/>
      <c r="P401" s="35"/>
      <c r="Q401" s="35"/>
      <c r="R401" s="35"/>
      <c r="S401" s="35"/>
      <c r="T401" s="36">
        <v>43859.341666666667</v>
      </c>
      <c r="U401" s="35"/>
      <c r="V401" s="35">
        <v>0</v>
      </c>
      <c r="W401" s="35"/>
      <c r="X401" s="35">
        <v>923</v>
      </c>
      <c r="Y401" s="35" t="s">
        <v>5988</v>
      </c>
      <c r="Z401" s="35" t="s">
        <v>5482</v>
      </c>
      <c r="AA401" s="35">
        <v>27</v>
      </c>
      <c r="AB401" s="35" t="s">
        <v>5614</v>
      </c>
      <c r="AC401" s="59" t="s">
        <v>5485</v>
      </c>
    </row>
    <row r="402" spans="1:29" ht="15.75" thickBot="1" x14ac:dyDescent="0.3">
      <c r="A402" s="58" t="s">
        <v>1034</v>
      </c>
      <c r="B402" s="38" t="s">
        <v>5473</v>
      </c>
      <c r="C402" s="38" t="s">
        <v>5468</v>
      </c>
      <c r="D402" s="38" t="s">
        <v>6072</v>
      </c>
      <c r="E402" s="38" t="s">
        <v>6148</v>
      </c>
      <c r="F402" s="38"/>
      <c r="G402" s="39">
        <v>43844.345833333333</v>
      </c>
      <c r="H402" s="40">
        <v>43844</v>
      </c>
      <c r="I402" s="38"/>
      <c r="J402" s="38" t="s">
        <v>34</v>
      </c>
      <c r="K402" s="38" t="s">
        <v>6149</v>
      </c>
      <c r="L402" s="38" t="s">
        <v>5461</v>
      </c>
      <c r="M402" s="38"/>
      <c r="N402" s="38" t="s">
        <v>5747</v>
      </c>
      <c r="O402" s="38"/>
      <c r="P402" s="38"/>
      <c r="Q402" s="38"/>
      <c r="R402" s="38"/>
      <c r="S402" s="38"/>
      <c r="T402" s="39">
        <v>43844.347222222219</v>
      </c>
      <c r="U402" s="38"/>
      <c r="V402" s="38">
        <v>0</v>
      </c>
      <c r="W402" s="38"/>
      <c r="X402" s="38">
        <v>2</v>
      </c>
      <c r="Y402" s="41">
        <v>462962962.96296</v>
      </c>
      <c r="Z402" s="38" t="s">
        <v>5482</v>
      </c>
      <c r="AA402" s="38"/>
      <c r="AB402" s="38">
        <v>0</v>
      </c>
      <c r="AC402" s="60"/>
    </row>
    <row r="403" spans="1:29" ht="15.75" thickBot="1" x14ac:dyDescent="0.3">
      <c r="A403" s="57" t="s">
        <v>3466</v>
      </c>
      <c r="B403" s="35" t="s">
        <v>5473</v>
      </c>
      <c r="C403" s="35" t="s">
        <v>5468</v>
      </c>
      <c r="D403" s="35" t="s">
        <v>6072</v>
      </c>
      <c r="E403" s="35" t="s">
        <v>6150</v>
      </c>
      <c r="F403" s="35"/>
      <c r="G403" s="36">
        <v>43854.690972222219</v>
      </c>
      <c r="H403" s="37">
        <v>43857</v>
      </c>
      <c r="I403" s="35"/>
      <c r="J403" s="35" t="s">
        <v>34</v>
      </c>
      <c r="K403" s="35" t="s">
        <v>6151</v>
      </c>
      <c r="L403" s="35" t="s">
        <v>5461</v>
      </c>
      <c r="M403" s="35"/>
      <c r="N403" s="35" t="s">
        <v>5747</v>
      </c>
      <c r="O403" s="35"/>
      <c r="P403" s="35"/>
      <c r="Q403" s="35"/>
      <c r="R403" s="35"/>
      <c r="S403" s="35"/>
      <c r="T403" s="36">
        <v>43857.330555555556</v>
      </c>
      <c r="U403" s="35"/>
      <c r="V403" s="35">
        <v>0</v>
      </c>
      <c r="W403" s="35"/>
      <c r="X403" s="35">
        <v>3730</v>
      </c>
      <c r="Y403" s="35" t="s">
        <v>6152</v>
      </c>
      <c r="Z403" s="35" t="s">
        <v>5482</v>
      </c>
      <c r="AA403" s="35">
        <v>71</v>
      </c>
      <c r="AB403" s="35" t="s">
        <v>5995</v>
      </c>
      <c r="AC403" s="59" t="s">
        <v>5485</v>
      </c>
    </row>
    <row r="404" spans="1:29" ht="15.75" thickBot="1" x14ac:dyDescent="0.3">
      <c r="A404" s="58" t="s">
        <v>2617</v>
      </c>
      <c r="B404" s="38" t="s">
        <v>5473</v>
      </c>
      <c r="C404" s="38" t="s">
        <v>5468</v>
      </c>
      <c r="D404" s="38" t="s">
        <v>6072</v>
      </c>
      <c r="E404" s="38" t="s">
        <v>6153</v>
      </c>
      <c r="F404" s="38"/>
      <c r="G404" s="39">
        <v>43850.682638888888</v>
      </c>
      <c r="H404" s="40">
        <v>43851</v>
      </c>
      <c r="I404" s="38"/>
      <c r="J404" s="38" t="s">
        <v>34</v>
      </c>
      <c r="K404" s="38" t="s">
        <v>6154</v>
      </c>
      <c r="L404" s="38" t="s">
        <v>5461</v>
      </c>
      <c r="M404" s="38"/>
      <c r="N404" s="38" t="s">
        <v>5747</v>
      </c>
      <c r="O404" s="38"/>
      <c r="P404" s="38"/>
      <c r="Q404" s="38"/>
      <c r="R404" s="38"/>
      <c r="S404" s="38"/>
      <c r="T404" s="39">
        <v>43850.71597222222</v>
      </c>
      <c r="U404" s="38"/>
      <c r="V404" s="38">
        <v>0</v>
      </c>
      <c r="W404" s="38"/>
      <c r="X404" s="38"/>
      <c r="Y404" s="38">
        <v>0</v>
      </c>
      <c r="Z404" s="38"/>
      <c r="AA404" s="38">
        <v>48</v>
      </c>
      <c r="AB404" s="38" t="s">
        <v>5785</v>
      </c>
      <c r="AC404" s="60" t="s">
        <v>5472</v>
      </c>
    </row>
    <row r="405" spans="1:29" ht="15.75" thickBot="1" x14ac:dyDescent="0.3">
      <c r="A405" s="57" t="s">
        <v>3825</v>
      </c>
      <c r="B405" s="35" t="s">
        <v>5473</v>
      </c>
      <c r="C405" s="35" t="s">
        <v>5468</v>
      </c>
      <c r="D405" s="35" t="s">
        <v>6072</v>
      </c>
      <c r="E405" s="35" t="s">
        <v>6153</v>
      </c>
      <c r="F405" s="35"/>
      <c r="G405" s="36">
        <v>43858.665972222225</v>
      </c>
      <c r="H405" s="37">
        <v>43858</v>
      </c>
      <c r="I405" s="35"/>
      <c r="J405" s="35" t="s">
        <v>34</v>
      </c>
      <c r="K405" s="35" t="s">
        <v>6154</v>
      </c>
      <c r="L405" s="35" t="s">
        <v>5461</v>
      </c>
      <c r="M405" s="35"/>
      <c r="N405" s="35" t="s">
        <v>5747</v>
      </c>
      <c r="O405" s="35"/>
      <c r="P405" s="35"/>
      <c r="Q405" s="35"/>
      <c r="R405" s="35"/>
      <c r="S405" s="35"/>
      <c r="T405" s="36">
        <v>43858.679861111108</v>
      </c>
      <c r="U405" s="35"/>
      <c r="V405" s="35">
        <v>0</v>
      </c>
      <c r="W405" s="35"/>
      <c r="X405" s="35"/>
      <c r="Y405" s="35">
        <v>0</v>
      </c>
      <c r="Z405" s="35"/>
      <c r="AA405" s="35">
        <v>20</v>
      </c>
      <c r="AB405" s="35" t="s">
        <v>5986</v>
      </c>
      <c r="AC405" s="59" t="s">
        <v>5472</v>
      </c>
    </row>
    <row r="406" spans="1:29" ht="15.75" thickBot="1" x14ac:dyDescent="0.3">
      <c r="A406" s="58" t="s">
        <v>6155</v>
      </c>
      <c r="B406" s="38" t="s">
        <v>5473</v>
      </c>
      <c r="C406" s="38" t="s">
        <v>5468</v>
      </c>
      <c r="D406" s="38" t="s">
        <v>6072</v>
      </c>
      <c r="E406" s="38" t="s">
        <v>6153</v>
      </c>
      <c r="F406" s="38"/>
      <c r="G406" s="39">
        <v>43860.533333333333</v>
      </c>
      <c r="H406" s="40">
        <v>43861</v>
      </c>
      <c r="I406" s="38"/>
      <c r="J406" s="38" t="s">
        <v>34</v>
      </c>
      <c r="K406" s="38" t="s">
        <v>6154</v>
      </c>
      <c r="L406" s="38" t="s">
        <v>5461</v>
      </c>
      <c r="M406" s="38"/>
      <c r="N406" s="38" t="s">
        <v>5747</v>
      </c>
      <c r="O406" s="38"/>
      <c r="P406" s="38"/>
      <c r="Q406" s="38"/>
      <c r="R406" s="38"/>
      <c r="S406" s="38"/>
      <c r="T406" s="39">
        <v>43860.543749999997</v>
      </c>
      <c r="U406" s="38"/>
      <c r="V406" s="38">
        <v>0</v>
      </c>
      <c r="W406" s="38"/>
      <c r="X406" s="38"/>
      <c r="Y406" s="38">
        <v>0</v>
      </c>
      <c r="Z406" s="38"/>
      <c r="AA406" s="38">
        <v>15</v>
      </c>
      <c r="AB406" s="38" t="s">
        <v>5502</v>
      </c>
      <c r="AC406" s="60" t="s">
        <v>5472</v>
      </c>
    </row>
    <row r="407" spans="1:29" ht="15.75" thickBot="1" x14ac:dyDescent="0.3">
      <c r="A407" s="57" t="s">
        <v>3778</v>
      </c>
      <c r="B407" s="35" t="s">
        <v>5473</v>
      </c>
      <c r="C407" s="35" t="s">
        <v>5468</v>
      </c>
      <c r="D407" s="35" t="s">
        <v>6072</v>
      </c>
      <c r="E407" s="35" t="s">
        <v>6156</v>
      </c>
      <c r="F407" s="35"/>
      <c r="G407" s="36">
        <v>43858.515277777777</v>
      </c>
      <c r="H407" s="37">
        <v>43858</v>
      </c>
      <c r="I407" s="35"/>
      <c r="J407" s="35" t="s">
        <v>34</v>
      </c>
      <c r="K407" s="35" t="s">
        <v>6157</v>
      </c>
      <c r="L407" s="35" t="s">
        <v>5461</v>
      </c>
      <c r="M407" s="35"/>
      <c r="N407" s="35" t="s">
        <v>5747</v>
      </c>
      <c r="O407" s="35"/>
      <c r="P407" s="35"/>
      <c r="Q407" s="35"/>
      <c r="R407" s="35"/>
      <c r="S407" s="35"/>
      <c r="T407" s="36">
        <v>43858.579861111109</v>
      </c>
      <c r="U407" s="35"/>
      <c r="V407" s="35">
        <v>0</v>
      </c>
      <c r="W407" s="35"/>
      <c r="X407" s="35"/>
      <c r="Y407" s="35">
        <v>0</v>
      </c>
      <c r="Z407" s="35"/>
      <c r="AA407" s="35">
        <v>93</v>
      </c>
      <c r="AB407" s="35" t="s">
        <v>5688</v>
      </c>
      <c r="AC407" s="59" t="s">
        <v>5472</v>
      </c>
    </row>
    <row r="408" spans="1:29" ht="15.75" thickBot="1" x14ac:dyDescent="0.3">
      <c r="A408" s="58" t="s">
        <v>1480</v>
      </c>
      <c r="B408" s="38" t="s">
        <v>5473</v>
      </c>
      <c r="C408" s="38" t="s">
        <v>5468</v>
      </c>
      <c r="D408" s="38" t="s">
        <v>6072</v>
      </c>
      <c r="E408" s="38" t="s">
        <v>6158</v>
      </c>
      <c r="F408" s="38"/>
      <c r="G408" s="39">
        <v>43844.730555555558</v>
      </c>
      <c r="H408" s="40">
        <v>43845</v>
      </c>
      <c r="I408" s="38"/>
      <c r="J408" s="38" t="s">
        <v>34</v>
      </c>
      <c r="K408" s="38" t="s">
        <v>6159</v>
      </c>
      <c r="L408" s="38" t="s">
        <v>5461</v>
      </c>
      <c r="M408" s="38"/>
      <c r="N408" s="38" t="s">
        <v>5747</v>
      </c>
      <c r="O408" s="38"/>
      <c r="P408" s="38"/>
      <c r="Q408" s="38"/>
      <c r="R408" s="38"/>
      <c r="S408" s="38"/>
      <c r="T408" s="39">
        <v>43845.333333333336</v>
      </c>
      <c r="U408" s="38"/>
      <c r="V408" s="38">
        <v>0</v>
      </c>
      <c r="W408" s="38"/>
      <c r="X408" s="38">
        <v>868</v>
      </c>
      <c r="Y408" s="38" t="s">
        <v>6017</v>
      </c>
      <c r="Z408" s="38" t="s">
        <v>5482</v>
      </c>
      <c r="AA408" s="38"/>
      <c r="AB408" s="38">
        <v>0</v>
      </c>
      <c r="AC408" s="60"/>
    </row>
    <row r="409" spans="1:29" ht="15.75" thickBot="1" x14ac:dyDescent="0.3">
      <c r="A409" s="57" t="s">
        <v>1842</v>
      </c>
      <c r="B409" s="35" t="s">
        <v>5473</v>
      </c>
      <c r="C409" s="35" t="s">
        <v>5468</v>
      </c>
      <c r="D409" s="35" t="s">
        <v>6072</v>
      </c>
      <c r="E409" s="35" t="s">
        <v>6158</v>
      </c>
      <c r="F409" s="35"/>
      <c r="G409" s="36">
        <v>43845.726388888892</v>
      </c>
      <c r="H409" s="37">
        <v>43846</v>
      </c>
      <c r="I409" s="35"/>
      <c r="J409" s="35" t="s">
        <v>34</v>
      </c>
      <c r="K409" s="35" t="s">
        <v>6159</v>
      </c>
      <c r="L409" s="35" t="s">
        <v>5461</v>
      </c>
      <c r="M409" s="35"/>
      <c r="N409" s="35" t="s">
        <v>5747</v>
      </c>
      <c r="O409" s="35"/>
      <c r="P409" s="35"/>
      <c r="Q409" s="35"/>
      <c r="R409" s="35"/>
      <c r="S409" s="35"/>
      <c r="T409" s="36">
        <v>43846.334027777775</v>
      </c>
      <c r="U409" s="35"/>
      <c r="V409" s="35">
        <v>0</v>
      </c>
      <c r="W409" s="35"/>
      <c r="X409" s="35"/>
      <c r="Y409" s="35">
        <v>0</v>
      </c>
      <c r="Z409" s="35"/>
      <c r="AA409" s="35">
        <v>875</v>
      </c>
      <c r="AB409" s="35" t="s">
        <v>6160</v>
      </c>
      <c r="AC409" s="59" t="s">
        <v>5485</v>
      </c>
    </row>
    <row r="410" spans="1:29" ht="15.75" thickBot="1" x14ac:dyDescent="0.3">
      <c r="A410" s="58" t="s">
        <v>3538</v>
      </c>
      <c r="B410" s="38" t="s">
        <v>5473</v>
      </c>
      <c r="C410" s="38" t="s">
        <v>5468</v>
      </c>
      <c r="D410" s="38" t="s">
        <v>6072</v>
      </c>
      <c r="E410" s="38" t="s">
        <v>6161</v>
      </c>
      <c r="F410" s="38"/>
      <c r="G410" s="39">
        <v>43857.438194444447</v>
      </c>
      <c r="H410" s="40">
        <v>43858</v>
      </c>
      <c r="I410" s="38"/>
      <c r="J410" s="38" t="s">
        <v>34</v>
      </c>
      <c r="K410" s="38" t="s">
        <v>6162</v>
      </c>
      <c r="L410" s="38" t="s">
        <v>5461</v>
      </c>
      <c r="M410" s="38"/>
      <c r="N410" s="38" t="s">
        <v>5747</v>
      </c>
      <c r="O410" s="38"/>
      <c r="P410" s="38"/>
      <c r="Q410" s="38"/>
      <c r="R410" s="38"/>
      <c r="S410" s="38"/>
      <c r="T410" s="39">
        <v>43858.304166666669</v>
      </c>
      <c r="U410" s="38"/>
      <c r="V410" s="38">
        <v>0</v>
      </c>
      <c r="W410" s="38"/>
      <c r="X410" s="38"/>
      <c r="Y410" s="38">
        <v>0</v>
      </c>
      <c r="Z410" s="38"/>
      <c r="AA410" s="38">
        <v>1247</v>
      </c>
      <c r="AB410" s="38" t="s">
        <v>6163</v>
      </c>
      <c r="AC410" s="60" t="s">
        <v>5472</v>
      </c>
    </row>
    <row r="411" spans="1:29" ht="15.75" thickBot="1" x14ac:dyDescent="0.3">
      <c r="A411" s="57" t="s">
        <v>242</v>
      </c>
      <c r="B411" s="35" t="s">
        <v>5473</v>
      </c>
      <c r="C411" s="35" t="s">
        <v>5468</v>
      </c>
      <c r="D411" s="35" t="s">
        <v>6072</v>
      </c>
      <c r="E411" s="35" t="s">
        <v>6164</v>
      </c>
      <c r="F411" s="35"/>
      <c r="G411" s="36">
        <v>43832.650694444441</v>
      </c>
      <c r="H411" s="37">
        <v>43833</v>
      </c>
      <c r="I411" s="35"/>
      <c r="J411" s="35" t="s">
        <v>34</v>
      </c>
      <c r="K411" s="35" t="s">
        <v>6165</v>
      </c>
      <c r="L411" s="35" t="s">
        <v>5461</v>
      </c>
      <c r="M411" s="35"/>
      <c r="N411" s="35" t="s">
        <v>5731</v>
      </c>
      <c r="O411" s="35"/>
      <c r="P411" s="35"/>
      <c r="Q411" s="35"/>
      <c r="R411" s="35"/>
      <c r="S411" s="35"/>
      <c r="T411" s="36">
        <v>43833.337500000001</v>
      </c>
      <c r="U411" s="35"/>
      <c r="V411" s="35">
        <v>0</v>
      </c>
      <c r="W411" s="35"/>
      <c r="X411" s="35">
        <v>989</v>
      </c>
      <c r="Y411" s="35" t="s">
        <v>6166</v>
      </c>
      <c r="Z411" s="35" t="s">
        <v>5482</v>
      </c>
      <c r="AA411" s="35"/>
      <c r="AB411" s="35">
        <v>0</v>
      </c>
      <c r="AC411" s="59"/>
    </row>
    <row r="412" spans="1:29" ht="15.75" thickBot="1" x14ac:dyDescent="0.3">
      <c r="A412" s="58" t="s">
        <v>3065</v>
      </c>
      <c r="B412" s="38" t="s">
        <v>5473</v>
      </c>
      <c r="C412" s="38" t="s">
        <v>5468</v>
      </c>
      <c r="D412" s="38" t="s">
        <v>6072</v>
      </c>
      <c r="E412" s="38" t="s">
        <v>6167</v>
      </c>
      <c r="F412" s="38"/>
      <c r="G412" s="39">
        <v>43852.660416666666</v>
      </c>
      <c r="H412" s="40">
        <v>43853</v>
      </c>
      <c r="I412" s="38"/>
      <c r="J412" s="38" t="s">
        <v>34</v>
      </c>
      <c r="K412" s="38" t="s">
        <v>6168</v>
      </c>
      <c r="L412" s="38" t="s">
        <v>5461</v>
      </c>
      <c r="M412" s="38"/>
      <c r="N412" s="38" t="s">
        <v>5747</v>
      </c>
      <c r="O412" s="38"/>
      <c r="P412" s="38"/>
      <c r="Q412" s="38"/>
      <c r="R412" s="38"/>
      <c r="S412" s="38"/>
      <c r="T412" s="39">
        <v>43852.760416666664</v>
      </c>
      <c r="U412" s="38"/>
      <c r="V412" s="38">
        <v>0</v>
      </c>
      <c r="W412" s="38"/>
      <c r="X412" s="38">
        <v>144</v>
      </c>
      <c r="Y412" s="38" t="s">
        <v>6169</v>
      </c>
      <c r="Z412" s="38" t="s">
        <v>5482</v>
      </c>
      <c r="AA412" s="38"/>
      <c r="AB412" s="38">
        <v>0</v>
      </c>
      <c r="AC412" s="60"/>
    </row>
    <row r="413" spans="1:29" ht="15.75" thickBot="1" x14ac:dyDescent="0.3">
      <c r="A413" s="57" t="s">
        <v>222</v>
      </c>
      <c r="B413" s="35" t="s">
        <v>5473</v>
      </c>
      <c r="C413" s="35" t="s">
        <v>5468</v>
      </c>
      <c r="D413" s="35" t="s">
        <v>6072</v>
      </c>
      <c r="E413" s="35" t="s">
        <v>6170</v>
      </c>
      <c r="F413" s="35"/>
      <c r="G413" s="36">
        <v>43832.470138888886</v>
      </c>
      <c r="H413" s="37">
        <v>43837</v>
      </c>
      <c r="I413" s="35"/>
      <c r="J413" s="35" t="s">
        <v>34</v>
      </c>
      <c r="K413" s="35" t="s">
        <v>6171</v>
      </c>
      <c r="L413" s="35" t="s">
        <v>5461</v>
      </c>
      <c r="M413" s="35"/>
      <c r="N413" s="35" t="s">
        <v>5747</v>
      </c>
      <c r="O413" s="35"/>
      <c r="P413" s="35"/>
      <c r="Q413" s="35"/>
      <c r="R413" s="35"/>
      <c r="S413" s="35"/>
      <c r="T413" s="36">
        <v>43837.339583333334</v>
      </c>
      <c r="U413" s="35"/>
      <c r="V413" s="35">
        <v>0</v>
      </c>
      <c r="W413" s="35"/>
      <c r="X413" s="35">
        <v>7012</v>
      </c>
      <c r="Y413" s="35" t="s">
        <v>6172</v>
      </c>
      <c r="Z413" s="35" t="s">
        <v>5482</v>
      </c>
      <c r="AA413" s="35"/>
      <c r="AB413" s="35">
        <v>0</v>
      </c>
      <c r="AC413" s="59"/>
    </row>
    <row r="414" spans="1:29" ht="15.75" thickBot="1" x14ac:dyDescent="0.3">
      <c r="A414" s="58" t="s">
        <v>1730</v>
      </c>
      <c r="B414" s="38" t="s">
        <v>5473</v>
      </c>
      <c r="C414" s="38" t="s">
        <v>5468</v>
      </c>
      <c r="D414" s="38" t="s">
        <v>6072</v>
      </c>
      <c r="E414" s="38" t="s">
        <v>6170</v>
      </c>
      <c r="F414" s="38"/>
      <c r="G414" s="39">
        <v>43845.720833333333</v>
      </c>
      <c r="H414" s="40">
        <v>43846</v>
      </c>
      <c r="I414" s="38"/>
      <c r="J414" s="38" t="s">
        <v>34</v>
      </c>
      <c r="K414" s="38" t="s">
        <v>6171</v>
      </c>
      <c r="L414" s="38" t="s">
        <v>5461</v>
      </c>
      <c r="M414" s="38"/>
      <c r="N414" s="38" t="s">
        <v>5747</v>
      </c>
      <c r="O414" s="38"/>
      <c r="P414" s="38"/>
      <c r="Q414" s="38"/>
      <c r="R414" s="38"/>
      <c r="S414" s="38"/>
      <c r="T414" s="39">
        <v>43846.331250000003</v>
      </c>
      <c r="U414" s="38"/>
      <c r="V414" s="38">
        <v>0</v>
      </c>
      <c r="W414" s="38"/>
      <c r="X414" s="38">
        <v>879</v>
      </c>
      <c r="Y414" s="38" t="s">
        <v>6173</v>
      </c>
      <c r="Z414" s="38" t="s">
        <v>5482</v>
      </c>
      <c r="AA414" s="38"/>
      <c r="AB414" s="38">
        <v>0</v>
      </c>
      <c r="AC414" s="60"/>
    </row>
    <row r="415" spans="1:29" ht="15.75" thickBot="1" x14ac:dyDescent="0.3">
      <c r="A415" s="57" t="s">
        <v>3787</v>
      </c>
      <c r="B415" s="35" t="s">
        <v>5473</v>
      </c>
      <c r="C415" s="35" t="s">
        <v>5468</v>
      </c>
      <c r="D415" s="35" t="s">
        <v>6072</v>
      </c>
      <c r="E415" s="35" t="s">
        <v>6174</v>
      </c>
      <c r="F415" s="35"/>
      <c r="G415" s="36">
        <v>43858.606944444444</v>
      </c>
      <c r="H415" s="37">
        <v>43858</v>
      </c>
      <c r="I415" s="35"/>
      <c r="J415" s="35" t="s">
        <v>34</v>
      </c>
      <c r="K415" s="35" t="s">
        <v>6175</v>
      </c>
      <c r="L415" s="35" t="s">
        <v>5461</v>
      </c>
      <c r="M415" s="35"/>
      <c r="N415" s="35" t="s">
        <v>5747</v>
      </c>
      <c r="O415" s="35"/>
      <c r="P415" s="35"/>
      <c r="Q415" s="35"/>
      <c r="R415" s="35"/>
      <c r="S415" s="35"/>
      <c r="T415" s="36">
        <v>43858.648611111108</v>
      </c>
      <c r="U415" s="35"/>
      <c r="V415" s="35">
        <v>0</v>
      </c>
      <c r="W415" s="35"/>
      <c r="X415" s="35"/>
      <c r="Y415" s="35">
        <v>0</v>
      </c>
      <c r="Z415" s="35"/>
      <c r="AA415" s="35">
        <v>60</v>
      </c>
      <c r="AB415" s="35" t="s">
        <v>5543</v>
      </c>
      <c r="AC415" s="59" t="s">
        <v>5472</v>
      </c>
    </row>
    <row r="416" spans="1:29" ht="15.75" thickBot="1" x14ac:dyDescent="0.3">
      <c r="A416" s="58" t="s">
        <v>2145</v>
      </c>
      <c r="B416" s="38" t="s">
        <v>5473</v>
      </c>
      <c r="C416" s="38" t="s">
        <v>5468</v>
      </c>
      <c r="D416" s="38" t="s">
        <v>6072</v>
      </c>
      <c r="E416" s="38" t="s">
        <v>6176</v>
      </c>
      <c r="F416" s="38"/>
      <c r="G416" s="39">
        <v>43847.338194444441</v>
      </c>
      <c r="H416" s="40">
        <v>43847</v>
      </c>
      <c r="I416" s="38"/>
      <c r="J416" s="38" t="s">
        <v>34</v>
      </c>
      <c r="K416" s="38" t="s">
        <v>6177</v>
      </c>
      <c r="L416" s="38" t="s">
        <v>5461</v>
      </c>
      <c r="M416" s="38"/>
      <c r="N416" s="38" t="s">
        <v>5747</v>
      </c>
      <c r="O416" s="38"/>
      <c r="P416" s="38"/>
      <c r="Q416" s="38"/>
      <c r="R416" s="38"/>
      <c r="S416" s="38"/>
      <c r="T416" s="39">
        <v>43847.338888888888</v>
      </c>
      <c r="U416" s="38"/>
      <c r="V416" s="38">
        <v>0</v>
      </c>
      <c r="W416" s="38"/>
      <c r="X416" s="38"/>
      <c r="Y416" s="38">
        <v>0</v>
      </c>
      <c r="Z416" s="38"/>
      <c r="AA416" s="38">
        <v>1</v>
      </c>
      <c r="AB416" s="41">
        <v>231481481.48148</v>
      </c>
      <c r="AC416" s="60" t="s">
        <v>5485</v>
      </c>
    </row>
    <row r="417" spans="1:29" ht="15.75" thickBot="1" x14ac:dyDescent="0.3">
      <c r="A417" s="57" t="s">
        <v>2240</v>
      </c>
      <c r="B417" s="35" t="s">
        <v>5473</v>
      </c>
      <c r="C417" s="35" t="s">
        <v>5468</v>
      </c>
      <c r="D417" s="35" t="s">
        <v>6072</v>
      </c>
      <c r="E417" s="35" t="s">
        <v>6178</v>
      </c>
      <c r="F417" s="35"/>
      <c r="G417" s="36">
        <v>43847.461805555555</v>
      </c>
      <c r="H417" s="37">
        <v>43847</v>
      </c>
      <c r="I417" s="35"/>
      <c r="J417" s="35" t="s">
        <v>34</v>
      </c>
      <c r="K417" s="35" t="s">
        <v>6179</v>
      </c>
      <c r="L417" s="35" t="s">
        <v>5461</v>
      </c>
      <c r="M417" s="35"/>
      <c r="N417" s="35" t="s">
        <v>5747</v>
      </c>
      <c r="O417" s="35"/>
      <c r="P417" s="35"/>
      <c r="Q417" s="35"/>
      <c r="R417" s="35"/>
      <c r="S417" s="35"/>
      <c r="T417" s="36">
        <v>43847.46597222222</v>
      </c>
      <c r="U417" s="35"/>
      <c r="V417" s="35">
        <v>0</v>
      </c>
      <c r="W417" s="35"/>
      <c r="X417" s="35"/>
      <c r="Y417" s="35">
        <v>0</v>
      </c>
      <c r="Z417" s="35"/>
      <c r="AA417" s="35">
        <v>6</v>
      </c>
      <c r="AB417" s="35" t="s">
        <v>5619</v>
      </c>
      <c r="AC417" s="59" t="s">
        <v>5472</v>
      </c>
    </row>
    <row r="418" spans="1:29" ht="15.75" thickBot="1" x14ac:dyDescent="0.3">
      <c r="A418" s="58" t="s">
        <v>3388</v>
      </c>
      <c r="B418" s="38" t="s">
        <v>5473</v>
      </c>
      <c r="C418" s="38" t="s">
        <v>5468</v>
      </c>
      <c r="D418" s="38" t="s">
        <v>6072</v>
      </c>
      <c r="E418" s="38" t="s">
        <v>6178</v>
      </c>
      <c r="F418" s="38"/>
      <c r="G418" s="39">
        <v>43854.552777777775</v>
      </c>
      <c r="H418" s="40">
        <v>43854</v>
      </c>
      <c r="I418" s="38"/>
      <c r="J418" s="38" t="s">
        <v>34</v>
      </c>
      <c r="K418" s="38" t="s">
        <v>6179</v>
      </c>
      <c r="L418" s="38" t="s">
        <v>5461</v>
      </c>
      <c r="M418" s="38"/>
      <c r="N418" s="38" t="s">
        <v>5747</v>
      </c>
      <c r="O418" s="38"/>
      <c r="P418" s="38"/>
      <c r="Q418" s="38"/>
      <c r="R418" s="38"/>
      <c r="S418" s="38"/>
      <c r="T418" s="39">
        <v>43854.597916666666</v>
      </c>
      <c r="U418" s="38"/>
      <c r="V418" s="38">
        <v>0</v>
      </c>
      <c r="W418" s="38"/>
      <c r="X418" s="38"/>
      <c r="Y418" s="38">
        <v>0</v>
      </c>
      <c r="Z418" s="38"/>
      <c r="AA418" s="38">
        <v>65</v>
      </c>
      <c r="AB418" s="38" t="s">
        <v>6071</v>
      </c>
      <c r="AC418" s="60" t="s">
        <v>5472</v>
      </c>
    </row>
    <row r="419" spans="1:29" ht="15.75" thickBot="1" x14ac:dyDescent="0.3">
      <c r="A419" s="57" t="s">
        <v>1142</v>
      </c>
      <c r="B419" s="35" t="s">
        <v>5473</v>
      </c>
      <c r="C419" s="35" t="s">
        <v>5468</v>
      </c>
      <c r="D419" s="35" t="s">
        <v>6072</v>
      </c>
      <c r="E419" s="35" t="s">
        <v>6180</v>
      </c>
      <c r="F419" s="35"/>
      <c r="G419" s="36">
        <v>43844.411805555559</v>
      </c>
      <c r="H419" s="37">
        <v>43844</v>
      </c>
      <c r="I419" s="35"/>
      <c r="J419" s="35" t="s">
        <v>34</v>
      </c>
      <c r="K419" s="35" t="s">
        <v>6181</v>
      </c>
      <c r="L419" s="35" t="s">
        <v>5461</v>
      </c>
      <c r="M419" s="35"/>
      <c r="N419" s="35" t="s">
        <v>5747</v>
      </c>
      <c r="O419" s="35"/>
      <c r="P419" s="35"/>
      <c r="Q419" s="35"/>
      <c r="R419" s="35"/>
      <c r="S419" s="35"/>
      <c r="T419" s="36">
        <v>43844.414583333331</v>
      </c>
      <c r="U419" s="35"/>
      <c r="V419" s="35">
        <v>0</v>
      </c>
      <c r="W419" s="35"/>
      <c r="X419" s="35"/>
      <c r="Y419" s="35">
        <v>0</v>
      </c>
      <c r="Z419" s="35"/>
      <c r="AA419" s="35">
        <v>4</v>
      </c>
      <c r="AB419" s="43">
        <v>925925925.92593002</v>
      </c>
      <c r="AC419" s="59" t="s">
        <v>5472</v>
      </c>
    </row>
    <row r="420" spans="1:29" ht="15.75" thickBot="1" x14ac:dyDescent="0.3">
      <c r="A420" s="58" t="s">
        <v>2285</v>
      </c>
      <c r="B420" s="38" t="s">
        <v>5473</v>
      </c>
      <c r="C420" s="38" t="s">
        <v>5468</v>
      </c>
      <c r="D420" s="38" t="s">
        <v>6072</v>
      </c>
      <c r="E420" s="38" t="s">
        <v>6180</v>
      </c>
      <c r="F420" s="38"/>
      <c r="G420" s="39">
        <v>43847.623611111114</v>
      </c>
      <c r="H420" s="40">
        <v>43848</v>
      </c>
      <c r="I420" s="38"/>
      <c r="J420" s="38" t="s">
        <v>34</v>
      </c>
      <c r="K420" s="38" t="s">
        <v>6181</v>
      </c>
      <c r="L420" s="38" t="s">
        <v>5461</v>
      </c>
      <c r="M420" s="38"/>
      <c r="N420" s="38" t="s">
        <v>5747</v>
      </c>
      <c r="O420" s="38"/>
      <c r="P420" s="38"/>
      <c r="Q420" s="38"/>
      <c r="R420" s="38"/>
      <c r="S420" s="38"/>
      <c r="T420" s="39">
        <v>43847.625</v>
      </c>
      <c r="U420" s="38"/>
      <c r="V420" s="38">
        <v>0</v>
      </c>
      <c r="W420" s="38"/>
      <c r="X420" s="38"/>
      <c r="Y420" s="38">
        <v>0</v>
      </c>
      <c r="Z420" s="38"/>
      <c r="AA420" s="38">
        <v>2</v>
      </c>
      <c r="AB420" s="41">
        <v>462962962.96296</v>
      </c>
      <c r="AC420" s="60" t="s">
        <v>5485</v>
      </c>
    </row>
    <row r="421" spans="1:29" ht="15.75" thickBot="1" x14ac:dyDescent="0.3">
      <c r="A421" s="57" t="s">
        <v>2839</v>
      </c>
      <c r="B421" s="35" t="s">
        <v>5473</v>
      </c>
      <c r="C421" s="35" t="s">
        <v>5468</v>
      </c>
      <c r="D421" s="35" t="s">
        <v>6072</v>
      </c>
      <c r="E421" s="35" t="s">
        <v>6182</v>
      </c>
      <c r="F421" s="35"/>
      <c r="G421" s="36">
        <v>43852.369444444441</v>
      </c>
      <c r="H421" s="37">
        <v>43852</v>
      </c>
      <c r="I421" s="35"/>
      <c r="J421" s="35" t="s">
        <v>34</v>
      </c>
      <c r="K421" s="35" t="s">
        <v>6183</v>
      </c>
      <c r="L421" s="35" t="s">
        <v>5461</v>
      </c>
      <c r="M421" s="35"/>
      <c r="N421" s="35" t="s">
        <v>5747</v>
      </c>
      <c r="O421" s="35"/>
      <c r="P421" s="35"/>
      <c r="Q421" s="35"/>
      <c r="R421" s="35"/>
      <c r="S421" s="35"/>
      <c r="T421" s="36">
        <v>43852.377083333333</v>
      </c>
      <c r="U421" s="35"/>
      <c r="V421" s="35">
        <v>0</v>
      </c>
      <c r="W421" s="35"/>
      <c r="X421" s="35"/>
      <c r="Y421" s="35">
        <v>0</v>
      </c>
      <c r="Z421" s="35"/>
      <c r="AA421" s="35">
        <v>11</v>
      </c>
      <c r="AB421" s="35" t="s">
        <v>5534</v>
      </c>
      <c r="AC421" s="59" t="s">
        <v>5472</v>
      </c>
    </row>
    <row r="422" spans="1:29" ht="15.75" thickBot="1" x14ac:dyDescent="0.3">
      <c r="A422" s="58" t="s">
        <v>3458</v>
      </c>
      <c r="B422" s="38" t="s">
        <v>5473</v>
      </c>
      <c r="C422" s="38" t="s">
        <v>5468</v>
      </c>
      <c r="D422" s="38" t="s">
        <v>6072</v>
      </c>
      <c r="E422" s="38" t="s">
        <v>6184</v>
      </c>
      <c r="F422" s="38"/>
      <c r="G422" s="39">
        <v>43854.683333333334</v>
      </c>
      <c r="H422" s="40">
        <v>43855</v>
      </c>
      <c r="I422" s="38"/>
      <c r="J422" s="38" t="s">
        <v>34</v>
      </c>
      <c r="K422" s="38" t="s">
        <v>6185</v>
      </c>
      <c r="L422" s="38" t="s">
        <v>5461</v>
      </c>
      <c r="M422" s="38"/>
      <c r="N422" s="38" t="s">
        <v>5747</v>
      </c>
      <c r="O422" s="38"/>
      <c r="P422" s="38"/>
      <c r="Q422" s="38"/>
      <c r="R422" s="38"/>
      <c r="S422" s="38"/>
      <c r="T422" s="39">
        <v>43855.51458333333</v>
      </c>
      <c r="U422" s="38"/>
      <c r="V422" s="38">
        <v>0</v>
      </c>
      <c r="W422" s="38"/>
      <c r="X422" s="38"/>
      <c r="Y422" s="38">
        <v>0</v>
      </c>
      <c r="Z422" s="38"/>
      <c r="AA422" s="38">
        <v>1197</v>
      </c>
      <c r="AB422" s="38" t="s">
        <v>6186</v>
      </c>
      <c r="AC422" s="60" t="s">
        <v>5472</v>
      </c>
    </row>
    <row r="423" spans="1:29" ht="15.75" thickBot="1" x14ac:dyDescent="0.3">
      <c r="A423" s="57" t="s">
        <v>1408</v>
      </c>
      <c r="B423" s="35" t="s">
        <v>5473</v>
      </c>
      <c r="C423" s="35" t="s">
        <v>5468</v>
      </c>
      <c r="D423" s="35" t="s">
        <v>6072</v>
      </c>
      <c r="E423" s="35" t="s">
        <v>6187</v>
      </c>
      <c r="F423" s="35"/>
      <c r="G423" s="36">
        <v>43844.635416666664</v>
      </c>
      <c r="H423" s="37">
        <v>43845</v>
      </c>
      <c r="I423" s="35"/>
      <c r="J423" s="35" t="s">
        <v>34</v>
      </c>
      <c r="K423" s="35" t="s">
        <v>6188</v>
      </c>
      <c r="L423" s="35" t="s">
        <v>5461</v>
      </c>
      <c r="M423" s="35"/>
      <c r="N423" s="35" t="s">
        <v>5731</v>
      </c>
      <c r="O423" s="35"/>
      <c r="P423" s="35"/>
      <c r="Q423" s="35"/>
      <c r="R423" s="35"/>
      <c r="S423" s="35"/>
      <c r="T423" s="36">
        <v>43845.368055555555</v>
      </c>
      <c r="U423" s="35"/>
      <c r="V423" s="35">
        <v>0</v>
      </c>
      <c r="W423" s="35"/>
      <c r="X423" s="35"/>
      <c r="Y423" s="35">
        <v>0</v>
      </c>
      <c r="Z423" s="35"/>
      <c r="AA423" s="35">
        <v>1055</v>
      </c>
      <c r="AB423" s="35" t="s">
        <v>6189</v>
      </c>
      <c r="AC423" s="59" t="s">
        <v>5472</v>
      </c>
    </row>
    <row r="424" spans="1:29" ht="15.75" thickBot="1" x14ac:dyDescent="0.3">
      <c r="A424" s="58" t="s">
        <v>1770</v>
      </c>
      <c r="B424" s="38" t="s">
        <v>5473</v>
      </c>
      <c r="C424" s="38" t="s">
        <v>5468</v>
      </c>
      <c r="D424" s="38" t="s">
        <v>6072</v>
      </c>
      <c r="E424" s="38" t="s">
        <v>6190</v>
      </c>
      <c r="F424" s="38"/>
      <c r="G424" s="39">
        <v>43845.70416666667</v>
      </c>
      <c r="H424" s="40">
        <v>43846</v>
      </c>
      <c r="I424" s="38"/>
      <c r="J424" s="38" t="s">
        <v>34</v>
      </c>
      <c r="K424" s="38" t="s">
        <v>6191</v>
      </c>
      <c r="L424" s="38" t="s">
        <v>5461</v>
      </c>
      <c r="M424" s="38"/>
      <c r="N424" s="38" t="s">
        <v>5747</v>
      </c>
      <c r="O424" s="38"/>
      <c r="P424" s="38"/>
      <c r="Q424" s="38"/>
      <c r="R424" s="38"/>
      <c r="S424" s="38"/>
      <c r="T424" s="39">
        <v>43846.349305555559</v>
      </c>
      <c r="U424" s="38"/>
      <c r="V424" s="38">
        <v>0</v>
      </c>
      <c r="W424" s="38"/>
      <c r="X424" s="38"/>
      <c r="Y424" s="38">
        <v>0</v>
      </c>
      <c r="Z424" s="38"/>
      <c r="AA424" s="38">
        <v>929</v>
      </c>
      <c r="AB424" s="38" t="s">
        <v>6192</v>
      </c>
      <c r="AC424" s="60" t="s">
        <v>5485</v>
      </c>
    </row>
    <row r="425" spans="1:29" ht="15.75" thickBot="1" x14ac:dyDescent="0.3">
      <c r="A425" s="57" t="s">
        <v>3052</v>
      </c>
      <c r="B425" s="35" t="s">
        <v>5473</v>
      </c>
      <c r="C425" s="35" t="s">
        <v>5468</v>
      </c>
      <c r="D425" s="35" t="s">
        <v>6072</v>
      </c>
      <c r="E425" s="35" t="s">
        <v>6193</v>
      </c>
      <c r="F425" s="35"/>
      <c r="G425" s="36">
        <v>43852.623611111114</v>
      </c>
      <c r="H425" s="37">
        <v>43852</v>
      </c>
      <c r="I425" s="35"/>
      <c r="J425" s="35" t="s">
        <v>34</v>
      </c>
      <c r="K425" s="35">
        <v>1095941</v>
      </c>
      <c r="L425" s="35" t="s">
        <v>5461</v>
      </c>
      <c r="M425" s="35"/>
      <c r="N425" s="35" t="s">
        <v>5747</v>
      </c>
      <c r="O425" s="35"/>
      <c r="P425" s="35"/>
      <c r="Q425" s="35"/>
      <c r="R425" s="35"/>
      <c r="S425" s="35"/>
      <c r="T425" s="36">
        <v>43852.638194444444</v>
      </c>
      <c r="U425" s="35"/>
      <c r="V425" s="35">
        <v>0</v>
      </c>
      <c r="W425" s="35"/>
      <c r="X425" s="35"/>
      <c r="Y425" s="35">
        <v>0</v>
      </c>
      <c r="Z425" s="35"/>
      <c r="AA425" s="35">
        <v>21</v>
      </c>
      <c r="AB425" s="35" t="s">
        <v>5797</v>
      </c>
      <c r="AC425" s="59" t="s">
        <v>5472</v>
      </c>
    </row>
    <row r="426" spans="1:29" ht="15.75" thickBot="1" x14ac:dyDescent="0.3">
      <c r="A426" s="58" t="s">
        <v>2282</v>
      </c>
      <c r="B426" s="38" t="s">
        <v>5473</v>
      </c>
      <c r="C426" s="38" t="s">
        <v>5468</v>
      </c>
      <c r="D426" s="38" t="s">
        <v>6072</v>
      </c>
      <c r="E426" s="38" t="s">
        <v>6194</v>
      </c>
      <c r="F426" s="38"/>
      <c r="G426" s="39">
        <v>43847.617361111108</v>
      </c>
      <c r="H426" s="40">
        <v>43848</v>
      </c>
      <c r="I426" s="38"/>
      <c r="J426" s="38" t="s">
        <v>34</v>
      </c>
      <c r="K426" s="38" t="s">
        <v>6195</v>
      </c>
      <c r="L426" s="38" t="s">
        <v>5461</v>
      </c>
      <c r="M426" s="38"/>
      <c r="N426" s="38" t="s">
        <v>5747</v>
      </c>
      <c r="O426" s="38"/>
      <c r="P426" s="38"/>
      <c r="Q426" s="38"/>
      <c r="R426" s="38"/>
      <c r="S426" s="38"/>
      <c r="T426" s="39">
        <v>43847.629861111112</v>
      </c>
      <c r="U426" s="38"/>
      <c r="V426" s="38">
        <v>0</v>
      </c>
      <c r="W426" s="38"/>
      <c r="X426" s="38"/>
      <c r="Y426" s="38">
        <v>0</v>
      </c>
      <c r="Z426" s="38"/>
      <c r="AA426" s="38">
        <v>18</v>
      </c>
      <c r="AB426" s="38" t="s">
        <v>5547</v>
      </c>
      <c r="AC426" s="60" t="s">
        <v>5485</v>
      </c>
    </row>
    <row r="427" spans="1:29" ht="15.75" thickBot="1" x14ac:dyDescent="0.3">
      <c r="A427" s="57" t="s">
        <v>662</v>
      </c>
      <c r="B427" s="35" t="s">
        <v>5473</v>
      </c>
      <c r="C427" s="35" t="s">
        <v>5468</v>
      </c>
      <c r="D427" s="35" t="s">
        <v>6072</v>
      </c>
      <c r="E427" s="35" t="s">
        <v>6196</v>
      </c>
      <c r="F427" s="35"/>
      <c r="G427" s="36">
        <v>43839.627083333333</v>
      </c>
      <c r="H427" s="37">
        <v>43839</v>
      </c>
      <c r="I427" s="35"/>
      <c r="J427" s="35" t="s">
        <v>34</v>
      </c>
      <c r="K427" s="35" t="s">
        <v>6197</v>
      </c>
      <c r="L427" s="35" t="s">
        <v>5461</v>
      </c>
      <c r="M427" s="35"/>
      <c r="N427" s="35" t="s">
        <v>5747</v>
      </c>
      <c r="O427" s="35"/>
      <c r="P427" s="35"/>
      <c r="Q427" s="35"/>
      <c r="R427" s="35"/>
      <c r="S427" s="35"/>
      <c r="T427" s="36">
        <v>43839.64166666667</v>
      </c>
      <c r="U427" s="35"/>
      <c r="V427" s="35">
        <v>0</v>
      </c>
      <c r="W427" s="35"/>
      <c r="X427" s="35"/>
      <c r="Y427" s="35">
        <v>0</v>
      </c>
      <c r="Z427" s="35"/>
      <c r="AA427" s="35">
        <v>21</v>
      </c>
      <c r="AB427" s="35" t="s">
        <v>5797</v>
      </c>
      <c r="AC427" s="59" t="s">
        <v>5472</v>
      </c>
    </row>
    <row r="428" spans="1:29" ht="15.75" thickBot="1" x14ac:dyDescent="0.3">
      <c r="A428" s="58" t="s">
        <v>1031</v>
      </c>
      <c r="B428" s="38" t="s">
        <v>5473</v>
      </c>
      <c r="C428" s="38" t="s">
        <v>5468</v>
      </c>
      <c r="D428" s="38" t="s">
        <v>6072</v>
      </c>
      <c r="E428" s="38" t="s">
        <v>6196</v>
      </c>
      <c r="F428" s="38"/>
      <c r="G428" s="39">
        <v>43844.345833333333</v>
      </c>
      <c r="H428" s="40">
        <v>43844</v>
      </c>
      <c r="I428" s="38"/>
      <c r="J428" s="38" t="s">
        <v>34</v>
      </c>
      <c r="K428" s="38" t="s">
        <v>6197</v>
      </c>
      <c r="L428" s="38" t="s">
        <v>5461</v>
      </c>
      <c r="M428" s="38"/>
      <c r="N428" s="38" t="s">
        <v>5747</v>
      </c>
      <c r="O428" s="38"/>
      <c r="P428" s="38"/>
      <c r="Q428" s="38"/>
      <c r="R428" s="38"/>
      <c r="S428" s="38"/>
      <c r="T428" s="39">
        <v>43844.351388888892</v>
      </c>
      <c r="U428" s="38"/>
      <c r="V428" s="38">
        <v>0</v>
      </c>
      <c r="W428" s="38"/>
      <c r="X428" s="38">
        <v>8</v>
      </c>
      <c r="Y428" s="38" t="s">
        <v>5478</v>
      </c>
      <c r="Z428" s="38" t="s">
        <v>5482</v>
      </c>
      <c r="AA428" s="38"/>
      <c r="AB428" s="38">
        <v>0</v>
      </c>
      <c r="AC428" s="60"/>
    </row>
    <row r="429" spans="1:29" ht="15.75" thickBot="1" x14ac:dyDescent="0.3">
      <c r="A429" s="57" t="s">
        <v>6198</v>
      </c>
      <c r="B429" s="35" t="s">
        <v>5473</v>
      </c>
      <c r="C429" s="35" t="s">
        <v>5468</v>
      </c>
      <c r="D429" s="35" t="s">
        <v>6072</v>
      </c>
      <c r="E429" s="35" t="s">
        <v>6196</v>
      </c>
      <c r="F429" s="35"/>
      <c r="G429" s="36">
        <v>43861.666666666664</v>
      </c>
      <c r="H429" s="37">
        <v>43864</v>
      </c>
      <c r="I429" s="35"/>
      <c r="J429" s="35" t="s">
        <v>34</v>
      </c>
      <c r="K429" s="35" t="s">
        <v>6197</v>
      </c>
      <c r="L429" s="35" t="s">
        <v>5461</v>
      </c>
      <c r="M429" s="35"/>
      <c r="N429" s="35" t="s">
        <v>5747</v>
      </c>
      <c r="O429" s="35"/>
      <c r="P429" s="35"/>
      <c r="Q429" s="35"/>
      <c r="R429" s="35"/>
      <c r="S429" s="35"/>
      <c r="T429" s="36">
        <v>43864.336111111108</v>
      </c>
      <c r="U429" s="35"/>
      <c r="V429" s="35">
        <v>0</v>
      </c>
      <c r="W429" s="35"/>
      <c r="X429" s="35">
        <v>3767</v>
      </c>
      <c r="Y429" s="35" t="s">
        <v>6199</v>
      </c>
      <c r="Z429" s="35" t="s">
        <v>5482</v>
      </c>
      <c r="AA429" s="35">
        <v>77</v>
      </c>
      <c r="AB429" s="35" t="s">
        <v>5699</v>
      </c>
      <c r="AC429" s="59" t="s">
        <v>5485</v>
      </c>
    </row>
    <row r="430" spans="1:29" ht="15.75" thickBot="1" x14ac:dyDescent="0.3">
      <c r="A430" s="58" t="s">
        <v>2288</v>
      </c>
      <c r="B430" s="38" t="s">
        <v>5473</v>
      </c>
      <c r="C430" s="38" t="s">
        <v>5468</v>
      </c>
      <c r="D430" s="38" t="s">
        <v>6072</v>
      </c>
      <c r="E430" s="38" t="s">
        <v>6200</v>
      </c>
      <c r="F430" s="38"/>
      <c r="G430" s="39">
        <v>43847.571527777778</v>
      </c>
      <c r="H430" s="40">
        <v>43848</v>
      </c>
      <c r="I430" s="38"/>
      <c r="J430" s="38" t="s">
        <v>34</v>
      </c>
      <c r="K430" s="38" t="s">
        <v>6201</v>
      </c>
      <c r="L430" s="38" t="s">
        <v>5461</v>
      </c>
      <c r="M430" s="38"/>
      <c r="N430" s="38" t="s">
        <v>5747</v>
      </c>
      <c r="O430" s="38"/>
      <c r="P430" s="38"/>
      <c r="Q430" s="38"/>
      <c r="R430" s="38"/>
      <c r="S430" s="38"/>
      <c r="T430" s="39">
        <v>43847.574999999997</v>
      </c>
      <c r="U430" s="38"/>
      <c r="V430" s="38">
        <v>0</v>
      </c>
      <c r="W430" s="38"/>
      <c r="X430" s="38"/>
      <c r="Y430" s="38">
        <v>0</v>
      </c>
      <c r="Z430" s="38"/>
      <c r="AA430" s="38">
        <v>5</v>
      </c>
      <c r="AB430" s="38" t="s">
        <v>5566</v>
      </c>
      <c r="AC430" s="60" t="s">
        <v>5485</v>
      </c>
    </row>
    <row r="431" spans="1:29" ht="15.75" thickBot="1" x14ac:dyDescent="0.3">
      <c r="A431" s="57" t="s">
        <v>2469</v>
      </c>
      <c r="B431" s="35" t="s">
        <v>5473</v>
      </c>
      <c r="C431" s="35" t="s">
        <v>5468</v>
      </c>
      <c r="D431" s="35" t="s">
        <v>6072</v>
      </c>
      <c r="E431" s="35" t="s">
        <v>6202</v>
      </c>
      <c r="F431" s="35"/>
      <c r="G431" s="36">
        <v>43850.345138888886</v>
      </c>
      <c r="H431" s="37">
        <v>43850</v>
      </c>
      <c r="I431" s="35"/>
      <c r="J431" s="35" t="s">
        <v>34</v>
      </c>
      <c r="K431" s="35" t="s">
        <v>6203</v>
      </c>
      <c r="L431" s="35" t="s">
        <v>5461</v>
      </c>
      <c r="M431" s="35"/>
      <c r="N431" s="35" t="s">
        <v>5747</v>
      </c>
      <c r="O431" s="35"/>
      <c r="P431" s="35"/>
      <c r="Q431" s="35"/>
      <c r="R431" s="35"/>
      <c r="S431" s="35"/>
      <c r="T431" s="36">
        <v>43850.350694444445</v>
      </c>
      <c r="U431" s="35"/>
      <c r="V431" s="35">
        <v>0</v>
      </c>
      <c r="W431" s="35"/>
      <c r="X431" s="35">
        <v>8</v>
      </c>
      <c r="Y431" s="35" t="s">
        <v>5478</v>
      </c>
      <c r="Z431" s="35" t="s">
        <v>5482</v>
      </c>
      <c r="AA431" s="35"/>
      <c r="AB431" s="35">
        <v>0</v>
      </c>
      <c r="AC431" s="59"/>
    </row>
    <row r="432" spans="1:29" ht="15.75" thickBot="1" x14ac:dyDescent="0.3">
      <c r="A432" s="58" t="s">
        <v>3056</v>
      </c>
      <c r="B432" s="38" t="s">
        <v>5473</v>
      </c>
      <c r="C432" s="38" t="s">
        <v>5468</v>
      </c>
      <c r="D432" s="38" t="s">
        <v>6072</v>
      </c>
      <c r="E432" s="38" t="s">
        <v>6202</v>
      </c>
      <c r="F432" s="38"/>
      <c r="G432" s="39">
        <v>43852.65902777778</v>
      </c>
      <c r="H432" s="40">
        <v>43853</v>
      </c>
      <c r="I432" s="38"/>
      <c r="J432" s="38" t="s">
        <v>34</v>
      </c>
      <c r="K432" s="38" t="s">
        <v>6203</v>
      </c>
      <c r="L432" s="38" t="s">
        <v>5461</v>
      </c>
      <c r="M432" s="38"/>
      <c r="N432" s="38" t="s">
        <v>5747</v>
      </c>
      <c r="O432" s="38"/>
      <c r="P432" s="38"/>
      <c r="Q432" s="38"/>
      <c r="R432" s="38"/>
      <c r="S432" s="38"/>
      <c r="T432" s="39">
        <v>43853.344444444447</v>
      </c>
      <c r="U432" s="38"/>
      <c r="V432" s="38">
        <v>0</v>
      </c>
      <c r="W432" s="38"/>
      <c r="X432" s="38">
        <v>987</v>
      </c>
      <c r="Y432" s="38" t="s">
        <v>5951</v>
      </c>
      <c r="Z432" s="38" t="s">
        <v>5467</v>
      </c>
      <c r="AA432" s="38"/>
      <c r="AB432" s="38">
        <v>0</v>
      </c>
      <c r="AC432" s="60"/>
    </row>
    <row r="433" spans="1:29" ht="15.75" thickBot="1" x14ac:dyDescent="0.3">
      <c r="A433" s="57" t="s">
        <v>6204</v>
      </c>
      <c r="B433" s="35" t="s">
        <v>5473</v>
      </c>
      <c r="C433" s="35" t="s">
        <v>5468</v>
      </c>
      <c r="D433" s="35" t="s">
        <v>6072</v>
      </c>
      <c r="E433" s="35" t="s">
        <v>6202</v>
      </c>
      <c r="F433" s="35"/>
      <c r="G433" s="36">
        <v>43860.69027777778</v>
      </c>
      <c r="H433" s="37">
        <v>43861</v>
      </c>
      <c r="I433" s="35"/>
      <c r="J433" s="35" t="s">
        <v>34</v>
      </c>
      <c r="K433" s="35" t="s">
        <v>6203</v>
      </c>
      <c r="L433" s="35" t="s">
        <v>5461</v>
      </c>
      <c r="M433" s="35"/>
      <c r="N433" s="35" t="s">
        <v>5747</v>
      </c>
      <c r="O433" s="35"/>
      <c r="P433" s="35"/>
      <c r="Q433" s="35"/>
      <c r="R433" s="35"/>
      <c r="S433" s="35"/>
      <c r="T433" s="36">
        <v>43861.351388888892</v>
      </c>
      <c r="U433" s="35"/>
      <c r="V433" s="35">
        <v>0</v>
      </c>
      <c r="W433" s="35"/>
      <c r="X433" s="35">
        <v>901</v>
      </c>
      <c r="Y433" s="35" t="s">
        <v>6205</v>
      </c>
      <c r="Z433" s="35" t="s">
        <v>5482</v>
      </c>
      <c r="AA433" s="35">
        <v>51</v>
      </c>
      <c r="AB433" s="35" t="s">
        <v>5754</v>
      </c>
      <c r="AC433" s="59" t="s">
        <v>5485</v>
      </c>
    </row>
    <row r="434" spans="1:29" ht="15.75" thickBot="1" x14ac:dyDescent="0.3">
      <c r="A434" s="58" t="s">
        <v>496</v>
      </c>
      <c r="B434" s="38" t="s">
        <v>5473</v>
      </c>
      <c r="C434" s="38" t="s">
        <v>5468</v>
      </c>
      <c r="D434" s="38" t="s">
        <v>6072</v>
      </c>
      <c r="E434" s="38" t="s">
        <v>6206</v>
      </c>
      <c r="F434" s="38"/>
      <c r="G434" s="39">
        <v>43838.427777777775</v>
      </c>
      <c r="H434" s="40">
        <v>43838</v>
      </c>
      <c r="I434" s="38"/>
      <c r="J434" s="38" t="s">
        <v>34</v>
      </c>
      <c r="K434" s="38" t="s">
        <v>6207</v>
      </c>
      <c r="L434" s="38" t="s">
        <v>5461</v>
      </c>
      <c r="M434" s="38"/>
      <c r="N434" s="38" t="s">
        <v>5747</v>
      </c>
      <c r="O434" s="38"/>
      <c r="P434" s="38"/>
      <c r="Q434" s="38"/>
      <c r="R434" s="38"/>
      <c r="S434" s="38"/>
      <c r="T434" s="39">
        <v>43838.729166666664</v>
      </c>
      <c r="U434" s="38"/>
      <c r="V434" s="38">
        <v>0</v>
      </c>
      <c r="W434" s="38"/>
      <c r="X434" s="38">
        <v>434</v>
      </c>
      <c r="Y434" s="38" t="s">
        <v>6208</v>
      </c>
      <c r="Z434" s="38" t="s">
        <v>5482</v>
      </c>
      <c r="AA434" s="38"/>
      <c r="AB434" s="38">
        <v>0</v>
      </c>
      <c r="AC434" s="60"/>
    </row>
    <row r="435" spans="1:29" ht="15.75" thickBot="1" x14ac:dyDescent="0.3">
      <c r="A435" s="57" t="s">
        <v>2244</v>
      </c>
      <c r="B435" s="35" t="s">
        <v>5473</v>
      </c>
      <c r="C435" s="35" t="s">
        <v>5468</v>
      </c>
      <c r="D435" s="35" t="s">
        <v>6072</v>
      </c>
      <c r="E435" s="35" t="s">
        <v>6206</v>
      </c>
      <c r="F435" s="35"/>
      <c r="G435" s="36">
        <v>43847.51666666667</v>
      </c>
      <c r="H435" s="37">
        <v>43847</v>
      </c>
      <c r="I435" s="35"/>
      <c r="J435" s="35" t="s">
        <v>34</v>
      </c>
      <c r="K435" s="35" t="s">
        <v>6207</v>
      </c>
      <c r="L435" s="35" t="s">
        <v>5461</v>
      </c>
      <c r="M435" s="35"/>
      <c r="N435" s="35" t="s">
        <v>5747</v>
      </c>
      <c r="O435" s="35"/>
      <c r="P435" s="35"/>
      <c r="Q435" s="35"/>
      <c r="R435" s="35"/>
      <c r="S435" s="35"/>
      <c r="T435" s="36">
        <v>43847.589583333334</v>
      </c>
      <c r="U435" s="35"/>
      <c r="V435" s="35">
        <v>0</v>
      </c>
      <c r="W435" s="35"/>
      <c r="X435" s="35"/>
      <c r="Y435" s="35">
        <v>0</v>
      </c>
      <c r="Z435" s="35"/>
      <c r="AA435" s="35">
        <v>105</v>
      </c>
      <c r="AB435" s="35" t="s">
        <v>5851</v>
      </c>
      <c r="AC435" s="59" t="s">
        <v>5472</v>
      </c>
    </row>
    <row r="436" spans="1:29" ht="15.75" thickBot="1" x14ac:dyDescent="0.3">
      <c r="A436" s="58" t="s">
        <v>2679</v>
      </c>
      <c r="B436" s="38" t="s">
        <v>5473</v>
      </c>
      <c r="C436" s="38" t="s">
        <v>5468</v>
      </c>
      <c r="D436" s="38" t="s">
        <v>6072</v>
      </c>
      <c r="E436" s="38" t="s">
        <v>6206</v>
      </c>
      <c r="F436" s="38"/>
      <c r="G436" s="39">
        <v>43851.368750000001</v>
      </c>
      <c r="H436" s="40">
        <v>43851</v>
      </c>
      <c r="I436" s="38"/>
      <c r="J436" s="38" t="s">
        <v>34</v>
      </c>
      <c r="K436" s="38" t="s">
        <v>6207</v>
      </c>
      <c r="L436" s="38" t="s">
        <v>5461</v>
      </c>
      <c r="M436" s="38"/>
      <c r="N436" s="38" t="s">
        <v>5747</v>
      </c>
      <c r="O436" s="38"/>
      <c r="P436" s="38"/>
      <c r="Q436" s="38"/>
      <c r="R436" s="38"/>
      <c r="S436" s="38"/>
      <c r="T436" s="39">
        <v>43851.425000000003</v>
      </c>
      <c r="U436" s="38"/>
      <c r="V436" s="38">
        <v>0</v>
      </c>
      <c r="W436" s="38"/>
      <c r="X436" s="38"/>
      <c r="Y436" s="38">
        <v>0</v>
      </c>
      <c r="Z436" s="38"/>
      <c r="AA436" s="38">
        <v>81</v>
      </c>
      <c r="AB436" s="38" t="s">
        <v>5648</v>
      </c>
      <c r="AC436" s="60" t="s">
        <v>5485</v>
      </c>
    </row>
    <row r="437" spans="1:29" ht="15.75" thickBot="1" x14ac:dyDescent="0.3">
      <c r="A437" s="57" t="s">
        <v>2835</v>
      </c>
      <c r="B437" s="35" t="s">
        <v>5473</v>
      </c>
      <c r="C437" s="35" t="s">
        <v>5468</v>
      </c>
      <c r="D437" s="35" t="s">
        <v>6072</v>
      </c>
      <c r="E437" s="35" t="s">
        <v>6206</v>
      </c>
      <c r="F437" s="35"/>
      <c r="G437" s="36">
        <v>43852.368750000001</v>
      </c>
      <c r="H437" s="37">
        <v>43852</v>
      </c>
      <c r="I437" s="35"/>
      <c r="J437" s="35" t="s">
        <v>34</v>
      </c>
      <c r="K437" s="35" t="s">
        <v>6207</v>
      </c>
      <c r="L437" s="35" t="s">
        <v>5461</v>
      </c>
      <c r="M437" s="35"/>
      <c r="N437" s="35" t="s">
        <v>5747</v>
      </c>
      <c r="O437" s="35"/>
      <c r="P437" s="35"/>
      <c r="Q437" s="35"/>
      <c r="R437" s="35"/>
      <c r="S437" s="35"/>
      <c r="T437" s="36">
        <v>43852.37222222222</v>
      </c>
      <c r="U437" s="35"/>
      <c r="V437" s="35">
        <v>0</v>
      </c>
      <c r="W437" s="35"/>
      <c r="X437" s="35">
        <v>5</v>
      </c>
      <c r="Y437" s="35" t="s">
        <v>5566</v>
      </c>
      <c r="Z437" s="35" t="s">
        <v>5482</v>
      </c>
      <c r="AA437" s="35"/>
      <c r="AB437" s="35">
        <v>0</v>
      </c>
      <c r="AC437" s="59"/>
    </row>
    <row r="438" spans="1:29" ht="15.75" thickBot="1" x14ac:dyDescent="0.3">
      <c r="A438" s="58" t="s">
        <v>2293</v>
      </c>
      <c r="B438" s="38" t="s">
        <v>5473</v>
      </c>
      <c r="C438" s="38" t="s">
        <v>5468</v>
      </c>
      <c r="D438" s="38" t="s">
        <v>6072</v>
      </c>
      <c r="E438" s="38" t="s">
        <v>6209</v>
      </c>
      <c r="F438" s="38"/>
      <c r="G438" s="39">
        <v>43847.588194444441</v>
      </c>
      <c r="H438" s="40">
        <v>43848</v>
      </c>
      <c r="I438" s="38"/>
      <c r="J438" s="38" t="s">
        <v>34</v>
      </c>
      <c r="K438" s="38" t="s">
        <v>6210</v>
      </c>
      <c r="L438" s="38" t="s">
        <v>5461</v>
      </c>
      <c r="M438" s="38"/>
      <c r="N438" s="38" t="s">
        <v>5747</v>
      </c>
      <c r="O438" s="38"/>
      <c r="P438" s="38"/>
      <c r="Q438" s="38"/>
      <c r="R438" s="38"/>
      <c r="S438" s="38"/>
      <c r="T438" s="39">
        <v>43848.556250000001</v>
      </c>
      <c r="U438" s="38"/>
      <c r="V438" s="38">
        <v>0</v>
      </c>
      <c r="W438" s="38"/>
      <c r="X438" s="38">
        <v>1137</v>
      </c>
      <c r="Y438" s="38" t="s">
        <v>6211</v>
      </c>
      <c r="Z438" s="38" t="s">
        <v>5467</v>
      </c>
      <c r="AA438" s="38">
        <v>257</v>
      </c>
      <c r="AB438" s="38" t="s">
        <v>6212</v>
      </c>
      <c r="AC438" s="60" t="s">
        <v>5485</v>
      </c>
    </row>
    <row r="439" spans="1:29" ht="15.75" thickBot="1" x14ac:dyDescent="0.3">
      <c r="A439" s="57" t="s">
        <v>2643</v>
      </c>
      <c r="B439" s="35" t="s">
        <v>5473</v>
      </c>
      <c r="C439" s="35" t="s">
        <v>5468</v>
      </c>
      <c r="D439" s="35" t="s">
        <v>6072</v>
      </c>
      <c r="E439" s="35" t="s">
        <v>6209</v>
      </c>
      <c r="F439" s="35"/>
      <c r="G439" s="36">
        <v>43851.368750000001</v>
      </c>
      <c r="H439" s="37">
        <v>43851</v>
      </c>
      <c r="I439" s="35"/>
      <c r="J439" s="35" t="s">
        <v>34</v>
      </c>
      <c r="K439" s="35" t="s">
        <v>6210</v>
      </c>
      <c r="L439" s="35" t="s">
        <v>5461</v>
      </c>
      <c r="M439" s="35"/>
      <c r="N439" s="35" t="s">
        <v>5747</v>
      </c>
      <c r="O439" s="35"/>
      <c r="P439" s="35"/>
      <c r="Q439" s="35"/>
      <c r="R439" s="35"/>
      <c r="S439" s="35"/>
      <c r="T439" s="36">
        <v>43851.425000000003</v>
      </c>
      <c r="U439" s="35"/>
      <c r="V439" s="35">
        <v>0</v>
      </c>
      <c r="W439" s="35"/>
      <c r="X439" s="35"/>
      <c r="Y439" s="35">
        <v>0</v>
      </c>
      <c r="Z439" s="35"/>
      <c r="AA439" s="35">
        <v>81</v>
      </c>
      <c r="AB439" s="35" t="s">
        <v>5648</v>
      </c>
      <c r="AC439" s="59" t="s">
        <v>5472</v>
      </c>
    </row>
    <row r="440" spans="1:29" ht="15.75" thickBot="1" x14ac:dyDescent="0.3">
      <c r="A440" s="58" t="s">
        <v>2168</v>
      </c>
      <c r="B440" s="38" t="s">
        <v>5473</v>
      </c>
      <c r="C440" s="38" t="s">
        <v>5468</v>
      </c>
      <c r="D440" s="38" t="s">
        <v>6072</v>
      </c>
      <c r="E440" s="38" t="s">
        <v>6213</v>
      </c>
      <c r="F440" s="38"/>
      <c r="G440" s="39">
        <v>43847.368750000001</v>
      </c>
      <c r="H440" s="40">
        <v>43847</v>
      </c>
      <c r="I440" s="38"/>
      <c r="J440" s="38" t="s">
        <v>34</v>
      </c>
      <c r="K440" s="38" t="s">
        <v>6214</v>
      </c>
      <c r="L440" s="38" t="s">
        <v>5461</v>
      </c>
      <c r="M440" s="38"/>
      <c r="N440" s="38" t="s">
        <v>5747</v>
      </c>
      <c r="O440" s="38"/>
      <c r="P440" s="38"/>
      <c r="Q440" s="38"/>
      <c r="R440" s="38"/>
      <c r="S440" s="38"/>
      <c r="T440" s="39">
        <v>43847.39166666667</v>
      </c>
      <c r="U440" s="38"/>
      <c r="V440" s="38">
        <v>0</v>
      </c>
      <c r="W440" s="38"/>
      <c r="X440" s="38">
        <v>33</v>
      </c>
      <c r="Y440" s="38" t="s">
        <v>5626</v>
      </c>
      <c r="Z440" s="38" t="s">
        <v>5482</v>
      </c>
      <c r="AA440" s="38"/>
      <c r="AB440" s="38">
        <v>0</v>
      </c>
      <c r="AC440" s="60"/>
    </row>
    <row r="441" spans="1:29" ht="15.75" thickBot="1" x14ac:dyDescent="0.3">
      <c r="A441" s="57" t="s">
        <v>2441</v>
      </c>
      <c r="B441" s="35" t="s">
        <v>5473</v>
      </c>
      <c r="C441" s="35" t="s">
        <v>5468</v>
      </c>
      <c r="D441" s="35" t="s">
        <v>6072</v>
      </c>
      <c r="E441" s="35" t="s">
        <v>6213</v>
      </c>
      <c r="F441" s="35"/>
      <c r="G441" s="36">
        <v>43850.34375</v>
      </c>
      <c r="H441" s="37">
        <v>43850</v>
      </c>
      <c r="I441" s="35"/>
      <c r="J441" s="35" t="s">
        <v>34</v>
      </c>
      <c r="K441" s="35" t="s">
        <v>6214</v>
      </c>
      <c r="L441" s="35" t="s">
        <v>5461</v>
      </c>
      <c r="M441" s="35"/>
      <c r="N441" s="35" t="s">
        <v>5747</v>
      </c>
      <c r="O441" s="35"/>
      <c r="P441" s="35"/>
      <c r="Q441" s="35"/>
      <c r="R441" s="35"/>
      <c r="S441" s="35"/>
      <c r="T441" s="36">
        <v>43850.345833333333</v>
      </c>
      <c r="U441" s="35"/>
      <c r="V441" s="35">
        <v>0</v>
      </c>
      <c r="W441" s="35"/>
      <c r="X441" s="35">
        <v>3</v>
      </c>
      <c r="Y441" s="43">
        <v>694444444.44444001</v>
      </c>
      <c r="Z441" s="35" t="s">
        <v>5482</v>
      </c>
      <c r="AA441" s="35"/>
      <c r="AB441" s="35">
        <v>0</v>
      </c>
      <c r="AC441" s="59"/>
    </row>
    <row r="442" spans="1:29" ht="15.75" thickBot="1" x14ac:dyDescent="0.3">
      <c r="A442" s="58" t="s">
        <v>3453</v>
      </c>
      <c r="B442" s="38" t="s">
        <v>5473</v>
      </c>
      <c r="C442" s="38" t="s">
        <v>5468</v>
      </c>
      <c r="D442" s="38" t="s">
        <v>6072</v>
      </c>
      <c r="E442" s="38" t="s">
        <v>6213</v>
      </c>
      <c r="F442" s="38"/>
      <c r="G442" s="39">
        <v>43854.68472222222</v>
      </c>
      <c r="H442" s="40">
        <v>43857</v>
      </c>
      <c r="I442" s="38"/>
      <c r="J442" s="38" t="s">
        <v>34</v>
      </c>
      <c r="K442" s="38" t="s">
        <v>6214</v>
      </c>
      <c r="L442" s="38" t="s">
        <v>5461</v>
      </c>
      <c r="M442" s="38"/>
      <c r="N442" s="38" t="s">
        <v>5747</v>
      </c>
      <c r="O442" s="38"/>
      <c r="P442" s="38"/>
      <c r="Q442" s="38"/>
      <c r="R442" s="38"/>
      <c r="S442" s="38"/>
      <c r="T442" s="39">
        <v>43857.345138888886</v>
      </c>
      <c r="U442" s="38"/>
      <c r="V442" s="38">
        <v>0</v>
      </c>
      <c r="W442" s="38"/>
      <c r="X442" s="38">
        <v>3760</v>
      </c>
      <c r="Y442" s="38" t="s">
        <v>6215</v>
      </c>
      <c r="Z442" s="38" t="s">
        <v>5482</v>
      </c>
      <c r="AA442" s="38">
        <v>71</v>
      </c>
      <c r="AB442" s="38" t="s">
        <v>5995</v>
      </c>
      <c r="AC442" s="60" t="s">
        <v>5485</v>
      </c>
    </row>
    <row r="443" spans="1:29" ht="15.75" thickBot="1" x14ac:dyDescent="0.3">
      <c r="A443" s="57" t="s">
        <v>3441</v>
      </c>
      <c r="B443" s="35" t="s">
        <v>5473</v>
      </c>
      <c r="C443" s="35" t="s">
        <v>5468</v>
      </c>
      <c r="D443" s="35" t="s">
        <v>6072</v>
      </c>
      <c r="E443" s="35" t="s">
        <v>6216</v>
      </c>
      <c r="F443" s="35"/>
      <c r="G443" s="36">
        <v>43854.686111111114</v>
      </c>
      <c r="H443" s="37">
        <v>43857</v>
      </c>
      <c r="I443" s="35"/>
      <c r="J443" s="35" t="s">
        <v>34</v>
      </c>
      <c r="K443" s="35" t="s">
        <v>6217</v>
      </c>
      <c r="L443" s="35" t="s">
        <v>5461</v>
      </c>
      <c r="M443" s="35"/>
      <c r="N443" s="35" t="s">
        <v>5747</v>
      </c>
      <c r="O443" s="35"/>
      <c r="P443" s="35"/>
      <c r="Q443" s="35"/>
      <c r="R443" s="35"/>
      <c r="S443" s="35"/>
      <c r="T443" s="36">
        <v>43857.32916666667</v>
      </c>
      <c r="U443" s="35"/>
      <c r="V443" s="35">
        <v>0</v>
      </c>
      <c r="W443" s="35"/>
      <c r="X443" s="35">
        <v>3733</v>
      </c>
      <c r="Y443" s="35" t="s">
        <v>6218</v>
      </c>
      <c r="Z443" s="35" t="s">
        <v>5467</v>
      </c>
      <c r="AA443" s="35">
        <v>73</v>
      </c>
      <c r="AB443" s="35" t="s">
        <v>6000</v>
      </c>
      <c r="AC443" s="59" t="s">
        <v>5485</v>
      </c>
    </row>
    <row r="444" spans="1:29" ht="15.75" thickBot="1" x14ac:dyDescent="0.3">
      <c r="A444" s="58" t="s">
        <v>2182</v>
      </c>
      <c r="B444" s="38" t="s">
        <v>5473</v>
      </c>
      <c r="C444" s="38" t="s">
        <v>5468</v>
      </c>
      <c r="D444" s="38" t="s">
        <v>6072</v>
      </c>
      <c r="E444" s="38" t="s">
        <v>6219</v>
      </c>
      <c r="F444" s="38"/>
      <c r="G444" s="39">
        <v>43847.368750000001</v>
      </c>
      <c r="H444" s="40">
        <v>43847</v>
      </c>
      <c r="I444" s="38"/>
      <c r="J444" s="38" t="s">
        <v>34</v>
      </c>
      <c r="K444" s="38" t="s">
        <v>6220</v>
      </c>
      <c r="L444" s="38" t="s">
        <v>5461</v>
      </c>
      <c r="M444" s="38"/>
      <c r="N444" s="38" t="s">
        <v>5747</v>
      </c>
      <c r="O444" s="38"/>
      <c r="P444" s="38"/>
      <c r="Q444" s="38"/>
      <c r="R444" s="38"/>
      <c r="S444" s="38"/>
      <c r="T444" s="39">
        <v>43847.384722222225</v>
      </c>
      <c r="U444" s="38"/>
      <c r="V444" s="38">
        <v>0</v>
      </c>
      <c r="W444" s="38"/>
      <c r="X444" s="38"/>
      <c r="Y444" s="38">
        <v>0</v>
      </c>
      <c r="Z444" s="38"/>
      <c r="AA444" s="38">
        <v>23</v>
      </c>
      <c r="AB444" s="38" t="s">
        <v>5727</v>
      </c>
      <c r="AC444" s="60" t="s">
        <v>5485</v>
      </c>
    </row>
    <row r="445" spans="1:29" ht="15.75" thickBot="1" x14ac:dyDescent="0.3">
      <c r="A445" s="57" t="s">
        <v>3297</v>
      </c>
      <c r="B445" s="35" t="s">
        <v>5473</v>
      </c>
      <c r="C445" s="35" t="s">
        <v>5468</v>
      </c>
      <c r="D445" s="35" t="s">
        <v>6072</v>
      </c>
      <c r="E445" s="35" t="s">
        <v>6219</v>
      </c>
      <c r="F445" s="35"/>
      <c r="G445" s="36">
        <v>43854.369444444441</v>
      </c>
      <c r="H445" s="37">
        <v>43854</v>
      </c>
      <c r="I445" s="35"/>
      <c r="J445" s="35" t="s">
        <v>34</v>
      </c>
      <c r="K445" s="35" t="s">
        <v>6220</v>
      </c>
      <c r="L445" s="35" t="s">
        <v>5461</v>
      </c>
      <c r="M445" s="35"/>
      <c r="N445" s="35" t="s">
        <v>5747</v>
      </c>
      <c r="O445" s="35"/>
      <c r="P445" s="35"/>
      <c r="Q445" s="35"/>
      <c r="R445" s="35"/>
      <c r="S445" s="35"/>
      <c r="T445" s="36">
        <v>43854.370138888888</v>
      </c>
      <c r="U445" s="35"/>
      <c r="V445" s="35">
        <v>0</v>
      </c>
      <c r="W445" s="35"/>
      <c r="X445" s="35"/>
      <c r="Y445" s="35">
        <v>0</v>
      </c>
      <c r="Z445" s="35"/>
      <c r="AA445" s="35">
        <v>1</v>
      </c>
      <c r="AB445" s="43">
        <v>231481481.48148</v>
      </c>
      <c r="AC445" s="59" t="s">
        <v>5485</v>
      </c>
    </row>
    <row r="446" spans="1:29" ht="15.75" thickBot="1" x14ac:dyDescent="0.3">
      <c r="A446" s="58" t="s">
        <v>6221</v>
      </c>
      <c r="B446" s="38" t="s">
        <v>5473</v>
      </c>
      <c r="C446" s="38" t="s">
        <v>5468</v>
      </c>
      <c r="D446" s="38" t="s">
        <v>6072</v>
      </c>
      <c r="E446" s="38" t="s">
        <v>6222</v>
      </c>
      <c r="F446" s="38"/>
      <c r="G446" s="39">
        <v>43858.369444444441</v>
      </c>
      <c r="H446" s="40">
        <v>43861</v>
      </c>
      <c r="I446" s="38"/>
      <c r="J446" s="38" t="s">
        <v>34</v>
      </c>
      <c r="K446" s="38" t="s">
        <v>6223</v>
      </c>
      <c r="L446" s="38" t="s">
        <v>5461</v>
      </c>
      <c r="M446" s="38"/>
      <c r="N446" s="38" t="s">
        <v>5747</v>
      </c>
      <c r="O446" s="38"/>
      <c r="P446" s="38"/>
      <c r="Q446" s="38"/>
      <c r="R446" s="38"/>
      <c r="S446" s="38"/>
      <c r="T446" s="39">
        <v>43861.331944444442</v>
      </c>
      <c r="U446" s="38"/>
      <c r="V446" s="38">
        <v>0</v>
      </c>
      <c r="W446" s="38"/>
      <c r="X446" s="38">
        <v>3901</v>
      </c>
      <c r="Y446" s="38" t="s">
        <v>6224</v>
      </c>
      <c r="Z446" s="38" t="s">
        <v>5482</v>
      </c>
      <c r="AA446" s="38">
        <v>365</v>
      </c>
      <c r="AB446" s="38" t="s">
        <v>6225</v>
      </c>
      <c r="AC446" s="60" t="s">
        <v>5485</v>
      </c>
    </row>
    <row r="447" spans="1:29" ht="15.75" thickBot="1" x14ac:dyDescent="0.3">
      <c r="A447" s="57" t="s">
        <v>2332</v>
      </c>
      <c r="B447" s="35" t="s">
        <v>5473</v>
      </c>
      <c r="C447" s="35" t="s">
        <v>5468</v>
      </c>
      <c r="D447" s="35" t="s">
        <v>6072</v>
      </c>
      <c r="E447" s="35" t="s">
        <v>6226</v>
      </c>
      <c r="F447" s="35"/>
      <c r="G447" s="36">
        <v>43847.681250000001</v>
      </c>
      <c r="H447" s="37">
        <v>43850</v>
      </c>
      <c r="I447" s="35"/>
      <c r="J447" s="35" t="s">
        <v>34</v>
      </c>
      <c r="K447" s="35" t="s">
        <v>6227</v>
      </c>
      <c r="L447" s="35" t="s">
        <v>5461</v>
      </c>
      <c r="M447" s="35"/>
      <c r="N447" s="35" t="s">
        <v>5747</v>
      </c>
      <c r="O447" s="35"/>
      <c r="P447" s="35"/>
      <c r="Q447" s="35"/>
      <c r="R447" s="35"/>
      <c r="S447" s="35"/>
      <c r="T447" s="36">
        <v>43850.336805555555</v>
      </c>
      <c r="U447" s="35"/>
      <c r="V447" s="35">
        <v>0</v>
      </c>
      <c r="W447" s="35"/>
      <c r="X447" s="35"/>
      <c r="Y447" s="35">
        <v>0</v>
      </c>
      <c r="Z447" s="35"/>
      <c r="AA447" s="35">
        <v>3824</v>
      </c>
      <c r="AB447" s="35" t="s">
        <v>6228</v>
      </c>
      <c r="AC447" s="59" t="s">
        <v>5472</v>
      </c>
    </row>
    <row r="448" spans="1:29" ht="15.75" thickBot="1" x14ac:dyDescent="0.3">
      <c r="A448" s="58" t="s">
        <v>1494</v>
      </c>
      <c r="B448" s="38" t="s">
        <v>5473</v>
      </c>
      <c r="C448" s="38" t="s">
        <v>5468</v>
      </c>
      <c r="D448" s="38" t="s">
        <v>6072</v>
      </c>
      <c r="E448" s="38" t="s">
        <v>6229</v>
      </c>
      <c r="F448" s="38"/>
      <c r="G448" s="39">
        <v>43844.738888888889</v>
      </c>
      <c r="H448" s="40">
        <v>43845</v>
      </c>
      <c r="I448" s="38"/>
      <c r="J448" s="38" t="s">
        <v>34</v>
      </c>
      <c r="K448" s="38" t="s">
        <v>6230</v>
      </c>
      <c r="L448" s="38" t="s">
        <v>5461</v>
      </c>
      <c r="M448" s="38"/>
      <c r="N448" s="38" t="s">
        <v>5747</v>
      </c>
      <c r="O448" s="38"/>
      <c r="P448" s="38"/>
      <c r="Q448" s="38"/>
      <c r="R448" s="38"/>
      <c r="S448" s="38"/>
      <c r="T448" s="39">
        <v>43845.323611111111</v>
      </c>
      <c r="U448" s="38"/>
      <c r="V448" s="38">
        <v>0</v>
      </c>
      <c r="W448" s="38"/>
      <c r="X448" s="38">
        <v>842</v>
      </c>
      <c r="Y448" s="38" t="s">
        <v>6231</v>
      </c>
      <c r="Z448" s="38" t="s">
        <v>5482</v>
      </c>
      <c r="AA448" s="38"/>
      <c r="AB448" s="38">
        <v>0</v>
      </c>
      <c r="AC448" s="60"/>
    </row>
    <row r="449" spans="1:29" ht="15.75" thickBot="1" x14ac:dyDescent="0.3">
      <c r="A449" s="57" t="s">
        <v>1861</v>
      </c>
      <c r="B449" s="35" t="s">
        <v>5473</v>
      </c>
      <c r="C449" s="35" t="s">
        <v>5468</v>
      </c>
      <c r="D449" s="35" t="s">
        <v>6072</v>
      </c>
      <c r="E449" s="35" t="s">
        <v>6229</v>
      </c>
      <c r="F449" s="35"/>
      <c r="G449" s="36">
        <v>43845.760416666664</v>
      </c>
      <c r="H449" s="37">
        <v>43846</v>
      </c>
      <c r="I449" s="35"/>
      <c r="J449" s="35" t="s">
        <v>34</v>
      </c>
      <c r="K449" s="35" t="s">
        <v>6230</v>
      </c>
      <c r="L449" s="35" t="s">
        <v>5461</v>
      </c>
      <c r="M449" s="35"/>
      <c r="N449" s="35" t="s">
        <v>5747</v>
      </c>
      <c r="O449" s="35"/>
      <c r="P449" s="35"/>
      <c r="Q449" s="35"/>
      <c r="R449" s="35"/>
      <c r="S449" s="35"/>
      <c r="T449" s="36">
        <v>43846.333333333336</v>
      </c>
      <c r="U449" s="35"/>
      <c r="V449" s="35">
        <v>0</v>
      </c>
      <c r="W449" s="35"/>
      <c r="X449" s="35">
        <v>825</v>
      </c>
      <c r="Y449" s="35" t="s">
        <v>6232</v>
      </c>
      <c r="Z449" s="35" t="s">
        <v>5482</v>
      </c>
      <c r="AA449" s="35"/>
      <c r="AB449" s="35">
        <v>0</v>
      </c>
      <c r="AC449" s="59"/>
    </row>
    <row r="450" spans="1:29" ht="15.75" thickBot="1" x14ac:dyDescent="0.3">
      <c r="A450" s="58" t="s">
        <v>2125</v>
      </c>
      <c r="B450" s="38" t="s">
        <v>5473</v>
      </c>
      <c r="C450" s="38" t="s">
        <v>5468</v>
      </c>
      <c r="D450" s="38" t="s">
        <v>6072</v>
      </c>
      <c r="E450" s="38" t="s">
        <v>6229</v>
      </c>
      <c r="F450" s="38"/>
      <c r="G450" s="39">
        <v>43847.338194444441</v>
      </c>
      <c r="H450" s="40">
        <v>43847</v>
      </c>
      <c r="I450" s="38"/>
      <c r="J450" s="38" t="s">
        <v>34</v>
      </c>
      <c r="K450" s="38" t="s">
        <v>6230</v>
      </c>
      <c r="L450" s="38" t="s">
        <v>5461</v>
      </c>
      <c r="M450" s="38"/>
      <c r="N450" s="38" t="s">
        <v>5747</v>
      </c>
      <c r="O450" s="38"/>
      <c r="P450" s="38"/>
      <c r="Q450" s="38"/>
      <c r="R450" s="38"/>
      <c r="S450" s="38"/>
      <c r="T450" s="39">
        <v>43847.341666666667</v>
      </c>
      <c r="U450" s="38"/>
      <c r="V450" s="38">
        <v>0</v>
      </c>
      <c r="W450" s="38"/>
      <c r="X450" s="38">
        <v>5</v>
      </c>
      <c r="Y450" s="38" t="s">
        <v>5566</v>
      </c>
      <c r="Z450" s="38" t="s">
        <v>5482</v>
      </c>
      <c r="AA450" s="38"/>
      <c r="AB450" s="38">
        <v>0</v>
      </c>
      <c r="AC450" s="60"/>
    </row>
    <row r="451" spans="1:29" ht="15.75" thickBot="1" x14ac:dyDescent="0.3">
      <c r="A451" s="57" t="s">
        <v>3231</v>
      </c>
      <c r="B451" s="35" t="s">
        <v>5473</v>
      </c>
      <c r="C451" s="35" t="s">
        <v>5468</v>
      </c>
      <c r="D451" s="35" t="s">
        <v>6072</v>
      </c>
      <c r="E451" s="35" t="s">
        <v>6233</v>
      </c>
      <c r="F451" s="35"/>
      <c r="G451" s="36">
        <v>43853.518055555556</v>
      </c>
      <c r="H451" s="37">
        <v>43853</v>
      </c>
      <c r="I451" s="35"/>
      <c r="J451" s="35" t="s">
        <v>34</v>
      </c>
      <c r="K451" s="35" t="s">
        <v>6234</v>
      </c>
      <c r="L451" s="35" t="s">
        <v>5461</v>
      </c>
      <c r="M451" s="35"/>
      <c r="N451" s="35" t="s">
        <v>5747</v>
      </c>
      <c r="O451" s="35"/>
      <c r="P451" s="35"/>
      <c r="Q451" s="35"/>
      <c r="R451" s="35"/>
      <c r="S451" s="35"/>
      <c r="T451" s="36">
        <v>43853.59097222222</v>
      </c>
      <c r="U451" s="35"/>
      <c r="V451" s="35">
        <v>0</v>
      </c>
      <c r="W451" s="35"/>
      <c r="X451" s="35"/>
      <c r="Y451" s="35">
        <v>0</v>
      </c>
      <c r="Z451" s="35"/>
      <c r="AA451" s="35">
        <v>105</v>
      </c>
      <c r="AB451" s="35" t="s">
        <v>5851</v>
      </c>
      <c r="AC451" s="59" t="s">
        <v>5485</v>
      </c>
    </row>
    <row r="452" spans="1:29" ht="15.75" thickBot="1" x14ac:dyDescent="0.3">
      <c r="A452" s="58" t="s">
        <v>3700</v>
      </c>
      <c r="B452" s="38" t="s">
        <v>5473</v>
      </c>
      <c r="C452" s="38" t="s">
        <v>5468</v>
      </c>
      <c r="D452" s="38" t="s">
        <v>6072</v>
      </c>
      <c r="E452" s="38" t="s">
        <v>6233</v>
      </c>
      <c r="F452" s="38"/>
      <c r="G452" s="39">
        <v>43858.368750000001</v>
      </c>
      <c r="H452" s="40">
        <v>43858</v>
      </c>
      <c r="I452" s="38"/>
      <c r="J452" s="38" t="s">
        <v>34</v>
      </c>
      <c r="K452" s="38" t="s">
        <v>6234</v>
      </c>
      <c r="L452" s="38" t="s">
        <v>5461</v>
      </c>
      <c r="M452" s="38"/>
      <c r="N452" s="38" t="s">
        <v>5747</v>
      </c>
      <c r="O452" s="38"/>
      <c r="P452" s="38"/>
      <c r="Q452" s="38"/>
      <c r="R452" s="38"/>
      <c r="S452" s="38"/>
      <c r="T452" s="39">
        <v>43858.371527777781</v>
      </c>
      <c r="U452" s="38"/>
      <c r="V452" s="38">
        <v>0</v>
      </c>
      <c r="W452" s="38"/>
      <c r="X452" s="38"/>
      <c r="Y452" s="38">
        <v>0</v>
      </c>
      <c r="Z452" s="38"/>
      <c r="AA452" s="38">
        <v>4</v>
      </c>
      <c r="AB452" s="41">
        <v>925925925.92593002</v>
      </c>
      <c r="AC452" s="60" t="s">
        <v>5485</v>
      </c>
    </row>
    <row r="453" spans="1:29" ht="15.75" thickBot="1" x14ac:dyDescent="0.3">
      <c r="A453" s="57" t="s">
        <v>3759</v>
      </c>
      <c r="B453" s="35" t="s">
        <v>5473</v>
      </c>
      <c r="C453" s="35" t="s">
        <v>5468</v>
      </c>
      <c r="D453" s="35" t="s">
        <v>6072</v>
      </c>
      <c r="E453" s="35" t="s">
        <v>6235</v>
      </c>
      <c r="F453" s="35"/>
      <c r="G453" s="36">
        <v>43858.51458333333</v>
      </c>
      <c r="H453" s="37">
        <v>43859</v>
      </c>
      <c r="I453" s="35"/>
      <c r="J453" s="35" t="s">
        <v>34</v>
      </c>
      <c r="K453" s="35" t="s">
        <v>6236</v>
      </c>
      <c r="L453" s="35" t="s">
        <v>5461</v>
      </c>
      <c r="M453" s="35"/>
      <c r="N453" s="35" t="s">
        <v>5747</v>
      </c>
      <c r="O453" s="35"/>
      <c r="P453" s="35"/>
      <c r="Q453" s="35"/>
      <c r="R453" s="35"/>
      <c r="S453" s="35"/>
      <c r="T453" s="36">
        <v>43858.578472222223</v>
      </c>
      <c r="U453" s="35"/>
      <c r="V453" s="35">
        <v>0</v>
      </c>
      <c r="W453" s="35"/>
      <c r="X453" s="35"/>
      <c r="Y453" s="35">
        <v>0</v>
      </c>
      <c r="Z453" s="35"/>
      <c r="AA453" s="35">
        <v>92</v>
      </c>
      <c r="AB453" s="35" t="s">
        <v>6237</v>
      </c>
      <c r="AC453" s="59" t="s">
        <v>5472</v>
      </c>
    </row>
    <row r="454" spans="1:29" ht="15.75" thickBot="1" x14ac:dyDescent="0.3">
      <c r="A454" s="58" t="s">
        <v>1700</v>
      </c>
      <c r="B454" s="38" t="s">
        <v>5473</v>
      </c>
      <c r="C454" s="38" t="s">
        <v>5468</v>
      </c>
      <c r="D454" s="38" t="s">
        <v>6072</v>
      </c>
      <c r="E454" s="38" t="s">
        <v>6238</v>
      </c>
      <c r="F454" s="38"/>
      <c r="G454" s="39">
        <v>43846.538888888892</v>
      </c>
      <c r="H454" s="40">
        <v>43846</v>
      </c>
      <c r="I454" s="38"/>
      <c r="J454" s="38" t="s">
        <v>34</v>
      </c>
      <c r="K454" s="38" t="s">
        <v>6239</v>
      </c>
      <c r="L454" s="38" t="s">
        <v>5461</v>
      </c>
      <c r="M454" s="38"/>
      <c r="N454" s="38" t="s">
        <v>5747</v>
      </c>
      <c r="O454" s="38"/>
      <c r="P454" s="38"/>
      <c r="Q454" s="38"/>
      <c r="R454" s="38"/>
      <c r="S454" s="38"/>
      <c r="T454" s="39">
        <v>43846.54583333333</v>
      </c>
      <c r="U454" s="38"/>
      <c r="V454" s="38">
        <v>0</v>
      </c>
      <c r="W454" s="38"/>
      <c r="X454" s="38"/>
      <c r="Y454" s="38">
        <v>0</v>
      </c>
      <c r="Z454" s="38"/>
      <c r="AA454" s="38">
        <v>10</v>
      </c>
      <c r="AB454" s="38" t="s">
        <v>5572</v>
      </c>
      <c r="AC454" s="60" t="s">
        <v>5472</v>
      </c>
    </row>
    <row r="455" spans="1:29" ht="15.75" thickBot="1" x14ac:dyDescent="0.3">
      <c r="A455" s="57" t="s">
        <v>2068</v>
      </c>
      <c r="B455" s="35" t="s">
        <v>5473</v>
      </c>
      <c r="C455" s="35" t="s">
        <v>5468</v>
      </c>
      <c r="D455" s="35" t="s">
        <v>6072</v>
      </c>
      <c r="E455" s="35" t="s">
        <v>6238</v>
      </c>
      <c r="F455" s="35"/>
      <c r="G455" s="36">
        <v>43847.338194444441</v>
      </c>
      <c r="H455" s="37">
        <v>43847</v>
      </c>
      <c r="I455" s="35"/>
      <c r="J455" s="35" t="s">
        <v>34</v>
      </c>
      <c r="K455" s="35" t="s">
        <v>6239</v>
      </c>
      <c r="L455" s="35" t="s">
        <v>5461</v>
      </c>
      <c r="M455" s="35"/>
      <c r="N455" s="35" t="s">
        <v>5747</v>
      </c>
      <c r="O455" s="35"/>
      <c r="P455" s="35"/>
      <c r="Q455" s="35"/>
      <c r="R455" s="35"/>
      <c r="S455" s="35"/>
      <c r="T455" s="36">
        <v>43847.339583333334</v>
      </c>
      <c r="U455" s="35"/>
      <c r="V455" s="35">
        <v>0</v>
      </c>
      <c r="W455" s="35"/>
      <c r="X455" s="35"/>
      <c r="Y455" s="35">
        <v>0</v>
      </c>
      <c r="Z455" s="35"/>
      <c r="AA455" s="35">
        <v>2</v>
      </c>
      <c r="AB455" s="43">
        <v>462962962.96296</v>
      </c>
      <c r="AC455" s="59" t="s">
        <v>5485</v>
      </c>
    </row>
    <row r="456" spans="1:29" ht="15.75" thickBot="1" x14ac:dyDescent="0.3">
      <c r="A456" s="58" t="s">
        <v>3422</v>
      </c>
      <c r="B456" s="38" t="s">
        <v>5473</v>
      </c>
      <c r="C456" s="38" t="s">
        <v>5468</v>
      </c>
      <c r="D456" s="38" t="s">
        <v>6072</v>
      </c>
      <c r="E456" s="38" t="s">
        <v>6238</v>
      </c>
      <c r="F456" s="38"/>
      <c r="G456" s="39">
        <v>43854.661111111112</v>
      </c>
      <c r="H456" s="40">
        <v>43857</v>
      </c>
      <c r="I456" s="38"/>
      <c r="J456" s="38" t="s">
        <v>34</v>
      </c>
      <c r="K456" s="38" t="s">
        <v>6239</v>
      </c>
      <c r="L456" s="38" t="s">
        <v>5461</v>
      </c>
      <c r="M456" s="38"/>
      <c r="N456" s="38" t="s">
        <v>5747</v>
      </c>
      <c r="O456" s="38"/>
      <c r="P456" s="38"/>
      <c r="Q456" s="38"/>
      <c r="R456" s="38"/>
      <c r="S456" s="38"/>
      <c r="T456" s="39">
        <v>43857.34097222222</v>
      </c>
      <c r="U456" s="38"/>
      <c r="V456" s="38">
        <v>0</v>
      </c>
      <c r="W456" s="38"/>
      <c r="X456" s="38">
        <v>3821</v>
      </c>
      <c r="Y456" s="38" t="s">
        <v>5655</v>
      </c>
      <c r="Z456" s="38" t="s">
        <v>5482</v>
      </c>
      <c r="AA456" s="38">
        <v>38</v>
      </c>
      <c r="AB456" s="38" t="s">
        <v>5529</v>
      </c>
      <c r="AC456" s="60" t="s">
        <v>5485</v>
      </c>
    </row>
    <row r="457" spans="1:29" ht="15.75" thickBot="1" x14ac:dyDescent="0.3">
      <c r="A457" s="57" t="s">
        <v>6240</v>
      </c>
      <c r="B457" s="35" t="s">
        <v>5473</v>
      </c>
      <c r="C457" s="35" t="s">
        <v>5468</v>
      </c>
      <c r="D457" s="35" t="s">
        <v>6072</v>
      </c>
      <c r="E457" s="35" t="s">
        <v>6238</v>
      </c>
      <c r="F457" s="35"/>
      <c r="G457" s="36">
        <v>43861.659722222219</v>
      </c>
      <c r="H457" s="37">
        <v>43864</v>
      </c>
      <c r="I457" s="35"/>
      <c r="J457" s="35" t="s">
        <v>34</v>
      </c>
      <c r="K457" s="35" t="s">
        <v>6239</v>
      </c>
      <c r="L457" s="35" t="s">
        <v>5461</v>
      </c>
      <c r="M457" s="35"/>
      <c r="N457" s="35" t="s">
        <v>5747</v>
      </c>
      <c r="O457" s="35"/>
      <c r="P457" s="35"/>
      <c r="Q457" s="35"/>
      <c r="R457" s="35"/>
      <c r="S457" s="35"/>
      <c r="T457" s="36">
        <v>43864.344444444447</v>
      </c>
      <c r="U457" s="35"/>
      <c r="V457" s="35">
        <v>0</v>
      </c>
      <c r="W457" s="35"/>
      <c r="X457" s="35">
        <v>3790</v>
      </c>
      <c r="Y457" s="35" t="s">
        <v>6241</v>
      </c>
      <c r="Z457" s="35" t="s">
        <v>5482</v>
      </c>
      <c r="AA457" s="35">
        <v>76</v>
      </c>
      <c r="AB457" s="35" t="s">
        <v>6145</v>
      </c>
      <c r="AC457" s="59" t="s">
        <v>5485</v>
      </c>
    </row>
    <row r="458" spans="1:29" ht="15.75" thickBot="1" x14ac:dyDescent="0.3">
      <c r="A458" s="58" t="s">
        <v>3545</v>
      </c>
      <c r="B458" s="38" t="s">
        <v>5473</v>
      </c>
      <c r="C458" s="38" t="s">
        <v>5468</v>
      </c>
      <c r="D458" s="38" t="s">
        <v>6072</v>
      </c>
      <c r="E458" s="38" t="s">
        <v>6242</v>
      </c>
      <c r="F458" s="38"/>
      <c r="G458" s="39">
        <v>43857.399305555555</v>
      </c>
      <c r="H458" s="40">
        <v>43857</v>
      </c>
      <c r="I458" s="38"/>
      <c r="J458" s="38" t="s">
        <v>34</v>
      </c>
      <c r="K458" s="38" t="s">
        <v>6243</v>
      </c>
      <c r="L458" s="38" t="s">
        <v>5461</v>
      </c>
      <c r="M458" s="38"/>
      <c r="N458" s="38" t="s">
        <v>5747</v>
      </c>
      <c r="O458" s="38"/>
      <c r="P458" s="38"/>
      <c r="Q458" s="38"/>
      <c r="R458" s="38"/>
      <c r="S458" s="38"/>
      <c r="T458" s="39">
        <v>43857.576388888891</v>
      </c>
      <c r="U458" s="38"/>
      <c r="V458" s="38">
        <v>0</v>
      </c>
      <c r="W458" s="38"/>
      <c r="X458" s="38"/>
      <c r="Y458" s="38">
        <v>0</v>
      </c>
      <c r="Z458" s="38"/>
      <c r="AA458" s="38">
        <v>255</v>
      </c>
      <c r="AB458" s="38" t="s">
        <v>6244</v>
      </c>
      <c r="AC458" s="60" t="s">
        <v>5472</v>
      </c>
    </row>
    <row r="459" spans="1:29" ht="15.75" thickBot="1" x14ac:dyDescent="0.3">
      <c r="A459" s="57" t="s">
        <v>6245</v>
      </c>
      <c r="B459" s="35" t="s">
        <v>5473</v>
      </c>
      <c r="C459" s="35" t="s">
        <v>5468</v>
      </c>
      <c r="D459" s="35" t="s">
        <v>6246</v>
      </c>
      <c r="E459" s="35" t="s">
        <v>6247</v>
      </c>
      <c r="F459" s="35"/>
      <c r="G459" s="36">
        <v>43860.368055555555</v>
      </c>
      <c r="H459" s="37">
        <v>43861</v>
      </c>
      <c r="I459" s="35"/>
      <c r="J459" s="35" t="s">
        <v>34</v>
      </c>
      <c r="K459" s="35" t="s">
        <v>6248</v>
      </c>
      <c r="L459" s="35" t="s">
        <v>5461</v>
      </c>
      <c r="M459" s="35"/>
      <c r="N459" s="35" t="s">
        <v>5747</v>
      </c>
      <c r="O459" s="35"/>
      <c r="P459" s="35"/>
      <c r="Q459" s="35"/>
      <c r="R459" s="35"/>
      <c r="S459" s="35"/>
      <c r="T459" s="36">
        <v>43861.343055555553</v>
      </c>
      <c r="U459" s="35"/>
      <c r="V459" s="35">
        <v>0</v>
      </c>
      <c r="W459" s="35"/>
      <c r="X459" s="35">
        <v>1368</v>
      </c>
      <c r="Y459" s="35" t="s">
        <v>6249</v>
      </c>
      <c r="Z459" s="35" t="s">
        <v>5482</v>
      </c>
      <c r="AA459" s="35">
        <v>36</v>
      </c>
      <c r="AB459" s="35" t="s">
        <v>6250</v>
      </c>
      <c r="AC459" s="59" t="s">
        <v>5485</v>
      </c>
    </row>
    <row r="460" spans="1:29" ht="15.75" thickBot="1" x14ac:dyDescent="0.3">
      <c r="A460" s="58" t="s">
        <v>3535</v>
      </c>
      <c r="B460" s="38" t="s">
        <v>5456</v>
      </c>
      <c r="C460" s="38" t="s">
        <v>5468</v>
      </c>
      <c r="D460" s="38" t="s">
        <v>6246</v>
      </c>
      <c r="E460" s="38" t="s">
        <v>6251</v>
      </c>
      <c r="F460" s="38"/>
      <c r="G460" s="38" t="s">
        <v>5981</v>
      </c>
      <c r="H460" s="40">
        <v>43857</v>
      </c>
      <c r="I460" s="38"/>
      <c r="J460" s="38" t="s">
        <v>34</v>
      </c>
      <c r="K460" s="38" t="s">
        <v>6252</v>
      </c>
      <c r="L460" s="38" t="s">
        <v>5461</v>
      </c>
      <c r="M460" s="38"/>
      <c r="N460" s="38" t="s">
        <v>5462</v>
      </c>
      <c r="O460" s="38"/>
      <c r="P460" s="38"/>
      <c r="Q460" s="38"/>
      <c r="R460" s="38"/>
      <c r="S460" s="38"/>
      <c r="T460" s="38" t="s">
        <v>5983</v>
      </c>
      <c r="U460" s="38"/>
      <c r="V460" s="38">
        <v>0</v>
      </c>
      <c r="W460" s="38"/>
      <c r="X460" s="38"/>
      <c r="Y460" s="38">
        <v>0</v>
      </c>
      <c r="Z460" s="38"/>
      <c r="AA460" s="38"/>
      <c r="AB460" s="38">
        <v>0</v>
      </c>
      <c r="AC460" s="60"/>
    </row>
    <row r="461" spans="1:29" ht="15.75" thickBot="1" x14ac:dyDescent="0.3">
      <c r="A461" s="57" t="s">
        <v>1124</v>
      </c>
      <c r="B461" s="35" t="s">
        <v>5456</v>
      </c>
      <c r="C461" s="35" t="s">
        <v>5468</v>
      </c>
      <c r="D461" s="35" t="s">
        <v>6246</v>
      </c>
      <c r="E461" s="35" t="s">
        <v>6251</v>
      </c>
      <c r="F461" s="35"/>
      <c r="G461" s="36">
        <v>43844.40625</v>
      </c>
      <c r="H461" s="37">
        <v>43844</v>
      </c>
      <c r="I461" s="35"/>
      <c r="J461" s="35" t="s">
        <v>34</v>
      </c>
      <c r="K461" s="35" t="s">
        <v>6252</v>
      </c>
      <c r="L461" s="35" t="s">
        <v>5461</v>
      </c>
      <c r="M461" s="35"/>
      <c r="N461" s="35" t="s">
        <v>5462</v>
      </c>
      <c r="O461" s="35"/>
      <c r="P461" s="35"/>
      <c r="Q461" s="35"/>
      <c r="R461" s="35"/>
      <c r="S461" s="35"/>
      <c r="T461" s="36">
        <v>43844.433333333334</v>
      </c>
      <c r="U461" s="35"/>
      <c r="V461" s="35">
        <v>0</v>
      </c>
      <c r="W461" s="35"/>
      <c r="X461" s="35"/>
      <c r="Y461" s="35">
        <v>0</v>
      </c>
      <c r="Z461" s="35"/>
      <c r="AA461" s="35">
        <v>39</v>
      </c>
      <c r="AB461" s="35" t="s">
        <v>6253</v>
      </c>
      <c r="AC461" s="59" t="s">
        <v>5472</v>
      </c>
    </row>
    <row r="462" spans="1:29" ht="15.75" thickBot="1" x14ac:dyDescent="0.3">
      <c r="A462" s="58" t="s">
        <v>4111</v>
      </c>
      <c r="B462" s="38" t="s">
        <v>5456</v>
      </c>
      <c r="C462" s="38" t="s">
        <v>5468</v>
      </c>
      <c r="D462" s="38" t="s">
        <v>6246</v>
      </c>
      <c r="E462" s="38" t="s">
        <v>6251</v>
      </c>
      <c r="F462" s="38"/>
      <c r="G462" s="39">
        <v>43860.54791666667</v>
      </c>
      <c r="H462" s="40">
        <v>43860</v>
      </c>
      <c r="I462" s="38"/>
      <c r="J462" s="38" t="s">
        <v>34</v>
      </c>
      <c r="K462" s="38" t="s">
        <v>6252</v>
      </c>
      <c r="L462" s="38" t="s">
        <v>5461</v>
      </c>
      <c r="M462" s="38"/>
      <c r="N462" s="38" t="s">
        <v>5462</v>
      </c>
      <c r="O462" s="38"/>
      <c r="P462" s="38"/>
      <c r="Q462" s="38"/>
      <c r="R462" s="38"/>
      <c r="S462" s="38"/>
      <c r="T462" s="39">
        <v>43860.568055555559</v>
      </c>
      <c r="U462" s="38"/>
      <c r="V462" s="38">
        <v>0</v>
      </c>
      <c r="W462" s="38"/>
      <c r="X462" s="38"/>
      <c r="Y462" s="38">
        <v>0</v>
      </c>
      <c r="Z462" s="38"/>
      <c r="AA462" s="38">
        <v>29</v>
      </c>
      <c r="AB462" s="38" t="s">
        <v>5507</v>
      </c>
      <c r="AC462" s="60" t="s">
        <v>5472</v>
      </c>
    </row>
    <row r="463" spans="1:29" ht="15.75" thickBot="1" x14ac:dyDescent="0.3">
      <c r="A463" s="57" t="s">
        <v>6254</v>
      </c>
      <c r="B463" s="35" t="s">
        <v>5473</v>
      </c>
      <c r="C463" s="35" t="s">
        <v>5468</v>
      </c>
      <c r="D463" s="35" t="s">
        <v>6246</v>
      </c>
      <c r="E463" s="35" t="s">
        <v>6255</v>
      </c>
      <c r="F463" s="35"/>
      <c r="G463" s="36">
        <v>43860.685416666667</v>
      </c>
      <c r="H463" s="37">
        <v>43861</v>
      </c>
      <c r="I463" s="35"/>
      <c r="J463" s="35" t="s">
        <v>34</v>
      </c>
      <c r="K463" s="35" t="s">
        <v>6256</v>
      </c>
      <c r="L463" s="35" t="s">
        <v>5461</v>
      </c>
      <c r="M463" s="35"/>
      <c r="N463" s="35" t="s">
        <v>5747</v>
      </c>
      <c r="O463" s="35"/>
      <c r="P463" s="35"/>
      <c r="Q463" s="35"/>
      <c r="R463" s="35"/>
      <c r="S463" s="35"/>
      <c r="T463" s="36">
        <v>43861.338194444441</v>
      </c>
      <c r="U463" s="35"/>
      <c r="V463" s="35">
        <v>0</v>
      </c>
      <c r="W463" s="35"/>
      <c r="X463" s="35">
        <v>880</v>
      </c>
      <c r="Y463" s="35" t="s">
        <v>5994</v>
      </c>
      <c r="Z463" s="35" t="s">
        <v>5467</v>
      </c>
      <c r="AA463" s="35">
        <v>60</v>
      </c>
      <c r="AB463" s="35" t="s">
        <v>5543</v>
      </c>
      <c r="AC463" s="59" t="s">
        <v>5485</v>
      </c>
    </row>
    <row r="464" spans="1:29" ht="15.75" thickBot="1" x14ac:dyDescent="0.3">
      <c r="A464" s="58" t="s">
        <v>3337</v>
      </c>
      <c r="B464" s="38" t="s">
        <v>5473</v>
      </c>
      <c r="C464" s="38" t="s">
        <v>5468</v>
      </c>
      <c r="D464" s="38" t="s">
        <v>6246</v>
      </c>
      <c r="E464" s="38" t="s">
        <v>6257</v>
      </c>
      <c r="F464" s="38"/>
      <c r="G464" s="39">
        <v>43854.369444444441</v>
      </c>
      <c r="H464" s="40">
        <v>43854</v>
      </c>
      <c r="I464" s="38"/>
      <c r="J464" s="38" t="s">
        <v>34</v>
      </c>
      <c r="K464" s="38" t="s">
        <v>6258</v>
      </c>
      <c r="L464" s="38" t="s">
        <v>5461</v>
      </c>
      <c r="M464" s="38"/>
      <c r="N464" s="38" t="s">
        <v>5765</v>
      </c>
      <c r="O464" s="38"/>
      <c r="P464" s="38"/>
      <c r="Q464" s="38"/>
      <c r="R464" s="38"/>
      <c r="S464" s="38"/>
      <c r="T464" s="39">
        <v>43854.492361111108</v>
      </c>
      <c r="U464" s="38"/>
      <c r="V464" s="38">
        <v>0</v>
      </c>
      <c r="W464" s="38"/>
      <c r="X464" s="38"/>
      <c r="Y464" s="38">
        <v>0</v>
      </c>
      <c r="Z464" s="38"/>
      <c r="AA464" s="38">
        <v>177</v>
      </c>
      <c r="AB464" s="38" t="s">
        <v>6259</v>
      </c>
      <c r="AC464" s="60" t="s">
        <v>5472</v>
      </c>
    </row>
    <row r="465" spans="1:29" ht="15.75" thickBot="1" x14ac:dyDescent="0.3">
      <c r="A465" s="57" t="s">
        <v>3030</v>
      </c>
      <c r="B465" s="35" t="s">
        <v>5473</v>
      </c>
      <c r="C465" s="35" t="s">
        <v>5468</v>
      </c>
      <c r="D465" s="35" t="s">
        <v>6246</v>
      </c>
      <c r="E465" s="35" t="s">
        <v>6260</v>
      </c>
      <c r="F465" s="35"/>
      <c r="G465" s="36">
        <v>43852.618055555555</v>
      </c>
      <c r="H465" s="37">
        <v>43852</v>
      </c>
      <c r="I465" s="35"/>
      <c r="J465" s="35" t="s">
        <v>34</v>
      </c>
      <c r="K465" s="35" t="s">
        <v>6261</v>
      </c>
      <c r="L465" s="35" t="s">
        <v>5461</v>
      </c>
      <c r="M465" s="35"/>
      <c r="N465" s="35" t="s">
        <v>5747</v>
      </c>
      <c r="O465" s="35"/>
      <c r="P465" s="35"/>
      <c r="Q465" s="35"/>
      <c r="R465" s="35"/>
      <c r="S465" s="35"/>
      <c r="T465" s="36">
        <v>43852.820138888892</v>
      </c>
      <c r="U465" s="35"/>
      <c r="V465" s="35">
        <v>0</v>
      </c>
      <c r="W465" s="35"/>
      <c r="X465" s="35"/>
      <c r="Y465" s="35">
        <v>0</v>
      </c>
      <c r="Z465" s="35"/>
      <c r="AA465" s="35">
        <v>291</v>
      </c>
      <c r="AB465" s="35" t="s">
        <v>6262</v>
      </c>
      <c r="AC465" s="59" t="s">
        <v>5485</v>
      </c>
    </row>
    <row r="466" spans="1:29" ht="15.75" thickBot="1" x14ac:dyDescent="0.3">
      <c r="A466" s="58" t="s">
        <v>3286</v>
      </c>
      <c r="B466" s="38" t="s">
        <v>5473</v>
      </c>
      <c r="C466" s="38" t="s">
        <v>5468</v>
      </c>
      <c r="D466" s="38" t="s">
        <v>6246</v>
      </c>
      <c r="E466" s="38" t="s">
        <v>6260</v>
      </c>
      <c r="F466" s="38"/>
      <c r="G466" s="39">
        <v>43853.679166666669</v>
      </c>
      <c r="H466" s="40">
        <v>43854</v>
      </c>
      <c r="I466" s="38"/>
      <c r="J466" s="38" t="s">
        <v>34</v>
      </c>
      <c r="K466" s="38" t="s">
        <v>6261</v>
      </c>
      <c r="L466" s="38" t="s">
        <v>5461</v>
      </c>
      <c r="M466" s="38"/>
      <c r="N466" s="38" t="s">
        <v>5747</v>
      </c>
      <c r="O466" s="38"/>
      <c r="P466" s="38"/>
      <c r="Q466" s="38"/>
      <c r="R466" s="38"/>
      <c r="S466" s="38"/>
      <c r="T466" s="39">
        <v>43854.370138888888</v>
      </c>
      <c r="U466" s="38"/>
      <c r="V466" s="38">
        <v>0</v>
      </c>
      <c r="W466" s="38"/>
      <c r="X466" s="38">
        <v>909</v>
      </c>
      <c r="Y466" s="38" t="s">
        <v>6263</v>
      </c>
      <c r="Z466" s="38" t="s">
        <v>5467</v>
      </c>
      <c r="AA466" s="38">
        <v>86</v>
      </c>
      <c r="AB466" s="38" t="s">
        <v>5513</v>
      </c>
      <c r="AC466" s="60" t="s">
        <v>5485</v>
      </c>
    </row>
    <row r="467" spans="1:29" ht="15.75" thickBot="1" x14ac:dyDescent="0.3">
      <c r="A467" s="57" t="s">
        <v>881</v>
      </c>
      <c r="B467" s="35" t="s">
        <v>5473</v>
      </c>
      <c r="C467" s="35" t="s">
        <v>5468</v>
      </c>
      <c r="D467" s="35" t="s">
        <v>6246</v>
      </c>
      <c r="E467" s="35" t="s">
        <v>6264</v>
      </c>
      <c r="F467" s="35"/>
      <c r="G467" s="36">
        <v>43843.449305555558</v>
      </c>
      <c r="H467" s="37">
        <v>43844</v>
      </c>
      <c r="I467" s="35"/>
      <c r="J467" s="35" t="s">
        <v>34</v>
      </c>
      <c r="K467" s="35" t="s">
        <v>6265</v>
      </c>
      <c r="L467" s="35" t="s">
        <v>5461</v>
      </c>
      <c r="M467" s="35"/>
      <c r="N467" s="35" t="s">
        <v>5747</v>
      </c>
      <c r="O467" s="35">
        <v>395797</v>
      </c>
      <c r="P467" s="36">
        <v>43843.524305555555</v>
      </c>
      <c r="Q467" s="36">
        <v>43843.529166666667</v>
      </c>
      <c r="R467" s="35"/>
      <c r="S467" s="35"/>
      <c r="T467" s="36">
        <v>43843.529166666667</v>
      </c>
      <c r="U467" s="35">
        <v>115</v>
      </c>
      <c r="V467" s="35" t="s">
        <v>5898</v>
      </c>
      <c r="W467" s="35" t="s">
        <v>6266</v>
      </c>
      <c r="X467" s="35"/>
      <c r="Y467" s="35">
        <v>0</v>
      </c>
      <c r="Z467" s="35"/>
      <c r="AA467" s="35"/>
      <c r="AB467" s="35">
        <v>0</v>
      </c>
      <c r="AC467" s="59"/>
    </row>
    <row r="468" spans="1:29" ht="15.75" thickBot="1" x14ac:dyDescent="0.3">
      <c r="A468" s="58" t="s">
        <v>2002</v>
      </c>
      <c r="B468" s="38" t="s">
        <v>5473</v>
      </c>
      <c r="C468" s="38" t="s">
        <v>5468</v>
      </c>
      <c r="D468" s="38" t="s">
        <v>6246</v>
      </c>
      <c r="E468" s="38" t="s">
        <v>6264</v>
      </c>
      <c r="F468" s="38"/>
      <c r="G468" s="39">
        <v>43846.430555555555</v>
      </c>
      <c r="H468" s="40">
        <v>43846</v>
      </c>
      <c r="I468" s="38"/>
      <c r="J468" s="38" t="s">
        <v>34</v>
      </c>
      <c r="K468" s="38" t="s">
        <v>6265</v>
      </c>
      <c r="L468" s="38" t="s">
        <v>5461</v>
      </c>
      <c r="M468" s="38"/>
      <c r="N468" s="38" t="s">
        <v>5747</v>
      </c>
      <c r="O468" s="38"/>
      <c r="P468" s="38"/>
      <c r="Q468" s="38"/>
      <c r="R468" s="38"/>
      <c r="S468" s="38"/>
      <c r="T468" s="39">
        <v>43846.652777777781</v>
      </c>
      <c r="U468" s="38"/>
      <c r="V468" s="38">
        <v>0</v>
      </c>
      <c r="W468" s="38"/>
      <c r="X468" s="38">
        <v>320</v>
      </c>
      <c r="Y468" s="38" t="s">
        <v>6267</v>
      </c>
      <c r="Z468" s="38" t="s">
        <v>5573</v>
      </c>
      <c r="AA468" s="38"/>
      <c r="AB468" s="38">
        <v>0</v>
      </c>
      <c r="AC468" s="60"/>
    </row>
    <row r="469" spans="1:29" ht="15.75" thickBot="1" x14ac:dyDescent="0.3">
      <c r="A469" s="57" t="s">
        <v>3841</v>
      </c>
      <c r="B469" s="35" t="s">
        <v>5473</v>
      </c>
      <c r="C469" s="35" t="s">
        <v>5468</v>
      </c>
      <c r="D469" s="35" t="s">
        <v>6246</v>
      </c>
      <c r="E469" s="35" t="s">
        <v>6268</v>
      </c>
      <c r="F469" s="35"/>
      <c r="G469" s="36">
        <v>43858.684027777781</v>
      </c>
      <c r="H469" s="37">
        <v>43858</v>
      </c>
      <c r="I469" s="35"/>
      <c r="J469" s="35" t="s">
        <v>34</v>
      </c>
      <c r="K469" s="35" t="s">
        <v>6269</v>
      </c>
      <c r="L469" s="35" t="s">
        <v>5461</v>
      </c>
      <c r="M469" s="35"/>
      <c r="N469" s="35" t="s">
        <v>5747</v>
      </c>
      <c r="O469" s="35"/>
      <c r="P469" s="35"/>
      <c r="Q469" s="35"/>
      <c r="R469" s="35"/>
      <c r="S469" s="35"/>
      <c r="T469" s="36">
        <v>43858.703472222223</v>
      </c>
      <c r="U469" s="35"/>
      <c r="V469" s="35">
        <v>0</v>
      </c>
      <c r="W469" s="35"/>
      <c r="X469" s="35"/>
      <c r="Y469" s="35">
        <v>0</v>
      </c>
      <c r="Z469" s="35"/>
      <c r="AA469" s="35">
        <v>28</v>
      </c>
      <c r="AB469" s="35" t="s">
        <v>6270</v>
      </c>
      <c r="AC469" s="59" t="s">
        <v>5472</v>
      </c>
    </row>
    <row r="470" spans="1:29" ht="15.75" thickBot="1" x14ac:dyDescent="0.3">
      <c r="A470" s="58" t="s">
        <v>3401</v>
      </c>
      <c r="B470" s="38" t="s">
        <v>5473</v>
      </c>
      <c r="C470" s="38" t="s">
        <v>5468</v>
      </c>
      <c r="D470" s="38" t="s">
        <v>6271</v>
      </c>
      <c r="E470" s="38" t="s">
        <v>6272</v>
      </c>
      <c r="F470" s="38"/>
      <c r="G470" s="39">
        <v>43864.648113425923</v>
      </c>
      <c r="H470" s="40">
        <v>43854</v>
      </c>
      <c r="I470" s="38"/>
      <c r="J470" s="38" t="s">
        <v>34</v>
      </c>
      <c r="K470" s="38"/>
      <c r="L470" s="38" t="s">
        <v>5465</v>
      </c>
      <c r="M470" s="38"/>
      <c r="N470" s="38"/>
      <c r="O470" s="38"/>
      <c r="P470" s="38"/>
      <c r="Q470" s="38"/>
      <c r="R470" s="38"/>
      <c r="S470" s="38"/>
      <c r="T470" s="39">
        <v>43854.609722222223</v>
      </c>
      <c r="U470" s="38"/>
      <c r="V470" s="38">
        <v>0</v>
      </c>
      <c r="W470" s="38"/>
      <c r="X470" s="38">
        <v>0</v>
      </c>
      <c r="Y470" s="38">
        <v>0</v>
      </c>
      <c r="Z470" s="38" t="s">
        <v>5573</v>
      </c>
      <c r="AA470" s="38"/>
      <c r="AB470" s="38">
        <v>0</v>
      </c>
      <c r="AC470" s="60"/>
    </row>
    <row r="471" spans="1:29" ht="15.75" thickBot="1" x14ac:dyDescent="0.3">
      <c r="A471" s="58" t="s">
        <v>1181</v>
      </c>
      <c r="B471" s="38" t="s">
        <v>5473</v>
      </c>
      <c r="C471" s="38" t="s">
        <v>5468</v>
      </c>
      <c r="D471" s="38" t="s">
        <v>6271</v>
      </c>
      <c r="E471" s="38" t="s">
        <v>6273</v>
      </c>
      <c r="F471" s="38"/>
      <c r="G471" s="39">
        <v>43844.498611111114</v>
      </c>
      <c r="H471" s="40">
        <v>43844</v>
      </c>
      <c r="I471" s="38"/>
      <c r="J471" s="38" t="s">
        <v>34</v>
      </c>
      <c r="K471" s="38" t="s">
        <v>6274</v>
      </c>
      <c r="L471" s="38" t="s">
        <v>5461</v>
      </c>
      <c r="M471" s="38"/>
      <c r="N471" s="38" t="s">
        <v>5747</v>
      </c>
      <c r="O471" s="38"/>
      <c r="P471" s="38"/>
      <c r="Q471" s="38"/>
      <c r="R471" s="38"/>
      <c r="S471" s="38"/>
      <c r="T471" s="39">
        <v>43844.504166666666</v>
      </c>
      <c r="U471" s="38"/>
      <c r="V471" s="38">
        <v>0</v>
      </c>
      <c r="W471" s="38"/>
      <c r="X471" s="38"/>
      <c r="Y471" s="38">
        <v>0</v>
      </c>
      <c r="Z471" s="38"/>
      <c r="AA471" s="38">
        <v>8</v>
      </c>
      <c r="AB471" s="38" t="s">
        <v>5478</v>
      </c>
      <c r="AC471" s="60" t="s">
        <v>5472</v>
      </c>
    </row>
    <row r="472" spans="1:29" ht="15.75" thickBot="1" x14ac:dyDescent="0.3">
      <c r="A472" s="57" t="s">
        <v>296</v>
      </c>
      <c r="B472" s="35" t="s">
        <v>5473</v>
      </c>
      <c r="C472" s="35" t="s">
        <v>5468</v>
      </c>
      <c r="D472" s="35" t="s">
        <v>6271</v>
      </c>
      <c r="E472" s="35" t="s">
        <v>6275</v>
      </c>
      <c r="F472" s="35"/>
      <c r="G472" s="36">
        <v>43833.64166666667</v>
      </c>
      <c r="H472" s="37">
        <v>43837</v>
      </c>
      <c r="I472" s="35"/>
      <c r="J472" s="35" t="s">
        <v>34</v>
      </c>
      <c r="K472" s="35" t="s">
        <v>6276</v>
      </c>
      <c r="L472" s="35" t="s">
        <v>5461</v>
      </c>
      <c r="M472" s="35"/>
      <c r="N472" s="35" t="s">
        <v>5747</v>
      </c>
      <c r="O472" s="35"/>
      <c r="P472" s="35"/>
      <c r="Q472" s="35"/>
      <c r="R472" s="35"/>
      <c r="S472" s="35"/>
      <c r="T472" s="36">
        <v>43837.345833333333</v>
      </c>
      <c r="U472" s="35"/>
      <c r="V472" s="35">
        <v>0</v>
      </c>
      <c r="W472" s="35"/>
      <c r="X472" s="35">
        <v>5334</v>
      </c>
      <c r="Y472" s="35" t="s">
        <v>5984</v>
      </c>
      <c r="Z472" s="35" t="s">
        <v>5482</v>
      </c>
      <c r="AA472" s="35"/>
      <c r="AB472" s="35">
        <v>0</v>
      </c>
      <c r="AC472" s="59"/>
    </row>
    <row r="473" spans="1:29" ht="15.75" thickBot="1" x14ac:dyDescent="0.3">
      <c r="A473" s="58" t="s">
        <v>2030</v>
      </c>
      <c r="B473" s="38" t="s">
        <v>5473</v>
      </c>
      <c r="C473" s="38" t="s">
        <v>5468</v>
      </c>
      <c r="D473" s="38" t="s">
        <v>6271</v>
      </c>
      <c r="E473" s="38" t="s">
        <v>6275</v>
      </c>
      <c r="F473" s="38"/>
      <c r="G473" s="39">
        <v>43846.490277777775</v>
      </c>
      <c r="H473" s="40">
        <v>43846</v>
      </c>
      <c r="I473" s="38"/>
      <c r="J473" s="38" t="s">
        <v>34</v>
      </c>
      <c r="K473" s="38" t="s">
        <v>6276</v>
      </c>
      <c r="L473" s="38" t="s">
        <v>5461</v>
      </c>
      <c r="M473" s="38"/>
      <c r="N473" s="38" t="s">
        <v>5747</v>
      </c>
      <c r="O473" s="38"/>
      <c r="P473" s="38"/>
      <c r="Q473" s="38"/>
      <c r="R473" s="38"/>
      <c r="S473" s="38"/>
      <c r="T473" s="39">
        <v>43846.492361111108</v>
      </c>
      <c r="U473" s="38"/>
      <c r="V473" s="38">
        <v>0</v>
      </c>
      <c r="W473" s="38"/>
      <c r="X473" s="38"/>
      <c r="Y473" s="38">
        <v>0</v>
      </c>
      <c r="Z473" s="38"/>
      <c r="AA473" s="38">
        <v>3</v>
      </c>
      <c r="AB473" s="41">
        <v>694444444.44444001</v>
      </c>
      <c r="AC473" s="60" t="s">
        <v>5472</v>
      </c>
    </row>
    <row r="474" spans="1:29" ht="15.75" thickBot="1" x14ac:dyDescent="0.3">
      <c r="A474" s="57" t="s">
        <v>2325</v>
      </c>
      <c r="B474" s="35" t="s">
        <v>5473</v>
      </c>
      <c r="C474" s="35" t="s">
        <v>5468</v>
      </c>
      <c r="D474" s="35" t="s">
        <v>6271</v>
      </c>
      <c r="E474" s="35" t="s">
        <v>6275</v>
      </c>
      <c r="F474" s="35"/>
      <c r="G474" s="36">
        <v>43847.683333333334</v>
      </c>
      <c r="H474" s="37">
        <v>43850</v>
      </c>
      <c r="I474" s="35"/>
      <c r="J474" s="35" t="s">
        <v>34</v>
      </c>
      <c r="K474" s="35" t="s">
        <v>6276</v>
      </c>
      <c r="L474" s="35" t="s">
        <v>5461</v>
      </c>
      <c r="M474" s="35"/>
      <c r="N474" s="35" t="s">
        <v>5747</v>
      </c>
      <c r="O474" s="35"/>
      <c r="P474" s="35"/>
      <c r="Q474" s="35"/>
      <c r="R474" s="35"/>
      <c r="S474" s="35"/>
      <c r="T474" s="36">
        <v>43849.770833333336</v>
      </c>
      <c r="U474" s="35"/>
      <c r="V474" s="35">
        <v>0</v>
      </c>
      <c r="W474" s="35"/>
      <c r="X474" s="35">
        <v>3006</v>
      </c>
      <c r="Y474" s="35" t="s">
        <v>6277</v>
      </c>
      <c r="Z474" s="35" t="s">
        <v>5467</v>
      </c>
      <c r="AA474" s="35"/>
      <c r="AB474" s="35">
        <v>0</v>
      </c>
      <c r="AC474" s="59"/>
    </row>
    <row r="475" spans="1:29" ht="15.75" thickBot="1" x14ac:dyDescent="0.3">
      <c r="A475" s="58" t="s">
        <v>732</v>
      </c>
      <c r="B475" s="38" t="s">
        <v>5473</v>
      </c>
      <c r="C475" s="38" t="s">
        <v>5468</v>
      </c>
      <c r="D475" s="38" t="s">
        <v>6271</v>
      </c>
      <c r="E475" s="38" t="s">
        <v>6278</v>
      </c>
      <c r="F475" s="38"/>
      <c r="G475" s="39">
        <v>43840.448611111111</v>
      </c>
      <c r="H475" s="40">
        <v>43843</v>
      </c>
      <c r="I475" s="38"/>
      <c r="J475" s="38" t="s">
        <v>34</v>
      </c>
      <c r="K475" s="38" t="s">
        <v>6279</v>
      </c>
      <c r="L475" s="38" t="s">
        <v>5461</v>
      </c>
      <c r="M475" s="38"/>
      <c r="N475" s="38" t="s">
        <v>5747</v>
      </c>
      <c r="O475" s="38"/>
      <c r="P475" s="38"/>
      <c r="Q475" s="38"/>
      <c r="R475" s="38"/>
      <c r="S475" s="38"/>
      <c r="T475" s="39">
        <v>43843.368055555555</v>
      </c>
      <c r="U475" s="38"/>
      <c r="V475" s="38">
        <v>0</v>
      </c>
      <c r="W475" s="38"/>
      <c r="X475" s="38">
        <v>0</v>
      </c>
      <c r="Y475" s="38">
        <v>0</v>
      </c>
      <c r="Z475" s="38" t="s">
        <v>5849</v>
      </c>
      <c r="AA475" s="38">
        <v>4204</v>
      </c>
      <c r="AB475" s="38" t="s">
        <v>6280</v>
      </c>
      <c r="AC475" s="60" t="s">
        <v>6281</v>
      </c>
    </row>
    <row r="476" spans="1:29" ht="15.75" thickBot="1" x14ac:dyDescent="0.3">
      <c r="A476" s="57" t="s">
        <v>212</v>
      </c>
      <c r="B476" s="35" t="s">
        <v>5473</v>
      </c>
      <c r="C476" s="35" t="s">
        <v>5468</v>
      </c>
      <c r="D476" s="35" t="s">
        <v>6271</v>
      </c>
      <c r="E476" s="35" t="s">
        <v>6282</v>
      </c>
      <c r="F476" s="35"/>
      <c r="G476" s="36">
        <v>43832.449305555558</v>
      </c>
      <c r="H476" s="37">
        <v>43832</v>
      </c>
      <c r="I476" s="35"/>
      <c r="J476" s="35" t="s">
        <v>34</v>
      </c>
      <c r="K476" s="35" t="s">
        <v>6283</v>
      </c>
      <c r="L476" s="35" t="s">
        <v>5461</v>
      </c>
      <c r="M476" s="35"/>
      <c r="N476" s="35" t="s">
        <v>5747</v>
      </c>
      <c r="O476" s="35"/>
      <c r="P476" s="35"/>
      <c r="Q476" s="35"/>
      <c r="R476" s="35"/>
      <c r="S476" s="35"/>
      <c r="T476" s="36">
        <v>43832.45</v>
      </c>
      <c r="U476" s="35"/>
      <c r="V476" s="35">
        <v>0</v>
      </c>
      <c r="W476" s="35"/>
      <c r="X476" s="35"/>
      <c r="Y476" s="35">
        <v>0</v>
      </c>
      <c r="Z476" s="35"/>
      <c r="AA476" s="35"/>
      <c r="AB476" s="35">
        <v>0</v>
      </c>
      <c r="AC476" s="59"/>
    </row>
    <row r="477" spans="1:29" ht="15.75" thickBot="1" x14ac:dyDescent="0.3">
      <c r="A477" s="58" t="s">
        <v>944</v>
      </c>
      <c r="B477" s="38" t="s">
        <v>5473</v>
      </c>
      <c r="C477" s="38" t="s">
        <v>5468</v>
      </c>
      <c r="D477" s="38" t="s">
        <v>6271</v>
      </c>
      <c r="E477" s="38" t="s">
        <v>6282</v>
      </c>
      <c r="F477" s="38"/>
      <c r="G477" s="39">
        <v>43844.34652777778</v>
      </c>
      <c r="H477" s="40">
        <v>43845</v>
      </c>
      <c r="I477" s="38"/>
      <c r="J477" s="38" t="s">
        <v>34</v>
      </c>
      <c r="K477" s="38" t="s">
        <v>6283</v>
      </c>
      <c r="L477" s="38" t="s">
        <v>5461</v>
      </c>
      <c r="M477" s="38"/>
      <c r="N477" s="38" t="s">
        <v>5747</v>
      </c>
      <c r="O477" s="38"/>
      <c r="P477" s="38"/>
      <c r="Q477" s="38"/>
      <c r="R477" s="38"/>
      <c r="S477" s="38"/>
      <c r="T477" s="39">
        <v>43844.481944444444</v>
      </c>
      <c r="U477" s="38"/>
      <c r="V477" s="38">
        <v>0</v>
      </c>
      <c r="W477" s="38"/>
      <c r="X477" s="38"/>
      <c r="Y477" s="38">
        <v>0</v>
      </c>
      <c r="Z477" s="38"/>
      <c r="AA477" s="38"/>
      <c r="AB477" s="38">
        <v>0</v>
      </c>
      <c r="AC477" s="60"/>
    </row>
    <row r="478" spans="1:29" ht="15.75" thickBot="1" x14ac:dyDescent="0.3">
      <c r="A478" s="57" t="s">
        <v>1090</v>
      </c>
      <c r="B478" s="35" t="s">
        <v>5473</v>
      </c>
      <c r="C478" s="35" t="s">
        <v>5468</v>
      </c>
      <c r="D478" s="35" t="s">
        <v>6271</v>
      </c>
      <c r="E478" s="35" t="s">
        <v>6284</v>
      </c>
      <c r="F478" s="35"/>
      <c r="G478" s="36">
        <v>43844.348611111112</v>
      </c>
      <c r="H478" s="37">
        <v>43845</v>
      </c>
      <c r="I478" s="35"/>
      <c r="J478" s="35" t="s">
        <v>34</v>
      </c>
      <c r="K478" s="35" t="s">
        <v>6285</v>
      </c>
      <c r="L478" s="35" t="s">
        <v>5461</v>
      </c>
      <c r="M478" s="35"/>
      <c r="N478" s="35" t="s">
        <v>5747</v>
      </c>
      <c r="O478" s="35"/>
      <c r="P478" s="35"/>
      <c r="Q478" s="35"/>
      <c r="R478" s="35"/>
      <c r="S478" s="35"/>
      <c r="T478" s="36">
        <v>43844.351388888892</v>
      </c>
      <c r="U478" s="35"/>
      <c r="V478" s="35">
        <v>0</v>
      </c>
      <c r="W478" s="35"/>
      <c r="X478" s="35">
        <v>4</v>
      </c>
      <c r="Y478" s="43">
        <v>925925925.92593002</v>
      </c>
      <c r="Z478" s="35" t="s">
        <v>5482</v>
      </c>
      <c r="AA478" s="35"/>
      <c r="AB478" s="35">
        <v>0</v>
      </c>
      <c r="AC478" s="59"/>
    </row>
    <row r="479" spans="1:29" ht="15.75" thickBot="1" x14ac:dyDescent="0.3">
      <c r="A479" s="58" t="s">
        <v>2328</v>
      </c>
      <c r="B479" s="38" t="s">
        <v>5473</v>
      </c>
      <c r="C479" s="38" t="s">
        <v>5468</v>
      </c>
      <c r="D479" s="38" t="s">
        <v>6271</v>
      </c>
      <c r="E479" s="38" t="s">
        <v>6284</v>
      </c>
      <c r="F479" s="38"/>
      <c r="G479" s="39">
        <v>43847.690972222219</v>
      </c>
      <c r="H479" s="40">
        <v>43850</v>
      </c>
      <c r="I479" s="38"/>
      <c r="J479" s="38" t="s">
        <v>34</v>
      </c>
      <c r="K479" s="38" t="s">
        <v>6285</v>
      </c>
      <c r="L479" s="38" t="s">
        <v>5461</v>
      </c>
      <c r="M479" s="38"/>
      <c r="N479" s="38" t="s">
        <v>5747</v>
      </c>
      <c r="O479" s="38"/>
      <c r="P479" s="38"/>
      <c r="Q479" s="38"/>
      <c r="R479" s="38"/>
      <c r="S479" s="38"/>
      <c r="T479" s="39">
        <v>43850.368055555555</v>
      </c>
      <c r="U479" s="38"/>
      <c r="V479" s="38">
        <v>0</v>
      </c>
      <c r="W479" s="38"/>
      <c r="X479" s="38"/>
      <c r="Y479" s="38">
        <v>0</v>
      </c>
      <c r="Z479" s="38"/>
      <c r="AA479" s="38">
        <v>3855</v>
      </c>
      <c r="AB479" s="38" t="s">
        <v>6286</v>
      </c>
      <c r="AC479" s="60" t="s">
        <v>5472</v>
      </c>
    </row>
    <row r="480" spans="1:29" ht="15.75" thickBot="1" x14ac:dyDescent="0.3">
      <c r="A480" s="57" t="s">
        <v>2819</v>
      </c>
      <c r="B480" s="35" t="s">
        <v>5473</v>
      </c>
      <c r="C480" s="35" t="s">
        <v>5468</v>
      </c>
      <c r="D480" s="35" t="s">
        <v>6271</v>
      </c>
      <c r="E480" s="35" t="s">
        <v>6284</v>
      </c>
      <c r="F480" s="35"/>
      <c r="G480" s="36">
        <v>43851.650694444441</v>
      </c>
      <c r="H480" s="37">
        <v>43852</v>
      </c>
      <c r="I480" s="35"/>
      <c r="J480" s="35" t="s">
        <v>34</v>
      </c>
      <c r="K480" s="35" t="s">
        <v>6285</v>
      </c>
      <c r="L480" s="35" t="s">
        <v>5461</v>
      </c>
      <c r="M480" s="35"/>
      <c r="N480" s="35" t="s">
        <v>5747</v>
      </c>
      <c r="O480" s="35"/>
      <c r="P480" s="35"/>
      <c r="Q480" s="35"/>
      <c r="R480" s="35"/>
      <c r="S480" s="35"/>
      <c r="T480" s="36">
        <v>43852.494444444441</v>
      </c>
      <c r="U480" s="35"/>
      <c r="V480" s="35">
        <v>0</v>
      </c>
      <c r="W480" s="35"/>
      <c r="X480" s="35">
        <v>1085</v>
      </c>
      <c r="Y480" s="35" t="s">
        <v>6287</v>
      </c>
      <c r="Z480" s="35" t="s">
        <v>5482</v>
      </c>
      <c r="AA480" s="35">
        <v>130</v>
      </c>
      <c r="AB480" s="35" t="s">
        <v>6288</v>
      </c>
      <c r="AC480" s="59" t="s">
        <v>5485</v>
      </c>
    </row>
    <row r="481" spans="1:29" ht="15.75" thickBot="1" x14ac:dyDescent="0.3">
      <c r="A481" s="58" t="s">
        <v>3438</v>
      </c>
      <c r="B481" s="38" t="s">
        <v>5473</v>
      </c>
      <c r="C481" s="38" t="s">
        <v>5468</v>
      </c>
      <c r="D481" s="38" t="s">
        <v>6271</v>
      </c>
      <c r="E481" s="38" t="s">
        <v>6289</v>
      </c>
      <c r="F481" s="38"/>
      <c r="G481" s="39">
        <v>43854.680555555555</v>
      </c>
      <c r="H481" s="40">
        <v>43857</v>
      </c>
      <c r="I481" s="38"/>
      <c r="J481" s="38" t="s">
        <v>34</v>
      </c>
      <c r="K481" s="38" t="s">
        <v>6290</v>
      </c>
      <c r="L481" s="38" t="s">
        <v>5461</v>
      </c>
      <c r="M481" s="38"/>
      <c r="N481" s="38" t="s">
        <v>5747</v>
      </c>
      <c r="O481" s="38"/>
      <c r="P481" s="38"/>
      <c r="Q481" s="38"/>
      <c r="R481" s="38"/>
      <c r="S481" s="38"/>
      <c r="T481" s="39">
        <v>43857.322222222225</v>
      </c>
      <c r="U481" s="38"/>
      <c r="V481" s="38">
        <v>0</v>
      </c>
      <c r="W481" s="38"/>
      <c r="X481" s="38">
        <v>3727</v>
      </c>
      <c r="Y481" s="38" t="s">
        <v>6291</v>
      </c>
      <c r="Z481" s="38" t="s">
        <v>5467</v>
      </c>
      <c r="AA481" s="38">
        <v>77</v>
      </c>
      <c r="AB481" s="38" t="s">
        <v>5699</v>
      </c>
      <c r="AC481" s="60" t="s">
        <v>5485</v>
      </c>
    </row>
    <row r="482" spans="1:29" ht="15.75" thickBot="1" x14ac:dyDescent="0.3">
      <c r="A482" s="57" t="s">
        <v>4013</v>
      </c>
      <c r="B482" s="35" t="s">
        <v>5473</v>
      </c>
      <c r="C482" s="35" t="s">
        <v>5468</v>
      </c>
      <c r="D482" s="35" t="s">
        <v>6271</v>
      </c>
      <c r="E482" s="35" t="s">
        <v>6289</v>
      </c>
      <c r="F482" s="35"/>
      <c r="G482" s="36">
        <v>43859.657638888886</v>
      </c>
      <c r="H482" s="37">
        <v>43860</v>
      </c>
      <c r="I482" s="35"/>
      <c r="J482" s="35" t="s">
        <v>34</v>
      </c>
      <c r="K482" s="35" t="s">
        <v>6290</v>
      </c>
      <c r="L482" s="35" t="s">
        <v>5461</v>
      </c>
      <c r="M482" s="35"/>
      <c r="N482" s="35" t="s">
        <v>5747</v>
      </c>
      <c r="O482" s="35"/>
      <c r="P482" s="35"/>
      <c r="Q482" s="35"/>
      <c r="R482" s="35"/>
      <c r="S482" s="35"/>
      <c r="T482" s="36">
        <v>43860.369444444441</v>
      </c>
      <c r="U482" s="35"/>
      <c r="V482" s="35">
        <v>0</v>
      </c>
      <c r="W482" s="35"/>
      <c r="X482" s="35">
        <v>915</v>
      </c>
      <c r="Y482" s="35" t="s">
        <v>6292</v>
      </c>
      <c r="Z482" s="35" t="s">
        <v>5467</v>
      </c>
      <c r="AA482" s="35">
        <v>110</v>
      </c>
      <c r="AB482" s="35" t="s">
        <v>6293</v>
      </c>
      <c r="AC482" s="59" t="s">
        <v>5485</v>
      </c>
    </row>
    <row r="483" spans="1:29" ht="15.75" thickBot="1" x14ac:dyDescent="0.3">
      <c r="A483" s="58" t="s">
        <v>2295</v>
      </c>
      <c r="B483" s="38" t="s">
        <v>5473</v>
      </c>
      <c r="C483" s="38" t="s">
        <v>5468</v>
      </c>
      <c r="D483" s="38" t="s">
        <v>6271</v>
      </c>
      <c r="E483" s="38" t="s">
        <v>6294</v>
      </c>
      <c r="F483" s="38"/>
      <c r="G483" s="39">
        <v>43847.607638888891</v>
      </c>
      <c r="H483" s="40">
        <v>43848</v>
      </c>
      <c r="I483" s="38"/>
      <c r="J483" s="38" t="s">
        <v>34</v>
      </c>
      <c r="K483" s="38" t="s">
        <v>6295</v>
      </c>
      <c r="L483" s="38" t="s">
        <v>5461</v>
      </c>
      <c r="M483" s="38"/>
      <c r="N483" s="38" t="s">
        <v>5747</v>
      </c>
      <c r="O483" s="38"/>
      <c r="P483" s="38"/>
      <c r="Q483" s="38"/>
      <c r="R483" s="38"/>
      <c r="S483" s="38"/>
      <c r="T483" s="39">
        <v>43847.615277777775</v>
      </c>
      <c r="U483" s="38"/>
      <c r="V483" s="38">
        <v>0</v>
      </c>
      <c r="W483" s="38"/>
      <c r="X483" s="38">
        <v>11</v>
      </c>
      <c r="Y483" s="38" t="s">
        <v>5534</v>
      </c>
      <c r="Z483" s="38" t="s">
        <v>5467</v>
      </c>
      <c r="AA483" s="38"/>
      <c r="AB483" s="38">
        <v>0</v>
      </c>
      <c r="AC483" s="60"/>
    </row>
    <row r="484" spans="1:29" ht="15.75" thickBot="1" x14ac:dyDescent="0.3">
      <c r="A484" s="57" t="s">
        <v>3971</v>
      </c>
      <c r="B484" s="35" t="s">
        <v>5473</v>
      </c>
      <c r="C484" s="35" t="s">
        <v>5468</v>
      </c>
      <c r="D484" s="35" t="s">
        <v>6271</v>
      </c>
      <c r="E484" s="35" t="s">
        <v>6294</v>
      </c>
      <c r="F484" s="35"/>
      <c r="G484" s="36">
        <v>43859.487500000003</v>
      </c>
      <c r="H484" s="37">
        <v>43859</v>
      </c>
      <c r="I484" s="35"/>
      <c r="J484" s="35" t="s">
        <v>34</v>
      </c>
      <c r="K484" s="35" t="s">
        <v>6295</v>
      </c>
      <c r="L484" s="35" t="s">
        <v>5461</v>
      </c>
      <c r="M484" s="35"/>
      <c r="N484" s="35" t="s">
        <v>5747</v>
      </c>
      <c r="O484" s="35"/>
      <c r="P484" s="35"/>
      <c r="Q484" s="35"/>
      <c r="R484" s="35"/>
      <c r="S484" s="35"/>
      <c r="T484" s="36">
        <v>43859.493055555555</v>
      </c>
      <c r="U484" s="35"/>
      <c r="V484" s="35">
        <v>0</v>
      </c>
      <c r="W484" s="35"/>
      <c r="X484" s="35"/>
      <c r="Y484" s="35">
        <v>0</v>
      </c>
      <c r="Z484" s="35"/>
      <c r="AA484" s="35">
        <v>8</v>
      </c>
      <c r="AB484" s="35" t="s">
        <v>5478</v>
      </c>
      <c r="AC484" s="59" t="s">
        <v>5472</v>
      </c>
    </row>
    <row r="485" spans="1:29" ht="15.75" thickBot="1" x14ac:dyDescent="0.3">
      <c r="A485" s="58" t="s">
        <v>76</v>
      </c>
      <c r="B485" s="38" t="s">
        <v>5473</v>
      </c>
      <c r="C485" s="38" t="s">
        <v>5468</v>
      </c>
      <c r="D485" s="38" t="s">
        <v>6271</v>
      </c>
      <c r="E485" s="38" t="s">
        <v>6296</v>
      </c>
      <c r="F485" s="38"/>
      <c r="G485" s="39">
        <v>43829.462500000001</v>
      </c>
      <c r="H485" s="40">
        <v>43832</v>
      </c>
      <c r="I485" s="38"/>
      <c r="J485" s="38" t="s">
        <v>34</v>
      </c>
      <c r="K485" s="38" t="s">
        <v>6297</v>
      </c>
      <c r="L485" s="38" t="s">
        <v>5461</v>
      </c>
      <c r="M485" s="38"/>
      <c r="N485" s="38" t="s">
        <v>5747</v>
      </c>
      <c r="O485" s="38"/>
      <c r="P485" s="38"/>
      <c r="Q485" s="38"/>
      <c r="R485" s="38"/>
      <c r="S485" s="38"/>
      <c r="T485" s="39">
        <v>43832.395138888889</v>
      </c>
      <c r="U485" s="38"/>
      <c r="V485" s="38">
        <v>0</v>
      </c>
      <c r="W485" s="38"/>
      <c r="X485" s="38">
        <v>4223</v>
      </c>
      <c r="Y485" s="38" t="s">
        <v>6298</v>
      </c>
      <c r="Z485" s="38" t="s">
        <v>5482</v>
      </c>
      <c r="AA485" s="38"/>
      <c r="AB485" s="38">
        <v>0</v>
      </c>
      <c r="AC485" s="60"/>
    </row>
    <row r="486" spans="1:29" ht="15.75" thickBot="1" x14ac:dyDescent="0.3">
      <c r="A486" s="57" t="s">
        <v>228</v>
      </c>
      <c r="B486" s="35" t="s">
        <v>5473</v>
      </c>
      <c r="C486" s="35" t="s">
        <v>5468</v>
      </c>
      <c r="D486" s="35" t="s">
        <v>6271</v>
      </c>
      <c r="E486" s="35" t="s">
        <v>6296</v>
      </c>
      <c r="F486" s="35"/>
      <c r="G486" s="36">
        <v>43832.602083333331</v>
      </c>
      <c r="H486" s="37">
        <v>43833</v>
      </c>
      <c r="I486" s="35"/>
      <c r="J486" s="35" t="s">
        <v>34</v>
      </c>
      <c r="K486" s="35" t="s">
        <v>6297</v>
      </c>
      <c r="L486" s="35" t="s">
        <v>5461</v>
      </c>
      <c r="M486" s="35"/>
      <c r="N486" s="35" t="s">
        <v>5747</v>
      </c>
      <c r="O486" s="35"/>
      <c r="P486" s="35"/>
      <c r="Q486" s="35"/>
      <c r="R486" s="35"/>
      <c r="S486" s="35"/>
      <c r="T486" s="36">
        <v>43832.970833333333</v>
      </c>
      <c r="U486" s="35"/>
      <c r="V486" s="35">
        <v>0</v>
      </c>
      <c r="W486" s="35"/>
      <c r="X486" s="35">
        <v>531</v>
      </c>
      <c r="Y486" s="35" t="s">
        <v>6299</v>
      </c>
      <c r="Z486" s="35" t="s">
        <v>5482</v>
      </c>
      <c r="AA486" s="35"/>
      <c r="AB486" s="35">
        <v>0</v>
      </c>
      <c r="AC486" s="59"/>
    </row>
    <row r="487" spans="1:29" ht="15.75" thickBot="1" x14ac:dyDescent="0.3">
      <c r="A487" s="58" t="s">
        <v>2022</v>
      </c>
      <c r="B487" s="38" t="s">
        <v>5473</v>
      </c>
      <c r="C487" s="38" t="s">
        <v>5468</v>
      </c>
      <c r="D487" s="38" t="s">
        <v>6271</v>
      </c>
      <c r="E487" s="38" t="s">
        <v>6296</v>
      </c>
      <c r="F487" s="38"/>
      <c r="G487" s="39">
        <v>43846.465277777781</v>
      </c>
      <c r="H487" s="40">
        <v>43846</v>
      </c>
      <c r="I487" s="38"/>
      <c r="J487" s="38" t="s">
        <v>34</v>
      </c>
      <c r="K487" s="38" t="s">
        <v>6297</v>
      </c>
      <c r="L487" s="38" t="s">
        <v>5461</v>
      </c>
      <c r="M487" s="38"/>
      <c r="N487" s="38" t="s">
        <v>5747</v>
      </c>
      <c r="O487" s="38"/>
      <c r="P487" s="38"/>
      <c r="Q487" s="38"/>
      <c r="R487" s="38"/>
      <c r="S487" s="38"/>
      <c r="T487" s="39">
        <v>43846.470833333333</v>
      </c>
      <c r="U487" s="38"/>
      <c r="V487" s="38">
        <v>0</v>
      </c>
      <c r="W487" s="38"/>
      <c r="X487" s="38"/>
      <c r="Y487" s="38">
        <v>0</v>
      </c>
      <c r="Z487" s="38"/>
      <c r="AA487" s="38">
        <v>8</v>
      </c>
      <c r="AB487" s="38" t="s">
        <v>5478</v>
      </c>
      <c r="AC487" s="60" t="s">
        <v>5472</v>
      </c>
    </row>
    <row r="488" spans="1:29" ht="15.75" thickBot="1" x14ac:dyDescent="0.3">
      <c r="A488" s="57" t="s">
        <v>2048</v>
      </c>
      <c r="B488" s="35" t="s">
        <v>5473</v>
      </c>
      <c r="C488" s="35" t="s">
        <v>5468</v>
      </c>
      <c r="D488" s="35" t="s">
        <v>6271</v>
      </c>
      <c r="E488" s="35" t="s">
        <v>6296</v>
      </c>
      <c r="F488" s="35"/>
      <c r="G488" s="36">
        <v>43846.548611111109</v>
      </c>
      <c r="H488" s="37">
        <v>43846</v>
      </c>
      <c r="I488" s="35"/>
      <c r="J488" s="35" t="s">
        <v>34</v>
      </c>
      <c r="K488" s="35" t="s">
        <v>6297</v>
      </c>
      <c r="L488" s="35" t="s">
        <v>5461</v>
      </c>
      <c r="M488" s="35"/>
      <c r="N488" s="35" t="s">
        <v>5747</v>
      </c>
      <c r="O488" s="35"/>
      <c r="P488" s="35"/>
      <c r="Q488" s="35"/>
      <c r="R488" s="35"/>
      <c r="S488" s="35"/>
      <c r="T488" s="36">
        <v>43846.554166666669</v>
      </c>
      <c r="U488" s="35"/>
      <c r="V488" s="35">
        <v>0</v>
      </c>
      <c r="W488" s="35"/>
      <c r="X488" s="35"/>
      <c r="Y488" s="35">
        <v>0</v>
      </c>
      <c r="Z488" s="35"/>
      <c r="AA488" s="35">
        <v>8</v>
      </c>
      <c r="AB488" s="35" t="s">
        <v>5478</v>
      </c>
      <c r="AC488" s="59" t="s">
        <v>5472</v>
      </c>
    </row>
    <row r="489" spans="1:29" ht="15.75" thickBot="1" x14ac:dyDescent="0.3">
      <c r="A489" s="58" t="s">
        <v>2179</v>
      </c>
      <c r="B489" s="38" t="s">
        <v>5473</v>
      </c>
      <c r="C489" s="38" t="s">
        <v>5468</v>
      </c>
      <c r="D489" s="38" t="s">
        <v>6271</v>
      </c>
      <c r="E489" s="38" t="s">
        <v>6296</v>
      </c>
      <c r="F489" s="38"/>
      <c r="G489" s="39">
        <v>43847.422222222223</v>
      </c>
      <c r="H489" s="40">
        <v>43847</v>
      </c>
      <c r="I489" s="38"/>
      <c r="J489" s="38" t="s">
        <v>34</v>
      </c>
      <c r="K489" s="38" t="s">
        <v>6297</v>
      </c>
      <c r="L489" s="38" t="s">
        <v>5461</v>
      </c>
      <c r="M489" s="38"/>
      <c r="N489" s="38" t="s">
        <v>5747</v>
      </c>
      <c r="O489" s="38"/>
      <c r="P489" s="38"/>
      <c r="Q489" s="38"/>
      <c r="R489" s="38"/>
      <c r="S489" s="38"/>
      <c r="T489" s="39">
        <v>43847.424305555556</v>
      </c>
      <c r="U489" s="38"/>
      <c r="V489" s="38">
        <v>0</v>
      </c>
      <c r="W489" s="38"/>
      <c r="X489" s="38">
        <v>3</v>
      </c>
      <c r="Y489" s="41">
        <v>694444444.44444001</v>
      </c>
      <c r="Z489" s="38" t="s">
        <v>5573</v>
      </c>
      <c r="AA489" s="38"/>
      <c r="AB489" s="38">
        <v>0</v>
      </c>
      <c r="AC489" s="60"/>
    </row>
    <row r="490" spans="1:29" ht="15.75" thickBot="1" x14ac:dyDescent="0.3">
      <c r="A490" s="57" t="s">
        <v>3731</v>
      </c>
      <c r="B490" s="35" t="s">
        <v>5473</v>
      </c>
      <c r="C490" s="35" t="s">
        <v>5468</v>
      </c>
      <c r="D490" s="35" t="s">
        <v>6271</v>
      </c>
      <c r="E490" s="35" t="s">
        <v>6296</v>
      </c>
      <c r="F490" s="35"/>
      <c r="G490" s="36">
        <v>43858.45208333333</v>
      </c>
      <c r="H490" s="37">
        <v>43859</v>
      </c>
      <c r="I490" s="35"/>
      <c r="J490" s="35" t="s">
        <v>34</v>
      </c>
      <c r="K490" s="35" t="s">
        <v>6297</v>
      </c>
      <c r="L490" s="35" t="s">
        <v>5461</v>
      </c>
      <c r="M490" s="35"/>
      <c r="N490" s="35" t="s">
        <v>5747</v>
      </c>
      <c r="O490" s="35"/>
      <c r="P490" s="35"/>
      <c r="Q490" s="35"/>
      <c r="R490" s="35"/>
      <c r="S490" s="35"/>
      <c r="T490" s="36">
        <v>43858.704861111109</v>
      </c>
      <c r="U490" s="35"/>
      <c r="V490" s="35">
        <v>0</v>
      </c>
      <c r="W490" s="35"/>
      <c r="X490" s="35"/>
      <c r="Y490" s="35">
        <v>0</v>
      </c>
      <c r="Z490" s="35"/>
      <c r="AA490" s="35">
        <v>364</v>
      </c>
      <c r="AB490" s="35" t="s">
        <v>6300</v>
      </c>
      <c r="AC490" s="59" t="s">
        <v>5472</v>
      </c>
    </row>
    <row r="491" spans="1:29" ht="15.75" thickBot="1" x14ac:dyDescent="0.3">
      <c r="A491" s="58" t="s">
        <v>3160</v>
      </c>
      <c r="B491" s="38" t="s">
        <v>5473</v>
      </c>
      <c r="C491" s="38" t="s">
        <v>5468</v>
      </c>
      <c r="D491" s="38" t="s">
        <v>6271</v>
      </c>
      <c r="E491" s="38" t="s">
        <v>6301</v>
      </c>
      <c r="F491" s="38"/>
      <c r="G491" s="39">
        <v>43853.438194444447</v>
      </c>
      <c r="H491" s="40">
        <v>43853</v>
      </c>
      <c r="I491" s="38"/>
      <c r="J491" s="38" t="s">
        <v>34</v>
      </c>
      <c r="K491" s="38" t="s">
        <v>6302</v>
      </c>
      <c r="L491" s="38" t="s">
        <v>5461</v>
      </c>
      <c r="M491" s="38"/>
      <c r="N491" s="38" t="s">
        <v>5747</v>
      </c>
      <c r="O491" s="38"/>
      <c r="P491" s="38"/>
      <c r="Q491" s="38"/>
      <c r="R491" s="38"/>
      <c r="S491" s="38"/>
      <c r="T491" s="39">
        <v>43853.645833333336</v>
      </c>
      <c r="U491" s="38"/>
      <c r="V491" s="38">
        <v>0</v>
      </c>
      <c r="W491" s="38"/>
      <c r="X491" s="38">
        <v>271</v>
      </c>
      <c r="Y491" s="38" t="s">
        <v>6031</v>
      </c>
      <c r="Z491" s="38" t="s">
        <v>5573</v>
      </c>
      <c r="AA491" s="38">
        <v>28</v>
      </c>
      <c r="AB491" s="38" t="s">
        <v>6270</v>
      </c>
      <c r="AC491" s="60" t="s">
        <v>5485</v>
      </c>
    </row>
    <row r="492" spans="1:29" ht="15.75" thickBot="1" x14ac:dyDescent="0.3">
      <c r="A492" s="57" t="s">
        <v>3515</v>
      </c>
      <c r="B492" s="35" t="s">
        <v>5473</v>
      </c>
      <c r="C492" s="35" t="s">
        <v>5468</v>
      </c>
      <c r="D492" s="35" t="s">
        <v>6303</v>
      </c>
      <c r="E492" s="35" t="s">
        <v>6304</v>
      </c>
      <c r="F492" s="35"/>
      <c r="G492" s="36">
        <v>43857.367361111108</v>
      </c>
      <c r="H492" s="37">
        <v>43857</v>
      </c>
      <c r="I492" s="35"/>
      <c r="J492" s="35" t="s">
        <v>34</v>
      </c>
      <c r="K492" s="35" t="s">
        <v>6305</v>
      </c>
      <c r="L492" s="35" t="s">
        <v>5461</v>
      </c>
      <c r="M492" s="35"/>
      <c r="N492" s="35" t="s">
        <v>5789</v>
      </c>
      <c r="O492" s="35"/>
      <c r="P492" s="35"/>
      <c r="Q492" s="35"/>
      <c r="R492" s="35"/>
      <c r="S492" s="35"/>
      <c r="T492" s="36">
        <v>43857.368055555555</v>
      </c>
      <c r="U492" s="35"/>
      <c r="V492" s="35">
        <v>0</v>
      </c>
      <c r="W492" s="35"/>
      <c r="X492" s="35"/>
      <c r="Y492" s="35">
        <v>0</v>
      </c>
      <c r="Z492" s="35"/>
      <c r="AA492" s="35">
        <v>1</v>
      </c>
      <c r="AB492" s="43">
        <v>231481481.48148</v>
      </c>
      <c r="AC492" s="59" t="s">
        <v>5485</v>
      </c>
    </row>
    <row r="493" spans="1:29" ht="15.75" thickBot="1" x14ac:dyDescent="0.3">
      <c r="A493" s="58" t="s">
        <v>3813</v>
      </c>
      <c r="B493" s="38" t="s">
        <v>5473</v>
      </c>
      <c r="C493" s="38" t="s">
        <v>5468</v>
      </c>
      <c r="D493" s="38" t="s">
        <v>6303</v>
      </c>
      <c r="E493" s="38" t="s">
        <v>6304</v>
      </c>
      <c r="F493" s="38"/>
      <c r="G493" s="39">
        <v>43858.664583333331</v>
      </c>
      <c r="H493" s="40">
        <v>43859</v>
      </c>
      <c r="I493" s="38"/>
      <c r="J493" s="38" t="s">
        <v>34</v>
      </c>
      <c r="K493" s="38" t="s">
        <v>6305</v>
      </c>
      <c r="L493" s="38" t="s">
        <v>5461</v>
      </c>
      <c r="M493" s="38"/>
      <c r="N493" s="38" t="s">
        <v>5789</v>
      </c>
      <c r="O493" s="38"/>
      <c r="P493" s="38"/>
      <c r="Q493" s="38"/>
      <c r="R493" s="38"/>
      <c r="S493" s="38"/>
      <c r="T493" s="39">
        <v>43859.337500000001</v>
      </c>
      <c r="U493" s="38"/>
      <c r="V493" s="38">
        <v>0</v>
      </c>
      <c r="W493" s="38"/>
      <c r="X493" s="38"/>
      <c r="Y493" s="38">
        <v>0</v>
      </c>
      <c r="Z493" s="38"/>
      <c r="AA493" s="38">
        <v>969</v>
      </c>
      <c r="AB493" s="38" t="s">
        <v>6306</v>
      </c>
      <c r="AC493" s="60" t="s">
        <v>5485</v>
      </c>
    </row>
    <row r="494" spans="1:29" ht="15.75" thickBot="1" x14ac:dyDescent="0.3">
      <c r="A494" s="57" t="s">
        <v>4080</v>
      </c>
      <c r="B494" s="35" t="s">
        <v>5473</v>
      </c>
      <c r="C494" s="35" t="s">
        <v>5468</v>
      </c>
      <c r="D494" s="35" t="s">
        <v>6303</v>
      </c>
      <c r="E494" s="35" t="s">
        <v>6304</v>
      </c>
      <c r="F494" s="35"/>
      <c r="G494" s="36">
        <v>43860.370138888888</v>
      </c>
      <c r="H494" s="37">
        <v>43860</v>
      </c>
      <c r="I494" s="35"/>
      <c r="J494" s="35" t="s">
        <v>34</v>
      </c>
      <c r="K494" s="35" t="s">
        <v>6305</v>
      </c>
      <c r="L494" s="35" t="s">
        <v>5461</v>
      </c>
      <c r="M494" s="35"/>
      <c r="N494" s="35" t="s">
        <v>5789</v>
      </c>
      <c r="O494" s="35"/>
      <c r="P494" s="35"/>
      <c r="Q494" s="35"/>
      <c r="R494" s="35"/>
      <c r="S494" s="35"/>
      <c r="T494" s="36">
        <v>43860.37222222222</v>
      </c>
      <c r="U494" s="35"/>
      <c r="V494" s="35">
        <v>0</v>
      </c>
      <c r="W494" s="35"/>
      <c r="X494" s="35"/>
      <c r="Y494" s="35">
        <v>0</v>
      </c>
      <c r="Z494" s="35"/>
      <c r="AA494" s="35">
        <v>3</v>
      </c>
      <c r="AB494" s="43">
        <v>694444444.44444001</v>
      </c>
      <c r="AC494" s="59" t="s">
        <v>5485</v>
      </c>
    </row>
    <row r="495" spans="1:29" ht="15.75" thickBot="1" x14ac:dyDescent="0.3">
      <c r="A495" s="58" t="s">
        <v>3991</v>
      </c>
      <c r="B495" s="38" t="s">
        <v>5473</v>
      </c>
      <c r="C495" s="38" t="s">
        <v>5468</v>
      </c>
      <c r="D495" s="38" t="s">
        <v>6303</v>
      </c>
      <c r="E495" s="38" t="s">
        <v>6307</v>
      </c>
      <c r="F495" s="38"/>
      <c r="G495" s="39">
        <v>43859.550694444442</v>
      </c>
      <c r="H495" s="40">
        <v>43860</v>
      </c>
      <c r="I495" s="38"/>
      <c r="J495" s="38" t="s">
        <v>34</v>
      </c>
      <c r="K495" s="38" t="s">
        <v>6308</v>
      </c>
      <c r="L495" s="38" t="s">
        <v>5461</v>
      </c>
      <c r="M495" s="38"/>
      <c r="N495" s="38" t="s">
        <v>5738</v>
      </c>
      <c r="O495" s="38"/>
      <c r="P495" s="38"/>
      <c r="Q495" s="38"/>
      <c r="R495" s="38"/>
      <c r="S495" s="38"/>
      <c r="T495" s="39">
        <v>43859.583333333336</v>
      </c>
      <c r="U495" s="38"/>
      <c r="V495" s="38">
        <v>0</v>
      </c>
      <c r="W495" s="38"/>
      <c r="X495" s="38"/>
      <c r="Y495" s="38">
        <v>0</v>
      </c>
      <c r="Z495" s="38"/>
      <c r="AA495" s="38">
        <v>47</v>
      </c>
      <c r="AB495" s="38" t="s">
        <v>6087</v>
      </c>
      <c r="AC495" s="60" t="s">
        <v>5472</v>
      </c>
    </row>
    <row r="496" spans="1:29" ht="15.75" thickBot="1" x14ac:dyDescent="0.3">
      <c r="A496" s="57" t="s">
        <v>4072</v>
      </c>
      <c r="B496" s="35" t="s">
        <v>5473</v>
      </c>
      <c r="C496" s="35" t="s">
        <v>5468</v>
      </c>
      <c r="D496" s="35" t="s">
        <v>6303</v>
      </c>
      <c r="E496" s="35" t="s">
        <v>6309</v>
      </c>
      <c r="F496" s="35"/>
      <c r="G496" s="36">
        <v>43860.388194444444</v>
      </c>
      <c r="H496" s="37">
        <v>43860</v>
      </c>
      <c r="I496" s="35"/>
      <c r="J496" s="35" t="s">
        <v>34</v>
      </c>
      <c r="K496" s="35" t="s">
        <v>6310</v>
      </c>
      <c r="L496" s="35" t="s">
        <v>5461</v>
      </c>
      <c r="M496" s="35"/>
      <c r="N496" s="35" t="s">
        <v>5747</v>
      </c>
      <c r="O496" s="35"/>
      <c r="P496" s="35"/>
      <c r="Q496" s="35"/>
      <c r="R496" s="35"/>
      <c r="S496" s="35"/>
      <c r="T496" s="36">
        <v>43860.411805555559</v>
      </c>
      <c r="U496" s="35"/>
      <c r="V496" s="35">
        <v>0</v>
      </c>
      <c r="W496" s="35"/>
      <c r="X496" s="35"/>
      <c r="Y496" s="35">
        <v>0</v>
      </c>
      <c r="Z496" s="35"/>
      <c r="AA496" s="35">
        <v>34</v>
      </c>
      <c r="AB496" s="35" t="s">
        <v>5734</v>
      </c>
      <c r="AC496" s="59" t="s">
        <v>5472</v>
      </c>
    </row>
    <row r="497" spans="1:29" ht="15.75" thickBot="1" x14ac:dyDescent="0.3">
      <c r="A497" s="58" t="s">
        <v>2318</v>
      </c>
      <c r="B497" s="38" t="s">
        <v>5473</v>
      </c>
      <c r="C497" s="38" t="s">
        <v>5468</v>
      </c>
      <c r="D497" s="38" t="s">
        <v>6303</v>
      </c>
      <c r="E497" s="38" t="s">
        <v>6311</v>
      </c>
      <c r="F497" s="38"/>
      <c r="G497" s="39">
        <v>43847.626388888886</v>
      </c>
      <c r="H497" s="40">
        <v>43850</v>
      </c>
      <c r="I497" s="38"/>
      <c r="J497" s="38" t="s">
        <v>34</v>
      </c>
      <c r="K497" s="38" t="s">
        <v>6312</v>
      </c>
      <c r="L497" s="38" t="s">
        <v>5461</v>
      </c>
      <c r="M497" s="38"/>
      <c r="N497" s="38" t="s">
        <v>5747</v>
      </c>
      <c r="O497" s="38"/>
      <c r="P497" s="38"/>
      <c r="Q497" s="38"/>
      <c r="R497" s="38"/>
      <c r="S497" s="38"/>
      <c r="T497" s="39">
        <v>43850.29791666667</v>
      </c>
      <c r="U497" s="38"/>
      <c r="V497" s="38">
        <v>0</v>
      </c>
      <c r="W497" s="38"/>
      <c r="X497" s="38">
        <v>3847</v>
      </c>
      <c r="Y497" s="38" t="s">
        <v>6313</v>
      </c>
      <c r="Z497" s="38" t="s">
        <v>5467</v>
      </c>
      <c r="AA497" s="38"/>
      <c r="AB497" s="38">
        <v>0</v>
      </c>
      <c r="AC497" s="60"/>
    </row>
    <row r="498" spans="1:29" ht="15.75" thickBot="1" x14ac:dyDescent="0.3">
      <c r="A498" s="57" t="s">
        <v>3213</v>
      </c>
      <c r="B498" s="35" t="s">
        <v>5473</v>
      </c>
      <c r="C498" s="35" t="s">
        <v>5468</v>
      </c>
      <c r="D498" s="35" t="s">
        <v>6303</v>
      </c>
      <c r="E498" s="35" t="s">
        <v>6311</v>
      </c>
      <c r="F498" s="35"/>
      <c r="G498" s="36">
        <v>43853.522222222222</v>
      </c>
      <c r="H498" s="37">
        <v>43853</v>
      </c>
      <c r="I498" s="35"/>
      <c r="J498" s="35" t="s">
        <v>34</v>
      </c>
      <c r="K498" s="35" t="s">
        <v>6312</v>
      </c>
      <c r="L498" s="35" t="s">
        <v>5461</v>
      </c>
      <c r="M498" s="35"/>
      <c r="N498" s="35" t="s">
        <v>5747</v>
      </c>
      <c r="O498" s="35"/>
      <c r="P498" s="35"/>
      <c r="Q498" s="35"/>
      <c r="R498" s="35"/>
      <c r="S498" s="35"/>
      <c r="T498" s="36">
        <v>43853.629861111112</v>
      </c>
      <c r="U498" s="35"/>
      <c r="V498" s="35">
        <v>0</v>
      </c>
      <c r="W498" s="35"/>
      <c r="X498" s="35"/>
      <c r="Y498" s="35">
        <v>0</v>
      </c>
      <c r="Z498" s="35"/>
      <c r="AA498" s="35">
        <v>155</v>
      </c>
      <c r="AB498" s="35" t="s">
        <v>6016</v>
      </c>
      <c r="AC498" s="59" t="s">
        <v>5485</v>
      </c>
    </row>
    <row r="499" spans="1:29" ht="15.75" thickBot="1" x14ac:dyDescent="0.3">
      <c r="A499" s="58" t="s">
        <v>6314</v>
      </c>
      <c r="B499" s="38" t="s">
        <v>5473</v>
      </c>
      <c r="C499" s="38" t="s">
        <v>5468</v>
      </c>
      <c r="D499" s="38" t="s">
        <v>6303</v>
      </c>
      <c r="E499" s="38" t="s">
        <v>6315</v>
      </c>
      <c r="F499" s="38"/>
      <c r="G499" s="39">
        <v>43861.506944444445</v>
      </c>
      <c r="H499" s="40">
        <v>43864</v>
      </c>
      <c r="I499" s="38"/>
      <c r="J499" s="38" t="s">
        <v>34</v>
      </c>
      <c r="K499" s="38" t="s">
        <v>6316</v>
      </c>
      <c r="L499" s="38" t="s">
        <v>5461</v>
      </c>
      <c r="M499" s="38"/>
      <c r="N499" s="38" t="s">
        <v>5789</v>
      </c>
      <c r="O499" s="38"/>
      <c r="P499" s="38"/>
      <c r="Q499" s="38"/>
      <c r="R499" s="38"/>
      <c r="S499" s="38"/>
      <c r="T499" s="39">
        <v>43864.338194444441</v>
      </c>
      <c r="U499" s="38"/>
      <c r="V499" s="38">
        <v>0</v>
      </c>
      <c r="W499" s="38"/>
      <c r="X499" s="38">
        <v>3815</v>
      </c>
      <c r="Y499" s="38" t="s">
        <v>6317</v>
      </c>
      <c r="Z499" s="38" t="s">
        <v>5698</v>
      </c>
      <c r="AA499" s="38">
        <v>262</v>
      </c>
      <c r="AB499" s="38" t="s">
        <v>6318</v>
      </c>
      <c r="AC499" s="60" t="s">
        <v>5485</v>
      </c>
    </row>
    <row r="500" spans="1:29" ht="15.75" thickBot="1" x14ac:dyDescent="0.3">
      <c r="A500" s="57" t="s">
        <v>672</v>
      </c>
      <c r="B500" s="35" t="s">
        <v>5473</v>
      </c>
      <c r="C500" s="35" t="s">
        <v>5468</v>
      </c>
      <c r="D500" s="35" t="s">
        <v>6303</v>
      </c>
      <c r="E500" s="35" t="s">
        <v>6319</v>
      </c>
      <c r="F500" s="35"/>
      <c r="G500" s="36">
        <v>43839.591666666667</v>
      </c>
      <c r="H500" s="37">
        <v>43840</v>
      </c>
      <c r="I500" s="35"/>
      <c r="J500" s="35" t="s">
        <v>34</v>
      </c>
      <c r="K500" s="35" t="s">
        <v>6320</v>
      </c>
      <c r="L500" s="35" t="s">
        <v>5461</v>
      </c>
      <c r="M500" s="35"/>
      <c r="N500" s="35" t="s">
        <v>5738</v>
      </c>
      <c r="O500" s="35"/>
      <c r="P500" s="35"/>
      <c r="Q500" s="35"/>
      <c r="R500" s="35"/>
      <c r="S500" s="35"/>
      <c r="T500" s="36">
        <v>43840.333333333336</v>
      </c>
      <c r="U500" s="35"/>
      <c r="V500" s="35">
        <v>0</v>
      </c>
      <c r="W500" s="35"/>
      <c r="X500" s="35"/>
      <c r="Y500" s="35">
        <v>0</v>
      </c>
      <c r="Z500" s="35"/>
      <c r="AA500" s="35">
        <v>1068</v>
      </c>
      <c r="AB500" s="35" t="s">
        <v>6321</v>
      </c>
      <c r="AC500" s="59" t="s">
        <v>5472</v>
      </c>
    </row>
    <row r="501" spans="1:29" ht="15.75" thickBot="1" x14ac:dyDescent="0.3">
      <c r="A501" s="58" t="s">
        <v>2047</v>
      </c>
      <c r="B501" s="38" t="s">
        <v>5473</v>
      </c>
      <c r="C501" s="38" t="s">
        <v>5468</v>
      </c>
      <c r="D501" s="38" t="s">
        <v>6303</v>
      </c>
      <c r="E501" s="38" t="s">
        <v>6319</v>
      </c>
      <c r="F501" s="38"/>
      <c r="G501" s="39">
        <v>43846.523611111108</v>
      </c>
      <c r="H501" s="40">
        <v>43846</v>
      </c>
      <c r="I501" s="38"/>
      <c r="J501" s="38" t="s">
        <v>34</v>
      </c>
      <c r="K501" s="38" t="s">
        <v>6320</v>
      </c>
      <c r="L501" s="38" t="s">
        <v>5461</v>
      </c>
      <c r="M501" s="38"/>
      <c r="N501" s="38" t="s">
        <v>5738</v>
      </c>
      <c r="O501" s="38"/>
      <c r="P501" s="38"/>
      <c r="Q501" s="38"/>
      <c r="R501" s="38"/>
      <c r="S501" s="38"/>
      <c r="T501" s="39">
        <v>43846.583333333336</v>
      </c>
      <c r="U501" s="38"/>
      <c r="V501" s="38">
        <v>0</v>
      </c>
      <c r="W501" s="38"/>
      <c r="X501" s="38">
        <v>86</v>
      </c>
      <c r="Y501" s="38" t="s">
        <v>5513</v>
      </c>
      <c r="Z501" s="38" t="s">
        <v>5482</v>
      </c>
      <c r="AA501" s="38"/>
      <c r="AB501" s="38">
        <v>0</v>
      </c>
      <c r="AC501" s="60"/>
    </row>
    <row r="502" spans="1:29" ht="15.75" thickBot="1" x14ac:dyDescent="0.3">
      <c r="A502" s="57" t="s">
        <v>2213</v>
      </c>
      <c r="B502" s="35" t="s">
        <v>5473</v>
      </c>
      <c r="C502" s="35" t="s">
        <v>5468</v>
      </c>
      <c r="D502" s="35" t="s">
        <v>6303</v>
      </c>
      <c r="E502" s="35" t="s">
        <v>6319</v>
      </c>
      <c r="F502" s="35"/>
      <c r="G502" s="36">
        <v>43847.508333333331</v>
      </c>
      <c r="H502" s="37">
        <v>43847</v>
      </c>
      <c r="I502" s="35"/>
      <c r="J502" s="35" t="s">
        <v>34</v>
      </c>
      <c r="K502" s="35" t="s">
        <v>6320</v>
      </c>
      <c r="L502" s="35" t="s">
        <v>5461</v>
      </c>
      <c r="M502" s="35"/>
      <c r="N502" s="35" t="s">
        <v>5738</v>
      </c>
      <c r="O502" s="35"/>
      <c r="P502" s="35"/>
      <c r="Q502" s="35"/>
      <c r="R502" s="35"/>
      <c r="S502" s="35"/>
      <c r="T502" s="36">
        <v>43847.583333333336</v>
      </c>
      <c r="U502" s="35"/>
      <c r="V502" s="35">
        <v>0</v>
      </c>
      <c r="W502" s="35"/>
      <c r="X502" s="35">
        <v>108</v>
      </c>
      <c r="Y502" s="35" t="s">
        <v>6322</v>
      </c>
      <c r="Z502" s="35" t="s">
        <v>5573</v>
      </c>
      <c r="AA502" s="35"/>
      <c r="AB502" s="35">
        <v>0</v>
      </c>
      <c r="AC502" s="59"/>
    </row>
    <row r="503" spans="1:29" ht="15.75" thickBot="1" x14ac:dyDescent="0.3">
      <c r="A503" s="58" t="s">
        <v>2536</v>
      </c>
      <c r="B503" s="38" t="s">
        <v>5473</v>
      </c>
      <c r="C503" s="38" t="s">
        <v>5468</v>
      </c>
      <c r="D503" s="38" t="s">
        <v>6303</v>
      </c>
      <c r="E503" s="38" t="s">
        <v>6319</v>
      </c>
      <c r="F503" s="38"/>
      <c r="G503" s="39">
        <v>43850.43472222222</v>
      </c>
      <c r="H503" s="40">
        <v>43851</v>
      </c>
      <c r="I503" s="38"/>
      <c r="J503" s="38" t="s">
        <v>34</v>
      </c>
      <c r="K503" s="38" t="s">
        <v>6320</v>
      </c>
      <c r="L503" s="38" t="s">
        <v>5465</v>
      </c>
      <c r="M503" s="38"/>
      <c r="N503" s="38" t="s">
        <v>5738</v>
      </c>
      <c r="O503" s="38"/>
      <c r="P503" s="38"/>
      <c r="Q503" s="38"/>
      <c r="R503" s="38"/>
      <c r="S503" s="38"/>
      <c r="T503" s="39">
        <v>43851.334027777775</v>
      </c>
      <c r="U503" s="38"/>
      <c r="V503" s="38">
        <v>0</v>
      </c>
      <c r="W503" s="38"/>
      <c r="X503" s="38"/>
      <c r="Y503" s="38">
        <v>0</v>
      </c>
      <c r="Z503" s="38"/>
      <c r="AA503" s="38">
        <v>1295</v>
      </c>
      <c r="AB503" s="38" t="s">
        <v>5877</v>
      </c>
      <c r="AC503" s="60" t="s">
        <v>5472</v>
      </c>
    </row>
    <row r="504" spans="1:29" ht="15.75" thickBot="1" x14ac:dyDescent="0.3">
      <c r="A504" s="57" t="s">
        <v>2778</v>
      </c>
      <c r="B504" s="35" t="s">
        <v>5473</v>
      </c>
      <c r="C504" s="35" t="s">
        <v>5468</v>
      </c>
      <c r="D504" s="35" t="s">
        <v>6303</v>
      </c>
      <c r="E504" s="35" t="s">
        <v>6319</v>
      </c>
      <c r="F504" s="35"/>
      <c r="G504" s="36">
        <v>43851.515972222223</v>
      </c>
      <c r="H504" s="37">
        <v>43852</v>
      </c>
      <c r="I504" s="35"/>
      <c r="J504" s="35" t="s">
        <v>34</v>
      </c>
      <c r="K504" s="35" t="s">
        <v>6320</v>
      </c>
      <c r="L504" s="35" t="s">
        <v>5461</v>
      </c>
      <c r="M504" s="35"/>
      <c r="N504" s="35" t="s">
        <v>5738</v>
      </c>
      <c r="O504" s="35"/>
      <c r="P504" s="35"/>
      <c r="Q504" s="35"/>
      <c r="R504" s="35"/>
      <c r="S504" s="35"/>
      <c r="T504" s="36">
        <v>43851.581944444442</v>
      </c>
      <c r="U504" s="35"/>
      <c r="V504" s="35">
        <v>0</v>
      </c>
      <c r="W504" s="35"/>
      <c r="X504" s="35"/>
      <c r="Y504" s="35">
        <v>0</v>
      </c>
      <c r="Z504" s="35"/>
      <c r="AA504" s="35">
        <v>95</v>
      </c>
      <c r="AB504" s="35" t="s">
        <v>6323</v>
      </c>
      <c r="AC504" s="59" t="s">
        <v>5472</v>
      </c>
    </row>
    <row r="505" spans="1:29" ht="15.75" thickBot="1" x14ac:dyDescent="0.3">
      <c r="A505" s="58" t="s">
        <v>3014</v>
      </c>
      <c r="B505" s="38" t="s">
        <v>5473</v>
      </c>
      <c r="C505" s="38" t="s">
        <v>5468</v>
      </c>
      <c r="D505" s="38" t="s">
        <v>6303</v>
      </c>
      <c r="E505" s="38" t="s">
        <v>6319</v>
      </c>
      <c r="F505" s="38"/>
      <c r="G505" s="39">
        <v>43852.520138888889</v>
      </c>
      <c r="H505" s="40">
        <v>43852</v>
      </c>
      <c r="I505" s="38"/>
      <c r="J505" s="38" t="s">
        <v>34</v>
      </c>
      <c r="K505" s="38" t="s">
        <v>6320</v>
      </c>
      <c r="L505" s="38" t="s">
        <v>5461</v>
      </c>
      <c r="M505" s="38"/>
      <c r="N505" s="38" t="s">
        <v>5738</v>
      </c>
      <c r="O505" s="38"/>
      <c r="P505" s="38"/>
      <c r="Q505" s="38"/>
      <c r="R505" s="38"/>
      <c r="S505" s="38"/>
      <c r="T505" s="39">
        <v>43852.583333333336</v>
      </c>
      <c r="U505" s="38"/>
      <c r="V505" s="38">
        <v>0</v>
      </c>
      <c r="W505" s="38"/>
      <c r="X505" s="38"/>
      <c r="Y505" s="38">
        <v>0</v>
      </c>
      <c r="Z505" s="38"/>
      <c r="AA505" s="38">
        <v>91</v>
      </c>
      <c r="AB505" s="38" t="s">
        <v>5895</v>
      </c>
      <c r="AC505" s="60" t="s">
        <v>5472</v>
      </c>
    </row>
    <row r="506" spans="1:29" ht="15.75" thickBot="1" x14ac:dyDescent="0.3">
      <c r="A506" s="57" t="s">
        <v>3312</v>
      </c>
      <c r="B506" s="35" t="s">
        <v>5473</v>
      </c>
      <c r="C506" s="35" t="s">
        <v>5468</v>
      </c>
      <c r="D506" s="35" t="s">
        <v>6303</v>
      </c>
      <c r="E506" s="35" t="s">
        <v>6319</v>
      </c>
      <c r="F506" s="35"/>
      <c r="G506" s="36">
        <v>43854.368750000001</v>
      </c>
      <c r="H506" s="37">
        <v>43857</v>
      </c>
      <c r="I506" s="35"/>
      <c r="J506" s="35" t="s">
        <v>34</v>
      </c>
      <c r="K506" s="35" t="s">
        <v>6320</v>
      </c>
      <c r="L506" s="35" t="s">
        <v>5465</v>
      </c>
      <c r="M506" s="35"/>
      <c r="N506" s="35" t="s">
        <v>5738</v>
      </c>
      <c r="O506" s="35"/>
      <c r="P506" s="35"/>
      <c r="Q506" s="35"/>
      <c r="R506" s="35"/>
      <c r="S506" s="35"/>
      <c r="T506" s="36">
        <v>43857.582638888889</v>
      </c>
      <c r="U506" s="35"/>
      <c r="V506" s="35">
        <v>0</v>
      </c>
      <c r="W506" s="35"/>
      <c r="X506" s="35"/>
      <c r="Y506" s="35">
        <v>0</v>
      </c>
      <c r="Z506" s="35"/>
      <c r="AA506" s="35">
        <v>4628</v>
      </c>
      <c r="AB506" s="35" t="s">
        <v>6324</v>
      </c>
      <c r="AC506" s="59" t="s">
        <v>5472</v>
      </c>
    </row>
    <row r="507" spans="1:29" ht="15.75" thickBot="1" x14ac:dyDescent="0.3">
      <c r="A507" s="58" t="s">
        <v>3739</v>
      </c>
      <c r="B507" s="38" t="s">
        <v>5473</v>
      </c>
      <c r="C507" s="38" t="s">
        <v>5468</v>
      </c>
      <c r="D507" s="38" t="s">
        <v>6303</v>
      </c>
      <c r="E507" s="38" t="s">
        <v>6319</v>
      </c>
      <c r="F507" s="38"/>
      <c r="G507" s="39">
        <v>43858.51458333333</v>
      </c>
      <c r="H507" s="40">
        <v>43858</v>
      </c>
      <c r="I507" s="38"/>
      <c r="J507" s="38" t="s">
        <v>34</v>
      </c>
      <c r="K507" s="38" t="s">
        <v>6320</v>
      </c>
      <c r="L507" s="38" t="s">
        <v>5461</v>
      </c>
      <c r="M507" s="38"/>
      <c r="N507" s="38" t="s">
        <v>5738</v>
      </c>
      <c r="O507" s="38"/>
      <c r="P507" s="38"/>
      <c r="Q507" s="38"/>
      <c r="R507" s="38"/>
      <c r="S507" s="38"/>
      <c r="T507" s="39">
        <v>43858.583333333336</v>
      </c>
      <c r="U507" s="38"/>
      <c r="V507" s="38">
        <v>0</v>
      </c>
      <c r="W507" s="38"/>
      <c r="X507" s="38"/>
      <c r="Y507" s="38">
        <v>0</v>
      </c>
      <c r="Z507" s="38"/>
      <c r="AA507" s="38">
        <v>99</v>
      </c>
      <c r="AB507" s="38" t="s">
        <v>6325</v>
      </c>
      <c r="AC507" s="60" t="s">
        <v>5472</v>
      </c>
    </row>
    <row r="508" spans="1:29" ht="15.75" thickBot="1" x14ac:dyDescent="0.3">
      <c r="A508" s="57" t="s">
        <v>3976</v>
      </c>
      <c r="B508" s="35" t="s">
        <v>5473</v>
      </c>
      <c r="C508" s="35" t="s">
        <v>5468</v>
      </c>
      <c r="D508" s="35" t="s">
        <v>6303</v>
      </c>
      <c r="E508" s="35" t="s">
        <v>6319</v>
      </c>
      <c r="F508" s="35"/>
      <c r="G508" s="36">
        <v>43859.520833333336</v>
      </c>
      <c r="H508" s="37">
        <v>43860</v>
      </c>
      <c r="I508" s="35"/>
      <c r="J508" s="35" t="s">
        <v>34</v>
      </c>
      <c r="K508" s="35" t="s">
        <v>6320</v>
      </c>
      <c r="L508" s="35" t="s">
        <v>5461</v>
      </c>
      <c r="M508" s="35"/>
      <c r="N508" s="35" t="s">
        <v>5738</v>
      </c>
      <c r="O508" s="35"/>
      <c r="P508" s="35"/>
      <c r="Q508" s="35"/>
      <c r="R508" s="35"/>
      <c r="S508" s="35"/>
      <c r="T508" s="36">
        <v>43859.583333333336</v>
      </c>
      <c r="U508" s="35"/>
      <c r="V508" s="35">
        <v>0</v>
      </c>
      <c r="W508" s="35"/>
      <c r="X508" s="35"/>
      <c r="Y508" s="35">
        <v>0</v>
      </c>
      <c r="Z508" s="35"/>
      <c r="AA508" s="35">
        <v>90</v>
      </c>
      <c r="AB508" s="35" t="s">
        <v>5888</v>
      </c>
      <c r="AC508" s="59" t="s">
        <v>5472</v>
      </c>
    </row>
    <row r="509" spans="1:29" ht="15.75" thickBot="1" x14ac:dyDescent="0.3">
      <c r="A509" s="58" t="s">
        <v>6326</v>
      </c>
      <c r="B509" s="38" t="s">
        <v>5473</v>
      </c>
      <c r="C509" s="38" t="s">
        <v>5468</v>
      </c>
      <c r="D509" s="38" t="s">
        <v>6303</v>
      </c>
      <c r="E509" s="38" t="s">
        <v>6319</v>
      </c>
      <c r="F509" s="38"/>
      <c r="G509" s="39">
        <v>43861.545138888891</v>
      </c>
      <c r="H509" s="40">
        <v>43864</v>
      </c>
      <c r="I509" s="38"/>
      <c r="J509" s="38" t="s">
        <v>34</v>
      </c>
      <c r="K509" s="38" t="s">
        <v>6320</v>
      </c>
      <c r="L509" s="38" t="s">
        <v>5461</v>
      </c>
      <c r="M509" s="38"/>
      <c r="N509" s="38" t="s">
        <v>5738</v>
      </c>
      <c r="O509" s="38"/>
      <c r="P509" s="38"/>
      <c r="Q509" s="38"/>
      <c r="R509" s="38"/>
      <c r="S509" s="38"/>
      <c r="T509" s="39">
        <v>43864.336805555555</v>
      </c>
      <c r="U509" s="38"/>
      <c r="V509" s="38">
        <v>0</v>
      </c>
      <c r="W509" s="38"/>
      <c r="X509" s="38"/>
      <c r="Y509" s="38">
        <v>0</v>
      </c>
      <c r="Z509" s="38"/>
      <c r="AA509" s="38">
        <v>4020</v>
      </c>
      <c r="AB509" s="38" t="s">
        <v>6327</v>
      </c>
      <c r="AC509" s="60" t="s">
        <v>5472</v>
      </c>
    </row>
    <row r="510" spans="1:29" ht="15.75" thickBot="1" x14ac:dyDescent="0.3">
      <c r="A510" s="57" t="s">
        <v>1542</v>
      </c>
      <c r="B510" s="35" t="s">
        <v>5473</v>
      </c>
      <c r="C510" s="35" t="s">
        <v>5468</v>
      </c>
      <c r="D510" s="35" t="s">
        <v>6303</v>
      </c>
      <c r="E510" s="35" t="s">
        <v>6328</v>
      </c>
      <c r="F510" s="35"/>
      <c r="G510" s="36">
        <v>43844.763888888891</v>
      </c>
      <c r="H510" s="37">
        <v>43845</v>
      </c>
      <c r="I510" s="35"/>
      <c r="J510" s="35" t="s">
        <v>34</v>
      </c>
      <c r="K510" s="35" t="s">
        <v>6329</v>
      </c>
      <c r="L510" s="35" t="s">
        <v>5461</v>
      </c>
      <c r="M510" s="35"/>
      <c r="N510" s="35" t="s">
        <v>5747</v>
      </c>
      <c r="O510" s="35"/>
      <c r="P510" s="35"/>
      <c r="Q510" s="35"/>
      <c r="R510" s="35"/>
      <c r="S510" s="35"/>
      <c r="T510" s="36">
        <v>43845.340277777781</v>
      </c>
      <c r="U510" s="35"/>
      <c r="V510" s="35">
        <v>0</v>
      </c>
      <c r="W510" s="35"/>
      <c r="X510" s="35">
        <v>830</v>
      </c>
      <c r="Y510" s="35" t="s">
        <v>6330</v>
      </c>
      <c r="Z510" s="35" t="s">
        <v>5482</v>
      </c>
      <c r="AA510" s="35"/>
      <c r="AB510" s="35">
        <v>0</v>
      </c>
      <c r="AC510" s="59"/>
    </row>
    <row r="511" spans="1:29" ht="15.75" thickBot="1" x14ac:dyDescent="0.3">
      <c r="A511" s="58" t="s">
        <v>1887</v>
      </c>
      <c r="B511" s="38" t="s">
        <v>5473</v>
      </c>
      <c r="C511" s="38" t="s">
        <v>5468</v>
      </c>
      <c r="D511" s="38" t="s">
        <v>6303</v>
      </c>
      <c r="E511" s="38" t="s">
        <v>6328</v>
      </c>
      <c r="F511" s="38"/>
      <c r="G511" s="39">
        <v>43845.751388888886</v>
      </c>
      <c r="H511" s="40">
        <v>43846</v>
      </c>
      <c r="I511" s="38"/>
      <c r="J511" s="38" t="s">
        <v>34</v>
      </c>
      <c r="K511" s="38" t="s">
        <v>6329</v>
      </c>
      <c r="L511" s="38" t="s">
        <v>5461</v>
      </c>
      <c r="M511" s="38"/>
      <c r="N511" s="38" t="s">
        <v>5747</v>
      </c>
      <c r="O511" s="38"/>
      <c r="P511" s="38"/>
      <c r="Q511" s="38"/>
      <c r="R511" s="38"/>
      <c r="S511" s="38"/>
      <c r="T511" s="39">
        <v>43846.354166666664</v>
      </c>
      <c r="U511" s="38"/>
      <c r="V511" s="38">
        <v>0</v>
      </c>
      <c r="W511" s="38"/>
      <c r="X511" s="38">
        <v>868</v>
      </c>
      <c r="Y511" s="38" t="s">
        <v>6017</v>
      </c>
      <c r="Z511" s="38" t="s">
        <v>5482</v>
      </c>
      <c r="AA511" s="38"/>
      <c r="AB511" s="38">
        <v>0</v>
      </c>
      <c r="AC511" s="60"/>
    </row>
    <row r="512" spans="1:29" ht="15.75" thickBot="1" x14ac:dyDescent="0.3">
      <c r="A512" s="57" t="s">
        <v>2079</v>
      </c>
      <c r="B512" s="35" t="s">
        <v>5473</v>
      </c>
      <c r="C512" s="35" t="s">
        <v>5468</v>
      </c>
      <c r="D512" s="35" t="s">
        <v>6303</v>
      </c>
      <c r="E512" s="35" t="s">
        <v>6328</v>
      </c>
      <c r="F512" s="35"/>
      <c r="G512" s="36">
        <v>43847.338194444441</v>
      </c>
      <c r="H512" s="37">
        <v>43847</v>
      </c>
      <c r="I512" s="35"/>
      <c r="J512" s="35" t="s">
        <v>34</v>
      </c>
      <c r="K512" s="35" t="s">
        <v>6329</v>
      </c>
      <c r="L512" s="35" t="s">
        <v>5461</v>
      </c>
      <c r="M512" s="35"/>
      <c r="N512" s="35" t="s">
        <v>5747</v>
      </c>
      <c r="O512" s="35"/>
      <c r="P512" s="35"/>
      <c r="Q512" s="35"/>
      <c r="R512" s="35"/>
      <c r="S512" s="35"/>
      <c r="T512" s="36">
        <v>43847.347222222219</v>
      </c>
      <c r="U512" s="35"/>
      <c r="V512" s="35">
        <v>0</v>
      </c>
      <c r="W512" s="35"/>
      <c r="X512" s="35"/>
      <c r="Y512" s="35">
        <v>0</v>
      </c>
      <c r="Z512" s="35"/>
      <c r="AA512" s="35">
        <v>13</v>
      </c>
      <c r="AB512" s="35" t="s">
        <v>5667</v>
      </c>
      <c r="AC512" s="59" t="s">
        <v>5485</v>
      </c>
    </row>
    <row r="513" spans="1:29" ht="15.75" thickBot="1" x14ac:dyDescent="0.3">
      <c r="A513" s="58" t="s">
        <v>2939</v>
      </c>
      <c r="B513" s="38" t="s">
        <v>5473</v>
      </c>
      <c r="C513" s="38" t="s">
        <v>5468</v>
      </c>
      <c r="D513" s="38" t="s">
        <v>6303</v>
      </c>
      <c r="E513" s="38" t="s">
        <v>6328</v>
      </c>
      <c r="F513" s="38"/>
      <c r="G513" s="39">
        <v>43852.445138888892</v>
      </c>
      <c r="H513" s="40">
        <v>43852</v>
      </c>
      <c r="I513" s="38"/>
      <c r="J513" s="38" t="s">
        <v>34</v>
      </c>
      <c r="K513" s="38" t="s">
        <v>6329</v>
      </c>
      <c r="L513" s="38" t="s">
        <v>5461</v>
      </c>
      <c r="M513" s="38"/>
      <c r="N513" s="38" t="s">
        <v>5747</v>
      </c>
      <c r="O513" s="38"/>
      <c r="P513" s="38"/>
      <c r="Q513" s="38"/>
      <c r="R513" s="38"/>
      <c r="S513" s="38"/>
      <c r="T513" s="39">
        <v>43852.447222222225</v>
      </c>
      <c r="U513" s="38"/>
      <c r="V513" s="38">
        <v>0</v>
      </c>
      <c r="W513" s="38"/>
      <c r="X513" s="38"/>
      <c r="Y513" s="38">
        <v>0</v>
      </c>
      <c r="Z513" s="38"/>
      <c r="AA513" s="38">
        <v>3</v>
      </c>
      <c r="AB513" s="41">
        <v>694444444.44444001</v>
      </c>
      <c r="AC513" s="60" t="s">
        <v>5472</v>
      </c>
    </row>
    <row r="514" spans="1:29" ht="15.75" thickBot="1" x14ac:dyDescent="0.3">
      <c r="A514" s="57" t="s">
        <v>807</v>
      </c>
      <c r="B514" s="35" t="s">
        <v>5473</v>
      </c>
      <c r="C514" s="35" t="s">
        <v>5468</v>
      </c>
      <c r="D514" s="35" t="s">
        <v>6303</v>
      </c>
      <c r="E514" s="35" t="s">
        <v>6331</v>
      </c>
      <c r="F514" s="35"/>
      <c r="G514" s="36">
        <v>43843.382638888892</v>
      </c>
      <c r="H514" s="37">
        <v>43844</v>
      </c>
      <c r="I514" s="35"/>
      <c r="J514" s="35" t="s">
        <v>34</v>
      </c>
      <c r="K514" s="35" t="s">
        <v>6332</v>
      </c>
      <c r="L514" s="35" t="s">
        <v>5461</v>
      </c>
      <c r="M514" s="35"/>
      <c r="N514" s="35" t="s">
        <v>5738</v>
      </c>
      <c r="O514" s="35" t="s">
        <v>6333</v>
      </c>
      <c r="P514" s="36">
        <v>43843.429166666669</v>
      </c>
      <c r="Q514" s="36">
        <v>43843.585416666669</v>
      </c>
      <c r="R514" s="35"/>
      <c r="S514" s="35"/>
      <c r="T514" s="36">
        <v>43843.585416666669</v>
      </c>
      <c r="U514" s="35">
        <v>292</v>
      </c>
      <c r="V514" s="35" t="s">
        <v>6334</v>
      </c>
      <c r="W514" s="35" t="s">
        <v>5497</v>
      </c>
      <c r="X514" s="35"/>
      <c r="Y514" s="35">
        <v>0</v>
      </c>
      <c r="Z514" s="35"/>
      <c r="AA514" s="35"/>
      <c r="AB514" s="35">
        <v>0</v>
      </c>
      <c r="AC514" s="59"/>
    </row>
    <row r="515" spans="1:29" ht="15.75" thickBot="1" x14ac:dyDescent="0.3">
      <c r="A515" s="58" t="s">
        <v>2941</v>
      </c>
      <c r="B515" s="38" t="s">
        <v>5473</v>
      </c>
      <c r="C515" s="38" t="s">
        <v>5468</v>
      </c>
      <c r="D515" s="38" t="s">
        <v>6303</v>
      </c>
      <c r="E515" s="38" t="s">
        <v>6331</v>
      </c>
      <c r="F515" s="38"/>
      <c r="G515" s="39">
        <v>43852.445833333331</v>
      </c>
      <c r="H515" s="40">
        <v>43852</v>
      </c>
      <c r="I515" s="38"/>
      <c r="J515" s="38" t="s">
        <v>34</v>
      </c>
      <c r="K515" s="38" t="s">
        <v>6332</v>
      </c>
      <c r="L515" s="38" t="s">
        <v>5461</v>
      </c>
      <c r="M515" s="38"/>
      <c r="N515" s="38" t="s">
        <v>5738</v>
      </c>
      <c r="O515" s="38"/>
      <c r="P515" s="38"/>
      <c r="Q515" s="38"/>
      <c r="R515" s="38"/>
      <c r="S515" s="38"/>
      <c r="T515" s="39">
        <v>43852.448611111111</v>
      </c>
      <c r="U515" s="38"/>
      <c r="V515" s="38">
        <v>0</v>
      </c>
      <c r="W515" s="38"/>
      <c r="X515" s="38"/>
      <c r="Y515" s="38">
        <v>0</v>
      </c>
      <c r="Z515" s="38"/>
      <c r="AA515" s="38">
        <v>4</v>
      </c>
      <c r="AB515" s="41">
        <v>925925925.92593002</v>
      </c>
      <c r="AC515" s="60" t="s">
        <v>5472</v>
      </c>
    </row>
    <row r="516" spans="1:29" ht="15.75" thickBot="1" x14ac:dyDescent="0.3">
      <c r="A516" s="57" t="s">
        <v>2916</v>
      </c>
      <c r="B516" s="35" t="s">
        <v>5473</v>
      </c>
      <c r="C516" s="35" t="s">
        <v>5468</v>
      </c>
      <c r="D516" s="35" t="s">
        <v>6303</v>
      </c>
      <c r="E516" s="35" t="s">
        <v>6335</v>
      </c>
      <c r="F516" s="35"/>
      <c r="G516" s="36">
        <v>43852.445138888892</v>
      </c>
      <c r="H516" s="37">
        <v>43852</v>
      </c>
      <c r="I516" s="35"/>
      <c r="J516" s="35" t="s">
        <v>34</v>
      </c>
      <c r="K516" s="35" t="s">
        <v>6336</v>
      </c>
      <c r="L516" s="35" t="s">
        <v>5461</v>
      </c>
      <c r="M516" s="35"/>
      <c r="N516" s="35" t="s">
        <v>5738</v>
      </c>
      <c r="O516" s="35"/>
      <c r="P516" s="35"/>
      <c r="Q516" s="35"/>
      <c r="R516" s="35"/>
      <c r="S516" s="35"/>
      <c r="T516" s="36">
        <v>43852.445833333331</v>
      </c>
      <c r="U516" s="35"/>
      <c r="V516" s="35">
        <v>0</v>
      </c>
      <c r="W516" s="35"/>
      <c r="X516" s="35"/>
      <c r="Y516" s="35">
        <v>0</v>
      </c>
      <c r="Z516" s="35"/>
      <c r="AA516" s="35">
        <v>1</v>
      </c>
      <c r="AB516" s="43">
        <v>231481481.48148</v>
      </c>
      <c r="AC516" s="59" t="s">
        <v>5472</v>
      </c>
    </row>
    <row r="517" spans="1:29" ht="15.75" thickBot="1" x14ac:dyDescent="0.3">
      <c r="A517" s="58" t="s">
        <v>3461</v>
      </c>
      <c r="B517" s="38" t="s">
        <v>5473</v>
      </c>
      <c r="C517" s="38" t="s">
        <v>5468</v>
      </c>
      <c r="D517" s="38" t="s">
        <v>6303</v>
      </c>
      <c r="E517" s="38" t="s">
        <v>6335</v>
      </c>
      <c r="F517" s="38"/>
      <c r="G517" s="39">
        <v>43854.68472222222</v>
      </c>
      <c r="H517" s="40">
        <v>43857</v>
      </c>
      <c r="I517" s="38"/>
      <c r="J517" s="38" t="s">
        <v>34</v>
      </c>
      <c r="K517" s="38" t="s">
        <v>6336</v>
      </c>
      <c r="L517" s="38" t="s">
        <v>5461</v>
      </c>
      <c r="M517" s="38"/>
      <c r="N517" s="38" t="s">
        <v>5738</v>
      </c>
      <c r="O517" s="38"/>
      <c r="P517" s="38"/>
      <c r="Q517" s="38"/>
      <c r="R517" s="38"/>
      <c r="S517" s="38"/>
      <c r="T517" s="39">
        <v>43857.339583333334</v>
      </c>
      <c r="U517" s="38"/>
      <c r="V517" s="38">
        <v>0</v>
      </c>
      <c r="W517" s="38"/>
      <c r="X517" s="38">
        <v>3823</v>
      </c>
      <c r="Y517" s="38" t="s">
        <v>6337</v>
      </c>
      <c r="Z517" s="38" t="s">
        <v>5467</v>
      </c>
      <c r="AA517" s="38"/>
      <c r="AB517" s="38">
        <v>0</v>
      </c>
      <c r="AC517" s="60"/>
    </row>
    <row r="518" spans="1:29" ht="15.75" thickBot="1" x14ac:dyDescent="0.3">
      <c r="A518" s="57" t="s">
        <v>3696</v>
      </c>
      <c r="B518" s="35" t="s">
        <v>5473</v>
      </c>
      <c r="C518" s="35" t="s">
        <v>5468</v>
      </c>
      <c r="D518" s="35" t="s">
        <v>6303</v>
      </c>
      <c r="E518" s="35" t="s">
        <v>6335</v>
      </c>
      <c r="F518" s="35"/>
      <c r="G518" s="36">
        <v>43858.39166666667</v>
      </c>
      <c r="H518" s="37">
        <v>43859</v>
      </c>
      <c r="I518" s="35"/>
      <c r="J518" s="35" t="s">
        <v>34</v>
      </c>
      <c r="K518" s="35" t="s">
        <v>6336</v>
      </c>
      <c r="L518" s="35" t="s">
        <v>5461</v>
      </c>
      <c r="M518" s="35"/>
      <c r="N518" s="35" t="s">
        <v>5738</v>
      </c>
      <c r="O518" s="35"/>
      <c r="P518" s="35"/>
      <c r="Q518" s="35"/>
      <c r="R518" s="35"/>
      <c r="S518" s="35"/>
      <c r="T518" s="36">
        <v>43859.345138888886</v>
      </c>
      <c r="U518" s="35"/>
      <c r="V518" s="35">
        <v>0</v>
      </c>
      <c r="W518" s="35"/>
      <c r="X518" s="35">
        <v>1373</v>
      </c>
      <c r="Y518" s="35" t="s">
        <v>6338</v>
      </c>
      <c r="Z518" s="35" t="s">
        <v>5482</v>
      </c>
      <c r="AA518" s="35"/>
      <c r="AB518" s="35">
        <v>0</v>
      </c>
      <c r="AC518" s="59"/>
    </row>
    <row r="519" spans="1:29" ht="15.75" thickBot="1" x14ac:dyDescent="0.3">
      <c r="A519" s="58" t="s">
        <v>3032</v>
      </c>
      <c r="B519" s="38" t="s">
        <v>5473</v>
      </c>
      <c r="C519" s="38" t="s">
        <v>5468</v>
      </c>
      <c r="D519" s="38" t="s">
        <v>6303</v>
      </c>
      <c r="E519" s="38" t="s">
        <v>5622</v>
      </c>
      <c r="F519" s="38"/>
      <c r="G519" s="39">
        <v>43852.606944444444</v>
      </c>
      <c r="H519" s="40">
        <v>43852</v>
      </c>
      <c r="I519" s="38"/>
      <c r="J519" s="38" t="s">
        <v>34</v>
      </c>
      <c r="K519" s="38" t="s">
        <v>6339</v>
      </c>
      <c r="L519" s="38" t="s">
        <v>5461</v>
      </c>
      <c r="M519" s="38"/>
      <c r="N519" s="38" t="s">
        <v>5738</v>
      </c>
      <c r="O519" s="38"/>
      <c r="P519" s="38"/>
      <c r="Q519" s="38"/>
      <c r="R519" s="38"/>
      <c r="S519" s="38"/>
      <c r="T519" s="39">
        <v>43852.625</v>
      </c>
      <c r="U519" s="38"/>
      <c r="V519" s="38">
        <v>0</v>
      </c>
      <c r="W519" s="38"/>
      <c r="X519" s="38"/>
      <c r="Y519" s="38">
        <v>0</v>
      </c>
      <c r="Z519" s="38"/>
      <c r="AA519" s="38">
        <v>26</v>
      </c>
      <c r="AB519" s="38" t="s">
        <v>5487</v>
      </c>
      <c r="AC519" s="60" t="s">
        <v>5472</v>
      </c>
    </row>
    <row r="520" spans="1:29" ht="15.75" thickBot="1" x14ac:dyDescent="0.3">
      <c r="A520" s="57" t="s">
        <v>783</v>
      </c>
      <c r="B520" s="35" t="s">
        <v>5473</v>
      </c>
      <c r="C520" s="35" t="s">
        <v>5468</v>
      </c>
      <c r="D520" s="35" t="s">
        <v>6303</v>
      </c>
      <c r="E520" s="35" t="s">
        <v>6340</v>
      </c>
      <c r="F520" s="35"/>
      <c r="G520" s="36">
        <v>43840.680555555555</v>
      </c>
      <c r="H520" s="37">
        <v>43843</v>
      </c>
      <c r="I520" s="35"/>
      <c r="J520" s="35" t="s">
        <v>34</v>
      </c>
      <c r="K520" s="35" t="s">
        <v>6341</v>
      </c>
      <c r="L520" s="35" t="s">
        <v>5461</v>
      </c>
      <c r="M520" s="35"/>
      <c r="N520" s="35" t="s">
        <v>5738</v>
      </c>
      <c r="O520" s="35"/>
      <c r="P520" s="35"/>
      <c r="Q520" s="35"/>
      <c r="R520" s="35"/>
      <c r="S520" s="35"/>
      <c r="T520" s="36">
        <v>43843.352777777778</v>
      </c>
      <c r="U520" s="35"/>
      <c r="V520" s="35">
        <v>0</v>
      </c>
      <c r="W520" s="35"/>
      <c r="X520" s="35">
        <v>3848</v>
      </c>
      <c r="Y520" s="35" t="s">
        <v>6342</v>
      </c>
      <c r="Z520" s="35" t="s">
        <v>5482</v>
      </c>
      <c r="AA520" s="35"/>
      <c r="AB520" s="35">
        <v>0</v>
      </c>
      <c r="AC520" s="59"/>
    </row>
    <row r="521" spans="1:29" ht="15.75" thickBot="1" x14ac:dyDescent="0.3">
      <c r="A521" s="58" t="s">
        <v>2938</v>
      </c>
      <c r="B521" s="38" t="s">
        <v>5473</v>
      </c>
      <c r="C521" s="38" t="s">
        <v>5468</v>
      </c>
      <c r="D521" s="38" t="s">
        <v>6303</v>
      </c>
      <c r="E521" s="38" t="s">
        <v>6340</v>
      </c>
      <c r="F521" s="38"/>
      <c r="G521" s="39">
        <v>43852.445138888892</v>
      </c>
      <c r="H521" s="40">
        <v>43852</v>
      </c>
      <c r="I521" s="38"/>
      <c r="J521" s="38" t="s">
        <v>34</v>
      </c>
      <c r="K521" s="38" t="s">
        <v>6341</v>
      </c>
      <c r="L521" s="38" t="s">
        <v>5461</v>
      </c>
      <c r="M521" s="38"/>
      <c r="N521" s="38" t="s">
        <v>5738</v>
      </c>
      <c r="O521" s="38"/>
      <c r="P521" s="38"/>
      <c r="Q521" s="38"/>
      <c r="R521" s="38"/>
      <c r="S521" s="38"/>
      <c r="T521" s="39">
        <v>43852.458333333336</v>
      </c>
      <c r="U521" s="38"/>
      <c r="V521" s="38">
        <v>0</v>
      </c>
      <c r="W521" s="38"/>
      <c r="X521" s="38"/>
      <c r="Y521" s="38">
        <v>0</v>
      </c>
      <c r="Z521" s="38"/>
      <c r="AA521" s="38">
        <v>19</v>
      </c>
      <c r="AB521" s="38" t="s">
        <v>5484</v>
      </c>
      <c r="AC521" s="60" t="s">
        <v>5485</v>
      </c>
    </row>
    <row r="522" spans="1:29" ht="15.75" thickBot="1" x14ac:dyDescent="0.3">
      <c r="A522" s="57" t="s">
        <v>3310</v>
      </c>
      <c r="B522" s="35" t="s">
        <v>5473</v>
      </c>
      <c r="C522" s="35" t="s">
        <v>5468</v>
      </c>
      <c r="D522" s="35" t="s">
        <v>6303</v>
      </c>
      <c r="E522" s="35" t="s">
        <v>6340</v>
      </c>
      <c r="F522" s="35"/>
      <c r="G522" s="36">
        <v>43854.368750000001</v>
      </c>
      <c r="H522" s="37">
        <v>43854</v>
      </c>
      <c r="I522" s="35"/>
      <c r="J522" s="35" t="s">
        <v>34</v>
      </c>
      <c r="K522" s="35" t="s">
        <v>6341</v>
      </c>
      <c r="L522" s="35" t="s">
        <v>5461</v>
      </c>
      <c r="M522" s="35"/>
      <c r="N522" s="35" t="s">
        <v>5738</v>
      </c>
      <c r="O522" s="35"/>
      <c r="P522" s="35"/>
      <c r="Q522" s="35"/>
      <c r="R522" s="35"/>
      <c r="S522" s="35"/>
      <c r="T522" s="36">
        <v>43854.420138888891</v>
      </c>
      <c r="U522" s="35"/>
      <c r="V522" s="35">
        <v>0</v>
      </c>
      <c r="W522" s="35"/>
      <c r="X522" s="35"/>
      <c r="Y522" s="35">
        <v>0</v>
      </c>
      <c r="Z522" s="35"/>
      <c r="AA522" s="35">
        <v>74</v>
      </c>
      <c r="AB522" s="35" t="s">
        <v>5590</v>
      </c>
      <c r="AC522" s="59" t="s">
        <v>5485</v>
      </c>
    </row>
    <row r="523" spans="1:29" ht="15.75" thickBot="1" x14ac:dyDescent="0.3">
      <c r="A523" s="58" t="s">
        <v>6343</v>
      </c>
      <c r="B523" s="38" t="s">
        <v>5473</v>
      </c>
      <c r="C523" s="38" t="s">
        <v>5468</v>
      </c>
      <c r="D523" s="38" t="s">
        <v>6303</v>
      </c>
      <c r="E523" s="38" t="s">
        <v>6340</v>
      </c>
      <c r="F523" s="38"/>
      <c r="G523" s="39">
        <v>43861.474999999999</v>
      </c>
      <c r="H523" s="40">
        <v>43861</v>
      </c>
      <c r="I523" s="38"/>
      <c r="J523" s="38" t="s">
        <v>34</v>
      </c>
      <c r="K523" s="38" t="s">
        <v>6341</v>
      </c>
      <c r="L523" s="38" t="s">
        <v>5461</v>
      </c>
      <c r="M523" s="38"/>
      <c r="N523" s="38" t="s">
        <v>5738</v>
      </c>
      <c r="O523" s="38"/>
      <c r="P523" s="38"/>
      <c r="Q523" s="38"/>
      <c r="R523" s="38"/>
      <c r="S523" s="38"/>
      <c r="T523" s="39">
        <v>43861.722916666666</v>
      </c>
      <c r="U523" s="38"/>
      <c r="V523" s="38">
        <v>0</v>
      </c>
      <c r="W523" s="38"/>
      <c r="X523" s="38">
        <v>87</v>
      </c>
      <c r="Y523" s="38" t="s">
        <v>5739</v>
      </c>
      <c r="Z523" s="38" t="s">
        <v>5698</v>
      </c>
      <c r="AA523" s="38">
        <v>270</v>
      </c>
      <c r="AB523" s="38" t="s">
        <v>6344</v>
      </c>
      <c r="AC523" s="60" t="s">
        <v>5485</v>
      </c>
    </row>
    <row r="524" spans="1:29" ht="15.75" thickBot="1" x14ac:dyDescent="0.3">
      <c r="A524" s="57" t="s">
        <v>1939</v>
      </c>
      <c r="B524" s="35" t="s">
        <v>5473</v>
      </c>
      <c r="C524" s="35" t="s">
        <v>5468</v>
      </c>
      <c r="D524" s="35" t="s">
        <v>6303</v>
      </c>
      <c r="E524" s="35" t="s">
        <v>6345</v>
      </c>
      <c r="F524" s="35"/>
      <c r="G524" s="36">
        <v>43846.052083333336</v>
      </c>
      <c r="H524" s="37">
        <v>43846</v>
      </c>
      <c r="I524" s="35"/>
      <c r="J524" s="35" t="s">
        <v>34</v>
      </c>
      <c r="K524" s="35" t="s">
        <v>6346</v>
      </c>
      <c r="L524" s="35" t="s">
        <v>5461</v>
      </c>
      <c r="M524" s="35"/>
      <c r="N524" s="35" t="s">
        <v>5738</v>
      </c>
      <c r="O524" s="35"/>
      <c r="P524" s="35"/>
      <c r="Q524" s="35"/>
      <c r="R524" s="35"/>
      <c r="S524" s="35"/>
      <c r="T524" s="36">
        <v>43846.055555555555</v>
      </c>
      <c r="U524" s="35"/>
      <c r="V524" s="35">
        <v>0</v>
      </c>
      <c r="W524" s="35"/>
      <c r="X524" s="35">
        <v>5</v>
      </c>
      <c r="Y524" s="35" t="s">
        <v>5566</v>
      </c>
      <c r="Z524" s="35" t="s">
        <v>5482</v>
      </c>
      <c r="AA524" s="35"/>
      <c r="AB524" s="35">
        <v>0</v>
      </c>
      <c r="AC524" s="59"/>
    </row>
    <row r="525" spans="1:29" ht="15.75" thickBot="1" x14ac:dyDescent="0.3">
      <c r="A525" s="58" t="s">
        <v>2940</v>
      </c>
      <c r="B525" s="38" t="s">
        <v>5473</v>
      </c>
      <c r="C525" s="38" t="s">
        <v>5468</v>
      </c>
      <c r="D525" s="38" t="s">
        <v>6303</v>
      </c>
      <c r="E525" s="38" t="s">
        <v>6347</v>
      </c>
      <c r="F525" s="38"/>
      <c r="G525" s="39">
        <v>43852.445833333331</v>
      </c>
      <c r="H525" s="40">
        <v>43852</v>
      </c>
      <c r="I525" s="38"/>
      <c r="J525" s="38" t="s">
        <v>34</v>
      </c>
      <c r="K525" s="38" t="s">
        <v>6348</v>
      </c>
      <c r="L525" s="38" t="s">
        <v>5461</v>
      </c>
      <c r="M525" s="38"/>
      <c r="N525" s="38" t="s">
        <v>5738</v>
      </c>
      <c r="O525" s="38"/>
      <c r="P525" s="38"/>
      <c r="Q525" s="38"/>
      <c r="R525" s="38"/>
      <c r="S525" s="38"/>
      <c r="T525" s="39">
        <v>43852.452777777777</v>
      </c>
      <c r="U525" s="38"/>
      <c r="V525" s="38">
        <v>0</v>
      </c>
      <c r="W525" s="38"/>
      <c r="X525" s="38"/>
      <c r="Y525" s="38">
        <v>0</v>
      </c>
      <c r="Z525" s="38"/>
      <c r="AA525" s="38">
        <v>10</v>
      </c>
      <c r="AB525" s="38" t="s">
        <v>5572</v>
      </c>
      <c r="AC525" s="60" t="s">
        <v>5485</v>
      </c>
    </row>
    <row r="526" spans="1:29" ht="15.75" thickBot="1" x14ac:dyDescent="0.3">
      <c r="A526" s="57" t="s">
        <v>3175</v>
      </c>
      <c r="B526" s="35" t="s">
        <v>5473</v>
      </c>
      <c r="C526" s="35" t="s">
        <v>5468</v>
      </c>
      <c r="D526" s="35" t="s">
        <v>6303</v>
      </c>
      <c r="E526" s="35" t="s">
        <v>6058</v>
      </c>
      <c r="F526" s="35"/>
      <c r="G526" s="36">
        <v>43853.495138888888</v>
      </c>
      <c r="H526" s="37">
        <v>43853</v>
      </c>
      <c r="I526" s="35"/>
      <c r="J526" s="35" t="s">
        <v>34</v>
      </c>
      <c r="K526" s="35" t="s">
        <v>6349</v>
      </c>
      <c r="L526" s="35" t="s">
        <v>5461</v>
      </c>
      <c r="M526" s="35"/>
      <c r="N526" s="35" t="s">
        <v>5731</v>
      </c>
      <c r="O526" s="35"/>
      <c r="P526" s="35"/>
      <c r="Q526" s="35"/>
      <c r="R526" s="35"/>
      <c r="S526" s="35"/>
      <c r="T526" s="36">
        <v>43853.661805555559</v>
      </c>
      <c r="U526" s="35"/>
      <c r="V526" s="35">
        <v>0</v>
      </c>
      <c r="W526" s="35"/>
      <c r="X526" s="35"/>
      <c r="Y526" s="35">
        <v>0</v>
      </c>
      <c r="Z526" s="35"/>
      <c r="AA526" s="35">
        <v>240</v>
      </c>
      <c r="AB526" s="35" t="s">
        <v>6350</v>
      </c>
      <c r="AC526" s="59" t="s">
        <v>5472</v>
      </c>
    </row>
    <row r="527" spans="1:29" ht="15.75" thickBot="1" x14ac:dyDescent="0.3">
      <c r="A527" s="58" t="s">
        <v>2350</v>
      </c>
      <c r="B527" s="38" t="s">
        <v>5473</v>
      </c>
      <c r="C527" s="38" t="s">
        <v>5457</v>
      </c>
      <c r="D527" s="38" t="s">
        <v>6303</v>
      </c>
      <c r="E527" s="38" t="s">
        <v>6351</v>
      </c>
      <c r="F527" s="38"/>
      <c r="G527" s="39">
        <v>43849.276388888888</v>
      </c>
      <c r="H527" s="40">
        <v>43849</v>
      </c>
      <c r="I527" s="38"/>
      <c r="J527" s="38" t="s">
        <v>34</v>
      </c>
      <c r="K527" s="38" t="s">
        <v>6352</v>
      </c>
      <c r="L527" s="38" t="s">
        <v>5461</v>
      </c>
      <c r="M527" s="38"/>
      <c r="N527" s="38" t="s">
        <v>5731</v>
      </c>
      <c r="O527" s="38"/>
      <c r="P527" s="38"/>
      <c r="Q527" s="38"/>
      <c r="R527" s="38"/>
      <c r="S527" s="38"/>
      <c r="T527" s="39">
        <v>43849.566666666666</v>
      </c>
      <c r="U527" s="38"/>
      <c r="V527" s="38">
        <v>0</v>
      </c>
      <c r="W527" s="38"/>
      <c r="X527" s="38">
        <v>418</v>
      </c>
      <c r="Y527" s="38" t="s">
        <v>5609</v>
      </c>
      <c r="Z527" s="38" t="s">
        <v>5467</v>
      </c>
      <c r="AA527" s="38"/>
      <c r="AB527" s="38">
        <v>0</v>
      </c>
      <c r="AC527" s="60"/>
    </row>
    <row r="528" spans="1:29" ht="15.75" thickBot="1" x14ac:dyDescent="0.3">
      <c r="A528" s="57" t="s">
        <v>2444</v>
      </c>
      <c r="B528" s="35" t="s">
        <v>5473</v>
      </c>
      <c r="C528" s="35" t="s">
        <v>5468</v>
      </c>
      <c r="D528" s="35" t="s">
        <v>6353</v>
      </c>
      <c r="E528" s="35" t="s">
        <v>6354</v>
      </c>
      <c r="F528" s="35"/>
      <c r="G528" s="36">
        <v>43850.344444444447</v>
      </c>
      <c r="H528" s="37">
        <v>43850</v>
      </c>
      <c r="I528" s="35"/>
      <c r="J528" s="35" t="s">
        <v>34</v>
      </c>
      <c r="K528" s="35" t="s">
        <v>6355</v>
      </c>
      <c r="L528" s="35" t="s">
        <v>5461</v>
      </c>
      <c r="M528" s="35"/>
      <c r="N528" s="35" t="s">
        <v>5789</v>
      </c>
      <c r="O528" s="35"/>
      <c r="P528" s="35"/>
      <c r="Q528" s="35"/>
      <c r="R528" s="35"/>
      <c r="S528" s="35"/>
      <c r="T528" s="36">
        <v>43850.556944444441</v>
      </c>
      <c r="U528" s="35"/>
      <c r="V528" s="35">
        <v>0</v>
      </c>
      <c r="W528" s="35"/>
      <c r="X528" s="35">
        <v>306</v>
      </c>
      <c r="Y528" s="35" t="s">
        <v>6048</v>
      </c>
      <c r="Z528" s="35" t="s">
        <v>5482</v>
      </c>
      <c r="AA528" s="35"/>
      <c r="AB528" s="35">
        <v>0</v>
      </c>
      <c r="AC528" s="59"/>
    </row>
    <row r="529" spans="1:29" ht="15.75" thickBot="1" x14ac:dyDescent="0.3">
      <c r="A529" s="58" t="s">
        <v>809</v>
      </c>
      <c r="B529" s="38" t="s">
        <v>5473</v>
      </c>
      <c r="C529" s="38" t="s">
        <v>5468</v>
      </c>
      <c r="D529" s="38" t="s">
        <v>6353</v>
      </c>
      <c r="E529" s="38" t="s">
        <v>6356</v>
      </c>
      <c r="F529" s="38"/>
      <c r="G529" s="39">
        <v>43843.382638888892</v>
      </c>
      <c r="H529" s="40">
        <v>43844</v>
      </c>
      <c r="I529" s="38"/>
      <c r="J529" s="38" t="s">
        <v>34</v>
      </c>
      <c r="K529" s="38" t="s">
        <v>6357</v>
      </c>
      <c r="L529" s="38" t="s">
        <v>5461</v>
      </c>
      <c r="M529" s="38"/>
      <c r="N529" s="38" t="s">
        <v>5747</v>
      </c>
      <c r="O529" s="38"/>
      <c r="P529" s="38"/>
      <c r="Q529" s="38"/>
      <c r="R529" s="38"/>
      <c r="S529" s="38"/>
      <c r="T529" s="39">
        <v>43844.388194444444</v>
      </c>
      <c r="U529" s="38"/>
      <c r="V529" s="38">
        <v>0</v>
      </c>
      <c r="W529" s="38"/>
      <c r="X529" s="38"/>
      <c r="Y529" s="38">
        <v>0</v>
      </c>
      <c r="Z529" s="38"/>
      <c r="AA529" s="38">
        <v>1448</v>
      </c>
      <c r="AB529" s="38" t="s">
        <v>6358</v>
      </c>
      <c r="AC529" s="60" t="s">
        <v>5472</v>
      </c>
    </row>
    <row r="530" spans="1:29" ht="15.75" thickBot="1" x14ac:dyDescent="0.3">
      <c r="A530" s="57" t="s">
        <v>1618</v>
      </c>
      <c r="B530" s="35" t="s">
        <v>5473</v>
      </c>
      <c r="C530" s="35" t="s">
        <v>5468</v>
      </c>
      <c r="D530" s="35" t="s">
        <v>6353</v>
      </c>
      <c r="E530" s="35" t="s">
        <v>6359</v>
      </c>
      <c r="F530" s="35"/>
      <c r="G530" s="36">
        <v>43845.35</v>
      </c>
      <c r="H530" s="37">
        <v>43845</v>
      </c>
      <c r="I530" s="35"/>
      <c r="J530" s="35" t="s">
        <v>34</v>
      </c>
      <c r="K530" s="35" t="s">
        <v>6360</v>
      </c>
      <c r="L530" s="35" t="s">
        <v>5461</v>
      </c>
      <c r="M530" s="35"/>
      <c r="N530" s="35" t="s">
        <v>5789</v>
      </c>
      <c r="O530" s="35"/>
      <c r="P530" s="35"/>
      <c r="Q530" s="35"/>
      <c r="R530" s="35"/>
      <c r="S530" s="35"/>
      <c r="T530" s="36">
        <v>43845.353472222225</v>
      </c>
      <c r="U530" s="35"/>
      <c r="V530" s="35">
        <v>0</v>
      </c>
      <c r="W530" s="35"/>
      <c r="X530" s="35">
        <v>5</v>
      </c>
      <c r="Y530" s="35" t="s">
        <v>5566</v>
      </c>
      <c r="Z530" s="35" t="s">
        <v>5482</v>
      </c>
      <c r="AA530" s="35"/>
      <c r="AB530" s="35">
        <v>0</v>
      </c>
      <c r="AC530" s="59"/>
    </row>
    <row r="531" spans="1:29" ht="15.75" thickBot="1" x14ac:dyDescent="0.3">
      <c r="A531" s="58" t="s">
        <v>1521</v>
      </c>
      <c r="B531" s="38" t="s">
        <v>5473</v>
      </c>
      <c r="C531" s="38" t="s">
        <v>5468</v>
      </c>
      <c r="D531" s="38" t="s">
        <v>6353</v>
      </c>
      <c r="E531" s="38" t="s">
        <v>6361</v>
      </c>
      <c r="F531" s="38"/>
      <c r="G531" s="39">
        <v>43844.718055555553</v>
      </c>
      <c r="H531" s="40">
        <v>43845</v>
      </c>
      <c r="I531" s="38"/>
      <c r="J531" s="38" t="s">
        <v>34</v>
      </c>
      <c r="K531" s="38" t="s">
        <v>6362</v>
      </c>
      <c r="L531" s="38" t="s">
        <v>5461</v>
      </c>
      <c r="M531" s="38"/>
      <c r="N531" s="38" t="s">
        <v>5789</v>
      </c>
      <c r="O531" s="38"/>
      <c r="P531" s="38"/>
      <c r="Q531" s="38"/>
      <c r="R531" s="38"/>
      <c r="S531" s="38"/>
      <c r="T531" s="39">
        <v>43845.328472222223</v>
      </c>
      <c r="U531" s="38"/>
      <c r="V531" s="38">
        <v>0</v>
      </c>
      <c r="W531" s="38"/>
      <c r="X531" s="38">
        <v>879</v>
      </c>
      <c r="Y531" s="38" t="s">
        <v>6173</v>
      </c>
      <c r="Z531" s="38" t="s">
        <v>5482</v>
      </c>
      <c r="AA531" s="38"/>
      <c r="AB531" s="38">
        <v>0</v>
      </c>
      <c r="AC531" s="60"/>
    </row>
    <row r="532" spans="1:29" ht="15.75" thickBot="1" x14ac:dyDescent="0.3">
      <c r="A532" s="57" t="s">
        <v>1773</v>
      </c>
      <c r="B532" s="35" t="s">
        <v>5473</v>
      </c>
      <c r="C532" s="35" t="s">
        <v>5468</v>
      </c>
      <c r="D532" s="35" t="s">
        <v>6353</v>
      </c>
      <c r="E532" s="35" t="s">
        <v>6361</v>
      </c>
      <c r="F532" s="35"/>
      <c r="G532" s="36">
        <v>43845.713194444441</v>
      </c>
      <c r="H532" s="37">
        <v>43846</v>
      </c>
      <c r="I532" s="35"/>
      <c r="J532" s="35" t="s">
        <v>34</v>
      </c>
      <c r="K532" s="35" t="s">
        <v>6362</v>
      </c>
      <c r="L532" s="35" t="s">
        <v>5461</v>
      </c>
      <c r="M532" s="35"/>
      <c r="N532" s="35" t="s">
        <v>5789</v>
      </c>
      <c r="O532" s="35"/>
      <c r="P532" s="35"/>
      <c r="Q532" s="35"/>
      <c r="R532" s="35"/>
      <c r="S532" s="35"/>
      <c r="T532" s="36">
        <v>43846.338194444441</v>
      </c>
      <c r="U532" s="35"/>
      <c r="V532" s="35">
        <v>0</v>
      </c>
      <c r="W532" s="35"/>
      <c r="X532" s="35">
        <v>900</v>
      </c>
      <c r="Y532" s="35" t="s">
        <v>6363</v>
      </c>
      <c r="Z532" s="35" t="s">
        <v>5482</v>
      </c>
      <c r="AA532" s="35"/>
      <c r="AB532" s="35">
        <v>0</v>
      </c>
      <c r="AC532" s="59"/>
    </row>
    <row r="533" spans="1:29" ht="15.75" thickBot="1" x14ac:dyDescent="0.3">
      <c r="A533" s="58" t="s">
        <v>2136</v>
      </c>
      <c r="B533" s="38" t="s">
        <v>5473</v>
      </c>
      <c r="C533" s="38" t="s">
        <v>5468</v>
      </c>
      <c r="D533" s="38" t="s">
        <v>6353</v>
      </c>
      <c r="E533" s="38" t="s">
        <v>6361</v>
      </c>
      <c r="F533" s="38"/>
      <c r="G533" s="39">
        <v>43847.338194444441</v>
      </c>
      <c r="H533" s="40">
        <v>43847</v>
      </c>
      <c r="I533" s="38"/>
      <c r="J533" s="38" t="s">
        <v>34</v>
      </c>
      <c r="K533" s="38" t="s">
        <v>6362</v>
      </c>
      <c r="L533" s="38" t="s">
        <v>5461</v>
      </c>
      <c r="M533" s="38"/>
      <c r="N533" s="38" t="s">
        <v>5789</v>
      </c>
      <c r="O533" s="38"/>
      <c r="P533" s="38"/>
      <c r="Q533" s="38"/>
      <c r="R533" s="38"/>
      <c r="S533" s="38"/>
      <c r="T533" s="39">
        <v>43847.340277777781</v>
      </c>
      <c r="U533" s="38"/>
      <c r="V533" s="38">
        <v>0</v>
      </c>
      <c r="W533" s="38"/>
      <c r="X533" s="38">
        <v>3</v>
      </c>
      <c r="Y533" s="41">
        <v>694444444.44444001</v>
      </c>
      <c r="Z533" s="38" t="s">
        <v>5482</v>
      </c>
      <c r="AA533" s="38"/>
      <c r="AB533" s="38">
        <v>0</v>
      </c>
      <c r="AC533" s="60"/>
    </row>
    <row r="534" spans="1:29" ht="15.75" thickBot="1" x14ac:dyDescent="0.3">
      <c r="A534" s="57" t="s">
        <v>3630</v>
      </c>
      <c r="B534" s="35" t="s">
        <v>5473</v>
      </c>
      <c r="C534" s="35" t="s">
        <v>5468</v>
      </c>
      <c r="D534" s="35" t="s">
        <v>6353</v>
      </c>
      <c r="E534" s="35" t="s">
        <v>6361</v>
      </c>
      <c r="F534" s="35"/>
      <c r="G534" s="36">
        <v>43857.682638888888</v>
      </c>
      <c r="H534" s="37">
        <v>43858</v>
      </c>
      <c r="I534" s="35"/>
      <c r="J534" s="35" t="s">
        <v>34</v>
      </c>
      <c r="K534" s="35" t="s">
        <v>6362</v>
      </c>
      <c r="L534" s="35" t="s">
        <v>5461</v>
      </c>
      <c r="M534" s="35"/>
      <c r="N534" s="35" t="s">
        <v>5789</v>
      </c>
      <c r="O534" s="35"/>
      <c r="P534" s="35"/>
      <c r="Q534" s="35"/>
      <c r="R534" s="35"/>
      <c r="S534" s="35"/>
      <c r="T534" s="36">
        <v>43858.337500000001</v>
      </c>
      <c r="U534" s="35"/>
      <c r="V534" s="35">
        <v>0</v>
      </c>
      <c r="W534" s="35"/>
      <c r="X534" s="35">
        <v>929</v>
      </c>
      <c r="Y534" s="35" t="s">
        <v>6192</v>
      </c>
      <c r="Z534" s="35" t="s">
        <v>5482</v>
      </c>
      <c r="AA534" s="35">
        <v>14</v>
      </c>
      <c r="AB534" s="35" t="s">
        <v>5471</v>
      </c>
      <c r="AC534" s="59" t="s">
        <v>5485</v>
      </c>
    </row>
    <row r="535" spans="1:29" ht="15.75" thickBot="1" x14ac:dyDescent="0.3">
      <c r="A535" s="58" t="s">
        <v>6364</v>
      </c>
      <c r="B535" s="38" t="s">
        <v>5473</v>
      </c>
      <c r="C535" s="38" t="s">
        <v>5468</v>
      </c>
      <c r="D535" s="38" t="s">
        <v>6353</v>
      </c>
      <c r="E535" s="38" t="s">
        <v>6361</v>
      </c>
      <c r="F535" s="38"/>
      <c r="G535" s="39">
        <v>43861.370138888888</v>
      </c>
      <c r="H535" s="40">
        <v>43864</v>
      </c>
      <c r="I535" s="38"/>
      <c r="J535" s="38" t="s">
        <v>34</v>
      </c>
      <c r="K535" s="38" t="s">
        <v>6362</v>
      </c>
      <c r="L535" s="38" t="s">
        <v>5461</v>
      </c>
      <c r="M535" s="38"/>
      <c r="N535" s="38" t="s">
        <v>5789</v>
      </c>
      <c r="O535" s="38"/>
      <c r="P535" s="38"/>
      <c r="Q535" s="38"/>
      <c r="R535" s="38"/>
      <c r="S535" s="38"/>
      <c r="T535" s="39">
        <v>43864.347222222219</v>
      </c>
      <c r="U535" s="38"/>
      <c r="V535" s="38">
        <v>0</v>
      </c>
      <c r="W535" s="38"/>
      <c r="X535" s="38">
        <v>3889</v>
      </c>
      <c r="Y535" s="38" t="s">
        <v>6365</v>
      </c>
      <c r="Z535" s="38" t="s">
        <v>5467</v>
      </c>
      <c r="AA535" s="38">
        <v>398</v>
      </c>
      <c r="AB535" s="38" t="s">
        <v>6366</v>
      </c>
      <c r="AC535" s="60" t="s">
        <v>5485</v>
      </c>
    </row>
    <row r="536" spans="1:29" ht="15.75" thickBot="1" x14ac:dyDescent="0.3">
      <c r="A536" s="57" t="s">
        <v>6367</v>
      </c>
      <c r="B536" s="35" t="s">
        <v>5473</v>
      </c>
      <c r="C536" s="35" t="s">
        <v>5468</v>
      </c>
      <c r="D536" s="35" t="s">
        <v>6353</v>
      </c>
      <c r="E536" s="35" t="s">
        <v>6368</v>
      </c>
      <c r="F536" s="35"/>
      <c r="G536" s="36">
        <v>43860.69027777778</v>
      </c>
      <c r="H536" s="37">
        <v>43861</v>
      </c>
      <c r="I536" s="35"/>
      <c r="J536" s="35" t="s">
        <v>34</v>
      </c>
      <c r="K536" s="35" t="s">
        <v>6369</v>
      </c>
      <c r="L536" s="35" t="s">
        <v>5461</v>
      </c>
      <c r="M536" s="35"/>
      <c r="N536" s="35" t="s">
        <v>5747</v>
      </c>
      <c r="O536" s="35"/>
      <c r="P536" s="35"/>
      <c r="Q536" s="35"/>
      <c r="R536" s="35"/>
      <c r="S536" s="35"/>
      <c r="T536" s="36">
        <v>43861.328472222223</v>
      </c>
      <c r="U536" s="35"/>
      <c r="V536" s="35">
        <v>0</v>
      </c>
      <c r="W536" s="35"/>
      <c r="X536" s="35"/>
      <c r="Y536" s="35">
        <v>0</v>
      </c>
      <c r="Z536" s="35"/>
      <c r="AA536" s="35">
        <v>919</v>
      </c>
      <c r="AB536" s="35" t="s">
        <v>5896</v>
      </c>
      <c r="AC536" s="59" t="s">
        <v>5485</v>
      </c>
    </row>
    <row r="537" spans="1:29" ht="15.75" thickBot="1" x14ac:dyDescent="0.3">
      <c r="A537" s="58" t="s">
        <v>6370</v>
      </c>
      <c r="B537" s="38" t="s">
        <v>5473</v>
      </c>
      <c r="C537" s="38" t="s">
        <v>5468</v>
      </c>
      <c r="D537" s="38" t="s">
        <v>6353</v>
      </c>
      <c r="E537" s="38" t="s">
        <v>6368</v>
      </c>
      <c r="F537" s="38"/>
      <c r="G537" s="39">
        <v>43861.565972222219</v>
      </c>
      <c r="H537" s="40">
        <v>43864</v>
      </c>
      <c r="I537" s="38"/>
      <c r="J537" s="38" t="s">
        <v>34</v>
      </c>
      <c r="K537" s="38" t="s">
        <v>6369</v>
      </c>
      <c r="L537" s="38" t="s">
        <v>5461</v>
      </c>
      <c r="M537" s="38"/>
      <c r="N537" s="38" t="s">
        <v>5747</v>
      </c>
      <c r="O537" s="38"/>
      <c r="P537" s="38"/>
      <c r="Q537" s="38"/>
      <c r="R537" s="38"/>
      <c r="S537" s="38"/>
      <c r="T537" s="39">
        <v>43864.351388888892</v>
      </c>
      <c r="U537" s="38"/>
      <c r="V537" s="38">
        <v>0</v>
      </c>
      <c r="W537" s="38"/>
      <c r="X537" s="38">
        <v>4011</v>
      </c>
      <c r="Y537" s="38" t="s">
        <v>6371</v>
      </c>
      <c r="Z537" s="38" t="s">
        <v>5467</v>
      </c>
      <c r="AA537" s="38"/>
      <c r="AB537" s="38">
        <v>0</v>
      </c>
      <c r="AC537" s="60"/>
    </row>
    <row r="538" spans="1:29" ht="15.75" thickBot="1" x14ac:dyDescent="0.3">
      <c r="A538" s="57" t="s">
        <v>6372</v>
      </c>
      <c r="B538" s="35" t="s">
        <v>5473</v>
      </c>
      <c r="C538" s="35" t="s">
        <v>5468</v>
      </c>
      <c r="D538" s="35" t="s">
        <v>6353</v>
      </c>
      <c r="E538" s="35" t="s">
        <v>6373</v>
      </c>
      <c r="F538" s="35"/>
      <c r="G538" s="36">
        <v>43861.634722222225</v>
      </c>
      <c r="H538" s="37">
        <v>43864</v>
      </c>
      <c r="I538" s="35"/>
      <c r="J538" s="35" t="s">
        <v>34</v>
      </c>
      <c r="K538" s="35" t="s">
        <v>6374</v>
      </c>
      <c r="L538" s="35" t="s">
        <v>5461</v>
      </c>
      <c r="M538" s="35"/>
      <c r="N538" s="35" t="s">
        <v>5738</v>
      </c>
      <c r="O538" s="35"/>
      <c r="P538" s="35"/>
      <c r="Q538" s="35"/>
      <c r="R538" s="35"/>
      <c r="S538" s="35"/>
      <c r="T538" s="36">
        <v>43861.722222222219</v>
      </c>
      <c r="U538" s="35"/>
      <c r="V538" s="35">
        <v>0</v>
      </c>
      <c r="W538" s="35"/>
      <c r="X538" s="35"/>
      <c r="Y538" s="35">
        <v>0</v>
      </c>
      <c r="Z538" s="35"/>
      <c r="AA538" s="35">
        <v>126</v>
      </c>
      <c r="AB538" s="35" t="s">
        <v>6010</v>
      </c>
      <c r="AC538" s="59" t="s">
        <v>5472</v>
      </c>
    </row>
    <row r="539" spans="1:29" ht="15.75" thickBot="1" x14ac:dyDescent="0.3">
      <c r="A539" s="58" t="s">
        <v>2543</v>
      </c>
      <c r="B539" s="38" t="s">
        <v>5473</v>
      </c>
      <c r="C539" s="38" t="s">
        <v>5468</v>
      </c>
      <c r="D539" s="38" t="s">
        <v>6353</v>
      </c>
      <c r="E539" s="38" t="s">
        <v>6375</v>
      </c>
      <c r="F539" s="38"/>
      <c r="G539" s="39">
        <v>43850.416666666664</v>
      </c>
      <c r="H539" s="40">
        <v>43851</v>
      </c>
      <c r="I539" s="38"/>
      <c r="J539" s="38" t="s">
        <v>34</v>
      </c>
      <c r="K539" s="38" t="s">
        <v>6376</v>
      </c>
      <c r="L539" s="38" t="s">
        <v>5461</v>
      </c>
      <c r="M539" s="38"/>
      <c r="N539" s="38" t="s">
        <v>5789</v>
      </c>
      <c r="O539" s="38"/>
      <c r="P539" s="38"/>
      <c r="Q539" s="38"/>
      <c r="R539" s="38"/>
      <c r="S539" s="38"/>
      <c r="T539" s="39">
        <v>43850.72152777778</v>
      </c>
      <c r="U539" s="38"/>
      <c r="V539" s="38">
        <v>0</v>
      </c>
      <c r="W539" s="38"/>
      <c r="X539" s="38"/>
      <c r="Y539" s="38">
        <v>0</v>
      </c>
      <c r="Z539" s="38"/>
      <c r="AA539" s="38">
        <v>439</v>
      </c>
      <c r="AB539" s="38" t="s">
        <v>6377</v>
      </c>
      <c r="AC539" s="60" t="s">
        <v>5472</v>
      </c>
    </row>
    <row r="540" spans="1:29" ht="15.75" thickBot="1" x14ac:dyDescent="0.3">
      <c r="A540" s="57" t="s">
        <v>2056</v>
      </c>
      <c r="B540" s="35" t="s">
        <v>5473</v>
      </c>
      <c r="C540" s="35" t="s">
        <v>5468</v>
      </c>
      <c r="D540" s="35" t="s">
        <v>6353</v>
      </c>
      <c r="E540" s="35" t="s">
        <v>6378</v>
      </c>
      <c r="F540" s="35"/>
      <c r="G540" s="36">
        <v>43846.522916666669</v>
      </c>
      <c r="H540" s="37">
        <v>43846</v>
      </c>
      <c r="I540" s="35"/>
      <c r="J540" s="35" t="s">
        <v>34</v>
      </c>
      <c r="K540" s="35" t="s">
        <v>6379</v>
      </c>
      <c r="L540" s="35" t="s">
        <v>5461</v>
      </c>
      <c r="M540" s="35"/>
      <c r="N540" s="35" t="s">
        <v>5738</v>
      </c>
      <c r="O540" s="35"/>
      <c r="P540" s="35"/>
      <c r="Q540" s="35"/>
      <c r="R540" s="35"/>
      <c r="S540" s="35"/>
      <c r="T540" s="36">
        <v>43846.67083333333</v>
      </c>
      <c r="U540" s="35"/>
      <c r="V540" s="35">
        <v>0</v>
      </c>
      <c r="W540" s="35"/>
      <c r="X540" s="35"/>
      <c r="Y540" s="35">
        <v>0</v>
      </c>
      <c r="Z540" s="35"/>
      <c r="AA540" s="35">
        <v>213</v>
      </c>
      <c r="AB540" s="35" t="s">
        <v>6380</v>
      </c>
      <c r="AC540" s="59" t="s">
        <v>5472</v>
      </c>
    </row>
    <row r="541" spans="1:29" ht="15.75" thickBot="1" x14ac:dyDescent="0.3">
      <c r="A541" s="58" t="s">
        <v>1564</v>
      </c>
      <c r="B541" s="38" t="s">
        <v>5473</v>
      </c>
      <c r="C541" s="38" t="s">
        <v>5468</v>
      </c>
      <c r="D541" s="38" t="s">
        <v>6353</v>
      </c>
      <c r="E541" s="38" t="s">
        <v>6381</v>
      </c>
      <c r="F541" s="38"/>
      <c r="G541" s="39">
        <v>43844.745833333334</v>
      </c>
      <c r="H541" s="40">
        <v>43845</v>
      </c>
      <c r="I541" s="38"/>
      <c r="J541" s="38" t="s">
        <v>34</v>
      </c>
      <c r="K541" s="38" t="s">
        <v>6382</v>
      </c>
      <c r="L541" s="38" t="s">
        <v>5461</v>
      </c>
      <c r="M541" s="38"/>
      <c r="N541" s="38" t="s">
        <v>5747</v>
      </c>
      <c r="O541" s="38"/>
      <c r="P541" s="38"/>
      <c r="Q541" s="38"/>
      <c r="R541" s="38"/>
      <c r="S541" s="38"/>
      <c r="T541" s="39">
        <v>43845.342361111114</v>
      </c>
      <c r="U541" s="38"/>
      <c r="V541" s="38">
        <v>0</v>
      </c>
      <c r="W541" s="38"/>
      <c r="X541" s="38"/>
      <c r="Y541" s="38">
        <v>0</v>
      </c>
      <c r="Z541" s="38"/>
      <c r="AA541" s="38">
        <v>859</v>
      </c>
      <c r="AB541" s="38" t="s">
        <v>6383</v>
      </c>
      <c r="AC541" s="60" t="s">
        <v>5472</v>
      </c>
    </row>
    <row r="542" spans="1:29" ht="15.75" thickBot="1" x14ac:dyDescent="0.3">
      <c r="A542" s="57" t="s">
        <v>1854</v>
      </c>
      <c r="B542" s="35" t="s">
        <v>5473</v>
      </c>
      <c r="C542" s="35" t="s">
        <v>5468</v>
      </c>
      <c r="D542" s="35" t="s">
        <v>6353</v>
      </c>
      <c r="E542" s="35" t="s">
        <v>6381</v>
      </c>
      <c r="F542" s="35"/>
      <c r="G542" s="36">
        <v>43845.75277777778</v>
      </c>
      <c r="H542" s="37">
        <v>43846</v>
      </c>
      <c r="I542" s="35"/>
      <c r="J542" s="35" t="s">
        <v>34</v>
      </c>
      <c r="K542" s="35" t="s">
        <v>6382</v>
      </c>
      <c r="L542" s="35" t="s">
        <v>5461</v>
      </c>
      <c r="M542" s="35"/>
      <c r="N542" s="35" t="s">
        <v>5747</v>
      </c>
      <c r="O542" s="35"/>
      <c r="P542" s="35"/>
      <c r="Q542" s="35"/>
      <c r="R542" s="35"/>
      <c r="S542" s="35"/>
      <c r="T542" s="36">
        <v>43846.319444444445</v>
      </c>
      <c r="U542" s="35"/>
      <c r="V542" s="35">
        <v>0</v>
      </c>
      <c r="W542" s="35"/>
      <c r="X542" s="35">
        <v>816</v>
      </c>
      <c r="Y542" s="35" t="s">
        <v>6384</v>
      </c>
      <c r="Z542" s="35" t="s">
        <v>5482</v>
      </c>
      <c r="AA542" s="35"/>
      <c r="AB542" s="35">
        <v>0</v>
      </c>
      <c r="AC542" s="59"/>
    </row>
    <row r="543" spans="1:29" ht="15.75" thickBot="1" x14ac:dyDescent="0.3">
      <c r="A543" s="58" t="s">
        <v>2131</v>
      </c>
      <c r="B543" s="38" t="s">
        <v>5473</v>
      </c>
      <c r="C543" s="38" t="s">
        <v>5468</v>
      </c>
      <c r="D543" s="38" t="s">
        <v>6353</v>
      </c>
      <c r="E543" s="38" t="s">
        <v>6381</v>
      </c>
      <c r="F543" s="38"/>
      <c r="G543" s="39">
        <v>43847.338194444441</v>
      </c>
      <c r="H543" s="40">
        <v>43847</v>
      </c>
      <c r="I543" s="38"/>
      <c r="J543" s="38" t="s">
        <v>34</v>
      </c>
      <c r="K543" s="38" t="s">
        <v>6382</v>
      </c>
      <c r="L543" s="38" t="s">
        <v>5461</v>
      </c>
      <c r="M543" s="38"/>
      <c r="N543" s="38" t="s">
        <v>5747</v>
      </c>
      <c r="O543" s="38"/>
      <c r="P543" s="38"/>
      <c r="Q543" s="38"/>
      <c r="R543" s="38"/>
      <c r="S543" s="38"/>
      <c r="T543" s="39">
        <v>43847.340277777781</v>
      </c>
      <c r="U543" s="38"/>
      <c r="V543" s="38">
        <v>0</v>
      </c>
      <c r="W543" s="38"/>
      <c r="X543" s="38">
        <v>3</v>
      </c>
      <c r="Y543" s="41">
        <v>694444444.44444001</v>
      </c>
      <c r="Z543" s="38" t="s">
        <v>5482</v>
      </c>
      <c r="AA543" s="38"/>
      <c r="AB543" s="38">
        <v>0</v>
      </c>
      <c r="AC543" s="60"/>
    </row>
    <row r="544" spans="1:29" ht="15.75" thickBot="1" x14ac:dyDescent="0.3">
      <c r="A544" s="57" t="s">
        <v>2468</v>
      </c>
      <c r="B544" s="35" t="s">
        <v>5473</v>
      </c>
      <c r="C544" s="35" t="s">
        <v>5468</v>
      </c>
      <c r="D544" s="35" t="s">
        <v>6353</v>
      </c>
      <c r="E544" s="35" t="s">
        <v>6381</v>
      </c>
      <c r="F544" s="35"/>
      <c r="G544" s="36">
        <v>43850.345138888886</v>
      </c>
      <c r="H544" s="37">
        <v>43850</v>
      </c>
      <c r="I544" s="35"/>
      <c r="J544" s="35" t="s">
        <v>34</v>
      </c>
      <c r="K544" s="35" t="s">
        <v>6382</v>
      </c>
      <c r="L544" s="35" t="s">
        <v>5461</v>
      </c>
      <c r="M544" s="35"/>
      <c r="N544" s="35" t="s">
        <v>5747</v>
      </c>
      <c r="O544" s="35"/>
      <c r="P544" s="35"/>
      <c r="Q544" s="35"/>
      <c r="R544" s="35"/>
      <c r="S544" s="35"/>
      <c r="T544" s="36">
        <v>43850.357638888891</v>
      </c>
      <c r="U544" s="35"/>
      <c r="V544" s="35">
        <v>0</v>
      </c>
      <c r="W544" s="35"/>
      <c r="X544" s="35">
        <v>18</v>
      </c>
      <c r="Y544" s="35" t="s">
        <v>5547</v>
      </c>
      <c r="Z544" s="35" t="s">
        <v>5482</v>
      </c>
      <c r="AA544" s="35"/>
      <c r="AB544" s="35">
        <v>0</v>
      </c>
      <c r="AC544" s="59"/>
    </row>
    <row r="545" spans="1:29" ht="15.75" thickBot="1" x14ac:dyDescent="0.3">
      <c r="A545" s="58" t="s">
        <v>3502</v>
      </c>
      <c r="B545" s="38" t="s">
        <v>5473</v>
      </c>
      <c r="C545" s="38" t="s">
        <v>5468</v>
      </c>
      <c r="D545" s="38" t="s">
        <v>6353</v>
      </c>
      <c r="E545" s="38" t="s">
        <v>6381</v>
      </c>
      <c r="F545" s="38"/>
      <c r="G545" s="39">
        <v>43857.367361111108</v>
      </c>
      <c r="H545" s="40">
        <v>43857</v>
      </c>
      <c r="I545" s="38"/>
      <c r="J545" s="38" t="s">
        <v>34</v>
      </c>
      <c r="K545" s="38" t="s">
        <v>6382</v>
      </c>
      <c r="L545" s="38" t="s">
        <v>5461</v>
      </c>
      <c r="M545" s="38"/>
      <c r="N545" s="38" t="s">
        <v>5747</v>
      </c>
      <c r="O545" s="38"/>
      <c r="P545" s="38"/>
      <c r="Q545" s="38"/>
      <c r="R545" s="38"/>
      <c r="S545" s="38"/>
      <c r="T545" s="39">
        <v>43857.368055555555</v>
      </c>
      <c r="U545" s="38"/>
      <c r="V545" s="38">
        <v>0</v>
      </c>
      <c r="W545" s="38"/>
      <c r="X545" s="38"/>
      <c r="Y545" s="38">
        <v>0</v>
      </c>
      <c r="Z545" s="38"/>
      <c r="AA545" s="38">
        <v>1</v>
      </c>
      <c r="AB545" s="41">
        <v>231481481.48148</v>
      </c>
      <c r="AC545" s="60" t="s">
        <v>5485</v>
      </c>
    </row>
    <row r="546" spans="1:29" ht="15.75" thickBot="1" x14ac:dyDescent="0.3">
      <c r="A546" s="57" t="s">
        <v>3709</v>
      </c>
      <c r="B546" s="35" t="s">
        <v>5473</v>
      </c>
      <c r="C546" s="35" t="s">
        <v>5468</v>
      </c>
      <c r="D546" s="35" t="s">
        <v>6353</v>
      </c>
      <c r="E546" s="35" t="s">
        <v>6381</v>
      </c>
      <c r="F546" s="35"/>
      <c r="G546" s="36">
        <v>43858.369444444441</v>
      </c>
      <c r="H546" s="37">
        <v>43858</v>
      </c>
      <c r="I546" s="35"/>
      <c r="J546" s="35" t="s">
        <v>34</v>
      </c>
      <c r="K546" s="35" t="s">
        <v>6382</v>
      </c>
      <c r="L546" s="35" t="s">
        <v>5461</v>
      </c>
      <c r="M546" s="35"/>
      <c r="N546" s="35" t="s">
        <v>5747</v>
      </c>
      <c r="O546" s="35"/>
      <c r="P546" s="35"/>
      <c r="Q546" s="35"/>
      <c r="R546" s="35"/>
      <c r="S546" s="35"/>
      <c r="T546" s="36">
        <v>43858.380555555559</v>
      </c>
      <c r="U546" s="35"/>
      <c r="V546" s="35">
        <v>0</v>
      </c>
      <c r="W546" s="35"/>
      <c r="X546" s="35"/>
      <c r="Y546" s="35">
        <v>0</v>
      </c>
      <c r="Z546" s="35"/>
      <c r="AA546" s="35">
        <v>16</v>
      </c>
      <c r="AB546" s="35" t="s">
        <v>5550</v>
      </c>
      <c r="AC546" s="59" t="s">
        <v>5485</v>
      </c>
    </row>
    <row r="547" spans="1:29" ht="15.75" thickBot="1" x14ac:dyDescent="0.3">
      <c r="A547" s="58" t="s">
        <v>287</v>
      </c>
      <c r="B547" s="38" t="s">
        <v>5473</v>
      </c>
      <c r="C547" s="38" t="s">
        <v>5468</v>
      </c>
      <c r="D547" s="38" t="s">
        <v>6353</v>
      </c>
      <c r="E547" s="38" t="s">
        <v>6385</v>
      </c>
      <c r="F547" s="38"/>
      <c r="G547" s="39">
        <v>43833.619444444441</v>
      </c>
      <c r="H547" s="40">
        <v>43838</v>
      </c>
      <c r="I547" s="38"/>
      <c r="J547" s="38" t="s">
        <v>34</v>
      </c>
      <c r="K547" s="38" t="s">
        <v>6386</v>
      </c>
      <c r="L547" s="38" t="s">
        <v>5461</v>
      </c>
      <c r="M547" s="38"/>
      <c r="N547" s="38" t="s">
        <v>5738</v>
      </c>
      <c r="O547" s="38" t="s">
        <v>6387</v>
      </c>
      <c r="P547" s="39">
        <v>43837.470833333333</v>
      </c>
      <c r="Q547" s="39">
        <v>43838.353472222225</v>
      </c>
      <c r="R547" s="38"/>
      <c r="S547" s="38"/>
      <c r="T547" s="39">
        <v>43838.353472222225</v>
      </c>
      <c r="U547" s="38">
        <v>0</v>
      </c>
      <c r="V547" s="38">
        <v>0</v>
      </c>
      <c r="W547" s="38" t="s">
        <v>5497</v>
      </c>
      <c r="X547" s="38">
        <v>6817</v>
      </c>
      <c r="Y547" s="38" t="s">
        <v>6388</v>
      </c>
      <c r="Z547" s="38" t="s">
        <v>5482</v>
      </c>
      <c r="AA547" s="38"/>
      <c r="AB547" s="38">
        <v>0</v>
      </c>
      <c r="AC547" s="60"/>
    </row>
    <row r="548" spans="1:29" ht="15.75" thickBot="1" x14ac:dyDescent="0.3">
      <c r="A548" s="57" t="s">
        <v>859</v>
      </c>
      <c r="B548" s="35" t="s">
        <v>5473</v>
      </c>
      <c r="C548" s="35" t="s">
        <v>5468</v>
      </c>
      <c r="D548" s="35" t="s">
        <v>6353</v>
      </c>
      <c r="E548" s="35" t="s">
        <v>6385</v>
      </c>
      <c r="F548" s="35"/>
      <c r="G548" s="36">
        <v>43843.400694444441</v>
      </c>
      <c r="H548" s="37">
        <v>43844</v>
      </c>
      <c r="I548" s="35"/>
      <c r="J548" s="35" t="s">
        <v>34</v>
      </c>
      <c r="K548" s="35" t="s">
        <v>6386</v>
      </c>
      <c r="L548" s="35" t="s">
        <v>5461</v>
      </c>
      <c r="M548" s="35"/>
      <c r="N548" s="35" t="s">
        <v>5738</v>
      </c>
      <c r="O548" s="35"/>
      <c r="P548" s="35"/>
      <c r="Q548" s="35"/>
      <c r="R548" s="35"/>
      <c r="S548" s="35"/>
      <c r="T548" s="36">
        <v>43843.420138888891</v>
      </c>
      <c r="U548" s="35"/>
      <c r="V548" s="35">
        <v>0</v>
      </c>
      <c r="W548" s="35"/>
      <c r="X548" s="35">
        <v>28</v>
      </c>
      <c r="Y548" s="35" t="s">
        <v>6270</v>
      </c>
      <c r="Z548" s="35" t="s">
        <v>5482</v>
      </c>
      <c r="AA548" s="35"/>
      <c r="AB548" s="35">
        <v>0</v>
      </c>
      <c r="AC548" s="59"/>
    </row>
    <row r="549" spans="1:29" ht="15.75" thickBot="1" x14ac:dyDescent="0.3">
      <c r="A549" s="58" t="s">
        <v>6389</v>
      </c>
      <c r="B549" s="38" t="s">
        <v>5473</v>
      </c>
      <c r="C549" s="38" t="s">
        <v>5468</v>
      </c>
      <c r="D549" s="38" t="s">
        <v>6353</v>
      </c>
      <c r="E549" s="38" t="s">
        <v>6385</v>
      </c>
      <c r="F549" s="38"/>
      <c r="G549" s="39">
        <v>43861.550694444442</v>
      </c>
      <c r="H549" s="40">
        <v>43861</v>
      </c>
      <c r="I549" s="38"/>
      <c r="J549" s="38" t="s">
        <v>34</v>
      </c>
      <c r="K549" s="38" t="s">
        <v>6386</v>
      </c>
      <c r="L549" s="38" t="s">
        <v>5461</v>
      </c>
      <c r="M549" s="38"/>
      <c r="N549" s="38" t="s">
        <v>5738</v>
      </c>
      <c r="O549" s="38"/>
      <c r="P549" s="38"/>
      <c r="Q549" s="38"/>
      <c r="R549" s="38"/>
      <c r="S549" s="38"/>
      <c r="T549" s="39">
        <v>43861.725694444445</v>
      </c>
      <c r="U549" s="38"/>
      <c r="V549" s="38">
        <v>0</v>
      </c>
      <c r="W549" s="38"/>
      <c r="X549" s="38">
        <v>63</v>
      </c>
      <c r="Y549" s="38" t="s">
        <v>6390</v>
      </c>
      <c r="Z549" s="38" t="s">
        <v>5698</v>
      </c>
      <c r="AA549" s="38">
        <v>189</v>
      </c>
      <c r="AB549" s="38" t="s">
        <v>6391</v>
      </c>
      <c r="AC549" s="60" t="s">
        <v>5485</v>
      </c>
    </row>
    <row r="550" spans="1:29" ht="15.75" thickBot="1" x14ac:dyDescent="0.3">
      <c r="A550" s="57" t="s">
        <v>2007</v>
      </c>
      <c r="B550" s="35" t="s">
        <v>5473</v>
      </c>
      <c r="C550" s="35" t="s">
        <v>5468</v>
      </c>
      <c r="D550" s="35" t="s">
        <v>6353</v>
      </c>
      <c r="E550" s="35" t="s">
        <v>6392</v>
      </c>
      <c r="F550" s="35"/>
      <c r="G550" s="36">
        <v>43846.465277777781</v>
      </c>
      <c r="H550" s="37">
        <v>43846</v>
      </c>
      <c r="I550" s="35"/>
      <c r="J550" s="35" t="s">
        <v>34</v>
      </c>
      <c r="K550" s="35" t="s">
        <v>6393</v>
      </c>
      <c r="L550" s="35" t="s">
        <v>5461</v>
      </c>
      <c r="M550" s="35"/>
      <c r="N550" s="35" t="s">
        <v>5747</v>
      </c>
      <c r="O550" s="35"/>
      <c r="P550" s="35"/>
      <c r="Q550" s="35"/>
      <c r="R550" s="35"/>
      <c r="S550" s="35"/>
      <c r="T550" s="36">
        <v>43846.621527777781</v>
      </c>
      <c r="U550" s="35"/>
      <c r="V550" s="35">
        <v>0</v>
      </c>
      <c r="W550" s="35"/>
      <c r="X550" s="35"/>
      <c r="Y550" s="35">
        <v>0</v>
      </c>
      <c r="Z550" s="35"/>
      <c r="AA550" s="35">
        <v>225</v>
      </c>
      <c r="AB550" s="35" t="s">
        <v>6394</v>
      </c>
      <c r="AC550" s="59" t="s">
        <v>5472</v>
      </c>
    </row>
    <row r="551" spans="1:29" ht="15.75" thickBot="1" x14ac:dyDescent="0.3">
      <c r="A551" s="58" t="s">
        <v>2243</v>
      </c>
      <c r="B551" s="38" t="s">
        <v>5473</v>
      </c>
      <c r="C551" s="38" t="s">
        <v>5468</v>
      </c>
      <c r="D551" s="38" t="s">
        <v>6353</v>
      </c>
      <c r="E551" s="38" t="s">
        <v>6392</v>
      </c>
      <c r="F551" s="38"/>
      <c r="G551" s="39">
        <v>43847.46597222222</v>
      </c>
      <c r="H551" s="40">
        <v>43850</v>
      </c>
      <c r="I551" s="38"/>
      <c r="J551" s="38" t="s">
        <v>34</v>
      </c>
      <c r="K551" s="38" t="s">
        <v>6393</v>
      </c>
      <c r="L551" s="38" t="s">
        <v>5461</v>
      </c>
      <c r="M551" s="38"/>
      <c r="N551" s="38" t="s">
        <v>5747</v>
      </c>
      <c r="O551" s="38"/>
      <c r="P551" s="38"/>
      <c r="Q551" s="38"/>
      <c r="R551" s="38"/>
      <c r="S551" s="38"/>
      <c r="T551" s="39">
        <v>43850.365972222222</v>
      </c>
      <c r="U551" s="38"/>
      <c r="V551" s="38">
        <v>0</v>
      </c>
      <c r="W551" s="38"/>
      <c r="X551" s="38"/>
      <c r="Y551" s="38">
        <v>0</v>
      </c>
      <c r="Z551" s="38"/>
      <c r="AA551" s="38">
        <v>4176</v>
      </c>
      <c r="AB551" s="38" t="s">
        <v>6395</v>
      </c>
      <c r="AC551" s="60" t="s">
        <v>5472</v>
      </c>
    </row>
    <row r="552" spans="1:29" ht="15.75" thickBot="1" x14ac:dyDescent="0.3">
      <c r="A552" s="57" t="s">
        <v>2681</v>
      </c>
      <c r="B552" s="35" t="s">
        <v>5473</v>
      </c>
      <c r="C552" s="35" t="s">
        <v>5468</v>
      </c>
      <c r="D552" s="35" t="s">
        <v>6353</v>
      </c>
      <c r="E552" s="35" t="s">
        <v>6392</v>
      </c>
      <c r="F552" s="35"/>
      <c r="G552" s="36">
        <v>43851.368750000001</v>
      </c>
      <c r="H552" s="37">
        <v>43852</v>
      </c>
      <c r="I552" s="35"/>
      <c r="J552" s="35" t="s">
        <v>34</v>
      </c>
      <c r="K552" s="35" t="s">
        <v>6393</v>
      </c>
      <c r="L552" s="35" t="s">
        <v>5461</v>
      </c>
      <c r="M552" s="35"/>
      <c r="N552" s="35" t="s">
        <v>5747</v>
      </c>
      <c r="O552" s="35"/>
      <c r="P552" s="35"/>
      <c r="Q552" s="35"/>
      <c r="R552" s="35"/>
      <c r="S552" s="35"/>
      <c r="T552" s="36">
        <v>43852.338888888888</v>
      </c>
      <c r="U552" s="35"/>
      <c r="V552" s="35">
        <v>0</v>
      </c>
      <c r="W552" s="35"/>
      <c r="X552" s="35"/>
      <c r="Y552" s="35">
        <v>0</v>
      </c>
      <c r="Z552" s="35"/>
      <c r="AA552" s="35">
        <v>1397</v>
      </c>
      <c r="AB552" s="35" t="s">
        <v>6396</v>
      </c>
      <c r="AC552" s="59" t="s">
        <v>5472</v>
      </c>
    </row>
    <row r="553" spans="1:29" ht="15.75" thickBot="1" x14ac:dyDescent="0.3">
      <c r="A553" s="58" t="s">
        <v>434</v>
      </c>
      <c r="B553" s="38" t="s">
        <v>5473</v>
      </c>
      <c r="C553" s="38" t="s">
        <v>5468</v>
      </c>
      <c r="D553" s="38" t="s">
        <v>6353</v>
      </c>
      <c r="E553" s="38" t="s">
        <v>6397</v>
      </c>
      <c r="F553" s="38"/>
      <c r="G553" s="39">
        <v>43837.63958333333</v>
      </c>
      <c r="H553" s="40">
        <v>43838</v>
      </c>
      <c r="I553" s="38"/>
      <c r="J553" s="38" t="s">
        <v>34</v>
      </c>
      <c r="K553" s="38" t="s">
        <v>6398</v>
      </c>
      <c r="L553" s="38" t="s">
        <v>5461</v>
      </c>
      <c r="M553" s="38"/>
      <c r="N553" s="38" t="s">
        <v>5738</v>
      </c>
      <c r="O553" s="38"/>
      <c r="P553" s="38"/>
      <c r="Q553" s="38"/>
      <c r="R553" s="38"/>
      <c r="S553" s="38"/>
      <c r="T553" s="39">
        <v>43838.341666666667</v>
      </c>
      <c r="U553" s="38"/>
      <c r="V553" s="38">
        <v>0</v>
      </c>
      <c r="W553" s="38"/>
      <c r="X553" s="38"/>
      <c r="Y553" s="38">
        <v>0</v>
      </c>
      <c r="Z553" s="38"/>
      <c r="AA553" s="38">
        <v>1011</v>
      </c>
      <c r="AB553" s="38" t="s">
        <v>6399</v>
      </c>
      <c r="AC553" s="60" t="s">
        <v>5472</v>
      </c>
    </row>
    <row r="554" spans="1:29" ht="15.75" thickBot="1" x14ac:dyDescent="0.3">
      <c r="A554" s="57" t="s">
        <v>671</v>
      </c>
      <c r="B554" s="35" t="s">
        <v>5473</v>
      </c>
      <c r="C554" s="35" t="s">
        <v>5468</v>
      </c>
      <c r="D554" s="35" t="s">
        <v>6353</v>
      </c>
      <c r="E554" s="35" t="s">
        <v>6397</v>
      </c>
      <c r="F554" s="35"/>
      <c r="G554" s="36">
        <v>43839.688194444447</v>
      </c>
      <c r="H554" s="37">
        <v>43840</v>
      </c>
      <c r="I554" s="35"/>
      <c r="J554" s="35" t="s">
        <v>34</v>
      </c>
      <c r="K554" s="35" t="s">
        <v>6398</v>
      </c>
      <c r="L554" s="35" t="s">
        <v>5461</v>
      </c>
      <c r="M554" s="35"/>
      <c r="N554" s="35" t="s">
        <v>5738</v>
      </c>
      <c r="O554" s="35"/>
      <c r="P554" s="35"/>
      <c r="Q554" s="35"/>
      <c r="R554" s="35"/>
      <c r="S554" s="35"/>
      <c r="T554" s="36">
        <v>43840.339583333334</v>
      </c>
      <c r="U554" s="35"/>
      <c r="V554" s="35">
        <v>0</v>
      </c>
      <c r="W554" s="35"/>
      <c r="X554" s="35">
        <v>938</v>
      </c>
      <c r="Y554" s="35" t="s">
        <v>5870</v>
      </c>
      <c r="Z554" s="35" t="s">
        <v>5482</v>
      </c>
      <c r="AA554" s="35"/>
      <c r="AB554" s="35">
        <v>0</v>
      </c>
      <c r="AC554" s="59"/>
    </row>
    <row r="555" spans="1:29" ht="15.75" thickBot="1" x14ac:dyDescent="0.3">
      <c r="A555" s="58" t="s">
        <v>2344</v>
      </c>
      <c r="B555" s="38" t="s">
        <v>5473</v>
      </c>
      <c r="C555" s="38" t="s">
        <v>5468</v>
      </c>
      <c r="D555" s="38" t="s">
        <v>6353</v>
      </c>
      <c r="E555" s="38" t="s">
        <v>6397</v>
      </c>
      <c r="F555" s="38"/>
      <c r="G555" s="39">
        <v>43847.690972222219</v>
      </c>
      <c r="H555" s="40">
        <v>43850</v>
      </c>
      <c r="I555" s="38"/>
      <c r="J555" s="38" t="s">
        <v>34</v>
      </c>
      <c r="K555" s="38" t="s">
        <v>6398</v>
      </c>
      <c r="L555" s="38" t="s">
        <v>5461</v>
      </c>
      <c r="M555" s="38"/>
      <c r="N555" s="38" t="s">
        <v>5738</v>
      </c>
      <c r="O555" s="38"/>
      <c r="P555" s="38"/>
      <c r="Q555" s="38"/>
      <c r="R555" s="38"/>
      <c r="S555" s="38"/>
      <c r="T555" s="39">
        <v>43850.345833333333</v>
      </c>
      <c r="U555" s="38"/>
      <c r="V555" s="38">
        <v>0</v>
      </c>
      <c r="W555" s="38"/>
      <c r="X555" s="38">
        <v>3823</v>
      </c>
      <c r="Y555" s="38" t="s">
        <v>6337</v>
      </c>
      <c r="Z555" s="38" t="s">
        <v>5485</v>
      </c>
      <c r="AA555" s="38"/>
      <c r="AB555" s="38">
        <v>0</v>
      </c>
      <c r="AC555" s="60"/>
    </row>
    <row r="556" spans="1:29" ht="15.75" thickBot="1" x14ac:dyDescent="0.3">
      <c r="A556" s="57" t="s">
        <v>3454</v>
      </c>
      <c r="B556" s="35" t="s">
        <v>5473</v>
      </c>
      <c r="C556" s="35" t="s">
        <v>5468</v>
      </c>
      <c r="D556" s="35" t="s">
        <v>6353</v>
      </c>
      <c r="E556" s="35" t="s">
        <v>6397</v>
      </c>
      <c r="F556" s="35"/>
      <c r="G556" s="36">
        <v>43854.688888888886</v>
      </c>
      <c r="H556" s="37">
        <v>43857</v>
      </c>
      <c r="I556" s="35"/>
      <c r="J556" s="35" t="s">
        <v>34</v>
      </c>
      <c r="K556" s="35" t="s">
        <v>6398</v>
      </c>
      <c r="L556" s="35" t="s">
        <v>5461</v>
      </c>
      <c r="M556" s="35"/>
      <c r="N556" s="35" t="s">
        <v>5738</v>
      </c>
      <c r="O556" s="35"/>
      <c r="P556" s="35"/>
      <c r="Q556" s="35"/>
      <c r="R556" s="35"/>
      <c r="S556" s="35"/>
      <c r="T556" s="36">
        <v>43857.34097222222</v>
      </c>
      <c r="U556" s="35"/>
      <c r="V556" s="35">
        <v>0</v>
      </c>
      <c r="W556" s="35"/>
      <c r="X556" s="35">
        <v>3819</v>
      </c>
      <c r="Y556" s="35" t="s">
        <v>5996</v>
      </c>
      <c r="Z556" s="35" t="s">
        <v>5467</v>
      </c>
      <c r="AA556" s="35"/>
      <c r="AB556" s="35">
        <v>0</v>
      </c>
      <c r="AC556" s="59"/>
    </row>
    <row r="557" spans="1:29" ht="15.75" thickBot="1" x14ac:dyDescent="0.3">
      <c r="A557" s="58" t="s">
        <v>6400</v>
      </c>
      <c r="B557" s="38" t="s">
        <v>5473</v>
      </c>
      <c r="C557" s="38" t="s">
        <v>5468</v>
      </c>
      <c r="D557" s="38" t="s">
        <v>6353</v>
      </c>
      <c r="E557" s="38" t="s">
        <v>6397</v>
      </c>
      <c r="F557" s="38"/>
      <c r="G557" s="39">
        <v>43860.682638888888</v>
      </c>
      <c r="H557" s="40">
        <v>43861</v>
      </c>
      <c r="I557" s="38"/>
      <c r="J557" s="38" t="s">
        <v>34</v>
      </c>
      <c r="K557" s="38" t="s">
        <v>6398</v>
      </c>
      <c r="L557" s="38" t="s">
        <v>5461</v>
      </c>
      <c r="M557" s="38"/>
      <c r="N557" s="38" t="s">
        <v>5738</v>
      </c>
      <c r="O557" s="38"/>
      <c r="P557" s="38"/>
      <c r="Q557" s="38"/>
      <c r="R557" s="38"/>
      <c r="S557" s="38"/>
      <c r="T557" s="39">
        <v>43861.695138888892</v>
      </c>
      <c r="U557" s="38"/>
      <c r="V557" s="38">
        <v>0</v>
      </c>
      <c r="W557" s="38"/>
      <c r="X557" s="38">
        <v>1400</v>
      </c>
      <c r="Y557" s="38" t="s">
        <v>6401</v>
      </c>
      <c r="Z557" s="38" t="s">
        <v>5482</v>
      </c>
      <c r="AA557" s="38">
        <v>58</v>
      </c>
      <c r="AB557" s="38" t="s">
        <v>5740</v>
      </c>
      <c r="AC557" s="60" t="s">
        <v>5485</v>
      </c>
    </row>
    <row r="558" spans="1:29" ht="15.75" thickBot="1" x14ac:dyDescent="0.3">
      <c r="A558" s="57" t="s">
        <v>1436</v>
      </c>
      <c r="B558" s="35" t="s">
        <v>5473</v>
      </c>
      <c r="C558" s="35" t="s">
        <v>5468</v>
      </c>
      <c r="D558" s="35" t="s">
        <v>6353</v>
      </c>
      <c r="E558" s="35" t="s">
        <v>6402</v>
      </c>
      <c r="F558" s="35"/>
      <c r="G558" s="36">
        <v>43844.688888888886</v>
      </c>
      <c r="H558" s="37">
        <v>43845</v>
      </c>
      <c r="I558" s="35"/>
      <c r="J558" s="35" t="s">
        <v>34</v>
      </c>
      <c r="K558" s="35" t="s">
        <v>6403</v>
      </c>
      <c r="L558" s="35" t="s">
        <v>5461</v>
      </c>
      <c r="M558" s="35"/>
      <c r="N558" s="35" t="s">
        <v>5747</v>
      </c>
      <c r="O558" s="35"/>
      <c r="P558" s="35"/>
      <c r="Q558" s="35"/>
      <c r="R558" s="35"/>
      <c r="S558" s="35"/>
      <c r="T558" s="36">
        <v>43845.688888888886</v>
      </c>
      <c r="U558" s="35"/>
      <c r="V558" s="35">
        <v>0</v>
      </c>
      <c r="W558" s="35"/>
      <c r="X558" s="35">
        <v>1440</v>
      </c>
      <c r="Y558" s="35" t="s">
        <v>6404</v>
      </c>
      <c r="Z558" s="35" t="s">
        <v>5482</v>
      </c>
      <c r="AA558" s="35"/>
      <c r="AB558" s="35">
        <v>0</v>
      </c>
      <c r="AC558" s="59"/>
    </row>
    <row r="559" spans="1:29" ht="15.75" thickBot="1" x14ac:dyDescent="0.3">
      <c r="A559" s="58" t="s">
        <v>387</v>
      </c>
      <c r="B559" s="38" t="s">
        <v>5473</v>
      </c>
      <c r="C559" s="38" t="s">
        <v>5468</v>
      </c>
      <c r="D559" s="38" t="s">
        <v>6353</v>
      </c>
      <c r="E559" s="38" t="s">
        <v>6405</v>
      </c>
      <c r="F559" s="38"/>
      <c r="G559" s="39">
        <v>43837.594444444447</v>
      </c>
      <c r="H559" s="40">
        <v>43839</v>
      </c>
      <c r="I559" s="38"/>
      <c r="J559" s="38" t="s">
        <v>34</v>
      </c>
      <c r="K559" s="38" t="s">
        <v>6406</v>
      </c>
      <c r="L559" s="38" t="s">
        <v>5461</v>
      </c>
      <c r="M559" s="38"/>
      <c r="N559" s="38" t="s">
        <v>5747</v>
      </c>
      <c r="O559" s="38">
        <v>392792</v>
      </c>
      <c r="P559" s="39">
        <v>43838.415277777778</v>
      </c>
      <c r="Q559" s="39">
        <v>43839.330555555556</v>
      </c>
      <c r="R559" s="38"/>
      <c r="S559" s="38"/>
      <c r="T559" s="39">
        <v>43839.330555555556</v>
      </c>
      <c r="U559" s="38">
        <v>0</v>
      </c>
      <c r="V559" s="38">
        <v>0</v>
      </c>
      <c r="W559" s="38" t="s">
        <v>5497</v>
      </c>
      <c r="X559" s="38">
        <v>2500</v>
      </c>
      <c r="Y559" s="38" t="s">
        <v>6407</v>
      </c>
      <c r="Z559" s="38" t="s">
        <v>5482</v>
      </c>
      <c r="AA559" s="38"/>
      <c r="AB559" s="38">
        <v>0</v>
      </c>
      <c r="AC559" s="60"/>
    </row>
    <row r="560" spans="1:29" ht="15.75" thickBot="1" x14ac:dyDescent="0.3">
      <c r="A560" s="57" t="s">
        <v>6408</v>
      </c>
      <c r="B560" s="35" t="s">
        <v>5473</v>
      </c>
      <c r="C560" s="35" t="s">
        <v>5468</v>
      </c>
      <c r="D560" s="35" t="s">
        <v>6353</v>
      </c>
      <c r="E560" s="35" t="s">
        <v>6405</v>
      </c>
      <c r="F560" s="35"/>
      <c r="G560" s="36">
        <v>43860.370138888888</v>
      </c>
      <c r="H560" s="37">
        <v>43861</v>
      </c>
      <c r="I560" s="35"/>
      <c r="J560" s="35" t="s">
        <v>34</v>
      </c>
      <c r="K560" s="35" t="s">
        <v>6406</v>
      </c>
      <c r="L560" s="35" t="s">
        <v>5461</v>
      </c>
      <c r="M560" s="35"/>
      <c r="N560" s="35" t="s">
        <v>5747</v>
      </c>
      <c r="O560" s="35"/>
      <c r="P560" s="35"/>
      <c r="Q560" s="35"/>
      <c r="R560" s="35"/>
      <c r="S560" s="35"/>
      <c r="T560" s="36">
        <v>43861.354861111111</v>
      </c>
      <c r="U560" s="35"/>
      <c r="V560" s="35">
        <v>0</v>
      </c>
      <c r="W560" s="35"/>
      <c r="X560" s="35">
        <v>1330</v>
      </c>
      <c r="Y560" s="35" t="s">
        <v>6409</v>
      </c>
      <c r="Z560" s="35" t="s">
        <v>5482</v>
      </c>
      <c r="AA560" s="35">
        <v>88</v>
      </c>
      <c r="AB560" s="35" t="s">
        <v>6410</v>
      </c>
      <c r="AC560" s="59" t="s">
        <v>5485</v>
      </c>
    </row>
    <row r="561" spans="1:29" ht="15.75" thickBot="1" x14ac:dyDescent="0.3">
      <c r="A561" s="58" t="s">
        <v>6411</v>
      </c>
      <c r="B561" s="38" t="s">
        <v>5473</v>
      </c>
      <c r="C561" s="38" t="s">
        <v>5468</v>
      </c>
      <c r="D561" s="38" t="s">
        <v>6353</v>
      </c>
      <c r="E561" s="38" t="s">
        <v>6405</v>
      </c>
      <c r="F561" s="38"/>
      <c r="G561" s="39">
        <v>43861.495833333334</v>
      </c>
      <c r="H561" s="40">
        <v>43864</v>
      </c>
      <c r="I561" s="38"/>
      <c r="J561" s="38" t="s">
        <v>34</v>
      </c>
      <c r="K561" s="38" t="s">
        <v>6406</v>
      </c>
      <c r="L561" s="38" t="s">
        <v>5461</v>
      </c>
      <c r="M561" s="38"/>
      <c r="N561" s="38" t="s">
        <v>5747</v>
      </c>
      <c r="O561" s="38"/>
      <c r="P561" s="38"/>
      <c r="Q561" s="38"/>
      <c r="R561" s="38"/>
      <c r="S561" s="38"/>
      <c r="T561" s="39">
        <v>43864.347222222219</v>
      </c>
      <c r="U561" s="38"/>
      <c r="V561" s="38">
        <v>0</v>
      </c>
      <c r="W561" s="38"/>
      <c r="X561" s="38">
        <v>3865</v>
      </c>
      <c r="Y561" s="38" t="s">
        <v>6412</v>
      </c>
      <c r="Z561" s="38" t="s">
        <v>5467</v>
      </c>
      <c r="AA561" s="38">
        <v>241</v>
      </c>
      <c r="AB561" s="38" t="s">
        <v>6413</v>
      </c>
      <c r="AC561" s="60" t="s">
        <v>5485</v>
      </c>
    </row>
    <row r="562" spans="1:29" ht="15.75" thickBot="1" x14ac:dyDescent="0.3">
      <c r="A562" s="57" t="s">
        <v>864</v>
      </c>
      <c r="B562" s="35" t="s">
        <v>5473</v>
      </c>
      <c r="C562" s="35" t="s">
        <v>5468</v>
      </c>
      <c r="D562" s="35" t="s">
        <v>6353</v>
      </c>
      <c r="E562" s="35" t="s">
        <v>6414</v>
      </c>
      <c r="F562" s="35"/>
      <c r="G562" s="36">
        <v>43843.401388888888</v>
      </c>
      <c r="H562" s="37">
        <v>43844</v>
      </c>
      <c r="I562" s="35"/>
      <c r="J562" s="35" t="s">
        <v>34</v>
      </c>
      <c r="K562" s="35" t="s">
        <v>6415</v>
      </c>
      <c r="L562" s="35" t="s">
        <v>5461</v>
      </c>
      <c r="M562" s="35"/>
      <c r="N562" s="35" t="s">
        <v>5738</v>
      </c>
      <c r="O562" s="35" t="s">
        <v>6416</v>
      </c>
      <c r="P562" s="36">
        <v>43843.504861111112</v>
      </c>
      <c r="Q562" s="36">
        <v>43843.419444444444</v>
      </c>
      <c r="R562" s="35"/>
      <c r="S562" s="35"/>
      <c r="T562" s="36">
        <v>43843.419444444444</v>
      </c>
      <c r="U562" s="35">
        <v>26</v>
      </c>
      <c r="V562" s="35" t="s">
        <v>5487</v>
      </c>
      <c r="W562" s="35" t="s">
        <v>6266</v>
      </c>
      <c r="X562" s="35"/>
      <c r="Y562" s="35">
        <v>0</v>
      </c>
      <c r="Z562" s="35"/>
      <c r="AA562" s="35"/>
      <c r="AB562" s="35">
        <v>0</v>
      </c>
      <c r="AC562" s="59"/>
    </row>
    <row r="563" spans="1:29" ht="15.75" thickBot="1" x14ac:dyDescent="0.3">
      <c r="A563" s="58" t="s">
        <v>2129</v>
      </c>
      <c r="B563" s="38" t="s">
        <v>5473</v>
      </c>
      <c r="C563" s="38" t="s">
        <v>5468</v>
      </c>
      <c r="D563" s="38" t="s">
        <v>6353</v>
      </c>
      <c r="E563" s="38" t="s">
        <v>6417</v>
      </c>
      <c r="F563" s="38"/>
      <c r="G563" s="39">
        <v>43847.338194444441</v>
      </c>
      <c r="H563" s="40">
        <v>43847</v>
      </c>
      <c r="I563" s="38"/>
      <c r="J563" s="38" t="s">
        <v>34</v>
      </c>
      <c r="K563" s="38" t="s">
        <v>6418</v>
      </c>
      <c r="L563" s="38" t="s">
        <v>5461</v>
      </c>
      <c r="M563" s="38"/>
      <c r="N563" s="38" t="s">
        <v>5747</v>
      </c>
      <c r="O563" s="38"/>
      <c r="P563" s="38"/>
      <c r="Q563" s="38"/>
      <c r="R563" s="38"/>
      <c r="S563" s="38"/>
      <c r="T563" s="39">
        <v>43847.347916666666</v>
      </c>
      <c r="U563" s="38"/>
      <c r="V563" s="38">
        <v>0</v>
      </c>
      <c r="W563" s="38"/>
      <c r="X563" s="38">
        <v>14</v>
      </c>
      <c r="Y563" s="38" t="s">
        <v>5471</v>
      </c>
      <c r="Z563" s="38" t="s">
        <v>5573</v>
      </c>
      <c r="AA563" s="38"/>
      <c r="AB563" s="38">
        <v>0</v>
      </c>
      <c r="AC563" s="60"/>
    </row>
    <row r="564" spans="1:29" ht="15.75" thickBot="1" x14ac:dyDescent="0.3">
      <c r="A564" s="57" t="s">
        <v>257</v>
      </c>
      <c r="B564" s="35" t="s">
        <v>5473</v>
      </c>
      <c r="C564" s="35" t="s">
        <v>5468</v>
      </c>
      <c r="D564" s="35" t="s">
        <v>6353</v>
      </c>
      <c r="E564" s="35" t="s">
        <v>5963</v>
      </c>
      <c r="F564" s="35"/>
      <c r="G564" s="36">
        <v>43833.387499999997</v>
      </c>
      <c r="H564" s="37">
        <v>43833</v>
      </c>
      <c r="I564" s="35"/>
      <c r="J564" s="35" t="s">
        <v>34</v>
      </c>
      <c r="K564" s="35" t="s">
        <v>6419</v>
      </c>
      <c r="L564" s="35" t="s">
        <v>5461</v>
      </c>
      <c r="M564" s="35"/>
      <c r="N564" s="35" t="s">
        <v>5747</v>
      </c>
      <c r="O564" s="35"/>
      <c r="P564" s="35"/>
      <c r="Q564" s="35"/>
      <c r="R564" s="35"/>
      <c r="S564" s="35"/>
      <c r="T564" s="36">
        <v>43833.387499999997</v>
      </c>
      <c r="U564" s="35"/>
      <c r="V564" s="35">
        <v>0</v>
      </c>
      <c r="W564" s="35"/>
      <c r="X564" s="35"/>
      <c r="Y564" s="35">
        <v>0</v>
      </c>
      <c r="Z564" s="35"/>
      <c r="AA564" s="35">
        <v>0</v>
      </c>
      <c r="AB564" s="35">
        <v>0</v>
      </c>
      <c r="AC564" s="59" t="s">
        <v>5472</v>
      </c>
    </row>
    <row r="565" spans="1:29" ht="15.75" thickBot="1" x14ac:dyDescent="0.3">
      <c r="A565" s="58" t="s">
        <v>1820</v>
      </c>
      <c r="B565" s="38" t="s">
        <v>5473</v>
      </c>
      <c r="C565" s="38" t="s">
        <v>5468</v>
      </c>
      <c r="D565" s="38" t="s">
        <v>6353</v>
      </c>
      <c r="E565" s="38" t="s">
        <v>5963</v>
      </c>
      <c r="F565" s="38"/>
      <c r="G565" s="39">
        <v>43845.753472222219</v>
      </c>
      <c r="H565" s="40">
        <v>43846</v>
      </c>
      <c r="I565" s="38"/>
      <c r="J565" s="38" t="s">
        <v>34</v>
      </c>
      <c r="K565" s="38" t="s">
        <v>6419</v>
      </c>
      <c r="L565" s="38" t="s">
        <v>5461</v>
      </c>
      <c r="M565" s="38"/>
      <c r="N565" s="38" t="s">
        <v>5747</v>
      </c>
      <c r="O565" s="38"/>
      <c r="P565" s="38"/>
      <c r="Q565" s="38"/>
      <c r="R565" s="38"/>
      <c r="S565" s="38"/>
      <c r="T565" s="39">
        <v>43846.345833333333</v>
      </c>
      <c r="U565" s="38"/>
      <c r="V565" s="38">
        <v>0</v>
      </c>
      <c r="W565" s="38"/>
      <c r="X565" s="38"/>
      <c r="Y565" s="38">
        <v>0</v>
      </c>
      <c r="Z565" s="38"/>
      <c r="AA565" s="38">
        <v>853</v>
      </c>
      <c r="AB565" s="38" t="s">
        <v>6420</v>
      </c>
      <c r="AC565" s="60" t="s">
        <v>5485</v>
      </c>
    </row>
    <row r="566" spans="1:29" ht="15.75" thickBot="1" x14ac:dyDescent="0.3">
      <c r="A566" s="57" t="s">
        <v>2686</v>
      </c>
      <c r="B566" s="35" t="s">
        <v>5473</v>
      </c>
      <c r="C566" s="35" t="s">
        <v>5468</v>
      </c>
      <c r="D566" s="35" t="s">
        <v>6353</v>
      </c>
      <c r="E566" s="35" t="s">
        <v>5963</v>
      </c>
      <c r="F566" s="35"/>
      <c r="G566" s="36">
        <v>43851.369444444441</v>
      </c>
      <c r="H566" s="37">
        <v>43851</v>
      </c>
      <c r="I566" s="35"/>
      <c r="J566" s="35" t="s">
        <v>34</v>
      </c>
      <c r="K566" s="35" t="s">
        <v>6419</v>
      </c>
      <c r="L566" s="35" t="s">
        <v>5461</v>
      </c>
      <c r="M566" s="35"/>
      <c r="N566" s="35" t="s">
        <v>5747</v>
      </c>
      <c r="O566" s="35"/>
      <c r="P566" s="35"/>
      <c r="Q566" s="35"/>
      <c r="R566" s="35"/>
      <c r="S566" s="35"/>
      <c r="T566" s="36">
        <v>43851.372916666667</v>
      </c>
      <c r="U566" s="35"/>
      <c r="V566" s="35">
        <v>0</v>
      </c>
      <c r="W566" s="35"/>
      <c r="X566" s="35"/>
      <c r="Y566" s="35">
        <v>0</v>
      </c>
      <c r="Z566" s="35"/>
      <c r="AA566" s="35">
        <v>5</v>
      </c>
      <c r="AB566" s="35" t="s">
        <v>5566</v>
      </c>
      <c r="AC566" s="59" t="s">
        <v>5485</v>
      </c>
    </row>
    <row r="567" spans="1:29" ht="15.75" thickBot="1" x14ac:dyDescent="0.3">
      <c r="A567" s="58" t="s">
        <v>744</v>
      </c>
      <c r="B567" s="38" t="s">
        <v>5473</v>
      </c>
      <c r="C567" s="38" t="s">
        <v>5468</v>
      </c>
      <c r="D567" s="38" t="s">
        <v>6353</v>
      </c>
      <c r="E567" s="38" t="s">
        <v>6421</v>
      </c>
      <c r="F567" s="38"/>
      <c r="G567" s="39">
        <v>43840.435416666667</v>
      </c>
      <c r="H567" s="40">
        <v>43840</v>
      </c>
      <c r="I567" s="38"/>
      <c r="J567" s="38" t="s">
        <v>34</v>
      </c>
      <c r="K567" s="38" t="s">
        <v>6422</v>
      </c>
      <c r="L567" s="38" t="s">
        <v>5461</v>
      </c>
      <c r="M567" s="38"/>
      <c r="N567" s="38" t="s">
        <v>5747</v>
      </c>
      <c r="O567" s="38"/>
      <c r="P567" s="38"/>
      <c r="Q567" s="38"/>
      <c r="R567" s="38"/>
      <c r="S567" s="38"/>
      <c r="T567" s="39">
        <v>43840.472222222219</v>
      </c>
      <c r="U567" s="38"/>
      <c r="V567" s="38">
        <v>0</v>
      </c>
      <c r="W567" s="38"/>
      <c r="X567" s="38"/>
      <c r="Y567" s="38">
        <v>0</v>
      </c>
      <c r="Z567" s="38"/>
      <c r="AA567" s="38">
        <v>53</v>
      </c>
      <c r="AB567" s="38" t="s">
        <v>5675</v>
      </c>
      <c r="AC567" s="60" t="s">
        <v>5472</v>
      </c>
    </row>
    <row r="568" spans="1:29" ht="15.75" thickBot="1" x14ac:dyDescent="0.3">
      <c r="A568" s="57" t="s">
        <v>2592</v>
      </c>
      <c r="B568" s="35" t="s">
        <v>5473</v>
      </c>
      <c r="C568" s="35" t="s">
        <v>5468</v>
      </c>
      <c r="D568" s="35" t="s">
        <v>6353</v>
      </c>
      <c r="E568" s="35" t="s">
        <v>6421</v>
      </c>
      <c r="F568" s="35"/>
      <c r="G568" s="36">
        <v>43850.570138888892</v>
      </c>
      <c r="H568" s="37">
        <v>43851</v>
      </c>
      <c r="I568" s="35"/>
      <c r="J568" s="35" t="s">
        <v>34</v>
      </c>
      <c r="K568" s="35" t="s">
        <v>6422</v>
      </c>
      <c r="L568" s="35" t="s">
        <v>5461</v>
      </c>
      <c r="M568" s="35"/>
      <c r="N568" s="35" t="s">
        <v>5747</v>
      </c>
      <c r="O568" s="35"/>
      <c r="P568" s="35"/>
      <c r="Q568" s="35"/>
      <c r="R568" s="35"/>
      <c r="S568" s="35"/>
      <c r="T568" s="36">
        <v>43850.643055555556</v>
      </c>
      <c r="U568" s="35"/>
      <c r="V568" s="35">
        <v>0</v>
      </c>
      <c r="W568" s="35"/>
      <c r="X568" s="35"/>
      <c r="Y568" s="35">
        <v>0</v>
      </c>
      <c r="Z568" s="35"/>
      <c r="AA568" s="35">
        <v>105</v>
      </c>
      <c r="AB568" s="35" t="s">
        <v>5851</v>
      </c>
      <c r="AC568" s="59" t="s">
        <v>5472</v>
      </c>
    </row>
    <row r="569" spans="1:29" ht="15.75" thickBot="1" x14ac:dyDescent="0.3">
      <c r="A569" s="58" t="s">
        <v>685</v>
      </c>
      <c r="B569" s="38" t="s">
        <v>5473</v>
      </c>
      <c r="C569" s="38" t="s">
        <v>5468</v>
      </c>
      <c r="D569" s="38" t="s">
        <v>6353</v>
      </c>
      <c r="E569" s="38" t="s">
        <v>6174</v>
      </c>
      <c r="F569" s="38"/>
      <c r="G569" s="39">
        <v>43839.700694444444</v>
      </c>
      <c r="H569" s="40">
        <v>43840</v>
      </c>
      <c r="I569" s="38"/>
      <c r="J569" s="38" t="s">
        <v>34</v>
      </c>
      <c r="K569" s="38" t="s">
        <v>6423</v>
      </c>
      <c r="L569" s="38" t="s">
        <v>5461</v>
      </c>
      <c r="M569" s="38"/>
      <c r="N569" s="38" t="s">
        <v>5738</v>
      </c>
      <c r="O569" s="38"/>
      <c r="P569" s="38"/>
      <c r="Q569" s="38"/>
      <c r="R569" s="38"/>
      <c r="S569" s="38"/>
      <c r="T569" s="39">
        <v>43840.336805555555</v>
      </c>
      <c r="U569" s="38"/>
      <c r="V569" s="38">
        <v>0</v>
      </c>
      <c r="W569" s="38"/>
      <c r="X569" s="38"/>
      <c r="Y569" s="38">
        <v>0</v>
      </c>
      <c r="Z569" s="38"/>
      <c r="AA569" s="38">
        <v>916</v>
      </c>
      <c r="AB569" s="38" t="s">
        <v>6424</v>
      </c>
      <c r="AC569" s="60" t="s">
        <v>5472</v>
      </c>
    </row>
    <row r="570" spans="1:29" ht="15.75" thickBot="1" x14ac:dyDescent="0.3">
      <c r="A570" s="57" t="s">
        <v>1950</v>
      </c>
      <c r="B570" s="35" t="s">
        <v>5473</v>
      </c>
      <c r="C570" s="35" t="s">
        <v>5468</v>
      </c>
      <c r="D570" s="35" t="s">
        <v>6353</v>
      </c>
      <c r="E570" s="35" t="s">
        <v>6425</v>
      </c>
      <c r="F570" s="35"/>
      <c r="G570" s="36">
        <v>43846.369444444441</v>
      </c>
      <c r="H570" s="37">
        <v>43847</v>
      </c>
      <c r="I570" s="35"/>
      <c r="J570" s="35" t="s">
        <v>34</v>
      </c>
      <c r="K570" s="35" t="s">
        <v>6426</v>
      </c>
      <c r="L570" s="35" t="s">
        <v>5461</v>
      </c>
      <c r="M570" s="35"/>
      <c r="N570" s="35" t="s">
        <v>5747</v>
      </c>
      <c r="O570" s="35"/>
      <c r="P570" s="35"/>
      <c r="Q570" s="35"/>
      <c r="R570" s="35"/>
      <c r="S570" s="35"/>
      <c r="T570" s="36">
        <v>43846.885416666664</v>
      </c>
      <c r="U570" s="35"/>
      <c r="V570" s="35">
        <v>0</v>
      </c>
      <c r="W570" s="35"/>
      <c r="X570" s="35">
        <v>743</v>
      </c>
      <c r="Y570" s="35" t="s">
        <v>6427</v>
      </c>
      <c r="Z570" s="35" t="s">
        <v>5482</v>
      </c>
      <c r="AA570" s="35"/>
      <c r="AB570" s="35">
        <v>0</v>
      </c>
      <c r="AC570" s="59"/>
    </row>
    <row r="571" spans="1:29" ht="15.75" thickBot="1" x14ac:dyDescent="0.3">
      <c r="A571" s="58" t="s">
        <v>2326</v>
      </c>
      <c r="B571" s="38" t="s">
        <v>5473</v>
      </c>
      <c r="C571" s="38" t="s">
        <v>5468</v>
      </c>
      <c r="D571" s="38" t="s">
        <v>6353</v>
      </c>
      <c r="E571" s="38" t="s">
        <v>6425</v>
      </c>
      <c r="F571" s="38"/>
      <c r="G571" s="39">
        <v>43847.689583333333</v>
      </c>
      <c r="H571" s="40">
        <v>43848</v>
      </c>
      <c r="I571" s="38"/>
      <c r="J571" s="38" t="s">
        <v>34</v>
      </c>
      <c r="K571" s="38" t="s">
        <v>6426</v>
      </c>
      <c r="L571" s="38" t="s">
        <v>5461</v>
      </c>
      <c r="M571" s="38"/>
      <c r="N571" s="38" t="s">
        <v>5747</v>
      </c>
      <c r="O571" s="38"/>
      <c r="P571" s="38"/>
      <c r="Q571" s="38"/>
      <c r="R571" s="38"/>
      <c r="S571" s="38"/>
      <c r="T571" s="39">
        <v>43848.477777777778</v>
      </c>
      <c r="U571" s="38"/>
      <c r="V571" s="38">
        <v>0</v>
      </c>
      <c r="W571" s="38"/>
      <c r="X571" s="38">
        <v>1135</v>
      </c>
      <c r="Y571" s="38" t="s">
        <v>6428</v>
      </c>
      <c r="Z571" s="38" t="s">
        <v>5467</v>
      </c>
      <c r="AA571" s="38"/>
      <c r="AB571" s="38">
        <v>0</v>
      </c>
      <c r="AC571" s="60"/>
    </row>
    <row r="572" spans="1:29" ht="15.75" thickBot="1" x14ac:dyDescent="0.3">
      <c r="A572" s="57" t="s">
        <v>3300</v>
      </c>
      <c r="B572" s="35" t="s">
        <v>5473</v>
      </c>
      <c r="C572" s="35" t="s">
        <v>5468</v>
      </c>
      <c r="D572" s="35" t="s">
        <v>6353</v>
      </c>
      <c r="E572" s="35" t="s">
        <v>6425</v>
      </c>
      <c r="F572" s="35"/>
      <c r="G572" s="36">
        <v>43854.378472222219</v>
      </c>
      <c r="H572" s="37">
        <v>43854</v>
      </c>
      <c r="I572" s="35"/>
      <c r="J572" s="35" t="s">
        <v>34</v>
      </c>
      <c r="K572" s="35" t="s">
        <v>6426</v>
      </c>
      <c r="L572" s="35" t="s">
        <v>5461</v>
      </c>
      <c r="M572" s="35"/>
      <c r="N572" s="35" t="s">
        <v>5747</v>
      </c>
      <c r="O572" s="35"/>
      <c r="P572" s="35"/>
      <c r="Q572" s="35"/>
      <c r="R572" s="35"/>
      <c r="S572" s="35"/>
      <c r="T572" s="36">
        <v>43854.415972222225</v>
      </c>
      <c r="U572" s="35"/>
      <c r="V572" s="35">
        <v>0</v>
      </c>
      <c r="W572" s="35"/>
      <c r="X572" s="35"/>
      <c r="Y572" s="35">
        <v>0</v>
      </c>
      <c r="Z572" s="35"/>
      <c r="AA572" s="35">
        <v>54</v>
      </c>
      <c r="AB572" s="35" t="s">
        <v>6429</v>
      </c>
      <c r="AC572" s="59" t="s">
        <v>5472</v>
      </c>
    </row>
    <row r="573" spans="1:29" ht="15.75" thickBot="1" x14ac:dyDescent="0.3">
      <c r="A573" s="58" t="s">
        <v>861</v>
      </c>
      <c r="B573" s="38" t="s">
        <v>5473</v>
      </c>
      <c r="C573" s="38" t="s">
        <v>5468</v>
      </c>
      <c r="D573" s="38" t="s">
        <v>6353</v>
      </c>
      <c r="E573" s="38" t="s">
        <v>6430</v>
      </c>
      <c r="F573" s="38"/>
      <c r="G573" s="39">
        <v>43843.401388888888</v>
      </c>
      <c r="H573" s="40">
        <v>43843</v>
      </c>
      <c r="I573" s="38"/>
      <c r="J573" s="38" t="s">
        <v>34</v>
      </c>
      <c r="K573" s="38" t="s">
        <v>6431</v>
      </c>
      <c r="L573" s="38" t="s">
        <v>5461</v>
      </c>
      <c r="M573" s="38"/>
      <c r="N573" s="38" t="s">
        <v>5738</v>
      </c>
      <c r="O573" s="38"/>
      <c r="P573" s="38"/>
      <c r="Q573" s="38"/>
      <c r="R573" s="38"/>
      <c r="S573" s="38"/>
      <c r="T573" s="39">
        <v>43843.42083333333</v>
      </c>
      <c r="U573" s="38"/>
      <c r="V573" s="38">
        <v>0</v>
      </c>
      <c r="W573" s="38"/>
      <c r="X573" s="38"/>
      <c r="Y573" s="38">
        <v>0</v>
      </c>
      <c r="Z573" s="38"/>
      <c r="AA573" s="38">
        <v>28</v>
      </c>
      <c r="AB573" s="38" t="s">
        <v>6270</v>
      </c>
      <c r="AC573" s="60" t="s">
        <v>5472</v>
      </c>
    </row>
    <row r="574" spans="1:29" ht="15.75" thickBot="1" x14ac:dyDescent="0.3">
      <c r="A574" s="57" t="s">
        <v>3513</v>
      </c>
      <c r="B574" s="35" t="s">
        <v>5473</v>
      </c>
      <c r="C574" s="35" t="s">
        <v>5468</v>
      </c>
      <c r="D574" s="35" t="s">
        <v>6353</v>
      </c>
      <c r="E574" s="35" t="s">
        <v>6430</v>
      </c>
      <c r="F574" s="35"/>
      <c r="G574" s="36">
        <v>43857.367361111108</v>
      </c>
      <c r="H574" s="37">
        <v>43858</v>
      </c>
      <c r="I574" s="35"/>
      <c r="J574" s="35" t="s">
        <v>34</v>
      </c>
      <c r="K574" s="35" t="s">
        <v>6431</v>
      </c>
      <c r="L574" s="35" t="s">
        <v>5461</v>
      </c>
      <c r="M574" s="35"/>
      <c r="N574" s="35" t="s">
        <v>5738</v>
      </c>
      <c r="O574" s="35" t="s">
        <v>6432</v>
      </c>
      <c r="P574" s="36">
        <v>43857.459722222222</v>
      </c>
      <c r="Q574" s="36">
        <v>43857.711805555555</v>
      </c>
      <c r="R574" s="35"/>
      <c r="S574" s="35"/>
      <c r="T574" s="36">
        <v>43857.711805555555</v>
      </c>
      <c r="U574" s="35">
        <v>363</v>
      </c>
      <c r="V574" s="35" t="s">
        <v>6433</v>
      </c>
      <c r="W574" s="35" t="s">
        <v>5497</v>
      </c>
      <c r="X574" s="35"/>
      <c r="Y574" s="35">
        <v>0</v>
      </c>
      <c r="Z574" s="35"/>
      <c r="AA574" s="35">
        <v>133</v>
      </c>
      <c r="AB574" s="35" t="s">
        <v>6434</v>
      </c>
      <c r="AC574" s="59" t="s">
        <v>5485</v>
      </c>
    </row>
    <row r="575" spans="1:29" ht="15.75" thickBot="1" x14ac:dyDescent="0.3">
      <c r="A575" s="58" t="s">
        <v>981</v>
      </c>
      <c r="B575" s="38" t="s">
        <v>5473</v>
      </c>
      <c r="C575" s="38" t="s">
        <v>5468</v>
      </c>
      <c r="D575" s="38" t="s">
        <v>6353</v>
      </c>
      <c r="E575" s="38" t="s">
        <v>6435</v>
      </c>
      <c r="F575" s="38"/>
      <c r="G575" s="39">
        <v>43844.349305555559</v>
      </c>
      <c r="H575" s="40">
        <v>43844</v>
      </c>
      <c r="I575" s="38"/>
      <c r="J575" s="38" t="s">
        <v>34</v>
      </c>
      <c r="K575" s="38" t="s">
        <v>6436</v>
      </c>
      <c r="L575" s="38" t="s">
        <v>5461</v>
      </c>
      <c r="M575" s="38"/>
      <c r="N575" s="38" t="s">
        <v>5747</v>
      </c>
      <c r="O575" s="38"/>
      <c r="P575" s="38"/>
      <c r="Q575" s="38"/>
      <c r="R575" s="38"/>
      <c r="S575" s="38"/>
      <c r="T575" s="39">
        <v>43844.333333333336</v>
      </c>
      <c r="U575" s="38"/>
      <c r="V575" s="38">
        <v>0</v>
      </c>
      <c r="W575" s="38"/>
      <c r="X575" s="38">
        <v>0</v>
      </c>
      <c r="Y575" s="38">
        <v>0</v>
      </c>
      <c r="Z575" s="38" t="s">
        <v>5482</v>
      </c>
      <c r="AA575" s="38"/>
      <c r="AB575" s="38">
        <v>0</v>
      </c>
      <c r="AC575" s="60"/>
    </row>
    <row r="576" spans="1:29" ht="15.75" thickBot="1" x14ac:dyDescent="0.3">
      <c r="A576" s="57" t="s">
        <v>2959</v>
      </c>
      <c r="B576" s="35" t="s">
        <v>5473</v>
      </c>
      <c r="C576" s="35" t="s">
        <v>5468</v>
      </c>
      <c r="D576" s="35" t="s">
        <v>6353</v>
      </c>
      <c r="E576" s="35" t="s">
        <v>6435</v>
      </c>
      <c r="F576" s="35"/>
      <c r="G576" s="36">
        <v>43852.501388888886</v>
      </c>
      <c r="H576" s="37">
        <v>43852</v>
      </c>
      <c r="I576" s="35"/>
      <c r="J576" s="35" t="s">
        <v>34</v>
      </c>
      <c r="K576" s="35" t="s">
        <v>6436</v>
      </c>
      <c r="L576" s="35" t="s">
        <v>5461</v>
      </c>
      <c r="M576" s="35"/>
      <c r="N576" s="35" t="s">
        <v>5747</v>
      </c>
      <c r="O576" s="35"/>
      <c r="P576" s="35"/>
      <c r="Q576" s="35"/>
      <c r="R576" s="35"/>
      <c r="S576" s="35"/>
      <c r="T576" s="36">
        <v>43852.566666666666</v>
      </c>
      <c r="U576" s="35"/>
      <c r="V576" s="35">
        <v>0</v>
      </c>
      <c r="W576" s="35"/>
      <c r="X576" s="35"/>
      <c r="Y576" s="35">
        <v>0</v>
      </c>
      <c r="Z576" s="35"/>
      <c r="AA576" s="35">
        <v>94</v>
      </c>
      <c r="AB576" s="35" t="s">
        <v>5695</v>
      </c>
      <c r="AC576" s="59" t="s">
        <v>5472</v>
      </c>
    </row>
    <row r="577" spans="1:29" ht="15.75" thickBot="1" x14ac:dyDescent="0.3">
      <c r="A577" s="58" t="s">
        <v>976</v>
      </c>
      <c r="B577" s="38" t="s">
        <v>5473</v>
      </c>
      <c r="C577" s="38" t="s">
        <v>5468</v>
      </c>
      <c r="D577" s="38" t="s">
        <v>6353</v>
      </c>
      <c r="E577" s="38" t="s">
        <v>6437</v>
      </c>
      <c r="F577" s="38"/>
      <c r="G577" s="39">
        <v>43844.349305555559</v>
      </c>
      <c r="H577" s="40">
        <v>43844</v>
      </c>
      <c r="I577" s="38"/>
      <c r="J577" s="38" t="s">
        <v>34</v>
      </c>
      <c r="K577" s="38" t="s">
        <v>6438</v>
      </c>
      <c r="L577" s="38" t="s">
        <v>5461</v>
      </c>
      <c r="M577" s="38"/>
      <c r="N577" s="38" t="s">
        <v>5765</v>
      </c>
      <c r="O577" s="38"/>
      <c r="P577" s="38"/>
      <c r="Q577" s="38"/>
      <c r="R577" s="38"/>
      <c r="S577" s="38"/>
      <c r="T577" s="39">
        <v>43844.351388888892</v>
      </c>
      <c r="U577" s="38"/>
      <c r="V577" s="38">
        <v>0</v>
      </c>
      <c r="W577" s="38"/>
      <c r="X577" s="38">
        <v>3</v>
      </c>
      <c r="Y577" s="41">
        <v>694444444.44444001</v>
      </c>
      <c r="Z577" s="38" t="s">
        <v>5482</v>
      </c>
      <c r="AA577" s="38"/>
      <c r="AB577" s="38">
        <v>0</v>
      </c>
      <c r="AC577" s="60"/>
    </row>
    <row r="578" spans="1:29" ht="15.75" thickBot="1" x14ac:dyDescent="0.3">
      <c r="A578" s="57" t="s">
        <v>2343</v>
      </c>
      <c r="B578" s="35" t="s">
        <v>5473</v>
      </c>
      <c r="C578" s="35" t="s">
        <v>5468</v>
      </c>
      <c r="D578" s="35" t="s">
        <v>6353</v>
      </c>
      <c r="E578" s="35" t="s">
        <v>6437</v>
      </c>
      <c r="F578" s="35"/>
      <c r="G578" s="36">
        <v>43847.688888888886</v>
      </c>
      <c r="H578" s="37">
        <v>43850</v>
      </c>
      <c r="I578" s="35"/>
      <c r="J578" s="35" t="s">
        <v>34</v>
      </c>
      <c r="K578" s="35" t="s">
        <v>6438</v>
      </c>
      <c r="L578" s="35" t="s">
        <v>5461</v>
      </c>
      <c r="M578" s="35"/>
      <c r="N578" s="35" t="s">
        <v>5765</v>
      </c>
      <c r="O578" s="35"/>
      <c r="P578" s="35"/>
      <c r="Q578" s="35"/>
      <c r="R578" s="35"/>
      <c r="S578" s="35"/>
      <c r="T578" s="36">
        <v>43850.34375</v>
      </c>
      <c r="U578" s="35"/>
      <c r="V578" s="35">
        <v>0</v>
      </c>
      <c r="W578" s="35"/>
      <c r="X578" s="35"/>
      <c r="Y578" s="35">
        <v>0</v>
      </c>
      <c r="Z578" s="35"/>
      <c r="AA578" s="35">
        <v>3823</v>
      </c>
      <c r="AB578" s="35" t="s">
        <v>6337</v>
      </c>
      <c r="AC578" s="59" t="s">
        <v>5472</v>
      </c>
    </row>
    <row r="579" spans="1:29" ht="15.75" thickBot="1" x14ac:dyDescent="0.3">
      <c r="A579" s="58" t="s">
        <v>3845</v>
      </c>
      <c r="B579" s="38" t="s">
        <v>5473</v>
      </c>
      <c r="C579" s="38" t="s">
        <v>5468</v>
      </c>
      <c r="D579" s="38" t="s">
        <v>6353</v>
      </c>
      <c r="E579" s="38" t="s">
        <v>6437</v>
      </c>
      <c r="F579" s="38"/>
      <c r="G579" s="39">
        <v>43858.69027777778</v>
      </c>
      <c r="H579" s="40">
        <v>43859</v>
      </c>
      <c r="I579" s="38"/>
      <c r="J579" s="38" t="s">
        <v>34</v>
      </c>
      <c r="K579" s="38" t="s">
        <v>6438</v>
      </c>
      <c r="L579" s="38" t="s">
        <v>5461</v>
      </c>
      <c r="M579" s="38"/>
      <c r="N579" s="38" t="s">
        <v>5765</v>
      </c>
      <c r="O579" s="38"/>
      <c r="P579" s="38"/>
      <c r="Q579" s="38"/>
      <c r="R579" s="38"/>
      <c r="S579" s="38"/>
      <c r="T579" s="39">
        <v>43859.352083333331</v>
      </c>
      <c r="U579" s="38"/>
      <c r="V579" s="38">
        <v>0</v>
      </c>
      <c r="W579" s="38"/>
      <c r="X579" s="38">
        <v>923</v>
      </c>
      <c r="Y579" s="38" t="s">
        <v>5988</v>
      </c>
      <c r="Z579" s="38" t="s">
        <v>5482</v>
      </c>
      <c r="AA579" s="38">
        <v>30</v>
      </c>
      <c r="AB579" s="38" t="s">
        <v>5555</v>
      </c>
      <c r="AC579" s="60" t="s">
        <v>5485</v>
      </c>
    </row>
    <row r="580" spans="1:29" ht="15.75" thickBot="1" x14ac:dyDescent="0.3">
      <c r="A580" s="57" t="s">
        <v>2044</v>
      </c>
      <c r="B580" s="35" t="s">
        <v>5473</v>
      </c>
      <c r="C580" s="35" t="s">
        <v>5468</v>
      </c>
      <c r="D580" s="35" t="s">
        <v>6353</v>
      </c>
      <c r="E580" s="35" t="s">
        <v>6439</v>
      </c>
      <c r="F580" s="35"/>
      <c r="G580" s="36">
        <v>43846.522916666669</v>
      </c>
      <c r="H580" s="37">
        <v>43847</v>
      </c>
      <c r="I580" s="35"/>
      <c r="J580" s="35" t="s">
        <v>34</v>
      </c>
      <c r="K580" s="35" t="s">
        <v>6440</v>
      </c>
      <c r="L580" s="35" t="s">
        <v>5461</v>
      </c>
      <c r="M580" s="35"/>
      <c r="N580" s="35" t="s">
        <v>5747</v>
      </c>
      <c r="O580" s="35"/>
      <c r="P580" s="35"/>
      <c r="Q580" s="35"/>
      <c r="R580" s="35"/>
      <c r="S580" s="35"/>
      <c r="T580" s="36">
        <v>43847.711111111108</v>
      </c>
      <c r="U580" s="35"/>
      <c r="V580" s="35">
        <v>0</v>
      </c>
      <c r="W580" s="35"/>
      <c r="X580" s="35">
        <v>1711</v>
      </c>
      <c r="Y580" s="35" t="s">
        <v>6441</v>
      </c>
      <c r="Z580" s="35" t="s">
        <v>5573</v>
      </c>
      <c r="AA580" s="35"/>
      <c r="AB580" s="35">
        <v>0</v>
      </c>
      <c r="AC580" s="59"/>
    </row>
    <row r="581" spans="1:29" ht="15.75" thickBot="1" x14ac:dyDescent="0.3">
      <c r="A581" s="58" t="s">
        <v>2051</v>
      </c>
      <c r="B581" s="38" t="s">
        <v>5473</v>
      </c>
      <c r="C581" s="38" t="s">
        <v>5468</v>
      </c>
      <c r="D581" s="38" t="s">
        <v>6353</v>
      </c>
      <c r="E581" s="38" t="s">
        <v>6028</v>
      </c>
      <c r="F581" s="38"/>
      <c r="G581" s="39">
        <v>43846.520833333336</v>
      </c>
      <c r="H581" s="40">
        <v>43847</v>
      </c>
      <c r="I581" s="38"/>
      <c r="J581" s="38" t="s">
        <v>34</v>
      </c>
      <c r="K581" s="38" t="s">
        <v>6442</v>
      </c>
      <c r="L581" s="38" t="s">
        <v>5461</v>
      </c>
      <c r="M581" s="38"/>
      <c r="N581" s="38" t="s">
        <v>5747</v>
      </c>
      <c r="O581" s="38"/>
      <c r="P581" s="38"/>
      <c r="Q581" s="38"/>
      <c r="R581" s="38"/>
      <c r="S581" s="38"/>
      <c r="T581" s="39">
        <v>43846.973611111112</v>
      </c>
      <c r="U581" s="38"/>
      <c r="V581" s="38">
        <v>0</v>
      </c>
      <c r="W581" s="38"/>
      <c r="X581" s="38">
        <v>652</v>
      </c>
      <c r="Y581" s="38" t="s">
        <v>6443</v>
      </c>
      <c r="Z581" s="38" t="s">
        <v>5573</v>
      </c>
      <c r="AA581" s="38"/>
      <c r="AB581" s="38">
        <v>0</v>
      </c>
      <c r="AC581" s="60"/>
    </row>
    <row r="582" spans="1:29" ht="15.75" thickBot="1" x14ac:dyDescent="0.3">
      <c r="A582" s="57" t="s">
        <v>2671</v>
      </c>
      <c r="B582" s="35" t="s">
        <v>5473</v>
      </c>
      <c r="C582" s="35" t="s">
        <v>5468</v>
      </c>
      <c r="D582" s="35" t="s">
        <v>6353</v>
      </c>
      <c r="E582" s="35" t="s">
        <v>6028</v>
      </c>
      <c r="F582" s="35"/>
      <c r="G582" s="36">
        <v>43851.378472222219</v>
      </c>
      <c r="H582" s="37">
        <v>43851</v>
      </c>
      <c r="I582" s="35"/>
      <c r="J582" s="35" t="s">
        <v>34</v>
      </c>
      <c r="K582" s="35" t="s">
        <v>6442</v>
      </c>
      <c r="L582" s="35" t="s">
        <v>5461</v>
      </c>
      <c r="M582" s="35"/>
      <c r="N582" s="35" t="s">
        <v>5747</v>
      </c>
      <c r="O582" s="35"/>
      <c r="P582" s="35"/>
      <c r="Q582" s="35"/>
      <c r="R582" s="35"/>
      <c r="S582" s="35"/>
      <c r="T582" s="36">
        <v>43851.384722222225</v>
      </c>
      <c r="U582" s="35"/>
      <c r="V582" s="35">
        <v>0</v>
      </c>
      <c r="W582" s="35"/>
      <c r="X582" s="35"/>
      <c r="Y582" s="35">
        <v>0</v>
      </c>
      <c r="Z582" s="35"/>
      <c r="AA582" s="35">
        <v>9</v>
      </c>
      <c r="AB582" s="35" t="s">
        <v>5690</v>
      </c>
      <c r="AC582" s="59" t="s">
        <v>5485</v>
      </c>
    </row>
    <row r="583" spans="1:29" ht="15.75" thickBot="1" x14ac:dyDescent="0.3">
      <c r="A583" s="58" t="s">
        <v>259</v>
      </c>
      <c r="B583" s="38" t="s">
        <v>5473</v>
      </c>
      <c r="C583" s="38" t="s">
        <v>5468</v>
      </c>
      <c r="D583" s="38" t="s">
        <v>6353</v>
      </c>
      <c r="E583" s="38" t="s">
        <v>6444</v>
      </c>
      <c r="F583" s="38"/>
      <c r="G583" s="39">
        <v>43833.394444444442</v>
      </c>
      <c r="H583" s="40">
        <v>43837</v>
      </c>
      <c r="I583" s="38"/>
      <c r="J583" s="38" t="s">
        <v>34</v>
      </c>
      <c r="K583" s="38" t="s">
        <v>6445</v>
      </c>
      <c r="L583" s="38" t="s">
        <v>5461</v>
      </c>
      <c r="M583" s="38"/>
      <c r="N583" s="38" t="s">
        <v>5738</v>
      </c>
      <c r="O583" s="38"/>
      <c r="P583" s="38"/>
      <c r="Q583" s="38"/>
      <c r="R583" s="38"/>
      <c r="S583" s="38"/>
      <c r="T583" s="39">
        <v>43837.677777777775</v>
      </c>
      <c r="U583" s="38"/>
      <c r="V583" s="38">
        <v>0</v>
      </c>
      <c r="W583" s="38"/>
      <c r="X583" s="38"/>
      <c r="Y583" s="38">
        <v>0</v>
      </c>
      <c r="Z583" s="38"/>
      <c r="AA583" s="38">
        <v>6168</v>
      </c>
      <c r="AB583" s="38" t="s">
        <v>6446</v>
      </c>
      <c r="AC583" s="60" t="s">
        <v>5472</v>
      </c>
    </row>
    <row r="584" spans="1:29" ht="15.75" thickBot="1" x14ac:dyDescent="0.3">
      <c r="A584" s="57" t="s">
        <v>840</v>
      </c>
      <c r="B584" s="35" t="s">
        <v>5473</v>
      </c>
      <c r="C584" s="35" t="s">
        <v>5468</v>
      </c>
      <c r="D584" s="35" t="s">
        <v>6353</v>
      </c>
      <c r="E584" s="35" t="s">
        <v>6444</v>
      </c>
      <c r="F584" s="35"/>
      <c r="G584" s="36">
        <v>43843.401388888888</v>
      </c>
      <c r="H584" s="37">
        <v>43843</v>
      </c>
      <c r="I584" s="35"/>
      <c r="J584" s="35" t="s">
        <v>34</v>
      </c>
      <c r="K584" s="35" t="s">
        <v>6445</v>
      </c>
      <c r="L584" s="35" t="s">
        <v>5461</v>
      </c>
      <c r="M584" s="35"/>
      <c r="N584" s="35" t="s">
        <v>5738</v>
      </c>
      <c r="O584" s="35"/>
      <c r="P584" s="35"/>
      <c r="Q584" s="35"/>
      <c r="R584" s="35"/>
      <c r="S584" s="35"/>
      <c r="T584" s="36">
        <v>43843.419444444444</v>
      </c>
      <c r="U584" s="35"/>
      <c r="V584" s="35">
        <v>0</v>
      </c>
      <c r="W584" s="35"/>
      <c r="X584" s="35">
        <v>26</v>
      </c>
      <c r="Y584" s="35" t="s">
        <v>5487</v>
      </c>
      <c r="Z584" s="35" t="s">
        <v>5556</v>
      </c>
      <c r="AA584" s="35"/>
      <c r="AB584" s="35">
        <v>0</v>
      </c>
      <c r="AC584" s="59"/>
    </row>
    <row r="585" spans="1:29" ht="15.75" thickBot="1" x14ac:dyDescent="0.3">
      <c r="A585" s="58" t="s">
        <v>2334</v>
      </c>
      <c r="B585" s="38" t="s">
        <v>5473</v>
      </c>
      <c r="C585" s="38" t="s">
        <v>5468</v>
      </c>
      <c r="D585" s="38" t="s">
        <v>6353</v>
      </c>
      <c r="E585" s="38" t="s">
        <v>6447</v>
      </c>
      <c r="F585" s="38"/>
      <c r="G585" s="39">
        <v>43847.681250000001</v>
      </c>
      <c r="H585" s="40">
        <v>43850</v>
      </c>
      <c r="I585" s="38"/>
      <c r="J585" s="38" t="s">
        <v>34</v>
      </c>
      <c r="K585" s="38" t="s">
        <v>6448</v>
      </c>
      <c r="L585" s="38" t="s">
        <v>5461</v>
      </c>
      <c r="M585" s="38"/>
      <c r="N585" s="38" t="s">
        <v>5738</v>
      </c>
      <c r="O585" s="38"/>
      <c r="P585" s="38"/>
      <c r="Q585" s="38"/>
      <c r="R585" s="38"/>
      <c r="S585" s="38"/>
      <c r="T585" s="39">
        <v>43850.339583333334</v>
      </c>
      <c r="U585" s="38"/>
      <c r="V585" s="38">
        <v>0</v>
      </c>
      <c r="W585" s="38"/>
      <c r="X585" s="38">
        <v>3719</v>
      </c>
      <c r="Y585" s="38" t="s">
        <v>6449</v>
      </c>
      <c r="Z585" s="38" t="s">
        <v>5467</v>
      </c>
      <c r="AA585" s="38">
        <v>109</v>
      </c>
      <c r="AB585" s="38" t="s">
        <v>6450</v>
      </c>
      <c r="AC585" s="60" t="s">
        <v>5485</v>
      </c>
    </row>
    <row r="586" spans="1:29" ht="15.75" thickBot="1" x14ac:dyDescent="0.3">
      <c r="A586" s="57" t="s">
        <v>3427</v>
      </c>
      <c r="B586" s="35" t="s">
        <v>5473</v>
      </c>
      <c r="C586" s="35" t="s">
        <v>5468</v>
      </c>
      <c r="D586" s="35" t="s">
        <v>6353</v>
      </c>
      <c r="E586" s="35" t="s">
        <v>6451</v>
      </c>
      <c r="F586" s="35"/>
      <c r="G586" s="36">
        <v>43854.674305555556</v>
      </c>
      <c r="H586" s="37">
        <v>43857</v>
      </c>
      <c r="I586" s="35"/>
      <c r="J586" s="35" t="s">
        <v>34</v>
      </c>
      <c r="K586" s="35" t="s">
        <v>6452</v>
      </c>
      <c r="L586" s="35" t="s">
        <v>5461</v>
      </c>
      <c r="M586" s="35"/>
      <c r="N586" s="35" t="s">
        <v>5747</v>
      </c>
      <c r="O586" s="35"/>
      <c r="P586" s="35"/>
      <c r="Q586" s="35"/>
      <c r="R586" s="35"/>
      <c r="S586" s="35"/>
      <c r="T586" s="36">
        <v>43857.401388888888</v>
      </c>
      <c r="U586" s="35">
        <v>3870</v>
      </c>
      <c r="V586" s="35" t="s">
        <v>6453</v>
      </c>
      <c r="W586" s="35" t="s">
        <v>6454</v>
      </c>
      <c r="X586" s="35"/>
      <c r="Y586" s="35">
        <v>0</v>
      </c>
      <c r="Z586" s="35"/>
      <c r="AA586" s="35">
        <v>57</v>
      </c>
      <c r="AB586" s="35" t="s">
        <v>6455</v>
      </c>
      <c r="AC586" s="59" t="s">
        <v>5485</v>
      </c>
    </row>
    <row r="587" spans="1:29" ht="15.75" thickBot="1" x14ac:dyDescent="0.3">
      <c r="A587" s="58" t="s">
        <v>6456</v>
      </c>
      <c r="B587" s="38" t="s">
        <v>5473</v>
      </c>
      <c r="C587" s="38" t="s">
        <v>5468</v>
      </c>
      <c r="D587" s="38" t="s">
        <v>6353</v>
      </c>
      <c r="E587" s="38" t="s">
        <v>6457</v>
      </c>
      <c r="F587" s="38"/>
      <c r="G587" s="39">
        <v>43860.685416666667</v>
      </c>
      <c r="H587" s="40">
        <v>43861</v>
      </c>
      <c r="I587" s="38"/>
      <c r="J587" s="38" t="s">
        <v>34</v>
      </c>
      <c r="K587" s="38" t="s">
        <v>6458</v>
      </c>
      <c r="L587" s="38" t="s">
        <v>5461</v>
      </c>
      <c r="M587" s="38"/>
      <c r="N587" s="38" t="s">
        <v>5738</v>
      </c>
      <c r="O587" s="38"/>
      <c r="P587" s="38"/>
      <c r="Q587" s="38"/>
      <c r="R587" s="38"/>
      <c r="S587" s="38"/>
      <c r="T587" s="39">
        <v>43860.692361111112</v>
      </c>
      <c r="U587" s="38"/>
      <c r="V587" s="38">
        <v>0</v>
      </c>
      <c r="W587" s="38"/>
      <c r="X587" s="38"/>
      <c r="Y587" s="38">
        <v>0</v>
      </c>
      <c r="Z587" s="38"/>
      <c r="AA587" s="38">
        <v>10</v>
      </c>
      <c r="AB587" s="38" t="s">
        <v>5572</v>
      </c>
      <c r="AC587" s="60" t="s">
        <v>5472</v>
      </c>
    </row>
    <row r="588" spans="1:29" ht="15.75" thickBot="1" x14ac:dyDescent="0.3">
      <c r="A588" s="57" t="s">
        <v>997</v>
      </c>
      <c r="B588" s="35" t="s">
        <v>5473</v>
      </c>
      <c r="C588" s="35" t="s">
        <v>5468</v>
      </c>
      <c r="D588" s="35" t="s">
        <v>6353</v>
      </c>
      <c r="E588" s="35" t="s">
        <v>6459</v>
      </c>
      <c r="F588" s="35"/>
      <c r="G588" s="36">
        <v>43844.345833333333</v>
      </c>
      <c r="H588" s="37">
        <v>43844</v>
      </c>
      <c r="I588" s="35"/>
      <c r="J588" s="35" t="s">
        <v>34</v>
      </c>
      <c r="K588" s="35" t="s">
        <v>6460</v>
      </c>
      <c r="L588" s="35" t="s">
        <v>5461</v>
      </c>
      <c r="M588" s="35"/>
      <c r="N588" s="35" t="s">
        <v>5747</v>
      </c>
      <c r="O588" s="35"/>
      <c r="P588" s="35"/>
      <c r="Q588" s="35"/>
      <c r="R588" s="35"/>
      <c r="S588" s="35"/>
      <c r="T588" s="36">
        <v>43844.355555555558</v>
      </c>
      <c r="U588" s="35"/>
      <c r="V588" s="35">
        <v>0</v>
      </c>
      <c r="W588" s="35"/>
      <c r="X588" s="35">
        <v>14</v>
      </c>
      <c r="Y588" s="35" t="s">
        <v>5471</v>
      </c>
      <c r="Z588" s="35" t="s">
        <v>5482</v>
      </c>
      <c r="AA588" s="35"/>
      <c r="AB588" s="35">
        <v>0</v>
      </c>
      <c r="AC588" s="59"/>
    </row>
    <row r="589" spans="1:29" ht="15.75" thickBot="1" x14ac:dyDescent="0.3">
      <c r="A589" s="58" t="s">
        <v>1883</v>
      </c>
      <c r="B589" s="38" t="s">
        <v>5473</v>
      </c>
      <c r="C589" s="38" t="s">
        <v>5468</v>
      </c>
      <c r="D589" s="38" t="s">
        <v>6353</v>
      </c>
      <c r="E589" s="38" t="s">
        <v>6459</v>
      </c>
      <c r="F589" s="38"/>
      <c r="G589" s="39">
        <v>43845.744444444441</v>
      </c>
      <c r="H589" s="40">
        <v>43846</v>
      </c>
      <c r="I589" s="38"/>
      <c r="J589" s="38" t="s">
        <v>34</v>
      </c>
      <c r="K589" s="38" t="s">
        <v>6460</v>
      </c>
      <c r="L589" s="38" t="s">
        <v>5461</v>
      </c>
      <c r="M589" s="38"/>
      <c r="N589" s="38" t="s">
        <v>5747</v>
      </c>
      <c r="O589" s="38"/>
      <c r="P589" s="38"/>
      <c r="Q589" s="38"/>
      <c r="R589" s="38"/>
      <c r="S589" s="38"/>
      <c r="T589" s="39">
        <v>43846.352083333331</v>
      </c>
      <c r="U589" s="38"/>
      <c r="V589" s="38">
        <v>0</v>
      </c>
      <c r="W589" s="38"/>
      <c r="X589" s="38"/>
      <c r="Y589" s="38">
        <v>0</v>
      </c>
      <c r="Z589" s="38"/>
      <c r="AA589" s="38">
        <v>875</v>
      </c>
      <c r="AB589" s="38" t="s">
        <v>6160</v>
      </c>
      <c r="AC589" s="60" t="s">
        <v>5485</v>
      </c>
    </row>
    <row r="590" spans="1:29" ht="15.75" thickBot="1" x14ac:dyDescent="0.3">
      <c r="A590" s="57" t="s">
        <v>2094</v>
      </c>
      <c r="B590" s="35" t="s">
        <v>5473</v>
      </c>
      <c r="C590" s="35" t="s">
        <v>5468</v>
      </c>
      <c r="D590" s="35" t="s">
        <v>6353</v>
      </c>
      <c r="E590" s="35" t="s">
        <v>6459</v>
      </c>
      <c r="F590" s="35"/>
      <c r="G590" s="36">
        <v>43847.338194444441</v>
      </c>
      <c r="H590" s="37">
        <v>43847</v>
      </c>
      <c r="I590" s="35"/>
      <c r="J590" s="35" t="s">
        <v>34</v>
      </c>
      <c r="K590" s="35" t="s">
        <v>6460</v>
      </c>
      <c r="L590" s="35" t="s">
        <v>5461</v>
      </c>
      <c r="M590" s="35"/>
      <c r="N590" s="35" t="s">
        <v>5747</v>
      </c>
      <c r="O590" s="35"/>
      <c r="P590" s="35"/>
      <c r="Q590" s="35"/>
      <c r="R590" s="35"/>
      <c r="S590" s="35"/>
      <c r="T590" s="36">
        <v>43847.464583333334</v>
      </c>
      <c r="U590" s="35"/>
      <c r="V590" s="35">
        <v>0</v>
      </c>
      <c r="W590" s="35"/>
      <c r="X590" s="35">
        <v>182</v>
      </c>
      <c r="Y590" s="35" t="s">
        <v>6461</v>
      </c>
      <c r="Z590" s="35" t="s">
        <v>5573</v>
      </c>
      <c r="AA590" s="35"/>
      <c r="AB590" s="35">
        <v>0</v>
      </c>
      <c r="AC590" s="59"/>
    </row>
    <row r="591" spans="1:29" ht="15.75" thickBot="1" x14ac:dyDescent="0.3">
      <c r="A591" s="58" t="s">
        <v>3724</v>
      </c>
      <c r="B591" s="38" t="s">
        <v>5473</v>
      </c>
      <c r="C591" s="38" t="s">
        <v>5468</v>
      </c>
      <c r="D591" s="38" t="s">
        <v>6353</v>
      </c>
      <c r="E591" s="38" t="s">
        <v>6459</v>
      </c>
      <c r="F591" s="38"/>
      <c r="G591" s="39">
        <v>43858.369444444441</v>
      </c>
      <c r="H591" s="40">
        <v>43858</v>
      </c>
      <c r="I591" s="38"/>
      <c r="J591" s="38" t="s">
        <v>34</v>
      </c>
      <c r="K591" s="38" t="s">
        <v>6460</v>
      </c>
      <c r="L591" s="38" t="s">
        <v>5461</v>
      </c>
      <c r="M591" s="38"/>
      <c r="N591" s="38" t="s">
        <v>5747</v>
      </c>
      <c r="O591" s="38"/>
      <c r="P591" s="38"/>
      <c r="Q591" s="38"/>
      <c r="R591" s="38"/>
      <c r="S591" s="38"/>
      <c r="T591" s="39">
        <v>43858.602083333331</v>
      </c>
      <c r="U591" s="38"/>
      <c r="V591" s="38">
        <v>0</v>
      </c>
      <c r="W591" s="38"/>
      <c r="X591" s="38">
        <v>203</v>
      </c>
      <c r="Y591" s="38" t="s">
        <v>6462</v>
      </c>
      <c r="Z591" s="38" t="s">
        <v>5482</v>
      </c>
      <c r="AA591" s="38">
        <v>132</v>
      </c>
      <c r="AB591" s="38" t="s">
        <v>6463</v>
      </c>
      <c r="AC591" s="60" t="s">
        <v>5485</v>
      </c>
    </row>
    <row r="592" spans="1:29" ht="15.75" thickBot="1" x14ac:dyDescent="0.3">
      <c r="A592" s="57" t="s">
        <v>742</v>
      </c>
      <c r="B592" s="35" t="s">
        <v>5473</v>
      </c>
      <c r="C592" s="35" t="s">
        <v>5468</v>
      </c>
      <c r="D592" s="35" t="s">
        <v>6353</v>
      </c>
      <c r="E592" s="35" t="s">
        <v>6464</v>
      </c>
      <c r="F592" s="35"/>
      <c r="G592" s="36">
        <v>43840.431944444441</v>
      </c>
      <c r="H592" s="37">
        <v>43843</v>
      </c>
      <c r="I592" s="35"/>
      <c r="J592" s="35" t="s">
        <v>34</v>
      </c>
      <c r="K592" s="35" t="s">
        <v>6465</v>
      </c>
      <c r="L592" s="35" t="s">
        <v>5461</v>
      </c>
      <c r="M592" s="35"/>
      <c r="N592" s="35" t="s">
        <v>5747</v>
      </c>
      <c r="O592" s="35"/>
      <c r="P592" s="35"/>
      <c r="Q592" s="35"/>
      <c r="R592" s="35"/>
      <c r="S592" s="35"/>
      <c r="T592" s="36">
        <v>43840.583333333336</v>
      </c>
      <c r="U592" s="35"/>
      <c r="V592" s="35">
        <v>0</v>
      </c>
      <c r="W592" s="35"/>
      <c r="X592" s="35"/>
      <c r="Y592" s="35">
        <v>0</v>
      </c>
      <c r="Z592" s="35"/>
      <c r="AA592" s="35">
        <v>218</v>
      </c>
      <c r="AB592" s="35" t="s">
        <v>6466</v>
      </c>
      <c r="AC592" s="59" t="s">
        <v>5472</v>
      </c>
    </row>
    <row r="593" spans="1:29" ht="15.75" thickBot="1" x14ac:dyDescent="0.3">
      <c r="A593" s="58" t="s">
        <v>2610</v>
      </c>
      <c r="B593" s="38" t="s">
        <v>5473</v>
      </c>
      <c r="C593" s="38" t="s">
        <v>5468</v>
      </c>
      <c r="D593" s="38" t="s">
        <v>6353</v>
      </c>
      <c r="E593" s="38" t="s">
        <v>6464</v>
      </c>
      <c r="F593" s="38"/>
      <c r="G593" s="39">
        <v>43850.656944444447</v>
      </c>
      <c r="H593" s="40">
        <v>43851</v>
      </c>
      <c r="I593" s="38"/>
      <c r="J593" s="38" t="s">
        <v>34</v>
      </c>
      <c r="K593" s="38" t="s">
        <v>6465</v>
      </c>
      <c r="L593" s="38" t="s">
        <v>5465</v>
      </c>
      <c r="M593" s="38"/>
      <c r="N593" s="38" t="s">
        <v>5747</v>
      </c>
      <c r="O593" s="38"/>
      <c r="P593" s="38"/>
      <c r="Q593" s="38"/>
      <c r="R593" s="38"/>
      <c r="S593" s="38"/>
      <c r="T593" s="39">
        <v>43851.367361111108</v>
      </c>
      <c r="U593" s="38"/>
      <c r="V593" s="38">
        <v>0</v>
      </c>
      <c r="W593" s="38"/>
      <c r="X593" s="38"/>
      <c r="Y593" s="38">
        <v>0</v>
      </c>
      <c r="Z593" s="38"/>
      <c r="AA593" s="38">
        <v>1023</v>
      </c>
      <c r="AB593" s="38" t="s">
        <v>6467</v>
      </c>
      <c r="AC593" s="60" t="s">
        <v>5472</v>
      </c>
    </row>
    <row r="594" spans="1:29" ht="15.75" thickBot="1" x14ac:dyDescent="0.3">
      <c r="A594" s="57" t="s">
        <v>2721</v>
      </c>
      <c r="B594" s="35" t="s">
        <v>5473</v>
      </c>
      <c r="C594" s="35" t="s">
        <v>5468</v>
      </c>
      <c r="D594" s="35" t="s">
        <v>6353</v>
      </c>
      <c r="E594" s="35" t="s">
        <v>6464</v>
      </c>
      <c r="F594" s="35"/>
      <c r="G594" s="36">
        <v>43851.441666666666</v>
      </c>
      <c r="H594" s="37">
        <v>43851</v>
      </c>
      <c r="I594" s="35"/>
      <c r="J594" s="35" t="s">
        <v>34</v>
      </c>
      <c r="K594" s="35" t="s">
        <v>6465</v>
      </c>
      <c r="L594" s="35" t="s">
        <v>5461</v>
      </c>
      <c r="M594" s="35"/>
      <c r="N594" s="35" t="s">
        <v>5747</v>
      </c>
      <c r="O594" s="35"/>
      <c r="P594" s="35"/>
      <c r="Q594" s="35"/>
      <c r="R594" s="35"/>
      <c r="S594" s="35"/>
      <c r="T594" s="36">
        <v>43851.451388888891</v>
      </c>
      <c r="U594" s="35"/>
      <c r="V594" s="35">
        <v>0</v>
      </c>
      <c r="W594" s="35"/>
      <c r="X594" s="35"/>
      <c r="Y594" s="35">
        <v>0</v>
      </c>
      <c r="Z594" s="35"/>
      <c r="AA594" s="35">
        <v>14</v>
      </c>
      <c r="AB594" s="35" t="s">
        <v>5471</v>
      </c>
      <c r="AC594" s="59" t="s">
        <v>5485</v>
      </c>
    </row>
    <row r="595" spans="1:29" ht="15.75" thickBot="1" x14ac:dyDescent="0.3">
      <c r="A595" s="58" t="s">
        <v>2782</v>
      </c>
      <c r="B595" s="38" t="s">
        <v>5473</v>
      </c>
      <c r="C595" s="38" t="s">
        <v>5468</v>
      </c>
      <c r="D595" s="38" t="s">
        <v>6353</v>
      </c>
      <c r="E595" s="38" t="s">
        <v>6464</v>
      </c>
      <c r="F595" s="38"/>
      <c r="G595" s="39">
        <v>43851.618750000001</v>
      </c>
      <c r="H595" s="40">
        <v>43852</v>
      </c>
      <c r="I595" s="38"/>
      <c r="J595" s="38" t="s">
        <v>34</v>
      </c>
      <c r="K595" s="38" t="s">
        <v>6465</v>
      </c>
      <c r="L595" s="38" t="s">
        <v>5461</v>
      </c>
      <c r="M595" s="38"/>
      <c r="N595" s="38" t="s">
        <v>5747</v>
      </c>
      <c r="O595" s="38"/>
      <c r="P595" s="38"/>
      <c r="Q595" s="38"/>
      <c r="R595" s="38"/>
      <c r="S595" s="38"/>
      <c r="T595" s="39">
        <v>43852.332638888889</v>
      </c>
      <c r="U595" s="38"/>
      <c r="V595" s="38">
        <v>0</v>
      </c>
      <c r="W595" s="38"/>
      <c r="X595" s="38"/>
      <c r="Y595" s="38">
        <v>0</v>
      </c>
      <c r="Z595" s="38"/>
      <c r="AA595" s="38">
        <v>1028</v>
      </c>
      <c r="AB595" s="38" t="s">
        <v>6468</v>
      </c>
      <c r="AC595" s="60" t="s">
        <v>5472</v>
      </c>
    </row>
    <row r="596" spans="1:29" ht="15.75" thickBot="1" x14ac:dyDescent="0.3">
      <c r="A596" s="57" t="s">
        <v>3776</v>
      </c>
      <c r="B596" s="35" t="s">
        <v>5473</v>
      </c>
      <c r="C596" s="35" t="s">
        <v>5468</v>
      </c>
      <c r="D596" s="35" t="s">
        <v>6353</v>
      </c>
      <c r="E596" s="35" t="s">
        <v>6464</v>
      </c>
      <c r="F596" s="35"/>
      <c r="G596" s="36">
        <v>43858.51458333333</v>
      </c>
      <c r="H596" s="37">
        <v>43858</v>
      </c>
      <c r="I596" s="35"/>
      <c r="J596" s="35" t="s">
        <v>34</v>
      </c>
      <c r="K596" s="35" t="s">
        <v>6465</v>
      </c>
      <c r="L596" s="35" t="s">
        <v>5461</v>
      </c>
      <c r="M596" s="35"/>
      <c r="N596" s="35" t="s">
        <v>5747</v>
      </c>
      <c r="O596" s="35"/>
      <c r="P596" s="35"/>
      <c r="Q596" s="35"/>
      <c r="R596" s="35"/>
      <c r="S596" s="35"/>
      <c r="T596" s="36">
        <v>43858.561805555553</v>
      </c>
      <c r="U596" s="35"/>
      <c r="V596" s="35">
        <v>0</v>
      </c>
      <c r="W596" s="35"/>
      <c r="X596" s="35"/>
      <c r="Y596" s="35">
        <v>0</v>
      </c>
      <c r="Z596" s="35"/>
      <c r="AA596" s="35">
        <v>68</v>
      </c>
      <c r="AB596" s="35" t="s">
        <v>6007</v>
      </c>
      <c r="AC596" s="59" t="s">
        <v>5472</v>
      </c>
    </row>
    <row r="597" spans="1:29" ht="15.75" thickBot="1" x14ac:dyDescent="0.3">
      <c r="A597" s="58" t="s">
        <v>867</v>
      </c>
      <c r="B597" s="38" t="s">
        <v>5473</v>
      </c>
      <c r="C597" s="38" t="s">
        <v>5468</v>
      </c>
      <c r="D597" s="38" t="s">
        <v>6353</v>
      </c>
      <c r="E597" s="38" t="s">
        <v>6469</v>
      </c>
      <c r="F597" s="38"/>
      <c r="G597" s="39">
        <v>43843.410416666666</v>
      </c>
      <c r="H597" s="40">
        <v>43844</v>
      </c>
      <c r="I597" s="38"/>
      <c r="J597" s="38" t="s">
        <v>34</v>
      </c>
      <c r="K597" s="38" t="s">
        <v>6470</v>
      </c>
      <c r="L597" s="38" t="s">
        <v>5461</v>
      </c>
      <c r="M597" s="38"/>
      <c r="N597" s="38" t="s">
        <v>5747</v>
      </c>
      <c r="O597" s="38"/>
      <c r="P597" s="38"/>
      <c r="Q597" s="38"/>
      <c r="R597" s="38"/>
      <c r="S597" s="38"/>
      <c r="T597" s="39">
        <v>43843.54791666667</v>
      </c>
      <c r="U597" s="38"/>
      <c r="V597" s="38">
        <v>0</v>
      </c>
      <c r="W597" s="38"/>
      <c r="X597" s="38">
        <v>198</v>
      </c>
      <c r="Y597" s="38" t="s">
        <v>6471</v>
      </c>
      <c r="Z597" s="38" t="s">
        <v>5573</v>
      </c>
      <c r="AA597" s="38"/>
      <c r="AB597" s="38">
        <v>0</v>
      </c>
      <c r="AC597" s="60"/>
    </row>
    <row r="598" spans="1:29" ht="15.75" thickBot="1" x14ac:dyDescent="0.3">
      <c r="A598" s="57" t="s">
        <v>2287</v>
      </c>
      <c r="B598" s="35" t="s">
        <v>5473</v>
      </c>
      <c r="C598" s="35" t="s">
        <v>5468</v>
      </c>
      <c r="D598" s="35" t="s">
        <v>6353</v>
      </c>
      <c r="E598" s="35" t="s">
        <v>6469</v>
      </c>
      <c r="F598" s="35"/>
      <c r="G598" s="36">
        <v>43847.571527777778</v>
      </c>
      <c r="H598" s="37">
        <v>43848</v>
      </c>
      <c r="I598" s="35"/>
      <c r="J598" s="35" t="s">
        <v>34</v>
      </c>
      <c r="K598" s="35" t="s">
        <v>6470</v>
      </c>
      <c r="L598" s="35" t="s">
        <v>5461</v>
      </c>
      <c r="M598" s="35"/>
      <c r="N598" s="35" t="s">
        <v>5747</v>
      </c>
      <c r="O598" s="35"/>
      <c r="P598" s="35"/>
      <c r="Q598" s="35"/>
      <c r="R598" s="35"/>
      <c r="S598" s="35"/>
      <c r="T598" s="36">
        <v>43848.373611111114</v>
      </c>
      <c r="U598" s="35"/>
      <c r="V598" s="35">
        <v>0</v>
      </c>
      <c r="W598" s="35"/>
      <c r="X598" s="35">
        <v>868</v>
      </c>
      <c r="Y598" s="35" t="s">
        <v>6017</v>
      </c>
      <c r="Z598" s="35" t="s">
        <v>5467</v>
      </c>
      <c r="AA598" s="35">
        <v>287</v>
      </c>
      <c r="AB598" s="35" t="s">
        <v>6472</v>
      </c>
      <c r="AC598" s="59" t="s">
        <v>5485</v>
      </c>
    </row>
    <row r="599" spans="1:29" ht="15.75" thickBot="1" x14ac:dyDescent="0.3">
      <c r="A599" s="58" t="s">
        <v>3350</v>
      </c>
      <c r="B599" s="38" t="s">
        <v>5473</v>
      </c>
      <c r="C599" s="38" t="s">
        <v>5468</v>
      </c>
      <c r="D599" s="38" t="s">
        <v>6353</v>
      </c>
      <c r="E599" s="38" t="s">
        <v>6469</v>
      </c>
      <c r="F599" s="38"/>
      <c r="G599" s="39">
        <v>43854.440972222219</v>
      </c>
      <c r="H599" s="40">
        <v>43858</v>
      </c>
      <c r="I599" s="38"/>
      <c r="J599" s="38" t="s">
        <v>34</v>
      </c>
      <c r="K599" s="38" t="s">
        <v>6470</v>
      </c>
      <c r="L599" s="38" t="s">
        <v>5461</v>
      </c>
      <c r="M599" s="38"/>
      <c r="N599" s="38" t="s">
        <v>5747</v>
      </c>
      <c r="O599" s="38">
        <v>403585</v>
      </c>
      <c r="P599" s="39">
        <v>43854.665277777778</v>
      </c>
      <c r="Q599" s="39">
        <v>43858.36041666667</v>
      </c>
      <c r="R599" s="38"/>
      <c r="S599" s="38"/>
      <c r="T599" s="39">
        <v>43858.36041666667</v>
      </c>
      <c r="U599" s="38">
        <v>1529</v>
      </c>
      <c r="V599" s="38" t="s">
        <v>6473</v>
      </c>
      <c r="W599" s="38" t="s">
        <v>5497</v>
      </c>
      <c r="X599" s="38">
        <v>3866</v>
      </c>
      <c r="Y599" s="38" t="s">
        <v>6474</v>
      </c>
      <c r="Z599" s="38" t="s">
        <v>6475</v>
      </c>
      <c r="AA599" s="38">
        <v>249</v>
      </c>
      <c r="AB599" s="38" t="s">
        <v>6476</v>
      </c>
      <c r="AC599" s="60" t="s">
        <v>5485</v>
      </c>
    </row>
    <row r="600" spans="1:29" ht="15.75" thickBot="1" x14ac:dyDescent="0.3">
      <c r="A600" s="57" t="s">
        <v>1721</v>
      </c>
      <c r="B600" s="35" t="s">
        <v>5473</v>
      </c>
      <c r="C600" s="35" t="s">
        <v>5468</v>
      </c>
      <c r="D600" s="35" t="s">
        <v>6353</v>
      </c>
      <c r="E600" s="35" t="s">
        <v>6477</v>
      </c>
      <c r="F600" s="35"/>
      <c r="G600" s="36">
        <v>43845.690972222219</v>
      </c>
      <c r="H600" s="37">
        <v>43846</v>
      </c>
      <c r="I600" s="35"/>
      <c r="J600" s="35" t="s">
        <v>34</v>
      </c>
      <c r="K600" s="35" t="s">
        <v>6478</v>
      </c>
      <c r="L600" s="35" t="s">
        <v>5461</v>
      </c>
      <c r="M600" s="35"/>
      <c r="N600" s="35" t="s">
        <v>5731</v>
      </c>
      <c r="O600" s="35"/>
      <c r="P600" s="35"/>
      <c r="Q600" s="35"/>
      <c r="R600" s="35"/>
      <c r="S600" s="35"/>
      <c r="T600" s="36">
        <v>43846.336805555555</v>
      </c>
      <c r="U600" s="35"/>
      <c r="V600" s="35">
        <v>0</v>
      </c>
      <c r="W600" s="35"/>
      <c r="X600" s="35">
        <v>930</v>
      </c>
      <c r="Y600" s="35" t="s">
        <v>6479</v>
      </c>
      <c r="Z600" s="35" t="s">
        <v>5482</v>
      </c>
      <c r="AA600" s="35"/>
      <c r="AB600" s="35">
        <v>0</v>
      </c>
      <c r="AC600" s="59"/>
    </row>
    <row r="601" spans="1:29" ht="15.75" thickBot="1" x14ac:dyDescent="0.3">
      <c r="A601" s="58" t="s">
        <v>4054</v>
      </c>
      <c r="B601" s="38" t="s">
        <v>5473</v>
      </c>
      <c r="C601" s="38" t="s">
        <v>5468</v>
      </c>
      <c r="D601" s="38" t="s">
        <v>6480</v>
      </c>
      <c r="E601" s="38" t="s">
        <v>6481</v>
      </c>
      <c r="F601" s="38"/>
      <c r="G601" s="39">
        <v>43860.370138888888</v>
      </c>
      <c r="H601" s="40">
        <v>43860</v>
      </c>
      <c r="I601" s="38"/>
      <c r="J601" s="38" t="s">
        <v>34</v>
      </c>
      <c r="K601" s="38" t="s">
        <v>6482</v>
      </c>
      <c r="L601" s="38" t="s">
        <v>5461</v>
      </c>
      <c r="M601" s="38"/>
      <c r="N601" s="38" t="s">
        <v>5477</v>
      </c>
      <c r="O601" s="38"/>
      <c r="P601" s="38"/>
      <c r="Q601" s="38"/>
      <c r="R601" s="38"/>
      <c r="S601" s="38"/>
      <c r="T601" s="39">
        <v>43860.4</v>
      </c>
      <c r="U601" s="38"/>
      <c r="V601" s="38">
        <v>0</v>
      </c>
      <c r="W601" s="38"/>
      <c r="X601" s="38"/>
      <c r="Y601" s="38">
        <v>0</v>
      </c>
      <c r="Z601" s="38"/>
      <c r="AA601" s="38">
        <v>43</v>
      </c>
      <c r="AB601" s="38" t="s">
        <v>6483</v>
      </c>
      <c r="AC601" s="60" t="s">
        <v>5472</v>
      </c>
    </row>
    <row r="602" spans="1:29" ht="15.75" thickBot="1" x14ac:dyDescent="0.3">
      <c r="A602" s="57" t="s">
        <v>2309</v>
      </c>
      <c r="B602" s="35" t="s">
        <v>5473</v>
      </c>
      <c r="C602" s="35" t="s">
        <v>5468</v>
      </c>
      <c r="D602" s="35" t="s">
        <v>6480</v>
      </c>
      <c r="E602" s="35" t="s">
        <v>6484</v>
      </c>
      <c r="F602" s="35"/>
      <c r="G602" s="36">
        <v>43847.765972222223</v>
      </c>
      <c r="H602" s="37">
        <v>43848</v>
      </c>
      <c r="I602" s="35"/>
      <c r="J602" s="35" t="s">
        <v>34</v>
      </c>
      <c r="K602" s="35" t="s">
        <v>6485</v>
      </c>
      <c r="L602" s="35" t="s">
        <v>5461</v>
      </c>
      <c r="M602" s="35"/>
      <c r="N602" s="35" t="s">
        <v>5765</v>
      </c>
      <c r="O602" s="35"/>
      <c r="P602" s="35"/>
      <c r="Q602" s="35"/>
      <c r="R602" s="35"/>
      <c r="S602" s="35"/>
      <c r="T602" s="36">
        <v>43847.770833333336</v>
      </c>
      <c r="U602" s="35"/>
      <c r="V602" s="35">
        <v>0</v>
      </c>
      <c r="W602" s="35"/>
      <c r="X602" s="35">
        <v>7</v>
      </c>
      <c r="Y602" s="35" t="s">
        <v>5552</v>
      </c>
      <c r="Z602" s="35" t="s">
        <v>5467</v>
      </c>
      <c r="AA602" s="35"/>
      <c r="AB602" s="35">
        <v>0</v>
      </c>
      <c r="AC602" s="59"/>
    </row>
    <row r="603" spans="1:29" ht="15.75" thickBot="1" x14ac:dyDescent="0.3">
      <c r="A603" s="58" t="s">
        <v>2490</v>
      </c>
      <c r="B603" s="38" t="s">
        <v>5473</v>
      </c>
      <c r="C603" s="38" t="s">
        <v>5468</v>
      </c>
      <c r="D603" s="38" t="s">
        <v>6480</v>
      </c>
      <c r="E603" s="38" t="s">
        <v>6486</v>
      </c>
      <c r="F603" s="38"/>
      <c r="G603" s="39">
        <v>43850.369444444441</v>
      </c>
      <c r="H603" s="40">
        <v>43850</v>
      </c>
      <c r="I603" s="38"/>
      <c r="J603" s="38" t="s">
        <v>34</v>
      </c>
      <c r="K603" s="38" t="s">
        <v>6487</v>
      </c>
      <c r="L603" s="38" t="s">
        <v>5461</v>
      </c>
      <c r="M603" s="38"/>
      <c r="N603" s="38" t="s">
        <v>5477</v>
      </c>
      <c r="O603" s="38"/>
      <c r="P603" s="38"/>
      <c r="Q603" s="38"/>
      <c r="R603" s="38"/>
      <c r="S603" s="38"/>
      <c r="T603" s="39">
        <v>43850.390972222223</v>
      </c>
      <c r="U603" s="38"/>
      <c r="V603" s="38">
        <v>0</v>
      </c>
      <c r="W603" s="38"/>
      <c r="X603" s="38"/>
      <c r="Y603" s="38">
        <v>0</v>
      </c>
      <c r="Z603" s="38"/>
      <c r="AA603" s="38">
        <v>31</v>
      </c>
      <c r="AB603" s="38" t="s">
        <v>5499</v>
      </c>
      <c r="AC603" s="60" t="s">
        <v>5472</v>
      </c>
    </row>
    <row r="604" spans="1:29" ht="15.75" thickBot="1" x14ac:dyDescent="0.3">
      <c r="A604" s="57" t="s">
        <v>753</v>
      </c>
      <c r="B604" s="35" t="s">
        <v>5473</v>
      </c>
      <c r="C604" s="35" t="s">
        <v>5468</v>
      </c>
      <c r="D604" s="35" t="s">
        <v>6480</v>
      </c>
      <c r="E604" s="35" t="s">
        <v>6488</v>
      </c>
      <c r="F604" s="35"/>
      <c r="G604" s="36">
        <v>43840.488194444442</v>
      </c>
      <c r="H604" s="37">
        <v>43840</v>
      </c>
      <c r="I604" s="35"/>
      <c r="J604" s="35" t="s">
        <v>34</v>
      </c>
      <c r="K604" s="35" t="s">
        <v>6489</v>
      </c>
      <c r="L604" s="35" t="s">
        <v>5461</v>
      </c>
      <c r="M604" s="35"/>
      <c r="N604" s="35" t="s">
        <v>5747</v>
      </c>
      <c r="O604" s="35"/>
      <c r="P604" s="35"/>
      <c r="Q604" s="35"/>
      <c r="R604" s="35"/>
      <c r="S604" s="35"/>
      <c r="T604" s="36">
        <v>43840.5</v>
      </c>
      <c r="U604" s="35"/>
      <c r="V604" s="35">
        <v>0</v>
      </c>
      <c r="W604" s="35"/>
      <c r="X604" s="35"/>
      <c r="Y604" s="35">
        <v>0</v>
      </c>
      <c r="Z604" s="35"/>
      <c r="AA604" s="35">
        <v>17</v>
      </c>
      <c r="AB604" s="35" t="s">
        <v>5732</v>
      </c>
      <c r="AC604" s="59" t="s">
        <v>5472</v>
      </c>
    </row>
    <row r="605" spans="1:29" ht="15.75" thickBot="1" x14ac:dyDescent="0.3">
      <c r="A605" s="58" t="s">
        <v>1762</v>
      </c>
      <c r="B605" s="38" t="s">
        <v>5473</v>
      </c>
      <c r="C605" s="38" t="s">
        <v>5468</v>
      </c>
      <c r="D605" s="38" t="s">
        <v>6480</v>
      </c>
      <c r="E605" s="38" t="s">
        <v>6488</v>
      </c>
      <c r="F605" s="38"/>
      <c r="G605" s="39">
        <v>43845.682638888888</v>
      </c>
      <c r="H605" s="40">
        <v>43846</v>
      </c>
      <c r="I605" s="38"/>
      <c r="J605" s="38" t="s">
        <v>34</v>
      </c>
      <c r="K605" s="38" t="s">
        <v>6489</v>
      </c>
      <c r="L605" s="38" t="s">
        <v>5461</v>
      </c>
      <c r="M605" s="38"/>
      <c r="N605" s="38" t="s">
        <v>5747</v>
      </c>
      <c r="O605" s="38">
        <v>399788</v>
      </c>
      <c r="P605" s="39">
        <v>43846.418055555558</v>
      </c>
      <c r="Q605" s="39">
        <v>43846.666666666664</v>
      </c>
      <c r="R605" s="38"/>
      <c r="S605" s="38"/>
      <c r="T605" s="39">
        <v>43846.666666666664</v>
      </c>
      <c r="U605" s="38">
        <v>1417</v>
      </c>
      <c r="V605" s="38" t="s">
        <v>6490</v>
      </c>
      <c r="W605" s="38" t="s">
        <v>5497</v>
      </c>
      <c r="X605" s="38"/>
      <c r="Y605" s="38">
        <v>0</v>
      </c>
      <c r="Z605" s="38"/>
      <c r="AA605" s="38"/>
      <c r="AB605" s="38">
        <v>0</v>
      </c>
      <c r="AC605" s="60"/>
    </row>
    <row r="606" spans="1:29" ht="15.75" thickBot="1" x14ac:dyDescent="0.3">
      <c r="A606" s="57" t="s">
        <v>2335</v>
      </c>
      <c r="B606" s="35" t="s">
        <v>5473</v>
      </c>
      <c r="C606" s="35" t="s">
        <v>5468</v>
      </c>
      <c r="D606" s="35" t="s">
        <v>6480</v>
      </c>
      <c r="E606" s="35" t="s">
        <v>6488</v>
      </c>
      <c r="F606" s="35"/>
      <c r="G606" s="36">
        <v>43847.683333333334</v>
      </c>
      <c r="H606" s="37">
        <v>43848</v>
      </c>
      <c r="I606" s="35"/>
      <c r="J606" s="35" t="s">
        <v>34</v>
      </c>
      <c r="K606" s="35" t="s">
        <v>6489</v>
      </c>
      <c r="L606" s="35" t="s">
        <v>5461</v>
      </c>
      <c r="M606" s="35"/>
      <c r="N606" s="35" t="s">
        <v>5747</v>
      </c>
      <c r="O606" s="35"/>
      <c r="P606" s="35"/>
      <c r="Q606" s="35"/>
      <c r="R606" s="35"/>
      <c r="S606" s="35"/>
      <c r="T606" s="36">
        <v>43847.744444444441</v>
      </c>
      <c r="U606" s="35"/>
      <c r="V606" s="35">
        <v>0</v>
      </c>
      <c r="W606" s="35"/>
      <c r="X606" s="35"/>
      <c r="Y606" s="35">
        <v>0</v>
      </c>
      <c r="Z606" s="35"/>
      <c r="AA606" s="35">
        <v>88</v>
      </c>
      <c r="AB606" s="35" t="s">
        <v>6410</v>
      </c>
      <c r="AC606" s="59" t="s">
        <v>5485</v>
      </c>
    </row>
    <row r="607" spans="1:29" ht="15.75" thickBot="1" x14ac:dyDescent="0.3">
      <c r="A607" s="58" t="s">
        <v>3954</v>
      </c>
      <c r="B607" s="38" t="s">
        <v>5473</v>
      </c>
      <c r="C607" s="38" t="s">
        <v>5468</v>
      </c>
      <c r="D607" s="38" t="s">
        <v>6480</v>
      </c>
      <c r="E607" s="38" t="s">
        <v>6488</v>
      </c>
      <c r="F607" s="38"/>
      <c r="G607" s="39">
        <v>43859.450694444444</v>
      </c>
      <c r="H607" s="40">
        <v>43860</v>
      </c>
      <c r="I607" s="38"/>
      <c r="J607" s="38" t="s">
        <v>34</v>
      </c>
      <c r="K607" s="38" t="s">
        <v>6489</v>
      </c>
      <c r="L607" s="38" t="s">
        <v>5461</v>
      </c>
      <c r="M607" s="38"/>
      <c r="N607" s="38" t="s">
        <v>5747</v>
      </c>
      <c r="O607" s="38"/>
      <c r="P607" s="38"/>
      <c r="Q607" s="38"/>
      <c r="R607" s="38"/>
      <c r="S607" s="38"/>
      <c r="T607" s="39">
        <v>43859.504861111112</v>
      </c>
      <c r="U607" s="38"/>
      <c r="V607" s="38">
        <v>0</v>
      </c>
      <c r="W607" s="38"/>
      <c r="X607" s="38"/>
      <c r="Y607" s="38">
        <v>0</v>
      </c>
      <c r="Z607" s="38"/>
      <c r="AA607" s="38">
        <v>78</v>
      </c>
      <c r="AB607" s="38" t="s">
        <v>6491</v>
      </c>
      <c r="AC607" s="60" t="s">
        <v>5472</v>
      </c>
    </row>
    <row r="608" spans="1:29" ht="15.75" thickBot="1" x14ac:dyDescent="0.3">
      <c r="A608" s="57" t="s">
        <v>3274</v>
      </c>
      <c r="B608" s="35" t="s">
        <v>5473</v>
      </c>
      <c r="C608" s="35" t="s">
        <v>5468</v>
      </c>
      <c r="D608" s="35" t="s">
        <v>6480</v>
      </c>
      <c r="E608" s="35" t="s">
        <v>6492</v>
      </c>
      <c r="F608" s="35"/>
      <c r="G608" s="36">
        <v>43853.664583333331</v>
      </c>
      <c r="H608" s="37">
        <v>43853</v>
      </c>
      <c r="I608" s="35"/>
      <c r="J608" s="35" t="s">
        <v>34</v>
      </c>
      <c r="K608" s="35" t="s">
        <v>6493</v>
      </c>
      <c r="L608" s="35" t="s">
        <v>5461</v>
      </c>
      <c r="M608" s="35"/>
      <c r="N608" s="35" t="s">
        <v>5765</v>
      </c>
      <c r="O608" s="35"/>
      <c r="P608" s="35"/>
      <c r="Q608" s="35"/>
      <c r="R608" s="35"/>
      <c r="S608" s="35"/>
      <c r="T608" s="36">
        <v>43853.703472222223</v>
      </c>
      <c r="U608" s="35"/>
      <c r="V608" s="35">
        <v>0</v>
      </c>
      <c r="W608" s="35"/>
      <c r="X608" s="35"/>
      <c r="Y608" s="35">
        <v>0</v>
      </c>
      <c r="Z608" s="35"/>
      <c r="AA608" s="35">
        <v>56</v>
      </c>
      <c r="AB608" s="35" t="s">
        <v>6494</v>
      </c>
      <c r="AC608" s="59" t="s">
        <v>5472</v>
      </c>
    </row>
    <row r="609" spans="1:29" ht="15.75" thickBot="1" x14ac:dyDescent="0.3">
      <c r="A609" s="58" t="s">
        <v>1572</v>
      </c>
      <c r="B609" s="38" t="s">
        <v>5473</v>
      </c>
      <c r="C609" s="38" t="s">
        <v>5468</v>
      </c>
      <c r="D609" s="38" t="s">
        <v>6480</v>
      </c>
      <c r="E609" s="38" t="s">
        <v>6495</v>
      </c>
      <c r="F609" s="38"/>
      <c r="G609" s="39">
        <v>43845.306250000001</v>
      </c>
      <c r="H609" s="40">
        <v>43844</v>
      </c>
      <c r="I609" s="38"/>
      <c r="J609" s="38" t="s">
        <v>34</v>
      </c>
      <c r="K609" s="38" t="s">
        <v>6496</v>
      </c>
      <c r="L609" s="38" t="s">
        <v>5461</v>
      </c>
      <c r="M609" s="38"/>
      <c r="N609" s="38" t="s">
        <v>5477</v>
      </c>
      <c r="O609" s="38"/>
      <c r="P609" s="38"/>
      <c r="Q609" s="38"/>
      <c r="R609" s="38"/>
      <c r="S609" s="38"/>
      <c r="T609" s="39">
        <v>43844.316666666666</v>
      </c>
      <c r="U609" s="38"/>
      <c r="V609" s="38">
        <v>0</v>
      </c>
      <c r="W609" s="38"/>
      <c r="X609" s="38">
        <v>0</v>
      </c>
      <c r="Y609" s="38">
        <v>0</v>
      </c>
      <c r="Z609" s="38" t="s">
        <v>5482</v>
      </c>
      <c r="AA609" s="38"/>
      <c r="AB609" s="38">
        <v>0</v>
      </c>
      <c r="AC609" s="60"/>
    </row>
    <row r="610" spans="1:29" ht="15.75" thickBot="1" x14ac:dyDescent="0.3">
      <c r="A610" s="57" t="s">
        <v>2330</v>
      </c>
      <c r="B610" s="35" t="s">
        <v>5473</v>
      </c>
      <c r="C610" s="35" t="s">
        <v>5468</v>
      </c>
      <c r="D610" s="35" t="s">
        <v>6480</v>
      </c>
      <c r="E610" s="35" t="s">
        <v>6497</v>
      </c>
      <c r="F610" s="35"/>
      <c r="G610" s="36">
        <v>43847.657638888886</v>
      </c>
      <c r="H610" s="37">
        <v>43850</v>
      </c>
      <c r="I610" s="35"/>
      <c r="J610" s="35" t="s">
        <v>34</v>
      </c>
      <c r="K610" s="35" t="s">
        <v>6498</v>
      </c>
      <c r="L610" s="35" t="s">
        <v>5461</v>
      </c>
      <c r="M610" s="35"/>
      <c r="N610" s="35" t="s">
        <v>5765</v>
      </c>
      <c r="O610" s="35"/>
      <c r="P610" s="35"/>
      <c r="Q610" s="35"/>
      <c r="R610" s="35"/>
      <c r="S610" s="35"/>
      <c r="T610" s="36">
        <v>43850.325694444444</v>
      </c>
      <c r="U610" s="35"/>
      <c r="V610" s="35">
        <v>0</v>
      </c>
      <c r="W610" s="35"/>
      <c r="X610" s="35">
        <v>3694</v>
      </c>
      <c r="Y610" s="35" t="s">
        <v>6499</v>
      </c>
      <c r="Z610" s="35" t="s">
        <v>5467</v>
      </c>
      <c r="AA610" s="35">
        <v>148</v>
      </c>
      <c r="AB610" s="35" t="s">
        <v>6500</v>
      </c>
      <c r="AC610" s="59" t="s">
        <v>5485</v>
      </c>
    </row>
    <row r="611" spans="1:29" ht="15.75" thickBot="1" x14ac:dyDescent="0.3">
      <c r="A611" s="58" t="s">
        <v>2614</v>
      </c>
      <c r="B611" s="38" t="s">
        <v>5473</v>
      </c>
      <c r="C611" s="38" t="s">
        <v>5468</v>
      </c>
      <c r="D611" s="38" t="s">
        <v>6480</v>
      </c>
      <c r="E611" s="38" t="s">
        <v>6497</v>
      </c>
      <c r="F611" s="38"/>
      <c r="G611" s="39">
        <v>43850.663888888892</v>
      </c>
      <c r="H611" s="40">
        <v>43850</v>
      </c>
      <c r="I611" s="38"/>
      <c r="J611" s="38" t="s">
        <v>34</v>
      </c>
      <c r="K611" s="38" t="s">
        <v>6498</v>
      </c>
      <c r="L611" s="38" t="s">
        <v>5461</v>
      </c>
      <c r="M611" s="38"/>
      <c r="N611" s="38" t="s">
        <v>5765</v>
      </c>
      <c r="O611" s="38"/>
      <c r="P611" s="38"/>
      <c r="Q611" s="38"/>
      <c r="R611" s="38"/>
      <c r="S611" s="38"/>
      <c r="T611" s="39">
        <v>43850.67083333333</v>
      </c>
      <c r="U611" s="38"/>
      <c r="V611" s="38">
        <v>0</v>
      </c>
      <c r="W611" s="38"/>
      <c r="X611" s="38"/>
      <c r="Y611" s="38">
        <v>0</v>
      </c>
      <c r="Z611" s="38"/>
      <c r="AA611" s="38">
        <v>10</v>
      </c>
      <c r="AB611" s="38" t="s">
        <v>5572</v>
      </c>
      <c r="AC611" s="60" t="s">
        <v>5472</v>
      </c>
    </row>
    <row r="612" spans="1:29" ht="15.75" thickBot="1" x14ac:dyDescent="0.3">
      <c r="A612" s="57" t="s">
        <v>3145</v>
      </c>
      <c r="B612" s="35" t="s">
        <v>5473</v>
      </c>
      <c r="C612" s="35" t="s">
        <v>5468</v>
      </c>
      <c r="D612" s="35" t="s">
        <v>6480</v>
      </c>
      <c r="E612" s="35" t="s">
        <v>6497</v>
      </c>
      <c r="F612" s="35"/>
      <c r="G612" s="36">
        <v>43853.395138888889</v>
      </c>
      <c r="H612" s="37">
        <v>43853</v>
      </c>
      <c r="I612" s="35"/>
      <c r="J612" s="35" t="s">
        <v>34</v>
      </c>
      <c r="K612" s="35" t="s">
        <v>6498</v>
      </c>
      <c r="L612" s="35" t="s">
        <v>5461</v>
      </c>
      <c r="M612" s="35"/>
      <c r="N612" s="35" t="s">
        <v>5765</v>
      </c>
      <c r="O612" s="35"/>
      <c r="P612" s="35"/>
      <c r="Q612" s="35"/>
      <c r="R612" s="35"/>
      <c r="S612" s="35"/>
      <c r="T612" s="36">
        <v>43853.76458333333</v>
      </c>
      <c r="U612" s="35"/>
      <c r="V612" s="35">
        <v>0</v>
      </c>
      <c r="W612" s="35"/>
      <c r="X612" s="35"/>
      <c r="Y612" s="35">
        <v>0</v>
      </c>
      <c r="Z612" s="35"/>
      <c r="AA612" s="35">
        <v>53</v>
      </c>
      <c r="AB612" s="35" t="s">
        <v>5675</v>
      </c>
      <c r="AC612" s="59" t="s">
        <v>5485</v>
      </c>
    </row>
    <row r="613" spans="1:29" ht="15.75" thickBot="1" x14ac:dyDescent="0.3">
      <c r="A613" s="58" t="s">
        <v>908</v>
      </c>
      <c r="B613" s="38" t="s">
        <v>5473</v>
      </c>
      <c r="C613" s="38" t="s">
        <v>5468</v>
      </c>
      <c r="D613" s="38" t="s">
        <v>6480</v>
      </c>
      <c r="E613" s="38" t="s">
        <v>6501</v>
      </c>
      <c r="F613" s="38"/>
      <c r="G613" s="39">
        <v>43843.659722222219</v>
      </c>
      <c r="H613" s="40">
        <v>43843</v>
      </c>
      <c r="I613" s="38"/>
      <c r="J613" s="38" t="s">
        <v>34</v>
      </c>
      <c r="K613" s="38" t="s">
        <v>6502</v>
      </c>
      <c r="L613" s="38" t="s">
        <v>5461</v>
      </c>
      <c r="M613" s="38"/>
      <c r="N613" s="38" t="s">
        <v>5765</v>
      </c>
      <c r="O613" s="38"/>
      <c r="P613" s="38"/>
      <c r="Q613" s="38"/>
      <c r="R613" s="38"/>
      <c r="S613" s="38"/>
      <c r="T613" s="39">
        <v>43843.678472222222</v>
      </c>
      <c r="U613" s="38"/>
      <c r="V613" s="38">
        <v>0</v>
      </c>
      <c r="W613" s="38"/>
      <c r="X613" s="38"/>
      <c r="Y613" s="38">
        <v>0</v>
      </c>
      <c r="Z613" s="38"/>
      <c r="AA613" s="38">
        <v>27</v>
      </c>
      <c r="AB613" s="38" t="s">
        <v>5614</v>
      </c>
      <c r="AC613" s="60" t="s">
        <v>5472</v>
      </c>
    </row>
    <row r="614" spans="1:29" ht="15.75" thickBot="1" x14ac:dyDescent="0.3">
      <c r="A614" s="57" t="s">
        <v>3098</v>
      </c>
      <c r="B614" s="35" t="s">
        <v>5473</v>
      </c>
      <c r="C614" s="35" t="s">
        <v>5468</v>
      </c>
      <c r="D614" s="35" t="s">
        <v>6480</v>
      </c>
      <c r="E614" s="35" t="s">
        <v>6501</v>
      </c>
      <c r="F614" s="35"/>
      <c r="G614" s="36">
        <v>43853.368750000001</v>
      </c>
      <c r="H614" s="37">
        <v>43854</v>
      </c>
      <c r="I614" s="35"/>
      <c r="J614" s="35" t="s">
        <v>34</v>
      </c>
      <c r="K614" s="35" t="s">
        <v>6502</v>
      </c>
      <c r="L614" s="35" t="s">
        <v>5461</v>
      </c>
      <c r="M614" s="35"/>
      <c r="N614" s="35" t="s">
        <v>5765</v>
      </c>
      <c r="O614" s="35"/>
      <c r="P614" s="35"/>
      <c r="Q614" s="35"/>
      <c r="R614" s="35"/>
      <c r="S614" s="35"/>
      <c r="T614" s="36">
        <v>43853.761111111111</v>
      </c>
      <c r="U614" s="35"/>
      <c r="V614" s="35">
        <v>0</v>
      </c>
      <c r="W614" s="35"/>
      <c r="X614" s="35"/>
      <c r="Y614" s="35">
        <v>0</v>
      </c>
      <c r="Z614" s="35"/>
      <c r="AA614" s="35">
        <v>565</v>
      </c>
      <c r="AB614" s="35" t="s">
        <v>6503</v>
      </c>
      <c r="AC614" s="59" t="s">
        <v>5472</v>
      </c>
    </row>
    <row r="615" spans="1:29" ht="15.75" thickBot="1" x14ac:dyDescent="0.3">
      <c r="A615" s="58" t="s">
        <v>536</v>
      </c>
      <c r="B615" s="38" t="s">
        <v>5473</v>
      </c>
      <c r="C615" s="38" t="s">
        <v>5468</v>
      </c>
      <c r="D615" s="38" t="s">
        <v>6480</v>
      </c>
      <c r="E615" s="38" t="s">
        <v>6504</v>
      </c>
      <c r="F615" s="38"/>
      <c r="G615" s="39">
        <v>43838.629166666666</v>
      </c>
      <c r="H615" s="40">
        <v>43838</v>
      </c>
      <c r="I615" s="38"/>
      <c r="J615" s="38" t="s">
        <v>34</v>
      </c>
      <c r="K615" s="38" t="s">
        <v>6505</v>
      </c>
      <c r="L615" s="38" t="s">
        <v>5461</v>
      </c>
      <c r="M615" s="38"/>
      <c r="N615" s="38" t="s">
        <v>5765</v>
      </c>
      <c r="O615" s="38"/>
      <c r="P615" s="38"/>
      <c r="Q615" s="38"/>
      <c r="R615" s="38"/>
      <c r="S615" s="38"/>
      <c r="T615" s="39">
        <v>43838.677083333336</v>
      </c>
      <c r="U615" s="38"/>
      <c r="V615" s="38">
        <v>0</v>
      </c>
      <c r="W615" s="38"/>
      <c r="X615" s="38">
        <v>69</v>
      </c>
      <c r="Y615" s="38" t="s">
        <v>5861</v>
      </c>
      <c r="Z615" s="38" t="s">
        <v>5573</v>
      </c>
      <c r="AA615" s="38"/>
      <c r="AB615" s="38">
        <v>0</v>
      </c>
      <c r="AC615" s="60"/>
    </row>
    <row r="616" spans="1:29" ht="15.75" thickBot="1" x14ac:dyDescent="0.3">
      <c r="A616" s="57" t="s">
        <v>2688</v>
      </c>
      <c r="B616" s="35" t="s">
        <v>5473</v>
      </c>
      <c r="C616" s="35" t="s">
        <v>5468</v>
      </c>
      <c r="D616" s="35" t="s">
        <v>6480</v>
      </c>
      <c r="E616" s="35" t="s">
        <v>6504</v>
      </c>
      <c r="F616" s="35"/>
      <c r="G616" s="36">
        <v>43851.37222222222</v>
      </c>
      <c r="H616" s="37">
        <v>43852</v>
      </c>
      <c r="I616" s="35"/>
      <c r="J616" s="35" t="s">
        <v>34</v>
      </c>
      <c r="K616" s="35" t="s">
        <v>6505</v>
      </c>
      <c r="L616" s="35" t="s">
        <v>5461</v>
      </c>
      <c r="M616" s="35"/>
      <c r="N616" s="35" t="s">
        <v>5765</v>
      </c>
      <c r="O616" s="35"/>
      <c r="P616" s="35"/>
      <c r="Q616" s="35"/>
      <c r="R616" s="35"/>
      <c r="S616" s="35"/>
      <c r="T616" s="36">
        <v>43852.339583333334</v>
      </c>
      <c r="U616" s="35"/>
      <c r="V616" s="35">
        <v>0</v>
      </c>
      <c r="W616" s="35"/>
      <c r="X616" s="35"/>
      <c r="Y616" s="35">
        <v>0</v>
      </c>
      <c r="Z616" s="35"/>
      <c r="AA616" s="35">
        <v>1393</v>
      </c>
      <c r="AB616" s="35" t="s">
        <v>6506</v>
      </c>
      <c r="AC616" s="59" t="s">
        <v>5472</v>
      </c>
    </row>
    <row r="617" spans="1:29" ht="15.75" thickBot="1" x14ac:dyDescent="0.3">
      <c r="A617" s="58" t="s">
        <v>3547</v>
      </c>
      <c r="B617" s="38" t="s">
        <v>5473</v>
      </c>
      <c r="C617" s="38" t="s">
        <v>5468</v>
      </c>
      <c r="D617" s="38" t="s">
        <v>6480</v>
      </c>
      <c r="E617" s="38" t="s">
        <v>6504</v>
      </c>
      <c r="F617" s="38"/>
      <c r="G617" s="39">
        <v>43857.422222222223</v>
      </c>
      <c r="H617" s="40">
        <v>43857</v>
      </c>
      <c r="I617" s="38"/>
      <c r="J617" s="38" t="s">
        <v>34</v>
      </c>
      <c r="K617" s="38" t="s">
        <v>6505</v>
      </c>
      <c r="L617" s="38" t="s">
        <v>5461</v>
      </c>
      <c r="M617" s="38"/>
      <c r="N617" s="38" t="s">
        <v>5765</v>
      </c>
      <c r="O617" s="38"/>
      <c r="P617" s="38"/>
      <c r="Q617" s="38"/>
      <c r="R617" s="38"/>
      <c r="S617" s="38"/>
      <c r="T617" s="39">
        <v>43857.44027777778</v>
      </c>
      <c r="U617" s="38"/>
      <c r="V617" s="38">
        <v>0</v>
      </c>
      <c r="W617" s="38"/>
      <c r="X617" s="38"/>
      <c r="Y617" s="38">
        <v>0</v>
      </c>
      <c r="Z617" s="38"/>
      <c r="AA617" s="38">
        <v>26</v>
      </c>
      <c r="AB617" s="38" t="s">
        <v>5487</v>
      </c>
      <c r="AC617" s="60" t="s">
        <v>5485</v>
      </c>
    </row>
    <row r="618" spans="1:29" ht="15.75" thickBot="1" x14ac:dyDescent="0.3">
      <c r="A618" s="57" t="s">
        <v>3762</v>
      </c>
      <c r="B618" s="35" t="s">
        <v>5473</v>
      </c>
      <c r="C618" s="35" t="s">
        <v>5468</v>
      </c>
      <c r="D618" s="35" t="s">
        <v>6480</v>
      </c>
      <c r="E618" s="35" t="s">
        <v>6504</v>
      </c>
      <c r="F618" s="35"/>
      <c r="G618" s="36">
        <v>43858.369444444441</v>
      </c>
      <c r="H618" s="37">
        <v>43858</v>
      </c>
      <c r="I618" s="35"/>
      <c r="J618" s="35" t="s">
        <v>34</v>
      </c>
      <c r="K618" s="35" t="s">
        <v>6505</v>
      </c>
      <c r="L618" s="35" t="s">
        <v>5461</v>
      </c>
      <c r="M618" s="35"/>
      <c r="N618" s="35" t="s">
        <v>5765</v>
      </c>
      <c r="O618" s="35"/>
      <c r="P618" s="35"/>
      <c r="Q618" s="35"/>
      <c r="R618" s="35"/>
      <c r="S618" s="35"/>
      <c r="T618" s="36">
        <v>43858.538194444445</v>
      </c>
      <c r="U618" s="35"/>
      <c r="V618" s="35">
        <v>0</v>
      </c>
      <c r="W618" s="35"/>
      <c r="X618" s="35"/>
      <c r="Y618" s="35">
        <v>0</v>
      </c>
      <c r="Z618" s="35"/>
      <c r="AA618" s="35">
        <v>243</v>
      </c>
      <c r="AB618" s="35" t="s">
        <v>6507</v>
      </c>
      <c r="AC618" s="59" t="s">
        <v>5485</v>
      </c>
    </row>
    <row r="619" spans="1:29" ht="15.75" thickBot="1" x14ac:dyDescent="0.3">
      <c r="A619" s="58" t="s">
        <v>3687</v>
      </c>
      <c r="B619" s="38" t="s">
        <v>5473</v>
      </c>
      <c r="C619" s="38" t="s">
        <v>5468</v>
      </c>
      <c r="D619" s="38" t="s">
        <v>6480</v>
      </c>
      <c r="E619" s="38" t="s">
        <v>6504</v>
      </c>
      <c r="F619" s="38"/>
      <c r="G619" s="39">
        <v>43858.369444444441</v>
      </c>
      <c r="H619" s="40">
        <v>43859</v>
      </c>
      <c r="I619" s="38"/>
      <c r="J619" s="38" t="s">
        <v>34</v>
      </c>
      <c r="K619" s="38" t="s">
        <v>6505</v>
      </c>
      <c r="L619" s="38" t="s">
        <v>5461</v>
      </c>
      <c r="M619" s="38"/>
      <c r="N619" s="38" t="s">
        <v>5765</v>
      </c>
      <c r="O619" s="38"/>
      <c r="P619" s="38"/>
      <c r="Q619" s="38"/>
      <c r="R619" s="38"/>
      <c r="S619" s="38"/>
      <c r="T619" s="39">
        <v>43859.342361111114</v>
      </c>
      <c r="U619" s="38"/>
      <c r="V619" s="38">
        <v>0</v>
      </c>
      <c r="W619" s="38"/>
      <c r="X619" s="38">
        <v>1063</v>
      </c>
      <c r="Y619" s="38" t="s">
        <v>6508</v>
      </c>
      <c r="Z619" s="38" t="s">
        <v>5482</v>
      </c>
      <c r="AA619" s="38">
        <v>338</v>
      </c>
      <c r="AB619" s="38" t="s">
        <v>6509</v>
      </c>
      <c r="AC619" s="60" t="s">
        <v>5485</v>
      </c>
    </row>
    <row r="620" spans="1:29" ht="15.75" thickBot="1" x14ac:dyDescent="0.3">
      <c r="A620" s="57" t="s">
        <v>1414</v>
      </c>
      <c r="B620" s="35" t="s">
        <v>5473</v>
      </c>
      <c r="C620" s="35" t="s">
        <v>5468</v>
      </c>
      <c r="D620" s="35" t="s">
        <v>6480</v>
      </c>
      <c r="E620" s="35" t="s">
        <v>6510</v>
      </c>
      <c r="F620" s="35"/>
      <c r="G620" s="36">
        <v>43844.678472222222</v>
      </c>
      <c r="H620" s="37">
        <v>43845</v>
      </c>
      <c r="I620" s="35"/>
      <c r="J620" s="35" t="s">
        <v>34</v>
      </c>
      <c r="K620" s="35" t="s">
        <v>6511</v>
      </c>
      <c r="L620" s="35" t="s">
        <v>5461</v>
      </c>
      <c r="M620" s="35"/>
      <c r="N620" s="35" t="s">
        <v>5747</v>
      </c>
      <c r="O620" s="35"/>
      <c r="P620" s="35"/>
      <c r="Q620" s="35"/>
      <c r="R620" s="35"/>
      <c r="S620" s="35"/>
      <c r="T620" s="36">
        <v>43845.402777777781</v>
      </c>
      <c r="U620" s="35"/>
      <c r="V620" s="35">
        <v>0</v>
      </c>
      <c r="W620" s="35"/>
      <c r="X620" s="35"/>
      <c r="Y620" s="35">
        <v>0</v>
      </c>
      <c r="Z620" s="35"/>
      <c r="AA620" s="35">
        <v>1043</v>
      </c>
      <c r="AB620" s="35" t="s">
        <v>6512</v>
      </c>
      <c r="AC620" s="59" t="s">
        <v>5472</v>
      </c>
    </row>
    <row r="621" spans="1:29" ht="15.75" thickBot="1" x14ac:dyDescent="0.3">
      <c r="A621" s="58" t="s">
        <v>2117</v>
      </c>
      <c r="B621" s="38" t="s">
        <v>5473</v>
      </c>
      <c r="C621" s="38" t="s">
        <v>5468</v>
      </c>
      <c r="D621" s="38" t="s">
        <v>6480</v>
      </c>
      <c r="E621" s="38" t="s">
        <v>6510</v>
      </c>
      <c r="F621" s="38"/>
      <c r="G621" s="39">
        <v>43847.338194444441</v>
      </c>
      <c r="H621" s="40">
        <v>43847</v>
      </c>
      <c r="I621" s="38"/>
      <c r="J621" s="38" t="s">
        <v>34</v>
      </c>
      <c r="K621" s="38" t="s">
        <v>6511</v>
      </c>
      <c r="L621" s="38" t="s">
        <v>5461</v>
      </c>
      <c r="M621" s="38"/>
      <c r="N621" s="38" t="s">
        <v>5747</v>
      </c>
      <c r="O621" s="38"/>
      <c r="P621" s="38"/>
      <c r="Q621" s="38"/>
      <c r="R621" s="38"/>
      <c r="S621" s="38"/>
      <c r="T621" s="39">
        <v>43847.340277777781</v>
      </c>
      <c r="U621" s="38"/>
      <c r="V621" s="38">
        <v>0</v>
      </c>
      <c r="W621" s="38"/>
      <c r="X621" s="38">
        <v>3</v>
      </c>
      <c r="Y621" s="41">
        <v>694444444.44444001</v>
      </c>
      <c r="Z621" s="38" t="s">
        <v>5573</v>
      </c>
      <c r="AA621" s="38"/>
      <c r="AB621" s="38">
        <v>0</v>
      </c>
      <c r="AC621" s="60"/>
    </row>
    <row r="622" spans="1:29" ht="15.75" thickBot="1" x14ac:dyDescent="0.3">
      <c r="A622" s="57" t="s">
        <v>6513</v>
      </c>
      <c r="B622" s="35" t="s">
        <v>5473</v>
      </c>
      <c r="C622" s="35" t="s">
        <v>5468</v>
      </c>
      <c r="D622" s="35" t="s">
        <v>6480</v>
      </c>
      <c r="E622" s="35" t="s">
        <v>6510</v>
      </c>
      <c r="F622" s="35"/>
      <c r="G622" s="36">
        <v>43851.683333333334</v>
      </c>
      <c r="H622" s="37">
        <v>43851</v>
      </c>
      <c r="I622" s="35"/>
      <c r="J622" s="35" t="s">
        <v>34</v>
      </c>
      <c r="K622" s="35" t="s">
        <v>6511</v>
      </c>
      <c r="L622" s="35" t="s">
        <v>5461</v>
      </c>
      <c r="M622" s="35"/>
      <c r="N622" s="35" t="s">
        <v>5747</v>
      </c>
      <c r="O622" s="35"/>
      <c r="P622" s="35"/>
      <c r="Q622" s="35"/>
      <c r="R622" s="35"/>
      <c r="S622" s="35"/>
      <c r="T622" s="36">
        <v>43851.684027777781</v>
      </c>
      <c r="U622" s="35"/>
      <c r="V622" s="35">
        <v>0</v>
      </c>
      <c r="W622" s="35"/>
      <c r="X622" s="35"/>
      <c r="Y622" s="35">
        <v>0</v>
      </c>
      <c r="Z622" s="35"/>
      <c r="AA622" s="35">
        <v>1</v>
      </c>
      <c r="AB622" s="43">
        <v>231481481.48148</v>
      </c>
      <c r="AC622" s="59" t="s">
        <v>5485</v>
      </c>
    </row>
    <row r="623" spans="1:29" ht="15.75" thickBot="1" x14ac:dyDescent="0.3">
      <c r="A623" s="58" t="s">
        <v>3071</v>
      </c>
      <c r="B623" s="38" t="s">
        <v>5473</v>
      </c>
      <c r="C623" s="38" t="s">
        <v>5468</v>
      </c>
      <c r="D623" s="38" t="s">
        <v>6480</v>
      </c>
      <c r="E623" s="38" t="s">
        <v>6510</v>
      </c>
      <c r="F623" s="38"/>
      <c r="G623" s="39">
        <v>43852.675694444442</v>
      </c>
      <c r="H623" s="40">
        <v>43853</v>
      </c>
      <c r="I623" s="38"/>
      <c r="J623" s="38" t="s">
        <v>34</v>
      </c>
      <c r="K623" s="38" t="s">
        <v>6511</v>
      </c>
      <c r="L623" s="38" t="s">
        <v>5461</v>
      </c>
      <c r="M623" s="38"/>
      <c r="N623" s="38" t="s">
        <v>5747</v>
      </c>
      <c r="O623" s="38"/>
      <c r="P623" s="38"/>
      <c r="Q623" s="38"/>
      <c r="R623" s="38"/>
      <c r="S623" s="38"/>
      <c r="T623" s="39">
        <v>43853.334722222222</v>
      </c>
      <c r="U623" s="38"/>
      <c r="V623" s="38">
        <v>0</v>
      </c>
      <c r="W623" s="38"/>
      <c r="X623" s="38">
        <v>848</v>
      </c>
      <c r="Y623" s="38" t="s">
        <v>6014</v>
      </c>
      <c r="Z623" s="38" t="s">
        <v>5467</v>
      </c>
      <c r="AA623" s="38">
        <v>101</v>
      </c>
      <c r="AB623" s="38" t="s">
        <v>6514</v>
      </c>
      <c r="AC623" s="60" t="s">
        <v>5485</v>
      </c>
    </row>
    <row r="624" spans="1:29" ht="15.75" thickBot="1" x14ac:dyDescent="0.3">
      <c r="A624" s="57" t="s">
        <v>3452</v>
      </c>
      <c r="B624" s="35" t="s">
        <v>5473</v>
      </c>
      <c r="C624" s="35" t="s">
        <v>5468</v>
      </c>
      <c r="D624" s="35" t="s">
        <v>6480</v>
      </c>
      <c r="E624" s="35" t="s">
        <v>6510</v>
      </c>
      <c r="F624" s="35"/>
      <c r="G624" s="36">
        <v>43854.683333333334</v>
      </c>
      <c r="H624" s="37">
        <v>43854</v>
      </c>
      <c r="I624" s="35"/>
      <c r="J624" s="35" t="s">
        <v>34</v>
      </c>
      <c r="K624" s="35" t="s">
        <v>6511</v>
      </c>
      <c r="L624" s="35" t="s">
        <v>5461</v>
      </c>
      <c r="M624" s="35"/>
      <c r="N624" s="35" t="s">
        <v>5747</v>
      </c>
      <c r="O624" s="35"/>
      <c r="P624" s="35"/>
      <c r="Q624" s="35"/>
      <c r="R624" s="35"/>
      <c r="S624" s="35"/>
      <c r="T624" s="36">
        <v>43854.683333333334</v>
      </c>
      <c r="U624" s="35"/>
      <c r="V624" s="35">
        <v>0</v>
      </c>
      <c r="W624" s="35"/>
      <c r="X624" s="35"/>
      <c r="Y624" s="35">
        <v>0</v>
      </c>
      <c r="Z624" s="35"/>
      <c r="AA624" s="35">
        <v>0</v>
      </c>
      <c r="AB624" s="35">
        <v>0</v>
      </c>
      <c r="AC624" s="59" t="s">
        <v>5485</v>
      </c>
    </row>
    <row r="625" spans="1:29" ht="15.75" thickBot="1" x14ac:dyDescent="0.3">
      <c r="A625" s="58" t="s">
        <v>3637</v>
      </c>
      <c r="B625" s="38" t="s">
        <v>5473</v>
      </c>
      <c r="C625" s="38" t="s">
        <v>5468</v>
      </c>
      <c r="D625" s="38" t="s">
        <v>6480</v>
      </c>
      <c r="E625" s="38" t="s">
        <v>6510</v>
      </c>
      <c r="F625" s="38"/>
      <c r="G625" s="39">
        <v>43857.677777777775</v>
      </c>
      <c r="H625" s="40">
        <v>43858</v>
      </c>
      <c r="I625" s="38"/>
      <c r="J625" s="38" t="s">
        <v>34</v>
      </c>
      <c r="K625" s="38" t="s">
        <v>6511</v>
      </c>
      <c r="L625" s="38" t="s">
        <v>5461</v>
      </c>
      <c r="M625" s="38"/>
      <c r="N625" s="38" t="s">
        <v>5747</v>
      </c>
      <c r="O625" s="38"/>
      <c r="P625" s="38"/>
      <c r="Q625" s="38"/>
      <c r="R625" s="38"/>
      <c r="S625" s="38"/>
      <c r="T625" s="39">
        <v>43858.343055555553</v>
      </c>
      <c r="U625" s="38"/>
      <c r="V625" s="38">
        <v>0</v>
      </c>
      <c r="W625" s="38"/>
      <c r="X625" s="38">
        <v>888</v>
      </c>
      <c r="Y625" s="38" t="s">
        <v>6515</v>
      </c>
      <c r="Z625" s="38" t="s">
        <v>5482</v>
      </c>
      <c r="AA625" s="38">
        <v>70</v>
      </c>
      <c r="AB625" s="38" t="s">
        <v>5680</v>
      </c>
      <c r="AC625" s="60" t="s">
        <v>5485</v>
      </c>
    </row>
    <row r="626" spans="1:29" ht="15.75" thickBot="1" x14ac:dyDescent="0.3">
      <c r="A626" s="57" t="s">
        <v>2976</v>
      </c>
      <c r="B626" s="35" t="s">
        <v>5473</v>
      </c>
      <c r="C626" s="35" t="s">
        <v>5468</v>
      </c>
      <c r="D626" s="35" t="s">
        <v>6480</v>
      </c>
      <c r="E626" s="35" t="s">
        <v>6516</v>
      </c>
      <c r="F626" s="35"/>
      <c r="G626" s="36">
        <v>43852.552777777775</v>
      </c>
      <c r="H626" s="37">
        <v>43852</v>
      </c>
      <c r="I626" s="35"/>
      <c r="J626" s="35" t="s">
        <v>34</v>
      </c>
      <c r="K626" s="35" t="s">
        <v>6517</v>
      </c>
      <c r="L626" s="35" t="s">
        <v>5461</v>
      </c>
      <c r="M626" s="35"/>
      <c r="N626" s="35" t="s">
        <v>5789</v>
      </c>
      <c r="O626" s="35"/>
      <c r="P626" s="35"/>
      <c r="Q626" s="35"/>
      <c r="R626" s="35"/>
      <c r="S626" s="35"/>
      <c r="T626" s="36">
        <v>43852.640277777777</v>
      </c>
      <c r="U626" s="35"/>
      <c r="V626" s="35">
        <v>0</v>
      </c>
      <c r="W626" s="35"/>
      <c r="X626" s="35"/>
      <c r="Y626" s="35">
        <v>0</v>
      </c>
      <c r="Z626" s="35"/>
      <c r="AA626" s="35">
        <v>126</v>
      </c>
      <c r="AB626" s="35" t="s">
        <v>6010</v>
      </c>
      <c r="AC626" s="59" t="s">
        <v>5472</v>
      </c>
    </row>
    <row r="627" spans="1:29" ht="15.75" thickBot="1" x14ac:dyDescent="0.3">
      <c r="A627" s="58" t="s">
        <v>41</v>
      </c>
      <c r="B627" s="38" t="s">
        <v>5473</v>
      </c>
      <c r="C627" s="38" t="s">
        <v>5468</v>
      </c>
      <c r="D627" s="38" t="s">
        <v>6480</v>
      </c>
      <c r="E627" s="38" t="s">
        <v>5799</v>
      </c>
      <c r="F627" s="38"/>
      <c r="G627" s="39">
        <v>43801.373611111114</v>
      </c>
      <c r="H627" s="40">
        <v>43832</v>
      </c>
      <c r="I627" s="38"/>
      <c r="J627" s="38" t="s">
        <v>34</v>
      </c>
      <c r="K627" s="38" t="s">
        <v>6518</v>
      </c>
      <c r="L627" s="38" t="s">
        <v>6519</v>
      </c>
      <c r="M627" s="38"/>
      <c r="N627" s="38" t="s">
        <v>5765</v>
      </c>
      <c r="O627" s="38"/>
      <c r="P627" s="38"/>
      <c r="Q627" s="38"/>
      <c r="R627" s="38"/>
      <c r="S627" s="38"/>
      <c r="T627" s="39">
        <v>43832.347916666666</v>
      </c>
      <c r="U627" s="38"/>
      <c r="V627" s="38">
        <v>0</v>
      </c>
      <c r="W627" s="38"/>
      <c r="X627" s="38">
        <v>44603</v>
      </c>
      <c r="Y627" s="44">
        <v>10324768518519</v>
      </c>
      <c r="Z627" s="38" t="s">
        <v>5849</v>
      </c>
      <c r="AA627" s="38"/>
      <c r="AB627" s="38">
        <v>0</v>
      </c>
      <c r="AC627" s="60"/>
    </row>
    <row r="628" spans="1:29" ht="15.75" thickBot="1" x14ac:dyDescent="0.3">
      <c r="A628" s="57" t="s">
        <v>1306</v>
      </c>
      <c r="B628" s="35" t="s">
        <v>5473</v>
      </c>
      <c r="C628" s="35" t="s">
        <v>5468</v>
      </c>
      <c r="D628" s="35" t="s">
        <v>6480</v>
      </c>
      <c r="E628" s="35" t="s">
        <v>6520</v>
      </c>
      <c r="F628" s="35"/>
      <c r="G628" s="36">
        <v>43844.57708333333</v>
      </c>
      <c r="H628" s="37">
        <v>43845</v>
      </c>
      <c r="I628" s="35"/>
      <c r="J628" s="35" t="s">
        <v>34</v>
      </c>
      <c r="K628" s="35" t="s">
        <v>6521</v>
      </c>
      <c r="L628" s="35" t="s">
        <v>5461</v>
      </c>
      <c r="M628" s="35"/>
      <c r="N628" s="35" t="s">
        <v>5765</v>
      </c>
      <c r="O628" s="35"/>
      <c r="P628" s="35"/>
      <c r="Q628" s="35"/>
      <c r="R628" s="35"/>
      <c r="S628" s="35"/>
      <c r="T628" s="36">
        <v>43845</v>
      </c>
      <c r="U628" s="35"/>
      <c r="V628" s="35">
        <v>0</v>
      </c>
      <c r="W628" s="35"/>
      <c r="X628" s="35"/>
      <c r="Y628" s="35">
        <v>0</v>
      </c>
      <c r="Z628" s="35"/>
      <c r="AA628" s="35">
        <v>609</v>
      </c>
      <c r="AB628" s="35" t="s">
        <v>6522</v>
      </c>
      <c r="AC628" s="59" t="s">
        <v>5472</v>
      </c>
    </row>
    <row r="629" spans="1:29" ht="15.75" thickBot="1" x14ac:dyDescent="0.3">
      <c r="A629" s="58" t="s">
        <v>2935</v>
      </c>
      <c r="B629" s="38" t="s">
        <v>5473</v>
      </c>
      <c r="C629" s="38" t="s">
        <v>5468</v>
      </c>
      <c r="D629" s="38" t="s">
        <v>6480</v>
      </c>
      <c r="E629" s="38" t="s">
        <v>6520</v>
      </c>
      <c r="F629" s="38"/>
      <c r="G629" s="39">
        <v>43852.441666666666</v>
      </c>
      <c r="H629" s="40">
        <v>43852</v>
      </c>
      <c r="I629" s="38"/>
      <c r="J629" s="38" t="s">
        <v>34</v>
      </c>
      <c r="K629" s="38" t="s">
        <v>6521</v>
      </c>
      <c r="L629" s="38" t="s">
        <v>5461</v>
      </c>
      <c r="M629" s="38"/>
      <c r="N629" s="38" t="s">
        <v>5765</v>
      </c>
      <c r="O629" s="38"/>
      <c r="P629" s="38"/>
      <c r="Q629" s="38"/>
      <c r="R629" s="38"/>
      <c r="S629" s="38"/>
      <c r="T629" s="39">
        <v>43852.445138888892</v>
      </c>
      <c r="U629" s="38"/>
      <c r="V629" s="38">
        <v>0</v>
      </c>
      <c r="W629" s="38"/>
      <c r="X629" s="38"/>
      <c r="Y629" s="38">
        <v>0</v>
      </c>
      <c r="Z629" s="38"/>
      <c r="AA629" s="38">
        <v>5</v>
      </c>
      <c r="AB629" s="38" t="s">
        <v>5566</v>
      </c>
      <c r="AC629" s="60" t="s">
        <v>5472</v>
      </c>
    </row>
    <row r="630" spans="1:29" ht="15.75" thickBot="1" x14ac:dyDescent="0.3">
      <c r="A630" s="57" t="s">
        <v>2320</v>
      </c>
      <c r="B630" s="35" t="s">
        <v>5473</v>
      </c>
      <c r="C630" s="35" t="s">
        <v>5468</v>
      </c>
      <c r="D630" s="35" t="s">
        <v>6480</v>
      </c>
      <c r="E630" s="35" t="s">
        <v>6523</v>
      </c>
      <c r="F630" s="35"/>
      <c r="G630" s="36">
        <v>43847.65</v>
      </c>
      <c r="H630" s="37">
        <v>43850</v>
      </c>
      <c r="I630" s="35"/>
      <c r="J630" s="35" t="s">
        <v>34</v>
      </c>
      <c r="K630" s="35" t="s">
        <v>6524</v>
      </c>
      <c r="L630" s="35" t="s">
        <v>5461</v>
      </c>
      <c r="M630" s="35"/>
      <c r="N630" s="35" t="s">
        <v>5765</v>
      </c>
      <c r="O630" s="35"/>
      <c r="P630" s="35"/>
      <c r="Q630" s="35"/>
      <c r="R630" s="35"/>
      <c r="S630" s="35"/>
      <c r="T630" s="36">
        <v>43850.335416666669</v>
      </c>
      <c r="U630" s="35"/>
      <c r="V630" s="35">
        <v>0</v>
      </c>
      <c r="W630" s="35"/>
      <c r="X630" s="35"/>
      <c r="Y630" s="35">
        <v>0</v>
      </c>
      <c r="Z630" s="35"/>
      <c r="AA630" s="35">
        <v>3867</v>
      </c>
      <c r="AB630" s="35" t="s">
        <v>6525</v>
      </c>
      <c r="AC630" s="59" t="s">
        <v>5472</v>
      </c>
    </row>
    <row r="631" spans="1:29" ht="15.75" thickBot="1" x14ac:dyDescent="0.3">
      <c r="A631" s="58" t="s">
        <v>3243</v>
      </c>
      <c r="B631" s="38" t="s">
        <v>5473</v>
      </c>
      <c r="C631" s="38" t="s">
        <v>5468</v>
      </c>
      <c r="D631" s="38" t="s">
        <v>6480</v>
      </c>
      <c r="E631" s="38" t="s">
        <v>6526</v>
      </c>
      <c r="F631" s="38"/>
      <c r="G631" s="39">
        <v>43853.592361111114</v>
      </c>
      <c r="H631" s="40">
        <v>43853</v>
      </c>
      <c r="I631" s="38"/>
      <c r="J631" s="38" t="s">
        <v>34</v>
      </c>
      <c r="K631" s="38" t="s">
        <v>6527</v>
      </c>
      <c r="L631" s="38" t="s">
        <v>5461</v>
      </c>
      <c r="M631" s="38"/>
      <c r="N631" s="38" t="s">
        <v>5765</v>
      </c>
      <c r="O631" s="38"/>
      <c r="P631" s="38"/>
      <c r="Q631" s="38"/>
      <c r="R631" s="38"/>
      <c r="S631" s="38"/>
      <c r="T631" s="39">
        <v>43853.681944444441</v>
      </c>
      <c r="U631" s="38"/>
      <c r="V631" s="38">
        <v>0</v>
      </c>
      <c r="W631" s="38"/>
      <c r="X631" s="38"/>
      <c r="Y631" s="38">
        <v>0</v>
      </c>
      <c r="Z631" s="38"/>
      <c r="AA631" s="38">
        <v>129</v>
      </c>
      <c r="AB631" s="38" t="s">
        <v>6528</v>
      </c>
      <c r="AC631" s="60" t="s">
        <v>5472</v>
      </c>
    </row>
    <row r="632" spans="1:29" ht="15.75" thickBot="1" x14ac:dyDescent="0.3">
      <c r="A632" s="57" t="s">
        <v>3329</v>
      </c>
      <c r="B632" s="35" t="s">
        <v>5473</v>
      </c>
      <c r="C632" s="35" t="s">
        <v>5468</v>
      </c>
      <c r="D632" s="35" t="s">
        <v>6480</v>
      </c>
      <c r="E632" s="35" t="s">
        <v>6526</v>
      </c>
      <c r="F632" s="35"/>
      <c r="G632" s="36">
        <v>43854.368750000001</v>
      </c>
      <c r="H632" s="37">
        <v>43854</v>
      </c>
      <c r="I632" s="35"/>
      <c r="J632" s="35" t="s">
        <v>34</v>
      </c>
      <c r="K632" s="35" t="s">
        <v>6527</v>
      </c>
      <c r="L632" s="35" t="s">
        <v>5461</v>
      </c>
      <c r="M632" s="35"/>
      <c r="N632" s="35" t="s">
        <v>5765</v>
      </c>
      <c r="O632" s="35"/>
      <c r="P632" s="35"/>
      <c r="Q632" s="35"/>
      <c r="R632" s="35"/>
      <c r="S632" s="35"/>
      <c r="T632" s="36">
        <v>43854.385416666664</v>
      </c>
      <c r="U632" s="35"/>
      <c r="V632" s="35">
        <v>0</v>
      </c>
      <c r="W632" s="35"/>
      <c r="X632" s="35"/>
      <c r="Y632" s="35">
        <v>0</v>
      </c>
      <c r="Z632" s="35"/>
      <c r="AA632" s="35">
        <v>24</v>
      </c>
      <c r="AB632" s="35" t="s">
        <v>5618</v>
      </c>
      <c r="AC632" s="59" t="s">
        <v>5485</v>
      </c>
    </row>
    <row r="633" spans="1:29" ht="15.75" thickBot="1" x14ac:dyDescent="0.3">
      <c r="A633" s="58" t="s">
        <v>613</v>
      </c>
      <c r="B633" s="38" t="s">
        <v>5473</v>
      </c>
      <c r="C633" s="38" t="s">
        <v>5468</v>
      </c>
      <c r="D633" s="38" t="s">
        <v>6480</v>
      </c>
      <c r="E633" s="38" t="s">
        <v>6529</v>
      </c>
      <c r="F633" s="38"/>
      <c r="G633" s="39">
        <v>43839.450694444444</v>
      </c>
      <c r="H633" s="40">
        <v>43839</v>
      </c>
      <c r="I633" s="38"/>
      <c r="J633" s="38" t="s">
        <v>34</v>
      </c>
      <c r="K633" s="38" t="s">
        <v>6530</v>
      </c>
      <c r="L633" s="38" t="s">
        <v>5461</v>
      </c>
      <c r="M633" s="38"/>
      <c r="N633" s="38" t="s">
        <v>5765</v>
      </c>
      <c r="O633" s="38"/>
      <c r="P633" s="38"/>
      <c r="Q633" s="38"/>
      <c r="R633" s="38"/>
      <c r="S633" s="38"/>
      <c r="T633" s="39">
        <v>43840.581944444442</v>
      </c>
      <c r="U633" s="38"/>
      <c r="V633" s="38">
        <v>0</v>
      </c>
      <c r="W633" s="38"/>
      <c r="X633" s="38">
        <v>1629</v>
      </c>
      <c r="Y633" s="38" t="s">
        <v>6531</v>
      </c>
      <c r="Z633" s="38" t="s">
        <v>5482</v>
      </c>
      <c r="AA633" s="38"/>
      <c r="AB633" s="38">
        <v>0</v>
      </c>
      <c r="AC633" s="60"/>
    </row>
    <row r="634" spans="1:29" ht="15.75" thickBot="1" x14ac:dyDescent="0.3">
      <c r="A634" s="57" t="s">
        <v>1251</v>
      </c>
      <c r="B634" s="35" t="s">
        <v>5473</v>
      </c>
      <c r="C634" s="35" t="s">
        <v>5468</v>
      </c>
      <c r="D634" s="35" t="s">
        <v>6480</v>
      </c>
      <c r="E634" s="35" t="s">
        <v>6529</v>
      </c>
      <c r="F634" s="35"/>
      <c r="G634" s="36">
        <v>43844.569444444445</v>
      </c>
      <c r="H634" s="37">
        <v>43845</v>
      </c>
      <c r="I634" s="35"/>
      <c r="J634" s="35" t="s">
        <v>34</v>
      </c>
      <c r="K634" s="35" t="s">
        <v>6530</v>
      </c>
      <c r="L634" s="35" t="s">
        <v>5461</v>
      </c>
      <c r="M634" s="35"/>
      <c r="N634" s="35" t="s">
        <v>5765</v>
      </c>
      <c r="O634" s="35"/>
      <c r="P634" s="35"/>
      <c r="Q634" s="35"/>
      <c r="R634" s="35"/>
      <c r="S634" s="35"/>
      <c r="T634" s="36">
        <v>43845</v>
      </c>
      <c r="U634" s="35"/>
      <c r="V634" s="35">
        <v>0</v>
      </c>
      <c r="W634" s="35"/>
      <c r="X634" s="35"/>
      <c r="Y634" s="35">
        <v>0</v>
      </c>
      <c r="Z634" s="35"/>
      <c r="AA634" s="35">
        <v>620</v>
      </c>
      <c r="AB634" s="35" t="s">
        <v>6532</v>
      </c>
      <c r="AC634" s="59" t="s">
        <v>5472</v>
      </c>
    </row>
    <row r="635" spans="1:29" ht="15.75" thickBot="1" x14ac:dyDescent="0.3">
      <c r="A635" s="58" t="s">
        <v>2930</v>
      </c>
      <c r="B635" s="38" t="s">
        <v>5473</v>
      </c>
      <c r="C635" s="38" t="s">
        <v>5468</v>
      </c>
      <c r="D635" s="38" t="s">
        <v>6480</v>
      </c>
      <c r="E635" s="38" t="s">
        <v>6529</v>
      </c>
      <c r="F635" s="38"/>
      <c r="G635" s="39">
        <v>43852.436111111114</v>
      </c>
      <c r="H635" s="40">
        <v>43852</v>
      </c>
      <c r="I635" s="38"/>
      <c r="J635" s="38" t="s">
        <v>34</v>
      </c>
      <c r="K635" s="38" t="s">
        <v>6530</v>
      </c>
      <c r="L635" s="38" t="s">
        <v>5461</v>
      </c>
      <c r="M635" s="38"/>
      <c r="N635" s="38" t="s">
        <v>5765</v>
      </c>
      <c r="O635" s="38"/>
      <c r="P635" s="38"/>
      <c r="Q635" s="38"/>
      <c r="R635" s="38"/>
      <c r="S635" s="38"/>
      <c r="T635" s="39">
        <v>43852.445138888892</v>
      </c>
      <c r="U635" s="38"/>
      <c r="V635" s="38">
        <v>0</v>
      </c>
      <c r="W635" s="38"/>
      <c r="X635" s="38"/>
      <c r="Y635" s="38">
        <v>0</v>
      </c>
      <c r="Z635" s="38"/>
      <c r="AA635" s="38">
        <v>13</v>
      </c>
      <c r="AB635" s="38" t="s">
        <v>5667</v>
      </c>
      <c r="AC635" s="60" t="s">
        <v>5472</v>
      </c>
    </row>
    <row r="636" spans="1:29" ht="15.75" thickBot="1" x14ac:dyDescent="0.3">
      <c r="A636" s="57" t="s">
        <v>3217</v>
      </c>
      <c r="B636" s="35" t="s">
        <v>5473</v>
      </c>
      <c r="C636" s="35" t="s">
        <v>5468</v>
      </c>
      <c r="D636" s="35" t="s">
        <v>6480</v>
      </c>
      <c r="E636" s="35" t="s">
        <v>6529</v>
      </c>
      <c r="F636" s="35"/>
      <c r="G636" s="36">
        <v>43853.554861111108</v>
      </c>
      <c r="H636" s="37">
        <v>43853</v>
      </c>
      <c r="I636" s="35"/>
      <c r="J636" s="35" t="s">
        <v>34</v>
      </c>
      <c r="K636" s="35" t="s">
        <v>6530</v>
      </c>
      <c r="L636" s="35" t="s">
        <v>5461</v>
      </c>
      <c r="M636" s="35"/>
      <c r="N636" s="35" t="s">
        <v>5765</v>
      </c>
      <c r="O636" s="35"/>
      <c r="P636" s="35"/>
      <c r="Q636" s="35"/>
      <c r="R636" s="35"/>
      <c r="S636" s="35"/>
      <c r="T636" s="36">
        <v>43853.618055555555</v>
      </c>
      <c r="U636" s="35"/>
      <c r="V636" s="35">
        <v>0</v>
      </c>
      <c r="W636" s="35"/>
      <c r="X636" s="35"/>
      <c r="Y636" s="35">
        <v>0</v>
      </c>
      <c r="Z636" s="35"/>
      <c r="AA636" s="35">
        <v>91</v>
      </c>
      <c r="AB636" s="35" t="s">
        <v>5895</v>
      </c>
      <c r="AC636" s="59" t="s">
        <v>5472</v>
      </c>
    </row>
    <row r="637" spans="1:29" ht="15.75" thickBot="1" x14ac:dyDescent="0.3">
      <c r="A637" s="58" t="s">
        <v>1126</v>
      </c>
      <c r="B637" s="38" t="s">
        <v>5473</v>
      </c>
      <c r="C637" s="38" t="s">
        <v>5767</v>
      </c>
      <c r="D637" s="38" t="s">
        <v>6480</v>
      </c>
      <c r="E637" s="38" t="s">
        <v>6533</v>
      </c>
      <c r="F637" s="38"/>
      <c r="G637" s="39">
        <v>43844.40902777778</v>
      </c>
      <c r="H637" s="40">
        <v>43844</v>
      </c>
      <c r="I637" s="38"/>
      <c r="J637" s="38" t="s">
        <v>34</v>
      </c>
      <c r="K637" s="38" t="s">
        <v>6534</v>
      </c>
      <c r="L637" s="38" t="s">
        <v>5461</v>
      </c>
      <c r="M637" s="38"/>
      <c r="N637" s="38" t="s">
        <v>5477</v>
      </c>
      <c r="O637" s="38"/>
      <c r="P637" s="38"/>
      <c r="Q637" s="38"/>
      <c r="R637" s="38"/>
      <c r="S637" s="38"/>
      <c r="T637" s="39">
        <v>43844.574999999997</v>
      </c>
      <c r="U637" s="38"/>
      <c r="V637" s="38">
        <v>0</v>
      </c>
      <c r="W637" s="38"/>
      <c r="X637" s="38"/>
      <c r="Y637" s="38">
        <v>0</v>
      </c>
      <c r="Z637" s="38"/>
      <c r="AA637" s="38">
        <v>239</v>
      </c>
      <c r="AB637" s="38" t="s">
        <v>5579</v>
      </c>
      <c r="AC637" s="60" t="s">
        <v>5472</v>
      </c>
    </row>
    <row r="638" spans="1:29" ht="15.75" thickBot="1" x14ac:dyDescent="0.3">
      <c r="A638" s="57" t="s">
        <v>56</v>
      </c>
      <c r="B638" s="35" t="s">
        <v>5456</v>
      </c>
      <c r="C638" s="35" t="s">
        <v>5468</v>
      </c>
      <c r="D638" s="35" t="s">
        <v>6480</v>
      </c>
      <c r="E638" s="35" t="s">
        <v>6535</v>
      </c>
      <c r="F638" s="35"/>
      <c r="G638" s="36">
        <v>43826.361111111109</v>
      </c>
      <c r="H638" s="37">
        <v>43837</v>
      </c>
      <c r="I638" s="35"/>
      <c r="J638" s="35" t="s">
        <v>34</v>
      </c>
      <c r="K638" s="35" t="s">
        <v>6530</v>
      </c>
      <c r="L638" s="35" t="s">
        <v>5461</v>
      </c>
      <c r="M638" s="35"/>
      <c r="N638" s="35" t="s">
        <v>5462</v>
      </c>
      <c r="O638" s="35"/>
      <c r="P638" s="35"/>
      <c r="Q638" s="35"/>
      <c r="R638" s="35"/>
      <c r="S638" s="35"/>
      <c r="T638" s="36">
        <v>43837.375</v>
      </c>
      <c r="U638" s="35"/>
      <c r="V638" s="35">
        <v>0</v>
      </c>
      <c r="W638" s="35"/>
      <c r="X638" s="35">
        <v>15860</v>
      </c>
      <c r="Y638" s="35" t="s">
        <v>6536</v>
      </c>
      <c r="Z638" s="35" t="s">
        <v>5482</v>
      </c>
      <c r="AA638" s="35"/>
      <c r="AB638" s="35">
        <v>0</v>
      </c>
      <c r="AC638" s="59"/>
    </row>
    <row r="639" spans="1:29" ht="15.75" thickBot="1" x14ac:dyDescent="0.3">
      <c r="A639" s="58" t="s">
        <v>444</v>
      </c>
      <c r="B639" s="38" t="s">
        <v>5456</v>
      </c>
      <c r="C639" s="38" t="s">
        <v>5468</v>
      </c>
      <c r="D639" s="38" t="s">
        <v>6480</v>
      </c>
      <c r="E639" s="38" t="s">
        <v>6535</v>
      </c>
      <c r="F639" s="38"/>
      <c r="G639" s="39">
        <v>43837.713888888888</v>
      </c>
      <c r="H639" s="40">
        <v>43837</v>
      </c>
      <c r="I639" s="38"/>
      <c r="J639" s="38" t="s">
        <v>34</v>
      </c>
      <c r="K639" s="38" t="s">
        <v>6530</v>
      </c>
      <c r="L639" s="38" t="s">
        <v>5461</v>
      </c>
      <c r="M639" s="38"/>
      <c r="N639" s="38" t="s">
        <v>5462</v>
      </c>
      <c r="O639" s="38"/>
      <c r="P639" s="38"/>
      <c r="Q639" s="38"/>
      <c r="R639" s="38"/>
      <c r="S639" s="38"/>
      <c r="T639" s="39">
        <v>43837.745138888888</v>
      </c>
      <c r="U639" s="38"/>
      <c r="V639" s="38">
        <v>0</v>
      </c>
      <c r="W639" s="38"/>
      <c r="X639" s="38">
        <v>45</v>
      </c>
      <c r="Y639" s="38" t="s">
        <v>6537</v>
      </c>
      <c r="Z639" s="38" t="s">
        <v>5482</v>
      </c>
      <c r="AA639" s="38"/>
      <c r="AB639" s="38">
        <v>0</v>
      </c>
      <c r="AC639" s="60"/>
    </row>
    <row r="640" spans="1:29" ht="15.75" thickBot="1" x14ac:dyDescent="0.3">
      <c r="A640" s="57" t="s">
        <v>574</v>
      </c>
      <c r="B640" s="35" t="s">
        <v>5456</v>
      </c>
      <c r="C640" s="35" t="s">
        <v>5468</v>
      </c>
      <c r="D640" s="35" t="s">
        <v>6480</v>
      </c>
      <c r="E640" s="35" t="s">
        <v>6535</v>
      </c>
      <c r="F640" s="35"/>
      <c r="G640" s="36">
        <v>43839.381249999999</v>
      </c>
      <c r="H640" s="37">
        <v>43839</v>
      </c>
      <c r="I640" s="35"/>
      <c r="J640" s="35" t="s">
        <v>34</v>
      </c>
      <c r="K640" s="35" t="s">
        <v>6530</v>
      </c>
      <c r="L640" s="35" t="s">
        <v>5461</v>
      </c>
      <c r="M640" s="35"/>
      <c r="N640" s="35" t="s">
        <v>5462</v>
      </c>
      <c r="O640" s="35"/>
      <c r="P640" s="35"/>
      <c r="Q640" s="35"/>
      <c r="R640" s="35"/>
      <c r="S640" s="35"/>
      <c r="T640" s="36">
        <v>43839.390277777777</v>
      </c>
      <c r="U640" s="35"/>
      <c r="V640" s="35">
        <v>0</v>
      </c>
      <c r="W640" s="35"/>
      <c r="X640" s="35">
        <v>13</v>
      </c>
      <c r="Y640" s="35" t="s">
        <v>5667</v>
      </c>
      <c r="Z640" s="35" t="s">
        <v>5482</v>
      </c>
      <c r="AA640" s="35"/>
      <c r="AB640" s="35">
        <v>0</v>
      </c>
      <c r="AC640" s="59"/>
    </row>
    <row r="641" spans="1:29" ht="15.75" thickBot="1" x14ac:dyDescent="0.3">
      <c r="A641" s="58" t="s">
        <v>697</v>
      </c>
      <c r="B641" s="38" t="s">
        <v>5456</v>
      </c>
      <c r="C641" s="38" t="s">
        <v>5468</v>
      </c>
      <c r="D641" s="38" t="s">
        <v>6480</v>
      </c>
      <c r="E641" s="38" t="s">
        <v>6535</v>
      </c>
      <c r="F641" s="38"/>
      <c r="G641" s="39">
        <v>43840.381944444445</v>
      </c>
      <c r="H641" s="40">
        <v>43840</v>
      </c>
      <c r="I641" s="38"/>
      <c r="J641" s="38" t="s">
        <v>34</v>
      </c>
      <c r="K641" s="38" t="s">
        <v>6530</v>
      </c>
      <c r="L641" s="38" t="s">
        <v>5461</v>
      </c>
      <c r="M641" s="38"/>
      <c r="N641" s="38" t="s">
        <v>5462</v>
      </c>
      <c r="O641" s="38"/>
      <c r="P641" s="38"/>
      <c r="Q641" s="38"/>
      <c r="R641" s="38"/>
      <c r="S641" s="38"/>
      <c r="T641" s="39">
        <v>43840.395833333336</v>
      </c>
      <c r="U641" s="38"/>
      <c r="V641" s="38">
        <v>0</v>
      </c>
      <c r="W641" s="38"/>
      <c r="X641" s="38">
        <v>20</v>
      </c>
      <c r="Y641" s="38" t="s">
        <v>5986</v>
      </c>
      <c r="Z641" s="38" t="s">
        <v>5482</v>
      </c>
      <c r="AA641" s="38"/>
      <c r="AB641" s="38">
        <v>0</v>
      </c>
      <c r="AC641" s="60"/>
    </row>
    <row r="642" spans="1:29" ht="15.75" thickBot="1" x14ac:dyDescent="0.3">
      <c r="A642" s="57" t="s">
        <v>1026</v>
      </c>
      <c r="B642" s="35" t="s">
        <v>5456</v>
      </c>
      <c r="C642" s="35" t="s">
        <v>5468</v>
      </c>
      <c r="D642" s="35" t="s">
        <v>6480</v>
      </c>
      <c r="E642" s="35" t="s">
        <v>6535</v>
      </c>
      <c r="F642" s="35"/>
      <c r="G642" s="36">
        <v>43844.34652777778</v>
      </c>
      <c r="H642" s="37">
        <v>43844</v>
      </c>
      <c r="I642" s="35"/>
      <c r="J642" s="35" t="s">
        <v>34</v>
      </c>
      <c r="K642" s="35" t="s">
        <v>6530</v>
      </c>
      <c r="L642" s="35" t="s">
        <v>5461</v>
      </c>
      <c r="M642" s="35"/>
      <c r="N642" s="35" t="s">
        <v>5462</v>
      </c>
      <c r="O642" s="35"/>
      <c r="P642" s="35"/>
      <c r="Q642" s="35"/>
      <c r="R642" s="35"/>
      <c r="S642" s="35"/>
      <c r="T642" s="36">
        <v>43844.366666666669</v>
      </c>
      <c r="U642" s="35"/>
      <c r="V642" s="35">
        <v>0</v>
      </c>
      <c r="W642" s="35"/>
      <c r="X642" s="35">
        <v>29</v>
      </c>
      <c r="Y642" s="35" t="s">
        <v>5507</v>
      </c>
      <c r="Z642" s="35" t="s">
        <v>5482</v>
      </c>
      <c r="AA642" s="35"/>
      <c r="AB642" s="35">
        <v>0</v>
      </c>
      <c r="AC642" s="59"/>
    </row>
    <row r="643" spans="1:29" ht="15.75" thickBot="1" x14ac:dyDescent="0.3">
      <c r="A643" s="58" t="s">
        <v>1698</v>
      </c>
      <c r="B643" s="38" t="s">
        <v>5456</v>
      </c>
      <c r="C643" s="38" t="s">
        <v>5468</v>
      </c>
      <c r="D643" s="38" t="s">
        <v>6480</v>
      </c>
      <c r="E643" s="38" t="s">
        <v>6535</v>
      </c>
      <c r="F643" s="38"/>
      <c r="G643" s="39">
        <v>43845.55</v>
      </c>
      <c r="H643" s="40">
        <v>43845</v>
      </c>
      <c r="I643" s="38"/>
      <c r="J643" s="38" t="s">
        <v>34</v>
      </c>
      <c r="K643" s="38" t="s">
        <v>6530</v>
      </c>
      <c r="L643" s="38" t="s">
        <v>5461</v>
      </c>
      <c r="M643" s="38"/>
      <c r="N643" s="38" t="s">
        <v>5462</v>
      </c>
      <c r="O643" s="38"/>
      <c r="P643" s="38"/>
      <c r="Q643" s="38"/>
      <c r="R643" s="38"/>
      <c r="S643" s="38"/>
      <c r="T643" s="39">
        <v>43845.594444444447</v>
      </c>
      <c r="U643" s="38"/>
      <c r="V643" s="38">
        <v>0</v>
      </c>
      <c r="W643" s="38"/>
      <c r="X643" s="38"/>
      <c r="Y643" s="38">
        <v>0</v>
      </c>
      <c r="Z643" s="38"/>
      <c r="AA643" s="38">
        <v>64</v>
      </c>
      <c r="AB643" s="38" t="s">
        <v>6538</v>
      </c>
      <c r="AC643" s="60" t="s">
        <v>5472</v>
      </c>
    </row>
    <row r="644" spans="1:29" ht="15.75" thickBot="1" x14ac:dyDescent="0.3">
      <c r="A644" s="57" t="s">
        <v>1812</v>
      </c>
      <c r="B644" s="35" t="s">
        <v>5456</v>
      </c>
      <c r="C644" s="35" t="s">
        <v>5468</v>
      </c>
      <c r="D644" s="35" t="s">
        <v>6480</v>
      </c>
      <c r="E644" s="35" t="s">
        <v>6535</v>
      </c>
      <c r="F644" s="35"/>
      <c r="G644" s="36">
        <v>43845.739583333336</v>
      </c>
      <c r="H644" s="37">
        <v>43846</v>
      </c>
      <c r="I644" s="35"/>
      <c r="J644" s="35" t="s">
        <v>34</v>
      </c>
      <c r="K644" s="35" t="s">
        <v>6530</v>
      </c>
      <c r="L644" s="35" t="s">
        <v>5461</v>
      </c>
      <c r="M644" s="35"/>
      <c r="N644" s="35" t="s">
        <v>5462</v>
      </c>
      <c r="O644" s="35"/>
      <c r="P644" s="35"/>
      <c r="Q644" s="35"/>
      <c r="R644" s="35"/>
      <c r="S644" s="35"/>
      <c r="T644" s="36">
        <v>43846.388888888891</v>
      </c>
      <c r="U644" s="35"/>
      <c r="V644" s="35">
        <v>0</v>
      </c>
      <c r="W644" s="35"/>
      <c r="X644" s="35">
        <v>935</v>
      </c>
      <c r="Y644" s="35" t="s">
        <v>5686</v>
      </c>
      <c r="Z644" s="35" t="s">
        <v>5573</v>
      </c>
      <c r="AA644" s="35"/>
      <c r="AB644" s="35">
        <v>0</v>
      </c>
      <c r="AC644" s="59"/>
    </row>
    <row r="645" spans="1:29" ht="15.75" thickBot="1" x14ac:dyDescent="0.3">
      <c r="A645" s="58" t="s">
        <v>2054</v>
      </c>
      <c r="B645" s="38" t="s">
        <v>5456</v>
      </c>
      <c r="C645" s="38" t="s">
        <v>5468</v>
      </c>
      <c r="D645" s="38" t="s">
        <v>6480</v>
      </c>
      <c r="E645" s="38" t="s">
        <v>6535</v>
      </c>
      <c r="F645" s="38"/>
      <c r="G645" s="39">
        <v>43846.522222222222</v>
      </c>
      <c r="H645" s="40">
        <v>43846</v>
      </c>
      <c r="I645" s="38"/>
      <c r="J645" s="38" t="s">
        <v>34</v>
      </c>
      <c r="K645" s="38" t="s">
        <v>6530</v>
      </c>
      <c r="L645" s="38" t="s">
        <v>5461</v>
      </c>
      <c r="M645" s="38"/>
      <c r="N645" s="38" t="s">
        <v>5462</v>
      </c>
      <c r="O645" s="38"/>
      <c r="P645" s="38"/>
      <c r="Q645" s="38"/>
      <c r="R645" s="38"/>
      <c r="S645" s="38"/>
      <c r="T645" s="39">
        <v>43846.607638888891</v>
      </c>
      <c r="U645" s="38"/>
      <c r="V645" s="38">
        <v>0</v>
      </c>
      <c r="W645" s="38"/>
      <c r="X645" s="38"/>
      <c r="Y645" s="38">
        <v>0</v>
      </c>
      <c r="Z645" s="38"/>
      <c r="AA645" s="38">
        <v>123</v>
      </c>
      <c r="AB645" s="38" t="s">
        <v>6539</v>
      </c>
      <c r="AC645" s="60" t="s">
        <v>5472</v>
      </c>
    </row>
    <row r="646" spans="1:29" ht="15.75" thickBot="1" x14ac:dyDescent="0.3">
      <c r="A646" s="57" t="s">
        <v>2153</v>
      </c>
      <c r="B646" s="35" t="s">
        <v>5456</v>
      </c>
      <c r="C646" s="35" t="s">
        <v>5468</v>
      </c>
      <c r="D646" s="35" t="s">
        <v>6480</v>
      </c>
      <c r="E646" s="35" t="s">
        <v>6535</v>
      </c>
      <c r="F646" s="35"/>
      <c r="G646" s="36">
        <v>43847.338194444441</v>
      </c>
      <c r="H646" s="37">
        <v>43847</v>
      </c>
      <c r="I646" s="35"/>
      <c r="J646" s="35" t="s">
        <v>34</v>
      </c>
      <c r="K646" s="35" t="s">
        <v>6530</v>
      </c>
      <c r="L646" s="35" t="s">
        <v>5461</v>
      </c>
      <c r="M646" s="35"/>
      <c r="N646" s="35" t="s">
        <v>5462</v>
      </c>
      <c r="O646" s="35"/>
      <c r="P646" s="35"/>
      <c r="Q646" s="35"/>
      <c r="R646" s="35"/>
      <c r="S646" s="35"/>
      <c r="T646" s="36">
        <v>43847.587500000001</v>
      </c>
      <c r="U646" s="35"/>
      <c r="V646" s="35">
        <v>0</v>
      </c>
      <c r="W646" s="35"/>
      <c r="X646" s="35">
        <v>12</v>
      </c>
      <c r="Y646" s="35" t="s">
        <v>5517</v>
      </c>
      <c r="Z646" s="35" t="s">
        <v>5482</v>
      </c>
      <c r="AA646" s="35">
        <v>347</v>
      </c>
      <c r="AB646" s="35" t="s">
        <v>6540</v>
      </c>
      <c r="AC646" s="59" t="s">
        <v>5485</v>
      </c>
    </row>
    <row r="647" spans="1:29" ht="15.75" thickBot="1" x14ac:dyDescent="0.3">
      <c r="A647" s="58" t="s">
        <v>2440</v>
      </c>
      <c r="B647" s="38" t="s">
        <v>5456</v>
      </c>
      <c r="C647" s="38" t="s">
        <v>5468</v>
      </c>
      <c r="D647" s="38" t="s">
        <v>6480</v>
      </c>
      <c r="E647" s="38" t="s">
        <v>6535</v>
      </c>
      <c r="F647" s="38"/>
      <c r="G647" s="39">
        <v>43850.34375</v>
      </c>
      <c r="H647" s="40">
        <v>43850</v>
      </c>
      <c r="I647" s="38"/>
      <c r="J647" s="38" t="s">
        <v>34</v>
      </c>
      <c r="K647" s="38" t="s">
        <v>6530</v>
      </c>
      <c r="L647" s="38" t="s">
        <v>5461</v>
      </c>
      <c r="M647" s="38"/>
      <c r="N647" s="38" t="s">
        <v>5462</v>
      </c>
      <c r="O647" s="38"/>
      <c r="P647" s="38"/>
      <c r="Q647" s="38"/>
      <c r="R647" s="38"/>
      <c r="S647" s="38"/>
      <c r="T647" s="39">
        <v>43850.347222222219</v>
      </c>
      <c r="U647" s="38"/>
      <c r="V647" s="38">
        <v>0</v>
      </c>
      <c r="W647" s="38"/>
      <c r="X647" s="38">
        <v>5</v>
      </c>
      <c r="Y647" s="38" t="s">
        <v>5566</v>
      </c>
      <c r="Z647" s="38" t="s">
        <v>5482</v>
      </c>
      <c r="AA647" s="38"/>
      <c r="AB647" s="38">
        <v>0</v>
      </c>
      <c r="AC647" s="60"/>
    </row>
    <row r="648" spans="1:29" ht="15.75" thickBot="1" x14ac:dyDescent="0.3">
      <c r="A648" s="57" t="s">
        <v>2584</v>
      </c>
      <c r="B648" s="35" t="s">
        <v>5456</v>
      </c>
      <c r="C648" s="35" t="s">
        <v>5468</v>
      </c>
      <c r="D648" s="35" t="s">
        <v>6480</v>
      </c>
      <c r="E648" s="35" t="s">
        <v>6535</v>
      </c>
      <c r="F648" s="35"/>
      <c r="G648" s="36">
        <v>43850.541666666664</v>
      </c>
      <c r="H648" s="37">
        <v>43851</v>
      </c>
      <c r="I648" s="35"/>
      <c r="J648" s="35" t="s">
        <v>34</v>
      </c>
      <c r="K648" s="35" t="s">
        <v>6530</v>
      </c>
      <c r="L648" s="35" t="s">
        <v>5461</v>
      </c>
      <c r="M648" s="35"/>
      <c r="N648" s="35" t="s">
        <v>5462</v>
      </c>
      <c r="O648" s="35"/>
      <c r="P648" s="35"/>
      <c r="Q648" s="35"/>
      <c r="R648" s="35"/>
      <c r="S648" s="35"/>
      <c r="T648" s="36">
        <v>43851.370833333334</v>
      </c>
      <c r="U648" s="35"/>
      <c r="V648" s="35">
        <v>0</v>
      </c>
      <c r="W648" s="35"/>
      <c r="X648" s="35"/>
      <c r="Y648" s="35">
        <v>0</v>
      </c>
      <c r="Z648" s="35"/>
      <c r="AA648" s="35">
        <v>1194</v>
      </c>
      <c r="AB648" s="35" t="s">
        <v>6541</v>
      </c>
      <c r="AC648" s="59" t="s">
        <v>5472</v>
      </c>
    </row>
    <row r="649" spans="1:29" ht="15.75" thickBot="1" x14ac:dyDescent="0.3">
      <c r="A649" s="58" t="s">
        <v>2746</v>
      </c>
      <c r="B649" s="38" t="s">
        <v>5456</v>
      </c>
      <c r="C649" s="38" t="s">
        <v>5468</v>
      </c>
      <c r="D649" s="38" t="s">
        <v>6480</v>
      </c>
      <c r="E649" s="38" t="s">
        <v>6535</v>
      </c>
      <c r="F649" s="38"/>
      <c r="G649" s="39">
        <v>43851.517361111109</v>
      </c>
      <c r="H649" s="40">
        <v>43852</v>
      </c>
      <c r="I649" s="38"/>
      <c r="J649" s="38" t="s">
        <v>34</v>
      </c>
      <c r="K649" s="38" t="s">
        <v>6530</v>
      </c>
      <c r="L649" s="38" t="s">
        <v>5461</v>
      </c>
      <c r="M649" s="38"/>
      <c r="N649" s="38" t="s">
        <v>5462</v>
      </c>
      <c r="O649" s="38"/>
      <c r="P649" s="38"/>
      <c r="Q649" s="38"/>
      <c r="R649" s="38"/>
      <c r="S649" s="38"/>
      <c r="T649" s="39">
        <v>43851.534722222219</v>
      </c>
      <c r="U649" s="38"/>
      <c r="V649" s="38">
        <v>0</v>
      </c>
      <c r="W649" s="38"/>
      <c r="X649" s="38"/>
      <c r="Y649" s="38">
        <v>0</v>
      </c>
      <c r="Z649" s="38"/>
      <c r="AA649" s="38">
        <v>25</v>
      </c>
      <c r="AB649" s="38" t="s">
        <v>5969</v>
      </c>
      <c r="AC649" s="60" t="s">
        <v>5472</v>
      </c>
    </row>
    <row r="650" spans="1:29" ht="15.75" thickBot="1" x14ac:dyDescent="0.3">
      <c r="A650" s="57" t="s">
        <v>2974</v>
      </c>
      <c r="B650" s="35" t="s">
        <v>5456</v>
      </c>
      <c r="C650" s="35" t="s">
        <v>5468</v>
      </c>
      <c r="D650" s="35" t="s">
        <v>6480</v>
      </c>
      <c r="E650" s="35" t="s">
        <v>6535</v>
      </c>
      <c r="F650" s="35"/>
      <c r="G650" s="36">
        <v>43852.536805555559</v>
      </c>
      <c r="H650" s="37">
        <v>43852</v>
      </c>
      <c r="I650" s="35"/>
      <c r="J650" s="35" t="s">
        <v>34</v>
      </c>
      <c r="K650" s="35" t="s">
        <v>6530</v>
      </c>
      <c r="L650" s="35" t="s">
        <v>5461</v>
      </c>
      <c r="M650" s="35"/>
      <c r="N650" s="35" t="s">
        <v>5462</v>
      </c>
      <c r="O650" s="35"/>
      <c r="P650" s="35"/>
      <c r="Q650" s="35"/>
      <c r="R650" s="35"/>
      <c r="S650" s="35"/>
      <c r="T650" s="36">
        <v>43852.587500000001</v>
      </c>
      <c r="U650" s="35"/>
      <c r="V650" s="35">
        <v>0</v>
      </c>
      <c r="W650" s="35"/>
      <c r="X650" s="35"/>
      <c r="Y650" s="35">
        <v>0</v>
      </c>
      <c r="Z650" s="35"/>
      <c r="AA650" s="35">
        <v>73</v>
      </c>
      <c r="AB650" s="35" t="s">
        <v>6000</v>
      </c>
      <c r="AC650" s="59" t="s">
        <v>5472</v>
      </c>
    </row>
    <row r="651" spans="1:29" ht="15.75" thickBot="1" x14ac:dyDescent="0.3">
      <c r="A651" s="58" t="s">
        <v>3106</v>
      </c>
      <c r="B651" s="38" t="s">
        <v>5456</v>
      </c>
      <c r="C651" s="38" t="s">
        <v>5468</v>
      </c>
      <c r="D651" s="38" t="s">
        <v>6480</v>
      </c>
      <c r="E651" s="38" t="s">
        <v>6535</v>
      </c>
      <c r="F651" s="38"/>
      <c r="G651" s="39">
        <v>43853.368750000001</v>
      </c>
      <c r="H651" s="40">
        <v>43853</v>
      </c>
      <c r="I651" s="38"/>
      <c r="J651" s="38" t="s">
        <v>34</v>
      </c>
      <c r="K651" s="38" t="s">
        <v>6530</v>
      </c>
      <c r="L651" s="38" t="s">
        <v>5461</v>
      </c>
      <c r="M651" s="38"/>
      <c r="N651" s="38" t="s">
        <v>5462</v>
      </c>
      <c r="O651" s="38"/>
      <c r="P651" s="38"/>
      <c r="Q651" s="38"/>
      <c r="R651" s="38"/>
      <c r="S651" s="38"/>
      <c r="T651" s="39">
        <v>43853.402083333334</v>
      </c>
      <c r="U651" s="38"/>
      <c r="V651" s="38">
        <v>0</v>
      </c>
      <c r="W651" s="38"/>
      <c r="X651" s="38"/>
      <c r="Y651" s="38">
        <v>0</v>
      </c>
      <c r="Z651" s="38"/>
      <c r="AA651" s="38">
        <v>48</v>
      </c>
      <c r="AB651" s="38" t="s">
        <v>5785</v>
      </c>
      <c r="AC651" s="60" t="s">
        <v>5485</v>
      </c>
    </row>
    <row r="652" spans="1:29" ht="15.75" thickBot="1" x14ac:dyDescent="0.3">
      <c r="A652" s="57" t="s">
        <v>3237</v>
      </c>
      <c r="B652" s="35" t="s">
        <v>5456</v>
      </c>
      <c r="C652" s="35" t="s">
        <v>5468</v>
      </c>
      <c r="D652" s="35" t="s">
        <v>6480</v>
      </c>
      <c r="E652" s="35" t="s">
        <v>6535</v>
      </c>
      <c r="F652" s="35"/>
      <c r="G652" s="36">
        <v>43853.524305555555</v>
      </c>
      <c r="H652" s="37">
        <v>43853</v>
      </c>
      <c r="I652" s="35"/>
      <c r="J652" s="35" t="s">
        <v>34</v>
      </c>
      <c r="K652" s="35" t="s">
        <v>6530</v>
      </c>
      <c r="L652" s="35" t="s">
        <v>5461</v>
      </c>
      <c r="M652" s="35"/>
      <c r="N652" s="35" t="s">
        <v>5462</v>
      </c>
      <c r="O652" s="35"/>
      <c r="P652" s="35"/>
      <c r="Q652" s="35"/>
      <c r="R652" s="35"/>
      <c r="S652" s="35"/>
      <c r="T652" s="36">
        <v>43853.614583333336</v>
      </c>
      <c r="U652" s="35"/>
      <c r="V652" s="35">
        <v>0</v>
      </c>
      <c r="W652" s="35"/>
      <c r="X652" s="35"/>
      <c r="Y652" s="35">
        <v>0</v>
      </c>
      <c r="Z652" s="35"/>
      <c r="AA652" s="35">
        <v>130</v>
      </c>
      <c r="AB652" s="35" t="s">
        <v>6288</v>
      </c>
      <c r="AC652" s="59" t="s">
        <v>5485</v>
      </c>
    </row>
    <row r="653" spans="1:29" ht="15.75" thickBot="1" x14ac:dyDescent="0.3">
      <c r="A653" s="58" t="s">
        <v>3316</v>
      </c>
      <c r="B653" s="38" t="s">
        <v>5456</v>
      </c>
      <c r="C653" s="38" t="s">
        <v>5468</v>
      </c>
      <c r="D653" s="38" t="s">
        <v>6480</v>
      </c>
      <c r="E653" s="38" t="s">
        <v>6535</v>
      </c>
      <c r="F653" s="38"/>
      <c r="G653" s="39">
        <v>43854.368750000001</v>
      </c>
      <c r="H653" s="40">
        <v>43854</v>
      </c>
      <c r="I653" s="38"/>
      <c r="J653" s="38" t="s">
        <v>34</v>
      </c>
      <c r="K653" s="38" t="s">
        <v>6530</v>
      </c>
      <c r="L653" s="38" t="s">
        <v>5461</v>
      </c>
      <c r="M653" s="38"/>
      <c r="N653" s="38" t="s">
        <v>5462</v>
      </c>
      <c r="O653" s="38"/>
      <c r="P653" s="38"/>
      <c r="Q653" s="38"/>
      <c r="R653" s="38"/>
      <c r="S653" s="38"/>
      <c r="T653" s="39">
        <v>43854.375</v>
      </c>
      <c r="U653" s="38"/>
      <c r="V653" s="38">
        <v>0</v>
      </c>
      <c r="W653" s="38"/>
      <c r="X653" s="38">
        <v>0</v>
      </c>
      <c r="Y653" s="38">
        <v>0</v>
      </c>
      <c r="Z653" s="38" t="s">
        <v>5482</v>
      </c>
      <c r="AA653" s="38">
        <v>9</v>
      </c>
      <c r="AB653" s="38" t="s">
        <v>5690</v>
      </c>
      <c r="AC653" s="60" t="s">
        <v>5485</v>
      </c>
    </row>
    <row r="654" spans="1:29" ht="15.75" thickBot="1" x14ac:dyDescent="0.3">
      <c r="A654" s="57" t="s">
        <v>3403</v>
      </c>
      <c r="B654" s="35" t="s">
        <v>5456</v>
      </c>
      <c r="C654" s="35" t="s">
        <v>5468</v>
      </c>
      <c r="D654" s="35" t="s">
        <v>6480</v>
      </c>
      <c r="E654" s="35" t="s">
        <v>6535</v>
      </c>
      <c r="F654" s="35"/>
      <c r="G654" s="36">
        <v>43854.555555555555</v>
      </c>
      <c r="H654" s="37">
        <v>43854</v>
      </c>
      <c r="I654" s="35"/>
      <c r="J654" s="35" t="s">
        <v>34</v>
      </c>
      <c r="K654" s="35" t="s">
        <v>6530</v>
      </c>
      <c r="L654" s="35" t="s">
        <v>5461</v>
      </c>
      <c r="M654" s="35"/>
      <c r="N654" s="35" t="s">
        <v>5462</v>
      </c>
      <c r="O654" s="35"/>
      <c r="P654" s="35"/>
      <c r="Q654" s="35"/>
      <c r="R654" s="35"/>
      <c r="S654" s="35"/>
      <c r="T654" s="36">
        <v>43854.621527777781</v>
      </c>
      <c r="U654" s="35"/>
      <c r="V654" s="35">
        <v>0</v>
      </c>
      <c r="W654" s="35"/>
      <c r="X654" s="35"/>
      <c r="Y654" s="35">
        <v>0</v>
      </c>
      <c r="Z654" s="35"/>
      <c r="AA654" s="35">
        <v>95</v>
      </c>
      <c r="AB654" s="35" t="s">
        <v>6323</v>
      </c>
      <c r="AC654" s="59" t="s">
        <v>5485</v>
      </c>
    </row>
    <row r="655" spans="1:29" ht="15.75" thickBot="1" x14ac:dyDescent="0.3">
      <c r="A655" s="58" t="s">
        <v>3519</v>
      </c>
      <c r="B655" s="38" t="s">
        <v>5456</v>
      </c>
      <c r="C655" s="38" t="s">
        <v>5468</v>
      </c>
      <c r="D655" s="38" t="s">
        <v>6480</v>
      </c>
      <c r="E655" s="38" t="s">
        <v>6535</v>
      </c>
      <c r="F655" s="38"/>
      <c r="G655" s="39">
        <v>43857.367361111108</v>
      </c>
      <c r="H655" s="40">
        <v>43857</v>
      </c>
      <c r="I655" s="38"/>
      <c r="J655" s="38" t="s">
        <v>34</v>
      </c>
      <c r="K655" s="38" t="s">
        <v>6530</v>
      </c>
      <c r="L655" s="38" t="s">
        <v>5461</v>
      </c>
      <c r="M655" s="38"/>
      <c r="N655" s="38" t="s">
        <v>5462</v>
      </c>
      <c r="O655" s="38"/>
      <c r="P655" s="38"/>
      <c r="Q655" s="38"/>
      <c r="R655" s="38"/>
      <c r="S655" s="38"/>
      <c r="T655" s="39">
        <v>43857.599999999999</v>
      </c>
      <c r="U655" s="38"/>
      <c r="V655" s="38">
        <v>0</v>
      </c>
      <c r="W655" s="38"/>
      <c r="X655" s="38"/>
      <c r="Y655" s="38">
        <v>0</v>
      </c>
      <c r="Z655" s="38"/>
      <c r="AA655" s="38">
        <v>335</v>
      </c>
      <c r="AB655" s="38" t="s">
        <v>6542</v>
      </c>
      <c r="AC655" s="60" t="s">
        <v>5472</v>
      </c>
    </row>
    <row r="656" spans="1:29" ht="15.75" thickBot="1" x14ac:dyDescent="0.3">
      <c r="A656" s="57" t="s">
        <v>3644</v>
      </c>
      <c r="B656" s="35" t="s">
        <v>5456</v>
      </c>
      <c r="C656" s="35" t="s">
        <v>5468</v>
      </c>
      <c r="D656" s="35" t="s">
        <v>6480</v>
      </c>
      <c r="E656" s="35" t="s">
        <v>6535</v>
      </c>
      <c r="F656" s="35"/>
      <c r="G656" s="36">
        <v>43857.688194444447</v>
      </c>
      <c r="H656" s="37">
        <v>43858</v>
      </c>
      <c r="I656" s="35"/>
      <c r="J656" s="35" t="s">
        <v>34</v>
      </c>
      <c r="K656" s="35" t="s">
        <v>6530</v>
      </c>
      <c r="L656" s="35" t="s">
        <v>5461</v>
      </c>
      <c r="M656" s="35"/>
      <c r="N656" s="35" t="s">
        <v>5462</v>
      </c>
      <c r="O656" s="35"/>
      <c r="P656" s="35"/>
      <c r="Q656" s="35"/>
      <c r="R656" s="35"/>
      <c r="S656" s="35"/>
      <c r="T656" s="36">
        <v>43858.36041666667</v>
      </c>
      <c r="U656" s="35"/>
      <c r="V656" s="35">
        <v>0</v>
      </c>
      <c r="W656" s="35"/>
      <c r="X656" s="35"/>
      <c r="Y656" s="35">
        <v>0</v>
      </c>
      <c r="Z656" s="35"/>
      <c r="AA656" s="35">
        <v>968</v>
      </c>
      <c r="AB656" s="35" t="s">
        <v>6543</v>
      </c>
      <c r="AC656" s="59" t="s">
        <v>5485</v>
      </c>
    </row>
    <row r="657" spans="1:29" ht="15.75" thickBot="1" x14ac:dyDescent="0.3">
      <c r="A657" s="58" t="s">
        <v>3756</v>
      </c>
      <c r="B657" s="38" t="s">
        <v>5456</v>
      </c>
      <c r="C657" s="38" t="s">
        <v>5468</v>
      </c>
      <c r="D657" s="38" t="s">
        <v>6480</v>
      </c>
      <c r="E657" s="38" t="s">
        <v>6535</v>
      </c>
      <c r="F657" s="38"/>
      <c r="G657" s="39">
        <v>43858.511805555558</v>
      </c>
      <c r="H657" s="40">
        <v>43859</v>
      </c>
      <c r="I657" s="38"/>
      <c r="J657" s="38" t="s">
        <v>34</v>
      </c>
      <c r="K657" s="38" t="s">
        <v>6530</v>
      </c>
      <c r="L657" s="38" t="s">
        <v>5461</v>
      </c>
      <c r="M657" s="38"/>
      <c r="N657" s="38" t="s">
        <v>5462</v>
      </c>
      <c r="O657" s="38"/>
      <c r="P657" s="38"/>
      <c r="Q657" s="38"/>
      <c r="R657" s="38"/>
      <c r="S657" s="38"/>
      <c r="T657" s="39">
        <v>43858.597916666666</v>
      </c>
      <c r="U657" s="38"/>
      <c r="V657" s="38">
        <v>0</v>
      </c>
      <c r="W657" s="38"/>
      <c r="X657" s="38"/>
      <c r="Y657" s="38">
        <v>0</v>
      </c>
      <c r="Z657" s="38"/>
      <c r="AA657" s="38">
        <v>124</v>
      </c>
      <c r="AB657" s="38" t="s">
        <v>6544</v>
      </c>
      <c r="AC657" s="60" t="s">
        <v>5472</v>
      </c>
    </row>
    <row r="658" spans="1:29" ht="15.75" thickBot="1" x14ac:dyDescent="0.3">
      <c r="A658" s="57" t="s">
        <v>3960</v>
      </c>
      <c r="B658" s="35" t="s">
        <v>5456</v>
      </c>
      <c r="C658" s="35" t="s">
        <v>5468</v>
      </c>
      <c r="D658" s="35" t="s">
        <v>6480</v>
      </c>
      <c r="E658" s="35" t="s">
        <v>6535</v>
      </c>
      <c r="F658" s="35"/>
      <c r="G658" s="36">
        <v>43859.506944444445</v>
      </c>
      <c r="H658" s="37">
        <v>43860</v>
      </c>
      <c r="I658" s="35"/>
      <c r="J658" s="35" t="s">
        <v>34</v>
      </c>
      <c r="K658" s="35" t="s">
        <v>6530</v>
      </c>
      <c r="L658" s="35" t="s">
        <v>5461</v>
      </c>
      <c r="M658" s="35"/>
      <c r="N658" s="35" t="s">
        <v>5462</v>
      </c>
      <c r="O658" s="35"/>
      <c r="P658" s="35"/>
      <c r="Q658" s="35"/>
      <c r="R658" s="35"/>
      <c r="S658" s="35"/>
      <c r="T658" s="36">
        <v>43859.588888888888</v>
      </c>
      <c r="U658" s="35"/>
      <c r="V658" s="35">
        <v>0</v>
      </c>
      <c r="W658" s="35"/>
      <c r="X658" s="35"/>
      <c r="Y658" s="35">
        <v>0</v>
      </c>
      <c r="Z658" s="35"/>
      <c r="AA658" s="35">
        <v>118</v>
      </c>
      <c r="AB658" s="35" t="s">
        <v>6545</v>
      </c>
      <c r="AC658" s="59" t="s">
        <v>5472</v>
      </c>
    </row>
    <row r="659" spans="1:29" ht="15.75" thickBot="1" x14ac:dyDescent="0.3">
      <c r="A659" s="58" t="s">
        <v>6546</v>
      </c>
      <c r="B659" s="38" t="s">
        <v>5456</v>
      </c>
      <c r="C659" s="38" t="s">
        <v>5468</v>
      </c>
      <c r="D659" s="38" t="s">
        <v>6480</v>
      </c>
      <c r="E659" s="38" t="s">
        <v>6535</v>
      </c>
      <c r="F659" s="38"/>
      <c r="G659" s="39">
        <v>43860.517361111109</v>
      </c>
      <c r="H659" s="40">
        <v>43861</v>
      </c>
      <c r="I659" s="38"/>
      <c r="J659" s="38" t="s">
        <v>34</v>
      </c>
      <c r="K659" s="38" t="s">
        <v>6530</v>
      </c>
      <c r="L659" s="38" t="s">
        <v>5461</v>
      </c>
      <c r="M659" s="38"/>
      <c r="N659" s="38" t="s">
        <v>5462</v>
      </c>
      <c r="O659" s="38"/>
      <c r="P659" s="38"/>
      <c r="Q659" s="38"/>
      <c r="R659" s="38"/>
      <c r="S659" s="38"/>
      <c r="T659" s="39">
        <v>43860.591666666667</v>
      </c>
      <c r="U659" s="38"/>
      <c r="V659" s="38">
        <v>0</v>
      </c>
      <c r="W659" s="38"/>
      <c r="X659" s="38"/>
      <c r="Y659" s="38">
        <v>0</v>
      </c>
      <c r="Z659" s="38"/>
      <c r="AA659" s="38">
        <v>107</v>
      </c>
      <c r="AB659" s="38" t="s">
        <v>5715</v>
      </c>
      <c r="AC659" s="60" t="s">
        <v>5472</v>
      </c>
    </row>
    <row r="660" spans="1:29" ht="15.75" thickBot="1" x14ac:dyDescent="0.3">
      <c r="A660" s="57" t="s">
        <v>6547</v>
      </c>
      <c r="B660" s="35" t="s">
        <v>5456</v>
      </c>
      <c r="C660" s="35" t="s">
        <v>5468</v>
      </c>
      <c r="D660" s="35" t="s">
        <v>6480</v>
      </c>
      <c r="E660" s="35" t="s">
        <v>6535</v>
      </c>
      <c r="F660" s="35"/>
      <c r="G660" s="36">
        <v>43861.515972222223</v>
      </c>
      <c r="H660" s="37">
        <v>43861</v>
      </c>
      <c r="I660" s="35"/>
      <c r="J660" s="35" t="s">
        <v>34</v>
      </c>
      <c r="K660" s="35" t="s">
        <v>6530</v>
      </c>
      <c r="L660" s="35" t="s">
        <v>5461</v>
      </c>
      <c r="M660" s="35"/>
      <c r="N660" s="35" t="s">
        <v>5462</v>
      </c>
      <c r="O660" s="35"/>
      <c r="P660" s="35"/>
      <c r="Q660" s="35"/>
      <c r="R660" s="35"/>
      <c r="S660" s="35"/>
      <c r="T660" s="36">
        <v>43861.575694444444</v>
      </c>
      <c r="U660" s="35"/>
      <c r="V660" s="35">
        <v>0</v>
      </c>
      <c r="W660" s="35"/>
      <c r="X660" s="35"/>
      <c r="Y660" s="35">
        <v>0</v>
      </c>
      <c r="Z660" s="35"/>
      <c r="AA660" s="35">
        <v>86</v>
      </c>
      <c r="AB660" s="35" t="s">
        <v>5513</v>
      </c>
      <c r="AC660" s="59" t="s">
        <v>5472</v>
      </c>
    </row>
    <row r="661" spans="1:29" ht="15.75" thickBot="1" x14ac:dyDescent="0.3">
      <c r="A661" s="58" t="s">
        <v>263</v>
      </c>
      <c r="B661" s="38" t="s">
        <v>5456</v>
      </c>
      <c r="C661" s="38" t="s">
        <v>5468</v>
      </c>
      <c r="D661" s="38" t="s">
        <v>6548</v>
      </c>
      <c r="E661" s="38" t="s">
        <v>6549</v>
      </c>
      <c r="F661" s="38"/>
      <c r="G661" s="39">
        <v>43833.447916666664</v>
      </c>
      <c r="H661" s="40">
        <v>43833</v>
      </c>
      <c r="I661" s="38"/>
      <c r="J661" s="38" t="s">
        <v>34</v>
      </c>
      <c r="K661" s="38" t="s">
        <v>6550</v>
      </c>
      <c r="L661" s="38" t="s">
        <v>5461</v>
      </c>
      <c r="M661" s="38"/>
      <c r="N661" s="38" t="s">
        <v>5462</v>
      </c>
      <c r="O661" s="38"/>
      <c r="P661" s="38"/>
      <c r="Q661" s="38"/>
      <c r="R661" s="38"/>
      <c r="S661" s="38"/>
      <c r="T661" s="39">
        <v>43833.461805555555</v>
      </c>
      <c r="U661" s="38"/>
      <c r="V661" s="38">
        <v>0</v>
      </c>
      <c r="W661" s="38"/>
      <c r="X661" s="38"/>
      <c r="Y661" s="38">
        <v>0</v>
      </c>
      <c r="Z661" s="38"/>
      <c r="AA661" s="38">
        <v>20</v>
      </c>
      <c r="AB661" s="38" t="s">
        <v>5986</v>
      </c>
      <c r="AC661" s="60" t="s">
        <v>5472</v>
      </c>
    </row>
    <row r="662" spans="1:29" ht="15.75" thickBot="1" x14ac:dyDescent="0.3">
      <c r="A662" s="57" t="s">
        <v>1578</v>
      </c>
      <c r="B662" s="35" t="s">
        <v>5456</v>
      </c>
      <c r="C662" s="35" t="s">
        <v>5468</v>
      </c>
      <c r="D662" s="35" t="s">
        <v>6548</v>
      </c>
      <c r="E662" s="35" t="s">
        <v>6549</v>
      </c>
      <c r="F662" s="35"/>
      <c r="G662" s="36">
        <v>43845.138888888891</v>
      </c>
      <c r="H662" s="37">
        <v>43845</v>
      </c>
      <c r="I662" s="35"/>
      <c r="J662" s="35" t="s">
        <v>34</v>
      </c>
      <c r="K662" s="35" t="s">
        <v>6550</v>
      </c>
      <c r="L662" s="35" t="s">
        <v>5461</v>
      </c>
      <c r="M662" s="35"/>
      <c r="N662" s="35" t="s">
        <v>5462</v>
      </c>
      <c r="O662" s="35"/>
      <c r="P662" s="35"/>
      <c r="Q662" s="35"/>
      <c r="R662" s="35"/>
      <c r="S662" s="35"/>
      <c r="T662" s="36">
        <v>43845.415972222225</v>
      </c>
      <c r="U662" s="35"/>
      <c r="V662" s="35">
        <v>0</v>
      </c>
      <c r="W662" s="35"/>
      <c r="X662" s="35">
        <v>399</v>
      </c>
      <c r="Y662" s="35" t="s">
        <v>6551</v>
      </c>
      <c r="Z662" s="35" t="s">
        <v>5482</v>
      </c>
      <c r="AA662" s="35"/>
      <c r="AB662" s="35">
        <v>0</v>
      </c>
      <c r="AC662" s="59"/>
    </row>
    <row r="663" spans="1:29" ht="15.75" thickBot="1" x14ac:dyDescent="0.3">
      <c r="A663" s="58" t="s">
        <v>1752</v>
      </c>
      <c r="B663" s="38" t="s">
        <v>5456</v>
      </c>
      <c r="C663" s="38" t="s">
        <v>5468</v>
      </c>
      <c r="D663" s="38" t="s">
        <v>6548</v>
      </c>
      <c r="E663" s="38" t="s">
        <v>6549</v>
      </c>
      <c r="F663" s="38"/>
      <c r="G663" s="39">
        <v>43845.662499999999</v>
      </c>
      <c r="H663" s="40">
        <v>43845</v>
      </c>
      <c r="I663" s="38"/>
      <c r="J663" s="38" t="s">
        <v>34</v>
      </c>
      <c r="K663" s="38" t="s">
        <v>6550</v>
      </c>
      <c r="L663" s="38" t="s">
        <v>5613</v>
      </c>
      <c r="M663" s="38"/>
      <c r="N663" s="38" t="s">
        <v>5462</v>
      </c>
      <c r="O663" s="38"/>
      <c r="P663" s="38"/>
      <c r="Q663" s="38"/>
      <c r="R663" s="38"/>
      <c r="S663" s="38"/>
      <c r="T663" s="39">
        <v>43845.662499999999</v>
      </c>
      <c r="U663" s="38">
        <v>0</v>
      </c>
      <c r="V663" s="38">
        <v>0</v>
      </c>
      <c r="W663" s="38" t="s">
        <v>6552</v>
      </c>
      <c r="X663" s="38"/>
      <c r="Y663" s="38">
        <v>0</v>
      </c>
      <c r="Z663" s="38"/>
      <c r="AA663" s="38"/>
      <c r="AB663" s="38">
        <v>0</v>
      </c>
      <c r="AC663" s="60"/>
    </row>
    <row r="664" spans="1:29" ht="15.75" thickBot="1" x14ac:dyDescent="0.3">
      <c r="A664" s="57" t="s">
        <v>1935</v>
      </c>
      <c r="B664" s="35" t="s">
        <v>5456</v>
      </c>
      <c r="C664" s="35" t="s">
        <v>5468</v>
      </c>
      <c r="D664" s="35" t="s">
        <v>6548</v>
      </c>
      <c r="E664" s="35" t="s">
        <v>6549</v>
      </c>
      <c r="F664" s="35"/>
      <c r="G664" s="36">
        <v>43846.100694444445</v>
      </c>
      <c r="H664" s="37">
        <v>43846</v>
      </c>
      <c r="I664" s="35"/>
      <c r="J664" s="35" t="s">
        <v>34</v>
      </c>
      <c r="K664" s="35" t="s">
        <v>6550</v>
      </c>
      <c r="L664" s="35" t="s">
        <v>5461</v>
      </c>
      <c r="M664" s="35"/>
      <c r="N664" s="35" t="s">
        <v>5462</v>
      </c>
      <c r="O664" s="35"/>
      <c r="P664" s="35"/>
      <c r="Q664" s="35"/>
      <c r="R664" s="35"/>
      <c r="S664" s="35"/>
      <c r="T664" s="36">
        <v>43846.385416666664</v>
      </c>
      <c r="U664" s="35"/>
      <c r="V664" s="35">
        <v>0</v>
      </c>
      <c r="W664" s="35"/>
      <c r="X664" s="35">
        <v>410</v>
      </c>
      <c r="Y664" s="35" t="s">
        <v>6553</v>
      </c>
      <c r="Z664" s="35" t="s">
        <v>5482</v>
      </c>
      <c r="AA664" s="35"/>
      <c r="AB664" s="35">
        <v>0</v>
      </c>
      <c r="AC664" s="59"/>
    </row>
    <row r="665" spans="1:29" ht="15.75" thickBot="1" x14ac:dyDescent="0.3">
      <c r="A665" s="58" t="s">
        <v>2090</v>
      </c>
      <c r="B665" s="38" t="s">
        <v>5456</v>
      </c>
      <c r="C665" s="38" t="s">
        <v>5468</v>
      </c>
      <c r="D665" s="38" t="s">
        <v>6548</v>
      </c>
      <c r="E665" s="38" t="s">
        <v>6549</v>
      </c>
      <c r="F665" s="38"/>
      <c r="G665" s="39">
        <v>43847.338194444441</v>
      </c>
      <c r="H665" s="40">
        <v>43847</v>
      </c>
      <c r="I665" s="38"/>
      <c r="J665" s="38" t="s">
        <v>34</v>
      </c>
      <c r="K665" s="38" t="s">
        <v>6550</v>
      </c>
      <c r="L665" s="38" t="s">
        <v>5461</v>
      </c>
      <c r="M665" s="38"/>
      <c r="N665" s="38" t="s">
        <v>5462</v>
      </c>
      <c r="O665" s="38"/>
      <c r="P665" s="38"/>
      <c r="Q665" s="38"/>
      <c r="R665" s="38"/>
      <c r="S665" s="38"/>
      <c r="T665" s="39">
        <v>43847.342361111114</v>
      </c>
      <c r="U665" s="38"/>
      <c r="V665" s="38">
        <v>0</v>
      </c>
      <c r="W665" s="38"/>
      <c r="X665" s="38"/>
      <c r="Y665" s="38">
        <v>0</v>
      </c>
      <c r="Z665" s="38"/>
      <c r="AA665" s="38">
        <v>6</v>
      </c>
      <c r="AB665" s="38" t="s">
        <v>5619</v>
      </c>
      <c r="AC665" s="60" t="s">
        <v>5485</v>
      </c>
    </row>
    <row r="666" spans="1:29" ht="15.75" thickBot="1" x14ac:dyDescent="0.3">
      <c r="A666" s="57" t="s">
        <v>45</v>
      </c>
      <c r="B666" s="35" t="s">
        <v>5456</v>
      </c>
      <c r="C666" s="35" t="s">
        <v>5468</v>
      </c>
      <c r="D666" s="35" t="s">
        <v>6548</v>
      </c>
      <c r="E666" s="35" t="s">
        <v>6554</v>
      </c>
      <c r="F666" s="35"/>
      <c r="G666" s="36">
        <v>43805.669444444444</v>
      </c>
      <c r="H666" s="37">
        <v>43837</v>
      </c>
      <c r="I666" s="35"/>
      <c r="J666" s="35" t="s">
        <v>34</v>
      </c>
      <c r="K666" s="35" t="s">
        <v>6555</v>
      </c>
      <c r="L666" s="35" t="s">
        <v>5461</v>
      </c>
      <c r="M666" s="35"/>
      <c r="N666" s="35" t="s">
        <v>5462</v>
      </c>
      <c r="O666" s="35">
        <v>487362</v>
      </c>
      <c r="P666" s="36">
        <v>43808.65</v>
      </c>
      <c r="Q666" s="36">
        <v>43833.617361111108</v>
      </c>
      <c r="R666" s="35"/>
      <c r="S666" s="35"/>
      <c r="T666" s="36">
        <v>43833.617361111108</v>
      </c>
      <c r="U666" s="35">
        <v>8546</v>
      </c>
      <c r="V666" s="35" t="s">
        <v>6556</v>
      </c>
      <c r="W666" s="35" t="s">
        <v>5497</v>
      </c>
      <c r="X666" s="35">
        <v>31699</v>
      </c>
      <c r="Y666" s="35" t="s">
        <v>6557</v>
      </c>
      <c r="Z666" s="35" t="s">
        <v>5573</v>
      </c>
      <c r="AA666" s="35"/>
      <c r="AB666" s="35">
        <v>0</v>
      </c>
      <c r="AC666" s="59"/>
    </row>
    <row r="667" spans="1:29" ht="15.75" thickBot="1" x14ac:dyDescent="0.3">
      <c r="A667" s="58" t="s">
        <v>513</v>
      </c>
      <c r="B667" s="38" t="s">
        <v>5456</v>
      </c>
      <c r="C667" s="38" t="s">
        <v>5468</v>
      </c>
      <c r="D667" s="38" t="s">
        <v>6548</v>
      </c>
      <c r="E667" s="38" t="s">
        <v>6554</v>
      </c>
      <c r="F667" s="38"/>
      <c r="G667" s="39">
        <v>43838.42291666667</v>
      </c>
      <c r="H667" s="40">
        <v>43838</v>
      </c>
      <c r="I667" s="38"/>
      <c r="J667" s="38" t="s">
        <v>34</v>
      </c>
      <c r="K667" s="38" t="s">
        <v>6555</v>
      </c>
      <c r="L667" s="38" t="s">
        <v>5461</v>
      </c>
      <c r="M667" s="38"/>
      <c r="N667" s="38" t="s">
        <v>5462</v>
      </c>
      <c r="O667" s="38"/>
      <c r="P667" s="38"/>
      <c r="Q667" s="38"/>
      <c r="R667" s="38"/>
      <c r="S667" s="38"/>
      <c r="T667" s="39">
        <v>43838.4375</v>
      </c>
      <c r="U667" s="38"/>
      <c r="V667" s="38">
        <v>0</v>
      </c>
      <c r="W667" s="38"/>
      <c r="X667" s="38">
        <v>21</v>
      </c>
      <c r="Y667" s="38" t="s">
        <v>5797</v>
      </c>
      <c r="Z667" s="38" t="s">
        <v>5573</v>
      </c>
      <c r="AA667" s="38"/>
      <c r="AB667" s="38">
        <v>0</v>
      </c>
      <c r="AC667" s="60"/>
    </row>
    <row r="668" spans="1:29" ht="15.75" thickBot="1" x14ac:dyDescent="0.3">
      <c r="A668" s="57" t="s">
        <v>594</v>
      </c>
      <c r="B668" s="35" t="s">
        <v>5456</v>
      </c>
      <c r="C668" s="35" t="s">
        <v>5468</v>
      </c>
      <c r="D668" s="35" t="s">
        <v>6548</v>
      </c>
      <c r="E668" s="35" t="s">
        <v>6554</v>
      </c>
      <c r="F668" s="35"/>
      <c r="G668" s="36">
        <v>43839.373611111114</v>
      </c>
      <c r="H668" s="37">
        <v>43839</v>
      </c>
      <c r="I668" s="35"/>
      <c r="J668" s="35" t="s">
        <v>34</v>
      </c>
      <c r="K668" s="35" t="s">
        <v>6555</v>
      </c>
      <c r="L668" s="35" t="s">
        <v>5461</v>
      </c>
      <c r="M668" s="35"/>
      <c r="N668" s="35" t="s">
        <v>5462</v>
      </c>
      <c r="O668" s="35"/>
      <c r="P668" s="35"/>
      <c r="Q668" s="35"/>
      <c r="R668" s="35"/>
      <c r="S668" s="35"/>
      <c r="T668" s="36">
        <v>43839.423611111109</v>
      </c>
      <c r="U668" s="35"/>
      <c r="V668" s="35">
        <v>0</v>
      </c>
      <c r="W668" s="35"/>
      <c r="X668" s="35">
        <v>72</v>
      </c>
      <c r="Y668" s="35" t="s">
        <v>5692</v>
      </c>
      <c r="Z668" s="35" t="s">
        <v>5573</v>
      </c>
      <c r="AA668" s="35"/>
      <c r="AB668" s="35">
        <v>0</v>
      </c>
      <c r="AC668" s="59"/>
    </row>
    <row r="669" spans="1:29" ht="15.75" thickBot="1" x14ac:dyDescent="0.3">
      <c r="A669" s="58" t="s">
        <v>724</v>
      </c>
      <c r="B669" s="38" t="s">
        <v>5456</v>
      </c>
      <c r="C669" s="38" t="s">
        <v>5468</v>
      </c>
      <c r="D669" s="38" t="s">
        <v>6548</v>
      </c>
      <c r="E669" s="38" t="s">
        <v>6554</v>
      </c>
      <c r="F669" s="38"/>
      <c r="G669" s="39">
        <v>43840.402777777781</v>
      </c>
      <c r="H669" s="40">
        <v>43843</v>
      </c>
      <c r="I669" s="38"/>
      <c r="J669" s="38" t="s">
        <v>34</v>
      </c>
      <c r="K669" s="38" t="s">
        <v>6555</v>
      </c>
      <c r="L669" s="38" t="s">
        <v>5461</v>
      </c>
      <c r="M669" s="38"/>
      <c r="N669" s="38" t="s">
        <v>5462</v>
      </c>
      <c r="O669" s="38"/>
      <c r="P669" s="38"/>
      <c r="Q669" s="38"/>
      <c r="R669" s="38"/>
      <c r="S669" s="38"/>
      <c r="T669" s="39">
        <v>43843.333333333336</v>
      </c>
      <c r="U669" s="38"/>
      <c r="V669" s="38">
        <v>0</v>
      </c>
      <c r="W669" s="38"/>
      <c r="X669" s="38">
        <v>4220</v>
      </c>
      <c r="Y669" s="38" t="s">
        <v>6558</v>
      </c>
      <c r="Z669" s="38" t="s">
        <v>5482</v>
      </c>
      <c r="AA669" s="38"/>
      <c r="AB669" s="38">
        <v>0</v>
      </c>
      <c r="AC669" s="60"/>
    </row>
    <row r="670" spans="1:29" ht="15.75" thickBot="1" x14ac:dyDescent="0.3">
      <c r="A670" s="57" t="s">
        <v>853</v>
      </c>
      <c r="B670" s="35" t="s">
        <v>5456</v>
      </c>
      <c r="C670" s="35" t="s">
        <v>5468</v>
      </c>
      <c r="D670" s="35" t="s">
        <v>6548</v>
      </c>
      <c r="E670" s="35" t="s">
        <v>6554</v>
      </c>
      <c r="F670" s="35"/>
      <c r="G670" s="36">
        <v>43843.384027777778</v>
      </c>
      <c r="H670" s="37">
        <v>43844</v>
      </c>
      <c r="I670" s="35"/>
      <c r="J670" s="35" t="s">
        <v>34</v>
      </c>
      <c r="K670" s="35" t="s">
        <v>6555</v>
      </c>
      <c r="L670" s="35" t="s">
        <v>5461</v>
      </c>
      <c r="M670" s="35"/>
      <c r="N670" s="35" t="s">
        <v>5462</v>
      </c>
      <c r="O670" s="35"/>
      <c r="P670" s="35"/>
      <c r="Q670" s="35"/>
      <c r="R670" s="35"/>
      <c r="S670" s="35"/>
      <c r="T670" s="36">
        <v>43844.431944444441</v>
      </c>
      <c r="U670" s="35"/>
      <c r="V670" s="35">
        <v>0</v>
      </c>
      <c r="W670" s="35"/>
      <c r="X670" s="35">
        <v>1509</v>
      </c>
      <c r="Y670" s="35" t="s">
        <v>6559</v>
      </c>
      <c r="Z670" s="35" t="s">
        <v>5573</v>
      </c>
      <c r="AA670" s="35"/>
      <c r="AB670" s="35">
        <v>0</v>
      </c>
      <c r="AC670" s="59"/>
    </row>
    <row r="671" spans="1:29" ht="15.75" thickBot="1" x14ac:dyDescent="0.3">
      <c r="A671" s="58" t="s">
        <v>2061</v>
      </c>
      <c r="B671" s="38" t="s">
        <v>5456</v>
      </c>
      <c r="C671" s="38" t="s">
        <v>5468</v>
      </c>
      <c r="D671" s="38" t="s">
        <v>6548</v>
      </c>
      <c r="E671" s="38" t="s">
        <v>6554</v>
      </c>
      <c r="F671" s="38"/>
      <c r="G671" s="39">
        <v>43846.535416666666</v>
      </c>
      <c r="H671" s="40">
        <v>43846</v>
      </c>
      <c r="I671" s="38"/>
      <c r="J671" s="38" t="s">
        <v>34</v>
      </c>
      <c r="K671" s="38" t="s">
        <v>6555</v>
      </c>
      <c r="L671" s="38" t="s">
        <v>5461</v>
      </c>
      <c r="M671" s="38"/>
      <c r="N671" s="38" t="s">
        <v>5462</v>
      </c>
      <c r="O671" s="38"/>
      <c r="P671" s="38"/>
      <c r="Q671" s="38"/>
      <c r="R671" s="38"/>
      <c r="S671" s="38"/>
      <c r="T671" s="39">
        <v>43846.613194444442</v>
      </c>
      <c r="U671" s="38"/>
      <c r="V671" s="38">
        <v>0</v>
      </c>
      <c r="W671" s="38"/>
      <c r="X671" s="38"/>
      <c r="Y671" s="38">
        <v>0</v>
      </c>
      <c r="Z671" s="38"/>
      <c r="AA671" s="38">
        <v>112</v>
      </c>
      <c r="AB671" s="38" t="s">
        <v>6560</v>
      </c>
      <c r="AC671" s="60" t="s">
        <v>5485</v>
      </c>
    </row>
    <row r="672" spans="1:29" ht="15.75" thickBot="1" x14ac:dyDescent="0.3">
      <c r="A672" s="57" t="s">
        <v>2071</v>
      </c>
      <c r="B672" s="35" t="s">
        <v>5456</v>
      </c>
      <c r="C672" s="35" t="s">
        <v>5468</v>
      </c>
      <c r="D672" s="35" t="s">
        <v>6548</v>
      </c>
      <c r="E672" s="35" t="s">
        <v>6554</v>
      </c>
      <c r="F672" s="35"/>
      <c r="G672" s="36">
        <v>43847.338194444441</v>
      </c>
      <c r="H672" s="37">
        <v>43847</v>
      </c>
      <c r="I672" s="35"/>
      <c r="J672" s="35" t="s">
        <v>34</v>
      </c>
      <c r="K672" s="35" t="s">
        <v>6555</v>
      </c>
      <c r="L672" s="35" t="s">
        <v>5461</v>
      </c>
      <c r="M672" s="35"/>
      <c r="N672" s="35" t="s">
        <v>5462</v>
      </c>
      <c r="O672" s="35"/>
      <c r="P672" s="35"/>
      <c r="Q672" s="35"/>
      <c r="R672" s="35"/>
      <c r="S672" s="35"/>
      <c r="T672" s="36">
        <v>43847.397916666669</v>
      </c>
      <c r="U672" s="35"/>
      <c r="V672" s="35">
        <v>0</v>
      </c>
      <c r="W672" s="35"/>
      <c r="X672" s="35"/>
      <c r="Y672" s="35">
        <v>0</v>
      </c>
      <c r="Z672" s="35"/>
      <c r="AA672" s="35">
        <v>86</v>
      </c>
      <c r="AB672" s="35" t="s">
        <v>5513</v>
      </c>
      <c r="AC672" s="59" t="s">
        <v>5485</v>
      </c>
    </row>
    <row r="673" spans="1:29" ht="15.75" thickBot="1" x14ac:dyDescent="0.3">
      <c r="A673" s="58" t="s">
        <v>2276</v>
      </c>
      <c r="B673" s="38" t="s">
        <v>5456</v>
      </c>
      <c r="C673" s="38" t="s">
        <v>5468</v>
      </c>
      <c r="D673" s="38" t="s">
        <v>6548</v>
      </c>
      <c r="E673" s="38" t="s">
        <v>6554</v>
      </c>
      <c r="F673" s="38"/>
      <c r="G673" s="39">
        <v>43847.553472222222</v>
      </c>
      <c r="H673" s="40">
        <v>43852</v>
      </c>
      <c r="I673" s="38"/>
      <c r="J673" s="38" t="s">
        <v>34</v>
      </c>
      <c r="K673" s="38" t="s">
        <v>6555</v>
      </c>
      <c r="L673" s="38" t="s">
        <v>5461</v>
      </c>
      <c r="M673" s="38"/>
      <c r="N673" s="38" t="s">
        <v>5462</v>
      </c>
      <c r="O673" s="38"/>
      <c r="P673" s="38"/>
      <c r="Q673" s="38"/>
      <c r="R673" s="38"/>
      <c r="S673" s="38"/>
      <c r="T673" s="39">
        <v>43852.429861111108</v>
      </c>
      <c r="U673" s="38"/>
      <c r="V673" s="38">
        <v>0</v>
      </c>
      <c r="W673" s="38"/>
      <c r="X673" s="38"/>
      <c r="Y673" s="38">
        <v>0</v>
      </c>
      <c r="Z673" s="38"/>
      <c r="AA673" s="38">
        <v>7022</v>
      </c>
      <c r="AB673" s="38" t="s">
        <v>6561</v>
      </c>
      <c r="AC673" s="60" t="s">
        <v>5472</v>
      </c>
    </row>
    <row r="674" spans="1:29" ht="15.75" thickBot="1" x14ac:dyDescent="0.3">
      <c r="A674" s="57" t="s">
        <v>3105</v>
      </c>
      <c r="B674" s="35" t="s">
        <v>5456</v>
      </c>
      <c r="C674" s="35" t="s">
        <v>5468</v>
      </c>
      <c r="D674" s="35" t="s">
        <v>6548</v>
      </c>
      <c r="E674" s="35" t="s">
        <v>6554</v>
      </c>
      <c r="F674" s="35"/>
      <c r="G674" s="36">
        <v>43853.368750000001</v>
      </c>
      <c r="H674" s="37">
        <v>43853</v>
      </c>
      <c r="I674" s="35"/>
      <c r="J674" s="35" t="s">
        <v>34</v>
      </c>
      <c r="K674" s="35" t="s">
        <v>6555</v>
      </c>
      <c r="L674" s="35" t="s">
        <v>5461</v>
      </c>
      <c r="M674" s="35"/>
      <c r="N674" s="35" t="s">
        <v>5462</v>
      </c>
      <c r="O674" s="35"/>
      <c r="P674" s="35"/>
      <c r="Q674" s="35"/>
      <c r="R674" s="35"/>
      <c r="S674" s="35"/>
      <c r="T674" s="36">
        <v>43853.397222222222</v>
      </c>
      <c r="U674" s="35"/>
      <c r="V674" s="35">
        <v>0</v>
      </c>
      <c r="W674" s="35"/>
      <c r="X674" s="35"/>
      <c r="Y674" s="35">
        <v>0</v>
      </c>
      <c r="Z674" s="35"/>
      <c r="AA674" s="35">
        <v>41</v>
      </c>
      <c r="AB674" s="35" t="s">
        <v>5463</v>
      </c>
      <c r="AC674" s="59" t="s">
        <v>5472</v>
      </c>
    </row>
    <row r="675" spans="1:29" ht="15.75" thickBot="1" x14ac:dyDescent="0.3">
      <c r="A675" s="58" t="s">
        <v>3207</v>
      </c>
      <c r="B675" s="38" t="s">
        <v>5456</v>
      </c>
      <c r="C675" s="38" t="s">
        <v>5468</v>
      </c>
      <c r="D675" s="38" t="s">
        <v>6548</v>
      </c>
      <c r="E675" s="38" t="s">
        <v>6554</v>
      </c>
      <c r="F675" s="38"/>
      <c r="G675" s="39">
        <v>43853.55972222222</v>
      </c>
      <c r="H675" s="40">
        <v>43853</v>
      </c>
      <c r="I675" s="38"/>
      <c r="J675" s="38" t="s">
        <v>34</v>
      </c>
      <c r="K675" s="38" t="s">
        <v>6555</v>
      </c>
      <c r="L675" s="38" t="s">
        <v>5461</v>
      </c>
      <c r="M675" s="38"/>
      <c r="N675" s="38" t="s">
        <v>5462</v>
      </c>
      <c r="O675" s="38"/>
      <c r="P675" s="38"/>
      <c r="Q675" s="38"/>
      <c r="R675" s="38"/>
      <c r="S675" s="38"/>
      <c r="T675" s="39">
        <v>43853.603472222225</v>
      </c>
      <c r="U675" s="38"/>
      <c r="V675" s="38">
        <v>0</v>
      </c>
      <c r="W675" s="38"/>
      <c r="X675" s="38"/>
      <c r="Y675" s="38">
        <v>0</v>
      </c>
      <c r="Z675" s="38"/>
      <c r="AA675" s="38">
        <v>63</v>
      </c>
      <c r="AB675" s="38" t="s">
        <v>6390</v>
      </c>
      <c r="AC675" s="60" t="s">
        <v>5472</v>
      </c>
    </row>
    <row r="676" spans="1:29" ht="15.75" thickBot="1" x14ac:dyDescent="0.3">
      <c r="A676" s="57" t="s">
        <v>3309</v>
      </c>
      <c r="B676" s="35" t="s">
        <v>5456</v>
      </c>
      <c r="C676" s="35" t="s">
        <v>5468</v>
      </c>
      <c r="D676" s="35" t="s">
        <v>6548</v>
      </c>
      <c r="E676" s="35" t="s">
        <v>6554</v>
      </c>
      <c r="F676" s="35"/>
      <c r="G676" s="36">
        <v>43854.368750000001</v>
      </c>
      <c r="H676" s="37">
        <v>43854</v>
      </c>
      <c r="I676" s="35"/>
      <c r="J676" s="35" t="s">
        <v>34</v>
      </c>
      <c r="K676" s="35" t="s">
        <v>6555</v>
      </c>
      <c r="L676" s="35" t="s">
        <v>5461</v>
      </c>
      <c r="M676" s="35"/>
      <c r="N676" s="35" t="s">
        <v>5462</v>
      </c>
      <c r="O676" s="35"/>
      <c r="P676" s="35"/>
      <c r="Q676" s="35"/>
      <c r="R676" s="35"/>
      <c r="S676" s="35"/>
      <c r="T676" s="36">
        <v>43854.397916666669</v>
      </c>
      <c r="U676" s="35"/>
      <c r="V676" s="35">
        <v>0</v>
      </c>
      <c r="W676" s="35"/>
      <c r="X676" s="35"/>
      <c r="Y676" s="35">
        <v>0</v>
      </c>
      <c r="Z676" s="35"/>
      <c r="AA676" s="35">
        <v>42</v>
      </c>
      <c r="AB676" s="35" t="s">
        <v>6562</v>
      </c>
      <c r="AC676" s="59" t="s">
        <v>5485</v>
      </c>
    </row>
    <row r="677" spans="1:29" ht="15.75" thickBot="1" x14ac:dyDescent="0.3">
      <c r="A677" s="58" t="s">
        <v>3404</v>
      </c>
      <c r="B677" s="38" t="s">
        <v>5456</v>
      </c>
      <c r="C677" s="38" t="s">
        <v>5468</v>
      </c>
      <c r="D677" s="38" t="s">
        <v>6548</v>
      </c>
      <c r="E677" s="38" t="s">
        <v>6554</v>
      </c>
      <c r="F677" s="38"/>
      <c r="G677" s="39">
        <v>43854.576388888891</v>
      </c>
      <c r="H677" s="40">
        <v>43854</v>
      </c>
      <c r="I677" s="38"/>
      <c r="J677" s="38" t="s">
        <v>34</v>
      </c>
      <c r="K677" s="38" t="s">
        <v>6555</v>
      </c>
      <c r="L677" s="38" t="s">
        <v>5461</v>
      </c>
      <c r="M677" s="38"/>
      <c r="N677" s="38" t="s">
        <v>5462</v>
      </c>
      <c r="O677" s="38"/>
      <c r="P677" s="38"/>
      <c r="Q677" s="38"/>
      <c r="R677" s="38"/>
      <c r="S677" s="38"/>
      <c r="T677" s="39">
        <v>43854.638888888891</v>
      </c>
      <c r="U677" s="38"/>
      <c r="V677" s="38">
        <v>0</v>
      </c>
      <c r="W677" s="38"/>
      <c r="X677" s="38">
        <v>0</v>
      </c>
      <c r="Y677" s="38">
        <v>0</v>
      </c>
      <c r="Z677" s="38" t="s">
        <v>5573</v>
      </c>
      <c r="AA677" s="38">
        <v>90</v>
      </c>
      <c r="AB677" s="38" t="s">
        <v>5888</v>
      </c>
      <c r="AC677" s="60" t="s">
        <v>5485</v>
      </c>
    </row>
    <row r="678" spans="1:29" ht="15.75" thickBot="1" x14ac:dyDescent="0.3">
      <c r="A678" s="57" t="s">
        <v>3495</v>
      </c>
      <c r="B678" s="35" t="s">
        <v>5456</v>
      </c>
      <c r="C678" s="35" t="s">
        <v>5468</v>
      </c>
      <c r="D678" s="35" t="s">
        <v>6548</v>
      </c>
      <c r="E678" s="35" t="s">
        <v>6554</v>
      </c>
      <c r="F678" s="35"/>
      <c r="G678" s="36">
        <v>43857.366666666669</v>
      </c>
      <c r="H678" s="37">
        <v>43857</v>
      </c>
      <c r="I678" s="35"/>
      <c r="J678" s="35" t="s">
        <v>34</v>
      </c>
      <c r="K678" s="35" t="s">
        <v>6555</v>
      </c>
      <c r="L678" s="35" t="s">
        <v>6519</v>
      </c>
      <c r="M678" s="35"/>
      <c r="N678" s="35" t="s">
        <v>5462</v>
      </c>
      <c r="O678" s="35"/>
      <c r="P678" s="35"/>
      <c r="Q678" s="35"/>
      <c r="R678" s="35"/>
      <c r="S678" s="35"/>
      <c r="T678" s="36">
        <v>43857.367361111108</v>
      </c>
      <c r="U678" s="35"/>
      <c r="V678" s="35">
        <v>0</v>
      </c>
      <c r="W678" s="35"/>
      <c r="X678" s="35"/>
      <c r="Y678" s="35">
        <v>0</v>
      </c>
      <c r="Z678" s="35"/>
      <c r="AA678" s="35">
        <v>1</v>
      </c>
      <c r="AB678" s="43">
        <v>231481481.48148</v>
      </c>
      <c r="AC678" s="59" t="s">
        <v>5485</v>
      </c>
    </row>
    <row r="679" spans="1:29" ht="15.75" thickBot="1" x14ac:dyDescent="0.3">
      <c r="A679" s="58" t="s">
        <v>6563</v>
      </c>
      <c r="B679" s="38" t="s">
        <v>5456</v>
      </c>
      <c r="C679" s="38" t="s">
        <v>5468</v>
      </c>
      <c r="D679" s="38" t="s">
        <v>6548</v>
      </c>
      <c r="E679" s="38" t="s">
        <v>6554</v>
      </c>
      <c r="F679" s="38"/>
      <c r="G679" s="39">
        <v>43861.369444444441</v>
      </c>
      <c r="H679" s="40">
        <v>43861</v>
      </c>
      <c r="I679" s="38"/>
      <c r="J679" s="38" t="s">
        <v>34</v>
      </c>
      <c r="K679" s="38" t="s">
        <v>6555</v>
      </c>
      <c r="L679" s="38" t="s">
        <v>5461</v>
      </c>
      <c r="M679" s="38"/>
      <c r="N679" s="38" t="s">
        <v>5462</v>
      </c>
      <c r="O679" s="38"/>
      <c r="P679" s="38"/>
      <c r="Q679" s="38"/>
      <c r="R679" s="38"/>
      <c r="S679" s="38"/>
      <c r="T679" s="39">
        <v>43861.37222222222</v>
      </c>
      <c r="U679" s="38"/>
      <c r="V679" s="38">
        <v>0</v>
      </c>
      <c r="W679" s="38"/>
      <c r="X679" s="38"/>
      <c r="Y679" s="38">
        <v>0</v>
      </c>
      <c r="Z679" s="38"/>
      <c r="AA679" s="38">
        <v>4</v>
      </c>
      <c r="AB679" s="41">
        <v>925925925.92593002</v>
      </c>
      <c r="AC679" s="60" t="s">
        <v>5472</v>
      </c>
    </row>
    <row r="680" spans="1:29" ht="15.75" thickBot="1" x14ac:dyDescent="0.3">
      <c r="A680" s="57" t="s">
        <v>1029</v>
      </c>
      <c r="B680" s="35" t="s">
        <v>5473</v>
      </c>
      <c r="C680" s="35" t="s">
        <v>5468</v>
      </c>
      <c r="D680" s="35" t="s">
        <v>6548</v>
      </c>
      <c r="E680" s="35" t="s">
        <v>6564</v>
      </c>
      <c r="F680" s="35"/>
      <c r="G680" s="36">
        <v>43844.345833333333</v>
      </c>
      <c r="H680" s="37">
        <v>43844</v>
      </c>
      <c r="I680" s="35"/>
      <c r="J680" s="35" t="s">
        <v>34</v>
      </c>
      <c r="K680" s="35" t="s">
        <v>6565</v>
      </c>
      <c r="L680" s="35" t="s">
        <v>5461</v>
      </c>
      <c r="M680" s="35"/>
      <c r="N680" s="35" t="s">
        <v>5747</v>
      </c>
      <c r="O680" s="35"/>
      <c r="P680" s="35"/>
      <c r="Q680" s="35"/>
      <c r="R680" s="35"/>
      <c r="S680" s="35"/>
      <c r="T680" s="36">
        <v>43844.345833333333</v>
      </c>
      <c r="U680" s="35"/>
      <c r="V680" s="35">
        <v>0</v>
      </c>
      <c r="W680" s="35"/>
      <c r="X680" s="35"/>
      <c r="Y680" s="35">
        <v>0</v>
      </c>
      <c r="Z680" s="35"/>
      <c r="AA680" s="35">
        <v>0</v>
      </c>
      <c r="AB680" s="35">
        <v>0</v>
      </c>
      <c r="AC680" s="59" t="s">
        <v>5472</v>
      </c>
    </row>
    <row r="681" spans="1:29" ht="15.75" thickBot="1" x14ac:dyDescent="0.3">
      <c r="A681" s="58" t="s">
        <v>2033</v>
      </c>
      <c r="B681" s="38" t="s">
        <v>5473</v>
      </c>
      <c r="C681" s="38" t="s">
        <v>5468</v>
      </c>
      <c r="D681" s="38" t="s">
        <v>6548</v>
      </c>
      <c r="E681" s="38" t="s">
        <v>6564</v>
      </c>
      <c r="F681" s="38"/>
      <c r="G681" s="39">
        <v>43846.5</v>
      </c>
      <c r="H681" s="40">
        <v>43846</v>
      </c>
      <c r="I681" s="38"/>
      <c r="J681" s="38" t="s">
        <v>34</v>
      </c>
      <c r="K681" s="38" t="s">
        <v>6565</v>
      </c>
      <c r="L681" s="38" t="s">
        <v>5461</v>
      </c>
      <c r="M681" s="38"/>
      <c r="N681" s="38" t="s">
        <v>5747</v>
      </c>
      <c r="O681" s="38"/>
      <c r="P681" s="38"/>
      <c r="Q681" s="38"/>
      <c r="R681" s="38"/>
      <c r="S681" s="38"/>
      <c r="T681" s="39">
        <v>43846.512499999997</v>
      </c>
      <c r="U681" s="38"/>
      <c r="V681" s="38">
        <v>0</v>
      </c>
      <c r="W681" s="38"/>
      <c r="X681" s="38">
        <v>18</v>
      </c>
      <c r="Y681" s="38" t="s">
        <v>5547</v>
      </c>
      <c r="Z681" s="38" t="s">
        <v>5573</v>
      </c>
      <c r="AA681" s="38"/>
      <c r="AB681" s="38">
        <v>0</v>
      </c>
      <c r="AC681" s="60"/>
    </row>
    <row r="682" spans="1:29" ht="15.75" thickBot="1" x14ac:dyDescent="0.3">
      <c r="A682" s="57" t="s">
        <v>2442</v>
      </c>
      <c r="B682" s="35" t="s">
        <v>5473</v>
      </c>
      <c r="C682" s="35" t="s">
        <v>5468</v>
      </c>
      <c r="D682" s="35" t="s">
        <v>6548</v>
      </c>
      <c r="E682" s="35" t="s">
        <v>6564</v>
      </c>
      <c r="F682" s="35"/>
      <c r="G682" s="36">
        <v>43850.344444444447</v>
      </c>
      <c r="H682" s="37">
        <v>43850</v>
      </c>
      <c r="I682" s="35"/>
      <c r="J682" s="35" t="s">
        <v>34</v>
      </c>
      <c r="K682" s="35" t="s">
        <v>6565</v>
      </c>
      <c r="L682" s="35" t="s">
        <v>5461</v>
      </c>
      <c r="M682" s="35"/>
      <c r="N682" s="35" t="s">
        <v>5747</v>
      </c>
      <c r="O682" s="35"/>
      <c r="P682" s="35"/>
      <c r="Q682" s="35"/>
      <c r="R682" s="35"/>
      <c r="S682" s="35"/>
      <c r="T682" s="36">
        <v>43850.355555555558</v>
      </c>
      <c r="U682" s="35"/>
      <c r="V682" s="35">
        <v>0</v>
      </c>
      <c r="W682" s="35"/>
      <c r="X682" s="35">
        <v>16</v>
      </c>
      <c r="Y682" s="35" t="s">
        <v>5550</v>
      </c>
      <c r="Z682" s="35" t="s">
        <v>5482</v>
      </c>
      <c r="AA682" s="35"/>
      <c r="AB682" s="35">
        <v>0</v>
      </c>
      <c r="AC682" s="59"/>
    </row>
    <row r="683" spans="1:29" ht="15.75" thickBot="1" x14ac:dyDescent="0.3">
      <c r="A683" s="58" t="s">
        <v>3528</v>
      </c>
      <c r="B683" s="38" t="s">
        <v>5473</v>
      </c>
      <c r="C683" s="38" t="s">
        <v>5468</v>
      </c>
      <c r="D683" s="38" t="s">
        <v>6548</v>
      </c>
      <c r="E683" s="38" t="s">
        <v>6564</v>
      </c>
      <c r="F683" s="38"/>
      <c r="G683" s="39">
        <v>43857.372916666667</v>
      </c>
      <c r="H683" s="40">
        <v>43858</v>
      </c>
      <c r="I683" s="38"/>
      <c r="J683" s="38" t="s">
        <v>34</v>
      </c>
      <c r="K683" s="38" t="s">
        <v>6565</v>
      </c>
      <c r="L683" s="38" t="s">
        <v>5461</v>
      </c>
      <c r="M683" s="38"/>
      <c r="N683" s="38" t="s">
        <v>5747</v>
      </c>
      <c r="O683" s="38"/>
      <c r="P683" s="38"/>
      <c r="Q683" s="38"/>
      <c r="R683" s="38"/>
      <c r="S683" s="38"/>
      <c r="T683" s="39">
        <v>43858.456944444442</v>
      </c>
      <c r="U683" s="38"/>
      <c r="V683" s="38">
        <v>0</v>
      </c>
      <c r="W683" s="38"/>
      <c r="X683" s="38"/>
      <c r="Y683" s="38">
        <v>0</v>
      </c>
      <c r="Z683" s="38"/>
      <c r="AA683" s="38">
        <v>1561</v>
      </c>
      <c r="AB683" s="38" t="s">
        <v>6566</v>
      </c>
      <c r="AC683" s="60" t="s">
        <v>5472</v>
      </c>
    </row>
    <row r="684" spans="1:29" ht="15.75" thickBot="1" x14ac:dyDescent="0.3">
      <c r="A684" s="57" t="s">
        <v>4058</v>
      </c>
      <c r="B684" s="35" t="s">
        <v>5473</v>
      </c>
      <c r="C684" s="35" t="s">
        <v>5468</v>
      </c>
      <c r="D684" s="35" t="s">
        <v>6548</v>
      </c>
      <c r="E684" s="35" t="s">
        <v>6564</v>
      </c>
      <c r="F684" s="35"/>
      <c r="G684" s="36">
        <v>43860.370138888888</v>
      </c>
      <c r="H684" s="37">
        <v>43860</v>
      </c>
      <c r="I684" s="35"/>
      <c r="J684" s="35" t="s">
        <v>34</v>
      </c>
      <c r="K684" s="35" t="s">
        <v>6565</v>
      </c>
      <c r="L684" s="35" t="s">
        <v>5461</v>
      </c>
      <c r="M684" s="35"/>
      <c r="N684" s="35" t="s">
        <v>5747</v>
      </c>
      <c r="O684" s="35"/>
      <c r="P684" s="35"/>
      <c r="Q684" s="35"/>
      <c r="R684" s="35"/>
      <c r="S684" s="35"/>
      <c r="T684" s="36">
        <v>43860.455555555556</v>
      </c>
      <c r="U684" s="35"/>
      <c r="V684" s="35">
        <v>0</v>
      </c>
      <c r="W684" s="35"/>
      <c r="X684" s="35"/>
      <c r="Y684" s="35">
        <v>0</v>
      </c>
      <c r="Z684" s="35"/>
      <c r="AA684" s="35">
        <v>123</v>
      </c>
      <c r="AB684" s="35" t="s">
        <v>6539</v>
      </c>
      <c r="AC684" s="59" t="s">
        <v>5472</v>
      </c>
    </row>
    <row r="685" spans="1:29" ht="15.75" thickBot="1" x14ac:dyDescent="0.3">
      <c r="A685" s="58" t="s">
        <v>189</v>
      </c>
      <c r="B685" s="38" t="s">
        <v>5473</v>
      </c>
      <c r="C685" s="38" t="s">
        <v>5468</v>
      </c>
      <c r="D685" s="38" t="s">
        <v>6548</v>
      </c>
      <c r="E685" s="38" t="s">
        <v>6567</v>
      </c>
      <c r="F685" s="38"/>
      <c r="G685" s="39">
        <v>43832.490277777775</v>
      </c>
      <c r="H685" s="40">
        <v>43832</v>
      </c>
      <c r="I685" s="38"/>
      <c r="J685" s="38" t="s">
        <v>34</v>
      </c>
      <c r="K685" s="38" t="s">
        <v>6568</v>
      </c>
      <c r="L685" s="38" t="s">
        <v>5461</v>
      </c>
      <c r="M685" s="38"/>
      <c r="N685" s="38" t="s">
        <v>5747</v>
      </c>
      <c r="O685" s="38"/>
      <c r="P685" s="38"/>
      <c r="Q685" s="38"/>
      <c r="R685" s="38"/>
      <c r="S685" s="38"/>
      <c r="T685" s="39">
        <v>43832.59652777778</v>
      </c>
      <c r="U685" s="38"/>
      <c r="V685" s="38">
        <v>0</v>
      </c>
      <c r="W685" s="38"/>
      <c r="X685" s="38"/>
      <c r="Y685" s="38">
        <v>0</v>
      </c>
      <c r="Z685" s="38"/>
      <c r="AA685" s="38">
        <v>153</v>
      </c>
      <c r="AB685" s="38" t="s">
        <v>6569</v>
      </c>
      <c r="AC685" s="60" t="s">
        <v>5472</v>
      </c>
    </row>
    <row r="686" spans="1:29" ht="15.75" thickBot="1" x14ac:dyDescent="0.3">
      <c r="A686" s="57" t="s">
        <v>1936</v>
      </c>
      <c r="B686" s="35" t="s">
        <v>5473</v>
      </c>
      <c r="C686" s="35" t="s">
        <v>5468</v>
      </c>
      <c r="D686" s="35" t="s">
        <v>6548</v>
      </c>
      <c r="E686" s="35" t="s">
        <v>6567</v>
      </c>
      <c r="F686" s="35"/>
      <c r="G686" s="36">
        <v>43846.507638888892</v>
      </c>
      <c r="H686" s="37">
        <v>43846</v>
      </c>
      <c r="I686" s="35"/>
      <c r="J686" s="35" t="s">
        <v>34</v>
      </c>
      <c r="K686" s="35" t="s">
        <v>6568</v>
      </c>
      <c r="L686" s="35" t="s">
        <v>5461</v>
      </c>
      <c r="M686" s="35"/>
      <c r="N686" s="35" t="s">
        <v>5747</v>
      </c>
      <c r="O686" s="35"/>
      <c r="P686" s="35"/>
      <c r="Q686" s="35"/>
      <c r="R686" s="35"/>
      <c r="S686" s="35"/>
      <c r="T686" s="36">
        <v>43846.508333333331</v>
      </c>
      <c r="U686" s="35"/>
      <c r="V686" s="35">
        <v>0</v>
      </c>
      <c r="W686" s="35"/>
      <c r="X686" s="35">
        <v>1</v>
      </c>
      <c r="Y686" s="43">
        <v>231481481.48148</v>
      </c>
      <c r="Z686" s="35" t="s">
        <v>5482</v>
      </c>
      <c r="AA686" s="35"/>
      <c r="AB686" s="35">
        <v>0</v>
      </c>
      <c r="AC686" s="59"/>
    </row>
    <row r="687" spans="1:29" ht="15.75" thickBot="1" x14ac:dyDescent="0.3">
      <c r="A687" s="58" t="s">
        <v>3478</v>
      </c>
      <c r="B687" s="38" t="s">
        <v>5473</v>
      </c>
      <c r="C687" s="38" t="s">
        <v>5468</v>
      </c>
      <c r="D687" s="38" t="s">
        <v>6548</v>
      </c>
      <c r="E687" s="38" t="s">
        <v>6567</v>
      </c>
      <c r="F687" s="38"/>
      <c r="G687" s="39">
        <v>43857.367361111108</v>
      </c>
      <c r="H687" s="40">
        <v>43857</v>
      </c>
      <c r="I687" s="38"/>
      <c r="J687" s="38" t="s">
        <v>34</v>
      </c>
      <c r="K687" s="38" t="s">
        <v>6568</v>
      </c>
      <c r="L687" s="38" t="s">
        <v>5461</v>
      </c>
      <c r="M687" s="38"/>
      <c r="N687" s="38" t="s">
        <v>5747</v>
      </c>
      <c r="O687" s="38"/>
      <c r="P687" s="38"/>
      <c r="Q687" s="38"/>
      <c r="R687" s="38"/>
      <c r="S687" s="38"/>
      <c r="T687" s="39">
        <v>43857.570833333331</v>
      </c>
      <c r="U687" s="38"/>
      <c r="V687" s="38">
        <v>0</v>
      </c>
      <c r="W687" s="38"/>
      <c r="X687" s="38"/>
      <c r="Y687" s="38">
        <v>0</v>
      </c>
      <c r="Z687" s="38"/>
      <c r="AA687" s="38">
        <v>293</v>
      </c>
      <c r="AB687" s="38" t="s">
        <v>6570</v>
      </c>
      <c r="AC687" s="60" t="s">
        <v>5472</v>
      </c>
    </row>
    <row r="688" spans="1:29" ht="15.75" thickBot="1" x14ac:dyDescent="0.3">
      <c r="A688" s="57" t="s">
        <v>4103</v>
      </c>
      <c r="B688" s="35" t="s">
        <v>5473</v>
      </c>
      <c r="C688" s="35" t="s">
        <v>5468</v>
      </c>
      <c r="D688" s="35" t="s">
        <v>6548</v>
      </c>
      <c r="E688" s="35" t="s">
        <v>6567</v>
      </c>
      <c r="F688" s="35"/>
      <c r="G688" s="36">
        <v>43860.567361111112</v>
      </c>
      <c r="H688" s="37">
        <v>43860</v>
      </c>
      <c r="I688" s="35"/>
      <c r="J688" s="35" t="s">
        <v>34</v>
      </c>
      <c r="K688" s="35" t="s">
        <v>6568</v>
      </c>
      <c r="L688" s="35" t="s">
        <v>5461</v>
      </c>
      <c r="M688" s="35"/>
      <c r="N688" s="35" t="s">
        <v>5747</v>
      </c>
      <c r="O688" s="35"/>
      <c r="P688" s="35"/>
      <c r="Q688" s="35"/>
      <c r="R688" s="35"/>
      <c r="S688" s="35"/>
      <c r="T688" s="36">
        <v>43860.634722222225</v>
      </c>
      <c r="U688" s="35"/>
      <c r="V688" s="35">
        <v>0</v>
      </c>
      <c r="W688" s="35"/>
      <c r="X688" s="35"/>
      <c r="Y688" s="35">
        <v>0</v>
      </c>
      <c r="Z688" s="35"/>
      <c r="AA688" s="35">
        <v>97</v>
      </c>
      <c r="AB688" s="35" t="s">
        <v>6113</v>
      </c>
      <c r="AC688" s="59" t="s">
        <v>5472</v>
      </c>
    </row>
    <row r="689" spans="1:29" ht="15.75" thickBot="1" x14ac:dyDescent="0.3">
      <c r="A689" s="58" t="s">
        <v>1943</v>
      </c>
      <c r="B689" s="38" t="s">
        <v>5456</v>
      </c>
      <c r="C689" s="38" t="s">
        <v>5468</v>
      </c>
      <c r="D689" s="38" t="s">
        <v>6548</v>
      </c>
      <c r="E689" s="38" t="s">
        <v>6571</v>
      </c>
      <c r="F689" s="38"/>
      <c r="G689" s="39">
        <v>43846.238194444442</v>
      </c>
      <c r="H689" s="40">
        <v>43846</v>
      </c>
      <c r="I689" s="38"/>
      <c r="J689" s="38" t="s">
        <v>34</v>
      </c>
      <c r="K689" s="38" t="s">
        <v>6572</v>
      </c>
      <c r="L689" s="38" t="s">
        <v>5461</v>
      </c>
      <c r="M689" s="38"/>
      <c r="N689" s="38" t="s">
        <v>5462</v>
      </c>
      <c r="O689" s="38"/>
      <c r="P689" s="38"/>
      <c r="Q689" s="38"/>
      <c r="R689" s="38"/>
      <c r="S689" s="38"/>
      <c r="T689" s="39">
        <v>43846.25</v>
      </c>
      <c r="U689" s="38"/>
      <c r="V689" s="38">
        <v>0</v>
      </c>
      <c r="W689" s="38"/>
      <c r="X689" s="38">
        <v>17</v>
      </c>
      <c r="Y689" s="38" t="s">
        <v>5732</v>
      </c>
      <c r="Z689" s="38" t="s">
        <v>5482</v>
      </c>
      <c r="AA689" s="38"/>
      <c r="AB689" s="38">
        <v>0</v>
      </c>
      <c r="AC689" s="60"/>
    </row>
    <row r="690" spans="1:29" ht="15.75" thickBot="1" x14ac:dyDescent="0.3">
      <c r="A690" s="57" t="s">
        <v>2532</v>
      </c>
      <c r="B690" s="35" t="s">
        <v>5456</v>
      </c>
      <c r="C690" s="35" t="s">
        <v>5468</v>
      </c>
      <c r="D690" s="35" t="s">
        <v>6548</v>
      </c>
      <c r="E690" s="35" t="s">
        <v>6571</v>
      </c>
      <c r="F690" s="35"/>
      <c r="G690" s="36">
        <v>43850.402777777781</v>
      </c>
      <c r="H690" s="37">
        <v>43850</v>
      </c>
      <c r="I690" s="35"/>
      <c r="J690" s="35" t="s">
        <v>34</v>
      </c>
      <c r="K690" s="35" t="s">
        <v>6572</v>
      </c>
      <c r="L690" s="35" t="s">
        <v>5465</v>
      </c>
      <c r="M690" s="35"/>
      <c r="N690" s="35" t="s">
        <v>5462</v>
      </c>
      <c r="O690" s="35"/>
      <c r="P690" s="35"/>
      <c r="Q690" s="35"/>
      <c r="R690" s="35"/>
      <c r="S690" s="35"/>
      <c r="T690" s="36">
        <v>43850.670138888891</v>
      </c>
      <c r="U690" s="35"/>
      <c r="V690" s="35">
        <v>0</v>
      </c>
      <c r="W690" s="35"/>
      <c r="X690" s="35">
        <v>385</v>
      </c>
      <c r="Y690" s="35" t="s">
        <v>6573</v>
      </c>
      <c r="Z690" s="35" t="s">
        <v>5467</v>
      </c>
      <c r="AA690" s="35"/>
      <c r="AB690" s="35">
        <v>0</v>
      </c>
      <c r="AC690" s="59"/>
    </row>
    <row r="691" spans="1:29" ht="15.75" thickBot="1" x14ac:dyDescent="0.3">
      <c r="A691" s="58" t="s">
        <v>1576</v>
      </c>
      <c r="B691" s="38" t="s">
        <v>5456</v>
      </c>
      <c r="C691" s="38" t="s">
        <v>5468</v>
      </c>
      <c r="D691" s="38" t="s">
        <v>6548</v>
      </c>
      <c r="E691" s="38" t="s">
        <v>6574</v>
      </c>
      <c r="F691" s="38"/>
      <c r="G691" s="39">
        <v>43845.0625</v>
      </c>
      <c r="H691" s="40">
        <v>43847</v>
      </c>
      <c r="I691" s="38"/>
      <c r="J691" s="38" t="s">
        <v>34</v>
      </c>
      <c r="K691" s="38" t="s">
        <v>6575</v>
      </c>
      <c r="L691" s="38" t="s">
        <v>5461</v>
      </c>
      <c r="M691" s="38"/>
      <c r="N691" s="38" t="s">
        <v>5462</v>
      </c>
      <c r="O691" s="38"/>
      <c r="P691" s="38"/>
      <c r="Q691" s="38"/>
      <c r="R691" s="38"/>
      <c r="S691" s="38"/>
      <c r="T691" s="39">
        <v>43845.708333333336</v>
      </c>
      <c r="U691" s="38"/>
      <c r="V691" s="38">
        <v>0</v>
      </c>
      <c r="W691" s="38"/>
      <c r="X691" s="38">
        <v>930</v>
      </c>
      <c r="Y691" s="38" t="s">
        <v>6479</v>
      </c>
      <c r="Z691" s="38" t="s">
        <v>5482</v>
      </c>
      <c r="AA691" s="38"/>
      <c r="AB691" s="38">
        <v>0</v>
      </c>
      <c r="AC691" s="60"/>
    </row>
    <row r="692" spans="1:29" ht="15.75" thickBot="1" x14ac:dyDescent="0.3">
      <c r="A692" s="57" t="s">
        <v>2087</v>
      </c>
      <c r="B692" s="35" t="s">
        <v>5456</v>
      </c>
      <c r="C692" s="35" t="s">
        <v>5468</v>
      </c>
      <c r="D692" s="35" t="s">
        <v>6548</v>
      </c>
      <c r="E692" s="35" t="s">
        <v>6574</v>
      </c>
      <c r="F692" s="35"/>
      <c r="G692" s="36">
        <v>43847.338194444441</v>
      </c>
      <c r="H692" s="37">
        <v>43848</v>
      </c>
      <c r="I692" s="35"/>
      <c r="J692" s="35" t="s">
        <v>34</v>
      </c>
      <c r="K692" s="35" t="s">
        <v>6575</v>
      </c>
      <c r="L692" s="35" t="s">
        <v>5461</v>
      </c>
      <c r="M692" s="35"/>
      <c r="N692" s="35" t="s">
        <v>5462</v>
      </c>
      <c r="O692" s="35"/>
      <c r="P692" s="35"/>
      <c r="Q692" s="35"/>
      <c r="R692" s="35"/>
      <c r="S692" s="35"/>
      <c r="T692" s="36">
        <v>43848.525694444441</v>
      </c>
      <c r="U692" s="35"/>
      <c r="V692" s="35">
        <v>0</v>
      </c>
      <c r="W692" s="35"/>
      <c r="X692" s="35">
        <v>1710</v>
      </c>
      <c r="Y692" s="35" t="s">
        <v>6576</v>
      </c>
      <c r="Z692" s="35" t="s">
        <v>5482</v>
      </c>
      <c r="AA692" s="35"/>
      <c r="AB692" s="35">
        <v>0</v>
      </c>
      <c r="AC692" s="59"/>
    </row>
    <row r="693" spans="1:29" ht="15.75" thickBot="1" x14ac:dyDescent="0.3">
      <c r="A693" s="58" t="s">
        <v>2900</v>
      </c>
      <c r="B693" s="38" t="s">
        <v>5456</v>
      </c>
      <c r="C693" s="38" t="s">
        <v>5468</v>
      </c>
      <c r="D693" s="38" t="s">
        <v>6548</v>
      </c>
      <c r="E693" s="38" t="s">
        <v>6574</v>
      </c>
      <c r="F693" s="38"/>
      <c r="G693" s="39">
        <v>43852.404166666667</v>
      </c>
      <c r="H693" s="40">
        <v>43852</v>
      </c>
      <c r="I693" s="38"/>
      <c r="J693" s="38" t="s">
        <v>34</v>
      </c>
      <c r="K693" s="38" t="s">
        <v>6575</v>
      </c>
      <c r="L693" s="38" t="s">
        <v>5461</v>
      </c>
      <c r="M693" s="38"/>
      <c r="N693" s="38" t="s">
        <v>5462</v>
      </c>
      <c r="O693" s="38"/>
      <c r="P693" s="38"/>
      <c r="Q693" s="38"/>
      <c r="R693" s="38"/>
      <c r="S693" s="38"/>
      <c r="T693" s="39">
        <v>43852.404166666667</v>
      </c>
      <c r="U693" s="38"/>
      <c r="V693" s="38">
        <v>0</v>
      </c>
      <c r="W693" s="38"/>
      <c r="X693" s="38"/>
      <c r="Y693" s="38">
        <v>0</v>
      </c>
      <c r="Z693" s="38"/>
      <c r="AA693" s="38">
        <v>0</v>
      </c>
      <c r="AB693" s="38">
        <v>0</v>
      </c>
      <c r="AC693" s="60" t="s">
        <v>5472</v>
      </c>
    </row>
    <row r="694" spans="1:29" ht="15.75" thickBot="1" x14ac:dyDescent="0.3">
      <c r="A694" s="57" t="s">
        <v>1213</v>
      </c>
      <c r="B694" s="35" t="s">
        <v>5456</v>
      </c>
      <c r="C694" s="35" t="s">
        <v>5468</v>
      </c>
      <c r="D694" s="35" t="s">
        <v>6548</v>
      </c>
      <c r="E694" s="35" t="s">
        <v>6577</v>
      </c>
      <c r="F694" s="35"/>
      <c r="G694" s="36">
        <v>43844.521527777775</v>
      </c>
      <c r="H694" s="37">
        <v>43845</v>
      </c>
      <c r="I694" s="35"/>
      <c r="J694" s="35" t="s">
        <v>34</v>
      </c>
      <c r="K694" s="35" t="s">
        <v>6578</v>
      </c>
      <c r="L694" s="35" t="s">
        <v>5461</v>
      </c>
      <c r="M694" s="35"/>
      <c r="N694" s="35" t="s">
        <v>5462</v>
      </c>
      <c r="O694" s="35"/>
      <c r="P694" s="35"/>
      <c r="Q694" s="35"/>
      <c r="R694" s="35"/>
      <c r="S694" s="35"/>
      <c r="T694" s="36">
        <v>43844.574305555558</v>
      </c>
      <c r="U694" s="35"/>
      <c r="V694" s="35">
        <v>0</v>
      </c>
      <c r="W694" s="35"/>
      <c r="X694" s="35"/>
      <c r="Y694" s="35">
        <v>0</v>
      </c>
      <c r="Z694" s="35"/>
      <c r="AA694" s="35">
        <v>76</v>
      </c>
      <c r="AB694" s="35" t="s">
        <v>6145</v>
      </c>
      <c r="AC694" s="59" t="s">
        <v>5472</v>
      </c>
    </row>
    <row r="695" spans="1:29" ht="15.75" thickBot="1" x14ac:dyDescent="0.3">
      <c r="A695" s="58" t="s">
        <v>2042</v>
      </c>
      <c r="B695" s="38" t="s">
        <v>5456</v>
      </c>
      <c r="C695" s="38" t="s">
        <v>5468</v>
      </c>
      <c r="D695" s="38" t="s">
        <v>6548</v>
      </c>
      <c r="E695" s="38" t="s">
        <v>6577</v>
      </c>
      <c r="F695" s="38"/>
      <c r="G695" s="39">
        <v>43846.522916666669</v>
      </c>
      <c r="H695" s="40">
        <v>43846</v>
      </c>
      <c r="I695" s="38"/>
      <c r="J695" s="38" t="s">
        <v>34</v>
      </c>
      <c r="K695" s="38" t="s">
        <v>6578</v>
      </c>
      <c r="L695" s="38" t="s">
        <v>5461</v>
      </c>
      <c r="M695" s="38"/>
      <c r="N695" s="38" t="s">
        <v>5462</v>
      </c>
      <c r="O695" s="38"/>
      <c r="P695" s="38"/>
      <c r="Q695" s="38"/>
      <c r="R695" s="38"/>
      <c r="S695" s="38"/>
      <c r="T695" s="39">
        <v>43846.583333333336</v>
      </c>
      <c r="U695" s="38"/>
      <c r="V695" s="38">
        <v>0</v>
      </c>
      <c r="W695" s="38"/>
      <c r="X695" s="38">
        <v>87</v>
      </c>
      <c r="Y695" s="38" t="s">
        <v>5739</v>
      </c>
      <c r="Z695" s="38" t="s">
        <v>5573</v>
      </c>
      <c r="AA695" s="38"/>
      <c r="AB695" s="38">
        <v>0</v>
      </c>
      <c r="AC695" s="60"/>
    </row>
    <row r="696" spans="1:29" ht="15.75" thickBot="1" x14ac:dyDescent="0.3">
      <c r="A696" s="57" t="s">
        <v>2067</v>
      </c>
      <c r="B696" s="35" t="s">
        <v>5456</v>
      </c>
      <c r="C696" s="35" t="s">
        <v>5468</v>
      </c>
      <c r="D696" s="35" t="s">
        <v>6548</v>
      </c>
      <c r="E696" s="35" t="s">
        <v>6577</v>
      </c>
      <c r="F696" s="35"/>
      <c r="G696" s="36">
        <v>43847.338194444441</v>
      </c>
      <c r="H696" s="37">
        <v>43847</v>
      </c>
      <c r="I696" s="35"/>
      <c r="J696" s="35" t="s">
        <v>34</v>
      </c>
      <c r="K696" s="35" t="s">
        <v>6578</v>
      </c>
      <c r="L696" s="35" t="s">
        <v>5461</v>
      </c>
      <c r="M696" s="35"/>
      <c r="N696" s="35" t="s">
        <v>5462</v>
      </c>
      <c r="O696" s="35"/>
      <c r="P696" s="35"/>
      <c r="Q696" s="35"/>
      <c r="R696" s="35"/>
      <c r="S696" s="35"/>
      <c r="T696" s="36">
        <v>43847.363194444442</v>
      </c>
      <c r="U696" s="35"/>
      <c r="V696" s="35">
        <v>0</v>
      </c>
      <c r="W696" s="35"/>
      <c r="X696" s="35"/>
      <c r="Y696" s="35">
        <v>0</v>
      </c>
      <c r="Z696" s="35"/>
      <c r="AA696" s="35">
        <v>36</v>
      </c>
      <c r="AB696" s="35" t="s">
        <v>6250</v>
      </c>
      <c r="AC696" s="59" t="s">
        <v>5485</v>
      </c>
    </row>
    <row r="697" spans="1:29" ht="15.75" thickBot="1" x14ac:dyDescent="0.3">
      <c r="A697" s="58" t="s">
        <v>2271</v>
      </c>
      <c r="B697" s="38" t="s">
        <v>5456</v>
      </c>
      <c r="C697" s="38" t="s">
        <v>5468</v>
      </c>
      <c r="D697" s="38" t="s">
        <v>6548</v>
      </c>
      <c r="E697" s="38" t="s">
        <v>6577</v>
      </c>
      <c r="F697" s="38"/>
      <c r="G697" s="39">
        <v>43847.527083333334</v>
      </c>
      <c r="H697" s="40">
        <v>43848</v>
      </c>
      <c r="I697" s="38"/>
      <c r="J697" s="38" t="s">
        <v>34</v>
      </c>
      <c r="K697" s="38" t="s">
        <v>6578</v>
      </c>
      <c r="L697" s="38" t="s">
        <v>5461</v>
      </c>
      <c r="M697" s="38"/>
      <c r="N697" s="38" t="s">
        <v>5462</v>
      </c>
      <c r="O697" s="38"/>
      <c r="P697" s="38"/>
      <c r="Q697" s="38"/>
      <c r="R697" s="38"/>
      <c r="S697" s="38"/>
      <c r="T697" s="39">
        <v>43848.499305555553</v>
      </c>
      <c r="U697" s="38"/>
      <c r="V697" s="38">
        <v>0</v>
      </c>
      <c r="W697" s="38"/>
      <c r="X697" s="38">
        <v>1400</v>
      </c>
      <c r="Y697" s="38" t="s">
        <v>6401</v>
      </c>
      <c r="Z697" s="38" t="s">
        <v>5467</v>
      </c>
      <c r="AA697" s="38"/>
      <c r="AB697" s="38">
        <v>0</v>
      </c>
      <c r="AC697" s="60"/>
    </row>
    <row r="698" spans="1:29" ht="15.75" thickBot="1" x14ac:dyDescent="0.3">
      <c r="A698" s="57" t="s">
        <v>2581</v>
      </c>
      <c r="B698" s="35" t="s">
        <v>5456</v>
      </c>
      <c r="C698" s="35" t="s">
        <v>5468</v>
      </c>
      <c r="D698" s="35" t="s">
        <v>6548</v>
      </c>
      <c r="E698" s="35" t="s">
        <v>6577</v>
      </c>
      <c r="F698" s="35"/>
      <c r="G698" s="36">
        <v>43850.535416666666</v>
      </c>
      <c r="H698" s="37">
        <v>43850</v>
      </c>
      <c r="I698" s="35"/>
      <c r="J698" s="35" t="s">
        <v>34</v>
      </c>
      <c r="K698" s="35" t="s">
        <v>6578</v>
      </c>
      <c r="L698" s="35" t="s">
        <v>5461</v>
      </c>
      <c r="M698" s="35"/>
      <c r="N698" s="35" t="s">
        <v>5462</v>
      </c>
      <c r="O698" s="35"/>
      <c r="P698" s="35"/>
      <c r="Q698" s="35"/>
      <c r="R698" s="35"/>
      <c r="S698" s="35"/>
      <c r="T698" s="36">
        <v>43850.584722222222</v>
      </c>
      <c r="U698" s="35"/>
      <c r="V698" s="35">
        <v>0</v>
      </c>
      <c r="W698" s="35"/>
      <c r="X698" s="35">
        <v>71</v>
      </c>
      <c r="Y698" s="35" t="s">
        <v>5995</v>
      </c>
      <c r="Z698" s="35" t="s">
        <v>5482</v>
      </c>
      <c r="AA698" s="35"/>
      <c r="AB698" s="35">
        <v>0</v>
      </c>
      <c r="AC698" s="59"/>
    </row>
    <row r="699" spans="1:29" ht="15.75" thickBot="1" x14ac:dyDescent="0.3">
      <c r="A699" s="58" t="s">
        <v>2743</v>
      </c>
      <c r="B699" s="38" t="s">
        <v>5456</v>
      </c>
      <c r="C699" s="38" t="s">
        <v>5468</v>
      </c>
      <c r="D699" s="38" t="s">
        <v>6548</v>
      </c>
      <c r="E699" s="38" t="s">
        <v>6577</v>
      </c>
      <c r="F699" s="38"/>
      <c r="G699" s="39">
        <v>43851.515277777777</v>
      </c>
      <c r="H699" s="40">
        <v>43852</v>
      </c>
      <c r="I699" s="38"/>
      <c r="J699" s="38" t="s">
        <v>34</v>
      </c>
      <c r="K699" s="38" t="s">
        <v>6578</v>
      </c>
      <c r="L699" s="38" t="s">
        <v>5461</v>
      </c>
      <c r="M699" s="38"/>
      <c r="N699" s="38" t="s">
        <v>5462</v>
      </c>
      <c r="O699" s="38"/>
      <c r="P699" s="38"/>
      <c r="Q699" s="38"/>
      <c r="R699" s="38"/>
      <c r="S699" s="38"/>
      <c r="T699" s="39">
        <v>43852.375694444447</v>
      </c>
      <c r="U699" s="38"/>
      <c r="V699" s="38">
        <v>0</v>
      </c>
      <c r="W699" s="38"/>
      <c r="X699" s="38"/>
      <c r="Y699" s="38">
        <v>0</v>
      </c>
      <c r="Z699" s="38"/>
      <c r="AA699" s="38">
        <v>1239</v>
      </c>
      <c r="AB699" s="38" t="s">
        <v>6579</v>
      </c>
      <c r="AC699" s="60" t="s">
        <v>5472</v>
      </c>
    </row>
    <row r="700" spans="1:29" ht="15.75" thickBot="1" x14ac:dyDescent="0.3">
      <c r="A700" s="57" t="s">
        <v>2975</v>
      </c>
      <c r="B700" s="35" t="s">
        <v>5456</v>
      </c>
      <c r="C700" s="35" t="s">
        <v>5468</v>
      </c>
      <c r="D700" s="35" t="s">
        <v>6548</v>
      </c>
      <c r="E700" s="35" t="s">
        <v>6577</v>
      </c>
      <c r="F700" s="35"/>
      <c r="G700" s="36">
        <v>43852.548611111109</v>
      </c>
      <c r="H700" s="37">
        <v>43852</v>
      </c>
      <c r="I700" s="35"/>
      <c r="J700" s="35" t="s">
        <v>34</v>
      </c>
      <c r="K700" s="35" t="s">
        <v>6578</v>
      </c>
      <c r="L700" s="35" t="s">
        <v>5461</v>
      </c>
      <c r="M700" s="35"/>
      <c r="N700" s="35" t="s">
        <v>5462</v>
      </c>
      <c r="O700" s="35"/>
      <c r="P700" s="35"/>
      <c r="Q700" s="35"/>
      <c r="R700" s="35"/>
      <c r="S700" s="35"/>
      <c r="T700" s="36">
        <v>43852.586805555555</v>
      </c>
      <c r="U700" s="35"/>
      <c r="V700" s="35">
        <v>0</v>
      </c>
      <c r="W700" s="35"/>
      <c r="X700" s="35"/>
      <c r="Y700" s="35">
        <v>0</v>
      </c>
      <c r="Z700" s="35"/>
      <c r="AA700" s="35">
        <v>55</v>
      </c>
      <c r="AB700" s="35" t="s">
        <v>6580</v>
      </c>
      <c r="AC700" s="59" t="s">
        <v>5472</v>
      </c>
    </row>
    <row r="701" spans="1:29" ht="15.75" thickBot="1" x14ac:dyDescent="0.3">
      <c r="A701" s="58" t="s">
        <v>3233</v>
      </c>
      <c r="B701" s="38" t="s">
        <v>5456</v>
      </c>
      <c r="C701" s="38" t="s">
        <v>5468</v>
      </c>
      <c r="D701" s="38" t="s">
        <v>6548</v>
      </c>
      <c r="E701" s="38" t="s">
        <v>6577</v>
      </c>
      <c r="F701" s="38"/>
      <c r="G701" s="39">
        <v>43853.520833333336</v>
      </c>
      <c r="H701" s="40">
        <v>43853</v>
      </c>
      <c r="I701" s="38"/>
      <c r="J701" s="38" t="s">
        <v>34</v>
      </c>
      <c r="K701" s="38" t="s">
        <v>6578</v>
      </c>
      <c r="L701" s="38" t="s">
        <v>5461</v>
      </c>
      <c r="M701" s="38"/>
      <c r="N701" s="38" t="s">
        <v>5462</v>
      </c>
      <c r="O701" s="38"/>
      <c r="P701" s="38"/>
      <c r="Q701" s="38"/>
      <c r="R701" s="38"/>
      <c r="S701" s="38"/>
      <c r="T701" s="39">
        <v>43853.584027777775</v>
      </c>
      <c r="U701" s="38"/>
      <c r="V701" s="38">
        <v>0</v>
      </c>
      <c r="W701" s="38"/>
      <c r="X701" s="38"/>
      <c r="Y701" s="38">
        <v>0</v>
      </c>
      <c r="Z701" s="38"/>
      <c r="AA701" s="38">
        <v>91</v>
      </c>
      <c r="AB701" s="38" t="s">
        <v>5895</v>
      </c>
      <c r="AC701" s="60" t="s">
        <v>5485</v>
      </c>
    </row>
    <row r="702" spans="1:29" ht="15.75" thickBot="1" x14ac:dyDescent="0.3">
      <c r="A702" s="57" t="s">
        <v>3575</v>
      </c>
      <c r="B702" s="35" t="s">
        <v>5456</v>
      </c>
      <c r="C702" s="35" t="s">
        <v>5468</v>
      </c>
      <c r="D702" s="35" t="s">
        <v>6548</v>
      </c>
      <c r="E702" s="35" t="s">
        <v>6577</v>
      </c>
      <c r="F702" s="35"/>
      <c r="G702" s="36">
        <v>43857.518750000003</v>
      </c>
      <c r="H702" s="37">
        <v>43858</v>
      </c>
      <c r="I702" s="35"/>
      <c r="J702" s="35" t="s">
        <v>34</v>
      </c>
      <c r="K702" s="35" t="s">
        <v>6578</v>
      </c>
      <c r="L702" s="35" t="s">
        <v>5461</v>
      </c>
      <c r="M702" s="35"/>
      <c r="N702" s="35" t="s">
        <v>5462</v>
      </c>
      <c r="O702" s="35"/>
      <c r="P702" s="35"/>
      <c r="Q702" s="35"/>
      <c r="R702" s="35"/>
      <c r="S702" s="35"/>
      <c r="T702" s="36">
        <v>43857.586805555555</v>
      </c>
      <c r="U702" s="35"/>
      <c r="V702" s="35">
        <v>0</v>
      </c>
      <c r="W702" s="35"/>
      <c r="X702" s="35"/>
      <c r="Y702" s="35">
        <v>0</v>
      </c>
      <c r="Z702" s="35"/>
      <c r="AA702" s="35">
        <v>98</v>
      </c>
      <c r="AB702" s="35" t="s">
        <v>6024</v>
      </c>
      <c r="AC702" s="59" t="s">
        <v>5472</v>
      </c>
    </row>
    <row r="703" spans="1:29" ht="15.75" thickBot="1" x14ac:dyDescent="0.3">
      <c r="A703" s="58" t="s">
        <v>3742</v>
      </c>
      <c r="B703" s="38" t="s">
        <v>5456</v>
      </c>
      <c r="C703" s="38" t="s">
        <v>5468</v>
      </c>
      <c r="D703" s="38" t="s">
        <v>6548</v>
      </c>
      <c r="E703" s="38" t="s">
        <v>6577</v>
      </c>
      <c r="F703" s="38"/>
      <c r="G703" s="39">
        <v>43858.518750000003</v>
      </c>
      <c r="H703" s="40">
        <v>43858</v>
      </c>
      <c r="I703" s="38"/>
      <c r="J703" s="38" t="s">
        <v>34</v>
      </c>
      <c r="K703" s="38" t="s">
        <v>6578</v>
      </c>
      <c r="L703" s="38" t="s">
        <v>5461</v>
      </c>
      <c r="M703" s="38"/>
      <c r="N703" s="38" t="s">
        <v>5462</v>
      </c>
      <c r="O703" s="38"/>
      <c r="P703" s="38"/>
      <c r="Q703" s="38"/>
      <c r="R703" s="38"/>
      <c r="S703" s="38"/>
      <c r="T703" s="39">
        <v>43858.583333333336</v>
      </c>
      <c r="U703" s="38"/>
      <c r="V703" s="38">
        <v>0</v>
      </c>
      <c r="W703" s="38"/>
      <c r="X703" s="38"/>
      <c r="Y703" s="38">
        <v>0</v>
      </c>
      <c r="Z703" s="38"/>
      <c r="AA703" s="38">
        <v>93</v>
      </c>
      <c r="AB703" s="38" t="s">
        <v>5688</v>
      </c>
      <c r="AC703" s="60" t="s">
        <v>5472</v>
      </c>
    </row>
    <row r="704" spans="1:29" ht="15.75" thickBot="1" x14ac:dyDescent="0.3">
      <c r="A704" s="57" t="s">
        <v>3978</v>
      </c>
      <c r="B704" s="35" t="s">
        <v>5456</v>
      </c>
      <c r="C704" s="35" t="s">
        <v>5468</v>
      </c>
      <c r="D704" s="35" t="s">
        <v>6548</v>
      </c>
      <c r="E704" s="35" t="s">
        <v>6577</v>
      </c>
      <c r="F704" s="35"/>
      <c r="G704" s="36">
        <v>43859.529166666667</v>
      </c>
      <c r="H704" s="37">
        <v>43859</v>
      </c>
      <c r="I704" s="35"/>
      <c r="J704" s="35" t="s">
        <v>34</v>
      </c>
      <c r="K704" s="35" t="s">
        <v>6578</v>
      </c>
      <c r="L704" s="35" t="s">
        <v>5461</v>
      </c>
      <c r="M704" s="35"/>
      <c r="N704" s="35" t="s">
        <v>5462</v>
      </c>
      <c r="O704" s="35"/>
      <c r="P704" s="35"/>
      <c r="Q704" s="35"/>
      <c r="R704" s="35"/>
      <c r="S704" s="35"/>
      <c r="T704" s="36">
        <v>43859.584027777775</v>
      </c>
      <c r="U704" s="35"/>
      <c r="V704" s="35">
        <v>0</v>
      </c>
      <c r="W704" s="35"/>
      <c r="X704" s="35"/>
      <c r="Y704" s="35">
        <v>0</v>
      </c>
      <c r="Z704" s="35"/>
      <c r="AA704" s="35">
        <v>79</v>
      </c>
      <c r="AB704" s="35" t="s">
        <v>6581</v>
      </c>
      <c r="AC704" s="59" t="s">
        <v>5472</v>
      </c>
    </row>
    <row r="705" spans="1:29" ht="15.75" thickBot="1" x14ac:dyDescent="0.3">
      <c r="A705" s="58" t="s">
        <v>4109</v>
      </c>
      <c r="B705" s="38" t="s">
        <v>5456</v>
      </c>
      <c r="C705" s="38" t="s">
        <v>5468</v>
      </c>
      <c r="D705" s="38" t="s">
        <v>6548</v>
      </c>
      <c r="E705" s="38" t="s">
        <v>6577</v>
      </c>
      <c r="F705" s="38"/>
      <c r="G705" s="39">
        <v>43860.527083333334</v>
      </c>
      <c r="H705" s="40">
        <v>43860</v>
      </c>
      <c r="I705" s="38"/>
      <c r="J705" s="38" t="s">
        <v>34</v>
      </c>
      <c r="K705" s="38" t="s">
        <v>6578</v>
      </c>
      <c r="L705" s="38" t="s">
        <v>5461</v>
      </c>
      <c r="M705" s="38"/>
      <c r="N705" s="38" t="s">
        <v>5462</v>
      </c>
      <c r="O705" s="38"/>
      <c r="P705" s="38"/>
      <c r="Q705" s="38"/>
      <c r="R705" s="38"/>
      <c r="S705" s="38"/>
      <c r="T705" s="39">
        <v>43860.586805555555</v>
      </c>
      <c r="U705" s="38"/>
      <c r="V705" s="38">
        <v>0</v>
      </c>
      <c r="W705" s="38"/>
      <c r="X705" s="38"/>
      <c r="Y705" s="38">
        <v>0</v>
      </c>
      <c r="Z705" s="38"/>
      <c r="AA705" s="38">
        <v>86</v>
      </c>
      <c r="AB705" s="38" t="s">
        <v>5513</v>
      </c>
      <c r="AC705" s="60" t="s">
        <v>5472</v>
      </c>
    </row>
    <row r="706" spans="1:29" ht="15.75" thickBot="1" x14ac:dyDescent="0.3">
      <c r="A706" s="57" t="s">
        <v>6582</v>
      </c>
      <c r="B706" s="35" t="s">
        <v>5456</v>
      </c>
      <c r="C706" s="35" t="s">
        <v>5468</v>
      </c>
      <c r="D706" s="35" t="s">
        <v>6548</v>
      </c>
      <c r="E706" s="35" t="s">
        <v>6577</v>
      </c>
      <c r="F706" s="35"/>
      <c r="G706" s="36">
        <v>43861.544444444444</v>
      </c>
      <c r="H706" s="37">
        <v>43861</v>
      </c>
      <c r="I706" s="35"/>
      <c r="J706" s="35" t="s">
        <v>34</v>
      </c>
      <c r="K706" s="35" t="s">
        <v>6578</v>
      </c>
      <c r="L706" s="35" t="s">
        <v>5461</v>
      </c>
      <c r="M706" s="35"/>
      <c r="N706" s="35" t="s">
        <v>5462</v>
      </c>
      <c r="O706" s="35"/>
      <c r="P706" s="35"/>
      <c r="Q706" s="35"/>
      <c r="R706" s="35"/>
      <c r="S706" s="35"/>
      <c r="T706" s="36">
        <v>43861.590277777781</v>
      </c>
      <c r="U706" s="35"/>
      <c r="V706" s="35">
        <v>0</v>
      </c>
      <c r="W706" s="35"/>
      <c r="X706" s="35"/>
      <c r="Y706" s="35">
        <v>0</v>
      </c>
      <c r="Z706" s="35"/>
      <c r="AA706" s="35">
        <v>66</v>
      </c>
      <c r="AB706" s="35" t="s">
        <v>5575</v>
      </c>
      <c r="AC706" s="59" t="s">
        <v>5485</v>
      </c>
    </row>
    <row r="707" spans="1:29" ht="15.75" thickBot="1" x14ac:dyDescent="0.3">
      <c r="A707" s="57" t="s">
        <v>3385</v>
      </c>
      <c r="B707" s="38" t="s">
        <v>5473</v>
      </c>
      <c r="C707" s="35" t="s">
        <v>5468</v>
      </c>
      <c r="D707" s="35" t="s">
        <v>6548</v>
      </c>
      <c r="E707" s="35" t="s">
        <v>6577</v>
      </c>
      <c r="F707" s="35"/>
      <c r="G707" s="36">
        <v>43864.648113425923</v>
      </c>
      <c r="H707" s="37">
        <v>43854</v>
      </c>
      <c r="I707" s="35"/>
      <c r="J707" s="35" t="s">
        <v>34</v>
      </c>
      <c r="K707" s="35"/>
      <c r="L707" s="35" t="s">
        <v>5465</v>
      </c>
      <c r="M707" s="35"/>
      <c r="N707" s="35"/>
      <c r="O707" s="35"/>
      <c r="P707" s="35"/>
      <c r="Q707" s="35"/>
      <c r="R707" s="35"/>
      <c r="S707" s="35"/>
      <c r="T707" s="36">
        <v>43854.586111111108</v>
      </c>
      <c r="U707" s="35"/>
      <c r="V707" s="35">
        <v>0</v>
      </c>
      <c r="W707" s="35"/>
      <c r="X707" s="35">
        <v>0</v>
      </c>
      <c r="Y707" s="35">
        <v>0</v>
      </c>
      <c r="Z707" s="35" t="s">
        <v>5573</v>
      </c>
      <c r="AA707" s="35"/>
      <c r="AB707" s="35">
        <v>0</v>
      </c>
      <c r="AC707" s="59"/>
    </row>
    <row r="708" spans="1:29" ht="15.75" thickBot="1" x14ac:dyDescent="0.3">
      <c r="A708" s="58" t="s">
        <v>1993</v>
      </c>
      <c r="B708" s="38" t="s">
        <v>5473</v>
      </c>
      <c r="C708" s="38" t="s">
        <v>5468</v>
      </c>
      <c r="D708" s="38" t="s">
        <v>6548</v>
      </c>
      <c r="E708" s="38" t="s">
        <v>6583</v>
      </c>
      <c r="F708" s="38"/>
      <c r="G708" s="39">
        <v>43846.39166666667</v>
      </c>
      <c r="H708" s="40">
        <v>43846</v>
      </c>
      <c r="I708" s="38"/>
      <c r="J708" s="38" t="s">
        <v>34</v>
      </c>
      <c r="K708" s="38" t="s">
        <v>6584</v>
      </c>
      <c r="L708" s="38" t="s">
        <v>5461</v>
      </c>
      <c r="M708" s="38"/>
      <c r="N708" s="38" t="s">
        <v>5747</v>
      </c>
      <c r="O708" s="38"/>
      <c r="P708" s="38"/>
      <c r="Q708" s="38"/>
      <c r="R708" s="38"/>
      <c r="S708" s="38"/>
      <c r="T708" s="39">
        <v>43846.499305555553</v>
      </c>
      <c r="U708" s="38"/>
      <c r="V708" s="38">
        <v>0</v>
      </c>
      <c r="W708" s="38"/>
      <c r="X708" s="38"/>
      <c r="Y708" s="38">
        <v>0</v>
      </c>
      <c r="Z708" s="38"/>
      <c r="AA708" s="38">
        <v>155</v>
      </c>
      <c r="AB708" s="38" t="s">
        <v>6016</v>
      </c>
      <c r="AC708" s="60" t="s">
        <v>5472</v>
      </c>
    </row>
    <row r="709" spans="1:29" ht="15.75" thickBot="1" x14ac:dyDescent="0.3">
      <c r="A709" s="57" t="s">
        <v>2237</v>
      </c>
      <c r="B709" s="35" t="s">
        <v>5473</v>
      </c>
      <c r="C709" s="35" t="s">
        <v>5468</v>
      </c>
      <c r="D709" s="35" t="s">
        <v>6548</v>
      </c>
      <c r="E709" s="35" t="s">
        <v>6583</v>
      </c>
      <c r="F709" s="35"/>
      <c r="G709" s="36">
        <v>43847.455555555556</v>
      </c>
      <c r="H709" s="37">
        <v>43847</v>
      </c>
      <c r="I709" s="35"/>
      <c r="J709" s="35" t="s">
        <v>34</v>
      </c>
      <c r="K709" s="35" t="s">
        <v>6584</v>
      </c>
      <c r="L709" s="35" t="s">
        <v>5461</v>
      </c>
      <c r="M709" s="35"/>
      <c r="N709" s="35" t="s">
        <v>5747</v>
      </c>
      <c r="O709" s="35"/>
      <c r="P709" s="35"/>
      <c r="Q709" s="35"/>
      <c r="R709" s="35"/>
      <c r="S709" s="35"/>
      <c r="T709" s="36">
        <v>43847.621527777781</v>
      </c>
      <c r="U709" s="35"/>
      <c r="V709" s="35">
        <v>0</v>
      </c>
      <c r="W709" s="35"/>
      <c r="X709" s="35">
        <v>239</v>
      </c>
      <c r="Y709" s="35" t="s">
        <v>5579</v>
      </c>
      <c r="Z709" s="35" t="s">
        <v>5573</v>
      </c>
      <c r="AA709" s="35"/>
      <c r="AB709" s="35">
        <v>0</v>
      </c>
      <c r="AC709" s="59"/>
    </row>
    <row r="710" spans="1:29" ht="15.75" thickBot="1" x14ac:dyDescent="0.3">
      <c r="A710" s="58" t="s">
        <v>2587</v>
      </c>
      <c r="B710" s="38" t="s">
        <v>5473</v>
      </c>
      <c r="C710" s="38" t="s">
        <v>5468</v>
      </c>
      <c r="D710" s="38" t="s">
        <v>6548</v>
      </c>
      <c r="E710" s="38" t="s">
        <v>6583</v>
      </c>
      <c r="F710" s="38"/>
      <c r="G710" s="39">
        <v>43850.609027777777</v>
      </c>
      <c r="H710" s="40">
        <v>43850</v>
      </c>
      <c r="I710" s="38"/>
      <c r="J710" s="38" t="s">
        <v>34</v>
      </c>
      <c r="K710" s="38" t="s">
        <v>6584</v>
      </c>
      <c r="L710" s="38" t="s">
        <v>5461</v>
      </c>
      <c r="M710" s="38"/>
      <c r="N710" s="38" t="s">
        <v>5747</v>
      </c>
      <c r="O710" s="38"/>
      <c r="P710" s="38"/>
      <c r="Q710" s="38"/>
      <c r="R710" s="38"/>
      <c r="S710" s="38"/>
      <c r="T710" s="39">
        <v>43850.628472222219</v>
      </c>
      <c r="U710" s="38"/>
      <c r="V710" s="38">
        <v>0</v>
      </c>
      <c r="W710" s="38"/>
      <c r="X710" s="38">
        <v>28</v>
      </c>
      <c r="Y710" s="38" t="s">
        <v>6270</v>
      </c>
      <c r="Z710" s="38" t="s">
        <v>5482</v>
      </c>
      <c r="AA710" s="38"/>
      <c r="AB710" s="38">
        <v>0</v>
      </c>
      <c r="AC710" s="60"/>
    </row>
    <row r="711" spans="1:29" ht="15.75" thickBot="1" x14ac:dyDescent="0.3">
      <c r="A711" s="57" t="s">
        <v>127</v>
      </c>
      <c r="B711" s="35" t="s">
        <v>5473</v>
      </c>
      <c r="C711" s="35" t="s">
        <v>5468</v>
      </c>
      <c r="D711" s="35" t="s">
        <v>6548</v>
      </c>
      <c r="E711" s="35" t="s">
        <v>6585</v>
      </c>
      <c r="F711" s="35"/>
      <c r="G711" s="36">
        <v>43830.454861111109</v>
      </c>
      <c r="H711" s="37">
        <v>43832</v>
      </c>
      <c r="I711" s="35"/>
      <c r="J711" s="35" t="s">
        <v>34</v>
      </c>
      <c r="K711" s="35" t="s">
        <v>6586</v>
      </c>
      <c r="L711" s="35" t="s">
        <v>5461</v>
      </c>
      <c r="M711" s="35"/>
      <c r="N711" s="35" t="s">
        <v>5747</v>
      </c>
      <c r="O711" s="35"/>
      <c r="P711" s="35"/>
      <c r="Q711" s="35"/>
      <c r="R711" s="35"/>
      <c r="S711" s="35"/>
      <c r="T711" s="36">
        <v>43832.593055555553</v>
      </c>
      <c r="U711" s="35"/>
      <c r="V711" s="35">
        <v>0</v>
      </c>
      <c r="W711" s="35"/>
      <c r="X711" s="35">
        <v>3079</v>
      </c>
      <c r="Y711" s="35" t="s">
        <v>6587</v>
      </c>
      <c r="Z711" s="35" t="s">
        <v>5482</v>
      </c>
      <c r="AA711" s="35"/>
      <c r="AB711" s="35">
        <v>0</v>
      </c>
      <c r="AC711" s="59"/>
    </row>
    <row r="712" spans="1:29" ht="15.75" thickBot="1" x14ac:dyDescent="0.3">
      <c r="A712" s="58" t="s">
        <v>1737</v>
      </c>
      <c r="B712" s="38" t="s">
        <v>5473</v>
      </c>
      <c r="C712" s="38" t="s">
        <v>5468</v>
      </c>
      <c r="D712" s="38" t="s">
        <v>6548</v>
      </c>
      <c r="E712" s="38" t="s">
        <v>6585</v>
      </c>
      <c r="F712" s="38"/>
      <c r="G712" s="39">
        <v>43845.729166666664</v>
      </c>
      <c r="H712" s="40">
        <v>43846</v>
      </c>
      <c r="I712" s="38"/>
      <c r="J712" s="38" t="s">
        <v>34</v>
      </c>
      <c r="K712" s="38" t="s">
        <v>6586</v>
      </c>
      <c r="L712" s="38" t="s">
        <v>5461</v>
      </c>
      <c r="M712" s="38"/>
      <c r="N712" s="38" t="s">
        <v>5747</v>
      </c>
      <c r="O712" s="38"/>
      <c r="P712" s="38"/>
      <c r="Q712" s="38"/>
      <c r="R712" s="38"/>
      <c r="S712" s="38"/>
      <c r="T712" s="39">
        <v>43846.336111111108</v>
      </c>
      <c r="U712" s="38"/>
      <c r="V712" s="38">
        <v>0</v>
      </c>
      <c r="W712" s="38"/>
      <c r="X712" s="38">
        <v>874</v>
      </c>
      <c r="Y712" s="38" t="s">
        <v>6588</v>
      </c>
      <c r="Z712" s="38" t="s">
        <v>5482</v>
      </c>
      <c r="AA712" s="38"/>
      <c r="AB712" s="38">
        <v>0</v>
      </c>
      <c r="AC712" s="60"/>
    </row>
    <row r="713" spans="1:29" ht="15.75" thickBot="1" x14ac:dyDescent="0.3">
      <c r="A713" s="57" t="s">
        <v>2086</v>
      </c>
      <c r="B713" s="35" t="s">
        <v>5473</v>
      </c>
      <c r="C713" s="35" t="s">
        <v>5468</v>
      </c>
      <c r="D713" s="35" t="s">
        <v>6548</v>
      </c>
      <c r="E713" s="35" t="s">
        <v>6585</v>
      </c>
      <c r="F713" s="35"/>
      <c r="G713" s="36">
        <v>43847.362500000003</v>
      </c>
      <c r="H713" s="37">
        <v>43847</v>
      </c>
      <c r="I713" s="35"/>
      <c r="J713" s="35" t="s">
        <v>34</v>
      </c>
      <c r="K713" s="35" t="s">
        <v>6586</v>
      </c>
      <c r="L713" s="35" t="s">
        <v>5461</v>
      </c>
      <c r="M713" s="35"/>
      <c r="N713" s="35" t="s">
        <v>5747</v>
      </c>
      <c r="O713" s="35"/>
      <c r="P713" s="35"/>
      <c r="Q713" s="35"/>
      <c r="R713" s="35"/>
      <c r="S713" s="35"/>
      <c r="T713" s="36">
        <v>43847.362500000003</v>
      </c>
      <c r="U713" s="35"/>
      <c r="V713" s="35">
        <v>0</v>
      </c>
      <c r="W713" s="35"/>
      <c r="X713" s="35"/>
      <c r="Y713" s="35">
        <v>0</v>
      </c>
      <c r="Z713" s="35"/>
      <c r="AA713" s="35">
        <v>0</v>
      </c>
      <c r="AB713" s="35">
        <v>0</v>
      </c>
      <c r="AC713" s="59" t="s">
        <v>5485</v>
      </c>
    </row>
    <row r="714" spans="1:29" ht="15.75" thickBot="1" x14ac:dyDescent="0.3">
      <c r="A714" s="58" t="s">
        <v>2535</v>
      </c>
      <c r="B714" s="38" t="s">
        <v>5473</v>
      </c>
      <c r="C714" s="38" t="s">
        <v>5468</v>
      </c>
      <c r="D714" s="38" t="s">
        <v>6548</v>
      </c>
      <c r="E714" s="38" t="s">
        <v>6585</v>
      </c>
      <c r="F714" s="38"/>
      <c r="G714" s="39">
        <v>43850.429861111108</v>
      </c>
      <c r="H714" s="40">
        <v>43851</v>
      </c>
      <c r="I714" s="38"/>
      <c r="J714" s="38" t="s">
        <v>34</v>
      </c>
      <c r="K714" s="38" t="s">
        <v>6586</v>
      </c>
      <c r="L714" s="38" t="s">
        <v>5465</v>
      </c>
      <c r="M714" s="38"/>
      <c r="N714" s="38" t="s">
        <v>5747</v>
      </c>
      <c r="O714" s="38"/>
      <c r="P714" s="38"/>
      <c r="Q714" s="38"/>
      <c r="R714" s="38"/>
      <c r="S714" s="38"/>
      <c r="T714" s="39">
        <v>43851.338888888888</v>
      </c>
      <c r="U714" s="38"/>
      <c r="V714" s="38">
        <v>0</v>
      </c>
      <c r="W714" s="38"/>
      <c r="X714" s="38"/>
      <c r="Y714" s="38">
        <v>0</v>
      </c>
      <c r="Z714" s="38"/>
      <c r="AA714" s="38">
        <v>1309</v>
      </c>
      <c r="AB714" s="38" t="s">
        <v>6589</v>
      </c>
      <c r="AC714" s="60" t="s">
        <v>5472</v>
      </c>
    </row>
    <row r="715" spans="1:29" ht="15.75" thickBot="1" x14ac:dyDescent="0.3">
      <c r="A715" s="57" t="s">
        <v>3580</v>
      </c>
      <c r="B715" s="35" t="s">
        <v>5473</v>
      </c>
      <c r="C715" s="35" t="s">
        <v>5468</v>
      </c>
      <c r="D715" s="35" t="s">
        <v>6548</v>
      </c>
      <c r="E715" s="35" t="s">
        <v>6585</v>
      </c>
      <c r="F715" s="35"/>
      <c r="G715" s="36">
        <v>43857.468055555553</v>
      </c>
      <c r="H715" s="37">
        <v>43857</v>
      </c>
      <c r="I715" s="35"/>
      <c r="J715" s="35" t="s">
        <v>34</v>
      </c>
      <c r="K715" s="35" t="s">
        <v>6586</v>
      </c>
      <c r="L715" s="35" t="s">
        <v>5461</v>
      </c>
      <c r="M715" s="35"/>
      <c r="N715" s="35" t="s">
        <v>5747</v>
      </c>
      <c r="O715" s="35"/>
      <c r="P715" s="35"/>
      <c r="Q715" s="35"/>
      <c r="R715" s="35"/>
      <c r="S715" s="35"/>
      <c r="T715" s="36">
        <v>43857.486111111109</v>
      </c>
      <c r="U715" s="35"/>
      <c r="V715" s="35">
        <v>0</v>
      </c>
      <c r="W715" s="35"/>
      <c r="X715" s="35">
        <v>2</v>
      </c>
      <c r="Y715" s="43">
        <v>462962962.96296</v>
      </c>
      <c r="Z715" s="35" t="s">
        <v>5573</v>
      </c>
      <c r="AA715" s="35">
        <v>24</v>
      </c>
      <c r="AB715" s="35" t="s">
        <v>5618</v>
      </c>
      <c r="AC715" s="59" t="s">
        <v>5485</v>
      </c>
    </row>
    <row r="716" spans="1:29" ht="15.75" thickBot="1" x14ac:dyDescent="0.3">
      <c r="A716" s="58" t="s">
        <v>6590</v>
      </c>
      <c r="B716" s="38" t="s">
        <v>5473</v>
      </c>
      <c r="C716" s="38" t="s">
        <v>5468</v>
      </c>
      <c r="D716" s="38" t="s">
        <v>6548</v>
      </c>
      <c r="E716" s="38" t="s">
        <v>6585</v>
      </c>
      <c r="F716" s="38"/>
      <c r="G716" s="39">
        <v>43860.567361111112</v>
      </c>
      <c r="H716" s="40">
        <v>43863</v>
      </c>
      <c r="I716" s="38"/>
      <c r="J716" s="38" t="s">
        <v>34</v>
      </c>
      <c r="K716" s="38" t="s">
        <v>6586</v>
      </c>
      <c r="L716" s="38" t="s">
        <v>5461</v>
      </c>
      <c r="M716" s="38"/>
      <c r="N716" s="38" t="s">
        <v>5747</v>
      </c>
      <c r="O716" s="38">
        <v>412753</v>
      </c>
      <c r="P716" s="39">
        <v>43860.698611111111</v>
      </c>
      <c r="Q716" s="39">
        <v>43863.447916666664</v>
      </c>
      <c r="R716" s="38"/>
      <c r="S716" s="38"/>
      <c r="T716" s="39">
        <v>43863.447916666664</v>
      </c>
      <c r="U716" s="38">
        <v>3962</v>
      </c>
      <c r="V716" s="38" t="s">
        <v>6591</v>
      </c>
      <c r="W716" s="38" t="s">
        <v>5681</v>
      </c>
      <c r="X716" s="38">
        <v>2</v>
      </c>
      <c r="Y716" s="41">
        <v>462962962.96296</v>
      </c>
      <c r="Z716" s="38" t="s">
        <v>5467</v>
      </c>
      <c r="AA716" s="38">
        <v>184</v>
      </c>
      <c r="AB716" s="38" t="s">
        <v>6592</v>
      </c>
      <c r="AC716" s="60" t="s">
        <v>5485</v>
      </c>
    </row>
    <row r="717" spans="1:29" ht="15.75" thickBot="1" x14ac:dyDescent="0.3">
      <c r="A717" s="57" t="s">
        <v>2804</v>
      </c>
      <c r="B717" s="35" t="s">
        <v>5473</v>
      </c>
      <c r="C717" s="35" t="s">
        <v>5468</v>
      </c>
      <c r="D717" s="35" t="s">
        <v>6548</v>
      </c>
      <c r="E717" s="35" t="s">
        <v>6593</v>
      </c>
      <c r="F717" s="35"/>
      <c r="G717" s="36">
        <v>43851.654861111114</v>
      </c>
      <c r="H717" s="37">
        <v>43852</v>
      </c>
      <c r="I717" s="35"/>
      <c r="J717" s="35" t="s">
        <v>34</v>
      </c>
      <c r="K717" s="35" t="s">
        <v>6594</v>
      </c>
      <c r="L717" s="35" t="s">
        <v>5461</v>
      </c>
      <c r="M717" s="35"/>
      <c r="N717" s="35" t="s">
        <v>5738</v>
      </c>
      <c r="O717" s="35"/>
      <c r="P717" s="35"/>
      <c r="Q717" s="35"/>
      <c r="R717" s="35"/>
      <c r="S717" s="35"/>
      <c r="T717" s="36">
        <v>43852.660416666666</v>
      </c>
      <c r="U717" s="35"/>
      <c r="V717" s="35">
        <v>0</v>
      </c>
      <c r="W717" s="35"/>
      <c r="X717" s="35">
        <v>1448</v>
      </c>
      <c r="Y717" s="35" t="s">
        <v>6358</v>
      </c>
      <c r="Z717" s="35" t="s">
        <v>5467</v>
      </c>
      <c r="AA717" s="35"/>
      <c r="AB717" s="35">
        <v>0</v>
      </c>
      <c r="AC717" s="59"/>
    </row>
    <row r="718" spans="1:29" ht="15.75" thickBot="1" x14ac:dyDescent="0.3">
      <c r="A718" s="58" t="s">
        <v>3104</v>
      </c>
      <c r="B718" s="38" t="s">
        <v>5473</v>
      </c>
      <c r="C718" s="38" t="s">
        <v>5468</v>
      </c>
      <c r="D718" s="38" t="s">
        <v>6548</v>
      </c>
      <c r="E718" s="38" t="s">
        <v>6593</v>
      </c>
      <c r="F718" s="38"/>
      <c r="G718" s="39">
        <v>43853.368750000001</v>
      </c>
      <c r="H718" s="40">
        <v>43853</v>
      </c>
      <c r="I718" s="38"/>
      <c r="J718" s="38" t="s">
        <v>34</v>
      </c>
      <c r="K718" s="38" t="s">
        <v>6594</v>
      </c>
      <c r="L718" s="38" t="s">
        <v>5461</v>
      </c>
      <c r="M718" s="38"/>
      <c r="N718" s="38" t="s">
        <v>5738</v>
      </c>
      <c r="O718" s="38"/>
      <c r="P718" s="38"/>
      <c r="Q718" s="38"/>
      <c r="R718" s="38"/>
      <c r="S718" s="38"/>
      <c r="T718" s="39">
        <v>43853.37777777778</v>
      </c>
      <c r="U718" s="38"/>
      <c r="V718" s="38">
        <v>0</v>
      </c>
      <c r="W718" s="38"/>
      <c r="X718" s="38"/>
      <c r="Y718" s="38">
        <v>0</v>
      </c>
      <c r="Z718" s="38"/>
      <c r="AA718" s="38">
        <v>13</v>
      </c>
      <c r="AB718" s="38" t="s">
        <v>5667</v>
      </c>
      <c r="AC718" s="60" t="s">
        <v>5472</v>
      </c>
    </row>
    <row r="719" spans="1:29" ht="15.75" thickBot="1" x14ac:dyDescent="0.3">
      <c r="A719" s="57" t="s">
        <v>6595</v>
      </c>
      <c r="B719" s="35" t="s">
        <v>5473</v>
      </c>
      <c r="C719" s="35" t="s">
        <v>5468</v>
      </c>
      <c r="D719" s="35" t="s">
        <v>6548</v>
      </c>
      <c r="E719" s="35" t="s">
        <v>6593</v>
      </c>
      <c r="F719" s="35"/>
      <c r="G719" s="36">
        <v>43861.467361111114</v>
      </c>
      <c r="H719" s="37">
        <v>43861</v>
      </c>
      <c r="I719" s="35"/>
      <c r="J719" s="35" t="s">
        <v>34</v>
      </c>
      <c r="K719" s="35" t="s">
        <v>6594</v>
      </c>
      <c r="L719" s="35" t="s">
        <v>5461</v>
      </c>
      <c r="M719" s="35"/>
      <c r="N719" s="35" t="s">
        <v>5738</v>
      </c>
      <c r="O719" s="35"/>
      <c r="P719" s="35"/>
      <c r="Q719" s="35"/>
      <c r="R719" s="35"/>
      <c r="S719" s="35"/>
      <c r="T719" s="36">
        <v>43861.48333333333</v>
      </c>
      <c r="U719" s="35"/>
      <c r="V719" s="35">
        <v>0</v>
      </c>
      <c r="W719" s="35"/>
      <c r="X719" s="35"/>
      <c r="Y719" s="35">
        <v>0</v>
      </c>
      <c r="Z719" s="35"/>
      <c r="AA719" s="35">
        <v>23</v>
      </c>
      <c r="AB719" s="35" t="s">
        <v>5727</v>
      </c>
      <c r="AC719" s="59" t="s">
        <v>5472</v>
      </c>
    </row>
    <row r="720" spans="1:29" ht="15.75" thickBot="1" x14ac:dyDescent="0.3">
      <c r="A720" s="58" t="s">
        <v>220</v>
      </c>
      <c r="B720" s="38" t="s">
        <v>5456</v>
      </c>
      <c r="C720" s="38" t="s">
        <v>5468</v>
      </c>
      <c r="D720" s="38" t="s">
        <v>6548</v>
      </c>
      <c r="E720" s="38" t="s">
        <v>6596</v>
      </c>
      <c r="F720" s="38"/>
      <c r="G720" s="39">
        <v>43832.494444444441</v>
      </c>
      <c r="H720" s="40">
        <v>43832</v>
      </c>
      <c r="I720" s="38"/>
      <c r="J720" s="38" t="s">
        <v>34</v>
      </c>
      <c r="K720" s="38" t="s">
        <v>6597</v>
      </c>
      <c r="L720" s="38" t="s">
        <v>5461</v>
      </c>
      <c r="M720" s="38"/>
      <c r="N720" s="38" t="s">
        <v>5462</v>
      </c>
      <c r="O720" s="38"/>
      <c r="P720" s="38"/>
      <c r="Q720" s="38"/>
      <c r="R720" s="38"/>
      <c r="S720" s="38"/>
      <c r="T720" s="39">
        <v>43832.537499999999</v>
      </c>
      <c r="U720" s="38"/>
      <c r="V720" s="38">
        <v>0</v>
      </c>
      <c r="W720" s="38"/>
      <c r="X720" s="38"/>
      <c r="Y720" s="38">
        <v>0</v>
      </c>
      <c r="Z720" s="38"/>
      <c r="AA720" s="38">
        <v>62</v>
      </c>
      <c r="AB720" s="38" t="s">
        <v>6084</v>
      </c>
      <c r="AC720" s="60" t="s">
        <v>5472</v>
      </c>
    </row>
    <row r="721" spans="1:29" ht="15.75" thickBot="1" x14ac:dyDescent="0.3">
      <c r="A721" s="57" t="s">
        <v>1411</v>
      </c>
      <c r="B721" s="35" t="s">
        <v>5456</v>
      </c>
      <c r="C721" s="35" t="s">
        <v>5468</v>
      </c>
      <c r="D721" s="35" t="s">
        <v>6548</v>
      </c>
      <c r="E721" s="35" t="s">
        <v>6596</v>
      </c>
      <c r="F721" s="35"/>
      <c r="G721" s="36">
        <v>43845.668055555558</v>
      </c>
      <c r="H721" s="37">
        <v>43845</v>
      </c>
      <c r="I721" s="35"/>
      <c r="J721" s="35" t="s">
        <v>34</v>
      </c>
      <c r="K721" s="35" t="s">
        <v>6597</v>
      </c>
      <c r="L721" s="35" t="s">
        <v>5461</v>
      </c>
      <c r="M721" s="35"/>
      <c r="N721" s="35" t="s">
        <v>5462</v>
      </c>
      <c r="O721" s="35"/>
      <c r="P721" s="35"/>
      <c r="Q721" s="35"/>
      <c r="R721" s="35"/>
      <c r="S721" s="35"/>
      <c r="T721" s="36">
        <v>43845.694444444445</v>
      </c>
      <c r="U721" s="35"/>
      <c r="V721" s="35">
        <v>0</v>
      </c>
      <c r="W721" s="35"/>
      <c r="X721" s="35">
        <v>38</v>
      </c>
      <c r="Y721" s="35" t="s">
        <v>5529</v>
      </c>
      <c r="Z721" s="35" t="s">
        <v>5573</v>
      </c>
      <c r="AA721" s="35"/>
      <c r="AB721" s="35">
        <v>0</v>
      </c>
      <c r="AC721" s="59"/>
    </row>
    <row r="722" spans="1:29" ht="15.75" thickBot="1" x14ac:dyDescent="0.3">
      <c r="A722" s="58" t="s">
        <v>1938</v>
      </c>
      <c r="B722" s="38" t="s">
        <v>5456</v>
      </c>
      <c r="C722" s="38" t="s">
        <v>5468</v>
      </c>
      <c r="D722" s="38" t="s">
        <v>6548</v>
      </c>
      <c r="E722" s="38" t="s">
        <v>6596</v>
      </c>
      <c r="F722" s="38"/>
      <c r="G722" s="39">
        <v>43846.511805555558</v>
      </c>
      <c r="H722" s="40">
        <v>43846</v>
      </c>
      <c r="I722" s="38"/>
      <c r="J722" s="38" t="s">
        <v>34</v>
      </c>
      <c r="K722" s="38" t="s">
        <v>6597</v>
      </c>
      <c r="L722" s="38" t="s">
        <v>5461</v>
      </c>
      <c r="M722" s="38"/>
      <c r="N722" s="38" t="s">
        <v>5462</v>
      </c>
      <c r="O722" s="38"/>
      <c r="P722" s="38"/>
      <c r="Q722" s="38"/>
      <c r="R722" s="38"/>
      <c r="S722" s="38"/>
      <c r="T722" s="39">
        <v>43846.512499999997</v>
      </c>
      <c r="U722" s="38"/>
      <c r="V722" s="38">
        <v>0</v>
      </c>
      <c r="W722" s="38"/>
      <c r="X722" s="38">
        <v>1</v>
      </c>
      <c r="Y722" s="41">
        <v>231481481.48148</v>
      </c>
      <c r="Z722" s="38" t="s">
        <v>5482</v>
      </c>
      <c r="AA722" s="38"/>
      <c r="AB722" s="38">
        <v>0</v>
      </c>
      <c r="AC722" s="60"/>
    </row>
    <row r="723" spans="1:29" ht="15.75" thickBot="1" x14ac:dyDescent="0.3">
      <c r="A723" s="57" t="s">
        <v>2166</v>
      </c>
      <c r="B723" s="35" t="s">
        <v>5456</v>
      </c>
      <c r="C723" s="35" t="s">
        <v>5468</v>
      </c>
      <c r="D723" s="35" t="s">
        <v>6548</v>
      </c>
      <c r="E723" s="35" t="s">
        <v>6598</v>
      </c>
      <c r="F723" s="35"/>
      <c r="G723" s="36">
        <v>43847.356249999997</v>
      </c>
      <c r="H723" s="37">
        <v>43847</v>
      </c>
      <c r="I723" s="35"/>
      <c r="J723" s="35" t="s">
        <v>34</v>
      </c>
      <c r="K723" s="35" t="s">
        <v>6599</v>
      </c>
      <c r="L723" s="35" t="s">
        <v>5461</v>
      </c>
      <c r="M723" s="35"/>
      <c r="N723" s="35" t="s">
        <v>5462</v>
      </c>
      <c r="O723" s="35"/>
      <c r="P723" s="35"/>
      <c r="Q723" s="35"/>
      <c r="R723" s="35"/>
      <c r="S723" s="35"/>
      <c r="T723" s="36">
        <v>43847.368055555555</v>
      </c>
      <c r="U723" s="35"/>
      <c r="V723" s="35">
        <v>0</v>
      </c>
      <c r="W723" s="35"/>
      <c r="X723" s="35"/>
      <c r="Y723" s="35">
        <v>0</v>
      </c>
      <c r="Z723" s="35"/>
      <c r="AA723" s="35">
        <v>17</v>
      </c>
      <c r="AB723" s="35" t="s">
        <v>5732</v>
      </c>
      <c r="AC723" s="59" t="s">
        <v>5472</v>
      </c>
    </row>
    <row r="724" spans="1:29" ht="15.75" thickBot="1" x14ac:dyDescent="0.3">
      <c r="A724" s="58" t="s">
        <v>2475</v>
      </c>
      <c r="B724" s="38" t="s">
        <v>5456</v>
      </c>
      <c r="C724" s="38" t="s">
        <v>5468</v>
      </c>
      <c r="D724" s="38" t="s">
        <v>6548</v>
      </c>
      <c r="E724" s="38" t="s">
        <v>6598</v>
      </c>
      <c r="F724" s="38"/>
      <c r="G724" s="39">
        <v>43850.382638888892</v>
      </c>
      <c r="H724" s="40">
        <v>43850</v>
      </c>
      <c r="I724" s="38"/>
      <c r="J724" s="38" t="s">
        <v>34</v>
      </c>
      <c r="K724" s="38" t="s">
        <v>6599</v>
      </c>
      <c r="L724" s="38" t="s">
        <v>5461</v>
      </c>
      <c r="M724" s="38"/>
      <c r="N724" s="38" t="s">
        <v>5462</v>
      </c>
      <c r="O724" s="38"/>
      <c r="P724" s="38"/>
      <c r="Q724" s="38"/>
      <c r="R724" s="38"/>
      <c r="S724" s="38"/>
      <c r="T724" s="39">
        <v>43850.385416666664</v>
      </c>
      <c r="U724" s="38"/>
      <c r="V724" s="38">
        <v>0</v>
      </c>
      <c r="W724" s="38"/>
      <c r="X724" s="38">
        <v>4</v>
      </c>
      <c r="Y724" s="41">
        <v>925925925.92593002</v>
      </c>
      <c r="Z724" s="38" t="s">
        <v>5482</v>
      </c>
      <c r="AA724" s="38"/>
      <c r="AB724" s="38">
        <v>0</v>
      </c>
      <c r="AC724" s="60"/>
    </row>
    <row r="725" spans="1:29" ht="15.75" thickBot="1" x14ac:dyDescent="0.3">
      <c r="A725" s="57" t="s">
        <v>2574</v>
      </c>
      <c r="B725" s="35" t="s">
        <v>5456</v>
      </c>
      <c r="C725" s="35" t="s">
        <v>5468</v>
      </c>
      <c r="D725" s="35" t="s">
        <v>6548</v>
      </c>
      <c r="E725" s="35" t="s">
        <v>6598</v>
      </c>
      <c r="F725" s="35"/>
      <c r="G725" s="36">
        <v>43850.50277777778</v>
      </c>
      <c r="H725" s="37">
        <v>43851</v>
      </c>
      <c r="I725" s="35"/>
      <c r="J725" s="35" t="s">
        <v>34</v>
      </c>
      <c r="K725" s="35" t="s">
        <v>6599</v>
      </c>
      <c r="L725" s="35" t="s">
        <v>5461</v>
      </c>
      <c r="M725" s="35"/>
      <c r="N725" s="35" t="s">
        <v>5462</v>
      </c>
      <c r="O725" s="35"/>
      <c r="P725" s="35"/>
      <c r="Q725" s="35"/>
      <c r="R725" s="35"/>
      <c r="S725" s="35"/>
      <c r="T725" s="36">
        <v>43851.331250000003</v>
      </c>
      <c r="U725" s="35"/>
      <c r="V725" s="35">
        <v>0</v>
      </c>
      <c r="W725" s="35"/>
      <c r="X725" s="35"/>
      <c r="Y725" s="35">
        <v>0</v>
      </c>
      <c r="Z725" s="35"/>
      <c r="AA725" s="35">
        <v>1193</v>
      </c>
      <c r="AB725" s="35" t="s">
        <v>6100</v>
      </c>
      <c r="AC725" s="59" t="s">
        <v>5472</v>
      </c>
    </row>
    <row r="726" spans="1:29" ht="15.75" thickBot="1" x14ac:dyDescent="0.3">
      <c r="A726" s="58" t="s">
        <v>3072</v>
      </c>
      <c r="B726" s="38" t="s">
        <v>5456</v>
      </c>
      <c r="C726" s="38" t="s">
        <v>5468</v>
      </c>
      <c r="D726" s="38" t="s">
        <v>6548</v>
      </c>
      <c r="E726" s="38" t="s">
        <v>6598</v>
      </c>
      <c r="F726" s="38"/>
      <c r="G726" s="39">
        <v>43852.675694444442</v>
      </c>
      <c r="H726" s="40">
        <v>43853</v>
      </c>
      <c r="I726" s="38"/>
      <c r="J726" s="38" t="s">
        <v>34</v>
      </c>
      <c r="K726" s="38" t="s">
        <v>6599</v>
      </c>
      <c r="L726" s="38" t="s">
        <v>5461</v>
      </c>
      <c r="M726" s="38"/>
      <c r="N726" s="38" t="s">
        <v>5462</v>
      </c>
      <c r="O726" s="38"/>
      <c r="P726" s="38"/>
      <c r="Q726" s="38"/>
      <c r="R726" s="38"/>
      <c r="S726" s="38"/>
      <c r="T726" s="39">
        <v>43852.810416666667</v>
      </c>
      <c r="U726" s="38"/>
      <c r="V726" s="38">
        <v>0</v>
      </c>
      <c r="W726" s="38"/>
      <c r="X726" s="38">
        <v>194</v>
      </c>
      <c r="Y726" s="38" t="s">
        <v>5514</v>
      </c>
      <c r="Z726" s="38" t="s">
        <v>5482</v>
      </c>
      <c r="AA726" s="38"/>
      <c r="AB726" s="38">
        <v>0</v>
      </c>
      <c r="AC726" s="60"/>
    </row>
    <row r="727" spans="1:29" ht="15.75" thickBot="1" x14ac:dyDescent="0.3">
      <c r="A727" s="57" t="s">
        <v>3150</v>
      </c>
      <c r="B727" s="35" t="s">
        <v>5456</v>
      </c>
      <c r="C727" s="35" t="s">
        <v>5468</v>
      </c>
      <c r="D727" s="35" t="s">
        <v>6548</v>
      </c>
      <c r="E727" s="35" t="s">
        <v>6598</v>
      </c>
      <c r="F727" s="35"/>
      <c r="G727" s="36">
        <v>43853.40347222222</v>
      </c>
      <c r="H727" s="37">
        <v>43853</v>
      </c>
      <c r="I727" s="35"/>
      <c r="J727" s="35" t="s">
        <v>34</v>
      </c>
      <c r="K727" s="35" t="s">
        <v>6599</v>
      </c>
      <c r="L727" s="35" t="s">
        <v>5461</v>
      </c>
      <c r="M727" s="35"/>
      <c r="N727" s="35" t="s">
        <v>5462</v>
      </c>
      <c r="O727" s="35"/>
      <c r="P727" s="35"/>
      <c r="Q727" s="35"/>
      <c r="R727" s="35"/>
      <c r="S727" s="35"/>
      <c r="T727" s="36">
        <v>43853.40902777778</v>
      </c>
      <c r="U727" s="35"/>
      <c r="V727" s="35">
        <v>0</v>
      </c>
      <c r="W727" s="35"/>
      <c r="X727" s="35"/>
      <c r="Y727" s="35">
        <v>0</v>
      </c>
      <c r="Z727" s="35"/>
      <c r="AA727" s="35">
        <v>8</v>
      </c>
      <c r="AB727" s="35" t="s">
        <v>5478</v>
      </c>
      <c r="AC727" s="59" t="s">
        <v>5472</v>
      </c>
    </row>
    <row r="728" spans="1:29" ht="15.75" thickBot="1" x14ac:dyDescent="0.3">
      <c r="A728" s="58" t="s">
        <v>3530</v>
      </c>
      <c r="B728" s="38" t="s">
        <v>5473</v>
      </c>
      <c r="C728" s="38" t="s">
        <v>5468</v>
      </c>
      <c r="D728" s="38" t="s">
        <v>6548</v>
      </c>
      <c r="E728" s="38" t="s">
        <v>6600</v>
      </c>
      <c r="F728" s="38"/>
      <c r="G728" s="38" t="s">
        <v>5981</v>
      </c>
      <c r="H728" s="40">
        <v>43857</v>
      </c>
      <c r="I728" s="38"/>
      <c r="J728" s="38" t="s">
        <v>34</v>
      </c>
      <c r="K728" s="38" t="s">
        <v>6601</v>
      </c>
      <c r="L728" s="38" t="s">
        <v>5461</v>
      </c>
      <c r="M728" s="38"/>
      <c r="N728" s="38" t="s">
        <v>5747</v>
      </c>
      <c r="O728" s="38"/>
      <c r="P728" s="38"/>
      <c r="Q728" s="38"/>
      <c r="R728" s="38"/>
      <c r="S728" s="38"/>
      <c r="T728" s="38" t="s">
        <v>5983</v>
      </c>
      <c r="U728" s="38"/>
      <c r="V728" s="38">
        <v>0</v>
      </c>
      <c r="W728" s="38"/>
      <c r="X728" s="38"/>
      <c r="Y728" s="38">
        <v>0</v>
      </c>
      <c r="Z728" s="38"/>
      <c r="AA728" s="38"/>
      <c r="AB728" s="38">
        <v>0</v>
      </c>
      <c r="AC728" s="60"/>
    </row>
    <row r="729" spans="1:29" ht="15.75" thickBot="1" x14ac:dyDescent="0.3">
      <c r="A729" s="57" t="s">
        <v>1148</v>
      </c>
      <c r="B729" s="35" t="s">
        <v>5473</v>
      </c>
      <c r="C729" s="35" t="s">
        <v>5468</v>
      </c>
      <c r="D729" s="35" t="s">
        <v>6548</v>
      </c>
      <c r="E729" s="35" t="s">
        <v>6600</v>
      </c>
      <c r="F729" s="35"/>
      <c r="G729" s="36">
        <v>43844.380555555559</v>
      </c>
      <c r="H729" s="37">
        <v>43845</v>
      </c>
      <c r="I729" s="35"/>
      <c r="J729" s="35" t="s">
        <v>34</v>
      </c>
      <c r="K729" s="35" t="s">
        <v>6601</v>
      </c>
      <c r="L729" s="35" t="s">
        <v>5461</v>
      </c>
      <c r="M729" s="35"/>
      <c r="N729" s="35" t="s">
        <v>5747</v>
      </c>
      <c r="O729" s="35"/>
      <c r="P729" s="35"/>
      <c r="Q729" s="35"/>
      <c r="R729" s="35"/>
      <c r="S729" s="35"/>
      <c r="T729" s="36">
        <v>43844.621527777781</v>
      </c>
      <c r="U729" s="35"/>
      <c r="V729" s="35">
        <v>0</v>
      </c>
      <c r="W729" s="35"/>
      <c r="X729" s="35">
        <v>347</v>
      </c>
      <c r="Y729" s="35" t="s">
        <v>6540</v>
      </c>
      <c r="Z729" s="35" t="s">
        <v>5482</v>
      </c>
      <c r="AA729" s="35"/>
      <c r="AB729" s="35">
        <v>0</v>
      </c>
      <c r="AC729" s="59"/>
    </row>
    <row r="730" spans="1:29" ht="15.75" thickBot="1" x14ac:dyDescent="0.3">
      <c r="A730" s="58" t="s">
        <v>4064</v>
      </c>
      <c r="B730" s="38" t="s">
        <v>5473</v>
      </c>
      <c r="C730" s="38" t="s">
        <v>5468</v>
      </c>
      <c r="D730" s="38" t="s">
        <v>6548</v>
      </c>
      <c r="E730" s="38" t="s">
        <v>6600</v>
      </c>
      <c r="F730" s="38"/>
      <c r="G730" s="39">
        <v>43860.370138888888</v>
      </c>
      <c r="H730" s="40">
        <v>43860</v>
      </c>
      <c r="I730" s="38"/>
      <c r="J730" s="38" t="s">
        <v>34</v>
      </c>
      <c r="K730" s="38" t="s">
        <v>6601</v>
      </c>
      <c r="L730" s="38" t="s">
        <v>5461</v>
      </c>
      <c r="M730" s="38"/>
      <c r="N730" s="38" t="s">
        <v>5747</v>
      </c>
      <c r="O730" s="38"/>
      <c r="P730" s="38"/>
      <c r="Q730" s="38"/>
      <c r="R730" s="38"/>
      <c r="S730" s="38"/>
      <c r="T730" s="39">
        <v>43860.723611111112</v>
      </c>
      <c r="U730" s="38"/>
      <c r="V730" s="38">
        <v>0</v>
      </c>
      <c r="W730" s="38"/>
      <c r="X730" s="38"/>
      <c r="Y730" s="38">
        <v>0</v>
      </c>
      <c r="Z730" s="38"/>
      <c r="AA730" s="38">
        <v>509</v>
      </c>
      <c r="AB730" s="38" t="s">
        <v>6602</v>
      </c>
      <c r="AC730" s="60" t="s">
        <v>5472</v>
      </c>
    </row>
    <row r="731" spans="1:29" ht="15.75" thickBot="1" x14ac:dyDescent="0.3">
      <c r="A731" s="57" t="s">
        <v>6603</v>
      </c>
      <c r="B731" s="35" t="s">
        <v>5456</v>
      </c>
      <c r="C731" s="35" t="s">
        <v>5468</v>
      </c>
      <c r="D731" s="35" t="s">
        <v>6548</v>
      </c>
      <c r="E731" s="35" t="s">
        <v>6604</v>
      </c>
      <c r="F731" s="35"/>
      <c r="G731" s="36">
        <v>43830.375</v>
      </c>
      <c r="H731" s="37">
        <v>43832</v>
      </c>
      <c r="I731" s="35"/>
      <c r="J731" s="35" t="s">
        <v>34</v>
      </c>
      <c r="K731" s="35" t="s">
        <v>6565</v>
      </c>
      <c r="L731" s="35" t="s">
        <v>5461</v>
      </c>
      <c r="M731" s="35"/>
      <c r="N731" s="35" t="s">
        <v>5462</v>
      </c>
      <c r="O731" s="35"/>
      <c r="P731" s="35"/>
      <c r="Q731" s="35"/>
      <c r="R731" s="35"/>
      <c r="S731" s="35"/>
      <c r="T731" s="36">
        <v>43832.345138888886</v>
      </c>
      <c r="U731" s="35"/>
      <c r="V731" s="35">
        <v>0</v>
      </c>
      <c r="W731" s="35"/>
      <c r="X731" s="35"/>
      <c r="Y731" s="35">
        <v>0</v>
      </c>
      <c r="Z731" s="35"/>
      <c r="AA731" s="35">
        <v>2837</v>
      </c>
      <c r="AB731" s="35" t="s">
        <v>6605</v>
      </c>
      <c r="AC731" s="59" t="s">
        <v>5472</v>
      </c>
    </row>
    <row r="732" spans="1:29" ht="15.75" thickBot="1" x14ac:dyDescent="0.3">
      <c r="A732" s="58" t="s">
        <v>235</v>
      </c>
      <c r="B732" s="38" t="s">
        <v>5456</v>
      </c>
      <c r="C732" s="38" t="s">
        <v>5468</v>
      </c>
      <c r="D732" s="38" t="s">
        <v>6548</v>
      </c>
      <c r="E732" s="38" t="s">
        <v>6604</v>
      </c>
      <c r="F732" s="38"/>
      <c r="G732" s="39">
        <v>43832.622916666667</v>
      </c>
      <c r="H732" s="40">
        <v>43832</v>
      </c>
      <c r="I732" s="38"/>
      <c r="J732" s="38" t="s">
        <v>34</v>
      </c>
      <c r="K732" s="38" t="s">
        <v>6565</v>
      </c>
      <c r="L732" s="38" t="s">
        <v>5461</v>
      </c>
      <c r="M732" s="38"/>
      <c r="N732" s="38" t="s">
        <v>5462</v>
      </c>
      <c r="O732" s="38"/>
      <c r="P732" s="38"/>
      <c r="Q732" s="38"/>
      <c r="R732" s="38"/>
      <c r="S732" s="38"/>
      <c r="T732" s="39">
        <v>43832.673611111109</v>
      </c>
      <c r="U732" s="38"/>
      <c r="V732" s="38">
        <v>0</v>
      </c>
      <c r="W732" s="38"/>
      <c r="X732" s="38"/>
      <c r="Y732" s="38">
        <v>0</v>
      </c>
      <c r="Z732" s="38"/>
      <c r="AA732" s="38">
        <v>73</v>
      </c>
      <c r="AB732" s="38" t="s">
        <v>6000</v>
      </c>
      <c r="AC732" s="60" t="s">
        <v>5485</v>
      </c>
    </row>
    <row r="733" spans="1:29" ht="15.75" thickBot="1" x14ac:dyDescent="0.3">
      <c r="A733" s="57" t="s">
        <v>269</v>
      </c>
      <c r="B733" s="35" t="s">
        <v>5456</v>
      </c>
      <c r="C733" s="35" t="s">
        <v>5468</v>
      </c>
      <c r="D733" s="35" t="s">
        <v>6548</v>
      </c>
      <c r="E733" s="35" t="s">
        <v>6604</v>
      </c>
      <c r="F733" s="35"/>
      <c r="G733" s="36">
        <v>43833.439583333333</v>
      </c>
      <c r="H733" s="37">
        <v>43833</v>
      </c>
      <c r="I733" s="35"/>
      <c r="J733" s="35" t="s">
        <v>34</v>
      </c>
      <c r="K733" s="35" t="s">
        <v>6565</v>
      </c>
      <c r="L733" s="35" t="s">
        <v>5461</v>
      </c>
      <c r="M733" s="35"/>
      <c r="N733" s="35" t="s">
        <v>5462</v>
      </c>
      <c r="O733" s="35"/>
      <c r="P733" s="35"/>
      <c r="Q733" s="35"/>
      <c r="R733" s="35"/>
      <c r="S733" s="35"/>
      <c r="T733" s="36">
        <v>43833.456944444442</v>
      </c>
      <c r="U733" s="35"/>
      <c r="V733" s="35">
        <v>0</v>
      </c>
      <c r="W733" s="35"/>
      <c r="X733" s="35"/>
      <c r="Y733" s="35">
        <v>0</v>
      </c>
      <c r="Z733" s="35"/>
      <c r="AA733" s="35">
        <v>25</v>
      </c>
      <c r="AB733" s="35" t="s">
        <v>5969</v>
      </c>
      <c r="AC733" s="59" t="s">
        <v>5472</v>
      </c>
    </row>
    <row r="734" spans="1:29" ht="15.75" thickBot="1" x14ac:dyDescent="0.3">
      <c r="A734" s="58" t="s">
        <v>293</v>
      </c>
      <c r="B734" s="38" t="s">
        <v>5456</v>
      </c>
      <c r="C734" s="38" t="s">
        <v>5468</v>
      </c>
      <c r="D734" s="38" t="s">
        <v>6548</v>
      </c>
      <c r="E734" s="38" t="s">
        <v>6604</v>
      </c>
      <c r="F734" s="38"/>
      <c r="G734" s="39">
        <v>43833.625</v>
      </c>
      <c r="H734" s="40">
        <v>43837</v>
      </c>
      <c r="I734" s="38"/>
      <c r="J734" s="38" t="s">
        <v>34</v>
      </c>
      <c r="K734" s="38" t="s">
        <v>6565</v>
      </c>
      <c r="L734" s="38" t="s">
        <v>5461</v>
      </c>
      <c r="M734" s="38"/>
      <c r="N734" s="38" t="s">
        <v>5462</v>
      </c>
      <c r="O734" s="38"/>
      <c r="P734" s="38"/>
      <c r="Q734" s="38"/>
      <c r="R734" s="38"/>
      <c r="S734" s="38"/>
      <c r="T734" s="39">
        <v>43837.412499999999</v>
      </c>
      <c r="U734" s="38"/>
      <c r="V734" s="38">
        <v>0</v>
      </c>
      <c r="W734" s="38"/>
      <c r="X734" s="38"/>
      <c r="Y734" s="38">
        <v>0</v>
      </c>
      <c r="Z734" s="38"/>
      <c r="AA734" s="38">
        <v>5454</v>
      </c>
      <c r="AB734" s="38" t="s">
        <v>6606</v>
      </c>
      <c r="AC734" s="60" t="s">
        <v>5472</v>
      </c>
    </row>
    <row r="735" spans="1:29" ht="15.75" thickBot="1" x14ac:dyDescent="0.3">
      <c r="A735" s="57" t="s">
        <v>646</v>
      </c>
      <c r="B735" s="35" t="s">
        <v>5456</v>
      </c>
      <c r="C735" s="35" t="s">
        <v>5468</v>
      </c>
      <c r="D735" s="35" t="s">
        <v>6548</v>
      </c>
      <c r="E735" s="35" t="s">
        <v>6604</v>
      </c>
      <c r="F735" s="35"/>
      <c r="G735" s="36">
        <v>43839.492361111108</v>
      </c>
      <c r="H735" s="37">
        <v>43840</v>
      </c>
      <c r="I735" s="35"/>
      <c r="J735" s="35" t="s">
        <v>34</v>
      </c>
      <c r="K735" s="35" t="s">
        <v>6565</v>
      </c>
      <c r="L735" s="35" t="s">
        <v>5461</v>
      </c>
      <c r="M735" s="35"/>
      <c r="N735" s="35" t="s">
        <v>5462</v>
      </c>
      <c r="O735" s="35"/>
      <c r="P735" s="35"/>
      <c r="Q735" s="35"/>
      <c r="R735" s="35"/>
      <c r="S735" s="35"/>
      <c r="T735" s="36">
        <v>43840.333333333336</v>
      </c>
      <c r="U735" s="35"/>
      <c r="V735" s="35">
        <v>0</v>
      </c>
      <c r="W735" s="35"/>
      <c r="X735" s="35"/>
      <c r="Y735" s="35">
        <v>0</v>
      </c>
      <c r="Z735" s="35"/>
      <c r="AA735" s="35">
        <v>1211</v>
      </c>
      <c r="AB735" s="35" t="s">
        <v>5939</v>
      </c>
      <c r="AC735" s="59" t="s">
        <v>5472</v>
      </c>
    </row>
    <row r="736" spans="1:29" ht="15.75" thickBot="1" x14ac:dyDescent="0.3">
      <c r="A736" s="58" t="s">
        <v>895</v>
      </c>
      <c r="B736" s="38" t="s">
        <v>5456</v>
      </c>
      <c r="C736" s="38" t="s">
        <v>5468</v>
      </c>
      <c r="D736" s="38" t="s">
        <v>6548</v>
      </c>
      <c r="E736" s="38" t="s">
        <v>6604</v>
      </c>
      <c r="F736" s="38"/>
      <c r="G736" s="39">
        <v>43843.630555555559</v>
      </c>
      <c r="H736" s="40">
        <v>43844</v>
      </c>
      <c r="I736" s="38"/>
      <c r="J736" s="38" t="s">
        <v>34</v>
      </c>
      <c r="K736" s="38" t="s">
        <v>6565</v>
      </c>
      <c r="L736" s="38" t="s">
        <v>5461</v>
      </c>
      <c r="M736" s="38"/>
      <c r="N736" s="38" t="s">
        <v>5462</v>
      </c>
      <c r="O736" s="38"/>
      <c r="P736" s="38"/>
      <c r="Q736" s="38"/>
      <c r="R736" s="38"/>
      <c r="S736" s="38"/>
      <c r="T736" s="39">
        <v>43844.34652777778</v>
      </c>
      <c r="U736" s="38"/>
      <c r="V736" s="38">
        <v>0</v>
      </c>
      <c r="W736" s="38"/>
      <c r="X736" s="38">
        <v>1031</v>
      </c>
      <c r="Y736" s="38" t="s">
        <v>6036</v>
      </c>
      <c r="Z736" s="38" t="s">
        <v>5482</v>
      </c>
      <c r="AA736" s="38"/>
      <c r="AB736" s="38">
        <v>0</v>
      </c>
      <c r="AC736" s="60"/>
    </row>
    <row r="737" spans="1:29" ht="15.75" thickBot="1" x14ac:dyDescent="0.3">
      <c r="A737" s="57" t="s">
        <v>1200</v>
      </c>
      <c r="B737" s="35" t="s">
        <v>5456</v>
      </c>
      <c r="C737" s="35" t="s">
        <v>5468</v>
      </c>
      <c r="D737" s="35" t="s">
        <v>6548</v>
      </c>
      <c r="E737" s="35" t="s">
        <v>6604</v>
      </c>
      <c r="F737" s="35"/>
      <c r="G737" s="36">
        <v>43844.506944444445</v>
      </c>
      <c r="H737" s="37">
        <v>43845</v>
      </c>
      <c r="I737" s="35"/>
      <c r="J737" s="35" t="s">
        <v>34</v>
      </c>
      <c r="K737" s="35" t="s">
        <v>6565</v>
      </c>
      <c r="L737" s="35" t="s">
        <v>5461</v>
      </c>
      <c r="M737" s="35"/>
      <c r="N737" s="35" t="s">
        <v>5462</v>
      </c>
      <c r="O737" s="35"/>
      <c r="P737" s="35"/>
      <c r="Q737" s="35"/>
      <c r="R737" s="35"/>
      <c r="S737" s="35"/>
      <c r="T737" s="36">
        <v>43844.583333333336</v>
      </c>
      <c r="U737" s="35"/>
      <c r="V737" s="35">
        <v>0</v>
      </c>
      <c r="W737" s="35"/>
      <c r="X737" s="35">
        <v>110</v>
      </c>
      <c r="Y737" s="35" t="s">
        <v>6293</v>
      </c>
      <c r="Z737" s="35" t="s">
        <v>5482</v>
      </c>
      <c r="AA737" s="35"/>
      <c r="AB737" s="35">
        <v>0</v>
      </c>
      <c r="AC737" s="59"/>
    </row>
    <row r="738" spans="1:29" ht="15.75" thickBot="1" x14ac:dyDescent="0.3">
      <c r="A738" s="58" t="s">
        <v>1839</v>
      </c>
      <c r="B738" s="38" t="s">
        <v>5456</v>
      </c>
      <c r="C738" s="38" t="s">
        <v>5468</v>
      </c>
      <c r="D738" s="38" t="s">
        <v>6548</v>
      </c>
      <c r="E738" s="38" t="s">
        <v>6604</v>
      </c>
      <c r="F738" s="38"/>
      <c r="G738" s="39">
        <v>43845.71875</v>
      </c>
      <c r="H738" s="40">
        <v>43847</v>
      </c>
      <c r="I738" s="38"/>
      <c r="J738" s="38" t="s">
        <v>34</v>
      </c>
      <c r="K738" s="38" t="s">
        <v>6565</v>
      </c>
      <c r="L738" s="38" t="s">
        <v>5461</v>
      </c>
      <c r="M738" s="38"/>
      <c r="N738" s="38" t="s">
        <v>5462</v>
      </c>
      <c r="O738" s="38"/>
      <c r="P738" s="38"/>
      <c r="Q738" s="38"/>
      <c r="R738" s="38"/>
      <c r="S738" s="38"/>
      <c r="T738" s="39">
        <v>43846.354166666664</v>
      </c>
      <c r="U738" s="38"/>
      <c r="V738" s="38">
        <v>0</v>
      </c>
      <c r="W738" s="38"/>
      <c r="X738" s="38"/>
      <c r="Y738" s="38">
        <v>0</v>
      </c>
      <c r="Z738" s="38"/>
      <c r="AA738" s="38">
        <v>915</v>
      </c>
      <c r="AB738" s="38" t="s">
        <v>6292</v>
      </c>
      <c r="AC738" s="60" t="s">
        <v>5485</v>
      </c>
    </row>
    <row r="739" spans="1:29" ht="15.75" thickBot="1" x14ac:dyDescent="0.3">
      <c r="A739" s="57" t="s">
        <v>2553</v>
      </c>
      <c r="B739" s="35" t="s">
        <v>5456</v>
      </c>
      <c r="C739" s="35" t="s">
        <v>5468</v>
      </c>
      <c r="D739" s="35" t="s">
        <v>6548</v>
      </c>
      <c r="E739" s="35" t="s">
        <v>6604</v>
      </c>
      <c r="F739" s="35"/>
      <c r="G739" s="36">
        <v>43850.522222222222</v>
      </c>
      <c r="H739" s="37">
        <v>43850</v>
      </c>
      <c r="I739" s="35"/>
      <c r="J739" s="35" t="s">
        <v>34</v>
      </c>
      <c r="K739" s="35" t="s">
        <v>6565</v>
      </c>
      <c r="L739" s="35" t="s">
        <v>5461</v>
      </c>
      <c r="M739" s="35"/>
      <c r="N739" s="35" t="s">
        <v>5462</v>
      </c>
      <c r="O739" s="35"/>
      <c r="P739" s="35"/>
      <c r="Q739" s="35"/>
      <c r="R739" s="35"/>
      <c r="S739" s="35"/>
      <c r="T739" s="36">
        <v>43850.654861111114</v>
      </c>
      <c r="U739" s="35"/>
      <c r="V739" s="35">
        <v>0</v>
      </c>
      <c r="W739" s="35"/>
      <c r="X739" s="35">
        <v>191</v>
      </c>
      <c r="Y739" s="35" t="s">
        <v>6607</v>
      </c>
      <c r="Z739" s="35" t="s">
        <v>5482</v>
      </c>
      <c r="AA739" s="35"/>
      <c r="AB739" s="35">
        <v>0</v>
      </c>
      <c r="AC739" s="59"/>
    </row>
    <row r="740" spans="1:29" ht="15.75" thickBot="1" x14ac:dyDescent="0.3">
      <c r="A740" s="58" t="s">
        <v>2729</v>
      </c>
      <c r="B740" s="38" t="s">
        <v>5456</v>
      </c>
      <c r="C740" s="38" t="s">
        <v>5468</v>
      </c>
      <c r="D740" s="38" t="s">
        <v>6548</v>
      </c>
      <c r="E740" s="38" t="s">
        <v>6604</v>
      </c>
      <c r="F740" s="38"/>
      <c r="G740" s="39">
        <v>43851.504861111112</v>
      </c>
      <c r="H740" s="40">
        <v>43852</v>
      </c>
      <c r="I740" s="38"/>
      <c r="J740" s="38" t="s">
        <v>34</v>
      </c>
      <c r="K740" s="38" t="s">
        <v>6565</v>
      </c>
      <c r="L740" s="38" t="s">
        <v>5461</v>
      </c>
      <c r="M740" s="38"/>
      <c r="N740" s="38" t="s">
        <v>5462</v>
      </c>
      <c r="O740" s="38"/>
      <c r="P740" s="38"/>
      <c r="Q740" s="38"/>
      <c r="R740" s="38"/>
      <c r="S740" s="38"/>
      <c r="T740" s="39">
        <v>43852.667361111111</v>
      </c>
      <c r="U740" s="38"/>
      <c r="V740" s="38">
        <v>0</v>
      </c>
      <c r="W740" s="38"/>
      <c r="X740" s="38"/>
      <c r="Y740" s="38">
        <v>0</v>
      </c>
      <c r="Z740" s="38"/>
      <c r="AA740" s="38">
        <v>1674</v>
      </c>
      <c r="AB740" s="38" t="s">
        <v>6608</v>
      </c>
      <c r="AC740" s="60" t="s">
        <v>5472</v>
      </c>
    </row>
    <row r="741" spans="1:29" ht="15.75" thickBot="1" x14ac:dyDescent="0.3">
      <c r="A741" s="57" t="s">
        <v>3605</v>
      </c>
      <c r="B741" s="35" t="s">
        <v>5456</v>
      </c>
      <c r="C741" s="35" t="s">
        <v>5468</v>
      </c>
      <c r="D741" s="35" t="s">
        <v>6548</v>
      </c>
      <c r="E741" s="35" t="s">
        <v>6604</v>
      </c>
      <c r="F741" s="35"/>
      <c r="G741" s="36">
        <v>43857.539583333331</v>
      </c>
      <c r="H741" s="37">
        <v>43857</v>
      </c>
      <c r="I741" s="35"/>
      <c r="J741" s="35" t="s">
        <v>34</v>
      </c>
      <c r="K741" s="35" t="s">
        <v>6565</v>
      </c>
      <c r="L741" s="35" t="s">
        <v>5461</v>
      </c>
      <c r="M741" s="35"/>
      <c r="N741" s="35" t="s">
        <v>5462</v>
      </c>
      <c r="O741" s="35"/>
      <c r="P741" s="35"/>
      <c r="Q741" s="35"/>
      <c r="R741" s="35"/>
      <c r="S741" s="35"/>
      <c r="T741" s="36">
        <v>43857.597222222219</v>
      </c>
      <c r="U741" s="35"/>
      <c r="V741" s="35">
        <v>0</v>
      </c>
      <c r="W741" s="35"/>
      <c r="X741" s="35"/>
      <c r="Y741" s="35">
        <v>0</v>
      </c>
      <c r="Z741" s="35"/>
      <c r="AA741" s="35">
        <v>83</v>
      </c>
      <c r="AB741" s="35" t="s">
        <v>6609</v>
      </c>
      <c r="AC741" s="59" t="s">
        <v>5485</v>
      </c>
    </row>
    <row r="742" spans="1:29" ht="15.75" thickBot="1" x14ac:dyDescent="0.3">
      <c r="A742" s="58" t="s">
        <v>3775</v>
      </c>
      <c r="B742" s="38" t="s">
        <v>5456</v>
      </c>
      <c r="C742" s="38" t="s">
        <v>5468</v>
      </c>
      <c r="D742" s="38" t="s">
        <v>6548</v>
      </c>
      <c r="E742" s="38" t="s">
        <v>6604</v>
      </c>
      <c r="F742" s="38"/>
      <c r="G742" s="39">
        <v>43858.506249999999</v>
      </c>
      <c r="H742" s="40">
        <v>43858</v>
      </c>
      <c r="I742" s="38"/>
      <c r="J742" s="38" t="s">
        <v>34</v>
      </c>
      <c r="K742" s="38" t="s">
        <v>6565</v>
      </c>
      <c r="L742" s="38" t="s">
        <v>5461</v>
      </c>
      <c r="M742" s="38"/>
      <c r="N742" s="38" t="s">
        <v>5462</v>
      </c>
      <c r="O742" s="38"/>
      <c r="P742" s="38"/>
      <c r="Q742" s="38"/>
      <c r="R742" s="38"/>
      <c r="S742" s="38"/>
      <c r="T742" s="39">
        <v>43858.604861111111</v>
      </c>
      <c r="U742" s="38"/>
      <c r="V742" s="38">
        <v>0</v>
      </c>
      <c r="W742" s="38"/>
      <c r="X742" s="38"/>
      <c r="Y742" s="38">
        <v>0</v>
      </c>
      <c r="Z742" s="38"/>
      <c r="AA742" s="38">
        <v>142</v>
      </c>
      <c r="AB742" s="38" t="s">
        <v>6610</v>
      </c>
      <c r="AC742" s="60" t="s">
        <v>5472</v>
      </c>
    </row>
    <row r="743" spans="1:29" ht="15.75" thickBot="1" x14ac:dyDescent="0.3">
      <c r="A743" s="57" t="s">
        <v>3847</v>
      </c>
      <c r="B743" s="35" t="s">
        <v>5456</v>
      </c>
      <c r="C743" s="35" t="s">
        <v>5468</v>
      </c>
      <c r="D743" s="35" t="s">
        <v>6548</v>
      </c>
      <c r="E743" s="35" t="s">
        <v>6604</v>
      </c>
      <c r="F743" s="35"/>
      <c r="G743" s="36">
        <v>43858.691666666666</v>
      </c>
      <c r="H743" s="37">
        <v>43859</v>
      </c>
      <c r="I743" s="35"/>
      <c r="J743" s="35" t="s">
        <v>34</v>
      </c>
      <c r="K743" s="35" t="s">
        <v>6565</v>
      </c>
      <c r="L743" s="35" t="s">
        <v>5461</v>
      </c>
      <c r="M743" s="35"/>
      <c r="N743" s="35" t="s">
        <v>5462</v>
      </c>
      <c r="O743" s="35"/>
      <c r="P743" s="35"/>
      <c r="Q743" s="35"/>
      <c r="R743" s="35"/>
      <c r="S743" s="35"/>
      <c r="T743" s="36">
        <v>43859.352083333331</v>
      </c>
      <c r="U743" s="35"/>
      <c r="V743" s="35">
        <v>0</v>
      </c>
      <c r="W743" s="35"/>
      <c r="X743" s="35">
        <v>906</v>
      </c>
      <c r="Y743" s="35" t="s">
        <v>5682</v>
      </c>
      <c r="Z743" s="35" t="s">
        <v>5482</v>
      </c>
      <c r="AA743" s="35">
        <v>45</v>
      </c>
      <c r="AB743" s="35" t="s">
        <v>6537</v>
      </c>
      <c r="AC743" s="59" t="s">
        <v>5485</v>
      </c>
    </row>
    <row r="744" spans="1:29" ht="15.75" thickBot="1" x14ac:dyDescent="0.3">
      <c r="A744" s="58" t="s">
        <v>3975</v>
      </c>
      <c r="B744" s="38" t="s">
        <v>5456</v>
      </c>
      <c r="C744" s="38" t="s">
        <v>5468</v>
      </c>
      <c r="D744" s="38" t="s">
        <v>6548</v>
      </c>
      <c r="E744" s="38" t="s">
        <v>6604</v>
      </c>
      <c r="F744" s="38"/>
      <c r="G744" s="39">
        <v>43859.505555555559</v>
      </c>
      <c r="H744" s="40">
        <v>43859</v>
      </c>
      <c r="I744" s="38"/>
      <c r="J744" s="38" t="s">
        <v>34</v>
      </c>
      <c r="K744" s="38" t="s">
        <v>6565</v>
      </c>
      <c r="L744" s="38" t="s">
        <v>5461</v>
      </c>
      <c r="M744" s="38"/>
      <c r="N744" s="38" t="s">
        <v>5462</v>
      </c>
      <c r="O744" s="38"/>
      <c r="P744" s="38"/>
      <c r="Q744" s="38"/>
      <c r="R744" s="38"/>
      <c r="S744" s="38"/>
      <c r="T744" s="39">
        <v>43859.600694444445</v>
      </c>
      <c r="U744" s="38"/>
      <c r="V744" s="38">
        <v>0</v>
      </c>
      <c r="W744" s="38"/>
      <c r="X744" s="38"/>
      <c r="Y744" s="38">
        <v>0</v>
      </c>
      <c r="Z744" s="38"/>
      <c r="AA744" s="38">
        <v>137</v>
      </c>
      <c r="AB744" s="38" t="s">
        <v>6611</v>
      </c>
      <c r="AC744" s="60" t="s">
        <v>5472</v>
      </c>
    </row>
    <row r="745" spans="1:29" ht="15.75" thickBot="1" x14ac:dyDescent="0.3">
      <c r="A745" s="57" t="s">
        <v>6612</v>
      </c>
      <c r="B745" s="35" t="s">
        <v>5456</v>
      </c>
      <c r="C745" s="35" t="s">
        <v>5468</v>
      </c>
      <c r="D745" s="35" t="s">
        <v>6548</v>
      </c>
      <c r="E745" s="35" t="s">
        <v>6604</v>
      </c>
      <c r="F745" s="35"/>
      <c r="G745" s="36">
        <v>43860.515277777777</v>
      </c>
      <c r="H745" s="37">
        <v>43861</v>
      </c>
      <c r="I745" s="35"/>
      <c r="J745" s="35" t="s">
        <v>34</v>
      </c>
      <c r="K745" s="35" t="s">
        <v>6565</v>
      </c>
      <c r="L745" s="35" t="s">
        <v>5461</v>
      </c>
      <c r="M745" s="35"/>
      <c r="N745" s="35" t="s">
        <v>5462</v>
      </c>
      <c r="O745" s="35"/>
      <c r="P745" s="35"/>
      <c r="Q745" s="35"/>
      <c r="R745" s="35"/>
      <c r="S745" s="35"/>
      <c r="T745" s="36">
        <v>43860.600694444445</v>
      </c>
      <c r="U745" s="35"/>
      <c r="V745" s="35">
        <v>0</v>
      </c>
      <c r="W745" s="35"/>
      <c r="X745" s="35"/>
      <c r="Y745" s="35">
        <v>0</v>
      </c>
      <c r="Z745" s="35"/>
      <c r="AA745" s="35">
        <v>123</v>
      </c>
      <c r="AB745" s="35" t="s">
        <v>6539</v>
      </c>
      <c r="AC745" s="59" t="s">
        <v>5472</v>
      </c>
    </row>
    <row r="746" spans="1:29" ht="15.75" thickBot="1" x14ac:dyDescent="0.3">
      <c r="A746" s="58" t="s">
        <v>6613</v>
      </c>
      <c r="B746" s="38" t="s">
        <v>5456</v>
      </c>
      <c r="C746" s="38" t="s">
        <v>5468</v>
      </c>
      <c r="D746" s="38" t="s">
        <v>6548</v>
      </c>
      <c r="E746" s="38" t="s">
        <v>6604</v>
      </c>
      <c r="F746" s="38"/>
      <c r="G746" s="39">
        <v>43861.509027777778</v>
      </c>
      <c r="H746" s="40">
        <v>43864</v>
      </c>
      <c r="I746" s="38"/>
      <c r="J746" s="38" t="s">
        <v>34</v>
      </c>
      <c r="K746" s="38" t="s">
        <v>6565</v>
      </c>
      <c r="L746" s="38" t="s">
        <v>5461</v>
      </c>
      <c r="M746" s="38"/>
      <c r="N746" s="38" t="s">
        <v>5462</v>
      </c>
      <c r="O746" s="38"/>
      <c r="P746" s="38"/>
      <c r="Q746" s="38"/>
      <c r="R746" s="38"/>
      <c r="S746" s="38"/>
      <c r="T746" s="39">
        <v>43864.355555555558</v>
      </c>
      <c r="U746" s="38"/>
      <c r="V746" s="38">
        <v>0</v>
      </c>
      <c r="W746" s="38"/>
      <c r="X746" s="38"/>
      <c r="Y746" s="38">
        <v>0</v>
      </c>
      <c r="Z746" s="38"/>
      <c r="AA746" s="38">
        <v>4099</v>
      </c>
      <c r="AB746" s="38" t="s">
        <v>6614</v>
      </c>
      <c r="AC746" s="60" t="s">
        <v>5472</v>
      </c>
    </row>
    <row r="747" spans="1:29" ht="15.75" thickBot="1" x14ac:dyDescent="0.3">
      <c r="A747" s="57" t="s">
        <v>1486</v>
      </c>
      <c r="B747" s="35" t="s">
        <v>5456</v>
      </c>
      <c r="C747" s="35" t="s">
        <v>5468</v>
      </c>
      <c r="D747" s="35" t="s">
        <v>6548</v>
      </c>
      <c r="E747" s="35" t="s">
        <v>6615</v>
      </c>
      <c r="F747" s="35"/>
      <c r="G747" s="36">
        <v>43844.716666666667</v>
      </c>
      <c r="H747" s="37">
        <v>43845</v>
      </c>
      <c r="I747" s="35"/>
      <c r="J747" s="35" t="s">
        <v>34</v>
      </c>
      <c r="K747" s="35" t="s">
        <v>6575</v>
      </c>
      <c r="L747" s="35" t="s">
        <v>5461</v>
      </c>
      <c r="M747" s="35"/>
      <c r="N747" s="35" t="s">
        <v>5462</v>
      </c>
      <c r="O747" s="35"/>
      <c r="P747" s="35"/>
      <c r="Q747" s="35"/>
      <c r="R747" s="35"/>
      <c r="S747" s="35"/>
      <c r="T747" s="36">
        <v>43845.343055555553</v>
      </c>
      <c r="U747" s="35"/>
      <c r="V747" s="35">
        <v>0</v>
      </c>
      <c r="W747" s="35"/>
      <c r="X747" s="35">
        <v>902</v>
      </c>
      <c r="Y747" s="35" t="s">
        <v>6616</v>
      </c>
      <c r="Z747" s="35" t="s">
        <v>5482</v>
      </c>
      <c r="AA747" s="35"/>
      <c r="AB747" s="35">
        <v>0</v>
      </c>
      <c r="AC747" s="59"/>
    </row>
    <row r="748" spans="1:29" ht="15.75" thickBot="1" x14ac:dyDescent="0.3">
      <c r="A748" s="58" t="s">
        <v>1832</v>
      </c>
      <c r="B748" s="38" t="s">
        <v>5456</v>
      </c>
      <c r="C748" s="38" t="s">
        <v>5468</v>
      </c>
      <c r="D748" s="38" t="s">
        <v>6548</v>
      </c>
      <c r="E748" s="38" t="s">
        <v>6615</v>
      </c>
      <c r="F748" s="38"/>
      <c r="G748" s="39">
        <v>43845.78125</v>
      </c>
      <c r="H748" s="40">
        <v>43846</v>
      </c>
      <c r="I748" s="38"/>
      <c r="J748" s="38" t="s">
        <v>34</v>
      </c>
      <c r="K748" s="38" t="s">
        <v>6575</v>
      </c>
      <c r="L748" s="38" t="s">
        <v>5461</v>
      </c>
      <c r="M748" s="38"/>
      <c r="N748" s="38" t="s">
        <v>5462</v>
      </c>
      <c r="O748" s="38"/>
      <c r="P748" s="38"/>
      <c r="Q748" s="38"/>
      <c r="R748" s="38"/>
      <c r="S748" s="38"/>
      <c r="T748" s="39">
        <v>43846.340277777781</v>
      </c>
      <c r="U748" s="38"/>
      <c r="V748" s="38">
        <v>0</v>
      </c>
      <c r="W748" s="38"/>
      <c r="X748" s="38">
        <v>805</v>
      </c>
      <c r="Y748" s="38" t="s">
        <v>6617</v>
      </c>
      <c r="Z748" s="38" t="s">
        <v>5482</v>
      </c>
      <c r="AA748" s="38"/>
      <c r="AB748" s="38">
        <v>0</v>
      </c>
      <c r="AC748" s="60"/>
    </row>
    <row r="749" spans="1:29" ht="15.75" thickBot="1" x14ac:dyDescent="0.3">
      <c r="A749" s="57" t="s">
        <v>2118</v>
      </c>
      <c r="B749" s="35" t="s">
        <v>5456</v>
      </c>
      <c r="C749" s="35" t="s">
        <v>5468</v>
      </c>
      <c r="D749" s="35" t="s">
        <v>6548</v>
      </c>
      <c r="E749" s="35" t="s">
        <v>6615</v>
      </c>
      <c r="F749" s="35"/>
      <c r="G749" s="36">
        <v>43847.338194444441</v>
      </c>
      <c r="H749" s="37">
        <v>43847</v>
      </c>
      <c r="I749" s="35"/>
      <c r="J749" s="35" t="s">
        <v>34</v>
      </c>
      <c r="K749" s="35" t="s">
        <v>6575</v>
      </c>
      <c r="L749" s="35" t="s">
        <v>5461</v>
      </c>
      <c r="M749" s="35"/>
      <c r="N749" s="35" t="s">
        <v>5462</v>
      </c>
      <c r="O749" s="35"/>
      <c r="P749" s="35"/>
      <c r="Q749" s="35"/>
      <c r="R749" s="35"/>
      <c r="S749" s="35"/>
      <c r="T749" s="36">
        <v>43847.344444444447</v>
      </c>
      <c r="U749" s="35"/>
      <c r="V749" s="35">
        <v>0</v>
      </c>
      <c r="W749" s="35"/>
      <c r="X749" s="35">
        <v>9</v>
      </c>
      <c r="Y749" s="35" t="s">
        <v>5690</v>
      </c>
      <c r="Z749" s="35" t="s">
        <v>5482</v>
      </c>
      <c r="AA749" s="35"/>
      <c r="AB749" s="35">
        <v>0</v>
      </c>
      <c r="AC749" s="59"/>
    </row>
    <row r="750" spans="1:29" ht="15.75" thickBot="1" x14ac:dyDescent="0.3">
      <c r="A750" s="58" t="s">
        <v>2149</v>
      </c>
      <c r="B750" s="38" t="s">
        <v>5456</v>
      </c>
      <c r="C750" s="38" t="s">
        <v>5468</v>
      </c>
      <c r="D750" s="38" t="s">
        <v>6548</v>
      </c>
      <c r="E750" s="38" t="s">
        <v>6615</v>
      </c>
      <c r="F750" s="38"/>
      <c r="G750" s="39">
        <v>43847.338194444441</v>
      </c>
      <c r="H750" s="40">
        <v>43847</v>
      </c>
      <c r="I750" s="38"/>
      <c r="J750" s="38" t="s">
        <v>34</v>
      </c>
      <c r="K750" s="38" t="s">
        <v>6575</v>
      </c>
      <c r="L750" s="38" t="s">
        <v>5461</v>
      </c>
      <c r="M750" s="38"/>
      <c r="N750" s="38" t="s">
        <v>5462</v>
      </c>
      <c r="O750" s="38"/>
      <c r="P750" s="38"/>
      <c r="Q750" s="38"/>
      <c r="R750" s="38"/>
      <c r="S750" s="38"/>
      <c r="T750" s="39">
        <v>43847.344444444447</v>
      </c>
      <c r="U750" s="38"/>
      <c r="V750" s="38">
        <v>0</v>
      </c>
      <c r="W750" s="38"/>
      <c r="X750" s="38"/>
      <c r="Y750" s="38">
        <v>0</v>
      </c>
      <c r="Z750" s="38"/>
      <c r="AA750" s="38">
        <v>9</v>
      </c>
      <c r="AB750" s="38" t="s">
        <v>5690</v>
      </c>
      <c r="AC750" s="60" t="s">
        <v>5472</v>
      </c>
    </row>
    <row r="751" spans="1:29" ht="15.75" thickBot="1" x14ac:dyDescent="0.3">
      <c r="A751" s="57" t="s">
        <v>2579</v>
      </c>
      <c r="B751" s="35" t="s">
        <v>5456</v>
      </c>
      <c r="C751" s="35" t="s">
        <v>5468</v>
      </c>
      <c r="D751" s="35" t="s">
        <v>6548</v>
      </c>
      <c r="E751" s="35" t="s">
        <v>6615</v>
      </c>
      <c r="F751" s="35"/>
      <c r="G751" s="36">
        <v>43850.51666666667</v>
      </c>
      <c r="H751" s="37">
        <v>43850</v>
      </c>
      <c r="I751" s="35"/>
      <c r="J751" s="35" t="s">
        <v>34</v>
      </c>
      <c r="K751" s="35" t="s">
        <v>6575</v>
      </c>
      <c r="L751" s="35" t="s">
        <v>5465</v>
      </c>
      <c r="M751" s="35"/>
      <c r="N751" s="35" t="s">
        <v>5462</v>
      </c>
      <c r="O751" s="35"/>
      <c r="P751" s="35"/>
      <c r="Q751" s="35"/>
      <c r="R751" s="35"/>
      <c r="S751" s="35"/>
      <c r="T751" s="36">
        <v>43850.729861111111</v>
      </c>
      <c r="U751" s="35"/>
      <c r="V751" s="35">
        <v>0</v>
      </c>
      <c r="W751" s="35"/>
      <c r="X751" s="35">
        <v>307</v>
      </c>
      <c r="Y751" s="35" t="s">
        <v>5880</v>
      </c>
      <c r="Z751" s="35" t="s">
        <v>5467</v>
      </c>
      <c r="AA751" s="35"/>
      <c r="AB751" s="35">
        <v>0</v>
      </c>
      <c r="AC751" s="59"/>
    </row>
    <row r="752" spans="1:29" ht="15.75" thickBot="1" x14ac:dyDescent="0.3">
      <c r="A752" s="58" t="s">
        <v>2879</v>
      </c>
      <c r="B752" s="38" t="s">
        <v>5456</v>
      </c>
      <c r="C752" s="38" t="s">
        <v>5468</v>
      </c>
      <c r="D752" s="38" t="s">
        <v>6548</v>
      </c>
      <c r="E752" s="38" t="s">
        <v>6615</v>
      </c>
      <c r="F752" s="38"/>
      <c r="G752" s="39">
        <v>43852.393750000003</v>
      </c>
      <c r="H752" s="40">
        <v>43853</v>
      </c>
      <c r="I752" s="38"/>
      <c r="J752" s="38" t="s">
        <v>34</v>
      </c>
      <c r="K752" s="38" t="s">
        <v>6575</v>
      </c>
      <c r="L752" s="38" t="s">
        <v>5461</v>
      </c>
      <c r="M752" s="38"/>
      <c r="N752" s="38" t="s">
        <v>5462</v>
      </c>
      <c r="O752" s="38"/>
      <c r="P752" s="38"/>
      <c r="Q752" s="38"/>
      <c r="R752" s="38"/>
      <c r="S752" s="38"/>
      <c r="T752" s="39">
        <v>43853.455555555556</v>
      </c>
      <c r="U752" s="38"/>
      <c r="V752" s="38">
        <v>0</v>
      </c>
      <c r="W752" s="38"/>
      <c r="X752" s="38"/>
      <c r="Y752" s="38">
        <v>0</v>
      </c>
      <c r="Z752" s="38"/>
      <c r="AA752" s="38">
        <v>1529</v>
      </c>
      <c r="AB752" s="38" t="s">
        <v>6473</v>
      </c>
      <c r="AC752" s="60" t="s">
        <v>5472</v>
      </c>
    </row>
    <row r="753" spans="1:29" ht="15.75" thickBot="1" x14ac:dyDescent="0.3">
      <c r="A753" s="57" t="s">
        <v>3623</v>
      </c>
      <c r="B753" s="35" t="s">
        <v>5456</v>
      </c>
      <c r="C753" s="35" t="s">
        <v>5468</v>
      </c>
      <c r="D753" s="35" t="s">
        <v>6548</v>
      </c>
      <c r="E753" s="35" t="s">
        <v>6615</v>
      </c>
      <c r="F753" s="35"/>
      <c r="G753" s="36">
        <v>43857.625694444447</v>
      </c>
      <c r="H753" s="37">
        <v>43858</v>
      </c>
      <c r="I753" s="35"/>
      <c r="J753" s="35" t="s">
        <v>34</v>
      </c>
      <c r="K753" s="35" t="s">
        <v>6575</v>
      </c>
      <c r="L753" s="35" t="s">
        <v>5461</v>
      </c>
      <c r="M753" s="35"/>
      <c r="N753" s="35" t="s">
        <v>5462</v>
      </c>
      <c r="O753" s="35"/>
      <c r="P753" s="35"/>
      <c r="Q753" s="35"/>
      <c r="R753" s="35"/>
      <c r="S753" s="35"/>
      <c r="T753" s="36">
        <v>43858.650694444441</v>
      </c>
      <c r="U753" s="35"/>
      <c r="V753" s="35">
        <v>0</v>
      </c>
      <c r="W753" s="35"/>
      <c r="X753" s="35">
        <v>1460</v>
      </c>
      <c r="Y753" s="35" t="s">
        <v>6618</v>
      </c>
      <c r="Z753" s="35" t="s">
        <v>5573</v>
      </c>
      <c r="AA753" s="35">
        <v>16</v>
      </c>
      <c r="AB753" s="35" t="s">
        <v>5550</v>
      </c>
      <c r="AC753" s="59" t="s">
        <v>5485</v>
      </c>
    </row>
    <row r="754" spans="1:29" ht="15.75" thickBot="1" x14ac:dyDescent="0.3">
      <c r="A754" s="58" t="s">
        <v>3944</v>
      </c>
      <c r="B754" s="38" t="s">
        <v>5456</v>
      </c>
      <c r="C754" s="38" t="s">
        <v>5468</v>
      </c>
      <c r="D754" s="38" t="s">
        <v>6548</v>
      </c>
      <c r="E754" s="38" t="s">
        <v>6615</v>
      </c>
      <c r="F754" s="38"/>
      <c r="G754" s="39">
        <v>43859.418749999997</v>
      </c>
      <c r="H754" s="40">
        <v>43859</v>
      </c>
      <c r="I754" s="38"/>
      <c r="J754" s="38" t="s">
        <v>34</v>
      </c>
      <c r="K754" s="38" t="s">
        <v>6575</v>
      </c>
      <c r="L754" s="38" t="s">
        <v>5461</v>
      </c>
      <c r="M754" s="38"/>
      <c r="N754" s="38" t="s">
        <v>5462</v>
      </c>
      <c r="O754" s="38"/>
      <c r="P754" s="38"/>
      <c r="Q754" s="38"/>
      <c r="R754" s="38"/>
      <c r="S754" s="38"/>
      <c r="T754" s="39">
        <v>43859.632638888892</v>
      </c>
      <c r="U754" s="38"/>
      <c r="V754" s="38">
        <v>0</v>
      </c>
      <c r="W754" s="38"/>
      <c r="X754" s="38"/>
      <c r="Y754" s="38">
        <v>0</v>
      </c>
      <c r="Z754" s="38"/>
      <c r="AA754" s="38">
        <v>308</v>
      </c>
      <c r="AB754" s="38" t="s">
        <v>5766</v>
      </c>
      <c r="AC754" s="60" t="s">
        <v>5472</v>
      </c>
    </row>
    <row r="755" spans="1:29" ht="15.75" thickBot="1" x14ac:dyDescent="0.3">
      <c r="A755" s="57" t="s">
        <v>3932</v>
      </c>
      <c r="B755" s="35" t="s">
        <v>5473</v>
      </c>
      <c r="C755" s="35" t="s">
        <v>5468</v>
      </c>
      <c r="D755" s="35" t="s">
        <v>6548</v>
      </c>
      <c r="E755" s="35" t="s">
        <v>6619</v>
      </c>
      <c r="F755" s="35"/>
      <c r="G755" s="36">
        <v>43859.433333333334</v>
      </c>
      <c r="H755" s="37">
        <v>43859</v>
      </c>
      <c r="I755" s="35"/>
      <c r="J755" s="35" t="s">
        <v>34</v>
      </c>
      <c r="K755" s="35" t="s">
        <v>6620</v>
      </c>
      <c r="L755" s="35" t="s">
        <v>5461</v>
      </c>
      <c r="M755" s="35"/>
      <c r="N755" s="35" t="s">
        <v>5747</v>
      </c>
      <c r="O755" s="35"/>
      <c r="P755" s="35"/>
      <c r="Q755" s="35"/>
      <c r="R755" s="35"/>
      <c r="S755" s="35"/>
      <c r="T755" s="36">
        <v>43859.445138888892</v>
      </c>
      <c r="U755" s="35"/>
      <c r="V755" s="35">
        <v>0</v>
      </c>
      <c r="W755" s="35"/>
      <c r="X755" s="35"/>
      <c r="Y755" s="35">
        <v>0</v>
      </c>
      <c r="Z755" s="35"/>
      <c r="AA755" s="35">
        <v>17</v>
      </c>
      <c r="AB755" s="35" t="s">
        <v>5732</v>
      </c>
      <c r="AC755" s="59" t="s">
        <v>5472</v>
      </c>
    </row>
    <row r="756" spans="1:29" ht="15.75" thickBot="1" x14ac:dyDescent="0.3">
      <c r="A756" s="58" t="s">
        <v>6621</v>
      </c>
      <c r="B756" s="38" t="s">
        <v>5473</v>
      </c>
      <c r="C756" s="38" t="s">
        <v>5468</v>
      </c>
      <c r="D756" s="38" t="s">
        <v>6548</v>
      </c>
      <c r="E756" s="38" t="s">
        <v>6619</v>
      </c>
      <c r="F756" s="38"/>
      <c r="G756" s="39">
        <v>43861.565972222219</v>
      </c>
      <c r="H756" s="40">
        <v>43861</v>
      </c>
      <c r="I756" s="38"/>
      <c r="J756" s="38" t="s">
        <v>34</v>
      </c>
      <c r="K756" s="38" t="s">
        <v>6620</v>
      </c>
      <c r="L756" s="38" t="s">
        <v>5461</v>
      </c>
      <c r="M756" s="38"/>
      <c r="N756" s="38" t="s">
        <v>5747</v>
      </c>
      <c r="O756" s="38"/>
      <c r="P756" s="38"/>
      <c r="Q756" s="38"/>
      <c r="R756" s="38"/>
      <c r="S756" s="38"/>
      <c r="T756" s="39">
        <v>43861.668749999997</v>
      </c>
      <c r="U756" s="38"/>
      <c r="V756" s="38">
        <v>0</v>
      </c>
      <c r="W756" s="38"/>
      <c r="X756" s="38"/>
      <c r="Y756" s="38">
        <v>0</v>
      </c>
      <c r="Z756" s="38"/>
      <c r="AA756" s="38">
        <v>148</v>
      </c>
      <c r="AB756" s="38" t="s">
        <v>6500</v>
      </c>
      <c r="AC756" s="60" t="s">
        <v>5472</v>
      </c>
    </row>
    <row r="757" spans="1:29" ht="15.75" thickBot="1" x14ac:dyDescent="0.3">
      <c r="A757" s="57" t="s">
        <v>818</v>
      </c>
      <c r="B757" s="35" t="s">
        <v>5456</v>
      </c>
      <c r="C757" s="35" t="s">
        <v>5468</v>
      </c>
      <c r="D757" s="35" t="s">
        <v>6548</v>
      </c>
      <c r="E757" s="35" t="s">
        <v>6622</v>
      </c>
      <c r="F757" s="35"/>
      <c r="G757" s="36">
        <v>43843.384027777778</v>
      </c>
      <c r="H757" s="37">
        <v>43846</v>
      </c>
      <c r="I757" s="35"/>
      <c r="J757" s="35" t="s">
        <v>34</v>
      </c>
      <c r="K757" s="35" t="s">
        <v>6623</v>
      </c>
      <c r="L757" s="35" t="s">
        <v>5461</v>
      </c>
      <c r="M757" s="35"/>
      <c r="N757" s="35" t="s">
        <v>5462</v>
      </c>
      <c r="O757" s="35"/>
      <c r="P757" s="35"/>
      <c r="Q757" s="35"/>
      <c r="R757" s="35"/>
      <c r="S757" s="35"/>
      <c r="T757" s="36">
        <v>43845.381944444445</v>
      </c>
      <c r="U757" s="35"/>
      <c r="V757" s="35">
        <v>0</v>
      </c>
      <c r="W757" s="35"/>
      <c r="X757" s="35">
        <v>2877</v>
      </c>
      <c r="Y757" s="35" t="s">
        <v>6624</v>
      </c>
      <c r="Z757" s="35" t="s">
        <v>6625</v>
      </c>
      <c r="AA757" s="35"/>
      <c r="AB757" s="35">
        <v>0</v>
      </c>
      <c r="AC757" s="59"/>
    </row>
    <row r="758" spans="1:29" ht="15.75" thickBot="1" x14ac:dyDescent="0.3">
      <c r="A758" s="58" t="s">
        <v>2404</v>
      </c>
      <c r="B758" s="38" t="s">
        <v>5456</v>
      </c>
      <c r="C758" s="38" t="s">
        <v>5468</v>
      </c>
      <c r="D758" s="38" t="s">
        <v>6548</v>
      </c>
      <c r="E758" s="38" t="s">
        <v>6622</v>
      </c>
      <c r="F758" s="38"/>
      <c r="G758" s="39">
        <v>43850.348611111112</v>
      </c>
      <c r="H758" s="40">
        <v>43852</v>
      </c>
      <c r="I758" s="38"/>
      <c r="J758" s="38" t="s">
        <v>34</v>
      </c>
      <c r="K758" s="38" t="s">
        <v>6623</v>
      </c>
      <c r="L758" s="38" t="s">
        <v>5461</v>
      </c>
      <c r="M758" s="38"/>
      <c r="N758" s="38" t="s">
        <v>5462</v>
      </c>
      <c r="O758" s="38"/>
      <c r="P758" s="38"/>
      <c r="Q758" s="38"/>
      <c r="R758" s="38"/>
      <c r="S758" s="38"/>
      <c r="T758" s="39">
        <v>43851.494444444441</v>
      </c>
      <c r="U758" s="38"/>
      <c r="V758" s="38">
        <v>0</v>
      </c>
      <c r="W758" s="38"/>
      <c r="X758" s="38"/>
      <c r="Y758" s="38">
        <v>0</v>
      </c>
      <c r="Z758" s="38"/>
      <c r="AA758" s="38">
        <v>1650</v>
      </c>
      <c r="AB758" s="38" t="s">
        <v>6626</v>
      </c>
      <c r="AC758" s="60" t="s">
        <v>5472</v>
      </c>
    </row>
    <row r="759" spans="1:29" ht="15.75" thickBot="1" x14ac:dyDescent="0.3">
      <c r="A759" s="57" t="s">
        <v>3306</v>
      </c>
      <c r="B759" s="35" t="s">
        <v>5456</v>
      </c>
      <c r="C759" s="35" t="s">
        <v>5468</v>
      </c>
      <c r="D759" s="35" t="s">
        <v>6548</v>
      </c>
      <c r="E759" s="35" t="s">
        <v>6622</v>
      </c>
      <c r="F759" s="35"/>
      <c r="G759" s="36">
        <v>43854.368750000001</v>
      </c>
      <c r="H759" s="37">
        <v>43854</v>
      </c>
      <c r="I759" s="35"/>
      <c r="J759" s="35" t="s">
        <v>34</v>
      </c>
      <c r="K759" s="35" t="s">
        <v>6623</v>
      </c>
      <c r="L759" s="35" t="s">
        <v>5461</v>
      </c>
      <c r="M759" s="35"/>
      <c r="N759" s="35" t="s">
        <v>5462</v>
      </c>
      <c r="O759" s="35"/>
      <c r="P759" s="35"/>
      <c r="Q759" s="35"/>
      <c r="R759" s="35"/>
      <c r="S759" s="35"/>
      <c r="T759" s="36">
        <v>43854.377083333333</v>
      </c>
      <c r="U759" s="35"/>
      <c r="V759" s="35">
        <v>0</v>
      </c>
      <c r="W759" s="35"/>
      <c r="X759" s="35"/>
      <c r="Y759" s="35">
        <v>0</v>
      </c>
      <c r="Z759" s="35"/>
      <c r="AA759" s="35">
        <v>12</v>
      </c>
      <c r="AB759" s="35" t="s">
        <v>5517</v>
      </c>
      <c r="AC759" s="59" t="s">
        <v>5485</v>
      </c>
    </row>
    <row r="760" spans="1:29" ht="15.75" thickBot="1" x14ac:dyDescent="0.3">
      <c r="A760" s="58" t="s">
        <v>3488</v>
      </c>
      <c r="B760" s="38" t="s">
        <v>5456</v>
      </c>
      <c r="C760" s="38" t="s">
        <v>5468</v>
      </c>
      <c r="D760" s="38" t="s">
        <v>6548</v>
      </c>
      <c r="E760" s="38" t="s">
        <v>6622</v>
      </c>
      <c r="F760" s="38"/>
      <c r="G760" s="39">
        <v>43857.367361111108</v>
      </c>
      <c r="H760" s="40">
        <v>43857</v>
      </c>
      <c r="I760" s="38"/>
      <c r="J760" s="38" t="s">
        <v>34</v>
      </c>
      <c r="K760" s="38" t="s">
        <v>6623</v>
      </c>
      <c r="L760" s="38" t="s">
        <v>5461</v>
      </c>
      <c r="M760" s="38"/>
      <c r="N760" s="38" t="s">
        <v>5462</v>
      </c>
      <c r="O760" s="38"/>
      <c r="P760" s="38"/>
      <c r="Q760" s="38"/>
      <c r="R760" s="38"/>
      <c r="S760" s="38"/>
      <c r="T760" s="39">
        <v>43857.368055555555</v>
      </c>
      <c r="U760" s="38"/>
      <c r="V760" s="38">
        <v>0</v>
      </c>
      <c r="W760" s="38"/>
      <c r="X760" s="38"/>
      <c r="Y760" s="38">
        <v>0</v>
      </c>
      <c r="Z760" s="38"/>
      <c r="AA760" s="38">
        <v>1</v>
      </c>
      <c r="AB760" s="41">
        <v>231481481.48148</v>
      </c>
      <c r="AC760" s="60" t="s">
        <v>5485</v>
      </c>
    </row>
    <row r="761" spans="1:29" ht="15.75" thickBot="1" x14ac:dyDescent="0.3">
      <c r="A761" s="57" t="s">
        <v>3861</v>
      </c>
      <c r="B761" s="35" t="s">
        <v>5456</v>
      </c>
      <c r="C761" s="35" t="s">
        <v>5468</v>
      </c>
      <c r="D761" s="35" t="s">
        <v>6548</v>
      </c>
      <c r="E761" s="35" t="s">
        <v>6622</v>
      </c>
      <c r="F761" s="35"/>
      <c r="G761" s="36">
        <v>43859.369444444441</v>
      </c>
      <c r="H761" s="37">
        <v>43859</v>
      </c>
      <c r="I761" s="35"/>
      <c r="J761" s="35" t="s">
        <v>34</v>
      </c>
      <c r="K761" s="35" t="s">
        <v>6623</v>
      </c>
      <c r="L761" s="35" t="s">
        <v>5461</v>
      </c>
      <c r="M761" s="35"/>
      <c r="N761" s="35" t="s">
        <v>5462</v>
      </c>
      <c r="O761" s="35"/>
      <c r="P761" s="35"/>
      <c r="Q761" s="35"/>
      <c r="R761" s="35"/>
      <c r="S761" s="35"/>
      <c r="T761" s="36">
        <v>43859.436111111114</v>
      </c>
      <c r="U761" s="35"/>
      <c r="V761" s="35">
        <v>0</v>
      </c>
      <c r="W761" s="35"/>
      <c r="X761" s="35"/>
      <c r="Y761" s="35">
        <v>0</v>
      </c>
      <c r="Z761" s="35"/>
      <c r="AA761" s="35">
        <v>96</v>
      </c>
      <c r="AB761" s="35" t="s">
        <v>5922</v>
      </c>
      <c r="AC761" s="59" t="s">
        <v>5472</v>
      </c>
    </row>
    <row r="762" spans="1:29" ht="15.75" thickBot="1" x14ac:dyDescent="0.3">
      <c r="A762" s="58" t="s">
        <v>6627</v>
      </c>
      <c r="B762" s="38" t="s">
        <v>5456</v>
      </c>
      <c r="C762" s="38" t="s">
        <v>5468</v>
      </c>
      <c r="D762" s="38" t="s">
        <v>6548</v>
      </c>
      <c r="E762" s="38" t="s">
        <v>6622</v>
      </c>
      <c r="F762" s="38"/>
      <c r="G762" s="39">
        <v>43860.370138888888</v>
      </c>
      <c r="H762" s="40">
        <v>43861</v>
      </c>
      <c r="I762" s="38"/>
      <c r="J762" s="38" t="s">
        <v>34</v>
      </c>
      <c r="K762" s="38" t="s">
        <v>6623</v>
      </c>
      <c r="L762" s="38" t="s">
        <v>5461</v>
      </c>
      <c r="M762" s="38"/>
      <c r="N762" s="38" t="s">
        <v>5462</v>
      </c>
      <c r="O762" s="38"/>
      <c r="P762" s="38"/>
      <c r="Q762" s="38"/>
      <c r="R762" s="38"/>
      <c r="S762" s="38"/>
      <c r="T762" s="39">
        <v>43861.381944444445</v>
      </c>
      <c r="U762" s="38"/>
      <c r="V762" s="38">
        <v>0</v>
      </c>
      <c r="W762" s="38"/>
      <c r="X762" s="38"/>
      <c r="Y762" s="38">
        <v>0</v>
      </c>
      <c r="Z762" s="38"/>
      <c r="AA762" s="38">
        <v>1457</v>
      </c>
      <c r="AB762" s="38" t="s">
        <v>6628</v>
      </c>
      <c r="AC762" s="60" t="s">
        <v>5485</v>
      </c>
    </row>
    <row r="763" spans="1:29" ht="15.75" thickBot="1" x14ac:dyDescent="0.3">
      <c r="A763" s="57" t="s">
        <v>6629</v>
      </c>
      <c r="B763" s="35" t="s">
        <v>5456</v>
      </c>
      <c r="C763" s="35" t="s">
        <v>5468</v>
      </c>
      <c r="D763" s="35" t="s">
        <v>6548</v>
      </c>
      <c r="E763" s="35" t="s">
        <v>6622</v>
      </c>
      <c r="F763" s="35"/>
      <c r="G763" s="36">
        <v>43861.505555555559</v>
      </c>
      <c r="H763" s="37">
        <v>43861</v>
      </c>
      <c r="I763" s="35"/>
      <c r="J763" s="35" t="s">
        <v>34</v>
      </c>
      <c r="K763" s="35" t="s">
        <v>6623</v>
      </c>
      <c r="L763" s="35" t="s">
        <v>5461</v>
      </c>
      <c r="M763" s="35"/>
      <c r="N763" s="35" t="s">
        <v>5462</v>
      </c>
      <c r="O763" s="35"/>
      <c r="P763" s="35"/>
      <c r="Q763" s="35"/>
      <c r="R763" s="35"/>
      <c r="S763" s="35"/>
      <c r="T763" s="36">
        <v>43861.606944444444</v>
      </c>
      <c r="U763" s="35"/>
      <c r="V763" s="35">
        <v>0</v>
      </c>
      <c r="W763" s="35"/>
      <c r="X763" s="35"/>
      <c r="Y763" s="35">
        <v>0</v>
      </c>
      <c r="Z763" s="35"/>
      <c r="AA763" s="35">
        <v>146</v>
      </c>
      <c r="AB763" s="35" t="s">
        <v>6630</v>
      </c>
      <c r="AC763" s="59" t="s">
        <v>5485</v>
      </c>
    </row>
    <row r="764" spans="1:29" ht="15.75" thickBot="1" x14ac:dyDescent="0.3">
      <c r="A764" s="58" t="s">
        <v>2858</v>
      </c>
      <c r="B764" s="38" t="s">
        <v>5473</v>
      </c>
      <c r="C764" s="38" t="s">
        <v>5457</v>
      </c>
      <c r="D764" s="38" t="s">
        <v>6548</v>
      </c>
      <c r="E764" s="38" t="s">
        <v>6631</v>
      </c>
      <c r="F764" s="38"/>
      <c r="G764" s="39">
        <v>43852.366666666669</v>
      </c>
      <c r="H764" s="40">
        <v>43852</v>
      </c>
      <c r="I764" s="38"/>
      <c r="J764" s="38" t="s">
        <v>34</v>
      </c>
      <c r="K764" s="38" t="s">
        <v>6632</v>
      </c>
      <c r="L764" s="38" t="s">
        <v>5461</v>
      </c>
      <c r="M764" s="38"/>
      <c r="N764" s="38" t="s">
        <v>5731</v>
      </c>
      <c r="O764" s="38"/>
      <c r="P764" s="38"/>
      <c r="Q764" s="38"/>
      <c r="R764" s="38"/>
      <c r="S764" s="38"/>
      <c r="T764" s="39">
        <v>43852.37222222222</v>
      </c>
      <c r="U764" s="38"/>
      <c r="V764" s="38">
        <v>0</v>
      </c>
      <c r="W764" s="38"/>
      <c r="X764" s="38"/>
      <c r="Y764" s="38">
        <v>0</v>
      </c>
      <c r="Z764" s="38"/>
      <c r="AA764" s="38">
        <v>8</v>
      </c>
      <c r="AB764" s="38" t="s">
        <v>5478</v>
      </c>
      <c r="AC764" s="60" t="s">
        <v>5485</v>
      </c>
    </row>
    <row r="765" spans="1:29" ht="15.75" thickBot="1" x14ac:dyDescent="0.3">
      <c r="A765" s="57" t="s">
        <v>3363</v>
      </c>
      <c r="B765" s="35" t="s">
        <v>5473</v>
      </c>
      <c r="C765" s="35" t="s">
        <v>5457</v>
      </c>
      <c r="D765" s="35" t="s">
        <v>6548</v>
      </c>
      <c r="E765" s="35" t="s">
        <v>6631</v>
      </c>
      <c r="F765" s="35"/>
      <c r="G765" s="36">
        <v>43854.490277777775</v>
      </c>
      <c r="H765" s="37">
        <v>43854</v>
      </c>
      <c r="I765" s="35"/>
      <c r="J765" s="35" t="s">
        <v>34</v>
      </c>
      <c r="K765" s="35" t="s">
        <v>6632</v>
      </c>
      <c r="L765" s="35" t="s">
        <v>5461</v>
      </c>
      <c r="M765" s="35"/>
      <c r="N765" s="35" t="s">
        <v>5731</v>
      </c>
      <c r="O765" s="35"/>
      <c r="P765" s="35"/>
      <c r="Q765" s="35"/>
      <c r="R765" s="35"/>
      <c r="S765" s="35"/>
      <c r="T765" s="36">
        <v>43854.49722222222</v>
      </c>
      <c r="U765" s="35"/>
      <c r="V765" s="35">
        <v>0</v>
      </c>
      <c r="W765" s="35"/>
      <c r="X765" s="35"/>
      <c r="Y765" s="35">
        <v>0</v>
      </c>
      <c r="Z765" s="35"/>
      <c r="AA765" s="35">
        <v>10</v>
      </c>
      <c r="AB765" s="35" t="s">
        <v>5572</v>
      </c>
      <c r="AC765" s="59" t="s">
        <v>5485</v>
      </c>
    </row>
    <row r="766" spans="1:29" ht="15.75" thickBot="1" x14ac:dyDescent="0.3">
      <c r="A766" s="58" t="s">
        <v>540</v>
      </c>
      <c r="B766" s="38" t="s">
        <v>5473</v>
      </c>
      <c r="C766" s="38" t="s">
        <v>5468</v>
      </c>
      <c r="D766" s="38" t="s">
        <v>6548</v>
      </c>
      <c r="E766" s="38" t="s">
        <v>6633</v>
      </c>
      <c r="F766" s="38"/>
      <c r="G766" s="39">
        <v>43838.678472222222</v>
      </c>
      <c r="H766" s="40">
        <v>43838</v>
      </c>
      <c r="I766" s="38"/>
      <c r="J766" s="38" t="s">
        <v>34</v>
      </c>
      <c r="K766" s="38" t="s">
        <v>6634</v>
      </c>
      <c r="L766" s="38" t="s">
        <v>5461</v>
      </c>
      <c r="M766" s="38"/>
      <c r="N766" s="38" t="s">
        <v>5747</v>
      </c>
      <c r="O766" s="38"/>
      <c r="P766" s="38"/>
      <c r="Q766" s="38"/>
      <c r="R766" s="38"/>
      <c r="S766" s="38"/>
      <c r="T766" s="39">
        <v>43838.722222222219</v>
      </c>
      <c r="U766" s="38"/>
      <c r="V766" s="38">
        <v>0</v>
      </c>
      <c r="W766" s="38"/>
      <c r="X766" s="38"/>
      <c r="Y766" s="38">
        <v>0</v>
      </c>
      <c r="Z766" s="38"/>
      <c r="AA766" s="38">
        <v>63</v>
      </c>
      <c r="AB766" s="38" t="s">
        <v>6390</v>
      </c>
      <c r="AC766" s="60" t="s">
        <v>5472</v>
      </c>
    </row>
    <row r="767" spans="1:29" ht="15.75" thickBot="1" x14ac:dyDescent="0.3">
      <c r="A767" s="57" t="s">
        <v>1158</v>
      </c>
      <c r="B767" s="35" t="s">
        <v>5473</v>
      </c>
      <c r="C767" s="35" t="s">
        <v>5468</v>
      </c>
      <c r="D767" s="35" t="s">
        <v>6548</v>
      </c>
      <c r="E767" s="35" t="s">
        <v>6633</v>
      </c>
      <c r="F767" s="35"/>
      <c r="G767" s="36">
        <v>43844.440972222219</v>
      </c>
      <c r="H767" s="37">
        <v>43844</v>
      </c>
      <c r="I767" s="35"/>
      <c r="J767" s="35" t="s">
        <v>34</v>
      </c>
      <c r="K767" s="35" t="s">
        <v>6634</v>
      </c>
      <c r="L767" s="35" t="s">
        <v>5461</v>
      </c>
      <c r="M767" s="35"/>
      <c r="N767" s="35" t="s">
        <v>5747</v>
      </c>
      <c r="O767" s="35"/>
      <c r="P767" s="35"/>
      <c r="Q767" s="35"/>
      <c r="R767" s="35"/>
      <c r="S767" s="35"/>
      <c r="T767" s="36">
        <v>43844.443055555559</v>
      </c>
      <c r="U767" s="35"/>
      <c r="V767" s="35">
        <v>0</v>
      </c>
      <c r="W767" s="35"/>
      <c r="X767" s="35">
        <v>3</v>
      </c>
      <c r="Y767" s="43">
        <v>694444444.44444001</v>
      </c>
      <c r="Z767" s="35" t="s">
        <v>5573</v>
      </c>
      <c r="AA767" s="35"/>
      <c r="AB767" s="35">
        <v>0</v>
      </c>
      <c r="AC767" s="59"/>
    </row>
    <row r="768" spans="1:29" ht="15.75" thickBot="1" x14ac:dyDescent="0.3">
      <c r="A768" s="58" t="s">
        <v>2797</v>
      </c>
      <c r="B768" s="38" t="s">
        <v>5473</v>
      </c>
      <c r="C768" s="38" t="s">
        <v>5468</v>
      </c>
      <c r="D768" s="38" t="s">
        <v>6548</v>
      </c>
      <c r="E768" s="38" t="s">
        <v>6633</v>
      </c>
      <c r="F768" s="38"/>
      <c r="G768" s="39">
        <v>43851.654166666667</v>
      </c>
      <c r="H768" s="40">
        <v>43852</v>
      </c>
      <c r="I768" s="38"/>
      <c r="J768" s="38" t="s">
        <v>34</v>
      </c>
      <c r="K768" s="38" t="s">
        <v>6634</v>
      </c>
      <c r="L768" s="38" t="s">
        <v>5461</v>
      </c>
      <c r="M768" s="38"/>
      <c r="N768" s="38" t="s">
        <v>5747</v>
      </c>
      <c r="O768" s="38"/>
      <c r="P768" s="38"/>
      <c r="Q768" s="38"/>
      <c r="R768" s="38"/>
      <c r="S768" s="38"/>
      <c r="T768" s="39">
        <v>43852.809027777781</v>
      </c>
      <c r="U768" s="38"/>
      <c r="V768" s="38">
        <v>0</v>
      </c>
      <c r="W768" s="38"/>
      <c r="X768" s="38">
        <v>1663</v>
      </c>
      <c r="Y768" s="38" t="s">
        <v>6635</v>
      </c>
      <c r="Z768" s="38" t="s">
        <v>5467</v>
      </c>
      <c r="AA768" s="38"/>
      <c r="AB768" s="38">
        <v>0</v>
      </c>
      <c r="AC768" s="60"/>
    </row>
    <row r="769" spans="1:29" ht="15.75" thickBot="1" x14ac:dyDescent="0.3">
      <c r="A769" s="57" t="s">
        <v>3093</v>
      </c>
      <c r="B769" s="35" t="s">
        <v>5473</v>
      </c>
      <c r="C769" s="35" t="s">
        <v>5468</v>
      </c>
      <c r="D769" s="35" t="s">
        <v>6548</v>
      </c>
      <c r="E769" s="35" t="s">
        <v>6633</v>
      </c>
      <c r="F769" s="35"/>
      <c r="G769" s="36">
        <v>43853.368750000001</v>
      </c>
      <c r="H769" s="37">
        <v>43853</v>
      </c>
      <c r="I769" s="35"/>
      <c r="J769" s="35" t="s">
        <v>34</v>
      </c>
      <c r="K769" s="35" t="s">
        <v>6634</v>
      </c>
      <c r="L769" s="35" t="s">
        <v>5461</v>
      </c>
      <c r="M769" s="35"/>
      <c r="N769" s="35" t="s">
        <v>5747</v>
      </c>
      <c r="O769" s="35"/>
      <c r="P769" s="35"/>
      <c r="Q769" s="35"/>
      <c r="R769" s="35"/>
      <c r="S769" s="35"/>
      <c r="T769" s="36">
        <v>43853.375</v>
      </c>
      <c r="U769" s="35"/>
      <c r="V769" s="35">
        <v>0</v>
      </c>
      <c r="W769" s="35"/>
      <c r="X769" s="35">
        <v>0</v>
      </c>
      <c r="Y769" s="35">
        <v>0</v>
      </c>
      <c r="Z769" s="35" t="s">
        <v>5482</v>
      </c>
      <c r="AA769" s="35">
        <v>9</v>
      </c>
      <c r="AB769" s="35" t="s">
        <v>5690</v>
      </c>
      <c r="AC769" s="59" t="s">
        <v>5485</v>
      </c>
    </row>
    <row r="770" spans="1:29" ht="15.75" thickBot="1" x14ac:dyDescent="0.3">
      <c r="A770" s="58" t="s">
        <v>6636</v>
      </c>
      <c r="B770" s="38" t="s">
        <v>5473</v>
      </c>
      <c r="C770" s="38" t="s">
        <v>5468</v>
      </c>
      <c r="D770" s="38" t="s">
        <v>6548</v>
      </c>
      <c r="E770" s="38" t="s">
        <v>6633</v>
      </c>
      <c r="F770" s="38"/>
      <c r="G770" s="39">
        <v>43861.467361111114</v>
      </c>
      <c r="H770" s="40">
        <v>43861</v>
      </c>
      <c r="I770" s="38"/>
      <c r="J770" s="38" t="s">
        <v>34</v>
      </c>
      <c r="K770" s="38" t="s">
        <v>6634</v>
      </c>
      <c r="L770" s="38" t="s">
        <v>5461</v>
      </c>
      <c r="M770" s="38"/>
      <c r="N770" s="38" t="s">
        <v>5747</v>
      </c>
      <c r="O770" s="38"/>
      <c r="P770" s="38"/>
      <c r="Q770" s="38"/>
      <c r="R770" s="38"/>
      <c r="S770" s="38"/>
      <c r="T770" s="39">
        <v>43861.484027777777</v>
      </c>
      <c r="U770" s="38"/>
      <c r="V770" s="38">
        <v>0</v>
      </c>
      <c r="W770" s="38"/>
      <c r="X770" s="38"/>
      <c r="Y770" s="38">
        <v>0</v>
      </c>
      <c r="Z770" s="38"/>
      <c r="AA770" s="38">
        <v>24</v>
      </c>
      <c r="AB770" s="38" t="s">
        <v>5618</v>
      </c>
      <c r="AC770" s="60" t="s">
        <v>5472</v>
      </c>
    </row>
    <row r="771" spans="1:29" ht="15.75" thickBot="1" x14ac:dyDescent="0.3">
      <c r="A771" s="57" t="s">
        <v>1134</v>
      </c>
      <c r="B771" s="35" t="s">
        <v>5473</v>
      </c>
      <c r="C771" s="35" t="s">
        <v>5468</v>
      </c>
      <c r="D771" s="35" t="s">
        <v>6548</v>
      </c>
      <c r="E771" s="35" t="s">
        <v>6637</v>
      </c>
      <c r="F771" s="35"/>
      <c r="G771" s="36">
        <v>43844.397916666669</v>
      </c>
      <c r="H771" s="37">
        <v>43844</v>
      </c>
      <c r="I771" s="35"/>
      <c r="J771" s="35" t="s">
        <v>34</v>
      </c>
      <c r="K771" s="35" t="s">
        <v>6638</v>
      </c>
      <c r="L771" s="35" t="s">
        <v>5461</v>
      </c>
      <c r="M771" s="35"/>
      <c r="N771" s="35" t="s">
        <v>5738</v>
      </c>
      <c r="O771" s="35"/>
      <c r="P771" s="35"/>
      <c r="Q771" s="35"/>
      <c r="R771" s="35"/>
      <c r="S771" s="35"/>
      <c r="T771" s="36">
        <v>43844.4</v>
      </c>
      <c r="U771" s="35"/>
      <c r="V771" s="35">
        <v>0</v>
      </c>
      <c r="W771" s="35"/>
      <c r="X771" s="35"/>
      <c r="Y771" s="35">
        <v>0</v>
      </c>
      <c r="Z771" s="35"/>
      <c r="AA771" s="35">
        <v>3</v>
      </c>
      <c r="AB771" s="43">
        <v>694444444.44444001</v>
      </c>
      <c r="AC771" s="59" t="s">
        <v>5472</v>
      </c>
    </row>
    <row r="772" spans="1:29" ht="15.75" thickBot="1" x14ac:dyDescent="0.3">
      <c r="A772" s="58" t="s">
        <v>2239</v>
      </c>
      <c r="B772" s="38" t="s">
        <v>5473</v>
      </c>
      <c r="C772" s="38" t="s">
        <v>5468</v>
      </c>
      <c r="D772" s="38" t="s">
        <v>6548</v>
      </c>
      <c r="E772" s="38" t="s">
        <v>6637</v>
      </c>
      <c r="F772" s="38"/>
      <c r="G772" s="39">
        <v>43847.456944444442</v>
      </c>
      <c r="H772" s="40">
        <v>43848</v>
      </c>
      <c r="I772" s="38"/>
      <c r="J772" s="38" t="s">
        <v>34</v>
      </c>
      <c r="K772" s="38" t="s">
        <v>6638</v>
      </c>
      <c r="L772" s="38" t="s">
        <v>5461</v>
      </c>
      <c r="M772" s="38"/>
      <c r="N772" s="38" t="s">
        <v>5738</v>
      </c>
      <c r="O772" s="38"/>
      <c r="P772" s="38"/>
      <c r="Q772" s="38"/>
      <c r="R772" s="38"/>
      <c r="S772" s="38"/>
      <c r="T772" s="39">
        <v>43847.621527777781</v>
      </c>
      <c r="U772" s="38"/>
      <c r="V772" s="38">
        <v>0</v>
      </c>
      <c r="W772" s="38"/>
      <c r="X772" s="38">
        <v>237</v>
      </c>
      <c r="Y772" s="38" t="s">
        <v>6639</v>
      </c>
      <c r="Z772" s="38" t="s">
        <v>5467</v>
      </c>
      <c r="AA772" s="38"/>
      <c r="AB772" s="38">
        <v>0</v>
      </c>
      <c r="AC772" s="60"/>
    </row>
    <row r="773" spans="1:29" ht="15.75" thickBot="1" x14ac:dyDescent="0.3">
      <c r="A773" s="57" t="s">
        <v>2954</v>
      </c>
      <c r="B773" s="35" t="s">
        <v>5473</v>
      </c>
      <c r="C773" s="35" t="s">
        <v>5468</v>
      </c>
      <c r="D773" s="35" t="s">
        <v>6548</v>
      </c>
      <c r="E773" s="35" t="s">
        <v>6640</v>
      </c>
      <c r="F773" s="35"/>
      <c r="G773" s="36">
        <v>43852.493750000001</v>
      </c>
      <c r="H773" s="37">
        <v>43852</v>
      </c>
      <c r="I773" s="35"/>
      <c r="J773" s="35" t="s">
        <v>34</v>
      </c>
      <c r="K773" s="35" t="s">
        <v>6641</v>
      </c>
      <c r="L773" s="35" t="s">
        <v>5461</v>
      </c>
      <c r="M773" s="35"/>
      <c r="N773" s="35" t="s">
        <v>5747</v>
      </c>
      <c r="O773" s="35"/>
      <c r="P773" s="35"/>
      <c r="Q773" s="35"/>
      <c r="R773" s="35"/>
      <c r="S773" s="35"/>
      <c r="T773" s="36">
        <v>43852.538194444445</v>
      </c>
      <c r="U773" s="35"/>
      <c r="V773" s="35">
        <v>0</v>
      </c>
      <c r="W773" s="35"/>
      <c r="X773" s="35"/>
      <c r="Y773" s="35">
        <v>0</v>
      </c>
      <c r="Z773" s="35"/>
      <c r="AA773" s="35">
        <v>64</v>
      </c>
      <c r="AB773" s="35" t="s">
        <v>6538</v>
      </c>
      <c r="AC773" s="59" t="s">
        <v>5472</v>
      </c>
    </row>
    <row r="774" spans="1:29" ht="15.75" thickBot="1" x14ac:dyDescent="0.3">
      <c r="A774" s="58" t="s">
        <v>3235</v>
      </c>
      <c r="B774" s="38" t="s">
        <v>5473</v>
      </c>
      <c r="C774" s="38" t="s">
        <v>5468</v>
      </c>
      <c r="D774" s="38" t="s">
        <v>6548</v>
      </c>
      <c r="E774" s="38" t="s">
        <v>6640</v>
      </c>
      <c r="F774" s="38"/>
      <c r="G774" s="39">
        <v>43853.523611111108</v>
      </c>
      <c r="H774" s="40">
        <v>43853</v>
      </c>
      <c r="I774" s="38"/>
      <c r="J774" s="38" t="s">
        <v>34</v>
      </c>
      <c r="K774" s="38" t="s">
        <v>6641</v>
      </c>
      <c r="L774" s="38" t="s">
        <v>5461</v>
      </c>
      <c r="M774" s="38"/>
      <c r="N774" s="38" t="s">
        <v>5747</v>
      </c>
      <c r="O774" s="38"/>
      <c r="P774" s="38"/>
      <c r="Q774" s="38"/>
      <c r="R774" s="38"/>
      <c r="S774" s="38"/>
      <c r="T774" s="39">
        <v>43853.577777777777</v>
      </c>
      <c r="U774" s="38"/>
      <c r="V774" s="38">
        <v>0</v>
      </c>
      <c r="W774" s="38"/>
      <c r="X774" s="38"/>
      <c r="Y774" s="38">
        <v>0</v>
      </c>
      <c r="Z774" s="38"/>
      <c r="AA774" s="38">
        <v>78</v>
      </c>
      <c r="AB774" s="38" t="s">
        <v>6491</v>
      </c>
      <c r="AC774" s="60" t="s">
        <v>5485</v>
      </c>
    </row>
    <row r="775" spans="1:29" ht="15.75" thickBot="1" x14ac:dyDescent="0.3">
      <c r="A775" s="57" t="s">
        <v>206</v>
      </c>
      <c r="B775" s="35" t="s">
        <v>5473</v>
      </c>
      <c r="C775" s="35" t="s">
        <v>5468</v>
      </c>
      <c r="D775" s="35" t="s">
        <v>6548</v>
      </c>
      <c r="E775" s="35" t="s">
        <v>6642</v>
      </c>
      <c r="F775" s="35"/>
      <c r="G775" s="36">
        <v>43832.43472222222</v>
      </c>
      <c r="H775" s="37">
        <v>43832</v>
      </c>
      <c r="I775" s="35"/>
      <c r="J775" s="35" t="s">
        <v>34</v>
      </c>
      <c r="K775" s="35" t="s">
        <v>6643</v>
      </c>
      <c r="L775" s="35" t="s">
        <v>5461</v>
      </c>
      <c r="M775" s="35"/>
      <c r="N775" s="35" t="s">
        <v>5747</v>
      </c>
      <c r="O775" s="35"/>
      <c r="P775" s="35"/>
      <c r="Q775" s="35"/>
      <c r="R775" s="35"/>
      <c r="S775" s="35"/>
      <c r="T775" s="36">
        <v>43832.44027777778</v>
      </c>
      <c r="U775" s="35"/>
      <c r="V775" s="35">
        <v>0</v>
      </c>
      <c r="W775" s="35"/>
      <c r="X775" s="35"/>
      <c r="Y775" s="35">
        <v>0</v>
      </c>
      <c r="Z775" s="35"/>
      <c r="AA775" s="35">
        <v>8</v>
      </c>
      <c r="AB775" s="35" t="s">
        <v>5478</v>
      </c>
      <c r="AC775" s="59" t="s">
        <v>5472</v>
      </c>
    </row>
    <row r="776" spans="1:29" ht="15.75" thickBot="1" x14ac:dyDescent="0.3">
      <c r="A776" s="58" t="s">
        <v>270</v>
      </c>
      <c r="B776" s="38" t="s">
        <v>5473</v>
      </c>
      <c r="C776" s="38" t="s">
        <v>5468</v>
      </c>
      <c r="D776" s="38" t="s">
        <v>6548</v>
      </c>
      <c r="E776" s="38" t="s">
        <v>6642</v>
      </c>
      <c r="F776" s="38"/>
      <c r="G776" s="39">
        <v>43833.450694444444</v>
      </c>
      <c r="H776" s="40">
        <v>43837</v>
      </c>
      <c r="I776" s="38"/>
      <c r="J776" s="38" t="s">
        <v>34</v>
      </c>
      <c r="K776" s="38" t="s">
        <v>6643</v>
      </c>
      <c r="L776" s="38" t="s">
        <v>5461</v>
      </c>
      <c r="M776" s="38"/>
      <c r="N776" s="38" t="s">
        <v>5747</v>
      </c>
      <c r="O776" s="38"/>
      <c r="P776" s="38"/>
      <c r="Q776" s="38"/>
      <c r="R776" s="38"/>
      <c r="S776" s="38"/>
      <c r="T776" s="39">
        <v>43837.337500000001</v>
      </c>
      <c r="U776" s="38"/>
      <c r="V776" s="38">
        <v>0</v>
      </c>
      <c r="W776" s="38"/>
      <c r="X776" s="38"/>
      <c r="Y776" s="38">
        <v>0</v>
      </c>
      <c r="Z776" s="38"/>
      <c r="AA776" s="38">
        <v>5597</v>
      </c>
      <c r="AB776" s="38" t="s">
        <v>6644</v>
      </c>
      <c r="AC776" s="60" t="s">
        <v>5472</v>
      </c>
    </row>
    <row r="777" spans="1:29" ht="15.75" thickBot="1" x14ac:dyDescent="0.3">
      <c r="A777" s="57" t="s">
        <v>676</v>
      </c>
      <c r="B777" s="35" t="s">
        <v>5473</v>
      </c>
      <c r="C777" s="35" t="s">
        <v>5468</v>
      </c>
      <c r="D777" s="35" t="s">
        <v>6548</v>
      </c>
      <c r="E777" s="35" t="s">
        <v>6642</v>
      </c>
      <c r="F777" s="35"/>
      <c r="G777" s="36">
        <v>43839.617361111108</v>
      </c>
      <c r="H777" s="37">
        <v>43839</v>
      </c>
      <c r="I777" s="35"/>
      <c r="J777" s="35" t="s">
        <v>34</v>
      </c>
      <c r="K777" s="35" t="s">
        <v>6643</v>
      </c>
      <c r="L777" s="35" t="s">
        <v>5461</v>
      </c>
      <c r="M777" s="35"/>
      <c r="N777" s="35" t="s">
        <v>5747</v>
      </c>
      <c r="O777" s="35"/>
      <c r="P777" s="35"/>
      <c r="Q777" s="35"/>
      <c r="R777" s="35"/>
      <c r="S777" s="35"/>
      <c r="T777" s="36">
        <v>43839.690972222219</v>
      </c>
      <c r="U777" s="35"/>
      <c r="V777" s="35">
        <v>0</v>
      </c>
      <c r="W777" s="35"/>
      <c r="X777" s="35">
        <v>105</v>
      </c>
      <c r="Y777" s="35" t="s">
        <v>5851</v>
      </c>
      <c r="Z777" s="35" t="s">
        <v>5556</v>
      </c>
      <c r="AA777" s="35"/>
      <c r="AB777" s="35">
        <v>0</v>
      </c>
      <c r="AC777" s="59"/>
    </row>
    <row r="778" spans="1:29" ht="15.75" thickBot="1" x14ac:dyDescent="0.3">
      <c r="A778" s="58" t="s">
        <v>187</v>
      </c>
      <c r="B778" s="38" t="s">
        <v>5456</v>
      </c>
      <c r="C778" s="38" t="s">
        <v>5468</v>
      </c>
      <c r="D778" s="38" t="s">
        <v>6548</v>
      </c>
      <c r="E778" s="38" t="s">
        <v>6645</v>
      </c>
      <c r="F778" s="38"/>
      <c r="G778" s="39">
        <v>43832.486805555556</v>
      </c>
      <c r="H778" s="40">
        <v>43832</v>
      </c>
      <c r="I778" s="38"/>
      <c r="J778" s="38" t="s">
        <v>34</v>
      </c>
      <c r="K778" s="38" t="s">
        <v>6646</v>
      </c>
      <c r="L778" s="38" t="s">
        <v>5461</v>
      </c>
      <c r="M778" s="38"/>
      <c r="N778" s="38" t="s">
        <v>5462</v>
      </c>
      <c r="O778" s="38"/>
      <c r="P778" s="38"/>
      <c r="Q778" s="38"/>
      <c r="R778" s="38"/>
      <c r="S778" s="38"/>
      <c r="T778" s="39">
        <v>43832.504166666666</v>
      </c>
      <c r="U778" s="38"/>
      <c r="V778" s="38">
        <v>0</v>
      </c>
      <c r="W778" s="38"/>
      <c r="X778" s="38"/>
      <c r="Y778" s="38">
        <v>0</v>
      </c>
      <c r="Z778" s="38"/>
      <c r="AA778" s="38">
        <v>25</v>
      </c>
      <c r="AB778" s="38" t="s">
        <v>5969</v>
      </c>
      <c r="AC778" s="60" t="s">
        <v>5472</v>
      </c>
    </row>
    <row r="779" spans="1:29" ht="15.75" thickBot="1" x14ac:dyDescent="0.3">
      <c r="A779" s="57" t="s">
        <v>246</v>
      </c>
      <c r="B779" s="35" t="s">
        <v>5456</v>
      </c>
      <c r="C779" s="35" t="s">
        <v>5468</v>
      </c>
      <c r="D779" s="35" t="s">
        <v>6548</v>
      </c>
      <c r="E779" s="35" t="s">
        <v>6645</v>
      </c>
      <c r="F779" s="35"/>
      <c r="G779" s="36">
        <v>43832.630555555559</v>
      </c>
      <c r="H779" s="37">
        <v>43833</v>
      </c>
      <c r="I779" s="35"/>
      <c r="J779" s="35" t="s">
        <v>34</v>
      </c>
      <c r="K779" s="35" t="s">
        <v>6646</v>
      </c>
      <c r="L779" s="35" t="s">
        <v>5461</v>
      </c>
      <c r="M779" s="35"/>
      <c r="N779" s="35" t="s">
        <v>5462</v>
      </c>
      <c r="O779" s="35"/>
      <c r="P779" s="35"/>
      <c r="Q779" s="35"/>
      <c r="R779" s="35"/>
      <c r="S779" s="35"/>
      <c r="T779" s="36">
        <v>43833.441666666666</v>
      </c>
      <c r="U779" s="35"/>
      <c r="V779" s="35">
        <v>0</v>
      </c>
      <c r="W779" s="35"/>
      <c r="X779" s="35"/>
      <c r="Y779" s="35">
        <v>0</v>
      </c>
      <c r="Z779" s="35"/>
      <c r="AA779" s="35">
        <v>1168</v>
      </c>
      <c r="AB779" s="35" t="s">
        <v>6647</v>
      </c>
      <c r="AC779" s="59" t="s">
        <v>5472</v>
      </c>
    </row>
    <row r="780" spans="1:29" ht="15.75" thickBot="1" x14ac:dyDescent="0.3">
      <c r="A780" s="58" t="s">
        <v>1205</v>
      </c>
      <c r="B780" s="38" t="s">
        <v>5456</v>
      </c>
      <c r="C780" s="38" t="s">
        <v>5468</v>
      </c>
      <c r="D780" s="38" t="s">
        <v>6548</v>
      </c>
      <c r="E780" s="38" t="s">
        <v>6645</v>
      </c>
      <c r="F780" s="38"/>
      <c r="G780" s="39">
        <v>43844.515277777777</v>
      </c>
      <c r="H780" s="40">
        <v>43845</v>
      </c>
      <c r="I780" s="38"/>
      <c r="J780" s="38" t="s">
        <v>34</v>
      </c>
      <c r="K780" s="38" t="s">
        <v>6646</v>
      </c>
      <c r="L780" s="38" t="s">
        <v>5461</v>
      </c>
      <c r="M780" s="38"/>
      <c r="N780" s="38" t="s">
        <v>5462</v>
      </c>
      <c r="O780" s="38"/>
      <c r="P780" s="38"/>
      <c r="Q780" s="38"/>
      <c r="R780" s="38"/>
      <c r="S780" s="38"/>
      <c r="T780" s="39">
        <v>43844.586111111108</v>
      </c>
      <c r="U780" s="38"/>
      <c r="V780" s="38">
        <v>0</v>
      </c>
      <c r="W780" s="38"/>
      <c r="X780" s="38"/>
      <c r="Y780" s="38">
        <v>0</v>
      </c>
      <c r="Z780" s="38"/>
      <c r="AA780" s="38">
        <v>102</v>
      </c>
      <c r="AB780" s="38" t="s">
        <v>6040</v>
      </c>
      <c r="AC780" s="60" t="s">
        <v>5472</v>
      </c>
    </row>
    <row r="781" spans="1:29" ht="15.75" thickBot="1" x14ac:dyDescent="0.3">
      <c r="A781" s="57" t="s">
        <v>1692</v>
      </c>
      <c r="B781" s="35" t="s">
        <v>5456</v>
      </c>
      <c r="C781" s="35" t="s">
        <v>5468</v>
      </c>
      <c r="D781" s="35" t="s">
        <v>6548</v>
      </c>
      <c r="E781" s="35" t="s">
        <v>6645</v>
      </c>
      <c r="F781" s="35"/>
      <c r="G781" s="36">
        <v>43845.518055555556</v>
      </c>
      <c r="H781" s="37">
        <v>43845</v>
      </c>
      <c r="I781" s="35"/>
      <c r="J781" s="35" t="s">
        <v>34</v>
      </c>
      <c r="K781" s="35" t="s">
        <v>6646</v>
      </c>
      <c r="L781" s="35" t="s">
        <v>5461</v>
      </c>
      <c r="M781" s="35"/>
      <c r="N781" s="35" t="s">
        <v>5462</v>
      </c>
      <c r="O781" s="35"/>
      <c r="P781" s="35"/>
      <c r="Q781" s="35"/>
      <c r="R781" s="35"/>
      <c r="S781" s="35"/>
      <c r="T781" s="36">
        <v>43845.588888888888</v>
      </c>
      <c r="U781" s="35"/>
      <c r="V781" s="35">
        <v>0</v>
      </c>
      <c r="W781" s="35"/>
      <c r="X781" s="35"/>
      <c r="Y781" s="35">
        <v>0</v>
      </c>
      <c r="Z781" s="35"/>
      <c r="AA781" s="35">
        <v>102</v>
      </c>
      <c r="AB781" s="35" t="s">
        <v>6040</v>
      </c>
      <c r="AC781" s="59" t="s">
        <v>5472</v>
      </c>
    </row>
    <row r="782" spans="1:29" ht="15.75" thickBot="1" x14ac:dyDescent="0.3">
      <c r="A782" s="58" t="s">
        <v>2049</v>
      </c>
      <c r="B782" s="38" t="s">
        <v>5456</v>
      </c>
      <c r="C782" s="38" t="s">
        <v>5468</v>
      </c>
      <c r="D782" s="38" t="s">
        <v>6548</v>
      </c>
      <c r="E782" s="38" t="s">
        <v>6645</v>
      </c>
      <c r="F782" s="38"/>
      <c r="G782" s="39">
        <v>43846.51666666667</v>
      </c>
      <c r="H782" s="40">
        <v>43846</v>
      </c>
      <c r="I782" s="38"/>
      <c r="J782" s="38" t="s">
        <v>34</v>
      </c>
      <c r="K782" s="38" t="s">
        <v>6646</v>
      </c>
      <c r="L782" s="38" t="s">
        <v>5461</v>
      </c>
      <c r="M782" s="38"/>
      <c r="N782" s="38" t="s">
        <v>5462</v>
      </c>
      <c r="O782" s="38"/>
      <c r="P782" s="38"/>
      <c r="Q782" s="38"/>
      <c r="R782" s="38"/>
      <c r="S782" s="38"/>
      <c r="T782" s="39">
        <v>43846.591666666667</v>
      </c>
      <c r="U782" s="38"/>
      <c r="V782" s="38">
        <v>0</v>
      </c>
      <c r="W782" s="38"/>
      <c r="X782" s="38"/>
      <c r="Y782" s="38">
        <v>0</v>
      </c>
      <c r="Z782" s="38"/>
      <c r="AA782" s="38">
        <v>108</v>
      </c>
      <c r="AB782" s="38" t="s">
        <v>6322</v>
      </c>
      <c r="AC782" s="60" t="s">
        <v>5472</v>
      </c>
    </row>
    <row r="783" spans="1:29" ht="15.75" thickBot="1" x14ac:dyDescent="0.3">
      <c r="A783" s="57" t="s">
        <v>2249</v>
      </c>
      <c r="B783" s="35" t="s">
        <v>5456</v>
      </c>
      <c r="C783" s="35" t="s">
        <v>5468</v>
      </c>
      <c r="D783" s="35" t="s">
        <v>6548</v>
      </c>
      <c r="E783" s="35" t="s">
        <v>6645</v>
      </c>
      <c r="F783" s="35"/>
      <c r="G783" s="36">
        <v>43847.515972222223</v>
      </c>
      <c r="H783" s="37">
        <v>43850</v>
      </c>
      <c r="I783" s="35"/>
      <c r="J783" s="35" t="s">
        <v>34</v>
      </c>
      <c r="K783" s="35" t="s">
        <v>6646</v>
      </c>
      <c r="L783" s="35" t="s">
        <v>5461</v>
      </c>
      <c r="M783" s="35"/>
      <c r="N783" s="35" t="s">
        <v>5462</v>
      </c>
      <c r="O783" s="35"/>
      <c r="P783" s="35"/>
      <c r="Q783" s="35"/>
      <c r="R783" s="35"/>
      <c r="S783" s="35"/>
      <c r="T783" s="36">
        <v>43850.590277777781</v>
      </c>
      <c r="U783" s="35"/>
      <c r="V783" s="35">
        <v>0</v>
      </c>
      <c r="W783" s="35"/>
      <c r="X783" s="35"/>
      <c r="Y783" s="35">
        <v>0</v>
      </c>
      <c r="Z783" s="35"/>
      <c r="AA783" s="35">
        <v>4427</v>
      </c>
      <c r="AB783" s="35" t="s">
        <v>6648</v>
      </c>
      <c r="AC783" s="59" t="s">
        <v>5472</v>
      </c>
    </row>
    <row r="784" spans="1:29" ht="15.75" thickBot="1" x14ac:dyDescent="0.3">
      <c r="A784" s="58" t="s">
        <v>2736</v>
      </c>
      <c r="B784" s="38" t="s">
        <v>5456</v>
      </c>
      <c r="C784" s="38" t="s">
        <v>5468</v>
      </c>
      <c r="D784" s="38" t="s">
        <v>6548</v>
      </c>
      <c r="E784" s="38" t="s">
        <v>6645</v>
      </c>
      <c r="F784" s="38"/>
      <c r="G784" s="39">
        <v>43851.51666666667</v>
      </c>
      <c r="H784" s="40">
        <v>43851</v>
      </c>
      <c r="I784" s="38"/>
      <c r="J784" s="38" t="s">
        <v>34</v>
      </c>
      <c r="K784" s="38" t="s">
        <v>6646</v>
      </c>
      <c r="L784" s="38" t="s">
        <v>5461</v>
      </c>
      <c r="M784" s="38"/>
      <c r="N784" s="38" t="s">
        <v>5462</v>
      </c>
      <c r="O784" s="38"/>
      <c r="P784" s="38"/>
      <c r="Q784" s="38"/>
      <c r="R784" s="38"/>
      <c r="S784" s="38"/>
      <c r="T784" s="39">
        <v>43851.592361111114</v>
      </c>
      <c r="U784" s="38"/>
      <c r="V784" s="38">
        <v>0</v>
      </c>
      <c r="W784" s="38"/>
      <c r="X784" s="38"/>
      <c r="Y784" s="38">
        <v>0</v>
      </c>
      <c r="Z784" s="38"/>
      <c r="AA784" s="38">
        <v>109</v>
      </c>
      <c r="AB784" s="38" t="s">
        <v>6450</v>
      </c>
      <c r="AC784" s="60" t="s">
        <v>5472</v>
      </c>
    </row>
    <row r="785" spans="1:29" ht="15.75" thickBot="1" x14ac:dyDescent="0.3">
      <c r="A785" s="57" t="s">
        <v>2973</v>
      </c>
      <c r="B785" s="35" t="s">
        <v>5456</v>
      </c>
      <c r="C785" s="35" t="s">
        <v>5468</v>
      </c>
      <c r="D785" s="35" t="s">
        <v>6548</v>
      </c>
      <c r="E785" s="35" t="s">
        <v>6645</v>
      </c>
      <c r="F785" s="35"/>
      <c r="G785" s="36">
        <v>43852.526388888888</v>
      </c>
      <c r="H785" s="37">
        <v>43852</v>
      </c>
      <c r="I785" s="35"/>
      <c r="J785" s="35" t="s">
        <v>34</v>
      </c>
      <c r="K785" s="35" t="s">
        <v>6646</v>
      </c>
      <c r="L785" s="35" t="s">
        <v>5461</v>
      </c>
      <c r="M785" s="35"/>
      <c r="N785" s="35" t="s">
        <v>5462</v>
      </c>
      <c r="O785" s="35"/>
      <c r="P785" s="35"/>
      <c r="Q785" s="35"/>
      <c r="R785" s="35"/>
      <c r="S785" s="35"/>
      <c r="T785" s="36">
        <v>43852.597222222219</v>
      </c>
      <c r="U785" s="35"/>
      <c r="V785" s="35">
        <v>0</v>
      </c>
      <c r="W785" s="35"/>
      <c r="X785" s="35"/>
      <c r="Y785" s="35">
        <v>0</v>
      </c>
      <c r="Z785" s="35"/>
      <c r="AA785" s="35">
        <v>102</v>
      </c>
      <c r="AB785" s="35" t="s">
        <v>6040</v>
      </c>
      <c r="AC785" s="59" t="s">
        <v>5485</v>
      </c>
    </row>
    <row r="786" spans="1:29" ht="15.75" thickBot="1" x14ac:dyDescent="0.3">
      <c r="A786" s="58" t="s">
        <v>3212</v>
      </c>
      <c r="B786" s="38" t="s">
        <v>5456</v>
      </c>
      <c r="C786" s="38" t="s">
        <v>5468</v>
      </c>
      <c r="D786" s="38" t="s">
        <v>6548</v>
      </c>
      <c r="E786" s="38" t="s">
        <v>6645</v>
      </c>
      <c r="F786" s="38"/>
      <c r="G786" s="39">
        <v>43853.517361111109</v>
      </c>
      <c r="H786" s="40">
        <v>43853</v>
      </c>
      <c r="I786" s="38"/>
      <c r="J786" s="38" t="s">
        <v>34</v>
      </c>
      <c r="K786" s="38" t="s">
        <v>6646</v>
      </c>
      <c r="L786" s="38" t="s">
        <v>5461</v>
      </c>
      <c r="M786" s="38"/>
      <c r="N786" s="38" t="s">
        <v>5462</v>
      </c>
      <c r="O786" s="38"/>
      <c r="P786" s="38"/>
      <c r="Q786" s="38"/>
      <c r="R786" s="38"/>
      <c r="S786" s="38"/>
      <c r="T786" s="39">
        <v>43853.777083333334</v>
      </c>
      <c r="U786" s="38"/>
      <c r="V786" s="38">
        <v>0</v>
      </c>
      <c r="W786" s="38"/>
      <c r="X786" s="38">
        <v>364</v>
      </c>
      <c r="Y786" s="38" t="s">
        <v>6300</v>
      </c>
      <c r="Z786" s="38" t="s">
        <v>5573</v>
      </c>
      <c r="AA786" s="38">
        <v>10</v>
      </c>
      <c r="AB786" s="38" t="s">
        <v>5572</v>
      </c>
      <c r="AC786" s="60" t="s">
        <v>5485</v>
      </c>
    </row>
    <row r="787" spans="1:29" ht="15.75" thickBot="1" x14ac:dyDescent="0.3">
      <c r="A787" s="57" t="s">
        <v>3400</v>
      </c>
      <c r="B787" s="35" t="s">
        <v>5456</v>
      </c>
      <c r="C787" s="35" t="s">
        <v>5468</v>
      </c>
      <c r="D787" s="35" t="s">
        <v>6548</v>
      </c>
      <c r="E787" s="35" t="s">
        <v>6645</v>
      </c>
      <c r="F787" s="35"/>
      <c r="G787" s="36">
        <v>43854.523611111108</v>
      </c>
      <c r="H787" s="37">
        <v>43854</v>
      </c>
      <c r="I787" s="35"/>
      <c r="J787" s="35" t="s">
        <v>34</v>
      </c>
      <c r="K787" s="35" t="s">
        <v>6646</v>
      </c>
      <c r="L787" s="35" t="s">
        <v>5461</v>
      </c>
      <c r="M787" s="35"/>
      <c r="N787" s="35" t="s">
        <v>5462</v>
      </c>
      <c r="O787" s="35"/>
      <c r="P787" s="35"/>
      <c r="Q787" s="35"/>
      <c r="R787" s="35"/>
      <c r="S787" s="35"/>
      <c r="T787" s="36">
        <v>43854.597222222219</v>
      </c>
      <c r="U787" s="35"/>
      <c r="V787" s="35">
        <v>0</v>
      </c>
      <c r="W787" s="35"/>
      <c r="X787" s="35"/>
      <c r="Y787" s="35">
        <v>0</v>
      </c>
      <c r="Z787" s="35"/>
      <c r="AA787" s="35">
        <v>106</v>
      </c>
      <c r="AB787" s="35" t="s">
        <v>5931</v>
      </c>
      <c r="AC787" s="59" t="s">
        <v>5472</v>
      </c>
    </row>
    <row r="788" spans="1:29" ht="15.75" thickBot="1" x14ac:dyDescent="0.3">
      <c r="A788" s="58" t="s">
        <v>3571</v>
      </c>
      <c r="B788" s="38" t="s">
        <v>5456</v>
      </c>
      <c r="C788" s="38" t="s">
        <v>5468</v>
      </c>
      <c r="D788" s="38" t="s">
        <v>6548</v>
      </c>
      <c r="E788" s="38" t="s">
        <v>6645</v>
      </c>
      <c r="F788" s="38"/>
      <c r="G788" s="39">
        <v>43857.503472222219</v>
      </c>
      <c r="H788" s="40">
        <v>43857</v>
      </c>
      <c r="I788" s="38"/>
      <c r="J788" s="38" t="s">
        <v>34</v>
      </c>
      <c r="K788" s="38" t="s">
        <v>6646</v>
      </c>
      <c r="L788" s="38" t="s">
        <v>5461</v>
      </c>
      <c r="M788" s="38"/>
      <c r="N788" s="38" t="s">
        <v>5462</v>
      </c>
      <c r="O788" s="38"/>
      <c r="P788" s="38"/>
      <c r="Q788" s="38"/>
      <c r="R788" s="38"/>
      <c r="S788" s="38"/>
      <c r="T788" s="39">
        <v>43857.59375</v>
      </c>
      <c r="U788" s="38"/>
      <c r="V788" s="38">
        <v>0</v>
      </c>
      <c r="W788" s="38"/>
      <c r="X788" s="38">
        <v>116</v>
      </c>
      <c r="Y788" s="38" t="s">
        <v>6103</v>
      </c>
      <c r="Z788" s="38" t="s">
        <v>5573</v>
      </c>
      <c r="AA788" s="38">
        <v>14</v>
      </c>
      <c r="AB788" s="38" t="s">
        <v>5471</v>
      </c>
      <c r="AC788" s="60" t="s">
        <v>5485</v>
      </c>
    </row>
    <row r="789" spans="1:29" ht="15.75" thickBot="1" x14ac:dyDescent="0.3">
      <c r="A789" s="57" t="s">
        <v>3636</v>
      </c>
      <c r="B789" s="35" t="s">
        <v>5456</v>
      </c>
      <c r="C789" s="35" t="s">
        <v>5468</v>
      </c>
      <c r="D789" s="35" t="s">
        <v>6548</v>
      </c>
      <c r="E789" s="35" t="s">
        <v>6645</v>
      </c>
      <c r="F789" s="35"/>
      <c r="G789" s="36">
        <v>43857.677083333336</v>
      </c>
      <c r="H789" s="37">
        <v>43857</v>
      </c>
      <c r="I789" s="35"/>
      <c r="J789" s="35" t="s">
        <v>34</v>
      </c>
      <c r="K789" s="35" t="s">
        <v>6646</v>
      </c>
      <c r="L789" s="35" t="s">
        <v>5461</v>
      </c>
      <c r="M789" s="35"/>
      <c r="N789" s="35" t="s">
        <v>5462</v>
      </c>
      <c r="O789" s="35"/>
      <c r="P789" s="35"/>
      <c r="Q789" s="35"/>
      <c r="R789" s="35"/>
      <c r="S789" s="35"/>
      <c r="T789" s="36">
        <v>43857.740277777775</v>
      </c>
      <c r="U789" s="35"/>
      <c r="V789" s="35">
        <v>0</v>
      </c>
      <c r="W789" s="35"/>
      <c r="X789" s="35">
        <v>86</v>
      </c>
      <c r="Y789" s="35" t="s">
        <v>5513</v>
      </c>
      <c r="Z789" s="35" t="s">
        <v>5573</v>
      </c>
      <c r="AA789" s="35">
        <v>5</v>
      </c>
      <c r="AB789" s="35" t="s">
        <v>5566</v>
      </c>
      <c r="AC789" s="59" t="s">
        <v>5485</v>
      </c>
    </row>
    <row r="790" spans="1:29" ht="15.75" thickBot="1" x14ac:dyDescent="0.3">
      <c r="A790" s="58" t="s">
        <v>3752</v>
      </c>
      <c r="B790" s="38" t="s">
        <v>5456</v>
      </c>
      <c r="C790" s="38" t="s">
        <v>5468</v>
      </c>
      <c r="D790" s="38" t="s">
        <v>6548</v>
      </c>
      <c r="E790" s="38" t="s">
        <v>6645</v>
      </c>
      <c r="F790" s="38"/>
      <c r="G790" s="39">
        <v>43858.506249999999</v>
      </c>
      <c r="H790" s="40">
        <v>43858</v>
      </c>
      <c r="I790" s="38"/>
      <c r="J790" s="38" t="s">
        <v>34</v>
      </c>
      <c r="K790" s="38" t="s">
        <v>6646</v>
      </c>
      <c r="L790" s="38" t="s">
        <v>5461</v>
      </c>
      <c r="M790" s="38"/>
      <c r="N790" s="38" t="s">
        <v>5462</v>
      </c>
      <c r="O790" s="38"/>
      <c r="P790" s="38"/>
      <c r="Q790" s="38"/>
      <c r="R790" s="38"/>
      <c r="S790" s="38"/>
      <c r="T790" s="39">
        <v>43858.588194444441</v>
      </c>
      <c r="U790" s="38"/>
      <c r="V790" s="38">
        <v>0</v>
      </c>
      <c r="W790" s="38"/>
      <c r="X790" s="38"/>
      <c r="Y790" s="38">
        <v>0</v>
      </c>
      <c r="Z790" s="38"/>
      <c r="AA790" s="38">
        <v>118</v>
      </c>
      <c r="AB790" s="38" t="s">
        <v>6545</v>
      </c>
      <c r="AC790" s="60" t="s">
        <v>5472</v>
      </c>
    </row>
    <row r="791" spans="1:29" ht="15.75" thickBot="1" x14ac:dyDescent="0.3">
      <c r="A791" s="57" t="s">
        <v>3962</v>
      </c>
      <c r="B791" s="35" t="s">
        <v>5456</v>
      </c>
      <c r="C791" s="35" t="s">
        <v>5468</v>
      </c>
      <c r="D791" s="35" t="s">
        <v>6548</v>
      </c>
      <c r="E791" s="35" t="s">
        <v>6645</v>
      </c>
      <c r="F791" s="35"/>
      <c r="G791" s="36">
        <v>43859.513888888891</v>
      </c>
      <c r="H791" s="37">
        <v>43859</v>
      </c>
      <c r="I791" s="35"/>
      <c r="J791" s="35" t="s">
        <v>34</v>
      </c>
      <c r="K791" s="35" t="s">
        <v>6646</v>
      </c>
      <c r="L791" s="35" t="s">
        <v>5461</v>
      </c>
      <c r="M791" s="35"/>
      <c r="N791" s="35" t="s">
        <v>5462</v>
      </c>
      <c r="O791" s="35"/>
      <c r="P791" s="35"/>
      <c r="Q791" s="35"/>
      <c r="R791" s="35"/>
      <c r="S791" s="35"/>
      <c r="T791" s="36">
        <v>43859.597222222219</v>
      </c>
      <c r="U791" s="35"/>
      <c r="V791" s="35">
        <v>0</v>
      </c>
      <c r="W791" s="35"/>
      <c r="X791" s="35"/>
      <c r="Y791" s="35">
        <v>0</v>
      </c>
      <c r="Z791" s="35"/>
      <c r="AA791" s="35">
        <v>120</v>
      </c>
      <c r="AB791" s="35" t="s">
        <v>6079</v>
      </c>
      <c r="AC791" s="59" t="s">
        <v>5472</v>
      </c>
    </row>
    <row r="792" spans="1:29" ht="15.75" thickBot="1" x14ac:dyDescent="0.3">
      <c r="A792" s="58" t="s">
        <v>4091</v>
      </c>
      <c r="B792" s="38" t="s">
        <v>5456</v>
      </c>
      <c r="C792" s="38" t="s">
        <v>5468</v>
      </c>
      <c r="D792" s="38" t="s">
        <v>6548</v>
      </c>
      <c r="E792" s="38" t="s">
        <v>6645</v>
      </c>
      <c r="F792" s="38"/>
      <c r="G792" s="39">
        <v>43860.51458333333</v>
      </c>
      <c r="H792" s="40">
        <v>43860</v>
      </c>
      <c r="I792" s="38"/>
      <c r="J792" s="38" t="s">
        <v>34</v>
      </c>
      <c r="K792" s="38" t="s">
        <v>6646</v>
      </c>
      <c r="L792" s="38" t="s">
        <v>5461</v>
      </c>
      <c r="M792" s="38"/>
      <c r="N792" s="38" t="s">
        <v>5462</v>
      </c>
      <c r="O792" s="38"/>
      <c r="P792" s="38"/>
      <c r="Q792" s="38"/>
      <c r="R792" s="38"/>
      <c r="S792" s="38"/>
      <c r="T792" s="39">
        <v>43860.583333333336</v>
      </c>
      <c r="U792" s="38"/>
      <c r="V792" s="38">
        <v>0</v>
      </c>
      <c r="W792" s="38"/>
      <c r="X792" s="38"/>
      <c r="Y792" s="38">
        <v>0</v>
      </c>
      <c r="Z792" s="38"/>
      <c r="AA792" s="38">
        <v>99</v>
      </c>
      <c r="AB792" s="38" t="s">
        <v>6325</v>
      </c>
      <c r="AC792" s="60" t="s">
        <v>5472</v>
      </c>
    </row>
    <row r="793" spans="1:29" ht="15.75" thickBot="1" x14ac:dyDescent="0.3">
      <c r="A793" s="57" t="s">
        <v>6649</v>
      </c>
      <c r="B793" s="35" t="s">
        <v>5456</v>
      </c>
      <c r="C793" s="35" t="s">
        <v>5468</v>
      </c>
      <c r="D793" s="35" t="s">
        <v>6548</v>
      </c>
      <c r="E793" s="35" t="s">
        <v>6645</v>
      </c>
      <c r="F793" s="35"/>
      <c r="G793" s="36">
        <v>43861.502083333333</v>
      </c>
      <c r="H793" s="37">
        <v>43861</v>
      </c>
      <c r="I793" s="35"/>
      <c r="J793" s="35" t="s">
        <v>34</v>
      </c>
      <c r="K793" s="35" t="s">
        <v>6646</v>
      </c>
      <c r="L793" s="35" t="s">
        <v>5461</v>
      </c>
      <c r="M793" s="35"/>
      <c r="N793" s="35" t="s">
        <v>5462</v>
      </c>
      <c r="O793" s="35"/>
      <c r="P793" s="35"/>
      <c r="Q793" s="35"/>
      <c r="R793" s="35"/>
      <c r="S793" s="35"/>
      <c r="T793" s="36">
        <v>43861.601388888892</v>
      </c>
      <c r="U793" s="35"/>
      <c r="V793" s="35">
        <v>0</v>
      </c>
      <c r="W793" s="35"/>
      <c r="X793" s="35"/>
      <c r="Y793" s="35">
        <v>0</v>
      </c>
      <c r="Z793" s="35"/>
      <c r="AA793" s="35">
        <v>143</v>
      </c>
      <c r="AB793" s="35" t="s">
        <v>5574</v>
      </c>
      <c r="AC793" s="59" t="s">
        <v>5472</v>
      </c>
    </row>
    <row r="794" spans="1:29" ht="15.75" thickBot="1" x14ac:dyDescent="0.3">
      <c r="A794" s="58" t="s">
        <v>365</v>
      </c>
      <c r="B794" s="38" t="s">
        <v>5456</v>
      </c>
      <c r="C794" s="38" t="s">
        <v>5468</v>
      </c>
      <c r="D794" s="38" t="s">
        <v>6548</v>
      </c>
      <c r="E794" s="38" t="s">
        <v>6650</v>
      </c>
      <c r="F794" s="38"/>
      <c r="G794" s="39">
        <v>43837.420138888891</v>
      </c>
      <c r="H794" s="40">
        <v>43838</v>
      </c>
      <c r="I794" s="38"/>
      <c r="J794" s="38" t="s">
        <v>34</v>
      </c>
      <c r="K794" s="38" t="s">
        <v>6651</v>
      </c>
      <c r="L794" s="38" t="s">
        <v>5461</v>
      </c>
      <c r="M794" s="38"/>
      <c r="N794" s="38" t="s">
        <v>5462</v>
      </c>
      <c r="O794" s="38"/>
      <c r="P794" s="38"/>
      <c r="Q794" s="38"/>
      <c r="R794" s="38"/>
      <c r="S794" s="38"/>
      <c r="T794" s="39">
        <v>43838.383333333331</v>
      </c>
      <c r="U794" s="38"/>
      <c r="V794" s="38">
        <v>0</v>
      </c>
      <c r="W794" s="38"/>
      <c r="X794" s="38">
        <v>1387</v>
      </c>
      <c r="Y794" s="38" t="s">
        <v>5882</v>
      </c>
      <c r="Z794" s="38" t="s">
        <v>5482</v>
      </c>
      <c r="AA794" s="38"/>
      <c r="AB794" s="38">
        <v>0</v>
      </c>
      <c r="AC794" s="60"/>
    </row>
    <row r="795" spans="1:29" ht="15.75" thickBot="1" x14ac:dyDescent="0.3">
      <c r="A795" s="57" t="s">
        <v>722</v>
      </c>
      <c r="B795" s="35" t="s">
        <v>5456</v>
      </c>
      <c r="C795" s="35" t="s">
        <v>5468</v>
      </c>
      <c r="D795" s="35" t="s">
        <v>6548</v>
      </c>
      <c r="E795" s="35" t="s">
        <v>6650</v>
      </c>
      <c r="F795" s="35"/>
      <c r="G795" s="36">
        <v>43840.399305555555</v>
      </c>
      <c r="H795" s="37">
        <v>43843</v>
      </c>
      <c r="I795" s="35"/>
      <c r="J795" s="35" t="s">
        <v>34</v>
      </c>
      <c r="K795" s="35" t="s">
        <v>6651</v>
      </c>
      <c r="L795" s="35" t="s">
        <v>5461</v>
      </c>
      <c r="M795" s="35"/>
      <c r="N795" s="35" t="s">
        <v>5462</v>
      </c>
      <c r="O795" s="35"/>
      <c r="P795" s="35"/>
      <c r="Q795" s="35"/>
      <c r="R795" s="35"/>
      <c r="S795" s="35"/>
      <c r="T795" s="36">
        <v>43843.340277777781</v>
      </c>
      <c r="U795" s="35"/>
      <c r="V795" s="35">
        <v>0</v>
      </c>
      <c r="W795" s="35"/>
      <c r="X795" s="35"/>
      <c r="Y795" s="35">
        <v>0</v>
      </c>
      <c r="Z795" s="35"/>
      <c r="AA795" s="35">
        <v>4235</v>
      </c>
      <c r="AB795" s="35" t="s">
        <v>5921</v>
      </c>
      <c r="AC795" s="59" t="s">
        <v>5472</v>
      </c>
    </row>
    <row r="796" spans="1:29" ht="15.75" thickBot="1" x14ac:dyDescent="0.3">
      <c r="A796" s="58" t="s">
        <v>958</v>
      </c>
      <c r="B796" s="38" t="s">
        <v>5456</v>
      </c>
      <c r="C796" s="38" t="s">
        <v>5468</v>
      </c>
      <c r="D796" s="38" t="s">
        <v>6548</v>
      </c>
      <c r="E796" s="38" t="s">
        <v>6650</v>
      </c>
      <c r="F796" s="38"/>
      <c r="G796" s="39">
        <v>43844.348611111112</v>
      </c>
      <c r="H796" s="40">
        <v>43844</v>
      </c>
      <c r="I796" s="38"/>
      <c r="J796" s="38" t="s">
        <v>34</v>
      </c>
      <c r="K796" s="38" t="s">
        <v>6651</v>
      </c>
      <c r="L796" s="38" t="s">
        <v>5461</v>
      </c>
      <c r="M796" s="38"/>
      <c r="N796" s="38" t="s">
        <v>5462</v>
      </c>
      <c r="O796" s="38"/>
      <c r="P796" s="38"/>
      <c r="Q796" s="38"/>
      <c r="R796" s="38"/>
      <c r="S796" s="38"/>
      <c r="T796" s="39">
        <v>43844.350694444445</v>
      </c>
      <c r="U796" s="38"/>
      <c r="V796" s="38">
        <v>0</v>
      </c>
      <c r="W796" s="38"/>
      <c r="X796" s="38">
        <v>3</v>
      </c>
      <c r="Y796" s="41">
        <v>694444444.44444001</v>
      </c>
      <c r="Z796" s="38" t="s">
        <v>5482</v>
      </c>
      <c r="AA796" s="38"/>
      <c r="AB796" s="38">
        <v>0</v>
      </c>
      <c r="AC796" s="60"/>
    </row>
    <row r="797" spans="1:29" ht="15.75" thickBot="1" x14ac:dyDescent="0.3">
      <c r="A797" s="57" t="s">
        <v>3399</v>
      </c>
      <c r="B797" s="35" t="s">
        <v>5456</v>
      </c>
      <c r="C797" s="35" t="s">
        <v>5468</v>
      </c>
      <c r="D797" s="35" t="s">
        <v>6548</v>
      </c>
      <c r="E797" s="35" t="s">
        <v>6650</v>
      </c>
      <c r="F797" s="35"/>
      <c r="G797" s="36">
        <v>43854.51666666667</v>
      </c>
      <c r="H797" s="37">
        <v>43854</v>
      </c>
      <c r="I797" s="35"/>
      <c r="J797" s="35" t="s">
        <v>34</v>
      </c>
      <c r="K797" s="35" t="s">
        <v>6651</v>
      </c>
      <c r="L797" s="35" t="s">
        <v>5461</v>
      </c>
      <c r="M797" s="35"/>
      <c r="N797" s="35" t="s">
        <v>5462</v>
      </c>
      <c r="O797" s="35"/>
      <c r="P797" s="35"/>
      <c r="Q797" s="35"/>
      <c r="R797" s="35"/>
      <c r="S797" s="35"/>
      <c r="T797" s="36">
        <v>43854.586805555555</v>
      </c>
      <c r="U797" s="35"/>
      <c r="V797" s="35">
        <v>0</v>
      </c>
      <c r="W797" s="35"/>
      <c r="X797" s="35"/>
      <c r="Y797" s="35">
        <v>0</v>
      </c>
      <c r="Z797" s="35"/>
      <c r="AA797" s="35">
        <v>101</v>
      </c>
      <c r="AB797" s="35" t="s">
        <v>6514</v>
      </c>
      <c r="AC797" s="59" t="s">
        <v>5472</v>
      </c>
    </row>
    <row r="798" spans="1:29" ht="15.75" thickBot="1" x14ac:dyDescent="0.3">
      <c r="A798" s="58" t="s">
        <v>3517</v>
      </c>
      <c r="B798" s="38" t="s">
        <v>5456</v>
      </c>
      <c r="C798" s="38" t="s">
        <v>5468</v>
      </c>
      <c r="D798" s="38" t="s">
        <v>6548</v>
      </c>
      <c r="E798" s="38" t="s">
        <v>6650</v>
      </c>
      <c r="F798" s="38"/>
      <c r="G798" s="39">
        <v>43857.367361111108</v>
      </c>
      <c r="H798" s="40">
        <v>43857</v>
      </c>
      <c r="I798" s="38"/>
      <c r="J798" s="38" t="s">
        <v>34</v>
      </c>
      <c r="K798" s="38" t="s">
        <v>6651</v>
      </c>
      <c r="L798" s="38" t="s">
        <v>5461</v>
      </c>
      <c r="M798" s="38"/>
      <c r="N798" s="38" t="s">
        <v>5462</v>
      </c>
      <c r="O798" s="38"/>
      <c r="P798" s="38"/>
      <c r="Q798" s="38"/>
      <c r="R798" s="38"/>
      <c r="S798" s="38"/>
      <c r="T798" s="39">
        <v>43857.433333333334</v>
      </c>
      <c r="U798" s="38"/>
      <c r="V798" s="38">
        <v>0</v>
      </c>
      <c r="W798" s="38"/>
      <c r="X798" s="38"/>
      <c r="Y798" s="38">
        <v>0</v>
      </c>
      <c r="Z798" s="38"/>
      <c r="AA798" s="38">
        <v>95</v>
      </c>
      <c r="AB798" s="38" t="s">
        <v>6323</v>
      </c>
      <c r="AC798" s="60" t="s">
        <v>5485</v>
      </c>
    </row>
    <row r="799" spans="1:29" ht="15.75" thickBot="1" x14ac:dyDescent="0.3">
      <c r="A799" s="57" t="s">
        <v>3690</v>
      </c>
      <c r="B799" s="35" t="s">
        <v>5456</v>
      </c>
      <c r="C799" s="35" t="s">
        <v>5468</v>
      </c>
      <c r="D799" s="35" t="s">
        <v>6548</v>
      </c>
      <c r="E799" s="35" t="s">
        <v>6650</v>
      </c>
      <c r="F799" s="35"/>
      <c r="G799" s="36">
        <v>43858.369444444441</v>
      </c>
      <c r="H799" s="37">
        <v>43858</v>
      </c>
      <c r="I799" s="35"/>
      <c r="J799" s="35" t="s">
        <v>34</v>
      </c>
      <c r="K799" s="35" t="s">
        <v>6651</v>
      </c>
      <c r="L799" s="35" t="s">
        <v>5461</v>
      </c>
      <c r="M799" s="35"/>
      <c r="N799" s="35" t="s">
        <v>5462</v>
      </c>
      <c r="O799" s="35"/>
      <c r="P799" s="35"/>
      <c r="Q799" s="35"/>
      <c r="R799" s="35"/>
      <c r="S799" s="35"/>
      <c r="T799" s="36">
        <v>43858.37222222222</v>
      </c>
      <c r="U799" s="35"/>
      <c r="V799" s="35">
        <v>0</v>
      </c>
      <c r="W799" s="35"/>
      <c r="X799" s="35"/>
      <c r="Y799" s="35">
        <v>0</v>
      </c>
      <c r="Z799" s="35"/>
      <c r="AA799" s="35">
        <v>4</v>
      </c>
      <c r="AB799" s="43">
        <v>925925925.92593002</v>
      </c>
      <c r="AC799" s="59" t="s">
        <v>5485</v>
      </c>
    </row>
    <row r="800" spans="1:29" ht="15.75" thickBot="1" x14ac:dyDescent="0.3">
      <c r="A800" s="58" t="s">
        <v>6652</v>
      </c>
      <c r="B800" s="38" t="s">
        <v>5473</v>
      </c>
      <c r="C800" s="38" t="s">
        <v>5468</v>
      </c>
      <c r="D800" s="38" t="s">
        <v>5916</v>
      </c>
      <c r="E800" s="38" t="s">
        <v>6653</v>
      </c>
      <c r="F800" s="38"/>
      <c r="G800" s="39">
        <v>43861.438194444447</v>
      </c>
      <c r="H800" s="40">
        <v>43861</v>
      </c>
      <c r="I800" s="38"/>
      <c r="J800" s="38" t="s">
        <v>34</v>
      </c>
      <c r="K800" s="38" t="s">
        <v>6654</v>
      </c>
      <c r="L800" s="38" t="s">
        <v>5461</v>
      </c>
      <c r="M800" s="38"/>
      <c r="N800" s="38" t="s">
        <v>5477</v>
      </c>
      <c r="O800" s="38"/>
      <c r="P800" s="38"/>
      <c r="Q800" s="38"/>
      <c r="R800" s="38"/>
      <c r="S800" s="38"/>
      <c r="T800" s="39">
        <v>43861.523611111108</v>
      </c>
      <c r="U800" s="38"/>
      <c r="V800" s="38">
        <v>0</v>
      </c>
      <c r="W800" s="38"/>
      <c r="X800" s="38"/>
      <c r="Y800" s="38">
        <v>0</v>
      </c>
      <c r="Z800" s="38"/>
      <c r="AA800" s="38">
        <v>123</v>
      </c>
      <c r="AB800" s="38" t="s">
        <v>6539</v>
      </c>
      <c r="AC800" s="60" t="s">
        <v>5472</v>
      </c>
    </row>
    <row r="801" spans="1:29" ht="15.75" thickBot="1" x14ac:dyDescent="0.3">
      <c r="A801" s="57" t="s">
        <v>1706</v>
      </c>
      <c r="B801" s="35" t="s">
        <v>5473</v>
      </c>
      <c r="C801" s="35" t="s">
        <v>5468</v>
      </c>
      <c r="D801" s="35" t="s">
        <v>5916</v>
      </c>
      <c r="E801" s="35" t="s">
        <v>6080</v>
      </c>
      <c r="F801" s="35"/>
      <c r="G801" s="36">
        <v>43845.598611111112</v>
      </c>
      <c r="H801" s="37">
        <v>43846</v>
      </c>
      <c r="I801" s="35"/>
      <c r="J801" s="35" t="s">
        <v>34</v>
      </c>
      <c r="K801" s="35" t="s">
        <v>6655</v>
      </c>
      <c r="L801" s="35" t="s">
        <v>5461</v>
      </c>
      <c r="M801" s="35"/>
      <c r="N801" s="35" t="s">
        <v>5477</v>
      </c>
      <c r="O801" s="35"/>
      <c r="P801" s="35"/>
      <c r="Q801" s="35"/>
      <c r="R801" s="35"/>
      <c r="S801" s="35"/>
      <c r="T801" s="36">
        <v>43845.643055555556</v>
      </c>
      <c r="U801" s="35"/>
      <c r="V801" s="35">
        <v>0</v>
      </c>
      <c r="W801" s="35"/>
      <c r="X801" s="35"/>
      <c r="Y801" s="35">
        <v>0</v>
      </c>
      <c r="Z801" s="35"/>
      <c r="AA801" s="35">
        <v>64</v>
      </c>
      <c r="AB801" s="35" t="s">
        <v>6538</v>
      </c>
      <c r="AC801" s="59" t="s">
        <v>5472</v>
      </c>
    </row>
    <row r="802" spans="1:29" ht="15.75" thickBot="1" x14ac:dyDescent="0.3">
      <c r="A802" s="58" t="s">
        <v>3000</v>
      </c>
      <c r="B802" s="38" t="s">
        <v>5473</v>
      </c>
      <c r="C802" s="38" t="s">
        <v>5468</v>
      </c>
      <c r="D802" s="38" t="s">
        <v>5916</v>
      </c>
      <c r="E802" s="38" t="s">
        <v>6080</v>
      </c>
      <c r="F802" s="38"/>
      <c r="G802" s="39">
        <v>43852.543055555558</v>
      </c>
      <c r="H802" s="40">
        <v>43852</v>
      </c>
      <c r="I802" s="38"/>
      <c r="J802" s="38" t="s">
        <v>34</v>
      </c>
      <c r="K802" s="38" t="s">
        <v>6655</v>
      </c>
      <c r="L802" s="38" t="s">
        <v>5461</v>
      </c>
      <c r="M802" s="38"/>
      <c r="N802" s="38" t="s">
        <v>5477</v>
      </c>
      <c r="O802" s="38"/>
      <c r="P802" s="38"/>
      <c r="Q802" s="38"/>
      <c r="R802" s="38"/>
      <c r="S802" s="38"/>
      <c r="T802" s="39">
        <v>43852.581250000003</v>
      </c>
      <c r="U802" s="38"/>
      <c r="V802" s="38">
        <v>0</v>
      </c>
      <c r="W802" s="38"/>
      <c r="X802" s="38"/>
      <c r="Y802" s="38">
        <v>0</v>
      </c>
      <c r="Z802" s="38"/>
      <c r="AA802" s="38">
        <v>55</v>
      </c>
      <c r="AB802" s="38" t="s">
        <v>6580</v>
      </c>
      <c r="AC802" s="60" t="s">
        <v>5472</v>
      </c>
    </row>
    <row r="803" spans="1:29" ht="15.75" thickBot="1" x14ac:dyDescent="0.3">
      <c r="A803" s="57" t="s">
        <v>2223</v>
      </c>
      <c r="B803" s="35" t="s">
        <v>5473</v>
      </c>
      <c r="C803" s="35" t="s">
        <v>5468</v>
      </c>
      <c r="D803" s="35" t="s">
        <v>5916</v>
      </c>
      <c r="E803" s="35" t="s">
        <v>6656</v>
      </c>
      <c r="F803" s="35"/>
      <c r="G803" s="36">
        <v>43846.496527777781</v>
      </c>
      <c r="H803" s="37">
        <v>43847</v>
      </c>
      <c r="I803" s="35"/>
      <c r="J803" s="35" t="s">
        <v>34</v>
      </c>
      <c r="K803" s="35" t="s">
        <v>6657</v>
      </c>
      <c r="L803" s="35" t="s">
        <v>5461</v>
      </c>
      <c r="M803" s="35"/>
      <c r="N803" s="35" t="s">
        <v>5747</v>
      </c>
      <c r="O803" s="35"/>
      <c r="P803" s="35"/>
      <c r="Q803" s="35"/>
      <c r="R803" s="35"/>
      <c r="S803" s="35"/>
      <c r="T803" s="36">
        <v>43847.498611111114</v>
      </c>
      <c r="U803" s="35"/>
      <c r="V803" s="35">
        <v>0</v>
      </c>
      <c r="W803" s="35"/>
      <c r="X803" s="35"/>
      <c r="Y803" s="35">
        <v>0</v>
      </c>
      <c r="Z803" s="35"/>
      <c r="AA803" s="35">
        <v>1443</v>
      </c>
      <c r="AB803" s="35" t="s">
        <v>6658</v>
      </c>
      <c r="AC803" s="59" t="s">
        <v>5472</v>
      </c>
    </row>
    <row r="804" spans="1:29" ht="15.75" thickBot="1" x14ac:dyDescent="0.3">
      <c r="A804" s="58" t="s">
        <v>2784</v>
      </c>
      <c r="B804" s="38" t="s">
        <v>5473</v>
      </c>
      <c r="C804" s="38" t="s">
        <v>5468</v>
      </c>
      <c r="D804" s="38" t="s">
        <v>5916</v>
      </c>
      <c r="E804" s="38" t="s">
        <v>6656</v>
      </c>
      <c r="F804" s="38"/>
      <c r="G804" s="39">
        <v>43851.60833333333</v>
      </c>
      <c r="H804" s="40">
        <v>43851</v>
      </c>
      <c r="I804" s="38"/>
      <c r="J804" s="38" t="s">
        <v>34</v>
      </c>
      <c r="K804" s="38" t="s">
        <v>6657</v>
      </c>
      <c r="L804" s="38" t="s">
        <v>5461</v>
      </c>
      <c r="M804" s="38"/>
      <c r="N804" s="38" t="s">
        <v>5747</v>
      </c>
      <c r="O804" s="38"/>
      <c r="P804" s="38"/>
      <c r="Q804" s="38"/>
      <c r="R804" s="38"/>
      <c r="S804" s="38"/>
      <c r="T804" s="39">
        <v>43851.611111111109</v>
      </c>
      <c r="U804" s="38"/>
      <c r="V804" s="38">
        <v>0</v>
      </c>
      <c r="W804" s="38"/>
      <c r="X804" s="38"/>
      <c r="Y804" s="38">
        <v>0</v>
      </c>
      <c r="Z804" s="38"/>
      <c r="AA804" s="38">
        <v>4</v>
      </c>
      <c r="AB804" s="41">
        <v>925925925.92593002</v>
      </c>
      <c r="AC804" s="60" t="s">
        <v>5485</v>
      </c>
    </row>
    <row r="805" spans="1:29" ht="15.75" thickBot="1" x14ac:dyDescent="0.3">
      <c r="A805" s="57" t="s">
        <v>3371</v>
      </c>
      <c r="B805" s="35" t="s">
        <v>5473</v>
      </c>
      <c r="C805" s="35" t="s">
        <v>5468</v>
      </c>
      <c r="D805" s="35" t="s">
        <v>5916</v>
      </c>
      <c r="E805" s="35" t="s">
        <v>6656</v>
      </c>
      <c r="F805" s="35"/>
      <c r="G805" s="36">
        <v>43854.475694444445</v>
      </c>
      <c r="H805" s="37">
        <v>43854</v>
      </c>
      <c r="I805" s="35"/>
      <c r="J805" s="35" t="s">
        <v>34</v>
      </c>
      <c r="K805" s="35" t="s">
        <v>6657</v>
      </c>
      <c r="L805" s="35" t="s">
        <v>5461</v>
      </c>
      <c r="M805" s="35"/>
      <c r="N805" s="35" t="s">
        <v>5747</v>
      </c>
      <c r="O805" s="35"/>
      <c r="P805" s="35"/>
      <c r="Q805" s="35"/>
      <c r="R805" s="35"/>
      <c r="S805" s="35"/>
      <c r="T805" s="36">
        <v>43854.489583333336</v>
      </c>
      <c r="U805" s="35"/>
      <c r="V805" s="35">
        <v>0</v>
      </c>
      <c r="W805" s="35"/>
      <c r="X805" s="35"/>
      <c r="Y805" s="35">
        <v>0</v>
      </c>
      <c r="Z805" s="35"/>
      <c r="AA805" s="35">
        <v>20</v>
      </c>
      <c r="AB805" s="35" t="s">
        <v>5986</v>
      </c>
      <c r="AC805" s="59" t="s">
        <v>5485</v>
      </c>
    </row>
    <row r="806" spans="1:29" ht="15.75" thickBot="1" x14ac:dyDescent="0.3">
      <c r="A806" s="58" t="s">
        <v>563</v>
      </c>
      <c r="B806" s="38" t="s">
        <v>5473</v>
      </c>
      <c r="C806" s="38" t="s">
        <v>5468</v>
      </c>
      <c r="D806" s="38" t="s">
        <v>5916</v>
      </c>
      <c r="E806" s="38" t="s">
        <v>6659</v>
      </c>
      <c r="F806" s="38"/>
      <c r="G806" s="39">
        <v>43838.711111111108</v>
      </c>
      <c r="H806" s="40">
        <v>43839</v>
      </c>
      <c r="I806" s="38"/>
      <c r="J806" s="38" t="s">
        <v>34</v>
      </c>
      <c r="K806" s="38" t="s">
        <v>6660</v>
      </c>
      <c r="L806" s="38" t="s">
        <v>5461</v>
      </c>
      <c r="M806" s="38"/>
      <c r="N806" s="38" t="s">
        <v>5765</v>
      </c>
      <c r="O806" s="38"/>
      <c r="P806" s="38"/>
      <c r="Q806" s="38"/>
      <c r="R806" s="38"/>
      <c r="S806" s="38"/>
      <c r="T806" s="39">
        <v>43839.711111111108</v>
      </c>
      <c r="U806" s="38"/>
      <c r="V806" s="38">
        <v>0</v>
      </c>
      <c r="W806" s="38"/>
      <c r="X806" s="38">
        <v>1440</v>
      </c>
      <c r="Y806" s="38" t="s">
        <v>6404</v>
      </c>
      <c r="Z806" s="38" t="s">
        <v>5482</v>
      </c>
      <c r="AA806" s="38"/>
      <c r="AB806" s="38">
        <v>0</v>
      </c>
      <c r="AC806" s="60"/>
    </row>
    <row r="807" spans="1:29" ht="15.75" thickBot="1" x14ac:dyDescent="0.3">
      <c r="A807" s="57" t="s">
        <v>796</v>
      </c>
      <c r="B807" s="35" t="s">
        <v>5473</v>
      </c>
      <c r="C807" s="35" t="s">
        <v>5468</v>
      </c>
      <c r="D807" s="35" t="s">
        <v>5916</v>
      </c>
      <c r="E807" s="35" t="s">
        <v>6661</v>
      </c>
      <c r="F807" s="35"/>
      <c r="G807" s="36">
        <v>43840.683333333334</v>
      </c>
      <c r="H807" s="37">
        <v>43843</v>
      </c>
      <c r="I807" s="35"/>
      <c r="J807" s="35" t="s">
        <v>34</v>
      </c>
      <c r="K807" s="35" t="s">
        <v>6662</v>
      </c>
      <c r="L807" s="35" t="s">
        <v>5461</v>
      </c>
      <c r="M807" s="35"/>
      <c r="N807" s="35" t="s">
        <v>5477</v>
      </c>
      <c r="O807" s="35"/>
      <c r="P807" s="35"/>
      <c r="Q807" s="35"/>
      <c r="R807" s="35"/>
      <c r="S807" s="35"/>
      <c r="T807" s="36">
        <v>43840.768055555556</v>
      </c>
      <c r="U807" s="35"/>
      <c r="V807" s="35">
        <v>0</v>
      </c>
      <c r="W807" s="35"/>
      <c r="X807" s="35"/>
      <c r="Y807" s="35">
        <v>0</v>
      </c>
      <c r="Z807" s="35"/>
      <c r="AA807" s="35">
        <v>122</v>
      </c>
      <c r="AB807" s="35" t="s">
        <v>6663</v>
      </c>
      <c r="AC807" s="59" t="s">
        <v>5472</v>
      </c>
    </row>
    <row r="808" spans="1:29" ht="15.75" thickBot="1" x14ac:dyDescent="0.3">
      <c r="A808" s="58" t="s">
        <v>3626</v>
      </c>
      <c r="B808" s="38" t="s">
        <v>5473</v>
      </c>
      <c r="C808" s="38" t="s">
        <v>5468</v>
      </c>
      <c r="D808" s="38" t="s">
        <v>5916</v>
      </c>
      <c r="E808" s="38" t="s">
        <v>6661</v>
      </c>
      <c r="F808" s="38"/>
      <c r="G808" s="39">
        <v>43857.636805555558</v>
      </c>
      <c r="H808" s="40">
        <v>43858</v>
      </c>
      <c r="I808" s="38"/>
      <c r="J808" s="38" t="s">
        <v>34</v>
      </c>
      <c r="K808" s="38" t="s">
        <v>6662</v>
      </c>
      <c r="L808" s="38" t="s">
        <v>5461</v>
      </c>
      <c r="M808" s="38"/>
      <c r="N808" s="38" t="s">
        <v>5477</v>
      </c>
      <c r="O808" s="38"/>
      <c r="P808" s="38"/>
      <c r="Q808" s="38"/>
      <c r="R808" s="38"/>
      <c r="S808" s="38"/>
      <c r="T808" s="39">
        <v>43858.334722222222</v>
      </c>
      <c r="U808" s="38"/>
      <c r="V808" s="38">
        <v>0</v>
      </c>
      <c r="W808" s="38"/>
      <c r="X808" s="38"/>
      <c r="Y808" s="38">
        <v>0</v>
      </c>
      <c r="Z808" s="38"/>
      <c r="AA808" s="38">
        <v>1005</v>
      </c>
      <c r="AB808" s="38" t="s">
        <v>6664</v>
      </c>
      <c r="AC808" s="60" t="s">
        <v>5472</v>
      </c>
    </row>
    <row r="809" spans="1:29" ht="15.75" thickBot="1" x14ac:dyDescent="0.3">
      <c r="A809" s="57" t="s">
        <v>6665</v>
      </c>
      <c r="B809" s="35" t="s">
        <v>5473</v>
      </c>
      <c r="C809" s="35" t="s">
        <v>5468</v>
      </c>
      <c r="D809" s="35" t="s">
        <v>5916</v>
      </c>
      <c r="E809" s="35" t="s">
        <v>6661</v>
      </c>
      <c r="F809" s="35"/>
      <c r="G809" s="36">
        <v>43861.384027777778</v>
      </c>
      <c r="H809" s="37">
        <v>43861</v>
      </c>
      <c r="I809" s="35"/>
      <c r="J809" s="35" t="s">
        <v>34</v>
      </c>
      <c r="K809" s="35" t="s">
        <v>6662</v>
      </c>
      <c r="L809" s="35" t="s">
        <v>5461</v>
      </c>
      <c r="M809" s="35"/>
      <c r="N809" s="35" t="s">
        <v>5477</v>
      </c>
      <c r="O809" s="35"/>
      <c r="P809" s="35"/>
      <c r="Q809" s="35"/>
      <c r="R809" s="35"/>
      <c r="S809" s="35"/>
      <c r="T809" s="36">
        <v>43861.386805555558</v>
      </c>
      <c r="U809" s="35"/>
      <c r="V809" s="35">
        <v>0</v>
      </c>
      <c r="W809" s="35"/>
      <c r="X809" s="35"/>
      <c r="Y809" s="35">
        <v>0</v>
      </c>
      <c r="Z809" s="35"/>
      <c r="AA809" s="35">
        <v>4</v>
      </c>
      <c r="AB809" s="43">
        <v>925925925.92593002</v>
      </c>
      <c r="AC809" s="59" t="s">
        <v>5472</v>
      </c>
    </row>
    <row r="810" spans="1:29" ht="15.75" thickBot="1" x14ac:dyDescent="0.3">
      <c r="A810" s="58" t="s">
        <v>847</v>
      </c>
      <c r="B810" s="38" t="s">
        <v>5473</v>
      </c>
      <c r="C810" s="38" t="s">
        <v>5468</v>
      </c>
      <c r="D810" s="38" t="s">
        <v>5916</v>
      </c>
      <c r="E810" s="38" t="s">
        <v>6666</v>
      </c>
      <c r="F810" s="38"/>
      <c r="G810" s="39">
        <v>43843.382638888892</v>
      </c>
      <c r="H810" s="40">
        <v>43843</v>
      </c>
      <c r="I810" s="38"/>
      <c r="J810" s="38" t="s">
        <v>34</v>
      </c>
      <c r="K810" s="38" t="s">
        <v>6667</v>
      </c>
      <c r="L810" s="38" t="s">
        <v>5461</v>
      </c>
      <c r="M810" s="38"/>
      <c r="N810" s="38" t="s">
        <v>5477</v>
      </c>
      <c r="O810" s="38"/>
      <c r="P810" s="38"/>
      <c r="Q810" s="38"/>
      <c r="R810" s="38"/>
      <c r="S810" s="38"/>
      <c r="T810" s="39">
        <v>43843.38958333333</v>
      </c>
      <c r="U810" s="38"/>
      <c r="V810" s="38">
        <v>0</v>
      </c>
      <c r="W810" s="38"/>
      <c r="X810" s="38"/>
      <c r="Y810" s="38">
        <v>0</v>
      </c>
      <c r="Z810" s="38"/>
      <c r="AA810" s="38">
        <v>10</v>
      </c>
      <c r="AB810" s="38" t="s">
        <v>5572</v>
      </c>
      <c r="AC810" s="60" t="s">
        <v>5472</v>
      </c>
    </row>
    <row r="811" spans="1:29" ht="15.75" thickBot="1" x14ac:dyDescent="0.3">
      <c r="A811" s="57" t="s">
        <v>2575</v>
      </c>
      <c r="B811" s="35" t="s">
        <v>5473</v>
      </c>
      <c r="C811" s="35" t="s">
        <v>5468</v>
      </c>
      <c r="D811" s="35" t="s">
        <v>5916</v>
      </c>
      <c r="E811" s="35" t="s">
        <v>6666</v>
      </c>
      <c r="F811" s="35"/>
      <c r="G811" s="36">
        <v>43850.605555555558</v>
      </c>
      <c r="H811" s="37">
        <v>43850</v>
      </c>
      <c r="I811" s="35"/>
      <c r="J811" s="35" t="s">
        <v>34</v>
      </c>
      <c r="K811" s="35" t="s">
        <v>6667</v>
      </c>
      <c r="L811" s="35" t="s">
        <v>5461</v>
      </c>
      <c r="M811" s="35"/>
      <c r="N811" s="35" t="s">
        <v>5477</v>
      </c>
      <c r="O811" s="35"/>
      <c r="P811" s="35"/>
      <c r="Q811" s="35"/>
      <c r="R811" s="35"/>
      <c r="S811" s="35"/>
      <c r="T811" s="36">
        <v>43850.605555555558</v>
      </c>
      <c r="U811" s="35"/>
      <c r="V811" s="35">
        <v>0</v>
      </c>
      <c r="W811" s="35"/>
      <c r="X811" s="35">
        <v>0</v>
      </c>
      <c r="Y811" s="35">
        <v>0</v>
      </c>
      <c r="Z811" s="35" t="s">
        <v>5556</v>
      </c>
      <c r="AA811" s="35"/>
      <c r="AB811" s="35">
        <v>0</v>
      </c>
      <c r="AC811" s="59"/>
    </row>
    <row r="812" spans="1:29" ht="15.75" thickBot="1" x14ac:dyDescent="0.3">
      <c r="A812" s="58" t="s">
        <v>3180</v>
      </c>
      <c r="B812" s="38" t="s">
        <v>5473</v>
      </c>
      <c r="C812" s="38" t="s">
        <v>5468</v>
      </c>
      <c r="D812" s="38" t="s">
        <v>5916</v>
      </c>
      <c r="E812" s="38" t="s">
        <v>6666</v>
      </c>
      <c r="F812" s="38"/>
      <c r="G812" s="39">
        <v>43853.479166666664</v>
      </c>
      <c r="H812" s="40">
        <v>43853</v>
      </c>
      <c r="I812" s="38"/>
      <c r="J812" s="38" t="s">
        <v>34</v>
      </c>
      <c r="K812" s="38" t="s">
        <v>6667</v>
      </c>
      <c r="L812" s="38" t="s">
        <v>5461</v>
      </c>
      <c r="M812" s="38"/>
      <c r="N812" s="38" t="s">
        <v>5477</v>
      </c>
      <c r="O812" s="38"/>
      <c r="P812" s="38"/>
      <c r="Q812" s="38"/>
      <c r="R812" s="38"/>
      <c r="S812" s="38"/>
      <c r="T812" s="39">
        <v>43853.521527777775</v>
      </c>
      <c r="U812" s="38"/>
      <c r="V812" s="38">
        <v>0</v>
      </c>
      <c r="W812" s="38"/>
      <c r="X812" s="38">
        <v>56</v>
      </c>
      <c r="Y812" s="38" t="s">
        <v>6494</v>
      </c>
      <c r="Z812" s="38" t="s">
        <v>5573</v>
      </c>
      <c r="AA812" s="38">
        <v>5</v>
      </c>
      <c r="AB812" s="38" t="s">
        <v>5566</v>
      </c>
      <c r="AC812" s="60" t="s">
        <v>5485</v>
      </c>
    </row>
    <row r="813" spans="1:29" ht="15.75" thickBot="1" x14ac:dyDescent="0.3">
      <c r="A813" s="57" t="s">
        <v>6668</v>
      </c>
      <c r="B813" s="35" t="s">
        <v>5473</v>
      </c>
      <c r="C813" s="35" t="s">
        <v>5468</v>
      </c>
      <c r="D813" s="35" t="s">
        <v>5916</v>
      </c>
      <c r="E813" s="35" t="s">
        <v>6666</v>
      </c>
      <c r="F813" s="35"/>
      <c r="G813" s="36">
        <v>43861.369444444441</v>
      </c>
      <c r="H813" s="37">
        <v>43861</v>
      </c>
      <c r="I813" s="35"/>
      <c r="J813" s="35" t="s">
        <v>34</v>
      </c>
      <c r="K813" s="35" t="s">
        <v>6667</v>
      </c>
      <c r="L813" s="35" t="s">
        <v>5461</v>
      </c>
      <c r="M813" s="35"/>
      <c r="N813" s="35" t="s">
        <v>5477</v>
      </c>
      <c r="O813" s="35"/>
      <c r="P813" s="35"/>
      <c r="Q813" s="35"/>
      <c r="R813" s="35"/>
      <c r="S813" s="35"/>
      <c r="T813" s="36">
        <v>43861.388194444444</v>
      </c>
      <c r="U813" s="35"/>
      <c r="V813" s="35">
        <v>0</v>
      </c>
      <c r="W813" s="35"/>
      <c r="X813" s="35"/>
      <c r="Y813" s="35">
        <v>0</v>
      </c>
      <c r="Z813" s="35"/>
      <c r="AA813" s="35">
        <v>27</v>
      </c>
      <c r="AB813" s="35" t="s">
        <v>5614</v>
      </c>
      <c r="AC813" s="59" t="s">
        <v>5472</v>
      </c>
    </row>
    <row r="814" spans="1:29" ht="15.75" thickBot="1" x14ac:dyDescent="0.3">
      <c r="A814" s="58" t="s">
        <v>1745</v>
      </c>
      <c r="B814" s="38" t="s">
        <v>5473</v>
      </c>
      <c r="C814" s="38" t="s">
        <v>5468</v>
      </c>
      <c r="D814" s="38" t="s">
        <v>5916</v>
      </c>
      <c r="E814" s="38" t="s">
        <v>6669</v>
      </c>
      <c r="F814" s="38"/>
      <c r="G814" s="39">
        <v>43845.598611111112</v>
      </c>
      <c r="H814" s="40">
        <v>43846</v>
      </c>
      <c r="I814" s="38"/>
      <c r="J814" s="38" t="s">
        <v>34</v>
      </c>
      <c r="K814" s="38" t="s">
        <v>6670</v>
      </c>
      <c r="L814" s="38" t="s">
        <v>5461</v>
      </c>
      <c r="M814" s="38"/>
      <c r="N814" s="38" t="s">
        <v>5477</v>
      </c>
      <c r="O814" s="38"/>
      <c r="P814" s="38"/>
      <c r="Q814" s="38"/>
      <c r="R814" s="38"/>
      <c r="S814" s="38"/>
      <c r="T814" s="39">
        <v>43846.332638888889</v>
      </c>
      <c r="U814" s="38"/>
      <c r="V814" s="38">
        <v>0</v>
      </c>
      <c r="W814" s="38"/>
      <c r="X814" s="38"/>
      <c r="Y814" s="38">
        <v>0</v>
      </c>
      <c r="Z814" s="38"/>
      <c r="AA814" s="38">
        <v>1057</v>
      </c>
      <c r="AB814" s="38" t="s">
        <v>5486</v>
      </c>
      <c r="AC814" s="60" t="s">
        <v>5472</v>
      </c>
    </row>
    <row r="815" spans="1:29" ht="15.75" thickBot="1" x14ac:dyDescent="0.3">
      <c r="A815" s="57" t="s">
        <v>3020</v>
      </c>
      <c r="B815" s="35" t="s">
        <v>5473</v>
      </c>
      <c r="C815" s="35" t="s">
        <v>5468</v>
      </c>
      <c r="D815" s="35" t="s">
        <v>5916</v>
      </c>
      <c r="E815" s="35" t="s">
        <v>6669</v>
      </c>
      <c r="F815" s="35"/>
      <c r="G815" s="36">
        <v>43852.543749999997</v>
      </c>
      <c r="H815" s="37">
        <v>43852</v>
      </c>
      <c r="I815" s="35"/>
      <c r="J815" s="35" t="s">
        <v>34</v>
      </c>
      <c r="K815" s="35" t="s">
        <v>6670</v>
      </c>
      <c r="L815" s="35" t="s">
        <v>5461</v>
      </c>
      <c r="M815" s="35"/>
      <c r="N815" s="35" t="s">
        <v>5477</v>
      </c>
      <c r="O815" s="35"/>
      <c r="P815" s="35"/>
      <c r="Q815" s="35"/>
      <c r="R815" s="35"/>
      <c r="S815" s="35"/>
      <c r="T815" s="36">
        <v>43852.565972222219</v>
      </c>
      <c r="U815" s="35"/>
      <c r="V815" s="35">
        <v>0</v>
      </c>
      <c r="W815" s="35"/>
      <c r="X815" s="35"/>
      <c r="Y815" s="35">
        <v>0</v>
      </c>
      <c r="Z815" s="35"/>
      <c r="AA815" s="35">
        <v>32</v>
      </c>
      <c r="AB815" s="35" t="s">
        <v>5873</v>
      </c>
      <c r="AC815" s="59" t="s">
        <v>5472</v>
      </c>
    </row>
    <row r="816" spans="1:29" ht="15.75" thickBot="1" x14ac:dyDescent="0.3">
      <c r="A816" s="58" t="s">
        <v>1724</v>
      </c>
      <c r="B816" s="38" t="s">
        <v>5473</v>
      </c>
      <c r="C816" s="38" t="s">
        <v>5468</v>
      </c>
      <c r="D816" s="38" t="s">
        <v>5916</v>
      </c>
      <c r="E816" s="38" t="s">
        <v>6671</v>
      </c>
      <c r="F816" s="38"/>
      <c r="G816" s="39">
        <v>43845.697916666664</v>
      </c>
      <c r="H816" s="40">
        <v>43846</v>
      </c>
      <c r="I816" s="38"/>
      <c r="J816" s="38" t="s">
        <v>34</v>
      </c>
      <c r="K816" s="38" t="s">
        <v>6672</v>
      </c>
      <c r="L816" s="38" t="s">
        <v>5461</v>
      </c>
      <c r="M816" s="38"/>
      <c r="N816" s="38" t="s">
        <v>5477</v>
      </c>
      <c r="O816" s="38"/>
      <c r="P816" s="38"/>
      <c r="Q816" s="38"/>
      <c r="R816" s="38"/>
      <c r="S816" s="38"/>
      <c r="T816" s="39">
        <v>43846.316666666666</v>
      </c>
      <c r="U816" s="38"/>
      <c r="V816" s="38">
        <v>0</v>
      </c>
      <c r="W816" s="38"/>
      <c r="X816" s="38">
        <v>891</v>
      </c>
      <c r="Y816" s="38" t="s">
        <v>6673</v>
      </c>
      <c r="Z816" s="38" t="s">
        <v>5482</v>
      </c>
      <c r="AA816" s="38"/>
      <c r="AB816" s="38">
        <v>0</v>
      </c>
      <c r="AC816" s="60"/>
    </row>
    <row r="817" spans="1:29" ht="15.75" thickBot="1" x14ac:dyDescent="0.3">
      <c r="A817" s="57" t="s">
        <v>3069</v>
      </c>
      <c r="B817" s="35" t="s">
        <v>5473</v>
      </c>
      <c r="C817" s="35" t="s">
        <v>5468</v>
      </c>
      <c r="D817" s="35" t="s">
        <v>5916</v>
      </c>
      <c r="E817" s="35" t="s">
        <v>6671</v>
      </c>
      <c r="F817" s="35"/>
      <c r="G817" s="36">
        <v>43852.67083333333</v>
      </c>
      <c r="H817" s="37">
        <v>43853</v>
      </c>
      <c r="I817" s="35"/>
      <c r="J817" s="35" t="s">
        <v>34</v>
      </c>
      <c r="K817" s="35" t="s">
        <v>6672</v>
      </c>
      <c r="L817" s="35" t="s">
        <v>5461</v>
      </c>
      <c r="M817" s="35"/>
      <c r="N817" s="35" t="s">
        <v>5477</v>
      </c>
      <c r="O817" s="35"/>
      <c r="P817" s="35"/>
      <c r="Q817" s="35"/>
      <c r="R817" s="35"/>
      <c r="S817" s="35"/>
      <c r="T817" s="36">
        <v>43853.31527777778</v>
      </c>
      <c r="U817" s="35"/>
      <c r="V817" s="35">
        <v>0</v>
      </c>
      <c r="W817" s="35"/>
      <c r="X817" s="35">
        <v>928</v>
      </c>
      <c r="Y817" s="35" t="s">
        <v>5935</v>
      </c>
      <c r="Z817" s="35" t="s">
        <v>5467</v>
      </c>
      <c r="AA817" s="35"/>
      <c r="AB817" s="35">
        <v>0</v>
      </c>
      <c r="AC817" s="59"/>
    </row>
    <row r="818" spans="1:29" ht="15.75" thickBot="1" x14ac:dyDescent="0.3">
      <c r="A818" s="58" t="s">
        <v>1002</v>
      </c>
      <c r="B818" s="38" t="s">
        <v>5473</v>
      </c>
      <c r="C818" s="38" t="s">
        <v>5468</v>
      </c>
      <c r="D818" s="38" t="s">
        <v>5916</v>
      </c>
      <c r="E818" s="38" t="s">
        <v>6674</v>
      </c>
      <c r="F818" s="38"/>
      <c r="G818" s="39">
        <v>43844.34652777778</v>
      </c>
      <c r="H818" s="40">
        <v>43844</v>
      </c>
      <c r="I818" s="38"/>
      <c r="J818" s="38" t="s">
        <v>34</v>
      </c>
      <c r="K818" s="38" t="s">
        <v>6675</v>
      </c>
      <c r="L818" s="38" t="s">
        <v>5461</v>
      </c>
      <c r="M818" s="38"/>
      <c r="N818" s="38" t="s">
        <v>5765</v>
      </c>
      <c r="O818" s="38"/>
      <c r="P818" s="38"/>
      <c r="Q818" s="38"/>
      <c r="R818" s="38"/>
      <c r="S818" s="38"/>
      <c r="T818" s="39">
        <v>43844.349305555559</v>
      </c>
      <c r="U818" s="38"/>
      <c r="V818" s="38">
        <v>0</v>
      </c>
      <c r="W818" s="38"/>
      <c r="X818" s="38">
        <v>4</v>
      </c>
      <c r="Y818" s="41">
        <v>925925925.92593002</v>
      </c>
      <c r="Z818" s="38" t="s">
        <v>5482</v>
      </c>
      <c r="AA818" s="38"/>
      <c r="AB818" s="38">
        <v>0</v>
      </c>
      <c r="AC818" s="60"/>
    </row>
    <row r="819" spans="1:29" ht="15.75" thickBot="1" x14ac:dyDescent="0.3">
      <c r="A819" s="57" t="s">
        <v>3086</v>
      </c>
      <c r="B819" s="35" t="s">
        <v>5473</v>
      </c>
      <c r="C819" s="35" t="s">
        <v>5468</v>
      </c>
      <c r="D819" s="35" t="s">
        <v>5916</v>
      </c>
      <c r="E819" s="35" t="s">
        <v>6674</v>
      </c>
      <c r="F819" s="35"/>
      <c r="G819" s="36">
        <v>43853.368750000001</v>
      </c>
      <c r="H819" s="37">
        <v>43853</v>
      </c>
      <c r="I819" s="35"/>
      <c r="J819" s="35" t="s">
        <v>34</v>
      </c>
      <c r="K819" s="35" t="s">
        <v>6675</v>
      </c>
      <c r="L819" s="35" t="s">
        <v>5461</v>
      </c>
      <c r="M819" s="35"/>
      <c r="N819" s="35" t="s">
        <v>5765</v>
      </c>
      <c r="O819" s="35"/>
      <c r="P819" s="35"/>
      <c r="Q819" s="35"/>
      <c r="R819" s="35"/>
      <c r="S819" s="35"/>
      <c r="T819" s="36">
        <v>43853.489583333336</v>
      </c>
      <c r="U819" s="35"/>
      <c r="V819" s="35">
        <v>0</v>
      </c>
      <c r="W819" s="35"/>
      <c r="X819" s="35"/>
      <c r="Y819" s="35">
        <v>0</v>
      </c>
      <c r="Z819" s="35"/>
      <c r="AA819" s="35">
        <v>174</v>
      </c>
      <c r="AB819" s="35" t="s">
        <v>6676</v>
      </c>
      <c r="AC819" s="59" t="s">
        <v>5472</v>
      </c>
    </row>
    <row r="820" spans="1:29" ht="15.75" thickBot="1" x14ac:dyDescent="0.3">
      <c r="A820" s="58" t="s">
        <v>3341</v>
      </c>
      <c r="B820" s="38" t="s">
        <v>5473</v>
      </c>
      <c r="C820" s="38" t="s">
        <v>5468</v>
      </c>
      <c r="D820" s="38" t="s">
        <v>5916</v>
      </c>
      <c r="E820" s="38" t="s">
        <v>6674</v>
      </c>
      <c r="F820" s="38"/>
      <c r="G820" s="39">
        <v>43854.386111111111</v>
      </c>
      <c r="H820" s="40">
        <v>43854</v>
      </c>
      <c r="I820" s="38"/>
      <c r="J820" s="38" t="s">
        <v>34</v>
      </c>
      <c r="K820" s="38" t="s">
        <v>6675</v>
      </c>
      <c r="L820" s="38" t="s">
        <v>5461</v>
      </c>
      <c r="M820" s="38"/>
      <c r="N820" s="38" t="s">
        <v>5765</v>
      </c>
      <c r="O820" s="38"/>
      <c r="P820" s="38"/>
      <c r="Q820" s="38"/>
      <c r="R820" s="38"/>
      <c r="S820" s="38"/>
      <c r="T820" s="39">
        <v>43854.570138888892</v>
      </c>
      <c r="U820" s="38"/>
      <c r="V820" s="38">
        <v>0</v>
      </c>
      <c r="W820" s="38"/>
      <c r="X820" s="38"/>
      <c r="Y820" s="38">
        <v>0</v>
      </c>
      <c r="Z820" s="38"/>
      <c r="AA820" s="38">
        <v>265</v>
      </c>
      <c r="AB820" s="38" t="s">
        <v>6677</v>
      </c>
      <c r="AC820" s="60" t="s">
        <v>5472</v>
      </c>
    </row>
    <row r="821" spans="1:29" ht="15.75" thickBot="1" x14ac:dyDescent="0.3">
      <c r="A821" s="57" t="s">
        <v>3905</v>
      </c>
      <c r="B821" s="35" t="s">
        <v>5473</v>
      </c>
      <c r="C821" s="35" t="s">
        <v>5468</v>
      </c>
      <c r="D821" s="35" t="s">
        <v>5916</v>
      </c>
      <c r="E821" s="35" t="s">
        <v>6674</v>
      </c>
      <c r="F821" s="35"/>
      <c r="G821" s="36">
        <v>43859.38958333333</v>
      </c>
      <c r="H821" s="37">
        <v>43859</v>
      </c>
      <c r="I821" s="35"/>
      <c r="J821" s="35" t="s">
        <v>34</v>
      </c>
      <c r="K821" s="35" t="s">
        <v>6675</v>
      </c>
      <c r="L821" s="35" t="s">
        <v>5461</v>
      </c>
      <c r="M821" s="35"/>
      <c r="N821" s="35" t="s">
        <v>5765</v>
      </c>
      <c r="O821" s="35"/>
      <c r="P821" s="35"/>
      <c r="Q821" s="35"/>
      <c r="R821" s="35"/>
      <c r="S821" s="35"/>
      <c r="T821" s="36">
        <v>43859.420138888891</v>
      </c>
      <c r="U821" s="35"/>
      <c r="V821" s="35">
        <v>0</v>
      </c>
      <c r="W821" s="35"/>
      <c r="X821" s="35"/>
      <c r="Y821" s="35">
        <v>0</v>
      </c>
      <c r="Z821" s="35"/>
      <c r="AA821" s="35">
        <v>44</v>
      </c>
      <c r="AB821" s="35" t="s">
        <v>5483</v>
      </c>
      <c r="AC821" s="59" t="s">
        <v>5472</v>
      </c>
    </row>
    <row r="822" spans="1:29" ht="15.75" thickBot="1" x14ac:dyDescent="0.3">
      <c r="A822" s="58" t="s">
        <v>1105</v>
      </c>
      <c r="B822" s="38" t="s">
        <v>5473</v>
      </c>
      <c r="C822" s="38" t="s">
        <v>5468</v>
      </c>
      <c r="D822" s="38" t="s">
        <v>5916</v>
      </c>
      <c r="E822" s="38" t="s">
        <v>6678</v>
      </c>
      <c r="F822" s="38"/>
      <c r="G822" s="39">
        <v>43844.349305555559</v>
      </c>
      <c r="H822" s="40">
        <v>43845</v>
      </c>
      <c r="I822" s="38"/>
      <c r="J822" s="38" t="s">
        <v>34</v>
      </c>
      <c r="K822" s="38" t="s">
        <v>6679</v>
      </c>
      <c r="L822" s="38" t="s">
        <v>5461</v>
      </c>
      <c r="M822" s="38"/>
      <c r="N822" s="38" t="s">
        <v>5765</v>
      </c>
      <c r="O822" s="38"/>
      <c r="P822" s="38"/>
      <c r="Q822" s="38"/>
      <c r="R822" s="38"/>
      <c r="S822" s="38"/>
      <c r="T822" s="39">
        <v>43844.352083333331</v>
      </c>
      <c r="U822" s="38"/>
      <c r="V822" s="38">
        <v>0</v>
      </c>
      <c r="W822" s="38"/>
      <c r="X822" s="38">
        <v>4</v>
      </c>
      <c r="Y822" s="41">
        <v>925925925.92593002</v>
      </c>
      <c r="Z822" s="38" t="s">
        <v>5482</v>
      </c>
      <c r="AA822" s="38"/>
      <c r="AB822" s="38">
        <v>0</v>
      </c>
      <c r="AC822" s="60"/>
    </row>
    <row r="823" spans="1:29" ht="15.75" thickBot="1" x14ac:dyDescent="0.3">
      <c r="A823" s="57" t="s">
        <v>3117</v>
      </c>
      <c r="B823" s="35" t="s">
        <v>5473</v>
      </c>
      <c r="C823" s="35" t="s">
        <v>5468</v>
      </c>
      <c r="D823" s="35" t="s">
        <v>5916</v>
      </c>
      <c r="E823" s="35" t="s">
        <v>6678</v>
      </c>
      <c r="F823" s="35"/>
      <c r="G823" s="36">
        <v>43853.369444444441</v>
      </c>
      <c r="H823" s="37">
        <v>43854</v>
      </c>
      <c r="I823" s="35"/>
      <c r="J823" s="35" t="s">
        <v>34</v>
      </c>
      <c r="K823" s="35" t="s">
        <v>6679</v>
      </c>
      <c r="L823" s="35" t="s">
        <v>5461</v>
      </c>
      <c r="M823" s="35"/>
      <c r="N823" s="35" t="s">
        <v>5765</v>
      </c>
      <c r="O823" s="35"/>
      <c r="P823" s="35"/>
      <c r="Q823" s="35"/>
      <c r="R823" s="35"/>
      <c r="S823" s="35"/>
      <c r="T823" s="36">
        <v>43853.588194444441</v>
      </c>
      <c r="U823" s="35"/>
      <c r="V823" s="35">
        <v>0</v>
      </c>
      <c r="W823" s="35"/>
      <c r="X823" s="35"/>
      <c r="Y823" s="35">
        <v>0</v>
      </c>
      <c r="Z823" s="35"/>
      <c r="AA823" s="35">
        <v>315</v>
      </c>
      <c r="AB823" s="35" t="s">
        <v>6680</v>
      </c>
      <c r="AC823" s="59" t="s">
        <v>5472</v>
      </c>
    </row>
    <row r="824" spans="1:29" ht="15.75" thickBot="1" x14ac:dyDescent="0.3">
      <c r="A824" s="58" t="s">
        <v>385</v>
      </c>
      <c r="B824" s="38" t="s">
        <v>5473</v>
      </c>
      <c r="C824" s="38" t="s">
        <v>5468</v>
      </c>
      <c r="D824" s="38" t="s">
        <v>5916</v>
      </c>
      <c r="E824" s="38" t="s">
        <v>6681</v>
      </c>
      <c r="F824" s="38"/>
      <c r="G824" s="39">
        <v>43837.508333333331</v>
      </c>
      <c r="H824" s="40">
        <v>43840</v>
      </c>
      <c r="I824" s="38"/>
      <c r="J824" s="38" t="s">
        <v>34</v>
      </c>
      <c r="K824" s="38" t="s">
        <v>6682</v>
      </c>
      <c r="L824" s="38" t="s">
        <v>5461</v>
      </c>
      <c r="M824" s="38"/>
      <c r="N824" s="38" t="s">
        <v>5789</v>
      </c>
      <c r="O824" s="38"/>
      <c r="P824" s="38"/>
      <c r="Q824" s="38"/>
      <c r="R824" s="38"/>
      <c r="S824" s="38"/>
      <c r="T824" s="39">
        <v>43839.441666666666</v>
      </c>
      <c r="U824" s="38"/>
      <c r="V824" s="38">
        <v>0</v>
      </c>
      <c r="W824" s="38"/>
      <c r="X824" s="38">
        <v>2784</v>
      </c>
      <c r="Y824" s="38" t="s">
        <v>6683</v>
      </c>
      <c r="Z824" s="38" t="s">
        <v>5482</v>
      </c>
      <c r="AA824" s="38"/>
      <c r="AB824" s="38">
        <v>0</v>
      </c>
      <c r="AC824" s="60"/>
    </row>
    <row r="825" spans="1:29" ht="15.75" thickBot="1" x14ac:dyDescent="0.3">
      <c r="A825" s="57" t="s">
        <v>1114</v>
      </c>
      <c r="B825" s="35" t="s">
        <v>5473</v>
      </c>
      <c r="C825" s="35" t="s">
        <v>5468</v>
      </c>
      <c r="D825" s="35" t="s">
        <v>5916</v>
      </c>
      <c r="E825" s="35" t="s">
        <v>6681</v>
      </c>
      <c r="F825" s="35"/>
      <c r="G825" s="36">
        <v>43844.368750000001</v>
      </c>
      <c r="H825" s="37">
        <v>43845</v>
      </c>
      <c r="I825" s="35"/>
      <c r="J825" s="35" t="s">
        <v>34</v>
      </c>
      <c r="K825" s="35" t="s">
        <v>6682</v>
      </c>
      <c r="L825" s="35" t="s">
        <v>5461</v>
      </c>
      <c r="M825" s="35"/>
      <c r="N825" s="35" t="s">
        <v>5789</v>
      </c>
      <c r="O825" s="35"/>
      <c r="P825" s="35"/>
      <c r="Q825" s="35"/>
      <c r="R825" s="35"/>
      <c r="S825" s="35"/>
      <c r="T825" s="36">
        <v>43845.548611111109</v>
      </c>
      <c r="U825" s="35"/>
      <c r="V825" s="35">
        <v>0</v>
      </c>
      <c r="W825" s="35"/>
      <c r="X825" s="35"/>
      <c r="Y825" s="35">
        <v>0</v>
      </c>
      <c r="Z825" s="35"/>
      <c r="AA825" s="35">
        <v>1699</v>
      </c>
      <c r="AB825" s="35" t="s">
        <v>6684</v>
      </c>
      <c r="AC825" s="59" t="s">
        <v>5472</v>
      </c>
    </row>
    <row r="826" spans="1:29" ht="15.75" thickBot="1" x14ac:dyDescent="0.3">
      <c r="A826" s="58" t="s">
        <v>3135</v>
      </c>
      <c r="B826" s="38" t="s">
        <v>5473</v>
      </c>
      <c r="C826" s="38" t="s">
        <v>5468</v>
      </c>
      <c r="D826" s="38" t="s">
        <v>5916</v>
      </c>
      <c r="E826" s="38" t="s">
        <v>6681</v>
      </c>
      <c r="F826" s="38"/>
      <c r="G826" s="39">
        <v>43853.388194444444</v>
      </c>
      <c r="H826" s="40">
        <v>43853</v>
      </c>
      <c r="I826" s="38"/>
      <c r="J826" s="38" t="s">
        <v>34</v>
      </c>
      <c r="K826" s="38" t="s">
        <v>6682</v>
      </c>
      <c r="L826" s="38" t="s">
        <v>5461</v>
      </c>
      <c r="M826" s="38"/>
      <c r="N826" s="38" t="s">
        <v>5789</v>
      </c>
      <c r="O826" s="38"/>
      <c r="P826" s="38"/>
      <c r="Q826" s="38"/>
      <c r="R826" s="38"/>
      <c r="S826" s="38"/>
      <c r="T826" s="39">
        <v>43853.388888888891</v>
      </c>
      <c r="U826" s="38"/>
      <c r="V826" s="38">
        <v>0</v>
      </c>
      <c r="W826" s="38"/>
      <c r="X826" s="38"/>
      <c r="Y826" s="38">
        <v>0</v>
      </c>
      <c r="Z826" s="38"/>
      <c r="AA826" s="38">
        <v>1</v>
      </c>
      <c r="AB826" s="41">
        <v>231481481.48148</v>
      </c>
      <c r="AC826" s="60" t="s">
        <v>5472</v>
      </c>
    </row>
    <row r="827" spans="1:29" ht="15.75" thickBot="1" x14ac:dyDescent="0.3">
      <c r="A827" s="57" t="s">
        <v>1669</v>
      </c>
      <c r="B827" s="35" t="s">
        <v>5473</v>
      </c>
      <c r="C827" s="35" t="s">
        <v>5468</v>
      </c>
      <c r="D827" s="35" t="s">
        <v>5916</v>
      </c>
      <c r="E827" s="35" t="s">
        <v>6685</v>
      </c>
      <c r="F827" s="35"/>
      <c r="G827" s="36">
        <v>43845.427083333336</v>
      </c>
      <c r="H827" s="37">
        <v>43845</v>
      </c>
      <c r="I827" s="35"/>
      <c r="J827" s="35" t="s">
        <v>34</v>
      </c>
      <c r="K827" s="35" t="s">
        <v>6686</v>
      </c>
      <c r="L827" s="35" t="s">
        <v>5461</v>
      </c>
      <c r="M827" s="35"/>
      <c r="N827" s="35" t="s">
        <v>5477</v>
      </c>
      <c r="O827" s="35"/>
      <c r="P827" s="35"/>
      <c r="Q827" s="35"/>
      <c r="R827" s="35"/>
      <c r="S827" s="35"/>
      <c r="T827" s="36">
        <v>43845.430555555555</v>
      </c>
      <c r="U827" s="35"/>
      <c r="V827" s="35">
        <v>0</v>
      </c>
      <c r="W827" s="35"/>
      <c r="X827" s="35"/>
      <c r="Y827" s="35">
        <v>0</v>
      </c>
      <c r="Z827" s="35"/>
      <c r="AA827" s="35">
        <v>5</v>
      </c>
      <c r="AB827" s="35" t="s">
        <v>5566</v>
      </c>
      <c r="AC827" s="59" t="s">
        <v>5472</v>
      </c>
    </row>
    <row r="828" spans="1:29" ht="15.75" thickBot="1" x14ac:dyDescent="0.3">
      <c r="A828" s="58" t="s">
        <v>2552</v>
      </c>
      <c r="B828" s="38" t="s">
        <v>5473</v>
      </c>
      <c r="C828" s="38" t="s">
        <v>5468</v>
      </c>
      <c r="D828" s="38" t="s">
        <v>5916</v>
      </c>
      <c r="E828" s="38" t="s">
        <v>6685</v>
      </c>
      <c r="F828" s="38"/>
      <c r="G828" s="39">
        <v>43850.499305555553</v>
      </c>
      <c r="H828" s="40">
        <v>43850</v>
      </c>
      <c r="I828" s="38"/>
      <c r="J828" s="38" t="s">
        <v>34</v>
      </c>
      <c r="K828" s="38" t="s">
        <v>6686</v>
      </c>
      <c r="L828" s="38" t="s">
        <v>5461</v>
      </c>
      <c r="M828" s="38"/>
      <c r="N828" s="38" t="s">
        <v>5477</v>
      </c>
      <c r="O828" s="38"/>
      <c r="P828" s="38"/>
      <c r="Q828" s="38"/>
      <c r="R828" s="38"/>
      <c r="S828" s="38"/>
      <c r="T828" s="39">
        <v>43850.518750000003</v>
      </c>
      <c r="U828" s="38"/>
      <c r="V828" s="38">
        <v>0</v>
      </c>
      <c r="W828" s="38"/>
      <c r="X828" s="38">
        <v>28</v>
      </c>
      <c r="Y828" s="38" t="s">
        <v>6270</v>
      </c>
      <c r="Z828" s="38" t="s">
        <v>5482</v>
      </c>
      <c r="AA828" s="38"/>
      <c r="AB828" s="38">
        <v>0</v>
      </c>
      <c r="AC828" s="60"/>
    </row>
    <row r="829" spans="1:29" ht="15.75" thickBot="1" x14ac:dyDescent="0.3">
      <c r="A829" s="57" t="s">
        <v>3366</v>
      </c>
      <c r="B829" s="35" t="s">
        <v>5473</v>
      </c>
      <c r="C829" s="35" t="s">
        <v>5468</v>
      </c>
      <c r="D829" s="35" t="s">
        <v>5916</v>
      </c>
      <c r="E829" s="35" t="s">
        <v>6685</v>
      </c>
      <c r="F829" s="35"/>
      <c r="G829" s="36">
        <v>43854.453472222223</v>
      </c>
      <c r="H829" s="37">
        <v>43854</v>
      </c>
      <c r="I829" s="35"/>
      <c r="J829" s="35" t="s">
        <v>34</v>
      </c>
      <c r="K829" s="35" t="s">
        <v>6686</v>
      </c>
      <c r="L829" s="35" t="s">
        <v>5461</v>
      </c>
      <c r="M829" s="35"/>
      <c r="N829" s="35" t="s">
        <v>5477</v>
      </c>
      <c r="O829" s="35"/>
      <c r="P829" s="35"/>
      <c r="Q829" s="35"/>
      <c r="R829" s="35"/>
      <c r="S829" s="35"/>
      <c r="T829" s="36">
        <v>43854.458333333336</v>
      </c>
      <c r="U829" s="35"/>
      <c r="V829" s="35">
        <v>0</v>
      </c>
      <c r="W829" s="35"/>
      <c r="X829" s="35"/>
      <c r="Y829" s="35">
        <v>0</v>
      </c>
      <c r="Z829" s="35"/>
      <c r="AA829" s="35">
        <v>7</v>
      </c>
      <c r="AB829" s="35" t="s">
        <v>5552</v>
      </c>
      <c r="AC829" s="59" t="s">
        <v>5485</v>
      </c>
    </row>
    <row r="830" spans="1:29" ht="15.75" thickBot="1" x14ac:dyDescent="0.3">
      <c r="A830" s="58" t="s">
        <v>1058</v>
      </c>
      <c r="B830" s="38" t="s">
        <v>5473</v>
      </c>
      <c r="C830" s="38" t="s">
        <v>5468</v>
      </c>
      <c r="D830" s="38" t="s">
        <v>5916</v>
      </c>
      <c r="E830" s="38" t="s">
        <v>6687</v>
      </c>
      <c r="F830" s="38"/>
      <c r="G830" s="39">
        <v>43844.348611111112</v>
      </c>
      <c r="H830" s="40">
        <v>43844</v>
      </c>
      <c r="I830" s="38"/>
      <c r="J830" s="38" t="s">
        <v>34</v>
      </c>
      <c r="K830" s="38" t="s">
        <v>6688</v>
      </c>
      <c r="L830" s="38" t="s">
        <v>5461</v>
      </c>
      <c r="M830" s="38"/>
      <c r="N830" s="38" t="s">
        <v>5765</v>
      </c>
      <c r="O830" s="38"/>
      <c r="P830" s="38"/>
      <c r="Q830" s="38"/>
      <c r="R830" s="38"/>
      <c r="S830" s="38"/>
      <c r="T830" s="39">
        <v>43844.35</v>
      </c>
      <c r="U830" s="38"/>
      <c r="V830" s="38">
        <v>0</v>
      </c>
      <c r="W830" s="38"/>
      <c r="X830" s="38">
        <v>2</v>
      </c>
      <c r="Y830" s="41">
        <v>462962962.96296</v>
      </c>
      <c r="Z830" s="38" t="s">
        <v>5482</v>
      </c>
      <c r="AA830" s="38"/>
      <c r="AB830" s="38">
        <v>0</v>
      </c>
      <c r="AC830" s="60"/>
    </row>
    <row r="831" spans="1:29" ht="15.75" thickBot="1" x14ac:dyDescent="0.3">
      <c r="A831" s="57" t="s">
        <v>2333</v>
      </c>
      <c r="B831" s="35" t="s">
        <v>5473</v>
      </c>
      <c r="C831" s="35" t="s">
        <v>5468</v>
      </c>
      <c r="D831" s="35" t="s">
        <v>5916</v>
      </c>
      <c r="E831" s="35" t="s">
        <v>6687</v>
      </c>
      <c r="F831" s="35"/>
      <c r="G831" s="36">
        <v>43847.678472222222</v>
      </c>
      <c r="H831" s="37">
        <v>43850</v>
      </c>
      <c r="I831" s="35"/>
      <c r="J831" s="35" t="s">
        <v>34</v>
      </c>
      <c r="K831" s="35" t="s">
        <v>6688</v>
      </c>
      <c r="L831" s="35" t="s">
        <v>5461</v>
      </c>
      <c r="M831" s="35"/>
      <c r="N831" s="35" t="s">
        <v>5765</v>
      </c>
      <c r="O831" s="35"/>
      <c r="P831" s="35"/>
      <c r="Q831" s="35"/>
      <c r="R831" s="35"/>
      <c r="S831" s="35"/>
      <c r="T831" s="36">
        <v>43850.324999999997</v>
      </c>
      <c r="U831" s="35"/>
      <c r="V831" s="35">
        <v>0</v>
      </c>
      <c r="W831" s="35"/>
      <c r="X831" s="35"/>
      <c r="Y831" s="35">
        <v>0</v>
      </c>
      <c r="Z831" s="35"/>
      <c r="AA831" s="35">
        <v>3811</v>
      </c>
      <c r="AB831" s="35" t="s">
        <v>5924</v>
      </c>
      <c r="AC831" s="59" t="s">
        <v>5472</v>
      </c>
    </row>
    <row r="832" spans="1:29" ht="15.75" thickBot="1" x14ac:dyDescent="0.3">
      <c r="A832" s="58" t="s">
        <v>3124</v>
      </c>
      <c r="B832" s="38" t="s">
        <v>5473</v>
      </c>
      <c r="C832" s="38" t="s">
        <v>5468</v>
      </c>
      <c r="D832" s="38" t="s">
        <v>5916</v>
      </c>
      <c r="E832" s="38" t="s">
        <v>6687</v>
      </c>
      <c r="F832" s="38"/>
      <c r="G832" s="39">
        <v>43853.369444444441</v>
      </c>
      <c r="H832" s="40">
        <v>43853</v>
      </c>
      <c r="I832" s="38"/>
      <c r="J832" s="38" t="s">
        <v>34</v>
      </c>
      <c r="K832" s="38" t="s">
        <v>6688</v>
      </c>
      <c r="L832" s="38" t="s">
        <v>5461</v>
      </c>
      <c r="M832" s="38"/>
      <c r="N832" s="38" t="s">
        <v>5765</v>
      </c>
      <c r="O832" s="38"/>
      <c r="P832" s="38"/>
      <c r="Q832" s="38"/>
      <c r="R832" s="38"/>
      <c r="S832" s="38"/>
      <c r="T832" s="39">
        <v>43853.40902777778</v>
      </c>
      <c r="U832" s="38"/>
      <c r="V832" s="38">
        <v>0</v>
      </c>
      <c r="W832" s="38"/>
      <c r="X832" s="38"/>
      <c r="Y832" s="38">
        <v>0</v>
      </c>
      <c r="Z832" s="38"/>
      <c r="AA832" s="38">
        <v>57</v>
      </c>
      <c r="AB832" s="38" t="s">
        <v>6455</v>
      </c>
      <c r="AC832" s="60" t="s">
        <v>5485</v>
      </c>
    </row>
    <row r="833" spans="1:29" ht="15.75" thickBot="1" x14ac:dyDescent="0.3">
      <c r="A833" s="57" t="s">
        <v>3251</v>
      </c>
      <c r="B833" s="35" t="s">
        <v>5473</v>
      </c>
      <c r="C833" s="35" t="s">
        <v>5468</v>
      </c>
      <c r="D833" s="35" t="s">
        <v>5916</v>
      </c>
      <c r="E833" s="35" t="s">
        <v>6687</v>
      </c>
      <c r="F833" s="35"/>
      <c r="G833" s="36">
        <v>43853.636805555558</v>
      </c>
      <c r="H833" s="37">
        <v>43854</v>
      </c>
      <c r="I833" s="35"/>
      <c r="J833" s="35" t="s">
        <v>34</v>
      </c>
      <c r="K833" s="35" t="s">
        <v>6688</v>
      </c>
      <c r="L833" s="35" t="s">
        <v>5461</v>
      </c>
      <c r="M833" s="35"/>
      <c r="N833" s="35" t="s">
        <v>5765</v>
      </c>
      <c r="O833" s="35"/>
      <c r="P833" s="35"/>
      <c r="Q833" s="35"/>
      <c r="R833" s="35"/>
      <c r="S833" s="35"/>
      <c r="T833" s="36">
        <v>43854.441666666666</v>
      </c>
      <c r="U833" s="35"/>
      <c r="V833" s="35">
        <v>0</v>
      </c>
      <c r="W833" s="35"/>
      <c r="X833" s="35"/>
      <c r="Y833" s="35">
        <v>0</v>
      </c>
      <c r="Z833" s="35"/>
      <c r="AA833" s="35">
        <v>1159</v>
      </c>
      <c r="AB833" s="35" t="s">
        <v>6689</v>
      </c>
      <c r="AC833" s="59" t="s">
        <v>5472</v>
      </c>
    </row>
    <row r="834" spans="1:29" ht="15.75" thickBot="1" x14ac:dyDescent="0.3">
      <c r="A834" s="58" t="s">
        <v>3514</v>
      </c>
      <c r="B834" s="38" t="s">
        <v>5473</v>
      </c>
      <c r="C834" s="38" t="s">
        <v>5468</v>
      </c>
      <c r="D834" s="38" t="s">
        <v>5916</v>
      </c>
      <c r="E834" s="38" t="s">
        <v>6687</v>
      </c>
      <c r="F834" s="38"/>
      <c r="G834" s="39">
        <v>43857.367361111108</v>
      </c>
      <c r="H834" s="40">
        <v>43857</v>
      </c>
      <c r="I834" s="38"/>
      <c r="J834" s="38" t="s">
        <v>34</v>
      </c>
      <c r="K834" s="38" t="s">
        <v>6688</v>
      </c>
      <c r="L834" s="38" t="s">
        <v>5461</v>
      </c>
      <c r="M834" s="38"/>
      <c r="N834" s="38" t="s">
        <v>5765</v>
      </c>
      <c r="O834" s="38"/>
      <c r="P834" s="38"/>
      <c r="Q834" s="38"/>
      <c r="R834" s="38"/>
      <c r="S834" s="38"/>
      <c r="T834" s="39">
        <v>43857.602777777778</v>
      </c>
      <c r="U834" s="38"/>
      <c r="V834" s="38">
        <v>0</v>
      </c>
      <c r="W834" s="38"/>
      <c r="X834" s="38">
        <v>165</v>
      </c>
      <c r="Y834" s="38" t="s">
        <v>5596</v>
      </c>
      <c r="Z834" s="38" t="s">
        <v>5482</v>
      </c>
      <c r="AA834" s="38">
        <v>174</v>
      </c>
      <c r="AB834" s="38" t="s">
        <v>6676</v>
      </c>
      <c r="AC834" s="60" t="s">
        <v>5485</v>
      </c>
    </row>
    <row r="835" spans="1:29" ht="15.75" thickBot="1" x14ac:dyDescent="0.3">
      <c r="A835" s="57" t="s">
        <v>3924</v>
      </c>
      <c r="B835" s="35" t="s">
        <v>5473</v>
      </c>
      <c r="C835" s="35" t="s">
        <v>5468</v>
      </c>
      <c r="D835" s="35" t="s">
        <v>5916</v>
      </c>
      <c r="E835" s="35" t="s">
        <v>6687</v>
      </c>
      <c r="F835" s="35"/>
      <c r="G835" s="36">
        <v>43859.395138888889</v>
      </c>
      <c r="H835" s="37">
        <v>43860</v>
      </c>
      <c r="I835" s="35"/>
      <c r="J835" s="35" t="s">
        <v>34</v>
      </c>
      <c r="K835" s="35" t="s">
        <v>6688</v>
      </c>
      <c r="L835" s="35" t="s">
        <v>5461</v>
      </c>
      <c r="M835" s="35"/>
      <c r="N835" s="35" t="s">
        <v>5765</v>
      </c>
      <c r="O835" s="35"/>
      <c r="P835" s="35"/>
      <c r="Q835" s="35"/>
      <c r="R835" s="35"/>
      <c r="S835" s="35"/>
      <c r="T835" s="36">
        <v>43859.722916666666</v>
      </c>
      <c r="U835" s="35"/>
      <c r="V835" s="35">
        <v>0</v>
      </c>
      <c r="W835" s="35"/>
      <c r="X835" s="35"/>
      <c r="Y835" s="35">
        <v>0</v>
      </c>
      <c r="Z835" s="35"/>
      <c r="AA835" s="35">
        <v>472</v>
      </c>
      <c r="AB835" s="35" t="s">
        <v>6690</v>
      </c>
      <c r="AC835" s="59" t="s">
        <v>5472</v>
      </c>
    </row>
    <row r="836" spans="1:29" ht="15.75" thickBot="1" x14ac:dyDescent="0.3">
      <c r="A836" s="58" t="s">
        <v>1801</v>
      </c>
      <c r="B836" s="38" t="s">
        <v>5473</v>
      </c>
      <c r="C836" s="38" t="s">
        <v>5468</v>
      </c>
      <c r="D836" s="38" t="s">
        <v>5916</v>
      </c>
      <c r="E836" s="38" t="s">
        <v>6691</v>
      </c>
      <c r="F836" s="38"/>
      <c r="G836" s="39">
        <v>43846.729166666664</v>
      </c>
      <c r="H836" s="40">
        <v>43846</v>
      </c>
      <c r="I836" s="38"/>
      <c r="J836" s="38" t="s">
        <v>34</v>
      </c>
      <c r="K836" s="38" t="s">
        <v>6692</v>
      </c>
      <c r="L836" s="38" t="s">
        <v>5461</v>
      </c>
      <c r="M836" s="38"/>
      <c r="N836" s="38" t="s">
        <v>5477</v>
      </c>
      <c r="O836" s="38"/>
      <c r="P836" s="38"/>
      <c r="Q836" s="38"/>
      <c r="R836" s="38"/>
      <c r="S836" s="38"/>
      <c r="T836" s="39">
        <v>43846.729861111111</v>
      </c>
      <c r="U836" s="38"/>
      <c r="V836" s="38">
        <v>0</v>
      </c>
      <c r="W836" s="38"/>
      <c r="X836" s="38">
        <v>1</v>
      </c>
      <c r="Y836" s="41">
        <v>231481481.48148</v>
      </c>
      <c r="Z836" s="38" t="s">
        <v>5482</v>
      </c>
      <c r="AA836" s="38"/>
      <c r="AB836" s="38">
        <v>0</v>
      </c>
      <c r="AC836" s="60"/>
    </row>
    <row r="837" spans="1:29" ht="15.75" thickBot="1" x14ac:dyDescent="0.3">
      <c r="A837" s="57" t="s">
        <v>2072</v>
      </c>
      <c r="B837" s="35" t="s">
        <v>5473</v>
      </c>
      <c r="C837" s="35" t="s">
        <v>5468</v>
      </c>
      <c r="D837" s="35" t="s">
        <v>5916</v>
      </c>
      <c r="E837" s="35" t="s">
        <v>6691</v>
      </c>
      <c r="F837" s="35"/>
      <c r="G837" s="36">
        <v>43847.338194444441</v>
      </c>
      <c r="H837" s="37">
        <v>43847</v>
      </c>
      <c r="I837" s="35"/>
      <c r="J837" s="35" t="s">
        <v>34</v>
      </c>
      <c r="K837" s="35" t="s">
        <v>6692</v>
      </c>
      <c r="L837" s="35" t="s">
        <v>5461</v>
      </c>
      <c r="M837" s="35"/>
      <c r="N837" s="35" t="s">
        <v>5477</v>
      </c>
      <c r="O837" s="35"/>
      <c r="P837" s="35"/>
      <c r="Q837" s="35"/>
      <c r="R837" s="35"/>
      <c r="S837" s="35"/>
      <c r="T837" s="36">
        <v>43847.340277777781</v>
      </c>
      <c r="U837" s="35"/>
      <c r="V837" s="35">
        <v>0</v>
      </c>
      <c r="W837" s="35"/>
      <c r="X837" s="35"/>
      <c r="Y837" s="35">
        <v>0</v>
      </c>
      <c r="Z837" s="35"/>
      <c r="AA837" s="35">
        <v>3</v>
      </c>
      <c r="AB837" s="43">
        <v>694444444.44444001</v>
      </c>
      <c r="AC837" s="59" t="s">
        <v>5485</v>
      </c>
    </row>
    <row r="838" spans="1:29" ht="15.75" thickBot="1" x14ac:dyDescent="0.3">
      <c r="A838" s="58" t="s">
        <v>3100</v>
      </c>
      <c r="B838" s="38" t="s">
        <v>5473</v>
      </c>
      <c r="C838" s="38" t="s">
        <v>5468</v>
      </c>
      <c r="D838" s="38" t="s">
        <v>5916</v>
      </c>
      <c r="E838" s="38" t="s">
        <v>6693</v>
      </c>
      <c r="F838" s="38"/>
      <c r="G838" s="39">
        <v>43853.368750000001</v>
      </c>
      <c r="H838" s="40">
        <v>43854</v>
      </c>
      <c r="I838" s="38"/>
      <c r="J838" s="38" t="s">
        <v>34</v>
      </c>
      <c r="K838" s="38" t="s">
        <v>6694</v>
      </c>
      <c r="L838" s="38" t="s">
        <v>5461</v>
      </c>
      <c r="M838" s="38"/>
      <c r="N838" s="38" t="s">
        <v>5747</v>
      </c>
      <c r="O838" s="38"/>
      <c r="P838" s="38"/>
      <c r="Q838" s="38"/>
      <c r="R838" s="38"/>
      <c r="S838" s="38"/>
      <c r="T838" s="39">
        <v>43853.495138888888</v>
      </c>
      <c r="U838" s="38"/>
      <c r="V838" s="38">
        <v>0</v>
      </c>
      <c r="W838" s="38"/>
      <c r="X838" s="38"/>
      <c r="Y838" s="38">
        <v>0</v>
      </c>
      <c r="Z838" s="38"/>
      <c r="AA838" s="38">
        <v>182</v>
      </c>
      <c r="AB838" s="38" t="s">
        <v>6461</v>
      </c>
      <c r="AC838" s="60" t="s">
        <v>5472</v>
      </c>
    </row>
    <row r="839" spans="1:29" ht="15.75" thickBot="1" x14ac:dyDescent="0.3">
      <c r="A839" s="57" t="s">
        <v>4070</v>
      </c>
      <c r="B839" s="35" t="s">
        <v>5473</v>
      </c>
      <c r="C839" s="35" t="s">
        <v>5468</v>
      </c>
      <c r="D839" s="35" t="s">
        <v>5916</v>
      </c>
      <c r="E839" s="35" t="s">
        <v>6693</v>
      </c>
      <c r="F839" s="35"/>
      <c r="G839" s="36">
        <v>43860.370138888888</v>
      </c>
      <c r="H839" s="37">
        <v>43860</v>
      </c>
      <c r="I839" s="35"/>
      <c r="J839" s="35" t="s">
        <v>34</v>
      </c>
      <c r="K839" s="35" t="s">
        <v>6694</v>
      </c>
      <c r="L839" s="35" t="s">
        <v>5461</v>
      </c>
      <c r="M839" s="35"/>
      <c r="N839" s="35" t="s">
        <v>5747</v>
      </c>
      <c r="O839" s="35"/>
      <c r="P839" s="35"/>
      <c r="Q839" s="35"/>
      <c r="R839" s="35"/>
      <c r="S839" s="35"/>
      <c r="T839" s="36">
        <v>43860.543055555558</v>
      </c>
      <c r="U839" s="35"/>
      <c r="V839" s="35">
        <v>0</v>
      </c>
      <c r="W839" s="35"/>
      <c r="X839" s="35"/>
      <c r="Y839" s="35">
        <v>0</v>
      </c>
      <c r="Z839" s="35"/>
      <c r="AA839" s="35">
        <v>249</v>
      </c>
      <c r="AB839" s="35" t="s">
        <v>6476</v>
      </c>
      <c r="AC839" s="59" t="s">
        <v>5472</v>
      </c>
    </row>
    <row r="840" spans="1:29" ht="15.75" thickBot="1" x14ac:dyDescent="0.3">
      <c r="A840" s="58" t="s">
        <v>4121</v>
      </c>
      <c r="B840" s="38" t="s">
        <v>5473</v>
      </c>
      <c r="C840" s="38" t="s">
        <v>5468</v>
      </c>
      <c r="D840" s="38" t="s">
        <v>5916</v>
      </c>
      <c r="E840" s="38" t="s">
        <v>6693</v>
      </c>
      <c r="F840" s="38"/>
      <c r="G840" s="39">
        <v>43860.625</v>
      </c>
      <c r="H840" s="40">
        <v>43860</v>
      </c>
      <c r="I840" s="38"/>
      <c r="J840" s="38" t="s">
        <v>34</v>
      </c>
      <c r="K840" s="38" t="s">
        <v>6694</v>
      </c>
      <c r="L840" s="38" t="s">
        <v>5461</v>
      </c>
      <c r="M840" s="38"/>
      <c r="N840" s="38" t="s">
        <v>5747</v>
      </c>
      <c r="O840" s="38">
        <v>412746</v>
      </c>
      <c r="P840" s="39">
        <v>43860.647222222222</v>
      </c>
      <c r="Q840" s="39">
        <v>43860.647222222222</v>
      </c>
      <c r="R840" s="38"/>
      <c r="S840" s="38"/>
      <c r="T840" s="39">
        <v>43860.647222222222</v>
      </c>
      <c r="U840" s="38">
        <v>0</v>
      </c>
      <c r="V840" s="38">
        <v>0</v>
      </c>
      <c r="W840" s="38" t="s">
        <v>5497</v>
      </c>
      <c r="X840" s="38"/>
      <c r="Y840" s="38">
        <v>0</v>
      </c>
      <c r="Z840" s="38"/>
      <c r="AA840" s="38">
        <v>32</v>
      </c>
      <c r="AB840" s="38" t="s">
        <v>5873</v>
      </c>
      <c r="AC840" s="60" t="s">
        <v>5485</v>
      </c>
    </row>
    <row r="841" spans="1:29" ht="15.75" thickBot="1" x14ac:dyDescent="0.3">
      <c r="A841" s="57" t="s">
        <v>440</v>
      </c>
      <c r="B841" s="35" t="s">
        <v>5473</v>
      </c>
      <c r="C841" s="35" t="s">
        <v>5468</v>
      </c>
      <c r="D841" s="35" t="s">
        <v>5916</v>
      </c>
      <c r="E841" s="35" t="s">
        <v>6695</v>
      </c>
      <c r="F841" s="35"/>
      <c r="G841" s="36">
        <v>43837.681944444441</v>
      </c>
      <c r="H841" s="37">
        <v>43837</v>
      </c>
      <c r="I841" s="35"/>
      <c r="J841" s="35" t="s">
        <v>34</v>
      </c>
      <c r="K841" s="35" t="s">
        <v>6696</v>
      </c>
      <c r="L841" s="35" t="s">
        <v>5461</v>
      </c>
      <c r="M841" s="35"/>
      <c r="N841" s="35" t="s">
        <v>5477</v>
      </c>
      <c r="O841" s="35"/>
      <c r="P841" s="35"/>
      <c r="Q841" s="35"/>
      <c r="R841" s="35"/>
      <c r="S841" s="35"/>
      <c r="T841" s="36">
        <v>43837.681944444441</v>
      </c>
      <c r="U841" s="35"/>
      <c r="V841" s="35">
        <v>0</v>
      </c>
      <c r="W841" s="35"/>
      <c r="X841" s="35"/>
      <c r="Y841" s="35">
        <v>0</v>
      </c>
      <c r="Z841" s="35"/>
      <c r="AA841" s="35">
        <v>0</v>
      </c>
      <c r="AB841" s="35">
        <v>0</v>
      </c>
      <c r="AC841" s="59" t="s">
        <v>5472</v>
      </c>
    </row>
    <row r="842" spans="1:29" ht="15.75" thickBot="1" x14ac:dyDescent="0.3">
      <c r="A842" s="58" t="s">
        <v>660</v>
      </c>
      <c r="B842" s="38" t="s">
        <v>5473</v>
      </c>
      <c r="C842" s="38" t="s">
        <v>5468</v>
      </c>
      <c r="D842" s="38" t="s">
        <v>5916</v>
      </c>
      <c r="E842" s="38" t="s">
        <v>6695</v>
      </c>
      <c r="F842" s="38"/>
      <c r="G842" s="39">
        <v>43839.678472222222</v>
      </c>
      <c r="H842" s="40">
        <v>43839</v>
      </c>
      <c r="I842" s="38"/>
      <c r="J842" s="38" t="s">
        <v>34</v>
      </c>
      <c r="K842" s="38" t="s">
        <v>6696</v>
      </c>
      <c r="L842" s="38" t="s">
        <v>5461</v>
      </c>
      <c r="M842" s="38"/>
      <c r="N842" s="38" t="s">
        <v>5477</v>
      </c>
      <c r="O842" s="38"/>
      <c r="P842" s="38"/>
      <c r="Q842" s="38"/>
      <c r="R842" s="38"/>
      <c r="S842" s="38"/>
      <c r="T842" s="39">
        <v>43839.680555555555</v>
      </c>
      <c r="U842" s="38"/>
      <c r="V842" s="38">
        <v>0</v>
      </c>
      <c r="W842" s="38"/>
      <c r="X842" s="38"/>
      <c r="Y842" s="38">
        <v>0</v>
      </c>
      <c r="Z842" s="38"/>
      <c r="AA842" s="38">
        <v>3</v>
      </c>
      <c r="AB842" s="41">
        <v>694444444.44444001</v>
      </c>
      <c r="AC842" s="60" t="s">
        <v>5472</v>
      </c>
    </row>
    <row r="843" spans="1:29" ht="15.75" thickBot="1" x14ac:dyDescent="0.3">
      <c r="A843" s="57" t="s">
        <v>1163</v>
      </c>
      <c r="B843" s="35" t="s">
        <v>5473</v>
      </c>
      <c r="C843" s="35" t="s">
        <v>5468</v>
      </c>
      <c r="D843" s="35" t="s">
        <v>5916</v>
      </c>
      <c r="E843" s="35" t="s">
        <v>6695</v>
      </c>
      <c r="F843" s="35"/>
      <c r="G843" s="36">
        <v>43844.461805555555</v>
      </c>
      <c r="H843" s="37">
        <v>43844</v>
      </c>
      <c r="I843" s="35"/>
      <c r="J843" s="35" t="s">
        <v>34</v>
      </c>
      <c r="K843" s="35" t="s">
        <v>6696</v>
      </c>
      <c r="L843" s="35" t="s">
        <v>5461</v>
      </c>
      <c r="M843" s="35"/>
      <c r="N843" s="35" t="s">
        <v>5477</v>
      </c>
      <c r="O843" s="35"/>
      <c r="P843" s="35"/>
      <c r="Q843" s="35"/>
      <c r="R843" s="35"/>
      <c r="S843" s="35"/>
      <c r="T843" s="36">
        <v>43844.486805555556</v>
      </c>
      <c r="U843" s="35"/>
      <c r="V843" s="35">
        <v>0</v>
      </c>
      <c r="W843" s="35"/>
      <c r="X843" s="35"/>
      <c r="Y843" s="35">
        <v>0</v>
      </c>
      <c r="Z843" s="35"/>
      <c r="AA843" s="35">
        <v>36</v>
      </c>
      <c r="AB843" s="35" t="s">
        <v>6250</v>
      </c>
      <c r="AC843" s="59" t="s">
        <v>5472</v>
      </c>
    </row>
    <row r="844" spans="1:29" ht="15.75" thickBot="1" x14ac:dyDescent="0.3">
      <c r="A844" s="58" t="s">
        <v>1453</v>
      </c>
      <c r="B844" s="38" t="s">
        <v>5473</v>
      </c>
      <c r="C844" s="38" t="s">
        <v>5468</v>
      </c>
      <c r="D844" s="38" t="s">
        <v>5916</v>
      </c>
      <c r="E844" s="38" t="s">
        <v>6697</v>
      </c>
      <c r="F844" s="38"/>
      <c r="G844" s="39">
        <v>43844.7</v>
      </c>
      <c r="H844" s="40">
        <v>43845</v>
      </c>
      <c r="I844" s="38"/>
      <c r="J844" s="38" t="s">
        <v>34</v>
      </c>
      <c r="K844" s="38" t="s">
        <v>6698</v>
      </c>
      <c r="L844" s="38" t="s">
        <v>5461</v>
      </c>
      <c r="M844" s="38"/>
      <c r="N844" s="38" t="s">
        <v>5477</v>
      </c>
      <c r="O844" s="38"/>
      <c r="P844" s="38"/>
      <c r="Q844" s="38"/>
      <c r="R844" s="38"/>
      <c r="S844" s="38"/>
      <c r="T844" s="39">
        <v>43845.335416666669</v>
      </c>
      <c r="U844" s="38"/>
      <c r="V844" s="38">
        <v>0</v>
      </c>
      <c r="W844" s="38"/>
      <c r="X844" s="38">
        <v>915</v>
      </c>
      <c r="Y844" s="38" t="s">
        <v>6292</v>
      </c>
      <c r="Z844" s="38" t="s">
        <v>5482</v>
      </c>
      <c r="AA844" s="38"/>
      <c r="AB844" s="38">
        <v>0</v>
      </c>
      <c r="AC844" s="60"/>
    </row>
    <row r="845" spans="1:29" ht="15.75" thickBot="1" x14ac:dyDescent="0.3">
      <c r="A845" s="57" t="s">
        <v>1781</v>
      </c>
      <c r="B845" s="35" t="s">
        <v>5473</v>
      </c>
      <c r="C845" s="35" t="s">
        <v>5468</v>
      </c>
      <c r="D845" s="35" t="s">
        <v>5916</v>
      </c>
      <c r="E845" s="35" t="s">
        <v>6697</v>
      </c>
      <c r="F845" s="35"/>
      <c r="G845" s="36">
        <v>43845.686111111114</v>
      </c>
      <c r="H845" s="37">
        <v>43846</v>
      </c>
      <c r="I845" s="35"/>
      <c r="J845" s="35" t="s">
        <v>34</v>
      </c>
      <c r="K845" s="35" t="s">
        <v>6698</v>
      </c>
      <c r="L845" s="35" t="s">
        <v>5461</v>
      </c>
      <c r="M845" s="35"/>
      <c r="N845" s="35" t="s">
        <v>5477</v>
      </c>
      <c r="O845" s="35"/>
      <c r="P845" s="35"/>
      <c r="Q845" s="35"/>
      <c r="R845" s="35"/>
      <c r="S845" s="35"/>
      <c r="T845" s="36">
        <v>43846.331944444442</v>
      </c>
      <c r="U845" s="35"/>
      <c r="V845" s="35">
        <v>0</v>
      </c>
      <c r="W845" s="35"/>
      <c r="X845" s="35">
        <v>930</v>
      </c>
      <c r="Y845" s="35" t="s">
        <v>6479</v>
      </c>
      <c r="Z845" s="35" t="s">
        <v>5482</v>
      </c>
      <c r="AA845" s="35"/>
      <c r="AB845" s="35">
        <v>0</v>
      </c>
      <c r="AC845" s="59"/>
    </row>
    <row r="846" spans="1:29" ht="15.75" thickBot="1" x14ac:dyDescent="0.3">
      <c r="A846" s="58" t="s">
        <v>2336</v>
      </c>
      <c r="B846" s="38" t="s">
        <v>5473</v>
      </c>
      <c r="C846" s="38" t="s">
        <v>5468</v>
      </c>
      <c r="D846" s="38" t="s">
        <v>5916</v>
      </c>
      <c r="E846" s="38" t="s">
        <v>6697</v>
      </c>
      <c r="F846" s="38"/>
      <c r="G846" s="39">
        <v>43847.685416666667</v>
      </c>
      <c r="H846" s="40">
        <v>43850</v>
      </c>
      <c r="I846" s="38"/>
      <c r="J846" s="38" t="s">
        <v>34</v>
      </c>
      <c r="K846" s="38" t="s">
        <v>6698</v>
      </c>
      <c r="L846" s="38" t="s">
        <v>5461</v>
      </c>
      <c r="M846" s="38"/>
      <c r="N846" s="38" t="s">
        <v>5477</v>
      </c>
      <c r="O846" s="38"/>
      <c r="P846" s="38"/>
      <c r="Q846" s="38"/>
      <c r="R846" s="38"/>
      <c r="S846" s="38"/>
      <c r="T846" s="39">
        <v>43850.338888888888</v>
      </c>
      <c r="U846" s="38"/>
      <c r="V846" s="38">
        <v>0</v>
      </c>
      <c r="W846" s="38"/>
      <c r="X846" s="38"/>
      <c r="Y846" s="38">
        <v>0</v>
      </c>
      <c r="Z846" s="38"/>
      <c r="AA846" s="38">
        <v>3821</v>
      </c>
      <c r="AB846" s="38" t="s">
        <v>5655</v>
      </c>
      <c r="AC846" s="60" t="s">
        <v>5472</v>
      </c>
    </row>
    <row r="847" spans="1:29" ht="15.75" thickBot="1" x14ac:dyDescent="0.3">
      <c r="A847" s="57" t="s">
        <v>3293</v>
      </c>
      <c r="B847" s="35" t="s">
        <v>5473</v>
      </c>
      <c r="C847" s="35" t="s">
        <v>5468</v>
      </c>
      <c r="D847" s="35" t="s">
        <v>5916</v>
      </c>
      <c r="E847" s="35" t="s">
        <v>6697</v>
      </c>
      <c r="F847" s="35"/>
      <c r="G847" s="36">
        <v>43854.368750000001</v>
      </c>
      <c r="H847" s="37">
        <v>43854</v>
      </c>
      <c r="I847" s="35"/>
      <c r="J847" s="35" t="s">
        <v>34</v>
      </c>
      <c r="K847" s="35" t="s">
        <v>6698</v>
      </c>
      <c r="L847" s="35" t="s">
        <v>5461</v>
      </c>
      <c r="M847" s="35"/>
      <c r="N847" s="35" t="s">
        <v>5477</v>
      </c>
      <c r="O847" s="35"/>
      <c r="P847" s="35"/>
      <c r="Q847" s="35"/>
      <c r="R847" s="35"/>
      <c r="S847" s="35"/>
      <c r="T847" s="36">
        <v>43854.609027777777</v>
      </c>
      <c r="U847" s="35"/>
      <c r="V847" s="35">
        <v>0</v>
      </c>
      <c r="W847" s="35"/>
      <c r="X847" s="35"/>
      <c r="Y847" s="35">
        <v>0</v>
      </c>
      <c r="Z847" s="35"/>
      <c r="AA847" s="35">
        <v>346</v>
      </c>
      <c r="AB847" s="35" t="s">
        <v>6699</v>
      </c>
      <c r="AC847" s="59" t="s">
        <v>5472</v>
      </c>
    </row>
    <row r="848" spans="1:29" ht="15.75" thickBot="1" x14ac:dyDescent="0.3">
      <c r="A848" s="58" t="s">
        <v>4063</v>
      </c>
      <c r="B848" s="38" t="s">
        <v>5473</v>
      </c>
      <c r="C848" s="38" t="s">
        <v>5468</v>
      </c>
      <c r="D848" s="38" t="s">
        <v>5916</v>
      </c>
      <c r="E848" s="38" t="s">
        <v>6697</v>
      </c>
      <c r="F848" s="38"/>
      <c r="G848" s="39">
        <v>43860.370138888888</v>
      </c>
      <c r="H848" s="40">
        <v>43860</v>
      </c>
      <c r="I848" s="38"/>
      <c r="J848" s="38" t="s">
        <v>34</v>
      </c>
      <c r="K848" s="38" t="s">
        <v>6698</v>
      </c>
      <c r="L848" s="38" t="s">
        <v>5461</v>
      </c>
      <c r="M848" s="38"/>
      <c r="N848" s="38" t="s">
        <v>5477</v>
      </c>
      <c r="O848" s="38"/>
      <c r="P848" s="38"/>
      <c r="Q848" s="38"/>
      <c r="R848" s="38"/>
      <c r="S848" s="38"/>
      <c r="T848" s="39">
        <v>43860.669444444444</v>
      </c>
      <c r="U848" s="38"/>
      <c r="V848" s="38">
        <v>0</v>
      </c>
      <c r="W848" s="38"/>
      <c r="X848" s="38"/>
      <c r="Y848" s="38">
        <v>0</v>
      </c>
      <c r="Z848" s="38"/>
      <c r="AA848" s="38">
        <v>431</v>
      </c>
      <c r="AB848" s="38" t="s">
        <v>5845</v>
      </c>
      <c r="AC848" s="60" t="s">
        <v>5472</v>
      </c>
    </row>
    <row r="849" spans="1:29" ht="15.75" thickBot="1" x14ac:dyDescent="0.3">
      <c r="A849" s="57" t="s">
        <v>6700</v>
      </c>
      <c r="B849" s="35" t="s">
        <v>5473</v>
      </c>
      <c r="C849" s="35" t="s">
        <v>5468</v>
      </c>
      <c r="D849" s="35" t="s">
        <v>5916</v>
      </c>
      <c r="E849" s="35" t="s">
        <v>6697</v>
      </c>
      <c r="F849" s="35"/>
      <c r="G849" s="36">
        <v>43860.688888888886</v>
      </c>
      <c r="H849" s="37">
        <v>43861</v>
      </c>
      <c r="I849" s="35"/>
      <c r="J849" s="35" t="s">
        <v>34</v>
      </c>
      <c r="K849" s="35" t="s">
        <v>6698</v>
      </c>
      <c r="L849" s="35" t="s">
        <v>5461</v>
      </c>
      <c r="M849" s="35"/>
      <c r="N849" s="35" t="s">
        <v>5477</v>
      </c>
      <c r="O849" s="35"/>
      <c r="P849" s="35"/>
      <c r="Q849" s="35"/>
      <c r="R849" s="35"/>
      <c r="S849" s="35"/>
      <c r="T849" s="36">
        <v>43861.338888888888</v>
      </c>
      <c r="U849" s="35"/>
      <c r="V849" s="35">
        <v>0</v>
      </c>
      <c r="W849" s="35"/>
      <c r="X849" s="35"/>
      <c r="Y849" s="35">
        <v>0</v>
      </c>
      <c r="Z849" s="35"/>
      <c r="AA849" s="35">
        <v>936</v>
      </c>
      <c r="AB849" s="35" t="s">
        <v>6701</v>
      </c>
      <c r="AC849" s="59" t="s">
        <v>5485</v>
      </c>
    </row>
    <row r="850" spans="1:29" ht="15.75" thickBot="1" x14ac:dyDescent="0.3">
      <c r="A850" s="58" t="s">
        <v>3489</v>
      </c>
      <c r="B850" s="38" t="s">
        <v>5473</v>
      </c>
      <c r="C850" s="38" t="s">
        <v>5468</v>
      </c>
      <c r="D850" s="38" t="s">
        <v>5916</v>
      </c>
      <c r="E850" s="38" t="s">
        <v>6702</v>
      </c>
      <c r="F850" s="38"/>
      <c r="G850" s="38" t="s">
        <v>5981</v>
      </c>
      <c r="H850" s="40">
        <v>43857</v>
      </c>
      <c r="I850" s="38"/>
      <c r="J850" s="38" t="s">
        <v>34</v>
      </c>
      <c r="K850" s="38" t="s">
        <v>6703</v>
      </c>
      <c r="L850" s="38" t="s">
        <v>5461</v>
      </c>
      <c r="M850" s="38"/>
      <c r="N850" s="38" t="s">
        <v>5477</v>
      </c>
      <c r="O850" s="38"/>
      <c r="P850" s="38"/>
      <c r="Q850" s="38"/>
      <c r="R850" s="38"/>
      <c r="S850" s="38"/>
      <c r="T850" s="38" t="s">
        <v>5983</v>
      </c>
      <c r="U850" s="38"/>
      <c r="V850" s="38">
        <v>0</v>
      </c>
      <c r="W850" s="38"/>
      <c r="X850" s="38"/>
      <c r="Y850" s="38">
        <v>0</v>
      </c>
      <c r="Z850" s="38"/>
      <c r="AA850" s="38"/>
      <c r="AB850" s="38">
        <v>0</v>
      </c>
      <c r="AC850" s="60"/>
    </row>
    <row r="851" spans="1:29" ht="15.75" thickBot="1" x14ac:dyDescent="0.3">
      <c r="A851" s="57" t="s">
        <v>210</v>
      </c>
      <c r="B851" s="35" t="s">
        <v>5473</v>
      </c>
      <c r="C851" s="35" t="s">
        <v>5468</v>
      </c>
      <c r="D851" s="35" t="s">
        <v>5916</v>
      </c>
      <c r="E851" s="35" t="s">
        <v>6702</v>
      </c>
      <c r="F851" s="35"/>
      <c r="G851" s="36">
        <v>43832.445138888892</v>
      </c>
      <c r="H851" s="37">
        <v>43832</v>
      </c>
      <c r="I851" s="35"/>
      <c r="J851" s="35" t="s">
        <v>34</v>
      </c>
      <c r="K851" s="35" t="s">
        <v>6703</v>
      </c>
      <c r="L851" s="35" t="s">
        <v>5461</v>
      </c>
      <c r="M851" s="35"/>
      <c r="N851" s="35" t="s">
        <v>5477</v>
      </c>
      <c r="O851" s="35"/>
      <c r="P851" s="35"/>
      <c r="Q851" s="35"/>
      <c r="R851" s="35"/>
      <c r="S851" s="35"/>
      <c r="T851" s="36">
        <v>43832.585416666669</v>
      </c>
      <c r="U851" s="35"/>
      <c r="V851" s="35">
        <v>0</v>
      </c>
      <c r="W851" s="35"/>
      <c r="X851" s="35"/>
      <c r="Y851" s="35">
        <v>0</v>
      </c>
      <c r="Z851" s="35"/>
      <c r="AA851" s="35">
        <v>202</v>
      </c>
      <c r="AB851" s="35" t="s">
        <v>6063</v>
      </c>
      <c r="AC851" s="59" t="s">
        <v>5472</v>
      </c>
    </row>
    <row r="852" spans="1:29" ht="15.75" thickBot="1" x14ac:dyDescent="0.3">
      <c r="A852" s="58" t="s">
        <v>1609</v>
      </c>
      <c r="B852" s="38" t="s">
        <v>5473</v>
      </c>
      <c r="C852" s="38" t="s">
        <v>5468</v>
      </c>
      <c r="D852" s="38" t="s">
        <v>5916</v>
      </c>
      <c r="E852" s="38" t="s">
        <v>6702</v>
      </c>
      <c r="F852" s="38"/>
      <c r="G852" s="39">
        <v>43845.348611111112</v>
      </c>
      <c r="H852" s="40">
        <v>43845</v>
      </c>
      <c r="I852" s="38"/>
      <c r="J852" s="38" t="s">
        <v>34</v>
      </c>
      <c r="K852" s="38" t="s">
        <v>6703</v>
      </c>
      <c r="L852" s="38" t="s">
        <v>5461</v>
      </c>
      <c r="M852" s="38"/>
      <c r="N852" s="38" t="s">
        <v>5477</v>
      </c>
      <c r="O852" s="38"/>
      <c r="P852" s="38"/>
      <c r="Q852" s="38"/>
      <c r="R852" s="38"/>
      <c r="S852" s="38"/>
      <c r="T852" s="39">
        <v>43845.350694444445</v>
      </c>
      <c r="U852" s="38"/>
      <c r="V852" s="38">
        <v>0</v>
      </c>
      <c r="W852" s="38"/>
      <c r="X852" s="38">
        <v>3</v>
      </c>
      <c r="Y852" s="41">
        <v>694444444.44444001</v>
      </c>
      <c r="Z852" s="38" t="s">
        <v>5482</v>
      </c>
      <c r="AA852" s="38"/>
      <c r="AB852" s="38">
        <v>0</v>
      </c>
      <c r="AC852" s="60"/>
    </row>
    <row r="853" spans="1:29" ht="15.75" thickBot="1" x14ac:dyDescent="0.3">
      <c r="A853" s="57" t="s">
        <v>6704</v>
      </c>
      <c r="B853" s="35" t="s">
        <v>5473</v>
      </c>
      <c r="C853" s="35" t="s">
        <v>5468</v>
      </c>
      <c r="D853" s="35" t="s">
        <v>5916</v>
      </c>
      <c r="E853" s="35" t="s">
        <v>6702</v>
      </c>
      <c r="F853" s="35"/>
      <c r="G853" s="36">
        <v>43861.680555555555</v>
      </c>
      <c r="H853" s="37">
        <v>43864</v>
      </c>
      <c r="I853" s="35"/>
      <c r="J853" s="35" t="s">
        <v>34</v>
      </c>
      <c r="K853" s="35" t="s">
        <v>6703</v>
      </c>
      <c r="L853" s="35" t="s">
        <v>5461</v>
      </c>
      <c r="M853" s="35"/>
      <c r="N853" s="35" t="s">
        <v>5477</v>
      </c>
      <c r="O853" s="35"/>
      <c r="P853" s="35"/>
      <c r="Q853" s="35"/>
      <c r="R853" s="35"/>
      <c r="S853" s="35"/>
      <c r="T853" s="36">
        <v>43864.343055555553</v>
      </c>
      <c r="U853" s="35"/>
      <c r="V853" s="35">
        <v>0</v>
      </c>
      <c r="W853" s="35"/>
      <c r="X853" s="35"/>
      <c r="Y853" s="35">
        <v>0</v>
      </c>
      <c r="Z853" s="35"/>
      <c r="AA853" s="35">
        <v>3834</v>
      </c>
      <c r="AB853" s="35" t="s">
        <v>6705</v>
      </c>
      <c r="AC853" s="59" t="s">
        <v>5472</v>
      </c>
    </row>
    <row r="854" spans="1:29" ht="15.75" thickBot="1" x14ac:dyDescent="0.3">
      <c r="A854" s="58" t="s">
        <v>901</v>
      </c>
      <c r="B854" s="38" t="s">
        <v>5473</v>
      </c>
      <c r="C854" s="38" t="s">
        <v>5468</v>
      </c>
      <c r="D854" s="38" t="s">
        <v>5916</v>
      </c>
      <c r="E854" s="38" t="s">
        <v>6706</v>
      </c>
      <c r="F854" s="38"/>
      <c r="G854" s="39">
        <v>43843.581944444442</v>
      </c>
      <c r="H854" s="40">
        <v>43845</v>
      </c>
      <c r="I854" s="38"/>
      <c r="J854" s="38" t="s">
        <v>34</v>
      </c>
      <c r="K854" s="38" t="s">
        <v>6707</v>
      </c>
      <c r="L854" s="38" t="s">
        <v>5613</v>
      </c>
      <c r="M854" s="38"/>
      <c r="N854" s="38" t="s">
        <v>5477</v>
      </c>
      <c r="O854" s="38" t="s">
        <v>6708</v>
      </c>
      <c r="P854" s="39">
        <v>43843.647222222222</v>
      </c>
      <c r="Q854" s="39">
        <v>43844.5625</v>
      </c>
      <c r="R854" s="38"/>
      <c r="S854" s="38"/>
      <c r="T854" s="39">
        <v>43844.5625</v>
      </c>
      <c r="U854" s="38">
        <v>1412</v>
      </c>
      <c r="V854" s="38" t="s">
        <v>6709</v>
      </c>
      <c r="W854" s="38" t="s">
        <v>6266</v>
      </c>
      <c r="X854" s="38"/>
      <c r="Y854" s="38">
        <v>0</v>
      </c>
      <c r="Z854" s="38"/>
      <c r="AA854" s="38"/>
      <c r="AB854" s="38">
        <v>0</v>
      </c>
      <c r="AC854" s="60"/>
    </row>
    <row r="855" spans="1:29" ht="15.75" thickBot="1" x14ac:dyDescent="0.3">
      <c r="A855" s="57" t="s">
        <v>1041</v>
      </c>
      <c r="B855" s="35" t="s">
        <v>5473</v>
      </c>
      <c r="C855" s="35" t="s">
        <v>5468</v>
      </c>
      <c r="D855" s="35" t="s">
        <v>5916</v>
      </c>
      <c r="E855" s="35" t="s">
        <v>6706</v>
      </c>
      <c r="F855" s="35"/>
      <c r="G855" s="36">
        <v>43844.450694444444</v>
      </c>
      <c r="H855" s="37">
        <v>43845</v>
      </c>
      <c r="I855" s="35"/>
      <c r="J855" s="35" t="s">
        <v>34</v>
      </c>
      <c r="K855" s="35" t="s">
        <v>6707</v>
      </c>
      <c r="L855" s="35" t="s">
        <v>5461</v>
      </c>
      <c r="M855" s="35"/>
      <c r="N855" s="35" t="s">
        <v>5477</v>
      </c>
      <c r="O855" s="35"/>
      <c r="P855" s="35"/>
      <c r="Q855" s="35"/>
      <c r="R855" s="35"/>
      <c r="S855" s="35"/>
      <c r="T855" s="36">
        <v>43845.555555555555</v>
      </c>
      <c r="U855" s="35"/>
      <c r="V855" s="35">
        <v>0</v>
      </c>
      <c r="W855" s="35"/>
      <c r="X855" s="35"/>
      <c r="Y855" s="35">
        <v>0</v>
      </c>
      <c r="Z855" s="35"/>
      <c r="AA855" s="35">
        <v>1591</v>
      </c>
      <c r="AB855" s="35" t="s">
        <v>6710</v>
      </c>
      <c r="AC855" s="59" t="s">
        <v>5485</v>
      </c>
    </row>
    <row r="856" spans="1:29" ht="15.75" thickBot="1" x14ac:dyDescent="0.3">
      <c r="A856" s="58" t="s">
        <v>1900</v>
      </c>
      <c r="B856" s="38" t="s">
        <v>5473</v>
      </c>
      <c r="C856" s="38" t="s">
        <v>5468</v>
      </c>
      <c r="D856" s="38" t="s">
        <v>5916</v>
      </c>
      <c r="E856" s="38" t="s">
        <v>6706</v>
      </c>
      <c r="F856" s="38"/>
      <c r="G856" s="39">
        <v>43845.888888888891</v>
      </c>
      <c r="H856" s="40">
        <v>43854</v>
      </c>
      <c r="I856" s="38"/>
      <c r="J856" s="38" t="s">
        <v>34</v>
      </c>
      <c r="K856" s="38" t="s">
        <v>6707</v>
      </c>
      <c r="L856" s="38" t="s">
        <v>5461</v>
      </c>
      <c r="M856" s="38"/>
      <c r="N856" s="38" t="s">
        <v>5477</v>
      </c>
      <c r="O856" s="38" t="s">
        <v>6711</v>
      </c>
      <c r="P856" s="39">
        <v>43846.397222222222</v>
      </c>
      <c r="Q856" s="39">
        <v>43851.538888888892</v>
      </c>
      <c r="R856" s="38"/>
      <c r="S856" s="38"/>
      <c r="T856" s="39">
        <v>43851.538888888892</v>
      </c>
      <c r="U856" s="38">
        <v>8136</v>
      </c>
      <c r="V856" s="38" t="s">
        <v>6712</v>
      </c>
      <c r="W856" s="38" t="s">
        <v>5497</v>
      </c>
      <c r="X856" s="38"/>
      <c r="Y856" s="38">
        <v>0</v>
      </c>
      <c r="Z856" s="38"/>
      <c r="AA856" s="38"/>
      <c r="AB856" s="38">
        <v>0</v>
      </c>
      <c r="AC856" s="60"/>
    </row>
    <row r="857" spans="1:29" ht="15.75" thickBot="1" x14ac:dyDescent="0.3">
      <c r="A857" s="57" t="s">
        <v>145</v>
      </c>
      <c r="B857" s="35" t="s">
        <v>5473</v>
      </c>
      <c r="C857" s="35" t="s">
        <v>5468</v>
      </c>
      <c r="D857" s="35" t="s">
        <v>5916</v>
      </c>
      <c r="E857" s="35" t="s">
        <v>5630</v>
      </c>
      <c r="F857" s="35"/>
      <c r="G857" s="36">
        <v>43830.379166666666</v>
      </c>
      <c r="H857" s="37">
        <v>43833</v>
      </c>
      <c r="I857" s="35"/>
      <c r="J857" s="35" t="s">
        <v>34</v>
      </c>
      <c r="K857" s="35" t="s">
        <v>6713</v>
      </c>
      <c r="L857" s="35" t="s">
        <v>5461</v>
      </c>
      <c r="M857" s="35"/>
      <c r="N857" s="35" t="s">
        <v>5765</v>
      </c>
      <c r="O857" s="35"/>
      <c r="P857" s="35"/>
      <c r="Q857" s="35"/>
      <c r="R857" s="35"/>
      <c r="S857" s="35"/>
      <c r="T857" s="36">
        <v>43832.462500000001</v>
      </c>
      <c r="U857" s="35"/>
      <c r="V857" s="35">
        <v>0</v>
      </c>
      <c r="W857" s="35"/>
      <c r="X857" s="35">
        <v>3000</v>
      </c>
      <c r="Y857" s="35" t="s">
        <v>6714</v>
      </c>
      <c r="Z857" s="35" t="s">
        <v>5482</v>
      </c>
      <c r="AA857" s="35"/>
      <c r="AB857" s="35">
        <v>0</v>
      </c>
      <c r="AC857" s="59"/>
    </row>
    <row r="858" spans="1:29" ht="15.75" thickBot="1" x14ac:dyDescent="0.3">
      <c r="A858" s="58" t="s">
        <v>255</v>
      </c>
      <c r="B858" s="38" t="s">
        <v>5473</v>
      </c>
      <c r="C858" s="38" t="s">
        <v>5468</v>
      </c>
      <c r="D858" s="38" t="s">
        <v>5916</v>
      </c>
      <c r="E858" s="38" t="s">
        <v>5630</v>
      </c>
      <c r="F858" s="38"/>
      <c r="G858" s="39">
        <v>43833.384722222225</v>
      </c>
      <c r="H858" s="40">
        <v>43833</v>
      </c>
      <c r="I858" s="38"/>
      <c r="J858" s="38" t="s">
        <v>34</v>
      </c>
      <c r="K858" s="38" t="s">
        <v>6713</v>
      </c>
      <c r="L858" s="38" t="s">
        <v>5461</v>
      </c>
      <c r="M858" s="38"/>
      <c r="N858" s="38" t="s">
        <v>5765</v>
      </c>
      <c r="O858" s="38"/>
      <c r="P858" s="38"/>
      <c r="Q858" s="38"/>
      <c r="R858" s="38"/>
      <c r="S858" s="38"/>
      <c r="T858" s="39">
        <v>43833.397916666669</v>
      </c>
      <c r="U858" s="38"/>
      <c r="V858" s="38">
        <v>0</v>
      </c>
      <c r="W858" s="38"/>
      <c r="X858" s="38">
        <v>19</v>
      </c>
      <c r="Y858" s="38" t="s">
        <v>5484</v>
      </c>
      <c r="Z858" s="38" t="s">
        <v>5482</v>
      </c>
      <c r="AA858" s="38"/>
      <c r="AB858" s="38">
        <v>0</v>
      </c>
      <c r="AC858" s="60"/>
    </row>
    <row r="859" spans="1:29" ht="15.75" thickBot="1" x14ac:dyDescent="0.3">
      <c r="A859" s="57" t="s">
        <v>1061</v>
      </c>
      <c r="B859" s="35" t="s">
        <v>5473</v>
      </c>
      <c r="C859" s="35" t="s">
        <v>5468</v>
      </c>
      <c r="D859" s="35" t="s">
        <v>5916</v>
      </c>
      <c r="E859" s="35" t="s">
        <v>5630</v>
      </c>
      <c r="F859" s="35"/>
      <c r="G859" s="36">
        <v>43844.348611111112</v>
      </c>
      <c r="H859" s="37">
        <v>43845</v>
      </c>
      <c r="I859" s="35"/>
      <c r="J859" s="35" t="s">
        <v>34</v>
      </c>
      <c r="K859" s="35" t="s">
        <v>6713</v>
      </c>
      <c r="L859" s="35" t="s">
        <v>5461</v>
      </c>
      <c r="M859" s="35"/>
      <c r="N859" s="35" t="s">
        <v>5765</v>
      </c>
      <c r="O859" s="35"/>
      <c r="P859" s="35"/>
      <c r="Q859" s="35"/>
      <c r="R859" s="35"/>
      <c r="S859" s="35"/>
      <c r="T859" s="36">
        <v>43845.361111111109</v>
      </c>
      <c r="U859" s="35"/>
      <c r="V859" s="35">
        <v>0</v>
      </c>
      <c r="W859" s="35"/>
      <c r="X859" s="35">
        <v>1458</v>
      </c>
      <c r="Y859" s="35" t="s">
        <v>6715</v>
      </c>
      <c r="Z859" s="35" t="s">
        <v>5482</v>
      </c>
      <c r="AA859" s="35"/>
      <c r="AB859" s="35">
        <v>0</v>
      </c>
      <c r="AC859" s="59"/>
    </row>
    <row r="860" spans="1:29" ht="15.75" thickBot="1" x14ac:dyDescent="0.3">
      <c r="A860" s="58" t="s">
        <v>6716</v>
      </c>
      <c r="B860" s="38" t="s">
        <v>5473</v>
      </c>
      <c r="C860" s="38" t="s">
        <v>5468</v>
      </c>
      <c r="D860" s="38" t="s">
        <v>5916</v>
      </c>
      <c r="E860" s="38" t="s">
        <v>5630</v>
      </c>
      <c r="F860" s="38"/>
      <c r="G860" s="39">
        <v>43861.370138888888</v>
      </c>
      <c r="H860" s="40">
        <v>43861</v>
      </c>
      <c r="I860" s="38"/>
      <c r="J860" s="38" t="s">
        <v>34</v>
      </c>
      <c r="K860" s="38" t="s">
        <v>6713</v>
      </c>
      <c r="L860" s="38" t="s">
        <v>5461</v>
      </c>
      <c r="M860" s="38"/>
      <c r="N860" s="38" t="s">
        <v>5765</v>
      </c>
      <c r="O860" s="38"/>
      <c r="P860" s="38"/>
      <c r="Q860" s="38"/>
      <c r="R860" s="38"/>
      <c r="S860" s="38"/>
      <c r="T860" s="39">
        <v>43861.388194444444</v>
      </c>
      <c r="U860" s="38"/>
      <c r="V860" s="38">
        <v>0</v>
      </c>
      <c r="W860" s="38"/>
      <c r="X860" s="38"/>
      <c r="Y860" s="38">
        <v>0</v>
      </c>
      <c r="Z860" s="38"/>
      <c r="AA860" s="38">
        <v>26</v>
      </c>
      <c r="AB860" s="38" t="s">
        <v>5487</v>
      </c>
      <c r="AC860" s="60" t="s">
        <v>5485</v>
      </c>
    </row>
    <row r="861" spans="1:29" ht="15.75" thickBot="1" x14ac:dyDescent="0.3">
      <c r="A861" s="57" t="s">
        <v>3151</v>
      </c>
      <c r="B861" s="35" t="s">
        <v>5473</v>
      </c>
      <c r="C861" s="35" t="s">
        <v>5468</v>
      </c>
      <c r="D861" s="35" t="s">
        <v>5916</v>
      </c>
      <c r="E861" s="35" t="s">
        <v>6717</v>
      </c>
      <c r="F861" s="35"/>
      <c r="G861" s="36">
        <v>43853.408333333333</v>
      </c>
      <c r="H861" s="37">
        <v>43854</v>
      </c>
      <c r="I861" s="35"/>
      <c r="J861" s="35" t="s">
        <v>34</v>
      </c>
      <c r="K861" s="35" t="s">
        <v>6718</v>
      </c>
      <c r="L861" s="35" t="s">
        <v>5461</v>
      </c>
      <c r="M861" s="35"/>
      <c r="N861" s="35" t="s">
        <v>5765</v>
      </c>
      <c r="O861" s="35"/>
      <c r="P861" s="35"/>
      <c r="Q861" s="35"/>
      <c r="R861" s="35"/>
      <c r="S861" s="35"/>
      <c r="T861" s="36">
        <v>43854.34652777778</v>
      </c>
      <c r="U861" s="35"/>
      <c r="V861" s="35">
        <v>0</v>
      </c>
      <c r="W861" s="35"/>
      <c r="X861" s="35"/>
      <c r="Y861" s="35">
        <v>0</v>
      </c>
      <c r="Z861" s="35"/>
      <c r="AA861" s="35">
        <v>1351</v>
      </c>
      <c r="AB861" s="35" t="s">
        <v>6719</v>
      </c>
      <c r="AC861" s="59" t="s">
        <v>5472</v>
      </c>
    </row>
    <row r="862" spans="1:29" ht="15.75" thickBot="1" x14ac:dyDescent="0.3">
      <c r="A862" s="58" t="s">
        <v>3173</v>
      </c>
      <c r="B862" s="38" t="s">
        <v>5473</v>
      </c>
      <c r="C862" s="38" t="s">
        <v>5468</v>
      </c>
      <c r="D862" s="38" t="s">
        <v>5916</v>
      </c>
      <c r="E862" s="38" t="s">
        <v>6720</v>
      </c>
      <c r="F862" s="38"/>
      <c r="G862" s="39">
        <v>43853.478472222225</v>
      </c>
      <c r="H862" s="40">
        <v>43853</v>
      </c>
      <c r="I862" s="38"/>
      <c r="J862" s="38" t="s">
        <v>34</v>
      </c>
      <c r="K862" s="38" t="s">
        <v>6721</v>
      </c>
      <c r="L862" s="38" t="s">
        <v>5461</v>
      </c>
      <c r="M862" s="38"/>
      <c r="N862" s="38" t="s">
        <v>5477</v>
      </c>
      <c r="O862" s="38"/>
      <c r="P862" s="38"/>
      <c r="Q862" s="38"/>
      <c r="R862" s="38"/>
      <c r="S862" s="38"/>
      <c r="T862" s="39">
        <v>43853.515972222223</v>
      </c>
      <c r="U862" s="38"/>
      <c r="V862" s="38">
        <v>0</v>
      </c>
      <c r="W862" s="38"/>
      <c r="X862" s="38"/>
      <c r="Y862" s="38">
        <v>0</v>
      </c>
      <c r="Z862" s="38"/>
      <c r="AA862" s="38">
        <v>54</v>
      </c>
      <c r="AB862" s="38" t="s">
        <v>6429</v>
      </c>
      <c r="AC862" s="60" t="s">
        <v>5472</v>
      </c>
    </row>
    <row r="863" spans="1:29" ht="15.75" thickBot="1" x14ac:dyDescent="0.3">
      <c r="A863" s="57" t="s">
        <v>6722</v>
      </c>
      <c r="B863" s="35" t="s">
        <v>5473</v>
      </c>
      <c r="C863" s="35" t="s">
        <v>5468</v>
      </c>
      <c r="D863" s="35" t="s">
        <v>5916</v>
      </c>
      <c r="E863" s="35" t="s">
        <v>6720</v>
      </c>
      <c r="F863" s="35"/>
      <c r="G863" s="36">
        <v>43861.369444444441</v>
      </c>
      <c r="H863" s="37">
        <v>43861</v>
      </c>
      <c r="I863" s="35"/>
      <c r="J863" s="35" t="s">
        <v>34</v>
      </c>
      <c r="K863" s="35" t="s">
        <v>6721</v>
      </c>
      <c r="L863" s="35" t="s">
        <v>5461</v>
      </c>
      <c r="M863" s="35"/>
      <c r="N863" s="35" t="s">
        <v>5477</v>
      </c>
      <c r="O863" s="35"/>
      <c r="P863" s="35"/>
      <c r="Q863" s="35"/>
      <c r="R863" s="35"/>
      <c r="S863" s="35"/>
      <c r="T863" s="36">
        <v>43861.388888888891</v>
      </c>
      <c r="U863" s="35"/>
      <c r="V863" s="35">
        <v>0</v>
      </c>
      <c r="W863" s="35"/>
      <c r="X863" s="35"/>
      <c r="Y863" s="35">
        <v>0</v>
      </c>
      <c r="Z863" s="35"/>
      <c r="AA863" s="35">
        <v>28</v>
      </c>
      <c r="AB863" s="35" t="s">
        <v>6270</v>
      </c>
      <c r="AC863" s="59" t="s">
        <v>5472</v>
      </c>
    </row>
    <row r="864" spans="1:29" ht="15.75" thickBot="1" x14ac:dyDescent="0.3">
      <c r="A864" s="58" t="s">
        <v>3456</v>
      </c>
      <c r="B864" s="38" t="s">
        <v>5473</v>
      </c>
      <c r="C864" s="38" t="s">
        <v>5468</v>
      </c>
      <c r="D864" s="38" t="s">
        <v>6723</v>
      </c>
      <c r="E864" s="38" t="s">
        <v>6724</v>
      </c>
      <c r="F864" s="38"/>
      <c r="G864" s="39">
        <v>43854.681944444441</v>
      </c>
      <c r="H864" s="40">
        <v>43857</v>
      </c>
      <c r="I864" s="38"/>
      <c r="J864" s="38" t="s">
        <v>34</v>
      </c>
      <c r="K864" s="38" t="s">
        <v>6725</v>
      </c>
      <c r="L864" s="38" t="s">
        <v>5461</v>
      </c>
      <c r="M864" s="38"/>
      <c r="N864" s="38" t="s">
        <v>5747</v>
      </c>
      <c r="O864" s="38"/>
      <c r="P864" s="38"/>
      <c r="Q864" s="38"/>
      <c r="R864" s="38"/>
      <c r="S864" s="38"/>
      <c r="T864" s="39">
        <v>43857.34375</v>
      </c>
      <c r="U864" s="38"/>
      <c r="V864" s="38">
        <v>0</v>
      </c>
      <c r="W864" s="38"/>
      <c r="X864" s="38">
        <v>3833</v>
      </c>
      <c r="Y864" s="38" t="s">
        <v>5536</v>
      </c>
      <c r="Z864" s="38" t="s">
        <v>5467</v>
      </c>
      <c r="AA864" s="38"/>
      <c r="AB864" s="38">
        <v>0</v>
      </c>
      <c r="AC864" s="60"/>
    </row>
    <row r="865" spans="1:29" ht="15.75" thickBot="1" x14ac:dyDescent="0.3">
      <c r="A865" s="57" t="s">
        <v>4032</v>
      </c>
      <c r="B865" s="35" t="s">
        <v>5473</v>
      </c>
      <c r="C865" s="35" t="s">
        <v>5468</v>
      </c>
      <c r="D865" s="35" t="s">
        <v>6723</v>
      </c>
      <c r="E865" s="35" t="s">
        <v>6724</v>
      </c>
      <c r="F865" s="35"/>
      <c r="G865" s="36">
        <v>43859.681944444441</v>
      </c>
      <c r="H865" s="37">
        <v>43860</v>
      </c>
      <c r="I865" s="35"/>
      <c r="J865" s="35" t="s">
        <v>34</v>
      </c>
      <c r="K865" s="35" t="s">
        <v>6725</v>
      </c>
      <c r="L865" s="35" t="s">
        <v>5461</v>
      </c>
      <c r="M865" s="35"/>
      <c r="N865" s="35" t="s">
        <v>5747</v>
      </c>
      <c r="O865" s="35"/>
      <c r="P865" s="35"/>
      <c r="Q865" s="35"/>
      <c r="R865" s="35"/>
      <c r="S865" s="35"/>
      <c r="T865" s="36">
        <v>43859.6875</v>
      </c>
      <c r="U865" s="35"/>
      <c r="V865" s="35">
        <v>0</v>
      </c>
      <c r="W865" s="35"/>
      <c r="X865" s="35"/>
      <c r="Y865" s="35">
        <v>0</v>
      </c>
      <c r="Z865" s="35"/>
      <c r="AA865" s="35">
        <v>8</v>
      </c>
      <c r="AB865" s="35" t="s">
        <v>5478</v>
      </c>
      <c r="AC865" s="59" t="s">
        <v>5485</v>
      </c>
    </row>
    <row r="866" spans="1:29" ht="15.75" thickBot="1" x14ac:dyDescent="0.3">
      <c r="A866" s="58" t="s">
        <v>6726</v>
      </c>
      <c r="B866" s="38" t="s">
        <v>5473</v>
      </c>
      <c r="C866" s="38" t="s">
        <v>5468</v>
      </c>
      <c r="D866" s="38" t="s">
        <v>6723</v>
      </c>
      <c r="E866" s="38" t="s">
        <v>6724</v>
      </c>
      <c r="F866" s="38"/>
      <c r="G866" s="39">
        <v>43861.694444444445</v>
      </c>
      <c r="H866" s="40">
        <v>43864</v>
      </c>
      <c r="I866" s="38"/>
      <c r="J866" s="38" t="s">
        <v>34</v>
      </c>
      <c r="K866" s="38" t="s">
        <v>6725</v>
      </c>
      <c r="L866" s="38" t="s">
        <v>5461</v>
      </c>
      <c r="M866" s="38"/>
      <c r="N866" s="38" t="s">
        <v>5747</v>
      </c>
      <c r="O866" s="38"/>
      <c r="P866" s="38"/>
      <c r="Q866" s="38"/>
      <c r="R866" s="38"/>
      <c r="S866" s="38"/>
      <c r="T866" s="39">
        <v>43864.337500000001</v>
      </c>
      <c r="U866" s="38"/>
      <c r="V866" s="38">
        <v>0</v>
      </c>
      <c r="W866" s="38"/>
      <c r="X866" s="38">
        <v>3806</v>
      </c>
      <c r="Y866" s="38" t="s">
        <v>5743</v>
      </c>
      <c r="Z866" s="38" t="s">
        <v>5467</v>
      </c>
      <c r="AA866" s="38"/>
      <c r="AB866" s="38">
        <v>0</v>
      </c>
      <c r="AC866" s="60"/>
    </row>
    <row r="867" spans="1:29" ht="15.75" thickBot="1" x14ac:dyDescent="0.3">
      <c r="A867" s="57" t="s">
        <v>2737</v>
      </c>
      <c r="B867" s="35" t="s">
        <v>5473</v>
      </c>
      <c r="C867" s="35" t="s">
        <v>5468</v>
      </c>
      <c r="D867" s="35" t="s">
        <v>6723</v>
      </c>
      <c r="E867" s="35" t="s">
        <v>6727</v>
      </c>
      <c r="F867" s="35"/>
      <c r="G867" s="36">
        <v>43851.51458333333</v>
      </c>
      <c r="H867" s="37">
        <v>43851</v>
      </c>
      <c r="I867" s="35"/>
      <c r="J867" s="35" t="s">
        <v>34</v>
      </c>
      <c r="K867" s="35" t="s">
        <v>6728</v>
      </c>
      <c r="L867" s="35" t="s">
        <v>5461</v>
      </c>
      <c r="M867" s="35"/>
      <c r="N867" s="35" t="s">
        <v>5747</v>
      </c>
      <c r="O867" s="35"/>
      <c r="P867" s="35"/>
      <c r="Q867" s="35"/>
      <c r="R867" s="35"/>
      <c r="S867" s="35"/>
      <c r="T867" s="36">
        <v>43851.557638888888</v>
      </c>
      <c r="U867" s="35"/>
      <c r="V867" s="35">
        <v>0</v>
      </c>
      <c r="W867" s="35"/>
      <c r="X867" s="35">
        <v>62</v>
      </c>
      <c r="Y867" s="35" t="s">
        <v>6084</v>
      </c>
      <c r="Z867" s="35" t="s">
        <v>5467</v>
      </c>
      <c r="AA867" s="35"/>
      <c r="AB867" s="35">
        <v>0</v>
      </c>
      <c r="AC867" s="59"/>
    </row>
    <row r="868" spans="1:29" ht="15.75" thickBot="1" x14ac:dyDescent="0.3">
      <c r="A868" s="58" t="s">
        <v>3279</v>
      </c>
      <c r="B868" s="38" t="s">
        <v>5473</v>
      </c>
      <c r="C868" s="38" t="s">
        <v>5468</v>
      </c>
      <c r="D868" s="38" t="s">
        <v>6723</v>
      </c>
      <c r="E868" s="38" t="s">
        <v>6727</v>
      </c>
      <c r="F868" s="38"/>
      <c r="G868" s="39">
        <v>43853.649305555555</v>
      </c>
      <c r="H868" s="40">
        <v>43853</v>
      </c>
      <c r="I868" s="38"/>
      <c r="J868" s="38" t="s">
        <v>34</v>
      </c>
      <c r="K868" s="38" t="s">
        <v>6728</v>
      </c>
      <c r="L868" s="38" t="s">
        <v>5461</v>
      </c>
      <c r="M868" s="38"/>
      <c r="N868" s="38" t="s">
        <v>5747</v>
      </c>
      <c r="O868" s="38"/>
      <c r="P868" s="38"/>
      <c r="Q868" s="38"/>
      <c r="R868" s="38"/>
      <c r="S868" s="38"/>
      <c r="T868" s="39">
        <v>43853.69027777778</v>
      </c>
      <c r="U868" s="38"/>
      <c r="V868" s="38">
        <v>0</v>
      </c>
      <c r="W868" s="38"/>
      <c r="X868" s="38"/>
      <c r="Y868" s="38">
        <v>0</v>
      </c>
      <c r="Z868" s="38"/>
      <c r="AA868" s="38">
        <v>59</v>
      </c>
      <c r="AB868" s="38" t="s">
        <v>6729</v>
      </c>
      <c r="AC868" s="60" t="s">
        <v>5472</v>
      </c>
    </row>
    <row r="869" spans="1:29" ht="15.75" thickBot="1" x14ac:dyDescent="0.3">
      <c r="A869" s="57" t="s">
        <v>4034</v>
      </c>
      <c r="B869" s="35" t="s">
        <v>5473</v>
      </c>
      <c r="C869" s="35" t="s">
        <v>5468</v>
      </c>
      <c r="D869" s="35" t="s">
        <v>6723</v>
      </c>
      <c r="E869" s="35" t="s">
        <v>6727</v>
      </c>
      <c r="F869" s="35"/>
      <c r="G869" s="36">
        <v>43859.675000000003</v>
      </c>
      <c r="H869" s="37">
        <v>43860</v>
      </c>
      <c r="I869" s="35"/>
      <c r="J869" s="35" t="s">
        <v>34</v>
      </c>
      <c r="K869" s="35" t="s">
        <v>6728</v>
      </c>
      <c r="L869" s="35" t="s">
        <v>5461</v>
      </c>
      <c r="M869" s="35"/>
      <c r="N869" s="35" t="s">
        <v>5747</v>
      </c>
      <c r="O869" s="35"/>
      <c r="P869" s="35"/>
      <c r="Q869" s="35"/>
      <c r="R869" s="35"/>
      <c r="S869" s="35"/>
      <c r="T869" s="36">
        <v>43859.677777777775</v>
      </c>
      <c r="U869" s="35"/>
      <c r="V869" s="35">
        <v>0</v>
      </c>
      <c r="W869" s="35"/>
      <c r="X869" s="35"/>
      <c r="Y869" s="35">
        <v>0</v>
      </c>
      <c r="Z869" s="35"/>
      <c r="AA869" s="35">
        <v>4</v>
      </c>
      <c r="AB869" s="43">
        <v>925925925.92593002</v>
      </c>
      <c r="AC869" s="59" t="s">
        <v>5472</v>
      </c>
    </row>
    <row r="870" spans="1:29" ht="15.75" thickBot="1" x14ac:dyDescent="0.3">
      <c r="A870" s="58" t="s">
        <v>1742</v>
      </c>
      <c r="B870" s="38" t="s">
        <v>5473</v>
      </c>
      <c r="C870" s="38" t="s">
        <v>5468</v>
      </c>
      <c r="D870" s="38" t="s">
        <v>6723</v>
      </c>
      <c r="E870" s="38" t="s">
        <v>6730</v>
      </c>
      <c r="F870" s="38"/>
      <c r="G870" s="39">
        <v>43845.586111111108</v>
      </c>
      <c r="H870" s="40">
        <v>43846</v>
      </c>
      <c r="I870" s="38"/>
      <c r="J870" s="38" t="s">
        <v>34</v>
      </c>
      <c r="K870" s="38" t="s">
        <v>6731</v>
      </c>
      <c r="L870" s="38" t="s">
        <v>5461</v>
      </c>
      <c r="M870" s="38"/>
      <c r="N870" s="38" t="s">
        <v>5747</v>
      </c>
      <c r="O870" s="38"/>
      <c r="P870" s="38"/>
      <c r="Q870" s="38"/>
      <c r="R870" s="38"/>
      <c r="S870" s="38"/>
      <c r="T870" s="39">
        <v>43845.614583333336</v>
      </c>
      <c r="U870" s="38"/>
      <c r="V870" s="38">
        <v>0</v>
      </c>
      <c r="W870" s="38"/>
      <c r="X870" s="38"/>
      <c r="Y870" s="38">
        <v>0</v>
      </c>
      <c r="Z870" s="38"/>
      <c r="AA870" s="38">
        <v>41</v>
      </c>
      <c r="AB870" s="38" t="s">
        <v>5463</v>
      </c>
      <c r="AC870" s="60" t="s">
        <v>5472</v>
      </c>
    </row>
    <row r="871" spans="1:29" ht="15.75" thickBot="1" x14ac:dyDescent="0.3">
      <c r="A871" s="57" t="s">
        <v>1561</v>
      </c>
      <c r="B871" s="35" t="s">
        <v>5473</v>
      </c>
      <c r="C871" s="35" t="s">
        <v>5468</v>
      </c>
      <c r="D871" s="35" t="s">
        <v>6723</v>
      </c>
      <c r="E871" s="35" t="s">
        <v>6732</v>
      </c>
      <c r="F871" s="35"/>
      <c r="G871" s="36">
        <v>43844.944444444445</v>
      </c>
      <c r="H871" s="37">
        <v>43845</v>
      </c>
      <c r="I871" s="35"/>
      <c r="J871" s="35" t="s">
        <v>34</v>
      </c>
      <c r="K871" s="35" t="s">
        <v>6733</v>
      </c>
      <c r="L871" s="35" t="s">
        <v>5461</v>
      </c>
      <c r="M871" s="35"/>
      <c r="N871" s="35" t="s">
        <v>5789</v>
      </c>
      <c r="O871" s="35"/>
      <c r="P871" s="35"/>
      <c r="Q871" s="35"/>
      <c r="R871" s="35"/>
      <c r="S871" s="35"/>
      <c r="T871" s="36">
        <v>43845.055555555555</v>
      </c>
      <c r="U871" s="35"/>
      <c r="V871" s="35">
        <v>0</v>
      </c>
      <c r="W871" s="35"/>
      <c r="X871" s="35">
        <v>149</v>
      </c>
      <c r="Y871" s="35" t="s">
        <v>6734</v>
      </c>
      <c r="Z871" s="35" t="s">
        <v>5482</v>
      </c>
      <c r="AA871" s="35">
        <v>11</v>
      </c>
      <c r="AB871" s="35" t="s">
        <v>5534</v>
      </c>
      <c r="AC871" s="59" t="s">
        <v>5472</v>
      </c>
    </row>
    <row r="872" spans="1:29" ht="15.75" thickBot="1" x14ac:dyDescent="0.3">
      <c r="A872" s="58" t="s">
        <v>877</v>
      </c>
      <c r="B872" s="38" t="s">
        <v>5473</v>
      </c>
      <c r="C872" s="38" t="s">
        <v>5468</v>
      </c>
      <c r="D872" s="38" t="s">
        <v>6723</v>
      </c>
      <c r="E872" s="38" t="s">
        <v>6735</v>
      </c>
      <c r="F872" s="38"/>
      <c r="G872" s="39">
        <v>43843.482638888891</v>
      </c>
      <c r="H872" s="40">
        <v>43843</v>
      </c>
      <c r="I872" s="38"/>
      <c r="J872" s="38" t="s">
        <v>34</v>
      </c>
      <c r="K872" s="38" t="s">
        <v>6736</v>
      </c>
      <c r="L872" s="38" t="s">
        <v>5461</v>
      </c>
      <c r="M872" s="38"/>
      <c r="N872" s="38" t="s">
        <v>5747</v>
      </c>
      <c r="O872" s="38"/>
      <c r="P872" s="38"/>
      <c r="Q872" s="38"/>
      <c r="R872" s="38"/>
      <c r="S872" s="38"/>
      <c r="T872" s="39">
        <v>43843.59652777778</v>
      </c>
      <c r="U872" s="38"/>
      <c r="V872" s="38">
        <v>0</v>
      </c>
      <c r="W872" s="38"/>
      <c r="X872" s="38">
        <v>164</v>
      </c>
      <c r="Y872" s="38" t="s">
        <v>6737</v>
      </c>
      <c r="Z872" s="38" t="s">
        <v>5482</v>
      </c>
      <c r="AA872" s="38"/>
      <c r="AB872" s="38">
        <v>0</v>
      </c>
      <c r="AC872" s="60"/>
    </row>
    <row r="873" spans="1:29" ht="15.75" thickBot="1" x14ac:dyDescent="0.3">
      <c r="A873" s="57" t="s">
        <v>4097</v>
      </c>
      <c r="B873" s="35" t="s">
        <v>5473</v>
      </c>
      <c r="C873" s="35" t="s">
        <v>5468</v>
      </c>
      <c r="D873" s="35" t="s">
        <v>6723</v>
      </c>
      <c r="E873" s="35" t="s">
        <v>6735</v>
      </c>
      <c r="F873" s="35"/>
      <c r="G873" s="36">
        <v>43860.571527777778</v>
      </c>
      <c r="H873" s="37">
        <v>43860</v>
      </c>
      <c r="I873" s="35"/>
      <c r="J873" s="35" t="s">
        <v>34</v>
      </c>
      <c r="K873" s="35" t="s">
        <v>6736</v>
      </c>
      <c r="L873" s="35" t="s">
        <v>5461</v>
      </c>
      <c r="M873" s="35"/>
      <c r="N873" s="35" t="s">
        <v>5747</v>
      </c>
      <c r="O873" s="35"/>
      <c r="P873" s="35"/>
      <c r="Q873" s="35"/>
      <c r="R873" s="35"/>
      <c r="S873" s="35"/>
      <c r="T873" s="36">
        <v>43860.584027777775</v>
      </c>
      <c r="U873" s="35"/>
      <c r="V873" s="35">
        <v>0</v>
      </c>
      <c r="W873" s="35"/>
      <c r="X873" s="35"/>
      <c r="Y873" s="35">
        <v>0</v>
      </c>
      <c r="Z873" s="35"/>
      <c r="AA873" s="35">
        <v>18</v>
      </c>
      <c r="AB873" s="35" t="s">
        <v>5547</v>
      </c>
      <c r="AC873" s="59" t="s">
        <v>5472</v>
      </c>
    </row>
    <row r="874" spans="1:29" ht="15.75" thickBot="1" x14ac:dyDescent="0.3">
      <c r="A874" s="58" t="s">
        <v>2769</v>
      </c>
      <c r="B874" s="38" t="s">
        <v>5473</v>
      </c>
      <c r="C874" s="38" t="s">
        <v>5468</v>
      </c>
      <c r="D874" s="38" t="s">
        <v>6723</v>
      </c>
      <c r="E874" s="38" t="s">
        <v>6738</v>
      </c>
      <c r="F874" s="38"/>
      <c r="G874" s="39">
        <v>43851.493750000001</v>
      </c>
      <c r="H874" s="40">
        <v>43851</v>
      </c>
      <c r="I874" s="38"/>
      <c r="J874" s="38" t="s">
        <v>34</v>
      </c>
      <c r="K874" s="38" t="s">
        <v>6739</v>
      </c>
      <c r="L874" s="38" t="s">
        <v>5461</v>
      </c>
      <c r="M874" s="38"/>
      <c r="N874" s="38" t="s">
        <v>5747</v>
      </c>
      <c r="O874" s="38"/>
      <c r="P874" s="38"/>
      <c r="Q874" s="38"/>
      <c r="R874" s="38"/>
      <c r="S874" s="38"/>
      <c r="T874" s="39">
        <v>43851.546527777777</v>
      </c>
      <c r="U874" s="38"/>
      <c r="V874" s="38">
        <v>0</v>
      </c>
      <c r="W874" s="38"/>
      <c r="X874" s="38"/>
      <c r="Y874" s="38">
        <v>0</v>
      </c>
      <c r="Z874" s="38"/>
      <c r="AA874" s="38">
        <v>76</v>
      </c>
      <c r="AB874" s="38" t="s">
        <v>6145</v>
      </c>
      <c r="AC874" s="60" t="s">
        <v>5472</v>
      </c>
    </row>
    <row r="875" spans="1:29" ht="15.75" thickBot="1" x14ac:dyDescent="0.3">
      <c r="A875" s="57" t="s">
        <v>4093</v>
      </c>
      <c r="B875" s="35" t="s">
        <v>5473</v>
      </c>
      <c r="C875" s="35" t="s">
        <v>5468</v>
      </c>
      <c r="D875" s="35" t="s">
        <v>6723</v>
      </c>
      <c r="E875" s="35" t="s">
        <v>6740</v>
      </c>
      <c r="F875" s="35"/>
      <c r="G875" s="36">
        <v>43860.48333333333</v>
      </c>
      <c r="H875" s="37">
        <v>43860</v>
      </c>
      <c r="I875" s="35"/>
      <c r="J875" s="35" t="s">
        <v>34</v>
      </c>
      <c r="K875" s="35" t="s">
        <v>6741</v>
      </c>
      <c r="L875" s="35" t="s">
        <v>5461</v>
      </c>
      <c r="M875" s="35"/>
      <c r="N875" s="35" t="s">
        <v>5546</v>
      </c>
      <c r="O875" s="35" t="s">
        <v>6742</v>
      </c>
      <c r="P875" s="36">
        <v>43860.691666666666</v>
      </c>
      <c r="Q875" s="35"/>
      <c r="R875" s="35"/>
      <c r="S875" s="35"/>
      <c r="T875" s="36">
        <v>43860.586805555555</v>
      </c>
      <c r="U875" s="35"/>
      <c r="V875" s="35">
        <v>0</v>
      </c>
      <c r="W875" s="35"/>
      <c r="X875" s="35">
        <v>0</v>
      </c>
      <c r="Y875" s="35">
        <v>0</v>
      </c>
      <c r="Z875" s="35" t="s">
        <v>5556</v>
      </c>
      <c r="AA875" s="35">
        <v>149</v>
      </c>
      <c r="AB875" s="35" t="s">
        <v>6734</v>
      </c>
      <c r="AC875" s="59" t="s">
        <v>5485</v>
      </c>
    </row>
    <row r="876" spans="1:29" ht="15.75" thickBot="1" x14ac:dyDescent="0.3">
      <c r="A876" s="58" t="s">
        <v>636</v>
      </c>
      <c r="B876" s="38" t="s">
        <v>5473</v>
      </c>
      <c r="C876" s="38" t="s">
        <v>5468</v>
      </c>
      <c r="D876" s="38" t="s">
        <v>6723</v>
      </c>
      <c r="E876" s="38" t="s">
        <v>6743</v>
      </c>
      <c r="F876" s="38"/>
      <c r="G876" s="39">
        <v>43839.478472222225</v>
      </c>
      <c r="H876" s="40">
        <v>43839</v>
      </c>
      <c r="I876" s="38"/>
      <c r="J876" s="38" t="s">
        <v>34</v>
      </c>
      <c r="K876" s="38" t="s">
        <v>6744</v>
      </c>
      <c r="L876" s="38" t="s">
        <v>5461</v>
      </c>
      <c r="M876" s="38"/>
      <c r="N876" s="38" t="s">
        <v>5747</v>
      </c>
      <c r="O876" s="38"/>
      <c r="P876" s="38"/>
      <c r="Q876" s="38"/>
      <c r="R876" s="38"/>
      <c r="S876" s="38"/>
      <c r="T876" s="39">
        <v>43839.511111111111</v>
      </c>
      <c r="U876" s="38"/>
      <c r="V876" s="38">
        <v>0</v>
      </c>
      <c r="W876" s="38"/>
      <c r="X876" s="38">
        <v>47</v>
      </c>
      <c r="Y876" s="38" t="s">
        <v>6087</v>
      </c>
      <c r="Z876" s="38" t="s">
        <v>5482</v>
      </c>
      <c r="AA876" s="38"/>
      <c r="AB876" s="38">
        <v>0</v>
      </c>
      <c r="AC876" s="60"/>
    </row>
    <row r="877" spans="1:29" ht="15.75" thickBot="1" x14ac:dyDescent="0.3">
      <c r="A877" s="57" t="s">
        <v>1676</v>
      </c>
      <c r="B877" s="35" t="s">
        <v>5473</v>
      </c>
      <c r="C877" s="35" t="s">
        <v>5468</v>
      </c>
      <c r="D877" s="35" t="s">
        <v>6723</v>
      </c>
      <c r="E877" s="35" t="s">
        <v>6745</v>
      </c>
      <c r="F877" s="35"/>
      <c r="G877" s="36">
        <v>43845.495138888888</v>
      </c>
      <c r="H877" s="37">
        <v>43845</v>
      </c>
      <c r="I877" s="35"/>
      <c r="J877" s="35" t="s">
        <v>34</v>
      </c>
      <c r="K877" s="35" t="s">
        <v>6746</v>
      </c>
      <c r="L877" s="35" t="s">
        <v>5461</v>
      </c>
      <c r="M877" s="35"/>
      <c r="N877" s="35" t="s">
        <v>5546</v>
      </c>
      <c r="O877" s="35"/>
      <c r="P877" s="35"/>
      <c r="Q877" s="35"/>
      <c r="R877" s="35"/>
      <c r="S877" s="35"/>
      <c r="T877" s="36">
        <v>43845.49722222222</v>
      </c>
      <c r="U877" s="35"/>
      <c r="V877" s="35">
        <v>0</v>
      </c>
      <c r="W877" s="35"/>
      <c r="X877" s="35"/>
      <c r="Y877" s="35">
        <v>0</v>
      </c>
      <c r="Z877" s="35"/>
      <c r="AA877" s="35">
        <v>3</v>
      </c>
      <c r="AB877" s="43">
        <v>694444444.44444001</v>
      </c>
      <c r="AC877" s="59" t="s">
        <v>5472</v>
      </c>
    </row>
    <row r="878" spans="1:29" ht="15.75" thickBot="1" x14ac:dyDescent="0.3">
      <c r="A878" s="58" t="s">
        <v>1971</v>
      </c>
      <c r="B878" s="38" t="s">
        <v>5473</v>
      </c>
      <c r="C878" s="38" t="s">
        <v>5468</v>
      </c>
      <c r="D878" s="38" t="s">
        <v>6723</v>
      </c>
      <c r="E878" s="38" t="s">
        <v>6747</v>
      </c>
      <c r="F878" s="38"/>
      <c r="G878" s="39">
        <v>43846.362500000003</v>
      </c>
      <c r="H878" s="40">
        <v>43846</v>
      </c>
      <c r="I878" s="38"/>
      <c r="J878" s="38" t="s">
        <v>34</v>
      </c>
      <c r="K878" s="38" t="s">
        <v>6748</v>
      </c>
      <c r="L878" s="38" t="s">
        <v>5461</v>
      </c>
      <c r="M878" s="38"/>
      <c r="N878" s="38" t="s">
        <v>5747</v>
      </c>
      <c r="O878" s="38"/>
      <c r="P878" s="38"/>
      <c r="Q878" s="38"/>
      <c r="R878" s="38"/>
      <c r="S878" s="38"/>
      <c r="T878" s="39">
        <v>43846.363194444442</v>
      </c>
      <c r="U878" s="38"/>
      <c r="V878" s="38">
        <v>0</v>
      </c>
      <c r="W878" s="38"/>
      <c r="X878" s="38"/>
      <c r="Y878" s="38">
        <v>0</v>
      </c>
      <c r="Z878" s="38"/>
      <c r="AA878" s="38">
        <v>1</v>
      </c>
      <c r="AB878" s="41">
        <v>231481481.48148</v>
      </c>
      <c r="AC878" s="60" t="s">
        <v>5472</v>
      </c>
    </row>
    <row r="879" spans="1:29" ht="15.75" thickBot="1" x14ac:dyDescent="0.3">
      <c r="A879" s="57" t="s">
        <v>2783</v>
      </c>
      <c r="B879" s="35" t="s">
        <v>5473</v>
      </c>
      <c r="C879" s="35" t="s">
        <v>5468</v>
      </c>
      <c r="D879" s="35" t="s">
        <v>6723</v>
      </c>
      <c r="E879" s="35" t="s">
        <v>6747</v>
      </c>
      <c r="F879" s="35"/>
      <c r="G879" s="36">
        <v>43851.602777777778</v>
      </c>
      <c r="H879" s="37">
        <v>43851</v>
      </c>
      <c r="I879" s="35"/>
      <c r="J879" s="35" t="s">
        <v>34</v>
      </c>
      <c r="K879" s="35" t="s">
        <v>6748</v>
      </c>
      <c r="L879" s="35" t="s">
        <v>5461</v>
      </c>
      <c r="M879" s="35"/>
      <c r="N879" s="35" t="s">
        <v>5747</v>
      </c>
      <c r="O879" s="35"/>
      <c r="P879" s="35"/>
      <c r="Q879" s="35"/>
      <c r="R879" s="35"/>
      <c r="S879" s="35"/>
      <c r="T879" s="36">
        <v>43851.614583333336</v>
      </c>
      <c r="U879" s="35"/>
      <c r="V879" s="35">
        <v>0</v>
      </c>
      <c r="W879" s="35"/>
      <c r="X879" s="35">
        <v>17</v>
      </c>
      <c r="Y879" s="35" t="s">
        <v>5732</v>
      </c>
      <c r="Z879" s="35" t="s">
        <v>5467</v>
      </c>
      <c r="AA879" s="35"/>
      <c r="AB879" s="35">
        <v>0</v>
      </c>
      <c r="AC879" s="59"/>
    </row>
    <row r="880" spans="1:29" ht="15.75" thickBot="1" x14ac:dyDescent="0.3">
      <c r="A880" s="58" t="s">
        <v>244</v>
      </c>
      <c r="B880" s="38" t="s">
        <v>5473</v>
      </c>
      <c r="C880" s="38" t="s">
        <v>5468</v>
      </c>
      <c r="D880" s="38" t="s">
        <v>6723</v>
      </c>
      <c r="E880" s="38" t="s">
        <v>6749</v>
      </c>
      <c r="F880" s="38"/>
      <c r="G880" s="39">
        <v>43832.611805555556</v>
      </c>
      <c r="H880" s="40">
        <v>43832</v>
      </c>
      <c r="I880" s="38"/>
      <c r="J880" s="38" t="s">
        <v>34</v>
      </c>
      <c r="K880" s="38" t="s">
        <v>6750</v>
      </c>
      <c r="L880" s="38" t="s">
        <v>5461</v>
      </c>
      <c r="M880" s="38"/>
      <c r="N880" s="38" t="s">
        <v>5747</v>
      </c>
      <c r="O880" s="38"/>
      <c r="P880" s="38"/>
      <c r="Q880" s="38"/>
      <c r="R880" s="38"/>
      <c r="S880" s="38"/>
      <c r="T880" s="39">
        <v>43832.627083333333</v>
      </c>
      <c r="U880" s="38"/>
      <c r="V880" s="38">
        <v>0</v>
      </c>
      <c r="W880" s="38"/>
      <c r="X880" s="38"/>
      <c r="Y880" s="38">
        <v>0</v>
      </c>
      <c r="Z880" s="38"/>
      <c r="AA880" s="38">
        <v>22</v>
      </c>
      <c r="AB880" s="38" t="s">
        <v>5881</v>
      </c>
      <c r="AC880" s="60" t="s">
        <v>5485</v>
      </c>
    </row>
    <row r="881" spans="1:29" ht="15.75" thickBot="1" x14ac:dyDescent="0.3">
      <c r="A881" s="57" t="s">
        <v>1183</v>
      </c>
      <c r="B881" s="35" t="s">
        <v>5473</v>
      </c>
      <c r="C881" s="35" t="s">
        <v>5468</v>
      </c>
      <c r="D881" s="35" t="s">
        <v>6723</v>
      </c>
      <c r="E881" s="35" t="s">
        <v>6749</v>
      </c>
      <c r="F881" s="35"/>
      <c r="G881" s="36">
        <v>43844.465277777781</v>
      </c>
      <c r="H881" s="37">
        <v>43845</v>
      </c>
      <c r="I881" s="35"/>
      <c r="J881" s="35" t="s">
        <v>34</v>
      </c>
      <c r="K881" s="35" t="s">
        <v>6750</v>
      </c>
      <c r="L881" s="35" t="s">
        <v>5461</v>
      </c>
      <c r="M881" s="35"/>
      <c r="N881" s="35" t="s">
        <v>5747</v>
      </c>
      <c r="O881" s="35"/>
      <c r="P881" s="35"/>
      <c r="Q881" s="35"/>
      <c r="R881" s="35"/>
      <c r="S881" s="35"/>
      <c r="T881" s="36">
        <v>43844.791666666664</v>
      </c>
      <c r="U881" s="35"/>
      <c r="V881" s="35">
        <v>0</v>
      </c>
      <c r="W881" s="35"/>
      <c r="X881" s="35">
        <v>470</v>
      </c>
      <c r="Y881" s="35" t="s">
        <v>6751</v>
      </c>
      <c r="Z881" s="35" t="s">
        <v>5482</v>
      </c>
      <c r="AA881" s="35"/>
      <c r="AB881" s="35">
        <v>0</v>
      </c>
      <c r="AC881" s="59"/>
    </row>
    <row r="882" spans="1:29" ht="15.75" thickBot="1" x14ac:dyDescent="0.3">
      <c r="A882" s="58" t="s">
        <v>2567</v>
      </c>
      <c r="B882" s="38" t="s">
        <v>5473</v>
      </c>
      <c r="C882" s="38" t="s">
        <v>5468</v>
      </c>
      <c r="D882" s="38" t="s">
        <v>6723</v>
      </c>
      <c r="E882" s="38" t="s">
        <v>5928</v>
      </c>
      <c r="F882" s="38"/>
      <c r="G882" s="39">
        <v>43850.531944444447</v>
      </c>
      <c r="H882" s="40">
        <v>43850</v>
      </c>
      <c r="I882" s="38"/>
      <c r="J882" s="38" t="s">
        <v>34</v>
      </c>
      <c r="K882" s="38" t="s">
        <v>6752</v>
      </c>
      <c r="L882" s="38" t="s">
        <v>5461</v>
      </c>
      <c r="M882" s="38"/>
      <c r="N882" s="38" t="s">
        <v>5747</v>
      </c>
      <c r="O882" s="38"/>
      <c r="P882" s="38"/>
      <c r="Q882" s="38"/>
      <c r="R882" s="38"/>
      <c r="S882" s="38"/>
      <c r="T882" s="39">
        <v>43850.583333333336</v>
      </c>
      <c r="U882" s="38"/>
      <c r="V882" s="38">
        <v>0</v>
      </c>
      <c r="W882" s="38"/>
      <c r="X882" s="38">
        <v>74</v>
      </c>
      <c r="Y882" s="38" t="s">
        <v>5590</v>
      </c>
      <c r="Z882" s="38" t="s">
        <v>5482</v>
      </c>
      <c r="AA882" s="38"/>
      <c r="AB882" s="38">
        <v>0</v>
      </c>
      <c r="AC882" s="60"/>
    </row>
    <row r="883" spans="1:29" ht="15.75" thickBot="1" x14ac:dyDescent="0.3">
      <c r="A883" s="57" t="s">
        <v>2786</v>
      </c>
      <c r="B883" s="35" t="s">
        <v>5473</v>
      </c>
      <c r="C883" s="35" t="s">
        <v>5468</v>
      </c>
      <c r="D883" s="35" t="s">
        <v>6723</v>
      </c>
      <c r="E883" s="35" t="s">
        <v>5928</v>
      </c>
      <c r="F883" s="35"/>
      <c r="G883" s="36">
        <v>43851.615277777775</v>
      </c>
      <c r="H883" s="37">
        <v>43852</v>
      </c>
      <c r="I883" s="35"/>
      <c r="J883" s="35" t="s">
        <v>34</v>
      </c>
      <c r="K883" s="35" t="s">
        <v>6752</v>
      </c>
      <c r="L883" s="35" t="s">
        <v>5461</v>
      </c>
      <c r="M883" s="35"/>
      <c r="N883" s="35" t="s">
        <v>5747</v>
      </c>
      <c r="O883" s="35"/>
      <c r="P883" s="35"/>
      <c r="Q883" s="35"/>
      <c r="R883" s="35"/>
      <c r="S883" s="35"/>
      <c r="T883" s="36">
        <v>43852.332638888889</v>
      </c>
      <c r="U883" s="35"/>
      <c r="V883" s="35">
        <v>0</v>
      </c>
      <c r="W883" s="35"/>
      <c r="X883" s="35"/>
      <c r="Y883" s="35">
        <v>0</v>
      </c>
      <c r="Z883" s="35"/>
      <c r="AA883" s="35">
        <v>1033</v>
      </c>
      <c r="AB883" s="35" t="s">
        <v>6753</v>
      </c>
      <c r="AC883" s="59" t="s">
        <v>5472</v>
      </c>
    </row>
    <row r="884" spans="1:29" ht="15.75" thickBot="1" x14ac:dyDescent="0.3">
      <c r="A884" s="58" t="s">
        <v>3958</v>
      </c>
      <c r="B884" s="38" t="s">
        <v>5473</v>
      </c>
      <c r="C884" s="38" t="s">
        <v>5468</v>
      </c>
      <c r="D884" s="38" t="s">
        <v>6723</v>
      </c>
      <c r="E884" s="38" t="s">
        <v>5928</v>
      </c>
      <c r="F884" s="38"/>
      <c r="G884" s="39">
        <v>43859.481944444444</v>
      </c>
      <c r="H884" s="40">
        <v>43860</v>
      </c>
      <c r="I884" s="38"/>
      <c r="J884" s="38" t="s">
        <v>34</v>
      </c>
      <c r="K884" s="38" t="s">
        <v>6752</v>
      </c>
      <c r="L884" s="38" t="s">
        <v>5461</v>
      </c>
      <c r="M884" s="38"/>
      <c r="N884" s="38" t="s">
        <v>5747</v>
      </c>
      <c r="O884" s="38"/>
      <c r="P884" s="38"/>
      <c r="Q884" s="38"/>
      <c r="R884" s="38"/>
      <c r="S884" s="38"/>
      <c r="T884" s="39">
        <v>43860.341666666667</v>
      </c>
      <c r="U884" s="38"/>
      <c r="V884" s="38">
        <v>0</v>
      </c>
      <c r="W884" s="38"/>
      <c r="X884" s="38">
        <v>956</v>
      </c>
      <c r="Y884" s="38" t="s">
        <v>6754</v>
      </c>
      <c r="Z884" s="38" t="s">
        <v>5482</v>
      </c>
      <c r="AA884" s="38">
        <v>282</v>
      </c>
      <c r="AB884" s="38" t="s">
        <v>6755</v>
      </c>
      <c r="AC884" s="60" t="s">
        <v>5485</v>
      </c>
    </row>
    <row r="885" spans="1:29" ht="15.75" thickBot="1" x14ac:dyDescent="0.3">
      <c r="A885" s="57" t="s">
        <v>811</v>
      </c>
      <c r="B885" s="35" t="s">
        <v>5473</v>
      </c>
      <c r="C885" s="35" t="s">
        <v>5468</v>
      </c>
      <c r="D885" s="35" t="s">
        <v>6723</v>
      </c>
      <c r="E885" s="35" t="s">
        <v>6756</v>
      </c>
      <c r="F885" s="35"/>
      <c r="G885" s="36">
        <v>43843.382638888892</v>
      </c>
      <c r="H885" s="37">
        <v>43844</v>
      </c>
      <c r="I885" s="35"/>
      <c r="J885" s="35" t="s">
        <v>34</v>
      </c>
      <c r="K885" s="35" t="s">
        <v>6757</v>
      </c>
      <c r="L885" s="35" t="s">
        <v>5461</v>
      </c>
      <c r="M885" s="35"/>
      <c r="N885" s="35" t="s">
        <v>5747</v>
      </c>
      <c r="O885" s="35"/>
      <c r="P885" s="35"/>
      <c r="Q885" s="35"/>
      <c r="R885" s="35"/>
      <c r="S885" s="35"/>
      <c r="T885" s="36">
        <v>43843.729861111111</v>
      </c>
      <c r="U885" s="35"/>
      <c r="V885" s="35">
        <v>0</v>
      </c>
      <c r="W885" s="35"/>
      <c r="X885" s="35">
        <v>464</v>
      </c>
      <c r="Y885" s="35" t="s">
        <v>6758</v>
      </c>
      <c r="Z885" s="35" t="s">
        <v>6625</v>
      </c>
      <c r="AA885" s="35">
        <v>36</v>
      </c>
      <c r="AB885" s="35" t="s">
        <v>6250</v>
      </c>
      <c r="AC885" s="59" t="s">
        <v>5472</v>
      </c>
    </row>
    <row r="886" spans="1:29" ht="15.75" thickBot="1" x14ac:dyDescent="0.3">
      <c r="A886" s="58" t="s">
        <v>2161</v>
      </c>
      <c r="B886" s="38" t="s">
        <v>5473</v>
      </c>
      <c r="C886" s="38" t="s">
        <v>5468</v>
      </c>
      <c r="D886" s="38" t="s">
        <v>6723</v>
      </c>
      <c r="E886" s="38" t="s">
        <v>6756</v>
      </c>
      <c r="F886" s="38"/>
      <c r="G886" s="39">
        <v>43847.386111111111</v>
      </c>
      <c r="H886" s="40">
        <v>43847</v>
      </c>
      <c r="I886" s="38"/>
      <c r="J886" s="38" t="s">
        <v>34</v>
      </c>
      <c r="K886" s="38" t="s">
        <v>6757</v>
      </c>
      <c r="L886" s="38" t="s">
        <v>5461</v>
      </c>
      <c r="M886" s="38"/>
      <c r="N886" s="38" t="s">
        <v>5747</v>
      </c>
      <c r="O886" s="38"/>
      <c r="P886" s="38"/>
      <c r="Q886" s="38"/>
      <c r="R886" s="38"/>
      <c r="S886" s="38"/>
      <c r="T886" s="39">
        <v>43847.401388888888</v>
      </c>
      <c r="U886" s="38"/>
      <c r="V886" s="38">
        <v>0</v>
      </c>
      <c r="W886" s="38"/>
      <c r="X886" s="38"/>
      <c r="Y886" s="38">
        <v>0</v>
      </c>
      <c r="Z886" s="38"/>
      <c r="AA886" s="38">
        <v>22</v>
      </c>
      <c r="AB886" s="38" t="s">
        <v>5881</v>
      </c>
      <c r="AC886" s="60" t="s">
        <v>5485</v>
      </c>
    </row>
    <row r="887" spans="1:29" ht="15.75" thickBot="1" x14ac:dyDescent="0.3">
      <c r="A887" s="57" t="s">
        <v>1203</v>
      </c>
      <c r="B887" s="35" t="s">
        <v>5473</v>
      </c>
      <c r="C887" s="35" t="s">
        <v>5468</v>
      </c>
      <c r="D887" s="35" t="s">
        <v>6723</v>
      </c>
      <c r="E887" s="35" t="s">
        <v>6759</v>
      </c>
      <c r="F887" s="35"/>
      <c r="G887" s="36">
        <v>43844.511111111111</v>
      </c>
      <c r="H887" s="37">
        <v>43845</v>
      </c>
      <c r="I887" s="35"/>
      <c r="J887" s="35" t="s">
        <v>34</v>
      </c>
      <c r="K887" s="35" t="s">
        <v>6760</v>
      </c>
      <c r="L887" s="35" t="s">
        <v>5461</v>
      </c>
      <c r="M887" s="35"/>
      <c r="N887" s="35" t="s">
        <v>5747</v>
      </c>
      <c r="O887" s="35"/>
      <c r="P887" s="35"/>
      <c r="Q887" s="35"/>
      <c r="R887" s="35"/>
      <c r="S887" s="35"/>
      <c r="T887" s="36">
        <v>43844.779861111114</v>
      </c>
      <c r="U887" s="35"/>
      <c r="V887" s="35">
        <v>0</v>
      </c>
      <c r="W887" s="35"/>
      <c r="X887" s="35"/>
      <c r="Y887" s="35">
        <v>0</v>
      </c>
      <c r="Z887" s="35"/>
      <c r="AA887" s="35">
        <v>387</v>
      </c>
      <c r="AB887" s="35" t="s">
        <v>6761</v>
      </c>
      <c r="AC887" s="59" t="s">
        <v>5472</v>
      </c>
    </row>
    <row r="888" spans="1:29" ht="15.75" thickBot="1" x14ac:dyDescent="0.3">
      <c r="A888" s="58" t="s">
        <v>2987</v>
      </c>
      <c r="B888" s="38" t="s">
        <v>5473</v>
      </c>
      <c r="C888" s="38" t="s">
        <v>5468</v>
      </c>
      <c r="D888" s="38" t="s">
        <v>6723</v>
      </c>
      <c r="E888" s="38" t="s">
        <v>6762</v>
      </c>
      <c r="F888" s="38"/>
      <c r="G888" s="39">
        <v>43852.601388888892</v>
      </c>
      <c r="H888" s="40">
        <v>43854</v>
      </c>
      <c r="I888" s="38"/>
      <c r="J888" s="38" t="s">
        <v>34</v>
      </c>
      <c r="K888" s="38" t="s">
        <v>6763</v>
      </c>
      <c r="L888" s="38" t="s">
        <v>5461</v>
      </c>
      <c r="M888" s="38"/>
      <c r="N888" s="38" t="s">
        <v>5747</v>
      </c>
      <c r="O888" s="38">
        <v>407221</v>
      </c>
      <c r="P888" s="39">
        <v>43852.677777777775</v>
      </c>
      <c r="Q888" s="39">
        <v>43853.836111111108</v>
      </c>
      <c r="R888" s="38"/>
      <c r="S888" s="38"/>
      <c r="T888" s="39">
        <v>43853.836111111108</v>
      </c>
      <c r="U888" s="38"/>
      <c r="V888" s="38">
        <v>0</v>
      </c>
      <c r="W888" s="38"/>
      <c r="X888" s="38"/>
      <c r="Y888" s="38">
        <v>0</v>
      </c>
      <c r="Z888" s="38"/>
      <c r="AA888" s="38">
        <v>1778</v>
      </c>
      <c r="AB888" s="38" t="s">
        <v>6764</v>
      </c>
      <c r="AC888" s="60" t="s">
        <v>5830</v>
      </c>
    </row>
    <row r="889" spans="1:29" ht="15.75" thickBot="1" x14ac:dyDescent="0.3">
      <c r="A889" s="57" t="s">
        <v>3915</v>
      </c>
      <c r="B889" s="35" t="s">
        <v>5473</v>
      </c>
      <c r="C889" s="35" t="s">
        <v>5468</v>
      </c>
      <c r="D889" s="35" t="s">
        <v>6723</v>
      </c>
      <c r="E889" s="35" t="s">
        <v>6762</v>
      </c>
      <c r="F889" s="35"/>
      <c r="G889" s="36">
        <v>43859.425694444442</v>
      </c>
      <c r="H889" s="37">
        <v>43860</v>
      </c>
      <c r="I889" s="35"/>
      <c r="J889" s="35" t="s">
        <v>34</v>
      </c>
      <c r="K889" s="35" t="s">
        <v>6763</v>
      </c>
      <c r="L889" s="35" t="s">
        <v>5461</v>
      </c>
      <c r="M889" s="35"/>
      <c r="N889" s="35" t="s">
        <v>5747</v>
      </c>
      <c r="O889" s="35"/>
      <c r="P889" s="35"/>
      <c r="Q889" s="35"/>
      <c r="R889" s="35"/>
      <c r="S889" s="35"/>
      <c r="T889" s="36">
        <v>43859.492361111108</v>
      </c>
      <c r="U889" s="35"/>
      <c r="V889" s="35">
        <v>0</v>
      </c>
      <c r="W889" s="35"/>
      <c r="X889" s="35"/>
      <c r="Y889" s="35">
        <v>0</v>
      </c>
      <c r="Z889" s="35"/>
      <c r="AA889" s="35">
        <v>96</v>
      </c>
      <c r="AB889" s="35" t="s">
        <v>5922</v>
      </c>
      <c r="AC889" s="59" t="s">
        <v>5472</v>
      </c>
    </row>
    <row r="890" spans="1:29" ht="15.75" thickBot="1" x14ac:dyDescent="0.3">
      <c r="A890" s="58" t="s">
        <v>6765</v>
      </c>
      <c r="B890" s="38" t="s">
        <v>5473</v>
      </c>
      <c r="C890" s="38" t="s">
        <v>5468</v>
      </c>
      <c r="D890" s="38" t="s">
        <v>6723</v>
      </c>
      <c r="E890" s="38" t="s">
        <v>6762</v>
      </c>
      <c r="F890" s="38"/>
      <c r="G890" s="39">
        <v>43861.571527777778</v>
      </c>
      <c r="H890" s="40">
        <v>43861</v>
      </c>
      <c r="I890" s="38"/>
      <c r="J890" s="38" t="s">
        <v>34</v>
      </c>
      <c r="K890" s="38" t="s">
        <v>6763</v>
      </c>
      <c r="L890" s="38" t="s">
        <v>5461</v>
      </c>
      <c r="M890" s="38"/>
      <c r="N890" s="38" t="s">
        <v>5747</v>
      </c>
      <c r="O890" s="38">
        <v>413347</v>
      </c>
      <c r="P890" s="39">
        <v>43861.571527777778</v>
      </c>
      <c r="Q890" s="39">
        <v>43861.572916666664</v>
      </c>
      <c r="R890" s="38"/>
      <c r="S890" s="38"/>
      <c r="T890" s="39">
        <v>43861.572916666664</v>
      </c>
      <c r="U890" s="38"/>
      <c r="V890" s="38">
        <v>0</v>
      </c>
      <c r="W890" s="38"/>
      <c r="X890" s="38"/>
      <c r="Y890" s="38">
        <v>0</v>
      </c>
      <c r="Z890" s="38"/>
      <c r="AA890" s="38">
        <v>2</v>
      </c>
      <c r="AB890" s="41">
        <v>462962962.96296</v>
      </c>
      <c r="AC890" s="60" t="s">
        <v>5485</v>
      </c>
    </row>
    <row r="891" spans="1:29" ht="15.75" thickBot="1" x14ac:dyDescent="0.3">
      <c r="A891" s="57" t="s">
        <v>2984</v>
      </c>
      <c r="B891" s="35" t="s">
        <v>5473</v>
      </c>
      <c r="C891" s="35" t="s">
        <v>5468</v>
      </c>
      <c r="D891" s="35" t="s">
        <v>6723</v>
      </c>
      <c r="E891" s="35" t="s">
        <v>6766</v>
      </c>
      <c r="F891" s="35"/>
      <c r="G891" s="36">
        <v>43852.601388888892</v>
      </c>
      <c r="H891" s="37">
        <v>43854</v>
      </c>
      <c r="I891" s="35"/>
      <c r="J891" s="35" t="s">
        <v>34</v>
      </c>
      <c r="K891" s="35" t="s">
        <v>6767</v>
      </c>
      <c r="L891" s="35" t="s">
        <v>5461</v>
      </c>
      <c r="M891" s="35"/>
      <c r="N891" s="35" t="s">
        <v>5747</v>
      </c>
      <c r="O891" s="35">
        <v>407221</v>
      </c>
      <c r="P891" s="36">
        <v>43852.677777777775</v>
      </c>
      <c r="Q891" s="36">
        <v>43853.836111111108</v>
      </c>
      <c r="R891" s="35"/>
      <c r="S891" s="35"/>
      <c r="T891" s="36">
        <v>43853.836111111108</v>
      </c>
      <c r="U891" s="35"/>
      <c r="V891" s="35">
        <v>0</v>
      </c>
      <c r="W891" s="35"/>
      <c r="X891" s="35"/>
      <c r="Y891" s="35">
        <v>0</v>
      </c>
      <c r="Z891" s="35"/>
      <c r="AA891" s="35">
        <v>1778</v>
      </c>
      <c r="AB891" s="35" t="s">
        <v>6764</v>
      </c>
      <c r="AC891" s="59" t="s">
        <v>5830</v>
      </c>
    </row>
    <row r="892" spans="1:29" ht="15.75" thickBot="1" x14ac:dyDescent="0.3">
      <c r="A892" s="58" t="s">
        <v>1866</v>
      </c>
      <c r="B892" s="38" t="s">
        <v>5473</v>
      </c>
      <c r="C892" s="38" t="s">
        <v>5468</v>
      </c>
      <c r="D892" s="38" t="s">
        <v>6723</v>
      </c>
      <c r="E892" s="38" t="s">
        <v>6768</v>
      </c>
      <c r="F892" s="38"/>
      <c r="G892" s="39">
        <v>43845.777777777781</v>
      </c>
      <c r="H892" s="40">
        <v>43845</v>
      </c>
      <c r="I892" s="38"/>
      <c r="J892" s="38" t="s">
        <v>34</v>
      </c>
      <c r="K892" s="38" t="s">
        <v>6769</v>
      </c>
      <c r="L892" s="38" t="s">
        <v>5461</v>
      </c>
      <c r="M892" s="38"/>
      <c r="N892" s="38" t="s">
        <v>5747</v>
      </c>
      <c r="O892" s="38"/>
      <c r="P892" s="38"/>
      <c r="Q892" s="38"/>
      <c r="R892" s="38"/>
      <c r="S892" s="38"/>
      <c r="T892" s="39">
        <v>43845.786111111112</v>
      </c>
      <c r="U892" s="38"/>
      <c r="V892" s="38">
        <v>0</v>
      </c>
      <c r="W892" s="38"/>
      <c r="X892" s="38">
        <v>12</v>
      </c>
      <c r="Y892" s="38" t="s">
        <v>5517</v>
      </c>
      <c r="Z892" s="38" t="s">
        <v>5482</v>
      </c>
      <c r="AA892" s="38"/>
      <c r="AB892" s="38">
        <v>0</v>
      </c>
      <c r="AC892" s="60"/>
    </row>
    <row r="893" spans="1:29" ht="15.75" thickBot="1" x14ac:dyDescent="0.3">
      <c r="A893" s="57" t="s">
        <v>1997</v>
      </c>
      <c r="B893" s="35" t="s">
        <v>5473</v>
      </c>
      <c r="C893" s="35" t="s">
        <v>5468</v>
      </c>
      <c r="D893" s="35" t="s">
        <v>6723</v>
      </c>
      <c r="E893" s="35" t="s">
        <v>6768</v>
      </c>
      <c r="F893" s="35"/>
      <c r="G893" s="36">
        <v>43846.40625</v>
      </c>
      <c r="H893" s="37">
        <v>43846</v>
      </c>
      <c r="I893" s="35"/>
      <c r="J893" s="35" t="s">
        <v>34</v>
      </c>
      <c r="K893" s="35" t="s">
        <v>6769</v>
      </c>
      <c r="L893" s="35" t="s">
        <v>5461</v>
      </c>
      <c r="M893" s="35"/>
      <c r="N893" s="35" t="s">
        <v>5747</v>
      </c>
      <c r="O893" s="35"/>
      <c r="P893" s="35"/>
      <c r="Q893" s="35"/>
      <c r="R893" s="35"/>
      <c r="S893" s="35"/>
      <c r="T893" s="36">
        <v>43846.476388888892</v>
      </c>
      <c r="U893" s="35"/>
      <c r="V893" s="35">
        <v>0</v>
      </c>
      <c r="W893" s="35"/>
      <c r="X893" s="35">
        <v>101</v>
      </c>
      <c r="Y893" s="35" t="s">
        <v>6514</v>
      </c>
      <c r="Z893" s="35" t="s">
        <v>5573</v>
      </c>
      <c r="AA893" s="35"/>
      <c r="AB893" s="35">
        <v>0</v>
      </c>
      <c r="AC893" s="59"/>
    </row>
    <row r="894" spans="1:29" ht="15.75" thickBot="1" x14ac:dyDescent="0.3">
      <c r="A894" s="58" t="s">
        <v>2989</v>
      </c>
      <c r="B894" s="38" t="s">
        <v>5473</v>
      </c>
      <c r="C894" s="38" t="s">
        <v>5468</v>
      </c>
      <c r="D894" s="38" t="s">
        <v>6723</v>
      </c>
      <c r="E894" s="38" t="s">
        <v>6768</v>
      </c>
      <c r="F894" s="38"/>
      <c r="G894" s="39">
        <v>43852.602777777778</v>
      </c>
      <c r="H894" s="40">
        <v>43854</v>
      </c>
      <c r="I894" s="38"/>
      <c r="J894" s="38" t="s">
        <v>34</v>
      </c>
      <c r="K894" s="38" t="s">
        <v>6769</v>
      </c>
      <c r="L894" s="38" t="s">
        <v>5461</v>
      </c>
      <c r="M894" s="38"/>
      <c r="N894" s="38" t="s">
        <v>5747</v>
      </c>
      <c r="O894" s="38">
        <v>407221</v>
      </c>
      <c r="P894" s="39">
        <v>43852.677777777775</v>
      </c>
      <c r="Q894" s="39">
        <v>43853.836111111108</v>
      </c>
      <c r="R894" s="38"/>
      <c r="S894" s="38"/>
      <c r="T894" s="39">
        <v>43853.836111111108</v>
      </c>
      <c r="U894" s="38"/>
      <c r="V894" s="38">
        <v>0</v>
      </c>
      <c r="W894" s="38"/>
      <c r="X894" s="38"/>
      <c r="Y894" s="38">
        <v>0</v>
      </c>
      <c r="Z894" s="38"/>
      <c r="AA894" s="38">
        <v>1776</v>
      </c>
      <c r="AB894" s="38" t="s">
        <v>6770</v>
      </c>
      <c r="AC894" s="60" t="s">
        <v>5830</v>
      </c>
    </row>
    <row r="895" spans="1:29" ht="15.75" thickBot="1" x14ac:dyDescent="0.3">
      <c r="A895" s="57" t="s">
        <v>3945</v>
      </c>
      <c r="B895" s="35" t="s">
        <v>5473</v>
      </c>
      <c r="C895" s="35" t="s">
        <v>5468</v>
      </c>
      <c r="D895" s="35" t="s">
        <v>6723</v>
      </c>
      <c r="E895" s="35" t="s">
        <v>6768</v>
      </c>
      <c r="F895" s="35"/>
      <c r="G895" s="36">
        <v>43859.425000000003</v>
      </c>
      <c r="H895" s="37">
        <v>43859</v>
      </c>
      <c r="I895" s="35"/>
      <c r="J895" s="35" t="s">
        <v>34</v>
      </c>
      <c r="K895" s="35" t="s">
        <v>6769</v>
      </c>
      <c r="L895" s="35" t="s">
        <v>5461</v>
      </c>
      <c r="M895" s="35"/>
      <c r="N895" s="35" t="s">
        <v>5747</v>
      </c>
      <c r="O895" s="35"/>
      <c r="P895" s="35"/>
      <c r="Q895" s="35"/>
      <c r="R895" s="35"/>
      <c r="S895" s="35"/>
      <c r="T895" s="36">
        <v>43859.495138888888</v>
      </c>
      <c r="U895" s="35"/>
      <c r="V895" s="35">
        <v>0</v>
      </c>
      <c r="W895" s="35"/>
      <c r="X895" s="35"/>
      <c r="Y895" s="35">
        <v>0</v>
      </c>
      <c r="Z895" s="35"/>
      <c r="AA895" s="35">
        <v>101</v>
      </c>
      <c r="AB895" s="35" t="s">
        <v>6514</v>
      </c>
      <c r="AC895" s="59" t="s">
        <v>5485</v>
      </c>
    </row>
    <row r="896" spans="1:29" ht="15.75" thickBot="1" x14ac:dyDescent="0.3">
      <c r="A896" s="58" t="s">
        <v>6771</v>
      </c>
      <c r="B896" s="38" t="s">
        <v>5473</v>
      </c>
      <c r="C896" s="38" t="s">
        <v>5468</v>
      </c>
      <c r="D896" s="38" t="s">
        <v>6723</v>
      </c>
      <c r="E896" s="38" t="s">
        <v>6768</v>
      </c>
      <c r="F896" s="38"/>
      <c r="G896" s="39">
        <v>43861.571527777778</v>
      </c>
      <c r="H896" s="40">
        <v>43861</v>
      </c>
      <c r="I896" s="38"/>
      <c r="J896" s="38" t="s">
        <v>34</v>
      </c>
      <c r="K896" s="38" t="s">
        <v>6769</v>
      </c>
      <c r="L896" s="38" t="s">
        <v>5461</v>
      </c>
      <c r="M896" s="38"/>
      <c r="N896" s="38" t="s">
        <v>5747</v>
      </c>
      <c r="O896" s="38">
        <v>413347</v>
      </c>
      <c r="P896" s="39">
        <v>43861.572916666664</v>
      </c>
      <c r="Q896" s="39">
        <v>43861.572916666664</v>
      </c>
      <c r="R896" s="38"/>
      <c r="S896" s="38"/>
      <c r="T896" s="39">
        <v>43861.572916666664</v>
      </c>
      <c r="U896" s="38">
        <v>2</v>
      </c>
      <c r="V896" s="41">
        <v>462962962.96296</v>
      </c>
      <c r="W896" s="38" t="s">
        <v>5681</v>
      </c>
      <c r="X896" s="38"/>
      <c r="Y896" s="38">
        <v>0</v>
      </c>
      <c r="Z896" s="38"/>
      <c r="AA896" s="38">
        <v>0</v>
      </c>
      <c r="AB896" s="38">
        <v>0</v>
      </c>
      <c r="AC896" s="60"/>
    </row>
    <row r="897" spans="1:29" ht="15.75" thickBot="1" x14ac:dyDescent="0.3">
      <c r="A897" s="57" t="s">
        <v>304</v>
      </c>
      <c r="B897" s="35" t="s">
        <v>5473</v>
      </c>
      <c r="C897" s="35" t="s">
        <v>5468</v>
      </c>
      <c r="D897" s="35" t="s">
        <v>6723</v>
      </c>
      <c r="E897" s="35" t="s">
        <v>5576</v>
      </c>
      <c r="F897" s="35"/>
      <c r="G897" s="36">
        <v>43833.671527777777</v>
      </c>
      <c r="H897" s="37">
        <v>43837</v>
      </c>
      <c r="I897" s="35"/>
      <c r="J897" s="35" t="s">
        <v>34</v>
      </c>
      <c r="K897" s="35" t="s">
        <v>6772</v>
      </c>
      <c r="L897" s="35" t="s">
        <v>5461</v>
      </c>
      <c r="M897" s="35"/>
      <c r="N897" s="35" t="s">
        <v>5747</v>
      </c>
      <c r="O897" s="35"/>
      <c r="P897" s="35"/>
      <c r="Q897" s="35"/>
      <c r="R897" s="35"/>
      <c r="S897" s="35"/>
      <c r="T897" s="36">
        <v>43837.34375</v>
      </c>
      <c r="U897" s="35"/>
      <c r="V897" s="35">
        <v>0</v>
      </c>
      <c r="W897" s="35"/>
      <c r="X897" s="35">
        <v>5288</v>
      </c>
      <c r="Y897" s="35" t="s">
        <v>6773</v>
      </c>
      <c r="Z897" s="35" t="s">
        <v>5482</v>
      </c>
      <c r="AA897" s="35"/>
      <c r="AB897" s="35">
        <v>0</v>
      </c>
      <c r="AC897" s="59"/>
    </row>
    <row r="898" spans="1:29" ht="15.75" thickBot="1" x14ac:dyDescent="0.3">
      <c r="A898" s="58" t="s">
        <v>579</v>
      </c>
      <c r="B898" s="38" t="s">
        <v>5473</v>
      </c>
      <c r="C898" s="38" t="s">
        <v>5468</v>
      </c>
      <c r="D898" s="38" t="s">
        <v>6723</v>
      </c>
      <c r="E898" s="38" t="s">
        <v>5576</v>
      </c>
      <c r="F898" s="38"/>
      <c r="G898" s="39">
        <v>43839.361111111109</v>
      </c>
      <c r="H898" s="40">
        <v>43839</v>
      </c>
      <c r="I898" s="38"/>
      <c r="J898" s="38" t="s">
        <v>34</v>
      </c>
      <c r="K898" s="38" t="s">
        <v>6772</v>
      </c>
      <c r="L898" s="38" t="s">
        <v>5461</v>
      </c>
      <c r="M898" s="38"/>
      <c r="N898" s="38" t="s">
        <v>5747</v>
      </c>
      <c r="O898" s="38"/>
      <c r="P898" s="38"/>
      <c r="Q898" s="38"/>
      <c r="R898" s="38"/>
      <c r="S898" s="38"/>
      <c r="T898" s="39">
        <v>43839.385416666664</v>
      </c>
      <c r="U898" s="38"/>
      <c r="V898" s="38">
        <v>0</v>
      </c>
      <c r="W898" s="38"/>
      <c r="X898" s="38"/>
      <c r="Y898" s="38">
        <v>0</v>
      </c>
      <c r="Z898" s="38"/>
      <c r="AA898" s="38">
        <v>35</v>
      </c>
      <c r="AB898" s="38" t="s">
        <v>5610</v>
      </c>
      <c r="AC898" s="60" t="s">
        <v>5472</v>
      </c>
    </row>
    <row r="899" spans="1:29" ht="15.75" thickBot="1" x14ac:dyDescent="0.3">
      <c r="A899" s="57" t="s">
        <v>1191</v>
      </c>
      <c r="B899" s="35" t="s">
        <v>5473</v>
      </c>
      <c r="C899" s="35" t="s">
        <v>5468</v>
      </c>
      <c r="D899" s="35" t="s">
        <v>6723</v>
      </c>
      <c r="E899" s="35" t="s">
        <v>5576</v>
      </c>
      <c r="F899" s="35"/>
      <c r="G899" s="36">
        <v>43844.487500000003</v>
      </c>
      <c r="H899" s="37">
        <v>43844</v>
      </c>
      <c r="I899" s="35"/>
      <c r="J899" s="35" t="s">
        <v>34</v>
      </c>
      <c r="K899" s="35" t="s">
        <v>6772</v>
      </c>
      <c r="L899" s="35" t="s">
        <v>5461</v>
      </c>
      <c r="M899" s="35"/>
      <c r="N899" s="35" t="s">
        <v>5747</v>
      </c>
      <c r="O899" s="35"/>
      <c r="P899" s="35"/>
      <c r="Q899" s="35"/>
      <c r="R899" s="35"/>
      <c r="S899" s="35"/>
      <c r="T899" s="36">
        <v>43844.497916666667</v>
      </c>
      <c r="U899" s="35"/>
      <c r="V899" s="35">
        <v>0</v>
      </c>
      <c r="W899" s="35"/>
      <c r="X899" s="35"/>
      <c r="Y899" s="35">
        <v>0</v>
      </c>
      <c r="Z899" s="35"/>
      <c r="AA899" s="35">
        <v>15</v>
      </c>
      <c r="AB899" s="35" t="s">
        <v>5502</v>
      </c>
      <c r="AC899" s="59" t="s">
        <v>5472</v>
      </c>
    </row>
    <row r="900" spans="1:29" ht="15.75" thickBot="1" x14ac:dyDescent="0.3">
      <c r="A900" s="58" t="s">
        <v>2480</v>
      </c>
      <c r="B900" s="38" t="s">
        <v>5473</v>
      </c>
      <c r="C900" s="38" t="s">
        <v>5468</v>
      </c>
      <c r="D900" s="38" t="s">
        <v>6723</v>
      </c>
      <c r="E900" s="38" t="s">
        <v>5576</v>
      </c>
      <c r="F900" s="38"/>
      <c r="G900" s="39">
        <v>43850.344444444447</v>
      </c>
      <c r="H900" s="40">
        <v>43850</v>
      </c>
      <c r="I900" s="38"/>
      <c r="J900" s="38" t="s">
        <v>34</v>
      </c>
      <c r="K900" s="38" t="s">
        <v>6772</v>
      </c>
      <c r="L900" s="38" t="s">
        <v>5461</v>
      </c>
      <c r="M900" s="38"/>
      <c r="N900" s="38" t="s">
        <v>5747</v>
      </c>
      <c r="O900" s="38"/>
      <c r="P900" s="38"/>
      <c r="Q900" s="38"/>
      <c r="R900" s="38"/>
      <c r="S900" s="38"/>
      <c r="T900" s="39">
        <v>43850.350694444445</v>
      </c>
      <c r="U900" s="38"/>
      <c r="V900" s="38">
        <v>0</v>
      </c>
      <c r="W900" s="38"/>
      <c r="X900" s="38">
        <v>9</v>
      </c>
      <c r="Y900" s="38" t="s">
        <v>5690</v>
      </c>
      <c r="Z900" s="38" t="s">
        <v>5482</v>
      </c>
      <c r="AA900" s="38"/>
      <c r="AB900" s="38">
        <v>0</v>
      </c>
      <c r="AC900" s="60"/>
    </row>
    <row r="901" spans="1:29" ht="15.75" thickBot="1" x14ac:dyDescent="0.3">
      <c r="A901" s="57" t="s">
        <v>2814</v>
      </c>
      <c r="B901" s="35" t="s">
        <v>5473</v>
      </c>
      <c r="C901" s="35" t="s">
        <v>5468</v>
      </c>
      <c r="D901" s="35" t="s">
        <v>6723</v>
      </c>
      <c r="E901" s="35" t="s">
        <v>5576</v>
      </c>
      <c r="F901" s="35"/>
      <c r="G901" s="36">
        <v>43851.684027777781</v>
      </c>
      <c r="H901" s="37">
        <v>43852</v>
      </c>
      <c r="I901" s="35"/>
      <c r="J901" s="35" t="s">
        <v>34</v>
      </c>
      <c r="K901" s="35" t="s">
        <v>6772</v>
      </c>
      <c r="L901" s="35" t="s">
        <v>5461</v>
      </c>
      <c r="M901" s="35"/>
      <c r="N901" s="35" t="s">
        <v>5747</v>
      </c>
      <c r="O901" s="35"/>
      <c r="P901" s="35"/>
      <c r="Q901" s="35"/>
      <c r="R901" s="35"/>
      <c r="S901" s="35"/>
      <c r="T901" s="36">
        <v>43852.352777777778</v>
      </c>
      <c r="U901" s="35"/>
      <c r="V901" s="35">
        <v>0</v>
      </c>
      <c r="W901" s="35"/>
      <c r="X901" s="35">
        <v>963</v>
      </c>
      <c r="Y901" s="35" t="s">
        <v>5693</v>
      </c>
      <c r="Z901" s="35" t="s">
        <v>5467</v>
      </c>
      <c r="AA901" s="35"/>
      <c r="AB901" s="35">
        <v>0</v>
      </c>
      <c r="AC901" s="59"/>
    </row>
    <row r="902" spans="1:29" ht="15.75" thickBot="1" x14ac:dyDescent="0.3">
      <c r="A902" s="58" t="s">
        <v>3073</v>
      </c>
      <c r="B902" s="38" t="s">
        <v>5473</v>
      </c>
      <c r="C902" s="38" t="s">
        <v>5468</v>
      </c>
      <c r="D902" s="38" t="s">
        <v>6723</v>
      </c>
      <c r="E902" s="38" t="s">
        <v>5576</v>
      </c>
      <c r="F902" s="38"/>
      <c r="G902" s="39">
        <v>43852.682638888888</v>
      </c>
      <c r="H902" s="40">
        <v>43853</v>
      </c>
      <c r="I902" s="38"/>
      <c r="J902" s="38" t="s">
        <v>34</v>
      </c>
      <c r="K902" s="38" t="s">
        <v>6772</v>
      </c>
      <c r="L902" s="38" t="s">
        <v>5461</v>
      </c>
      <c r="M902" s="38"/>
      <c r="N902" s="38" t="s">
        <v>5747</v>
      </c>
      <c r="O902" s="38"/>
      <c r="P902" s="38"/>
      <c r="Q902" s="38"/>
      <c r="R902" s="38"/>
      <c r="S902" s="38"/>
      <c r="T902" s="39">
        <v>43853.347222222219</v>
      </c>
      <c r="U902" s="38"/>
      <c r="V902" s="38">
        <v>0</v>
      </c>
      <c r="W902" s="38"/>
      <c r="X902" s="38">
        <v>957</v>
      </c>
      <c r="Y902" s="38" t="s">
        <v>5947</v>
      </c>
      <c r="Z902" s="38" t="s">
        <v>5482</v>
      </c>
      <c r="AA902" s="38"/>
      <c r="AB902" s="38">
        <v>0</v>
      </c>
      <c r="AC902" s="60"/>
    </row>
    <row r="903" spans="1:29" ht="15.75" thickBot="1" x14ac:dyDescent="0.3">
      <c r="A903" s="57" t="s">
        <v>3287</v>
      </c>
      <c r="B903" s="35" t="s">
        <v>5473</v>
      </c>
      <c r="C903" s="35" t="s">
        <v>5468</v>
      </c>
      <c r="D903" s="35" t="s">
        <v>6723</v>
      </c>
      <c r="E903" s="35" t="s">
        <v>5576</v>
      </c>
      <c r="F903" s="35"/>
      <c r="G903" s="36">
        <v>43853.681250000001</v>
      </c>
      <c r="H903" s="37">
        <v>43854</v>
      </c>
      <c r="I903" s="35"/>
      <c r="J903" s="35" t="s">
        <v>34</v>
      </c>
      <c r="K903" s="35" t="s">
        <v>6772</v>
      </c>
      <c r="L903" s="35" t="s">
        <v>5461</v>
      </c>
      <c r="M903" s="35"/>
      <c r="N903" s="35" t="s">
        <v>5747</v>
      </c>
      <c r="O903" s="35"/>
      <c r="P903" s="35"/>
      <c r="Q903" s="35"/>
      <c r="R903" s="35"/>
      <c r="S903" s="35"/>
      <c r="T903" s="36">
        <v>43854.353472222225</v>
      </c>
      <c r="U903" s="35"/>
      <c r="V903" s="35">
        <v>0</v>
      </c>
      <c r="W903" s="35"/>
      <c r="X903" s="35">
        <v>864</v>
      </c>
      <c r="Y903" s="35" t="s">
        <v>5637</v>
      </c>
      <c r="Z903" s="35" t="s">
        <v>5467</v>
      </c>
      <c r="AA903" s="35">
        <v>104</v>
      </c>
      <c r="AB903" s="35" t="s">
        <v>6774</v>
      </c>
      <c r="AC903" s="59" t="s">
        <v>5485</v>
      </c>
    </row>
    <row r="904" spans="1:29" ht="15.75" thickBot="1" x14ac:dyDescent="0.3">
      <c r="A904" s="58" t="s">
        <v>3654</v>
      </c>
      <c r="B904" s="38" t="s">
        <v>5473</v>
      </c>
      <c r="C904" s="38" t="s">
        <v>5468</v>
      </c>
      <c r="D904" s="38" t="s">
        <v>6723</v>
      </c>
      <c r="E904" s="38" t="s">
        <v>5576</v>
      </c>
      <c r="F904" s="38"/>
      <c r="G904" s="39">
        <v>43857.6875</v>
      </c>
      <c r="H904" s="40">
        <v>43858</v>
      </c>
      <c r="I904" s="38"/>
      <c r="J904" s="38" t="s">
        <v>34</v>
      </c>
      <c r="K904" s="38" t="s">
        <v>6772</v>
      </c>
      <c r="L904" s="38" t="s">
        <v>5461</v>
      </c>
      <c r="M904" s="38"/>
      <c r="N904" s="38" t="s">
        <v>5747</v>
      </c>
      <c r="O904" s="38"/>
      <c r="P904" s="38"/>
      <c r="Q904" s="38"/>
      <c r="R904" s="38"/>
      <c r="S904" s="38"/>
      <c r="T904" s="39">
        <v>43858.333333333336</v>
      </c>
      <c r="U904" s="38"/>
      <c r="V904" s="38">
        <v>0</v>
      </c>
      <c r="W904" s="38"/>
      <c r="X904" s="38">
        <v>900</v>
      </c>
      <c r="Y904" s="38" t="s">
        <v>6363</v>
      </c>
      <c r="Z904" s="38" t="s">
        <v>5482</v>
      </c>
      <c r="AA904" s="38">
        <v>30</v>
      </c>
      <c r="AB904" s="38" t="s">
        <v>5555</v>
      </c>
      <c r="AC904" s="60" t="s">
        <v>5485</v>
      </c>
    </row>
    <row r="905" spans="1:29" ht="15.75" thickBot="1" x14ac:dyDescent="0.3">
      <c r="A905" s="57" t="s">
        <v>3823</v>
      </c>
      <c r="B905" s="35" t="s">
        <v>5473</v>
      </c>
      <c r="C905" s="35" t="s">
        <v>5468</v>
      </c>
      <c r="D905" s="35" t="s">
        <v>6723</v>
      </c>
      <c r="E905" s="35" t="s">
        <v>5576</v>
      </c>
      <c r="F905" s="35"/>
      <c r="G905" s="36">
        <v>43858.686805555553</v>
      </c>
      <c r="H905" s="37">
        <v>43859</v>
      </c>
      <c r="I905" s="35"/>
      <c r="J905" s="35" t="s">
        <v>34</v>
      </c>
      <c r="K905" s="35" t="s">
        <v>6772</v>
      </c>
      <c r="L905" s="35" t="s">
        <v>5461</v>
      </c>
      <c r="M905" s="35"/>
      <c r="N905" s="35" t="s">
        <v>5747</v>
      </c>
      <c r="O905" s="35"/>
      <c r="P905" s="35"/>
      <c r="Q905" s="35"/>
      <c r="R905" s="35"/>
      <c r="S905" s="35"/>
      <c r="T905" s="36">
        <v>43859.334027777775</v>
      </c>
      <c r="U905" s="35"/>
      <c r="V905" s="35">
        <v>0</v>
      </c>
      <c r="W905" s="35"/>
      <c r="X905" s="35">
        <v>907</v>
      </c>
      <c r="Y905" s="35" t="s">
        <v>6775</v>
      </c>
      <c r="Z905" s="35" t="s">
        <v>5482</v>
      </c>
      <c r="AA905" s="35">
        <v>25</v>
      </c>
      <c r="AB905" s="35" t="s">
        <v>5969</v>
      </c>
      <c r="AC905" s="59" t="s">
        <v>5485</v>
      </c>
    </row>
    <row r="906" spans="1:29" ht="15.75" thickBot="1" x14ac:dyDescent="0.3">
      <c r="A906" s="58" t="s">
        <v>6776</v>
      </c>
      <c r="B906" s="38" t="s">
        <v>5473</v>
      </c>
      <c r="C906" s="38" t="s">
        <v>5468</v>
      </c>
      <c r="D906" s="38" t="s">
        <v>6723</v>
      </c>
      <c r="E906" s="38" t="s">
        <v>5576</v>
      </c>
      <c r="F906" s="38"/>
      <c r="G906" s="39">
        <v>43860.570833333331</v>
      </c>
      <c r="H906" s="40">
        <v>43861</v>
      </c>
      <c r="I906" s="38"/>
      <c r="J906" s="38" t="s">
        <v>34</v>
      </c>
      <c r="K906" s="38" t="s">
        <v>6772</v>
      </c>
      <c r="L906" s="38" t="s">
        <v>5461</v>
      </c>
      <c r="M906" s="38"/>
      <c r="N906" s="38" t="s">
        <v>5747</v>
      </c>
      <c r="O906" s="38"/>
      <c r="P906" s="38"/>
      <c r="Q906" s="38"/>
      <c r="R906" s="38"/>
      <c r="S906" s="38"/>
      <c r="T906" s="39">
        <v>43860.796527777777</v>
      </c>
      <c r="U906" s="38"/>
      <c r="V906" s="38">
        <v>0</v>
      </c>
      <c r="W906" s="38"/>
      <c r="X906" s="38">
        <v>211</v>
      </c>
      <c r="Y906" s="38" t="s">
        <v>6777</v>
      </c>
      <c r="Z906" s="38" t="s">
        <v>5482</v>
      </c>
      <c r="AA906" s="38">
        <v>114</v>
      </c>
      <c r="AB906" s="38" t="s">
        <v>6778</v>
      </c>
      <c r="AC906" s="60" t="s">
        <v>5485</v>
      </c>
    </row>
    <row r="907" spans="1:29" ht="15.75" thickBot="1" x14ac:dyDescent="0.3">
      <c r="A907" s="57" t="s">
        <v>3843</v>
      </c>
      <c r="B907" s="35" t="s">
        <v>5473</v>
      </c>
      <c r="C907" s="35" t="s">
        <v>5468</v>
      </c>
      <c r="D907" s="35" t="s">
        <v>6723</v>
      </c>
      <c r="E907" s="35" t="s">
        <v>6779</v>
      </c>
      <c r="F907" s="35"/>
      <c r="G907" s="36">
        <v>43858.689583333333</v>
      </c>
      <c r="H907" s="37">
        <v>43859</v>
      </c>
      <c r="I907" s="35"/>
      <c r="J907" s="35" t="s">
        <v>34</v>
      </c>
      <c r="K907" s="35" t="s">
        <v>6767</v>
      </c>
      <c r="L907" s="35" t="s">
        <v>5461</v>
      </c>
      <c r="M907" s="35"/>
      <c r="N907" s="35" t="s">
        <v>5747</v>
      </c>
      <c r="O907" s="35"/>
      <c r="P907" s="35"/>
      <c r="Q907" s="35"/>
      <c r="R907" s="35"/>
      <c r="S907" s="35"/>
      <c r="T907" s="36">
        <v>43859.340277777781</v>
      </c>
      <c r="U907" s="35"/>
      <c r="V907" s="35">
        <v>0</v>
      </c>
      <c r="W907" s="35"/>
      <c r="X907" s="35"/>
      <c r="Y907" s="35">
        <v>0</v>
      </c>
      <c r="Z907" s="35"/>
      <c r="AA907" s="35">
        <v>937</v>
      </c>
      <c r="AB907" s="35" t="s">
        <v>5936</v>
      </c>
      <c r="AC907" s="59" t="s">
        <v>5485</v>
      </c>
    </row>
    <row r="908" spans="1:29" ht="15.75" thickBot="1" x14ac:dyDescent="0.3">
      <c r="A908" s="58" t="s">
        <v>6780</v>
      </c>
      <c r="B908" s="38" t="s">
        <v>5473</v>
      </c>
      <c r="C908" s="38" t="s">
        <v>5468</v>
      </c>
      <c r="D908" s="38" t="s">
        <v>6723</v>
      </c>
      <c r="E908" s="38" t="s">
        <v>6779</v>
      </c>
      <c r="F908" s="38"/>
      <c r="G908" s="39">
        <v>43860.689583333333</v>
      </c>
      <c r="H908" s="40">
        <v>43861</v>
      </c>
      <c r="I908" s="38"/>
      <c r="J908" s="38" t="s">
        <v>34</v>
      </c>
      <c r="K908" s="38" t="s">
        <v>6767</v>
      </c>
      <c r="L908" s="38" t="s">
        <v>5461</v>
      </c>
      <c r="M908" s="38"/>
      <c r="N908" s="38" t="s">
        <v>5747</v>
      </c>
      <c r="O908" s="38"/>
      <c r="P908" s="38"/>
      <c r="Q908" s="38"/>
      <c r="R908" s="38"/>
      <c r="S908" s="38"/>
      <c r="T908" s="39">
        <v>43861.344444444447</v>
      </c>
      <c r="U908" s="38"/>
      <c r="V908" s="38">
        <v>0</v>
      </c>
      <c r="W908" s="38"/>
      <c r="X908" s="38">
        <v>898</v>
      </c>
      <c r="Y908" s="38" t="s">
        <v>6781</v>
      </c>
      <c r="Z908" s="38" t="s">
        <v>5482</v>
      </c>
      <c r="AA908" s="38">
        <v>45</v>
      </c>
      <c r="AB908" s="38" t="s">
        <v>6537</v>
      </c>
      <c r="AC908" s="60" t="s">
        <v>5485</v>
      </c>
    </row>
    <row r="909" spans="1:29" ht="15.75" thickBot="1" x14ac:dyDescent="0.3">
      <c r="A909" s="57" t="s">
        <v>1681</v>
      </c>
      <c r="B909" s="35" t="s">
        <v>5473</v>
      </c>
      <c r="C909" s="35" t="s">
        <v>5468</v>
      </c>
      <c r="D909" s="35" t="s">
        <v>6723</v>
      </c>
      <c r="E909" s="35" t="s">
        <v>6782</v>
      </c>
      <c r="F909" s="35"/>
      <c r="G909" s="36">
        <v>43845.52847222222</v>
      </c>
      <c r="H909" s="37">
        <v>43845</v>
      </c>
      <c r="I909" s="35"/>
      <c r="J909" s="35" t="s">
        <v>34</v>
      </c>
      <c r="K909" s="35" t="s">
        <v>6783</v>
      </c>
      <c r="L909" s="35" t="s">
        <v>5461</v>
      </c>
      <c r="M909" s="35"/>
      <c r="N909" s="35" t="s">
        <v>5747</v>
      </c>
      <c r="O909" s="35"/>
      <c r="P909" s="35"/>
      <c r="Q909" s="35"/>
      <c r="R909" s="35"/>
      <c r="S909" s="35"/>
      <c r="T909" s="36">
        <v>43845.542361111111</v>
      </c>
      <c r="U909" s="35"/>
      <c r="V909" s="35">
        <v>0</v>
      </c>
      <c r="W909" s="35"/>
      <c r="X909" s="35"/>
      <c r="Y909" s="35">
        <v>0</v>
      </c>
      <c r="Z909" s="35"/>
      <c r="AA909" s="35">
        <v>20</v>
      </c>
      <c r="AB909" s="35" t="s">
        <v>5986</v>
      </c>
      <c r="AC909" s="59" t="s">
        <v>5472</v>
      </c>
    </row>
    <row r="910" spans="1:29" ht="15.75" thickBot="1" x14ac:dyDescent="0.3">
      <c r="A910" s="58" t="s">
        <v>1139</v>
      </c>
      <c r="B910" s="38" t="s">
        <v>5473</v>
      </c>
      <c r="C910" s="38" t="s">
        <v>5468</v>
      </c>
      <c r="D910" s="38" t="s">
        <v>6723</v>
      </c>
      <c r="E910" s="38" t="s">
        <v>6784</v>
      </c>
      <c r="F910" s="38"/>
      <c r="G910" s="39">
        <v>43844.402777777781</v>
      </c>
      <c r="H910" s="40">
        <v>43845</v>
      </c>
      <c r="I910" s="38"/>
      <c r="J910" s="38" t="s">
        <v>34</v>
      </c>
      <c r="K910" s="38" t="s">
        <v>6785</v>
      </c>
      <c r="L910" s="38" t="s">
        <v>5461</v>
      </c>
      <c r="M910" s="38"/>
      <c r="N910" s="38" t="s">
        <v>5747</v>
      </c>
      <c r="O910" s="38">
        <v>396768</v>
      </c>
      <c r="P910" s="39">
        <v>43844.495138888888</v>
      </c>
      <c r="Q910" s="39">
        <v>43844.668749999997</v>
      </c>
      <c r="R910" s="38"/>
      <c r="S910" s="38"/>
      <c r="T910" s="39">
        <v>43844.668749999997</v>
      </c>
      <c r="U910" s="38">
        <v>383</v>
      </c>
      <c r="V910" s="38" t="s">
        <v>5902</v>
      </c>
      <c r="W910" s="38" t="s">
        <v>5497</v>
      </c>
      <c r="X910" s="38"/>
      <c r="Y910" s="38">
        <v>0</v>
      </c>
      <c r="Z910" s="38"/>
      <c r="AA910" s="38"/>
      <c r="AB910" s="38">
        <v>0</v>
      </c>
      <c r="AC910" s="60"/>
    </row>
    <row r="911" spans="1:29" ht="15.75" thickBot="1" x14ac:dyDescent="0.3">
      <c r="A911" s="57" t="s">
        <v>3260</v>
      </c>
      <c r="B911" s="35" t="s">
        <v>5473</v>
      </c>
      <c r="C911" s="35" t="s">
        <v>5468</v>
      </c>
      <c r="D911" s="35" t="s">
        <v>6723</v>
      </c>
      <c r="E911" s="35" t="s">
        <v>6784</v>
      </c>
      <c r="F911" s="35"/>
      <c r="G911" s="36">
        <v>43853.675694444442</v>
      </c>
      <c r="H911" s="37">
        <v>43854</v>
      </c>
      <c r="I911" s="35"/>
      <c r="J911" s="35" t="s">
        <v>34</v>
      </c>
      <c r="K911" s="35" t="s">
        <v>6785</v>
      </c>
      <c r="L911" s="35" t="s">
        <v>5461</v>
      </c>
      <c r="M911" s="35"/>
      <c r="N911" s="35" t="s">
        <v>5747</v>
      </c>
      <c r="O911" s="35"/>
      <c r="P911" s="35"/>
      <c r="Q911" s="35"/>
      <c r="R911" s="35"/>
      <c r="S911" s="35"/>
      <c r="T911" s="36">
        <v>43854.324999999997</v>
      </c>
      <c r="U911" s="35"/>
      <c r="V911" s="35">
        <v>0</v>
      </c>
      <c r="W911" s="35"/>
      <c r="X911" s="35"/>
      <c r="Y911" s="35">
        <v>0</v>
      </c>
      <c r="Z911" s="35"/>
      <c r="AA911" s="35">
        <v>935</v>
      </c>
      <c r="AB911" s="35" t="s">
        <v>5686</v>
      </c>
      <c r="AC911" s="59" t="s">
        <v>5472</v>
      </c>
    </row>
    <row r="912" spans="1:29" ht="15.75" thickBot="1" x14ac:dyDescent="0.3">
      <c r="A912" s="58" t="s">
        <v>3588</v>
      </c>
      <c r="B912" s="38" t="s">
        <v>5473</v>
      </c>
      <c r="C912" s="38" t="s">
        <v>5468</v>
      </c>
      <c r="D912" s="38" t="s">
        <v>6723</v>
      </c>
      <c r="E912" s="38" t="s">
        <v>6784</v>
      </c>
      <c r="F912" s="38"/>
      <c r="G912" s="39">
        <v>43857.531944444447</v>
      </c>
      <c r="H912" s="40">
        <v>43858</v>
      </c>
      <c r="I912" s="38"/>
      <c r="J912" s="38" t="s">
        <v>34</v>
      </c>
      <c r="K912" s="38" t="s">
        <v>6785</v>
      </c>
      <c r="L912" s="38" t="s">
        <v>5461</v>
      </c>
      <c r="M912" s="38"/>
      <c r="N912" s="38" t="s">
        <v>5747</v>
      </c>
      <c r="O912" s="38"/>
      <c r="P912" s="38"/>
      <c r="Q912" s="38"/>
      <c r="R912" s="38"/>
      <c r="S912" s="38"/>
      <c r="T912" s="39">
        <v>43857.595833333333</v>
      </c>
      <c r="U912" s="38"/>
      <c r="V912" s="38">
        <v>0</v>
      </c>
      <c r="W912" s="38"/>
      <c r="X912" s="38"/>
      <c r="Y912" s="38">
        <v>0</v>
      </c>
      <c r="Z912" s="38"/>
      <c r="AA912" s="38">
        <v>92</v>
      </c>
      <c r="AB912" s="38" t="s">
        <v>6237</v>
      </c>
      <c r="AC912" s="60" t="s">
        <v>5472</v>
      </c>
    </row>
    <row r="913" spans="1:29" ht="15.75" thickBot="1" x14ac:dyDescent="0.3">
      <c r="A913" s="57" t="s">
        <v>3849</v>
      </c>
      <c r="B913" s="35" t="s">
        <v>5473</v>
      </c>
      <c r="C913" s="35" t="s">
        <v>5468</v>
      </c>
      <c r="D913" s="35" t="s">
        <v>6723</v>
      </c>
      <c r="E913" s="35" t="s">
        <v>6784</v>
      </c>
      <c r="F913" s="35"/>
      <c r="G913" s="36">
        <v>43858.690972222219</v>
      </c>
      <c r="H913" s="37">
        <v>43859</v>
      </c>
      <c r="I913" s="35"/>
      <c r="J913" s="35" t="s">
        <v>34</v>
      </c>
      <c r="K913" s="35" t="s">
        <v>6785</v>
      </c>
      <c r="L913" s="35" t="s">
        <v>5461</v>
      </c>
      <c r="M913" s="35"/>
      <c r="N913" s="35" t="s">
        <v>5747</v>
      </c>
      <c r="O913" s="35"/>
      <c r="P913" s="35"/>
      <c r="Q913" s="35"/>
      <c r="R913" s="35"/>
      <c r="S913" s="35"/>
      <c r="T913" s="36">
        <v>43859.334027777775</v>
      </c>
      <c r="U913" s="35"/>
      <c r="V913" s="35">
        <v>0</v>
      </c>
      <c r="W913" s="35"/>
      <c r="X913" s="35">
        <v>895</v>
      </c>
      <c r="Y913" s="35" t="s">
        <v>6786</v>
      </c>
      <c r="Z913" s="35" t="s">
        <v>5482</v>
      </c>
      <c r="AA913" s="35">
        <v>31</v>
      </c>
      <c r="AB913" s="35" t="s">
        <v>5499</v>
      </c>
      <c r="AC913" s="59" t="s">
        <v>5485</v>
      </c>
    </row>
    <row r="914" spans="1:29" ht="15.75" thickBot="1" x14ac:dyDescent="0.3">
      <c r="A914" s="58" t="s">
        <v>3902</v>
      </c>
      <c r="B914" s="38" t="s">
        <v>5473</v>
      </c>
      <c r="C914" s="38" t="s">
        <v>5468</v>
      </c>
      <c r="D914" s="38" t="s">
        <v>6723</v>
      </c>
      <c r="E914" s="38" t="s">
        <v>6784</v>
      </c>
      <c r="F914" s="38"/>
      <c r="G914" s="39">
        <v>43859.381944444445</v>
      </c>
      <c r="H914" s="40">
        <v>43859</v>
      </c>
      <c r="I914" s="38"/>
      <c r="J914" s="38" t="s">
        <v>34</v>
      </c>
      <c r="K914" s="38" t="s">
        <v>6785</v>
      </c>
      <c r="L914" s="38" t="s">
        <v>5461</v>
      </c>
      <c r="M914" s="38"/>
      <c r="N914" s="38" t="s">
        <v>5747</v>
      </c>
      <c r="O914" s="38"/>
      <c r="P914" s="38"/>
      <c r="Q914" s="38"/>
      <c r="R914" s="38"/>
      <c r="S914" s="38"/>
      <c r="T914" s="39">
        <v>43859.593055555553</v>
      </c>
      <c r="U914" s="38"/>
      <c r="V914" s="38">
        <v>0</v>
      </c>
      <c r="W914" s="38"/>
      <c r="X914" s="38"/>
      <c r="Y914" s="38">
        <v>0</v>
      </c>
      <c r="Z914" s="38"/>
      <c r="AA914" s="38">
        <v>304</v>
      </c>
      <c r="AB914" s="38" t="s">
        <v>6787</v>
      </c>
      <c r="AC914" s="60" t="s">
        <v>5472</v>
      </c>
    </row>
    <row r="915" spans="1:29" ht="15.75" thickBot="1" x14ac:dyDescent="0.3">
      <c r="A915" s="57" t="s">
        <v>4039</v>
      </c>
      <c r="B915" s="35" t="s">
        <v>5473</v>
      </c>
      <c r="C915" s="35" t="s">
        <v>5468</v>
      </c>
      <c r="D915" s="35" t="s">
        <v>6723</v>
      </c>
      <c r="E915" s="35" t="s">
        <v>6784</v>
      </c>
      <c r="F915" s="35"/>
      <c r="G915" s="36">
        <v>43859.68472222222</v>
      </c>
      <c r="H915" s="37">
        <v>43860</v>
      </c>
      <c r="I915" s="35"/>
      <c r="J915" s="35" t="s">
        <v>34</v>
      </c>
      <c r="K915" s="35" t="s">
        <v>6785</v>
      </c>
      <c r="L915" s="35" t="s">
        <v>5461</v>
      </c>
      <c r="M915" s="35"/>
      <c r="N915" s="35" t="s">
        <v>5747</v>
      </c>
      <c r="O915" s="35"/>
      <c r="P915" s="35"/>
      <c r="Q915" s="35"/>
      <c r="R915" s="35"/>
      <c r="S915" s="35"/>
      <c r="T915" s="36">
        <v>43860.324999999997</v>
      </c>
      <c r="U915" s="35"/>
      <c r="V915" s="35">
        <v>0</v>
      </c>
      <c r="W915" s="35"/>
      <c r="X915" s="35">
        <v>830</v>
      </c>
      <c r="Y915" s="35" t="s">
        <v>6330</v>
      </c>
      <c r="Z915" s="35" t="s">
        <v>5482</v>
      </c>
      <c r="AA915" s="35">
        <v>92</v>
      </c>
      <c r="AB915" s="35" t="s">
        <v>6237</v>
      </c>
      <c r="AC915" s="59" t="s">
        <v>5485</v>
      </c>
    </row>
    <row r="916" spans="1:29" ht="15.75" thickBot="1" x14ac:dyDescent="0.3">
      <c r="A916" s="58" t="s">
        <v>6788</v>
      </c>
      <c r="B916" s="38" t="s">
        <v>5473</v>
      </c>
      <c r="C916" s="38" t="s">
        <v>5468</v>
      </c>
      <c r="D916" s="38" t="s">
        <v>6723</v>
      </c>
      <c r="E916" s="38" t="s">
        <v>6784</v>
      </c>
      <c r="F916" s="38"/>
      <c r="G916" s="39">
        <v>43860.69027777778</v>
      </c>
      <c r="H916" s="40">
        <v>43861</v>
      </c>
      <c r="I916" s="38"/>
      <c r="J916" s="38" t="s">
        <v>34</v>
      </c>
      <c r="K916" s="38" t="s">
        <v>6785</v>
      </c>
      <c r="L916" s="38" t="s">
        <v>5461</v>
      </c>
      <c r="M916" s="38"/>
      <c r="N916" s="38" t="s">
        <v>5747</v>
      </c>
      <c r="O916" s="38"/>
      <c r="P916" s="38"/>
      <c r="Q916" s="38"/>
      <c r="R916" s="38"/>
      <c r="S916" s="38"/>
      <c r="T916" s="39">
        <v>43861.35833333333</v>
      </c>
      <c r="U916" s="38"/>
      <c r="V916" s="38">
        <v>0</v>
      </c>
      <c r="W916" s="38"/>
      <c r="X916" s="38">
        <v>909</v>
      </c>
      <c r="Y916" s="38" t="s">
        <v>6263</v>
      </c>
      <c r="Z916" s="38" t="s">
        <v>5467</v>
      </c>
      <c r="AA916" s="38">
        <v>53</v>
      </c>
      <c r="AB916" s="38" t="s">
        <v>5675</v>
      </c>
      <c r="AC916" s="60" t="s">
        <v>5485</v>
      </c>
    </row>
    <row r="917" spans="1:29" ht="15.75" thickBot="1" x14ac:dyDescent="0.3">
      <c r="A917" s="57" t="s">
        <v>2788</v>
      </c>
      <c r="B917" s="35" t="s">
        <v>5473</v>
      </c>
      <c r="C917" s="35" t="s">
        <v>5468</v>
      </c>
      <c r="D917" s="35" t="s">
        <v>6723</v>
      </c>
      <c r="E917" s="35" t="s">
        <v>6789</v>
      </c>
      <c r="F917" s="35"/>
      <c r="G917" s="36">
        <v>43851.62777777778</v>
      </c>
      <c r="H917" s="37">
        <v>43851</v>
      </c>
      <c r="I917" s="35"/>
      <c r="J917" s="35" t="s">
        <v>34</v>
      </c>
      <c r="K917" s="35" t="s">
        <v>6790</v>
      </c>
      <c r="L917" s="35" t="s">
        <v>5461</v>
      </c>
      <c r="M917" s="35"/>
      <c r="N917" s="35" t="s">
        <v>5747</v>
      </c>
      <c r="O917" s="35"/>
      <c r="P917" s="35"/>
      <c r="Q917" s="35"/>
      <c r="R917" s="35"/>
      <c r="S917" s="35"/>
      <c r="T917" s="36">
        <v>43851.663194444445</v>
      </c>
      <c r="U917" s="35"/>
      <c r="V917" s="35">
        <v>0</v>
      </c>
      <c r="W917" s="35"/>
      <c r="X917" s="35">
        <v>51</v>
      </c>
      <c r="Y917" s="35" t="s">
        <v>5754</v>
      </c>
      <c r="Z917" s="35" t="s">
        <v>5467</v>
      </c>
      <c r="AA917" s="35"/>
      <c r="AB917" s="35">
        <v>0</v>
      </c>
      <c r="AC917" s="59"/>
    </row>
    <row r="918" spans="1:29" ht="15.75" thickBot="1" x14ac:dyDescent="0.3">
      <c r="A918" s="58" t="s">
        <v>3258</v>
      </c>
      <c r="B918" s="38" t="s">
        <v>5473</v>
      </c>
      <c r="C918" s="38" t="s">
        <v>5468</v>
      </c>
      <c r="D918" s="38" t="s">
        <v>6723</v>
      </c>
      <c r="E918" s="38" t="s">
        <v>6791</v>
      </c>
      <c r="F918" s="38"/>
      <c r="G918" s="39">
        <v>43853.675000000003</v>
      </c>
      <c r="H918" s="40">
        <v>43853</v>
      </c>
      <c r="I918" s="38"/>
      <c r="J918" s="38" t="s">
        <v>34</v>
      </c>
      <c r="K918" s="38" t="s">
        <v>6792</v>
      </c>
      <c r="L918" s="38" t="s">
        <v>5461</v>
      </c>
      <c r="M918" s="38"/>
      <c r="N918" s="38" t="s">
        <v>5747</v>
      </c>
      <c r="O918" s="38"/>
      <c r="P918" s="38"/>
      <c r="Q918" s="38"/>
      <c r="R918" s="38"/>
      <c r="S918" s="38"/>
      <c r="T918" s="39">
        <v>43853.680555555555</v>
      </c>
      <c r="U918" s="38"/>
      <c r="V918" s="38">
        <v>0</v>
      </c>
      <c r="W918" s="38"/>
      <c r="X918" s="38">
        <v>1</v>
      </c>
      <c r="Y918" s="41">
        <v>231481481.48148</v>
      </c>
      <c r="Z918" s="38" t="s">
        <v>5573</v>
      </c>
      <c r="AA918" s="38">
        <v>7</v>
      </c>
      <c r="AB918" s="38" t="s">
        <v>5552</v>
      </c>
      <c r="AC918" s="60" t="s">
        <v>5485</v>
      </c>
    </row>
    <row r="919" spans="1:29" ht="15.75" thickBot="1" x14ac:dyDescent="0.3">
      <c r="A919" s="57" t="s">
        <v>3598</v>
      </c>
      <c r="B919" s="35" t="s">
        <v>5473</v>
      </c>
      <c r="C919" s="35" t="s">
        <v>5468</v>
      </c>
      <c r="D919" s="35" t="s">
        <v>6723</v>
      </c>
      <c r="E919" s="35" t="s">
        <v>6791</v>
      </c>
      <c r="F919" s="35"/>
      <c r="G919" s="36">
        <v>43857.531944444447</v>
      </c>
      <c r="H919" s="37">
        <v>43857</v>
      </c>
      <c r="I919" s="35"/>
      <c r="J919" s="35" t="s">
        <v>34</v>
      </c>
      <c r="K919" s="35" t="s">
        <v>6792</v>
      </c>
      <c r="L919" s="35" t="s">
        <v>5461</v>
      </c>
      <c r="M919" s="35"/>
      <c r="N919" s="35" t="s">
        <v>5747</v>
      </c>
      <c r="O919" s="35"/>
      <c r="P919" s="35"/>
      <c r="Q919" s="35"/>
      <c r="R919" s="35"/>
      <c r="S919" s="35"/>
      <c r="T919" s="36">
        <v>43857.592361111114</v>
      </c>
      <c r="U919" s="35"/>
      <c r="V919" s="35">
        <v>0</v>
      </c>
      <c r="W919" s="35"/>
      <c r="X919" s="35"/>
      <c r="Y919" s="35">
        <v>0</v>
      </c>
      <c r="Z919" s="35"/>
      <c r="AA919" s="35">
        <v>87</v>
      </c>
      <c r="AB919" s="35" t="s">
        <v>5739</v>
      </c>
      <c r="AC919" s="59" t="s">
        <v>5472</v>
      </c>
    </row>
    <row r="920" spans="1:29" ht="15.75" thickBot="1" x14ac:dyDescent="0.3">
      <c r="A920" s="58" t="s">
        <v>3939</v>
      </c>
      <c r="B920" s="38" t="s">
        <v>5473</v>
      </c>
      <c r="C920" s="38" t="s">
        <v>5468</v>
      </c>
      <c r="D920" s="38" t="s">
        <v>6723</v>
      </c>
      <c r="E920" s="38" t="s">
        <v>6791</v>
      </c>
      <c r="F920" s="38"/>
      <c r="G920" s="39">
        <v>43859.381944444445</v>
      </c>
      <c r="H920" s="40">
        <v>43859</v>
      </c>
      <c r="I920" s="38"/>
      <c r="J920" s="38" t="s">
        <v>34</v>
      </c>
      <c r="K920" s="38" t="s">
        <v>6792</v>
      </c>
      <c r="L920" s="38" t="s">
        <v>5461</v>
      </c>
      <c r="M920" s="38"/>
      <c r="N920" s="38" t="s">
        <v>5747</v>
      </c>
      <c r="O920" s="38"/>
      <c r="P920" s="38"/>
      <c r="Q920" s="38"/>
      <c r="R920" s="38"/>
      <c r="S920" s="38"/>
      <c r="T920" s="39">
        <v>43859.640972222223</v>
      </c>
      <c r="U920" s="38"/>
      <c r="V920" s="38">
        <v>0</v>
      </c>
      <c r="W920" s="38"/>
      <c r="X920" s="38"/>
      <c r="Y920" s="38">
        <v>0</v>
      </c>
      <c r="Z920" s="38"/>
      <c r="AA920" s="38">
        <v>373</v>
      </c>
      <c r="AB920" s="38" t="s">
        <v>6793</v>
      </c>
      <c r="AC920" s="60" t="s">
        <v>5472</v>
      </c>
    </row>
    <row r="921" spans="1:29" ht="15.75" thickBot="1" x14ac:dyDescent="0.3">
      <c r="A921" s="57" t="s">
        <v>63</v>
      </c>
      <c r="B921" s="35" t="s">
        <v>5473</v>
      </c>
      <c r="C921" s="35" t="s">
        <v>5468</v>
      </c>
      <c r="D921" s="35" t="s">
        <v>6723</v>
      </c>
      <c r="E921" s="35" t="s">
        <v>6794</v>
      </c>
      <c r="F921" s="35"/>
      <c r="G921" s="36">
        <v>43829.399305555555</v>
      </c>
      <c r="H921" s="37">
        <v>43832</v>
      </c>
      <c r="I921" s="35"/>
      <c r="J921" s="35" t="s">
        <v>34</v>
      </c>
      <c r="K921" s="35" t="s">
        <v>6795</v>
      </c>
      <c r="L921" s="35" t="s">
        <v>5613</v>
      </c>
      <c r="M921" s="35"/>
      <c r="N921" s="35" t="s">
        <v>5789</v>
      </c>
      <c r="O921" s="35">
        <v>1404270</v>
      </c>
      <c r="P921" s="36">
        <v>43829.47152777778</v>
      </c>
      <c r="Q921" s="36">
        <v>43830.400694444441</v>
      </c>
      <c r="R921" s="35"/>
      <c r="S921" s="35"/>
      <c r="T921" s="36">
        <v>43830.400694444441</v>
      </c>
      <c r="U921" s="35">
        <v>1442</v>
      </c>
      <c r="V921" s="35" t="s">
        <v>5561</v>
      </c>
      <c r="W921" s="35" t="s">
        <v>5497</v>
      </c>
      <c r="X921" s="35"/>
      <c r="Y921" s="35">
        <v>0</v>
      </c>
      <c r="Z921" s="35"/>
      <c r="AA921" s="35"/>
      <c r="AB921" s="35">
        <v>0</v>
      </c>
      <c r="AC921" s="59"/>
    </row>
    <row r="922" spans="1:29" ht="15.75" thickBot="1" x14ac:dyDescent="0.3">
      <c r="A922" s="58" t="s">
        <v>3345</v>
      </c>
      <c r="B922" s="38" t="s">
        <v>5473</v>
      </c>
      <c r="C922" s="38" t="s">
        <v>5468</v>
      </c>
      <c r="D922" s="38" t="s">
        <v>6723</v>
      </c>
      <c r="E922" s="38" t="s">
        <v>6794</v>
      </c>
      <c r="F922" s="38"/>
      <c r="G922" s="39">
        <v>43854.409722222219</v>
      </c>
      <c r="H922" s="40">
        <v>43854</v>
      </c>
      <c r="I922" s="38"/>
      <c r="J922" s="38" t="s">
        <v>34</v>
      </c>
      <c r="K922" s="38" t="s">
        <v>6795</v>
      </c>
      <c r="L922" s="38" t="s">
        <v>5461</v>
      </c>
      <c r="M922" s="38"/>
      <c r="N922" s="38" t="s">
        <v>5789</v>
      </c>
      <c r="O922" s="38"/>
      <c r="P922" s="38"/>
      <c r="Q922" s="38"/>
      <c r="R922" s="38"/>
      <c r="S922" s="38"/>
      <c r="T922" s="39">
        <v>43854.568055555559</v>
      </c>
      <c r="U922" s="38"/>
      <c r="V922" s="38">
        <v>0</v>
      </c>
      <c r="W922" s="38"/>
      <c r="X922" s="38"/>
      <c r="Y922" s="38">
        <v>0</v>
      </c>
      <c r="Z922" s="38"/>
      <c r="AA922" s="38">
        <v>228</v>
      </c>
      <c r="AB922" s="38" t="s">
        <v>6796</v>
      </c>
      <c r="AC922" s="60" t="s">
        <v>5472</v>
      </c>
    </row>
    <row r="923" spans="1:29" ht="15.75" thickBot="1" x14ac:dyDescent="0.3">
      <c r="A923" s="57" t="s">
        <v>1146</v>
      </c>
      <c r="B923" s="35" t="s">
        <v>5473</v>
      </c>
      <c r="C923" s="35" t="s">
        <v>5468</v>
      </c>
      <c r="D923" s="35" t="s">
        <v>6723</v>
      </c>
      <c r="E923" s="35" t="s">
        <v>6797</v>
      </c>
      <c r="F923" s="35"/>
      <c r="G923" s="36">
        <v>43844.452777777777</v>
      </c>
      <c r="H923" s="37">
        <v>43844</v>
      </c>
      <c r="I923" s="35"/>
      <c r="J923" s="35" t="s">
        <v>34</v>
      </c>
      <c r="K923" s="35" t="s">
        <v>6798</v>
      </c>
      <c r="L923" s="35" t="s">
        <v>5461</v>
      </c>
      <c r="M923" s="35"/>
      <c r="N923" s="35" t="s">
        <v>5747</v>
      </c>
      <c r="O923" s="35"/>
      <c r="P923" s="35"/>
      <c r="Q923" s="35"/>
      <c r="R923" s="35"/>
      <c r="S923" s="35"/>
      <c r="T923" s="36">
        <v>43844.456250000003</v>
      </c>
      <c r="U923" s="35"/>
      <c r="V923" s="35">
        <v>0</v>
      </c>
      <c r="W923" s="35"/>
      <c r="X923" s="35">
        <v>5</v>
      </c>
      <c r="Y923" s="35" t="s">
        <v>5566</v>
      </c>
      <c r="Z923" s="35" t="s">
        <v>5573</v>
      </c>
      <c r="AA923" s="35"/>
      <c r="AB923" s="35">
        <v>0</v>
      </c>
      <c r="AC923" s="59"/>
    </row>
    <row r="924" spans="1:29" ht="15.75" thickBot="1" x14ac:dyDescent="0.3">
      <c r="A924" s="58" t="s">
        <v>2677</v>
      </c>
      <c r="B924" s="38" t="s">
        <v>5473</v>
      </c>
      <c r="C924" s="38" t="s">
        <v>5468</v>
      </c>
      <c r="D924" s="38" t="s">
        <v>6723</v>
      </c>
      <c r="E924" s="38" t="s">
        <v>6797</v>
      </c>
      <c r="F924" s="38"/>
      <c r="G924" s="39">
        <v>43851.406944444447</v>
      </c>
      <c r="H924" s="40">
        <v>43852</v>
      </c>
      <c r="I924" s="38"/>
      <c r="J924" s="38" t="s">
        <v>34</v>
      </c>
      <c r="K924" s="38" t="s">
        <v>6798</v>
      </c>
      <c r="L924" s="38" t="s">
        <v>5461</v>
      </c>
      <c r="M924" s="38"/>
      <c r="N924" s="38" t="s">
        <v>5747</v>
      </c>
      <c r="O924" s="38"/>
      <c r="P924" s="38"/>
      <c r="Q924" s="38"/>
      <c r="R924" s="38"/>
      <c r="S924" s="38"/>
      <c r="T924" s="39">
        <v>43852.34097222222</v>
      </c>
      <c r="U924" s="38"/>
      <c r="V924" s="38">
        <v>0</v>
      </c>
      <c r="W924" s="38"/>
      <c r="X924" s="38"/>
      <c r="Y924" s="38">
        <v>0</v>
      </c>
      <c r="Z924" s="38"/>
      <c r="AA924" s="38">
        <v>1345</v>
      </c>
      <c r="AB924" s="38" t="s">
        <v>6799</v>
      </c>
      <c r="AC924" s="60" t="s">
        <v>5472</v>
      </c>
    </row>
    <row r="925" spans="1:29" ht="15.75" thickBot="1" x14ac:dyDescent="0.3">
      <c r="A925" s="57" t="s">
        <v>3042</v>
      </c>
      <c r="B925" s="35" t="s">
        <v>5473</v>
      </c>
      <c r="C925" s="35" t="s">
        <v>5468</v>
      </c>
      <c r="D925" s="35" t="s">
        <v>6723</v>
      </c>
      <c r="E925" s="35" t="s">
        <v>6797</v>
      </c>
      <c r="F925" s="35"/>
      <c r="G925" s="36">
        <v>43852.670138888891</v>
      </c>
      <c r="H925" s="37">
        <v>43853</v>
      </c>
      <c r="I925" s="35"/>
      <c r="J925" s="35" t="s">
        <v>34</v>
      </c>
      <c r="K925" s="35" t="s">
        <v>6798</v>
      </c>
      <c r="L925" s="35" t="s">
        <v>5461</v>
      </c>
      <c r="M925" s="35"/>
      <c r="N925" s="35" t="s">
        <v>5747</v>
      </c>
      <c r="O925" s="35"/>
      <c r="P925" s="35"/>
      <c r="Q925" s="35"/>
      <c r="R925" s="35"/>
      <c r="S925" s="35"/>
      <c r="T925" s="36">
        <v>43853.354166666664</v>
      </c>
      <c r="U925" s="35"/>
      <c r="V925" s="35">
        <v>0</v>
      </c>
      <c r="W925" s="35"/>
      <c r="X925" s="35">
        <v>873</v>
      </c>
      <c r="Y925" s="35" t="s">
        <v>6800</v>
      </c>
      <c r="Z925" s="35" t="s">
        <v>5467</v>
      </c>
      <c r="AA925" s="35">
        <v>112</v>
      </c>
      <c r="AB925" s="35" t="s">
        <v>6560</v>
      </c>
      <c r="AC925" s="59" t="s">
        <v>5485</v>
      </c>
    </row>
    <row r="926" spans="1:29" ht="15.75" thickBot="1" x14ac:dyDescent="0.3">
      <c r="A926" s="58" t="s">
        <v>3281</v>
      </c>
      <c r="B926" s="38" t="s">
        <v>5473</v>
      </c>
      <c r="C926" s="38" t="s">
        <v>5468</v>
      </c>
      <c r="D926" s="38" t="s">
        <v>6723</v>
      </c>
      <c r="E926" s="38" t="s">
        <v>6801</v>
      </c>
      <c r="F926" s="38"/>
      <c r="G926" s="39">
        <v>43853.65</v>
      </c>
      <c r="H926" s="40">
        <v>43854</v>
      </c>
      <c r="I926" s="38"/>
      <c r="J926" s="38" t="s">
        <v>34</v>
      </c>
      <c r="K926" s="38" t="s">
        <v>6802</v>
      </c>
      <c r="L926" s="38" t="s">
        <v>5461</v>
      </c>
      <c r="M926" s="38"/>
      <c r="N926" s="38" t="s">
        <v>5789</v>
      </c>
      <c r="O926" s="38"/>
      <c r="P926" s="38"/>
      <c r="Q926" s="38"/>
      <c r="R926" s="38"/>
      <c r="S926" s="38"/>
      <c r="T926" s="39">
        <v>43853.709722222222</v>
      </c>
      <c r="U926" s="38"/>
      <c r="V926" s="38">
        <v>0</v>
      </c>
      <c r="W926" s="38"/>
      <c r="X926" s="38"/>
      <c r="Y926" s="38">
        <v>0</v>
      </c>
      <c r="Z926" s="38"/>
      <c r="AA926" s="38">
        <v>86</v>
      </c>
      <c r="AB926" s="38" t="s">
        <v>5513</v>
      </c>
      <c r="AC926" s="60" t="s">
        <v>5472</v>
      </c>
    </row>
    <row r="927" spans="1:29" ht="15.75" thickBot="1" x14ac:dyDescent="0.3">
      <c r="A927" s="57" t="s">
        <v>4006</v>
      </c>
      <c r="B927" s="35" t="s">
        <v>5473</v>
      </c>
      <c r="C927" s="35" t="s">
        <v>5468</v>
      </c>
      <c r="D927" s="35" t="s">
        <v>6723</v>
      </c>
      <c r="E927" s="35" t="s">
        <v>6801</v>
      </c>
      <c r="F927" s="35"/>
      <c r="G927" s="36">
        <v>43859.673611111109</v>
      </c>
      <c r="H927" s="37">
        <v>43859</v>
      </c>
      <c r="I927" s="35"/>
      <c r="J927" s="35" t="s">
        <v>34</v>
      </c>
      <c r="K927" s="35" t="s">
        <v>6802</v>
      </c>
      <c r="L927" s="35" t="s">
        <v>5461</v>
      </c>
      <c r="M927" s="35"/>
      <c r="N927" s="35" t="s">
        <v>5789</v>
      </c>
      <c r="O927" s="35"/>
      <c r="P927" s="35"/>
      <c r="Q927" s="35"/>
      <c r="R927" s="35"/>
      <c r="S927" s="35"/>
      <c r="T927" s="36">
        <v>43859.705555555556</v>
      </c>
      <c r="U927" s="35"/>
      <c r="V927" s="35">
        <v>0</v>
      </c>
      <c r="W927" s="35"/>
      <c r="X927" s="35"/>
      <c r="Y927" s="35">
        <v>0</v>
      </c>
      <c r="Z927" s="35"/>
      <c r="AA927" s="35">
        <v>46</v>
      </c>
      <c r="AB927" s="35" t="s">
        <v>6803</v>
      </c>
      <c r="AC927" s="59" t="s">
        <v>5472</v>
      </c>
    </row>
    <row r="928" spans="1:29" ht="15.75" thickBot="1" x14ac:dyDescent="0.3">
      <c r="A928" s="58" t="s">
        <v>3003</v>
      </c>
      <c r="B928" s="38" t="s">
        <v>5473</v>
      </c>
      <c r="C928" s="38" t="s">
        <v>5468</v>
      </c>
      <c r="D928" s="38" t="s">
        <v>6723</v>
      </c>
      <c r="E928" s="38" t="s">
        <v>6804</v>
      </c>
      <c r="F928" s="38"/>
      <c r="G928" s="39">
        <v>43852.601388888892</v>
      </c>
      <c r="H928" s="40">
        <v>43854</v>
      </c>
      <c r="I928" s="38"/>
      <c r="J928" s="38" t="s">
        <v>34</v>
      </c>
      <c r="K928" s="38" t="s">
        <v>6805</v>
      </c>
      <c r="L928" s="38" t="s">
        <v>5461</v>
      </c>
      <c r="M928" s="38"/>
      <c r="N928" s="38" t="s">
        <v>5747</v>
      </c>
      <c r="O928" s="38">
        <v>407221</v>
      </c>
      <c r="P928" s="39">
        <v>43852.677777777775</v>
      </c>
      <c r="Q928" s="39">
        <v>43853.836111111108</v>
      </c>
      <c r="R928" s="38"/>
      <c r="S928" s="38"/>
      <c r="T928" s="39">
        <v>43853.836111111108</v>
      </c>
      <c r="U928" s="38"/>
      <c r="V928" s="38">
        <v>0</v>
      </c>
      <c r="W928" s="38"/>
      <c r="X928" s="38"/>
      <c r="Y928" s="38">
        <v>0</v>
      </c>
      <c r="Z928" s="38"/>
      <c r="AA928" s="38">
        <v>1778</v>
      </c>
      <c r="AB928" s="38" t="s">
        <v>6764</v>
      </c>
      <c r="AC928" s="60" t="s">
        <v>5830</v>
      </c>
    </row>
    <row r="929" spans="1:29" ht="15.75" thickBot="1" x14ac:dyDescent="0.3">
      <c r="A929" s="57" t="s">
        <v>3913</v>
      </c>
      <c r="B929" s="35" t="s">
        <v>5473</v>
      </c>
      <c r="C929" s="35" t="s">
        <v>5468</v>
      </c>
      <c r="D929" s="35" t="s">
        <v>6723</v>
      </c>
      <c r="E929" s="35" t="s">
        <v>6804</v>
      </c>
      <c r="F929" s="35"/>
      <c r="G929" s="36">
        <v>43859.425000000003</v>
      </c>
      <c r="H929" s="37">
        <v>43859</v>
      </c>
      <c r="I929" s="35"/>
      <c r="J929" s="35" t="s">
        <v>34</v>
      </c>
      <c r="K929" s="35" t="s">
        <v>6805</v>
      </c>
      <c r="L929" s="35" t="s">
        <v>5461</v>
      </c>
      <c r="M929" s="35"/>
      <c r="N929" s="35" t="s">
        <v>5747</v>
      </c>
      <c r="O929" s="35">
        <v>411642</v>
      </c>
      <c r="P929" s="36">
        <v>43859.500694444447</v>
      </c>
      <c r="Q929" s="36">
        <v>43859.495138888888</v>
      </c>
      <c r="R929" s="35"/>
      <c r="S929" s="35"/>
      <c r="T929" s="36">
        <v>43859.495138888888</v>
      </c>
      <c r="U929" s="35">
        <v>0</v>
      </c>
      <c r="V929" s="35">
        <v>0</v>
      </c>
      <c r="W929" s="35" t="s">
        <v>6266</v>
      </c>
      <c r="X929" s="35"/>
      <c r="Y929" s="35">
        <v>0</v>
      </c>
      <c r="Z929" s="35"/>
      <c r="AA929" s="35">
        <v>101</v>
      </c>
      <c r="AB929" s="35" t="s">
        <v>6514</v>
      </c>
      <c r="AC929" s="59" t="s">
        <v>5818</v>
      </c>
    </row>
    <row r="930" spans="1:29" ht="15.75" thickBot="1" x14ac:dyDescent="0.3">
      <c r="A930" s="58" t="s">
        <v>2719</v>
      </c>
      <c r="B930" s="38" t="s">
        <v>5473</v>
      </c>
      <c r="C930" s="38" t="s">
        <v>5468</v>
      </c>
      <c r="D930" s="38" t="s">
        <v>6723</v>
      </c>
      <c r="E930" s="38" t="s">
        <v>6806</v>
      </c>
      <c r="F930" s="38"/>
      <c r="G930" s="39">
        <v>43851.452777777777</v>
      </c>
      <c r="H930" s="40">
        <v>43851</v>
      </c>
      <c r="I930" s="38"/>
      <c r="J930" s="38" t="s">
        <v>34</v>
      </c>
      <c r="K930" s="38" t="s">
        <v>6807</v>
      </c>
      <c r="L930" s="38" t="s">
        <v>5461</v>
      </c>
      <c r="M930" s="38"/>
      <c r="N930" s="38" t="s">
        <v>5747</v>
      </c>
      <c r="O930" s="38"/>
      <c r="P930" s="38"/>
      <c r="Q930" s="38"/>
      <c r="R930" s="38"/>
      <c r="S930" s="38"/>
      <c r="T930" s="39">
        <v>43851.452777777777</v>
      </c>
      <c r="U930" s="38"/>
      <c r="V930" s="38">
        <v>0</v>
      </c>
      <c r="W930" s="38"/>
      <c r="X930" s="38"/>
      <c r="Y930" s="38">
        <v>0</v>
      </c>
      <c r="Z930" s="38"/>
      <c r="AA930" s="38">
        <v>0</v>
      </c>
      <c r="AB930" s="38">
        <v>0</v>
      </c>
      <c r="AC930" s="60" t="s">
        <v>5472</v>
      </c>
    </row>
    <row r="931" spans="1:29" ht="15.75" thickBot="1" x14ac:dyDescent="0.3">
      <c r="A931" s="57" t="s">
        <v>3423</v>
      </c>
      <c r="B931" s="35" t="s">
        <v>5473</v>
      </c>
      <c r="C931" s="35" t="s">
        <v>5468</v>
      </c>
      <c r="D931" s="35" t="s">
        <v>6723</v>
      </c>
      <c r="E931" s="35" t="s">
        <v>6806</v>
      </c>
      <c r="F931" s="35"/>
      <c r="G931" s="36">
        <v>43854.663888888892</v>
      </c>
      <c r="H931" s="37">
        <v>43855</v>
      </c>
      <c r="I931" s="35"/>
      <c r="J931" s="35" t="s">
        <v>34</v>
      </c>
      <c r="K931" s="35" t="s">
        <v>6807</v>
      </c>
      <c r="L931" s="35" t="s">
        <v>5465</v>
      </c>
      <c r="M931" s="35"/>
      <c r="N931" s="35" t="s">
        <v>5747</v>
      </c>
      <c r="O931" s="35">
        <v>408638</v>
      </c>
      <c r="P931" s="36">
        <v>43854.730555555558</v>
      </c>
      <c r="Q931" s="36">
        <v>43855</v>
      </c>
      <c r="R931" s="35"/>
      <c r="S931" s="35"/>
      <c r="T931" s="36">
        <v>43855</v>
      </c>
      <c r="U931" s="35">
        <v>388</v>
      </c>
      <c r="V931" s="35" t="s">
        <v>6808</v>
      </c>
      <c r="W931" s="35" t="s">
        <v>5497</v>
      </c>
      <c r="X931" s="35"/>
      <c r="Y931" s="35">
        <v>0</v>
      </c>
      <c r="Z931" s="35"/>
      <c r="AA931" s="35">
        <v>96</v>
      </c>
      <c r="AB931" s="35" t="s">
        <v>5922</v>
      </c>
      <c r="AC931" s="59" t="s">
        <v>5485</v>
      </c>
    </row>
    <row r="932" spans="1:29" ht="15.75" thickBot="1" x14ac:dyDescent="0.3">
      <c r="A932" s="58" t="s">
        <v>2246</v>
      </c>
      <c r="B932" s="38" t="s">
        <v>5473</v>
      </c>
      <c r="C932" s="38" t="s">
        <v>5468</v>
      </c>
      <c r="D932" s="38" t="s">
        <v>6723</v>
      </c>
      <c r="E932" s="38" t="s">
        <v>6402</v>
      </c>
      <c r="F932" s="38"/>
      <c r="G932" s="39">
        <v>43847.513194444444</v>
      </c>
      <c r="H932" s="40">
        <v>43847</v>
      </c>
      <c r="I932" s="38"/>
      <c r="J932" s="38" t="s">
        <v>34</v>
      </c>
      <c r="K932" s="38" t="s">
        <v>6809</v>
      </c>
      <c r="L932" s="38" t="s">
        <v>5461</v>
      </c>
      <c r="M932" s="38"/>
      <c r="N932" s="38" t="s">
        <v>5747</v>
      </c>
      <c r="O932" s="38">
        <v>400969</v>
      </c>
      <c r="P932" s="39">
        <v>43847.711805555555</v>
      </c>
      <c r="Q932" s="39">
        <v>43847.75</v>
      </c>
      <c r="R932" s="38"/>
      <c r="S932" s="38"/>
      <c r="T932" s="39">
        <v>43847.75</v>
      </c>
      <c r="U932" s="38">
        <v>0</v>
      </c>
      <c r="V932" s="38">
        <v>0</v>
      </c>
      <c r="W932" s="38" t="s">
        <v>5681</v>
      </c>
      <c r="X932" s="38">
        <v>286</v>
      </c>
      <c r="Y932" s="38" t="s">
        <v>6810</v>
      </c>
      <c r="Z932" s="38" t="s">
        <v>6811</v>
      </c>
      <c r="AA932" s="38">
        <v>55</v>
      </c>
      <c r="AB932" s="38" t="s">
        <v>6580</v>
      </c>
      <c r="AC932" s="60" t="s">
        <v>5830</v>
      </c>
    </row>
    <row r="933" spans="1:29" ht="15.75" thickBot="1" x14ac:dyDescent="0.3">
      <c r="A933" s="57" t="s">
        <v>2253</v>
      </c>
      <c r="B933" s="35" t="s">
        <v>5473</v>
      </c>
      <c r="C933" s="35" t="s">
        <v>5468</v>
      </c>
      <c r="D933" s="35" t="s">
        <v>6723</v>
      </c>
      <c r="E933" s="35" t="s">
        <v>6402</v>
      </c>
      <c r="F933" s="35"/>
      <c r="G933" s="36">
        <v>43847.540277777778</v>
      </c>
      <c r="H933" s="37">
        <v>43848</v>
      </c>
      <c r="I933" s="35"/>
      <c r="J933" s="35" t="s">
        <v>34</v>
      </c>
      <c r="K933" s="35" t="s">
        <v>6809</v>
      </c>
      <c r="L933" s="35" t="s">
        <v>5461</v>
      </c>
      <c r="M933" s="35"/>
      <c r="N933" s="35" t="s">
        <v>5747</v>
      </c>
      <c r="O933" s="35"/>
      <c r="P933" s="35"/>
      <c r="Q933" s="35"/>
      <c r="R933" s="35"/>
      <c r="S933" s="35"/>
      <c r="T933" s="36">
        <v>43847.830555555556</v>
      </c>
      <c r="U933" s="35"/>
      <c r="V933" s="35">
        <v>0</v>
      </c>
      <c r="W933" s="35"/>
      <c r="X933" s="35">
        <v>418</v>
      </c>
      <c r="Y933" s="35" t="s">
        <v>5609</v>
      </c>
      <c r="Z933" s="35" t="s">
        <v>5467</v>
      </c>
      <c r="AA933" s="35"/>
      <c r="AB933" s="35">
        <v>0</v>
      </c>
      <c r="AC933" s="59"/>
    </row>
    <row r="934" spans="1:29" ht="15.75" thickBot="1" x14ac:dyDescent="0.3">
      <c r="A934" s="58" t="s">
        <v>2891</v>
      </c>
      <c r="B934" s="38" t="s">
        <v>5473</v>
      </c>
      <c r="C934" s="38" t="s">
        <v>5468</v>
      </c>
      <c r="D934" s="38" t="s">
        <v>6723</v>
      </c>
      <c r="E934" s="38" t="s">
        <v>6402</v>
      </c>
      <c r="F934" s="38"/>
      <c r="G934" s="39">
        <v>43852.369444444441</v>
      </c>
      <c r="H934" s="40">
        <v>43852</v>
      </c>
      <c r="I934" s="38"/>
      <c r="J934" s="38" t="s">
        <v>34</v>
      </c>
      <c r="K934" s="38" t="s">
        <v>6809</v>
      </c>
      <c r="L934" s="38" t="s">
        <v>5461</v>
      </c>
      <c r="M934" s="38"/>
      <c r="N934" s="38" t="s">
        <v>5747</v>
      </c>
      <c r="O934" s="38">
        <v>403205</v>
      </c>
      <c r="P934" s="39">
        <v>43852.545138888891</v>
      </c>
      <c r="Q934" s="39">
        <v>43852.65902777778</v>
      </c>
      <c r="R934" s="38"/>
      <c r="S934" s="38"/>
      <c r="T934" s="39">
        <v>43852.65902777778</v>
      </c>
      <c r="U934" s="38">
        <v>246</v>
      </c>
      <c r="V934" s="38" t="s">
        <v>6812</v>
      </c>
      <c r="W934" s="38" t="s">
        <v>5497</v>
      </c>
      <c r="X934" s="38"/>
      <c r="Y934" s="38">
        <v>0</v>
      </c>
      <c r="Z934" s="38"/>
      <c r="AA934" s="38">
        <v>171</v>
      </c>
      <c r="AB934" s="38" t="s">
        <v>6813</v>
      </c>
      <c r="AC934" s="60" t="s">
        <v>5485</v>
      </c>
    </row>
    <row r="935" spans="1:29" ht="15.75" thickBot="1" x14ac:dyDescent="0.3">
      <c r="A935" s="57" t="s">
        <v>3162</v>
      </c>
      <c r="B935" s="35" t="s">
        <v>5473</v>
      </c>
      <c r="C935" s="35" t="s">
        <v>5468</v>
      </c>
      <c r="D935" s="35" t="s">
        <v>6723</v>
      </c>
      <c r="E935" s="35" t="s">
        <v>6402</v>
      </c>
      <c r="F935" s="35"/>
      <c r="G935" s="36">
        <v>43853.438888888886</v>
      </c>
      <c r="H935" s="37">
        <v>43854</v>
      </c>
      <c r="I935" s="35"/>
      <c r="J935" s="35" t="s">
        <v>34</v>
      </c>
      <c r="K935" s="35" t="s">
        <v>6809</v>
      </c>
      <c r="L935" s="35" t="s">
        <v>5461</v>
      </c>
      <c r="M935" s="35"/>
      <c r="N935" s="35" t="s">
        <v>5747</v>
      </c>
      <c r="O935" s="35">
        <v>407874</v>
      </c>
      <c r="P935" s="36">
        <v>43853.660416666666</v>
      </c>
      <c r="Q935" s="36">
        <v>43854.659722222219</v>
      </c>
      <c r="R935" s="35"/>
      <c r="S935" s="35"/>
      <c r="T935" s="36">
        <v>43854.659722222219</v>
      </c>
      <c r="U935" s="35">
        <v>1519</v>
      </c>
      <c r="V935" s="35" t="s">
        <v>6814</v>
      </c>
      <c r="W935" s="35" t="s">
        <v>5497</v>
      </c>
      <c r="X935" s="35"/>
      <c r="Y935" s="35">
        <v>0</v>
      </c>
      <c r="Z935" s="35"/>
      <c r="AA935" s="35">
        <v>239</v>
      </c>
      <c r="AB935" s="35" t="s">
        <v>5579</v>
      </c>
      <c r="AC935" s="59" t="s">
        <v>5485</v>
      </c>
    </row>
    <row r="936" spans="1:29" ht="15.75" thickBot="1" x14ac:dyDescent="0.3">
      <c r="A936" s="58" t="s">
        <v>3615</v>
      </c>
      <c r="B936" s="38" t="s">
        <v>5473</v>
      </c>
      <c r="C936" s="38" t="s">
        <v>5468</v>
      </c>
      <c r="D936" s="38" t="s">
        <v>6723</v>
      </c>
      <c r="E936" s="38" t="s">
        <v>6402</v>
      </c>
      <c r="F936" s="38"/>
      <c r="G936" s="39">
        <v>43857.588888888888</v>
      </c>
      <c r="H936" s="40">
        <v>43858</v>
      </c>
      <c r="I936" s="38"/>
      <c r="J936" s="38" t="s">
        <v>34</v>
      </c>
      <c r="K936" s="38" t="s">
        <v>6809</v>
      </c>
      <c r="L936" s="38" t="s">
        <v>5461</v>
      </c>
      <c r="M936" s="38"/>
      <c r="N936" s="38" t="s">
        <v>5747</v>
      </c>
      <c r="O936" s="38">
        <v>410130</v>
      </c>
      <c r="P936" s="39">
        <v>43857.638888888891</v>
      </c>
      <c r="Q936" s="39">
        <v>43857.857638888891</v>
      </c>
      <c r="R936" s="38"/>
      <c r="S936" s="38"/>
      <c r="T936" s="39">
        <v>43857.857638888891</v>
      </c>
      <c r="U936" s="38">
        <v>296</v>
      </c>
      <c r="V936" s="38" t="s">
        <v>6815</v>
      </c>
      <c r="W936" s="38" t="s">
        <v>5497</v>
      </c>
      <c r="X936" s="38"/>
      <c r="Y936" s="38">
        <v>0</v>
      </c>
      <c r="Z936" s="38"/>
      <c r="AA936" s="38">
        <v>91</v>
      </c>
      <c r="AB936" s="38" t="s">
        <v>5895</v>
      </c>
      <c r="AC936" s="60" t="s">
        <v>5485</v>
      </c>
    </row>
    <row r="937" spans="1:29" ht="15.75" thickBot="1" x14ac:dyDescent="0.3">
      <c r="A937" s="57" t="s">
        <v>2455</v>
      </c>
      <c r="B937" s="35" t="s">
        <v>5473</v>
      </c>
      <c r="C937" s="35" t="s">
        <v>5468</v>
      </c>
      <c r="D937" s="35" t="s">
        <v>6723</v>
      </c>
      <c r="E937" s="35" t="s">
        <v>6816</v>
      </c>
      <c r="F937" s="35"/>
      <c r="G937" s="36">
        <v>43850.344444444447</v>
      </c>
      <c r="H937" s="37">
        <v>43850</v>
      </c>
      <c r="I937" s="35"/>
      <c r="J937" s="35" t="s">
        <v>34</v>
      </c>
      <c r="K937" s="35" t="s">
        <v>6817</v>
      </c>
      <c r="L937" s="35" t="s">
        <v>5461</v>
      </c>
      <c r="M937" s="35"/>
      <c r="N937" s="35" t="s">
        <v>5747</v>
      </c>
      <c r="O937" s="35"/>
      <c r="P937" s="35"/>
      <c r="Q937" s="35"/>
      <c r="R937" s="35"/>
      <c r="S937" s="35"/>
      <c r="T937" s="36">
        <v>43850.348611111112</v>
      </c>
      <c r="U937" s="35"/>
      <c r="V937" s="35">
        <v>0</v>
      </c>
      <c r="W937" s="35"/>
      <c r="X937" s="35">
        <v>6</v>
      </c>
      <c r="Y937" s="35" t="s">
        <v>5619</v>
      </c>
      <c r="Z937" s="35" t="s">
        <v>5482</v>
      </c>
      <c r="AA937" s="35"/>
      <c r="AB937" s="35">
        <v>0</v>
      </c>
      <c r="AC937" s="59"/>
    </row>
    <row r="938" spans="1:29" ht="15.75" thickBot="1" x14ac:dyDescent="0.3">
      <c r="A938" s="58" t="s">
        <v>3254</v>
      </c>
      <c r="B938" s="38" t="s">
        <v>5473</v>
      </c>
      <c r="C938" s="38" t="s">
        <v>5468</v>
      </c>
      <c r="D938" s="38" t="s">
        <v>6723</v>
      </c>
      <c r="E938" s="38" t="s">
        <v>6816</v>
      </c>
      <c r="F938" s="38"/>
      <c r="G938" s="39">
        <v>43853.652777777781</v>
      </c>
      <c r="H938" s="40">
        <v>43854</v>
      </c>
      <c r="I938" s="38"/>
      <c r="J938" s="38" t="s">
        <v>34</v>
      </c>
      <c r="K938" s="38" t="s">
        <v>6817</v>
      </c>
      <c r="L938" s="38" t="s">
        <v>5461</v>
      </c>
      <c r="M938" s="38"/>
      <c r="N938" s="38" t="s">
        <v>5747</v>
      </c>
      <c r="O938" s="38">
        <v>407983</v>
      </c>
      <c r="P938" s="39">
        <v>43853.730555555558</v>
      </c>
      <c r="Q938" s="39">
        <v>43853.86041666667</v>
      </c>
      <c r="R938" s="38"/>
      <c r="S938" s="38"/>
      <c r="T938" s="39">
        <v>43853.86041666667</v>
      </c>
      <c r="U938" s="38">
        <v>187</v>
      </c>
      <c r="V938" s="38" t="s">
        <v>6818</v>
      </c>
      <c r="W938" s="38" t="s">
        <v>5497</v>
      </c>
      <c r="X938" s="38"/>
      <c r="Y938" s="38">
        <v>0</v>
      </c>
      <c r="Z938" s="38"/>
      <c r="AA938" s="38">
        <v>112</v>
      </c>
      <c r="AB938" s="38" t="s">
        <v>6560</v>
      </c>
      <c r="AC938" s="60" t="s">
        <v>5818</v>
      </c>
    </row>
    <row r="939" spans="1:29" ht="15.75" thickBot="1" x14ac:dyDescent="0.3">
      <c r="A939" s="57" t="s">
        <v>919</v>
      </c>
      <c r="B939" s="35" t="s">
        <v>5473</v>
      </c>
      <c r="C939" s="35" t="s">
        <v>5468</v>
      </c>
      <c r="D939" s="35" t="s">
        <v>6723</v>
      </c>
      <c r="E939" s="35" t="s">
        <v>6819</v>
      </c>
      <c r="F939" s="35"/>
      <c r="G939" s="36">
        <v>43843.689583333333</v>
      </c>
      <c r="H939" s="37">
        <v>43843</v>
      </c>
      <c r="I939" s="35"/>
      <c r="J939" s="35" t="s">
        <v>34</v>
      </c>
      <c r="K939" s="35" t="s">
        <v>6820</v>
      </c>
      <c r="L939" s="35" t="s">
        <v>5461</v>
      </c>
      <c r="M939" s="35"/>
      <c r="N939" s="35" t="s">
        <v>6821</v>
      </c>
      <c r="O939" s="35"/>
      <c r="P939" s="35"/>
      <c r="Q939" s="35"/>
      <c r="R939" s="35"/>
      <c r="S939" s="35"/>
      <c r="T939" s="36">
        <v>43843.691666666666</v>
      </c>
      <c r="U939" s="35">
        <v>3</v>
      </c>
      <c r="V939" s="43">
        <v>694444444.44444001</v>
      </c>
      <c r="W939" s="35" t="s">
        <v>5497</v>
      </c>
      <c r="X939" s="35"/>
      <c r="Y939" s="35">
        <v>0</v>
      </c>
      <c r="Z939" s="35"/>
      <c r="AA939" s="35"/>
      <c r="AB939" s="35">
        <v>0</v>
      </c>
      <c r="AC939" s="59"/>
    </row>
    <row r="940" spans="1:29" ht="15.75" thickBot="1" x14ac:dyDescent="0.3">
      <c r="A940" s="58" t="s">
        <v>3763</v>
      </c>
      <c r="B940" s="38" t="s">
        <v>5473</v>
      </c>
      <c r="C940" s="38" t="s">
        <v>5468</v>
      </c>
      <c r="D940" s="38" t="s">
        <v>6723</v>
      </c>
      <c r="E940" s="38" t="s">
        <v>6819</v>
      </c>
      <c r="F940" s="38"/>
      <c r="G940" s="39">
        <v>43858.527083333334</v>
      </c>
      <c r="H940" s="40">
        <v>43859</v>
      </c>
      <c r="I940" s="38"/>
      <c r="J940" s="38" t="s">
        <v>34</v>
      </c>
      <c r="K940" s="38" t="s">
        <v>6820</v>
      </c>
      <c r="L940" s="38" t="s">
        <v>5461</v>
      </c>
      <c r="M940" s="38"/>
      <c r="N940" s="38" t="s">
        <v>6821</v>
      </c>
      <c r="O940" s="38">
        <v>2020012848000220</v>
      </c>
      <c r="P940" s="39">
        <v>43858.684027777781</v>
      </c>
      <c r="Q940" s="39">
        <v>43859.370833333334</v>
      </c>
      <c r="R940" s="38"/>
      <c r="S940" s="38"/>
      <c r="T940" s="39">
        <v>43859.370833333334</v>
      </c>
      <c r="U940" s="38">
        <v>516</v>
      </c>
      <c r="V940" s="38" t="s">
        <v>6822</v>
      </c>
      <c r="W940" s="38" t="s">
        <v>5497</v>
      </c>
      <c r="X940" s="38"/>
      <c r="Y940" s="38">
        <v>0</v>
      </c>
      <c r="Z940" s="38"/>
      <c r="AA940" s="38">
        <v>699</v>
      </c>
      <c r="AB940" s="38" t="s">
        <v>6823</v>
      </c>
      <c r="AC940" s="60" t="s">
        <v>5464</v>
      </c>
    </row>
    <row r="941" spans="1:29" ht="15.75" thickBot="1" x14ac:dyDescent="0.3">
      <c r="A941" s="57" t="s">
        <v>1082</v>
      </c>
      <c r="B941" s="35" t="s">
        <v>5473</v>
      </c>
      <c r="C941" s="35" t="s">
        <v>5468</v>
      </c>
      <c r="D941" s="35" t="s">
        <v>6723</v>
      </c>
      <c r="E941" s="35" t="s">
        <v>6824</v>
      </c>
      <c r="F941" s="35"/>
      <c r="G941" s="36">
        <v>43844.35</v>
      </c>
      <c r="H941" s="37">
        <v>43844</v>
      </c>
      <c r="I941" s="35"/>
      <c r="J941" s="35" t="s">
        <v>34</v>
      </c>
      <c r="K941" s="35" t="s">
        <v>6825</v>
      </c>
      <c r="L941" s="35" t="s">
        <v>5461</v>
      </c>
      <c r="M941" s="35"/>
      <c r="N941" s="35" t="s">
        <v>5747</v>
      </c>
      <c r="O941" s="35"/>
      <c r="P941" s="35"/>
      <c r="Q941" s="35"/>
      <c r="R941" s="35"/>
      <c r="S941" s="35"/>
      <c r="T941" s="36">
        <v>43844.36041666667</v>
      </c>
      <c r="U941" s="35"/>
      <c r="V941" s="35">
        <v>0</v>
      </c>
      <c r="W941" s="35"/>
      <c r="X941" s="35">
        <v>15</v>
      </c>
      <c r="Y941" s="35" t="s">
        <v>5502</v>
      </c>
      <c r="Z941" s="35" t="s">
        <v>5482</v>
      </c>
      <c r="AA941" s="35"/>
      <c r="AB941" s="35">
        <v>0</v>
      </c>
      <c r="AC941" s="59"/>
    </row>
    <row r="942" spans="1:29" ht="15.75" thickBot="1" x14ac:dyDescent="0.3">
      <c r="A942" s="58" t="s">
        <v>3892</v>
      </c>
      <c r="B942" s="38" t="s">
        <v>5473</v>
      </c>
      <c r="C942" s="38" t="s">
        <v>5468</v>
      </c>
      <c r="D942" s="38" t="s">
        <v>6723</v>
      </c>
      <c r="E942" s="38" t="s">
        <v>6824</v>
      </c>
      <c r="F942" s="38"/>
      <c r="G942" s="39">
        <v>43859.370138888888</v>
      </c>
      <c r="H942" s="40">
        <v>43859</v>
      </c>
      <c r="I942" s="38"/>
      <c r="J942" s="38" t="s">
        <v>34</v>
      </c>
      <c r="K942" s="38" t="s">
        <v>6825</v>
      </c>
      <c r="L942" s="38" t="s">
        <v>5461</v>
      </c>
      <c r="M942" s="38"/>
      <c r="N942" s="38" t="s">
        <v>5747</v>
      </c>
      <c r="O942" s="38"/>
      <c r="P942" s="38"/>
      <c r="Q942" s="38"/>
      <c r="R942" s="38"/>
      <c r="S942" s="38"/>
      <c r="T942" s="39">
        <v>43859.37222222222</v>
      </c>
      <c r="U942" s="38"/>
      <c r="V942" s="38">
        <v>0</v>
      </c>
      <c r="W942" s="38"/>
      <c r="X942" s="38"/>
      <c r="Y942" s="38">
        <v>0</v>
      </c>
      <c r="Z942" s="38"/>
      <c r="AA942" s="38">
        <v>3</v>
      </c>
      <c r="AB942" s="41">
        <v>694444444.44444001</v>
      </c>
      <c r="AC942" s="60" t="s">
        <v>5485</v>
      </c>
    </row>
    <row r="943" spans="1:29" ht="15.75" thickBot="1" x14ac:dyDescent="0.3">
      <c r="A943" s="57" t="s">
        <v>4062</v>
      </c>
      <c r="B943" s="35" t="s">
        <v>5473</v>
      </c>
      <c r="C943" s="35" t="s">
        <v>5468</v>
      </c>
      <c r="D943" s="35" t="s">
        <v>6723</v>
      </c>
      <c r="E943" s="35" t="s">
        <v>6824</v>
      </c>
      <c r="F943" s="35"/>
      <c r="G943" s="36">
        <v>43860.370138888888</v>
      </c>
      <c r="H943" s="37">
        <v>43860</v>
      </c>
      <c r="I943" s="35"/>
      <c r="J943" s="35" t="s">
        <v>34</v>
      </c>
      <c r="K943" s="35" t="s">
        <v>6825</v>
      </c>
      <c r="L943" s="35" t="s">
        <v>5461</v>
      </c>
      <c r="M943" s="35"/>
      <c r="N943" s="35" t="s">
        <v>5747</v>
      </c>
      <c r="O943" s="35"/>
      <c r="P943" s="35"/>
      <c r="Q943" s="35"/>
      <c r="R943" s="35"/>
      <c r="S943" s="35"/>
      <c r="T943" s="36">
        <v>43860.385416666664</v>
      </c>
      <c r="U943" s="35"/>
      <c r="V943" s="35">
        <v>0</v>
      </c>
      <c r="W943" s="35"/>
      <c r="X943" s="35"/>
      <c r="Y943" s="35">
        <v>0</v>
      </c>
      <c r="Z943" s="35"/>
      <c r="AA943" s="35">
        <v>22</v>
      </c>
      <c r="AB943" s="35" t="s">
        <v>5881</v>
      </c>
      <c r="AC943" s="59" t="s">
        <v>5485</v>
      </c>
    </row>
    <row r="944" spans="1:29" ht="15.75" thickBot="1" x14ac:dyDescent="0.3">
      <c r="A944" s="58" t="s">
        <v>6826</v>
      </c>
      <c r="B944" s="38" t="s">
        <v>5473</v>
      </c>
      <c r="C944" s="38" t="s">
        <v>5468</v>
      </c>
      <c r="D944" s="38" t="s">
        <v>6723</v>
      </c>
      <c r="E944" s="38" t="s">
        <v>6824</v>
      </c>
      <c r="F944" s="38"/>
      <c r="G944" s="39">
        <v>43861.609722222223</v>
      </c>
      <c r="H944" s="40">
        <v>43861</v>
      </c>
      <c r="I944" s="38"/>
      <c r="J944" s="38" t="s">
        <v>34</v>
      </c>
      <c r="K944" s="38" t="s">
        <v>6825</v>
      </c>
      <c r="L944" s="38" t="s">
        <v>5461</v>
      </c>
      <c r="M944" s="38"/>
      <c r="N944" s="38" t="s">
        <v>5747</v>
      </c>
      <c r="O944" s="38"/>
      <c r="P944" s="38"/>
      <c r="Q944" s="38"/>
      <c r="R944" s="38"/>
      <c r="S944" s="38"/>
      <c r="T944" s="39">
        <v>43861.661805555559</v>
      </c>
      <c r="U944" s="38"/>
      <c r="V944" s="38">
        <v>0</v>
      </c>
      <c r="W944" s="38"/>
      <c r="X944" s="38"/>
      <c r="Y944" s="38">
        <v>0</v>
      </c>
      <c r="Z944" s="38"/>
      <c r="AA944" s="38">
        <v>75</v>
      </c>
      <c r="AB944" s="38" t="s">
        <v>5676</v>
      </c>
      <c r="AC944" s="60" t="s">
        <v>5472</v>
      </c>
    </row>
    <row r="945" spans="1:29" ht="15.75" thickBot="1" x14ac:dyDescent="0.3">
      <c r="A945" s="57" t="s">
        <v>734</v>
      </c>
      <c r="B945" s="35" t="s">
        <v>5473</v>
      </c>
      <c r="C945" s="35" t="s">
        <v>5468</v>
      </c>
      <c r="D945" s="35" t="s">
        <v>6723</v>
      </c>
      <c r="E945" s="35" t="s">
        <v>6827</v>
      </c>
      <c r="F945" s="35"/>
      <c r="G945" s="36">
        <v>43840.453472222223</v>
      </c>
      <c r="H945" s="37">
        <v>43840</v>
      </c>
      <c r="I945" s="35"/>
      <c r="J945" s="35" t="s">
        <v>34</v>
      </c>
      <c r="K945" s="35" t="s">
        <v>6828</v>
      </c>
      <c r="L945" s="35" t="s">
        <v>5461</v>
      </c>
      <c r="M945" s="35"/>
      <c r="N945" s="35" t="s">
        <v>5546</v>
      </c>
      <c r="O945" s="35"/>
      <c r="P945" s="35"/>
      <c r="Q945" s="35"/>
      <c r="R945" s="35"/>
      <c r="S945" s="35"/>
      <c r="T945" s="36">
        <v>43840.520833333336</v>
      </c>
      <c r="U945" s="35"/>
      <c r="V945" s="35">
        <v>0</v>
      </c>
      <c r="W945" s="35"/>
      <c r="X945" s="35"/>
      <c r="Y945" s="35">
        <v>0</v>
      </c>
      <c r="Z945" s="35"/>
      <c r="AA945" s="35">
        <v>97</v>
      </c>
      <c r="AB945" s="35" t="s">
        <v>6113</v>
      </c>
      <c r="AC945" s="59" t="s">
        <v>5472</v>
      </c>
    </row>
    <row r="946" spans="1:29" ht="15.75" thickBot="1" x14ac:dyDescent="0.3">
      <c r="A946" s="58" t="s">
        <v>1052</v>
      </c>
      <c r="B946" s="38" t="s">
        <v>5473</v>
      </c>
      <c r="C946" s="38" t="s">
        <v>5468</v>
      </c>
      <c r="D946" s="38" t="s">
        <v>6723</v>
      </c>
      <c r="E946" s="38" t="s">
        <v>6829</v>
      </c>
      <c r="F946" s="38"/>
      <c r="G946" s="39">
        <v>43844.34652777778</v>
      </c>
      <c r="H946" s="40">
        <v>43845</v>
      </c>
      <c r="I946" s="38"/>
      <c r="J946" s="38" t="s">
        <v>34</v>
      </c>
      <c r="K946" s="38" t="s">
        <v>6830</v>
      </c>
      <c r="L946" s="38" t="s">
        <v>5461</v>
      </c>
      <c r="M946" s="38"/>
      <c r="N946" s="38" t="s">
        <v>5747</v>
      </c>
      <c r="O946" s="38"/>
      <c r="P946" s="38"/>
      <c r="Q946" s="38"/>
      <c r="R946" s="38"/>
      <c r="S946" s="38"/>
      <c r="T946" s="39">
        <v>43844.352777777778</v>
      </c>
      <c r="U946" s="38"/>
      <c r="V946" s="38">
        <v>0</v>
      </c>
      <c r="W946" s="38"/>
      <c r="X946" s="38">
        <v>9</v>
      </c>
      <c r="Y946" s="38" t="s">
        <v>5690</v>
      </c>
      <c r="Z946" s="38" t="s">
        <v>5482</v>
      </c>
      <c r="AA946" s="38"/>
      <c r="AB946" s="38">
        <v>0</v>
      </c>
      <c r="AC946" s="60"/>
    </row>
    <row r="947" spans="1:29" ht="15.75" thickBot="1" x14ac:dyDescent="0.3">
      <c r="A947" s="57" t="s">
        <v>1824</v>
      </c>
      <c r="B947" s="35" t="s">
        <v>5473</v>
      </c>
      <c r="C947" s="35" t="s">
        <v>5468</v>
      </c>
      <c r="D947" s="35" t="s">
        <v>6723</v>
      </c>
      <c r="E947" s="35" t="s">
        <v>6829</v>
      </c>
      <c r="F947" s="35"/>
      <c r="G947" s="36">
        <v>43845.754166666666</v>
      </c>
      <c r="H947" s="37">
        <v>43846</v>
      </c>
      <c r="I947" s="35"/>
      <c r="J947" s="35" t="s">
        <v>34</v>
      </c>
      <c r="K947" s="35" t="s">
        <v>6830</v>
      </c>
      <c r="L947" s="35" t="s">
        <v>5461</v>
      </c>
      <c r="M947" s="35"/>
      <c r="N947" s="35" t="s">
        <v>5747</v>
      </c>
      <c r="O947" s="35"/>
      <c r="P947" s="35"/>
      <c r="Q947" s="35"/>
      <c r="R947" s="35"/>
      <c r="S947" s="35"/>
      <c r="T947" s="36">
        <v>43846.354166666664</v>
      </c>
      <c r="U947" s="35"/>
      <c r="V947" s="35">
        <v>0</v>
      </c>
      <c r="W947" s="35"/>
      <c r="X947" s="35">
        <v>864</v>
      </c>
      <c r="Y947" s="35" t="s">
        <v>5637</v>
      </c>
      <c r="Z947" s="35" t="s">
        <v>5482</v>
      </c>
      <c r="AA947" s="35"/>
      <c r="AB947" s="35">
        <v>0</v>
      </c>
      <c r="AC947" s="59"/>
    </row>
    <row r="948" spans="1:29" ht="15.75" thickBot="1" x14ac:dyDescent="0.3">
      <c r="A948" s="58" t="s">
        <v>2111</v>
      </c>
      <c r="B948" s="38" t="s">
        <v>5473</v>
      </c>
      <c r="C948" s="38" t="s">
        <v>5468</v>
      </c>
      <c r="D948" s="38" t="s">
        <v>6723</v>
      </c>
      <c r="E948" s="38" t="s">
        <v>6829</v>
      </c>
      <c r="F948" s="38"/>
      <c r="G948" s="39">
        <v>43847.338194444441</v>
      </c>
      <c r="H948" s="40">
        <v>43847</v>
      </c>
      <c r="I948" s="38"/>
      <c r="J948" s="38" t="s">
        <v>34</v>
      </c>
      <c r="K948" s="38" t="s">
        <v>6830</v>
      </c>
      <c r="L948" s="38" t="s">
        <v>5461</v>
      </c>
      <c r="M948" s="38"/>
      <c r="N948" s="38" t="s">
        <v>5747</v>
      </c>
      <c r="O948" s="38"/>
      <c r="P948" s="38"/>
      <c r="Q948" s="38"/>
      <c r="R948" s="38"/>
      <c r="S948" s="38"/>
      <c r="T948" s="39">
        <v>43847.352083333331</v>
      </c>
      <c r="U948" s="38"/>
      <c r="V948" s="38">
        <v>0</v>
      </c>
      <c r="W948" s="38"/>
      <c r="X948" s="38">
        <v>20</v>
      </c>
      <c r="Y948" s="38" t="s">
        <v>5986</v>
      </c>
      <c r="Z948" s="38" t="s">
        <v>5482</v>
      </c>
      <c r="AA948" s="38"/>
      <c r="AB948" s="38">
        <v>0</v>
      </c>
      <c r="AC948" s="60"/>
    </row>
    <row r="949" spans="1:29" ht="15.75" thickBot="1" x14ac:dyDescent="0.3">
      <c r="A949" s="57" t="s">
        <v>826</v>
      </c>
      <c r="B949" s="35" t="s">
        <v>5473</v>
      </c>
      <c r="C949" s="35" t="s">
        <v>5468</v>
      </c>
      <c r="D949" s="35" t="s">
        <v>6723</v>
      </c>
      <c r="E949" s="35" t="s">
        <v>6831</v>
      </c>
      <c r="F949" s="35"/>
      <c r="G949" s="36">
        <v>43843.382638888892</v>
      </c>
      <c r="H949" s="37">
        <v>43844</v>
      </c>
      <c r="I949" s="35"/>
      <c r="J949" s="35" t="s">
        <v>34</v>
      </c>
      <c r="K949" s="35" t="s">
        <v>6832</v>
      </c>
      <c r="L949" s="35" t="s">
        <v>5461</v>
      </c>
      <c r="M949" s="35"/>
      <c r="N949" s="35" t="s">
        <v>5747</v>
      </c>
      <c r="O949" s="35"/>
      <c r="P949" s="35"/>
      <c r="Q949" s="35"/>
      <c r="R949" s="35"/>
      <c r="S949" s="35"/>
      <c r="T949" s="36">
        <v>43844.387499999997</v>
      </c>
      <c r="U949" s="35"/>
      <c r="V949" s="35">
        <v>0</v>
      </c>
      <c r="W949" s="35"/>
      <c r="X949" s="35">
        <v>1447</v>
      </c>
      <c r="Y949" s="35" t="s">
        <v>6833</v>
      </c>
      <c r="Z949" s="35" t="s">
        <v>5573</v>
      </c>
      <c r="AA949" s="35"/>
      <c r="AB949" s="35">
        <v>0</v>
      </c>
      <c r="AC949" s="59"/>
    </row>
    <row r="950" spans="1:29" ht="15.75" thickBot="1" x14ac:dyDescent="0.3">
      <c r="A950" s="58" t="s">
        <v>2218</v>
      </c>
      <c r="B950" s="38" t="s">
        <v>5473</v>
      </c>
      <c r="C950" s="38" t="s">
        <v>5468</v>
      </c>
      <c r="D950" s="38" t="s">
        <v>6723</v>
      </c>
      <c r="E950" s="38" t="s">
        <v>6831</v>
      </c>
      <c r="F950" s="38"/>
      <c r="G950" s="39">
        <v>43847.452777777777</v>
      </c>
      <c r="H950" s="40">
        <v>43847</v>
      </c>
      <c r="I950" s="38"/>
      <c r="J950" s="38" t="s">
        <v>34</v>
      </c>
      <c r="K950" s="38" t="s">
        <v>6832</v>
      </c>
      <c r="L950" s="38" t="s">
        <v>5461</v>
      </c>
      <c r="M950" s="38"/>
      <c r="N950" s="38" t="s">
        <v>5747</v>
      </c>
      <c r="O950" s="38"/>
      <c r="P950" s="38"/>
      <c r="Q950" s="38"/>
      <c r="R950" s="38"/>
      <c r="S950" s="38"/>
      <c r="T950" s="39">
        <v>43847.590277777781</v>
      </c>
      <c r="U950" s="38"/>
      <c r="V950" s="38">
        <v>0</v>
      </c>
      <c r="W950" s="38"/>
      <c r="X950" s="38"/>
      <c r="Y950" s="38">
        <v>0</v>
      </c>
      <c r="Z950" s="38"/>
      <c r="AA950" s="38">
        <v>198</v>
      </c>
      <c r="AB950" s="38" t="s">
        <v>6471</v>
      </c>
      <c r="AC950" s="60" t="s">
        <v>5472</v>
      </c>
    </row>
    <row r="951" spans="1:29" ht="15.75" thickBot="1" x14ac:dyDescent="0.3">
      <c r="A951" s="57" t="s">
        <v>2558</v>
      </c>
      <c r="B951" s="35" t="s">
        <v>5473</v>
      </c>
      <c r="C951" s="35" t="s">
        <v>5468</v>
      </c>
      <c r="D951" s="35" t="s">
        <v>6723</v>
      </c>
      <c r="E951" s="35" t="s">
        <v>6831</v>
      </c>
      <c r="F951" s="35"/>
      <c r="G951" s="36">
        <v>43850.531944444447</v>
      </c>
      <c r="H951" s="37">
        <v>43850</v>
      </c>
      <c r="I951" s="35"/>
      <c r="J951" s="35" t="s">
        <v>34</v>
      </c>
      <c r="K951" s="35" t="s">
        <v>6832</v>
      </c>
      <c r="L951" s="35" t="s">
        <v>5461</v>
      </c>
      <c r="M951" s="35"/>
      <c r="N951" s="35" t="s">
        <v>5747</v>
      </c>
      <c r="O951" s="35"/>
      <c r="P951" s="35"/>
      <c r="Q951" s="35"/>
      <c r="R951" s="35"/>
      <c r="S951" s="35"/>
      <c r="T951" s="36">
        <v>43850.583333333336</v>
      </c>
      <c r="U951" s="35"/>
      <c r="V951" s="35">
        <v>0</v>
      </c>
      <c r="W951" s="35"/>
      <c r="X951" s="35">
        <v>74</v>
      </c>
      <c r="Y951" s="35" t="s">
        <v>5590</v>
      </c>
      <c r="Z951" s="35" t="s">
        <v>5482</v>
      </c>
      <c r="AA951" s="35"/>
      <c r="AB951" s="35">
        <v>0</v>
      </c>
      <c r="AC951" s="59"/>
    </row>
    <row r="952" spans="1:29" ht="15.75" thickBot="1" x14ac:dyDescent="0.3">
      <c r="A952" s="58" t="s">
        <v>2555</v>
      </c>
      <c r="B952" s="38" t="s">
        <v>5473</v>
      </c>
      <c r="C952" s="38" t="s">
        <v>5468</v>
      </c>
      <c r="D952" s="38" t="s">
        <v>6723</v>
      </c>
      <c r="E952" s="38" t="s">
        <v>6834</v>
      </c>
      <c r="F952" s="38"/>
      <c r="G952" s="39">
        <v>43851.53125</v>
      </c>
      <c r="H952" s="40">
        <v>43850</v>
      </c>
      <c r="I952" s="38"/>
      <c r="J952" s="38" t="s">
        <v>34</v>
      </c>
      <c r="K952" s="38" t="s">
        <v>6835</v>
      </c>
      <c r="L952" s="38" t="s">
        <v>5461</v>
      </c>
      <c r="M952" s="38"/>
      <c r="N952" s="38" t="s">
        <v>5747</v>
      </c>
      <c r="O952" s="38"/>
      <c r="P952" s="38"/>
      <c r="Q952" s="38"/>
      <c r="R952" s="38"/>
      <c r="S952" s="38"/>
      <c r="T952" s="39">
        <v>43850.583333333336</v>
      </c>
      <c r="U952" s="38"/>
      <c r="V952" s="38">
        <v>0</v>
      </c>
      <c r="W952" s="38"/>
      <c r="X952" s="38">
        <v>0</v>
      </c>
      <c r="Y952" s="38">
        <v>0</v>
      </c>
      <c r="Z952" s="38" t="s">
        <v>5482</v>
      </c>
      <c r="AA952" s="38"/>
      <c r="AB952" s="38">
        <v>0</v>
      </c>
      <c r="AC952" s="60"/>
    </row>
    <row r="953" spans="1:29" ht="15.75" thickBot="1" x14ac:dyDescent="0.3">
      <c r="A953" s="57" t="s">
        <v>3648</v>
      </c>
      <c r="B953" s="35" t="s">
        <v>5473</v>
      </c>
      <c r="C953" s="35" t="s">
        <v>5468</v>
      </c>
      <c r="D953" s="35" t="s">
        <v>6723</v>
      </c>
      <c r="E953" s="35" t="s">
        <v>6836</v>
      </c>
      <c r="F953" s="35"/>
      <c r="G953" s="36">
        <v>43857.656944444447</v>
      </c>
      <c r="H953" s="37">
        <v>43858</v>
      </c>
      <c r="I953" s="35"/>
      <c r="J953" s="35" t="s">
        <v>34</v>
      </c>
      <c r="K953" s="35" t="s">
        <v>6837</v>
      </c>
      <c r="L953" s="35" t="s">
        <v>5461</v>
      </c>
      <c r="M953" s="35"/>
      <c r="N953" s="35" t="s">
        <v>5747</v>
      </c>
      <c r="O953" s="35"/>
      <c r="P953" s="35"/>
      <c r="Q953" s="35"/>
      <c r="R953" s="35"/>
      <c r="S953" s="35"/>
      <c r="T953" s="36">
        <v>43857.802777777775</v>
      </c>
      <c r="U953" s="35"/>
      <c r="V953" s="35">
        <v>0</v>
      </c>
      <c r="W953" s="35"/>
      <c r="X953" s="35"/>
      <c r="Y953" s="35">
        <v>0</v>
      </c>
      <c r="Z953" s="35"/>
      <c r="AA953" s="35">
        <v>210</v>
      </c>
      <c r="AB953" s="35" t="s">
        <v>5962</v>
      </c>
      <c r="AC953" s="59" t="s">
        <v>5472</v>
      </c>
    </row>
    <row r="954" spans="1:29" ht="15.75" thickBot="1" x14ac:dyDescent="0.3">
      <c r="A954" s="58" t="s">
        <v>3193</v>
      </c>
      <c r="B954" s="38" t="s">
        <v>5473</v>
      </c>
      <c r="C954" s="38" t="s">
        <v>5468</v>
      </c>
      <c r="D954" s="38" t="s">
        <v>6723</v>
      </c>
      <c r="E954" s="38" t="s">
        <v>6838</v>
      </c>
      <c r="F954" s="38"/>
      <c r="G954" s="39">
        <v>43853.515972222223</v>
      </c>
      <c r="H954" s="40">
        <v>43853</v>
      </c>
      <c r="I954" s="38"/>
      <c r="J954" s="38" t="s">
        <v>34</v>
      </c>
      <c r="K954" s="38" t="s">
        <v>6839</v>
      </c>
      <c r="L954" s="38" t="s">
        <v>5461</v>
      </c>
      <c r="M954" s="38"/>
      <c r="N954" s="38" t="s">
        <v>5747</v>
      </c>
      <c r="O954" s="38">
        <v>407925</v>
      </c>
      <c r="P954" s="39">
        <v>43853.685416666667</v>
      </c>
      <c r="Q954" s="39">
        <v>43853.607638888891</v>
      </c>
      <c r="R954" s="38"/>
      <c r="S954" s="38"/>
      <c r="T954" s="39">
        <v>43853.607638888891</v>
      </c>
      <c r="U954" s="38">
        <v>0</v>
      </c>
      <c r="V954" s="38">
        <v>0</v>
      </c>
      <c r="W954" s="38" t="s">
        <v>5681</v>
      </c>
      <c r="X954" s="38"/>
      <c r="Y954" s="38">
        <v>0</v>
      </c>
      <c r="Z954" s="38"/>
      <c r="AA954" s="38">
        <v>132</v>
      </c>
      <c r="AB954" s="38" t="s">
        <v>6463</v>
      </c>
      <c r="AC954" s="60" t="s">
        <v>5818</v>
      </c>
    </row>
    <row r="955" spans="1:29" ht="15.75" thickBot="1" x14ac:dyDescent="0.3">
      <c r="A955" s="57" t="s">
        <v>271</v>
      </c>
      <c r="B955" s="35" t="s">
        <v>5473</v>
      </c>
      <c r="C955" s="35" t="s">
        <v>5468</v>
      </c>
      <c r="D955" s="35" t="s">
        <v>6723</v>
      </c>
      <c r="E955" s="35" t="s">
        <v>6840</v>
      </c>
      <c r="F955" s="35"/>
      <c r="G955" s="36">
        <v>43833.452777777777</v>
      </c>
      <c r="H955" s="37">
        <v>43837</v>
      </c>
      <c r="I955" s="35"/>
      <c r="J955" s="35" t="s">
        <v>34</v>
      </c>
      <c r="K955" s="35" t="s">
        <v>6841</v>
      </c>
      <c r="L955" s="35" t="s">
        <v>5461</v>
      </c>
      <c r="M955" s="35"/>
      <c r="N955" s="35" t="s">
        <v>5747</v>
      </c>
      <c r="O955" s="35"/>
      <c r="P955" s="35"/>
      <c r="Q955" s="35"/>
      <c r="R955" s="35"/>
      <c r="S955" s="35"/>
      <c r="T955" s="36">
        <v>43833.69027777778</v>
      </c>
      <c r="U955" s="35"/>
      <c r="V955" s="35">
        <v>0</v>
      </c>
      <c r="W955" s="35"/>
      <c r="X955" s="35"/>
      <c r="Y955" s="35">
        <v>0</v>
      </c>
      <c r="Z955" s="35"/>
      <c r="AA955" s="35">
        <v>342</v>
      </c>
      <c r="AB955" s="35" t="s">
        <v>6842</v>
      </c>
      <c r="AC955" s="59" t="s">
        <v>5472</v>
      </c>
    </row>
    <row r="956" spans="1:29" ht="15.75" thickBot="1" x14ac:dyDescent="0.3">
      <c r="A956" s="58" t="s">
        <v>375</v>
      </c>
      <c r="B956" s="38" t="s">
        <v>5473</v>
      </c>
      <c r="C956" s="38" t="s">
        <v>5468</v>
      </c>
      <c r="D956" s="38" t="s">
        <v>6723</v>
      </c>
      <c r="E956" s="38" t="s">
        <v>6840</v>
      </c>
      <c r="F956" s="38"/>
      <c r="G956" s="39">
        <v>43837.472916666666</v>
      </c>
      <c r="H956" s="40">
        <v>43837</v>
      </c>
      <c r="I956" s="38"/>
      <c r="J956" s="38" t="s">
        <v>34</v>
      </c>
      <c r="K956" s="38" t="s">
        <v>6841</v>
      </c>
      <c r="L956" s="38" t="s">
        <v>5613</v>
      </c>
      <c r="M956" s="38"/>
      <c r="N956" s="38" t="s">
        <v>5747</v>
      </c>
      <c r="O956" s="38">
        <v>391965</v>
      </c>
      <c r="P956" s="39">
        <v>43837.499305555553</v>
      </c>
      <c r="Q956" s="39">
        <v>43837.697222222225</v>
      </c>
      <c r="R956" s="38"/>
      <c r="S956" s="38"/>
      <c r="T956" s="39">
        <v>43837.697222222225</v>
      </c>
      <c r="U956" s="38">
        <v>323</v>
      </c>
      <c r="V956" s="38" t="s">
        <v>6843</v>
      </c>
      <c r="W956" s="38" t="s">
        <v>5497</v>
      </c>
      <c r="X956" s="38"/>
      <c r="Y956" s="38">
        <v>0</v>
      </c>
      <c r="Z956" s="38"/>
      <c r="AA956" s="38"/>
      <c r="AB956" s="38">
        <v>0</v>
      </c>
      <c r="AC956" s="60"/>
    </row>
    <row r="957" spans="1:29" ht="15.75" thickBot="1" x14ac:dyDescent="0.3">
      <c r="A957" s="57" t="s">
        <v>3963</v>
      </c>
      <c r="B957" s="35" t="s">
        <v>5473</v>
      </c>
      <c r="C957" s="35" t="s">
        <v>5468</v>
      </c>
      <c r="D957" s="35" t="s">
        <v>6723</v>
      </c>
      <c r="E957" s="35" t="s">
        <v>6844</v>
      </c>
      <c r="F957" s="35"/>
      <c r="G957" s="36">
        <v>43859.53402777778</v>
      </c>
      <c r="H957" s="37">
        <v>43859</v>
      </c>
      <c r="I957" s="35"/>
      <c r="J957" s="35" t="s">
        <v>34</v>
      </c>
      <c r="K957" s="35" t="s">
        <v>6845</v>
      </c>
      <c r="L957" s="35" t="s">
        <v>5461</v>
      </c>
      <c r="M957" s="35"/>
      <c r="N957" s="35" t="s">
        <v>5747</v>
      </c>
      <c r="O957" s="35"/>
      <c r="P957" s="35"/>
      <c r="Q957" s="35"/>
      <c r="R957" s="35"/>
      <c r="S957" s="35"/>
      <c r="T957" s="36">
        <v>43859.55</v>
      </c>
      <c r="U957" s="35"/>
      <c r="V957" s="35">
        <v>0</v>
      </c>
      <c r="W957" s="35"/>
      <c r="X957" s="35"/>
      <c r="Y957" s="35">
        <v>0</v>
      </c>
      <c r="Z957" s="35"/>
      <c r="AA957" s="35">
        <v>23</v>
      </c>
      <c r="AB957" s="35" t="s">
        <v>5727</v>
      </c>
      <c r="AC957" s="59" t="s">
        <v>5472</v>
      </c>
    </row>
    <row r="958" spans="1:29" ht="15.75" thickBot="1" x14ac:dyDescent="0.3">
      <c r="A958" s="58" t="s">
        <v>964</v>
      </c>
      <c r="B958" s="38" t="s">
        <v>5473</v>
      </c>
      <c r="C958" s="38" t="s">
        <v>5468</v>
      </c>
      <c r="D958" s="38" t="s">
        <v>6723</v>
      </c>
      <c r="E958" s="38" t="s">
        <v>6846</v>
      </c>
      <c r="F958" s="38"/>
      <c r="G958" s="39">
        <v>43844.348611111112</v>
      </c>
      <c r="H958" s="40">
        <v>43844</v>
      </c>
      <c r="I958" s="38"/>
      <c r="J958" s="38" t="s">
        <v>34</v>
      </c>
      <c r="K958" s="38" t="s">
        <v>6847</v>
      </c>
      <c r="L958" s="38" t="s">
        <v>5461</v>
      </c>
      <c r="M958" s="38"/>
      <c r="N958" s="38" t="s">
        <v>5747</v>
      </c>
      <c r="O958" s="38"/>
      <c r="P958" s="38"/>
      <c r="Q958" s="38"/>
      <c r="R958" s="38"/>
      <c r="S958" s="38"/>
      <c r="T958" s="39">
        <v>43844.351388888892</v>
      </c>
      <c r="U958" s="38"/>
      <c r="V958" s="38">
        <v>0</v>
      </c>
      <c r="W958" s="38"/>
      <c r="X958" s="38">
        <v>4</v>
      </c>
      <c r="Y958" s="41">
        <v>925925925.92593002</v>
      </c>
      <c r="Z958" s="38" t="s">
        <v>5482</v>
      </c>
      <c r="AA958" s="38"/>
      <c r="AB958" s="38">
        <v>0</v>
      </c>
      <c r="AC958" s="60"/>
    </row>
    <row r="959" spans="1:29" ht="15.75" thickBot="1" x14ac:dyDescent="0.3">
      <c r="A959" s="57" t="s">
        <v>1736</v>
      </c>
      <c r="B959" s="35" t="s">
        <v>5473</v>
      </c>
      <c r="C959" s="35" t="s">
        <v>5468</v>
      </c>
      <c r="D959" s="35" t="s">
        <v>6723</v>
      </c>
      <c r="E959" s="35" t="s">
        <v>6846</v>
      </c>
      <c r="F959" s="35"/>
      <c r="G959" s="36">
        <v>43845.724999999999</v>
      </c>
      <c r="H959" s="37">
        <v>43846</v>
      </c>
      <c r="I959" s="35"/>
      <c r="J959" s="35" t="s">
        <v>34</v>
      </c>
      <c r="K959" s="35" t="s">
        <v>6847</v>
      </c>
      <c r="L959" s="35" t="s">
        <v>5461</v>
      </c>
      <c r="M959" s="35"/>
      <c r="N959" s="35" t="s">
        <v>5747</v>
      </c>
      <c r="O959" s="35"/>
      <c r="P959" s="35"/>
      <c r="Q959" s="35"/>
      <c r="R959" s="35"/>
      <c r="S959" s="35"/>
      <c r="T959" s="36">
        <v>43846.339583333334</v>
      </c>
      <c r="U959" s="35"/>
      <c r="V959" s="35">
        <v>0</v>
      </c>
      <c r="W959" s="35"/>
      <c r="X959" s="35">
        <v>885</v>
      </c>
      <c r="Y959" s="35" t="s">
        <v>6848</v>
      </c>
      <c r="Z959" s="35" t="s">
        <v>5482</v>
      </c>
      <c r="AA959" s="35"/>
      <c r="AB959" s="35">
        <v>0</v>
      </c>
      <c r="AC959" s="59"/>
    </row>
    <row r="960" spans="1:29" ht="15.75" thickBot="1" x14ac:dyDescent="0.3">
      <c r="A960" s="58" t="s">
        <v>2557</v>
      </c>
      <c r="B960" s="38" t="s">
        <v>5473</v>
      </c>
      <c r="C960" s="38" t="s">
        <v>5468</v>
      </c>
      <c r="D960" s="38" t="s">
        <v>6723</v>
      </c>
      <c r="E960" s="38" t="s">
        <v>6846</v>
      </c>
      <c r="F960" s="38"/>
      <c r="G960" s="39">
        <v>43850.531944444447</v>
      </c>
      <c r="H960" s="40">
        <v>43850</v>
      </c>
      <c r="I960" s="38"/>
      <c r="J960" s="38" t="s">
        <v>34</v>
      </c>
      <c r="K960" s="38" t="s">
        <v>6847</v>
      </c>
      <c r="L960" s="38" t="s">
        <v>5461</v>
      </c>
      <c r="M960" s="38"/>
      <c r="N960" s="38" t="s">
        <v>5747</v>
      </c>
      <c r="O960" s="38"/>
      <c r="P960" s="38"/>
      <c r="Q960" s="38"/>
      <c r="R960" s="38"/>
      <c r="S960" s="38"/>
      <c r="T960" s="39">
        <v>43850.586805555555</v>
      </c>
      <c r="U960" s="38"/>
      <c r="V960" s="38">
        <v>0</v>
      </c>
      <c r="W960" s="38"/>
      <c r="X960" s="38">
        <v>79</v>
      </c>
      <c r="Y960" s="38" t="s">
        <v>6581</v>
      </c>
      <c r="Z960" s="38" t="s">
        <v>5482</v>
      </c>
      <c r="AA960" s="38"/>
      <c r="AB960" s="38">
        <v>0</v>
      </c>
      <c r="AC960" s="60"/>
    </row>
    <row r="961" spans="1:29" ht="15.75" thickBot="1" x14ac:dyDescent="0.3">
      <c r="A961" s="57" t="s">
        <v>6849</v>
      </c>
      <c r="B961" s="35" t="s">
        <v>5473</v>
      </c>
      <c r="C961" s="35" t="s">
        <v>5468</v>
      </c>
      <c r="D961" s="35" t="s">
        <v>6723</v>
      </c>
      <c r="E961" s="35" t="s">
        <v>6846</v>
      </c>
      <c r="F961" s="35"/>
      <c r="G961" s="36">
        <v>43861.665277777778</v>
      </c>
      <c r="H961" s="37">
        <v>43864</v>
      </c>
      <c r="I961" s="35"/>
      <c r="J961" s="35" t="s">
        <v>34</v>
      </c>
      <c r="K961" s="35" t="s">
        <v>6847</v>
      </c>
      <c r="L961" s="35" t="s">
        <v>5461</v>
      </c>
      <c r="M961" s="35"/>
      <c r="N961" s="35" t="s">
        <v>5747</v>
      </c>
      <c r="O961" s="35"/>
      <c r="P961" s="35"/>
      <c r="Q961" s="35"/>
      <c r="R961" s="35"/>
      <c r="S961" s="35"/>
      <c r="T961" s="36">
        <v>43864.35833333333</v>
      </c>
      <c r="U961" s="35"/>
      <c r="V961" s="35">
        <v>0</v>
      </c>
      <c r="W961" s="35"/>
      <c r="X961" s="35"/>
      <c r="Y961" s="35">
        <v>0</v>
      </c>
      <c r="Z961" s="35"/>
      <c r="AA961" s="35">
        <v>3878</v>
      </c>
      <c r="AB961" s="35" t="s">
        <v>6850</v>
      </c>
      <c r="AC961" s="59" t="s">
        <v>5472</v>
      </c>
    </row>
    <row r="962" spans="1:29" ht="15.75" thickBot="1" x14ac:dyDescent="0.3">
      <c r="A962" s="58" t="s">
        <v>3609</v>
      </c>
      <c r="B962" s="38" t="s">
        <v>5473</v>
      </c>
      <c r="C962" s="38" t="s">
        <v>5468</v>
      </c>
      <c r="D962" s="38" t="s">
        <v>6723</v>
      </c>
      <c r="E962" s="38" t="s">
        <v>5635</v>
      </c>
      <c r="F962" s="38"/>
      <c r="G962" s="39">
        <v>43857.586805555555</v>
      </c>
      <c r="H962" s="40">
        <v>43858</v>
      </c>
      <c r="I962" s="38"/>
      <c r="J962" s="38" t="s">
        <v>34</v>
      </c>
      <c r="K962" s="38" t="s">
        <v>6851</v>
      </c>
      <c r="L962" s="38" t="s">
        <v>5461</v>
      </c>
      <c r="M962" s="38"/>
      <c r="N962" s="38" t="s">
        <v>5747</v>
      </c>
      <c r="O962" s="38">
        <v>410130</v>
      </c>
      <c r="P962" s="39">
        <v>43857.638888888891</v>
      </c>
      <c r="Q962" s="39">
        <v>43857.857638888891</v>
      </c>
      <c r="R962" s="38"/>
      <c r="S962" s="38"/>
      <c r="T962" s="39">
        <v>43857.857638888891</v>
      </c>
      <c r="U962" s="38">
        <v>301</v>
      </c>
      <c r="V962" s="38" t="s">
        <v>5733</v>
      </c>
      <c r="W962" s="38" t="s">
        <v>5497</v>
      </c>
      <c r="X962" s="38"/>
      <c r="Y962" s="38">
        <v>0</v>
      </c>
      <c r="Z962" s="38"/>
      <c r="AA962" s="38">
        <v>89</v>
      </c>
      <c r="AB962" s="38" t="s">
        <v>6852</v>
      </c>
      <c r="AC962" s="60" t="s">
        <v>5485</v>
      </c>
    </row>
    <row r="963" spans="1:29" ht="15.75" thickBot="1" x14ac:dyDescent="0.3">
      <c r="A963" s="57" t="s">
        <v>3599</v>
      </c>
      <c r="B963" s="35" t="s">
        <v>5473</v>
      </c>
      <c r="C963" s="35" t="s">
        <v>5468</v>
      </c>
      <c r="D963" s="35" t="s">
        <v>6723</v>
      </c>
      <c r="E963" s="35" t="s">
        <v>6853</v>
      </c>
      <c r="F963" s="35"/>
      <c r="G963" s="36">
        <v>43857.532638888886</v>
      </c>
      <c r="H963" s="37">
        <v>43858</v>
      </c>
      <c r="I963" s="35"/>
      <c r="J963" s="35" t="s">
        <v>34</v>
      </c>
      <c r="K963" s="35" t="s">
        <v>6854</v>
      </c>
      <c r="L963" s="35" t="s">
        <v>5461</v>
      </c>
      <c r="M963" s="35"/>
      <c r="N963" s="35" t="s">
        <v>5789</v>
      </c>
      <c r="O963" s="35"/>
      <c r="P963" s="35"/>
      <c r="Q963" s="35"/>
      <c r="R963" s="35"/>
      <c r="S963" s="35"/>
      <c r="T963" s="36">
        <v>43858.356944444444</v>
      </c>
      <c r="U963" s="35"/>
      <c r="V963" s="35">
        <v>0</v>
      </c>
      <c r="W963" s="35"/>
      <c r="X963" s="35"/>
      <c r="Y963" s="35">
        <v>0</v>
      </c>
      <c r="Z963" s="35"/>
      <c r="AA963" s="35">
        <v>1187</v>
      </c>
      <c r="AB963" s="35" t="s">
        <v>6855</v>
      </c>
      <c r="AC963" s="59" t="s">
        <v>5472</v>
      </c>
    </row>
    <row r="964" spans="1:29" ht="15.75" thickBot="1" x14ac:dyDescent="0.3">
      <c r="A964" s="58" t="s">
        <v>475</v>
      </c>
      <c r="B964" s="38" t="s">
        <v>5473</v>
      </c>
      <c r="C964" s="38" t="s">
        <v>5468</v>
      </c>
      <c r="D964" s="38" t="s">
        <v>6723</v>
      </c>
      <c r="E964" s="38" t="s">
        <v>6856</v>
      </c>
      <c r="F964" s="38"/>
      <c r="G964" s="39">
        <v>43838.37777777778</v>
      </c>
      <c r="H964" s="40">
        <v>43838</v>
      </c>
      <c r="I964" s="38"/>
      <c r="J964" s="38" t="s">
        <v>34</v>
      </c>
      <c r="K964" s="38" t="s">
        <v>6857</v>
      </c>
      <c r="L964" s="38" t="s">
        <v>5613</v>
      </c>
      <c r="M964" s="38"/>
      <c r="N964" s="38" t="s">
        <v>5789</v>
      </c>
      <c r="O964" s="38">
        <v>1410496</v>
      </c>
      <c r="P964" s="39">
        <v>43838.435416666667</v>
      </c>
      <c r="Q964" s="39">
        <v>43838.568749999999</v>
      </c>
      <c r="R964" s="38"/>
      <c r="S964" s="38"/>
      <c r="T964" s="39">
        <v>43838.568749999999</v>
      </c>
      <c r="U964" s="38">
        <v>275</v>
      </c>
      <c r="V964" s="38" t="s">
        <v>6858</v>
      </c>
      <c r="W964" s="38" t="s">
        <v>6266</v>
      </c>
      <c r="X964" s="38"/>
      <c r="Y964" s="38">
        <v>0</v>
      </c>
      <c r="Z964" s="38"/>
      <c r="AA964" s="38"/>
      <c r="AB964" s="38">
        <v>0</v>
      </c>
      <c r="AC964" s="60"/>
    </row>
    <row r="965" spans="1:29" ht="15.75" thickBot="1" x14ac:dyDescent="0.3">
      <c r="A965" s="57" t="s">
        <v>3262</v>
      </c>
      <c r="B965" s="35" t="s">
        <v>5473</v>
      </c>
      <c r="C965" s="35" t="s">
        <v>5468</v>
      </c>
      <c r="D965" s="35" t="s">
        <v>6723</v>
      </c>
      <c r="E965" s="35" t="s">
        <v>6859</v>
      </c>
      <c r="F965" s="35"/>
      <c r="G965" s="36">
        <v>43846.677777777775</v>
      </c>
      <c r="H965" s="37">
        <v>43854</v>
      </c>
      <c r="I965" s="35"/>
      <c r="J965" s="35" t="s">
        <v>34</v>
      </c>
      <c r="K965" s="35" t="s">
        <v>6860</v>
      </c>
      <c r="L965" s="35" t="s">
        <v>5461</v>
      </c>
      <c r="M965" s="35"/>
      <c r="N965" s="35" t="s">
        <v>5789</v>
      </c>
      <c r="O965" s="35"/>
      <c r="P965" s="35"/>
      <c r="Q965" s="35"/>
      <c r="R965" s="35"/>
      <c r="S965" s="35"/>
      <c r="T965" s="36">
        <v>43854.335416666669</v>
      </c>
      <c r="U965" s="35"/>
      <c r="V965" s="35">
        <v>0</v>
      </c>
      <c r="W965" s="35"/>
      <c r="X965" s="35">
        <v>846</v>
      </c>
      <c r="Y965" s="35" t="s">
        <v>6861</v>
      </c>
      <c r="Z965" s="35" t="s">
        <v>5467</v>
      </c>
      <c r="AA965" s="35">
        <v>10181</v>
      </c>
      <c r="AB965" s="35" t="s">
        <v>6862</v>
      </c>
      <c r="AC965" s="59" t="s">
        <v>5485</v>
      </c>
    </row>
    <row r="966" spans="1:29" ht="15.75" thickBot="1" x14ac:dyDescent="0.3">
      <c r="A966" s="58" t="s">
        <v>3735</v>
      </c>
      <c r="B966" s="38" t="s">
        <v>5473</v>
      </c>
      <c r="C966" s="38" t="s">
        <v>5468</v>
      </c>
      <c r="D966" s="38" t="s">
        <v>6723</v>
      </c>
      <c r="E966" s="38" t="s">
        <v>6859</v>
      </c>
      <c r="F966" s="38"/>
      <c r="G966" s="39">
        <v>43858.486805555556</v>
      </c>
      <c r="H966" s="40">
        <v>43858</v>
      </c>
      <c r="I966" s="38"/>
      <c r="J966" s="38" t="s">
        <v>34</v>
      </c>
      <c r="K966" s="38" t="s">
        <v>6860</v>
      </c>
      <c r="L966" s="38" t="s">
        <v>5461</v>
      </c>
      <c r="M966" s="38"/>
      <c r="N966" s="38" t="s">
        <v>5789</v>
      </c>
      <c r="O966" s="38"/>
      <c r="P966" s="38"/>
      <c r="Q966" s="38"/>
      <c r="R966" s="38"/>
      <c r="S966" s="38"/>
      <c r="T966" s="39">
        <v>43858.642361111109</v>
      </c>
      <c r="U966" s="38"/>
      <c r="V966" s="38">
        <v>0</v>
      </c>
      <c r="W966" s="38"/>
      <c r="X966" s="38">
        <v>200</v>
      </c>
      <c r="Y966" s="38" t="s">
        <v>5647</v>
      </c>
      <c r="Z966" s="38" t="s">
        <v>5482</v>
      </c>
      <c r="AA966" s="38">
        <v>24</v>
      </c>
      <c r="AB966" s="38" t="s">
        <v>5618</v>
      </c>
      <c r="AC966" s="60" t="s">
        <v>5485</v>
      </c>
    </row>
    <row r="967" spans="1:29" ht="15.75" thickBot="1" x14ac:dyDescent="0.3">
      <c r="A967" s="57" t="s">
        <v>3921</v>
      </c>
      <c r="B967" s="35" t="s">
        <v>5473</v>
      </c>
      <c r="C967" s="35" t="s">
        <v>5468</v>
      </c>
      <c r="D967" s="35" t="s">
        <v>6723</v>
      </c>
      <c r="E967" s="35" t="s">
        <v>6859</v>
      </c>
      <c r="F967" s="35"/>
      <c r="G967" s="36">
        <v>43859.372916666667</v>
      </c>
      <c r="H967" s="37">
        <v>43859</v>
      </c>
      <c r="I967" s="35"/>
      <c r="J967" s="35" t="s">
        <v>34</v>
      </c>
      <c r="K967" s="35" t="s">
        <v>6860</v>
      </c>
      <c r="L967" s="35" t="s">
        <v>5461</v>
      </c>
      <c r="M967" s="35"/>
      <c r="N967" s="35" t="s">
        <v>5789</v>
      </c>
      <c r="O967" s="35"/>
      <c r="P967" s="35"/>
      <c r="Q967" s="35"/>
      <c r="R967" s="35"/>
      <c r="S967" s="35"/>
      <c r="T967" s="36">
        <v>43859.61041666667</v>
      </c>
      <c r="U967" s="35"/>
      <c r="V967" s="35">
        <v>0</v>
      </c>
      <c r="W967" s="35"/>
      <c r="X967" s="35"/>
      <c r="Y967" s="35">
        <v>0</v>
      </c>
      <c r="Z967" s="35"/>
      <c r="AA967" s="35">
        <v>342</v>
      </c>
      <c r="AB967" s="35" t="s">
        <v>6842</v>
      </c>
      <c r="AC967" s="59" t="s">
        <v>5472</v>
      </c>
    </row>
    <row r="968" spans="1:29" ht="15.75" thickBot="1" x14ac:dyDescent="0.3">
      <c r="A968" s="58" t="s">
        <v>4014</v>
      </c>
      <c r="B968" s="38" t="s">
        <v>5473</v>
      </c>
      <c r="C968" s="38" t="s">
        <v>5468</v>
      </c>
      <c r="D968" s="38" t="s">
        <v>6723</v>
      </c>
      <c r="E968" s="38" t="s">
        <v>6859</v>
      </c>
      <c r="F968" s="38"/>
      <c r="G968" s="39">
        <v>43859.682638888888</v>
      </c>
      <c r="H968" s="40">
        <v>43860</v>
      </c>
      <c r="I968" s="38"/>
      <c r="J968" s="38" t="s">
        <v>34</v>
      </c>
      <c r="K968" s="38" t="s">
        <v>6860</v>
      </c>
      <c r="L968" s="38" t="s">
        <v>5461</v>
      </c>
      <c r="M968" s="38"/>
      <c r="N968" s="38" t="s">
        <v>5789</v>
      </c>
      <c r="O968" s="38"/>
      <c r="P968" s="38"/>
      <c r="Q968" s="38"/>
      <c r="R968" s="38"/>
      <c r="S968" s="38"/>
      <c r="T968" s="39">
        <v>43860.4375</v>
      </c>
      <c r="U968" s="38"/>
      <c r="V968" s="38">
        <v>0</v>
      </c>
      <c r="W968" s="38"/>
      <c r="X968" s="38"/>
      <c r="Y968" s="38">
        <v>0</v>
      </c>
      <c r="Z968" s="38"/>
      <c r="AA968" s="38">
        <v>1087</v>
      </c>
      <c r="AB968" s="38" t="s">
        <v>6863</v>
      </c>
      <c r="AC968" s="60" t="s">
        <v>5472</v>
      </c>
    </row>
    <row r="969" spans="1:29" ht="15.75" thickBot="1" x14ac:dyDescent="0.3">
      <c r="A969" s="57" t="s">
        <v>1119</v>
      </c>
      <c r="B969" s="35" t="s">
        <v>5473</v>
      </c>
      <c r="C969" s="35" t="s">
        <v>5468</v>
      </c>
      <c r="D969" s="35" t="s">
        <v>6723</v>
      </c>
      <c r="E969" s="35" t="s">
        <v>6864</v>
      </c>
      <c r="F969" s="35"/>
      <c r="G969" s="36">
        <v>43844.399305555555</v>
      </c>
      <c r="H969" s="37">
        <v>43846</v>
      </c>
      <c r="I969" s="35"/>
      <c r="J969" s="35" t="s">
        <v>34</v>
      </c>
      <c r="K969" s="35" t="s">
        <v>6865</v>
      </c>
      <c r="L969" s="35" t="s">
        <v>5461</v>
      </c>
      <c r="M969" s="35"/>
      <c r="N969" s="35" t="s">
        <v>5546</v>
      </c>
      <c r="O969" s="35" t="s">
        <v>6866</v>
      </c>
      <c r="P969" s="36">
        <v>43844.46875</v>
      </c>
      <c r="Q969" s="36">
        <v>43845.743055555555</v>
      </c>
      <c r="R969" s="35"/>
      <c r="S969" s="35"/>
      <c r="T969" s="36">
        <v>43845.743055555555</v>
      </c>
      <c r="U969" s="35">
        <v>1935</v>
      </c>
      <c r="V969" s="35" t="s">
        <v>6867</v>
      </c>
      <c r="W969" s="35" t="s">
        <v>5497</v>
      </c>
      <c r="X969" s="35"/>
      <c r="Y969" s="35">
        <v>0</v>
      </c>
      <c r="Z969" s="35"/>
      <c r="AA969" s="35"/>
      <c r="AB969" s="35">
        <v>0</v>
      </c>
      <c r="AC969" s="59"/>
    </row>
    <row r="970" spans="1:29" ht="15.75" thickBot="1" x14ac:dyDescent="0.3">
      <c r="A970" s="58" t="s">
        <v>6868</v>
      </c>
      <c r="B970" s="38" t="s">
        <v>5473</v>
      </c>
      <c r="C970" s="38" t="s">
        <v>5468</v>
      </c>
      <c r="D970" s="38" t="s">
        <v>6723</v>
      </c>
      <c r="E970" s="38" t="s">
        <v>6864</v>
      </c>
      <c r="F970" s="38"/>
      <c r="G970" s="39">
        <v>43861.627083333333</v>
      </c>
      <c r="H970" s="40">
        <v>43864</v>
      </c>
      <c r="I970" s="38"/>
      <c r="J970" s="38" t="s">
        <v>34</v>
      </c>
      <c r="K970" s="38" t="s">
        <v>6865</v>
      </c>
      <c r="L970" s="38" t="s">
        <v>5613</v>
      </c>
      <c r="M970" s="38"/>
      <c r="N970" s="38" t="s">
        <v>5546</v>
      </c>
      <c r="O970" s="38" t="s">
        <v>6869</v>
      </c>
      <c r="P970" s="39">
        <v>43861.667361111111</v>
      </c>
      <c r="Q970" s="39">
        <v>43861.961111111108</v>
      </c>
      <c r="R970" s="38"/>
      <c r="S970" s="38"/>
      <c r="T970" s="39">
        <v>43861.961111111108</v>
      </c>
      <c r="U970" s="38">
        <v>481</v>
      </c>
      <c r="V970" s="38" t="s">
        <v>6870</v>
      </c>
      <c r="W970" s="38" t="s">
        <v>5497</v>
      </c>
      <c r="X970" s="38"/>
      <c r="Y970" s="38">
        <v>0</v>
      </c>
      <c r="Z970" s="38"/>
      <c r="AA970" s="38"/>
      <c r="AB970" s="38">
        <v>0</v>
      </c>
      <c r="AC970" s="60"/>
    </row>
    <row r="971" spans="1:29" ht="15.75" thickBot="1" x14ac:dyDescent="0.3">
      <c r="A971" s="57" t="s">
        <v>2267</v>
      </c>
      <c r="B971" s="35" t="s">
        <v>5473</v>
      </c>
      <c r="C971" s="35" t="s">
        <v>5468</v>
      </c>
      <c r="D971" s="35" t="s">
        <v>6723</v>
      </c>
      <c r="E971" s="35" t="s">
        <v>6871</v>
      </c>
      <c r="F971" s="35"/>
      <c r="G971" s="36">
        <v>43847.625694444447</v>
      </c>
      <c r="H971" s="37">
        <v>43848</v>
      </c>
      <c r="I971" s="35"/>
      <c r="J971" s="35" t="s">
        <v>34</v>
      </c>
      <c r="K971" s="35" t="s">
        <v>6872</v>
      </c>
      <c r="L971" s="35" t="s">
        <v>5461</v>
      </c>
      <c r="M971" s="35"/>
      <c r="N971" s="35" t="s">
        <v>5747</v>
      </c>
      <c r="O971" s="35"/>
      <c r="P971" s="35"/>
      <c r="Q971" s="35"/>
      <c r="R971" s="35"/>
      <c r="S971" s="35"/>
      <c r="T971" s="36">
        <v>43847.756944444445</v>
      </c>
      <c r="U971" s="35"/>
      <c r="V971" s="35">
        <v>0</v>
      </c>
      <c r="W971" s="35"/>
      <c r="X971" s="35"/>
      <c r="Y971" s="35">
        <v>0</v>
      </c>
      <c r="Z971" s="35"/>
      <c r="AA971" s="35">
        <v>189</v>
      </c>
      <c r="AB971" s="35" t="s">
        <v>6391</v>
      </c>
      <c r="AC971" s="59" t="s">
        <v>5485</v>
      </c>
    </row>
    <row r="972" spans="1:29" ht="15.75" thickBot="1" x14ac:dyDescent="0.3">
      <c r="A972" s="58" t="s">
        <v>3618</v>
      </c>
      <c r="B972" s="38" t="s">
        <v>5473</v>
      </c>
      <c r="C972" s="38" t="s">
        <v>5468</v>
      </c>
      <c r="D972" s="38" t="s">
        <v>6723</v>
      </c>
      <c r="E972" s="38" t="s">
        <v>6871</v>
      </c>
      <c r="F972" s="38"/>
      <c r="G972" s="39">
        <v>43857.588888888888</v>
      </c>
      <c r="H972" s="40">
        <v>43858</v>
      </c>
      <c r="I972" s="38"/>
      <c r="J972" s="38" t="s">
        <v>34</v>
      </c>
      <c r="K972" s="38" t="s">
        <v>6872</v>
      </c>
      <c r="L972" s="38" t="s">
        <v>5613</v>
      </c>
      <c r="M972" s="38"/>
      <c r="N972" s="38" t="s">
        <v>5747</v>
      </c>
      <c r="O972" s="38">
        <v>410130</v>
      </c>
      <c r="P972" s="39">
        <v>43857.638888888891</v>
      </c>
      <c r="Q972" s="39">
        <v>43857.857638888891</v>
      </c>
      <c r="R972" s="38"/>
      <c r="S972" s="38"/>
      <c r="T972" s="39">
        <v>43857.857638888891</v>
      </c>
      <c r="U972" s="38">
        <v>315</v>
      </c>
      <c r="V972" s="38" t="s">
        <v>6680</v>
      </c>
      <c r="W972" s="38" t="s">
        <v>5681</v>
      </c>
      <c r="X972" s="38"/>
      <c r="Y972" s="38">
        <v>0</v>
      </c>
      <c r="Z972" s="38"/>
      <c r="AA972" s="38">
        <v>72</v>
      </c>
      <c r="AB972" s="38" t="s">
        <v>5692</v>
      </c>
      <c r="AC972" s="60" t="s">
        <v>5485</v>
      </c>
    </row>
    <row r="973" spans="1:29" ht="15.75" thickBot="1" x14ac:dyDescent="0.3">
      <c r="A973" s="57" t="s">
        <v>3612</v>
      </c>
      <c r="B973" s="35" t="s">
        <v>5473</v>
      </c>
      <c r="C973" s="35" t="s">
        <v>5468</v>
      </c>
      <c r="D973" s="35" t="s">
        <v>6723</v>
      </c>
      <c r="E973" s="35" t="s">
        <v>6873</v>
      </c>
      <c r="F973" s="35"/>
      <c r="G973" s="36">
        <v>43857.586805555555</v>
      </c>
      <c r="H973" s="37">
        <v>43858</v>
      </c>
      <c r="I973" s="35"/>
      <c r="J973" s="35" t="s">
        <v>34</v>
      </c>
      <c r="K973" s="35" t="s">
        <v>6874</v>
      </c>
      <c r="L973" s="35" t="s">
        <v>5461</v>
      </c>
      <c r="M973" s="35"/>
      <c r="N973" s="35" t="s">
        <v>5747</v>
      </c>
      <c r="O973" s="35">
        <v>410130</v>
      </c>
      <c r="P973" s="36">
        <v>43857.638888888891</v>
      </c>
      <c r="Q973" s="36">
        <v>43857.857638888891</v>
      </c>
      <c r="R973" s="35"/>
      <c r="S973" s="35"/>
      <c r="T973" s="36">
        <v>43857.857638888891</v>
      </c>
      <c r="U973" s="35">
        <v>321</v>
      </c>
      <c r="V973" s="35" t="s">
        <v>5946</v>
      </c>
      <c r="W973" s="35" t="s">
        <v>5497</v>
      </c>
      <c r="X973" s="35"/>
      <c r="Y973" s="35">
        <v>0</v>
      </c>
      <c r="Z973" s="35"/>
      <c r="AA973" s="35">
        <v>69</v>
      </c>
      <c r="AB973" s="35" t="s">
        <v>5861</v>
      </c>
      <c r="AC973" s="59" t="s">
        <v>5485</v>
      </c>
    </row>
    <row r="974" spans="1:29" ht="15.75" thickBot="1" x14ac:dyDescent="0.3">
      <c r="A974" s="58" t="s">
        <v>309</v>
      </c>
      <c r="B974" s="38" t="s">
        <v>5473</v>
      </c>
      <c r="C974" s="38" t="s">
        <v>5468</v>
      </c>
      <c r="D974" s="38" t="s">
        <v>6723</v>
      </c>
      <c r="E974" s="38" t="s">
        <v>6875</v>
      </c>
      <c r="F974" s="38"/>
      <c r="G974" s="39">
        <v>43833.59375</v>
      </c>
      <c r="H974" s="40">
        <v>43837</v>
      </c>
      <c r="I974" s="38"/>
      <c r="J974" s="38" t="s">
        <v>34</v>
      </c>
      <c r="K974" s="38" t="s">
        <v>6876</v>
      </c>
      <c r="L974" s="38" t="s">
        <v>5613</v>
      </c>
      <c r="M974" s="38"/>
      <c r="N974" s="38" t="s">
        <v>5789</v>
      </c>
      <c r="O974" s="38">
        <v>1407492</v>
      </c>
      <c r="P974" s="39">
        <v>43833.65</v>
      </c>
      <c r="Q974" s="39">
        <v>43833.658333333333</v>
      </c>
      <c r="R974" s="38"/>
      <c r="S974" s="38"/>
      <c r="T974" s="39">
        <v>43833.658333333333</v>
      </c>
      <c r="U974" s="38">
        <v>93</v>
      </c>
      <c r="V974" s="38" t="s">
        <v>5688</v>
      </c>
      <c r="W974" s="38" t="s">
        <v>5497</v>
      </c>
      <c r="X974" s="38"/>
      <c r="Y974" s="38">
        <v>0</v>
      </c>
      <c r="Z974" s="38"/>
      <c r="AA974" s="38"/>
      <c r="AB974" s="38">
        <v>0</v>
      </c>
      <c r="AC974" s="60"/>
    </row>
    <row r="975" spans="1:29" ht="15.75" thickBot="1" x14ac:dyDescent="0.3">
      <c r="A975" s="57" t="s">
        <v>498</v>
      </c>
      <c r="B975" s="35" t="s">
        <v>5473</v>
      </c>
      <c r="C975" s="35" t="s">
        <v>5468</v>
      </c>
      <c r="D975" s="35" t="s">
        <v>6723</v>
      </c>
      <c r="E975" s="35" t="s">
        <v>6877</v>
      </c>
      <c r="F975" s="35"/>
      <c r="G975" s="36">
        <v>43838.481249999997</v>
      </c>
      <c r="H975" s="37">
        <v>43839</v>
      </c>
      <c r="I975" s="35"/>
      <c r="J975" s="35" t="s">
        <v>34</v>
      </c>
      <c r="K975" s="35" t="s">
        <v>6878</v>
      </c>
      <c r="L975" s="35" t="s">
        <v>5461</v>
      </c>
      <c r="M975" s="35"/>
      <c r="N975" s="35" t="s">
        <v>5747</v>
      </c>
      <c r="O975" s="35"/>
      <c r="P975" s="35"/>
      <c r="Q975" s="35"/>
      <c r="R975" s="35"/>
      <c r="S975" s="35"/>
      <c r="T975" s="36">
        <v>43838.643055555556</v>
      </c>
      <c r="U975" s="35"/>
      <c r="V975" s="35">
        <v>0</v>
      </c>
      <c r="W975" s="35"/>
      <c r="X975" s="35"/>
      <c r="Y975" s="35">
        <v>0</v>
      </c>
      <c r="Z975" s="35"/>
      <c r="AA975" s="35">
        <v>233</v>
      </c>
      <c r="AB975" s="35" t="s">
        <v>6879</v>
      </c>
      <c r="AC975" s="59" t="s">
        <v>5472</v>
      </c>
    </row>
    <row r="976" spans="1:29" ht="15.75" thickBot="1" x14ac:dyDescent="0.3">
      <c r="A976" s="58" t="s">
        <v>3204</v>
      </c>
      <c r="B976" s="38" t="s">
        <v>5473</v>
      </c>
      <c r="C976" s="38" t="s">
        <v>5468</v>
      </c>
      <c r="D976" s="38" t="s">
        <v>6723</v>
      </c>
      <c r="E976" s="38" t="s">
        <v>6880</v>
      </c>
      <c r="F976" s="38"/>
      <c r="G976" s="39">
        <v>43853.555555555555</v>
      </c>
      <c r="H976" s="40">
        <v>43854</v>
      </c>
      <c r="I976" s="38"/>
      <c r="J976" s="38" t="s">
        <v>34</v>
      </c>
      <c r="K976" s="38" t="s">
        <v>6881</v>
      </c>
      <c r="L976" s="38" t="s">
        <v>5461</v>
      </c>
      <c r="M976" s="38"/>
      <c r="N976" s="38" t="s">
        <v>5789</v>
      </c>
      <c r="O976" s="38">
        <v>1425438</v>
      </c>
      <c r="P976" s="39">
        <v>43853.678472222222</v>
      </c>
      <c r="Q976" s="39">
        <v>43854.59652777778</v>
      </c>
      <c r="R976" s="38"/>
      <c r="S976" s="38"/>
      <c r="T976" s="39">
        <v>43854.59652777778</v>
      </c>
      <c r="U976" s="38">
        <v>1393</v>
      </c>
      <c r="V976" s="38" t="s">
        <v>6506</v>
      </c>
      <c r="W976" s="38" t="s">
        <v>5497</v>
      </c>
      <c r="X976" s="38"/>
      <c r="Y976" s="38">
        <v>0</v>
      </c>
      <c r="Z976" s="38"/>
      <c r="AA976" s="38">
        <v>106</v>
      </c>
      <c r="AB976" s="38" t="s">
        <v>5931</v>
      </c>
      <c r="AC976" s="60" t="s">
        <v>5485</v>
      </c>
    </row>
    <row r="977" spans="1:29" ht="15.75" thickBot="1" x14ac:dyDescent="0.3">
      <c r="A977" s="57" t="s">
        <v>2259</v>
      </c>
      <c r="B977" s="35" t="s">
        <v>5473</v>
      </c>
      <c r="C977" s="35" t="s">
        <v>5468</v>
      </c>
      <c r="D977" s="35" t="s">
        <v>6723</v>
      </c>
      <c r="E977" s="35" t="s">
        <v>6882</v>
      </c>
      <c r="F977" s="35"/>
      <c r="G977" s="36">
        <v>43847.549305555556</v>
      </c>
      <c r="H977" s="37">
        <v>43850</v>
      </c>
      <c r="I977" s="35"/>
      <c r="J977" s="35" t="s">
        <v>34</v>
      </c>
      <c r="K977" s="35" t="s">
        <v>6883</v>
      </c>
      <c r="L977" s="35" t="s">
        <v>5461</v>
      </c>
      <c r="M977" s="35"/>
      <c r="N977" s="35" t="s">
        <v>5747</v>
      </c>
      <c r="O977" s="35"/>
      <c r="P977" s="35"/>
      <c r="Q977" s="35"/>
      <c r="R977" s="35"/>
      <c r="S977" s="35"/>
      <c r="T977" s="36">
        <v>43850.336805555555</v>
      </c>
      <c r="U977" s="35"/>
      <c r="V977" s="35">
        <v>0</v>
      </c>
      <c r="W977" s="35"/>
      <c r="X977" s="35"/>
      <c r="Y977" s="35">
        <v>0</v>
      </c>
      <c r="Z977" s="35"/>
      <c r="AA977" s="35">
        <v>4014</v>
      </c>
      <c r="AB977" s="35" t="s">
        <v>6884</v>
      </c>
      <c r="AC977" s="59" t="s">
        <v>5472</v>
      </c>
    </row>
    <row r="978" spans="1:29" ht="15.75" thickBot="1" x14ac:dyDescent="0.3">
      <c r="A978" s="58" t="s">
        <v>2717</v>
      </c>
      <c r="B978" s="38" t="s">
        <v>5473</v>
      </c>
      <c r="C978" s="38" t="s">
        <v>5468</v>
      </c>
      <c r="D978" s="38" t="s">
        <v>6723</v>
      </c>
      <c r="E978" s="38" t="s">
        <v>6882</v>
      </c>
      <c r="F978" s="38"/>
      <c r="G978" s="39">
        <v>43851.450694444444</v>
      </c>
      <c r="H978" s="40">
        <v>43851</v>
      </c>
      <c r="I978" s="38"/>
      <c r="J978" s="38" t="s">
        <v>34</v>
      </c>
      <c r="K978" s="38" t="s">
        <v>6883</v>
      </c>
      <c r="L978" s="38" t="s">
        <v>5461</v>
      </c>
      <c r="M978" s="38"/>
      <c r="N978" s="38" t="s">
        <v>5747</v>
      </c>
      <c r="O978" s="38"/>
      <c r="P978" s="38"/>
      <c r="Q978" s="38"/>
      <c r="R978" s="38"/>
      <c r="S978" s="38"/>
      <c r="T978" s="39">
        <v>43851.558333333334</v>
      </c>
      <c r="U978" s="38"/>
      <c r="V978" s="38">
        <v>0</v>
      </c>
      <c r="W978" s="38"/>
      <c r="X978" s="38"/>
      <c r="Y978" s="38">
        <v>0</v>
      </c>
      <c r="Z978" s="38"/>
      <c r="AA978" s="38">
        <v>155</v>
      </c>
      <c r="AB978" s="38" t="s">
        <v>6016</v>
      </c>
      <c r="AC978" s="60" t="s">
        <v>5472</v>
      </c>
    </row>
    <row r="979" spans="1:29" ht="15.75" thickBot="1" x14ac:dyDescent="0.3">
      <c r="A979" s="57" t="s">
        <v>3642</v>
      </c>
      <c r="B979" s="35" t="s">
        <v>5473</v>
      </c>
      <c r="C979" s="35" t="s">
        <v>5468</v>
      </c>
      <c r="D979" s="35" t="s">
        <v>6723</v>
      </c>
      <c r="E979" s="35" t="s">
        <v>6882</v>
      </c>
      <c r="F979" s="35"/>
      <c r="G979" s="36">
        <v>43857.6875</v>
      </c>
      <c r="H979" s="37">
        <v>43858</v>
      </c>
      <c r="I979" s="35"/>
      <c r="J979" s="35" t="s">
        <v>34</v>
      </c>
      <c r="K979" s="35" t="s">
        <v>6883</v>
      </c>
      <c r="L979" s="35" t="s">
        <v>5461</v>
      </c>
      <c r="M979" s="35"/>
      <c r="N979" s="35" t="s">
        <v>5747</v>
      </c>
      <c r="O979" s="35"/>
      <c r="P979" s="35"/>
      <c r="Q979" s="35"/>
      <c r="R979" s="35"/>
      <c r="S979" s="35"/>
      <c r="T979" s="36">
        <v>43858.32708333333</v>
      </c>
      <c r="U979" s="35"/>
      <c r="V979" s="35">
        <v>0</v>
      </c>
      <c r="W979" s="35"/>
      <c r="X979" s="35">
        <v>845</v>
      </c>
      <c r="Y979" s="35" t="s">
        <v>6885</v>
      </c>
      <c r="Z979" s="35" t="s">
        <v>5482</v>
      </c>
      <c r="AA979" s="35">
        <v>76</v>
      </c>
      <c r="AB979" s="35" t="s">
        <v>6145</v>
      </c>
      <c r="AC979" s="59" t="s">
        <v>5485</v>
      </c>
    </row>
    <row r="980" spans="1:29" ht="15.75" thickBot="1" x14ac:dyDescent="0.3">
      <c r="A980" s="58" t="s">
        <v>3837</v>
      </c>
      <c r="B980" s="38" t="s">
        <v>5473</v>
      </c>
      <c r="C980" s="38" t="s">
        <v>5468</v>
      </c>
      <c r="D980" s="38" t="s">
        <v>6723</v>
      </c>
      <c r="E980" s="38" t="s">
        <v>6882</v>
      </c>
      <c r="F980" s="38"/>
      <c r="G980" s="39">
        <v>43858.682638888888</v>
      </c>
      <c r="H980" s="40">
        <v>43859</v>
      </c>
      <c r="I980" s="38"/>
      <c r="J980" s="38" t="s">
        <v>34</v>
      </c>
      <c r="K980" s="38" t="s">
        <v>6883</v>
      </c>
      <c r="L980" s="38" t="s">
        <v>5461</v>
      </c>
      <c r="M980" s="38"/>
      <c r="N980" s="38" t="s">
        <v>5747</v>
      </c>
      <c r="O980" s="38"/>
      <c r="P980" s="38"/>
      <c r="Q980" s="38"/>
      <c r="R980" s="38"/>
      <c r="S980" s="38"/>
      <c r="T980" s="39">
        <v>43859.338194444441</v>
      </c>
      <c r="U980" s="38"/>
      <c r="V980" s="38">
        <v>0</v>
      </c>
      <c r="W980" s="38"/>
      <c r="X980" s="38"/>
      <c r="Y980" s="38">
        <v>0</v>
      </c>
      <c r="Z980" s="38"/>
      <c r="AA980" s="38">
        <v>944</v>
      </c>
      <c r="AB980" s="38" t="s">
        <v>6090</v>
      </c>
      <c r="AC980" s="60" t="s">
        <v>5485</v>
      </c>
    </row>
    <row r="981" spans="1:29" ht="15.75" thickBot="1" x14ac:dyDescent="0.3">
      <c r="A981" s="57" t="s">
        <v>4040</v>
      </c>
      <c r="B981" s="35" t="s">
        <v>5473</v>
      </c>
      <c r="C981" s="35" t="s">
        <v>5468</v>
      </c>
      <c r="D981" s="35" t="s">
        <v>6723</v>
      </c>
      <c r="E981" s="35" t="s">
        <v>6882</v>
      </c>
      <c r="F981" s="35"/>
      <c r="G981" s="36">
        <v>43859.6875</v>
      </c>
      <c r="H981" s="37">
        <v>43860</v>
      </c>
      <c r="I981" s="35"/>
      <c r="J981" s="35" t="s">
        <v>34</v>
      </c>
      <c r="K981" s="35" t="s">
        <v>6883</v>
      </c>
      <c r="L981" s="35" t="s">
        <v>5461</v>
      </c>
      <c r="M981" s="35"/>
      <c r="N981" s="35" t="s">
        <v>5747</v>
      </c>
      <c r="O981" s="35"/>
      <c r="P981" s="35"/>
      <c r="Q981" s="35"/>
      <c r="R981" s="35"/>
      <c r="S981" s="35"/>
      <c r="T981" s="36">
        <v>43860.325694444444</v>
      </c>
      <c r="U981" s="35"/>
      <c r="V981" s="35">
        <v>0</v>
      </c>
      <c r="W981" s="35"/>
      <c r="X981" s="35"/>
      <c r="Y981" s="35">
        <v>0</v>
      </c>
      <c r="Z981" s="35"/>
      <c r="AA981" s="35">
        <v>919</v>
      </c>
      <c r="AB981" s="35" t="s">
        <v>5896</v>
      </c>
      <c r="AC981" s="59" t="s">
        <v>5472</v>
      </c>
    </row>
    <row r="982" spans="1:29" ht="15.75" thickBot="1" x14ac:dyDescent="0.3">
      <c r="A982" s="58" t="s">
        <v>3272</v>
      </c>
      <c r="B982" s="38" t="s">
        <v>5473</v>
      </c>
      <c r="C982" s="38" t="s">
        <v>5468</v>
      </c>
      <c r="D982" s="38" t="s">
        <v>6723</v>
      </c>
      <c r="E982" s="38" t="s">
        <v>6886</v>
      </c>
      <c r="F982" s="38"/>
      <c r="G982" s="39">
        <v>43853.652083333334</v>
      </c>
      <c r="H982" s="40">
        <v>43853</v>
      </c>
      <c r="I982" s="38"/>
      <c r="J982" s="38" t="s">
        <v>34</v>
      </c>
      <c r="K982" s="38" t="s">
        <v>6887</v>
      </c>
      <c r="L982" s="38" t="s">
        <v>5461</v>
      </c>
      <c r="M982" s="38"/>
      <c r="N982" s="38" t="s">
        <v>5747</v>
      </c>
      <c r="O982" s="38"/>
      <c r="P982" s="38"/>
      <c r="Q982" s="38"/>
      <c r="R982" s="38"/>
      <c r="S982" s="38"/>
      <c r="T982" s="39">
        <v>43853.863888888889</v>
      </c>
      <c r="U982" s="38"/>
      <c r="V982" s="38">
        <v>0</v>
      </c>
      <c r="W982" s="38"/>
      <c r="X982" s="38">
        <v>165</v>
      </c>
      <c r="Y982" s="38" t="s">
        <v>5596</v>
      </c>
      <c r="Z982" s="38" t="s">
        <v>5482</v>
      </c>
      <c r="AA982" s="38">
        <v>140</v>
      </c>
      <c r="AB982" s="38" t="s">
        <v>6888</v>
      </c>
      <c r="AC982" s="60" t="s">
        <v>5485</v>
      </c>
    </row>
    <row r="983" spans="1:29" ht="15.75" thickBot="1" x14ac:dyDescent="0.3">
      <c r="A983" s="57" t="s">
        <v>2933</v>
      </c>
      <c r="B983" s="35" t="s">
        <v>5473</v>
      </c>
      <c r="C983" s="35" t="s">
        <v>5468</v>
      </c>
      <c r="D983" s="35" t="s">
        <v>6723</v>
      </c>
      <c r="E983" s="35" t="s">
        <v>6889</v>
      </c>
      <c r="F983" s="35"/>
      <c r="G983" s="36">
        <v>43852.440972222219</v>
      </c>
      <c r="H983" s="37">
        <v>43852</v>
      </c>
      <c r="I983" s="35"/>
      <c r="J983" s="35" t="s">
        <v>34</v>
      </c>
      <c r="K983" s="35" t="s">
        <v>6890</v>
      </c>
      <c r="L983" s="35" t="s">
        <v>5461</v>
      </c>
      <c r="M983" s="35"/>
      <c r="N983" s="35" t="s">
        <v>5789</v>
      </c>
      <c r="O983" s="35">
        <v>1423741</v>
      </c>
      <c r="P983" s="36">
        <v>43852.602083333331</v>
      </c>
      <c r="Q983" s="36">
        <v>43852.634027777778</v>
      </c>
      <c r="R983" s="35"/>
      <c r="S983" s="35"/>
      <c r="T983" s="36">
        <v>43852.634027777778</v>
      </c>
      <c r="U983" s="35">
        <v>46</v>
      </c>
      <c r="V983" s="35" t="s">
        <v>6803</v>
      </c>
      <c r="W983" s="35" t="s">
        <v>5497</v>
      </c>
      <c r="X983" s="35"/>
      <c r="Y983" s="35">
        <v>0</v>
      </c>
      <c r="Z983" s="35"/>
      <c r="AA983" s="35">
        <v>232</v>
      </c>
      <c r="AB983" s="35" t="s">
        <v>6891</v>
      </c>
      <c r="AC983" s="59" t="s">
        <v>5818</v>
      </c>
    </row>
    <row r="984" spans="1:29" ht="15.75" thickBot="1" x14ac:dyDescent="0.3">
      <c r="A984" s="58" t="s">
        <v>3252</v>
      </c>
      <c r="B984" s="38" t="s">
        <v>5473</v>
      </c>
      <c r="C984" s="38" t="s">
        <v>5468</v>
      </c>
      <c r="D984" s="38" t="s">
        <v>6723</v>
      </c>
      <c r="E984" s="38" t="s">
        <v>6889</v>
      </c>
      <c r="F984" s="38"/>
      <c r="G984" s="39">
        <v>43853.65</v>
      </c>
      <c r="H984" s="40">
        <v>43853</v>
      </c>
      <c r="I984" s="38"/>
      <c r="J984" s="38" t="s">
        <v>34</v>
      </c>
      <c r="K984" s="38" t="s">
        <v>6890</v>
      </c>
      <c r="L984" s="38" t="s">
        <v>5461</v>
      </c>
      <c r="M984" s="38"/>
      <c r="N984" s="38" t="s">
        <v>5789</v>
      </c>
      <c r="O984" s="38"/>
      <c r="P984" s="38"/>
      <c r="Q984" s="38"/>
      <c r="R984" s="38"/>
      <c r="S984" s="38"/>
      <c r="T984" s="39">
        <v>43853.709722222222</v>
      </c>
      <c r="U984" s="38"/>
      <c r="V984" s="38">
        <v>0</v>
      </c>
      <c r="W984" s="38"/>
      <c r="X984" s="38">
        <v>59</v>
      </c>
      <c r="Y984" s="38" t="s">
        <v>6729</v>
      </c>
      <c r="Z984" s="38" t="s">
        <v>5573</v>
      </c>
      <c r="AA984" s="38">
        <v>27</v>
      </c>
      <c r="AB984" s="38" t="s">
        <v>5614</v>
      </c>
      <c r="AC984" s="60" t="s">
        <v>5485</v>
      </c>
    </row>
    <row r="985" spans="1:29" ht="15.75" thickBot="1" x14ac:dyDescent="0.3">
      <c r="A985" s="57" t="s">
        <v>4022</v>
      </c>
      <c r="B985" s="35" t="s">
        <v>5473</v>
      </c>
      <c r="C985" s="35" t="s">
        <v>5468</v>
      </c>
      <c r="D985" s="35" t="s">
        <v>6723</v>
      </c>
      <c r="E985" s="35" t="s">
        <v>6889</v>
      </c>
      <c r="F985" s="35"/>
      <c r="G985" s="36">
        <v>43859.675000000003</v>
      </c>
      <c r="H985" s="37">
        <v>43859</v>
      </c>
      <c r="I985" s="35"/>
      <c r="J985" s="35" t="s">
        <v>34</v>
      </c>
      <c r="K985" s="35" t="s">
        <v>6890</v>
      </c>
      <c r="L985" s="35" t="s">
        <v>5461</v>
      </c>
      <c r="M985" s="35"/>
      <c r="N985" s="35" t="s">
        <v>5789</v>
      </c>
      <c r="O985" s="35"/>
      <c r="P985" s="35"/>
      <c r="Q985" s="35"/>
      <c r="R985" s="35"/>
      <c r="S985" s="35"/>
      <c r="T985" s="36">
        <v>43859.683333333334</v>
      </c>
      <c r="U985" s="35"/>
      <c r="V985" s="35">
        <v>0</v>
      </c>
      <c r="W985" s="35"/>
      <c r="X985" s="35"/>
      <c r="Y985" s="35">
        <v>0</v>
      </c>
      <c r="Z985" s="35"/>
      <c r="AA985" s="35">
        <v>12</v>
      </c>
      <c r="AB985" s="35" t="s">
        <v>5517</v>
      </c>
      <c r="AC985" s="59" t="s">
        <v>5472</v>
      </c>
    </row>
    <row r="986" spans="1:29" ht="15.75" thickBot="1" x14ac:dyDescent="0.3">
      <c r="A986" s="58" t="s">
        <v>119</v>
      </c>
      <c r="B986" s="38" t="s">
        <v>5473</v>
      </c>
      <c r="C986" s="38" t="s">
        <v>5468</v>
      </c>
      <c r="D986" s="38" t="s">
        <v>6723</v>
      </c>
      <c r="E986" s="38" t="s">
        <v>6892</v>
      </c>
      <c r="F986" s="38"/>
      <c r="G986" s="39">
        <v>43830.42291666667</v>
      </c>
      <c r="H986" s="40">
        <v>43832</v>
      </c>
      <c r="I986" s="38"/>
      <c r="J986" s="38" t="s">
        <v>34</v>
      </c>
      <c r="K986" s="38" t="s">
        <v>6893</v>
      </c>
      <c r="L986" s="38" t="s">
        <v>5461</v>
      </c>
      <c r="M986" s="38"/>
      <c r="N986" s="38" t="s">
        <v>5747</v>
      </c>
      <c r="O986" s="38"/>
      <c r="P986" s="38"/>
      <c r="Q986" s="38"/>
      <c r="R986" s="38"/>
      <c r="S986" s="38"/>
      <c r="T986" s="39">
        <v>43832.341666666667</v>
      </c>
      <c r="U986" s="38"/>
      <c r="V986" s="38">
        <v>0</v>
      </c>
      <c r="W986" s="38"/>
      <c r="X986" s="38">
        <v>2763</v>
      </c>
      <c r="Y986" s="38" t="s">
        <v>6894</v>
      </c>
      <c r="Z986" s="38" t="s">
        <v>5482</v>
      </c>
      <c r="AA986" s="38"/>
      <c r="AB986" s="38">
        <v>0</v>
      </c>
      <c r="AC986" s="60"/>
    </row>
    <row r="987" spans="1:29" ht="15.75" thickBot="1" x14ac:dyDescent="0.3">
      <c r="A987" s="57" t="s">
        <v>709</v>
      </c>
      <c r="B987" s="35" t="s">
        <v>5473</v>
      </c>
      <c r="C987" s="35" t="s">
        <v>5468</v>
      </c>
      <c r="D987" s="35" t="s">
        <v>6723</v>
      </c>
      <c r="E987" s="35" t="s">
        <v>6892</v>
      </c>
      <c r="F987" s="35"/>
      <c r="G987" s="36">
        <v>43840.388194444444</v>
      </c>
      <c r="H987" s="37">
        <v>43843</v>
      </c>
      <c r="I987" s="35"/>
      <c r="J987" s="35" t="s">
        <v>34</v>
      </c>
      <c r="K987" s="35" t="s">
        <v>6893</v>
      </c>
      <c r="L987" s="35" t="s">
        <v>5613</v>
      </c>
      <c r="M987" s="35"/>
      <c r="N987" s="35" t="s">
        <v>5747</v>
      </c>
      <c r="O987" s="35">
        <v>394097</v>
      </c>
      <c r="P987" s="36">
        <v>43840.395833333336</v>
      </c>
      <c r="Q987" s="36">
        <v>43840.643750000003</v>
      </c>
      <c r="R987" s="35"/>
      <c r="S987" s="35"/>
      <c r="T987" s="36">
        <v>43840.643750000003</v>
      </c>
      <c r="U987" s="35">
        <v>368</v>
      </c>
      <c r="V987" s="35" t="s">
        <v>6895</v>
      </c>
      <c r="W987" s="35" t="s">
        <v>5497</v>
      </c>
      <c r="X987" s="35"/>
      <c r="Y987" s="35">
        <v>0</v>
      </c>
      <c r="Z987" s="35"/>
      <c r="AA987" s="35"/>
      <c r="AB987" s="35">
        <v>0</v>
      </c>
      <c r="AC987" s="59"/>
    </row>
    <row r="988" spans="1:29" ht="15.75" thickBot="1" x14ac:dyDescent="0.3">
      <c r="A988" s="58" t="s">
        <v>2808</v>
      </c>
      <c r="B988" s="38" t="s">
        <v>5473</v>
      </c>
      <c r="C988" s="38" t="s">
        <v>5468</v>
      </c>
      <c r="D988" s="38" t="s">
        <v>6723</v>
      </c>
      <c r="E988" s="38" t="s">
        <v>6892</v>
      </c>
      <c r="F988" s="38"/>
      <c r="G988" s="39">
        <v>43851.669444444444</v>
      </c>
      <c r="H988" s="40">
        <v>43852</v>
      </c>
      <c r="I988" s="38"/>
      <c r="J988" s="38" t="s">
        <v>34</v>
      </c>
      <c r="K988" s="38" t="s">
        <v>6893</v>
      </c>
      <c r="L988" s="38" t="s">
        <v>5461</v>
      </c>
      <c r="M988" s="38"/>
      <c r="N988" s="38" t="s">
        <v>5747</v>
      </c>
      <c r="O988" s="38"/>
      <c r="P988" s="38"/>
      <c r="Q988" s="38"/>
      <c r="R988" s="38"/>
      <c r="S988" s="38"/>
      <c r="T988" s="39">
        <v>43851.68472222222</v>
      </c>
      <c r="U988" s="38"/>
      <c r="V988" s="38">
        <v>0</v>
      </c>
      <c r="W988" s="38"/>
      <c r="X988" s="38"/>
      <c r="Y988" s="38">
        <v>0</v>
      </c>
      <c r="Z988" s="38"/>
      <c r="AA988" s="38">
        <v>22</v>
      </c>
      <c r="AB988" s="38" t="s">
        <v>5881</v>
      </c>
      <c r="AC988" s="60" t="s">
        <v>5472</v>
      </c>
    </row>
    <row r="989" spans="1:29" ht="15.75" thickBot="1" x14ac:dyDescent="0.3">
      <c r="A989" s="57" t="s">
        <v>2058</v>
      </c>
      <c r="B989" s="35" t="s">
        <v>5473</v>
      </c>
      <c r="C989" s="35" t="s">
        <v>5468</v>
      </c>
      <c r="D989" s="35" t="s">
        <v>6723</v>
      </c>
      <c r="E989" s="35" t="s">
        <v>6896</v>
      </c>
      <c r="F989" s="35"/>
      <c r="G989" s="36">
        <v>43846.523611111108</v>
      </c>
      <c r="H989" s="37">
        <v>43847</v>
      </c>
      <c r="I989" s="35"/>
      <c r="J989" s="35" t="s">
        <v>34</v>
      </c>
      <c r="K989" s="35" t="s">
        <v>6897</v>
      </c>
      <c r="L989" s="35" t="s">
        <v>5461</v>
      </c>
      <c r="M989" s="35"/>
      <c r="N989" s="35" t="s">
        <v>5747</v>
      </c>
      <c r="O989" s="35"/>
      <c r="P989" s="35"/>
      <c r="Q989" s="35"/>
      <c r="R989" s="35"/>
      <c r="S989" s="35"/>
      <c r="T989" s="36">
        <v>43847.347916666666</v>
      </c>
      <c r="U989" s="35"/>
      <c r="V989" s="35">
        <v>0</v>
      </c>
      <c r="W989" s="35"/>
      <c r="X989" s="35"/>
      <c r="Y989" s="35">
        <v>0</v>
      </c>
      <c r="Z989" s="35"/>
      <c r="AA989" s="35">
        <v>1187</v>
      </c>
      <c r="AB989" s="35" t="s">
        <v>6855</v>
      </c>
      <c r="AC989" s="59" t="s">
        <v>5472</v>
      </c>
    </row>
    <row r="990" spans="1:29" ht="15.75" thickBot="1" x14ac:dyDescent="0.3">
      <c r="A990" s="58" t="s">
        <v>3005</v>
      </c>
      <c r="B990" s="38" t="s">
        <v>5473</v>
      </c>
      <c r="C990" s="38" t="s">
        <v>5468</v>
      </c>
      <c r="D990" s="38" t="s">
        <v>6723</v>
      </c>
      <c r="E990" s="38" t="s">
        <v>6896</v>
      </c>
      <c r="F990" s="38"/>
      <c r="G990" s="39">
        <v>43852.602083333331</v>
      </c>
      <c r="H990" s="40">
        <v>43854</v>
      </c>
      <c r="I990" s="38"/>
      <c r="J990" s="38" t="s">
        <v>34</v>
      </c>
      <c r="K990" s="38" t="s">
        <v>6897</v>
      </c>
      <c r="L990" s="38" t="s">
        <v>5461</v>
      </c>
      <c r="M990" s="38"/>
      <c r="N990" s="38" t="s">
        <v>5747</v>
      </c>
      <c r="O990" s="38">
        <v>407221</v>
      </c>
      <c r="P990" s="39">
        <v>43852.677777777775</v>
      </c>
      <c r="Q990" s="39">
        <v>43853.836111111108</v>
      </c>
      <c r="R990" s="38"/>
      <c r="S990" s="38"/>
      <c r="T990" s="39">
        <v>43853.836111111108</v>
      </c>
      <c r="U990" s="38"/>
      <c r="V990" s="38">
        <v>0</v>
      </c>
      <c r="W990" s="38"/>
      <c r="X990" s="38"/>
      <c r="Y990" s="38">
        <v>0</v>
      </c>
      <c r="Z990" s="38"/>
      <c r="AA990" s="38">
        <v>1777</v>
      </c>
      <c r="AB990" s="38" t="s">
        <v>6898</v>
      </c>
      <c r="AC990" s="60" t="s">
        <v>5830</v>
      </c>
    </row>
    <row r="991" spans="1:29" ht="15.75" thickBot="1" x14ac:dyDescent="0.3">
      <c r="A991" s="57" t="s">
        <v>6899</v>
      </c>
      <c r="B991" s="35" t="s">
        <v>5473</v>
      </c>
      <c r="C991" s="35" t="s">
        <v>5468</v>
      </c>
      <c r="D991" s="35" t="s">
        <v>6723</v>
      </c>
      <c r="E991" s="35" t="s">
        <v>6896</v>
      </c>
      <c r="F991" s="35"/>
      <c r="G991" s="36">
        <v>43861.571527777778</v>
      </c>
      <c r="H991" s="37">
        <v>43861</v>
      </c>
      <c r="I991" s="35"/>
      <c r="J991" s="35" t="s">
        <v>34</v>
      </c>
      <c r="K991" s="35" t="s">
        <v>6897</v>
      </c>
      <c r="L991" s="35" t="s">
        <v>5461</v>
      </c>
      <c r="M991" s="35"/>
      <c r="N991" s="35" t="s">
        <v>5747</v>
      </c>
      <c r="O991" s="35">
        <v>413347</v>
      </c>
      <c r="P991" s="36">
        <v>43861.571527777778</v>
      </c>
      <c r="Q991" s="36">
        <v>43861.572916666664</v>
      </c>
      <c r="R991" s="35"/>
      <c r="S991" s="35"/>
      <c r="T991" s="36">
        <v>43861.572916666664</v>
      </c>
      <c r="U991" s="35"/>
      <c r="V991" s="35">
        <v>0</v>
      </c>
      <c r="W991" s="35"/>
      <c r="X991" s="35"/>
      <c r="Y991" s="35">
        <v>0</v>
      </c>
      <c r="Z991" s="35"/>
      <c r="AA991" s="35">
        <v>2</v>
      </c>
      <c r="AB991" s="43">
        <v>462962962.96296</v>
      </c>
      <c r="AC991" s="59" t="s">
        <v>5485</v>
      </c>
    </row>
    <row r="992" spans="1:29" ht="15.75" thickBot="1" x14ac:dyDescent="0.3">
      <c r="A992" s="58" t="s">
        <v>3912</v>
      </c>
      <c r="B992" s="38" t="s">
        <v>5473</v>
      </c>
      <c r="C992" s="38" t="s">
        <v>5468</v>
      </c>
      <c r="D992" s="38" t="s">
        <v>6723</v>
      </c>
      <c r="E992" s="38" t="s">
        <v>6896</v>
      </c>
      <c r="F992" s="38"/>
      <c r="G992" s="39">
        <v>43864.648113425923</v>
      </c>
      <c r="H992" s="40">
        <v>43859</v>
      </c>
      <c r="I992" s="38"/>
      <c r="J992" s="38" t="s">
        <v>34</v>
      </c>
      <c r="K992" s="38"/>
      <c r="L992" s="38" t="s">
        <v>5465</v>
      </c>
      <c r="M992" s="38"/>
      <c r="N992" s="38"/>
      <c r="O992" s="38">
        <v>411642</v>
      </c>
      <c r="P992" s="39">
        <v>43859.500694444447</v>
      </c>
      <c r="Q992" s="39">
        <v>43859.495138888888</v>
      </c>
      <c r="R992" s="38"/>
      <c r="S992" s="38"/>
      <c r="T992" s="39">
        <v>43859.495138888888</v>
      </c>
      <c r="U992" s="38">
        <v>0</v>
      </c>
      <c r="V992" s="38">
        <v>0</v>
      </c>
      <c r="W992" s="38" t="s">
        <v>5681</v>
      </c>
      <c r="X992" s="38"/>
      <c r="Y992" s="38">
        <v>0</v>
      </c>
      <c r="Z992" s="38"/>
      <c r="AA992" s="38"/>
      <c r="AB992" s="38">
        <v>0</v>
      </c>
      <c r="AC992" s="60"/>
    </row>
    <row r="993" spans="1:29" ht="15.75" thickBot="1" x14ac:dyDescent="0.3">
      <c r="A993" s="58" t="s">
        <v>978</v>
      </c>
      <c r="B993" s="38" t="s">
        <v>5473</v>
      </c>
      <c r="C993" s="38" t="s">
        <v>5468</v>
      </c>
      <c r="D993" s="38" t="s">
        <v>6723</v>
      </c>
      <c r="E993" s="38" t="s">
        <v>5546</v>
      </c>
      <c r="F993" s="38"/>
      <c r="G993" s="39">
        <v>43844.349305555559</v>
      </c>
      <c r="H993" s="40">
        <v>43844</v>
      </c>
      <c r="I993" s="38"/>
      <c r="J993" s="38" t="s">
        <v>34</v>
      </c>
      <c r="K993" s="38" t="s">
        <v>6900</v>
      </c>
      <c r="L993" s="38" t="s">
        <v>5461</v>
      </c>
      <c r="M993" s="38"/>
      <c r="N993" s="38" t="s">
        <v>5747</v>
      </c>
      <c r="O993" s="38"/>
      <c r="P993" s="38"/>
      <c r="Q993" s="38"/>
      <c r="R993" s="38"/>
      <c r="S993" s="38"/>
      <c r="T993" s="39">
        <v>43844.356249999997</v>
      </c>
      <c r="U993" s="38"/>
      <c r="V993" s="38">
        <v>0</v>
      </c>
      <c r="W993" s="38"/>
      <c r="X993" s="38">
        <v>10</v>
      </c>
      <c r="Y993" s="38" t="s">
        <v>5572</v>
      </c>
      <c r="Z993" s="38" t="s">
        <v>5482</v>
      </c>
      <c r="AA993" s="38"/>
      <c r="AB993" s="38">
        <v>0</v>
      </c>
      <c r="AC993" s="60"/>
    </row>
    <row r="994" spans="1:29" ht="15.75" thickBot="1" x14ac:dyDescent="0.3">
      <c r="A994" s="57" t="s">
        <v>1808</v>
      </c>
      <c r="B994" s="35" t="s">
        <v>5473</v>
      </c>
      <c r="C994" s="35" t="s">
        <v>5468</v>
      </c>
      <c r="D994" s="35" t="s">
        <v>6723</v>
      </c>
      <c r="E994" s="35" t="s">
        <v>5546</v>
      </c>
      <c r="F994" s="35"/>
      <c r="G994" s="36">
        <v>43845.738194444442</v>
      </c>
      <c r="H994" s="37">
        <v>43846</v>
      </c>
      <c r="I994" s="35"/>
      <c r="J994" s="35" t="s">
        <v>34</v>
      </c>
      <c r="K994" s="35" t="s">
        <v>6900</v>
      </c>
      <c r="L994" s="35" t="s">
        <v>5461</v>
      </c>
      <c r="M994" s="35"/>
      <c r="N994" s="35" t="s">
        <v>5747</v>
      </c>
      <c r="O994" s="35"/>
      <c r="P994" s="35"/>
      <c r="Q994" s="35"/>
      <c r="R994" s="35"/>
      <c r="S994" s="35"/>
      <c r="T994" s="36">
        <v>43846.345833333333</v>
      </c>
      <c r="U994" s="35"/>
      <c r="V994" s="35">
        <v>0</v>
      </c>
      <c r="W994" s="35"/>
      <c r="X994" s="35">
        <v>875</v>
      </c>
      <c r="Y994" s="35" t="s">
        <v>6160</v>
      </c>
      <c r="Z994" s="35" t="s">
        <v>5482</v>
      </c>
      <c r="AA994" s="35"/>
      <c r="AB994" s="35">
        <v>0</v>
      </c>
      <c r="AC994" s="59"/>
    </row>
    <row r="995" spans="1:29" ht="15.75" thickBot="1" x14ac:dyDescent="0.3">
      <c r="A995" s="58" t="s">
        <v>2142</v>
      </c>
      <c r="B995" s="38" t="s">
        <v>5473</v>
      </c>
      <c r="C995" s="38" t="s">
        <v>5468</v>
      </c>
      <c r="D995" s="38" t="s">
        <v>6723</v>
      </c>
      <c r="E995" s="38" t="s">
        <v>5546</v>
      </c>
      <c r="F995" s="38"/>
      <c r="G995" s="39">
        <v>43847.338194444441</v>
      </c>
      <c r="H995" s="40">
        <v>43847</v>
      </c>
      <c r="I995" s="38"/>
      <c r="J995" s="38" t="s">
        <v>34</v>
      </c>
      <c r="K995" s="38" t="s">
        <v>6900</v>
      </c>
      <c r="L995" s="38" t="s">
        <v>5461</v>
      </c>
      <c r="M995" s="38"/>
      <c r="N995" s="38" t="s">
        <v>5747</v>
      </c>
      <c r="O995" s="38"/>
      <c r="P995" s="38"/>
      <c r="Q995" s="38"/>
      <c r="R995" s="38"/>
      <c r="S995" s="38"/>
      <c r="T995" s="39">
        <v>43847.35</v>
      </c>
      <c r="U995" s="38"/>
      <c r="V995" s="38">
        <v>0</v>
      </c>
      <c r="W995" s="38"/>
      <c r="X995" s="38">
        <v>17</v>
      </c>
      <c r="Y995" s="38" t="s">
        <v>5732</v>
      </c>
      <c r="Z995" s="38" t="s">
        <v>5482</v>
      </c>
      <c r="AA995" s="38"/>
      <c r="AB995" s="38">
        <v>0</v>
      </c>
      <c r="AC995" s="60"/>
    </row>
    <row r="996" spans="1:29" ht="15.75" thickBot="1" x14ac:dyDescent="0.3">
      <c r="A996" s="57" t="s">
        <v>2438</v>
      </c>
      <c r="B996" s="35" t="s">
        <v>5473</v>
      </c>
      <c r="C996" s="35" t="s">
        <v>5468</v>
      </c>
      <c r="D996" s="35" t="s">
        <v>6723</v>
      </c>
      <c r="E996" s="35" t="s">
        <v>5546</v>
      </c>
      <c r="F996" s="35"/>
      <c r="G996" s="36">
        <v>43850.34375</v>
      </c>
      <c r="H996" s="37">
        <v>43850</v>
      </c>
      <c r="I996" s="35"/>
      <c r="J996" s="35" t="s">
        <v>34</v>
      </c>
      <c r="K996" s="35" t="s">
        <v>6900</v>
      </c>
      <c r="L996" s="35" t="s">
        <v>5461</v>
      </c>
      <c r="M996" s="35"/>
      <c r="N996" s="35" t="s">
        <v>5747</v>
      </c>
      <c r="O996" s="35"/>
      <c r="P996" s="35"/>
      <c r="Q996" s="35"/>
      <c r="R996" s="35"/>
      <c r="S996" s="35"/>
      <c r="T996" s="36">
        <v>43850.347222222219</v>
      </c>
      <c r="U996" s="35"/>
      <c r="V996" s="35">
        <v>0</v>
      </c>
      <c r="W996" s="35"/>
      <c r="X996" s="35">
        <v>5</v>
      </c>
      <c r="Y996" s="35" t="s">
        <v>5566</v>
      </c>
      <c r="Z996" s="35" t="s">
        <v>5482</v>
      </c>
      <c r="AA996" s="35"/>
      <c r="AB996" s="35">
        <v>0</v>
      </c>
      <c r="AC996" s="59"/>
    </row>
    <row r="997" spans="1:29" ht="15.75" thickBot="1" x14ac:dyDescent="0.3">
      <c r="A997" s="58" t="s">
        <v>3303</v>
      </c>
      <c r="B997" s="38" t="s">
        <v>5473</v>
      </c>
      <c r="C997" s="38" t="s">
        <v>5468</v>
      </c>
      <c r="D997" s="38" t="s">
        <v>6723</v>
      </c>
      <c r="E997" s="38" t="s">
        <v>5546</v>
      </c>
      <c r="F997" s="38"/>
      <c r="G997" s="39">
        <v>43854.368055555555</v>
      </c>
      <c r="H997" s="40">
        <v>43854</v>
      </c>
      <c r="I997" s="38"/>
      <c r="J997" s="38" t="s">
        <v>34</v>
      </c>
      <c r="K997" s="38" t="s">
        <v>6900</v>
      </c>
      <c r="L997" s="38" t="s">
        <v>5461</v>
      </c>
      <c r="M997" s="38"/>
      <c r="N997" s="38" t="s">
        <v>5747</v>
      </c>
      <c r="O997" s="38"/>
      <c r="P997" s="38"/>
      <c r="Q997" s="38"/>
      <c r="R997" s="38"/>
      <c r="S997" s="38"/>
      <c r="T997" s="39">
        <v>43854.417361111111</v>
      </c>
      <c r="U997" s="38"/>
      <c r="V997" s="38">
        <v>0</v>
      </c>
      <c r="W997" s="38"/>
      <c r="X997" s="38"/>
      <c r="Y997" s="38">
        <v>0</v>
      </c>
      <c r="Z997" s="38"/>
      <c r="AA997" s="38">
        <v>71</v>
      </c>
      <c r="AB997" s="38" t="s">
        <v>5995</v>
      </c>
      <c r="AC997" s="60" t="s">
        <v>5472</v>
      </c>
    </row>
    <row r="998" spans="1:29" ht="15.75" thickBot="1" x14ac:dyDescent="0.3">
      <c r="A998" s="57" t="s">
        <v>446</v>
      </c>
      <c r="B998" s="35" t="s">
        <v>5473</v>
      </c>
      <c r="C998" s="35" t="s">
        <v>5468</v>
      </c>
      <c r="D998" s="35" t="s">
        <v>6723</v>
      </c>
      <c r="E998" s="35" t="s">
        <v>6901</v>
      </c>
      <c r="F998" s="35"/>
      <c r="G998" s="36">
        <v>43837.708333333336</v>
      </c>
      <c r="H998" s="37">
        <v>43838</v>
      </c>
      <c r="I998" s="35"/>
      <c r="J998" s="35" t="s">
        <v>34</v>
      </c>
      <c r="K998" s="35" t="s">
        <v>6902</v>
      </c>
      <c r="L998" s="35" t="s">
        <v>5461</v>
      </c>
      <c r="M998" s="35"/>
      <c r="N998" s="35" t="s">
        <v>5747</v>
      </c>
      <c r="O998" s="35"/>
      <c r="P998" s="35"/>
      <c r="Q998" s="35"/>
      <c r="R998" s="35"/>
      <c r="S998" s="35"/>
      <c r="T998" s="36">
        <v>43838.339583333334</v>
      </c>
      <c r="U998" s="35"/>
      <c r="V998" s="35">
        <v>0</v>
      </c>
      <c r="W998" s="35"/>
      <c r="X998" s="35">
        <v>909</v>
      </c>
      <c r="Y998" s="35" t="s">
        <v>6263</v>
      </c>
      <c r="Z998" s="35" t="s">
        <v>5482</v>
      </c>
      <c r="AA998" s="35"/>
      <c r="AB998" s="35">
        <v>0</v>
      </c>
      <c r="AC998" s="59"/>
    </row>
    <row r="999" spans="1:29" ht="15.75" thickBot="1" x14ac:dyDescent="0.3">
      <c r="A999" s="58" t="s">
        <v>2565</v>
      </c>
      <c r="B999" s="38" t="s">
        <v>5473</v>
      </c>
      <c r="C999" s="38" t="s">
        <v>5468</v>
      </c>
      <c r="D999" s="38" t="s">
        <v>6723</v>
      </c>
      <c r="E999" s="38" t="s">
        <v>6903</v>
      </c>
      <c r="F999" s="38"/>
      <c r="G999" s="39">
        <v>43850.53125</v>
      </c>
      <c r="H999" s="40">
        <v>43850</v>
      </c>
      <c r="I999" s="38"/>
      <c r="J999" s="38" t="s">
        <v>34</v>
      </c>
      <c r="K999" s="38" t="s">
        <v>6904</v>
      </c>
      <c r="L999" s="38" t="s">
        <v>5461</v>
      </c>
      <c r="M999" s="38"/>
      <c r="N999" s="38" t="s">
        <v>5747</v>
      </c>
      <c r="O999" s="38"/>
      <c r="P999" s="38"/>
      <c r="Q999" s="38"/>
      <c r="R999" s="38"/>
      <c r="S999" s="38"/>
      <c r="T999" s="39">
        <v>43850.583333333336</v>
      </c>
      <c r="U999" s="38"/>
      <c r="V999" s="38">
        <v>0</v>
      </c>
      <c r="W999" s="38"/>
      <c r="X999" s="38">
        <v>75</v>
      </c>
      <c r="Y999" s="38" t="s">
        <v>5676</v>
      </c>
      <c r="Z999" s="38" t="s">
        <v>5482</v>
      </c>
      <c r="AA999" s="38"/>
      <c r="AB999" s="38">
        <v>0</v>
      </c>
      <c r="AC999" s="60"/>
    </row>
    <row r="1000" spans="1:29" ht="15.75" thickBot="1" x14ac:dyDescent="0.3">
      <c r="A1000" s="57" t="s">
        <v>2795</v>
      </c>
      <c r="B1000" s="35" t="s">
        <v>5473</v>
      </c>
      <c r="C1000" s="35" t="s">
        <v>5468</v>
      </c>
      <c r="D1000" s="35" t="s">
        <v>6723</v>
      </c>
      <c r="E1000" s="35" t="s">
        <v>6903</v>
      </c>
      <c r="F1000" s="35"/>
      <c r="G1000" s="36">
        <v>43851.638194444444</v>
      </c>
      <c r="H1000" s="37">
        <v>43852</v>
      </c>
      <c r="I1000" s="35"/>
      <c r="J1000" s="35" t="s">
        <v>34</v>
      </c>
      <c r="K1000" s="35" t="s">
        <v>6904</v>
      </c>
      <c r="L1000" s="35" t="s">
        <v>5461</v>
      </c>
      <c r="M1000" s="35"/>
      <c r="N1000" s="35" t="s">
        <v>5747</v>
      </c>
      <c r="O1000" s="35"/>
      <c r="P1000" s="35"/>
      <c r="Q1000" s="35"/>
      <c r="R1000" s="35"/>
      <c r="S1000" s="35"/>
      <c r="T1000" s="36">
        <v>43852.333333333336</v>
      </c>
      <c r="U1000" s="35"/>
      <c r="V1000" s="35">
        <v>0</v>
      </c>
      <c r="W1000" s="35"/>
      <c r="X1000" s="35">
        <v>992</v>
      </c>
      <c r="Y1000" s="35" t="s">
        <v>6905</v>
      </c>
      <c r="Z1000" s="35" t="s">
        <v>5482</v>
      </c>
      <c r="AA1000" s="35">
        <v>9</v>
      </c>
      <c r="AB1000" s="35" t="s">
        <v>5690</v>
      </c>
      <c r="AC1000" s="59" t="s">
        <v>5485</v>
      </c>
    </row>
    <row r="1001" spans="1:29" ht="15.75" thickBot="1" x14ac:dyDescent="0.3">
      <c r="A1001" s="58" t="s">
        <v>6906</v>
      </c>
      <c r="B1001" s="38" t="s">
        <v>5473</v>
      </c>
      <c r="C1001" s="38" t="s">
        <v>5468</v>
      </c>
      <c r="D1001" s="38" t="s">
        <v>6723</v>
      </c>
      <c r="E1001" s="38" t="s">
        <v>6907</v>
      </c>
      <c r="F1001" s="38"/>
      <c r="G1001" s="38" t="s">
        <v>5981</v>
      </c>
      <c r="H1001" s="40">
        <v>43861</v>
      </c>
      <c r="I1001" s="38"/>
      <c r="J1001" s="38" t="s">
        <v>34</v>
      </c>
      <c r="K1001" s="38" t="s">
        <v>6908</v>
      </c>
      <c r="L1001" s="38" t="s">
        <v>5461</v>
      </c>
      <c r="M1001" s="38"/>
      <c r="N1001" s="38" t="s">
        <v>5765</v>
      </c>
      <c r="O1001" s="38"/>
      <c r="P1001" s="38"/>
      <c r="Q1001" s="38"/>
      <c r="R1001" s="38"/>
      <c r="S1001" s="38"/>
      <c r="T1001" s="38" t="s">
        <v>5983</v>
      </c>
      <c r="U1001" s="38"/>
      <c r="V1001" s="38">
        <v>0</v>
      </c>
      <c r="W1001" s="38"/>
      <c r="X1001" s="38"/>
      <c r="Y1001" s="38">
        <v>0</v>
      </c>
      <c r="Z1001" s="38"/>
      <c r="AA1001" s="38"/>
      <c r="AB1001" s="38">
        <v>0</v>
      </c>
      <c r="AC1001" s="60"/>
    </row>
    <row r="1002" spans="1:29" ht="15.75" thickBot="1" x14ac:dyDescent="0.3">
      <c r="A1002" s="57" t="s">
        <v>2732</v>
      </c>
      <c r="B1002" s="35" t="s">
        <v>5473</v>
      </c>
      <c r="C1002" s="35" t="s">
        <v>5468</v>
      </c>
      <c r="D1002" s="35" t="s">
        <v>6723</v>
      </c>
      <c r="E1002" s="35" t="s">
        <v>6907</v>
      </c>
      <c r="F1002" s="35"/>
      <c r="G1002" s="36">
        <v>43790.510416666664</v>
      </c>
      <c r="H1002" s="37">
        <v>43851</v>
      </c>
      <c r="I1002" s="35"/>
      <c r="J1002" s="35" t="s">
        <v>34</v>
      </c>
      <c r="K1002" s="35" t="s">
        <v>6908</v>
      </c>
      <c r="L1002" s="35" t="s">
        <v>5461</v>
      </c>
      <c r="M1002" s="35"/>
      <c r="N1002" s="35" t="s">
        <v>5765</v>
      </c>
      <c r="O1002" s="35"/>
      <c r="P1002" s="35"/>
      <c r="Q1002" s="35"/>
      <c r="R1002" s="35"/>
      <c r="S1002" s="35"/>
      <c r="T1002" s="36">
        <v>43851.642361111109</v>
      </c>
      <c r="U1002" s="35"/>
      <c r="V1002" s="35">
        <v>0</v>
      </c>
      <c r="W1002" s="35"/>
      <c r="X1002" s="35">
        <v>8</v>
      </c>
      <c r="Y1002" s="35" t="s">
        <v>5478</v>
      </c>
      <c r="Z1002" s="35" t="s">
        <v>5482</v>
      </c>
      <c r="AA1002" s="35">
        <v>88022</v>
      </c>
      <c r="AB1002" s="42">
        <v>20375462962963</v>
      </c>
      <c r="AC1002" s="59" t="s">
        <v>5485</v>
      </c>
    </row>
    <row r="1003" spans="1:29" ht="15.75" thickBot="1" x14ac:dyDescent="0.3">
      <c r="A1003" s="58" t="s">
        <v>532</v>
      </c>
      <c r="B1003" s="38" t="s">
        <v>5473</v>
      </c>
      <c r="C1003" s="38" t="s">
        <v>5468</v>
      </c>
      <c r="D1003" s="38" t="s">
        <v>6723</v>
      </c>
      <c r="E1003" s="38" t="s">
        <v>6909</v>
      </c>
      <c r="F1003" s="38"/>
      <c r="G1003" s="39">
        <v>43838.634722222225</v>
      </c>
      <c r="H1003" s="40">
        <v>43838</v>
      </c>
      <c r="I1003" s="38"/>
      <c r="J1003" s="38" t="s">
        <v>34</v>
      </c>
      <c r="K1003" s="38" t="s">
        <v>6910</v>
      </c>
      <c r="L1003" s="38" t="s">
        <v>5461</v>
      </c>
      <c r="M1003" s="38"/>
      <c r="N1003" s="38" t="s">
        <v>5747</v>
      </c>
      <c r="O1003" s="38"/>
      <c r="P1003" s="38"/>
      <c r="Q1003" s="38"/>
      <c r="R1003" s="38"/>
      <c r="S1003" s="38"/>
      <c r="T1003" s="39">
        <v>43838.65</v>
      </c>
      <c r="U1003" s="38"/>
      <c r="V1003" s="38">
        <v>0</v>
      </c>
      <c r="W1003" s="38"/>
      <c r="X1003" s="38"/>
      <c r="Y1003" s="38">
        <v>0</v>
      </c>
      <c r="Z1003" s="38"/>
      <c r="AA1003" s="38">
        <v>22</v>
      </c>
      <c r="AB1003" s="38" t="s">
        <v>5881</v>
      </c>
      <c r="AC1003" s="60" t="s">
        <v>5472</v>
      </c>
    </row>
    <row r="1004" spans="1:29" ht="15.75" thickBot="1" x14ac:dyDescent="0.3">
      <c r="A1004" s="57" t="s">
        <v>2771</v>
      </c>
      <c r="B1004" s="35" t="s">
        <v>5473</v>
      </c>
      <c r="C1004" s="35" t="s">
        <v>5468</v>
      </c>
      <c r="D1004" s="35" t="s">
        <v>6723</v>
      </c>
      <c r="E1004" s="35" t="s">
        <v>6909</v>
      </c>
      <c r="F1004" s="35"/>
      <c r="G1004" s="36">
        <v>43851.513888888891</v>
      </c>
      <c r="H1004" s="37">
        <v>43851</v>
      </c>
      <c r="I1004" s="35"/>
      <c r="J1004" s="35" t="s">
        <v>34</v>
      </c>
      <c r="K1004" s="35" t="s">
        <v>6910</v>
      </c>
      <c r="L1004" s="35" t="s">
        <v>5461</v>
      </c>
      <c r="M1004" s="35"/>
      <c r="N1004" s="35" t="s">
        <v>5747</v>
      </c>
      <c r="O1004" s="35"/>
      <c r="P1004" s="35"/>
      <c r="Q1004" s="35"/>
      <c r="R1004" s="35"/>
      <c r="S1004" s="35"/>
      <c r="T1004" s="36">
        <v>43851.517361111109</v>
      </c>
      <c r="U1004" s="35"/>
      <c r="V1004" s="35">
        <v>0</v>
      </c>
      <c r="W1004" s="35"/>
      <c r="X1004" s="35"/>
      <c r="Y1004" s="35">
        <v>0</v>
      </c>
      <c r="Z1004" s="35"/>
      <c r="AA1004" s="35">
        <v>5</v>
      </c>
      <c r="AB1004" s="35" t="s">
        <v>5566</v>
      </c>
      <c r="AC1004" s="59" t="s">
        <v>5472</v>
      </c>
    </row>
    <row r="1005" spans="1:29" ht="15.75" thickBot="1" x14ac:dyDescent="0.3">
      <c r="A1005" s="58" t="s">
        <v>1047</v>
      </c>
      <c r="B1005" s="38" t="s">
        <v>5473</v>
      </c>
      <c r="C1005" s="38" t="s">
        <v>5468</v>
      </c>
      <c r="D1005" s="38" t="s">
        <v>6723</v>
      </c>
      <c r="E1005" s="38" t="s">
        <v>6911</v>
      </c>
      <c r="F1005" s="38"/>
      <c r="G1005" s="39">
        <v>43844.34652777778</v>
      </c>
      <c r="H1005" s="40">
        <v>43844</v>
      </c>
      <c r="I1005" s="38"/>
      <c r="J1005" s="38" t="s">
        <v>34</v>
      </c>
      <c r="K1005" s="38" t="s">
        <v>6912</v>
      </c>
      <c r="L1005" s="38" t="s">
        <v>5461</v>
      </c>
      <c r="M1005" s="38"/>
      <c r="N1005" s="38" t="s">
        <v>5747</v>
      </c>
      <c r="O1005" s="38"/>
      <c r="P1005" s="38"/>
      <c r="Q1005" s="38"/>
      <c r="R1005" s="38"/>
      <c r="S1005" s="38"/>
      <c r="T1005" s="39">
        <v>43844.352083333331</v>
      </c>
      <c r="U1005" s="38"/>
      <c r="V1005" s="38">
        <v>0</v>
      </c>
      <c r="W1005" s="38"/>
      <c r="X1005" s="38">
        <v>8</v>
      </c>
      <c r="Y1005" s="38" t="s">
        <v>5478</v>
      </c>
      <c r="Z1005" s="38" t="s">
        <v>5482</v>
      </c>
      <c r="AA1005" s="38"/>
      <c r="AB1005" s="38">
        <v>0</v>
      </c>
      <c r="AC1005" s="60"/>
    </row>
    <row r="1006" spans="1:29" ht="15.75" thickBot="1" x14ac:dyDescent="0.3">
      <c r="A1006" s="57" t="s">
        <v>2489</v>
      </c>
      <c r="B1006" s="35" t="s">
        <v>5473</v>
      </c>
      <c r="C1006" s="35" t="s">
        <v>5468</v>
      </c>
      <c r="D1006" s="35" t="s">
        <v>6723</v>
      </c>
      <c r="E1006" s="35" t="s">
        <v>6911</v>
      </c>
      <c r="F1006" s="35"/>
      <c r="G1006" s="36">
        <v>43850.364583333336</v>
      </c>
      <c r="H1006" s="37">
        <v>43850</v>
      </c>
      <c r="I1006" s="35"/>
      <c r="J1006" s="35" t="s">
        <v>34</v>
      </c>
      <c r="K1006" s="35" t="s">
        <v>6912</v>
      </c>
      <c r="L1006" s="35" t="s">
        <v>5461</v>
      </c>
      <c r="M1006" s="35"/>
      <c r="N1006" s="35" t="s">
        <v>5747</v>
      </c>
      <c r="O1006" s="35"/>
      <c r="P1006" s="35"/>
      <c r="Q1006" s="35"/>
      <c r="R1006" s="35"/>
      <c r="S1006" s="35"/>
      <c r="T1006" s="36">
        <v>43850.370138888888</v>
      </c>
      <c r="U1006" s="35"/>
      <c r="V1006" s="35">
        <v>0</v>
      </c>
      <c r="W1006" s="35"/>
      <c r="X1006" s="35"/>
      <c r="Y1006" s="35">
        <v>0</v>
      </c>
      <c r="Z1006" s="35"/>
      <c r="AA1006" s="35">
        <v>8</v>
      </c>
      <c r="AB1006" s="35" t="s">
        <v>5478</v>
      </c>
      <c r="AC1006" s="59" t="s">
        <v>5472</v>
      </c>
    </row>
    <row r="1007" spans="1:29" ht="15.75" thickBot="1" x14ac:dyDescent="0.3">
      <c r="A1007" s="58" t="s">
        <v>3551</v>
      </c>
      <c r="B1007" s="38" t="s">
        <v>5473</v>
      </c>
      <c r="C1007" s="38" t="s">
        <v>5468</v>
      </c>
      <c r="D1007" s="38" t="s">
        <v>6723</v>
      </c>
      <c r="E1007" s="38" t="s">
        <v>6911</v>
      </c>
      <c r="F1007" s="38"/>
      <c r="G1007" s="39">
        <v>43857.440972222219</v>
      </c>
      <c r="H1007" s="40">
        <v>43857</v>
      </c>
      <c r="I1007" s="38"/>
      <c r="J1007" s="38" t="s">
        <v>34</v>
      </c>
      <c r="K1007" s="38" t="s">
        <v>6912</v>
      </c>
      <c r="L1007" s="38" t="s">
        <v>5461</v>
      </c>
      <c r="M1007" s="38"/>
      <c r="N1007" s="38" t="s">
        <v>5747</v>
      </c>
      <c r="O1007" s="38"/>
      <c r="P1007" s="38"/>
      <c r="Q1007" s="38"/>
      <c r="R1007" s="38"/>
      <c r="S1007" s="38"/>
      <c r="T1007" s="39">
        <v>43857.444444444445</v>
      </c>
      <c r="U1007" s="38"/>
      <c r="V1007" s="38">
        <v>0</v>
      </c>
      <c r="W1007" s="38"/>
      <c r="X1007" s="38"/>
      <c r="Y1007" s="38">
        <v>0</v>
      </c>
      <c r="Z1007" s="38"/>
      <c r="AA1007" s="38">
        <v>5</v>
      </c>
      <c r="AB1007" s="38" t="s">
        <v>5566</v>
      </c>
      <c r="AC1007" s="60" t="s">
        <v>5485</v>
      </c>
    </row>
    <row r="1008" spans="1:29" ht="15.75" thickBot="1" x14ac:dyDescent="0.3">
      <c r="A1008" s="57" t="s">
        <v>3581</v>
      </c>
      <c r="B1008" s="35" t="s">
        <v>5473</v>
      </c>
      <c r="C1008" s="35" t="s">
        <v>5468</v>
      </c>
      <c r="D1008" s="35" t="s">
        <v>6723</v>
      </c>
      <c r="E1008" s="35" t="s">
        <v>6911</v>
      </c>
      <c r="F1008" s="35"/>
      <c r="G1008" s="36">
        <v>43857.495833333334</v>
      </c>
      <c r="H1008" s="37">
        <v>43858</v>
      </c>
      <c r="I1008" s="35"/>
      <c r="J1008" s="35" t="s">
        <v>34</v>
      </c>
      <c r="K1008" s="35" t="s">
        <v>6912</v>
      </c>
      <c r="L1008" s="35" t="s">
        <v>5461</v>
      </c>
      <c r="M1008" s="35"/>
      <c r="N1008" s="35" t="s">
        <v>5747</v>
      </c>
      <c r="O1008" s="35"/>
      <c r="P1008" s="35"/>
      <c r="Q1008" s="35"/>
      <c r="R1008" s="35"/>
      <c r="S1008" s="35"/>
      <c r="T1008" s="36">
        <v>43857.500694444447</v>
      </c>
      <c r="U1008" s="35"/>
      <c r="V1008" s="35">
        <v>0</v>
      </c>
      <c r="W1008" s="35"/>
      <c r="X1008" s="35"/>
      <c r="Y1008" s="35">
        <v>0</v>
      </c>
      <c r="Z1008" s="35"/>
      <c r="AA1008" s="35">
        <v>7</v>
      </c>
      <c r="AB1008" s="35" t="s">
        <v>5552</v>
      </c>
      <c r="AC1008" s="59" t="s">
        <v>5472</v>
      </c>
    </row>
    <row r="1009" spans="1:29" ht="15.75" thickBot="1" x14ac:dyDescent="0.3">
      <c r="A1009" s="58" t="s">
        <v>2668</v>
      </c>
      <c r="B1009" s="38" t="s">
        <v>5473</v>
      </c>
      <c r="C1009" s="38" t="s">
        <v>5468</v>
      </c>
      <c r="D1009" s="38" t="s">
        <v>6723</v>
      </c>
      <c r="E1009" s="38" t="s">
        <v>6913</v>
      </c>
      <c r="F1009" s="38"/>
      <c r="G1009" s="39">
        <v>43851.369444444441</v>
      </c>
      <c r="H1009" s="40">
        <v>43851</v>
      </c>
      <c r="I1009" s="38"/>
      <c r="J1009" s="38" t="s">
        <v>34</v>
      </c>
      <c r="K1009" s="38" t="s">
        <v>6914</v>
      </c>
      <c r="L1009" s="38" t="s">
        <v>5461</v>
      </c>
      <c r="M1009" s="38"/>
      <c r="N1009" s="38" t="s">
        <v>5747</v>
      </c>
      <c r="O1009" s="38"/>
      <c r="P1009" s="38"/>
      <c r="Q1009" s="38"/>
      <c r="R1009" s="38"/>
      <c r="S1009" s="38"/>
      <c r="T1009" s="39">
        <v>43851.441666666666</v>
      </c>
      <c r="U1009" s="38"/>
      <c r="V1009" s="38">
        <v>0</v>
      </c>
      <c r="W1009" s="38"/>
      <c r="X1009" s="38"/>
      <c r="Y1009" s="38">
        <v>0</v>
      </c>
      <c r="Z1009" s="38"/>
      <c r="AA1009" s="38">
        <v>104</v>
      </c>
      <c r="AB1009" s="38" t="s">
        <v>6774</v>
      </c>
      <c r="AC1009" s="60" t="s">
        <v>5472</v>
      </c>
    </row>
    <row r="1010" spans="1:29" ht="15.75" thickBot="1" x14ac:dyDescent="0.3">
      <c r="A1010" s="57" t="s">
        <v>3189</v>
      </c>
      <c r="B1010" s="35" t="s">
        <v>5473</v>
      </c>
      <c r="C1010" s="35" t="s">
        <v>5468</v>
      </c>
      <c r="D1010" s="35" t="s">
        <v>6723</v>
      </c>
      <c r="E1010" s="35" t="s">
        <v>6913</v>
      </c>
      <c r="F1010" s="35"/>
      <c r="G1010" s="36">
        <v>43853.490972222222</v>
      </c>
      <c r="H1010" s="37">
        <v>43853</v>
      </c>
      <c r="I1010" s="35"/>
      <c r="J1010" s="35" t="s">
        <v>34</v>
      </c>
      <c r="K1010" s="35" t="s">
        <v>6914</v>
      </c>
      <c r="L1010" s="35" t="s">
        <v>5461</v>
      </c>
      <c r="M1010" s="35"/>
      <c r="N1010" s="35" t="s">
        <v>5747</v>
      </c>
      <c r="O1010" s="35"/>
      <c r="P1010" s="35"/>
      <c r="Q1010" s="35"/>
      <c r="R1010" s="35"/>
      <c r="S1010" s="35"/>
      <c r="T1010" s="36">
        <v>43853.522916666669</v>
      </c>
      <c r="U1010" s="35"/>
      <c r="V1010" s="35">
        <v>0</v>
      </c>
      <c r="W1010" s="35"/>
      <c r="X1010" s="35"/>
      <c r="Y1010" s="35">
        <v>0</v>
      </c>
      <c r="Z1010" s="35"/>
      <c r="AA1010" s="35">
        <v>46</v>
      </c>
      <c r="AB1010" s="35" t="s">
        <v>6803</v>
      </c>
      <c r="AC1010" s="59" t="s">
        <v>5472</v>
      </c>
    </row>
    <row r="1011" spans="1:29" ht="15.75" thickBot="1" x14ac:dyDescent="0.3">
      <c r="A1011" s="58" t="s">
        <v>3429</v>
      </c>
      <c r="B1011" s="38" t="s">
        <v>5473</v>
      </c>
      <c r="C1011" s="38" t="s">
        <v>5468</v>
      </c>
      <c r="D1011" s="38" t="s">
        <v>6723</v>
      </c>
      <c r="E1011" s="38" t="s">
        <v>6913</v>
      </c>
      <c r="F1011" s="38"/>
      <c r="G1011" s="39">
        <v>43854.675000000003</v>
      </c>
      <c r="H1011" s="40">
        <v>43854</v>
      </c>
      <c r="I1011" s="38"/>
      <c r="J1011" s="38" t="s">
        <v>34</v>
      </c>
      <c r="K1011" s="38" t="s">
        <v>6914</v>
      </c>
      <c r="L1011" s="38" t="s">
        <v>5461</v>
      </c>
      <c r="M1011" s="38"/>
      <c r="N1011" s="38" t="s">
        <v>5747</v>
      </c>
      <c r="O1011" s="38">
        <v>408648</v>
      </c>
      <c r="P1011" s="39">
        <v>43854.739583333336</v>
      </c>
      <c r="Q1011" s="39">
        <v>43854.770138888889</v>
      </c>
      <c r="R1011" s="38"/>
      <c r="S1011" s="38"/>
      <c r="T1011" s="39">
        <v>43854.770138888889</v>
      </c>
      <c r="U1011" s="38">
        <v>44</v>
      </c>
      <c r="V1011" s="38" t="s">
        <v>5483</v>
      </c>
      <c r="W1011" s="38" t="s">
        <v>5497</v>
      </c>
      <c r="X1011" s="38"/>
      <c r="Y1011" s="38">
        <v>0</v>
      </c>
      <c r="Z1011" s="38"/>
      <c r="AA1011" s="38">
        <v>93</v>
      </c>
      <c r="AB1011" s="38" t="s">
        <v>5688</v>
      </c>
      <c r="AC1011" s="60" t="s">
        <v>5818</v>
      </c>
    </row>
    <row r="1012" spans="1:29" ht="15.75" thickBot="1" x14ac:dyDescent="0.3">
      <c r="A1012" s="57" t="s">
        <v>1443</v>
      </c>
      <c r="B1012" s="35" t="s">
        <v>5456</v>
      </c>
      <c r="C1012" s="35" t="s">
        <v>5457</v>
      </c>
      <c r="D1012" s="35" t="s">
        <v>6915</v>
      </c>
      <c r="E1012" s="35" t="s">
        <v>6916</v>
      </c>
      <c r="F1012" s="35"/>
      <c r="G1012" s="36">
        <v>43844.667361111111</v>
      </c>
      <c r="H1012" s="37">
        <v>43845</v>
      </c>
      <c r="I1012" s="35"/>
      <c r="J1012" s="35" t="s">
        <v>34</v>
      </c>
      <c r="K1012" s="35" t="s">
        <v>6917</v>
      </c>
      <c r="L1012" s="35" t="s">
        <v>5461</v>
      </c>
      <c r="M1012" s="35"/>
      <c r="N1012" s="35" t="s">
        <v>5462</v>
      </c>
      <c r="O1012" s="35">
        <v>490881</v>
      </c>
      <c r="P1012" s="36">
        <v>43844.703472222223</v>
      </c>
      <c r="Q1012" s="36">
        <v>43844.704861111109</v>
      </c>
      <c r="R1012" s="35"/>
      <c r="S1012" s="35"/>
      <c r="T1012" s="36">
        <v>43844.704861111109</v>
      </c>
      <c r="U1012" s="35">
        <v>54</v>
      </c>
      <c r="V1012" s="35" t="s">
        <v>6429</v>
      </c>
      <c r="W1012" s="35" t="s">
        <v>5497</v>
      </c>
      <c r="X1012" s="35"/>
      <c r="Y1012" s="35">
        <v>0</v>
      </c>
      <c r="Z1012" s="35"/>
      <c r="AA1012" s="35"/>
      <c r="AB1012" s="35">
        <v>0</v>
      </c>
      <c r="AC1012" s="59"/>
    </row>
    <row r="1013" spans="1:29" ht="15.75" thickBot="1" x14ac:dyDescent="0.3">
      <c r="A1013" s="58" t="s">
        <v>2063</v>
      </c>
      <c r="B1013" s="38" t="s">
        <v>5456</v>
      </c>
      <c r="C1013" s="38" t="s">
        <v>5457</v>
      </c>
      <c r="D1013" s="38" t="s">
        <v>6915</v>
      </c>
      <c r="E1013" s="38" t="s">
        <v>6916</v>
      </c>
      <c r="F1013" s="38"/>
      <c r="G1013" s="39">
        <v>43846.650694444441</v>
      </c>
      <c r="H1013" s="40">
        <v>43847</v>
      </c>
      <c r="I1013" s="38"/>
      <c r="J1013" s="38" t="s">
        <v>34</v>
      </c>
      <c r="K1013" s="38" t="s">
        <v>6917</v>
      </c>
      <c r="L1013" s="38" t="s">
        <v>5461</v>
      </c>
      <c r="M1013" s="38"/>
      <c r="N1013" s="38" t="s">
        <v>5462</v>
      </c>
      <c r="O1013" s="38"/>
      <c r="P1013" s="38"/>
      <c r="Q1013" s="38"/>
      <c r="R1013" s="38"/>
      <c r="S1013" s="38"/>
      <c r="T1013" s="39">
        <v>43847.318055555559</v>
      </c>
      <c r="U1013" s="38"/>
      <c r="V1013" s="38">
        <v>0</v>
      </c>
      <c r="W1013" s="38"/>
      <c r="X1013" s="38"/>
      <c r="Y1013" s="38">
        <v>0</v>
      </c>
      <c r="Z1013" s="38"/>
      <c r="AA1013" s="38">
        <v>961</v>
      </c>
      <c r="AB1013" s="38" t="s">
        <v>6918</v>
      </c>
      <c r="AC1013" s="60" t="s">
        <v>5464</v>
      </c>
    </row>
    <row r="1014" spans="1:29" ht="15.75" thickBot="1" x14ac:dyDescent="0.3">
      <c r="A1014" s="57" t="s">
        <v>2346</v>
      </c>
      <c r="B1014" s="35" t="s">
        <v>5456</v>
      </c>
      <c r="C1014" s="35" t="s">
        <v>5457</v>
      </c>
      <c r="D1014" s="35" t="s">
        <v>6915</v>
      </c>
      <c r="E1014" s="35" t="s">
        <v>6916</v>
      </c>
      <c r="F1014" s="35"/>
      <c r="G1014" s="36">
        <v>43847.784722222219</v>
      </c>
      <c r="H1014" s="37">
        <v>43847</v>
      </c>
      <c r="I1014" s="35"/>
      <c r="J1014" s="35" t="s">
        <v>34</v>
      </c>
      <c r="K1014" s="35" t="s">
        <v>6917</v>
      </c>
      <c r="L1014" s="35" t="s">
        <v>5461</v>
      </c>
      <c r="M1014" s="35"/>
      <c r="N1014" s="35" t="s">
        <v>5462</v>
      </c>
      <c r="O1014" s="35"/>
      <c r="P1014" s="35"/>
      <c r="Q1014" s="35"/>
      <c r="R1014" s="35"/>
      <c r="S1014" s="35"/>
      <c r="T1014" s="36">
        <v>43847.963194444441</v>
      </c>
      <c r="U1014" s="35"/>
      <c r="V1014" s="35">
        <v>0</v>
      </c>
      <c r="W1014" s="35"/>
      <c r="X1014" s="35">
        <v>257</v>
      </c>
      <c r="Y1014" s="35" t="s">
        <v>6212</v>
      </c>
      <c r="Z1014" s="35" t="s">
        <v>5482</v>
      </c>
      <c r="AA1014" s="35"/>
      <c r="AB1014" s="35">
        <v>0</v>
      </c>
      <c r="AC1014" s="59"/>
    </row>
    <row r="1015" spans="1:29" ht="15.75" thickBot="1" x14ac:dyDescent="0.3">
      <c r="A1015" s="58" t="s">
        <v>2635</v>
      </c>
      <c r="B1015" s="38" t="s">
        <v>5456</v>
      </c>
      <c r="C1015" s="38" t="s">
        <v>5457</v>
      </c>
      <c r="D1015" s="38" t="s">
        <v>6915</v>
      </c>
      <c r="E1015" s="38" t="s">
        <v>6916</v>
      </c>
      <c r="F1015" s="38"/>
      <c r="G1015" s="39">
        <v>43850.263194444444</v>
      </c>
      <c r="H1015" s="40">
        <v>43851</v>
      </c>
      <c r="I1015" s="38"/>
      <c r="J1015" s="38" t="s">
        <v>34</v>
      </c>
      <c r="K1015" s="38" t="s">
        <v>6917</v>
      </c>
      <c r="L1015" s="38" t="s">
        <v>5461</v>
      </c>
      <c r="M1015" s="38"/>
      <c r="N1015" s="38" t="s">
        <v>5462</v>
      </c>
      <c r="O1015" s="38"/>
      <c r="P1015" s="38"/>
      <c r="Q1015" s="38"/>
      <c r="R1015" s="38"/>
      <c r="S1015" s="38"/>
      <c r="T1015" s="39">
        <v>43851.322916666664</v>
      </c>
      <c r="U1015" s="38"/>
      <c r="V1015" s="38">
        <v>0</v>
      </c>
      <c r="W1015" s="38"/>
      <c r="X1015" s="38"/>
      <c r="Y1015" s="38">
        <v>0</v>
      </c>
      <c r="Z1015" s="38"/>
      <c r="AA1015" s="38">
        <v>1526</v>
      </c>
      <c r="AB1015" s="38" t="s">
        <v>6919</v>
      </c>
      <c r="AC1015" s="60" t="s">
        <v>5472</v>
      </c>
    </row>
    <row r="1016" spans="1:29" ht="15.75" thickBot="1" x14ac:dyDescent="0.3">
      <c r="A1016" s="57" t="s">
        <v>2830</v>
      </c>
      <c r="B1016" s="35" t="s">
        <v>5456</v>
      </c>
      <c r="C1016" s="35" t="s">
        <v>5457</v>
      </c>
      <c r="D1016" s="35" t="s">
        <v>6915</v>
      </c>
      <c r="E1016" s="35" t="s">
        <v>6916</v>
      </c>
      <c r="F1016" s="35"/>
      <c r="G1016" s="36">
        <v>43851.770833333336</v>
      </c>
      <c r="H1016" s="37">
        <v>43853</v>
      </c>
      <c r="I1016" s="35"/>
      <c r="J1016" s="35" t="s">
        <v>34</v>
      </c>
      <c r="K1016" s="35" t="s">
        <v>6917</v>
      </c>
      <c r="L1016" s="35" t="s">
        <v>5461</v>
      </c>
      <c r="M1016" s="35"/>
      <c r="N1016" s="35" t="s">
        <v>5462</v>
      </c>
      <c r="O1016" s="35"/>
      <c r="P1016" s="35"/>
      <c r="Q1016" s="35"/>
      <c r="R1016" s="35"/>
      <c r="S1016" s="35"/>
      <c r="T1016" s="36">
        <v>43853.333333333336</v>
      </c>
      <c r="U1016" s="35"/>
      <c r="V1016" s="35">
        <v>0</v>
      </c>
      <c r="W1016" s="35"/>
      <c r="X1016" s="35">
        <v>2250</v>
      </c>
      <c r="Y1016" s="35" t="s">
        <v>6920</v>
      </c>
      <c r="Z1016" s="35" t="s">
        <v>5482</v>
      </c>
      <c r="AA1016" s="35"/>
      <c r="AB1016" s="35">
        <v>0</v>
      </c>
      <c r="AC1016" s="59"/>
    </row>
    <row r="1017" spans="1:29" ht="15.75" thickBot="1" x14ac:dyDescent="0.3">
      <c r="A1017" s="58" t="s">
        <v>3277</v>
      </c>
      <c r="B1017" s="38" t="s">
        <v>5456</v>
      </c>
      <c r="C1017" s="38" t="s">
        <v>5457</v>
      </c>
      <c r="D1017" s="38" t="s">
        <v>6915</v>
      </c>
      <c r="E1017" s="38" t="s">
        <v>6916</v>
      </c>
      <c r="F1017" s="38"/>
      <c r="G1017" s="39">
        <v>43853.76458333333</v>
      </c>
      <c r="H1017" s="40">
        <v>43857</v>
      </c>
      <c r="I1017" s="38"/>
      <c r="J1017" s="38" t="s">
        <v>34</v>
      </c>
      <c r="K1017" s="38" t="s">
        <v>6917</v>
      </c>
      <c r="L1017" s="38" t="s">
        <v>5461</v>
      </c>
      <c r="M1017" s="38"/>
      <c r="N1017" s="38" t="s">
        <v>5462</v>
      </c>
      <c r="O1017" s="38"/>
      <c r="P1017" s="38"/>
      <c r="Q1017" s="38"/>
      <c r="R1017" s="38"/>
      <c r="S1017" s="38"/>
      <c r="T1017" s="39">
        <v>43854.321527777778</v>
      </c>
      <c r="U1017" s="38"/>
      <c r="V1017" s="38">
        <v>0</v>
      </c>
      <c r="W1017" s="38"/>
      <c r="X1017" s="38">
        <v>802</v>
      </c>
      <c r="Y1017" s="38" t="s">
        <v>6921</v>
      </c>
      <c r="Z1017" s="38" t="s">
        <v>5482</v>
      </c>
      <c r="AA1017" s="38"/>
      <c r="AB1017" s="38">
        <v>0</v>
      </c>
      <c r="AC1017" s="60"/>
    </row>
    <row r="1018" spans="1:29" ht="15.75" thickBot="1" x14ac:dyDescent="0.3">
      <c r="A1018" s="57" t="s">
        <v>3658</v>
      </c>
      <c r="B1018" s="35" t="s">
        <v>5456</v>
      </c>
      <c r="C1018" s="35" t="s">
        <v>5457</v>
      </c>
      <c r="D1018" s="35" t="s">
        <v>6915</v>
      </c>
      <c r="E1018" s="35" t="s">
        <v>6916</v>
      </c>
      <c r="F1018" s="35"/>
      <c r="G1018" s="36">
        <v>43857.775000000001</v>
      </c>
      <c r="H1018" s="37">
        <v>43858</v>
      </c>
      <c r="I1018" s="35"/>
      <c r="J1018" s="35" t="s">
        <v>34</v>
      </c>
      <c r="K1018" s="35" t="s">
        <v>6917</v>
      </c>
      <c r="L1018" s="35" t="s">
        <v>5461</v>
      </c>
      <c r="M1018" s="35"/>
      <c r="N1018" s="35" t="s">
        <v>5462</v>
      </c>
      <c r="O1018" s="35"/>
      <c r="P1018" s="35"/>
      <c r="Q1018" s="35"/>
      <c r="R1018" s="35"/>
      <c r="S1018" s="35"/>
      <c r="T1018" s="36">
        <v>43858.336805555555</v>
      </c>
      <c r="U1018" s="35"/>
      <c r="V1018" s="35">
        <v>0</v>
      </c>
      <c r="W1018" s="35"/>
      <c r="X1018" s="35">
        <v>692</v>
      </c>
      <c r="Y1018" s="35" t="s">
        <v>6922</v>
      </c>
      <c r="Z1018" s="35" t="s">
        <v>5482</v>
      </c>
      <c r="AA1018" s="35">
        <v>117</v>
      </c>
      <c r="AB1018" s="35" t="s">
        <v>6923</v>
      </c>
      <c r="AC1018" s="59" t="s">
        <v>5485</v>
      </c>
    </row>
    <row r="1019" spans="1:29" ht="15.75" thickBot="1" x14ac:dyDescent="0.3">
      <c r="A1019" s="58" t="s">
        <v>3848</v>
      </c>
      <c r="B1019" s="38" t="s">
        <v>5456</v>
      </c>
      <c r="C1019" s="38" t="s">
        <v>5457</v>
      </c>
      <c r="D1019" s="38" t="s">
        <v>6915</v>
      </c>
      <c r="E1019" s="38" t="s">
        <v>6916</v>
      </c>
      <c r="F1019" s="38"/>
      <c r="G1019" s="39">
        <v>43858.82708333333</v>
      </c>
      <c r="H1019" s="40">
        <v>43859</v>
      </c>
      <c r="I1019" s="38"/>
      <c r="J1019" s="38" t="s">
        <v>34</v>
      </c>
      <c r="K1019" s="38" t="s">
        <v>6917</v>
      </c>
      <c r="L1019" s="38" t="s">
        <v>5461</v>
      </c>
      <c r="M1019" s="38"/>
      <c r="N1019" s="38" t="s">
        <v>5462</v>
      </c>
      <c r="O1019" s="38"/>
      <c r="P1019" s="38"/>
      <c r="Q1019" s="38"/>
      <c r="R1019" s="38"/>
      <c r="S1019" s="38"/>
      <c r="T1019" s="39">
        <v>43859.334722222222</v>
      </c>
      <c r="U1019" s="38"/>
      <c r="V1019" s="38">
        <v>0</v>
      </c>
      <c r="W1019" s="38"/>
      <c r="X1019" s="38"/>
      <c r="Y1019" s="38">
        <v>0</v>
      </c>
      <c r="Z1019" s="38"/>
      <c r="AA1019" s="38">
        <v>731</v>
      </c>
      <c r="AB1019" s="38" t="s">
        <v>6924</v>
      </c>
      <c r="AC1019" s="60" t="s">
        <v>5485</v>
      </c>
    </row>
    <row r="1020" spans="1:29" ht="15.75" thickBot="1" x14ac:dyDescent="0.3">
      <c r="A1020" s="57" t="s">
        <v>4043</v>
      </c>
      <c r="B1020" s="35" t="s">
        <v>5456</v>
      </c>
      <c r="C1020" s="35" t="s">
        <v>5457</v>
      </c>
      <c r="D1020" s="35" t="s">
        <v>6915</v>
      </c>
      <c r="E1020" s="35" t="s">
        <v>6916</v>
      </c>
      <c r="F1020" s="35"/>
      <c r="G1020" s="36">
        <v>43859.763194444444</v>
      </c>
      <c r="H1020" s="37">
        <v>43860</v>
      </c>
      <c r="I1020" s="35"/>
      <c r="J1020" s="35" t="s">
        <v>34</v>
      </c>
      <c r="K1020" s="35" t="s">
        <v>6917</v>
      </c>
      <c r="L1020" s="35" t="s">
        <v>5461</v>
      </c>
      <c r="M1020" s="35"/>
      <c r="N1020" s="35" t="s">
        <v>5462</v>
      </c>
      <c r="O1020" s="35"/>
      <c r="P1020" s="35"/>
      <c r="Q1020" s="35"/>
      <c r="R1020" s="35"/>
      <c r="S1020" s="35"/>
      <c r="T1020" s="36">
        <v>43860.321527777778</v>
      </c>
      <c r="U1020" s="35"/>
      <c r="V1020" s="35">
        <v>0</v>
      </c>
      <c r="W1020" s="35"/>
      <c r="X1020" s="35">
        <v>804</v>
      </c>
      <c r="Y1020" s="35" t="s">
        <v>6925</v>
      </c>
      <c r="Z1020" s="35" t="s">
        <v>5485</v>
      </c>
      <c r="AA1020" s="35"/>
      <c r="AB1020" s="35">
        <v>0</v>
      </c>
      <c r="AC1020" s="59"/>
    </row>
    <row r="1021" spans="1:29" ht="15.75" thickBot="1" x14ac:dyDescent="0.3">
      <c r="A1021" s="58" t="s">
        <v>6926</v>
      </c>
      <c r="B1021" s="38" t="s">
        <v>5456</v>
      </c>
      <c r="C1021" s="38" t="s">
        <v>5457</v>
      </c>
      <c r="D1021" s="38" t="s">
        <v>6915</v>
      </c>
      <c r="E1021" s="38" t="s">
        <v>6916</v>
      </c>
      <c r="F1021" s="38"/>
      <c r="G1021" s="39">
        <v>43860.803472222222</v>
      </c>
      <c r="H1021" s="40">
        <v>43861</v>
      </c>
      <c r="I1021" s="38"/>
      <c r="J1021" s="38" t="s">
        <v>34</v>
      </c>
      <c r="K1021" s="38" t="s">
        <v>6917</v>
      </c>
      <c r="L1021" s="38" t="s">
        <v>5461</v>
      </c>
      <c r="M1021" s="38"/>
      <c r="N1021" s="38" t="s">
        <v>5462</v>
      </c>
      <c r="O1021" s="38">
        <v>492967</v>
      </c>
      <c r="P1021" s="39">
        <v>43861.379861111112</v>
      </c>
      <c r="Q1021" s="39">
        <v>43861.368750000001</v>
      </c>
      <c r="R1021" s="38"/>
      <c r="S1021" s="38"/>
      <c r="T1021" s="39">
        <v>43861.368750000001</v>
      </c>
      <c r="U1021" s="38">
        <v>814</v>
      </c>
      <c r="V1021" s="38" t="s">
        <v>6927</v>
      </c>
      <c r="W1021" s="38" t="s">
        <v>5497</v>
      </c>
      <c r="X1021" s="38"/>
      <c r="Y1021" s="38">
        <v>0</v>
      </c>
      <c r="Z1021" s="38"/>
      <c r="AA1021" s="38">
        <v>0</v>
      </c>
      <c r="AB1021" s="38">
        <v>0</v>
      </c>
      <c r="AC1021" s="60"/>
    </row>
    <row r="1022" spans="1:29" ht="15.75" thickBot="1" x14ac:dyDescent="0.3">
      <c r="A1022" s="57" t="s">
        <v>6928</v>
      </c>
      <c r="B1022" s="35" t="s">
        <v>5456</v>
      </c>
      <c r="C1022" s="35" t="s">
        <v>5457</v>
      </c>
      <c r="D1022" s="35" t="s">
        <v>6915</v>
      </c>
      <c r="E1022" s="35" t="s">
        <v>6916</v>
      </c>
      <c r="F1022" s="35"/>
      <c r="G1022" s="36">
        <v>43861.825694444444</v>
      </c>
      <c r="H1022" s="37">
        <v>43864</v>
      </c>
      <c r="I1022" s="35"/>
      <c r="J1022" s="35" t="s">
        <v>34</v>
      </c>
      <c r="K1022" s="35" t="s">
        <v>6917</v>
      </c>
      <c r="L1022" s="35" t="s">
        <v>5461</v>
      </c>
      <c r="M1022" s="35"/>
      <c r="N1022" s="35" t="s">
        <v>5462</v>
      </c>
      <c r="O1022" s="35"/>
      <c r="P1022" s="35"/>
      <c r="Q1022" s="35"/>
      <c r="R1022" s="35"/>
      <c r="S1022" s="35"/>
      <c r="T1022" s="36">
        <v>43864.330555555556</v>
      </c>
      <c r="U1022" s="35"/>
      <c r="V1022" s="35">
        <v>0</v>
      </c>
      <c r="W1022" s="35"/>
      <c r="X1022" s="35">
        <v>3607</v>
      </c>
      <c r="Y1022" s="35" t="s">
        <v>6929</v>
      </c>
      <c r="Z1022" s="35" t="s">
        <v>5482</v>
      </c>
      <c r="AA1022" s="35"/>
      <c r="AB1022" s="35">
        <v>0</v>
      </c>
      <c r="AC1022" s="59"/>
    </row>
    <row r="1023" spans="1:29" ht="15.75" thickBot="1" x14ac:dyDescent="0.3">
      <c r="A1023" s="58" t="s">
        <v>2220</v>
      </c>
      <c r="B1023" s="38" t="s">
        <v>5473</v>
      </c>
      <c r="C1023" s="38" t="s">
        <v>5468</v>
      </c>
      <c r="D1023" s="38" t="s">
        <v>6930</v>
      </c>
      <c r="E1023" s="38" t="s">
        <v>6931</v>
      </c>
      <c r="F1023" s="38"/>
      <c r="G1023" s="39">
        <v>43847.461805555555</v>
      </c>
      <c r="H1023" s="40">
        <v>43847</v>
      </c>
      <c r="I1023" s="38"/>
      <c r="J1023" s="38" t="s">
        <v>34</v>
      </c>
      <c r="K1023" s="38" t="s">
        <v>6932</v>
      </c>
      <c r="L1023" s="38" t="s">
        <v>5461</v>
      </c>
      <c r="M1023" s="38"/>
      <c r="N1023" s="38" t="s">
        <v>5765</v>
      </c>
      <c r="O1023" s="38"/>
      <c r="P1023" s="38"/>
      <c r="Q1023" s="38"/>
      <c r="R1023" s="38"/>
      <c r="S1023" s="38"/>
      <c r="T1023" s="39">
        <v>43847.552083333336</v>
      </c>
      <c r="U1023" s="38"/>
      <c r="V1023" s="38">
        <v>0</v>
      </c>
      <c r="W1023" s="38"/>
      <c r="X1023" s="38">
        <v>130</v>
      </c>
      <c r="Y1023" s="38" t="s">
        <v>6288</v>
      </c>
      <c r="Z1023" s="38" t="s">
        <v>5573</v>
      </c>
      <c r="AA1023" s="38"/>
      <c r="AB1023" s="38">
        <v>0</v>
      </c>
      <c r="AC1023" s="60"/>
    </row>
    <row r="1024" spans="1:29" ht="15.75" thickBot="1" x14ac:dyDescent="0.3">
      <c r="A1024" s="57" t="s">
        <v>620</v>
      </c>
      <c r="B1024" s="35" t="s">
        <v>5473</v>
      </c>
      <c r="C1024" s="35" t="s">
        <v>5468</v>
      </c>
      <c r="D1024" s="35" t="s">
        <v>6930</v>
      </c>
      <c r="E1024" s="35" t="s">
        <v>6933</v>
      </c>
      <c r="F1024" s="35"/>
      <c r="G1024" s="36">
        <v>43839.45416666667</v>
      </c>
      <c r="H1024" s="37">
        <v>43839</v>
      </c>
      <c r="I1024" s="35"/>
      <c r="J1024" s="35" t="s">
        <v>34</v>
      </c>
      <c r="K1024" s="35" t="s">
        <v>6934</v>
      </c>
      <c r="L1024" s="35" t="s">
        <v>5461</v>
      </c>
      <c r="M1024" s="35"/>
      <c r="N1024" s="35" t="s">
        <v>5747</v>
      </c>
      <c r="O1024" s="35"/>
      <c r="P1024" s="35"/>
      <c r="Q1024" s="35"/>
      <c r="R1024" s="35"/>
      <c r="S1024" s="35"/>
      <c r="T1024" s="36">
        <v>43839.455555555556</v>
      </c>
      <c r="U1024" s="35"/>
      <c r="V1024" s="35">
        <v>0</v>
      </c>
      <c r="W1024" s="35"/>
      <c r="X1024" s="35"/>
      <c r="Y1024" s="35">
        <v>0</v>
      </c>
      <c r="Z1024" s="35"/>
      <c r="AA1024" s="35">
        <v>2</v>
      </c>
      <c r="AB1024" s="43">
        <v>462962962.96296</v>
      </c>
      <c r="AC1024" s="59" t="s">
        <v>5472</v>
      </c>
    </row>
    <row r="1025" spans="1:29" ht="15.75" thickBot="1" x14ac:dyDescent="0.3">
      <c r="A1025" s="58" t="s">
        <v>668</v>
      </c>
      <c r="B1025" s="38" t="s">
        <v>5473</v>
      </c>
      <c r="C1025" s="38" t="s">
        <v>5468</v>
      </c>
      <c r="D1025" s="38" t="s">
        <v>6930</v>
      </c>
      <c r="E1025" s="38" t="s">
        <v>6933</v>
      </c>
      <c r="F1025" s="38"/>
      <c r="G1025" s="39">
        <v>43839.654861111114</v>
      </c>
      <c r="H1025" s="40">
        <v>43839</v>
      </c>
      <c r="I1025" s="38"/>
      <c r="J1025" s="38" t="s">
        <v>34</v>
      </c>
      <c r="K1025" s="38" t="s">
        <v>6934</v>
      </c>
      <c r="L1025" s="38" t="s">
        <v>5461</v>
      </c>
      <c r="M1025" s="38"/>
      <c r="N1025" s="38" t="s">
        <v>5747</v>
      </c>
      <c r="O1025" s="38"/>
      <c r="P1025" s="38"/>
      <c r="Q1025" s="38"/>
      <c r="R1025" s="38"/>
      <c r="S1025" s="38"/>
      <c r="T1025" s="39">
        <v>43839.673611111109</v>
      </c>
      <c r="U1025" s="38"/>
      <c r="V1025" s="38">
        <v>0</v>
      </c>
      <c r="W1025" s="38"/>
      <c r="X1025" s="38"/>
      <c r="Y1025" s="38">
        <v>0</v>
      </c>
      <c r="Z1025" s="38"/>
      <c r="AA1025" s="38">
        <v>27</v>
      </c>
      <c r="AB1025" s="38" t="s">
        <v>5614</v>
      </c>
      <c r="AC1025" s="60" t="s">
        <v>5472</v>
      </c>
    </row>
    <row r="1026" spans="1:29" ht="15.75" thickBot="1" x14ac:dyDescent="0.3">
      <c r="A1026" s="57" t="s">
        <v>897</v>
      </c>
      <c r="B1026" s="35" t="s">
        <v>5473</v>
      </c>
      <c r="C1026" s="35" t="s">
        <v>5468</v>
      </c>
      <c r="D1026" s="35" t="s">
        <v>6930</v>
      </c>
      <c r="E1026" s="35" t="s">
        <v>6933</v>
      </c>
      <c r="F1026" s="35"/>
      <c r="G1026" s="36">
        <v>43843.632638888892</v>
      </c>
      <c r="H1026" s="37">
        <v>43845</v>
      </c>
      <c r="I1026" s="35"/>
      <c r="J1026" s="35" t="s">
        <v>34</v>
      </c>
      <c r="K1026" s="35" t="s">
        <v>6934</v>
      </c>
      <c r="L1026" s="35" t="s">
        <v>5461</v>
      </c>
      <c r="M1026" s="35"/>
      <c r="N1026" s="35" t="s">
        <v>5747</v>
      </c>
      <c r="O1026" s="35"/>
      <c r="P1026" s="35"/>
      <c r="Q1026" s="35"/>
      <c r="R1026" s="35"/>
      <c r="S1026" s="35"/>
      <c r="T1026" s="36">
        <v>43845.395833333336</v>
      </c>
      <c r="U1026" s="35">
        <v>2539</v>
      </c>
      <c r="V1026" s="35" t="s">
        <v>6935</v>
      </c>
      <c r="W1026" s="35" t="s">
        <v>5681</v>
      </c>
      <c r="X1026" s="35"/>
      <c r="Y1026" s="35">
        <v>0</v>
      </c>
      <c r="Z1026" s="35"/>
      <c r="AA1026" s="35"/>
      <c r="AB1026" s="35">
        <v>0</v>
      </c>
      <c r="AC1026" s="59"/>
    </row>
    <row r="1027" spans="1:29" ht="15.75" thickBot="1" x14ac:dyDescent="0.3">
      <c r="A1027" s="58" t="s">
        <v>1166</v>
      </c>
      <c r="B1027" s="38" t="s">
        <v>5473</v>
      </c>
      <c r="C1027" s="38" t="s">
        <v>5468</v>
      </c>
      <c r="D1027" s="38" t="s">
        <v>6930</v>
      </c>
      <c r="E1027" s="38" t="s">
        <v>6933</v>
      </c>
      <c r="F1027" s="38"/>
      <c r="G1027" s="39">
        <v>43844.461805555555</v>
      </c>
      <c r="H1027" s="40">
        <v>43845</v>
      </c>
      <c r="I1027" s="38"/>
      <c r="J1027" s="38" t="s">
        <v>34</v>
      </c>
      <c r="K1027" s="38" t="s">
        <v>6934</v>
      </c>
      <c r="L1027" s="38" t="s">
        <v>5461</v>
      </c>
      <c r="M1027" s="38"/>
      <c r="N1027" s="38" t="s">
        <v>5747</v>
      </c>
      <c r="O1027" s="38">
        <v>396794</v>
      </c>
      <c r="P1027" s="39">
        <v>43844.524305555555</v>
      </c>
      <c r="Q1027" s="39">
        <v>43844.663888888892</v>
      </c>
      <c r="R1027" s="38"/>
      <c r="S1027" s="38"/>
      <c r="T1027" s="39">
        <v>43844.663888888892</v>
      </c>
      <c r="U1027" s="38">
        <v>291</v>
      </c>
      <c r="V1027" s="38" t="s">
        <v>6262</v>
      </c>
      <c r="W1027" s="38" t="s">
        <v>5681</v>
      </c>
      <c r="X1027" s="38"/>
      <c r="Y1027" s="38">
        <v>0</v>
      </c>
      <c r="Z1027" s="38"/>
      <c r="AA1027" s="38"/>
      <c r="AB1027" s="38">
        <v>0</v>
      </c>
      <c r="AC1027" s="60"/>
    </row>
    <row r="1028" spans="1:29" ht="15.75" thickBot="1" x14ac:dyDescent="0.3">
      <c r="A1028" s="57" t="s">
        <v>2497</v>
      </c>
      <c r="B1028" s="35" t="s">
        <v>5473</v>
      </c>
      <c r="C1028" s="35" t="s">
        <v>5468</v>
      </c>
      <c r="D1028" s="35" t="s">
        <v>6930</v>
      </c>
      <c r="E1028" s="35" t="s">
        <v>6933</v>
      </c>
      <c r="F1028" s="35"/>
      <c r="G1028" s="36">
        <v>43850.419444444444</v>
      </c>
      <c r="H1028" s="37">
        <v>43850</v>
      </c>
      <c r="I1028" s="35"/>
      <c r="J1028" s="35" t="s">
        <v>34</v>
      </c>
      <c r="K1028" s="35" t="s">
        <v>6934</v>
      </c>
      <c r="L1028" s="35" t="s">
        <v>5461</v>
      </c>
      <c r="M1028" s="35"/>
      <c r="N1028" s="35" t="s">
        <v>5747</v>
      </c>
      <c r="O1028" s="35"/>
      <c r="P1028" s="35"/>
      <c r="Q1028" s="35"/>
      <c r="R1028" s="35"/>
      <c r="S1028" s="35"/>
      <c r="T1028" s="36">
        <v>43850.426388888889</v>
      </c>
      <c r="U1028" s="35"/>
      <c r="V1028" s="35">
        <v>0</v>
      </c>
      <c r="W1028" s="35"/>
      <c r="X1028" s="35">
        <v>10</v>
      </c>
      <c r="Y1028" s="35" t="s">
        <v>5572</v>
      </c>
      <c r="Z1028" s="35" t="s">
        <v>5482</v>
      </c>
      <c r="AA1028" s="35"/>
      <c r="AB1028" s="35">
        <v>0</v>
      </c>
      <c r="AC1028" s="59"/>
    </row>
    <row r="1029" spans="1:29" ht="15.75" thickBot="1" x14ac:dyDescent="0.3">
      <c r="A1029" s="58" t="s">
        <v>2577</v>
      </c>
      <c r="B1029" s="38" t="s">
        <v>5473</v>
      </c>
      <c r="C1029" s="38" t="s">
        <v>5468</v>
      </c>
      <c r="D1029" s="38" t="s">
        <v>6930</v>
      </c>
      <c r="E1029" s="38" t="s">
        <v>6936</v>
      </c>
      <c r="F1029" s="38"/>
      <c r="G1029" s="39">
        <v>43850.513194444444</v>
      </c>
      <c r="H1029" s="40">
        <v>43850</v>
      </c>
      <c r="I1029" s="38"/>
      <c r="J1029" s="38" t="s">
        <v>34</v>
      </c>
      <c r="K1029" s="38" t="s">
        <v>6937</v>
      </c>
      <c r="L1029" s="38" t="s">
        <v>5461</v>
      </c>
      <c r="M1029" s="38"/>
      <c r="N1029" s="38" t="s">
        <v>5765</v>
      </c>
      <c r="O1029" s="38"/>
      <c r="P1029" s="38"/>
      <c r="Q1029" s="38"/>
      <c r="R1029" s="38"/>
      <c r="S1029" s="38"/>
      <c r="T1029" s="39">
        <v>43850.559027777781</v>
      </c>
      <c r="U1029" s="38"/>
      <c r="V1029" s="38">
        <v>0</v>
      </c>
      <c r="W1029" s="38"/>
      <c r="X1029" s="38">
        <v>66</v>
      </c>
      <c r="Y1029" s="38" t="s">
        <v>5575</v>
      </c>
      <c r="Z1029" s="38" t="s">
        <v>5482</v>
      </c>
      <c r="AA1029" s="38"/>
      <c r="AB1029" s="38">
        <v>0</v>
      </c>
      <c r="AC1029" s="60"/>
    </row>
    <row r="1030" spans="1:29" ht="15.75" thickBot="1" x14ac:dyDescent="0.3">
      <c r="A1030" s="57" t="s">
        <v>6938</v>
      </c>
      <c r="B1030" s="35" t="s">
        <v>5473</v>
      </c>
      <c r="C1030" s="35" t="s">
        <v>5468</v>
      </c>
      <c r="D1030" s="35" t="s">
        <v>6930</v>
      </c>
      <c r="E1030" s="35" t="s">
        <v>6936</v>
      </c>
      <c r="F1030" s="35"/>
      <c r="G1030" s="36">
        <v>43861.555555555555</v>
      </c>
      <c r="H1030" s="37">
        <v>43864</v>
      </c>
      <c r="I1030" s="35"/>
      <c r="J1030" s="35" t="s">
        <v>34</v>
      </c>
      <c r="K1030" s="35" t="s">
        <v>6937</v>
      </c>
      <c r="L1030" s="35" t="s">
        <v>5461</v>
      </c>
      <c r="M1030" s="35"/>
      <c r="N1030" s="35" t="s">
        <v>5765</v>
      </c>
      <c r="O1030" s="35"/>
      <c r="P1030" s="35"/>
      <c r="Q1030" s="35"/>
      <c r="R1030" s="35"/>
      <c r="S1030" s="35"/>
      <c r="T1030" s="36">
        <v>43864.347222222219</v>
      </c>
      <c r="U1030" s="35"/>
      <c r="V1030" s="35">
        <v>0</v>
      </c>
      <c r="W1030" s="35"/>
      <c r="X1030" s="35"/>
      <c r="Y1030" s="35">
        <v>0</v>
      </c>
      <c r="Z1030" s="35"/>
      <c r="AA1030" s="35">
        <v>4020</v>
      </c>
      <c r="AB1030" s="35" t="s">
        <v>6327</v>
      </c>
      <c r="AC1030" s="59" t="s">
        <v>5472</v>
      </c>
    </row>
    <row r="1031" spans="1:29" ht="15.75" thickBot="1" x14ac:dyDescent="0.3">
      <c r="A1031" s="58" t="s">
        <v>6939</v>
      </c>
      <c r="B1031" s="38" t="s">
        <v>5473</v>
      </c>
      <c r="C1031" s="38" t="s">
        <v>5468</v>
      </c>
      <c r="D1031" s="38" t="s">
        <v>6930</v>
      </c>
      <c r="E1031" s="38" t="s">
        <v>6940</v>
      </c>
      <c r="F1031" s="38"/>
      <c r="G1031" s="39">
        <v>43861.580555555556</v>
      </c>
      <c r="H1031" s="40">
        <v>43862</v>
      </c>
      <c r="I1031" s="38"/>
      <c r="J1031" s="38" t="s">
        <v>34</v>
      </c>
      <c r="K1031" s="38" t="s">
        <v>6941</v>
      </c>
      <c r="L1031" s="38" t="s">
        <v>5461</v>
      </c>
      <c r="M1031" s="38"/>
      <c r="N1031" s="38" t="s">
        <v>5765</v>
      </c>
      <c r="O1031" s="38"/>
      <c r="P1031" s="38"/>
      <c r="Q1031" s="38"/>
      <c r="R1031" s="38"/>
      <c r="S1031" s="38"/>
      <c r="T1031" s="39">
        <v>43861.834027777775</v>
      </c>
      <c r="U1031" s="38"/>
      <c r="V1031" s="38">
        <v>0</v>
      </c>
      <c r="W1031" s="38"/>
      <c r="X1031" s="38"/>
      <c r="Y1031" s="38">
        <v>0</v>
      </c>
      <c r="Z1031" s="38"/>
      <c r="AA1031" s="38">
        <v>365</v>
      </c>
      <c r="AB1031" s="38" t="s">
        <v>6225</v>
      </c>
      <c r="AC1031" s="60" t="s">
        <v>5472</v>
      </c>
    </row>
    <row r="1032" spans="1:29" ht="15.75" thickBot="1" x14ac:dyDescent="0.3">
      <c r="A1032" s="57" t="s">
        <v>622</v>
      </c>
      <c r="B1032" s="35" t="s">
        <v>5473</v>
      </c>
      <c r="C1032" s="35" t="s">
        <v>5468</v>
      </c>
      <c r="D1032" s="35" t="s">
        <v>6930</v>
      </c>
      <c r="E1032" s="35" t="s">
        <v>6942</v>
      </c>
      <c r="F1032" s="35"/>
      <c r="G1032" s="36">
        <v>43839.482638888891</v>
      </c>
      <c r="H1032" s="37">
        <v>43840</v>
      </c>
      <c r="I1032" s="35"/>
      <c r="J1032" s="35" t="s">
        <v>34</v>
      </c>
      <c r="K1032" s="35" t="s">
        <v>6943</v>
      </c>
      <c r="L1032" s="35" t="s">
        <v>5461</v>
      </c>
      <c r="M1032" s="35"/>
      <c r="N1032" s="35" t="s">
        <v>5765</v>
      </c>
      <c r="O1032" s="35"/>
      <c r="P1032" s="35"/>
      <c r="Q1032" s="35"/>
      <c r="R1032" s="35"/>
      <c r="S1032" s="35"/>
      <c r="T1032" s="36">
        <v>43839.627083333333</v>
      </c>
      <c r="U1032" s="35"/>
      <c r="V1032" s="35">
        <v>0</v>
      </c>
      <c r="W1032" s="35"/>
      <c r="X1032" s="35"/>
      <c r="Y1032" s="35">
        <v>0</v>
      </c>
      <c r="Z1032" s="35"/>
      <c r="AA1032" s="35">
        <v>208</v>
      </c>
      <c r="AB1032" s="35" t="s">
        <v>6944</v>
      </c>
      <c r="AC1032" s="59" t="s">
        <v>5472</v>
      </c>
    </row>
    <row r="1033" spans="1:29" ht="15.75" thickBot="1" x14ac:dyDescent="0.3">
      <c r="A1033" s="58" t="s">
        <v>542</v>
      </c>
      <c r="B1033" s="38" t="s">
        <v>5473</v>
      </c>
      <c r="C1033" s="38" t="s">
        <v>5468</v>
      </c>
      <c r="D1033" s="38" t="s">
        <v>6930</v>
      </c>
      <c r="E1033" s="38" t="s">
        <v>6945</v>
      </c>
      <c r="F1033" s="38"/>
      <c r="G1033" s="39">
        <v>43838.620833333334</v>
      </c>
      <c r="H1033" s="40">
        <v>43838</v>
      </c>
      <c r="I1033" s="38"/>
      <c r="J1033" s="38" t="s">
        <v>34</v>
      </c>
      <c r="K1033" s="38" t="s">
        <v>6946</v>
      </c>
      <c r="L1033" s="38" t="s">
        <v>5461</v>
      </c>
      <c r="M1033" s="38"/>
      <c r="N1033" s="38" t="s">
        <v>5765</v>
      </c>
      <c r="O1033" s="38"/>
      <c r="P1033" s="38"/>
      <c r="Q1033" s="38"/>
      <c r="R1033" s="38"/>
      <c r="S1033" s="38"/>
      <c r="T1033" s="39">
        <v>43838.677777777775</v>
      </c>
      <c r="U1033" s="38"/>
      <c r="V1033" s="38">
        <v>0</v>
      </c>
      <c r="W1033" s="38"/>
      <c r="X1033" s="38"/>
      <c r="Y1033" s="38">
        <v>0</v>
      </c>
      <c r="Z1033" s="38"/>
      <c r="AA1033" s="38">
        <v>82</v>
      </c>
      <c r="AB1033" s="38" t="s">
        <v>6947</v>
      </c>
      <c r="AC1033" s="60" t="s">
        <v>5472</v>
      </c>
    </row>
    <row r="1034" spans="1:29" ht="15.75" thickBot="1" x14ac:dyDescent="0.3">
      <c r="A1034" s="57" t="s">
        <v>731</v>
      </c>
      <c r="B1034" s="35" t="s">
        <v>5473</v>
      </c>
      <c r="C1034" s="35" t="s">
        <v>5468</v>
      </c>
      <c r="D1034" s="35" t="s">
        <v>6930</v>
      </c>
      <c r="E1034" s="35" t="s">
        <v>6945</v>
      </c>
      <c r="F1034" s="35"/>
      <c r="G1034" s="36">
        <v>43840.445138888892</v>
      </c>
      <c r="H1034" s="37">
        <v>43843</v>
      </c>
      <c r="I1034" s="35"/>
      <c r="J1034" s="35" t="s">
        <v>34</v>
      </c>
      <c r="K1034" s="35" t="s">
        <v>6946</v>
      </c>
      <c r="L1034" s="35" t="s">
        <v>5461</v>
      </c>
      <c r="M1034" s="35"/>
      <c r="N1034" s="35" t="s">
        <v>5765</v>
      </c>
      <c r="O1034" s="35"/>
      <c r="P1034" s="35"/>
      <c r="Q1034" s="35"/>
      <c r="R1034" s="35"/>
      <c r="S1034" s="35"/>
      <c r="T1034" s="36">
        <v>43843.337500000001</v>
      </c>
      <c r="U1034" s="35"/>
      <c r="V1034" s="35">
        <v>0</v>
      </c>
      <c r="W1034" s="35"/>
      <c r="X1034" s="35"/>
      <c r="Y1034" s="35">
        <v>0</v>
      </c>
      <c r="Z1034" s="35"/>
      <c r="AA1034" s="35">
        <v>4165</v>
      </c>
      <c r="AB1034" s="35" t="s">
        <v>6948</v>
      </c>
      <c r="AC1034" s="59" t="s">
        <v>5472</v>
      </c>
    </row>
    <row r="1035" spans="1:29" ht="15.75" thickBot="1" x14ac:dyDescent="0.3">
      <c r="A1035" s="58" t="s">
        <v>991</v>
      </c>
      <c r="B1035" s="38" t="s">
        <v>5473</v>
      </c>
      <c r="C1035" s="38" t="s">
        <v>5468</v>
      </c>
      <c r="D1035" s="38" t="s">
        <v>6930</v>
      </c>
      <c r="E1035" s="38" t="s">
        <v>6945</v>
      </c>
      <c r="F1035" s="38"/>
      <c r="G1035" s="39">
        <v>43844.34652777778</v>
      </c>
      <c r="H1035" s="40">
        <v>43844</v>
      </c>
      <c r="I1035" s="38"/>
      <c r="J1035" s="38" t="s">
        <v>34</v>
      </c>
      <c r="K1035" s="38" t="s">
        <v>6946</v>
      </c>
      <c r="L1035" s="38" t="s">
        <v>5461</v>
      </c>
      <c r="M1035" s="38"/>
      <c r="N1035" s="38" t="s">
        <v>5765</v>
      </c>
      <c r="O1035" s="38"/>
      <c r="P1035" s="38"/>
      <c r="Q1035" s="38"/>
      <c r="R1035" s="38"/>
      <c r="S1035" s="38"/>
      <c r="T1035" s="39">
        <v>43844.351388888892</v>
      </c>
      <c r="U1035" s="38"/>
      <c r="V1035" s="38">
        <v>0</v>
      </c>
      <c r="W1035" s="38"/>
      <c r="X1035" s="38">
        <v>7</v>
      </c>
      <c r="Y1035" s="38" t="s">
        <v>5552</v>
      </c>
      <c r="Z1035" s="38" t="s">
        <v>5482</v>
      </c>
      <c r="AA1035" s="38"/>
      <c r="AB1035" s="38">
        <v>0</v>
      </c>
      <c r="AC1035" s="60"/>
    </row>
    <row r="1036" spans="1:29" ht="15.75" thickBot="1" x14ac:dyDescent="0.3">
      <c r="A1036" s="57" t="s">
        <v>1779</v>
      </c>
      <c r="B1036" s="35" t="s">
        <v>5473</v>
      </c>
      <c r="C1036" s="35" t="s">
        <v>5468</v>
      </c>
      <c r="D1036" s="35" t="s">
        <v>6930</v>
      </c>
      <c r="E1036" s="35" t="s">
        <v>6945</v>
      </c>
      <c r="F1036" s="35"/>
      <c r="G1036" s="36">
        <v>43845.682638888888</v>
      </c>
      <c r="H1036" s="37">
        <v>43846</v>
      </c>
      <c r="I1036" s="35"/>
      <c r="J1036" s="35" t="s">
        <v>34</v>
      </c>
      <c r="K1036" s="35" t="s">
        <v>6946</v>
      </c>
      <c r="L1036" s="35" t="s">
        <v>5461</v>
      </c>
      <c r="M1036" s="35"/>
      <c r="N1036" s="35" t="s">
        <v>5765</v>
      </c>
      <c r="O1036" s="35"/>
      <c r="P1036" s="35"/>
      <c r="Q1036" s="35"/>
      <c r="R1036" s="35"/>
      <c r="S1036" s="35"/>
      <c r="T1036" s="36">
        <v>43846.34097222222</v>
      </c>
      <c r="U1036" s="35"/>
      <c r="V1036" s="35">
        <v>0</v>
      </c>
      <c r="W1036" s="35"/>
      <c r="X1036" s="35">
        <v>948</v>
      </c>
      <c r="Y1036" s="35" t="s">
        <v>6949</v>
      </c>
      <c r="Z1036" s="35" t="s">
        <v>5482</v>
      </c>
      <c r="AA1036" s="35"/>
      <c r="AB1036" s="35">
        <v>0</v>
      </c>
      <c r="AC1036" s="59"/>
    </row>
    <row r="1037" spans="1:29" ht="15.75" thickBot="1" x14ac:dyDescent="0.3">
      <c r="A1037" s="58" t="s">
        <v>2540</v>
      </c>
      <c r="B1037" s="38" t="s">
        <v>5473</v>
      </c>
      <c r="C1037" s="38" t="s">
        <v>5468</v>
      </c>
      <c r="D1037" s="38" t="s">
        <v>6930</v>
      </c>
      <c r="E1037" s="38" t="s">
        <v>6945</v>
      </c>
      <c r="F1037" s="38"/>
      <c r="G1037" s="39">
        <v>43850.459027777775</v>
      </c>
      <c r="H1037" s="40">
        <v>43850</v>
      </c>
      <c r="I1037" s="38"/>
      <c r="J1037" s="38" t="s">
        <v>34</v>
      </c>
      <c r="K1037" s="38" t="s">
        <v>6946</v>
      </c>
      <c r="L1037" s="38" t="s">
        <v>5461</v>
      </c>
      <c r="M1037" s="38"/>
      <c r="N1037" s="38" t="s">
        <v>5765</v>
      </c>
      <c r="O1037" s="38"/>
      <c r="P1037" s="38"/>
      <c r="Q1037" s="38"/>
      <c r="R1037" s="38"/>
      <c r="S1037" s="38"/>
      <c r="T1037" s="39">
        <v>43850.594444444447</v>
      </c>
      <c r="U1037" s="38"/>
      <c r="V1037" s="38">
        <v>0</v>
      </c>
      <c r="W1037" s="38"/>
      <c r="X1037" s="38">
        <v>195</v>
      </c>
      <c r="Y1037" s="38" t="s">
        <v>6950</v>
      </c>
      <c r="Z1037" s="38" t="s">
        <v>5482</v>
      </c>
      <c r="AA1037" s="38"/>
      <c r="AB1037" s="38">
        <v>0</v>
      </c>
      <c r="AC1037" s="60"/>
    </row>
    <row r="1038" spans="1:29" ht="15.75" thickBot="1" x14ac:dyDescent="0.3">
      <c r="A1038" s="57" t="s">
        <v>6951</v>
      </c>
      <c r="B1038" s="35" t="s">
        <v>5473</v>
      </c>
      <c r="C1038" s="35" t="s">
        <v>5468</v>
      </c>
      <c r="D1038" s="35" t="s">
        <v>6930</v>
      </c>
      <c r="E1038" s="35" t="s">
        <v>6945</v>
      </c>
      <c r="F1038" s="35"/>
      <c r="G1038" s="36">
        <v>43861.555555555555</v>
      </c>
      <c r="H1038" s="37">
        <v>43864</v>
      </c>
      <c r="I1038" s="35"/>
      <c r="J1038" s="35" t="s">
        <v>34</v>
      </c>
      <c r="K1038" s="35" t="s">
        <v>6946</v>
      </c>
      <c r="L1038" s="35" t="s">
        <v>5461</v>
      </c>
      <c r="M1038" s="35"/>
      <c r="N1038" s="35" t="s">
        <v>5765</v>
      </c>
      <c r="O1038" s="35"/>
      <c r="P1038" s="35"/>
      <c r="Q1038" s="35"/>
      <c r="R1038" s="35"/>
      <c r="S1038" s="35"/>
      <c r="T1038" s="36">
        <v>43864.34652777778</v>
      </c>
      <c r="U1038" s="35"/>
      <c r="V1038" s="35">
        <v>0</v>
      </c>
      <c r="W1038" s="35"/>
      <c r="X1038" s="35"/>
      <c r="Y1038" s="35">
        <v>0</v>
      </c>
      <c r="Z1038" s="35"/>
      <c r="AA1038" s="35">
        <v>4019</v>
      </c>
      <c r="AB1038" s="35" t="s">
        <v>6952</v>
      </c>
      <c r="AC1038" s="59" t="s">
        <v>5472</v>
      </c>
    </row>
    <row r="1039" spans="1:29" ht="15.75" thickBot="1" x14ac:dyDescent="0.3">
      <c r="A1039" s="58" t="s">
        <v>277</v>
      </c>
      <c r="B1039" s="38" t="s">
        <v>5473</v>
      </c>
      <c r="C1039" s="38" t="s">
        <v>5468</v>
      </c>
      <c r="D1039" s="38" t="s">
        <v>6930</v>
      </c>
      <c r="E1039" s="38" t="s">
        <v>6953</v>
      </c>
      <c r="F1039" s="38"/>
      <c r="G1039" s="39">
        <v>43833.443055555559</v>
      </c>
      <c r="H1039" s="40">
        <v>43833</v>
      </c>
      <c r="I1039" s="38"/>
      <c r="J1039" s="38" t="s">
        <v>34</v>
      </c>
      <c r="K1039" s="38" t="s">
        <v>6954</v>
      </c>
      <c r="L1039" s="38" t="s">
        <v>5461</v>
      </c>
      <c r="M1039" s="38"/>
      <c r="N1039" s="38" t="s">
        <v>5747</v>
      </c>
      <c r="O1039" s="38"/>
      <c r="P1039" s="38"/>
      <c r="Q1039" s="38"/>
      <c r="R1039" s="38"/>
      <c r="S1039" s="38"/>
      <c r="T1039" s="39">
        <v>43833.541666666664</v>
      </c>
      <c r="U1039" s="38"/>
      <c r="V1039" s="38">
        <v>0</v>
      </c>
      <c r="W1039" s="38"/>
      <c r="X1039" s="38"/>
      <c r="Y1039" s="38">
        <v>0</v>
      </c>
      <c r="Z1039" s="38"/>
      <c r="AA1039" s="38">
        <v>142</v>
      </c>
      <c r="AB1039" s="38" t="s">
        <v>6610</v>
      </c>
      <c r="AC1039" s="60" t="s">
        <v>5472</v>
      </c>
    </row>
    <row r="1040" spans="1:29" ht="15.75" thickBot="1" x14ac:dyDescent="0.3">
      <c r="A1040" s="57" t="s">
        <v>891</v>
      </c>
      <c r="B1040" s="35" t="s">
        <v>5473</v>
      </c>
      <c r="C1040" s="35" t="s">
        <v>5468</v>
      </c>
      <c r="D1040" s="35" t="s">
        <v>6930</v>
      </c>
      <c r="E1040" s="35" t="s">
        <v>6953</v>
      </c>
      <c r="F1040" s="35"/>
      <c r="G1040" s="36">
        <v>43843.625694444447</v>
      </c>
      <c r="H1040" s="37">
        <v>43844</v>
      </c>
      <c r="I1040" s="35"/>
      <c r="J1040" s="35" t="s">
        <v>34</v>
      </c>
      <c r="K1040" s="35" t="s">
        <v>6954</v>
      </c>
      <c r="L1040" s="35" t="s">
        <v>5461</v>
      </c>
      <c r="M1040" s="35"/>
      <c r="N1040" s="35" t="s">
        <v>5747</v>
      </c>
      <c r="O1040" s="35">
        <v>395995</v>
      </c>
      <c r="P1040" s="36">
        <v>43843.660416666666</v>
      </c>
      <c r="Q1040" s="36">
        <v>43843.708333333336</v>
      </c>
      <c r="R1040" s="35"/>
      <c r="S1040" s="35"/>
      <c r="T1040" s="36">
        <v>43843.708333333336</v>
      </c>
      <c r="U1040" s="35">
        <v>119</v>
      </c>
      <c r="V1040" s="35" t="s">
        <v>6955</v>
      </c>
      <c r="W1040" s="35" t="s">
        <v>5681</v>
      </c>
      <c r="X1040" s="35"/>
      <c r="Y1040" s="35">
        <v>0</v>
      </c>
      <c r="Z1040" s="35"/>
      <c r="AA1040" s="35"/>
      <c r="AB1040" s="35">
        <v>0</v>
      </c>
      <c r="AC1040" s="59"/>
    </row>
    <row r="1041" spans="1:29" ht="15.75" thickBot="1" x14ac:dyDescent="0.3">
      <c r="A1041" s="58" t="s">
        <v>1963</v>
      </c>
      <c r="B1041" s="38" t="s">
        <v>5473</v>
      </c>
      <c r="C1041" s="38" t="s">
        <v>5468</v>
      </c>
      <c r="D1041" s="38" t="s">
        <v>6930</v>
      </c>
      <c r="E1041" s="38" t="s">
        <v>6953</v>
      </c>
      <c r="F1041" s="38"/>
      <c r="G1041" s="39">
        <v>43846.413888888892</v>
      </c>
      <c r="H1041" s="40">
        <v>43846</v>
      </c>
      <c r="I1041" s="38"/>
      <c r="J1041" s="38" t="s">
        <v>34</v>
      </c>
      <c r="K1041" s="38" t="s">
        <v>6954</v>
      </c>
      <c r="L1041" s="38" t="s">
        <v>5461</v>
      </c>
      <c r="M1041" s="38"/>
      <c r="N1041" s="38" t="s">
        <v>5747</v>
      </c>
      <c r="O1041" s="38"/>
      <c r="P1041" s="38"/>
      <c r="Q1041" s="38"/>
      <c r="R1041" s="38"/>
      <c r="S1041" s="38"/>
      <c r="T1041" s="39">
        <v>43846.4375</v>
      </c>
      <c r="U1041" s="38"/>
      <c r="V1041" s="38">
        <v>0</v>
      </c>
      <c r="W1041" s="38"/>
      <c r="X1041" s="38">
        <v>34</v>
      </c>
      <c r="Y1041" s="38" t="s">
        <v>5734</v>
      </c>
      <c r="Z1041" s="38" t="s">
        <v>5573</v>
      </c>
      <c r="AA1041" s="38"/>
      <c r="AB1041" s="38">
        <v>0</v>
      </c>
      <c r="AC1041" s="60"/>
    </row>
    <row r="1042" spans="1:29" ht="15.75" thickBot="1" x14ac:dyDescent="0.3">
      <c r="A1042" s="57" t="s">
        <v>53</v>
      </c>
      <c r="B1042" s="35" t="s">
        <v>5456</v>
      </c>
      <c r="C1042" s="35" t="s">
        <v>5767</v>
      </c>
      <c r="D1042" s="35" t="s">
        <v>6930</v>
      </c>
      <c r="E1042" s="35" t="s">
        <v>6956</v>
      </c>
      <c r="F1042" s="35"/>
      <c r="G1042" s="36">
        <v>43819.565972222219</v>
      </c>
      <c r="H1042" s="37">
        <v>43858</v>
      </c>
      <c r="I1042" s="35"/>
      <c r="J1042" s="35" t="s">
        <v>34</v>
      </c>
      <c r="K1042" s="35" t="s">
        <v>6957</v>
      </c>
      <c r="L1042" s="35" t="s">
        <v>5461</v>
      </c>
      <c r="M1042" s="35"/>
      <c r="N1042" s="35" t="s">
        <v>5765</v>
      </c>
      <c r="O1042" s="35"/>
      <c r="P1042" s="35"/>
      <c r="Q1042" s="35"/>
      <c r="R1042" s="35"/>
      <c r="S1042" s="35"/>
      <c r="T1042" s="36">
        <v>43858.44027777778</v>
      </c>
      <c r="U1042" s="35"/>
      <c r="V1042" s="35">
        <v>0</v>
      </c>
      <c r="W1042" s="35"/>
      <c r="X1042" s="35">
        <v>50487</v>
      </c>
      <c r="Y1042" s="42">
        <v>11686805555556</v>
      </c>
      <c r="Z1042" s="35" t="s">
        <v>6958</v>
      </c>
      <c r="AA1042" s="35">
        <v>5492</v>
      </c>
      <c r="AB1042" s="35" t="s">
        <v>6959</v>
      </c>
      <c r="AC1042" s="59" t="s">
        <v>5472</v>
      </c>
    </row>
    <row r="1043" spans="1:29" ht="15.75" thickBot="1" x14ac:dyDescent="0.3">
      <c r="A1043" s="58" t="s">
        <v>6960</v>
      </c>
      <c r="B1043" s="38" t="s">
        <v>5473</v>
      </c>
      <c r="C1043" s="38" t="s">
        <v>5468</v>
      </c>
      <c r="D1043" s="38" t="s">
        <v>6930</v>
      </c>
      <c r="E1043" s="38" t="s">
        <v>6961</v>
      </c>
      <c r="F1043" s="38"/>
      <c r="G1043" s="39">
        <v>43861.595833333333</v>
      </c>
      <c r="H1043" s="40">
        <v>43861</v>
      </c>
      <c r="I1043" s="38"/>
      <c r="J1043" s="38" t="s">
        <v>34</v>
      </c>
      <c r="K1043" s="38" t="s">
        <v>6962</v>
      </c>
      <c r="L1043" s="38" t="s">
        <v>5461</v>
      </c>
      <c r="M1043" s="38"/>
      <c r="N1043" s="38" t="s">
        <v>5765</v>
      </c>
      <c r="O1043" s="38"/>
      <c r="P1043" s="38"/>
      <c r="Q1043" s="38"/>
      <c r="R1043" s="38"/>
      <c r="S1043" s="38"/>
      <c r="T1043" s="39">
        <v>43861.805555555555</v>
      </c>
      <c r="U1043" s="38"/>
      <c r="V1043" s="38">
        <v>0</v>
      </c>
      <c r="W1043" s="38"/>
      <c r="X1043" s="38"/>
      <c r="Y1043" s="38">
        <v>0</v>
      </c>
      <c r="Z1043" s="38"/>
      <c r="AA1043" s="38">
        <v>302</v>
      </c>
      <c r="AB1043" s="38" t="s">
        <v>5760</v>
      </c>
      <c r="AC1043" s="60" t="s">
        <v>5472</v>
      </c>
    </row>
    <row r="1044" spans="1:29" ht="15.75" thickBot="1" x14ac:dyDescent="0.3">
      <c r="A1044" s="57" t="s">
        <v>1160</v>
      </c>
      <c r="B1044" s="35" t="s">
        <v>5473</v>
      </c>
      <c r="C1044" s="35" t="s">
        <v>5468</v>
      </c>
      <c r="D1044" s="35" t="s">
        <v>6930</v>
      </c>
      <c r="E1044" s="35" t="s">
        <v>6963</v>
      </c>
      <c r="F1044" s="35"/>
      <c r="G1044" s="36">
        <v>43844.461805555555</v>
      </c>
      <c r="H1044" s="37">
        <v>43846</v>
      </c>
      <c r="I1044" s="35"/>
      <c r="J1044" s="35" t="s">
        <v>34</v>
      </c>
      <c r="K1044" s="35" t="s">
        <v>6964</v>
      </c>
      <c r="L1044" s="35" t="s">
        <v>5461</v>
      </c>
      <c r="M1044" s="35"/>
      <c r="N1044" s="35" t="s">
        <v>5747</v>
      </c>
      <c r="O1044" s="35"/>
      <c r="P1044" s="35"/>
      <c r="Q1044" s="35"/>
      <c r="R1044" s="35"/>
      <c r="S1044" s="35"/>
      <c r="T1044" s="36">
        <v>43844.663194444445</v>
      </c>
      <c r="U1044" s="35"/>
      <c r="V1044" s="35">
        <v>0</v>
      </c>
      <c r="W1044" s="35"/>
      <c r="X1044" s="35">
        <v>290</v>
      </c>
      <c r="Y1044" s="35" t="s">
        <v>6965</v>
      </c>
      <c r="Z1044" s="35" t="s">
        <v>5482</v>
      </c>
      <c r="AA1044" s="35"/>
      <c r="AB1044" s="35">
        <v>0</v>
      </c>
      <c r="AC1044" s="59"/>
    </row>
    <row r="1045" spans="1:29" ht="15.75" thickBot="1" x14ac:dyDescent="0.3">
      <c r="A1045" s="58" t="s">
        <v>3015</v>
      </c>
      <c r="B1045" s="38" t="s">
        <v>5473</v>
      </c>
      <c r="C1045" s="38" t="s">
        <v>5468</v>
      </c>
      <c r="D1045" s="38" t="s">
        <v>6930</v>
      </c>
      <c r="E1045" s="38" t="s">
        <v>6963</v>
      </c>
      <c r="F1045" s="38"/>
      <c r="G1045" s="39">
        <v>43852.525000000001</v>
      </c>
      <c r="H1045" s="40">
        <v>43852</v>
      </c>
      <c r="I1045" s="38"/>
      <c r="J1045" s="38" t="s">
        <v>34</v>
      </c>
      <c r="K1045" s="38" t="s">
        <v>6964</v>
      </c>
      <c r="L1045" s="38" t="s">
        <v>5461</v>
      </c>
      <c r="M1045" s="38"/>
      <c r="N1045" s="38" t="s">
        <v>5747</v>
      </c>
      <c r="O1045" s="38"/>
      <c r="P1045" s="38"/>
      <c r="Q1045" s="38"/>
      <c r="R1045" s="38"/>
      <c r="S1045" s="38"/>
      <c r="T1045" s="39">
        <v>43852.527777777781</v>
      </c>
      <c r="U1045" s="38"/>
      <c r="V1045" s="38">
        <v>0</v>
      </c>
      <c r="W1045" s="38"/>
      <c r="X1045" s="38"/>
      <c r="Y1045" s="38">
        <v>0</v>
      </c>
      <c r="Z1045" s="38"/>
      <c r="AA1045" s="38">
        <v>4</v>
      </c>
      <c r="AB1045" s="41">
        <v>925925925.92593002</v>
      </c>
      <c r="AC1045" s="60" t="s">
        <v>5472</v>
      </c>
    </row>
    <row r="1046" spans="1:29" ht="15.75" thickBot="1" x14ac:dyDescent="0.3">
      <c r="A1046" s="57" t="s">
        <v>757</v>
      </c>
      <c r="B1046" s="35" t="s">
        <v>5473</v>
      </c>
      <c r="C1046" s="35" t="s">
        <v>5468</v>
      </c>
      <c r="D1046" s="35" t="s">
        <v>6930</v>
      </c>
      <c r="E1046" s="35" t="s">
        <v>6966</v>
      </c>
      <c r="F1046" s="35"/>
      <c r="G1046" s="36">
        <v>43840.467361111114</v>
      </c>
      <c r="H1046" s="37">
        <v>43843</v>
      </c>
      <c r="I1046" s="35"/>
      <c r="J1046" s="35" t="s">
        <v>34</v>
      </c>
      <c r="K1046" s="35" t="s">
        <v>6967</v>
      </c>
      <c r="L1046" s="35" t="s">
        <v>5461</v>
      </c>
      <c r="M1046" s="35"/>
      <c r="N1046" s="35" t="s">
        <v>5789</v>
      </c>
      <c r="O1046" s="35"/>
      <c r="P1046" s="35"/>
      <c r="Q1046" s="35"/>
      <c r="R1046" s="35"/>
      <c r="S1046" s="35"/>
      <c r="T1046" s="36">
        <v>43840.568055555559</v>
      </c>
      <c r="U1046" s="35"/>
      <c r="V1046" s="35">
        <v>0</v>
      </c>
      <c r="W1046" s="35"/>
      <c r="X1046" s="35"/>
      <c r="Y1046" s="35">
        <v>0</v>
      </c>
      <c r="Z1046" s="35"/>
      <c r="AA1046" s="35">
        <v>145</v>
      </c>
      <c r="AB1046" s="35" t="s">
        <v>6968</v>
      </c>
      <c r="AC1046" s="59" t="s">
        <v>5472</v>
      </c>
    </row>
    <row r="1047" spans="1:29" ht="15.75" thickBot="1" x14ac:dyDescent="0.3">
      <c r="A1047" s="58" t="s">
        <v>6969</v>
      </c>
      <c r="B1047" s="38" t="s">
        <v>5473</v>
      </c>
      <c r="C1047" s="38" t="s">
        <v>5468</v>
      </c>
      <c r="D1047" s="38" t="s">
        <v>6930</v>
      </c>
      <c r="E1047" s="38" t="s">
        <v>6966</v>
      </c>
      <c r="F1047" s="38"/>
      <c r="G1047" s="39">
        <v>43861.556250000001</v>
      </c>
      <c r="H1047" s="40">
        <v>43861</v>
      </c>
      <c r="I1047" s="38"/>
      <c r="J1047" s="38" t="s">
        <v>34</v>
      </c>
      <c r="K1047" s="38" t="s">
        <v>6967</v>
      </c>
      <c r="L1047" s="38" t="s">
        <v>5461</v>
      </c>
      <c r="M1047" s="38"/>
      <c r="N1047" s="38" t="s">
        <v>5789</v>
      </c>
      <c r="O1047" s="38"/>
      <c r="P1047" s="38"/>
      <c r="Q1047" s="38"/>
      <c r="R1047" s="38"/>
      <c r="S1047" s="38"/>
      <c r="T1047" s="39">
        <v>43861.901388888888</v>
      </c>
      <c r="U1047" s="38"/>
      <c r="V1047" s="38">
        <v>0</v>
      </c>
      <c r="W1047" s="38"/>
      <c r="X1047" s="38"/>
      <c r="Y1047" s="38">
        <v>0</v>
      </c>
      <c r="Z1047" s="38"/>
      <c r="AA1047" s="38">
        <v>497</v>
      </c>
      <c r="AB1047" s="38" t="s">
        <v>6970</v>
      </c>
      <c r="AC1047" s="60" t="s">
        <v>5472</v>
      </c>
    </row>
    <row r="1048" spans="1:29" ht="15.75" thickBot="1" x14ac:dyDescent="0.3">
      <c r="A1048" s="57" t="s">
        <v>6971</v>
      </c>
      <c r="B1048" s="35" t="s">
        <v>5473</v>
      </c>
      <c r="C1048" s="35" t="s">
        <v>5468</v>
      </c>
      <c r="D1048" s="35" t="s">
        <v>6930</v>
      </c>
      <c r="E1048" s="35" t="s">
        <v>6058</v>
      </c>
      <c r="F1048" s="35"/>
      <c r="G1048" s="36">
        <v>43861.659722222219</v>
      </c>
      <c r="H1048" s="37">
        <v>43862</v>
      </c>
      <c r="I1048" s="35"/>
      <c r="J1048" s="35" t="s">
        <v>34</v>
      </c>
      <c r="K1048" s="35" t="s">
        <v>6972</v>
      </c>
      <c r="L1048" s="35" t="s">
        <v>5461</v>
      </c>
      <c r="M1048" s="35"/>
      <c r="N1048" s="35" t="s">
        <v>5765</v>
      </c>
      <c r="O1048" s="35"/>
      <c r="P1048" s="35"/>
      <c r="Q1048" s="35"/>
      <c r="R1048" s="35"/>
      <c r="S1048" s="35"/>
      <c r="T1048" s="36">
        <v>43861.834027777775</v>
      </c>
      <c r="U1048" s="35"/>
      <c r="V1048" s="35">
        <v>0</v>
      </c>
      <c r="W1048" s="35"/>
      <c r="X1048" s="35">
        <v>251</v>
      </c>
      <c r="Y1048" s="35" t="s">
        <v>6973</v>
      </c>
      <c r="Z1048" s="35" t="s">
        <v>5482</v>
      </c>
      <c r="AA1048" s="35"/>
      <c r="AB1048" s="35">
        <v>0</v>
      </c>
      <c r="AC1048" s="59"/>
    </row>
    <row r="1049" spans="1:29" ht="15.75" thickBot="1" x14ac:dyDescent="0.3">
      <c r="A1049" s="58" t="s">
        <v>534</v>
      </c>
      <c r="B1049" s="38" t="s">
        <v>5473</v>
      </c>
      <c r="C1049" s="38" t="s">
        <v>5468</v>
      </c>
      <c r="D1049" s="38" t="s">
        <v>6974</v>
      </c>
      <c r="E1049" s="38" t="s">
        <v>5899</v>
      </c>
      <c r="F1049" s="38"/>
      <c r="G1049" s="39">
        <v>43838.652083333334</v>
      </c>
      <c r="H1049" s="40">
        <v>43839</v>
      </c>
      <c r="I1049" s="38"/>
      <c r="J1049" s="38" t="s">
        <v>34</v>
      </c>
      <c r="K1049" s="38" t="s">
        <v>6975</v>
      </c>
      <c r="L1049" s="38" t="s">
        <v>5461</v>
      </c>
      <c r="M1049" s="38"/>
      <c r="N1049" s="38" t="s">
        <v>5747</v>
      </c>
      <c r="O1049" s="38"/>
      <c r="P1049" s="38"/>
      <c r="Q1049" s="38"/>
      <c r="R1049" s="38"/>
      <c r="S1049" s="38"/>
      <c r="T1049" s="39">
        <v>43839.45</v>
      </c>
      <c r="U1049" s="38"/>
      <c r="V1049" s="38">
        <v>0</v>
      </c>
      <c r="W1049" s="38"/>
      <c r="X1049" s="38">
        <v>1149</v>
      </c>
      <c r="Y1049" s="38" t="s">
        <v>6976</v>
      </c>
      <c r="Z1049" s="38" t="s">
        <v>5482</v>
      </c>
      <c r="AA1049" s="38"/>
      <c r="AB1049" s="38">
        <v>0</v>
      </c>
      <c r="AC1049" s="60"/>
    </row>
    <row r="1050" spans="1:29" ht="15.75" thickBot="1" x14ac:dyDescent="0.3">
      <c r="A1050" s="57" t="s">
        <v>1532</v>
      </c>
      <c r="B1050" s="35" t="s">
        <v>5473</v>
      </c>
      <c r="C1050" s="35" t="s">
        <v>5468</v>
      </c>
      <c r="D1050" s="35" t="s">
        <v>6974</v>
      </c>
      <c r="E1050" s="35" t="s">
        <v>5899</v>
      </c>
      <c r="F1050" s="35"/>
      <c r="G1050" s="36">
        <v>43844.727777777778</v>
      </c>
      <c r="H1050" s="37">
        <v>43845</v>
      </c>
      <c r="I1050" s="35"/>
      <c r="J1050" s="35" t="s">
        <v>34</v>
      </c>
      <c r="K1050" s="35" t="s">
        <v>6975</v>
      </c>
      <c r="L1050" s="35" t="s">
        <v>5461</v>
      </c>
      <c r="M1050" s="35"/>
      <c r="N1050" s="35" t="s">
        <v>5747</v>
      </c>
      <c r="O1050" s="35"/>
      <c r="P1050" s="35"/>
      <c r="Q1050" s="35"/>
      <c r="R1050" s="35"/>
      <c r="S1050" s="35"/>
      <c r="T1050" s="36">
        <v>43845.334027777775</v>
      </c>
      <c r="U1050" s="35"/>
      <c r="V1050" s="35">
        <v>0</v>
      </c>
      <c r="W1050" s="35"/>
      <c r="X1050" s="35">
        <v>873</v>
      </c>
      <c r="Y1050" s="35" t="s">
        <v>6800</v>
      </c>
      <c r="Z1050" s="35" t="s">
        <v>5482</v>
      </c>
      <c r="AA1050" s="35"/>
      <c r="AB1050" s="35">
        <v>0</v>
      </c>
      <c r="AC1050" s="59"/>
    </row>
    <row r="1051" spans="1:29" ht="15.75" thickBot="1" x14ac:dyDescent="0.3">
      <c r="A1051" s="58" t="s">
        <v>1863</v>
      </c>
      <c r="B1051" s="38" t="s">
        <v>5473</v>
      </c>
      <c r="C1051" s="38" t="s">
        <v>5468</v>
      </c>
      <c r="D1051" s="38" t="s">
        <v>6974</v>
      </c>
      <c r="E1051" s="38" t="s">
        <v>5899</v>
      </c>
      <c r="F1051" s="38"/>
      <c r="G1051" s="39">
        <v>43845.763888888891</v>
      </c>
      <c r="H1051" s="40">
        <v>43846</v>
      </c>
      <c r="I1051" s="38"/>
      <c r="J1051" s="38" t="s">
        <v>34</v>
      </c>
      <c r="K1051" s="38" t="s">
        <v>6975</v>
      </c>
      <c r="L1051" s="38" t="s">
        <v>5461</v>
      </c>
      <c r="M1051" s="38"/>
      <c r="N1051" s="38" t="s">
        <v>5747</v>
      </c>
      <c r="O1051" s="38"/>
      <c r="P1051" s="38"/>
      <c r="Q1051" s="38"/>
      <c r="R1051" s="38"/>
      <c r="S1051" s="38"/>
      <c r="T1051" s="39">
        <v>43846.333333333336</v>
      </c>
      <c r="U1051" s="38"/>
      <c r="V1051" s="38">
        <v>0</v>
      </c>
      <c r="W1051" s="38"/>
      <c r="X1051" s="38">
        <v>820</v>
      </c>
      <c r="Y1051" s="38" t="s">
        <v>6977</v>
      </c>
      <c r="Z1051" s="38" t="s">
        <v>5482</v>
      </c>
      <c r="AA1051" s="38"/>
      <c r="AB1051" s="38">
        <v>0</v>
      </c>
      <c r="AC1051" s="60"/>
    </row>
    <row r="1052" spans="1:29" ht="15.75" thickBot="1" x14ac:dyDescent="0.3">
      <c r="A1052" s="57" t="s">
        <v>2122</v>
      </c>
      <c r="B1052" s="35" t="s">
        <v>5473</v>
      </c>
      <c r="C1052" s="35" t="s">
        <v>5468</v>
      </c>
      <c r="D1052" s="35" t="s">
        <v>6974</v>
      </c>
      <c r="E1052" s="35" t="s">
        <v>5899</v>
      </c>
      <c r="F1052" s="35"/>
      <c r="G1052" s="36">
        <v>43847.338194444441</v>
      </c>
      <c r="H1052" s="37">
        <v>43847</v>
      </c>
      <c r="I1052" s="35"/>
      <c r="J1052" s="35" t="s">
        <v>34</v>
      </c>
      <c r="K1052" s="35" t="s">
        <v>6975</v>
      </c>
      <c r="L1052" s="35" t="s">
        <v>5461</v>
      </c>
      <c r="M1052" s="35"/>
      <c r="N1052" s="35" t="s">
        <v>5747</v>
      </c>
      <c r="O1052" s="35"/>
      <c r="P1052" s="35"/>
      <c r="Q1052" s="35"/>
      <c r="R1052" s="35"/>
      <c r="S1052" s="35"/>
      <c r="T1052" s="36">
        <v>43847.35833333333</v>
      </c>
      <c r="U1052" s="35"/>
      <c r="V1052" s="35">
        <v>0</v>
      </c>
      <c r="W1052" s="35"/>
      <c r="X1052" s="35">
        <v>29</v>
      </c>
      <c r="Y1052" s="35" t="s">
        <v>5507</v>
      </c>
      <c r="Z1052" s="35" t="s">
        <v>5482</v>
      </c>
      <c r="AA1052" s="35"/>
      <c r="AB1052" s="35">
        <v>0</v>
      </c>
      <c r="AC1052" s="59"/>
    </row>
    <row r="1053" spans="1:29" ht="15.75" thickBot="1" x14ac:dyDescent="0.3">
      <c r="A1053" s="58" t="s">
        <v>2650</v>
      </c>
      <c r="B1053" s="38" t="s">
        <v>5473</v>
      </c>
      <c r="C1053" s="38" t="s">
        <v>5468</v>
      </c>
      <c r="D1053" s="38" t="s">
        <v>6974</v>
      </c>
      <c r="E1053" s="38" t="s">
        <v>5899</v>
      </c>
      <c r="F1053" s="38"/>
      <c r="G1053" s="39">
        <v>43851.369444444441</v>
      </c>
      <c r="H1053" s="40">
        <v>43851</v>
      </c>
      <c r="I1053" s="38"/>
      <c r="J1053" s="38" t="s">
        <v>34</v>
      </c>
      <c r="K1053" s="38" t="s">
        <v>6975</v>
      </c>
      <c r="L1053" s="38" t="s">
        <v>5461</v>
      </c>
      <c r="M1053" s="38"/>
      <c r="N1053" s="38" t="s">
        <v>5747</v>
      </c>
      <c r="O1053" s="38"/>
      <c r="P1053" s="38"/>
      <c r="Q1053" s="38"/>
      <c r="R1053" s="38"/>
      <c r="S1053" s="38"/>
      <c r="T1053" s="39">
        <v>43851.401388888888</v>
      </c>
      <c r="U1053" s="38"/>
      <c r="V1053" s="38">
        <v>0</v>
      </c>
      <c r="W1053" s="38"/>
      <c r="X1053" s="38"/>
      <c r="Y1053" s="38">
        <v>0</v>
      </c>
      <c r="Z1053" s="38"/>
      <c r="AA1053" s="38">
        <v>46</v>
      </c>
      <c r="AB1053" s="38" t="s">
        <v>6803</v>
      </c>
      <c r="AC1053" s="60" t="s">
        <v>5485</v>
      </c>
    </row>
    <row r="1054" spans="1:29" ht="15.75" thickBot="1" x14ac:dyDescent="0.3">
      <c r="A1054" s="57" t="s">
        <v>3707</v>
      </c>
      <c r="B1054" s="35" t="s">
        <v>5473</v>
      </c>
      <c r="C1054" s="35" t="s">
        <v>5468</v>
      </c>
      <c r="D1054" s="35" t="s">
        <v>6974</v>
      </c>
      <c r="E1054" s="35" t="s">
        <v>5899</v>
      </c>
      <c r="F1054" s="35"/>
      <c r="G1054" s="36">
        <v>43858.369444444441</v>
      </c>
      <c r="H1054" s="37">
        <v>43859</v>
      </c>
      <c r="I1054" s="35"/>
      <c r="J1054" s="35" t="s">
        <v>34</v>
      </c>
      <c r="K1054" s="35" t="s">
        <v>6975</v>
      </c>
      <c r="L1054" s="35" t="s">
        <v>5461</v>
      </c>
      <c r="M1054" s="35"/>
      <c r="N1054" s="35" t="s">
        <v>5747</v>
      </c>
      <c r="O1054" s="35"/>
      <c r="P1054" s="35"/>
      <c r="Q1054" s="35"/>
      <c r="R1054" s="35"/>
      <c r="S1054" s="35"/>
      <c r="T1054" s="36">
        <v>43859.361805555556</v>
      </c>
      <c r="U1054" s="35"/>
      <c r="V1054" s="35">
        <v>0</v>
      </c>
      <c r="W1054" s="35"/>
      <c r="X1054" s="35">
        <v>1325</v>
      </c>
      <c r="Y1054" s="35" t="s">
        <v>6978</v>
      </c>
      <c r="Z1054" s="35" t="s">
        <v>5482</v>
      </c>
      <c r="AA1054" s="35">
        <v>104</v>
      </c>
      <c r="AB1054" s="35" t="s">
        <v>6774</v>
      </c>
      <c r="AC1054" s="59" t="s">
        <v>5485</v>
      </c>
    </row>
    <row r="1055" spans="1:29" ht="15.75" thickBot="1" x14ac:dyDescent="0.3">
      <c r="A1055" s="58" t="s">
        <v>4083</v>
      </c>
      <c r="B1055" s="38" t="s">
        <v>5473</v>
      </c>
      <c r="C1055" s="38" t="s">
        <v>5468</v>
      </c>
      <c r="D1055" s="38" t="s">
        <v>6974</v>
      </c>
      <c r="E1055" s="38" t="s">
        <v>5899</v>
      </c>
      <c r="F1055" s="38"/>
      <c r="G1055" s="39">
        <v>43860.373611111114</v>
      </c>
      <c r="H1055" s="40">
        <v>43860</v>
      </c>
      <c r="I1055" s="38"/>
      <c r="J1055" s="38" t="s">
        <v>34</v>
      </c>
      <c r="K1055" s="38" t="s">
        <v>6975</v>
      </c>
      <c r="L1055" s="38" t="s">
        <v>5461</v>
      </c>
      <c r="M1055" s="38"/>
      <c r="N1055" s="38" t="s">
        <v>5747</v>
      </c>
      <c r="O1055" s="38"/>
      <c r="P1055" s="38"/>
      <c r="Q1055" s="38"/>
      <c r="R1055" s="38"/>
      <c r="S1055" s="38"/>
      <c r="T1055" s="39">
        <v>43860.467361111114</v>
      </c>
      <c r="U1055" s="38"/>
      <c r="V1055" s="38">
        <v>0</v>
      </c>
      <c r="W1055" s="38"/>
      <c r="X1055" s="38"/>
      <c r="Y1055" s="38">
        <v>0</v>
      </c>
      <c r="Z1055" s="38"/>
      <c r="AA1055" s="38">
        <v>135</v>
      </c>
      <c r="AB1055" s="38" t="s">
        <v>6979</v>
      </c>
      <c r="AC1055" s="60" t="s">
        <v>5472</v>
      </c>
    </row>
    <row r="1056" spans="1:29" ht="15.75" thickBot="1" x14ac:dyDescent="0.3">
      <c r="A1056" s="57" t="s">
        <v>1545</v>
      </c>
      <c r="B1056" s="35" t="s">
        <v>5456</v>
      </c>
      <c r="C1056" s="35" t="s">
        <v>5468</v>
      </c>
      <c r="D1056" s="35" t="s">
        <v>6974</v>
      </c>
      <c r="E1056" s="35" t="s">
        <v>6980</v>
      </c>
      <c r="F1056" s="35"/>
      <c r="G1056" s="36">
        <v>43844.76666666667</v>
      </c>
      <c r="H1056" s="37">
        <v>43845</v>
      </c>
      <c r="I1056" s="35"/>
      <c r="J1056" s="35" t="s">
        <v>34</v>
      </c>
      <c r="K1056" s="35" t="s">
        <v>6981</v>
      </c>
      <c r="L1056" s="35" t="s">
        <v>5461</v>
      </c>
      <c r="M1056" s="35"/>
      <c r="N1056" s="35" t="s">
        <v>5462</v>
      </c>
      <c r="O1056" s="35"/>
      <c r="P1056" s="35"/>
      <c r="Q1056" s="35"/>
      <c r="R1056" s="35"/>
      <c r="S1056" s="35"/>
      <c r="T1056" s="36">
        <v>43845.340277777781</v>
      </c>
      <c r="U1056" s="35"/>
      <c r="V1056" s="35">
        <v>0</v>
      </c>
      <c r="W1056" s="35"/>
      <c r="X1056" s="35">
        <v>826</v>
      </c>
      <c r="Y1056" s="35" t="s">
        <v>6982</v>
      </c>
      <c r="Z1056" s="35" t="s">
        <v>5482</v>
      </c>
      <c r="AA1056" s="35"/>
      <c r="AB1056" s="35">
        <v>0</v>
      </c>
      <c r="AC1056" s="59"/>
    </row>
    <row r="1057" spans="1:29" ht="15.75" thickBot="1" x14ac:dyDescent="0.3">
      <c r="A1057" s="58" t="s">
        <v>1859</v>
      </c>
      <c r="B1057" s="38" t="s">
        <v>5456</v>
      </c>
      <c r="C1057" s="38" t="s">
        <v>5468</v>
      </c>
      <c r="D1057" s="38" t="s">
        <v>6974</v>
      </c>
      <c r="E1057" s="38" t="s">
        <v>6980</v>
      </c>
      <c r="F1057" s="38"/>
      <c r="G1057" s="39">
        <v>43845.757638888892</v>
      </c>
      <c r="H1057" s="40">
        <v>43846</v>
      </c>
      <c r="I1057" s="38"/>
      <c r="J1057" s="38" t="s">
        <v>34</v>
      </c>
      <c r="K1057" s="38" t="s">
        <v>6981</v>
      </c>
      <c r="L1057" s="38" t="s">
        <v>5461</v>
      </c>
      <c r="M1057" s="38"/>
      <c r="N1057" s="38" t="s">
        <v>5462</v>
      </c>
      <c r="O1057" s="38"/>
      <c r="P1057" s="38"/>
      <c r="Q1057" s="38"/>
      <c r="R1057" s="38"/>
      <c r="S1057" s="38"/>
      <c r="T1057" s="39">
        <v>43846.347222222219</v>
      </c>
      <c r="U1057" s="38"/>
      <c r="V1057" s="38">
        <v>0</v>
      </c>
      <c r="W1057" s="38"/>
      <c r="X1057" s="38">
        <v>849</v>
      </c>
      <c r="Y1057" s="38" t="s">
        <v>6023</v>
      </c>
      <c r="Z1057" s="38" t="s">
        <v>5482</v>
      </c>
      <c r="AA1057" s="38"/>
      <c r="AB1057" s="38">
        <v>0</v>
      </c>
      <c r="AC1057" s="60"/>
    </row>
    <row r="1058" spans="1:29" ht="15.75" thickBot="1" x14ac:dyDescent="0.3">
      <c r="A1058" s="57" t="s">
        <v>1822</v>
      </c>
      <c r="B1058" s="35" t="s">
        <v>5456</v>
      </c>
      <c r="C1058" s="35" t="s">
        <v>5468</v>
      </c>
      <c r="D1058" s="35" t="s">
        <v>6974</v>
      </c>
      <c r="E1058" s="35" t="s">
        <v>6980</v>
      </c>
      <c r="F1058" s="35"/>
      <c r="G1058" s="36">
        <v>43845.757638888892</v>
      </c>
      <c r="H1058" s="37">
        <v>43845</v>
      </c>
      <c r="I1058" s="35"/>
      <c r="J1058" s="35" t="s">
        <v>34</v>
      </c>
      <c r="K1058" s="35" t="s">
        <v>6981</v>
      </c>
      <c r="L1058" s="35" t="s">
        <v>5461</v>
      </c>
      <c r="M1058" s="35"/>
      <c r="N1058" s="35" t="s">
        <v>5462</v>
      </c>
      <c r="O1058" s="35"/>
      <c r="P1058" s="35"/>
      <c r="Q1058" s="35"/>
      <c r="R1058" s="35"/>
      <c r="S1058" s="35"/>
      <c r="T1058" s="36">
        <v>43845.82916666667</v>
      </c>
      <c r="U1058" s="35"/>
      <c r="V1058" s="35">
        <v>0</v>
      </c>
      <c r="W1058" s="35"/>
      <c r="X1058" s="35">
        <v>103</v>
      </c>
      <c r="Y1058" s="35" t="s">
        <v>6983</v>
      </c>
      <c r="Z1058" s="35" t="s">
        <v>5482</v>
      </c>
      <c r="AA1058" s="35"/>
      <c r="AB1058" s="35">
        <v>0</v>
      </c>
      <c r="AC1058" s="59"/>
    </row>
    <row r="1059" spans="1:29" ht="15.75" thickBot="1" x14ac:dyDescent="0.3">
      <c r="A1059" s="58" t="s">
        <v>2123</v>
      </c>
      <c r="B1059" s="38" t="s">
        <v>5456</v>
      </c>
      <c r="C1059" s="38" t="s">
        <v>5468</v>
      </c>
      <c r="D1059" s="38" t="s">
        <v>6974</v>
      </c>
      <c r="E1059" s="38" t="s">
        <v>6980</v>
      </c>
      <c r="F1059" s="38"/>
      <c r="G1059" s="39">
        <v>43847.338194444441</v>
      </c>
      <c r="H1059" s="40">
        <v>43847</v>
      </c>
      <c r="I1059" s="38"/>
      <c r="J1059" s="38" t="s">
        <v>34</v>
      </c>
      <c r="K1059" s="38" t="s">
        <v>6981</v>
      </c>
      <c r="L1059" s="38" t="s">
        <v>5461</v>
      </c>
      <c r="M1059" s="38"/>
      <c r="N1059" s="38" t="s">
        <v>5462</v>
      </c>
      <c r="O1059" s="38"/>
      <c r="P1059" s="38"/>
      <c r="Q1059" s="38"/>
      <c r="R1059" s="38"/>
      <c r="S1059" s="38"/>
      <c r="T1059" s="39">
        <v>43847.340277777781</v>
      </c>
      <c r="U1059" s="38"/>
      <c r="V1059" s="38">
        <v>0</v>
      </c>
      <c r="W1059" s="38"/>
      <c r="X1059" s="38">
        <v>3</v>
      </c>
      <c r="Y1059" s="41">
        <v>694444444.44444001</v>
      </c>
      <c r="Z1059" s="38" t="s">
        <v>5482</v>
      </c>
      <c r="AA1059" s="38"/>
      <c r="AB1059" s="38">
        <v>0</v>
      </c>
      <c r="AC1059" s="60"/>
    </row>
    <row r="1060" spans="1:29" ht="15.75" thickBot="1" x14ac:dyDescent="0.3">
      <c r="A1060" s="57" t="s">
        <v>2750</v>
      </c>
      <c r="B1060" s="35" t="s">
        <v>5456</v>
      </c>
      <c r="C1060" s="35" t="s">
        <v>5468</v>
      </c>
      <c r="D1060" s="35" t="s">
        <v>6974</v>
      </c>
      <c r="E1060" s="35" t="s">
        <v>6980</v>
      </c>
      <c r="F1060" s="35"/>
      <c r="G1060" s="36">
        <v>43851.46875</v>
      </c>
      <c r="H1060" s="37">
        <v>43851</v>
      </c>
      <c r="I1060" s="35"/>
      <c r="J1060" s="35" t="s">
        <v>34</v>
      </c>
      <c r="K1060" s="35" t="s">
        <v>6981</v>
      </c>
      <c r="L1060" s="35" t="s">
        <v>5461</v>
      </c>
      <c r="M1060" s="35"/>
      <c r="N1060" s="35" t="s">
        <v>5462</v>
      </c>
      <c r="O1060" s="35"/>
      <c r="P1060" s="35"/>
      <c r="Q1060" s="35"/>
      <c r="R1060" s="35"/>
      <c r="S1060" s="35"/>
      <c r="T1060" s="36">
        <v>43851.470833333333</v>
      </c>
      <c r="U1060" s="35"/>
      <c r="V1060" s="35">
        <v>0</v>
      </c>
      <c r="W1060" s="35"/>
      <c r="X1060" s="35"/>
      <c r="Y1060" s="35">
        <v>0</v>
      </c>
      <c r="Z1060" s="35"/>
      <c r="AA1060" s="35">
        <v>3</v>
      </c>
      <c r="AB1060" s="43">
        <v>694444444.44444001</v>
      </c>
      <c r="AC1060" s="59" t="s">
        <v>5472</v>
      </c>
    </row>
    <row r="1061" spans="1:29" ht="15.75" thickBot="1" x14ac:dyDescent="0.3">
      <c r="A1061" s="58" t="s">
        <v>4116</v>
      </c>
      <c r="B1061" s="38" t="s">
        <v>5456</v>
      </c>
      <c r="C1061" s="38" t="s">
        <v>5468</v>
      </c>
      <c r="D1061" s="38" t="s">
        <v>6974</v>
      </c>
      <c r="E1061" s="38" t="s">
        <v>6980</v>
      </c>
      <c r="F1061" s="38"/>
      <c r="G1061" s="39">
        <v>43860.6</v>
      </c>
      <c r="H1061" s="40">
        <v>43860</v>
      </c>
      <c r="I1061" s="38"/>
      <c r="J1061" s="38" t="s">
        <v>34</v>
      </c>
      <c r="K1061" s="38" t="s">
        <v>6981</v>
      </c>
      <c r="L1061" s="38" t="s">
        <v>5461</v>
      </c>
      <c r="M1061" s="38"/>
      <c r="N1061" s="38" t="s">
        <v>5462</v>
      </c>
      <c r="O1061" s="38"/>
      <c r="P1061" s="38"/>
      <c r="Q1061" s="38"/>
      <c r="R1061" s="38"/>
      <c r="S1061" s="38"/>
      <c r="T1061" s="39">
        <v>43860.601388888892</v>
      </c>
      <c r="U1061" s="38"/>
      <c r="V1061" s="38">
        <v>0</v>
      </c>
      <c r="W1061" s="38"/>
      <c r="X1061" s="38"/>
      <c r="Y1061" s="38">
        <v>0</v>
      </c>
      <c r="Z1061" s="38"/>
      <c r="AA1061" s="38">
        <v>2</v>
      </c>
      <c r="AB1061" s="41">
        <v>462962962.96296</v>
      </c>
      <c r="AC1061" s="60" t="s">
        <v>5472</v>
      </c>
    </row>
    <row r="1062" spans="1:29" ht="15.75" thickBot="1" x14ac:dyDescent="0.3">
      <c r="A1062" s="57" t="s">
        <v>3364</v>
      </c>
      <c r="B1062" s="35" t="s">
        <v>5473</v>
      </c>
      <c r="C1062" s="35" t="s">
        <v>5468</v>
      </c>
      <c r="D1062" s="35" t="s">
        <v>6984</v>
      </c>
      <c r="E1062" s="35" t="s">
        <v>6985</v>
      </c>
      <c r="F1062" s="35"/>
      <c r="G1062" s="36">
        <v>43854.44027777778</v>
      </c>
      <c r="H1062" s="37">
        <v>43854</v>
      </c>
      <c r="I1062" s="35"/>
      <c r="J1062" s="35" t="s">
        <v>34</v>
      </c>
      <c r="K1062" s="35" t="s">
        <v>6986</v>
      </c>
      <c r="L1062" s="35" t="s">
        <v>5461</v>
      </c>
      <c r="M1062" s="35"/>
      <c r="N1062" s="35" t="s">
        <v>5789</v>
      </c>
      <c r="O1062" s="35"/>
      <c r="P1062" s="35"/>
      <c r="Q1062" s="35"/>
      <c r="R1062" s="35"/>
      <c r="S1062" s="35"/>
      <c r="T1062" s="36">
        <v>43854.479861111111</v>
      </c>
      <c r="U1062" s="35"/>
      <c r="V1062" s="35">
        <v>0</v>
      </c>
      <c r="W1062" s="35"/>
      <c r="X1062" s="35"/>
      <c r="Y1062" s="35">
        <v>0</v>
      </c>
      <c r="Z1062" s="35"/>
      <c r="AA1062" s="35">
        <v>57</v>
      </c>
      <c r="AB1062" s="35" t="s">
        <v>6455</v>
      </c>
      <c r="AC1062" s="59" t="s">
        <v>5472</v>
      </c>
    </row>
    <row r="1063" spans="1:29" ht="15.75" thickBot="1" x14ac:dyDescent="0.3">
      <c r="A1063" s="58" t="s">
        <v>2969</v>
      </c>
      <c r="B1063" s="38" t="s">
        <v>5473</v>
      </c>
      <c r="C1063" s="38" t="s">
        <v>5468</v>
      </c>
      <c r="D1063" s="38" t="s">
        <v>6984</v>
      </c>
      <c r="E1063" s="38" t="s">
        <v>6987</v>
      </c>
      <c r="F1063" s="38"/>
      <c r="G1063" s="39">
        <v>43852.515972222223</v>
      </c>
      <c r="H1063" s="40">
        <v>43852</v>
      </c>
      <c r="I1063" s="38"/>
      <c r="J1063" s="38" t="s">
        <v>34</v>
      </c>
      <c r="K1063" s="38" t="s">
        <v>6988</v>
      </c>
      <c r="L1063" s="38" t="s">
        <v>5461</v>
      </c>
      <c r="M1063" s="38"/>
      <c r="N1063" s="38" t="s">
        <v>5747</v>
      </c>
      <c r="O1063" s="38"/>
      <c r="P1063" s="38"/>
      <c r="Q1063" s="38"/>
      <c r="R1063" s="38"/>
      <c r="S1063" s="38"/>
      <c r="T1063" s="39">
        <v>43852.53402777778</v>
      </c>
      <c r="U1063" s="38"/>
      <c r="V1063" s="38">
        <v>0</v>
      </c>
      <c r="W1063" s="38"/>
      <c r="X1063" s="38"/>
      <c r="Y1063" s="38">
        <v>0</v>
      </c>
      <c r="Z1063" s="38"/>
      <c r="AA1063" s="38">
        <v>26</v>
      </c>
      <c r="AB1063" s="38" t="s">
        <v>5487</v>
      </c>
      <c r="AC1063" s="60" t="s">
        <v>5472</v>
      </c>
    </row>
    <row r="1064" spans="1:29" ht="15.75" thickBot="1" x14ac:dyDescent="0.3">
      <c r="A1064" s="57" t="s">
        <v>1796</v>
      </c>
      <c r="B1064" s="35" t="s">
        <v>5473</v>
      </c>
      <c r="C1064" s="35" t="s">
        <v>5468</v>
      </c>
      <c r="D1064" s="35" t="s">
        <v>6984</v>
      </c>
      <c r="E1064" s="35" t="s">
        <v>6989</v>
      </c>
      <c r="F1064" s="35"/>
      <c r="G1064" s="36">
        <v>43845.720833333333</v>
      </c>
      <c r="H1064" s="37">
        <v>43846</v>
      </c>
      <c r="I1064" s="35"/>
      <c r="J1064" s="35" t="s">
        <v>34</v>
      </c>
      <c r="K1064" s="35" t="s">
        <v>6990</v>
      </c>
      <c r="L1064" s="35" t="s">
        <v>5461</v>
      </c>
      <c r="M1064" s="35"/>
      <c r="N1064" s="35" t="s">
        <v>5747</v>
      </c>
      <c r="O1064" s="35"/>
      <c r="P1064" s="35"/>
      <c r="Q1064" s="35"/>
      <c r="R1064" s="35"/>
      <c r="S1064" s="35"/>
      <c r="T1064" s="36">
        <v>43846.337500000001</v>
      </c>
      <c r="U1064" s="35"/>
      <c r="V1064" s="35">
        <v>0</v>
      </c>
      <c r="W1064" s="35"/>
      <c r="X1064" s="35"/>
      <c r="Y1064" s="35">
        <v>0</v>
      </c>
      <c r="Z1064" s="35"/>
      <c r="AA1064" s="35">
        <v>888</v>
      </c>
      <c r="AB1064" s="35" t="s">
        <v>6515</v>
      </c>
      <c r="AC1064" s="59" t="s">
        <v>5485</v>
      </c>
    </row>
    <row r="1065" spans="1:29" ht="15.75" thickBot="1" x14ac:dyDescent="0.3">
      <c r="A1065" s="58" t="s">
        <v>3753</v>
      </c>
      <c r="B1065" s="38" t="s">
        <v>5473</v>
      </c>
      <c r="C1065" s="38" t="s">
        <v>5468</v>
      </c>
      <c r="D1065" s="38" t="s">
        <v>6984</v>
      </c>
      <c r="E1065" s="38" t="s">
        <v>6989</v>
      </c>
      <c r="F1065" s="38"/>
      <c r="G1065" s="39">
        <v>43858.509027777778</v>
      </c>
      <c r="H1065" s="40">
        <v>43859</v>
      </c>
      <c r="I1065" s="38"/>
      <c r="J1065" s="38" t="s">
        <v>34</v>
      </c>
      <c r="K1065" s="38" t="s">
        <v>6990</v>
      </c>
      <c r="L1065" s="38" t="s">
        <v>5461</v>
      </c>
      <c r="M1065" s="38"/>
      <c r="N1065" s="38" t="s">
        <v>5747</v>
      </c>
      <c r="O1065" s="38"/>
      <c r="P1065" s="38"/>
      <c r="Q1065" s="38"/>
      <c r="R1065" s="38"/>
      <c r="S1065" s="38"/>
      <c r="T1065" s="39">
        <v>43859.342361111114</v>
      </c>
      <c r="U1065" s="38"/>
      <c r="V1065" s="38">
        <v>0</v>
      </c>
      <c r="W1065" s="38"/>
      <c r="X1065" s="38">
        <v>858</v>
      </c>
      <c r="Y1065" s="38" t="s">
        <v>5643</v>
      </c>
      <c r="Z1065" s="38" t="s">
        <v>5482</v>
      </c>
      <c r="AA1065" s="38">
        <v>342</v>
      </c>
      <c r="AB1065" s="38" t="s">
        <v>6842</v>
      </c>
      <c r="AC1065" s="60" t="s">
        <v>5485</v>
      </c>
    </row>
    <row r="1066" spans="1:29" ht="15.75" thickBot="1" x14ac:dyDescent="0.3">
      <c r="A1066" s="57" t="s">
        <v>463</v>
      </c>
      <c r="B1066" s="35" t="s">
        <v>5473</v>
      </c>
      <c r="C1066" s="35" t="s">
        <v>5468</v>
      </c>
      <c r="D1066" s="35" t="s">
        <v>6984</v>
      </c>
      <c r="E1066" s="35" t="s">
        <v>6991</v>
      </c>
      <c r="F1066" s="35"/>
      <c r="G1066" s="36">
        <v>43838.370138888888</v>
      </c>
      <c r="H1066" s="37">
        <v>43854</v>
      </c>
      <c r="I1066" s="35"/>
      <c r="J1066" s="35" t="s">
        <v>34</v>
      </c>
      <c r="K1066" s="35" t="s">
        <v>6992</v>
      </c>
      <c r="L1066" s="35" t="s">
        <v>5461</v>
      </c>
      <c r="M1066" s="35"/>
      <c r="N1066" s="35" t="s">
        <v>5747</v>
      </c>
      <c r="O1066" s="35"/>
      <c r="P1066" s="35"/>
      <c r="Q1066" s="35"/>
      <c r="R1066" s="35"/>
      <c r="S1066" s="35"/>
      <c r="T1066" s="36">
        <v>43854.344444444447</v>
      </c>
      <c r="U1066" s="35"/>
      <c r="V1066" s="35">
        <v>0</v>
      </c>
      <c r="W1066" s="35"/>
      <c r="X1066" s="35">
        <v>23003</v>
      </c>
      <c r="Y1066" s="35" t="s">
        <v>6993</v>
      </c>
      <c r="Z1066" s="35" t="s">
        <v>5467</v>
      </c>
      <c r="AA1066" s="35"/>
      <c r="AB1066" s="35">
        <v>0</v>
      </c>
      <c r="AC1066" s="59"/>
    </row>
    <row r="1067" spans="1:29" ht="15.75" thickBot="1" x14ac:dyDescent="0.3">
      <c r="A1067" s="58" t="s">
        <v>845</v>
      </c>
      <c r="B1067" s="38" t="s">
        <v>5473</v>
      </c>
      <c r="C1067" s="38" t="s">
        <v>5468</v>
      </c>
      <c r="D1067" s="38" t="s">
        <v>6984</v>
      </c>
      <c r="E1067" s="38" t="s">
        <v>6991</v>
      </c>
      <c r="F1067" s="38"/>
      <c r="G1067" s="39">
        <v>43843.382638888892</v>
      </c>
      <c r="H1067" s="40">
        <v>43843</v>
      </c>
      <c r="I1067" s="38"/>
      <c r="J1067" s="38" t="s">
        <v>34</v>
      </c>
      <c r="K1067" s="38" t="s">
        <v>6992</v>
      </c>
      <c r="L1067" s="38" t="s">
        <v>5461</v>
      </c>
      <c r="M1067" s="38"/>
      <c r="N1067" s="38" t="s">
        <v>5747</v>
      </c>
      <c r="O1067" s="38"/>
      <c r="P1067" s="38"/>
      <c r="Q1067" s="38"/>
      <c r="R1067" s="38"/>
      <c r="S1067" s="38"/>
      <c r="T1067" s="39">
        <v>43843.382638888892</v>
      </c>
      <c r="U1067" s="38"/>
      <c r="V1067" s="38">
        <v>0</v>
      </c>
      <c r="W1067" s="38"/>
      <c r="X1067" s="38">
        <v>0</v>
      </c>
      <c r="Y1067" s="38">
        <v>0</v>
      </c>
      <c r="Z1067" s="38" t="s">
        <v>5482</v>
      </c>
      <c r="AA1067" s="38"/>
      <c r="AB1067" s="38">
        <v>0</v>
      </c>
      <c r="AC1067" s="60"/>
    </row>
    <row r="1068" spans="1:29" ht="15.75" thickBot="1" x14ac:dyDescent="0.3">
      <c r="A1068" s="57" t="s">
        <v>2412</v>
      </c>
      <c r="B1068" s="35" t="s">
        <v>5473</v>
      </c>
      <c r="C1068" s="35" t="s">
        <v>5468</v>
      </c>
      <c r="D1068" s="35" t="s">
        <v>6984</v>
      </c>
      <c r="E1068" s="35" t="s">
        <v>6991</v>
      </c>
      <c r="F1068" s="35"/>
      <c r="G1068" s="36">
        <v>43850.348611111112</v>
      </c>
      <c r="H1068" s="37">
        <v>43854</v>
      </c>
      <c r="I1068" s="35"/>
      <c r="J1068" s="35" t="s">
        <v>34</v>
      </c>
      <c r="K1068" s="35" t="s">
        <v>6992</v>
      </c>
      <c r="L1068" s="35" t="s">
        <v>5461</v>
      </c>
      <c r="M1068" s="35"/>
      <c r="N1068" s="35" t="s">
        <v>5747</v>
      </c>
      <c r="O1068" s="35"/>
      <c r="P1068" s="35"/>
      <c r="Q1068" s="35"/>
      <c r="R1068" s="35"/>
      <c r="S1068" s="35"/>
      <c r="T1068" s="36">
        <v>43854.586805555555</v>
      </c>
      <c r="U1068" s="35"/>
      <c r="V1068" s="35">
        <v>0</v>
      </c>
      <c r="W1068" s="35"/>
      <c r="X1068" s="35">
        <v>6103</v>
      </c>
      <c r="Y1068" s="35" t="s">
        <v>6994</v>
      </c>
      <c r="Z1068" s="35" t="s">
        <v>5482</v>
      </c>
      <c r="AA1068" s="35"/>
      <c r="AB1068" s="35">
        <v>0</v>
      </c>
      <c r="AC1068" s="59"/>
    </row>
    <row r="1069" spans="1:29" ht="15.75" thickBot="1" x14ac:dyDescent="0.3">
      <c r="A1069" s="58" t="s">
        <v>3577</v>
      </c>
      <c r="B1069" s="38" t="s">
        <v>5473</v>
      </c>
      <c r="C1069" s="38" t="s">
        <v>5468</v>
      </c>
      <c r="D1069" s="38" t="s">
        <v>6984</v>
      </c>
      <c r="E1069" s="38" t="s">
        <v>6991</v>
      </c>
      <c r="F1069" s="38"/>
      <c r="G1069" s="39">
        <v>43857.519444444442</v>
      </c>
      <c r="H1069" s="40">
        <v>43858</v>
      </c>
      <c r="I1069" s="38"/>
      <c r="J1069" s="38" t="s">
        <v>34</v>
      </c>
      <c r="K1069" s="38" t="s">
        <v>6992</v>
      </c>
      <c r="L1069" s="38" t="s">
        <v>5461</v>
      </c>
      <c r="M1069" s="38"/>
      <c r="N1069" s="38" t="s">
        <v>5747</v>
      </c>
      <c r="O1069" s="38"/>
      <c r="P1069" s="38"/>
      <c r="Q1069" s="38"/>
      <c r="R1069" s="38"/>
      <c r="S1069" s="38"/>
      <c r="T1069" s="39">
        <v>43857.599999999999</v>
      </c>
      <c r="U1069" s="38"/>
      <c r="V1069" s="38">
        <v>0</v>
      </c>
      <c r="W1069" s="38"/>
      <c r="X1069" s="38"/>
      <c r="Y1069" s="38">
        <v>0</v>
      </c>
      <c r="Z1069" s="38"/>
      <c r="AA1069" s="38">
        <v>116</v>
      </c>
      <c r="AB1069" s="38" t="s">
        <v>6103</v>
      </c>
      <c r="AC1069" s="60" t="s">
        <v>5472</v>
      </c>
    </row>
    <row r="1070" spans="1:29" ht="15.75" thickBot="1" x14ac:dyDescent="0.3">
      <c r="A1070" s="57" t="s">
        <v>1334</v>
      </c>
      <c r="B1070" s="35" t="s">
        <v>5473</v>
      </c>
      <c r="C1070" s="35" t="s">
        <v>5468</v>
      </c>
      <c r="D1070" s="35" t="s">
        <v>6984</v>
      </c>
      <c r="E1070" s="35" t="s">
        <v>6995</v>
      </c>
      <c r="F1070" s="35"/>
      <c r="G1070" s="36">
        <v>43844.606944444444</v>
      </c>
      <c r="H1070" s="37">
        <v>43845</v>
      </c>
      <c r="I1070" s="35"/>
      <c r="J1070" s="35" t="s">
        <v>34</v>
      </c>
      <c r="K1070" s="35" t="s">
        <v>6996</v>
      </c>
      <c r="L1070" s="35" t="s">
        <v>5461</v>
      </c>
      <c r="M1070" s="35"/>
      <c r="N1070" s="35" t="s">
        <v>5738</v>
      </c>
      <c r="O1070" s="35"/>
      <c r="P1070" s="35"/>
      <c r="Q1070" s="35"/>
      <c r="R1070" s="35"/>
      <c r="S1070" s="35"/>
      <c r="T1070" s="36">
        <v>43845.347222222219</v>
      </c>
      <c r="U1070" s="35">
        <v>1066</v>
      </c>
      <c r="V1070" s="35" t="s">
        <v>6997</v>
      </c>
      <c r="W1070" s="35" t="s">
        <v>5681</v>
      </c>
      <c r="X1070" s="35"/>
      <c r="Y1070" s="35">
        <v>0</v>
      </c>
      <c r="Z1070" s="35"/>
      <c r="AA1070" s="35"/>
      <c r="AB1070" s="35">
        <v>0</v>
      </c>
      <c r="AC1070" s="59"/>
    </row>
    <row r="1071" spans="1:29" ht="15.75" thickBot="1" x14ac:dyDescent="0.3">
      <c r="A1071" s="58" t="s">
        <v>2621</v>
      </c>
      <c r="B1071" s="38" t="s">
        <v>5473</v>
      </c>
      <c r="C1071" s="38" t="s">
        <v>5468</v>
      </c>
      <c r="D1071" s="38" t="s">
        <v>6984</v>
      </c>
      <c r="E1071" s="38" t="s">
        <v>6995</v>
      </c>
      <c r="F1071" s="38"/>
      <c r="G1071" s="39">
        <v>43850.685416666667</v>
      </c>
      <c r="H1071" s="40">
        <v>43851</v>
      </c>
      <c r="I1071" s="38"/>
      <c r="J1071" s="38" t="s">
        <v>34</v>
      </c>
      <c r="K1071" s="38" t="s">
        <v>6996</v>
      </c>
      <c r="L1071" s="38" t="s">
        <v>5461</v>
      </c>
      <c r="M1071" s="38"/>
      <c r="N1071" s="38" t="s">
        <v>5738</v>
      </c>
      <c r="O1071" s="38"/>
      <c r="P1071" s="38"/>
      <c r="Q1071" s="38"/>
      <c r="R1071" s="38"/>
      <c r="S1071" s="38"/>
      <c r="T1071" s="39">
        <v>43851.339583333334</v>
      </c>
      <c r="U1071" s="38"/>
      <c r="V1071" s="38">
        <v>0</v>
      </c>
      <c r="W1071" s="38"/>
      <c r="X1071" s="38"/>
      <c r="Y1071" s="38">
        <v>0</v>
      </c>
      <c r="Z1071" s="38"/>
      <c r="AA1071" s="38">
        <v>942</v>
      </c>
      <c r="AB1071" s="38" t="s">
        <v>6144</v>
      </c>
      <c r="AC1071" s="60" t="s">
        <v>5472</v>
      </c>
    </row>
    <row r="1072" spans="1:29" ht="15.75" thickBot="1" x14ac:dyDescent="0.3">
      <c r="A1072" s="57" t="s">
        <v>2815</v>
      </c>
      <c r="B1072" s="35" t="s">
        <v>5473</v>
      </c>
      <c r="C1072" s="35" t="s">
        <v>5468</v>
      </c>
      <c r="D1072" s="35" t="s">
        <v>6984</v>
      </c>
      <c r="E1072" s="35" t="s">
        <v>6995</v>
      </c>
      <c r="F1072" s="35"/>
      <c r="G1072" s="36">
        <v>43851.6875</v>
      </c>
      <c r="H1072" s="37">
        <v>43852</v>
      </c>
      <c r="I1072" s="35"/>
      <c r="J1072" s="35" t="s">
        <v>34</v>
      </c>
      <c r="K1072" s="35" t="s">
        <v>6996</v>
      </c>
      <c r="L1072" s="35" t="s">
        <v>5461</v>
      </c>
      <c r="M1072" s="35"/>
      <c r="N1072" s="35" t="s">
        <v>5738</v>
      </c>
      <c r="O1072" s="35"/>
      <c r="P1072" s="35"/>
      <c r="Q1072" s="35"/>
      <c r="R1072" s="35"/>
      <c r="S1072" s="35"/>
      <c r="T1072" s="36">
        <v>43852.339583333334</v>
      </c>
      <c r="U1072" s="35"/>
      <c r="V1072" s="35">
        <v>0</v>
      </c>
      <c r="W1072" s="35"/>
      <c r="X1072" s="35">
        <v>939</v>
      </c>
      <c r="Y1072" s="35" t="s">
        <v>6998</v>
      </c>
      <c r="Z1072" s="35" t="s">
        <v>5467</v>
      </c>
      <c r="AA1072" s="35"/>
      <c r="AB1072" s="35">
        <v>0</v>
      </c>
      <c r="AC1072" s="59"/>
    </row>
    <row r="1073" spans="1:29" ht="15.75" thickBot="1" x14ac:dyDescent="0.3">
      <c r="A1073" s="58" t="s">
        <v>3817</v>
      </c>
      <c r="B1073" s="38" t="s">
        <v>5473</v>
      </c>
      <c r="C1073" s="38" t="s">
        <v>5468</v>
      </c>
      <c r="D1073" s="38" t="s">
        <v>6984</v>
      </c>
      <c r="E1073" s="38" t="s">
        <v>6995</v>
      </c>
      <c r="F1073" s="38"/>
      <c r="G1073" s="39">
        <v>43858.675694444442</v>
      </c>
      <c r="H1073" s="40">
        <v>43859</v>
      </c>
      <c r="I1073" s="38"/>
      <c r="J1073" s="38" t="s">
        <v>34</v>
      </c>
      <c r="K1073" s="38" t="s">
        <v>6996</v>
      </c>
      <c r="L1073" s="38" t="s">
        <v>5461</v>
      </c>
      <c r="M1073" s="38"/>
      <c r="N1073" s="38" t="s">
        <v>5738</v>
      </c>
      <c r="O1073" s="38"/>
      <c r="P1073" s="38"/>
      <c r="Q1073" s="38"/>
      <c r="R1073" s="38"/>
      <c r="S1073" s="38"/>
      <c r="T1073" s="39">
        <v>43859.350694444445</v>
      </c>
      <c r="U1073" s="38"/>
      <c r="V1073" s="38">
        <v>0</v>
      </c>
      <c r="W1073" s="38"/>
      <c r="X1073" s="38"/>
      <c r="Y1073" s="38">
        <v>0</v>
      </c>
      <c r="Z1073" s="38"/>
      <c r="AA1073" s="38">
        <v>972</v>
      </c>
      <c r="AB1073" s="38" t="s">
        <v>6999</v>
      </c>
      <c r="AC1073" s="60" t="s">
        <v>5485</v>
      </c>
    </row>
    <row r="1074" spans="1:29" ht="15.75" thickBot="1" x14ac:dyDescent="0.3">
      <c r="A1074" s="57" t="s">
        <v>4021</v>
      </c>
      <c r="B1074" s="35" t="s">
        <v>5473</v>
      </c>
      <c r="C1074" s="35" t="s">
        <v>5468</v>
      </c>
      <c r="D1074" s="35" t="s">
        <v>6984</v>
      </c>
      <c r="E1074" s="35" t="s">
        <v>6995</v>
      </c>
      <c r="F1074" s="35"/>
      <c r="G1074" s="36">
        <v>43859.681944444441</v>
      </c>
      <c r="H1074" s="37">
        <v>43860</v>
      </c>
      <c r="I1074" s="35"/>
      <c r="J1074" s="35" t="s">
        <v>34</v>
      </c>
      <c r="K1074" s="35" t="s">
        <v>6996</v>
      </c>
      <c r="L1074" s="35" t="s">
        <v>5461</v>
      </c>
      <c r="M1074" s="35"/>
      <c r="N1074" s="35" t="s">
        <v>5738</v>
      </c>
      <c r="O1074" s="35"/>
      <c r="P1074" s="35"/>
      <c r="Q1074" s="35"/>
      <c r="R1074" s="35"/>
      <c r="S1074" s="35"/>
      <c r="T1074" s="36">
        <v>43860.347916666666</v>
      </c>
      <c r="U1074" s="35"/>
      <c r="V1074" s="35">
        <v>0</v>
      </c>
      <c r="W1074" s="35"/>
      <c r="X1074" s="35">
        <v>908</v>
      </c>
      <c r="Y1074" s="35" t="s">
        <v>6101</v>
      </c>
      <c r="Z1074" s="35" t="s">
        <v>5482</v>
      </c>
      <c r="AA1074" s="35">
        <v>51</v>
      </c>
      <c r="AB1074" s="35" t="s">
        <v>5754</v>
      </c>
      <c r="AC1074" s="59" t="s">
        <v>5485</v>
      </c>
    </row>
    <row r="1075" spans="1:29" ht="15.75" thickBot="1" x14ac:dyDescent="0.3">
      <c r="A1075" s="58" t="s">
        <v>7000</v>
      </c>
      <c r="B1075" s="38" t="s">
        <v>5473</v>
      </c>
      <c r="C1075" s="38" t="s">
        <v>5468</v>
      </c>
      <c r="D1075" s="38" t="s">
        <v>6984</v>
      </c>
      <c r="E1075" s="38" t="s">
        <v>6995</v>
      </c>
      <c r="F1075" s="38"/>
      <c r="G1075" s="39">
        <v>43860.715277777781</v>
      </c>
      <c r="H1075" s="40">
        <v>43861</v>
      </c>
      <c r="I1075" s="38"/>
      <c r="J1075" s="38" t="s">
        <v>34</v>
      </c>
      <c r="K1075" s="38" t="s">
        <v>6996</v>
      </c>
      <c r="L1075" s="38" t="s">
        <v>5461</v>
      </c>
      <c r="M1075" s="38"/>
      <c r="N1075" s="38" t="s">
        <v>5738</v>
      </c>
      <c r="O1075" s="38"/>
      <c r="P1075" s="38"/>
      <c r="Q1075" s="38"/>
      <c r="R1075" s="38"/>
      <c r="S1075" s="38"/>
      <c r="T1075" s="39">
        <v>43861.337500000001</v>
      </c>
      <c r="U1075" s="38"/>
      <c r="V1075" s="38">
        <v>0</v>
      </c>
      <c r="W1075" s="38"/>
      <c r="X1075" s="38">
        <v>896</v>
      </c>
      <c r="Y1075" s="38" t="s">
        <v>7001</v>
      </c>
      <c r="Z1075" s="38" t="s">
        <v>5467</v>
      </c>
      <c r="AA1075" s="38"/>
      <c r="AB1075" s="38">
        <v>0</v>
      </c>
      <c r="AC1075" s="60"/>
    </row>
    <row r="1076" spans="1:29" ht="15.75" thickBot="1" x14ac:dyDescent="0.3">
      <c r="A1076" s="57" t="s">
        <v>915</v>
      </c>
      <c r="B1076" s="35" t="s">
        <v>5473</v>
      </c>
      <c r="C1076" s="35" t="s">
        <v>5468</v>
      </c>
      <c r="D1076" s="35" t="s">
        <v>6984</v>
      </c>
      <c r="E1076" s="35" t="s">
        <v>7002</v>
      </c>
      <c r="F1076" s="35"/>
      <c r="G1076" s="36">
        <v>43843.647222222222</v>
      </c>
      <c r="H1076" s="37">
        <v>43844</v>
      </c>
      <c r="I1076" s="35"/>
      <c r="J1076" s="35" t="s">
        <v>34</v>
      </c>
      <c r="K1076" s="35" t="s">
        <v>7003</v>
      </c>
      <c r="L1076" s="35" t="s">
        <v>5613</v>
      </c>
      <c r="M1076" s="35"/>
      <c r="N1076" s="35" t="s">
        <v>5747</v>
      </c>
      <c r="O1076" s="35">
        <v>396124</v>
      </c>
      <c r="P1076" s="36">
        <v>43843.673611111109</v>
      </c>
      <c r="Q1076" s="36">
        <v>43843.960416666669</v>
      </c>
      <c r="R1076" s="35"/>
      <c r="S1076" s="35"/>
      <c r="T1076" s="36">
        <v>43843.960416666669</v>
      </c>
      <c r="U1076" s="35">
        <v>451</v>
      </c>
      <c r="V1076" s="35" t="s">
        <v>7004</v>
      </c>
      <c r="W1076" s="35" t="s">
        <v>5497</v>
      </c>
      <c r="X1076" s="35"/>
      <c r="Y1076" s="35">
        <v>0</v>
      </c>
      <c r="Z1076" s="35"/>
      <c r="AA1076" s="35"/>
      <c r="AB1076" s="35">
        <v>0</v>
      </c>
      <c r="AC1076" s="59"/>
    </row>
    <row r="1077" spans="1:29" ht="15.75" thickBot="1" x14ac:dyDescent="0.3">
      <c r="A1077" s="58" t="s">
        <v>561</v>
      </c>
      <c r="B1077" s="38" t="s">
        <v>5473</v>
      </c>
      <c r="C1077" s="38" t="s">
        <v>5468</v>
      </c>
      <c r="D1077" s="38" t="s">
        <v>6984</v>
      </c>
      <c r="E1077" s="38" t="s">
        <v>7005</v>
      </c>
      <c r="F1077" s="38"/>
      <c r="G1077" s="39">
        <v>43838.689583333333</v>
      </c>
      <c r="H1077" s="40">
        <v>43838</v>
      </c>
      <c r="I1077" s="38"/>
      <c r="J1077" s="38" t="s">
        <v>34</v>
      </c>
      <c r="K1077" s="38" t="s">
        <v>7006</v>
      </c>
      <c r="L1077" s="38" t="s">
        <v>5461</v>
      </c>
      <c r="M1077" s="38"/>
      <c r="N1077" s="38" t="s">
        <v>5747</v>
      </c>
      <c r="O1077" s="38"/>
      <c r="P1077" s="38"/>
      <c r="Q1077" s="38"/>
      <c r="R1077" s="38"/>
      <c r="S1077" s="38"/>
      <c r="T1077" s="39">
        <v>43838.701388888891</v>
      </c>
      <c r="U1077" s="38"/>
      <c r="V1077" s="38">
        <v>0</v>
      </c>
      <c r="W1077" s="38"/>
      <c r="X1077" s="38">
        <v>17</v>
      </c>
      <c r="Y1077" s="38" t="s">
        <v>5732</v>
      </c>
      <c r="Z1077" s="38" t="s">
        <v>5482</v>
      </c>
      <c r="AA1077" s="38"/>
      <c r="AB1077" s="38">
        <v>0</v>
      </c>
      <c r="AC1077" s="60"/>
    </row>
    <row r="1078" spans="1:29" ht="15.75" thickBot="1" x14ac:dyDescent="0.3">
      <c r="A1078" s="57" t="s">
        <v>4060</v>
      </c>
      <c r="B1078" s="35" t="s">
        <v>5473</v>
      </c>
      <c r="C1078" s="35" t="s">
        <v>5468</v>
      </c>
      <c r="D1078" s="35" t="s">
        <v>6984</v>
      </c>
      <c r="E1078" s="35" t="s">
        <v>7005</v>
      </c>
      <c r="F1078" s="35"/>
      <c r="G1078" s="36">
        <v>43860.370138888888</v>
      </c>
      <c r="H1078" s="37">
        <v>43860</v>
      </c>
      <c r="I1078" s="35"/>
      <c r="J1078" s="35" t="s">
        <v>34</v>
      </c>
      <c r="K1078" s="35" t="s">
        <v>7006</v>
      </c>
      <c r="L1078" s="35" t="s">
        <v>5461</v>
      </c>
      <c r="M1078" s="35"/>
      <c r="N1078" s="35" t="s">
        <v>5747</v>
      </c>
      <c r="O1078" s="35"/>
      <c r="P1078" s="35"/>
      <c r="Q1078" s="35"/>
      <c r="R1078" s="35"/>
      <c r="S1078" s="35"/>
      <c r="T1078" s="36">
        <v>43860.600694444445</v>
      </c>
      <c r="U1078" s="35"/>
      <c r="V1078" s="35">
        <v>0</v>
      </c>
      <c r="W1078" s="35"/>
      <c r="X1078" s="35"/>
      <c r="Y1078" s="35">
        <v>0</v>
      </c>
      <c r="Z1078" s="35"/>
      <c r="AA1078" s="35">
        <v>332</v>
      </c>
      <c r="AB1078" s="35" t="s">
        <v>7007</v>
      </c>
      <c r="AC1078" s="59" t="s">
        <v>5472</v>
      </c>
    </row>
    <row r="1079" spans="1:29" ht="15.75" thickBot="1" x14ac:dyDescent="0.3">
      <c r="A1079" s="58" t="s">
        <v>1957</v>
      </c>
      <c r="B1079" s="38" t="s">
        <v>5473</v>
      </c>
      <c r="C1079" s="38" t="s">
        <v>5468</v>
      </c>
      <c r="D1079" s="38" t="s">
        <v>6984</v>
      </c>
      <c r="E1079" s="38" t="s">
        <v>7008</v>
      </c>
      <c r="F1079" s="38"/>
      <c r="G1079" s="39">
        <v>43846.406944444447</v>
      </c>
      <c r="H1079" s="40">
        <v>43846</v>
      </c>
      <c r="I1079" s="38"/>
      <c r="J1079" s="38" t="s">
        <v>34</v>
      </c>
      <c r="K1079" s="38" t="s">
        <v>7009</v>
      </c>
      <c r="L1079" s="38" t="s">
        <v>5461</v>
      </c>
      <c r="M1079" s="38"/>
      <c r="N1079" s="38" t="s">
        <v>5747</v>
      </c>
      <c r="O1079" s="38"/>
      <c r="P1079" s="38"/>
      <c r="Q1079" s="38"/>
      <c r="R1079" s="38"/>
      <c r="S1079" s="38"/>
      <c r="T1079" s="39">
        <v>43846.509027777778</v>
      </c>
      <c r="U1079" s="38"/>
      <c r="V1079" s="38">
        <v>0</v>
      </c>
      <c r="W1079" s="38"/>
      <c r="X1079" s="38"/>
      <c r="Y1079" s="38">
        <v>0</v>
      </c>
      <c r="Z1079" s="38"/>
      <c r="AA1079" s="38">
        <v>147</v>
      </c>
      <c r="AB1079" s="38" t="s">
        <v>7010</v>
      </c>
      <c r="AC1079" s="60" t="s">
        <v>5485</v>
      </c>
    </row>
    <row r="1080" spans="1:29" ht="15.75" thickBot="1" x14ac:dyDescent="0.3">
      <c r="A1080" s="57" t="s">
        <v>2132</v>
      </c>
      <c r="B1080" s="35" t="s">
        <v>5473</v>
      </c>
      <c r="C1080" s="35" t="s">
        <v>5468</v>
      </c>
      <c r="D1080" s="35" t="s">
        <v>6984</v>
      </c>
      <c r="E1080" s="35" t="s">
        <v>7008</v>
      </c>
      <c r="F1080" s="35"/>
      <c r="G1080" s="36">
        <v>43847.338194444441</v>
      </c>
      <c r="H1080" s="37">
        <v>43850</v>
      </c>
      <c r="I1080" s="35"/>
      <c r="J1080" s="35" t="s">
        <v>34</v>
      </c>
      <c r="K1080" s="35" t="s">
        <v>7009</v>
      </c>
      <c r="L1080" s="35" t="s">
        <v>5461</v>
      </c>
      <c r="M1080" s="35"/>
      <c r="N1080" s="35" t="s">
        <v>5747</v>
      </c>
      <c r="O1080" s="35">
        <v>400702</v>
      </c>
      <c r="P1080" s="36">
        <v>43847.598611111112</v>
      </c>
      <c r="Q1080" s="36">
        <v>43847.986111111109</v>
      </c>
      <c r="R1080" s="35"/>
      <c r="S1080" s="35"/>
      <c r="T1080" s="36">
        <v>43847.986111111109</v>
      </c>
      <c r="U1080" s="35"/>
      <c r="V1080" s="35">
        <v>0</v>
      </c>
      <c r="W1080" s="35"/>
      <c r="X1080" s="35"/>
      <c r="Y1080" s="35">
        <v>0</v>
      </c>
      <c r="Z1080" s="35"/>
      <c r="AA1080" s="35">
        <v>933</v>
      </c>
      <c r="AB1080" s="35" t="s">
        <v>5893</v>
      </c>
      <c r="AC1080" s="59" t="s">
        <v>5830</v>
      </c>
    </row>
    <row r="1081" spans="1:29" ht="15.75" thickBot="1" x14ac:dyDescent="0.3">
      <c r="A1081" s="58" t="s">
        <v>1467</v>
      </c>
      <c r="B1081" s="38" t="s">
        <v>5473</v>
      </c>
      <c r="C1081" s="38" t="s">
        <v>5468</v>
      </c>
      <c r="D1081" s="38" t="s">
        <v>6984</v>
      </c>
      <c r="E1081" s="38" t="s">
        <v>7011</v>
      </c>
      <c r="F1081" s="38"/>
      <c r="G1081" s="39">
        <v>43844.727083333331</v>
      </c>
      <c r="H1081" s="40">
        <v>43845</v>
      </c>
      <c r="I1081" s="38"/>
      <c r="J1081" s="38" t="s">
        <v>34</v>
      </c>
      <c r="K1081" s="38" t="s">
        <v>7012</v>
      </c>
      <c r="L1081" s="38" t="s">
        <v>5461</v>
      </c>
      <c r="M1081" s="38"/>
      <c r="N1081" s="38" t="s">
        <v>5789</v>
      </c>
      <c r="O1081" s="38"/>
      <c r="P1081" s="38"/>
      <c r="Q1081" s="38"/>
      <c r="R1081" s="38"/>
      <c r="S1081" s="38"/>
      <c r="T1081" s="39">
        <v>43845.331250000003</v>
      </c>
      <c r="U1081" s="38"/>
      <c r="V1081" s="38">
        <v>0</v>
      </c>
      <c r="W1081" s="38"/>
      <c r="X1081" s="38">
        <v>870</v>
      </c>
      <c r="Y1081" s="38" t="s">
        <v>7013</v>
      </c>
      <c r="Z1081" s="38" t="s">
        <v>5482</v>
      </c>
      <c r="AA1081" s="38"/>
      <c r="AB1081" s="38">
        <v>0</v>
      </c>
      <c r="AC1081" s="60"/>
    </row>
    <row r="1082" spans="1:29" ht="15.75" thickBot="1" x14ac:dyDescent="0.3">
      <c r="A1082" s="57" t="s">
        <v>1862</v>
      </c>
      <c r="B1082" s="35" t="s">
        <v>5473</v>
      </c>
      <c r="C1082" s="35" t="s">
        <v>5468</v>
      </c>
      <c r="D1082" s="35" t="s">
        <v>6984</v>
      </c>
      <c r="E1082" s="35" t="s">
        <v>7011</v>
      </c>
      <c r="F1082" s="35"/>
      <c r="G1082" s="36">
        <v>43845.754166666666</v>
      </c>
      <c r="H1082" s="37">
        <v>43846</v>
      </c>
      <c r="I1082" s="35"/>
      <c r="J1082" s="35" t="s">
        <v>34</v>
      </c>
      <c r="K1082" s="35" t="s">
        <v>7012</v>
      </c>
      <c r="L1082" s="35" t="s">
        <v>5461</v>
      </c>
      <c r="M1082" s="35"/>
      <c r="N1082" s="35" t="s">
        <v>5789</v>
      </c>
      <c r="O1082" s="35"/>
      <c r="P1082" s="35"/>
      <c r="Q1082" s="35"/>
      <c r="R1082" s="35"/>
      <c r="S1082" s="35"/>
      <c r="T1082" s="36">
        <v>43846.329861111109</v>
      </c>
      <c r="U1082" s="35"/>
      <c r="V1082" s="35">
        <v>0</v>
      </c>
      <c r="W1082" s="35"/>
      <c r="X1082" s="35">
        <v>829</v>
      </c>
      <c r="Y1082" s="35" t="s">
        <v>7014</v>
      </c>
      <c r="Z1082" s="35" t="s">
        <v>5482</v>
      </c>
      <c r="AA1082" s="35"/>
      <c r="AB1082" s="35">
        <v>0</v>
      </c>
      <c r="AC1082" s="59"/>
    </row>
    <row r="1083" spans="1:29" ht="15.75" thickBot="1" x14ac:dyDescent="0.3">
      <c r="A1083" s="58" t="s">
        <v>7015</v>
      </c>
      <c r="B1083" s="38" t="s">
        <v>5473</v>
      </c>
      <c r="C1083" s="38" t="s">
        <v>5468</v>
      </c>
      <c r="D1083" s="38" t="s">
        <v>6984</v>
      </c>
      <c r="E1083" s="38" t="s">
        <v>7011</v>
      </c>
      <c r="F1083" s="38"/>
      <c r="G1083" s="39">
        <v>43861.686111111114</v>
      </c>
      <c r="H1083" s="40">
        <v>43864</v>
      </c>
      <c r="I1083" s="38"/>
      <c r="J1083" s="38" t="s">
        <v>34</v>
      </c>
      <c r="K1083" s="38" t="s">
        <v>7012</v>
      </c>
      <c r="L1083" s="38" t="s">
        <v>5461</v>
      </c>
      <c r="M1083" s="38"/>
      <c r="N1083" s="38" t="s">
        <v>5789</v>
      </c>
      <c r="O1083" s="38"/>
      <c r="P1083" s="38"/>
      <c r="Q1083" s="38"/>
      <c r="R1083" s="38"/>
      <c r="S1083" s="38"/>
      <c r="T1083" s="39">
        <v>43864.323611111111</v>
      </c>
      <c r="U1083" s="38"/>
      <c r="V1083" s="38">
        <v>0</v>
      </c>
      <c r="W1083" s="38"/>
      <c r="X1083" s="38">
        <v>3798</v>
      </c>
      <c r="Y1083" s="38" t="s">
        <v>7016</v>
      </c>
      <c r="Z1083" s="38" t="s">
        <v>5467</v>
      </c>
      <c r="AA1083" s="38"/>
      <c r="AB1083" s="38">
        <v>0</v>
      </c>
      <c r="AC1083" s="60"/>
    </row>
    <row r="1084" spans="1:29" ht="15.75" thickBot="1" x14ac:dyDescent="0.3">
      <c r="A1084" s="57" t="s">
        <v>2074</v>
      </c>
      <c r="B1084" s="35" t="s">
        <v>5473</v>
      </c>
      <c r="C1084" s="35" t="s">
        <v>5468</v>
      </c>
      <c r="D1084" s="35" t="s">
        <v>6984</v>
      </c>
      <c r="E1084" s="35" t="s">
        <v>6260</v>
      </c>
      <c r="F1084" s="35"/>
      <c r="G1084" s="36">
        <v>43847.338194444441</v>
      </c>
      <c r="H1084" s="37">
        <v>43847</v>
      </c>
      <c r="I1084" s="35"/>
      <c r="J1084" s="35" t="s">
        <v>34</v>
      </c>
      <c r="K1084" s="35" t="s">
        <v>7017</v>
      </c>
      <c r="L1084" s="35" t="s">
        <v>5461</v>
      </c>
      <c r="M1084" s="35"/>
      <c r="N1084" s="35" t="s">
        <v>5747</v>
      </c>
      <c r="O1084" s="35">
        <v>400717</v>
      </c>
      <c r="P1084" s="36">
        <v>43847.51666666667</v>
      </c>
      <c r="Q1084" s="36">
        <v>43847.689583333333</v>
      </c>
      <c r="R1084" s="35"/>
      <c r="S1084" s="35"/>
      <c r="T1084" s="36">
        <v>43847.689583333333</v>
      </c>
      <c r="U1084" s="35">
        <v>159</v>
      </c>
      <c r="V1084" s="35" t="s">
        <v>7018</v>
      </c>
      <c r="W1084" s="35" t="s">
        <v>5681</v>
      </c>
      <c r="X1084" s="35"/>
      <c r="Y1084" s="35">
        <v>0</v>
      </c>
      <c r="Z1084" s="35"/>
      <c r="AA1084" s="35">
        <v>347</v>
      </c>
      <c r="AB1084" s="35" t="s">
        <v>6540</v>
      </c>
      <c r="AC1084" s="59" t="s">
        <v>5830</v>
      </c>
    </row>
    <row r="1085" spans="1:29" ht="15.75" thickBot="1" x14ac:dyDescent="0.3">
      <c r="A1085" s="58" t="s">
        <v>2633</v>
      </c>
      <c r="B1085" s="38" t="s">
        <v>5473</v>
      </c>
      <c r="C1085" s="38" t="s">
        <v>5468</v>
      </c>
      <c r="D1085" s="38" t="s">
        <v>6984</v>
      </c>
      <c r="E1085" s="38" t="s">
        <v>7019</v>
      </c>
      <c r="F1085" s="38"/>
      <c r="G1085" s="39">
        <v>43850.683333333334</v>
      </c>
      <c r="H1085" s="40">
        <v>43850</v>
      </c>
      <c r="I1085" s="38"/>
      <c r="J1085" s="38" t="s">
        <v>34</v>
      </c>
      <c r="K1085" s="38" t="s">
        <v>7020</v>
      </c>
      <c r="L1085" s="38" t="s">
        <v>5461</v>
      </c>
      <c r="M1085" s="38"/>
      <c r="N1085" s="38" t="s">
        <v>5731</v>
      </c>
      <c r="O1085" s="38"/>
      <c r="P1085" s="38"/>
      <c r="Q1085" s="38"/>
      <c r="R1085" s="38"/>
      <c r="S1085" s="38"/>
      <c r="T1085" s="39">
        <v>43850.707638888889</v>
      </c>
      <c r="U1085" s="38"/>
      <c r="V1085" s="38">
        <v>0</v>
      </c>
      <c r="W1085" s="38"/>
      <c r="X1085" s="38">
        <v>35</v>
      </c>
      <c r="Y1085" s="38" t="s">
        <v>5610</v>
      </c>
      <c r="Z1085" s="38" t="s">
        <v>5482</v>
      </c>
      <c r="AA1085" s="38"/>
      <c r="AB1085" s="38">
        <v>0</v>
      </c>
      <c r="AC1085" s="60"/>
    </row>
    <row r="1086" spans="1:29" ht="15.75" thickBot="1" x14ac:dyDescent="0.3">
      <c r="A1086" s="57" t="s">
        <v>2751</v>
      </c>
      <c r="B1086" s="35" t="s">
        <v>5473</v>
      </c>
      <c r="C1086" s="35" t="s">
        <v>5468</v>
      </c>
      <c r="D1086" s="35" t="s">
        <v>6984</v>
      </c>
      <c r="E1086" s="35" t="s">
        <v>7019</v>
      </c>
      <c r="F1086" s="35"/>
      <c r="G1086" s="36">
        <v>43851.476388888892</v>
      </c>
      <c r="H1086" s="37">
        <v>43852</v>
      </c>
      <c r="I1086" s="35"/>
      <c r="J1086" s="35" t="s">
        <v>34</v>
      </c>
      <c r="K1086" s="35" t="s">
        <v>7020</v>
      </c>
      <c r="L1086" s="35" t="s">
        <v>5461</v>
      </c>
      <c r="M1086" s="35"/>
      <c r="N1086" s="35" t="s">
        <v>5731</v>
      </c>
      <c r="O1086" s="35"/>
      <c r="P1086" s="35"/>
      <c r="Q1086" s="35"/>
      <c r="R1086" s="35"/>
      <c r="S1086" s="35"/>
      <c r="T1086" s="36">
        <v>43852.729166666664</v>
      </c>
      <c r="U1086" s="35"/>
      <c r="V1086" s="35">
        <v>0</v>
      </c>
      <c r="W1086" s="35"/>
      <c r="X1086" s="35">
        <v>1804</v>
      </c>
      <c r="Y1086" s="35" t="s">
        <v>7021</v>
      </c>
      <c r="Z1086" s="35" t="s">
        <v>5467</v>
      </c>
      <c r="AA1086" s="35"/>
      <c r="AB1086" s="35">
        <v>0</v>
      </c>
      <c r="AC1086" s="59"/>
    </row>
    <row r="1087" spans="1:29" ht="15.75" thickBot="1" x14ac:dyDescent="0.3">
      <c r="A1087" s="58" t="s">
        <v>2944</v>
      </c>
      <c r="B1087" s="38" t="s">
        <v>5473</v>
      </c>
      <c r="C1087" s="38" t="s">
        <v>5468</v>
      </c>
      <c r="D1087" s="38" t="s">
        <v>6984</v>
      </c>
      <c r="E1087" s="38" t="s">
        <v>7019</v>
      </c>
      <c r="F1087" s="38"/>
      <c r="G1087" s="39">
        <v>43852.469444444447</v>
      </c>
      <c r="H1087" s="40">
        <v>43852</v>
      </c>
      <c r="I1087" s="38"/>
      <c r="J1087" s="38" t="s">
        <v>34</v>
      </c>
      <c r="K1087" s="38" t="s">
        <v>7020</v>
      </c>
      <c r="L1087" s="38" t="s">
        <v>5461</v>
      </c>
      <c r="M1087" s="38"/>
      <c r="N1087" s="38" t="s">
        <v>5731</v>
      </c>
      <c r="O1087" s="38"/>
      <c r="P1087" s="38"/>
      <c r="Q1087" s="38"/>
      <c r="R1087" s="38"/>
      <c r="S1087" s="38"/>
      <c r="T1087" s="39">
        <v>43852.513888888891</v>
      </c>
      <c r="U1087" s="38"/>
      <c r="V1087" s="38">
        <v>0</v>
      </c>
      <c r="W1087" s="38"/>
      <c r="X1087" s="38"/>
      <c r="Y1087" s="38">
        <v>0</v>
      </c>
      <c r="Z1087" s="38"/>
      <c r="AA1087" s="38">
        <v>64</v>
      </c>
      <c r="AB1087" s="38" t="s">
        <v>6538</v>
      </c>
      <c r="AC1087" s="60" t="s">
        <v>5472</v>
      </c>
    </row>
    <row r="1088" spans="1:29" ht="15.75" thickBot="1" x14ac:dyDescent="0.3">
      <c r="A1088" s="57" t="s">
        <v>1398</v>
      </c>
      <c r="B1088" s="35" t="s">
        <v>5473</v>
      </c>
      <c r="C1088" s="35" t="s">
        <v>5468</v>
      </c>
      <c r="D1088" s="35" t="s">
        <v>6984</v>
      </c>
      <c r="E1088" s="35" t="s">
        <v>7022</v>
      </c>
      <c r="F1088" s="35"/>
      <c r="G1088" s="36">
        <v>43844.607638888891</v>
      </c>
      <c r="H1088" s="37">
        <v>43845</v>
      </c>
      <c r="I1088" s="35"/>
      <c r="J1088" s="35" t="s">
        <v>34</v>
      </c>
      <c r="K1088" s="35" t="s">
        <v>7023</v>
      </c>
      <c r="L1088" s="35" t="s">
        <v>5461</v>
      </c>
      <c r="M1088" s="35"/>
      <c r="N1088" s="35" t="s">
        <v>5738</v>
      </c>
      <c r="O1088" s="35"/>
      <c r="P1088" s="35"/>
      <c r="Q1088" s="35"/>
      <c r="R1088" s="35"/>
      <c r="S1088" s="35"/>
      <c r="T1088" s="36">
        <v>43844.625</v>
      </c>
      <c r="U1088" s="35"/>
      <c r="V1088" s="35">
        <v>0</v>
      </c>
      <c r="W1088" s="35"/>
      <c r="X1088" s="35">
        <v>25</v>
      </c>
      <c r="Y1088" s="35" t="s">
        <v>5969</v>
      </c>
      <c r="Z1088" s="35" t="s">
        <v>5573</v>
      </c>
      <c r="AA1088" s="35"/>
      <c r="AB1088" s="35">
        <v>0</v>
      </c>
      <c r="AC1088" s="59"/>
    </row>
    <row r="1089" spans="1:29" ht="15.75" thickBot="1" x14ac:dyDescent="0.3">
      <c r="A1089" s="58" t="s">
        <v>1840</v>
      </c>
      <c r="B1089" s="38" t="s">
        <v>5473</v>
      </c>
      <c r="C1089" s="38" t="s">
        <v>5468</v>
      </c>
      <c r="D1089" s="38" t="s">
        <v>6984</v>
      </c>
      <c r="E1089" s="38" t="s">
        <v>7024</v>
      </c>
      <c r="F1089" s="38"/>
      <c r="G1089" s="39">
        <v>43845.723611111112</v>
      </c>
      <c r="H1089" s="40">
        <v>43846</v>
      </c>
      <c r="I1089" s="38"/>
      <c r="J1089" s="38" t="s">
        <v>34</v>
      </c>
      <c r="K1089" s="38" t="s">
        <v>7025</v>
      </c>
      <c r="L1089" s="38" t="s">
        <v>5461</v>
      </c>
      <c r="M1089" s="38"/>
      <c r="N1089" s="38" t="s">
        <v>5731</v>
      </c>
      <c r="O1089" s="38"/>
      <c r="P1089" s="38"/>
      <c r="Q1089" s="38"/>
      <c r="R1089" s="38"/>
      <c r="S1089" s="38"/>
      <c r="T1089" s="39">
        <v>43846.333333333336</v>
      </c>
      <c r="U1089" s="38"/>
      <c r="V1089" s="38">
        <v>0</v>
      </c>
      <c r="W1089" s="38"/>
      <c r="X1089" s="38">
        <v>878</v>
      </c>
      <c r="Y1089" s="38" t="s">
        <v>5697</v>
      </c>
      <c r="Z1089" s="38" t="s">
        <v>5482</v>
      </c>
      <c r="AA1089" s="38"/>
      <c r="AB1089" s="38">
        <v>0</v>
      </c>
      <c r="AC1089" s="60"/>
    </row>
    <row r="1090" spans="1:29" ht="15.75" thickBot="1" x14ac:dyDescent="0.3">
      <c r="A1090" s="57" t="s">
        <v>2564</v>
      </c>
      <c r="B1090" s="35" t="s">
        <v>5473</v>
      </c>
      <c r="C1090" s="35" t="s">
        <v>5468</v>
      </c>
      <c r="D1090" s="35" t="s">
        <v>6984</v>
      </c>
      <c r="E1090" s="35" t="s">
        <v>7024</v>
      </c>
      <c r="F1090" s="35"/>
      <c r="G1090" s="36">
        <v>43850.515277777777</v>
      </c>
      <c r="H1090" s="37">
        <v>43850</v>
      </c>
      <c r="I1090" s="35"/>
      <c r="J1090" s="35" t="s">
        <v>34</v>
      </c>
      <c r="K1090" s="35" t="s">
        <v>7025</v>
      </c>
      <c r="L1090" s="35" t="s">
        <v>5461</v>
      </c>
      <c r="M1090" s="35"/>
      <c r="N1090" s="35" t="s">
        <v>5731</v>
      </c>
      <c r="O1090" s="35"/>
      <c r="P1090" s="35"/>
      <c r="Q1090" s="35"/>
      <c r="R1090" s="35"/>
      <c r="S1090" s="35"/>
      <c r="T1090" s="36">
        <v>43850.699305555558</v>
      </c>
      <c r="U1090" s="35"/>
      <c r="V1090" s="35">
        <v>0</v>
      </c>
      <c r="W1090" s="35"/>
      <c r="X1090" s="35">
        <v>265</v>
      </c>
      <c r="Y1090" s="35" t="s">
        <v>6677</v>
      </c>
      <c r="Z1090" s="35" t="s">
        <v>5482</v>
      </c>
      <c r="AA1090" s="35"/>
      <c r="AB1090" s="35">
        <v>0</v>
      </c>
      <c r="AC1090" s="59"/>
    </row>
    <row r="1091" spans="1:29" ht="15.75" thickBot="1" x14ac:dyDescent="0.3">
      <c r="A1091" s="58" t="s">
        <v>7026</v>
      </c>
      <c r="B1091" s="38" t="s">
        <v>5473</v>
      </c>
      <c r="C1091" s="38" t="s">
        <v>5468</v>
      </c>
      <c r="D1091" s="38" t="s">
        <v>6984</v>
      </c>
      <c r="E1091" s="38" t="s">
        <v>7024</v>
      </c>
      <c r="F1091" s="38"/>
      <c r="G1091" s="39">
        <v>43861.6875</v>
      </c>
      <c r="H1091" s="40">
        <v>43864</v>
      </c>
      <c r="I1091" s="38"/>
      <c r="J1091" s="38" t="s">
        <v>34</v>
      </c>
      <c r="K1091" s="38" t="s">
        <v>7025</v>
      </c>
      <c r="L1091" s="38" t="s">
        <v>5461</v>
      </c>
      <c r="M1091" s="38"/>
      <c r="N1091" s="38" t="s">
        <v>5731</v>
      </c>
      <c r="O1091" s="38"/>
      <c r="P1091" s="38"/>
      <c r="Q1091" s="38"/>
      <c r="R1091" s="38"/>
      <c r="S1091" s="38"/>
      <c r="T1091" s="39">
        <v>43864.260416666664</v>
      </c>
      <c r="U1091" s="38"/>
      <c r="V1091" s="38">
        <v>0</v>
      </c>
      <c r="W1091" s="38"/>
      <c r="X1091" s="38">
        <v>3705</v>
      </c>
      <c r="Y1091" s="38" t="s">
        <v>7027</v>
      </c>
      <c r="Z1091" s="38" t="s">
        <v>5467</v>
      </c>
      <c r="AA1091" s="38"/>
      <c r="AB1091" s="38">
        <v>0</v>
      </c>
      <c r="AC1091" s="60"/>
    </row>
    <row r="1092" spans="1:29" ht="15.75" thickBot="1" x14ac:dyDescent="0.3">
      <c r="A1092" s="57" t="s">
        <v>1892</v>
      </c>
      <c r="B1092" s="35" t="s">
        <v>5473</v>
      </c>
      <c r="C1092" s="35" t="s">
        <v>5468</v>
      </c>
      <c r="D1092" s="35" t="s">
        <v>6984</v>
      </c>
      <c r="E1092" s="35" t="s">
        <v>7028</v>
      </c>
      <c r="F1092" s="35"/>
      <c r="G1092" s="36">
        <v>43845.788888888892</v>
      </c>
      <c r="H1092" s="37">
        <v>43846</v>
      </c>
      <c r="I1092" s="35"/>
      <c r="J1092" s="35" t="s">
        <v>34</v>
      </c>
      <c r="K1092" s="35" t="s">
        <v>7029</v>
      </c>
      <c r="L1092" s="35" t="s">
        <v>5461</v>
      </c>
      <c r="M1092" s="35"/>
      <c r="N1092" s="35" t="s">
        <v>5731</v>
      </c>
      <c r="O1092" s="35"/>
      <c r="P1092" s="35"/>
      <c r="Q1092" s="35"/>
      <c r="R1092" s="35"/>
      <c r="S1092" s="35"/>
      <c r="T1092" s="36">
        <v>43846.324999999997</v>
      </c>
      <c r="U1092" s="35"/>
      <c r="V1092" s="35">
        <v>0</v>
      </c>
      <c r="W1092" s="35"/>
      <c r="X1092" s="35">
        <v>772</v>
      </c>
      <c r="Y1092" s="35" t="s">
        <v>5586</v>
      </c>
      <c r="Z1092" s="35" t="s">
        <v>5482</v>
      </c>
      <c r="AA1092" s="35"/>
      <c r="AB1092" s="35">
        <v>0</v>
      </c>
      <c r="AC1092" s="59"/>
    </row>
    <row r="1093" spans="1:29" ht="15.75" thickBot="1" x14ac:dyDescent="0.3">
      <c r="A1093" s="58" t="s">
        <v>2997</v>
      </c>
      <c r="B1093" s="38" t="s">
        <v>5473</v>
      </c>
      <c r="C1093" s="38" t="s">
        <v>5468</v>
      </c>
      <c r="D1093" s="38" t="s">
        <v>6984</v>
      </c>
      <c r="E1093" s="38" t="s">
        <v>7028</v>
      </c>
      <c r="F1093" s="38"/>
      <c r="G1093" s="39">
        <v>43852.515277777777</v>
      </c>
      <c r="H1093" s="40">
        <v>43852</v>
      </c>
      <c r="I1093" s="38"/>
      <c r="J1093" s="38" t="s">
        <v>34</v>
      </c>
      <c r="K1093" s="38" t="s">
        <v>7029</v>
      </c>
      <c r="L1093" s="38" t="s">
        <v>5461</v>
      </c>
      <c r="M1093" s="38"/>
      <c r="N1093" s="38" t="s">
        <v>5731</v>
      </c>
      <c r="O1093" s="38"/>
      <c r="P1093" s="38"/>
      <c r="Q1093" s="38"/>
      <c r="R1093" s="38"/>
      <c r="S1093" s="38"/>
      <c r="T1093" s="39">
        <v>43852.539583333331</v>
      </c>
      <c r="U1093" s="38"/>
      <c r="V1093" s="38">
        <v>0</v>
      </c>
      <c r="W1093" s="38"/>
      <c r="X1093" s="38"/>
      <c r="Y1093" s="38">
        <v>0</v>
      </c>
      <c r="Z1093" s="38"/>
      <c r="AA1093" s="38">
        <v>35</v>
      </c>
      <c r="AB1093" s="38" t="s">
        <v>5610</v>
      </c>
      <c r="AC1093" s="60" t="s">
        <v>5472</v>
      </c>
    </row>
    <row r="1094" spans="1:29" ht="15.75" thickBot="1" x14ac:dyDescent="0.3">
      <c r="A1094" s="57" t="s">
        <v>3342</v>
      </c>
      <c r="B1094" s="35" t="s">
        <v>5473</v>
      </c>
      <c r="C1094" s="35" t="s">
        <v>5468</v>
      </c>
      <c r="D1094" s="35" t="s">
        <v>6984</v>
      </c>
      <c r="E1094" s="35" t="s">
        <v>7028</v>
      </c>
      <c r="F1094" s="35"/>
      <c r="G1094" s="36">
        <v>43854.394444444442</v>
      </c>
      <c r="H1094" s="37">
        <v>43857</v>
      </c>
      <c r="I1094" s="35"/>
      <c r="J1094" s="35" t="s">
        <v>34</v>
      </c>
      <c r="K1094" s="35" t="s">
        <v>7029</v>
      </c>
      <c r="L1094" s="35" t="s">
        <v>5461</v>
      </c>
      <c r="M1094" s="35"/>
      <c r="N1094" s="35" t="s">
        <v>5731</v>
      </c>
      <c r="O1094" s="35"/>
      <c r="P1094" s="35"/>
      <c r="Q1094" s="35"/>
      <c r="R1094" s="35"/>
      <c r="S1094" s="35"/>
      <c r="T1094" s="36">
        <v>43857.318055555559</v>
      </c>
      <c r="U1094" s="35"/>
      <c r="V1094" s="35">
        <v>0</v>
      </c>
      <c r="W1094" s="35"/>
      <c r="X1094" s="35">
        <v>4070</v>
      </c>
      <c r="Y1094" s="35" t="s">
        <v>7030</v>
      </c>
      <c r="Z1094" s="35" t="s">
        <v>5573</v>
      </c>
      <c r="AA1094" s="35">
        <v>140</v>
      </c>
      <c r="AB1094" s="35" t="s">
        <v>6888</v>
      </c>
      <c r="AC1094" s="59" t="s">
        <v>5485</v>
      </c>
    </row>
    <row r="1095" spans="1:29" ht="15.75" thickBot="1" x14ac:dyDescent="0.3">
      <c r="A1095" s="58" t="s">
        <v>7031</v>
      </c>
      <c r="B1095" s="38" t="s">
        <v>5473</v>
      </c>
      <c r="C1095" s="38" t="s">
        <v>5468</v>
      </c>
      <c r="D1095" s="38" t="s">
        <v>6984</v>
      </c>
      <c r="E1095" s="38" t="s">
        <v>7028</v>
      </c>
      <c r="F1095" s="38"/>
      <c r="G1095" s="39">
        <v>43860.377083333333</v>
      </c>
      <c r="H1095" s="40">
        <v>43861</v>
      </c>
      <c r="I1095" s="38"/>
      <c r="J1095" s="38" t="s">
        <v>34</v>
      </c>
      <c r="K1095" s="38" t="s">
        <v>7029</v>
      </c>
      <c r="L1095" s="38" t="s">
        <v>5461</v>
      </c>
      <c r="M1095" s="38"/>
      <c r="N1095" s="38" t="s">
        <v>5731</v>
      </c>
      <c r="O1095" s="38"/>
      <c r="P1095" s="38"/>
      <c r="Q1095" s="38"/>
      <c r="R1095" s="38"/>
      <c r="S1095" s="38"/>
      <c r="T1095" s="39">
        <v>43860.381944444445</v>
      </c>
      <c r="U1095" s="38"/>
      <c r="V1095" s="38">
        <v>0</v>
      </c>
      <c r="W1095" s="38"/>
      <c r="X1095" s="38"/>
      <c r="Y1095" s="38">
        <v>0</v>
      </c>
      <c r="Z1095" s="38"/>
      <c r="AA1095" s="38">
        <v>7</v>
      </c>
      <c r="AB1095" s="38" t="s">
        <v>5552</v>
      </c>
      <c r="AC1095" s="60" t="s">
        <v>5472</v>
      </c>
    </row>
    <row r="1096" spans="1:29" ht="15.75" thickBot="1" x14ac:dyDescent="0.3">
      <c r="A1096" s="57" t="s">
        <v>1844</v>
      </c>
      <c r="B1096" s="35" t="s">
        <v>5473</v>
      </c>
      <c r="C1096" s="35" t="s">
        <v>5468</v>
      </c>
      <c r="D1096" s="35" t="s">
        <v>6984</v>
      </c>
      <c r="E1096" s="35" t="s">
        <v>7032</v>
      </c>
      <c r="F1096" s="35"/>
      <c r="G1096" s="36">
        <v>43845.727083333331</v>
      </c>
      <c r="H1096" s="37">
        <v>43846</v>
      </c>
      <c r="I1096" s="35"/>
      <c r="J1096" s="35" t="s">
        <v>34</v>
      </c>
      <c r="K1096" s="35" t="s">
        <v>7033</v>
      </c>
      <c r="L1096" s="35" t="s">
        <v>5461</v>
      </c>
      <c r="M1096" s="35"/>
      <c r="N1096" s="35" t="s">
        <v>5747</v>
      </c>
      <c r="O1096" s="35"/>
      <c r="P1096" s="35"/>
      <c r="Q1096" s="35"/>
      <c r="R1096" s="35"/>
      <c r="S1096" s="35"/>
      <c r="T1096" s="36">
        <v>43846.333333333336</v>
      </c>
      <c r="U1096" s="35"/>
      <c r="V1096" s="35">
        <v>0</v>
      </c>
      <c r="W1096" s="35"/>
      <c r="X1096" s="35">
        <v>873</v>
      </c>
      <c r="Y1096" s="35" t="s">
        <v>6800</v>
      </c>
      <c r="Z1096" s="35" t="s">
        <v>5482</v>
      </c>
      <c r="AA1096" s="35"/>
      <c r="AB1096" s="35">
        <v>0</v>
      </c>
      <c r="AC1096" s="59"/>
    </row>
    <row r="1097" spans="1:29" ht="15.75" thickBot="1" x14ac:dyDescent="0.3">
      <c r="A1097" s="58" t="s">
        <v>4068</v>
      </c>
      <c r="B1097" s="38" t="s">
        <v>5473</v>
      </c>
      <c r="C1097" s="38" t="s">
        <v>5468</v>
      </c>
      <c r="D1097" s="38" t="s">
        <v>6984</v>
      </c>
      <c r="E1097" s="38" t="s">
        <v>7032</v>
      </c>
      <c r="F1097" s="38"/>
      <c r="G1097" s="39">
        <v>43860.370138888888</v>
      </c>
      <c r="H1097" s="40">
        <v>43860</v>
      </c>
      <c r="I1097" s="38"/>
      <c r="J1097" s="38" t="s">
        <v>34</v>
      </c>
      <c r="K1097" s="38" t="s">
        <v>7033</v>
      </c>
      <c r="L1097" s="38" t="s">
        <v>5461</v>
      </c>
      <c r="M1097" s="38"/>
      <c r="N1097" s="38" t="s">
        <v>5747</v>
      </c>
      <c r="O1097" s="38"/>
      <c r="P1097" s="38"/>
      <c r="Q1097" s="38"/>
      <c r="R1097" s="38"/>
      <c r="S1097" s="38"/>
      <c r="T1097" s="39">
        <v>43860.602083333331</v>
      </c>
      <c r="U1097" s="38"/>
      <c r="V1097" s="38">
        <v>0</v>
      </c>
      <c r="W1097" s="38"/>
      <c r="X1097" s="38"/>
      <c r="Y1097" s="38">
        <v>0</v>
      </c>
      <c r="Z1097" s="38"/>
      <c r="AA1097" s="38">
        <v>334</v>
      </c>
      <c r="AB1097" s="38" t="s">
        <v>7034</v>
      </c>
      <c r="AC1097" s="60" t="s">
        <v>5472</v>
      </c>
    </row>
    <row r="1098" spans="1:29" ht="15.75" thickBot="1" x14ac:dyDescent="0.3">
      <c r="A1098" s="57" t="s">
        <v>1185</v>
      </c>
      <c r="B1098" s="35" t="s">
        <v>5473</v>
      </c>
      <c r="C1098" s="35" t="s">
        <v>5468</v>
      </c>
      <c r="D1098" s="35" t="s">
        <v>6984</v>
      </c>
      <c r="E1098" s="35" t="s">
        <v>7035</v>
      </c>
      <c r="F1098" s="35"/>
      <c r="G1098" s="36">
        <v>43844.482638888891</v>
      </c>
      <c r="H1098" s="37">
        <v>43844</v>
      </c>
      <c r="I1098" s="35"/>
      <c r="J1098" s="35" t="s">
        <v>34</v>
      </c>
      <c r="K1098" s="35" t="s">
        <v>7036</v>
      </c>
      <c r="L1098" s="35" t="s">
        <v>5461</v>
      </c>
      <c r="M1098" s="35"/>
      <c r="N1098" s="35" t="s">
        <v>5738</v>
      </c>
      <c r="O1098" s="35"/>
      <c r="P1098" s="35"/>
      <c r="Q1098" s="35"/>
      <c r="R1098" s="35"/>
      <c r="S1098" s="35"/>
      <c r="T1098" s="36">
        <v>43844.645833333336</v>
      </c>
      <c r="U1098" s="35"/>
      <c r="V1098" s="35">
        <v>0</v>
      </c>
      <c r="W1098" s="35"/>
      <c r="X1098" s="35"/>
      <c r="Y1098" s="35">
        <v>0</v>
      </c>
      <c r="Z1098" s="35"/>
      <c r="AA1098" s="35">
        <v>235</v>
      </c>
      <c r="AB1098" s="35" t="s">
        <v>7037</v>
      </c>
      <c r="AC1098" s="59" t="s">
        <v>5472</v>
      </c>
    </row>
    <row r="1099" spans="1:29" ht="15.75" thickBot="1" x14ac:dyDescent="0.3">
      <c r="A1099" s="58" t="s">
        <v>3667</v>
      </c>
      <c r="B1099" s="38" t="s">
        <v>5473</v>
      </c>
      <c r="C1099" s="38" t="s">
        <v>5468</v>
      </c>
      <c r="D1099" s="38" t="s">
        <v>6984</v>
      </c>
      <c r="E1099" s="38" t="s">
        <v>7038</v>
      </c>
      <c r="F1099" s="38"/>
      <c r="G1099" s="39">
        <v>43858.368750000001</v>
      </c>
      <c r="H1099" s="40">
        <v>43858</v>
      </c>
      <c r="I1099" s="38"/>
      <c r="J1099" s="38" t="s">
        <v>34</v>
      </c>
      <c r="K1099" s="38" t="s">
        <v>7039</v>
      </c>
      <c r="L1099" s="38" t="s">
        <v>5461</v>
      </c>
      <c r="M1099" s="38"/>
      <c r="N1099" s="38" t="s">
        <v>5747</v>
      </c>
      <c r="O1099" s="38"/>
      <c r="P1099" s="38"/>
      <c r="Q1099" s="38"/>
      <c r="R1099" s="38"/>
      <c r="S1099" s="38"/>
      <c r="T1099" s="39">
        <v>43858.370138888888</v>
      </c>
      <c r="U1099" s="38"/>
      <c r="V1099" s="38">
        <v>0</v>
      </c>
      <c r="W1099" s="38"/>
      <c r="X1099" s="38"/>
      <c r="Y1099" s="38">
        <v>0</v>
      </c>
      <c r="Z1099" s="38"/>
      <c r="AA1099" s="38">
        <v>2</v>
      </c>
      <c r="AB1099" s="41">
        <v>462962962.96296</v>
      </c>
      <c r="AC1099" s="60" t="s">
        <v>5485</v>
      </c>
    </row>
    <row r="1100" spans="1:29" ht="15.75" thickBot="1" x14ac:dyDescent="0.3">
      <c r="A1100" s="57" t="s">
        <v>2799</v>
      </c>
      <c r="B1100" s="35" t="s">
        <v>5473</v>
      </c>
      <c r="C1100" s="35" t="s">
        <v>5468</v>
      </c>
      <c r="D1100" s="35" t="s">
        <v>7040</v>
      </c>
      <c r="E1100" s="35" t="s">
        <v>7041</v>
      </c>
      <c r="F1100" s="35"/>
      <c r="G1100" s="36">
        <v>43851.678472222222</v>
      </c>
      <c r="H1100" s="37">
        <v>43852</v>
      </c>
      <c r="I1100" s="35"/>
      <c r="J1100" s="35" t="s">
        <v>34</v>
      </c>
      <c r="K1100" s="35" t="s">
        <v>7042</v>
      </c>
      <c r="L1100" s="35" t="s">
        <v>5461</v>
      </c>
      <c r="M1100" s="35"/>
      <c r="N1100" s="35" t="s">
        <v>5789</v>
      </c>
      <c r="O1100" s="35"/>
      <c r="P1100" s="35"/>
      <c r="Q1100" s="35"/>
      <c r="R1100" s="35"/>
      <c r="S1100" s="35"/>
      <c r="T1100" s="36">
        <v>43852.019444444442</v>
      </c>
      <c r="U1100" s="35"/>
      <c r="V1100" s="35">
        <v>0</v>
      </c>
      <c r="W1100" s="35"/>
      <c r="X1100" s="35"/>
      <c r="Y1100" s="35">
        <v>0</v>
      </c>
      <c r="Z1100" s="35"/>
      <c r="AA1100" s="35">
        <v>491</v>
      </c>
      <c r="AB1100" s="35" t="s">
        <v>7043</v>
      </c>
      <c r="AC1100" s="59" t="s">
        <v>5472</v>
      </c>
    </row>
    <row r="1101" spans="1:29" ht="15.75" thickBot="1" x14ac:dyDescent="0.3">
      <c r="A1101" s="58" t="s">
        <v>3134</v>
      </c>
      <c r="B1101" s="38" t="s">
        <v>5473</v>
      </c>
      <c r="C1101" s="38" t="s">
        <v>5468</v>
      </c>
      <c r="D1101" s="38" t="s">
        <v>7040</v>
      </c>
      <c r="E1101" s="38" t="s">
        <v>7041</v>
      </c>
      <c r="F1101" s="38"/>
      <c r="G1101" s="39">
        <v>43853.387499999997</v>
      </c>
      <c r="H1101" s="40">
        <v>43854</v>
      </c>
      <c r="I1101" s="38"/>
      <c r="J1101" s="38" t="s">
        <v>34</v>
      </c>
      <c r="K1101" s="38" t="s">
        <v>7042</v>
      </c>
      <c r="L1101" s="38" t="s">
        <v>5461</v>
      </c>
      <c r="M1101" s="38"/>
      <c r="N1101" s="38" t="s">
        <v>5789</v>
      </c>
      <c r="O1101" s="38"/>
      <c r="P1101" s="38"/>
      <c r="Q1101" s="38"/>
      <c r="R1101" s="38"/>
      <c r="S1101" s="38"/>
      <c r="T1101" s="39">
        <v>43853.736805555556</v>
      </c>
      <c r="U1101" s="38"/>
      <c r="V1101" s="38">
        <v>0</v>
      </c>
      <c r="W1101" s="38"/>
      <c r="X1101" s="38"/>
      <c r="Y1101" s="38">
        <v>0</v>
      </c>
      <c r="Z1101" s="38"/>
      <c r="AA1101" s="38">
        <v>503</v>
      </c>
      <c r="AB1101" s="38" t="s">
        <v>7044</v>
      </c>
      <c r="AC1101" s="60" t="s">
        <v>5472</v>
      </c>
    </row>
    <row r="1102" spans="1:29" ht="15.75" thickBot="1" x14ac:dyDescent="0.3">
      <c r="A1102" s="57" t="s">
        <v>3669</v>
      </c>
      <c r="B1102" s="35" t="s">
        <v>5473</v>
      </c>
      <c r="C1102" s="35" t="s">
        <v>5468</v>
      </c>
      <c r="D1102" s="35" t="s">
        <v>7040</v>
      </c>
      <c r="E1102" s="35" t="s">
        <v>7045</v>
      </c>
      <c r="F1102" s="35"/>
      <c r="G1102" s="36">
        <v>43858.368750000001</v>
      </c>
      <c r="H1102" s="37">
        <v>43858</v>
      </c>
      <c r="I1102" s="35"/>
      <c r="J1102" s="35" t="s">
        <v>34</v>
      </c>
      <c r="K1102" s="35" t="s">
        <v>7046</v>
      </c>
      <c r="L1102" s="35" t="s">
        <v>5461</v>
      </c>
      <c r="M1102" s="35"/>
      <c r="N1102" s="35" t="s">
        <v>5765</v>
      </c>
      <c r="O1102" s="35"/>
      <c r="P1102" s="35"/>
      <c r="Q1102" s="35"/>
      <c r="R1102" s="35"/>
      <c r="S1102" s="35"/>
      <c r="T1102" s="36">
        <v>43858.679861111108</v>
      </c>
      <c r="U1102" s="35"/>
      <c r="V1102" s="35">
        <v>0</v>
      </c>
      <c r="W1102" s="35"/>
      <c r="X1102" s="35"/>
      <c r="Y1102" s="35">
        <v>0</v>
      </c>
      <c r="Z1102" s="35"/>
      <c r="AA1102" s="35">
        <v>448</v>
      </c>
      <c r="AB1102" s="35" t="s">
        <v>7047</v>
      </c>
      <c r="AC1102" s="59" t="s">
        <v>5472</v>
      </c>
    </row>
    <row r="1103" spans="1:29" ht="15.75" thickBot="1" x14ac:dyDescent="0.3">
      <c r="A1103" s="58" t="s">
        <v>598</v>
      </c>
      <c r="B1103" s="38" t="s">
        <v>5473</v>
      </c>
      <c r="C1103" s="38" t="s">
        <v>5468</v>
      </c>
      <c r="D1103" s="38" t="s">
        <v>7040</v>
      </c>
      <c r="E1103" s="38" t="s">
        <v>7048</v>
      </c>
      <c r="F1103" s="38"/>
      <c r="G1103" s="39">
        <v>43839.379861111112</v>
      </c>
      <c r="H1103" s="40">
        <v>43839</v>
      </c>
      <c r="I1103" s="38"/>
      <c r="J1103" s="38" t="s">
        <v>34</v>
      </c>
      <c r="K1103" s="38" t="s">
        <v>7049</v>
      </c>
      <c r="L1103" s="38" t="s">
        <v>5461</v>
      </c>
      <c r="M1103" s="38"/>
      <c r="N1103" s="38" t="s">
        <v>5765</v>
      </c>
      <c r="O1103" s="38"/>
      <c r="P1103" s="38"/>
      <c r="Q1103" s="38"/>
      <c r="R1103" s="38"/>
      <c r="S1103" s="38"/>
      <c r="T1103" s="39">
        <v>43839.397222222222</v>
      </c>
      <c r="U1103" s="38"/>
      <c r="V1103" s="38">
        <v>0</v>
      </c>
      <c r="W1103" s="38"/>
      <c r="X1103" s="38"/>
      <c r="Y1103" s="38">
        <v>0</v>
      </c>
      <c r="Z1103" s="38"/>
      <c r="AA1103" s="38">
        <v>25</v>
      </c>
      <c r="AB1103" s="38" t="s">
        <v>5969</v>
      </c>
      <c r="AC1103" s="60" t="s">
        <v>5472</v>
      </c>
    </row>
    <row r="1104" spans="1:29" ht="15.75" thickBot="1" x14ac:dyDescent="0.3">
      <c r="A1104" s="57" t="s">
        <v>729</v>
      </c>
      <c r="B1104" s="35" t="s">
        <v>5473</v>
      </c>
      <c r="C1104" s="35" t="s">
        <v>5468</v>
      </c>
      <c r="D1104" s="35" t="s">
        <v>7040</v>
      </c>
      <c r="E1104" s="35" t="s">
        <v>7048</v>
      </c>
      <c r="F1104" s="35"/>
      <c r="G1104" s="36">
        <v>43840.439583333333</v>
      </c>
      <c r="H1104" s="37">
        <v>43844</v>
      </c>
      <c r="I1104" s="35"/>
      <c r="J1104" s="35" t="s">
        <v>34</v>
      </c>
      <c r="K1104" s="35" t="s">
        <v>7049</v>
      </c>
      <c r="L1104" s="35" t="s">
        <v>5461</v>
      </c>
      <c r="M1104" s="35"/>
      <c r="N1104" s="35" t="s">
        <v>5765</v>
      </c>
      <c r="O1104" s="35"/>
      <c r="P1104" s="35"/>
      <c r="Q1104" s="35"/>
      <c r="R1104" s="35"/>
      <c r="S1104" s="35"/>
      <c r="T1104" s="36">
        <v>43840.595833333333</v>
      </c>
      <c r="U1104" s="35"/>
      <c r="V1104" s="35">
        <v>0</v>
      </c>
      <c r="W1104" s="35"/>
      <c r="X1104" s="35"/>
      <c r="Y1104" s="35">
        <v>0</v>
      </c>
      <c r="Z1104" s="35"/>
      <c r="AA1104" s="35">
        <v>225</v>
      </c>
      <c r="AB1104" s="35" t="s">
        <v>6394</v>
      </c>
      <c r="AC1104" s="59" t="s">
        <v>5472</v>
      </c>
    </row>
    <row r="1105" spans="1:29" ht="15.75" thickBot="1" x14ac:dyDescent="0.3">
      <c r="A1105" s="58" t="s">
        <v>3986</v>
      </c>
      <c r="B1105" s="38" t="s">
        <v>5473</v>
      </c>
      <c r="C1105" s="38" t="s">
        <v>5468</v>
      </c>
      <c r="D1105" s="38" t="s">
        <v>7040</v>
      </c>
      <c r="E1105" s="38" t="s">
        <v>7048</v>
      </c>
      <c r="F1105" s="38"/>
      <c r="G1105" s="39">
        <v>43859.493055555555</v>
      </c>
      <c r="H1105" s="40">
        <v>43859</v>
      </c>
      <c r="I1105" s="38"/>
      <c r="J1105" s="38" t="s">
        <v>34</v>
      </c>
      <c r="K1105" s="38" t="s">
        <v>7049</v>
      </c>
      <c r="L1105" s="38" t="s">
        <v>5461</v>
      </c>
      <c r="M1105" s="38"/>
      <c r="N1105" s="38" t="s">
        <v>5765</v>
      </c>
      <c r="O1105" s="38"/>
      <c r="P1105" s="38"/>
      <c r="Q1105" s="38"/>
      <c r="R1105" s="38"/>
      <c r="S1105" s="38"/>
      <c r="T1105" s="39">
        <v>43859.603472222225</v>
      </c>
      <c r="U1105" s="38"/>
      <c r="V1105" s="38">
        <v>0</v>
      </c>
      <c r="W1105" s="38"/>
      <c r="X1105" s="38"/>
      <c r="Y1105" s="38">
        <v>0</v>
      </c>
      <c r="Z1105" s="38"/>
      <c r="AA1105" s="38">
        <v>159</v>
      </c>
      <c r="AB1105" s="38" t="s">
        <v>7018</v>
      </c>
      <c r="AC1105" s="60" t="s">
        <v>5472</v>
      </c>
    </row>
    <row r="1106" spans="1:29" ht="15.75" thickBot="1" x14ac:dyDescent="0.3">
      <c r="A1106" s="57" t="s">
        <v>1661</v>
      </c>
      <c r="B1106" s="35" t="s">
        <v>5473</v>
      </c>
      <c r="C1106" s="35" t="s">
        <v>5468</v>
      </c>
      <c r="D1106" s="35" t="s">
        <v>7040</v>
      </c>
      <c r="E1106" s="35" t="s">
        <v>7050</v>
      </c>
      <c r="F1106" s="35"/>
      <c r="G1106" s="36">
        <v>43845.374305555553</v>
      </c>
      <c r="H1106" s="37">
        <v>43845</v>
      </c>
      <c r="I1106" s="35"/>
      <c r="J1106" s="35" t="s">
        <v>34</v>
      </c>
      <c r="K1106" s="35" t="s">
        <v>7051</v>
      </c>
      <c r="L1106" s="35" t="s">
        <v>5461</v>
      </c>
      <c r="M1106" s="35"/>
      <c r="N1106" s="35" t="s">
        <v>5765</v>
      </c>
      <c r="O1106" s="35"/>
      <c r="P1106" s="35"/>
      <c r="Q1106" s="35"/>
      <c r="R1106" s="35"/>
      <c r="S1106" s="35"/>
      <c r="T1106" s="36">
        <v>43845.529861111114</v>
      </c>
      <c r="U1106" s="35"/>
      <c r="V1106" s="35">
        <v>0</v>
      </c>
      <c r="W1106" s="35"/>
      <c r="X1106" s="35">
        <v>224</v>
      </c>
      <c r="Y1106" s="35" t="s">
        <v>5634</v>
      </c>
      <c r="Z1106" s="35" t="s">
        <v>5482</v>
      </c>
      <c r="AA1106" s="35"/>
      <c r="AB1106" s="35">
        <v>0</v>
      </c>
      <c r="AC1106" s="59"/>
    </row>
    <row r="1107" spans="1:29" ht="15.75" thickBot="1" x14ac:dyDescent="0.3">
      <c r="A1107" s="58" t="s">
        <v>3704</v>
      </c>
      <c r="B1107" s="38" t="s">
        <v>5473</v>
      </c>
      <c r="C1107" s="38" t="s">
        <v>5468</v>
      </c>
      <c r="D1107" s="38" t="s">
        <v>7040</v>
      </c>
      <c r="E1107" s="38" t="s">
        <v>7050</v>
      </c>
      <c r="F1107" s="38"/>
      <c r="G1107" s="39">
        <v>43858.369444444441</v>
      </c>
      <c r="H1107" s="40">
        <v>43858</v>
      </c>
      <c r="I1107" s="38"/>
      <c r="J1107" s="38" t="s">
        <v>34</v>
      </c>
      <c r="K1107" s="38" t="s">
        <v>7051</v>
      </c>
      <c r="L1107" s="38" t="s">
        <v>5461</v>
      </c>
      <c r="M1107" s="38"/>
      <c r="N1107" s="38" t="s">
        <v>5765</v>
      </c>
      <c r="O1107" s="38"/>
      <c r="P1107" s="38"/>
      <c r="Q1107" s="38"/>
      <c r="R1107" s="38"/>
      <c r="S1107" s="38"/>
      <c r="T1107" s="39">
        <v>43858.61041666667</v>
      </c>
      <c r="U1107" s="38"/>
      <c r="V1107" s="38">
        <v>0</v>
      </c>
      <c r="W1107" s="38"/>
      <c r="X1107" s="38"/>
      <c r="Y1107" s="38">
        <v>0</v>
      </c>
      <c r="Z1107" s="38"/>
      <c r="AA1107" s="38">
        <v>347</v>
      </c>
      <c r="AB1107" s="38" t="s">
        <v>6540</v>
      </c>
      <c r="AC1107" s="60" t="s">
        <v>5472</v>
      </c>
    </row>
    <row r="1108" spans="1:29" ht="15.75" thickBot="1" x14ac:dyDescent="0.3">
      <c r="A1108" s="57" t="s">
        <v>1765</v>
      </c>
      <c r="B1108" s="35" t="s">
        <v>5473</v>
      </c>
      <c r="C1108" s="35" t="s">
        <v>5468</v>
      </c>
      <c r="D1108" s="35" t="s">
        <v>7040</v>
      </c>
      <c r="E1108" s="35" t="s">
        <v>7052</v>
      </c>
      <c r="F1108" s="35"/>
      <c r="G1108" s="36">
        <v>43845.685416666667</v>
      </c>
      <c r="H1108" s="37">
        <v>43846</v>
      </c>
      <c r="I1108" s="35"/>
      <c r="J1108" s="35" t="s">
        <v>34</v>
      </c>
      <c r="K1108" s="35" t="s">
        <v>7053</v>
      </c>
      <c r="L1108" s="35" t="s">
        <v>5461</v>
      </c>
      <c r="M1108" s="35"/>
      <c r="N1108" s="35" t="s">
        <v>5747</v>
      </c>
      <c r="O1108" s="35"/>
      <c r="P1108" s="35"/>
      <c r="Q1108" s="35"/>
      <c r="R1108" s="35"/>
      <c r="S1108" s="35"/>
      <c r="T1108" s="36">
        <v>43846.351388888892</v>
      </c>
      <c r="U1108" s="35"/>
      <c r="V1108" s="35">
        <v>0</v>
      </c>
      <c r="W1108" s="35"/>
      <c r="X1108" s="35">
        <v>959</v>
      </c>
      <c r="Y1108" s="35" t="s">
        <v>7054</v>
      </c>
      <c r="Z1108" s="35" t="s">
        <v>5482</v>
      </c>
      <c r="AA1108" s="35"/>
      <c r="AB1108" s="35">
        <v>0</v>
      </c>
      <c r="AC1108" s="59"/>
    </row>
    <row r="1109" spans="1:29" ht="15.75" thickBot="1" x14ac:dyDescent="0.3">
      <c r="A1109" s="58" t="s">
        <v>3336</v>
      </c>
      <c r="B1109" s="38" t="s">
        <v>5473</v>
      </c>
      <c r="C1109" s="38" t="s">
        <v>5468</v>
      </c>
      <c r="D1109" s="38" t="s">
        <v>7040</v>
      </c>
      <c r="E1109" s="38" t="s">
        <v>7052</v>
      </c>
      <c r="F1109" s="38"/>
      <c r="G1109" s="39">
        <v>43854.369444444441</v>
      </c>
      <c r="H1109" s="40">
        <v>43854</v>
      </c>
      <c r="I1109" s="38"/>
      <c r="J1109" s="38" t="s">
        <v>34</v>
      </c>
      <c r="K1109" s="38" t="s">
        <v>7053</v>
      </c>
      <c r="L1109" s="38" t="s">
        <v>5461</v>
      </c>
      <c r="M1109" s="38"/>
      <c r="N1109" s="38" t="s">
        <v>5747</v>
      </c>
      <c r="O1109" s="38"/>
      <c r="P1109" s="38"/>
      <c r="Q1109" s="38"/>
      <c r="R1109" s="38"/>
      <c r="S1109" s="38"/>
      <c r="T1109" s="39">
        <v>43854.587500000001</v>
      </c>
      <c r="U1109" s="38"/>
      <c r="V1109" s="38">
        <v>0</v>
      </c>
      <c r="W1109" s="38"/>
      <c r="X1109" s="38"/>
      <c r="Y1109" s="38">
        <v>0</v>
      </c>
      <c r="Z1109" s="38"/>
      <c r="AA1109" s="38">
        <v>314</v>
      </c>
      <c r="AB1109" s="38" t="s">
        <v>7055</v>
      </c>
      <c r="AC1109" s="60" t="s">
        <v>5472</v>
      </c>
    </row>
    <row r="1110" spans="1:29" ht="15.75" thickBot="1" x14ac:dyDescent="0.3">
      <c r="A1110" s="57" t="s">
        <v>7056</v>
      </c>
      <c r="B1110" s="35" t="s">
        <v>5473</v>
      </c>
      <c r="C1110" s="35" t="s">
        <v>5468</v>
      </c>
      <c r="D1110" s="35" t="s">
        <v>7040</v>
      </c>
      <c r="E1110" s="35" t="s">
        <v>7052</v>
      </c>
      <c r="F1110" s="35"/>
      <c r="G1110" s="36">
        <v>43861.369444444441</v>
      </c>
      <c r="H1110" s="37">
        <v>43861</v>
      </c>
      <c r="I1110" s="35"/>
      <c r="J1110" s="35" t="s">
        <v>34</v>
      </c>
      <c r="K1110" s="35" t="s">
        <v>7053</v>
      </c>
      <c r="L1110" s="35" t="s">
        <v>5461</v>
      </c>
      <c r="M1110" s="35"/>
      <c r="N1110" s="35" t="s">
        <v>5747</v>
      </c>
      <c r="O1110" s="35"/>
      <c r="P1110" s="35"/>
      <c r="Q1110" s="35"/>
      <c r="R1110" s="35"/>
      <c r="S1110" s="35"/>
      <c r="T1110" s="36">
        <v>43861.525000000001</v>
      </c>
      <c r="U1110" s="35"/>
      <c r="V1110" s="35">
        <v>0</v>
      </c>
      <c r="W1110" s="35"/>
      <c r="X1110" s="35"/>
      <c r="Y1110" s="35">
        <v>0</v>
      </c>
      <c r="Z1110" s="35"/>
      <c r="AA1110" s="35">
        <v>224</v>
      </c>
      <c r="AB1110" s="35" t="s">
        <v>5634</v>
      </c>
      <c r="AC1110" s="59" t="s">
        <v>5472</v>
      </c>
    </row>
    <row r="1111" spans="1:29" ht="15.75" thickBot="1" x14ac:dyDescent="0.3">
      <c r="A1111" s="58" t="s">
        <v>3839</v>
      </c>
      <c r="B1111" s="38" t="s">
        <v>5473</v>
      </c>
      <c r="C1111" s="38" t="s">
        <v>5468</v>
      </c>
      <c r="D1111" s="38" t="s">
        <v>7040</v>
      </c>
      <c r="E1111" s="38" t="s">
        <v>7057</v>
      </c>
      <c r="F1111" s="38"/>
      <c r="G1111" s="39">
        <v>43858.684027777781</v>
      </c>
      <c r="H1111" s="40">
        <v>43858</v>
      </c>
      <c r="I1111" s="38"/>
      <c r="J1111" s="38" t="s">
        <v>34</v>
      </c>
      <c r="K1111" s="38" t="s">
        <v>7058</v>
      </c>
      <c r="L1111" s="38" t="s">
        <v>5461</v>
      </c>
      <c r="M1111" s="38"/>
      <c r="N1111" s="38" t="s">
        <v>5765</v>
      </c>
      <c r="O1111" s="38"/>
      <c r="P1111" s="38"/>
      <c r="Q1111" s="38"/>
      <c r="R1111" s="38"/>
      <c r="S1111" s="38"/>
      <c r="T1111" s="39">
        <v>43858.68472222222</v>
      </c>
      <c r="U1111" s="38"/>
      <c r="V1111" s="38">
        <v>0</v>
      </c>
      <c r="W1111" s="38"/>
      <c r="X1111" s="38"/>
      <c r="Y1111" s="38">
        <v>0</v>
      </c>
      <c r="Z1111" s="38"/>
      <c r="AA1111" s="38">
        <v>1</v>
      </c>
      <c r="AB1111" s="41">
        <v>231481481.48148</v>
      </c>
      <c r="AC1111" s="60" t="s">
        <v>5472</v>
      </c>
    </row>
    <row r="1112" spans="1:29" ht="15.75" thickBot="1" x14ac:dyDescent="0.3">
      <c r="A1112" s="57" t="s">
        <v>3722</v>
      </c>
      <c r="B1112" s="35" t="s">
        <v>5473</v>
      </c>
      <c r="C1112" s="35" t="s">
        <v>5468</v>
      </c>
      <c r="D1112" s="35" t="s">
        <v>7040</v>
      </c>
      <c r="E1112" s="35" t="s">
        <v>7059</v>
      </c>
      <c r="F1112" s="35"/>
      <c r="G1112" s="36">
        <v>43858.369444444441</v>
      </c>
      <c r="H1112" s="37">
        <v>43859</v>
      </c>
      <c r="I1112" s="35"/>
      <c r="J1112" s="35" t="s">
        <v>34</v>
      </c>
      <c r="K1112" s="35" t="s">
        <v>7060</v>
      </c>
      <c r="L1112" s="35" t="s">
        <v>5461</v>
      </c>
      <c r="M1112" s="35"/>
      <c r="N1112" s="35" t="s">
        <v>5765</v>
      </c>
      <c r="O1112" s="35"/>
      <c r="P1112" s="35"/>
      <c r="Q1112" s="35"/>
      <c r="R1112" s="35"/>
      <c r="S1112" s="35"/>
      <c r="T1112" s="36">
        <v>43859.629861111112</v>
      </c>
      <c r="U1112" s="35"/>
      <c r="V1112" s="35">
        <v>0</v>
      </c>
      <c r="W1112" s="35"/>
      <c r="X1112" s="35"/>
      <c r="Y1112" s="35">
        <v>0</v>
      </c>
      <c r="Z1112" s="35"/>
      <c r="AA1112" s="35">
        <v>1815</v>
      </c>
      <c r="AB1112" s="35" t="s">
        <v>7061</v>
      </c>
      <c r="AC1112" s="59" t="s">
        <v>5472</v>
      </c>
    </row>
    <row r="1113" spans="1:29" ht="15.75" thickBot="1" x14ac:dyDescent="0.3">
      <c r="A1113" s="58" t="s">
        <v>3227</v>
      </c>
      <c r="B1113" s="38" t="s">
        <v>5473</v>
      </c>
      <c r="C1113" s="38" t="s">
        <v>5468</v>
      </c>
      <c r="D1113" s="38" t="s">
        <v>7040</v>
      </c>
      <c r="E1113" s="38" t="s">
        <v>7062</v>
      </c>
      <c r="F1113" s="38"/>
      <c r="G1113" s="39">
        <v>43853.630555555559</v>
      </c>
      <c r="H1113" s="40">
        <v>43853</v>
      </c>
      <c r="I1113" s="38"/>
      <c r="J1113" s="38" t="s">
        <v>34</v>
      </c>
      <c r="K1113" s="38" t="s">
        <v>7063</v>
      </c>
      <c r="L1113" s="38" t="s">
        <v>5461</v>
      </c>
      <c r="M1113" s="38"/>
      <c r="N1113" s="38" t="s">
        <v>5765</v>
      </c>
      <c r="O1113" s="38"/>
      <c r="P1113" s="38"/>
      <c r="Q1113" s="38"/>
      <c r="R1113" s="38"/>
      <c r="S1113" s="38"/>
      <c r="T1113" s="39">
        <v>43853.647222222222</v>
      </c>
      <c r="U1113" s="38"/>
      <c r="V1113" s="38">
        <v>0</v>
      </c>
      <c r="W1113" s="38"/>
      <c r="X1113" s="38"/>
      <c r="Y1113" s="38">
        <v>0</v>
      </c>
      <c r="Z1113" s="38"/>
      <c r="AA1113" s="38">
        <v>24</v>
      </c>
      <c r="AB1113" s="38" t="s">
        <v>5618</v>
      </c>
      <c r="AC1113" s="60" t="s">
        <v>5472</v>
      </c>
    </row>
    <row r="1114" spans="1:29" ht="15.75" thickBot="1" x14ac:dyDescent="0.3">
      <c r="A1114" s="57" t="s">
        <v>1630</v>
      </c>
      <c r="B1114" s="35" t="s">
        <v>5473</v>
      </c>
      <c r="C1114" s="35" t="s">
        <v>5468</v>
      </c>
      <c r="D1114" s="35" t="s">
        <v>7040</v>
      </c>
      <c r="E1114" s="35" t="s">
        <v>7064</v>
      </c>
      <c r="F1114" s="35"/>
      <c r="G1114" s="36">
        <v>43845.372916666667</v>
      </c>
      <c r="H1114" s="37">
        <v>43845</v>
      </c>
      <c r="I1114" s="35"/>
      <c r="J1114" s="35" t="s">
        <v>34</v>
      </c>
      <c r="K1114" s="35" t="s">
        <v>7065</v>
      </c>
      <c r="L1114" s="35" t="s">
        <v>5461</v>
      </c>
      <c r="M1114" s="35"/>
      <c r="N1114" s="35" t="s">
        <v>5747</v>
      </c>
      <c r="O1114" s="35"/>
      <c r="P1114" s="35"/>
      <c r="Q1114" s="35"/>
      <c r="R1114" s="35"/>
      <c r="S1114" s="35"/>
      <c r="T1114" s="36">
        <v>43845.529861111114</v>
      </c>
      <c r="U1114" s="35"/>
      <c r="V1114" s="35">
        <v>0</v>
      </c>
      <c r="W1114" s="35"/>
      <c r="X1114" s="35">
        <v>226</v>
      </c>
      <c r="Y1114" s="35" t="s">
        <v>7066</v>
      </c>
      <c r="Z1114" s="35" t="s">
        <v>5482</v>
      </c>
      <c r="AA1114" s="35"/>
      <c r="AB1114" s="35">
        <v>0</v>
      </c>
      <c r="AC1114" s="59"/>
    </row>
    <row r="1115" spans="1:29" ht="15.75" thickBot="1" x14ac:dyDescent="0.3">
      <c r="A1115" s="58" t="s">
        <v>2604</v>
      </c>
      <c r="B1115" s="38" t="s">
        <v>5473</v>
      </c>
      <c r="C1115" s="38" t="s">
        <v>5468</v>
      </c>
      <c r="D1115" s="38" t="s">
        <v>7040</v>
      </c>
      <c r="E1115" s="38" t="s">
        <v>7064</v>
      </c>
      <c r="F1115" s="38"/>
      <c r="G1115" s="39">
        <v>43850.616666666669</v>
      </c>
      <c r="H1115" s="40">
        <v>43850</v>
      </c>
      <c r="I1115" s="38"/>
      <c r="J1115" s="38" t="s">
        <v>34</v>
      </c>
      <c r="K1115" s="38" t="s">
        <v>7065</v>
      </c>
      <c r="L1115" s="38" t="s">
        <v>5461</v>
      </c>
      <c r="M1115" s="38"/>
      <c r="N1115" s="38" t="s">
        <v>5747</v>
      </c>
      <c r="O1115" s="38"/>
      <c r="P1115" s="38"/>
      <c r="Q1115" s="38"/>
      <c r="R1115" s="38"/>
      <c r="S1115" s="38"/>
      <c r="T1115" s="39">
        <v>43850.671527777777</v>
      </c>
      <c r="U1115" s="38"/>
      <c r="V1115" s="38">
        <v>0</v>
      </c>
      <c r="W1115" s="38"/>
      <c r="X1115" s="38">
        <v>79</v>
      </c>
      <c r="Y1115" s="38" t="s">
        <v>6581</v>
      </c>
      <c r="Z1115" s="38" t="s">
        <v>5482</v>
      </c>
      <c r="AA1115" s="38"/>
      <c r="AB1115" s="38">
        <v>0</v>
      </c>
      <c r="AC1115" s="60"/>
    </row>
    <row r="1116" spans="1:29" ht="15.75" thickBot="1" x14ac:dyDescent="0.3">
      <c r="A1116" s="57" t="s">
        <v>3680</v>
      </c>
      <c r="B1116" s="35" t="s">
        <v>5473</v>
      </c>
      <c r="C1116" s="35" t="s">
        <v>5468</v>
      </c>
      <c r="D1116" s="35" t="s">
        <v>7040</v>
      </c>
      <c r="E1116" s="35" t="s">
        <v>7064</v>
      </c>
      <c r="F1116" s="35"/>
      <c r="G1116" s="36">
        <v>43858.368750000001</v>
      </c>
      <c r="H1116" s="37">
        <v>43858</v>
      </c>
      <c r="I1116" s="35"/>
      <c r="J1116" s="35" t="s">
        <v>34</v>
      </c>
      <c r="K1116" s="35" t="s">
        <v>7065</v>
      </c>
      <c r="L1116" s="35" t="s">
        <v>5461</v>
      </c>
      <c r="M1116" s="35"/>
      <c r="N1116" s="35" t="s">
        <v>5747</v>
      </c>
      <c r="O1116" s="35"/>
      <c r="P1116" s="35"/>
      <c r="Q1116" s="35"/>
      <c r="R1116" s="35"/>
      <c r="S1116" s="35"/>
      <c r="T1116" s="36">
        <v>43858.609722222223</v>
      </c>
      <c r="U1116" s="35"/>
      <c r="V1116" s="35">
        <v>0</v>
      </c>
      <c r="W1116" s="35"/>
      <c r="X1116" s="35"/>
      <c r="Y1116" s="35">
        <v>0</v>
      </c>
      <c r="Z1116" s="35"/>
      <c r="AA1116" s="35">
        <v>347</v>
      </c>
      <c r="AB1116" s="35" t="s">
        <v>6540</v>
      </c>
      <c r="AC1116" s="59" t="s">
        <v>5472</v>
      </c>
    </row>
    <row r="1117" spans="1:29" ht="15.75" thickBot="1" x14ac:dyDescent="0.3">
      <c r="A1117" s="58" t="s">
        <v>7067</v>
      </c>
      <c r="B1117" s="38" t="s">
        <v>5473</v>
      </c>
      <c r="C1117" s="38" t="s">
        <v>5468</v>
      </c>
      <c r="D1117" s="38" t="s">
        <v>7040</v>
      </c>
      <c r="E1117" s="38" t="s">
        <v>7064</v>
      </c>
      <c r="F1117" s="38"/>
      <c r="G1117" s="39">
        <v>43860.665972222225</v>
      </c>
      <c r="H1117" s="40">
        <v>43860</v>
      </c>
      <c r="I1117" s="38"/>
      <c r="J1117" s="38" t="s">
        <v>34</v>
      </c>
      <c r="K1117" s="38" t="s">
        <v>7065</v>
      </c>
      <c r="L1117" s="38" t="s">
        <v>5461</v>
      </c>
      <c r="M1117" s="38"/>
      <c r="N1117" s="38" t="s">
        <v>5747</v>
      </c>
      <c r="O1117" s="38"/>
      <c r="P1117" s="38"/>
      <c r="Q1117" s="38"/>
      <c r="R1117" s="38"/>
      <c r="S1117" s="38"/>
      <c r="T1117" s="39">
        <v>43860.673611111109</v>
      </c>
      <c r="U1117" s="38"/>
      <c r="V1117" s="38">
        <v>0</v>
      </c>
      <c r="W1117" s="38"/>
      <c r="X1117" s="38"/>
      <c r="Y1117" s="38">
        <v>0</v>
      </c>
      <c r="Z1117" s="38"/>
      <c r="AA1117" s="38">
        <v>11</v>
      </c>
      <c r="AB1117" s="38" t="s">
        <v>5534</v>
      </c>
      <c r="AC1117" s="60" t="s">
        <v>5472</v>
      </c>
    </row>
    <row r="1118" spans="1:29" ht="15.75" thickBot="1" x14ac:dyDescent="0.3">
      <c r="A1118" s="57" t="s">
        <v>946</v>
      </c>
      <c r="B1118" s="35" t="s">
        <v>5473</v>
      </c>
      <c r="C1118" s="35" t="s">
        <v>5468</v>
      </c>
      <c r="D1118" s="35" t="s">
        <v>7040</v>
      </c>
      <c r="E1118" s="35" t="s">
        <v>7068</v>
      </c>
      <c r="F1118" s="35"/>
      <c r="G1118" s="36">
        <v>43844.34652777778</v>
      </c>
      <c r="H1118" s="37">
        <v>43844</v>
      </c>
      <c r="I1118" s="35"/>
      <c r="J1118" s="35" t="s">
        <v>34</v>
      </c>
      <c r="K1118" s="35" t="s">
        <v>7069</v>
      </c>
      <c r="L1118" s="35" t="s">
        <v>5461</v>
      </c>
      <c r="M1118" s="35"/>
      <c r="N1118" s="35" t="s">
        <v>5765</v>
      </c>
      <c r="O1118" s="35"/>
      <c r="P1118" s="35"/>
      <c r="Q1118" s="35"/>
      <c r="R1118" s="35"/>
      <c r="S1118" s="35"/>
      <c r="T1118" s="36">
        <v>43844.351388888892</v>
      </c>
      <c r="U1118" s="35"/>
      <c r="V1118" s="35">
        <v>0</v>
      </c>
      <c r="W1118" s="35"/>
      <c r="X1118" s="35">
        <v>7</v>
      </c>
      <c r="Y1118" s="35" t="s">
        <v>5552</v>
      </c>
      <c r="Z1118" s="35" t="s">
        <v>5482</v>
      </c>
      <c r="AA1118" s="35"/>
      <c r="AB1118" s="35">
        <v>0</v>
      </c>
      <c r="AC1118" s="59"/>
    </row>
    <row r="1119" spans="1:29" ht="15.75" thickBot="1" x14ac:dyDescent="0.3">
      <c r="A1119" s="58" t="s">
        <v>3805</v>
      </c>
      <c r="B1119" s="38" t="s">
        <v>5473</v>
      </c>
      <c r="C1119" s="38" t="s">
        <v>5468</v>
      </c>
      <c r="D1119" s="38" t="s">
        <v>7040</v>
      </c>
      <c r="E1119" s="38" t="s">
        <v>7068</v>
      </c>
      <c r="F1119" s="38"/>
      <c r="G1119" s="39">
        <v>43858.662499999999</v>
      </c>
      <c r="H1119" s="40">
        <v>43859</v>
      </c>
      <c r="I1119" s="38"/>
      <c r="J1119" s="38" t="s">
        <v>34</v>
      </c>
      <c r="K1119" s="38" t="s">
        <v>7069</v>
      </c>
      <c r="L1119" s="38" t="s">
        <v>5461</v>
      </c>
      <c r="M1119" s="38"/>
      <c r="N1119" s="38" t="s">
        <v>5765</v>
      </c>
      <c r="O1119" s="38"/>
      <c r="P1119" s="38"/>
      <c r="Q1119" s="38"/>
      <c r="R1119" s="38"/>
      <c r="S1119" s="38"/>
      <c r="T1119" s="39">
        <v>43858.74722222222</v>
      </c>
      <c r="U1119" s="38"/>
      <c r="V1119" s="38">
        <v>0</v>
      </c>
      <c r="W1119" s="38"/>
      <c r="X1119" s="38"/>
      <c r="Y1119" s="38">
        <v>0</v>
      </c>
      <c r="Z1119" s="38"/>
      <c r="AA1119" s="38">
        <v>122</v>
      </c>
      <c r="AB1119" s="38" t="s">
        <v>6663</v>
      </c>
      <c r="AC1119" s="60" t="s">
        <v>5472</v>
      </c>
    </row>
    <row r="1120" spans="1:29" ht="15.75" thickBot="1" x14ac:dyDescent="0.3">
      <c r="A1120" s="57" t="s">
        <v>251</v>
      </c>
      <c r="B1120" s="35" t="s">
        <v>5473</v>
      </c>
      <c r="C1120" s="35" t="s">
        <v>5468</v>
      </c>
      <c r="D1120" s="35" t="s">
        <v>7040</v>
      </c>
      <c r="E1120" s="35" t="s">
        <v>7070</v>
      </c>
      <c r="F1120" s="35"/>
      <c r="G1120" s="36">
        <v>43832.668055555558</v>
      </c>
      <c r="H1120" s="37">
        <v>43833</v>
      </c>
      <c r="I1120" s="35"/>
      <c r="J1120" s="35" t="s">
        <v>34</v>
      </c>
      <c r="K1120" s="35" t="s">
        <v>7071</v>
      </c>
      <c r="L1120" s="35" t="s">
        <v>5461</v>
      </c>
      <c r="M1120" s="35"/>
      <c r="N1120" s="35" t="s">
        <v>5765</v>
      </c>
      <c r="O1120" s="35"/>
      <c r="P1120" s="35"/>
      <c r="Q1120" s="35"/>
      <c r="R1120" s="35"/>
      <c r="S1120" s="35"/>
      <c r="T1120" s="36">
        <v>43833.353472222225</v>
      </c>
      <c r="U1120" s="35"/>
      <c r="V1120" s="35">
        <v>0</v>
      </c>
      <c r="W1120" s="35"/>
      <c r="X1120" s="35"/>
      <c r="Y1120" s="35">
        <v>0</v>
      </c>
      <c r="Z1120" s="35"/>
      <c r="AA1120" s="35">
        <v>987</v>
      </c>
      <c r="AB1120" s="35" t="s">
        <v>5951</v>
      </c>
      <c r="AC1120" s="59" t="s">
        <v>5472</v>
      </c>
    </row>
    <row r="1121" spans="1:29" ht="15.75" thickBot="1" x14ac:dyDescent="0.3">
      <c r="A1121" s="58" t="s">
        <v>705</v>
      </c>
      <c r="B1121" s="38" t="s">
        <v>5473</v>
      </c>
      <c r="C1121" s="38" t="s">
        <v>5468</v>
      </c>
      <c r="D1121" s="38" t="s">
        <v>7040</v>
      </c>
      <c r="E1121" s="38" t="s">
        <v>7070</v>
      </c>
      <c r="F1121" s="38"/>
      <c r="G1121" s="39">
        <v>43840.376388888886</v>
      </c>
      <c r="H1121" s="40">
        <v>43843</v>
      </c>
      <c r="I1121" s="38"/>
      <c r="J1121" s="38" t="s">
        <v>34</v>
      </c>
      <c r="K1121" s="38" t="s">
        <v>7071</v>
      </c>
      <c r="L1121" s="38" t="s">
        <v>5461</v>
      </c>
      <c r="M1121" s="38"/>
      <c r="N1121" s="38" t="s">
        <v>5765</v>
      </c>
      <c r="O1121" s="38"/>
      <c r="P1121" s="38"/>
      <c r="Q1121" s="38"/>
      <c r="R1121" s="38"/>
      <c r="S1121" s="38"/>
      <c r="T1121" s="39">
        <v>43843.287499999999</v>
      </c>
      <c r="U1121" s="38"/>
      <c r="V1121" s="38">
        <v>0</v>
      </c>
      <c r="W1121" s="38"/>
      <c r="X1121" s="38"/>
      <c r="Y1121" s="38">
        <v>0</v>
      </c>
      <c r="Z1121" s="38"/>
      <c r="AA1121" s="38">
        <v>4192</v>
      </c>
      <c r="AB1121" s="38" t="s">
        <v>7072</v>
      </c>
      <c r="AC1121" s="60" t="s">
        <v>5472</v>
      </c>
    </row>
    <row r="1122" spans="1:29" ht="15.75" thickBot="1" x14ac:dyDescent="0.3">
      <c r="A1122" s="57" t="s">
        <v>1064</v>
      </c>
      <c r="B1122" s="35" t="s">
        <v>5473</v>
      </c>
      <c r="C1122" s="35" t="s">
        <v>5468</v>
      </c>
      <c r="D1122" s="35" t="s">
        <v>7040</v>
      </c>
      <c r="E1122" s="35" t="s">
        <v>7070</v>
      </c>
      <c r="F1122" s="35"/>
      <c r="G1122" s="36">
        <v>43844.349305555559</v>
      </c>
      <c r="H1122" s="37">
        <v>43844</v>
      </c>
      <c r="I1122" s="35"/>
      <c r="J1122" s="35" t="s">
        <v>34</v>
      </c>
      <c r="K1122" s="35" t="s">
        <v>7071</v>
      </c>
      <c r="L1122" s="35" t="s">
        <v>5461</v>
      </c>
      <c r="M1122" s="35"/>
      <c r="N1122" s="35" t="s">
        <v>5765</v>
      </c>
      <c r="O1122" s="35"/>
      <c r="P1122" s="35"/>
      <c r="Q1122" s="35"/>
      <c r="R1122" s="35"/>
      <c r="S1122" s="35"/>
      <c r="T1122" s="36">
        <v>43844.352777777778</v>
      </c>
      <c r="U1122" s="35"/>
      <c r="V1122" s="35">
        <v>0</v>
      </c>
      <c r="W1122" s="35"/>
      <c r="X1122" s="35">
        <v>5</v>
      </c>
      <c r="Y1122" s="35" t="s">
        <v>5566</v>
      </c>
      <c r="Z1122" s="35" t="s">
        <v>5482</v>
      </c>
      <c r="AA1122" s="35"/>
      <c r="AB1122" s="35">
        <v>0</v>
      </c>
      <c r="AC1122" s="59"/>
    </row>
    <row r="1123" spans="1:29" ht="15.75" thickBot="1" x14ac:dyDescent="0.3">
      <c r="A1123" s="58" t="s">
        <v>3444</v>
      </c>
      <c r="B1123" s="38" t="s">
        <v>5473</v>
      </c>
      <c r="C1123" s="38" t="s">
        <v>5468</v>
      </c>
      <c r="D1123" s="38" t="s">
        <v>7040</v>
      </c>
      <c r="E1123" s="38" t="s">
        <v>7070</v>
      </c>
      <c r="F1123" s="38"/>
      <c r="G1123" s="39">
        <v>43854.657638888886</v>
      </c>
      <c r="H1123" s="40">
        <v>43857</v>
      </c>
      <c r="I1123" s="38"/>
      <c r="J1123" s="38" t="s">
        <v>34</v>
      </c>
      <c r="K1123" s="38" t="s">
        <v>7071</v>
      </c>
      <c r="L1123" s="38" t="s">
        <v>5461</v>
      </c>
      <c r="M1123" s="38"/>
      <c r="N1123" s="38" t="s">
        <v>5765</v>
      </c>
      <c r="O1123" s="38"/>
      <c r="P1123" s="38"/>
      <c r="Q1123" s="38"/>
      <c r="R1123" s="38"/>
      <c r="S1123" s="38"/>
      <c r="T1123" s="39">
        <v>43857.336805555555</v>
      </c>
      <c r="U1123" s="38"/>
      <c r="V1123" s="38">
        <v>0</v>
      </c>
      <c r="W1123" s="38"/>
      <c r="X1123" s="38">
        <v>3836</v>
      </c>
      <c r="Y1123" s="38" t="s">
        <v>7073</v>
      </c>
      <c r="Z1123" s="38" t="s">
        <v>5482</v>
      </c>
      <c r="AA1123" s="38">
        <v>22</v>
      </c>
      <c r="AB1123" s="38" t="s">
        <v>5881</v>
      </c>
      <c r="AC1123" s="60" t="s">
        <v>5485</v>
      </c>
    </row>
    <row r="1124" spans="1:29" ht="15.75" thickBot="1" x14ac:dyDescent="0.3">
      <c r="A1124" s="57" t="s">
        <v>3984</v>
      </c>
      <c r="B1124" s="35" t="s">
        <v>5473</v>
      </c>
      <c r="C1124" s="35" t="s">
        <v>5468</v>
      </c>
      <c r="D1124" s="35" t="s">
        <v>7040</v>
      </c>
      <c r="E1124" s="35" t="s">
        <v>7070</v>
      </c>
      <c r="F1124" s="35"/>
      <c r="G1124" s="36">
        <v>43859.492361111108</v>
      </c>
      <c r="H1124" s="37">
        <v>43859</v>
      </c>
      <c r="I1124" s="35"/>
      <c r="J1124" s="35" t="s">
        <v>34</v>
      </c>
      <c r="K1124" s="35" t="s">
        <v>7071</v>
      </c>
      <c r="L1124" s="35" t="s">
        <v>5461</v>
      </c>
      <c r="M1124" s="35"/>
      <c r="N1124" s="35" t="s">
        <v>5765</v>
      </c>
      <c r="O1124" s="35"/>
      <c r="P1124" s="35"/>
      <c r="Q1124" s="35"/>
      <c r="R1124" s="35"/>
      <c r="S1124" s="35"/>
      <c r="T1124" s="36">
        <v>43859.602777777778</v>
      </c>
      <c r="U1124" s="35"/>
      <c r="V1124" s="35">
        <v>0</v>
      </c>
      <c r="W1124" s="35"/>
      <c r="X1124" s="35"/>
      <c r="Y1124" s="35">
        <v>0</v>
      </c>
      <c r="Z1124" s="35"/>
      <c r="AA1124" s="35">
        <v>159</v>
      </c>
      <c r="AB1124" s="35" t="s">
        <v>7018</v>
      </c>
      <c r="AC1124" s="59" t="s">
        <v>5472</v>
      </c>
    </row>
    <row r="1125" spans="1:29" ht="15.75" thickBot="1" x14ac:dyDescent="0.3">
      <c r="A1125" s="58" t="s">
        <v>1137</v>
      </c>
      <c r="B1125" s="38" t="s">
        <v>5473</v>
      </c>
      <c r="C1125" s="38" t="s">
        <v>5468</v>
      </c>
      <c r="D1125" s="38" t="s">
        <v>7040</v>
      </c>
      <c r="E1125" s="38" t="s">
        <v>7074</v>
      </c>
      <c r="F1125" s="38"/>
      <c r="G1125" s="39">
        <v>43844.402083333334</v>
      </c>
      <c r="H1125" s="40">
        <v>43844</v>
      </c>
      <c r="I1125" s="38"/>
      <c r="J1125" s="38" t="s">
        <v>34</v>
      </c>
      <c r="K1125" s="38" t="s">
        <v>7075</v>
      </c>
      <c r="L1125" s="38" t="s">
        <v>5461</v>
      </c>
      <c r="M1125" s="38"/>
      <c r="N1125" s="38" t="s">
        <v>5765</v>
      </c>
      <c r="O1125" s="38"/>
      <c r="P1125" s="38"/>
      <c r="Q1125" s="38"/>
      <c r="R1125" s="38"/>
      <c r="S1125" s="38"/>
      <c r="T1125" s="39">
        <v>43844.405555555553</v>
      </c>
      <c r="U1125" s="38"/>
      <c r="V1125" s="38">
        <v>0</v>
      </c>
      <c r="W1125" s="38"/>
      <c r="X1125" s="38">
        <v>5</v>
      </c>
      <c r="Y1125" s="38" t="s">
        <v>5566</v>
      </c>
      <c r="Z1125" s="38" t="s">
        <v>5849</v>
      </c>
      <c r="AA1125" s="38"/>
      <c r="AB1125" s="38">
        <v>0</v>
      </c>
      <c r="AC1125" s="60"/>
    </row>
    <row r="1126" spans="1:29" ht="15.75" thickBot="1" x14ac:dyDescent="0.3">
      <c r="A1126" s="57" t="s">
        <v>3685</v>
      </c>
      <c r="B1126" s="35" t="s">
        <v>5473</v>
      </c>
      <c r="C1126" s="35" t="s">
        <v>5468</v>
      </c>
      <c r="D1126" s="35" t="s">
        <v>7040</v>
      </c>
      <c r="E1126" s="35" t="s">
        <v>7074</v>
      </c>
      <c r="F1126" s="35"/>
      <c r="G1126" s="36">
        <v>43851.369444444441</v>
      </c>
      <c r="H1126" s="37">
        <v>43858</v>
      </c>
      <c r="I1126" s="35"/>
      <c r="J1126" s="35" t="s">
        <v>34</v>
      </c>
      <c r="K1126" s="35" t="s">
        <v>7075</v>
      </c>
      <c r="L1126" s="35" t="s">
        <v>5461</v>
      </c>
      <c r="M1126" s="35"/>
      <c r="N1126" s="35" t="s">
        <v>5765</v>
      </c>
      <c r="O1126" s="35"/>
      <c r="P1126" s="35"/>
      <c r="Q1126" s="35"/>
      <c r="R1126" s="35"/>
      <c r="S1126" s="35"/>
      <c r="T1126" s="36">
        <v>43858.609722222223</v>
      </c>
      <c r="U1126" s="35"/>
      <c r="V1126" s="35">
        <v>0</v>
      </c>
      <c r="W1126" s="35"/>
      <c r="X1126" s="35"/>
      <c r="Y1126" s="35">
        <v>0</v>
      </c>
      <c r="Z1126" s="35"/>
      <c r="AA1126" s="35">
        <v>10426</v>
      </c>
      <c r="AB1126" s="35" t="s">
        <v>7076</v>
      </c>
      <c r="AC1126" s="59" t="s">
        <v>5472</v>
      </c>
    </row>
    <row r="1127" spans="1:29" ht="15.75" thickBot="1" x14ac:dyDescent="0.3">
      <c r="A1127" s="58" t="s">
        <v>2755</v>
      </c>
      <c r="B1127" s="38" t="s">
        <v>5473</v>
      </c>
      <c r="C1127" s="38" t="s">
        <v>5468</v>
      </c>
      <c r="D1127" s="38" t="s">
        <v>7040</v>
      </c>
      <c r="E1127" s="38" t="s">
        <v>7074</v>
      </c>
      <c r="F1127" s="38"/>
      <c r="G1127" s="39">
        <v>43851.494444444441</v>
      </c>
      <c r="H1127" s="40">
        <v>43851</v>
      </c>
      <c r="I1127" s="38"/>
      <c r="J1127" s="38" t="s">
        <v>34</v>
      </c>
      <c r="K1127" s="38" t="s">
        <v>7075</v>
      </c>
      <c r="L1127" s="38" t="s">
        <v>5461</v>
      </c>
      <c r="M1127" s="38"/>
      <c r="N1127" s="38" t="s">
        <v>5765</v>
      </c>
      <c r="O1127" s="38"/>
      <c r="P1127" s="38"/>
      <c r="Q1127" s="38"/>
      <c r="R1127" s="38"/>
      <c r="S1127" s="38"/>
      <c r="T1127" s="39">
        <v>43851.69027777778</v>
      </c>
      <c r="U1127" s="38"/>
      <c r="V1127" s="38">
        <v>0</v>
      </c>
      <c r="W1127" s="38"/>
      <c r="X1127" s="38">
        <v>167</v>
      </c>
      <c r="Y1127" s="38" t="s">
        <v>7077</v>
      </c>
      <c r="Z1127" s="38" t="s">
        <v>5482</v>
      </c>
      <c r="AA1127" s="38">
        <v>115</v>
      </c>
      <c r="AB1127" s="38" t="s">
        <v>5898</v>
      </c>
      <c r="AC1127" s="60" t="s">
        <v>5485</v>
      </c>
    </row>
    <row r="1128" spans="1:29" ht="15.75" thickBot="1" x14ac:dyDescent="0.3">
      <c r="A1128" s="57" t="s">
        <v>3172</v>
      </c>
      <c r="B1128" s="35" t="s">
        <v>5473</v>
      </c>
      <c r="C1128" s="35" t="s">
        <v>5468</v>
      </c>
      <c r="D1128" s="35" t="s">
        <v>7040</v>
      </c>
      <c r="E1128" s="35" t="s">
        <v>7074</v>
      </c>
      <c r="F1128" s="35"/>
      <c r="G1128" s="36">
        <v>43853.470833333333</v>
      </c>
      <c r="H1128" s="37">
        <v>43853</v>
      </c>
      <c r="I1128" s="35"/>
      <c r="J1128" s="35" t="s">
        <v>34</v>
      </c>
      <c r="K1128" s="35" t="s">
        <v>7075</v>
      </c>
      <c r="L1128" s="35" t="s">
        <v>5461</v>
      </c>
      <c r="M1128" s="35"/>
      <c r="N1128" s="35" t="s">
        <v>5765</v>
      </c>
      <c r="O1128" s="35"/>
      <c r="P1128" s="35"/>
      <c r="Q1128" s="35"/>
      <c r="R1128" s="35"/>
      <c r="S1128" s="35"/>
      <c r="T1128" s="36">
        <v>43853.526388888888</v>
      </c>
      <c r="U1128" s="35"/>
      <c r="V1128" s="35">
        <v>0</v>
      </c>
      <c r="W1128" s="35"/>
      <c r="X1128" s="35"/>
      <c r="Y1128" s="35">
        <v>0</v>
      </c>
      <c r="Z1128" s="35"/>
      <c r="AA1128" s="35">
        <v>80</v>
      </c>
      <c r="AB1128" s="35" t="s">
        <v>7078</v>
      </c>
      <c r="AC1128" s="59" t="s">
        <v>5472</v>
      </c>
    </row>
    <row r="1129" spans="1:29" ht="15.75" thickBot="1" x14ac:dyDescent="0.3">
      <c r="A1129" s="58" t="s">
        <v>658</v>
      </c>
      <c r="B1129" s="38" t="s">
        <v>5473</v>
      </c>
      <c r="C1129" s="38" t="s">
        <v>5468</v>
      </c>
      <c r="D1129" s="38" t="s">
        <v>7040</v>
      </c>
      <c r="E1129" s="38" t="s">
        <v>7079</v>
      </c>
      <c r="F1129" s="38"/>
      <c r="G1129" s="39">
        <v>43839.650694444441</v>
      </c>
      <c r="H1129" s="40">
        <v>43840</v>
      </c>
      <c r="I1129" s="38"/>
      <c r="J1129" s="38" t="s">
        <v>34</v>
      </c>
      <c r="K1129" s="38" t="s">
        <v>7080</v>
      </c>
      <c r="L1129" s="38" t="s">
        <v>5461</v>
      </c>
      <c r="M1129" s="38"/>
      <c r="N1129" s="38" t="s">
        <v>5765</v>
      </c>
      <c r="O1129" s="38"/>
      <c r="P1129" s="38"/>
      <c r="Q1129" s="38"/>
      <c r="R1129" s="38"/>
      <c r="S1129" s="38"/>
      <c r="T1129" s="39">
        <v>43840.35833333333</v>
      </c>
      <c r="U1129" s="38"/>
      <c r="V1129" s="38">
        <v>0</v>
      </c>
      <c r="W1129" s="38"/>
      <c r="X1129" s="38"/>
      <c r="Y1129" s="38">
        <v>0</v>
      </c>
      <c r="Z1129" s="38"/>
      <c r="AA1129" s="38">
        <v>1019</v>
      </c>
      <c r="AB1129" s="38" t="s">
        <v>7081</v>
      </c>
      <c r="AC1129" s="60" t="s">
        <v>5472</v>
      </c>
    </row>
    <row r="1130" spans="1:29" ht="15.75" thickBot="1" x14ac:dyDescent="0.3">
      <c r="A1130" s="57" t="s">
        <v>775</v>
      </c>
      <c r="B1130" s="35" t="s">
        <v>5473</v>
      </c>
      <c r="C1130" s="35" t="s">
        <v>5468</v>
      </c>
      <c r="D1130" s="35" t="s">
        <v>7040</v>
      </c>
      <c r="E1130" s="35" t="s">
        <v>7079</v>
      </c>
      <c r="F1130" s="35"/>
      <c r="G1130" s="36">
        <v>43840.602083333331</v>
      </c>
      <c r="H1130" s="37">
        <v>43843</v>
      </c>
      <c r="I1130" s="35"/>
      <c r="J1130" s="35" t="s">
        <v>34</v>
      </c>
      <c r="K1130" s="35" t="s">
        <v>7080</v>
      </c>
      <c r="L1130" s="35" t="s">
        <v>5461</v>
      </c>
      <c r="M1130" s="35"/>
      <c r="N1130" s="35" t="s">
        <v>5765</v>
      </c>
      <c r="O1130" s="35"/>
      <c r="P1130" s="35"/>
      <c r="Q1130" s="35"/>
      <c r="R1130" s="35"/>
      <c r="S1130" s="35"/>
      <c r="T1130" s="36">
        <v>43843.347222222219</v>
      </c>
      <c r="U1130" s="35"/>
      <c r="V1130" s="35">
        <v>0</v>
      </c>
      <c r="W1130" s="35"/>
      <c r="X1130" s="35"/>
      <c r="Y1130" s="35">
        <v>0</v>
      </c>
      <c r="Z1130" s="35"/>
      <c r="AA1130" s="35">
        <v>3953</v>
      </c>
      <c r="AB1130" s="35" t="s">
        <v>7082</v>
      </c>
      <c r="AC1130" s="59" t="s">
        <v>5472</v>
      </c>
    </row>
    <row r="1131" spans="1:29" ht="15.75" thickBot="1" x14ac:dyDescent="0.3">
      <c r="A1131" s="58" t="s">
        <v>967</v>
      </c>
      <c r="B1131" s="38" t="s">
        <v>5473</v>
      </c>
      <c r="C1131" s="38" t="s">
        <v>5468</v>
      </c>
      <c r="D1131" s="38" t="s">
        <v>7040</v>
      </c>
      <c r="E1131" s="38" t="s">
        <v>7079</v>
      </c>
      <c r="F1131" s="38"/>
      <c r="G1131" s="39">
        <v>43844.349305555559</v>
      </c>
      <c r="H1131" s="40">
        <v>43844</v>
      </c>
      <c r="I1131" s="38"/>
      <c r="J1131" s="38" t="s">
        <v>34</v>
      </c>
      <c r="K1131" s="38" t="s">
        <v>7080</v>
      </c>
      <c r="L1131" s="38" t="s">
        <v>5461</v>
      </c>
      <c r="M1131" s="38"/>
      <c r="N1131" s="38" t="s">
        <v>5765</v>
      </c>
      <c r="O1131" s="38"/>
      <c r="P1131" s="38"/>
      <c r="Q1131" s="38"/>
      <c r="R1131" s="38"/>
      <c r="S1131" s="38"/>
      <c r="T1131" s="39">
        <v>43844.359722222223</v>
      </c>
      <c r="U1131" s="38"/>
      <c r="V1131" s="38">
        <v>0</v>
      </c>
      <c r="W1131" s="38"/>
      <c r="X1131" s="38">
        <v>15</v>
      </c>
      <c r="Y1131" s="38" t="s">
        <v>5502</v>
      </c>
      <c r="Z1131" s="38" t="s">
        <v>5482</v>
      </c>
      <c r="AA1131" s="38"/>
      <c r="AB1131" s="38">
        <v>0</v>
      </c>
      <c r="AC1131" s="60"/>
    </row>
    <row r="1132" spans="1:29" ht="15.75" thickBot="1" x14ac:dyDescent="0.3">
      <c r="A1132" s="57" t="s">
        <v>2199</v>
      </c>
      <c r="B1132" s="35" t="s">
        <v>5473</v>
      </c>
      <c r="C1132" s="35" t="s">
        <v>5468</v>
      </c>
      <c r="D1132" s="35" t="s">
        <v>7040</v>
      </c>
      <c r="E1132" s="35" t="s">
        <v>7079</v>
      </c>
      <c r="F1132" s="35"/>
      <c r="G1132" s="36">
        <v>43847.427777777775</v>
      </c>
      <c r="H1132" s="37">
        <v>43848</v>
      </c>
      <c r="I1132" s="35"/>
      <c r="J1132" s="35" t="s">
        <v>34</v>
      </c>
      <c r="K1132" s="35" t="s">
        <v>7080</v>
      </c>
      <c r="L1132" s="35" t="s">
        <v>5461</v>
      </c>
      <c r="M1132" s="35"/>
      <c r="N1132" s="35" t="s">
        <v>5765</v>
      </c>
      <c r="O1132" s="35"/>
      <c r="P1132" s="35"/>
      <c r="Q1132" s="35"/>
      <c r="R1132" s="35"/>
      <c r="S1132" s="35"/>
      <c r="T1132" s="36">
        <v>43847.696527777778</v>
      </c>
      <c r="U1132" s="35"/>
      <c r="V1132" s="35">
        <v>0</v>
      </c>
      <c r="W1132" s="35"/>
      <c r="X1132" s="35"/>
      <c r="Y1132" s="35">
        <v>0</v>
      </c>
      <c r="Z1132" s="35"/>
      <c r="AA1132" s="35">
        <v>387</v>
      </c>
      <c r="AB1132" s="35" t="s">
        <v>6761</v>
      </c>
      <c r="AC1132" s="59" t="s">
        <v>5472</v>
      </c>
    </row>
    <row r="1133" spans="1:29" ht="15.75" thickBot="1" x14ac:dyDescent="0.3">
      <c r="A1133" s="58" t="s">
        <v>3808</v>
      </c>
      <c r="B1133" s="38" t="s">
        <v>5473</v>
      </c>
      <c r="C1133" s="38" t="s">
        <v>5468</v>
      </c>
      <c r="D1133" s="38" t="s">
        <v>7040</v>
      </c>
      <c r="E1133" s="38" t="s">
        <v>7079</v>
      </c>
      <c r="F1133" s="38"/>
      <c r="G1133" s="39">
        <v>43858.680555555555</v>
      </c>
      <c r="H1133" s="40">
        <v>43859</v>
      </c>
      <c r="I1133" s="38"/>
      <c r="J1133" s="38" t="s">
        <v>34</v>
      </c>
      <c r="K1133" s="38" t="s">
        <v>7080</v>
      </c>
      <c r="L1133" s="38" t="s">
        <v>5461</v>
      </c>
      <c r="M1133" s="38"/>
      <c r="N1133" s="38" t="s">
        <v>5765</v>
      </c>
      <c r="O1133" s="38"/>
      <c r="P1133" s="38"/>
      <c r="Q1133" s="38"/>
      <c r="R1133" s="38"/>
      <c r="S1133" s="38"/>
      <c r="T1133" s="39">
        <v>43859.357638888891</v>
      </c>
      <c r="U1133" s="38"/>
      <c r="V1133" s="38">
        <v>0</v>
      </c>
      <c r="W1133" s="38"/>
      <c r="X1133" s="38">
        <v>951</v>
      </c>
      <c r="Y1133" s="38" t="s">
        <v>5551</v>
      </c>
      <c r="Z1133" s="38" t="s">
        <v>5482</v>
      </c>
      <c r="AA1133" s="38">
        <v>24</v>
      </c>
      <c r="AB1133" s="38" t="s">
        <v>5618</v>
      </c>
      <c r="AC1133" s="60" t="s">
        <v>5485</v>
      </c>
    </row>
    <row r="1134" spans="1:29" ht="15.75" thickBot="1" x14ac:dyDescent="0.3">
      <c r="A1134" s="57" t="s">
        <v>4001</v>
      </c>
      <c r="B1134" s="35" t="s">
        <v>5473</v>
      </c>
      <c r="C1134" s="35" t="s">
        <v>5468</v>
      </c>
      <c r="D1134" s="35" t="s">
        <v>7040</v>
      </c>
      <c r="E1134" s="35" t="s">
        <v>7079</v>
      </c>
      <c r="F1134" s="35"/>
      <c r="G1134" s="36">
        <v>43859.629166666666</v>
      </c>
      <c r="H1134" s="37">
        <v>43860</v>
      </c>
      <c r="I1134" s="35"/>
      <c r="J1134" s="35" t="s">
        <v>34</v>
      </c>
      <c r="K1134" s="35" t="s">
        <v>7080</v>
      </c>
      <c r="L1134" s="35" t="s">
        <v>5461</v>
      </c>
      <c r="M1134" s="35"/>
      <c r="N1134" s="35" t="s">
        <v>5765</v>
      </c>
      <c r="O1134" s="35"/>
      <c r="P1134" s="35"/>
      <c r="Q1134" s="35"/>
      <c r="R1134" s="35"/>
      <c r="S1134" s="35"/>
      <c r="T1134" s="36">
        <v>43860.361805555556</v>
      </c>
      <c r="U1134" s="35"/>
      <c r="V1134" s="35">
        <v>0</v>
      </c>
      <c r="W1134" s="35"/>
      <c r="X1134" s="35"/>
      <c r="Y1134" s="35">
        <v>0</v>
      </c>
      <c r="Z1134" s="35"/>
      <c r="AA1134" s="35">
        <v>1055</v>
      </c>
      <c r="AB1134" s="35" t="s">
        <v>6189</v>
      </c>
      <c r="AC1134" s="59" t="s">
        <v>5472</v>
      </c>
    </row>
    <row r="1135" spans="1:29" ht="15.75" thickBot="1" x14ac:dyDescent="0.3">
      <c r="A1135" s="58" t="s">
        <v>4120</v>
      </c>
      <c r="B1135" s="38" t="s">
        <v>5473</v>
      </c>
      <c r="C1135" s="38" t="s">
        <v>5468</v>
      </c>
      <c r="D1135" s="38" t="s">
        <v>7040</v>
      </c>
      <c r="E1135" s="38" t="s">
        <v>7079</v>
      </c>
      <c r="F1135" s="38"/>
      <c r="G1135" s="39">
        <v>43860.61041666667</v>
      </c>
      <c r="H1135" s="40">
        <v>43860</v>
      </c>
      <c r="I1135" s="38"/>
      <c r="J1135" s="38" t="s">
        <v>34</v>
      </c>
      <c r="K1135" s="38" t="s">
        <v>7080</v>
      </c>
      <c r="L1135" s="38" t="s">
        <v>5461</v>
      </c>
      <c r="M1135" s="38"/>
      <c r="N1135" s="38" t="s">
        <v>5765</v>
      </c>
      <c r="O1135" s="38"/>
      <c r="P1135" s="38"/>
      <c r="Q1135" s="38"/>
      <c r="R1135" s="38"/>
      <c r="S1135" s="38"/>
      <c r="T1135" s="39">
        <v>43860.613888888889</v>
      </c>
      <c r="U1135" s="38"/>
      <c r="V1135" s="38">
        <v>0</v>
      </c>
      <c r="W1135" s="38"/>
      <c r="X1135" s="38"/>
      <c r="Y1135" s="38">
        <v>0</v>
      </c>
      <c r="Z1135" s="38"/>
      <c r="AA1135" s="38">
        <v>5</v>
      </c>
      <c r="AB1135" s="38" t="s">
        <v>5566</v>
      </c>
      <c r="AC1135" s="60" t="s">
        <v>5472</v>
      </c>
    </row>
    <row r="1136" spans="1:29" ht="15.75" thickBot="1" x14ac:dyDescent="0.3">
      <c r="A1136" s="57" t="s">
        <v>7083</v>
      </c>
      <c r="B1136" s="35" t="s">
        <v>5473</v>
      </c>
      <c r="C1136" s="35" t="s">
        <v>5468</v>
      </c>
      <c r="D1136" s="35" t="s">
        <v>7040</v>
      </c>
      <c r="E1136" s="35" t="s">
        <v>7079</v>
      </c>
      <c r="F1136" s="35"/>
      <c r="G1136" s="36">
        <v>43861.587500000001</v>
      </c>
      <c r="H1136" s="37">
        <v>43861</v>
      </c>
      <c r="I1136" s="35"/>
      <c r="J1136" s="35" t="s">
        <v>34</v>
      </c>
      <c r="K1136" s="35" t="s">
        <v>7080</v>
      </c>
      <c r="L1136" s="35" t="s">
        <v>5461</v>
      </c>
      <c r="M1136" s="35"/>
      <c r="N1136" s="35" t="s">
        <v>5765</v>
      </c>
      <c r="O1136" s="35"/>
      <c r="P1136" s="35"/>
      <c r="Q1136" s="35"/>
      <c r="R1136" s="35"/>
      <c r="S1136" s="35"/>
      <c r="T1136" s="36">
        <v>43861.628472222219</v>
      </c>
      <c r="U1136" s="35"/>
      <c r="V1136" s="35">
        <v>0</v>
      </c>
      <c r="W1136" s="35"/>
      <c r="X1136" s="35"/>
      <c r="Y1136" s="35">
        <v>0</v>
      </c>
      <c r="Z1136" s="35"/>
      <c r="AA1136" s="35">
        <v>59</v>
      </c>
      <c r="AB1136" s="35" t="s">
        <v>6729</v>
      </c>
      <c r="AC1136" s="59" t="s">
        <v>5472</v>
      </c>
    </row>
    <row r="1137" spans="1:29" ht="15.75" thickBot="1" x14ac:dyDescent="0.3">
      <c r="A1137" s="57" t="s">
        <v>3330</v>
      </c>
      <c r="B1137" s="38" t="s">
        <v>5473</v>
      </c>
      <c r="C1137" s="35" t="s">
        <v>5468</v>
      </c>
      <c r="D1137" s="35" t="s">
        <v>7040</v>
      </c>
      <c r="E1137" s="35" t="s">
        <v>7084</v>
      </c>
      <c r="F1137" s="35"/>
      <c r="G1137" s="36">
        <v>43864.648113425923</v>
      </c>
      <c r="H1137" s="37">
        <v>43854</v>
      </c>
      <c r="I1137" s="35"/>
      <c r="J1137" s="35" t="s">
        <v>34</v>
      </c>
      <c r="K1137" s="35"/>
      <c r="L1137" s="35" t="s">
        <v>5465</v>
      </c>
      <c r="M1137" s="35"/>
      <c r="N1137" s="35"/>
      <c r="O1137" s="35"/>
      <c r="P1137" s="35"/>
      <c r="Q1137" s="35"/>
      <c r="R1137" s="35"/>
      <c r="S1137" s="35"/>
      <c r="T1137" s="36">
        <v>43854.517361111109</v>
      </c>
      <c r="U1137" s="35"/>
      <c r="V1137" s="35">
        <v>0</v>
      </c>
      <c r="W1137" s="35"/>
      <c r="X1137" s="35">
        <v>0</v>
      </c>
      <c r="Y1137" s="35">
        <v>0</v>
      </c>
      <c r="Z1137" s="35" t="s">
        <v>5573</v>
      </c>
      <c r="AA1137" s="35"/>
      <c r="AB1137" s="35">
        <v>0</v>
      </c>
      <c r="AC1137" s="59"/>
    </row>
    <row r="1138" spans="1:29" ht="15.75" thickBot="1" x14ac:dyDescent="0.3">
      <c r="A1138" s="58" t="s">
        <v>1099</v>
      </c>
      <c r="B1138" s="38" t="s">
        <v>5473</v>
      </c>
      <c r="C1138" s="38" t="s">
        <v>5468</v>
      </c>
      <c r="D1138" s="38" t="s">
        <v>7040</v>
      </c>
      <c r="E1138" s="38" t="s">
        <v>7085</v>
      </c>
      <c r="F1138" s="38"/>
      <c r="G1138" s="39">
        <v>43844.349305555559</v>
      </c>
      <c r="H1138" s="40">
        <v>43845</v>
      </c>
      <c r="I1138" s="38"/>
      <c r="J1138" s="38" t="s">
        <v>34</v>
      </c>
      <c r="K1138" s="38" t="s">
        <v>7086</v>
      </c>
      <c r="L1138" s="38" t="s">
        <v>5461</v>
      </c>
      <c r="M1138" s="38"/>
      <c r="N1138" s="38" t="s">
        <v>5747</v>
      </c>
      <c r="O1138" s="38"/>
      <c r="P1138" s="38"/>
      <c r="Q1138" s="38"/>
      <c r="R1138" s="38"/>
      <c r="S1138" s="38"/>
      <c r="T1138" s="39">
        <v>43844.353472222225</v>
      </c>
      <c r="U1138" s="38"/>
      <c r="V1138" s="38">
        <v>0</v>
      </c>
      <c r="W1138" s="38"/>
      <c r="X1138" s="38">
        <v>6</v>
      </c>
      <c r="Y1138" s="38" t="s">
        <v>5619</v>
      </c>
      <c r="Z1138" s="38" t="s">
        <v>5482</v>
      </c>
      <c r="AA1138" s="38"/>
      <c r="AB1138" s="38">
        <v>0</v>
      </c>
      <c r="AC1138" s="60"/>
    </row>
    <row r="1139" spans="1:29" ht="15.75" thickBot="1" x14ac:dyDescent="0.3">
      <c r="A1139" s="57" t="s">
        <v>2615</v>
      </c>
      <c r="B1139" s="35" t="s">
        <v>5473</v>
      </c>
      <c r="C1139" s="35" t="s">
        <v>5468</v>
      </c>
      <c r="D1139" s="35" t="s">
        <v>7040</v>
      </c>
      <c r="E1139" s="35" t="s">
        <v>7085</v>
      </c>
      <c r="F1139" s="35"/>
      <c r="G1139" s="36">
        <v>43850.680555555555</v>
      </c>
      <c r="H1139" s="37">
        <v>43851</v>
      </c>
      <c r="I1139" s="35"/>
      <c r="J1139" s="35" t="s">
        <v>34</v>
      </c>
      <c r="K1139" s="35" t="s">
        <v>7086</v>
      </c>
      <c r="L1139" s="35" t="s">
        <v>5461</v>
      </c>
      <c r="M1139" s="35"/>
      <c r="N1139" s="35" t="s">
        <v>5747</v>
      </c>
      <c r="O1139" s="35"/>
      <c r="P1139" s="35"/>
      <c r="Q1139" s="35"/>
      <c r="R1139" s="35"/>
      <c r="S1139" s="35"/>
      <c r="T1139" s="36">
        <v>43851.34375</v>
      </c>
      <c r="U1139" s="35"/>
      <c r="V1139" s="35">
        <v>0</v>
      </c>
      <c r="W1139" s="35"/>
      <c r="X1139" s="35"/>
      <c r="Y1139" s="35">
        <v>0</v>
      </c>
      <c r="Z1139" s="35"/>
      <c r="AA1139" s="35">
        <v>955</v>
      </c>
      <c r="AB1139" s="35" t="s">
        <v>6133</v>
      </c>
      <c r="AC1139" s="59" t="s">
        <v>5472</v>
      </c>
    </row>
    <row r="1140" spans="1:29" ht="15.75" thickBot="1" x14ac:dyDescent="0.3">
      <c r="A1140" s="58" t="s">
        <v>7087</v>
      </c>
      <c r="B1140" s="38" t="s">
        <v>5473</v>
      </c>
      <c r="C1140" s="38" t="s">
        <v>5468</v>
      </c>
      <c r="D1140" s="38" t="s">
        <v>7040</v>
      </c>
      <c r="E1140" s="38" t="s">
        <v>7085</v>
      </c>
      <c r="F1140" s="38"/>
      <c r="G1140" s="39">
        <v>43860.370138888888</v>
      </c>
      <c r="H1140" s="40">
        <v>43861</v>
      </c>
      <c r="I1140" s="38"/>
      <c r="J1140" s="38" t="s">
        <v>34</v>
      </c>
      <c r="K1140" s="38" t="s">
        <v>7086</v>
      </c>
      <c r="L1140" s="38" t="s">
        <v>5461</v>
      </c>
      <c r="M1140" s="38"/>
      <c r="N1140" s="38" t="s">
        <v>5747</v>
      </c>
      <c r="O1140" s="38"/>
      <c r="P1140" s="38"/>
      <c r="Q1140" s="38"/>
      <c r="R1140" s="38"/>
      <c r="S1140" s="38"/>
      <c r="T1140" s="39">
        <v>43860.375694444447</v>
      </c>
      <c r="U1140" s="38"/>
      <c r="V1140" s="38">
        <v>0</v>
      </c>
      <c r="W1140" s="38"/>
      <c r="X1140" s="38"/>
      <c r="Y1140" s="38">
        <v>0</v>
      </c>
      <c r="Z1140" s="38"/>
      <c r="AA1140" s="38">
        <v>8</v>
      </c>
      <c r="AB1140" s="38" t="s">
        <v>5478</v>
      </c>
      <c r="AC1140" s="60" t="s">
        <v>5472</v>
      </c>
    </row>
    <row r="1141" spans="1:29" ht="15.75" thickBot="1" x14ac:dyDescent="0.3">
      <c r="A1141" s="57" t="s">
        <v>973</v>
      </c>
      <c r="B1141" s="35" t="s">
        <v>5473</v>
      </c>
      <c r="C1141" s="35" t="s">
        <v>5468</v>
      </c>
      <c r="D1141" s="35" t="s">
        <v>7040</v>
      </c>
      <c r="E1141" s="35" t="s">
        <v>7088</v>
      </c>
      <c r="F1141" s="35"/>
      <c r="G1141" s="36">
        <v>43844.349305555559</v>
      </c>
      <c r="H1141" s="37">
        <v>43844</v>
      </c>
      <c r="I1141" s="35"/>
      <c r="J1141" s="35" t="s">
        <v>34</v>
      </c>
      <c r="K1141" s="35" t="s">
        <v>7089</v>
      </c>
      <c r="L1141" s="35" t="s">
        <v>5461</v>
      </c>
      <c r="M1141" s="35"/>
      <c r="N1141" s="35" t="s">
        <v>5747</v>
      </c>
      <c r="O1141" s="35"/>
      <c r="P1141" s="35"/>
      <c r="Q1141" s="35"/>
      <c r="R1141" s="35"/>
      <c r="S1141" s="35"/>
      <c r="T1141" s="36">
        <v>43844.356944444444</v>
      </c>
      <c r="U1141" s="35"/>
      <c r="V1141" s="35">
        <v>0</v>
      </c>
      <c r="W1141" s="35"/>
      <c r="X1141" s="35">
        <v>11</v>
      </c>
      <c r="Y1141" s="35" t="s">
        <v>5534</v>
      </c>
      <c r="Z1141" s="35" t="s">
        <v>5482</v>
      </c>
      <c r="AA1141" s="35"/>
      <c r="AB1141" s="35">
        <v>0</v>
      </c>
      <c r="AC1141" s="59"/>
    </row>
    <row r="1142" spans="1:29" ht="15.75" thickBot="1" x14ac:dyDescent="0.3">
      <c r="A1142" s="58" t="s">
        <v>2120</v>
      </c>
      <c r="B1142" s="38" t="s">
        <v>5473</v>
      </c>
      <c r="C1142" s="38" t="s">
        <v>5468</v>
      </c>
      <c r="D1142" s="38" t="s">
        <v>7040</v>
      </c>
      <c r="E1142" s="38" t="s">
        <v>7088</v>
      </c>
      <c r="F1142" s="38"/>
      <c r="G1142" s="39">
        <v>43847.338194444441</v>
      </c>
      <c r="H1142" s="40">
        <v>43847</v>
      </c>
      <c r="I1142" s="38"/>
      <c r="J1142" s="38" t="s">
        <v>34</v>
      </c>
      <c r="K1142" s="38" t="s">
        <v>7089</v>
      </c>
      <c r="L1142" s="38" t="s">
        <v>5461</v>
      </c>
      <c r="M1142" s="38"/>
      <c r="N1142" s="38" t="s">
        <v>5747</v>
      </c>
      <c r="O1142" s="38"/>
      <c r="P1142" s="38"/>
      <c r="Q1142" s="38"/>
      <c r="R1142" s="38"/>
      <c r="S1142" s="38"/>
      <c r="T1142" s="39">
        <v>43847.352083333331</v>
      </c>
      <c r="U1142" s="38"/>
      <c r="V1142" s="38">
        <v>0</v>
      </c>
      <c r="W1142" s="38"/>
      <c r="X1142" s="38">
        <v>20</v>
      </c>
      <c r="Y1142" s="38" t="s">
        <v>5986</v>
      </c>
      <c r="Z1142" s="38" t="s">
        <v>5482</v>
      </c>
      <c r="AA1142" s="38"/>
      <c r="AB1142" s="38">
        <v>0</v>
      </c>
      <c r="AC1142" s="60"/>
    </row>
    <row r="1143" spans="1:29" ht="15.75" thickBot="1" x14ac:dyDescent="0.3">
      <c r="A1143" s="57" t="s">
        <v>3027</v>
      </c>
      <c r="B1143" s="35" t="s">
        <v>5473</v>
      </c>
      <c r="C1143" s="35" t="s">
        <v>5468</v>
      </c>
      <c r="D1143" s="35" t="s">
        <v>7040</v>
      </c>
      <c r="E1143" s="35" t="s">
        <v>7088</v>
      </c>
      <c r="F1143" s="35"/>
      <c r="G1143" s="36">
        <v>43852.597222222219</v>
      </c>
      <c r="H1143" s="37">
        <v>43852</v>
      </c>
      <c r="I1143" s="35"/>
      <c r="J1143" s="35" t="s">
        <v>34</v>
      </c>
      <c r="K1143" s="35" t="s">
        <v>7089</v>
      </c>
      <c r="L1143" s="35" t="s">
        <v>5461</v>
      </c>
      <c r="M1143" s="35"/>
      <c r="N1143" s="35" t="s">
        <v>5747</v>
      </c>
      <c r="O1143" s="35"/>
      <c r="P1143" s="35"/>
      <c r="Q1143" s="35"/>
      <c r="R1143" s="35"/>
      <c r="S1143" s="35"/>
      <c r="T1143" s="36">
        <v>43852.597916666666</v>
      </c>
      <c r="U1143" s="35"/>
      <c r="V1143" s="35">
        <v>0</v>
      </c>
      <c r="W1143" s="35"/>
      <c r="X1143" s="35"/>
      <c r="Y1143" s="35">
        <v>0</v>
      </c>
      <c r="Z1143" s="35"/>
      <c r="AA1143" s="35">
        <v>1</v>
      </c>
      <c r="AB1143" s="43">
        <v>231481481.48148</v>
      </c>
      <c r="AC1143" s="59" t="s">
        <v>5472</v>
      </c>
    </row>
    <row r="1144" spans="1:29" ht="15.75" thickBot="1" x14ac:dyDescent="0.3">
      <c r="A1144" s="58" t="s">
        <v>717</v>
      </c>
      <c r="B1144" s="38" t="s">
        <v>5473</v>
      </c>
      <c r="C1144" s="38" t="s">
        <v>5468</v>
      </c>
      <c r="D1144" s="38" t="s">
        <v>7040</v>
      </c>
      <c r="E1144" s="38" t="s">
        <v>7090</v>
      </c>
      <c r="F1144" s="38"/>
      <c r="G1144" s="39">
        <v>43840.425694444442</v>
      </c>
      <c r="H1144" s="40">
        <v>43843</v>
      </c>
      <c r="I1144" s="38"/>
      <c r="J1144" s="38" t="s">
        <v>34</v>
      </c>
      <c r="K1144" s="38" t="s">
        <v>7091</v>
      </c>
      <c r="L1144" s="38" t="s">
        <v>5461</v>
      </c>
      <c r="M1144" s="38"/>
      <c r="N1144" s="38" t="s">
        <v>5765</v>
      </c>
      <c r="O1144" s="38"/>
      <c r="P1144" s="38"/>
      <c r="Q1144" s="38"/>
      <c r="R1144" s="38"/>
      <c r="S1144" s="38"/>
      <c r="T1144" s="39">
        <v>43840.601388888892</v>
      </c>
      <c r="U1144" s="38"/>
      <c r="V1144" s="38">
        <v>0</v>
      </c>
      <c r="W1144" s="38"/>
      <c r="X1144" s="38"/>
      <c r="Y1144" s="38">
        <v>0</v>
      </c>
      <c r="Z1144" s="38"/>
      <c r="AA1144" s="38">
        <v>253</v>
      </c>
      <c r="AB1144" s="38" t="s">
        <v>7092</v>
      </c>
      <c r="AC1144" s="60" t="s">
        <v>5472</v>
      </c>
    </row>
    <row r="1145" spans="1:29" ht="15.75" thickBot="1" x14ac:dyDescent="0.3">
      <c r="A1145" s="57" t="s">
        <v>1612</v>
      </c>
      <c r="B1145" s="35" t="s">
        <v>5473</v>
      </c>
      <c r="C1145" s="35" t="s">
        <v>5468</v>
      </c>
      <c r="D1145" s="35" t="s">
        <v>7040</v>
      </c>
      <c r="E1145" s="35" t="s">
        <v>6439</v>
      </c>
      <c r="F1145" s="35"/>
      <c r="G1145" s="36">
        <v>43845.36041666667</v>
      </c>
      <c r="H1145" s="37">
        <v>43845</v>
      </c>
      <c r="I1145" s="35"/>
      <c r="J1145" s="35" t="s">
        <v>34</v>
      </c>
      <c r="K1145" s="35" t="s">
        <v>7093</v>
      </c>
      <c r="L1145" s="35" t="s">
        <v>5461</v>
      </c>
      <c r="M1145" s="35"/>
      <c r="N1145" s="35" t="s">
        <v>5765</v>
      </c>
      <c r="O1145" s="35"/>
      <c r="P1145" s="35"/>
      <c r="Q1145" s="35"/>
      <c r="R1145" s="35"/>
      <c r="S1145" s="35"/>
      <c r="T1145" s="36">
        <v>43845.510416666664</v>
      </c>
      <c r="U1145" s="35"/>
      <c r="V1145" s="35">
        <v>0</v>
      </c>
      <c r="W1145" s="35"/>
      <c r="X1145" s="35">
        <v>216</v>
      </c>
      <c r="Y1145" s="35" t="s">
        <v>7094</v>
      </c>
      <c r="Z1145" s="35" t="s">
        <v>5482</v>
      </c>
      <c r="AA1145" s="35"/>
      <c r="AB1145" s="35">
        <v>0</v>
      </c>
      <c r="AC1145" s="59"/>
    </row>
    <row r="1146" spans="1:29" ht="15.75" thickBot="1" x14ac:dyDescent="0.3">
      <c r="A1146" s="58" t="s">
        <v>2642</v>
      </c>
      <c r="B1146" s="38" t="s">
        <v>5473</v>
      </c>
      <c r="C1146" s="38" t="s">
        <v>5468</v>
      </c>
      <c r="D1146" s="38" t="s">
        <v>7040</v>
      </c>
      <c r="E1146" s="38" t="s">
        <v>6439</v>
      </c>
      <c r="F1146" s="38"/>
      <c r="G1146" s="39">
        <v>43851.368750000001</v>
      </c>
      <c r="H1146" s="40">
        <v>43851</v>
      </c>
      <c r="I1146" s="38"/>
      <c r="J1146" s="38" t="s">
        <v>34</v>
      </c>
      <c r="K1146" s="38" t="s">
        <v>7093</v>
      </c>
      <c r="L1146" s="38" t="s">
        <v>5461</v>
      </c>
      <c r="M1146" s="38"/>
      <c r="N1146" s="38" t="s">
        <v>5765</v>
      </c>
      <c r="O1146" s="38"/>
      <c r="P1146" s="38"/>
      <c r="Q1146" s="38"/>
      <c r="R1146" s="38"/>
      <c r="S1146" s="38"/>
      <c r="T1146" s="39">
        <v>43851.375</v>
      </c>
      <c r="U1146" s="38"/>
      <c r="V1146" s="38">
        <v>0</v>
      </c>
      <c r="W1146" s="38"/>
      <c r="X1146" s="38"/>
      <c r="Y1146" s="38">
        <v>0</v>
      </c>
      <c r="Z1146" s="38"/>
      <c r="AA1146" s="38">
        <v>9</v>
      </c>
      <c r="AB1146" s="38" t="s">
        <v>5690</v>
      </c>
      <c r="AC1146" s="60" t="s">
        <v>5472</v>
      </c>
    </row>
    <row r="1147" spans="1:29" ht="15.75" thickBot="1" x14ac:dyDescent="0.3">
      <c r="A1147" s="57" t="s">
        <v>2798</v>
      </c>
      <c r="B1147" s="35" t="s">
        <v>5473</v>
      </c>
      <c r="C1147" s="35" t="s">
        <v>5468</v>
      </c>
      <c r="D1147" s="35" t="s">
        <v>7040</v>
      </c>
      <c r="E1147" s="35" t="s">
        <v>6439</v>
      </c>
      <c r="F1147" s="35"/>
      <c r="G1147" s="36">
        <v>43851.663888888892</v>
      </c>
      <c r="H1147" s="37">
        <v>43852</v>
      </c>
      <c r="I1147" s="35"/>
      <c r="J1147" s="35" t="s">
        <v>34</v>
      </c>
      <c r="K1147" s="35" t="s">
        <v>7093</v>
      </c>
      <c r="L1147" s="35" t="s">
        <v>5461</v>
      </c>
      <c r="M1147" s="35"/>
      <c r="N1147" s="35" t="s">
        <v>5765</v>
      </c>
      <c r="O1147" s="35"/>
      <c r="P1147" s="35"/>
      <c r="Q1147" s="35"/>
      <c r="R1147" s="35"/>
      <c r="S1147" s="35"/>
      <c r="T1147" s="36">
        <v>43852.677083333336</v>
      </c>
      <c r="U1147" s="35"/>
      <c r="V1147" s="35">
        <v>0</v>
      </c>
      <c r="W1147" s="35"/>
      <c r="X1147" s="35">
        <v>1432</v>
      </c>
      <c r="Y1147" s="35" t="s">
        <v>7095</v>
      </c>
      <c r="Z1147" s="35" t="s">
        <v>5573</v>
      </c>
      <c r="AA1147" s="35">
        <v>27</v>
      </c>
      <c r="AB1147" s="35" t="s">
        <v>5614</v>
      </c>
      <c r="AC1147" s="59" t="s">
        <v>5485</v>
      </c>
    </row>
    <row r="1148" spans="1:29" ht="15.75" thickBot="1" x14ac:dyDescent="0.3">
      <c r="A1148" s="58" t="s">
        <v>3159</v>
      </c>
      <c r="B1148" s="38" t="s">
        <v>5473</v>
      </c>
      <c r="C1148" s="38" t="s">
        <v>5468</v>
      </c>
      <c r="D1148" s="38" t="s">
        <v>7040</v>
      </c>
      <c r="E1148" s="38" t="s">
        <v>6439</v>
      </c>
      <c r="F1148" s="38"/>
      <c r="G1148" s="39">
        <v>43853.431944444441</v>
      </c>
      <c r="H1148" s="40">
        <v>43853</v>
      </c>
      <c r="I1148" s="38"/>
      <c r="J1148" s="38" t="s">
        <v>34</v>
      </c>
      <c r="K1148" s="38" t="s">
        <v>7093</v>
      </c>
      <c r="L1148" s="38" t="s">
        <v>5461</v>
      </c>
      <c r="M1148" s="38"/>
      <c r="N1148" s="38" t="s">
        <v>5765</v>
      </c>
      <c r="O1148" s="38"/>
      <c r="P1148" s="38"/>
      <c r="Q1148" s="38"/>
      <c r="R1148" s="38"/>
      <c r="S1148" s="38"/>
      <c r="T1148" s="39">
        <v>43853.575694444444</v>
      </c>
      <c r="U1148" s="38"/>
      <c r="V1148" s="38">
        <v>0</v>
      </c>
      <c r="W1148" s="38"/>
      <c r="X1148" s="38"/>
      <c r="Y1148" s="38">
        <v>0</v>
      </c>
      <c r="Z1148" s="38"/>
      <c r="AA1148" s="38">
        <v>207</v>
      </c>
      <c r="AB1148" s="38" t="s">
        <v>5466</v>
      </c>
      <c r="AC1148" s="60" t="s">
        <v>5472</v>
      </c>
    </row>
    <row r="1149" spans="1:29" ht="15.75" thickBot="1" x14ac:dyDescent="0.3">
      <c r="A1149" s="57" t="s">
        <v>202</v>
      </c>
      <c r="B1149" s="35" t="s">
        <v>5473</v>
      </c>
      <c r="C1149" s="35" t="s">
        <v>5468</v>
      </c>
      <c r="D1149" s="35" t="s">
        <v>7040</v>
      </c>
      <c r="E1149" s="35" t="s">
        <v>7096</v>
      </c>
      <c r="F1149" s="35"/>
      <c r="G1149" s="36">
        <v>43832.414583333331</v>
      </c>
      <c r="H1149" s="37">
        <v>43833</v>
      </c>
      <c r="I1149" s="35"/>
      <c r="J1149" s="35" t="s">
        <v>34</v>
      </c>
      <c r="K1149" s="35" t="s">
        <v>7097</v>
      </c>
      <c r="L1149" s="35" t="s">
        <v>5461</v>
      </c>
      <c r="M1149" s="35"/>
      <c r="N1149" s="35" t="s">
        <v>5765</v>
      </c>
      <c r="O1149" s="35"/>
      <c r="P1149" s="35"/>
      <c r="Q1149" s="35"/>
      <c r="R1149" s="35"/>
      <c r="S1149" s="35"/>
      <c r="T1149" s="36">
        <v>43833.350694444445</v>
      </c>
      <c r="U1149" s="35"/>
      <c r="V1149" s="35">
        <v>0</v>
      </c>
      <c r="W1149" s="35"/>
      <c r="X1149" s="35">
        <v>1348</v>
      </c>
      <c r="Y1149" s="35" t="s">
        <v>7098</v>
      </c>
      <c r="Z1149" s="35" t="s">
        <v>5467</v>
      </c>
      <c r="AA1149" s="35"/>
      <c r="AB1149" s="35">
        <v>0</v>
      </c>
      <c r="AC1149" s="59"/>
    </row>
    <row r="1150" spans="1:29" ht="15.75" thickBot="1" x14ac:dyDescent="0.3">
      <c r="A1150" s="58" t="s">
        <v>1593</v>
      </c>
      <c r="B1150" s="38" t="s">
        <v>5473</v>
      </c>
      <c r="C1150" s="38" t="s">
        <v>5468</v>
      </c>
      <c r="D1150" s="38" t="s">
        <v>7040</v>
      </c>
      <c r="E1150" s="38" t="s">
        <v>7096</v>
      </c>
      <c r="F1150" s="38"/>
      <c r="G1150" s="39">
        <v>43845.172222222223</v>
      </c>
      <c r="H1150" s="40">
        <v>43845</v>
      </c>
      <c r="I1150" s="38"/>
      <c r="J1150" s="38" t="s">
        <v>34</v>
      </c>
      <c r="K1150" s="38" t="s">
        <v>7097</v>
      </c>
      <c r="L1150" s="38" t="s">
        <v>5461</v>
      </c>
      <c r="M1150" s="38"/>
      <c r="N1150" s="38" t="s">
        <v>5765</v>
      </c>
      <c r="O1150" s="38"/>
      <c r="P1150" s="38"/>
      <c r="Q1150" s="38"/>
      <c r="R1150" s="38"/>
      <c r="S1150" s="38"/>
      <c r="T1150" s="39">
        <v>43845.347222222219</v>
      </c>
      <c r="U1150" s="38"/>
      <c r="V1150" s="38">
        <v>0</v>
      </c>
      <c r="W1150" s="38"/>
      <c r="X1150" s="38">
        <v>252</v>
      </c>
      <c r="Y1150" s="38" t="s">
        <v>6134</v>
      </c>
      <c r="Z1150" s="38" t="s">
        <v>5482</v>
      </c>
      <c r="AA1150" s="38"/>
      <c r="AB1150" s="38">
        <v>0</v>
      </c>
      <c r="AC1150" s="60"/>
    </row>
    <row r="1151" spans="1:29" ht="15.75" thickBot="1" x14ac:dyDescent="0.3">
      <c r="A1151" s="57" t="s">
        <v>1604</v>
      </c>
      <c r="B1151" s="35" t="s">
        <v>5473</v>
      </c>
      <c r="C1151" s="35" t="s">
        <v>5468</v>
      </c>
      <c r="D1151" s="35" t="s">
        <v>7040</v>
      </c>
      <c r="E1151" s="35" t="s">
        <v>7099</v>
      </c>
      <c r="F1151" s="35"/>
      <c r="G1151" s="36">
        <v>43845.349305555559</v>
      </c>
      <c r="H1151" s="37">
        <v>43845</v>
      </c>
      <c r="I1151" s="35"/>
      <c r="J1151" s="35" t="s">
        <v>34</v>
      </c>
      <c r="K1151" s="35" t="s">
        <v>7100</v>
      </c>
      <c r="L1151" s="35" t="s">
        <v>5461</v>
      </c>
      <c r="M1151" s="35"/>
      <c r="N1151" s="35" t="s">
        <v>5765</v>
      </c>
      <c r="O1151" s="35"/>
      <c r="P1151" s="35"/>
      <c r="Q1151" s="35"/>
      <c r="R1151" s="35"/>
      <c r="S1151" s="35"/>
      <c r="T1151" s="36">
        <v>43845.361111111109</v>
      </c>
      <c r="U1151" s="35"/>
      <c r="V1151" s="35">
        <v>0</v>
      </c>
      <c r="W1151" s="35"/>
      <c r="X1151" s="35">
        <v>17</v>
      </c>
      <c r="Y1151" s="35" t="s">
        <v>5732</v>
      </c>
      <c r="Z1151" s="35" t="s">
        <v>5482</v>
      </c>
      <c r="AA1151" s="35"/>
      <c r="AB1151" s="35">
        <v>0</v>
      </c>
      <c r="AC1151" s="59"/>
    </row>
    <row r="1152" spans="1:29" ht="15.75" thickBot="1" x14ac:dyDescent="0.3">
      <c r="A1152" s="58" t="s">
        <v>3046</v>
      </c>
      <c r="B1152" s="38" t="s">
        <v>5473</v>
      </c>
      <c r="C1152" s="38" t="s">
        <v>5468</v>
      </c>
      <c r="D1152" s="38" t="s">
        <v>7040</v>
      </c>
      <c r="E1152" s="38" t="s">
        <v>7099</v>
      </c>
      <c r="F1152" s="38"/>
      <c r="G1152" s="39">
        <v>43852.689583333333</v>
      </c>
      <c r="H1152" s="40">
        <v>43853</v>
      </c>
      <c r="I1152" s="38"/>
      <c r="J1152" s="38" t="s">
        <v>34</v>
      </c>
      <c r="K1152" s="38" t="s">
        <v>7100</v>
      </c>
      <c r="L1152" s="38" t="s">
        <v>5461</v>
      </c>
      <c r="M1152" s="38"/>
      <c r="N1152" s="38" t="s">
        <v>5765</v>
      </c>
      <c r="O1152" s="38"/>
      <c r="P1152" s="38"/>
      <c r="Q1152" s="38"/>
      <c r="R1152" s="38"/>
      <c r="S1152" s="38"/>
      <c r="T1152" s="39">
        <v>43853.34375</v>
      </c>
      <c r="U1152" s="38"/>
      <c r="V1152" s="38">
        <v>0</v>
      </c>
      <c r="W1152" s="38"/>
      <c r="X1152" s="38">
        <v>867</v>
      </c>
      <c r="Y1152" s="38" t="s">
        <v>7101</v>
      </c>
      <c r="Z1152" s="38" t="s">
        <v>5467</v>
      </c>
      <c r="AA1152" s="38">
        <v>75</v>
      </c>
      <c r="AB1152" s="38" t="s">
        <v>5676</v>
      </c>
      <c r="AC1152" s="60" t="s">
        <v>5485</v>
      </c>
    </row>
    <row r="1153" spans="1:29" ht="15.75" thickBot="1" x14ac:dyDescent="0.3">
      <c r="A1153" s="57" t="s">
        <v>2207</v>
      </c>
      <c r="B1153" s="35" t="s">
        <v>5473</v>
      </c>
      <c r="C1153" s="35" t="s">
        <v>5767</v>
      </c>
      <c r="D1153" s="35" t="s">
        <v>7040</v>
      </c>
      <c r="E1153" s="35" t="s">
        <v>7102</v>
      </c>
      <c r="F1153" s="35"/>
      <c r="G1153" s="36">
        <v>43847.617361111108</v>
      </c>
      <c r="H1153" s="37">
        <v>43847</v>
      </c>
      <c r="I1153" s="35"/>
      <c r="J1153" s="35" t="s">
        <v>34</v>
      </c>
      <c r="K1153" s="35" t="s">
        <v>7103</v>
      </c>
      <c r="L1153" s="35" t="s">
        <v>5461</v>
      </c>
      <c r="M1153" s="35"/>
      <c r="N1153" s="35" t="s">
        <v>5546</v>
      </c>
      <c r="O1153" s="35"/>
      <c r="P1153" s="35"/>
      <c r="Q1153" s="35"/>
      <c r="R1153" s="35"/>
      <c r="S1153" s="35"/>
      <c r="T1153" s="36">
        <v>43847.666666666664</v>
      </c>
      <c r="U1153" s="35"/>
      <c r="V1153" s="35">
        <v>0</v>
      </c>
      <c r="W1153" s="35"/>
      <c r="X1153" s="35">
        <v>71</v>
      </c>
      <c r="Y1153" s="35" t="s">
        <v>5995</v>
      </c>
      <c r="Z1153" s="35" t="s">
        <v>5482</v>
      </c>
      <c r="AA1153" s="35"/>
      <c r="AB1153" s="35">
        <v>0</v>
      </c>
      <c r="AC1153" s="59"/>
    </row>
    <row r="1154" spans="1:29" ht="15.75" thickBot="1" x14ac:dyDescent="0.3">
      <c r="A1154" s="58" t="s">
        <v>2706</v>
      </c>
      <c r="B1154" s="38" t="s">
        <v>5473</v>
      </c>
      <c r="C1154" s="38" t="s">
        <v>5468</v>
      </c>
      <c r="D1154" s="38" t="s">
        <v>7040</v>
      </c>
      <c r="E1154" s="38" t="s">
        <v>7104</v>
      </c>
      <c r="F1154" s="38"/>
      <c r="G1154" s="39">
        <v>43851.438888888886</v>
      </c>
      <c r="H1154" s="40">
        <v>43851</v>
      </c>
      <c r="I1154" s="38"/>
      <c r="J1154" s="38" t="s">
        <v>34</v>
      </c>
      <c r="K1154" s="38" t="s">
        <v>7105</v>
      </c>
      <c r="L1154" s="38" t="s">
        <v>5461</v>
      </c>
      <c r="M1154" s="38"/>
      <c r="N1154" s="38" t="s">
        <v>5789</v>
      </c>
      <c r="O1154" s="38"/>
      <c r="P1154" s="38"/>
      <c r="Q1154" s="38"/>
      <c r="R1154" s="38"/>
      <c r="S1154" s="38"/>
      <c r="T1154" s="39">
        <v>43851.456250000003</v>
      </c>
      <c r="U1154" s="38"/>
      <c r="V1154" s="38">
        <v>0</v>
      </c>
      <c r="W1154" s="38"/>
      <c r="X1154" s="38"/>
      <c r="Y1154" s="38">
        <v>0</v>
      </c>
      <c r="Z1154" s="38"/>
      <c r="AA1154" s="38">
        <v>25</v>
      </c>
      <c r="AB1154" s="38" t="s">
        <v>5969</v>
      </c>
      <c r="AC1154" s="60" t="s">
        <v>5472</v>
      </c>
    </row>
    <row r="1155" spans="1:29" ht="15.75" thickBot="1" x14ac:dyDescent="0.3">
      <c r="A1155" s="57" t="s">
        <v>3271</v>
      </c>
      <c r="B1155" s="35" t="s">
        <v>5473</v>
      </c>
      <c r="C1155" s="35" t="s">
        <v>5468</v>
      </c>
      <c r="D1155" s="35" t="s">
        <v>7040</v>
      </c>
      <c r="E1155" s="35" t="s">
        <v>7104</v>
      </c>
      <c r="F1155" s="35"/>
      <c r="G1155" s="36">
        <v>43853.70416666667</v>
      </c>
      <c r="H1155" s="37">
        <v>43853</v>
      </c>
      <c r="I1155" s="35"/>
      <c r="J1155" s="35" t="s">
        <v>34</v>
      </c>
      <c r="K1155" s="35" t="s">
        <v>7105</v>
      </c>
      <c r="L1155" s="35" t="s">
        <v>5461</v>
      </c>
      <c r="M1155" s="35"/>
      <c r="N1155" s="35" t="s">
        <v>5789</v>
      </c>
      <c r="O1155" s="35"/>
      <c r="P1155" s="35"/>
      <c r="Q1155" s="35"/>
      <c r="R1155" s="35"/>
      <c r="S1155" s="35"/>
      <c r="T1155" s="36">
        <v>43853.70416666667</v>
      </c>
      <c r="U1155" s="35"/>
      <c r="V1155" s="35">
        <v>0</v>
      </c>
      <c r="W1155" s="35"/>
      <c r="X1155" s="35"/>
      <c r="Y1155" s="35">
        <v>0</v>
      </c>
      <c r="Z1155" s="35"/>
      <c r="AA1155" s="35">
        <v>0</v>
      </c>
      <c r="AB1155" s="35">
        <v>0</v>
      </c>
      <c r="AC1155" s="59" t="s">
        <v>5472</v>
      </c>
    </row>
    <row r="1156" spans="1:29" ht="15.75" thickBot="1" x14ac:dyDescent="0.3">
      <c r="A1156" s="58" t="s">
        <v>3307</v>
      </c>
      <c r="B1156" s="38" t="s">
        <v>5473</v>
      </c>
      <c r="C1156" s="38" t="s">
        <v>5468</v>
      </c>
      <c r="D1156" s="38" t="s">
        <v>7040</v>
      </c>
      <c r="E1156" s="38" t="s">
        <v>7104</v>
      </c>
      <c r="F1156" s="38"/>
      <c r="G1156" s="39">
        <v>43854.368750000001</v>
      </c>
      <c r="H1156" s="40">
        <v>43854</v>
      </c>
      <c r="I1156" s="38"/>
      <c r="J1156" s="38" t="s">
        <v>34</v>
      </c>
      <c r="K1156" s="38" t="s">
        <v>7105</v>
      </c>
      <c r="L1156" s="38" t="s">
        <v>5461</v>
      </c>
      <c r="M1156" s="38"/>
      <c r="N1156" s="38" t="s">
        <v>5789</v>
      </c>
      <c r="O1156" s="38"/>
      <c r="P1156" s="38"/>
      <c r="Q1156" s="38"/>
      <c r="R1156" s="38"/>
      <c r="S1156" s="38"/>
      <c r="T1156" s="39">
        <v>43854.588194444441</v>
      </c>
      <c r="U1156" s="38"/>
      <c r="V1156" s="38">
        <v>0</v>
      </c>
      <c r="W1156" s="38"/>
      <c r="X1156" s="38"/>
      <c r="Y1156" s="38">
        <v>0</v>
      </c>
      <c r="Z1156" s="38"/>
      <c r="AA1156" s="38">
        <v>316</v>
      </c>
      <c r="AB1156" s="38" t="s">
        <v>7106</v>
      </c>
      <c r="AC1156" s="60" t="s">
        <v>5472</v>
      </c>
    </row>
    <row r="1157" spans="1:29" ht="15.75" thickBot="1" x14ac:dyDescent="0.3">
      <c r="A1157" s="57" t="s">
        <v>30</v>
      </c>
      <c r="B1157" s="35" t="s">
        <v>5473</v>
      </c>
      <c r="C1157" s="35" t="s">
        <v>5468</v>
      </c>
      <c r="D1157" s="35" t="s">
        <v>7040</v>
      </c>
      <c r="E1157" s="35" t="s">
        <v>7107</v>
      </c>
      <c r="F1157" s="35"/>
      <c r="G1157" s="36">
        <v>43783.62777777778</v>
      </c>
      <c r="H1157" s="37">
        <v>43851</v>
      </c>
      <c r="I1157" s="35"/>
      <c r="J1157" s="35" t="s">
        <v>34</v>
      </c>
      <c r="K1157" s="35" t="s">
        <v>7108</v>
      </c>
      <c r="L1157" s="35" t="s">
        <v>5461</v>
      </c>
      <c r="M1157" s="35"/>
      <c r="N1157" s="35" t="s">
        <v>7109</v>
      </c>
      <c r="O1157" s="35">
        <v>362117</v>
      </c>
      <c r="P1157" s="36">
        <v>43783.628472222219</v>
      </c>
      <c r="Q1157" s="36">
        <v>43850.363194444442</v>
      </c>
      <c r="R1157" s="35"/>
      <c r="S1157" s="35"/>
      <c r="T1157" s="36">
        <v>43850.363194444442</v>
      </c>
      <c r="U1157" s="35">
        <v>96099</v>
      </c>
      <c r="V1157" s="42">
        <v>22245138888889</v>
      </c>
      <c r="W1157" s="35" t="s">
        <v>5497</v>
      </c>
      <c r="X1157" s="35"/>
      <c r="Y1157" s="35">
        <v>0</v>
      </c>
      <c r="Z1157" s="35"/>
      <c r="AA1157" s="35"/>
      <c r="AB1157" s="35">
        <v>0</v>
      </c>
      <c r="AC1157" s="59"/>
    </row>
    <row r="1158" spans="1:29" ht="15.75" thickBot="1" x14ac:dyDescent="0.3">
      <c r="A1158" s="58" t="s">
        <v>1108</v>
      </c>
      <c r="B1158" s="38" t="s">
        <v>5473</v>
      </c>
      <c r="C1158" s="38" t="s">
        <v>5468</v>
      </c>
      <c r="D1158" s="38" t="s">
        <v>7040</v>
      </c>
      <c r="E1158" s="38" t="s">
        <v>7107</v>
      </c>
      <c r="F1158" s="38"/>
      <c r="G1158" s="39">
        <v>43844.349305555559</v>
      </c>
      <c r="H1158" s="40">
        <v>43847</v>
      </c>
      <c r="I1158" s="38"/>
      <c r="J1158" s="38" t="s">
        <v>34</v>
      </c>
      <c r="K1158" s="38" t="s">
        <v>7108</v>
      </c>
      <c r="L1158" s="38" t="s">
        <v>5461</v>
      </c>
      <c r="M1158" s="38"/>
      <c r="N1158" s="38" t="s">
        <v>7109</v>
      </c>
      <c r="O1158" s="38"/>
      <c r="P1158" s="38"/>
      <c r="Q1158" s="38"/>
      <c r="R1158" s="38"/>
      <c r="S1158" s="38"/>
      <c r="T1158" s="39">
        <v>43847.475694444445</v>
      </c>
      <c r="U1158" s="38"/>
      <c r="V1158" s="38">
        <v>0</v>
      </c>
      <c r="W1158" s="38"/>
      <c r="X1158" s="38"/>
      <c r="Y1158" s="38">
        <v>0</v>
      </c>
      <c r="Z1158" s="38"/>
      <c r="AA1158" s="38">
        <v>4502</v>
      </c>
      <c r="AB1158" s="38" t="s">
        <v>7110</v>
      </c>
      <c r="AC1158" s="60" t="s">
        <v>5485</v>
      </c>
    </row>
    <row r="1159" spans="1:29" ht="15.75" thickBot="1" x14ac:dyDescent="0.3">
      <c r="A1159" s="57" t="s">
        <v>2463</v>
      </c>
      <c r="B1159" s="35" t="s">
        <v>5473</v>
      </c>
      <c r="C1159" s="35" t="s">
        <v>5468</v>
      </c>
      <c r="D1159" s="35" t="s">
        <v>7040</v>
      </c>
      <c r="E1159" s="35" t="s">
        <v>7107</v>
      </c>
      <c r="F1159" s="35"/>
      <c r="G1159" s="36">
        <v>43850.344444444447</v>
      </c>
      <c r="H1159" s="37">
        <v>43850</v>
      </c>
      <c r="I1159" s="35"/>
      <c r="J1159" s="35" t="s">
        <v>34</v>
      </c>
      <c r="K1159" s="35" t="s">
        <v>7108</v>
      </c>
      <c r="L1159" s="35" t="s">
        <v>5461</v>
      </c>
      <c r="M1159" s="35"/>
      <c r="N1159" s="35" t="s">
        <v>7109</v>
      </c>
      <c r="O1159" s="35"/>
      <c r="P1159" s="35"/>
      <c r="Q1159" s="35"/>
      <c r="R1159" s="35"/>
      <c r="S1159" s="35"/>
      <c r="T1159" s="36">
        <v>43850.363194444442</v>
      </c>
      <c r="U1159" s="35"/>
      <c r="V1159" s="35">
        <v>0</v>
      </c>
      <c r="W1159" s="35"/>
      <c r="X1159" s="35">
        <v>27</v>
      </c>
      <c r="Y1159" s="35" t="s">
        <v>5614</v>
      </c>
      <c r="Z1159" s="35" t="s">
        <v>5482</v>
      </c>
      <c r="AA1159" s="35"/>
      <c r="AB1159" s="35">
        <v>0</v>
      </c>
      <c r="AC1159" s="59"/>
    </row>
    <row r="1160" spans="1:29" ht="15.75" thickBot="1" x14ac:dyDescent="0.3">
      <c r="A1160" s="58" t="s">
        <v>3302</v>
      </c>
      <c r="B1160" s="38" t="s">
        <v>5473</v>
      </c>
      <c r="C1160" s="38" t="s">
        <v>5468</v>
      </c>
      <c r="D1160" s="38" t="s">
        <v>7040</v>
      </c>
      <c r="E1160" s="38" t="s">
        <v>7107</v>
      </c>
      <c r="F1160" s="38"/>
      <c r="G1160" s="39">
        <v>43854.365277777775</v>
      </c>
      <c r="H1160" s="40">
        <v>43854</v>
      </c>
      <c r="I1160" s="38"/>
      <c r="J1160" s="38" t="s">
        <v>34</v>
      </c>
      <c r="K1160" s="38" t="s">
        <v>7108</v>
      </c>
      <c r="L1160" s="38" t="s">
        <v>5461</v>
      </c>
      <c r="M1160" s="38"/>
      <c r="N1160" s="38" t="s">
        <v>7109</v>
      </c>
      <c r="O1160" s="38"/>
      <c r="P1160" s="38"/>
      <c r="Q1160" s="38"/>
      <c r="R1160" s="38"/>
      <c r="S1160" s="38"/>
      <c r="T1160" s="39">
        <v>43854.517361111109</v>
      </c>
      <c r="U1160" s="38"/>
      <c r="V1160" s="38">
        <v>0</v>
      </c>
      <c r="W1160" s="38"/>
      <c r="X1160" s="38"/>
      <c r="Y1160" s="38">
        <v>0</v>
      </c>
      <c r="Z1160" s="38"/>
      <c r="AA1160" s="38">
        <v>219</v>
      </c>
      <c r="AB1160" s="38" t="s">
        <v>7111</v>
      </c>
      <c r="AC1160" s="60" t="s">
        <v>5472</v>
      </c>
    </row>
    <row r="1161" spans="1:29" ht="15.75" thickBot="1" x14ac:dyDescent="0.3">
      <c r="A1161" s="57" t="s">
        <v>3476</v>
      </c>
      <c r="B1161" s="35" t="s">
        <v>5473</v>
      </c>
      <c r="C1161" s="35" t="s">
        <v>5468</v>
      </c>
      <c r="D1161" s="35" t="s">
        <v>7040</v>
      </c>
      <c r="E1161" s="35" t="s">
        <v>7107</v>
      </c>
      <c r="F1161" s="35"/>
      <c r="G1161" s="36">
        <v>43857.344444444447</v>
      </c>
      <c r="H1161" s="37">
        <v>43857</v>
      </c>
      <c r="I1161" s="35"/>
      <c r="J1161" s="35" t="s">
        <v>34</v>
      </c>
      <c r="K1161" s="35" t="s">
        <v>7108</v>
      </c>
      <c r="L1161" s="35" t="s">
        <v>5461</v>
      </c>
      <c r="M1161" s="35"/>
      <c r="N1161" s="35" t="s">
        <v>7109</v>
      </c>
      <c r="O1161" s="35"/>
      <c r="P1161" s="35"/>
      <c r="Q1161" s="35"/>
      <c r="R1161" s="35"/>
      <c r="S1161" s="35"/>
      <c r="T1161" s="36">
        <v>43857.367361111108</v>
      </c>
      <c r="U1161" s="35"/>
      <c r="V1161" s="35">
        <v>0</v>
      </c>
      <c r="W1161" s="35"/>
      <c r="X1161" s="35"/>
      <c r="Y1161" s="35">
        <v>0</v>
      </c>
      <c r="Z1161" s="35"/>
      <c r="AA1161" s="35">
        <v>33</v>
      </c>
      <c r="AB1161" s="35" t="s">
        <v>5626</v>
      </c>
      <c r="AC1161" s="59" t="s">
        <v>5485</v>
      </c>
    </row>
    <row r="1162" spans="1:29" ht="15.75" thickBot="1" x14ac:dyDescent="0.3">
      <c r="A1162" s="58" t="s">
        <v>3666</v>
      </c>
      <c r="B1162" s="38" t="s">
        <v>5473</v>
      </c>
      <c r="C1162" s="38" t="s">
        <v>5468</v>
      </c>
      <c r="D1162" s="38" t="s">
        <v>7040</v>
      </c>
      <c r="E1162" s="38" t="s">
        <v>7107</v>
      </c>
      <c r="F1162" s="38"/>
      <c r="G1162" s="39">
        <v>43858.365972222222</v>
      </c>
      <c r="H1162" s="40">
        <v>43858</v>
      </c>
      <c r="I1162" s="38"/>
      <c r="J1162" s="38" t="s">
        <v>34</v>
      </c>
      <c r="K1162" s="38" t="s">
        <v>7108</v>
      </c>
      <c r="L1162" s="38" t="s">
        <v>5461</v>
      </c>
      <c r="M1162" s="38"/>
      <c r="N1162" s="38" t="s">
        <v>7109</v>
      </c>
      <c r="O1162" s="38"/>
      <c r="P1162" s="38"/>
      <c r="Q1162" s="38"/>
      <c r="R1162" s="38"/>
      <c r="S1162" s="38"/>
      <c r="T1162" s="39">
        <v>43858.368055555555</v>
      </c>
      <c r="U1162" s="38"/>
      <c r="V1162" s="38">
        <v>0</v>
      </c>
      <c r="W1162" s="38"/>
      <c r="X1162" s="38"/>
      <c r="Y1162" s="38">
        <v>0</v>
      </c>
      <c r="Z1162" s="38"/>
      <c r="AA1162" s="38">
        <v>3</v>
      </c>
      <c r="AB1162" s="41">
        <v>694444444.44444001</v>
      </c>
      <c r="AC1162" s="60" t="s">
        <v>5485</v>
      </c>
    </row>
    <row r="1163" spans="1:29" ht="15.75" thickBot="1" x14ac:dyDescent="0.3">
      <c r="A1163" s="57" t="s">
        <v>7112</v>
      </c>
      <c r="B1163" s="35" t="s">
        <v>5473</v>
      </c>
      <c r="C1163" s="35" t="s">
        <v>5468</v>
      </c>
      <c r="D1163" s="35" t="s">
        <v>7040</v>
      </c>
      <c r="E1163" s="35" t="s">
        <v>7107</v>
      </c>
      <c r="F1163" s="35"/>
      <c r="G1163" s="36">
        <v>43861.365277777775</v>
      </c>
      <c r="H1163" s="37">
        <v>43861</v>
      </c>
      <c r="I1163" s="35"/>
      <c r="J1163" s="35" t="s">
        <v>34</v>
      </c>
      <c r="K1163" s="35" t="s">
        <v>7108</v>
      </c>
      <c r="L1163" s="35" t="s">
        <v>5461</v>
      </c>
      <c r="M1163" s="35"/>
      <c r="N1163" s="35" t="s">
        <v>7109</v>
      </c>
      <c r="O1163" s="35"/>
      <c r="P1163" s="35"/>
      <c r="Q1163" s="35"/>
      <c r="R1163" s="35"/>
      <c r="S1163" s="35"/>
      <c r="T1163" s="36">
        <v>43861.599305555559</v>
      </c>
      <c r="U1163" s="35"/>
      <c r="V1163" s="35">
        <v>0</v>
      </c>
      <c r="W1163" s="35"/>
      <c r="X1163" s="35">
        <v>177</v>
      </c>
      <c r="Y1163" s="35" t="s">
        <v>6259</v>
      </c>
      <c r="Z1163" s="35" t="s">
        <v>5482</v>
      </c>
      <c r="AA1163" s="35">
        <v>160</v>
      </c>
      <c r="AB1163" s="35" t="s">
        <v>7113</v>
      </c>
      <c r="AC1163" s="59" t="s">
        <v>5485</v>
      </c>
    </row>
    <row r="1164" spans="1:29" ht="15.75" thickBot="1" x14ac:dyDescent="0.3">
      <c r="A1164" s="58" t="s">
        <v>3765</v>
      </c>
      <c r="B1164" s="38" t="s">
        <v>5473</v>
      </c>
      <c r="C1164" s="38" t="s">
        <v>5468</v>
      </c>
      <c r="D1164" s="38" t="s">
        <v>7040</v>
      </c>
      <c r="E1164" s="38" t="s">
        <v>7114</v>
      </c>
      <c r="F1164" s="38"/>
      <c r="G1164" s="39">
        <v>43858.541666666664</v>
      </c>
      <c r="H1164" s="40">
        <v>43859</v>
      </c>
      <c r="I1164" s="38"/>
      <c r="J1164" s="38" t="s">
        <v>34</v>
      </c>
      <c r="K1164" s="38" t="s">
        <v>7115</v>
      </c>
      <c r="L1164" s="38" t="s">
        <v>5461</v>
      </c>
      <c r="M1164" s="38"/>
      <c r="N1164" s="38" t="s">
        <v>5765</v>
      </c>
      <c r="O1164" s="38"/>
      <c r="P1164" s="38"/>
      <c r="Q1164" s="38"/>
      <c r="R1164" s="38"/>
      <c r="S1164" s="38"/>
      <c r="T1164" s="39">
        <v>43858.57916666667</v>
      </c>
      <c r="U1164" s="38"/>
      <c r="V1164" s="38">
        <v>0</v>
      </c>
      <c r="W1164" s="38"/>
      <c r="X1164" s="38"/>
      <c r="Y1164" s="38">
        <v>0</v>
      </c>
      <c r="Z1164" s="38"/>
      <c r="AA1164" s="38">
        <v>54</v>
      </c>
      <c r="AB1164" s="38" t="s">
        <v>6429</v>
      </c>
      <c r="AC1164" s="60" t="s">
        <v>5472</v>
      </c>
    </row>
    <row r="1165" spans="1:29" ht="15.75" thickBot="1" x14ac:dyDescent="0.3">
      <c r="A1165" s="57" t="s">
        <v>2204</v>
      </c>
      <c r="B1165" s="35" t="s">
        <v>5473</v>
      </c>
      <c r="C1165" s="35" t="s">
        <v>5468</v>
      </c>
      <c r="D1165" s="35" t="s">
        <v>7116</v>
      </c>
      <c r="E1165" s="35" t="s">
        <v>7117</v>
      </c>
      <c r="F1165" s="35"/>
      <c r="G1165" s="36">
        <v>43847.43472222222</v>
      </c>
      <c r="H1165" s="37">
        <v>43847</v>
      </c>
      <c r="I1165" s="35"/>
      <c r="J1165" s="35" t="s">
        <v>34</v>
      </c>
      <c r="K1165" s="35" t="s">
        <v>7118</v>
      </c>
      <c r="L1165" s="35" t="s">
        <v>5461</v>
      </c>
      <c r="M1165" s="35"/>
      <c r="N1165" s="35" t="s">
        <v>5789</v>
      </c>
      <c r="O1165" s="35"/>
      <c r="P1165" s="35"/>
      <c r="Q1165" s="35"/>
      <c r="R1165" s="35"/>
      <c r="S1165" s="35"/>
      <c r="T1165" s="36">
        <v>43847.645833333336</v>
      </c>
      <c r="U1165" s="35"/>
      <c r="V1165" s="35">
        <v>0</v>
      </c>
      <c r="W1165" s="35"/>
      <c r="X1165" s="35">
        <v>304</v>
      </c>
      <c r="Y1165" s="35" t="s">
        <v>6787</v>
      </c>
      <c r="Z1165" s="35" t="s">
        <v>5482</v>
      </c>
      <c r="AA1165" s="35"/>
      <c r="AB1165" s="35">
        <v>0</v>
      </c>
      <c r="AC1165" s="59"/>
    </row>
    <row r="1166" spans="1:29" ht="15.75" thickBot="1" x14ac:dyDescent="0.3">
      <c r="A1166" s="58" t="s">
        <v>3192</v>
      </c>
      <c r="B1166" s="38" t="s">
        <v>5473</v>
      </c>
      <c r="C1166" s="38" t="s">
        <v>5468</v>
      </c>
      <c r="D1166" s="38" t="s">
        <v>7116</v>
      </c>
      <c r="E1166" s="38" t="s">
        <v>7117</v>
      </c>
      <c r="F1166" s="38"/>
      <c r="G1166" s="39">
        <v>43853.495138888888</v>
      </c>
      <c r="H1166" s="40">
        <v>43853</v>
      </c>
      <c r="I1166" s="38"/>
      <c r="J1166" s="38" t="s">
        <v>34</v>
      </c>
      <c r="K1166" s="38" t="s">
        <v>7118</v>
      </c>
      <c r="L1166" s="38" t="s">
        <v>5461</v>
      </c>
      <c r="M1166" s="38"/>
      <c r="N1166" s="38" t="s">
        <v>5789</v>
      </c>
      <c r="O1166" s="38"/>
      <c r="P1166" s="38"/>
      <c r="Q1166" s="38"/>
      <c r="R1166" s="38"/>
      <c r="S1166" s="38"/>
      <c r="T1166" s="39">
        <v>43853.661805555559</v>
      </c>
      <c r="U1166" s="38"/>
      <c r="V1166" s="38">
        <v>0</v>
      </c>
      <c r="W1166" s="38"/>
      <c r="X1166" s="38">
        <v>230</v>
      </c>
      <c r="Y1166" s="38" t="s">
        <v>7119</v>
      </c>
      <c r="Z1166" s="38" t="s">
        <v>5573</v>
      </c>
      <c r="AA1166" s="38">
        <v>10</v>
      </c>
      <c r="AB1166" s="38" t="s">
        <v>5572</v>
      </c>
      <c r="AC1166" s="60" t="s">
        <v>5485</v>
      </c>
    </row>
    <row r="1167" spans="1:29" ht="15.75" thickBot="1" x14ac:dyDescent="0.3">
      <c r="A1167" s="57" t="s">
        <v>1716</v>
      </c>
      <c r="B1167" s="35" t="s">
        <v>5473</v>
      </c>
      <c r="C1167" s="35" t="s">
        <v>5468</v>
      </c>
      <c r="D1167" s="35" t="s">
        <v>7116</v>
      </c>
      <c r="E1167" s="35" t="s">
        <v>7120</v>
      </c>
      <c r="F1167" s="35"/>
      <c r="G1167" s="36">
        <v>43845.682638888888</v>
      </c>
      <c r="H1167" s="37">
        <v>43846</v>
      </c>
      <c r="I1167" s="35"/>
      <c r="J1167" s="35" t="s">
        <v>34</v>
      </c>
      <c r="K1167" s="35" t="s">
        <v>7121</v>
      </c>
      <c r="L1167" s="35" t="s">
        <v>5461</v>
      </c>
      <c r="M1167" s="35"/>
      <c r="N1167" s="35" t="s">
        <v>5747</v>
      </c>
      <c r="O1167" s="35"/>
      <c r="P1167" s="35"/>
      <c r="Q1167" s="35"/>
      <c r="R1167" s="35"/>
      <c r="S1167" s="35"/>
      <c r="T1167" s="36">
        <v>43845.791666666664</v>
      </c>
      <c r="U1167" s="35"/>
      <c r="V1167" s="35">
        <v>0</v>
      </c>
      <c r="W1167" s="35"/>
      <c r="X1167" s="35"/>
      <c r="Y1167" s="35">
        <v>0</v>
      </c>
      <c r="Z1167" s="35"/>
      <c r="AA1167" s="35">
        <v>157</v>
      </c>
      <c r="AB1167" s="35" t="s">
        <v>7122</v>
      </c>
      <c r="AC1167" s="59" t="s">
        <v>5472</v>
      </c>
    </row>
    <row r="1168" spans="1:29" ht="15.75" thickBot="1" x14ac:dyDescent="0.3">
      <c r="A1168" s="58" t="s">
        <v>4007</v>
      </c>
      <c r="B1168" s="38" t="s">
        <v>5473</v>
      </c>
      <c r="C1168" s="38" t="s">
        <v>5468</v>
      </c>
      <c r="D1168" s="38" t="s">
        <v>7116</v>
      </c>
      <c r="E1168" s="38" t="s">
        <v>7120</v>
      </c>
      <c r="F1168" s="38"/>
      <c r="G1168" s="39">
        <v>43859.597916666666</v>
      </c>
      <c r="H1168" s="40">
        <v>43859</v>
      </c>
      <c r="I1168" s="38"/>
      <c r="J1168" s="38" t="s">
        <v>34</v>
      </c>
      <c r="K1168" s="38" t="s">
        <v>7121</v>
      </c>
      <c r="L1168" s="38" t="s">
        <v>5461</v>
      </c>
      <c r="M1168" s="38"/>
      <c r="N1168" s="38" t="s">
        <v>5747</v>
      </c>
      <c r="O1168" s="38"/>
      <c r="P1168" s="38"/>
      <c r="Q1168" s="38"/>
      <c r="R1168" s="38"/>
      <c r="S1168" s="38"/>
      <c r="T1168" s="39">
        <v>43859.598611111112</v>
      </c>
      <c r="U1168" s="38"/>
      <c r="V1168" s="38">
        <v>0</v>
      </c>
      <c r="W1168" s="38"/>
      <c r="X1168" s="38"/>
      <c r="Y1168" s="38">
        <v>0</v>
      </c>
      <c r="Z1168" s="38"/>
      <c r="AA1168" s="38">
        <v>1</v>
      </c>
      <c r="AB1168" s="41">
        <v>231481481.48148</v>
      </c>
      <c r="AC1168" s="60" t="s">
        <v>5472</v>
      </c>
    </row>
    <row r="1169" spans="1:29" ht="15.75" thickBot="1" x14ac:dyDescent="0.3">
      <c r="A1169" s="57" t="s">
        <v>611</v>
      </c>
      <c r="B1169" s="35" t="s">
        <v>5473</v>
      </c>
      <c r="C1169" s="35" t="s">
        <v>5468</v>
      </c>
      <c r="D1169" s="35" t="s">
        <v>7116</v>
      </c>
      <c r="E1169" s="35" t="s">
        <v>7123</v>
      </c>
      <c r="F1169" s="35"/>
      <c r="G1169" s="36">
        <v>43839.445833333331</v>
      </c>
      <c r="H1169" s="37">
        <v>43840</v>
      </c>
      <c r="I1169" s="35"/>
      <c r="J1169" s="35" t="s">
        <v>34</v>
      </c>
      <c r="K1169" s="35" t="s">
        <v>7124</v>
      </c>
      <c r="L1169" s="35" t="s">
        <v>5461</v>
      </c>
      <c r="M1169" s="35"/>
      <c r="N1169" s="35" t="s">
        <v>5747</v>
      </c>
      <c r="O1169" s="35"/>
      <c r="P1169" s="35"/>
      <c r="Q1169" s="35"/>
      <c r="R1169" s="35"/>
      <c r="S1169" s="35"/>
      <c r="T1169" s="36">
        <v>43840.342361111114</v>
      </c>
      <c r="U1169" s="35"/>
      <c r="V1169" s="35">
        <v>0</v>
      </c>
      <c r="W1169" s="35"/>
      <c r="X1169" s="35">
        <v>1291</v>
      </c>
      <c r="Y1169" s="35" t="s">
        <v>7125</v>
      </c>
      <c r="Z1169" s="35" t="s">
        <v>5482</v>
      </c>
      <c r="AA1169" s="35"/>
      <c r="AB1169" s="35">
        <v>0</v>
      </c>
      <c r="AC1169" s="59"/>
    </row>
    <row r="1170" spans="1:29" ht="15.75" thickBot="1" x14ac:dyDescent="0.3">
      <c r="A1170" s="58" t="s">
        <v>681</v>
      </c>
      <c r="B1170" s="38" t="s">
        <v>5473</v>
      </c>
      <c r="C1170" s="38" t="s">
        <v>5468</v>
      </c>
      <c r="D1170" s="38" t="s">
        <v>7116</v>
      </c>
      <c r="E1170" s="38" t="s">
        <v>7126</v>
      </c>
      <c r="F1170" s="38"/>
      <c r="G1170" s="39">
        <v>43839.658333333333</v>
      </c>
      <c r="H1170" s="40">
        <v>43840</v>
      </c>
      <c r="I1170" s="38"/>
      <c r="J1170" s="38" t="s">
        <v>34</v>
      </c>
      <c r="K1170" s="38" t="s">
        <v>7127</v>
      </c>
      <c r="L1170" s="38" t="s">
        <v>5461</v>
      </c>
      <c r="M1170" s="38"/>
      <c r="N1170" s="38" t="s">
        <v>5747</v>
      </c>
      <c r="O1170" s="38"/>
      <c r="P1170" s="38"/>
      <c r="Q1170" s="38"/>
      <c r="R1170" s="38"/>
      <c r="S1170" s="38"/>
      <c r="T1170" s="39">
        <v>43840.344444444447</v>
      </c>
      <c r="U1170" s="38"/>
      <c r="V1170" s="38">
        <v>0</v>
      </c>
      <c r="W1170" s="38"/>
      <c r="X1170" s="38"/>
      <c r="Y1170" s="38">
        <v>0</v>
      </c>
      <c r="Z1170" s="38"/>
      <c r="AA1170" s="38">
        <v>988</v>
      </c>
      <c r="AB1170" s="38" t="s">
        <v>7128</v>
      </c>
      <c r="AC1170" s="60" t="s">
        <v>5472</v>
      </c>
    </row>
    <row r="1171" spans="1:29" ht="15.75" thickBot="1" x14ac:dyDescent="0.3">
      <c r="A1171" s="57" t="s">
        <v>3531</v>
      </c>
      <c r="B1171" s="35" t="s">
        <v>5473</v>
      </c>
      <c r="C1171" s="35" t="s">
        <v>5468</v>
      </c>
      <c r="D1171" s="35" t="s">
        <v>7116</v>
      </c>
      <c r="E1171" s="35" t="s">
        <v>7126</v>
      </c>
      <c r="F1171" s="35"/>
      <c r="G1171" s="36">
        <v>43857.404166666667</v>
      </c>
      <c r="H1171" s="37">
        <v>43857</v>
      </c>
      <c r="I1171" s="35"/>
      <c r="J1171" s="35" t="s">
        <v>34</v>
      </c>
      <c r="K1171" s="35" t="s">
        <v>7127</v>
      </c>
      <c r="L1171" s="35" t="s">
        <v>5461</v>
      </c>
      <c r="M1171" s="35"/>
      <c r="N1171" s="35" t="s">
        <v>5747</v>
      </c>
      <c r="O1171" s="35"/>
      <c r="P1171" s="35"/>
      <c r="Q1171" s="35"/>
      <c r="R1171" s="35"/>
      <c r="S1171" s="35"/>
      <c r="T1171" s="36">
        <v>43857.412499999999</v>
      </c>
      <c r="U1171" s="35"/>
      <c r="V1171" s="35">
        <v>0</v>
      </c>
      <c r="W1171" s="35"/>
      <c r="X1171" s="35"/>
      <c r="Y1171" s="35">
        <v>0</v>
      </c>
      <c r="Z1171" s="35"/>
      <c r="AA1171" s="35">
        <v>12</v>
      </c>
      <c r="AB1171" s="35" t="s">
        <v>5517</v>
      </c>
      <c r="AC1171" s="59" t="s">
        <v>5485</v>
      </c>
    </row>
    <row r="1172" spans="1:29" ht="15.75" thickBot="1" x14ac:dyDescent="0.3">
      <c r="A1172" s="58" t="s">
        <v>2398</v>
      </c>
      <c r="B1172" s="38" t="s">
        <v>5473</v>
      </c>
      <c r="C1172" s="38" t="s">
        <v>5468</v>
      </c>
      <c r="D1172" s="38" t="s">
        <v>7116</v>
      </c>
      <c r="E1172" s="38" t="s">
        <v>7129</v>
      </c>
      <c r="F1172" s="38"/>
      <c r="G1172" s="39">
        <v>43850.348611111112</v>
      </c>
      <c r="H1172" s="40">
        <v>43851</v>
      </c>
      <c r="I1172" s="38"/>
      <c r="J1172" s="38" t="s">
        <v>34</v>
      </c>
      <c r="K1172" s="38" t="s">
        <v>7130</v>
      </c>
      <c r="L1172" s="38" t="s">
        <v>5461</v>
      </c>
      <c r="M1172" s="38"/>
      <c r="N1172" s="38" t="s">
        <v>5747</v>
      </c>
      <c r="O1172" s="38"/>
      <c r="P1172" s="38"/>
      <c r="Q1172" s="38"/>
      <c r="R1172" s="38"/>
      <c r="S1172" s="38"/>
      <c r="T1172" s="39">
        <v>43850.654166666667</v>
      </c>
      <c r="U1172" s="38"/>
      <c r="V1172" s="38">
        <v>0</v>
      </c>
      <c r="W1172" s="38"/>
      <c r="X1172" s="38"/>
      <c r="Y1172" s="38">
        <v>0</v>
      </c>
      <c r="Z1172" s="38"/>
      <c r="AA1172" s="38">
        <v>440</v>
      </c>
      <c r="AB1172" s="38" t="s">
        <v>7131</v>
      </c>
      <c r="AC1172" s="60" t="s">
        <v>5472</v>
      </c>
    </row>
    <row r="1173" spans="1:29" ht="15.75" thickBot="1" x14ac:dyDescent="0.3">
      <c r="A1173" s="57" t="s">
        <v>927</v>
      </c>
      <c r="B1173" s="35" t="s">
        <v>5473</v>
      </c>
      <c r="C1173" s="35" t="s">
        <v>5468</v>
      </c>
      <c r="D1173" s="35" t="s">
        <v>7116</v>
      </c>
      <c r="E1173" s="35" t="s">
        <v>7132</v>
      </c>
      <c r="F1173" s="35"/>
      <c r="G1173" s="36">
        <v>43844.345833333333</v>
      </c>
      <c r="H1173" s="37">
        <v>43844</v>
      </c>
      <c r="I1173" s="35"/>
      <c r="J1173" s="35" t="s">
        <v>34</v>
      </c>
      <c r="K1173" s="35" t="s">
        <v>7133</v>
      </c>
      <c r="L1173" s="35" t="s">
        <v>5461</v>
      </c>
      <c r="M1173" s="35"/>
      <c r="N1173" s="35" t="s">
        <v>5789</v>
      </c>
      <c r="O1173" s="35"/>
      <c r="P1173" s="35"/>
      <c r="Q1173" s="35"/>
      <c r="R1173" s="35"/>
      <c r="S1173" s="35"/>
      <c r="T1173" s="36">
        <v>43844.347222222219</v>
      </c>
      <c r="U1173" s="35"/>
      <c r="V1173" s="35">
        <v>0</v>
      </c>
      <c r="W1173" s="35"/>
      <c r="X1173" s="35">
        <v>2</v>
      </c>
      <c r="Y1173" s="43">
        <v>462962962.96296</v>
      </c>
      <c r="Z1173" s="35" t="s">
        <v>5482</v>
      </c>
      <c r="AA1173" s="35"/>
      <c r="AB1173" s="35">
        <v>0</v>
      </c>
      <c r="AC1173" s="59"/>
    </row>
    <row r="1174" spans="1:29" ht="15.75" thickBot="1" x14ac:dyDescent="0.3">
      <c r="A1174" s="58" t="s">
        <v>1694</v>
      </c>
      <c r="B1174" s="38" t="s">
        <v>5473</v>
      </c>
      <c r="C1174" s="38" t="s">
        <v>5468</v>
      </c>
      <c r="D1174" s="38" t="s">
        <v>7116</v>
      </c>
      <c r="E1174" s="38" t="s">
        <v>7132</v>
      </c>
      <c r="F1174" s="38"/>
      <c r="G1174" s="39">
        <v>43845.53402777778</v>
      </c>
      <c r="H1174" s="40">
        <v>43845</v>
      </c>
      <c r="I1174" s="38"/>
      <c r="J1174" s="38" t="s">
        <v>34</v>
      </c>
      <c r="K1174" s="38" t="s">
        <v>7133</v>
      </c>
      <c r="L1174" s="38" t="s">
        <v>5461</v>
      </c>
      <c r="M1174" s="38"/>
      <c r="N1174" s="38" t="s">
        <v>5789</v>
      </c>
      <c r="O1174" s="38"/>
      <c r="P1174" s="38"/>
      <c r="Q1174" s="38"/>
      <c r="R1174" s="38"/>
      <c r="S1174" s="38"/>
      <c r="T1174" s="39">
        <v>43845.569444444445</v>
      </c>
      <c r="U1174" s="38"/>
      <c r="V1174" s="38">
        <v>0</v>
      </c>
      <c r="W1174" s="38"/>
      <c r="X1174" s="38"/>
      <c r="Y1174" s="38">
        <v>0</v>
      </c>
      <c r="Z1174" s="38"/>
      <c r="AA1174" s="38">
        <v>51</v>
      </c>
      <c r="AB1174" s="38" t="s">
        <v>5754</v>
      </c>
      <c r="AC1174" s="60" t="s">
        <v>5472</v>
      </c>
    </row>
    <row r="1175" spans="1:29" ht="15.75" thickBot="1" x14ac:dyDescent="0.3">
      <c r="A1175" s="57" t="s">
        <v>2085</v>
      </c>
      <c r="B1175" s="35" t="s">
        <v>5473</v>
      </c>
      <c r="C1175" s="35" t="s">
        <v>5468</v>
      </c>
      <c r="D1175" s="35" t="s">
        <v>7116</v>
      </c>
      <c r="E1175" s="35" t="s">
        <v>7132</v>
      </c>
      <c r="F1175" s="35"/>
      <c r="G1175" s="36">
        <v>43847.352777777778</v>
      </c>
      <c r="H1175" s="37">
        <v>43847</v>
      </c>
      <c r="I1175" s="35"/>
      <c r="J1175" s="35" t="s">
        <v>34</v>
      </c>
      <c r="K1175" s="35" t="s">
        <v>7133</v>
      </c>
      <c r="L1175" s="35" t="s">
        <v>5461</v>
      </c>
      <c r="M1175" s="35"/>
      <c r="N1175" s="35" t="s">
        <v>5789</v>
      </c>
      <c r="O1175" s="35"/>
      <c r="P1175" s="35"/>
      <c r="Q1175" s="35"/>
      <c r="R1175" s="35"/>
      <c r="S1175" s="35"/>
      <c r="T1175" s="36">
        <v>43847.636805555558</v>
      </c>
      <c r="U1175" s="35"/>
      <c r="V1175" s="35">
        <v>0</v>
      </c>
      <c r="W1175" s="35"/>
      <c r="X1175" s="35">
        <v>409</v>
      </c>
      <c r="Y1175" s="35" t="s">
        <v>7134</v>
      </c>
      <c r="Z1175" s="35" t="s">
        <v>5482</v>
      </c>
      <c r="AA1175" s="35"/>
      <c r="AB1175" s="35">
        <v>0</v>
      </c>
      <c r="AC1175" s="59"/>
    </row>
    <row r="1176" spans="1:29" ht="15.75" thickBot="1" x14ac:dyDescent="0.3">
      <c r="A1176" s="58" t="s">
        <v>2780</v>
      </c>
      <c r="B1176" s="38" t="s">
        <v>5473</v>
      </c>
      <c r="C1176" s="38" t="s">
        <v>5468</v>
      </c>
      <c r="D1176" s="38" t="s">
        <v>7116</v>
      </c>
      <c r="E1176" s="38" t="s">
        <v>7132</v>
      </c>
      <c r="F1176" s="38"/>
      <c r="G1176" s="39">
        <v>43851.52847222222</v>
      </c>
      <c r="H1176" s="40">
        <v>43852</v>
      </c>
      <c r="I1176" s="38"/>
      <c r="J1176" s="38" t="s">
        <v>34</v>
      </c>
      <c r="K1176" s="38" t="s">
        <v>7133</v>
      </c>
      <c r="L1176" s="38" t="s">
        <v>5465</v>
      </c>
      <c r="M1176" s="38"/>
      <c r="N1176" s="38" t="s">
        <v>5789</v>
      </c>
      <c r="O1176" s="38"/>
      <c r="P1176" s="38"/>
      <c r="Q1176" s="38"/>
      <c r="R1176" s="38"/>
      <c r="S1176" s="38"/>
      <c r="T1176" s="39">
        <v>43852.270833333336</v>
      </c>
      <c r="U1176" s="38"/>
      <c r="V1176" s="38">
        <v>0</v>
      </c>
      <c r="W1176" s="38"/>
      <c r="X1176" s="38"/>
      <c r="Y1176" s="38">
        <v>0</v>
      </c>
      <c r="Z1176" s="38"/>
      <c r="AA1176" s="38">
        <v>1069</v>
      </c>
      <c r="AB1176" s="38" t="s">
        <v>7135</v>
      </c>
      <c r="AC1176" s="60" t="s">
        <v>5472</v>
      </c>
    </row>
    <row r="1177" spans="1:29" ht="15.75" thickBot="1" x14ac:dyDescent="0.3">
      <c r="A1177" s="57" t="s">
        <v>3051</v>
      </c>
      <c r="B1177" s="35" t="s">
        <v>5473</v>
      </c>
      <c r="C1177" s="35" t="s">
        <v>5468</v>
      </c>
      <c r="D1177" s="35" t="s">
        <v>7116</v>
      </c>
      <c r="E1177" s="35" t="s">
        <v>7132</v>
      </c>
      <c r="F1177" s="35"/>
      <c r="G1177" s="36">
        <v>43852.618750000001</v>
      </c>
      <c r="H1177" s="37">
        <v>43853</v>
      </c>
      <c r="I1177" s="35"/>
      <c r="J1177" s="35" t="s">
        <v>34</v>
      </c>
      <c r="K1177" s="35" t="s">
        <v>7133</v>
      </c>
      <c r="L1177" s="35" t="s">
        <v>5461</v>
      </c>
      <c r="M1177" s="35"/>
      <c r="N1177" s="35" t="s">
        <v>5789</v>
      </c>
      <c r="O1177" s="35"/>
      <c r="P1177" s="35"/>
      <c r="Q1177" s="35"/>
      <c r="R1177" s="35"/>
      <c r="S1177" s="35"/>
      <c r="T1177" s="36">
        <v>43853.276388888888</v>
      </c>
      <c r="U1177" s="35"/>
      <c r="V1177" s="35">
        <v>0</v>
      </c>
      <c r="W1177" s="35"/>
      <c r="X1177" s="35">
        <v>947</v>
      </c>
      <c r="Y1177" s="35" t="s">
        <v>7136</v>
      </c>
      <c r="Z1177" s="35" t="s">
        <v>5467</v>
      </c>
      <c r="AA1177" s="35"/>
      <c r="AB1177" s="35">
        <v>0</v>
      </c>
      <c r="AC1177" s="59"/>
    </row>
    <row r="1178" spans="1:29" ht="15.75" thickBot="1" x14ac:dyDescent="0.3">
      <c r="A1178" s="58" t="s">
        <v>3305</v>
      </c>
      <c r="B1178" s="38" t="s">
        <v>5473</v>
      </c>
      <c r="C1178" s="38" t="s">
        <v>5468</v>
      </c>
      <c r="D1178" s="38" t="s">
        <v>7116</v>
      </c>
      <c r="E1178" s="38" t="s">
        <v>7132</v>
      </c>
      <c r="F1178" s="38"/>
      <c r="G1178" s="39">
        <v>43854.368750000001</v>
      </c>
      <c r="H1178" s="40">
        <v>43854</v>
      </c>
      <c r="I1178" s="38"/>
      <c r="J1178" s="38" t="s">
        <v>34</v>
      </c>
      <c r="K1178" s="38" t="s">
        <v>7133</v>
      </c>
      <c r="L1178" s="38" t="s">
        <v>5461</v>
      </c>
      <c r="M1178" s="38"/>
      <c r="N1178" s="38" t="s">
        <v>5789</v>
      </c>
      <c r="O1178" s="38"/>
      <c r="P1178" s="38"/>
      <c r="Q1178" s="38"/>
      <c r="R1178" s="38"/>
      <c r="S1178" s="38"/>
      <c r="T1178" s="39">
        <v>43854.388194444444</v>
      </c>
      <c r="U1178" s="38"/>
      <c r="V1178" s="38">
        <v>0</v>
      </c>
      <c r="W1178" s="38"/>
      <c r="X1178" s="38"/>
      <c r="Y1178" s="38">
        <v>0</v>
      </c>
      <c r="Z1178" s="38"/>
      <c r="AA1178" s="38">
        <v>28</v>
      </c>
      <c r="AB1178" s="38" t="s">
        <v>6270</v>
      </c>
      <c r="AC1178" s="60" t="s">
        <v>5485</v>
      </c>
    </row>
    <row r="1179" spans="1:29" ht="15.75" thickBot="1" x14ac:dyDescent="0.3">
      <c r="A1179" s="57" t="s">
        <v>3906</v>
      </c>
      <c r="B1179" s="35" t="s">
        <v>5473</v>
      </c>
      <c r="C1179" s="35" t="s">
        <v>5468</v>
      </c>
      <c r="D1179" s="35" t="s">
        <v>7116</v>
      </c>
      <c r="E1179" s="35" t="s">
        <v>7132</v>
      </c>
      <c r="F1179" s="35"/>
      <c r="G1179" s="36">
        <v>43859.395138888889</v>
      </c>
      <c r="H1179" s="37">
        <v>43859</v>
      </c>
      <c r="I1179" s="35"/>
      <c r="J1179" s="35" t="s">
        <v>34</v>
      </c>
      <c r="K1179" s="35" t="s">
        <v>7133</v>
      </c>
      <c r="L1179" s="35" t="s">
        <v>5461</v>
      </c>
      <c r="M1179" s="35"/>
      <c r="N1179" s="35" t="s">
        <v>5789</v>
      </c>
      <c r="O1179" s="35"/>
      <c r="P1179" s="35"/>
      <c r="Q1179" s="35"/>
      <c r="R1179" s="35"/>
      <c r="S1179" s="35"/>
      <c r="T1179" s="36">
        <v>43859.418055555558</v>
      </c>
      <c r="U1179" s="35"/>
      <c r="V1179" s="35">
        <v>0</v>
      </c>
      <c r="W1179" s="35"/>
      <c r="X1179" s="35"/>
      <c r="Y1179" s="35">
        <v>0</v>
      </c>
      <c r="Z1179" s="35"/>
      <c r="AA1179" s="35">
        <v>33</v>
      </c>
      <c r="AB1179" s="35" t="s">
        <v>5626</v>
      </c>
      <c r="AC1179" s="59" t="s">
        <v>5472</v>
      </c>
    </row>
    <row r="1180" spans="1:29" ht="15.75" thickBot="1" x14ac:dyDescent="0.3">
      <c r="A1180" s="58" t="s">
        <v>1461</v>
      </c>
      <c r="B1180" s="38" t="s">
        <v>5473</v>
      </c>
      <c r="C1180" s="38" t="s">
        <v>5468</v>
      </c>
      <c r="D1180" s="38" t="s">
        <v>7116</v>
      </c>
      <c r="E1180" s="38" t="s">
        <v>7137</v>
      </c>
      <c r="F1180" s="38"/>
      <c r="G1180" s="39">
        <v>43844.724305555559</v>
      </c>
      <c r="H1180" s="40">
        <v>43845</v>
      </c>
      <c r="I1180" s="38"/>
      <c r="J1180" s="38" t="s">
        <v>34</v>
      </c>
      <c r="K1180" s="38" t="s">
        <v>7138</v>
      </c>
      <c r="L1180" s="38" t="s">
        <v>5461</v>
      </c>
      <c r="M1180" s="38"/>
      <c r="N1180" s="38" t="s">
        <v>5747</v>
      </c>
      <c r="O1180" s="38"/>
      <c r="P1180" s="38"/>
      <c r="Q1180" s="38"/>
      <c r="R1180" s="38"/>
      <c r="S1180" s="38"/>
      <c r="T1180" s="39">
        <v>43845.337500000001</v>
      </c>
      <c r="U1180" s="38"/>
      <c r="V1180" s="38">
        <v>0</v>
      </c>
      <c r="W1180" s="38"/>
      <c r="X1180" s="38">
        <v>883</v>
      </c>
      <c r="Y1180" s="38" t="s">
        <v>7139</v>
      </c>
      <c r="Z1180" s="38" t="s">
        <v>5482</v>
      </c>
      <c r="AA1180" s="38"/>
      <c r="AB1180" s="38">
        <v>0</v>
      </c>
      <c r="AC1180" s="60"/>
    </row>
    <row r="1181" spans="1:29" ht="15.75" thickBot="1" x14ac:dyDescent="0.3">
      <c r="A1181" s="57" t="s">
        <v>1890</v>
      </c>
      <c r="B1181" s="35" t="s">
        <v>5473</v>
      </c>
      <c r="C1181" s="35" t="s">
        <v>5468</v>
      </c>
      <c r="D1181" s="35" t="s">
        <v>7116</v>
      </c>
      <c r="E1181" s="35" t="s">
        <v>7137</v>
      </c>
      <c r="F1181" s="35"/>
      <c r="G1181" s="36">
        <v>43845.769444444442</v>
      </c>
      <c r="H1181" s="37">
        <v>43846</v>
      </c>
      <c r="I1181" s="35"/>
      <c r="J1181" s="35" t="s">
        <v>34</v>
      </c>
      <c r="K1181" s="35" t="s">
        <v>7138</v>
      </c>
      <c r="L1181" s="35" t="s">
        <v>5461</v>
      </c>
      <c r="M1181" s="35"/>
      <c r="N1181" s="35" t="s">
        <v>5747</v>
      </c>
      <c r="O1181" s="35"/>
      <c r="P1181" s="35"/>
      <c r="Q1181" s="35"/>
      <c r="R1181" s="35"/>
      <c r="S1181" s="35"/>
      <c r="T1181" s="36">
        <v>43846.336111111108</v>
      </c>
      <c r="U1181" s="35"/>
      <c r="V1181" s="35">
        <v>0</v>
      </c>
      <c r="W1181" s="35"/>
      <c r="X1181" s="35">
        <v>816</v>
      </c>
      <c r="Y1181" s="35" t="s">
        <v>6384</v>
      </c>
      <c r="Z1181" s="35" t="s">
        <v>5482</v>
      </c>
      <c r="AA1181" s="35"/>
      <c r="AB1181" s="35">
        <v>0</v>
      </c>
      <c r="AC1181" s="59"/>
    </row>
    <row r="1182" spans="1:29" ht="15.75" thickBot="1" x14ac:dyDescent="0.3">
      <c r="A1182" s="58" t="s">
        <v>2088</v>
      </c>
      <c r="B1182" s="38" t="s">
        <v>5473</v>
      </c>
      <c r="C1182" s="38" t="s">
        <v>5468</v>
      </c>
      <c r="D1182" s="38" t="s">
        <v>7116</v>
      </c>
      <c r="E1182" s="38" t="s">
        <v>7137</v>
      </c>
      <c r="F1182" s="38"/>
      <c r="G1182" s="39">
        <v>43847.338194444441</v>
      </c>
      <c r="H1182" s="40">
        <v>43847</v>
      </c>
      <c r="I1182" s="38"/>
      <c r="J1182" s="38" t="s">
        <v>34</v>
      </c>
      <c r="K1182" s="38" t="s">
        <v>7138</v>
      </c>
      <c r="L1182" s="38" t="s">
        <v>5461</v>
      </c>
      <c r="M1182" s="38"/>
      <c r="N1182" s="38" t="s">
        <v>5747</v>
      </c>
      <c r="O1182" s="38"/>
      <c r="P1182" s="38"/>
      <c r="Q1182" s="38"/>
      <c r="R1182" s="38"/>
      <c r="S1182" s="38"/>
      <c r="T1182" s="39">
        <v>43847.34652777778</v>
      </c>
      <c r="U1182" s="38"/>
      <c r="V1182" s="38">
        <v>0</v>
      </c>
      <c r="W1182" s="38"/>
      <c r="X1182" s="38"/>
      <c r="Y1182" s="38">
        <v>0</v>
      </c>
      <c r="Z1182" s="38"/>
      <c r="AA1182" s="38">
        <v>12</v>
      </c>
      <c r="AB1182" s="38" t="s">
        <v>5517</v>
      </c>
      <c r="AC1182" s="60" t="s">
        <v>5485</v>
      </c>
    </row>
    <row r="1183" spans="1:29" ht="15.75" thickBot="1" x14ac:dyDescent="0.3">
      <c r="A1183" s="57" t="s">
        <v>4056</v>
      </c>
      <c r="B1183" s="35" t="s">
        <v>5456</v>
      </c>
      <c r="C1183" s="35" t="s">
        <v>5468</v>
      </c>
      <c r="D1183" s="35" t="s">
        <v>7116</v>
      </c>
      <c r="E1183" s="35" t="s">
        <v>7140</v>
      </c>
      <c r="F1183" s="35"/>
      <c r="G1183" s="36">
        <v>43860.370138888888</v>
      </c>
      <c r="H1183" s="37">
        <v>43860</v>
      </c>
      <c r="I1183" s="35"/>
      <c r="J1183" s="35" t="s">
        <v>34</v>
      </c>
      <c r="K1183" s="35" t="s">
        <v>7141</v>
      </c>
      <c r="L1183" s="35" t="s">
        <v>5461</v>
      </c>
      <c r="M1183" s="35"/>
      <c r="N1183" s="35" t="s">
        <v>5462</v>
      </c>
      <c r="O1183" s="35"/>
      <c r="P1183" s="35"/>
      <c r="Q1183" s="35"/>
      <c r="R1183" s="35"/>
      <c r="S1183" s="35"/>
      <c r="T1183" s="36">
        <v>43860.383333333331</v>
      </c>
      <c r="U1183" s="35"/>
      <c r="V1183" s="35">
        <v>0</v>
      </c>
      <c r="W1183" s="35"/>
      <c r="X1183" s="35"/>
      <c r="Y1183" s="35">
        <v>0</v>
      </c>
      <c r="Z1183" s="35"/>
      <c r="AA1183" s="35">
        <v>19</v>
      </c>
      <c r="AB1183" s="35" t="s">
        <v>5484</v>
      </c>
      <c r="AC1183" s="59" t="s">
        <v>5485</v>
      </c>
    </row>
    <row r="1184" spans="1:29" ht="15.75" thickBot="1" x14ac:dyDescent="0.3">
      <c r="A1184" s="58" t="s">
        <v>2280</v>
      </c>
      <c r="B1184" s="38" t="s">
        <v>5473</v>
      </c>
      <c r="C1184" s="38" t="s">
        <v>5468</v>
      </c>
      <c r="D1184" s="38" t="s">
        <v>7116</v>
      </c>
      <c r="E1184" s="38" t="s">
        <v>7142</v>
      </c>
      <c r="F1184" s="38"/>
      <c r="G1184" s="39">
        <v>43847.599305555559</v>
      </c>
      <c r="H1184" s="40">
        <v>43850</v>
      </c>
      <c r="I1184" s="38"/>
      <c r="J1184" s="38" t="s">
        <v>34</v>
      </c>
      <c r="K1184" s="38" t="s">
        <v>7143</v>
      </c>
      <c r="L1184" s="38" t="s">
        <v>5461</v>
      </c>
      <c r="M1184" s="38"/>
      <c r="N1184" s="38" t="s">
        <v>5789</v>
      </c>
      <c r="O1184" s="38"/>
      <c r="P1184" s="38"/>
      <c r="Q1184" s="38"/>
      <c r="R1184" s="38"/>
      <c r="S1184" s="38"/>
      <c r="T1184" s="39">
        <v>43850.324999999997</v>
      </c>
      <c r="U1184" s="38"/>
      <c r="V1184" s="38">
        <v>0</v>
      </c>
      <c r="W1184" s="38"/>
      <c r="X1184" s="38">
        <v>3673</v>
      </c>
      <c r="Y1184" s="38" t="s">
        <v>7144</v>
      </c>
      <c r="Z1184" s="38" t="s">
        <v>5467</v>
      </c>
      <c r="AA1184" s="38">
        <v>252</v>
      </c>
      <c r="AB1184" s="38" t="s">
        <v>6134</v>
      </c>
      <c r="AC1184" s="60" t="s">
        <v>5485</v>
      </c>
    </row>
    <row r="1185" spans="1:29" ht="15.75" thickBot="1" x14ac:dyDescent="0.3">
      <c r="A1185" s="57" t="s">
        <v>3443</v>
      </c>
      <c r="B1185" s="35" t="s">
        <v>5473</v>
      </c>
      <c r="C1185" s="35" t="s">
        <v>5468</v>
      </c>
      <c r="D1185" s="35" t="s">
        <v>7116</v>
      </c>
      <c r="E1185" s="35" t="s">
        <v>7142</v>
      </c>
      <c r="F1185" s="35"/>
      <c r="G1185" s="36">
        <v>43854.694444444445</v>
      </c>
      <c r="H1185" s="37">
        <v>43857</v>
      </c>
      <c r="I1185" s="35"/>
      <c r="J1185" s="35" t="s">
        <v>34</v>
      </c>
      <c r="K1185" s="35" t="s">
        <v>7143</v>
      </c>
      <c r="L1185" s="35" t="s">
        <v>5461</v>
      </c>
      <c r="M1185" s="35"/>
      <c r="N1185" s="35" t="s">
        <v>5789</v>
      </c>
      <c r="O1185" s="35"/>
      <c r="P1185" s="35"/>
      <c r="Q1185" s="35"/>
      <c r="R1185" s="35"/>
      <c r="S1185" s="35"/>
      <c r="T1185" s="36">
        <v>43857.32916666667</v>
      </c>
      <c r="U1185" s="35"/>
      <c r="V1185" s="35">
        <v>0</v>
      </c>
      <c r="W1185" s="35"/>
      <c r="X1185" s="35">
        <v>3728</v>
      </c>
      <c r="Y1185" s="35" t="s">
        <v>7145</v>
      </c>
      <c r="Z1185" s="35" t="s">
        <v>5467</v>
      </c>
      <c r="AA1185" s="35">
        <v>66</v>
      </c>
      <c r="AB1185" s="35" t="s">
        <v>5575</v>
      </c>
      <c r="AC1185" s="59" t="s">
        <v>5485</v>
      </c>
    </row>
    <row r="1186" spans="1:29" ht="15.75" thickBot="1" x14ac:dyDescent="0.3">
      <c r="A1186" s="58" t="s">
        <v>1076</v>
      </c>
      <c r="B1186" s="38" t="s">
        <v>5456</v>
      </c>
      <c r="C1186" s="38" t="s">
        <v>5468</v>
      </c>
      <c r="D1186" s="38" t="s">
        <v>7116</v>
      </c>
      <c r="E1186" s="38" t="s">
        <v>7146</v>
      </c>
      <c r="F1186" s="38"/>
      <c r="G1186" s="39">
        <v>43844.35</v>
      </c>
      <c r="H1186" s="40">
        <v>43844</v>
      </c>
      <c r="I1186" s="38"/>
      <c r="J1186" s="38" t="s">
        <v>34</v>
      </c>
      <c r="K1186" s="38" t="s">
        <v>7147</v>
      </c>
      <c r="L1186" s="38" t="s">
        <v>5461</v>
      </c>
      <c r="M1186" s="38"/>
      <c r="N1186" s="38" t="s">
        <v>5462</v>
      </c>
      <c r="O1186" s="38"/>
      <c r="P1186" s="38"/>
      <c r="Q1186" s="38"/>
      <c r="R1186" s="38"/>
      <c r="S1186" s="38"/>
      <c r="T1186" s="39">
        <v>43844.355555555558</v>
      </c>
      <c r="U1186" s="38"/>
      <c r="V1186" s="38">
        <v>0</v>
      </c>
      <c r="W1186" s="38"/>
      <c r="X1186" s="38">
        <v>8</v>
      </c>
      <c r="Y1186" s="38" t="s">
        <v>5478</v>
      </c>
      <c r="Z1186" s="38" t="s">
        <v>5482</v>
      </c>
      <c r="AA1186" s="38"/>
      <c r="AB1186" s="38">
        <v>0</v>
      </c>
      <c r="AC1186" s="60"/>
    </row>
    <row r="1187" spans="1:29" ht="15.75" thickBot="1" x14ac:dyDescent="0.3">
      <c r="A1187" s="57" t="s">
        <v>7148</v>
      </c>
      <c r="B1187" s="35" t="s">
        <v>5456</v>
      </c>
      <c r="C1187" s="35" t="s">
        <v>5468</v>
      </c>
      <c r="D1187" s="35" t="s">
        <v>7116</v>
      </c>
      <c r="E1187" s="35" t="s">
        <v>7146</v>
      </c>
      <c r="F1187" s="35"/>
      <c r="G1187" s="36">
        <v>43861.370138888888</v>
      </c>
      <c r="H1187" s="37">
        <v>43861</v>
      </c>
      <c r="I1187" s="35"/>
      <c r="J1187" s="35" t="s">
        <v>34</v>
      </c>
      <c r="K1187" s="35" t="s">
        <v>7147</v>
      </c>
      <c r="L1187" s="35" t="s">
        <v>5461</v>
      </c>
      <c r="M1187" s="35"/>
      <c r="N1187" s="35" t="s">
        <v>5462</v>
      </c>
      <c r="O1187" s="35"/>
      <c r="P1187" s="35"/>
      <c r="Q1187" s="35"/>
      <c r="R1187" s="35"/>
      <c r="S1187" s="35"/>
      <c r="T1187" s="36">
        <v>43861.379861111112</v>
      </c>
      <c r="U1187" s="35"/>
      <c r="V1187" s="35">
        <v>0</v>
      </c>
      <c r="W1187" s="35"/>
      <c r="X1187" s="35"/>
      <c r="Y1187" s="35">
        <v>0</v>
      </c>
      <c r="Z1187" s="35"/>
      <c r="AA1187" s="35">
        <v>14</v>
      </c>
      <c r="AB1187" s="35" t="s">
        <v>5471</v>
      </c>
      <c r="AC1187" s="59" t="s">
        <v>5472</v>
      </c>
    </row>
    <row r="1188" spans="1:29" ht="15.75" thickBot="1" x14ac:dyDescent="0.3">
      <c r="A1188" s="58" t="s">
        <v>7149</v>
      </c>
      <c r="B1188" s="38" t="s">
        <v>5473</v>
      </c>
      <c r="C1188" s="38" t="s">
        <v>5468</v>
      </c>
      <c r="D1188" s="38" t="s">
        <v>7116</v>
      </c>
      <c r="E1188" s="38" t="s">
        <v>7150</v>
      </c>
      <c r="F1188" s="38"/>
      <c r="G1188" s="39">
        <v>43860.370138888888</v>
      </c>
      <c r="H1188" s="40">
        <v>43861</v>
      </c>
      <c r="I1188" s="38"/>
      <c r="J1188" s="38" t="s">
        <v>34</v>
      </c>
      <c r="K1188" s="38" t="s">
        <v>7151</v>
      </c>
      <c r="L1188" s="38" t="s">
        <v>5461</v>
      </c>
      <c r="M1188" s="38"/>
      <c r="N1188" s="38" t="s">
        <v>5747</v>
      </c>
      <c r="O1188" s="38"/>
      <c r="P1188" s="38"/>
      <c r="Q1188" s="38"/>
      <c r="R1188" s="38"/>
      <c r="S1188" s="38"/>
      <c r="T1188" s="39">
        <v>43860.407638888886</v>
      </c>
      <c r="U1188" s="38"/>
      <c r="V1188" s="38">
        <v>0</v>
      </c>
      <c r="W1188" s="38"/>
      <c r="X1188" s="38"/>
      <c r="Y1188" s="38">
        <v>0</v>
      </c>
      <c r="Z1188" s="38"/>
      <c r="AA1188" s="38">
        <v>54</v>
      </c>
      <c r="AB1188" s="38" t="s">
        <v>6429</v>
      </c>
      <c r="AC1188" s="60" t="s">
        <v>5472</v>
      </c>
    </row>
    <row r="1189" spans="1:29" ht="15.75" thickBot="1" x14ac:dyDescent="0.3">
      <c r="A1189" s="57" t="s">
        <v>767</v>
      </c>
      <c r="B1189" s="35" t="s">
        <v>5473</v>
      </c>
      <c r="C1189" s="35" t="s">
        <v>5468</v>
      </c>
      <c r="D1189" s="35" t="s">
        <v>7116</v>
      </c>
      <c r="E1189" s="35" t="s">
        <v>7152</v>
      </c>
      <c r="F1189" s="35"/>
      <c r="G1189" s="36">
        <v>43840.501388888886</v>
      </c>
      <c r="H1189" s="37">
        <v>43843</v>
      </c>
      <c r="I1189" s="35"/>
      <c r="J1189" s="35" t="s">
        <v>34</v>
      </c>
      <c r="K1189" s="35" t="s">
        <v>7153</v>
      </c>
      <c r="L1189" s="35" t="s">
        <v>5461</v>
      </c>
      <c r="M1189" s="35"/>
      <c r="N1189" s="35" t="s">
        <v>5747</v>
      </c>
      <c r="O1189" s="35"/>
      <c r="P1189" s="35"/>
      <c r="Q1189" s="35"/>
      <c r="R1189" s="35"/>
      <c r="S1189" s="35"/>
      <c r="T1189" s="36">
        <v>43841.772222222222</v>
      </c>
      <c r="U1189" s="35"/>
      <c r="V1189" s="35">
        <v>0</v>
      </c>
      <c r="W1189" s="35"/>
      <c r="X1189" s="35"/>
      <c r="Y1189" s="35">
        <v>0</v>
      </c>
      <c r="Z1189" s="35"/>
      <c r="AA1189" s="35">
        <v>1830</v>
      </c>
      <c r="AB1189" s="35" t="s">
        <v>7154</v>
      </c>
      <c r="AC1189" s="59" t="s">
        <v>5472</v>
      </c>
    </row>
    <row r="1190" spans="1:29" ht="15.75" thickBot="1" x14ac:dyDescent="0.3">
      <c r="A1190" s="58" t="s">
        <v>856</v>
      </c>
      <c r="B1190" s="38" t="s">
        <v>5473</v>
      </c>
      <c r="C1190" s="38" t="s">
        <v>5468</v>
      </c>
      <c r="D1190" s="38" t="s">
        <v>7116</v>
      </c>
      <c r="E1190" s="38" t="s">
        <v>7152</v>
      </c>
      <c r="F1190" s="38"/>
      <c r="G1190" s="39">
        <v>43843.397222222222</v>
      </c>
      <c r="H1190" s="40">
        <v>43843</v>
      </c>
      <c r="I1190" s="38"/>
      <c r="J1190" s="38" t="s">
        <v>34</v>
      </c>
      <c r="K1190" s="38" t="s">
        <v>7153</v>
      </c>
      <c r="L1190" s="38" t="s">
        <v>5461</v>
      </c>
      <c r="M1190" s="38"/>
      <c r="N1190" s="38" t="s">
        <v>5747</v>
      </c>
      <c r="O1190" s="38"/>
      <c r="P1190" s="38"/>
      <c r="Q1190" s="38"/>
      <c r="R1190" s="38"/>
      <c r="S1190" s="38"/>
      <c r="T1190" s="39">
        <v>43843.466666666667</v>
      </c>
      <c r="U1190" s="38"/>
      <c r="V1190" s="38">
        <v>0</v>
      </c>
      <c r="W1190" s="38"/>
      <c r="X1190" s="38"/>
      <c r="Y1190" s="38">
        <v>0</v>
      </c>
      <c r="Z1190" s="38"/>
      <c r="AA1190" s="38">
        <v>100</v>
      </c>
      <c r="AB1190" s="38" t="s">
        <v>5600</v>
      </c>
      <c r="AC1190" s="60" t="s">
        <v>5472</v>
      </c>
    </row>
    <row r="1191" spans="1:29" ht="15.75" thickBot="1" x14ac:dyDescent="0.3">
      <c r="A1191" s="57" t="s">
        <v>1540</v>
      </c>
      <c r="B1191" s="35" t="s">
        <v>5473</v>
      </c>
      <c r="C1191" s="35" t="s">
        <v>5468</v>
      </c>
      <c r="D1191" s="35" t="s">
        <v>7116</v>
      </c>
      <c r="E1191" s="35" t="s">
        <v>7152</v>
      </c>
      <c r="F1191" s="35"/>
      <c r="G1191" s="36">
        <v>43844.760416666664</v>
      </c>
      <c r="H1191" s="37">
        <v>43845</v>
      </c>
      <c r="I1191" s="35"/>
      <c r="J1191" s="35" t="s">
        <v>34</v>
      </c>
      <c r="K1191" s="35" t="s">
        <v>7153</v>
      </c>
      <c r="L1191" s="35" t="s">
        <v>5461</v>
      </c>
      <c r="M1191" s="35"/>
      <c r="N1191" s="35" t="s">
        <v>5747</v>
      </c>
      <c r="O1191" s="35"/>
      <c r="P1191" s="35"/>
      <c r="Q1191" s="35"/>
      <c r="R1191" s="35"/>
      <c r="S1191" s="35"/>
      <c r="T1191" s="36">
        <v>43845.326388888891</v>
      </c>
      <c r="U1191" s="35"/>
      <c r="V1191" s="35">
        <v>0</v>
      </c>
      <c r="W1191" s="35"/>
      <c r="X1191" s="35">
        <v>815</v>
      </c>
      <c r="Y1191" s="35" t="s">
        <v>7155</v>
      </c>
      <c r="Z1191" s="35" t="s">
        <v>5482</v>
      </c>
      <c r="AA1191" s="35"/>
      <c r="AB1191" s="35">
        <v>0</v>
      </c>
      <c r="AC1191" s="59"/>
    </row>
    <row r="1192" spans="1:29" ht="15.75" thickBot="1" x14ac:dyDescent="0.3">
      <c r="A1192" s="58" t="s">
        <v>1818</v>
      </c>
      <c r="B1192" s="38" t="s">
        <v>5473</v>
      </c>
      <c r="C1192" s="38" t="s">
        <v>5468</v>
      </c>
      <c r="D1192" s="38" t="s">
        <v>7116</v>
      </c>
      <c r="E1192" s="38" t="s">
        <v>7152</v>
      </c>
      <c r="F1192" s="38"/>
      <c r="G1192" s="39">
        <v>43845.751388888886</v>
      </c>
      <c r="H1192" s="40">
        <v>43846</v>
      </c>
      <c r="I1192" s="38"/>
      <c r="J1192" s="38" t="s">
        <v>34</v>
      </c>
      <c r="K1192" s="38" t="s">
        <v>7153</v>
      </c>
      <c r="L1192" s="38" t="s">
        <v>5461</v>
      </c>
      <c r="M1192" s="38"/>
      <c r="N1192" s="38" t="s">
        <v>5747</v>
      </c>
      <c r="O1192" s="38"/>
      <c r="P1192" s="38"/>
      <c r="Q1192" s="38"/>
      <c r="R1192" s="38"/>
      <c r="S1192" s="38"/>
      <c r="T1192" s="39">
        <v>43846.32708333333</v>
      </c>
      <c r="U1192" s="38"/>
      <c r="V1192" s="38">
        <v>0</v>
      </c>
      <c r="W1192" s="38"/>
      <c r="X1192" s="38">
        <v>829</v>
      </c>
      <c r="Y1192" s="38" t="s">
        <v>7014</v>
      </c>
      <c r="Z1192" s="38" t="s">
        <v>5482</v>
      </c>
      <c r="AA1192" s="38"/>
      <c r="AB1192" s="38">
        <v>0</v>
      </c>
      <c r="AC1192" s="60"/>
    </row>
    <row r="1193" spans="1:29" ht="15.75" thickBot="1" x14ac:dyDescent="0.3">
      <c r="A1193" s="57" t="s">
        <v>2337</v>
      </c>
      <c r="B1193" s="35" t="s">
        <v>5473</v>
      </c>
      <c r="C1193" s="35" t="s">
        <v>5468</v>
      </c>
      <c r="D1193" s="35" t="s">
        <v>7116</v>
      </c>
      <c r="E1193" s="35" t="s">
        <v>7152</v>
      </c>
      <c r="F1193" s="35"/>
      <c r="G1193" s="36">
        <v>43847.688194444447</v>
      </c>
      <c r="H1193" s="37">
        <v>43850</v>
      </c>
      <c r="I1193" s="35"/>
      <c r="J1193" s="35" t="s">
        <v>34</v>
      </c>
      <c r="K1193" s="35" t="s">
        <v>7153</v>
      </c>
      <c r="L1193" s="35" t="s">
        <v>5461</v>
      </c>
      <c r="M1193" s="35"/>
      <c r="N1193" s="35" t="s">
        <v>5747</v>
      </c>
      <c r="O1193" s="35"/>
      <c r="P1193" s="35"/>
      <c r="Q1193" s="35"/>
      <c r="R1193" s="35"/>
      <c r="S1193" s="35"/>
      <c r="T1193" s="36">
        <v>43850.337500000001</v>
      </c>
      <c r="U1193" s="35"/>
      <c r="V1193" s="35">
        <v>0</v>
      </c>
      <c r="W1193" s="35"/>
      <c r="X1193" s="35"/>
      <c r="Y1193" s="35">
        <v>0</v>
      </c>
      <c r="Z1193" s="35"/>
      <c r="AA1193" s="35">
        <v>3815</v>
      </c>
      <c r="AB1193" s="35" t="s">
        <v>6317</v>
      </c>
      <c r="AC1193" s="59" t="s">
        <v>5485</v>
      </c>
    </row>
    <row r="1194" spans="1:29" ht="15.75" thickBot="1" x14ac:dyDescent="0.3">
      <c r="A1194" s="58" t="s">
        <v>7156</v>
      </c>
      <c r="B1194" s="38" t="s">
        <v>5473</v>
      </c>
      <c r="C1194" s="38" t="s">
        <v>5468</v>
      </c>
      <c r="D1194" s="38" t="s">
        <v>7116</v>
      </c>
      <c r="E1194" s="38" t="s">
        <v>7152</v>
      </c>
      <c r="F1194" s="38"/>
      <c r="G1194" s="39">
        <v>43861.697916666664</v>
      </c>
      <c r="H1194" s="40">
        <v>43864</v>
      </c>
      <c r="I1194" s="38"/>
      <c r="J1194" s="38" t="s">
        <v>34</v>
      </c>
      <c r="K1194" s="38" t="s">
        <v>7153</v>
      </c>
      <c r="L1194" s="38" t="s">
        <v>5461</v>
      </c>
      <c r="M1194" s="38"/>
      <c r="N1194" s="38" t="s">
        <v>5747</v>
      </c>
      <c r="O1194" s="38"/>
      <c r="P1194" s="38"/>
      <c r="Q1194" s="38"/>
      <c r="R1194" s="38"/>
      <c r="S1194" s="38"/>
      <c r="T1194" s="39">
        <v>43864.334722222222</v>
      </c>
      <c r="U1194" s="38"/>
      <c r="V1194" s="38">
        <v>0</v>
      </c>
      <c r="W1194" s="38"/>
      <c r="X1194" s="38">
        <v>3797</v>
      </c>
      <c r="Y1194" s="38" t="s">
        <v>6108</v>
      </c>
      <c r="Z1194" s="38" t="s">
        <v>5467</v>
      </c>
      <c r="AA1194" s="38"/>
      <c r="AB1194" s="38">
        <v>0</v>
      </c>
      <c r="AC1194" s="60"/>
    </row>
    <row r="1195" spans="1:29" ht="15.75" thickBot="1" x14ac:dyDescent="0.3">
      <c r="A1195" s="57" t="s">
        <v>1757</v>
      </c>
      <c r="B1195" s="35" t="s">
        <v>5473</v>
      </c>
      <c r="C1195" s="35" t="s">
        <v>5468</v>
      </c>
      <c r="D1195" s="35" t="s">
        <v>7116</v>
      </c>
      <c r="E1195" s="35" t="s">
        <v>7157</v>
      </c>
      <c r="F1195" s="35"/>
      <c r="G1195" s="36">
        <v>43845.682638888888</v>
      </c>
      <c r="H1195" s="37">
        <v>43846</v>
      </c>
      <c r="I1195" s="35"/>
      <c r="J1195" s="35" t="s">
        <v>34</v>
      </c>
      <c r="K1195" s="35" t="s">
        <v>7158</v>
      </c>
      <c r="L1195" s="35" t="s">
        <v>5461</v>
      </c>
      <c r="M1195" s="35"/>
      <c r="N1195" s="35" t="s">
        <v>5738</v>
      </c>
      <c r="O1195" s="35"/>
      <c r="P1195" s="35"/>
      <c r="Q1195" s="35"/>
      <c r="R1195" s="35"/>
      <c r="S1195" s="35"/>
      <c r="T1195" s="36">
        <v>43845.791666666664</v>
      </c>
      <c r="U1195" s="35"/>
      <c r="V1195" s="35">
        <v>0</v>
      </c>
      <c r="W1195" s="35"/>
      <c r="X1195" s="35"/>
      <c r="Y1195" s="35">
        <v>0</v>
      </c>
      <c r="Z1195" s="35"/>
      <c r="AA1195" s="35">
        <v>157</v>
      </c>
      <c r="AB1195" s="35" t="s">
        <v>7122</v>
      </c>
      <c r="AC1195" s="59" t="s">
        <v>5472</v>
      </c>
    </row>
    <row r="1196" spans="1:29" ht="15.75" thickBot="1" x14ac:dyDescent="0.3">
      <c r="A1196" s="58" t="s">
        <v>1732</v>
      </c>
      <c r="B1196" s="38" t="s">
        <v>5473</v>
      </c>
      <c r="C1196" s="38" t="s">
        <v>5468</v>
      </c>
      <c r="D1196" s="38" t="s">
        <v>7116</v>
      </c>
      <c r="E1196" s="38" t="s">
        <v>7159</v>
      </c>
      <c r="F1196" s="38"/>
      <c r="G1196" s="39">
        <v>43845.722916666666</v>
      </c>
      <c r="H1196" s="40">
        <v>43846</v>
      </c>
      <c r="I1196" s="38"/>
      <c r="J1196" s="38" t="s">
        <v>34</v>
      </c>
      <c r="K1196" s="38" t="s">
        <v>7160</v>
      </c>
      <c r="L1196" s="38" t="s">
        <v>5461</v>
      </c>
      <c r="M1196" s="38"/>
      <c r="N1196" s="38" t="s">
        <v>5789</v>
      </c>
      <c r="O1196" s="38"/>
      <c r="P1196" s="38"/>
      <c r="Q1196" s="38"/>
      <c r="R1196" s="38"/>
      <c r="S1196" s="38"/>
      <c r="T1196" s="39">
        <v>43846.329861111109</v>
      </c>
      <c r="U1196" s="38"/>
      <c r="V1196" s="38">
        <v>0</v>
      </c>
      <c r="W1196" s="38"/>
      <c r="X1196" s="38">
        <v>874</v>
      </c>
      <c r="Y1196" s="38" t="s">
        <v>6588</v>
      </c>
      <c r="Z1196" s="38" t="s">
        <v>5482</v>
      </c>
      <c r="AA1196" s="38"/>
      <c r="AB1196" s="38">
        <v>0</v>
      </c>
      <c r="AC1196" s="60"/>
    </row>
    <row r="1197" spans="1:29" ht="15.75" thickBot="1" x14ac:dyDescent="0.3">
      <c r="A1197" s="57" t="s">
        <v>2089</v>
      </c>
      <c r="B1197" s="35" t="s">
        <v>5473</v>
      </c>
      <c r="C1197" s="35" t="s">
        <v>5468</v>
      </c>
      <c r="D1197" s="35" t="s">
        <v>7116</v>
      </c>
      <c r="E1197" s="35" t="s">
        <v>7159</v>
      </c>
      <c r="F1197" s="35"/>
      <c r="G1197" s="36">
        <v>43847.338194444441</v>
      </c>
      <c r="H1197" s="37">
        <v>43847</v>
      </c>
      <c r="I1197" s="35"/>
      <c r="J1197" s="35" t="s">
        <v>34</v>
      </c>
      <c r="K1197" s="35" t="s">
        <v>7160</v>
      </c>
      <c r="L1197" s="35" t="s">
        <v>5461</v>
      </c>
      <c r="M1197" s="35"/>
      <c r="N1197" s="35" t="s">
        <v>5789</v>
      </c>
      <c r="O1197" s="35"/>
      <c r="P1197" s="35"/>
      <c r="Q1197" s="35"/>
      <c r="R1197" s="35"/>
      <c r="S1197" s="35"/>
      <c r="T1197" s="36">
        <v>43847.347222222219</v>
      </c>
      <c r="U1197" s="35"/>
      <c r="V1197" s="35">
        <v>0</v>
      </c>
      <c r="W1197" s="35"/>
      <c r="X1197" s="35">
        <v>13</v>
      </c>
      <c r="Y1197" s="35" t="s">
        <v>5667</v>
      </c>
      <c r="Z1197" s="35" t="s">
        <v>5482</v>
      </c>
      <c r="AA1197" s="35"/>
      <c r="AB1197" s="35">
        <v>0</v>
      </c>
      <c r="AC1197" s="59"/>
    </row>
    <row r="1198" spans="1:29" ht="15.75" thickBot="1" x14ac:dyDescent="0.3">
      <c r="A1198" s="58" t="s">
        <v>1759</v>
      </c>
      <c r="B1198" s="38" t="s">
        <v>5473</v>
      </c>
      <c r="C1198" s="38" t="s">
        <v>5468</v>
      </c>
      <c r="D1198" s="38" t="s">
        <v>7116</v>
      </c>
      <c r="E1198" s="38" t="s">
        <v>7161</v>
      </c>
      <c r="F1198" s="38"/>
      <c r="G1198" s="39">
        <v>43845.682638888888</v>
      </c>
      <c r="H1198" s="40">
        <v>43846</v>
      </c>
      <c r="I1198" s="38"/>
      <c r="J1198" s="38" t="s">
        <v>34</v>
      </c>
      <c r="K1198" s="38" t="s">
        <v>7162</v>
      </c>
      <c r="L1198" s="38" t="s">
        <v>5461</v>
      </c>
      <c r="M1198" s="38"/>
      <c r="N1198" s="38" t="s">
        <v>5747</v>
      </c>
      <c r="O1198" s="38"/>
      <c r="P1198" s="38"/>
      <c r="Q1198" s="38"/>
      <c r="R1198" s="38"/>
      <c r="S1198" s="38"/>
      <c r="T1198" s="39">
        <v>43845.790972222225</v>
      </c>
      <c r="U1198" s="38"/>
      <c r="V1198" s="38">
        <v>0</v>
      </c>
      <c r="W1198" s="38"/>
      <c r="X1198" s="38"/>
      <c r="Y1198" s="38">
        <v>0</v>
      </c>
      <c r="Z1198" s="38"/>
      <c r="AA1198" s="38">
        <v>156</v>
      </c>
      <c r="AB1198" s="38" t="s">
        <v>7163</v>
      </c>
      <c r="AC1198" s="60" t="s">
        <v>5472</v>
      </c>
    </row>
    <row r="1199" spans="1:29" ht="15.75" thickBot="1" x14ac:dyDescent="0.3">
      <c r="A1199" s="57" t="s">
        <v>2436</v>
      </c>
      <c r="B1199" s="35" t="s">
        <v>5473</v>
      </c>
      <c r="C1199" s="35" t="s">
        <v>5468</v>
      </c>
      <c r="D1199" s="35" t="s">
        <v>7116</v>
      </c>
      <c r="E1199" s="35" t="s">
        <v>6294</v>
      </c>
      <c r="F1199" s="35"/>
      <c r="G1199" s="36">
        <v>43850.347222222219</v>
      </c>
      <c r="H1199" s="37">
        <v>43850</v>
      </c>
      <c r="I1199" s="35"/>
      <c r="J1199" s="35" t="s">
        <v>34</v>
      </c>
      <c r="K1199" s="35" t="s">
        <v>7164</v>
      </c>
      <c r="L1199" s="35" t="s">
        <v>5461</v>
      </c>
      <c r="M1199" s="35"/>
      <c r="N1199" s="35" t="s">
        <v>5747</v>
      </c>
      <c r="O1199" s="35"/>
      <c r="P1199" s="35"/>
      <c r="Q1199" s="35"/>
      <c r="R1199" s="35"/>
      <c r="S1199" s="35"/>
      <c r="T1199" s="36">
        <v>43850.395833333336</v>
      </c>
      <c r="U1199" s="35"/>
      <c r="V1199" s="35">
        <v>0</v>
      </c>
      <c r="W1199" s="35"/>
      <c r="X1199" s="35">
        <v>70</v>
      </c>
      <c r="Y1199" s="35" t="s">
        <v>5680</v>
      </c>
      <c r="Z1199" s="35" t="s">
        <v>5482</v>
      </c>
      <c r="AA1199" s="35"/>
      <c r="AB1199" s="35">
        <v>0</v>
      </c>
      <c r="AC1199" s="59"/>
    </row>
    <row r="1200" spans="1:29" ht="15.75" thickBot="1" x14ac:dyDescent="0.3">
      <c r="A1200" s="58" t="s">
        <v>2658</v>
      </c>
      <c r="B1200" s="38" t="s">
        <v>5473</v>
      </c>
      <c r="C1200" s="38" t="s">
        <v>5468</v>
      </c>
      <c r="D1200" s="38" t="s">
        <v>7116</v>
      </c>
      <c r="E1200" s="38" t="s">
        <v>6294</v>
      </c>
      <c r="F1200" s="38"/>
      <c r="G1200" s="39">
        <v>43851.368750000001</v>
      </c>
      <c r="H1200" s="40">
        <v>43852</v>
      </c>
      <c r="I1200" s="38"/>
      <c r="J1200" s="38" t="s">
        <v>34</v>
      </c>
      <c r="K1200" s="38" t="s">
        <v>7164</v>
      </c>
      <c r="L1200" s="38" t="s">
        <v>5461</v>
      </c>
      <c r="M1200" s="38"/>
      <c r="N1200" s="38" t="s">
        <v>5747</v>
      </c>
      <c r="O1200" s="38"/>
      <c r="P1200" s="38"/>
      <c r="Q1200" s="38"/>
      <c r="R1200" s="38"/>
      <c r="S1200" s="38"/>
      <c r="T1200" s="39">
        <v>43852.34652777778</v>
      </c>
      <c r="U1200" s="38"/>
      <c r="V1200" s="38">
        <v>0</v>
      </c>
      <c r="W1200" s="38"/>
      <c r="X1200" s="38"/>
      <c r="Y1200" s="38">
        <v>0</v>
      </c>
      <c r="Z1200" s="38"/>
      <c r="AA1200" s="38">
        <v>1408</v>
      </c>
      <c r="AB1200" s="38" t="s">
        <v>7165</v>
      </c>
      <c r="AC1200" s="60" t="s">
        <v>5472</v>
      </c>
    </row>
    <row r="1201" spans="1:29" ht="15.75" thickBot="1" x14ac:dyDescent="0.3">
      <c r="A1201" s="57" t="s">
        <v>3327</v>
      </c>
      <c r="B1201" s="35" t="s">
        <v>5473</v>
      </c>
      <c r="C1201" s="35" t="s">
        <v>5468</v>
      </c>
      <c r="D1201" s="35" t="s">
        <v>7116</v>
      </c>
      <c r="E1201" s="35" t="s">
        <v>6294</v>
      </c>
      <c r="F1201" s="35"/>
      <c r="G1201" s="36">
        <v>43854.368055555555</v>
      </c>
      <c r="H1201" s="37">
        <v>43854</v>
      </c>
      <c r="I1201" s="35"/>
      <c r="J1201" s="35" t="s">
        <v>34</v>
      </c>
      <c r="K1201" s="35" t="s">
        <v>7164</v>
      </c>
      <c r="L1201" s="35" t="s">
        <v>5461</v>
      </c>
      <c r="M1201" s="35"/>
      <c r="N1201" s="35" t="s">
        <v>5747</v>
      </c>
      <c r="O1201" s="35"/>
      <c r="P1201" s="35"/>
      <c r="Q1201" s="35"/>
      <c r="R1201" s="35"/>
      <c r="S1201" s="35"/>
      <c r="T1201" s="36">
        <v>43854.670138888891</v>
      </c>
      <c r="U1201" s="35"/>
      <c r="V1201" s="35">
        <v>0</v>
      </c>
      <c r="W1201" s="35"/>
      <c r="X1201" s="35"/>
      <c r="Y1201" s="35">
        <v>0</v>
      </c>
      <c r="Z1201" s="35"/>
      <c r="AA1201" s="35">
        <v>435</v>
      </c>
      <c r="AB1201" s="35" t="s">
        <v>7166</v>
      </c>
      <c r="AC1201" s="59" t="s">
        <v>5472</v>
      </c>
    </row>
    <row r="1202" spans="1:29" ht="15.75" thickBot="1" x14ac:dyDescent="0.3">
      <c r="A1202" s="58" t="s">
        <v>4078</v>
      </c>
      <c r="B1202" s="38" t="s">
        <v>5473</v>
      </c>
      <c r="C1202" s="38" t="s">
        <v>5468</v>
      </c>
      <c r="D1202" s="38" t="s">
        <v>7116</v>
      </c>
      <c r="E1202" s="38" t="s">
        <v>6294</v>
      </c>
      <c r="F1202" s="38"/>
      <c r="G1202" s="39">
        <v>43860.370138888888</v>
      </c>
      <c r="H1202" s="40">
        <v>43860</v>
      </c>
      <c r="I1202" s="38"/>
      <c r="J1202" s="38" t="s">
        <v>34</v>
      </c>
      <c r="K1202" s="38" t="s">
        <v>7164</v>
      </c>
      <c r="L1202" s="38" t="s">
        <v>5461</v>
      </c>
      <c r="M1202" s="38"/>
      <c r="N1202" s="38" t="s">
        <v>5747</v>
      </c>
      <c r="O1202" s="38"/>
      <c r="P1202" s="38"/>
      <c r="Q1202" s="38"/>
      <c r="R1202" s="38"/>
      <c r="S1202" s="38"/>
      <c r="T1202" s="39">
        <v>43860.395833333336</v>
      </c>
      <c r="U1202" s="38"/>
      <c r="V1202" s="38">
        <v>0</v>
      </c>
      <c r="W1202" s="38"/>
      <c r="X1202" s="38"/>
      <c r="Y1202" s="38">
        <v>0</v>
      </c>
      <c r="Z1202" s="38"/>
      <c r="AA1202" s="38">
        <v>37</v>
      </c>
      <c r="AB1202" s="38" t="s">
        <v>6091</v>
      </c>
      <c r="AC1202" s="60" t="s">
        <v>5472</v>
      </c>
    </row>
    <row r="1203" spans="1:29" ht="15.75" thickBot="1" x14ac:dyDescent="0.3">
      <c r="A1203" s="57" t="s">
        <v>1534</v>
      </c>
      <c r="B1203" s="35" t="s">
        <v>5473</v>
      </c>
      <c r="C1203" s="35" t="s">
        <v>5468</v>
      </c>
      <c r="D1203" s="35" t="s">
        <v>7116</v>
      </c>
      <c r="E1203" s="35" t="s">
        <v>7167</v>
      </c>
      <c r="F1203" s="35"/>
      <c r="G1203" s="36">
        <v>43844.730555555558</v>
      </c>
      <c r="H1203" s="37">
        <v>43845</v>
      </c>
      <c r="I1203" s="35"/>
      <c r="J1203" s="35" t="s">
        <v>34</v>
      </c>
      <c r="K1203" s="35" t="s">
        <v>7168</v>
      </c>
      <c r="L1203" s="35" t="s">
        <v>5461</v>
      </c>
      <c r="M1203" s="35"/>
      <c r="N1203" s="35" t="s">
        <v>5747</v>
      </c>
      <c r="O1203" s="35"/>
      <c r="P1203" s="35"/>
      <c r="Q1203" s="35"/>
      <c r="R1203" s="35"/>
      <c r="S1203" s="35"/>
      <c r="T1203" s="36">
        <v>43845.334722222222</v>
      </c>
      <c r="U1203" s="35"/>
      <c r="V1203" s="35">
        <v>0</v>
      </c>
      <c r="W1203" s="35"/>
      <c r="X1203" s="35">
        <v>870</v>
      </c>
      <c r="Y1203" s="35" t="s">
        <v>7013</v>
      </c>
      <c r="Z1203" s="35" t="s">
        <v>5482</v>
      </c>
      <c r="AA1203" s="35"/>
      <c r="AB1203" s="35">
        <v>0</v>
      </c>
      <c r="AC1203" s="59"/>
    </row>
    <row r="1204" spans="1:29" ht="15.75" thickBot="1" x14ac:dyDescent="0.3">
      <c r="A1204" s="58" t="s">
        <v>1810</v>
      </c>
      <c r="B1204" s="38" t="s">
        <v>5473</v>
      </c>
      <c r="C1204" s="38" t="s">
        <v>5468</v>
      </c>
      <c r="D1204" s="38" t="s">
        <v>7116</v>
      </c>
      <c r="E1204" s="38" t="s">
        <v>7167</v>
      </c>
      <c r="F1204" s="38"/>
      <c r="G1204" s="39">
        <v>43845.738888888889</v>
      </c>
      <c r="H1204" s="40">
        <v>43846</v>
      </c>
      <c r="I1204" s="38"/>
      <c r="J1204" s="38" t="s">
        <v>34</v>
      </c>
      <c r="K1204" s="38" t="s">
        <v>7168</v>
      </c>
      <c r="L1204" s="38" t="s">
        <v>5461</v>
      </c>
      <c r="M1204" s="38"/>
      <c r="N1204" s="38" t="s">
        <v>5747</v>
      </c>
      <c r="O1204" s="38"/>
      <c r="P1204" s="38"/>
      <c r="Q1204" s="38"/>
      <c r="R1204" s="38"/>
      <c r="S1204" s="38"/>
      <c r="T1204" s="39">
        <v>43846.334027777775</v>
      </c>
      <c r="U1204" s="38"/>
      <c r="V1204" s="38">
        <v>0</v>
      </c>
      <c r="W1204" s="38"/>
      <c r="X1204" s="38"/>
      <c r="Y1204" s="38">
        <v>0</v>
      </c>
      <c r="Z1204" s="38"/>
      <c r="AA1204" s="38">
        <v>857</v>
      </c>
      <c r="AB1204" s="38" t="s">
        <v>7169</v>
      </c>
      <c r="AC1204" s="60" t="s">
        <v>5485</v>
      </c>
    </row>
    <row r="1205" spans="1:29" ht="15.75" thickBot="1" x14ac:dyDescent="0.3">
      <c r="A1205" s="57" t="s">
        <v>2155</v>
      </c>
      <c r="B1205" s="35" t="s">
        <v>5473</v>
      </c>
      <c r="C1205" s="35" t="s">
        <v>5468</v>
      </c>
      <c r="D1205" s="35" t="s">
        <v>7116</v>
      </c>
      <c r="E1205" s="35" t="s">
        <v>7170</v>
      </c>
      <c r="F1205" s="35"/>
      <c r="G1205" s="36">
        <v>43847.344444444447</v>
      </c>
      <c r="H1205" s="37">
        <v>43847</v>
      </c>
      <c r="I1205" s="35"/>
      <c r="J1205" s="35" t="s">
        <v>34</v>
      </c>
      <c r="K1205" s="35" t="s">
        <v>7171</v>
      </c>
      <c r="L1205" s="35" t="s">
        <v>5461</v>
      </c>
      <c r="M1205" s="35"/>
      <c r="N1205" s="35" t="s">
        <v>5747</v>
      </c>
      <c r="O1205" s="35"/>
      <c r="P1205" s="35"/>
      <c r="Q1205" s="35"/>
      <c r="R1205" s="35"/>
      <c r="S1205" s="35"/>
      <c r="T1205" s="36">
        <v>43847.392361111109</v>
      </c>
      <c r="U1205" s="35"/>
      <c r="V1205" s="35">
        <v>0</v>
      </c>
      <c r="W1205" s="35"/>
      <c r="X1205" s="35"/>
      <c r="Y1205" s="35">
        <v>0</v>
      </c>
      <c r="Z1205" s="35"/>
      <c r="AA1205" s="35">
        <v>69</v>
      </c>
      <c r="AB1205" s="35" t="s">
        <v>5861</v>
      </c>
      <c r="AC1205" s="59" t="s">
        <v>5472</v>
      </c>
    </row>
    <row r="1206" spans="1:29" ht="15.75" thickBot="1" x14ac:dyDescent="0.3">
      <c r="A1206" s="58" t="s">
        <v>2038</v>
      </c>
      <c r="B1206" s="38" t="s">
        <v>5473</v>
      </c>
      <c r="C1206" s="38" t="s">
        <v>5468</v>
      </c>
      <c r="D1206" s="38" t="s">
        <v>7116</v>
      </c>
      <c r="E1206" s="38" t="s">
        <v>7172</v>
      </c>
      <c r="F1206" s="38"/>
      <c r="G1206" s="39">
        <v>43846.527083333334</v>
      </c>
      <c r="H1206" s="40">
        <v>43846</v>
      </c>
      <c r="I1206" s="38"/>
      <c r="J1206" s="38" t="s">
        <v>34</v>
      </c>
      <c r="K1206" s="38" t="s">
        <v>7173</v>
      </c>
      <c r="L1206" s="38" t="s">
        <v>5461</v>
      </c>
      <c r="M1206" s="38"/>
      <c r="N1206" s="38" t="s">
        <v>5747</v>
      </c>
      <c r="O1206" s="38"/>
      <c r="P1206" s="38"/>
      <c r="Q1206" s="38"/>
      <c r="R1206" s="38"/>
      <c r="S1206" s="38"/>
      <c r="T1206" s="39">
        <v>43846.532638888886</v>
      </c>
      <c r="U1206" s="38"/>
      <c r="V1206" s="38">
        <v>0</v>
      </c>
      <c r="W1206" s="38"/>
      <c r="X1206" s="38">
        <v>8</v>
      </c>
      <c r="Y1206" s="38" t="s">
        <v>5478</v>
      </c>
      <c r="Z1206" s="38" t="s">
        <v>5573</v>
      </c>
      <c r="AA1206" s="38"/>
      <c r="AB1206" s="38">
        <v>0</v>
      </c>
      <c r="AC1206" s="60"/>
    </row>
    <row r="1207" spans="1:29" ht="15.75" thickBot="1" x14ac:dyDescent="0.3">
      <c r="A1207" s="57" t="s">
        <v>3248</v>
      </c>
      <c r="B1207" s="35" t="s">
        <v>5473</v>
      </c>
      <c r="C1207" s="35" t="s">
        <v>5468</v>
      </c>
      <c r="D1207" s="35" t="s">
        <v>7116</v>
      </c>
      <c r="E1207" s="35" t="s">
        <v>7172</v>
      </c>
      <c r="F1207" s="35"/>
      <c r="G1207" s="36">
        <v>43853.631249999999</v>
      </c>
      <c r="H1207" s="37">
        <v>43853</v>
      </c>
      <c r="I1207" s="35"/>
      <c r="J1207" s="35" t="s">
        <v>34</v>
      </c>
      <c r="K1207" s="35" t="s">
        <v>7173</v>
      </c>
      <c r="L1207" s="35" t="s">
        <v>5461</v>
      </c>
      <c r="M1207" s="35"/>
      <c r="N1207" s="35" t="s">
        <v>5747</v>
      </c>
      <c r="O1207" s="35"/>
      <c r="P1207" s="35"/>
      <c r="Q1207" s="35"/>
      <c r="R1207" s="35"/>
      <c r="S1207" s="35"/>
      <c r="T1207" s="36">
        <v>43853.631944444445</v>
      </c>
      <c r="U1207" s="35"/>
      <c r="V1207" s="35">
        <v>0</v>
      </c>
      <c r="W1207" s="35"/>
      <c r="X1207" s="35"/>
      <c r="Y1207" s="35">
        <v>0</v>
      </c>
      <c r="Z1207" s="35"/>
      <c r="AA1207" s="35">
        <v>1</v>
      </c>
      <c r="AB1207" s="43">
        <v>231481481.48148</v>
      </c>
      <c r="AC1207" s="59" t="s">
        <v>5472</v>
      </c>
    </row>
    <row r="1208" spans="1:29" ht="15.75" thickBot="1" x14ac:dyDescent="0.3">
      <c r="A1208" s="58" t="s">
        <v>3694</v>
      </c>
      <c r="B1208" s="38" t="s">
        <v>5473</v>
      </c>
      <c r="C1208" s="38" t="s">
        <v>5468</v>
      </c>
      <c r="D1208" s="38" t="s">
        <v>7116</v>
      </c>
      <c r="E1208" s="38" t="s">
        <v>7172</v>
      </c>
      <c r="F1208" s="38"/>
      <c r="G1208" s="39">
        <v>43858.349305555559</v>
      </c>
      <c r="H1208" s="40">
        <v>43858</v>
      </c>
      <c r="I1208" s="38"/>
      <c r="J1208" s="38" t="s">
        <v>34</v>
      </c>
      <c r="K1208" s="38" t="s">
        <v>7173</v>
      </c>
      <c r="L1208" s="38" t="s">
        <v>5613</v>
      </c>
      <c r="M1208" s="38"/>
      <c r="N1208" s="38" t="s">
        <v>5747</v>
      </c>
      <c r="O1208" s="38">
        <v>410607</v>
      </c>
      <c r="P1208" s="39">
        <v>43857.450694444444</v>
      </c>
      <c r="Q1208" s="39">
        <v>43858.533333333333</v>
      </c>
      <c r="R1208" s="38"/>
      <c r="S1208" s="38"/>
      <c r="T1208" s="39">
        <v>43858.533333333333</v>
      </c>
      <c r="U1208" s="38">
        <v>119</v>
      </c>
      <c r="V1208" s="38" t="s">
        <v>6955</v>
      </c>
      <c r="W1208" s="38" t="s">
        <v>5525</v>
      </c>
      <c r="X1208" s="38"/>
      <c r="Y1208" s="38">
        <v>0</v>
      </c>
      <c r="Z1208" s="38"/>
      <c r="AA1208" s="38">
        <v>146</v>
      </c>
      <c r="AB1208" s="38" t="s">
        <v>6630</v>
      </c>
      <c r="AC1208" s="60" t="s">
        <v>5485</v>
      </c>
    </row>
    <row r="1209" spans="1:29" ht="15.75" thickBot="1" x14ac:dyDescent="0.3">
      <c r="A1209" s="57" t="s">
        <v>2401</v>
      </c>
      <c r="B1209" s="35" t="s">
        <v>5473</v>
      </c>
      <c r="C1209" s="35" t="s">
        <v>5468</v>
      </c>
      <c r="D1209" s="35" t="s">
        <v>7116</v>
      </c>
      <c r="E1209" s="35" t="s">
        <v>7174</v>
      </c>
      <c r="F1209" s="35"/>
      <c r="G1209" s="36">
        <v>43850.348611111112</v>
      </c>
      <c r="H1209" s="37">
        <v>43851</v>
      </c>
      <c r="I1209" s="35"/>
      <c r="J1209" s="35" t="s">
        <v>34</v>
      </c>
      <c r="K1209" s="35" t="s">
        <v>7175</v>
      </c>
      <c r="L1209" s="35" t="s">
        <v>5461</v>
      </c>
      <c r="M1209" s="35"/>
      <c r="N1209" s="35" t="s">
        <v>5747</v>
      </c>
      <c r="O1209" s="35"/>
      <c r="P1209" s="35"/>
      <c r="Q1209" s="35"/>
      <c r="R1209" s="35"/>
      <c r="S1209" s="35"/>
      <c r="T1209" s="36">
        <v>43850.65347222222</v>
      </c>
      <c r="U1209" s="35"/>
      <c r="V1209" s="35">
        <v>0</v>
      </c>
      <c r="W1209" s="35"/>
      <c r="X1209" s="35"/>
      <c r="Y1209" s="35">
        <v>0</v>
      </c>
      <c r="Z1209" s="35"/>
      <c r="AA1209" s="35">
        <v>439</v>
      </c>
      <c r="AB1209" s="35" t="s">
        <v>6377</v>
      </c>
      <c r="AC1209" s="59" t="s">
        <v>5472</v>
      </c>
    </row>
    <row r="1210" spans="1:29" ht="15.75" thickBot="1" x14ac:dyDescent="0.3">
      <c r="A1210" s="58" t="s">
        <v>3409</v>
      </c>
      <c r="B1210" s="38" t="s">
        <v>5473</v>
      </c>
      <c r="C1210" s="38" t="s">
        <v>5468</v>
      </c>
      <c r="D1210" s="38" t="s">
        <v>7116</v>
      </c>
      <c r="E1210" s="38" t="s">
        <v>7176</v>
      </c>
      <c r="F1210" s="38"/>
      <c r="G1210" s="39">
        <v>43864.648101851853</v>
      </c>
      <c r="H1210" s="40">
        <v>43854</v>
      </c>
      <c r="I1210" s="38"/>
      <c r="J1210" s="38" t="s">
        <v>34</v>
      </c>
      <c r="K1210" s="38"/>
      <c r="L1210" s="38" t="s">
        <v>5465</v>
      </c>
      <c r="M1210" s="38"/>
      <c r="N1210" s="38"/>
      <c r="O1210" s="38"/>
      <c r="P1210" s="38"/>
      <c r="Q1210" s="38"/>
      <c r="R1210" s="38"/>
      <c r="S1210" s="38"/>
      <c r="T1210" s="39">
        <v>43854.503472222219</v>
      </c>
      <c r="U1210" s="38"/>
      <c r="V1210" s="38">
        <v>0</v>
      </c>
      <c r="W1210" s="38"/>
      <c r="X1210" s="38">
        <v>0</v>
      </c>
      <c r="Y1210" s="38">
        <v>0</v>
      </c>
      <c r="Z1210" s="38" t="s">
        <v>5573</v>
      </c>
      <c r="AA1210" s="38"/>
      <c r="AB1210" s="38">
        <v>0</v>
      </c>
      <c r="AC1210" s="60"/>
    </row>
    <row r="1211" spans="1:29" ht="15.75" thickBot="1" x14ac:dyDescent="0.3">
      <c r="A1211" s="58" t="s">
        <v>538</v>
      </c>
      <c r="B1211" s="38" t="s">
        <v>5473</v>
      </c>
      <c r="C1211" s="38" t="s">
        <v>5767</v>
      </c>
      <c r="D1211" s="38" t="s">
        <v>7116</v>
      </c>
      <c r="E1211" s="38" t="s">
        <v>7177</v>
      </c>
      <c r="F1211" s="38"/>
      <c r="G1211" s="39">
        <v>43838.659722222219</v>
      </c>
      <c r="H1211" s="40">
        <v>43839</v>
      </c>
      <c r="I1211" s="38"/>
      <c r="J1211" s="38" t="s">
        <v>34</v>
      </c>
      <c r="K1211" s="38" t="s">
        <v>7178</v>
      </c>
      <c r="L1211" s="38" t="s">
        <v>5461</v>
      </c>
      <c r="M1211" s="38"/>
      <c r="N1211" s="38" t="s">
        <v>7179</v>
      </c>
      <c r="O1211" s="38"/>
      <c r="P1211" s="38"/>
      <c r="Q1211" s="38"/>
      <c r="R1211" s="38"/>
      <c r="S1211" s="38"/>
      <c r="T1211" s="39">
        <v>43839.3125</v>
      </c>
      <c r="U1211" s="38"/>
      <c r="V1211" s="38">
        <v>0</v>
      </c>
      <c r="W1211" s="38"/>
      <c r="X1211" s="38">
        <v>940</v>
      </c>
      <c r="Y1211" s="38" t="s">
        <v>7180</v>
      </c>
      <c r="Z1211" s="38" t="s">
        <v>5482</v>
      </c>
      <c r="AA1211" s="38"/>
      <c r="AB1211" s="38">
        <v>0</v>
      </c>
      <c r="AC1211" s="60"/>
    </row>
    <row r="1212" spans="1:29" ht="15.75" thickBot="1" x14ac:dyDescent="0.3">
      <c r="A1212" s="57" t="s">
        <v>1814</v>
      </c>
      <c r="B1212" s="35" t="s">
        <v>5473</v>
      </c>
      <c r="C1212" s="35" t="s">
        <v>5767</v>
      </c>
      <c r="D1212" s="35" t="s">
        <v>7116</v>
      </c>
      <c r="E1212" s="35" t="s">
        <v>7177</v>
      </c>
      <c r="F1212" s="35"/>
      <c r="G1212" s="36">
        <v>43845.744444444441</v>
      </c>
      <c r="H1212" s="37">
        <v>43846</v>
      </c>
      <c r="I1212" s="35"/>
      <c r="J1212" s="35" t="s">
        <v>34</v>
      </c>
      <c r="K1212" s="35" t="s">
        <v>7178</v>
      </c>
      <c r="L1212" s="35" t="s">
        <v>5461</v>
      </c>
      <c r="M1212" s="35"/>
      <c r="N1212" s="35" t="s">
        <v>7179</v>
      </c>
      <c r="O1212" s="35"/>
      <c r="P1212" s="35"/>
      <c r="Q1212" s="35"/>
      <c r="R1212" s="35"/>
      <c r="S1212" s="35"/>
      <c r="T1212" s="36">
        <v>43846.333333333336</v>
      </c>
      <c r="U1212" s="35"/>
      <c r="V1212" s="35">
        <v>0</v>
      </c>
      <c r="W1212" s="35"/>
      <c r="X1212" s="35">
        <v>848</v>
      </c>
      <c r="Y1212" s="35" t="s">
        <v>6014</v>
      </c>
      <c r="Z1212" s="35" t="s">
        <v>5482</v>
      </c>
      <c r="AA1212" s="35"/>
      <c r="AB1212" s="35">
        <v>0</v>
      </c>
      <c r="AC1212" s="59"/>
    </row>
    <row r="1213" spans="1:29" ht="15.75" thickBot="1" x14ac:dyDescent="0.3">
      <c r="A1213" s="58" t="s">
        <v>7181</v>
      </c>
      <c r="B1213" s="38" t="s">
        <v>5473</v>
      </c>
      <c r="C1213" s="38" t="s">
        <v>5767</v>
      </c>
      <c r="D1213" s="38" t="s">
        <v>7116</v>
      </c>
      <c r="E1213" s="38" t="s">
        <v>7177</v>
      </c>
      <c r="F1213" s="38"/>
      <c r="G1213" s="39">
        <v>43861.684027777781</v>
      </c>
      <c r="H1213" s="40">
        <v>43864</v>
      </c>
      <c r="I1213" s="38"/>
      <c r="J1213" s="38" t="s">
        <v>34</v>
      </c>
      <c r="K1213" s="38" t="s">
        <v>7178</v>
      </c>
      <c r="L1213" s="38" t="s">
        <v>5461</v>
      </c>
      <c r="M1213" s="38"/>
      <c r="N1213" s="38" t="s">
        <v>7179</v>
      </c>
      <c r="O1213" s="38"/>
      <c r="P1213" s="38"/>
      <c r="Q1213" s="38"/>
      <c r="R1213" s="38"/>
      <c r="S1213" s="38"/>
      <c r="T1213" s="39">
        <v>43864.316666666666</v>
      </c>
      <c r="U1213" s="38"/>
      <c r="V1213" s="38">
        <v>0</v>
      </c>
      <c r="W1213" s="38"/>
      <c r="X1213" s="38">
        <v>3791</v>
      </c>
      <c r="Y1213" s="38" t="s">
        <v>7182</v>
      </c>
      <c r="Z1213" s="38" t="s">
        <v>5467</v>
      </c>
      <c r="AA1213" s="38"/>
      <c r="AB1213" s="38">
        <v>0</v>
      </c>
      <c r="AC1213" s="60"/>
    </row>
    <row r="1214" spans="1:29" ht="15.75" thickBot="1" x14ac:dyDescent="0.3">
      <c r="A1214" s="57" t="s">
        <v>773</v>
      </c>
      <c r="B1214" s="35" t="s">
        <v>5473</v>
      </c>
      <c r="C1214" s="35" t="s">
        <v>5457</v>
      </c>
      <c r="D1214" s="35" t="s">
        <v>7116</v>
      </c>
      <c r="E1214" s="35" t="s">
        <v>7177</v>
      </c>
      <c r="F1214" s="35"/>
      <c r="G1214" s="36">
        <v>43840.661111111112</v>
      </c>
      <c r="H1214" s="37">
        <v>43840</v>
      </c>
      <c r="I1214" s="35"/>
      <c r="J1214" s="35" t="s">
        <v>34</v>
      </c>
      <c r="K1214" s="35" t="s">
        <v>7183</v>
      </c>
      <c r="L1214" s="35" t="s">
        <v>5461</v>
      </c>
      <c r="M1214" s="35"/>
      <c r="N1214" s="35" t="s">
        <v>7179</v>
      </c>
      <c r="O1214" s="35"/>
      <c r="P1214" s="35"/>
      <c r="Q1214" s="35"/>
      <c r="R1214" s="35"/>
      <c r="S1214" s="35"/>
      <c r="T1214" s="36">
        <v>43840.661111111112</v>
      </c>
      <c r="U1214" s="35"/>
      <c r="V1214" s="35">
        <v>0</v>
      </c>
      <c r="W1214" s="35"/>
      <c r="X1214" s="35">
        <v>0</v>
      </c>
      <c r="Y1214" s="35">
        <v>0</v>
      </c>
      <c r="Z1214" s="35" t="s">
        <v>5472</v>
      </c>
      <c r="AA1214" s="35"/>
      <c r="AB1214" s="35">
        <v>0</v>
      </c>
      <c r="AC1214" s="59"/>
    </row>
    <row r="1215" spans="1:29" ht="15.75" thickBot="1" x14ac:dyDescent="0.3">
      <c r="A1215" s="58" t="s">
        <v>1117</v>
      </c>
      <c r="B1215" s="38" t="s">
        <v>5473</v>
      </c>
      <c r="C1215" s="38" t="s">
        <v>5457</v>
      </c>
      <c r="D1215" s="38" t="s">
        <v>7116</v>
      </c>
      <c r="E1215" s="38" t="s">
        <v>7177</v>
      </c>
      <c r="F1215" s="38"/>
      <c r="G1215" s="39">
        <v>43844.390972222223</v>
      </c>
      <c r="H1215" s="40">
        <v>43844</v>
      </c>
      <c r="I1215" s="38"/>
      <c r="J1215" s="38" t="s">
        <v>34</v>
      </c>
      <c r="K1215" s="38" t="s">
        <v>7183</v>
      </c>
      <c r="L1215" s="38" t="s">
        <v>5461</v>
      </c>
      <c r="M1215" s="38"/>
      <c r="N1215" s="38" t="s">
        <v>7179</v>
      </c>
      <c r="O1215" s="38">
        <v>1375077</v>
      </c>
      <c r="P1215" s="39">
        <v>43844.45416666667</v>
      </c>
      <c r="Q1215" s="39">
        <v>43844.385416666664</v>
      </c>
      <c r="R1215" s="38"/>
      <c r="S1215" s="38"/>
      <c r="T1215" s="39">
        <v>43844.390972222223</v>
      </c>
      <c r="U1215" s="38">
        <v>0</v>
      </c>
      <c r="V1215" s="38">
        <v>0</v>
      </c>
      <c r="W1215" s="38" t="s">
        <v>5818</v>
      </c>
      <c r="X1215" s="38"/>
      <c r="Y1215" s="38">
        <v>0</v>
      </c>
      <c r="Z1215" s="38"/>
      <c r="AA1215" s="38"/>
      <c r="AB1215" s="38">
        <v>0</v>
      </c>
      <c r="AC1215" s="60"/>
    </row>
    <row r="1216" spans="1:29" ht="15.75" thickBot="1" x14ac:dyDescent="0.3">
      <c r="A1216" s="57" t="s">
        <v>1556</v>
      </c>
      <c r="B1216" s="35" t="s">
        <v>5473</v>
      </c>
      <c r="C1216" s="35" t="s">
        <v>5468</v>
      </c>
      <c r="D1216" s="35" t="s">
        <v>7116</v>
      </c>
      <c r="E1216" s="35" t="s">
        <v>7184</v>
      </c>
      <c r="F1216" s="35"/>
      <c r="G1216" s="36">
        <v>43844.825694444444</v>
      </c>
      <c r="H1216" s="37">
        <v>43844</v>
      </c>
      <c r="I1216" s="35"/>
      <c r="J1216" s="35" t="s">
        <v>34</v>
      </c>
      <c r="K1216" s="35" t="s">
        <v>7185</v>
      </c>
      <c r="L1216" s="35" t="s">
        <v>5461</v>
      </c>
      <c r="M1216" s="35"/>
      <c r="N1216" s="35" t="s">
        <v>5747</v>
      </c>
      <c r="O1216" s="35"/>
      <c r="P1216" s="35"/>
      <c r="Q1216" s="35"/>
      <c r="R1216" s="35"/>
      <c r="S1216" s="35"/>
      <c r="T1216" s="36">
        <v>43844.868055555555</v>
      </c>
      <c r="U1216" s="35"/>
      <c r="V1216" s="35">
        <v>0</v>
      </c>
      <c r="W1216" s="35"/>
      <c r="X1216" s="35">
        <v>61</v>
      </c>
      <c r="Y1216" s="35" t="s">
        <v>5660</v>
      </c>
      <c r="Z1216" s="35" t="s">
        <v>5573</v>
      </c>
      <c r="AA1216" s="35"/>
      <c r="AB1216" s="35">
        <v>0</v>
      </c>
      <c r="AC1216" s="59"/>
    </row>
    <row r="1217" spans="1:29" ht="15.75" thickBot="1" x14ac:dyDescent="0.3">
      <c r="A1217" s="58" t="s">
        <v>3713</v>
      </c>
      <c r="B1217" s="38" t="s">
        <v>5473</v>
      </c>
      <c r="C1217" s="38" t="s">
        <v>5468</v>
      </c>
      <c r="D1217" s="38" t="s">
        <v>7116</v>
      </c>
      <c r="E1217" s="38" t="s">
        <v>7184</v>
      </c>
      <c r="F1217" s="38"/>
      <c r="G1217" s="39">
        <v>43858.39166666667</v>
      </c>
      <c r="H1217" s="40">
        <v>43858</v>
      </c>
      <c r="I1217" s="38"/>
      <c r="J1217" s="38" t="s">
        <v>34</v>
      </c>
      <c r="K1217" s="38" t="s">
        <v>7185</v>
      </c>
      <c r="L1217" s="38" t="s">
        <v>5461</v>
      </c>
      <c r="M1217" s="38"/>
      <c r="N1217" s="38" t="s">
        <v>5747</v>
      </c>
      <c r="O1217" s="38">
        <v>410607</v>
      </c>
      <c r="P1217" s="39">
        <v>43858.458333333336</v>
      </c>
      <c r="Q1217" s="39">
        <v>43858.533333333333</v>
      </c>
      <c r="R1217" s="38"/>
      <c r="S1217" s="38"/>
      <c r="T1217" s="39">
        <v>43858.533333333333</v>
      </c>
      <c r="U1217" s="38">
        <v>79</v>
      </c>
      <c r="V1217" s="38" t="s">
        <v>6581</v>
      </c>
      <c r="W1217" s="38" t="s">
        <v>5681</v>
      </c>
      <c r="X1217" s="38">
        <v>61</v>
      </c>
      <c r="Y1217" s="38" t="s">
        <v>5660</v>
      </c>
      <c r="Z1217" s="38" t="s">
        <v>5482</v>
      </c>
      <c r="AA1217" s="38">
        <v>63</v>
      </c>
      <c r="AB1217" s="38" t="s">
        <v>6390</v>
      </c>
      <c r="AC1217" s="60" t="s">
        <v>5485</v>
      </c>
    </row>
    <row r="1218" spans="1:29" ht="15.75" thickBot="1" x14ac:dyDescent="0.3">
      <c r="A1218" s="57" t="s">
        <v>7186</v>
      </c>
      <c r="B1218" s="35" t="s">
        <v>5473</v>
      </c>
      <c r="C1218" s="35" t="s">
        <v>5468</v>
      </c>
      <c r="D1218" s="35" t="s">
        <v>7116</v>
      </c>
      <c r="E1218" s="35" t="s">
        <v>7184</v>
      </c>
      <c r="F1218" s="35"/>
      <c r="G1218" s="36">
        <v>43861.676388888889</v>
      </c>
      <c r="H1218" s="37">
        <v>43864</v>
      </c>
      <c r="I1218" s="35"/>
      <c r="J1218" s="35" t="s">
        <v>34</v>
      </c>
      <c r="K1218" s="35" t="s">
        <v>7185</v>
      </c>
      <c r="L1218" s="35" t="s">
        <v>5461</v>
      </c>
      <c r="M1218" s="35"/>
      <c r="N1218" s="35" t="s">
        <v>5747</v>
      </c>
      <c r="O1218" s="35"/>
      <c r="P1218" s="35"/>
      <c r="Q1218" s="35"/>
      <c r="R1218" s="35"/>
      <c r="S1218" s="35"/>
      <c r="T1218" s="36">
        <v>43864.361805555556</v>
      </c>
      <c r="U1218" s="35"/>
      <c r="V1218" s="35">
        <v>0</v>
      </c>
      <c r="W1218" s="35"/>
      <c r="X1218" s="35">
        <v>3867</v>
      </c>
      <c r="Y1218" s="35" t="s">
        <v>6525</v>
      </c>
      <c r="Z1218" s="35" t="s">
        <v>5467</v>
      </c>
      <c r="AA1218" s="35"/>
      <c r="AB1218" s="35">
        <v>0</v>
      </c>
      <c r="AC1218" s="59"/>
    </row>
    <row r="1219" spans="1:29" ht="15.75" thickBot="1" x14ac:dyDescent="0.3">
      <c r="A1219" s="58" t="s">
        <v>618</v>
      </c>
      <c r="B1219" s="38" t="s">
        <v>5473</v>
      </c>
      <c r="C1219" s="38" t="s">
        <v>5468</v>
      </c>
      <c r="D1219" s="38" t="s">
        <v>5606</v>
      </c>
      <c r="E1219" s="38" t="s">
        <v>7187</v>
      </c>
      <c r="F1219" s="38"/>
      <c r="G1219" s="39">
        <v>43839.418749999997</v>
      </c>
      <c r="H1219" s="40">
        <v>43839</v>
      </c>
      <c r="I1219" s="38"/>
      <c r="J1219" s="38" t="s">
        <v>34</v>
      </c>
      <c r="K1219" s="38" t="s">
        <v>7188</v>
      </c>
      <c r="L1219" s="38" t="s">
        <v>5461</v>
      </c>
      <c r="M1219" s="38"/>
      <c r="N1219" s="38" t="s">
        <v>5738</v>
      </c>
      <c r="O1219" s="38"/>
      <c r="P1219" s="38"/>
      <c r="Q1219" s="38"/>
      <c r="R1219" s="38"/>
      <c r="S1219" s="38"/>
      <c r="T1219" s="39">
        <v>43839.5625</v>
      </c>
      <c r="U1219" s="38"/>
      <c r="V1219" s="38">
        <v>0</v>
      </c>
      <c r="W1219" s="38"/>
      <c r="X1219" s="38"/>
      <c r="Y1219" s="38">
        <v>0</v>
      </c>
      <c r="Z1219" s="38"/>
      <c r="AA1219" s="38">
        <v>207</v>
      </c>
      <c r="AB1219" s="38" t="s">
        <v>5466</v>
      </c>
      <c r="AC1219" s="60" t="s">
        <v>5472</v>
      </c>
    </row>
    <row r="1220" spans="1:29" ht="15.75" thickBot="1" x14ac:dyDescent="0.3">
      <c r="A1220" s="57" t="s">
        <v>2796</v>
      </c>
      <c r="B1220" s="35" t="s">
        <v>5473</v>
      </c>
      <c r="C1220" s="35" t="s">
        <v>5468</v>
      </c>
      <c r="D1220" s="35" t="s">
        <v>5606</v>
      </c>
      <c r="E1220" s="35" t="s">
        <v>7187</v>
      </c>
      <c r="F1220" s="35"/>
      <c r="G1220" s="36">
        <v>43851.64166666667</v>
      </c>
      <c r="H1220" s="37">
        <v>43852</v>
      </c>
      <c r="I1220" s="35"/>
      <c r="J1220" s="35" t="s">
        <v>34</v>
      </c>
      <c r="K1220" s="35" t="s">
        <v>7188</v>
      </c>
      <c r="L1220" s="35" t="s">
        <v>5461</v>
      </c>
      <c r="M1220" s="35"/>
      <c r="N1220" s="35" t="s">
        <v>5738</v>
      </c>
      <c r="O1220" s="35"/>
      <c r="P1220" s="35"/>
      <c r="Q1220" s="35"/>
      <c r="R1220" s="35"/>
      <c r="S1220" s="35"/>
      <c r="T1220" s="36">
        <v>43852.364583333336</v>
      </c>
      <c r="U1220" s="35"/>
      <c r="V1220" s="35">
        <v>0</v>
      </c>
      <c r="W1220" s="35"/>
      <c r="X1220" s="35">
        <v>1041</v>
      </c>
      <c r="Y1220" s="35" t="s">
        <v>6025</v>
      </c>
      <c r="Z1220" s="35" t="s">
        <v>5467</v>
      </c>
      <c r="AA1220" s="35"/>
      <c r="AB1220" s="35">
        <v>0</v>
      </c>
      <c r="AC1220" s="59"/>
    </row>
    <row r="1221" spans="1:29" ht="15.75" thickBot="1" x14ac:dyDescent="0.3">
      <c r="A1221" s="58" t="s">
        <v>970</v>
      </c>
      <c r="B1221" s="38" t="s">
        <v>5473</v>
      </c>
      <c r="C1221" s="38" t="s">
        <v>5468</v>
      </c>
      <c r="D1221" s="38" t="s">
        <v>5606</v>
      </c>
      <c r="E1221" s="38" t="s">
        <v>7189</v>
      </c>
      <c r="F1221" s="38"/>
      <c r="G1221" s="39">
        <v>43844.349305555559</v>
      </c>
      <c r="H1221" s="40">
        <v>43844</v>
      </c>
      <c r="I1221" s="38"/>
      <c r="J1221" s="38" t="s">
        <v>34</v>
      </c>
      <c r="K1221" s="38" t="s">
        <v>7190</v>
      </c>
      <c r="L1221" s="38" t="s">
        <v>5461</v>
      </c>
      <c r="M1221" s="38"/>
      <c r="N1221" s="38" t="s">
        <v>5738</v>
      </c>
      <c r="O1221" s="38"/>
      <c r="P1221" s="38"/>
      <c r="Q1221" s="38"/>
      <c r="R1221" s="38"/>
      <c r="S1221" s="38"/>
      <c r="T1221" s="39">
        <v>43844.354861111111</v>
      </c>
      <c r="U1221" s="38"/>
      <c r="V1221" s="38">
        <v>0</v>
      </c>
      <c r="W1221" s="38"/>
      <c r="X1221" s="38">
        <v>8</v>
      </c>
      <c r="Y1221" s="38" t="s">
        <v>5478</v>
      </c>
      <c r="Z1221" s="38" t="s">
        <v>5482</v>
      </c>
      <c r="AA1221" s="38"/>
      <c r="AB1221" s="38">
        <v>0</v>
      </c>
      <c r="AC1221" s="60"/>
    </row>
    <row r="1222" spans="1:29" ht="15.75" thickBot="1" x14ac:dyDescent="0.3">
      <c r="A1222" s="57" t="s">
        <v>7191</v>
      </c>
      <c r="B1222" s="35" t="s">
        <v>5473</v>
      </c>
      <c r="C1222" s="35" t="s">
        <v>5468</v>
      </c>
      <c r="D1222" s="35" t="s">
        <v>5606</v>
      </c>
      <c r="E1222" s="35" t="s">
        <v>7189</v>
      </c>
      <c r="F1222" s="35"/>
      <c r="G1222" s="36">
        <v>43860.490277777775</v>
      </c>
      <c r="H1222" s="37">
        <v>43861</v>
      </c>
      <c r="I1222" s="35"/>
      <c r="J1222" s="35" t="s">
        <v>34</v>
      </c>
      <c r="K1222" s="35" t="s">
        <v>7190</v>
      </c>
      <c r="L1222" s="35" t="s">
        <v>5461</v>
      </c>
      <c r="M1222" s="35"/>
      <c r="N1222" s="35" t="s">
        <v>5738</v>
      </c>
      <c r="O1222" s="35" t="s">
        <v>7192</v>
      </c>
      <c r="P1222" s="36">
        <v>43861.480555555558</v>
      </c>
      <c r="Q1222" s="36">
        <v>43861.586111111108</v>
      </c>
      <c r="R1222" s="35"/>
      <c r="S1222" s="35"/>
      <c r="T1222" s="36">
        <v>43861.586111111108</v>
      </c>
      <c r="U1222" s="35">
        <v>152</v>
      </c>
      <c r="V1222" s="35" t="s">
        <v>6126</v>
      </c>
      <c r="W1222" s="35" t="s">
        <v>5497</v>
      </c>
      <c r="X1222" s="35">
        <v>1180</v>
      </c>
      <c r="Y1222" s="35" t="s">
        <v>7193</v>
      </c>
      <c r="Z1222" s="35" t="s">
        <v>5482</v>
      </c>
      <c r="AA1222" s="35">
        <v>246</v>
      </c>
      <c r="AB1222" s="35" t="s">
        <v>6812</v>
      </c>
      <c r="AC1222" s="59" t="s">
        <v>5485</v>
      </c>
    </row>
    <row r="1223" spans="1:29" ht="15.75" thickBot="1" x14ac:dyDescent="0.3">
      <c r="A1223" s="58" t="s">
        <v>2092</v>
      </c>
      <c r="B1223" s="38" t="s">
        <v>5473</v>
      </c>
      <c r="C1223" s="38" t="s">
        <v>5468</v>
      </c>
      <c r="D1223" s="38" t="s">
        <v>5606</v>
      </c>
      <c r="E1223" s="38" t="s">
        <v>7194</v>
      </c>
      <c r="F1223" s="38"/>
      <c r="G1223" s="39">
        <v>43847.338194444441</v>
      </c>
      <c r="H1223" s="40">
        <v>43847</v>
      </c>
      <c r="I1223" s="38"/>
      <c r="J1223" s="38" t="s">
        <v>34</v>
      </c>
      <c r="K1223" s="38" t="s">
        <v>7195</v>
      </c>
      <c r="L1223" s="38" t="s">
        <v>5461</v>
      </c>
      <c r="M1223" s="38"/>
      <c r="N1223" s="38" t="s">
        <v>5738</v>
      </c>
      <c r="O1223" s="38"/>
      <c r="P1223" s="38"/>
      <c r="Q1223" s="38"/>
      <c r="R1223" s="38"/>
      <c r="S1223" s="38"/>
      <c r="T1223" s="39">
        <v>43847.342361111114</v>
      </c>
      <c r="U1223" s="38"/>
      <c r="V1223" s="38">
        <v>0</v>
      </c>
      <c r="W1223" s="38"/>
      <c r="X1223" s="38"/>
      <c r="Y1223" s="38">
        <v>0</v>
      </c>
      <c r="Z1223" s="38"/>
      <c r="AA1223" s="38">
        <v>6</v>
      </c>
      <c r="AB1223" s="38" t="s">
        <v>5619</v>
      </c>
      <c r="AC1223" s="60" t="s">
        <v>5472</v>
      </c>
    </row>
    <row r="1224" spans="1:29" ht="15.75" thickBot="1" x14ac:dyDescent="0.3">
      <c r="A1224" s="57" t="s">
        <v>604</v>
      </c>
      <c r="B1224" s="35" t="s">
        <v>5473</v>
      </c>
      <c r="C1224" s="35" t="s">
        <v>5468</v>
      </c>
      <c r="D1224" s="35" t="s">
        <v>5606</v>
      </c>
      <c r="E1224" s="35" t="s">
        <v>7196</v>
      </c>
      <c r="F1224" s="35"/>
      <c r="G1224" s="36">
        <v>43839.4</v>
      </c>
      <c r="H1224" s="37">
        <v>43840</v>
      </c>
      <c r="I1224" s="35"/>
      <c r="J1224" s="35" t="s">
        <v>34</v>
      </c>
      <c r="K1224" s="35" t="s">
        <v>7197</v>
      </c>
      <c r="L1224" s="35" t="s">
        <v>5461</v>
      </c>
      <c r="M1224" s="35"/>
      <c r="N1224" s="35" t="s">
        <v>5738</v>
      </c>
      <c r="O1224" s="35" t="s">
        <v>7198</v>
      </c>
      <c r="P1224" s="36">
        <v>43840.395138888889</v>
      </c>
      <c r="Q1224" s="36">
        <v>43840.524305555555</v>
      </c>
      <c r="R1224" s="35"/>
      <c r="S1224" s="35"/>
      <c r="T1224" s="36">
        <v>43840.524305555555</v>
      </c>
      <c r="U1224" s="35">
        <v>186</v>
      </c>
      <c r="V1224" s="35" t="s">
        <v>5814</v>
      </c>
      <c r="W1224" s="35" t="s">
        <v>5681</v>
      </c>
      <c r="X1224" s="35"/>
      <c r="Y1224" s="35">
        <v>0</v>
      </c>
      <c r="Z1224" s="35"/>
      <c r="AA1224" s="35">
        <v>1433</v>
      </c>
      <c r="AB1224" s="35" t="s">
        <v>7199</v>
      </c>
      <c r="AC1224" s="59" t="s">
        <v>5472</v>
      </c>
    </row>
    <row r="1225" spans="1:29" ht="15.75" thickBot="1" x14ac:dyDescent="0.3">
      <c r="A1225" s="58" t="s">
        <v>1893</v>
      </c>
      <c r="B1225" s="38" t="s">
        <v>5473</v>
      </c>
      <c r="C1225" s="38" t="s">
        <v>5468</v>
      </c>
      <c r="D1225" s="38" t="s">
        <v>5606</v>
      </c>
      <c r="E1225" s="38" t="s">
        <v>7196</v>
      </c>
      <c r="F1225" s="38"/>
      <c r="G1225" s="39">
        <v>43845.803472222222</v>
      </c>
      <c r="H1225" s="40">
        <v>43846</v>
      </c>
      <c r="I1225" s="38"/>
      <c r="J1225" s="38" t="s">
        <v>34</v>
      </c>
      <c r="K1225" s="38" t="s">
        <v>7197</v>
      </c>
      <c r="L1225" s="38" t="s">
        <v>5461</v>
      </c>
      <c r="M1225" s="38"/>
      <c r="N1225" s="38" t="s">
        <v>5738</v>
      </c>
      <c r="O1225" s="38"/>
      <c r="P1225" s="38"/>
      <c r="Q1225" s="38"/>
      <c r="R1225" s="38"/>
      <c r="S1225" s="38"/>
      <c r="T1225" s="39">
        <v>43846.338888888888</v>
      </c>
      <c r="U1225" s="38"/>
      <c r="V1225" s="38">
        <v>0</v>
      </c>
      <c r="W1225" s="38"/>
      <c r="X1225" s="38">
        <v>771</v>
      </c>
      <c r="Y1225" s="38" t="s">
        <v>7200</v>
      </c>
      <c r="Z1225" s="38" t="s">
        <v>5482</v>
      </c>
      <c r="AA1225" s="38"/>
      <c r="AB1225" s="38">
        <v>0</v>
      </c>
      <c r="AC1225" s="60"/>
    </row>
    <row r="1226" spans="1:29" ht="15.75" thickBot="1" x14ac:dyDescent="0.3">
      <c r="A1226" s="57" t="s">
        <v>2116</v>
      </c>
      <c r="B1226" s="35" t="s">
        <v>5473</v>
      </c>
      <c r="C1226" s="35" t="s">
        <v>5468</v>
      </c>
      <c r="D1226" s="35" t="s">
        <v>5606</v>
      </c>
      <c r="E1226" s="35" t="s">
        <v>7196</v>
      </c>
      <c r="F1226" s="35"/>
      <c r="G1226" s="36">
        <v>43847.338194444441</v>
      </c>
      <c r="H1226" s="37">
        <v>43847</v>
      </c>
      <c r="I1226" s="35"/>
      <c r="J1226" s="35" t="s">
        <v>34</v>
      </c>
      <c r="K1226" s="35" t="s">
        <v>7197</v>
      </c>
      <c r="L1226" s="35" t="s">
        <v>5461</v>
      </c>
      <c r="M1226" s="35"/>
      <c r="N1226" s="35" t="s">
        <v>5738</v>
      </c>
      <c r="O1226" s="35"/>
      <c r="P1226" s="35"/>
      <c r="Q1226" s="35"/>
      <c r="R1226" s="35"/>
      <c r="S1226" s="35"/>
      <c r="T1226" s="36">
        <v>43847.340277777781</v>
      </c>
      <c r="U1226" s="35"/>
      <c r="V1226" s="35">
        <v>0</v>
      </c>
      <c r="W1226" s="35"/>
      <c r="X1226" s="35">
        <v>3</v>
      </c>
      <c r="Y1226" s="43">
        <v>694444444.44444001</v>
      </c>
      <c r="Z1226" s="35" t="s">
        <v>5482</v>
      </c>
      <c r="AA1226" s="35"/>
      <c r="AB1226" s="35">
        <v>0</v>
      </c>
      <c r="AC1226" s="59"/>
    </row>
    <row r="1227" spans="1:29" ht="15.75" thickBot="1" x14ac:dyDescent="0.3">
      <c r="A1227" s="58" t="s">
        <v>2622</v>
      </c>
      <c r="B1227" s="38" t="s">
        <v>5473</v>
      </c>
      <c r="C1227" s="38" t="s">
        <v>5468</v>
      </c>
      <c r="D1227" s="38" t="s">
        <v>5606</v>
      </c>
      <c r="E1227" s="38" t="s">
        <v>7196</v>
      </c>
      <c r="F1227" s="38"/>
      <c r="G1227" s="39">
        <v>43850.685416666667</v>
      </c>
      <c r="H1227" s="40">
        <v>43851</v>
      </c>
      <c r="I1227" s="38"/>
      <c r="J1227" s="38" t="s">
        <v>34</v>
      </c>
      <c r="K1227" s="38" t="s">
        <v>7197</v>
      </c>
      <c r="L1227" s="38" t="s">
        <v>5461</v>
      </c>
      <c r="M1227" s="38"/>
      <c r="N1227" s="38" t="s">
        <v>5738</v>
      </c>
      <c r="O1227" s="38"/>
      <c r="P1227" s="38"/>
      <c r="Q1227" s="38"/>
      <c r="R1227" s="38"/>
      <c r="S1227" s="38"/>
      <c r="T1227" s="39">
        <v>43851.339583333334</v>
      </c>
      <c r="U1227" s="38"/>
      <c r="V1227" s="38">
        <v>0</v>
      </c>
      <c r="W1227" s="38"/>
      <c r="X1227" s="38">
        <v>850</v>
      </c>
      <c r="Y1227" s="38" t="s">
        <v>7201</v>
      </c>
      <c r="Z1227" s="38" t="s">
        <v>5467</v>
      </c>
      <c r="AA1227" s="38">
        <v>92</v>
      </c>
      <c r="AB1227" s="38" t="s">
        <v>6237</v>
      </c>
      <c r="AC1227" s="60" t="s">
        <v>5485</v>
      </c>
    </row>
    <row r="1228" spans="1:29" ht="15.75" thickBot="1" x14ac:dyDescent="0.3">
      <c r="A1228" s="57" t="s">
        <v>3565</v>
      </c>
      <c r="B1228" s="35" t="s">
        <v>5473</v>
      </c>
      <c r="C1228" s="35" t="s">
        <v>5468</v>
      </c>
      <c r="D1228" s="35" t="s">
        <v>5606</v>
      </c>
      <c r="E1228" s="35" t="s">
        <v>7196</v>
      </c>
      <c r="F1228" s="35"/>
      <c r="G1228" s="36">
        <v>43857.461111111108</v>
      </c>
      <c r="H1228" s="37">
        <v>43857</v>
      </c>
      <c r="I1228" s="35"/>
      <c r="J1228" s="35" t="s">
        <v>34</v>
      </c>
      <c r="K1228" s="35" t="s">
        <v>7197</v>
      </c>
      <c r="L1228" s="35" t="s">
        <v>5461</v>
      </c>
      <c r="M1228" s="35"/>
      <c r="N1228" s="35" t="s">
        <v>5738</v>
      </c>
      <c r="O1228" s="35"/>
      <c r="P1228" s="35"/>
      <c r="Q1228" s="35"/>
      <c r="R1228" s="35"/>
      <c r="S1228" s="35"/>
      <c r="T1228" s="36">
        <v>43857.680555555555</v>
      </c>
      <c r="U1228" s="35"/>
      <c r="V1228" s="35">
        <v>0</v>
      </c>
      <c r="W1228" s="35"/>
      <c r="X1228" s="35"/>
      <c r="Y1228" s="35">
        <v>0</v>
      </c>
      <c r="Z1228" s="35"/>
      <c r="AA1228" s="35">
        <v>316</v>
      </c>
      <c r="AB1228" s="35" t="s">
        <v>7106</v>
      </c>
      <c r="AC1228" s="59" t="s">
        <v>5472</v>
      </c>
    </row>
    <row r="1229" spans="1:29" ht="15.75" thickBot="1" x14ac:dyDescent="0.3">
      <c r="A1229" s="58" t="s">
        <v>2652</v>
      </c>
      <c r="B1229" s="38" t="s">
        <v>5473</v>
      </c>
      <c r="C1229" s="38" t="s">
        <v>5468</v>
      </c>
      <c r="D1229" s="38" t="s">
        <v>5606</v>
      </c>
      <c r="E1229" s="38" t="s">
        <v>6073</v>
      </c>
      <c r="F1229" s="38"/>
      <c r="G1229" s="39">
        <v>43851.369444444441</v>
      </c>
      <c r="H1229" s="40">
        <v>43858</v>
      </c>
      <c r="I1229" s="38"/>
      <c r="J1229" s="38" t="s">
        <v>34</v>
      </c>
      <c r="K1229" s="38" t="s">
        <v>7202</v>
      </c>
      <c r="L1229" s="38" t="s">
        <v>5461</v>
      </c>
      <c r="M1229" s="38"/>
      <c r="N1229" s="38" t="s">
        <v>5738</v>
      </c>
      <c r="O1229" s="38" t="s">
        <v>7203</v>
      </c>
      <c r="P1229" s="39">
        <v>43853.430555555555</v>
      </c>
      <c r="Q1229" s="39">
        <v>43857.678472222222</v>
      </c>
      <c r="R1229" s="38"/>
      <c r="S1229" s="38"/>
      <c r="T1229" s="39">
        <v>43857.678472222222</v>
      </c>
      <c r="U1229" s="38">
        <v>6117</v>
      </c>
      <c r="V1229" s="38" t="s">
        <v>7204</v>
      </c>
      <c r="W1229" s="38" t="s">
        <v>5497</v>
      </c>
      <c r="X1229" s="38">
        <v>2813</v>
      </c>
      <c r="Y1229" s="38" t="s">
        <v>7205</v>
      </c>
      <c r="Z1229" s="38" t="s">
        <v>5482</v>
      </c>
      <c r="AA1229" s="38">
        <v>155</v>
      </c>
      <c r="AB1229" s="38" t="s">
        <v>6016</v>
      </c>
      <c r="AC1229" s="60" t="s">
        <v>5485</v>
      </c>
    </row>
    <row r="1230" spans="1:29" ht="15.75" thickBot="1" x14ac:dyDescent="0.3">
      <c r="A1230" s="57" t="s">
        <v>4036</v>
      </c>
      <c r="B1230" s="35" t="s">
        <v>5473</v>
      </c>
      <c r="C1230" s="35" t="s">
        <v>5468</v>
      </c>
      <c r="D1230" s="35" t="s">
        <v>5606</v>
      </c>
      <c r="E1230" s="35" t="s">
        <v>6073</v>
      </c>
      <c r="F1230" s="35"/>
      <c r="G1230" s="36">
        <v>43859.677777777775</v>
      </c>
      <c r="H1230" s="37">
        <v>43859</v>
      </c>
      <c r="I1230" s="35"/>
      <c r="J1230" s="35" t="s">
        <v>34</v>
      </c>
      <c r="K1230" s="35" t="s">
        <v>7202</v>
      </c>
      <c r="L1230" s="35" t="s">
        <v>5461</v>
      </c>
      <c r="M1230" s="35"/>
      <c r="N1230" s="35" t="s">
        <v>5738</v>
      </c>
      <c r="O1230" s="35"/>
      <c r="P1230" s="35"/>
      <c r="Q1230" s="35"/>
      <c r="R1230" s="35"/>
      <c r="S1230" s="35"/>
      <c r="T1230" s="36">
        <v>43859.691666666666</v>
      </c>
      <c r="U1230" s="35"/>
      <c r="V1230" s="35">
        <v>0</v>
      </c>
      <c r="W1230" s="35"/>
      <c r="X1230" s="35">
        <v>20</v>
      </c>
      <c r="Y1230" s="35" t="s">
        <v>5986</v>
      </c>
      <c r="Z1230" s="35" t="s">
        <v>5556</v>
      </c>
      <c r="AA1230" s="35"/>
      <c r="AB1230" s="35">
        <v>0</v>
      </c>
      <c r="AC1230" s="59"/>
    </row>
    <row r="1231" spans="1:29" ht="15.75" thickBot="1" x14ac:dyDescent="0.3">
      <c r="A1231" s="58" t="s">
        <v>3486</v>
      </c>
      <c r="B1231" s="38" t="s">
        <v>5473</v>
      </c>
      <c r="C1231" s="38" t="s">
        <v>5468</v>
      </c>
      <c r="D1231" s="38" t="s">
        <v>5606</v>
      </c>
      <c r="E1231" s="38" t="s">
        <v>7206</v>
      </c>
      <c r="F1231" s="38"/>
      <c r="G1231" s="38" t="s">
        <v>5981</v>
      </c>
      <c r="H1231" s="40">
        <v>43857</v>
      </c>
      <c r="I1231" s="38"/>
      <c r="J1231" s="38" t="s">
        <v>34</v>
      </c>
      <c r="K1231" s="38" t="s">
        <v>7207</v>
      </c>
      <c r="L1231" s="38" t="s">
        <v>5461</v>
      </c>
      <c r="M1231" s="38"/>
      <c r="N1231" s="38" t="s">
        <v>5738</v>
      </c>
      <c r="O1231" s="38"/>
      <c r="P1231" s="38"/>
      <c r="Q1231" s="38"/>
      <c r="R1231" s="38"/>
      <c r="S1231" s="38"/>
      <c r="T1231" s="38" t="s">
        <v>5983</v>
      </c>
      <c r="U1231" s="38"/>
      <c r="V1231" s="38">
        <v>0</v>
      </c>
      <c r="W1231" s="38"/>
      <c r="X1231" s="38"/>
      <c r="Y1231" s="38">
        <v>0</v>
      </c>
      <c r="Z1231" s="38"/>
      <c r="AA1231" s="38"/>
      <c r="AB1231" s="38">
        <v>0</v>
      </c>
      <c r="AC1231" s="60"/>
    </row>
    <row r="1232" spans="1:29" ht="15.75" thickBot="1" x14ac:dyDescent="0.3">
      <c r="A1232" s="57" t="s">
        <v>1231</v>
      </c>
      <c r="B1232" s="35" t="s">
        <v>5473</v>
      </c>
      <c r="C1232" s="35" t="s">
        <v>5468</v>
      </c>
      <c r="D1232" s="35" t="s">
        <v>5606</v>
      </c>
      <c r="E1232" s="35" t="s">
        <v>7206</v>
      </c>
      <c r="F1232" s="35"/>
      <c r="G1232" s="36">
        <v>43844.607638888891</v>
      </c>
      <c r="H1232" s="37">
        <v>43845</v>
      </c>
      <c r="I1232" s="35"/>
      <c r="J1232" s="35" t="s">
        <v>34</v>
      </c>
      <c r="K1232" s="35" t="s">
        <v>7207</v>
      </c>
      <c r="L1232" s="35" t="s">
        <v>5613</v>
      </c>
      <c r="M1232" s="35"/>
      <c r="N1232" s="35" t="s">
        <v>5738</v>
      </c>
      <c r="O1232" s="35" t="s">
        <v>7208</v>
      </c>
      <c r="P1232" s="36">
        <v>43844.611111111109</v>
      </c>
      <c r="Q1232" s="36">
        <v>43844.645138888889</v>
      </c>
      <c r="R1232" s="35"/>
      <c r="S1232" s="35"/>
      <c r="T1232" s="36">
        <v>43844.645138888889</v>
      </c>
      <c r="U1232" s="35">
        <v>54</v>
      </c>
      <c r="V1232" s="35" t="s">
        <v>6429</v>
      </c>
      <c r="W1232" s="35" t="s">
        <v>5681</v>
      </c>
      <c r="X1232" s="35"/>
      <c r="Y1232" s="35">
        <v>0</v>
      </c>
      <c r="Z1232" s="35"/>
      <c r="AA1232" s="35"/>
      <c r="AB1232" s="35">
        <v>0</v>
      </c>
      <c r="AC1232" s="59"/>
    </row>
    <row r="1233" spans="1:29" ht="15.75" thickBot="1" x14ac:dyDescent="0.3">
      <c r="A1233" s="58" t="s">
        <v>2037</v>
      </c>
      <c r="B1233" s="38" t="s">
        <v>5473</v>
      </c>
      <c r="C1233" s="38" t="s">
        <v>5468</v>
      </c>
      <c r="D1233" s="38" t="s">
        <v>5606</v>
      </c>
      <c r="E1233" s="38" t="s">
        <v>7206</v>
      </c>
      <c r="F1233" s="38"/>
      <c r="G1233" s="39">
        <v>43846.509722222225</v>
      </c>
      <c r="H1233" s="40">
        <v>43846</v>
      </c>
      <c r="I1233" s="38"/>
      <c r="J1233" s="38" t="s">
        <v>34</v>
      </c>
      <c r="K1233" s="38" t="s">
        <v>7207</v>
      </c>
      <c r="L1233" s="38" t="s">
        <v>5461</v>
      </c>
      <c r="M1233" s="38"/>
      <c r="N1233" s="38" t="s">
        <v>5738</v>
      </c>
      <c r="O1233" s="38"/>
      <c r="P1233" s="38"/>
      <c r="Q1233" s="38"/>
      <c r="R1233" s="38"/>
      <c r="S1233" s="38"/>
      <c r="T1233" s="39">
        <v>43846.599305555559</v>
      </c>
      <c r="U1233" s="38"/>
      <c r="V1233" s="38">
        <v>0</v>
      </c>
      <c r="W1233" s="38"/>
      <c r="X1233" s="38">
        <v>129</v>
      </c>
      <c r="Y1233" s="38" t="s">
        <v>6528</v>
      </c>
      <c r="Z1233" s="38" t="s">
        <v>5573</v>
      </c>
      <c r="AA1233" s="38"/>
      <c r="AB1233" s="38">
        <v>0</v>
      </c>
      <c r="AC1233" s="60"/>
    </row>
    <row r="1234" spans="1:29" ht="15.75" thickBot="1" x14ac:dyDescent="0.3">
      <c r="A1234" s="57" t="s">
        <v>3693</v>
      </c>
      <c r="B1234" s="35" t="s">
        <v>5473</v>
      </c>
      <c r="C1234" s="35" t="s">
        <v>5468</v>
      </c>
      <c r="D1234" s="35" t="s">
        <v>5606</v>
      </c>
      <c r="E1234" s="35" t="s">
        <v>7206</v>
      </c>
      <c r="F1234" s="35"/>
      <c r="G1234" s="36">
        <v>43858.388194444444</v>
      </c>
      <c r="H1234" s="37">
        <v>43858</v>
      </c>
      <c r="I1234" s="35"/>
      <c r="J1234" s="35" t="s">
        <v>34</v>
      </c>
      <c r="K1234" s="35" t="s">
        <v>7207</v>
      </c>
      <c r="L1234" s="35" t="s">
        <v>5461</v>
      </c>
      <c r="M1234" s="35"/>
      <c r="N1234" s="35" t="s">
        <v>5738</v>
      </c>
      <c r="O1234" s="35" t="s">
        <v>7209</v>
      </c>
      <c r="P1234" s="36">
        <v>43858.413888888892</v>
      </c>
      <c r="Q1234" s="36">
        <v>43858.515972222223</v>
      </c>
      <c r="R1234" s="35"/>
      <c r="S1234" s="35"/>
      <c r="T1234" s="36">
        <v>43858.515972222223</v>
      </c>
      <c r="U1234" s="35">
        <v>184</v>
      </c>
      <c r="V1234" s="35" t="s">
        <v>6592</v>
      </c>
      <c r="W1234" s="35" t="s">
        <v>5525</v>
      </c>
      <c r="X1234" s="35"/>
      <c r="Y1234" s="35">
        <v>0</v>
      </c>
      <c r="Z1234" s="35"/>
      <c r="AA1234" s="35"/>
      <c r="AB1234" s="35">
        <v>0</v>
      </c>
      <c r="AC1234" s="59"/>
    </row>
    <row r="1235" spans="1:29" ht="15.75" thickBot="1" x14ac:dyDescent="0.3">
      <c r="A1235" s="58" t="s">
        <v>7210</v>
      </c>
      <c r="B1235" s="38" t="s">
        <v>5473</v>
      </c>
      <c r="C1235" s="38" t="s">
        <v>5468</v>
      </c>
      <c r="D1235" s="38" t="s">
        <v>5606</v>
      </c>
      <c r="E1235" s="38" t="s">
        <v>7206</v>
      </c>
      <c r="F1235" s="38"/>
      <c r="G1235" s="39">
        <v>43861.654166666667</v>
      </c>
      <c r="H1235" s="40">
        <v>43861</v>
      </c>
      <c r="I1235" s="38"/>
      <c r="J1235" s="38" t="s">
        <v>34</v>
      </c>
      <c r="K1235" s="38" t="s">
        <v>7207</v>
      </c>
      <c r="L1235" s="38" t="s">
        <v>5461</v>
      </c>
      <c r="M1235" s="38"/>
      <c r="N1235" s="38" t="s">
        <v>5738</v>
      </c>
      <c r="O1235" s="38"/>
      <c r="P1235" s="38"/>
      <c r="Q1235" s="38"/>
      <c r="R1235" s="38"/>
      <c r="S1235" s="38"/>
      <c r="T1235" s="39">
        <v>43861.724305555559</v>
      </c>
      <c r="U1235" s="38"/>
      <c r="V1235" s="38">
        <v>0</v>
      </c>
      <c r="W1235" s="38"/>
      <c r="X1235" s="38"/>
      <c r="Y1235" s="38">
        <v>0</v>
      </c>
      <c r="Z1235" s="38"/>
      <c r="AA1235" s="38">
        <v>101</v>
      </c>
      <c r="AB1235" s="38" t="s">
        <v>6514</v>
      </c>
      <c r="AC1235" s="60" t="s">
        <v>5485</v>
      </c>
    </row>
    <row r="1236" spans="1:29" ht="15.75" thickBot="1" x14ac:dyDescent="0.3">
      <c r="A1236" s="57" t="s">
        <v>2174</v>
      </c>
      <c r="B1236" s="35" t="s">
        <v>5473</v>
      </c>
      <c r="C1236" s="35" t="s">
        <v>5468</v>
      </c>
      <c r="D1236" s="35" t="s">
        <v>5606</v>
      </c>
      <c r="E1236" s="35" t="s">
        <v>7211</v>
      </c>
      <c r="F1236" s="35"/>
      <c r="G1236" s="36">
        <v>43847.415277777778</v>
      </c>
      <c r="H1236" s="37">
        <v>43847</v>
      </c>
      <c r="I1236" s="35"/>
      <c r="J1236" s="35" t="s">
        <v>34</v>
      </c>
      <c r="K1236" s="35" t="s">
        <v>7212</v>
      </c>
      <c r="L1236" s="35" t="s">
        <v>5461</v>
      </c>
      <c r="M1236" s="35"/>
      <c r="N1236" s="35" t="s">
        <v>5738</v>
      </c>
      <c r="O1236" s="35"/>
      <c r="P1236" s="35"/>
      <c r="Q1236" s="35"/>
      <c r="R1236" s="35"/>
      <c r="S1236" s="35"/>
      <c r="T1236" s="36">
        <v>43847.438194444447</v>
      </c>
      <c r="U1236" s="35"/>
      <c r="V1236" s="35">
        <v>0</v>
      </c>
      <c r="W1236" s="35"/>
      <c r="X1236" s="35"/>
      <c r="Y1236" s="35">
        <v>0</v>
      </c>
      <c r="Z1236" s="35"/>
      <c r="AA1236" s="35">
        <v>33</v>
      </c>
      <c r="AB1236" s="35" t="s">
        <v>5626</v>
      </c>
      <c r="AC1236" s="59" t="s">
        <v>5472</v>
      </c>
    </row>
    <row r="1237" spans="1:29" ht="15.75" thickBot="1" x14ac:dyDescent="0.3">
      <c r="A1237" s="58" t="s">
        <v>1111</v>
      </c>
      <c r="B1237" s="38" t="s">
        <v>5473</v>
      </c>
      <c r="C1237" s="38" t="s">
        <v>5468</v>
      </c>
      <c r="D1237" s="38" t="s">
        <v>5606</v>
      </c>
      <c r="E1237" s="38" t="s">
        <v>7213</v>
      </c>
      <c r="F1237" s="38"/>
      <c r="G1237" s="39">
        <v>43844.356249999997</v>
      </c>
      <c r="H1237" s="40">
        <v>43846</v>
      </c>
      <c r="I1237" s="38"/>
      <c r="J1237" s="38" t="s">
        <v>34</v>
      </c>
      <c r="K1237" s="38" t="s">
        <v>7214</v>
      </c>
      <c r="L1237" s="38" t="s">
        <v>5461</v>
      </c>
      <c r="M1237" s="38"/>
      <c r="N1237" s="38" t="s">
        <v>5738</v>
      </c>
      <c r="O1237" s="38" t="s">
        <v>7215</v>
      </c>
      <c r="P1237" s="39">
        <v>43844.368750000001</v>
      </c>
      <c r="Q1237" s="39">
        <v>43845.665972222225</v>
      </c>
      <c r="R1237" s="38"/>
      <c r="S1237" s="38"/>
      <c r="T1237" s="39">
        <v>43845.665972222225</v>
      </c>
      <c r="U1237" s="38">
        <v>1886</v>
      </c>
      <c r="V1237" s="38" t="s">
        <v>7216</v>
      </c>
      <c r="W1237" s="38" t="s">
        <v>6266</v>
      </c>
      <c r="X1237" s="38"/>
      <c r="Y1237" s="38">
        <v>0</v>
      </c>
      <c r="Z1237" s="38"/>
      <c r="AA1237" s="38"/>
      <c r="AB1237" s="38">
        <v>0</v>
      </c>
      <c r="AC1237" s="60"/>
    </row>
    <row r="1238" spans="1:29" ht="15.75" thickBot="1" x14ac:dyDescent="0.3">
      <c r="A1238" s="57" t="s">
        <v>2020</v>
      </c>
      <c r="B1238" s="35" t="s">
        <v>5473</v>
      </c>
      <c r="C1238" s="35" t="s">
        <v>5468</v>
      </c>
      <c r="D1238" s="35" t="s">
        <v>5606</v>
      </c>
      <c r="E1238" s="35" t="s">
        <v>7213</v>
      </c>
      <c r="F1238" s="35"/>
      <c r="G1238" s="36">
        <v>43846.463194444441</v>
      </c>
      <c r="H1238" s="37">
        <v>43846</v>
      </c>
      <c r="I1238" s="35"/>
      <c r="J1238" s="35" t="s">
        <v>34</v>
      </c>
      <c r="K1238" s="35" t="s">
        <v>7214</v>
      </c>
      <c r="L1238" s="35" t="s">
        <v>5613</v>
      </c>
      <c r="M1238" s="35"/>
      <c r="N1238" s="35" t="s">
        <v>5738</v>
      </c>
      <c r="O1238" s="35" t="s">
        <v>7217</v>
      </c>
      <c r="P1238" s="36">
        <v>43846.470833333333</v>
      </c>
      <c r="Q1238" s="36">
        <v>43846.642361111109</v>
      </c>
      <c r="R1238" s="35"/>
      <c r="S1238" s="35"/>
      <c r="T1238" s="36">
        <v>43846.642361111109</v>
      </c>
      <c r="U1238" s="35">
        <v>257</v>
      </c>
      <c r="V1238" s="35" t="s">
        <v>6212</v>
      </c>
      <c r="W1238" s="35" t="s">
        <v>6266</v>
      </c>
      <c r="X1238" s="35"/>
      <c r="Y1238" s="35">
        <v>0</v>
      </c>
      <c r="Z1238" s="35"/>
      <c r="AA1238" s="35"/>
      <c r="AB1238" s="35">
        <v>0</v>
      </c>
      <c r="AC1238" s="59"/>
    </row>
    <row r="1239" spans="1:29" ht="15.75" thickBot="1" x14ac:dyDescent="0.3">
      <c r="A1239" s="58" t="s">
        <v>2510</v>
      </c>
      <c r="B1239" s="38" t="s">
        <v>5473</v>
      </c>
      <c r="C1239" s="38" t="s">
        <v>5468</v>
      </c>
      <c r="D1239" s="38" t="s">
        <v>5606</v>
      </c>
      <c r="E1239" s="38" t="s">
        <v>7213</v>
      </c>
      <c r="F1239" s="38"/>
      <c r="G1239" s="39">
        <v>43850.349305555559</v>
      </c>
      <c r="H1239" s="40">
        <v>43850</v>
      </c>
      <c r="I1239" s="38"/>
      <c r="J1239" s="38" t="s">
        <v>34</v>
      </c>
      <c r="K1239" s="38" t="s">
        <v>7214</v>
      </c>
      <c r="L1239" s="38" t="s">
        <v>5461</v>
      </c>
      <c r="M1239" s="38"/>
      <c r="N1239" s="38" t="s">
        <v>5738</v>
      </c>
      <c r="O1239" s="38" t="s">
        <v>7218</v>
      </c>
      <c r="P1239" s="39">
        <v>43850.447222222225</v>
      </c>
      <c r="Q1239" s="39">
        <v>43850.509722222225</v>
      </c>
      <c r="R1239" s="38"/>
      <c r="S1239" s="38"/>
      <c r="T1239" s="39">
        <v>43850.509722222225</v>
      </c>
      <c r="U1239" s="38">
        <v>231</v>
      </c>
      <c r="V1239" s="38" t="s">
        <v>5712</v>
      </c>
      <c r="W1239" s="38" t="s">
        <v>5681</v>
      </c>
      <c r="X1239" s="38"/>
      <c r="Y1239" s="38">
        <v>0</v>
      </c>
      <c r="Z1239" s="38"/>
      <c r="AA1239" s="38"/>
      <c r="AB1239" s="38">
        <v>0</v>
      </c>
      <c r="AC1239" s="60"/>
    </row>
    <row r="1240" spans="1:29" ht="15.75" thickBot="1" x14ac:dyDescent="0.3">
      <c r="A1240" s="57" t="s">
        <v>4066</v>
      </c>
      <c r="B1240" s="35" t="s">
        <v>5473</v>
      </c>
      <c r="C1240" s="35" t="s">
        <v>5468</v>
      </c>
      <c r="D1240" s="35" t="s">
        <v>5606</v>
      </c>
      <c r="E1240" s="35" t="s">
        <v>7213</v>
      </c>
      <c r="F1240" s="35"/>
      <c r="G1240" s="36">
        <v>43860.370138888888</v>
      </c>
      <c r="H1240" s="37">
        <v>43860</v>
      </c>
      <c r="I1240" s="35"/>
      <c r="J1240" s="35" t="s">
        <v>34</v>
      </c>
      <c r="K1240" s="35" t="s">
        <v>7214</v>
      </c>
      <c r="L1240" s="35" t="s">
        <v>5613</v>
      </c>
      <c r="M1240" s="35"/>
      <c r="N1240" s="35" t="s">
        <v>5738</v>
      </c>
      <c r="O1240" s="35" t="s">
        <v>7219</v>
      </c>
      <c r="P1240" s="36">
        <v>43860.439583333333</v>
      </c>
      <c r="Q1240" s="36">
        <v>43860.609027777777</v>
      </c>
      <c r="R1240" s="35"/>
      <c r="S1240" s="35"/>
      <c r="T1240" s="36">
        <v>43860.609027777777</v>
      </c>
      <c r="U1240" s="35">
        <v>258</v>
      </c>
      <c r="V1240" s="35" t="s">
        <v>7220</v>
      </c>
      <c r="W1240" s="35" t="s">
        <v>5681</v>
      </c>
      <c r="X1240" s="35"/>
      <c r="Y1240" s="35">
        <v>0</v>
      </c>
      <c r="Z1240" s="35"/>
      <c r="AA1240" s="35">
        <v>86</v>
      </c>
      <c r="AB1240" s="35" t="s">
        <v>5513</v>
      </c>
      <c r="AC1240" s="59" t="s">
        <v>5485</v>
      </c>
    </row>
    <row r="1241" spans="1:29" ht="15.75" thickBot="1" x14ac:dyDescent="0.3">
      <c r="A1241" s="58" t="s">
        <v>3793</v>
      </c>
      <c r="B1241" s="38" t="s">
        <v>5473</v>
      </c>
      <c r="C1241" s="38" t="s">
        <v>5468</v>
      </c>
      <c r="D1241" s="38" t="s">
        <v>5606</v>
      </c>
      <c r="E1241" s="38" t="s">
        <v>7221</v>
      </c>
      <c r="F1241" s="38"/>
      <c r="G1241" s="39">
        <v>43858.6</v>
      </c>
      <c r="H1241" s="40">
        <v>43858</v>
      </c>
      <c r="I1241" s="38"/>
      <c r="J1241" s="38" t="s">
        <v>34</v>
      </c>
      <c r="K1241" s="38" t="s">
        <v>7222</v>
      </c>
      <c r="L1241" s="38" t="s">
        <v>5461</v>
      </c>
      <c r="M1241" s="38"/>
      <c r="N1241" s="38" t="s">
        <v>5738</v>
      </c>
      <c r="O1241" s="38"/>
      <c r="P1241" s="38"/>
      <c r="Q1241" s="38"/>
      <c r="R1241" s="38"/>
      <c r="S1241" s="38"/>
      <c r="T1241" s="39">
        <v>43858.656944444447</v>
      </c>
      <c r="U1241" s="38"/>
      <c r="V1241" s="38">
        <v>0</v>
      </c>
      <c r="W1241" s="38"/>
      <c r="X1241" s="38"/>
      <c r="Y1241" s="38">
        <v>0</v>
      </c>
      <c r="Z1241" s="38"/>
      <c r="AA1241" s="38">
        <v>82</v>
      </c>
      <c r="AB1241" s="38" t="s">
        <v>6947</v>
      </c>
      <c r="AC1241" s="60" t="s">
        <v>5472</v>
      </c>
    </row>
    <row r="1242" spans="1:29" ht="15.75" thickBot="1" x14ac:dyDescent="0.3">
      <c r="A1242" s="57" t="s">
        <v>3866</v>
      </c>
      <c r="B1242" s="35" t="s">
        <v>5473</v>
      </c>
      <c r="C1242" s="35" t="s">
        <v>5468</v>
      </c>
      <c r="D1242" s="35" t="s">
        <v>5606</v>
      </c>
      <c r="E1242" s="35" t="s">
        <v>7221</v>
      </c>
      <c r="F1242" s="35"/>
      <c r="G1242" s="36">
        <v>43859.368750000001</v>
      </c>
      <c r="H1242" s="37">
        <v>43859</v>
      </c>
      <c r="I1242" s="35"/>
      <c r="J1242" s="35" t="s">
        <v>34</v>
      </c>
      <c r="K1242" s="35" t="s">
        <v>7222</v>
      </c>
      <c r="L1242" s="35" t="s">
        <v>5461</v>
      </c>
      <c r="M1242" s="35"/>
      <c r="N1242" s="35" t="s">
        <v>5738</v>
      </c>
      <c r="O1242" s="35"/>
      <c r="P1242" s="35"/>
      <c r="Q1242" s="35"/>
      <c r="R1242" s="35"/>
      <c r="S1242" s="35"/>
      <c r="T1242" s="36">
        <v>43859.447222222225</v>
      </c>
      <c r="U1242" s="35"/>
      <c r="V1242" s="35">
        <v>0</v>
      </c>
      <c r="W1242" s="35"/>
      <c r="X1242" s="35"/>
      <c r="Y1242" s="35">
        <v>0</v>
      </c>
      <c r="Z1242" s="35"/>
      <c r="AA1242" s="35">
        <v>113</v>
      </c>
      <c r="AB1242" s="35" t="s">
        <v>5644</v>
      </c>
      <c r="AC1242" s="59" t="s">
        <v>5472</v>
      </c>
    </row>
    <row r="1243" spans="1:29" ht="15.75" thickBot="1" x14ac:dyDescent="0.3">
      <c r="A1243" s="58" t="s">
        <v>7223</v>
      </c>
      <c r="B1243" s="38" t="s">
        <v>5473</v>
      </c>
      <c r="C1243" s="38" t="s">
        <v>5468</v>
      </c>
      <c r="D1243" s="38" t="s">
        <v>5606</v>
      </c>
      <c r="E1243" s="38" t="s">
        <v>7221</v>
      </c>
      <c r="F1243" s="38"/>
      <c r="G1243" s="39">
        <v>43860.381249999999</v>
      </c>
      <c r="H1243" s="40">
        <v>43860</v>
      </c>
      <c r="I1243" s="38"/>
      <c r="J1243" s="38" t="s">
        <v>34</v>
      </c>
      <c r="K1243" s="38" t="s">
        <v>7222</v>
      </c>
      <c r="L1243" s="38" t="s">
        <v>5461</v>
      </c>
      <c r="M1243" s="38"/>
      <c r="N1243" s="38" t="s">
        <v>5738</v>
      </c>
      <c r="O1243" s="38" t="s">
        <v>7224</v>
      </c>
      <c r="P1243" s="39">
        <v>43860.442361111112</v>
      </c>
      <c r="Q1243" s="39">
        <v>43860.465277777781</v>
      </c>
      <c r="R1243" s="38"/>
      <c r="S1243" s="38"/>
      <c r="T1243" s="39">
        <v>43860.465277777781</v>
      </c>
      <c r="U1243" s="38">
        <v>30</v>
      </c>
      <c r="V1243" s="38" t="s">
        <v>5555</v>
      </c>
      <c r="W1243" s="38" t="s">
        <v>5681</v>
      </c>
      <c r="X1243" s="38"/>
      <c r="Y1243" s="38">
        <v>0</v>
      </c>
      <c r="Z1243" s="38"/>
      <c r="AA1243" s="38">
        <v>91</v>
      </c>
      <c r="AB1243" s="38" t="s">
        <v>5895</v>
      </c>
      <c r="AC1243" s="60" t="s">
        <v>5485</v>
      </c>
    </row>
    <row r="1244" spans="1:29" ht="15.75" thickBot="1" x14ac:dyDescent="0.3">
      <c r="A1244" s="57" t="s">
        <v>3851</v>
      </c>
      <c r="B1244" s="35" t="s">
        <v>5473</v>
      </c>
      <c r="C1244" s="35" t="s">
        <v>5468</v>
      </c>
      <c r="D1244" s="35" t="s">
        <v>5606</v>
      </c>
      <c r="E1244" s="35" t="s">
        <v>5916</v>
      </c>
      <c r="F1244" s="35"/>
      <c r="G1244" s="36">
        <v>43859.368750000001</v>
      </c>
      <c r="H1244" s="37">
        <v>43859</v>
      </c>
      <c r="I1244" s="35"/>
      <c r="J1244" s="35" t="s">
        <v>34</v>
      </c>
      <c r="K1244" s="35" t="s">
        <v>7225</v>
      </c>
      <c r="L1244" s="35" t="s">
        <v>5461</v>
      </c>
      <c r="M1244" s="35"/>
      <c r="N1244" s="35" t="s">
        <v>5738</v>
      </c>
      <c r="O1244" s="35" t="s">
        <v>7226</v>
      </c>
      <c r="P1244" s="36">
        <v>43859.419444444444</v>
      </c>
      <c r="Q1244" s="36">
        <v>43859.445833333331</v>
      </c>
      <c r="R1244" s="35"/>
      <c r="S1244" s="35"/>
      <c r="T1244" s="36">
        <v>43859.445833333331</v>
      </c>
      <c r="U1244" s="35">
        <v>66</v>
      </c>
      <c r="V1244" s="35" t="s">
        <v>5575</v>
      </c>
      <c r="W1244" s="35" t="s">
        <v>5497</v>
      </c>
      <c r="X1244" s="35"/>
      <c r="Y1244" s="35">
        <v>0</v>
      </c>
      <c r="Z1244" s="35"/>
      <c r="AA1244" s="35">
        <v>45</v>
      </c>
      <c r="AB1244" s="35" t="s">
        <v>6537</v>
      </c>
      <c r="AC1244" s="59" t="s">
        <v>5485</v>
      </c>
    </row>
    <row r="1245" spans="1:29" ht="15.75" thickBot="1" x14ac:dyDescent="0.3">
      <c r="A1245" s="58" t="s">
        <v>4084</v>
      </c>
      <c r="B1245" s="38" t="s">
        <v>5473</v>
      </c>
      <c r="C1245" s="38" t="s">
        <v>5468</v>
      </c>
      <c r="D1245" s="38" t="s">
        <v>5606</v>
      </c>
      <c r="E1245" s="38" t="s">
        <v>5916</v>
      </c>
      <c r="F1245" s="38"/>
      <c r="G1245" s="39">
        <v>43860.379861111112</v>
      </c>
      <c r="H1245" s="40">
        <v>43860</v>
      </c>
      <c r="I1245" s="38"/>
      <c r="J1245" s="38" t="s">
        <v>34</v>
      </c>
      <c r="K1245" s="38" t="s">
        <v>7225</v>
      </c>
      <c r="L1245" s="38" t="s">
        <v>5461</v>
      </c>
      <c r="M1245" s="38"/>
      <c r="N1245" s="38" t="s">
        <v>5738</v>
      </c>
      <c r="O1245" s="38"/>
      <c r="P1245" s="38"/>
      <c r="Q1245" s="38"/>
      <c r="R1245" s="38"/>
      <c r="S1245" s="38"/>
      <c r="T1245" s="39">
        <v>43860.464583333334</v>
      </c>
      <c r="U1245" s="38"/>
      <c r="V1245" s="38">
        <v>0</v>
      </c>
      <c r="W1245" s="38"/>
      <c r="X1245" s="38"/>
      <c r="Y1245" s="38">
        <v>0</v>
      </c>
      <c r="Z1245" s="38"/>
      <c r="AA1245" s="38">
        <v>122</v>
      </c>
      <c r="AB1245" s="38" t="s">
        <v>6663</v>
      </c>
      <c r="AC1245" s="60" t="s">
        <v>5472</v>
      </c>
    </row>
    <row r="1246" spans="1:29" ht="15.75" thickBot="1" x14ac:dyDescent="0.3">
      <c r="A1246" s="57" t="s">
        <v>557</v>
      </c>
      <c r="B1246" s="35" t="s">
        <v>5473</v>
      </c>
      <c r="C1246" s="35" t="s">
        <v>5468</v>
      </c>
      <c r="D1246" s="35" t="s">
        <v>5606</v>
      </c>
      <c r="E1246" s="35" t="s">
        <v>7227</v>
      </c>
      <c r="F1246" s="35"/>
      <c r="G1246" s="36">
        <v>43838.693055555559</v>
      </c>
      <c r="H1246" s="37">
        <v>43838</v>
      </c>
      <c r="I1246" s="35"/>
      <c r="J1246" s="35" t="s">
        <v>34</v>
      </c>
      <c r="K1246" s="35" t="s">
        <v>7228</v>
      </c>
      <c r="L1246" s="35" t="s">
        <v>5461</v>
      </c>
      <c r="M1246" s="35"/>
      <c r="N1246" s="35" t="s">
        <v>5738</v>
      </c>
      <c r="O1246" s="35"/>
      <c r="P1246" s="35"/>
      <c r="Q1246" s="35"/>
      <c r="R1246" s="35"/>
      <c r="S1246" s="35"/>
      <c r="T1246" s="36">
        <v>43838.717361111114</v>
      </c>
      <c r="U1246" s="35"/>
      <c r="V1246" s="35">
        <v>0</v>
      </c>
      <c r="W1246" s="35"/>
      <c r="X1246" s="35">
        <v>35</v>
      </c>
      <c r="Y1246" s="35" t="s">
        <v>5610</v>
      </c>
      <c r="Z1246" s="35" t="s">
        <v>5482</v>
      </c>
      <c r="AA1246" s="35"/>
      <c r="AB1246" s="35">
        <v>0</v>
      </c>
      <c r="AC1246" s="59"/>
    </row>
    <row r="1247" spans="1:29" ht="15.75" thickBot="1" x14ac:dyDescent="0.3">
      <c r="A1247" s="58" t="s">
        <v>7229</v>
      </c>
      <c r="B1247" s="38" t="s">
        <v>5473</v>
      </c>
      <c r="C1247" s="38" t="s">
        <v>5468</v>
      </c>
      <c r="D1247" s="38" t="s">
        <v>5606</v>
      </c>
      <c r="E1247" s="38" t="s">
        <v>7227</v>
      </c>
      <c r="F1247" s="38"/>
      <c r="G1247" s="39">
        <v>43860.46875</v>
      </c>
      <c r="H1247" s="40">
        <v>43861</v>
      </c>
      <c r="I1247" s="38"/>
      <c r="J1247" s="38" t="s">
        <v>34</v>
      </c>
      <c r="K1247" s="38" t="s">
        <v>7228</v>
      </c>
      <c r="L1247" s="38" t="s">
        <v>5461</v>
      </c>
      <c r="M1247" s="38"/>
      <c r="N1247" s="38" t="s">
        <v>5738</v>
      </c>
      <c r="O1247" s="38" t="s">
        <v>7230</v>
      </c>
      <c r="P1247" s="39">
        <v>43861.572916666664</v>
      </c>
      <c r="Q1247" s="39">
        <v>43861.770833333336</v>
      </c>
      <c r="R1247" s="38"/>
      <c r="S1247" s="38"/>
      <c r="T1247" s="39">
        <v>43861.770833333336</v>
      </c>
      <c r="U1247" s="38">
        <v>285</v>
      </c>
      <c r="V1247" s="38" t="s">
        <v>7231</v>
      </c>
      <c r="W1247" s="38" t="s">
        <v>5497</v>
      </c>
      <c r="X1247" s="38">
        <v>1533</v>
      </c>
      <c r="Y1247" s="38" t="s">
        <v>7232</v>
      </c>
      <c r="Z1247" s="38" t="s">
        <v>5482</v>
      </c>
      <c r="AA1247" s="38">
        <v>57</v>
      </c>
      <c r="AB1247" s="38" t="s">
        <v>6455</v>
      </c>
      <c r="AC1247" s="60" t="s">
        <v>5485</v>
      </c>
    </row>
    <row r="1248" spans="1:29" ht="15.75" thickBot="1" x14ac:dyDescent="0.3">
      <c r="A1248" s="57" t="s">
        <v>172</v>
      </c>
      <c r="B1248" s="35" t="s">
        <v>5473</v>
      </c>
      <c r="C1248" s="35" t="s">
        <v>5468</v>
      </c>
      <c r="D1248" s="35" t="s">
        <v>5606</v>
      </c>
      <c r="E1248" s="35" t="s">
        <v>7233</v>
      </c>
      <c r="F1248" s="35"/>
      <c r="G1248" s="36">
        <v>43832.416666666664</v>
      </c>
      <c r="H1248" s="37">
        <v>43837</v>
      </c>
      <c r="I1248" s="35"/>
      <c r="J1248" s="35" t="s">
        <v>34</v>
      </c>
      <c r="K1248" s="35" t="s">
        <v>7234</v>
      </c>
      <c r="L1248" s="35" t="s">
        <v>5461</v>
      </c>
      <c r="M1248" s="35"/>
      <c r="N1248" s="35" t="s">
        <v>5738</v>
      </c>
      <c r="O1248" s="35"/>
      <c r="P1248" s="35"/>
      <c r="Q1248" s="35"/>
      <c r="R1248" s="35"/>
      <c r="S1248" s="35"/>
      <c r="T1248" s="36">
        <v>43837.334722222222</v>
      </c>
      <c r="U1248" s="35"/>
      <c r="V1248" s="35">
        <v>0</v>
      </c>
      <c r="W1248" s="35"/>
      <c r="X1248" s="35">
        <v>7082</v>
      </c>
      <c r="Y1248" s="35" t="s">
        <v>7235</v>
      </c>
      <c r="Z1248" s="35" t="s">
        <v>5482</v>
      </c>
      <c r="AA1248" s="35"/>
      <c r="AB1248" s="35">
        <v>0</v>
      </c>
      <c r="AC1248" s="59"/>
    </row>
    <row r="1249" spans="1:29" ht="15.75" thickBot="1" x14ac:dyDescent="0.3">
      <c r="A1249" s="58" t="s">
        <v>1998</v>
      </c>
      <c r="B1249" s="38" t="s">
        <v>5473</v>
      </c>
      <c r="C1249" s="38" t="s">
        <v>5468</v>
      </c>
      <c r="D1249" s="38" t="s">
        <v>5606</v>
      </c>
      <c r="E1249" s="38" t="s">
        <v>7233</v>
      </c>
      <c r="F1249" s="38"/>
      <c r="G1249" s="39">
        <v>43846.420138888891</v>
      </c>
      <c r="H1249" s="40">
        <v>43846</v>
      </c>
      <c r="I1249" s="38"/>
      <c r="J1249" s="38" t="s">
        <v>34</v>
      </c>
      <c r="K1249" s="38" t="s">
        <v>7234</v>
      </c>
      <c r="L1249" s="38" t="s">
        <v>5461</v>
      </c>
      <c r="M1249" s="38"/>
      <c r="N1249" s="38" t="s">
        <v>5738</v>
      </c>
      <c r="O1249" s="38"/>
      <c r="P1249" s="38"/>
      <c r="Q1249" s="38"/>
      <c r="R1249" s="38"/>
      <c r="S1249" s="38"/>
      <c r="T1249" s="39">
        <v>43846.42083333333</v>
      </c>
      <c r="U1249" s="38"/>
      <c r="V1249" s="38">
        <v>0</v>
      </c>
      <c r="W1249" s="38"/>
      <c r="X1249" s="38"/>
      <c r="Y1249" s="38">
        <v>0</v>
      </c>
      <c r="Z1249" s="38"/>
      <c r="AA1249" s="38">
        <v>1</v>
      </c>
      <c r="AB1249" s="41">
        <v>231481481.48148</v>
      </c>
      <c r="AC1249" s="60" t="s">
        <v>5472</v>
      </c>
    </row>
    <row r="1250" spans="1:29" ht="15.75" thickBot="1" x14ac:dyDescent="0.3">
      <c r="A1250" s="57" t="s">
        <v>3234</v>
      </c>
      <c r="B1250" s="35" t="s">
        <v>5473</v>
      </c>
      <c r="C1250" s="35" t="s">
        <v>5468</v>
      </c>
      <c r="D1250" s="35" t="s">
        <v>5606</v>
      </c>
      <c r="E1250" s="35" t="s">
        <v>7233</v>
      </c>
      <c r="F1250" s="35"/>
      <c r="G1250" s="36">
        <v>43853.521527777775</v>
      </c>
      <c r="H1250" s="37">
        <v>43853</v>
      </c>
      <c r="I1250" s="35"/>
      <c r="J1250" s="35" t="s">
        <v>34</v>
      </c>
      <c r="K1250" s="35" t="s">
        <v>7234</v>
      </c>
      <c r="L1250" s="35" t="s">
        <v>5461</v>
      </c>
      <c r="M1250" s="35"/>
      <c r="N1250" s="35" t="s">
        <v>5738</v>
      </c>
      <c r="O1250" s="35"/>
      <c r="P1250" s="35"/>
      <c r="Q1250" s="35"/>
      <c r="R1250" s="35"/>
      <c r="S1250" s="35"/>
      <c r="T1250" s="36">
        <v>43853.524305555555</v>
      </c>
      <c r="U1250" s="35"/>
      <c r="V1250" s="35">
        <v>0</v>
      </c>
      <c r="W1250" s="35"/>
      <c r="X1250" s="35"/>
      <c r="Y1250" s="35">
        <v>0</v>
      </c>
      <c r="Z1250" s="35"/>
      <c r="AA1250" s="35">
        <v>4</v>
      </c>
      <c r="AB1250" s="43">
        <v>925925925.92593002</v>
      </c>
      <c r="AC1250" s="59" t="s">
        <v>5485</v>
      </c>
    </row>
    <row r="1251" spans="1:29" ht="15.75" thickBot="1" x14ac:dyDescent="0.3">
      <c r="A1251" s="58" t="s">
        <v>3512</v>
      </c>
      <c r="B1251" s="38" t="s">
        <v>5473</v>
      </c>
      <c r="C1251" s="38" t="s">
        <v>5468</v>
      </c>
      <c r="D1251" s="38" t="s">
        <v>5606</v>
      </c>
      <c r="E1251" s="38" t="s">
        <v>7233</v>
      </c>
      <c r="F1251" s="38"/>
      <c r="G1251" s="39">
        <v>43857.367361111108</v>
      </c>
      <c r="H1251" s="40">
        <v>43857</v>
      </c>
      <c r="I1251" s="38"/>
      <c r="J1251" s="38" t="s">
        <v>34</v>
      </c>
      <c r="K1251" s="38" t="s">
        <v>7234</v>
      </c>
      <c r="L1251" s="38" t="s">
        <v>5461</v>
      </c>
      <c r="M1251" s="38"/>
      <c r="N1251" s="38" t="s">
        <v>5738</v>
      </c>
      <c r="O1251" s="38"/>
      <c r="P1251" s="38"/>
      <c r="Q1251" s="38"/>
      <c r="R1251" s="38"/>
      <c r="S1251" s="38"/>
      <c r="T1251" s="39">
        <v>43857.43472222222</v>
      </c>
      <c r="U1251" s="38"/>
      <c r="V1251" s="38">
        <v>0</v>
      </c>
      <c r="W1251" s="38"/>
      <c r="X1251" s="38">
        <v>0</v>
      </c>
      <c r="Y1251" s="38">
        <v>0</v>
      </c>
      <c r="Z1251" s="38" t="s">
        <v>5482</v>
      </c>
      <c r="AA1251" s="38">
        <v>97</v>
      </c>
      <c r="AB1251" s="38" t="s">
        <v>6113</v>
      </c>
      <c r="AC1251" s="60" t="s">
        <v>5485</v>
      </c>
    </row>
    <row r="1252" spans="1:29" ht="15.75" thickBot="1" x14ac:dyDescent="0.3">
      <c r="A1252" s="57" t="s">
        <v>2257</v>
      </c>
      <c r="B1252" s="35" t="s">
        <v>5473</v>
      </c>
      <c r="C1252" s="35" t="s">
        <v>5468</v>
      </c>
      <c r="D1252" s="35" t="s">
        <v>5606</v>
      </c>
      <c r="E1252" s="35" t="s">
        <v>7236</v>
      </c>
      <c r="F1252" s="35"/>
      <c r="G1252" s="36">
        <v>43847.544444444444</v>
      </c>
      <c r="H1252" s="37">
        <v>43847</v>
      </c>
      <c r="I1252" s="35"/>
      <c r="J1252" s="35" t="s">
        <v>34</v>
      </c>
      <c r="K1252" s="35" t="s">
        <v>7237</v>
      </c>
      <c r="L1252" s="35" t="s">
        <v>5461</v>
      </c>
      <c r="M1252" s="35"/>
      <c r="N1252" s="35" t="s">
        <v>5747</v>
      </c>
      <c r="O1252" s="35"/>
      <c r="P1252" s="35"/>
      <c r="Q1252" s="35"/>
      <c r="R1252" s="35"/>
      <c r="S1252" s="35"/>
      <c r="T1252" s="36">
        <v>43847.67291666667</v>
      </c>
      <c r="U1252" s="35"/>
      <c r="V1252" s="35">
        <v>0</v>
      </c>
      <c r="W1252" s="35"/>
      <c r="X1252" s="35">
        <v>185</v>
      </c>
      <c r="Y1252" s="35" t="s">
        <v>5999</v>
      </c>
      <c r="Z1252" s="35" t="s">
        <v>5573</v>
      </c>
      <c r="AA1252" s="35"/>
      <c r="AB1252" s="35">
        <v>0</v>
      </c>
      <c r="AC1252" s="59"/>
    </row>
    <row r="1253" spans="1:29" ht="15.75" thickBot="1" x14ac:dyDescent="0.3">
      <c r="A1253" s="58" t="s">
        <v>7238</v>
      </c>
      <c r="B1253" s="38" t="s">
        <v>5473</v>
      </c>
      <c r="C1253" s="38" t="s">
        <v>5468</v>
      </c>
      <c r="D1253" s="38" t="s">
        <v>5606</v>
      </c>
      <c r="E1253" s="38" t="s">
        <v>7236</v>
      </c>
      <c r="F1253" s="38"/>
      <c r="G1253" s="39">
        <v>43860.515277777777</v>
      </c>
      <c r="H1253" s="40">
        <v>43861</v>
      </c>
      <c r="I1253" s="38"/>
      <c r="J1253" s="38" t="s">
        <v>34</v>
      </c>
      <c r="K1253" s="38" t="s">
        <v>7237</v>
      </c>
      <c r="L1253" s="38" t="s">
        <v>5613</v>
      </c>
      <c r="M1253" s="38"/>
      <c r="N1253" s="38" t="s">
        <v>5747</v>
      </c>
      <c r="O1253" s="38">
        <v>412750</v>
      </c>
      <c r="P1253" s="39">
        <v>43860.696527777778</v>
      </c>
      <c r="Q1253" s="39">
        <v>43861.405555555553</v>
      </c>
      <c r="R1253" s="38"/>
      <c r="S1253" s="38"/>
      <c r="T1253" s="39">
        <v>43861.405555555553</v>
      </c>
      <c r="U1253" s="38"/>
      <c r="V1253" s="38">
        <v>0</v>
      </c>
      <c r="W1253" s="38"/>
      <c r="X1253" s="38"/>
      <c r="Y1253" s="38">
        <v>0</v>
      </c>
      <c r="Z1253" s="38"/>
      <c r="AA1253" s="38">
        <v>1282</v>
      </c>
      <c r="AB1253" s="38" t="s">
        <v>7239</v>
      </c>
      <c r="AC1253" s="60" t="s">
        <v>5830</v>
      </c>
    </row>
    <row r="1254" spans="1:29" ht="15.75" thickBot="1" x14ac:dyDescent="0.3">
      <c r="A1254" s="57" t="s">
        <v>1865</v>
      </c>
      <c r="B1254" s="35" t="s">
        <v>5456</v>
      </c>
      <c r="C1254" s="35" t="s">
        <v>5468</v>
      </c>
      <c r="D1254" s="35" t="s">
        <v>5606</v>
      </c>
      <c r="E1254" s="35" t="s">
        <v>7240</v>
      </c>
      <c r="F1254" s="35"/>
      <c r="G1254" s="36">
        <v>43845.775000000001</v>
      </c>
      <c r="H1254" s="37">
        <v>43846</v>
      </c>
      <c r="I1254" s="35"/>
      <c r="J1254" s="35" t="s">
        <v>34</v>
      </c>
      <c r="K1254" s="35" t="s">
        <v>7241</v>
      </c>
      <c r="L1254" s="35" t="s">
        <v>5461</v>
      </c>
      <c r="M1254" s="35"/>
      <c r="N1254" s="35" t="s">
        <v>5738</v>
      </c>
      <c r="O1254" s="35"/>
      <c r="P1254" s="35"/>
      <c r="Q1254" s="35"/>
      <c r="R1254" s="35"/>
      <c r="S1254" s="35"/>
      <c r="T1254" s="36">
        <v>43846.332638888889</v>
      </c>
      <c r="U1254" s="35"/>
      <c r="V1254" s="35">
        <v>0</v>
      </c>
      <c r="W1254" s="35"/>
      <c r="X1254" s="35">
        <v>803</v>
      </c>
      <c r="Y1254" s="35" t="s">
        <v>7242</v>
      </c>
      <c r="Z1254" s="35" t="s">
        <v>5482</v>
      </c>
      <c r="AA1254" s="35"/>
      <c r="AB1254" s="35">
        <v>0</v>
      </c>
      <c r="AC1254" s="59"/>
    </row>
    <row r="1255" spans="1:29" ht="15.75" thickBot="1" x14ac:dyDescent="0.3">
      <c r="A1255" s="58" t="s">
        <v>961</v>
      </c>
      <c r="B1255" s="38" t="s">
        <v>5473</v>
      </c>
      <c r="C1255" s="38" t="s">
        <v>5468</v>
      </c>
      <c r="D1255" s="38" t="s">
        <v>5606</v>
      </c>
      <c r="E1255" s="38" t="s">
        <v>7243</v>
      </c>
      <c r="F1255" s="38"/>
      <c r="G1255" s="39">
        <v>43844.348611111112</v>
      </c>
      <c r="H1255" s="40">
        <v>43844</v>
      </c>
      <c r="I1255" s="38"/>
      <c r="J1255" s="38" t="s">
        <v>34</v>
      </c>
      <c r="K1255" s="38" t="s">
        <v>7244</v>
      </c>
      <c r="L1255" s="38" t="s">
        <v>5461</v>
      </c>
      <c r="M1255" s="38"/>
      <c r="N1255" s="38" t="s">
        <v>5738</v>
      </c>
      <c r="O1255" s="38"/>
      <c r="P1255" s="38"/>
      <c r="Q1255" s="38"/>
      <c r="R1255" s="38"/>
      <c r="S1255" s="38"/>
      <c r="T1255" s="39">
        <v>43844.355555555558</v>
      </c>
      <c r="U1255" s="38"/>
      <c r="V1255" s="38">
        <v>0</v>
      </c>
      <c r="W1255" s="38"/>
      <c r="X1255" s="38">
        <v>10</v>
      </c>
      <c r="Y1255" s="38" t="s">
        <v>5572</v>
      </c>
      <c r="Z1255" s="38" t="s">
        <v>5482</v>
      </c>
      <c r="AA1255" s="38"/>
      <c r="AB1255" s="38">
        <v>0</v>
      </c>
      <c r="AC1255" s="60"/>
    </row>
    <row r="1256" spans="1:29" ht="15.75" thickBot="1" x14ac:dyDescent="0.3">
      <c r="A1256" s="57" t="s">
        <v>2684</v>
      </c>
      <c r="B1256" s="35" t="s">
        <v>5473</v>
      </c>
      <c r="C1256" s="35" t="s">
        <v>5468</v>
      </c>
      <c r="D1256" s="35" t="s">
        <v>5606</v>
      </c>
      <c r="E1256" s="35" t="s">
        <v>7243</v>
      </c>
      <c r="F1256" s="35"/>
      <c r="G1256" s="36">
        <v>43851.369444444441</v>
      </c>
      <c r="H1256" s="37">
        <v>43851</v>
      </c>
      <c r="I1256" s="35"/>
      <c r="J1256" s="35" t="s">
        <v>34</v>
      </c>
      <c r="K1256" s="35" t="s">
        <v>7244</v>
      </c>
      <c r="L1256" s="35" t="s">
        <v>5461</v>
      </c>
      <c r="M1256" s="35"/>
      <c r="N1256" s="35" t="s">
        <v>5738</v>
      </c>
      <c r="O1256" s="35"/>
      <c r="P1256" s="35"/>
      <c r="Q1256" s="35"/>
      <c r="R1256" s="35"/>
      <c r="S1256" s="35"/>
      <c r="T1256" s="36">
        <v>43851.59097222222</v>
      </c>
      <c r="U1256" s="35"/>
      <c r="V1256" s="35">
        <v>0</v>
      </c>
      <c r="W1256" s="35"/>
      <c r="X1256" s="35"/>
      <c r="Y1256" s="35">
        <v>0</v>
      </c>
      <c r="Z1256" s="35"/>
      <c r="AA1256" s="35">
        <v>319</v>
      </c>
      <c r="AB1256" s="35" t="s">
        <v>7245</v>
      </c>
      <c r="AC1256" s="59" t="s">
        <v>5472</v>
      </c>
    </row>
    <row r="1257" spans="1:29" ht="15.75" thickBot="1" x14ac:dyDescent="0.3">
      <c r="A1257" s="58" t="s">
        <v>49</v>
      </c>
      <c r="B1257" s="38" t="s">
        <v>5473</v>
      </c>
      <c r="C1257" s="38" t="s">
        <v>5468</v>
      </c>
      <c r="D1257" s="38" t="s">
        <v>5606</v>
      </c>
      <c r="E1257" s="38" t="s">
        <v>7246</v>
      </c>
      <c r="F1257" s="38"/>
      <c r="G1257" s="39">
        <v>43817.690972222219</v>
      </c>
      <c r="H1257" s="40">
        <v>43839</v>
      </c>
      <c r="I1257" s="38"/>
      <c r="J1257" s="38" t="s">
        <v>34</v>
      </c>
      <c r="K1257" s="38" t="s">
        <v>7247</v>
      </c>
      <c r="L1257" s="38" t="s">
        <v>5461</v>
      </c>
      <c r="M1257" s="38"/>
      <c r="N1257" s="38" t="s">
        <v>5738</v>
      </c>
      <c r="O1257" s="38"/>
      <c r="P1257" s="38"/>
      <c r="Q1257" s="38"/>
      <c r="R1257" s="38"/>
      <c r="S1257" s="38"/>
      <c r="T1257" s="39">
        <v>43839.323611111111</v>
      </c>
      <c r="U1257" s="38"/>
      <c r="V1257" s="38">
        <v>0</v>
      </c>
      <c r="W1257" s="38"/>
      <c r="X1257" s="38">
        <v>31151</v>
      </c>
      <c r="Y1257" s="38" t="s">
        <v>7248</v>
      </c>
      <c r="Z1257" s="38" t="s">
        <v>5482</v>
      </c>
      <c r="AA1257" s="38"/>
      <c r="AB1257" s="38">
        <v>0</v>
      </c>
      <c r="AC1257" s="60"/>
    </row>
    <row r="1258" spans="1:29" ht="15.75" thickBot="1" x14ac:dyDescent="0.3">
      <c r="A1258" s="57" t="s">
        <v>849</v>
      </c>
      <c r="B1258" s="35" t="s">
        <v>5473</v>
      </c>
      <c r="C1258" s="35" t="s">
        <v>5468</v>
      </c>
      <c r="D1258" s="35" t="s">
        <v>5606</v>
      </c>
      <c r="E1258" s="35" t="s">
        <v>7246</v>
      </c>
      <c r="F1258" s="35"/>
      <c r="G1258" s="36">
        <v>43843.40347222222</v>
      </c>
      <c r="H1258" s="37">
        <v>43844</v>
      </c>
      <c r="I1258" s="35"/>
      <c r="J1258" s="35" t="s">
        <v>34</v>
      </c>
      <c r="K1258" s="35" t="s">
        <v>7247</v>
      </c>
      <c r="L1258" s="35" t="s">
        <v>5461</v>
      </c>
      <c r="M1258" s="35"/>
      <c r="N1258" s="35" t="s">
        <v>5738</v>
      </c>
      <c r="O1258" s="35"/>
      <c r="P1258" s="35"/>
      <c r="Q1258" s="35"/>
      <c r="R1258" s="35"/>
      <c r="S1258" s="35"/>
      <c r="T1258" s="36">
        <v>43843.481249999997</v>
      </c>
      <c r="U1258" s="35"/>
      <c r="V1258" s="35">
        <v>0</v>
      </c>
      <c r="W1258" s="35"/>
      <c r="X1258" s="35">
        <v>112</v>
      </c>
      <c r="Y1258" s="35" t="s">
        <v>6560</v>
      </c>
      <c r="Z1258" s="35" t="s">
        <v>5573</v>
      </c>
      <c r="AA1258" s="35"/>
      <c r="AB1258" s="35">
        <v>0</v>
      </c>
      <c r="AC1258" s="59"/>
    </row>
    <row r="1259" spans="1:29" ht="15.75" thickBot="1" x14ac:dyDescent="0.3">
      <c r="A1259" s="58" t="s">
        <v>2312</v>
      </c>
      <c r="B1259" s="38" t="s">
        <v>5473</v>
      </c>
      <c r="C1259" s="38" t="s">
        <v>5468</v>
      </c>
      <c r="D1259" s="38" t="s">
        <v>5606</v>
      </c>
      <c r="E1259" s="38" t="s">
        <v>7246</v>
      </c>
      <c r="F1259" s="38"/>
      <c r="G1259" s="39">
        <v>43847.665277777778</v>
      </c>
      <c r="H1259" s="40">
        <v>43850</v>
      </c>
      <c r="I1259" s="38"/>
      <c r="J1259" s="38" t="s">
        <v>34</v>
      </c>
      <c r="K1259" s="38" t="s">
        <v>7247</v>
      </c>
      <c r="L1259" s="38" t="s">
        <v>5461</v>
      </c>
      <c r="M1259" s="38"/>
      <c r="N1259" s="38" t="s">
        <v>5738</v>
      </c>
      <c r="O1259" s="38"/>
      <c r="P1259" s="38"/>
      <c r="Q1259" s="38"/>
      <c r="R1259" s="38"/>
      <c r="S1259" s="38"/>
      <c r="T1259" s="39">
        <v>43850.455555555556</v>
      </c>
      <c r="U1259" s="38"/>
      <c r="V1259" s="38">
        <v>0</v>
      </c>
      <c r="W1259" s="38"/>
      <c r="X1259" s="38"/>
      <c r="Y1259" s="38">
        <v>0</v>
      </c>
      <c r="Z1259" s="38"/>
      <c r="AA1259" s="38">
        <v>4018</v>
      </c>
      <c r="AB1259" s="38" t="s">
        <v>7249</v>
      </c>
      <c r="AC1259" s="60" t="s">
        <v>5472</v>
      </c>
    </row>
    <row r="1260" spans="1:29" ht="15.75" thickBot="1" x14ac:dyDescent="0.3">
      <c r="A1260" s="57" t="s">
        <v>3397</v>
      </c>
      <c r="B1260" s="35" t="s">
        <v>5473</v>
      </c>
      <c r="C1260" s="35" t="s">
        <v>5468</v>
      </c>
      <c r="D1260" s="35" t="s">
        <v>5606</v>
      </c>
      <c r="E1260" s="35" t="s">
        <v>7246</v>
      </c>
      <c r="F1260" s="35"/>
      <c r="G1260" s="36">
        <v>43854.515277777777</v>
      </c>
      <c r="H1260" s="37">
        <v>43858</v>
      </c>
      <c r="I1260" s="35"/>
      <c r="J1260" s="35" t="s">
        <v>34</v>
      </c>
      <c r="K1260" s="35" t="s">
        <v>7247</v>
      </c>
      <c r="L1260" s="35" t="s">
        <v>5461</v>
      </c>
      <c r="M1260" s="35"/>
      <c r="N1260" s="35" t="s">
        <v>5738</v>
      </c>
      <c r="O1260" s="35"/>
      <c r="P1260" s="35"/>
      <c r="Q1260" s="35"/>
      <c r="R1260" s="35"/>
      <c r="S1260" s="35"/>
      <c r="T1260" s="36">
        <v>43858.493750000001</v>
      </c>
      <c r="U1260" s="35"/>
      <c r="V1260" s="35">
        <v>0</v>
      </c>
      <c r="W1260" s="35"/>
      <c r="X1260" s="35"/>
      <c r="Y1260" s="35">
        <v>0</v>
      </c>
      <c r="Z1260" s="35"/>
      <c r="AA1260" s="35">
        <v>5729</v>
      </c>
      <c r="AB1260" s="35" t="s">
        <v>7250</v>
      </c>
      <c r="AC1260" s="59" t="s">
        <v>5472</v>
      </c>
    </row>
    <row r="1261" spans="1:29" ht="15.75" thickBot="1" x14ac:dyDescent="0.3">
      <c r="A1261" s="58" t="s">
        <v>3482</v>
      </c>
      <c r="B1261" s="38" t="s">
        <v>5473</v>
      </c>
      <c r="C1261" s="38" t="s">
        <v>5468</v>
      </c>
      <c r="D1261" s="38" t="s">
        <v>5606</v>
      </c>
      <c r="E1261" s="38" t="s">
        <v>7251</v>
      </c>
      <c r="F1261" s="38"/>
      <c r="G1261" s="38" t="s">
        <v>5981</v>
      </c>
      <c r="H1261" s="40">
        <v>43857</v>
      </c>
      <c r="I1261" s="38"/>
      <c r="J1261" s="38" t="s">
        <v>34</v>
      </c>
      <c r="K1261" s="38" t="s">
        <v>7252</v>
      </c>
      <c r="L1261" s="38" t="s">
        <v>5461</v>
      </c>
      <c r="M1261" s="38"/>
      <c r="N1261" s="38" t="s">
        <v>5738</v>
      </c>
      <c r="O1261" s="38"/>
      <c r="P1261" s="38"/>
      <c r="Q1261" s="38"/>
      <c r="R1261" s="38"/>
      <c r="S1261" s="38"/>
      <c r="T1261" s="38" t="s">
        <v>5983</v>
      </c>
      <c r="U1261" s="38"/>
      <c r="V1261" s="38">
        <v>0</v>
      </c>
      <c r="W1261" s="38"/>
      <c r="X1261" s="38"/>
      <c r="Y1261" s="38">
        <v>0</v>
      </c>
      <c r="Z1261" s="38"/>
      <c r="AA1261" s="38"/>
      <c r="AB1261" s="38">
        <v>0</v>
      </c>
      <c r="AC1261" s="60"/>
    </row>
    <row r="1262" spans="1:29" ht="15.75" thickBot="1" x14ac:dyDescent="0.3">
      <c r="A1262" s="57" t="s">
        <v>714</v>
      </c>
      <c r="B1262" s="35" t="s">
        <v>5473</v>
      </c>
      <c r="C1262" s="35" t="s">
        <v>5468</v>
      </c>
      <c r="D1262" s="35" t="s">
        <v>5606</v>
      </c>
      <c r="E1262" s="35" t="s">
        <v>7251</v>
      </c>
      <c r="F1262" s="35"/>
      <c r="G1262" s="36">
        <v>43840.409722222219</v>
      </c>
      <c r="H1262" s="37">
        <v>43843</v>
      </c>
      <c r="I1262" s="35"/>
      <c r="J1262" s="35" t="s">
        <v>34</v>
      </c>
      <c r="K1262" s="35" t="s">
        <v>7252</v>
      </c>
      <c r="L1262" s="35" t="s">
        <v>5613</v>
      </c>
      <c r="M1262" s="35"/>
      <c r="N1262" s="35" t="s">
        <v>5738</v>
      </c>
      <c r="O1262" s="35" t="s">
        <v>7253</v>
      </c>
      <c r="P1262" s="36">
        <v>43840.438888888886</v>
      </c>
      <c r="Q1262" s="36">
        <v>43840.820833333331</v>
      </c>
      <c r="R1262" s="35"/>
      <c r="S1262" s="35"/>
      <c r="T1262" s="36">
        <v>43840.820833333331</v>
      </c>
      <c r="U1262" s="35">
        <v>592</v>
      </c>
      <c r="V1262" s="35" t="s">
        <v>7254</v>
      </c>
      <c r="W1262" s="35" t="s">
        <v>6266</v>
      </c>
      <c r="X1262" s="35"/>
      <c r="Y1262" s="35">
        <v>0</v>
      </c>
      <c r="Z1262" s="35"/>
      <c r="AA1262" s="35"/>
      <c r="AB1262" s="35">
        <v>0</v>
      </c>
      <c r="AC1262" s="59"/>
    </row>
    <row r="1263" spans="1:29" ht="15.75" thickBot="1" x14ac:dyDescent="0.3">
      <c r="A1263" s="58" t="s">
        <v>1908</v>
      </c>
      <c r="B1263" s="38" t="s">
        <v>5473</v>
      </c>
      <c r="C1263" s="38" t="s">
        <v>5468</v>
      </c>
      <c r="D1263" s="38" t="s">
        <v>5606</v>
      </c>
      <c r="E1263" s="38" t="s">
        <v>7251</v>
      </c>
      <c r="F1263" s="38"/>
      <c r="G1263" s="39">
        <v>43845.918749999997</v>
      </c>
      <c r="H1263" s="40">
        <v>43846</v>
      </c>
      <c r="I1263" s="38"/>
      <c r="J1263" s="38" t="s">
        <v>34</v>
      </c>
      <c r="K1263" s="38" t="s">
        <v>7252</v>
      </c>
      <c r="L1263" s="38" t="s">
        <v>5461</v>
      </c>
      <c r="M1263" s="38"/>
      <c r="N1263" s="38" t="s">
        <v>5738</v>
      </c>
      <c r="O1263" s="38"/>
      <c r="P1263" s="38"/>
      <c r="Q1263" s="38"/>
      <c r="R1263" s="38"/>
      <c r="S1263" s="38"/>
      <c r="T1263" s="39">
        <v>43846.361805555556</v>
      </c>
      <c r="U1263" s="38"/>
      <c r="V1263" s="38">
        <v>0</v>
      </c>
      <c r="W1263" s="38"/>
      <c r="X1263" s="38">
        <v>638</v>
      </c>
      <c r="Y1263" s="38" t="s">
        <v>7255</v>
      </c>
      <c r="Z1263" s="38" t="s">
        <v>5482</v>
      </c>
      <c r="AA1263" s="38"/>
      <c r="AB1263" s="38">
        <v>0</v>
      </c>
      <c r="AC1263" s="60"/>
    </row>
    <row r="1264" spans="1:29" ht="15.75" thickBot="1" x14ac:dyDescent="0.3">
      <c r="A1264" s="57" t="s">
        <v>2091</v>
      </c>
      <c r="B1264" s="35" t="s">
        <v>5473</v>
      </c>
      <c r="C1264" s="35" t="s">
        <v>5468</v>
      </c>
      <c r="D1264" s="35" t="s">
        <v>5606</v>
      </c>
      <c r="E1264" s="35" t="s">
        <v>7251</v>
      </c>
      <c r="F1264" s="35"/>
      <c r="G1264" s="36">
        <v>43847.338194444441</v>
      </c>
      <c r="H1264" s="37">
        <v>43847</v>
      </c>
      <c r="I1264" s="35"/>
      <c r="J1264" s="35" t="s">
        <v>34</v>
      </c>
      <c r="K1264" s="35" t="s">
        <v>7252</v>
      </c>
      <c r="L1264" s="35" t="s">
        <v>5461</v>
      </c>
      <c r="M1264" s="35"/>
      <c r="N1264" s="35" t="s">
        <v>5738</v>
      </c>
      <c r="O1264" s="35"/>
      <c r="P1264" s="35"/>
      <c r="Q1264" s="35"/>
      <c r="R1264" s="35"/>
      <c r="S1264" s="35"/>
      <c r="T1264" s="36">
        <v>43847.353472222225</v>
      </c>
      <c r="U1264" s="35"/>
      <c r="V1264" s="35">
        <v>0</v>
      </c>
      <c r="W1264" s="35"/>
      <c r="X1264" s="35">
        <v>22</v>
      </c>
      <c r="Y1264" s="35" t="s">
        <v>5881</v>
      </c>
      <c r="Z1264" s="35" t="s">
        <v>5482</v>
      </c>
      <c r="AA1264" s="35"/>
      <c r="AB1264" s="35">
        <v>0</v>
      </c>
      <c r="AC1264" s="59"/>
    </row>
    <row r="1265" spans="1:29" ht="15.75" thickBot="1" x14ac:dyDescent="0.3">
      <c r="A1265" s="58" t="s">
        <v>2663</v>
      </c>
      <c r="B1265" s="38" t="s">
        <v>5473</v>
      </c>
      <c r="C1265" s="38" t="s">
        <v>5468</v>
      </c>
      <c r="D1265" s="38" t="s">
        <v>5606</v>
      </c>
      <c r="E1265" s="38" t="s">
        <v>7251</v>
      </c>
      <c r="F1265" s="38"/>
      <c r="G1265" s="39">
        <v>43851.368750000001</v>
      </c>
      <c r="H1265" s="40">
        <v>43851</v>
      </c>
      <c r="I1265" s="38"/>
      <c r="J1265" s="38" t="s">
        <v>34</v>
      </c>
      <c r="K1265" s="38" t="s">
        <v>7252</v>
      </c>
      <c r="L1265" s="38" t="s">
        <v>5461</v>
      </c>
      <c r="M1265" s="38"/>
      <c r="N1265" s="38" t="s">
        <v>5738</v>
      </c>
      <c r="O1265" s="38"/>
      <c r="P1265" s="38"/>
      <c r="Q1265" s="38"/>
      <c r="R1265" s="38"/>
      <c r="S1265" s="38"/>
      <c r="T1265" s="39">
        <v>43851.370138888888</v>
      </c>
      <c r="U1265" s="38"/>
      <c r="V1265" s="38">
        <v>0</v>
      </c>
      <c r="W1265" s="38"/>
      <c r="X1265" s="38"/>
      <c r="Y1265" s="38">
        <v>0</v>
      </c>
      <c r="Z1265" s="38"/>
      <c r="AA1265" s="38">
        <v>2</v>
      </c>
      <c r="AB1265" s="41">
        <v>462962962.96296</v>
      </c>
      <c r="AC1265" s="60" t="s">
        <v>5472</v>
      </c>
    </row>
    <row r="1266" spans="1:29" ht="15.75" thickBot="1" x14ac:dyDescent="0.3">
      <c r="A1266" s="57" t="s">
        <v>3178</v>
      </c>
      <c r="B1266" s="35" t="s">
        <v>5473</v>
      </c>
      <c r="C1266" s="35" t="s">
        <v>5468</v>
      </c>
      <c r="D1266" s="35" t="s">
        <v>5606</v>
      </c>
      <c r="E1266" s="35" t="s">
        <v>7251</v>
      </c>
      <c r="F1266" s="35"/>
      <c r="G1266" s="36">
        <v>43853.460416666669</v>
      </c>
      <c r="H1266" s="37">
        <v>43854</v>
      </c>
      <c r="I1266" s="35"/>
      <c r="J1266" s="35" t="s">
        <v>34</v>
      </c>
      <c r="K1266" s="35" t="s">
        <v>7252</v>
      </c>
      <c r="L1266" s="35" t="s">
        <v>5465</v>
      </c>
      <c r="M1266" s="35"/>
      <c r="N1266" s="35" t="s">
        <v>5738</v>
      </c>
      <c r="O1266" s="35" t="s">
        <v>7256</v>
      </c>
      <c r="P1266" s="36">
        <v>43853.53125</v>
      </c>
      <c r="Q1266" s="36">
        <v>43854.418749999997</v>
      </c>
      <c r="R1266" s="35"/>
      <c r="S1266" s="35"/>
      <c r="T1266" s="36">
        <v>43854.418749999997</v>
      </c>
      <c r="U1266" s="35">
        <v>102</v>
      </c>
      <c r="V1266" s="35" t="s">
        <v>6040</v>
      </c>
      <c r="W1266" s="35"/>
      <c r="X1266" s="35">
        <v>0</v>
      </c>
      <c r="Y1266" s="35">
        <v>0</v>
      </c>
      <c r="Z1266" s="35" t="s">
        <v>6475</v>
      </c>
      <c r="AA1266" s="35">
        <v>1278</v>
      </c>
      <c r="AB1266" s="35" t="s">
        <v>7257</v>
      </c>
      <c r="AC1266" s="59" t="s">
        <v>5497</v>
      </c>
    </row>
    <row r="1267" spans="1:29" ht="15.75" thickBot="1" x14ac:dyDescent="0.3">
      <c r="A1267" s="58" t="s">
        <v>711</v>
      </c>
      <c r="B1267" s="38" t="s">
        <v>5473</v>
      </c>
      <c r="C1267" s="38" t="s">
        <v>5468</v>
      </c>
      <c r="D1267" s="38" t="s">
        <v>5606</v>
      </c>
      <c r="E1267" s="38" t="s">
        <v>6375</v>
      </c>
      <c r="F1267" s="38"/>
      <c r="G1267" s="39">
        <v>43840.392361111109</v>
      </c>
      <c r="H1267" s="40">
        <v>43843</v>
      </c>
      <c r="I1267" s="38"/>
      <c r="J1267" s="38" t="s">
        <v>34</v>
      </c>
      <c r="K1267" s="38" t="s">
        <v>7258</v>
      </c>
      <c r="L1267" s="38" t="s">
        <v>5461</v>
      </c>
      <c r="M1267" s="38"/>
      <c r="N1267" s="38" t="s">
        <v>5738</v>
      </c>
      <c r="O1267" s="38" t="s">
        <v>7259</v>
      </c>
      <c r="P1267" s="39">
        <v>43840.474999999999</v>
      </c>
      <c r="Q1267" s="39">
        <v>43841.611805555556</v>
      </c>
      <c r="R1267" s="38"/>
      <c r="S1267" s="38"/>
      <c r="T1267" s="39">
        <v>43841.611805555556</v>
      </c>
      <c r="U1267" s="38">
        <v>0</v>
      </c>
      <c r="V1267" s="38">
        <v>0</v>
      </c>
      <c r="W1267" s="38" t="s">
        <v>5497</v>
      </c>
      <c r="X1267" s="38">
        <v>1756</v>
      </c>
      <c r="Y1267" s="38" t="s">
        <v>7260</v>
      </c>
      <c r="Z1267" s="38" t="s">
        <v>5846</v>
      </c>
      <c r="AA1267" s="38"/>
      <c r="AB1267" s="38">
        <v>0</v>
      </c>
      <c r="AC1267" s="60"/>
    </row>
    <row r="1268" spans="1:29" ht="15.75" thickBot="1" x14ac:dyDescent="0.3">
      <c r="A1268" s="57" t="s">
        <v>2528</v>
      </c>
      <c r="B1268" s="35" t="s">
        <v>5473</v>
      </c>
      <c r="C1268" s="35" t="s">
        <v>5468</v>
      </c>
      <c r="D1268" s="35" t="s">
        <v>5606</v>
      </c>
      <c r="E1268" s="35" t="s">
        <v>6375</v>
      </c>
      <c r="F1268" s="35"/>
      <c r="G1268" s="36">
        <v>43850.39166666667</v>
      </c>
      <c r="H1268" s="37">
        <v>43850</v>
      </c>
      <c r="I1268" s="35"/>
      <c r="J1268" s="35" t="s">
        <v>34</v>
      </c>
      <c r="K1268" s="35" t="s">
        <v>7258</v>
      </c>
      <c r="L1268" s="35" t="s">
        <v>5461</v>
      </c>
      <c r="M1268" s="35"/>
      <c r="N1268" s="35" t="s">
        <v>5738</v>
      </c>
      <c r="O1268" s="35" t="s">
        <v>7261</v>
      </c>
      <c r="P1268" s="36">
        <v>43850.632638888892</v>
      </c>
      <c r="Q1268" s="36">
        <v>43850.645138888889</v>
      </c>
      <c r="R1268" s="35"/>
      <c r="S1268" s="35"/>
      <c r="T1268" s="36">
        <v>43850.645138888889</v>
      </c>
      <c r="U1268" s="35">
        <v>365</v>
      </c>
      <c r="V1268" s="35" t="s">
        <v>6225</v>
      </c>
      <c r="W1268" s="35" t="s">
        <v>5497</v>
      </c>
      <c r="X1268" s="35"/>
      <c r="Y1268" s="35">
        <v>0</v>
      </c>
      <c r="Z1268" s="35"/>
      <c r="AA1268" s="35"/>
      <c r="AB1268" s="35">
        <v>0</v>
      </c>
      <c r="AC1268" s="59"/>
    </row>
    <row r="1269" spans="1:29" ht="15.75" thickBot="1" x14ac:dyDescent="0.3">
      <c r="A1269" s="58" t="s">
        <v>2660</v>
      </c>
      <c r="B1269" s="38" t="s">
        <v>5473</v>
      </c>
      <c r="C1269" s="38" t="s">
        <v>5468</v>
      </c>
      <c r="D1269" s="38" t="s">
        <v>5606</v>
      </c>
      <c r="E1269" s="38" t="s">
        <v>6375</v>
      </c>
      <c r="F1269" s="38"/>
      <c r="G1269" s="39">
        <v>43851.368750000001</v>
      </c>
      <c r="H1269" s="40">
        <v>43851</v>
      </c>
      <c r="I1269" s="38"/>
      <c r="J1269" s="38" t="s">
        <v>34</v>
      </c>
      <c r="K1269" s="38" t="s">
        <v>7258</v>
      </c>
      <c r="L1269" s="38" t="s">
        <v>5461</v>
      </c>
      <c r="M1269" s="38"/>
      <c r="N1269" s="38" t="s">
        <v>5738</v>
      </c>
      <c r="O1269" s="38"/>
      <c r="P1269" s="38"/>
      <c r="Q1269" s="38"/>
      <c r="R1269" s="38"/>
      <c r="S1269" s="38"/>
      <c r="T1269" s="39">
        <v>43851.411111111112</v>
      </c>
      <c r="U1269" s="38"/>
      <c r="V1269" s="38">
        <v>0</v>
      </c>
      <c r="W1269" s="38"/>
      <c r="X1269" s="38"/>
      <c r="Y1269" s="38">
        <v>0</v>
      </c>
      <c r="Z1269" s="38"/>
      <c r="AA1269" s="38">
        <v>61</v>
      </c>
      <c r="AB1269" s="38" t="s">
        <v>5660</v>
      </c>
      <c r="AC1269" s="60" t="s">
        <v>5472</v>
      </c>
    </row>
    <row r="1270" spans="1:29" ht="15.75" thickBot="1" x14ac:dyDescent="0.3">
      <c r="A1270" s="57" t="s">
        <v>3540</v>
      </c>
      <c r="B1270" s="35" t="s">
        <v>5473</v>
      </c>
      <c r="C1270" s="35" t="s">
        <v>5468</v>
      </c>
      <c r="D1270" s="35" t="s">
        <v>5606</v>
      </c>
      <c r="E1270" s="35" t="s">
        <v>6375</v>
      </c>
      <c r="F1270" s="35"/>
      <c r="G1270" s="36">
        <v>43857.448611111111</v>
      </c>
      <c r="H1270" s="37">
        <v>43857</v>
      </c>
      <c r="I1270" s="35"/>
      <c r="J1270" s="35" t="s">
        <v>34</v>
      </c>
      <c r="K1270" s="35" t="s">
        <v>7258</v>
      </c>
      <c r="L1270" s="35" t="s">
        <v>5461</v>
      </c>
      <c r="M1270" s="35"/>
      <c r="N1270" s="35" t="s">
        <v>5738</v>
      </c>
      <c r="O1270" s="35"/>
      <c r="P1270" s="35"/>
      <c r="Q1270" s="35"/>
      <c r="R1270" s="35"/>
      <c r="S1270" s="35"/>
      <c r="T1270" s="36">
        <v>43857.472916666666</v>
      </c>
      <c r="U1270" s="35"/>
      <c r="V1270" s="35">
        <v>0</v>
      </c>
      <c r="W1270" s="35"/>
      <c r="X1270" s="35"/>
      <c r="Y1270" s="35">
        <v>0</v>
      </c>
      <c r="Z1270" s="35"/>
      <c r="AA1270" s="35">
        <v>35</v>
      </c>
      <c r="AB1270" s="35" t="s">
        <v>5610</v>
      </c>
      <c r="AC1270" s="59" t="s">
        <v>5472</v>
      </c>
    </row>
    <row r="1271" spans="1:29" ht="15.75" thickBot="1" x14ac:dyDescent="0.3">
      <c r="A1271" s="58" t="s">
        <v>1704</v>
      </c>
      <c r="B1271" s="38" t="s">
        <v>5473</v>
      </c>
      <c r="C1271" s="38" t="s">
        <v>5468</v>
      </c>
      <c r="D1271" s="38" t="s">
        <v>5606</v>
      </c>
      <c r="E1271" s="38" t="s">
        <v>7262</v>
      </c>
      <c r="F1271" s="38"/>
      <c r="G1271" s="39">
        <v>43845.555555555555</v>
      </c>
      <c r="H1271" s="40">
        <v>43846</v>
      </c>
      <c r="I1271" s="38"/>
      <c r="J1271" s="38" t="s">
        <v>34</v>
      </c>
      <c r="K1271" s="38" t="s">
        <v>7263</v>
      </c>
      <c r="L1271" s="38" t="s">
        <v>5461</v>
      </c>
      <c r="M1271" s="38"/>
      <c r="N1271" s="38" t="s">
        <v>5738</v>
      </c>
      <c r="O1271" s="38"/>
      <c r="P1271" s="38"/>
      <c r="Q1271" s="38"/>
      <c r="R1271" s="38"/>
      <c r="S1271" s="38"/>
      <c r="T1271" s="39">
        <v>43845.602083333331</v>
      </c>
      <c r="U1271" s="38"/>
      <c r="V1271" s="38">
        <v>0</v>
      </c>
      <c r="W1271" s="38"/>
      <c r="X1271" s="38"/>
      <c r="Y1271" s="38">
        <v>0</v>
      </c>
      <c r="Z1271" s="38"/>
      <c r="AA1271" s="38">
        <v>67</v>
      </c>
      <c r="AB1271" s="38" t="s">
        <v>5776</v>
      </c>
      <c r="AC1271" s="60" t="s">
        <v>5472</v>
      </c>
    </row>
    <row r="1272" spans="1:29" ht="15.75" thickBot="1" x14ac:dyDescent="0.3">
      <c r="A1272" s="57" t="s">
        <v>2096</v>
      </c>
      <c r="B1272" s="35" t="s">
        <v>5473</v>
      </c>
      <c r="C1272" s="35" t="s">
        <v>5468</v>
      </c>
      <c r="D1272" s="35" t="s">
        <v>5606</v>
      </c>
      <c r="E1272" s="35" t="s">
        <v>7262</v>
      </c>
      <c r="F1272" s="35"/>
      <c r="G1272" s="36">
        <v>43847.338194444441</v>
      </c>
      <c r="H1272" s="37">
        <v>43847</v>
      </c>
      <c r="I1272" s="35"/>
      <c r="J1272" s="35" t="s">
        <v>34</v>
      </c>
      <c r="K1272" s="35" t="s">
        <v>7263</v>
      </c>
      <c r="L1272" s="35" t="s">
        <v>5461</v>
      </c>
      <c r="M1272" s="35"/>
      <c r="N1272" s="35" t="s">
        <v>5738</v>
      </c>
      <c r="O1272" s="35"/>
      <c r="P1272" s="35"/>
      <c r="Q1272" s="35"/>
      <c r="R1272" s="35"/>
      <c r="S1272" s="35"/>
      <c r="T1272" s="36">
        <v>43847.432638888888</v>
      </c>
      <c r="U1272" s="35"/>
      <c r="V1272" s="35">
        <v>0</v>
      </c>
      <c r="W1272" s="35"/>
      <c r="X1272" s="35">
        <v>136</v>
      </c>
      <c r="Y1272" s="35" t="s">
        <v>7264</v>
      </c>
      <c r="Z1272" s="35" t="s">
        <v>5573</v>
      </c>
      <c r="AA1272" s="35"/>
      <c r="AB1272" s="35">
        <v>0</v>
      </c>
      <c r="AC1272" s="59"/>
    </row>
    <row r="1273" spans="1:29" ht="15.75" thickBot="1" x14ac:dyDescent="0.3">
      <c r="A1273" s="58" t="s">
        <v>837</v>
      </c>
      <c r="B1273" s="38" t="s">
        <v>5473</v>
      </c>
      <c r="C1273" s="38" t="s">
        <v>5468</v>
      </c>
      <c r="D1273" s="38" t="s">
        <v>5606</v>
      </c>
      <c r="E1273" s="38" t="s">
        <v>7265</v>
      </c>
      <c r="F1273" s="38"/>
      <c r="G1273" s="39">
        <v>43843.397916666669</v>
      </c>
      <c r="H1273" s="40">
        <v>43844</v>
      </c>
      <c r="I1273" s="38"/>
      <c r="J1273" s="38" t="s">
        <v>34</v>
      </c>
      <c r="K1273" s="38" t="s">
        <v>7266</v>
      </c>
      <c r="L1273" s="38" t="s">
        <v>5461</v>
      </c>
      <c r="M1273" s="38"/>
      <c r="N1273" s="38" t="s">
        <v>5738</v>
      </c>
      <c r="O1273" s="38" t="s">
        <v>7267</v>
      </c>
      <c r="P1273" s="39">
        <v>43843.461805555555</v>
      </c>
      <c r="Q1273" s="39">
        <v>43843.587500000001</v>
      </c>
      <c r="R1273" s="38"/>
      <c r="S1273" s="38"/>
      <c r="T1273" s="39">
        <v>43843.587500000001</v>
      </c>
      <c r="U1273" s="38">
        <v>273</v>
      </c>
      <c r="V1273" s="38" t="s">
        <v>7268</v>
      </c>
      <c r="W1273" s="38" t="s">
        <v>5497</v>
      </c>
      <c r="X1273" s="38"/>
      <c r="Y1273" s="38">
        <v>0</v>
      </c>
      <c r="Z1273" s="38"/>
      <c r="AA1273" s="38"/>
      <c r="AB1273" s="38">
        <v>0</v>
      </c>
      <c r="AC1273" s="60"/>
    </row>
    <row r="1274" spans="1:29" ht="15.75" thickBot="1" x14ac:dyDescent="0.3">
      <c r="A1274" s="57" t="s">
        <v>1151</v>
      </c>
      <c r="B1274" s="35" t="s">
        <v>5473</v>
      </c>
      <c r="C1274" s="35" t="s">
        <v>5468</v>
      </c>
      <c r="D1274" s="35" t="s">
        <v>5606</v>
      </c>
      <c r="E1274" s="35" t="s">
        <v>7265</v>
      </c>
      <c r="F1274" s="35"/>
      <c r="G1274" s="36">
        <v>43844.427083333336</v>
      </c>
      <c r="H1274" s="37">
        <v>43844</v>
      </c>
      <c r="I1274" s="35"/>
      <c r="J1274" s="35" t="s">
        <v>34</v>
      </c>
      <c r="K1274" s="35" t="s">
        <v>7266</v>
      </c>
      <c r="L1274" s="35" t="s">
        <v>5613</v>
      </c>
      <c r="M1274" s="35"/>
      <c r="N1274" s="35" t="s">
        <v>5738</v>
      </c>
      <c r="O1274" s="35" t="s">
        <v>7269</v>
      </c>
      <c r="P1274" s="36">
        <v>43844.475694444445</v>
      </c>
      <c r="Q1274" s="36">
        <v>43844.497916666667</v>
      </c>
      <c r="R1274" s="35"/>
      <c r="S1274" s="35"/>
      <c r="T1274" s="36">
        <v>43844.497916666667</v>
      </c>
      <c r="U1274" s="35">
        <v>102</v>
      </c>
      <c r="V1274" s="35" t="s">
        <v>6040</v>
      </c>
      <c r="W1274" s="35" t="s">
        <v>5497</v>
      </c>
      <c r="X1274" s="35"/>
      <c r="Y1274" s="35">
        <v>0</v>
      </c>
      <c r="Z1274" s="35"/>
      <c r="AA1274" s="35"/>
      <c r="AB1274" s="35">
        <v>0</v>
      </c>
      <c r="AC1274" s="59"/>
    </row>
    <row r="1275" spans="1:29" ht="15.75" thickBot="1" x14ac:dyDescent="0.3">
      <c r="A1275" s="58" t="s">
        <v>4128</v>
      </c>
      <c r="B1275" s="38" t="s">
        <v>5473</v>
      </c>
      <c r="C1275" s="38" t="s">
        <v>5468</v>
      </c>
      <c r="D1275" s="38" t="s">
        <v>5606</v>
      </c>
      <c r="E1275" s="38" t="s">
        <v>7265</v>
      </c>
      <c r="F1275" s="38"/>
      <c r="G1275" s="39">
        <v>43860.646527777775</v>
      </c>
      <c r="H1275" s="40">
        <v>43860</v>
      </c>
      <c r="I1275" s="38"/>
      <c r="J1275" s="38" t="s">
        <v>34</v>
      </c>
      <c r="K1275" s="38" t="s">
        <v>7266</v>
      </c>
      <c r="L1275" s="38" t="s">
        <v>5461</v>
      </c>
      <c r="M1275" s="38"/>
      <c r="N1275" s="38" t="s">
        <v>5738</v>
      </c>
      <c r="O1275" s="38"/>
      <c r="P1275" s="38"/>
      <c r="Q1275" s="38"/>
      <c r="R1275" s="38"/>
      <c r="S1275" s="38"/>
      <c r="T1275" s="39">
        <v>43860.70208333333</v>
      </c>
      <c r="U1275" s="38"/>
      <c r="V1275" s="38">
        <v>0</v>
      </c>
      <c r="W1275" s="38"/>
      <c r="X1275" s="38"/>
      <c r="Y1275" s="38">
        <v>0</v>
      </c>
      <c r="Z1275" s="38"/>
      <c r="AA1275" s="38">
        <v>80</v>
      </c>
      <c r="AB1275" s="38" t="s">
        <v>7078</v>
      </c>
      <c r="AC1275" s="60" t="s">
        <v>5485</v>
      </c>
    </row>
    <row r="1276" spans="1:29" ht="15.75" thickBot="1" x14ac:dyDescent="0.3">
      <c r="A1276" s="57" t="s">
        <v>3554</v>
      </c>
      <c r="B1276" s="35" t="s">
        <v>5473</v>
      </c>
      <c r="C1276" s="35" t="s">
        <v>5468</v>
      </c>
      <c r="D1276" s="35" t="s">
        <v>5606</v>
      </c>
      <c r="E1276" s="35" t="s">
        <v>7270</v>
      </c>
      <c r="F1276" s="35"/>
      <c r="G1276" s="35" t="s">
        <v>5981</v>
      </c>
      <c r="H1276" s="37">
        <v>43858</v>
      </c>
      <c r="I1276" s="35"/>
      <c r="J1276" s="35" t="s">
        <v>34</v>
      </c>
      <c r="K1276" s="35" t="s">
        <v>7271</v>
      </c>
      <c r="L1276" s="35" t="s">
        <v>5461</v>
      </c>
      <c r="M1276" s="35"/>
      <c r="N1276" s="35" t="s">
        <v>5738</v>
      </c>
      <c r="O1276" s="35" t="s">
        <v>7272</v>
      </c>
      <c r="P1276" s="36">
        <v>43857.55972222222</v>
      </c>
      <c r="Q1276" s="36">
        <v>43858.42083333333</v>
      </c>
      <c r="R1276" s="35"/>
      <c r="S1276" s="35"/>
      <c r="T1276" s="35" t="s">
        <v>5983</v>
      </c>
      <c r="U1276" s="35"/>
      <c r="V1276" s="35">
        <v>0</v>
      </c>
      <c r="W1276" s="35"/>
      <c r="X1276" s="35"/>
      <c r="Y1276" s="35">
        <v>0</v>
      </c>
      <c r="Z1276" s="35"/>
      <c r="AA1276" s="35"/>
      <c r="AB1276" s="35">
        <v>0</v>
      </c>
      <c r="AC1276" s="59"/>
    </row>
    <row r="1277" spans="1:29" ht="15.75" thickBot="1" x14ac:dyDescent="0.3">
      <c r="A1277" s="58" t="s">
        <v>3317</v>
      </c>
      <c r="B1277" s="38" t="s">
        <v>5473</v>
      </c>
      <c r="C1277" s="38" t="s">
        <v>5468</v>
      </c>
      <c r="D1277" s="38" t="s">
        <v>5606</v>
      </c>
      <c r="E1277" s="38" t="s">
        <v>7270</v>
      </c>
      <c r="F1277" s="38"/>
      <c r="G1277" s="39">
        <v>43854.369444444441</v>
      </c>
      <c r="H1277" s="40">
        <v>43855</v>
      </c>
      <c r="I1277" s="38"/>
      <c r="J1277" s="38" t="s">
        <v>34</v>
      </c>
      <c r="K1277" s="38" t="s">
        <v>7271</v>
      </c>
      <c r="L1277" s="38" t="s">
        <v>5461</v>
      </c>
      <c r="M1277" s="38"/>
      <c r="N1277" s="38" t="s">
        <v>5738</v>
      </c>
      <c r="O1277" s="38" t="s">
        <v>7273</v>
      </c>
      <c r="P1277" s="39">
        <v>43854.386805555558</v>
      </c>
      <c r="Q1277" s="39">
        <v>43855.375</v>
      </c>
      <c r="R1277" s="38"/>
      <c r="S1277" s="38"/>
      <c r="T1277" s="39">
        <v>43855.375</v>
      </c>
      <c r="U1277" s="38">
        <v>1448</v>
      </c>
      <c r="V1277" s="38" t="s">
        <v>6358</v>
      </c>
      <c r="W1277" s="38" t="s">
        <v>5497</v>
      </c>
      <c r="X1277" s="38"/>
      <c r="Y1277" s="38">
        <v>0</v>
      </c>
      <c r="Z1277" s="38"/>
      <c r="AA1277" s="38"/>
      <c r="AB1277" s="38">
        <v>0</v>
      </c>
      <c r="AC1277" s="60"/>
    </row>
    <row r="1278" spans="1:29" ht="15.75" thickBot="1" x14ac:dyDescent="0.3">
      <c r="A1278" s="57" t="s">
        <v>502</v>
      </c>
      <c r="B1278" s="35" t="s">
        <v>5473</v>
      </c>
      <c r="C1278" s="35" t="s">
        <v>5468</v>
      </c>
      <c r="D1278" s="35" t="s">
        <v>5606</v>
      </c>
      <c r="E1278" s="35" t="s">
        <v>7274</v>
      </c>
      <c r="F1278" s="35"/>
      <c r="G1278" s="36">
        <v>43838.486111111109</v>
      </c>
      <c r="H1278" s="37">
        <v>43843</v>
      </c>
      <c r="I1278" s="35"/>
      <c r="J1278" s="35" t="s">
        <v>34</v>
      </c>
      <c r="K1278" s="35" t="s">
        <v>7275</v>
      </c>
      <c r="L1278" s="35" t="s">
        <v>5461</v>
      </c>
      <c r="M1278" s="35"/>
      <c r="N1278" s="35" t="s">
        <v>5738</v>
      </c>
      <c r="O1278" s="35" t="s">
        <v>7276</v>
      </c>
      <c r="P1278" s="36">
        <v>43839.42291666667</v>
      </c>
      <c r="Q1278" s="36">
        <v>43840.525694444441</v>
      </c>
      <c r="R1278" s="35"/>
      <c r="S1278" s="35"/>
      <c r="T1278" s="36">
        <v>43840.525694444441</v>
      </c>
      <c r="U1278" s="35">
        <v>1588</v>
      </c>
      <c r="V1278" s="35" t="s">
        <v>7277</v>
      </c>
      <c r="W1278" s="35" t="s">
        <v>5525</v>
      </c>
      <c r="X1278" s="35">
        <v>1349</v>
      </c>
      <c r="Y1278" s="35" t="s">
        <v>7278</v>
      </c>
      <c r="Z1278" s="35" t="s">
        <v>5482</v>
      </c>
      <c r="AA1278" s="35"/>
      <c r="AB1278" s="35">
        <v>0</v>
      </c>
      <c r="AC1278" s="59"/>
    </row>
    <row r="1279" spans="1:29" ht="15.75" thickBot="1" x14ac:dyDescent="0.3">
      <c r="A1279" s="58" t="s">
        <v>7279</v>
      </c>
      <c r="B1279" s="38" t="s">
        <v>5473</v>
      </c>
      <c r="C1279" s="38" t="s">
        <v>5468</v>
      </c>
      <c r="D1279" s="38" t="s">
        <v>5606</v>
      </c>
      <c r="E1279" s="38" t="s">
        <v>7274</v>
      </c>
      <c r="F1279" s="38"/>
      <c r="G1279" s="39">
        <v>43860.370138888888</v>
      </c>
      <c r="H1279" s="40">
        <v>43861</v>
      </c>
      <c r="I1279" s="38"/>
      <c r="J1279" s="38" t="s">
        <v>34</v>
      </c>
      <c r="K1279" s="38" t="s">
        <v>7275</v>
      </c>
      <c r="L1279" s="38" t="s">
        <v>5461</v>
      </c>
      <c r="M1279" s="38"/>
      <c r="N1279" s="38" t="s">
        <v>5738</v>
      </c>
      <c r="O1279" s="38"/>
      <c r="P1279" s="38"/>
      <c r="Q1279" s="38"/>
      <c r="R1279" s="38"/>
      <c r="S1279" s="38"/>
      <c r="T1279" s="39">
        <v>43860.456944444442</v>
      </c>
      <c r="U1279" s="38"/>
      <c r="V1279" s="38">
        <v>0</v>
      </c>
      <c r="W1279" s="38"/>
      <c r="X1279" s="38"/>
      <c r="Y1279" s="38">
        <v>0</v>
      </c>
      <c r="Z1279" s="38"/>
      <c r="AA1279" s="38">
        <v>125</v>
      </c>
      <c r="AB1279" s="38" t="s">
        <v>5629</v>
      </c>
      <c r="AC1279" s="60" t="s">
        <v>5472</v>
      </c>
    </row>
    <row r="1280" spans="1:29" ht="15.75" thickBot="1" x14ac:dyDescent="0.3">
      <c r="A1280" s="57" t="s">
        <v>1156</v>
      </c>
      <c r="B1280" s="35" t="s">
        <v>5473</v>
      </c>
      <c r="C1280" s="35" t="s">
        <v>5468</v>
      </c>
      <c r="D1280" s="35" t="s">
        <v>5606</v>
      </c>
      <c r="E1280" s="35" t="s">
        <v>7280</v>
      </c>
      <c r="F1280" s="35"/>
      <c r="G1280" s="36">
        <v>43844.442361111112</v>
      </c>
      <c r="H1280" s="37">
        <v>43844</v>
      </c>
      <c r="I1280" s="35"/>
      <c r="J1280" s="35" t="s">
        <v>34</v>
      </c>
      <c r="K1280" s="35" t="s">
        <v>7281</v>
      </c>
      <c r="L1280" s="35" t="s">
        <v>5613</v>
      </c>
      <c r="M1280" s="35"/>
      <c r="N1280" s="35" t="s">
        <v>5789</v>
      </c>
      <c r="O1280" s="35"/>
      <c r="P1280" s="35"/>
      <c r="Q1280" s="35"/>
      <c r="R1280" s="35"/>
      <c r="S1280" s="35"/>
      <c r="T1280" s="36">
        <v>43844.46597222222</v>
      </c>
      <c r="U1280" s="35"/>
      <c r="V1280" s="35">
        <v>0</v>
      </c>
      <c r="W1280" s="35"/>
      <c r="X1280" s="35">
        <v>34</v>
      </c>
      <c r="Y1280" s="35" t="s">
        <v>5734</v>
      </c>
      <c r="Z1280" s="35" t="s">
        <v>5556</v>
      </c>
      <c r="AA1280" s="35"/>
      <c r="AB1280" s="35">
        <v>0</v>
      </c>
      <c r="AC1280" s="59"/>
    </row>
    <row r="1281" spans="1:29" ht="15.75" thickBot="1" x14ac:dyDescent="0.3">
      <c r="A1281" s="58" t="s">
        <v>105</v>
      </c>
      <c r="B1281" s="38" t="s">
        <v>5473</v>
      </c>
      <c r="C1281" s="38" t="s">
        <v>5468</v>
      </c>
      <c r="D1281" s="38" t="s">
        <v>5606</v>
      </c>
      <c r="E1281" s="38" t="s">
        <v>7282</v>
      </c>
      <c r="F1281" s="38"/>
      <c r="G1281" s="39">
        <v>43829.636805555558</v>
      </c>
      <c r="H1281" s="40">
        <v>43831</v>
      </c>
      <c r="I1281" s="38"/>
      <c r="J1281" s="38" t="s">
        <v>34</v>
      </c>
      <c r="K1281" s="38" t="s">
        <v>7283</v>
      </c>
      <c r="L1281" s="38" t="s">
        <v>5461</v>
      </c>
      <c r="M1281" s="38"/>
      <c r="N1281" s="38" t="s">
        <v>5747</v>
      </c>
      <c r="O1281" s="38"/>
      <c r="P1281" s="38"/>
      <c r="Q1281" s="38"/>
      <c r="R1281" s="38"/>
      <c r="S1281" s="38"/>
      <c r="T1281" s="39">
        <v>43838.373611111114</v>
      </c>
      <c r="U1281" s="38"/>
      <c r="V1281" s="38">
        <v>0</v>
      </c>
      <c r="W1281" s="38"/>
      <c r="X1281" s="38">
        <v>12581</v>
      </c>
      <c r="Y1281" s="38" t="s">
        <v>7284</v>
      </c>
      <c r="Z1281" s="38" t="s">
        <v>5482</v>
      </c>
      <c r="AA1281" s="38"/>
      <c r="AB1281" s="38">
        <v>0</v>
      </c>
      <c r="AC1281" s="60"/>
    </row>
    <row r="1282" spans="1:29" ht="15.75" thickBot="1" x14ac:dyDescent="0.3">
      <c r="A1282" s="57" t="s">
        <v>1559</v>
      </c>
      <c r="B1282" s="35" t="s">
        <v>5473</v>
      </c>
      <c r="C1282" s="35" t="s">
        <v>5468</v>
      </c>
      <c r="D1282" s="35" t="s">
        <v>5606</v>
      </c>
      <c r="E1282" s="35" t="s">
        <v>7282</v>
      </c>
      <c r="F1282" s="35"/>
      <c r="G1282" s="36">
        <v>43844.904861111114</v>
      </c>
      <c r="H1282" s="37">
        <v>43845</v>
      </c>
      <c r="I1282" s="35"/>
      <c r="J1282" s="35" t="s">
        <v>34</v>
      </c>
      <c r="K1282" s="35" t="s">
        <v>7283</v>
      </c>
      <c r="L1282" s="35" t="s">
        <v>5461</v>
      </c>
      <c r="M1282" s="35"/>
      <c r="N1282" s="35" t="s">
        <v>5747</v>
      </c>
      <c r="O1282" s="35"/>
      <c r="P1282" s="35"/>
      <c r="Q1282" s="35"/>
      <c r="R1282" s="35"/>
      <c r="S1282" s="35"/>
      <c r="T1282" s="36">
        <v>43845.270833333336</v>
      </c>
      <c r="U1282" s="35"/>
      <c r="V1282" s="35">
        <v>0</v>
      </c>
      <c r="W1282" s="35"/>
      <c r="X1282" s="35">
        <v>527</v>
      </c>
      <c r="Y1282" s="35" t="s">
        <v>7285</v>
      </c>
      <c r="Z1282" s="35" t="s">
        <v>5482</v>
      </c>
      <c r="AA1282" s="35"/>
      <c r="AB1282" s="35">
        <v>0</v>
      </c>
      <c r="AC1282" s="59"/>
    </row>
    <row r="1283" spans="1:29" ht="15.75" thickBot="1" x14ac:dyDescent="0.3">
      <c r="A1283" s="58" t="s">
        <v>1913</v>
      </c>
      <c r="B1283" s="38" t="s">
        <v>5473</v>
      </c>
      <c r="C1283" s="38" t="s">
        <v>5468</v>
      </c>
      <c r="D1283" s="38" t="s">
        <v>5606</v>
      </c>
      <c r="E1283" s="38" t="s">
        <v>7282</v>
      </c>
      <c r="F1283" s="38"/>
      <c r="G1283" s="39">
        <v>43845.911111111112</v>
      </c>
      <c r="H1283" s="40">
        <v>43846</v>
      </c>
      <c r="I1283" s="38"/>
      <c r="J1283" s="38" t="s">
        <v>34</v>
      </c>
      <c r="K1283" s="38" t="s">
        <v>7283</v>
      </c>
      <c r="L1283" s="38" t="s">
        <v>5461</v>
      </c>
      <c r="M1283" s="38"/>
      <c r="N1283" s="38" t="s">
        <v>5747</v>
      </c>
      <c r="O1283" s="38"/>
      <c r="P1283" s="38"/>
      <c r="Q1283" s="38"/>
      <c r="R1283" s="38"/>
      <c r="S1283" s="38"/>
      <c r="T1283" s="39">
        <v>43846.317361111112</v>
      </c>
      <c r="U1283" s="38"/>
      <c r="V1283" s="38">
        <v>0</v>
      </c>
      <c r="W1283" s="38"/>
      <c r="X1283" s="38">
        <v>585</v>
      </c>
      <c r="Y1283" s="38" t="s">
        <v>7286</v>
      </c>
      <c r="Z1283" s="38" t="s">
        <v>5482</v>
      </c>
      <c r="AA1283" s="38"/>
      <c r="AB1283" s="38">
        <v>0</v>
      </c>
      <c r="AC1283" s="60"/>
    </row>
    <row r="1284" spans="1:29" ht="15.75" thickBot="1" x14ac:dyDescent="0.3">
      <c r="A1284" s="57" t="s">
        <v>2134</v>
      </c>
      <c r="B1284" s="35" t="s">
        <v>5473</v>
      </c>
      <c r="C1284" s="35" t="s">
        <v>5468</v>
      </c>
      <c r="D1284" s="35" t="s">
        <v>5606</v>
      </c>
      <c r="E1284" s="35" t="s">
        <v>7282</v>
      </c>
      <c r="F1284" s="35"/>
      <c r="G1284" s="36">
        <v>43847.338194444441</v>
      </c>
      <c r="H1284" s="37">
        <v>43847</v>
      </c>
      <c r="I1284" s="35"/>
      <c r="J1284" s="35" t="s">
        <v>34</v>
      </c>
      <c r="K1284" s="35" t="s">
        <v>7283</v>
      </c>
      <c r="L1284" s="35" t="s">
        <v>5461</v>
      </c>
      <c r="M1284" s="35"/>
      <c r="N1284" s="35" t="s">
        <v>5747</v>
      </c>
      <c r="O1284" s="35"/>
      <c r="P1284" s="35"/>
      <c r="Q1284" s="35"/>
      <c r="R1284" s="35"/>
      <c r="S1284" s="35"/>
      <c r="T1284" s="36">
        <v>43847.340277777781</v>
      </c>
      <c r="U1284" s="35"/>
      <c r="V1284" s="35">
        <v>0</v>
      </c>
      <c r="W1284" s="35"/>
      <c r="X1284" s="35">
        <v>3</v>
      </c>
      <c r="Y1284" s="43">
        <v>694444444.44444001</v>
      </c>
      <c r="Z1284" s="35" t="s">
        <v>5482</v>
      </c>
      <c r="AA1284" s="35"/>
      <c r="AB1284" s="35">
        <v>0</v>
      </c>
      <c r="AC1284" s="59"/>
    </row>
    <row r="1285" spans="1:29" ht="15.75" thickBot="1" x14ac:dyDescent="0.3">
      <c r="A1285" s="58" t="s">
        <v>3060</v>
      </c>
      <c r="B1285" s="38" t="s">
        <v>5473</v>
      </c>
      <c r="C1285" s="38" t="s">
        <v>5468</v>
      </c>
      <c r="D1285" s="38" t="s">
        <v>5606</v>
      </c>
      <c r="E1285" s="38" t="s">
        <v>7282</v>
      </c>
      <c r="F1285" s="38"/>
      <c r="G1285" s="39">
        <v>43852.743055555555</v>
      </c>
      <c r="H1285" s="40">
        <v>43853</v>
      </c>
      <c r="I1285" s="38"/>
      <c r="J1285" s="38" t="s">
        <v>34</v>
      </c>
      <c r="K1285" s="38" t="s">
        <v>7283</v>
      </c>
      <c r="L1285" s="38" t="s">
        <v>5461</v>
      </c>
      <c r="M1285" s="38"/>
      <c r="N1285" s="38" t="s">
        <v>5747</v>
      </c>
      <c r="O1285" s="38"/>
      <c r="P1285" s="38"/>
      <c r="Q1285" s="38"/>
      <c r="R1285" s="38"/>
      <c r="S1285" s="38"/>
      <c r="T1285" s="39">
        <v>43853.472916666666</v>
      </c>
      <c r="U1285" s="38"/>
      <c r="V1285" s="38">
        <v>0</v>
      </c>
      <c r="W1285" s="38"/>
      <c r="X1285" s="38"/>
      <c r="Y1285" s="38">
        <v>0</v>
      </c>
      <c r="Z1285" s="38"/>
      <c r="AA1285" s="38">
        <v>1051</v>
      </c>
      <c r="AB1285" s="38" t="s">
        <v>7287</v>
      </c>
      <c r="AC1285" s="60" t="s">
        <v>5472</v>
      </c>
    </row>
    <row r="1286" spans="1:29" ht="15.75" thickBot="1" x14ac:dyDescent="0.3">
      <c r="A1286" s="57" t="s">
        <v>3628</v>
      </c>
      <c r="B1286" s="35" t="s">
        <v>5473</v>
      </c>
      <c r="C1286" s="35" t="s">
        <v>5468</v>
      </c>
      <c r="D1286" s="35" t="s">
        <v>5606</v>
      </c>
      <c r="E1286" s="35" t="s">
        <v>7282</v>
      </c>
      <c r="F1286" s="35"/>
      <c r="G1286" s="36">
        <v>43857.648611111108</v>
      </c>
      <c r="H1286" s="37">
        <v>43858</v>
      </c>
      <c r="I1286" s="35"/>
      <c r="J1286" s="35" t="s">
        <v>34</v>
      </c>
      <c r="K1286" s="35" t="s">
        <v>7283</v>
      </c>
      <c r="L1286" s="35" t="s">
        <v>5461</v>
      </c>
      <c r="M1286" s="35"/>
      <c r="N1286" s="35" t="s">
        <v>5747</v>
      </c>
      <c r="O1286" s="35"/>
      <c r="P1286" s="35"/>
      <c r="Q1286" s="35"/>
      <c r="R1286" s="35"/>
      <c r="S1286" s="35"/>
      <c r="T1286" s="36">
        <v>43858.364583333336</v>
      </c>
      <c r="U1286" s="35"/>
      <c r="V1286" s="35">
        <v>0</v>
      </c>
      <c r="W1286" s="35"/>
      <c r="X1286" s="35">
        <v>1025</v>
      </c>
      <c r="Y1286" s="35" t="s">
        <v>7288</v>
      </c>
      <c r="Z1286" s="35" t="s">
        <v>5482</v>
      </c>
      <c r="AA1286" s="35">
        <v>6</v>
      </c>
      <c r="AB1286" s="35" t="s">
        <v>5619</v>
      </c>
      <c r="AC1286" s="59" t="s">
        <v>5485</v>
      </c>
    </row>
    <row r="1287" spans="1:29" ht="15.75" thickBot="1" x14ac:dyDescent="0.3">
      <c r="A1287" s="58" t="s">
        <v>2836</v>
      </c>
      <c r="B1287" s="38" t="s">
        <v>5473</v>
      </c>
      <c r="C1287" s="38" t="s">
        <v>5468</v>
      </c>
      <c r="D1287" s="38" t="s">
        <v>5606</v>
      </c>
      <c r="E1287" s="38" t="s">
        <v>7289</v>
      </c>
      <c r="F1287" s="38"/>
      <c r="G1287" s="39">
        <v>43852.368750000001</v>
      </c>
      <c r="H1287" s="40">
        <v>43852</v>
      </c>
      <c r="I1287" s="38"/>
      <c r="J1287" s="38" t="s">
        <v>34</v>
      </c>
      <c r="K1287" s="38" t="s">
        <v>7214</v>
      </c>
      <c r="L1287" s="38" t="s">
        <v>5461</v>
      </c>
      <c r="M1287" s="38"/>
      <c r="N1287" s="38" t="s">
        <v>5738</v>
      </c>
      <c r="O1287" s="38"/>
      <c r="P1287" s="38"/>
      <c r="Q1287" s="38"/>
      <c r="R1287" s="38"/>
      <c r="S1287" s="38"/>
      <c r="T1287" s="39">
        <v>43852.411805555559</v>
      </c>
      <c r="U1287" s="38"/>
      <c r="V1287" s="38">
        <v>0</v>
      </c>
      <c r="W1287" s="38"/>
      <c r="X1287" s="38"/>
      <c r="Y1287" s="38">
        <v>0</v>
      </c>
      <c r="Z1287" s="38"/>
      <c r="AA1287" s="38">
        <v>62</v>
      </c>
      <c r="AB1287" s="38" t="s">
        <v>6084</v>
      </c>
      <c r="AC1287" s="60" t="s">
        <v>5472</v>
      </c>
    </row>
    <row r="1288" spans="1:29" ht="15.75" thickBot="1" x14ac:dyDescent="0.3">
      <c r="A1288" s="57" t="s">
        <v>3094</v>
      </c>
      <c r="B1288" s="35" t="s">
        <v>5473</v>
      </c>
      <c r="C1288" s="35" t="s">
        <v>5468</v>
      </c>
      <c r="D1288" s="35" t="s">
        <v>5606</v>
      </c>
      <c r="E1288" s="35" t="s">
        <v>7289</v>
      </c>
      <c r="F1288" s="35"/>
      <c r="G1288" s="36">
        <v>43853.368750000001</v>
      </c>
      <c r="H1288" s="37">
        <v>43853</v>
      </c>
      <c r="I1288" s="35"/>
      <c r="J1288" s="35" t="s">
        <v>34</v>
      </c>
      <c r="K1288" s="35" t="s">
        <v>7214</v>
      </c>
      <c r="L1288" s="35" t="s">
        <v>5461</v>
      </c>
      <c r="M1288" s="35"/>
      <c r="N1288" s="35" t="s">
        <v>5738</v>
      </c>
      <c r="O1288" s="35"/>
      <c r="P1288" s="35"/>
      <c r="Q1288" s="35"/>
      <c r="R1288" s="35"/>
      <c r="S1288" s="35"/>
      <c r="T1288" s="36">
        <v>43853.438888888886</v>
      </c>
      <c r="U1288" s="35"/>
      <c r="V1288" s="35">
        <v>0</v>
      </c>
      <c r="W1288" s="35"/>
      <c r="X1288" s="35"/>
      <c r="Y1288" s="35">
        <v>0</v>
      </c>
      <c r="Z1288" s="35"/>
      <c r="AA1288" s="35">
        <v>101</v>
      </c>
      <c r="AB1288" s="35" t="s">
        <v>6514</v>
      </c>
      <c r="AC1288" s="59" t="s">
        <v>5472</v>
      </c>
    </row>
    <row r="1289" spans="1:29" ht="15.75" thickBot="1" x14ac:dyDescent="0.3">
      <c r="A1289" s="58" t="s">
        <v>3815</v>
      </c>
      <c r="B1289" s="38" t="s">
        <v>5473</v>
      </c>
      <c r="C1289" s="38" t="s">
        <v>5468</v>
      </c>
      <c r="D1289" s="38" t="s">
        <v>5606</v>
      </c>
      <c r="E1289" s="38" t="s">
        <v>7290</v>
      </c>
      <c r="F1289" s="38"/>
      <c r="G1289" s="39">
        <v>43858.674305555556</v>
      </c>
      <c r="H1289" s="40">
        <v>43859</v>
      </c>
      <c r="I1289" s="38"/>
      <c r="J1289" s="38" t="s">
        <v>34</v>
      </c>
      <c r="K1289" s="38" t="s">
        <v>7291</v>
      </c>
      <c r="L1289" s="38" t="s">
        <v>5461</v>
      </c>
      <c r="M1289" s="38"/>
      <c r="N1289" s="38" t="s">
        <v>5747</v>
      </c>
      <c r="O1289" s="38"/>
      <c r="P1289" s="38"/>
      <c r="Q1289" s="38"/>
      <c r="R1289" s="38"/>
      <c r="S1289" s="38"/>
      <c r="T1289" s="39">
        <v>43858.739583333336</v>
      </c>
      <c r="U1289" s="38"/>
      <c r="V1289" s="38">
        <v>0</v>
      </c>
      <c r="W1289" s="38"/>
      <c r="X1289" s="38"/>
      <c r="Y1289" s="38">
        <v>0</v>
      </c>
      <c r="Z1289" s="38"/>
      <c r="AA1289" s="38">
        <v>94</v>
      </c>
      <c r="AB1289" s="38" t="s">
        <v>5695</v>
      </c>
      <c r="AC1289" s="60" t="s">
        <v>5472</v>
      </c>
    </row>
    <row r="1290" spans="1:29" ht="15.75" thickBot="1" x14ac:dyDescent="0.3">
      <c r="A1290" s="57" t="s">
        <v>7292</v>
      </c>
      <c r="B1290" s="35" t="s">
        <v>5473</v>
      </c>
      <c r="C1290" s="35" t="s">
        <v>5468</v>
      </c>
      <c r="D1290" s="35" t="s">
        <v>5606</v>
      </c>
      <c r="E1290" s="35" t="s">
        <v>7290</v>
      </c>
      <c r="F1290" s="35"/>
      <c r="G1290" s="36">
        <v>43860.515972222223</v>
      </c>
      <c r="H1290" s="37">
        <v>43861</v>
      </c>
      <c r="I1290" s="35"/>
      <c r="J1290" s="35" t="s">
        <v>34</v>
      </c>
      <c r="K1290" s="35" t="s">
        <v>7291</v>
      </c>
      <c r="L1290" s="35" t="s">
        <v>5461</v>
      </c>
      <c r="M1290" s="35"/>
      <c r="N1290" s="35" t="s">
        <v>5747</v>
      </c>
      <c r="O1290" s="35"/>
      <c r="P1290" s="35"/>
      <c r="Q1290" s="35"/>
      <c r="R1290" s="35"/>
      <c r="S1290" s="35"/>
      <c r="T1290" s="36">
        <v>43861.406944444447</v>
      </c>
      <c r="U1290" s="35"/>
      <c r="V1290" s="35">
        <v>0</v>
      </c>
      <c r="W1290" s="35"/>
      <c r="X1290" s="35"/>
      <c r="Y1290" s="35">
        <v>0</v>
      </c>
      <c r="Z1290" s="35"/>
      <c r="AA1290" s="35">
        <v>1283</v>
      </c>
      <c r="AB1290" s="35" t="s">
        <v>7293</v>
      </c>
      <c r="AC1290" s="59" t="s">
        <v>5472</v>
      </c>
    </row>
    <row r="1291" spans="1:29" ht="15.75" thickBot="1" x14ac:dyDescent="0.3">
      <c r="A1291" s="58" t="s">
        <v>1234</v>
      </c>
      <c r="B1291" s="38" t="s">
        <v>5473</v>
      </c>
      <c r="C1291" s="38" t="s">
        <v>5468</v>
      </c>
      <c r="D1291" s="38" t="s">
        <v>5606</v>
      </c>
      <c r="E1291" s="38" t="s">
        <v>7294</v>
      </c>
      <c r="F1291" s="38"/>
      <c r="G1291" s="39">
        <v>43844.604166666664</v>
      </c>
      <c r="H1291" s="40">
        <v>43845</v>
      </c>
      <c r="I1291" s="38"/>
      <c r="J1291" s="38" t="s">
        <v>34</v>
      </c>
      <c r="K1291" s="38" t="s">
        <v>7295</v>
      </c>
      <c r="L1291" s="38" t="s">
        <v>5461</v>
      </c>
      <c r="M1291" s="38"/>
      <c r="N1291" s="38" t="s">
        <v>5738</v>
      </c>
      <c r="O1291" s="38"/>
      <c r="P1291" s="38"/>
      <c r="Q1291" s="38"/>
      <c r="R1291" s="38"/>
      <c r="S1291" s="38"/>
      <c r="T1291" s="39">
        <v>43844.645138888889</v>
      </c>
      <c r="U1291" s="38">
        <v>59</v>
      </c>
      <c r="V1291" s="38" t="s">
        <v>6729</v>
      </c>
      <c r="W1291" s="38" t="s">
        <v>5681</v>
      </c>
      <c r="X1291" s="38"/>
      <c r="Y1291" s="38">
        <v>0</v>
      </c>
      <c r="Z1291" s="38"/>
      <c r="AA1291" s="38"/>
      <c r="AB1291" s="38">
        <v>0</v>
      </c>
      <c r="AC1291" s="60"/>
    </row>
    <row r="1292" spans="1:29" ht="15.75" thickBot="1" x14ac:dyDescent="0.3">
      <c r="A1292" s="57" t="s">
        <v>2554</v>
      </c>
      <c r="B1292" s="35" t="s">
        <v>5473</v>
      </c>
      <c r="C1292" s="35" t="s">
        <v>5468</v>
      </c>
      <c r="D1292" s="35" t="s">
        <v>5606</v>
      </c>
      <c r="E1292" s="35" t="s">
        <v>7296</v>
      </c>
      <c r="F1292" s="35"/>
      <c r="G1292" s="36">
        <v>43850.524305555555</v>
      </c>
      <c r="H1292" s="37">
        <v>43850</v>
      </c>
      <c r="I1292" s="35"/>
      <c r="J1292" s="35" t="s">
        <v>34</v>
      </c>
      <c r="K1292" s="35" t="s">
        <v>7297</v>
      </c>
      <c r="L1292" s="35" t="s">
        <v>5461</v>
      </c>
      <c r="M1292" s="35"/>
      <c r="N1292" s="35" t="s">
        <v>5789</v>
      </c>
      <c r="O1292" s="35"/>
      <c r="P1292" s="35"/>
      <c r="Q1292" s="35"/>
      <c r="R1292" s="35"/>
      <c r="S1292" s="35"/>
      <c r="T1292" s="36">
        <v>43850.525694444441</v>
      </c>
      <c r="U1292" s="35"/>
      <c r="V1292" s="35">
        <v>0</v>
      </c>
      <c r="W1292" s="35"/>
      <c r="X1292" s="35">
        <v>2</v>
      </c>
      <c r="Y1292" s="43">
        <v>462962962.96296</v>
      </c>
      <c r="Z1292" s="35" t="s">
        <v>5482</v>
      </c>
      <c r="AA1292" s="35"/>
      <c r="AB1292" s="35">
        <v>0</v>
      </c>
      <c r="AC1292" s="59"/>
    </row>
    <row r="1293" spans="1:29" ht="15.75" thickBot="1" x14ac:dyDescent="0.3">
      <c r="A1293" s="58" t="s">
        <v>2229</v>
      </c>
      <c r="B1293" s="38" t="s">
        <v>5473</v>
      </c>
      <c r="C1293" s="38" t="s">
        <v>5468</v>
      </c>
      <c r="D1293" s="38" t="s">
        <v>5606</v>
      </c>
      <c r="E1293" s="38" t="s">
        <v>7298</v>
      </c>
      <c r="F1293" s="38"/>
      <c r="G1293" s="39">
        <v>43847.522222222222</v>
      </c>
      <c r="H1293" s="40">
        <v>43848</v>
      </c>
      <c r="I1293" s="38"/>
      <c r="J1293" s="38" t="s">
        <v>34</v>
      </c>
      <c r="K1293" s="38" t="s">
        <v>7299</v>
      </c>
      <c r="L1293" s="38" t="s">
        <v>5461</v>
      </c>
      <c r="M1293" s="38"/>
      <c r="N1293" s="38" t="s">
        <v>5738</v>
      </c>
      <c r="O1293" s="38"/>
      <c r="P1293" s="38"/>
      <c r="Q1293" s="38"/>
      <c r="R1293" s="38"/>
      <c r="S1293" s="38"/>
      <c r="T1293" s="39">
        <v>43848.011805555558</v>
      </c>
      <c r="U1293" s="38"/>
      <c r="V1293" s="38">
        <v>0</v>
      </c>
      <c r="W1293" s="38"/>
      <c r="X1293" s="38">
        <v>705</v>
      </c>
      <c r="Y1293" s="38" t="s">
        <v>7300</v>
      </c>
      <c r="Z1293" s="38" t="s">
        <v>5467</v>
      </c>
      <c r="AA1293" s="38"/>
      <c r="AB1293" s="38">
        <v>0</v>
      </c>
      <c r="AC1293" s="60"/>
    </row>
    <row r="1294" spans="1:29" ht="15.75" thickBot="1" x14ac:dyDescent="0.3">
      <c r="A1294" s="57" t="s">
        <v>3716</v>
      </c>
      <c r="B1294" s="35" t="s">
        <v>5473</v>
      </c>
      <c r="C1294" s="35" t="s">
        <v>5468</v>
      </c>
      <c r="D1294" s="35" t="s">
        <v>5606</v>
      </c>
      <c r="E1294" s="35" t="s">
        <v>7298</v>
      </c>
      <c r="F1294" s="35"/>
      <c r="G1294" s="36">
        <v>43858.400000000001</v>
      </c>
      <c r="H1294" s="37">
        <v>43858</v>
      </c>
      <c r="I1294" s="35"/>
      <c r="J1294" s="35" t="s">
        <v>34</v>
      </c>
      <c r="K1294" s="35" t="s">
        <v>7299</v>
      </c>
      <c r="L1294" s="35" t="s">
        <v>5461</v>
      </c>
      <c r="M1294" s="35"/>
      <c r="N1294" s="35" t="s">
        <v>5738</v>
      </c>
      <c r="O1294" s="35">
        <v>12779</v>
      </c>
      <c r="P1294" s="36">
        <v>43858.521527777775</v>
      </c>
      <c r="Q1294" s="36">
        <v>43858.620833333334</v>
      </c>
      <c r="R1294" s="35"/>
      <c r="S1294" s="35"/>
      <c r="T1294" s="36">
        <v>43858.620833333334</v>
      </c>
      <c r="U1294" s="35">
        <v>143</v>
      </c>
      <c r="V1294" s="35" t="s">
        <v>5574</v>
      </c>
      <c r="W1294" s="35" t="s">
        <v>5497</v>
      </c>
      <c r="X1294" s="35"/>
      <c r="Y1294" s="35">
        <v>0</v>
      </c>
      <c r="Z1294" s="35"/>
      <c r="AA1294" s="35">
        <v>175</v>
      </c>
      <c r="AB1294" s="35" t="s">
        <v>5490</v>
      </c>
      <c r="AC1294" s="59" t="s">
        <v>5485</v>
      </c>
    </row>
    <row r="1295" spans="1:29" ht="15.75" thickBot="1" x14ac:dyDescent="0.3">
      <c r="A1295" s="58" t="s">
        <v>345</v>
      </c>
      <c r="B1295" s="38" t="s">
        <v>5473</v>
      </c>
      <c r="C1295" s="38" t="s">
        <v>5468</v>
      </c>
      <c r="D1295" s="38" t="s">
        <v>5606</v>
      </c>
      <c r="E1295" s="38" t="s">
        <v>7301</v>
      </c>
      <c r="F1295" s="38"/>
      <c r="G1295" s="39">
        <v>43837.434027777781</v>
      </c>
      <c r="H1295" s="40">
        <v>43839</v>
      </c>
      <c r="I1295" s="38"/>
      <c r="J1295" s="38" t="s">
        <v>34</v>
      </c>
      <c r="K1295" s="38" t="s">
        <v>7297</v>
      </c>
      <c r="L1295" s="38" t="s">
        <v>5461</v>
      </c>
      <c r="M1295" s="38"/>
      <c r="N1295" s="38" t="s">
        <v>5738</v>
      </c>
      <c r="O1295" s="38"/>
      <c r="P1295" s="38"/>
      <c r="Q1295" s="38"/>
      <c r="R1295" s="38"/>
      <c r="S1295" s="38"/>
      <c r="T1295" s="39">
        <v>43838.414583333331</v>
      </c>
      <c r="U1295" s="38"/>
      <c r="V1295" s="38">
        <v>0</v>
      </c>
      <c r="W1295" s="38"/>
      <c r="X1295" s="38"/>
      <c r="Y1295" s="38">
        <v>0</v>
      </c>
      <c r="Z1295" s="38"/>
      <c r="AA1295" s="38">
        <v>1412</v>
      </c>
      <c r="AB1295" s="38" t="s">
        <v>6709</v>
      </c>
      <c r="AC1295" s="60" t="s">
        <v>5472</v>
      </c>
    </row>
    <row r="1296" spans="1:29" ht="15.75" thickBot="1" x14ac:dyDescent="0.3">
      <c r="A1296" s="57" t="s">
        <v>932</v>
      </c>
      <c r="B1296" s="35" t="s">
        <v>5473</v>
      </c>
      <c r="C1296" s="35" t="s">
        <v>5468</v>
      </c>
      <c r="D1296" s="35" t="s">
        <v>5606</v>
      </c>
      <c r="E1296" s="35" t="s">
        <v>7301</v>
      </c>
      <c r="F1296" s="35"/>
      <c r="G1296" s="36">
        <v>43844.345833333333</v>
      </c>
      <c r="H1296" s="37">
        <v>43844</v>
      </c>
      <c r="I1296" s="35"/>
      <c r="J1296" s="35" t="s">
        <v>34</v>
      </c>
      <c r="K1296" s="35" t="s">
        <v>7297</v>
      </c>
      <c r="L1296" s="35" t="s">
        <v>5461</v>
      </c>
      <c r="M1296" s="35"/>
      <c r="N1296" s="35" t="s">
        <v>5738</v>
      </c>
      <c r="O1296" s="35"/>
      <c r="P1296" s="35"/>
      <c r="Q1296" s="35"/>
      <c r="R1296" s="35"/>
      <c r="S1296" s="35"/>
      <c r="T1296" s="36">
        <v>43844.349305555559</v>
      </c>
      <c r="U1296" s="35"/>
      <c r="V1296" s="35">
        <v>0</v>
      </c>
      <c r="W1296" s="35"/>
      <c r="X1296" s="35">
        <v>5</v>
      </c>
      <c r="Y1296" s="35" t="s">
        <v>5566</v>
      </c>
      <c r="Z1296" s="35" t="s">
        <v>5482</v>
      </c>
      <c r="AA1296" s="35"/>
      <c r="AB1296" s="35">
        <v>0</v>
      </c>
      <c r="AC1296" s="59"/>
    </row>
    <row r="1297" spans="1:29" ht="15.75" thickBot="1" x14ac:dyDescent="0.3">
      <c r="A1297" s="58" t="s">
        <v>2862</v>
      </c>
      <c r="B1297" s="38" t="s">
        <v>5473</v>
      </c>
      <c r="C1297" s="38" t="s">
        <v>5468</v>
      </c>
      <c r="D1297" s="38" t="s">
        <v>5606</v>
      </c>
      <c r="E1297" s="38" t="s">
        <v>7301</v>
      </c>
      <c r="F1297" s="38"/>
      <c r="G1297" s="39">
        <v>43852.368750000001</v>
      </c>
      <c r="H1297" s="40">
        <v>43852</v>
      </c>
      <c r="I1297" s="38"/>
      <c r="J1297" s="38" t="s">
        <v>34</v>
      </c>
      <c r="K1297" s="38" t="s">
        <v>7297</v>
      </c>
      <c r="L1297" s="38" t="s">
        <v>5461</v>
      </c>
      <c r="M1297" s="38"/>
      <c r="N1297" s="38" t="s">
        <v>5738</v>
      </c>
      <c r="O1297" s="38"/>
      <c r="P1297" s="38"/>
      <c r="Q1297" s="38"/>
      <c r="R1297" s="38"/>
      <c r="S1297" s="38"/>
      <c r="T1297" s="39">
        <v>43852.386805555558</v>
      </c>
      <c r="U1297" s="38"/>
      <c r="V1297" s="38">
        <v>0</v>
      </c>
      <c r="W1297" s="38"/>
      <c r="X1297" s="38"/>
      <c r="Y1297" s="38">
        <v>0</v>
      </c>
      <c r="Z1297" s="38"/>
      <c r="AA1297" s="38">
        <v>26</v>
      </c>
      <c r="AB1297" s="38" t="s">
        <v>5487</v>
      </c>
      <c r="AC1297" s="60" t="s">
        <v>5472</v>
      </c>
    </row>
    <row r="1298" spans="1:29" ht="15.75" thickBot="1" x14ac:dyDescent="0.3">
      <c r="A1298" s="57" t="s">
        <v>3415</v>
      </c>
      <c r="B1298" s="35" t="s">
        <v>5473</v>
      </c>
      <c r="C1298" s="35" t="s">
        <v>5468</v>
      </c>
      <c r="D1298" s="35" t="s">
        <v>5606</v>
      </c>
      <c r="E1298" s="35" t="s">
        <v>7301</v>
      </c>
      <c r="F1298" s="35"/>
      <c r="G1298" s="36">
        <v>43854.53125</v>
      </c>
      <c r="H1298" s="37">
        <v>43854</v>
      </c>
      <c r="I1298" s="35"/>
      <c r="J1298" s="35" t="s">
        <v>34</v>
      </c>
      <c r="K1298" s="35" t="s">
        <v>7297</v>
      </c>
      <c r="L1298" s="35" t="s">
        <v>5461</v>
      </c>
      <c r="M1298" s="35"/>
      <c r="N1298" s="35" t="s">
        <v>5738</v>
      </c>
      <c r="O1298" s="35"/>
      <c r="P1298" s="35"/>
      <c r="Q1298" s="35"/>
      <c r="R1298" s="35"/>
      <c r="S1298" s="35"/>
      <c r="T1298" s="36">
        <v>43854.611111111109</v>
      </c>
      <c r="U1298" s="35"/>
      <c r="V1298" s="35">
        <v>0</v>
      </c>
      <c r="W1298" s="35"/>
      <c r="X1298" s="35">
        <v>0</v>
      </c>
      <c r="Y1298" s="35">
        <v>0</v>
      </c>
      <c r="Z1298" s="35" t="s">
        <v>5573</v>
      </c>
      <c r="AA1298" s="35">
        <v>115</v>
      </c>
      <c r="AB1298" s="35" t="s">
        <v>5898</v>
      </c>
      <c r="AC1298" s="59" t="s">
        <v>5485</v>
      </c>
    </row>
    <row r="1299" spans="1:29" ht="15.75" thickBot="1" x14ac:dyDescent="0.3">
      <c r="A1299" s="58" t="s">
        <v>3641</v>
      </c>
      <c r="B1299" s="38" t="s">
        <v>5473</v>
      </c>
      <c r="C1299" s="38" t="s">
        <v>5468</v>
      </c>
      <c r="D1299" s="38" t="s">
        <v>5606</v>
      </c>
      <c r="E1299" s="38" t="s">
        <v>7301</v>
      </c>
      <c r="F1299" s="38"/>
      <c r="G1299" s="39">
        <v>43857.6875</v>
      </c>
      <c r="H1299" s="40">
        <v>43858</v>
      </c>
      <c r="I1299" s="38"/>
      <c r="J1299" s="38" t="s">
        <v>34</v>
      </c>
      <c r="K1299" s="38" t="s">
        <v>7297</v>
      </c>
      <c r="L1299" s="38" t="s">
        <v>5461</v>
      </c>
      <c r="M1299" s="38"/>
      <c r="N1299" s="38" t="s">
        <v>5738</v>
      </c>
      <c r="O1299" s="38"/>
      <c r="P1299" s="38"/>
      <c r="Q1299" s="38"/>
      <c r="R1299" s="38"/>
      <c r="S1299" s="38"/>
      <c r="T1299" s="39">
        <v>43858.348611111112</v>
      </c>
      <c r="U1299" s="38"/>
      <c r="V1299" s="38">
        <v>0</v>
      </c>
      <c r="W1299" s="38"/>
      <c r="X1299" s="38"/>
      <c r="Y1299" s="38">
        <v>0</v>
      </c>
      <c r="Z1299" s="38"/>
      <c r="AA1299" s="38">
        <v>952</v>
      </c>
      <c r="AB1299" s="38" t="s">
        <v>7302</v>
      </c>
      <c r="AC1299" s="60" t="s">
        <v>5472</v>
      </c>
    </row>
    <row r="1300" spans="1:29" ht="15.75" thickBot="1" x14ac:dyDescent="0.3">
      <c r="A1300" s="57" t="s">
        <v>3996</v>
      </c>
      <c r="B1300" s="35" t="s">
        <v>5473</v>
      </c>
      <c r="C1300" s="35" t="s">
        <v>5468</v>
      </c>
      <c r="D1300" s="35" t="s">
        <v>5606</v>
      </c>
      <c r="E1300" s="35" t="s">
        <v>7301</v>
      </c>
      <c r="F1300" s="35"/>
      <c r="G1300" s="36">
        <v>43859.570138888892</v>
      </c>
      <c r="H1300" s="37">
        <v>43859</v>
      </c>
      <c r="I1300" s="35"/>
      <c r="J1300" s="35" t="s">
        <v>34</v>
      </c>
      <c r="K1300" s="35" t="s">
        <v>7297</v>
      </c>
      <c r="L1300" s="35" t="s">
        <v>5461</v>
      </c>
      <c r="M1300" s="35"/>
      <c r="N1300" s="35" t="s">
        <v>5738</v>
      </c>
      <c r="O1300" s="35"/>
      <c r="P1300" s="35"/>
      <c r="Q1300" s="35"/>
      <c r="R1300" s="35"/>
      <c r="S1300" s="35"/>
      <c r="T1300" s="36">
        <v>43859.606249999997</v>
      </c>
      <c r="U1300" s="35"/>
      <c r="V1300" s="35">
        <v>0</v>
      </c>
      <c r="W1300" s="35"/>
      <c r="X1300" s="35"/>
      <c r="Y1300" s="35">
        <v>0</v>
      </c>
      <c r="Z1300" s="35"/>
      <c r="AA1300" s="35">
        <v>52</v>
      </c>
      <c r="AB1300" s="35" t="s">
        <v>7303</v>
      </c>
      <c r="AC1300" s="59" t="s">
        <v>5472</v>
      </c>
    </row>
    <row r="1301" spans="1:29" ht="15.75" thickBot="1" x14ac:dyDescent="0.3">
      <c r="A1301" s="58" t="s">
        <v>7304</v>
      </c>
      <c r="B1301" s="38" t="s">
        <v>5473</v>
      </c>
      <c r="C1301" s="38" t="s">
        <v>5468</v>
      </c>
      <c r="D1301" s="38" t="s">
        <v>5606</v>
      </c>
      <c r="E1301" s="38" t="s">
        <v>7301</v>
      </c>
      <c r="F1301" s="38"/>
      <c r="G1301" s="39">
        <v>43860.368055555555</v>
      </c>
      <c r="H1301" s="40">
        <v>43861</v>
      </c>
      <c r="I1301" s="38"/>
      <c r="J1301" s="38" t="s">
        <v>34</v>
      </c>
      <c r="K1301" s="38" t="s">
        <v>7297</v>
      </c>
      <c r="L1301" s="38" t="s">
        <v>5461</v>
      </c>
      <c r="M1301" s="38"/>
      <c r="N1301" s="38" t="s">
        <v>5738</v>
      </c>
      <c r="O1301" s="38"/>
      <c r="P1301" s="38"/>
      <c r="Q1301" s="38"/>
      <c r="R1301" s="38"/>
      <c r="S1301" s="38"/>
      <c r="T1301" s="39">
        <v>43861.786111111112</v>
      </c>
      <c r="U1301" s="38"/>
      <c r="V1301" s="38">
        <v>0</v>
      </c>
      <c r="W1301" s="38"/>
      <c r="X1301" s="38">
        <v>1987</v>
      </c>
      <c r="Y1301" s="38" t="s">
        <v>7305</v>
      </c>
      <c r="Z1301" s="38" t="s">
        <v>5482</v>
      </c>
      <c r="AA1301" s="38">
        <v>55</v>
      </c>
      <c r="AB1301" s="38" t="s">
        <v>6580</v>
      </c>
      <c r="AC1301" s="60" t="s">
        <v>5485</v>
      </c>
    </row>
    <row r="1302" spans="1:29" ht="15.75" thickBot="1" x14ac:dyDescent="0.3">
      <c r="A1302" s="57" t="s">
        <v>60</v>
      </c>
      <c r="B1302" s="35" t="s">
        <v>5473</v>
      </c>
      <c r="C1302" s="35" t="s">
        <v>5468</v>
      </c>
      <c r="D1302" s="35" t="s">
        <v>5606</v>
      </c>
      <c r="E1302" s="35" t="s">
        <v>7306</v>
      </c>
      <c r="F1302" s="35"/>
      <c r="G1302" s="36">
        <v>43826.679861111108</v>
      </c>
      <c r="H1302" s="37">
        <v>43832</v>
      </c>
      <c r="I1302" s="35"/>
      <c r="J1302" s="35" t="s">
        <v>34</v>
      </c>
      <c r="K1302" s="35" t="s">
        <v>7307</v>
      </c>
      <c r="L1302" s="35" t="s">
        <v>5461</v>
      </c>
      <c r="M1302" s="35"/>
      <c r="N1302" s="35" t="s">
        <v>5738</v>
      </c>
      <c r="O1302" s="35"/>
      <c r="P1302" s="35"/>
      <c r="Q1302" s="35"/>
      <c r="R1302" s="35"/>
      <c r="S1302" s="35"/>
      <c r="T1302" s="36">
        <v>43832.357638888891</v>
      </c>
      <c r="U1302" s="35"/>
      <c r="V1302" s="35">
        <v>0</v>
      </c>
      <c r="W1302" s="35"/>
      <c r="X1302" s="35">
        <v>8176</v>
      </c>
      <c r="Y1302" s="35" t="s">
        <v>7308</v>
      </c>
      <c r="Z1302" s="35" t="s">
        <v>5482</v>
      </c>
      <c r="AA1302" s="35"/>
      <c r="AB1302" s="35">
        <v>0</v>
      </c>
      <c r="AC1302" s="59"/>
    </row>
    <row r="1303" spans="1:29" ht="15.75" thickBot="1" x14ac:dyDescent="0.3">
      <c r="A1303" s="58" t="s">
        <v>226</v>
      </c>
      <c r="B1303" s="38" t="s">
        <v>5473</v>
      </c>
      <c r="C1303" s="38" t="s">
        <v>5468</v>
      </c>
      <c r="D1303" s="38" t="s">
        <v>5606</v>
      </c>
      <c r="E1303" s="38" t="s">
        <v>7306</v>
      </c>
      <c r="F1303" s="38"/>
      <c r="G1303" s="39">
        <v>43832.498611111114</v>
      </c>
      <c r="H1303" s="40">
        <v>43837</v>
      </c>
      <c r="I1303" s="38"/>
      <c r="J1303" s="38" t="s">
        <v>34</v>
      </c>
      <c r="K1303" s="38" t="s">
        <v>7307</v>
      </c>
      <c r="L1303" s="38" t="s">
        <v>5461</v>
      </c>
      <c r="M1303" s="38"/>
      <c r="N1303" s="38" t="s">
        <v>5738</v>
      </c>
      <c r="O1303" s="38"/>
      <c r="P1303" s="38"/>
      <c r="Q1303" s="38"/>
      <c r="R1303" s="38"/>
      <c r="S1303" s="38"/>
      <c r="T1303" s="39">
        <v>43837.348611111112</v>
      </c>
      <c r="U1303" s="38"/>
      <c r="V1303" s="38">
        <v>0</v>
      </c>
      <c r="W1303" s="38"/>
      <c r="X1303" s="38">
        <v>6984</v>
      </c>
      <c r="Y1303" s="38" t="s">
        <v>7309</v>
      </c>
      <c r="Z1303" s="38" t="s">
        <v>5482</v>
      </c>
      <c r="AA1303" s="38"/>
      <c r="AB1303" s="38">
        <v>0</v>
      </c>
      <c r="AC1303" s="60"/>
    </row>
    <row r="1304" spans="1:29" ht="15.75" thickBot="1" x14ac:dyDescent="0.3">
      <c r="A1304" s="57" t="s">
        <v>583</v>
      </c>
      <c r="B1304" s="35" t="s">
        <v>5473</v>
      </c>
      <c r="C1304" s="35" t="s">
        <v>5468</v>
      </c>
      <c r="D1304" s="35" t="s">
        <v>5606</v>
      </c>
      <c r="E1304" s="35" t="s">
        <v>7306</v>
      </c>
      <c r="F1304" s="35"/>
      <c r="G1304" s="36">
        <v>43839.370138888888</v>
      </c>
      <c r="H1304" s="37">
        <v>43840</v>
      </c>
      <c r="I1304" s="35"/>
      <c r="J1304" s="35" t="s">
        <v>34</v>
      </c>
      <c r="K1304" s="35" t="s">
        <v>7307</v>
      </c>
      <c r="L1304" s="35" t="s">
        <v>5461</v>
      </c>
      <c r="M1304" s="35"/>
      <c r="N1304" s="35" t="s">
        <v>5738</v>
      </c>
      <c r="O1304" s="35"/>
      <c r="P1304" s="35"/>
      <c r="Q1304" s="35"/>
      <c r="R1304" s="35"/>
      <c r="S1304" s="35"/>
      <c r="T1304" s="36">
        <v>43840.65625</v>
      </c>
      <c r="U1304" s="35"/>
      <c r="V1304" s="35">
        <v>0</v>
      </c>
      <c r="W1304" s="35"/>
      <c r="X1304" s="35">
        <v>1852</v>
      </c>
      <c r="Y1304" s="35" t="s">
        <v>7310</v>
      </c>
      <c r="Z1304" s="35" t="s">
        <v>5482</v>
      </c>
      <c r="AA1304" s="35"/>
      <c r="AB1304" s="35">
        <v>0</v>
      </c>
      <c r="AC1304" s="59"/>
    </row>
    <row r="1305" spans="1:29" ht="15.75" thickBot="1" x14ac:dyDescent="0.3">
      <c r="A1305" s="58" t="s">
        <v>1055</v>
      </c>
      <c r="B1305" s="38" t="s">
        <v>5473</v>
      </c>
      <c r="C1305" s="38" t="s">
        <v>5468</v>
      </c>
      <c r="D1305" s="38" t="s">
        <v>5606</v>
      </c>
      <c r="E1305" s="38" t="s">
        <v>7306</v>
      </c>
      <c r="F1305" s="38"/>
      <c r="G1305" s="39">
        <v>43844.34652777778</v>
      </c>
      <c r="H1305" s="40">
        <v>43844</v>
      </c>
      <c r="I1305" s="38"/>
      <c r="J1305" s="38" t="s">
        <v>34</v>
      </c>
      <c r="K1305" s="38" t="s">
        <v>7307</v>
      </c>
      <c r="L1305" s="38" t="s">
        <v>5461</v>
      </c>
      <c r="M1305" s="38"/>
      <c r="N1305" s="38" t="s">
        <v>5738</v>
      </c>
      <c r="O1305" s="38"/>
      <c r="P1305" s="38"/>
      <c r="Q1305" s="38"/>
      <c r="R1305" s="38"/>
      <c r="S1305" s="38"/>
      <c r="T1305" s="39">
        <v>43844.357638888891</v>
      </c>
      <c r="U1305" s="38"/>
      <c r="V1305" s="38">
        <v>0</v>
      </c>
      <c r="W1305" s="38"/>
      <c r="X1305" s="38">
        <v>16</v>
      </c>
      <c r="Y1305" s="38" t="s">
        <v>5550</v>
      </c>
      <c r="Z1305" s="38" t="s">
        <v>5482</v>
      </c>
      <c r="AA1305" s="38"/>
      <c r="AB1305" s="38">
        <v>0</v>
      </c>
      <c r="AC1305" s="60"/>
    </row>
    <row r="1306" spans="1:29" ht="15.75" thickBot="1" x14ac:dyDescent="0.3">
      <c r="A1306" s="57" t="s">
        <v>1688</v>
      </c>
      <c r="B1306" s="35" t="s">
        <v>5473</v>
      </c>
      <c r="C1306" s="35" t="s">
        <v>5468</v>
      </c>
      <c r="D1306" s="35" t="s">
        <v>5606</v>
      </c>
      <c r="E1306" s="35" t="s">
        <v>7306</v>
      </c>
      <c r="F1306" s="35"/>
      <c r="G1306" s="36">
        <v>43845.503472222219</v>
      </c>
      <c r="H1306" s="37">
        <v>43846</v>
      </c>
      <c r="I1306" s="35"/>
      <c r="J1306" s="35" t="s">
        <v>34</v>
      </c>
      <c r="K1306" s="35" t="s">
        <v>7307</v>
      </c>
      <c r="L1306" s="35" t="s">
        <v>5461</v>
      </c>
      <c r="M1306" s="35"/>
      <c r="N1306" s="35" t="s">
        <v>5738</v>
      </c>
      <c r="O1306" s="35"/>
      <c r="P1306" s="35"/>
      <c r="Q1306" s="35"/>
      <c r="R1306" s="35"/>
      <c r="S1306" s="35"/>
      <c r="T1306" s="36">
        <v>43845.504166666666</v>
      </c>
      <c r="U1306" s="35"/>
      <c r="V1306" s="35">
        <v>0</v>
      </c>
      <c r="W1306" s="35"/>
      <c r="X1306" s="35">
        <v>1</v>
      </c>
      <c r="Y1306" s="43">
        <v>231481481.48148</v>
      </c>
      <c r="Z1306" s="35" t="s">
        <v>5482</v>
      </c>
      <c r="AA1306" s="35"/>
      <c r="AB1306" s="35">
        <v>0</v>
      </c>
      <c r="AC1306" s="59"/>
    </row>
    <row r="1307" spans="1:29" ht="15.75" thickBot="1" x14ac:dyDescent="0.3">
      <c r="A1307" s="58" t="s">
        <v>2114</v>
      </c>
      <c r="B1307" s="38" t="s">
        <v>5473</v>
      </c>
      <c r="C1307" s="38" t="s">
        <v>5468</v>
      </c>
      <c r="D1307" s="38" t="s">
        <v>5606</v>
      </c>
      <c r="E1307" s="38" t="s">
        <v>7306</v>
      </c>
      <c r="F1307" s="38"/>
      <c r="G1307" s="39">
        <v>43847.338194444441</v>
      </c>
      <c r="H1307" s="40">
        <v>43847</v>
      </c>
      <c r="I1307" s="38"/>
      <c r="J1307" s="38" t="s">
        <v>34</v>
      </c>
      <c r="K1307" s="38" t="s">
        <v>7307</v>
      </c>
      <c r="L1307" s="38" t="s">
        <v>5461</v>
      </c>
      <c r="M1307" s="38"/>
      <c r="N1307" s="38" t="s">
        <v>5738</v>
      </c>
      <c r="O1307" s="38"/>
      <c r="P1307" s="38"/>
      <c r="Q1307" s="38"/>
      <c r="R1307" s="38"/>
      <c r="S1307" s="38"/>
      <c r="T1307" s="39">
        <v>43847.354166666664</v>
      </c>
      <c r="U1307" s="38"/>
      <c r="V1307" s="38">
        <v>0</v>
      </c>
      <c r="W1307" s="38"/>
      <c r="X1307" s="38">
        <v>23</v>
      </c>
      <c r="Y1307" s="38" t="s">
        <v>5727</v>
      </c>
      <c r="Z1307" s="38" t="s">
        <v>5482</v>
      </c>
      <c r="AA1307" s="38"/>
      <c r="AB1307" s="38">
        <v>0</v>
      </c>
      <c r="AC1307" s="60"/>
    </row>
    <row r="1308" spans="1:29" ht="15.75" thickBot="1" x14ac:dyDescent="0.3">
      <c r="A1308" s="57" t="s">
        <v>2661</v>
      </c>
      <c r="B1308" s="35" t="s">
        <v>5473</v>
      </c>
      <c r="C1308" s="35" t="s">
        <v>5468</v>
      </c>
      <c r="D1308" s="35" t="s">
        <v>5606</v>
      </c>
      <c r="E1308" s="35" t="s">
        <v>7306</v>
      </c>
      <c r="F1308" s="35"/>
      <c r="G1308" s="36">
        <v>43851.368750000001</v>
      </c>
      <c r="H1308" s="37">
        <v>43852</v>
      </c>
      <c r="I1308" s="35"/>
      <c r="J1308" s="35" t="s">
        <v>34</v>
      </c>
      <c r="K1308" s="35" t="s">
        <v>7307</v>
      </c>
      <c r="L1308" s="35" t="s">
        <v>5461</v>
      </c>
      <c r="M1308" s="35"/>
      <c r="N1308" s="35" t="s">
        <v>5738</v>
      </c>
      <c r="O1308" s="35"/>
      <c r="P1308" s="35"/>
      <c r="Q1308" s="35"/>
      <c r="R1308" s="35"/>
      <c r="S1308" s="35"/>
      <c r="T1308" s="36">
        <v>43852.359722222223</v>
      </c>
      <c r="U1308" s="35"/>
      <c r="V1308" s="35">
        <v>0</v>
      </c>
      <c r="W1308" s="35"/>
      <c r="X1308" s="35">
        <v>1350</v>
      </c>
      <c r="Y1308" s="35" t="s">
        <v>7311</v>
      </c>
      <c r="Z1308" s="35" t="s">
        <v>5482</v>
      </c>
      <c r="AA1308" s="35">
        <v>77</v>
      </c>
      <c r="AB1308" s="35" t="s">
        <v>5699</v>
      </c>
      <c r="AC1308" s="59" t="s">
        <v>5485</v>
      </c>
    </row>
    <row r="1309" spans="1:29" ht="15.75" thickBot="1" x14ac:dyDescent="0.3">
      <c r="A1309" s="58" t="s">
        <v>3009</v>
      </c>
      <c r="B1309" s="38" t="s">
        <v>5473</v>
      </c>
      <c r="C1309" s="38" t="s">
        <v>5468</v>
      </c>
      <c r="D1309" s="38" t="s">
        <v>5606</v>
      </c>
      <c r="E1309" s="38" t="s">
        <v>7306</v>
      </c>
      <c r="F1309" s="38"/>
      <c r="G1309" s="39">
        <v>43852.515972222223</v>
      </c>
      <c r="H1309" s="40">
        <v>43853</v>
      </c>
      <c r="I1309" s="38"/>
      <c r="J1309" s="38" t="s">
        <v>34</v>
      </c>
      <c r="K1309" s="38" t="s">
        <v>7307</v>
      </c>
      <c r="L1309" s="38" t="s">
        <v>5461</v>
      </c>
      <c r="M1309" s="38"/>
      <c r="N1309" s="38" t="s">
        <v>5738</v>
      </c>
      <c r="O1309" s="38"/>
      <c r="P1309" s="38"/>
      <c r="Q1309" s="38"/>
      <c r="R1309" s="38"/>
      <c r="S1309" s="38"/>
      <c r="T1309" s="39">
        <v>43853.592361111114</v>
      </c>
      <c r="U1309" s="38"/>
      <c r="V1309" s="38">
        <v>0</v>
      </c>
      <c r="W1309" s="38"/>
      <c r="X1309" s="38"/>
      <c r="Y1309" s="38">
        <v>0</v>
      </c>
      <c r="Z1309" s="38"/>
      <c r="AA1309" s="38">
        <v>1550</v>
      </c>
      <c r="AB1309" s="38" t="s">
        <v>7312</v>
      </c>
      <c r="AC1309" s="60" t="s">
        <v>5472</v>
      </c>
    </row>
    <row r="1310" spans="1:29" ht="15.75" thickBot="1" x14ac:dyDescent="0.3">
      <c r="A1310" s="57" t="s">
        <v>7313</v>
      </c>
      <c r="B1310" s="35" t="s">
        <v>5473</v>
      </c>
      <c r="C1310" s="35" t="s">
        <v>5468</v>
      </c>
      <c r="D1310" s="35" t="s">
        <v>5606</v>
      </c>
      <c r="E1310" s="35" t="s">
        <v>7306</v>
      </c>
      <c r="F1310" s="35"/>
      <c r="G1310" s="36">
        <v>43853.647222222222</v>
      </c>
      <c r="H1310" s="37">
        <v>43860</v>
      </c>
      <c r="I1310" s="35"/>
      <c r="J1310" s="35" t="s">
        <v>34</v>
      </c>
      <c r="K1310" s="35" t="s">
        <v>7307</v>
      </c>
      <c r="L1310" s="35" t="s">
        <v>5461</v>
      </c>
      <c r="M1310" s="35"/>
      <c r="N1310" s="35" t="s">
        <v>5738</v>
      </c>
      <c r="O1310" s="35" t="s">
        <v>7314</v>
      </c>
      <c r="P1310" s="36">
        <v>43857.668749999997</v>
      </c>
      <c r="Q1310" s="36">
        <v>43860.75</v>
      </c>
      <c r="R1310" s="35"/>
      <c r="S1310" s="35"/>
      <c r="T1310" s="36">
        <v>43860.75</v>
      </c>
      <c r="U1310" s="35">
        <v>4516</v>
      </c>
      <c r="V1310" s="35" t="s">
        <v>7315</v>
      </c>
      <c r="W1310" s="35" t="s">
        <v>5497</v>
      </c>
      <c r="X1310" s="35">
        <v>5686</v>
      </c>
      <c r="Y1310" s="35" t="s">
        <v>7316</v>
      </c>
      <c r="Z1310" s="35" t="s">
        <v>5573</v>
      </c>
      <c r="AA1310" s="35">
        <v>26</v>
      </c>
      <c r="AB1310" s="35" t="s">
        <v>5487</v>
      </c>
      <c r="AC1310" s="59" t="s">
        <v>5485</v>
      </c>
    </row>
    <row r="1311" spans="1:29" ht="15.75" thickBot="1" x14ac:dyDescent="0.3">
      <c r="A1311" s="58" t="s">
        <v>1984</v>
      </c>
      <c r="B1311" s="38" t="s">
        <v>5473</v>
      </c>
      <c r="C1311" s="38" t="s">
        <v>5468</v>
      </c>
      <c r="D1311" s="38" t="s">
        <v>5606</v>
      </c>
      <c r="E1311" s="38" t="s">
        <v>7317</v>
      </c>
      <c r="F1311" s="38"/>
      <c r="G1311" s="39">
        <v>43846.40347222222</v>
      </c>
      <c r="H1311" s="40">
        <v>43846</v>
      </c>
      <c r="I1311" s="38"/>
      <c r="J1311" s="38" t="s">
        <v>34</v>
      </c>
      <c r="K1311" s="38" t="s">
        <v>7318</v>
      </c>
      <c r="L1311" s="38" t="s">
        <v>5461</v>
      </c>
      <c r="M1311" s="38"/>
      <c r="N1311" s="38" t="s">
        <v>5747</v>
      </c>
      <c r="O1311" s="38"/>
      <c r="P1311" s="38"/>
      <c r="Q1311" s="38"/>
      <c r="R1311" s="38"/>
      <c r="S1311" s="38"/>
      <c r="T1311" s="39">
        <v>43846.40347222222</v>
      </c>
      <c r="U1311" s="38"/>
      <c r="V1311" s="38">
        <v>0</v>
      </c>
      <c r="W1311" s="38"/>
      <c r="X1311" s="38"/>
      <c r="Y1311" s="38">
        <v>0</v>
      </c>
      <c r="Z1311" s="38"/>
      <c r="AA1311" s="38">
        <v>0</v>
      </c>
      <c r="AB1311" s="38">
        <v>0</v>
      </c>
      <c r="AC1311" s="60" t="s">
        <v>5472</v>
      </c>
    </row>
    <row r="1312" spans="1:29" ht="15.75" thickBot="1" x14ac:dyDescent="0.3">
      <c r="A1312" s="57" t="s">
        <v>2215</v>
      </c>
      <c r="B1312" s="35" t="s">
        <v>5473</v>
      </c>
      <c r="C1312" s="35" t="s">
        <v>5468</v>
      </c>
      <c r="D1312" s="35" t="s">
        <v>5606</v>
      </c>
      <c r="E1312" s="35" t="s">
        <v>7317</v>
      </c>
      <c r="F1312" s="35"/>
      <c r="G1312" s="36">
        <v>43847.442361111112</v>
      </c>
      <c r="H1312" s="37">
        <v>43848</v>
      </c>
      <c r="I1312" s="35"/>
      <c r="J1312" s="35" t="s">
        <v>34</v>
      </c>
      <c r="K1312" s="35" t="s">
        <v>7318</v>
      </c>
      <c r="L1312" s="35" t="s">
        <v>5461</v>
      </c>
      <c r="M1312" s="35"/>
      <c r="N1312" s="35" t="s">
        <v>5747</v>
      </c>
      <c r="O1312" s="35"/>
      <c r="P1312" s="35"/>
      <c r="Q1312" s="35"/>
      <c r="R1312" s="35"/>
      <c r="S1312" s="35"/>
      <c r="T1312" s="36">
        <v>43847.444444444445</v>
      </c>
      <c r="U1312" s="35"/>
      <c r="V1312" s="35">
        <v>0</v>
      </c>
      <c r="W1312" s="35"/>
      <c r="X1312" s="35">
        <v>3</v>
      </c>
      <c r="Y1312" s="43">
        <v>694444444.44444001</v>
      </c>
      <c r="Z1312" s="35" t="s">
        <v>5467</v>
      </c>
      <c r="AA1312" s="35"/>
      <c r="AB1312" s="35">
        <v>0</v>
      </c>
      <c r="AC1312" s="59"/>
    </row>
    <row r="1313" spans="1:29" ht="15.75" thickBot="1" x14ac:dyDescent="0.3">
      <c r="A1313" s="58" t="s">
        <v>2645</v>
      </c>
      <c r="B1313" s="38" t="s">
        <v>5473</v>
      </c>
      <c r="C1313" s="38" t="s">
        <v>5468</v>
      </c>
      <c r="D1313" s="38" t="s">
        <v>5606</v>
      </c>
      <c r="E1313" s="38" t="s">
        <v>7317</v>
      </c>
      <c r="F1313" s="38"/>
      <c r="G1313" s="39">
        <v>43851.368750000001</v>
      </c>
      <c r="H1313" s="40">
        <v>43851</v>
      </c>
      <c r="I1313" s="38"/>
      <c r="J1313" s="38" t="s">
        <v>34</v>
      </c>
      <c r="K1313" s="38" t="s">
        <v>7318</v>
      </c>
      <c r="L1313" s="38" t="s">
        <v>5461</v>
      </c>
      <c r="M1313" s="38"/>
      <c r="N1313" s="38" t="s">
        <v>5747</v>
      </c>
      <c r="O1313" s="38"/>
      <c r="P1313" s="38"/>
      <c r="Q1313" s="38"/>
      <c r="R1313" s="38"/>
      <c r="S1313" s="38"/>
      <c r="T1313" s="39">
        <v>43851.434027777781</v>
      </c>
      <c r="U1313" s="38"/>
      <c r="V1313" s="38">
        <v>0</v>
      </c>
      <c r="W1313" s="38"/>
      <c r="X1313" s="38"/>
      <c r="Y1313" s="38">
        <v>0</v>
      </c>
      <c r="Z1313" s="38"/>
      <c r="AA1313" s="38">
        <v>94</v>
      </c>
      <c r="AB1313" s="38" t="s">
        <v>5695</v>
      </c>
      <c r="AC1313" s="60" t="s">
        <v>5472</v>
      </c>
    </row>
    <row r="1314" spans="1:29" ht="15.75" thickBot="1" x14ac:dyDescent="0.3">
      <c r="A1314" s="57" t="s">
        <v>3560</v>
      </c>
      <c r="B1314" s="35" t="s">
        <v>5473</v>
      </c>
      <c r="C1314" s="35" t="s">
        <v>5468</v>
      </c>
      <c r="D1314" s="35" t="s">
        <v>5606</v>
      </c>
      <c r="E1314" s="35" t="s">
        <v>7317</v>
      </c>
      <c r="F1314" s="35"/>
      <c r="G1314" s="36">
        <v>43857.519444444442</v>
      </c>
      <c r="H1314" s="37">
        <v>43857</v>
      </c>
      <c r="I1314" s="35"/>
      <c r="J1314" s="35" t="s">
        <v>34</v>
      </c>
      <c r="K1314" s="35" t="s">
        <v>7318</v>
      </c>
      <c r="L1314" s="35" t="s">
        <v>5461</v>
      </c>
      <c r="M1314" s="35"/>
      <c r="N1314" s="35" t="s">
        <v>5747</v>
      </c>
      <c r="O1314" s="35"/>
      <c r="P1314" s="35"/>
      <c r="Q1314" s="35"/>
      <c r="R1314" s="35"/>
      <c r="S1314" s="35"/>
      <c r="T1314" s="36">
        <v>43857.542361111111</v>
      </c>
      <c r="U1314" s="35"/>
      <c r="V1314" s="35">
        <v>0</v>
      </c>
      <c r="W1314" s="35"/>
      <c r="X1314" s="35"/>
      <c r="Y1314" s="35">
        <v>0</v>
      </c>
      <c r="Z1314" s="35"/>
      <c r="AA1314" s="35">
        <v>33</v>
      </c>
      <c r="AB1314" s="35" t="s">
        <v>5626</v>
      </c>
      <c r="AC1314" s="59" t="s">
        <v>5472</v>
      </c>
    </row>
    <row r="1315" spans="1:29" ht="15.75" thickBot="1" x14ac:dyDescent="0.3">
      <c r="A1315" s="58" t="s">
        <v>3872</v>
      </c>
      <c r="B1315" s="38" t="s">
        <v>5473</v>
      </c>
      <c r="C1315" s="38" t="s">
        <v>5468</v>
      </c>
      <c r="D1315" s="38" t="s">
        <v>5606</v>
      </c>
      <c r="E1315" s="38" t="s">
        <v>5606</v>
      </c>
      <c r="F1315" s="38"/>
      <c r="G1315" s="39">
        <v>43859.369444444441</v>
      </c>
      <c r="H1315" s="40">
        <v>43859</v>
      </c>
      <c r="I1315" s="38"/>
      <c r="J1315" s="38" t="s">
        <v>34</v>
      </c>
      <c r="K1315" s="38" t="s">
        <v>7319</v>
      </c>
      <c r="L1315" s="38" t="s">
        <v>5461</v>
      </c>
      <c r="M1315" s="38"/>
      <c r="N1315" s="38" t="s">
        <v>5738</v>
      </c>
      <c r="O1315" s="38"/>
      <c r="P1315" s="38"/>
      <c r="Q1315" s="38"/>
      <c r="R1315" s="38"/>
      <c r="S1315" s="38"/>
      <c r="T1315" s="39">
        <v>43859.370138888888</v>
      </c>
      <c r="U1315" s="38"/>
      <c r="V1315" s="38">
        <v>0</v>
      </c>
      <c r="W1315" s="38"/>
      <c r="X1315" s="38"/>
      <c r="Y1315" s="38">
        <v>0</v>
      </c>
      <c r="Z1315" s="38"/>
      <c r="AA1315" s="38">
        <v>1</v>
      </c>
      <c r="AB1315" s="41">
        <v>231481481.48148</v>
      </c>
      <c r="AC1315" s="60" t="s">
        <v>5485</v>
      </c>
    </row>
    <row r="1316" spans="1:29" ht="15.75" thickBot="1" x14ac:dyDescent="0.3">
      <c r="A1316" s="57" t="s">
        <v>275</v>
      </c>
      <c r="B1316" s="35" t="s">
        <v>5473</v>
      </c>
      <c r="C1316" s="35" t="s">
        <v>5468</v>
      </c>
      <c r="D1316" s="35" t="s">
        <v>5606</v>
      </c>
      <c r="E1316" s="35" t="s">
        <v>7320</v>
      </c>
      <c r="F1316" s="35"/>
      <c r="G1316" s="36">
        <v>43833.459027777775</v>
      </c>
      <c r="H1316" s="37">
        <v>43833</v>
      </c>
      <c r="I1316" s="35"/>
      <c r="J1316" s="35" t="s">
        <v>34</v>
      </c>
      <c r="K1316" s="35" t="s">
        <v>7321</v>
      </c>
      <c r="L1316" s="35" t="s">
        <v>5461</v>
      </c>
      <c r="M1316" s="35"/>
      <c r="N1316" s="35" t="s">
        <v>5747</v>
      </c>
      <c r="O1316" s="35"/>
      <c r="P1316" s="35"/>
      <c r="Q1316" s="35"/>
      <c r="R1316" s="35"/>
      <c r="S1316" s="35"/>
      <c r="T1316" s="36">
        <v>43833.460416666669</v>
      </c>
      <c r="U1316" s="35"/>
      <c r="V1316" s="35">
        <v>0</v>
      </c>
      <c r="W1316" s="35"/>
      <c r="X1316" s="35"/>
      <c r="Y1316" s="35">
        <v>0</v>
      </c>
      <c r="Z1316" s="35"/>
      <c r="AA1316" s="35">
        <v>2</v>
      </c>
      <c r="AB1316" s="43">
        <v>462962962.96296</v>
      </c>
      <c r="AC1316" s="59" t="s">
        <v>5472</v>
      </c>
    </row>
    <row r="1317" spans="1:29" ht="15.75" thickBot="1" x14ac:dyDescent="0.3">
      <c r="A1317" s="58" t="s">
        <v>2234</v>
      </c>
      <c r="B1317" s="38" t="s">
        <v>5473</v>
      </c>
      <c r="C1317" s="38" t="s">
        <v>5468</v>
      </c>
      <c r="D1317" s="38" t="s">
        <v>5606</v>
      </c>
      <c r="E1317" s="38" t="s">
        <v>7322</v>
      </c>
      <c r="F1317" s="38"/>
      <c r="G1317" s="39">
        <v>43847.55</v>
      </c>
      <c r="H1317" s="40">
        <v>43847</v>
      </c>
      <c r="I1317" s="38"/>
      <c r="J1317" s="38" t="s">
        <v>34</v>
      </c>
      <c r="K1317" s="38" t="s">
        <v>7323</v>
      </c>
      <c r="L1317" s="38" t="s">
        <v>5461</v>
      </c>
      <c r="M1317" s="38"/>
      <c r="N1317" s="38" t="s">
        <v>5738</v>
      </c>
      <c r="O1317" s="38"/>
      <c r="P1317" s="38"/>
      <c r="Q1317" s="38"/>
      <c r="R1317" s="38"/>
      <c r="S1317" s="38"/>
      <c r="T1317" s="39">
        <v>43847.634722222225</v>
      </c>
      <c r="U1317" s="38"/>
      <c r="V1317" s="38">
        <v>0</v>
      </c>
      <c r="W1317" s="38"/>
      <c r="X1317" s="38"/>
      <c r="Y1317" s="38">
        <v>0</v>
      </c>
      <c r="Z1317" s="38"/>
      <c r="AA1317" s="38">
        <v>122</v>
      </c>
      <c r="AB1317" s="38" t="s">
        <v>6663</v>
      </c>
      <c r="AC1317" s="60" t="s">
        <v>5472</v>
      </c>
    </row>
    <row r="1318" spans="1:29" ht="15.75" thickBot="1" x14ac:dyDescent="0.3">
      <c r="A1318" s="57" t="s">
        <v>1910</v>
      </c>
      <c r="B1318" s="35" t="s">
        <v>5473</v>
      </c>
      <c r="C1318" s="35" t="s">
        <v>5468</v>
      </c>
      <c r="D1318" s="35" t="s">
        <v>5606</v>
      </c>
      <c r="E1318" s="35" t="s">
        <v>7324</v>
      </c>
      <c r="F1318" s="35"/>
      <c r="G1318" s="36">
        <v>43846.502083333333</v>
      </c>
      <c r="H1318" s="37">
        <v>43846</v>
      </c>
      <c r="I1318" s="35"/>
      <c r="J1318" s="35" t="s">
        <v>34</v>
      </c>
      <c r="K1318" s="35" t="s">
        <v>7325</v>
      </c>
      <c r="L1318" s="35" t="s">
        <v>5461</v>
      </c>
      <c r="M1318" s="35"/>
      <c r="N1318" s="35" t="s">
        <v>5738</v>
      </c>
      <c r="O1318" s="35"/>
      <c r="P1318" s="35"/>
      <c r="Q1318" s="35"/>
      <c r="R1318" s="35"/>
      <c r="S1318" s="35"/>
      <c r="T1318" s="36">
        <v>43846.568055555559</v>
      </c>
      <c r="U1318" s="35"/>
      <c r="V1318" s="35">
        <v>0</v>
      </c>
      <c r="W1318" s="35"/>
      <c r="X1318" s="35">
        <v>95</v>
      </c>
      <c r="Y1318" s="35" t="s">
        <v>6323</v>
      </c>
      <c r="Z1318" s="35" t="s">
        <v>5482</v>
      </c>
      <c r="AA1318" s="35"/>
      <c r="AB1318" s="35">
        <v>0</v>
      </c>
      <c r="AC1318" s="59"/>
    </row>
    <row r="1319" spans="1:29" ht="15.75" thickBot="1" x14ac:dyDescent="0.3">
      <c r="A1319" s="58" t="s">
        <v>2683</v>
      </c>
      <c r="B1319" s="38" t="s">
        <v>5473</v>
      </c>
      <c r="C1319" s="38" t="s">
        <v>5468</v>
      </c>
      <c r="D1319" s="38" t="s">
        <v>5606</v>
      </c>
      <c r="E1319" s="38" t="s">
        <v>7324</v>
      </c>
      <c r="F1319" s="38"/>
      <c r="G1319" s="39">
        <v>43851.369444444441</v>
      </c>
      <c r="H1319" s="40">
        <v>43851</v>
      </c>
      <c r="I1319" s="38"/>
      <c r="J1319" s="38" t="s">
        <v>34</v>
      </c>
      <c r="K1319" s="38" t="s">
        <v>7325</v>
      </c>
      <c r="L1319" s="38" t="s">
        <v>5461</v>
      </c>
      <c r="M1319" s="38"/>
      <c r="N1319" s="38" t="s">
        <v>5738</v>
      </c>
      <c r="O1319" s="38"/>
      <c r="P1319" s="38"/>
      <c r="Q1319" s="38"/>
      <c r="R1319" s="38"/>
      <c r="S1319" s="38"/>
      <c r="T1319" s="39">
        <v>43851.370138888888</v>
      </c>
      <c r="U1319" s="38"/>
      <c r="V1319" s="38">
        <v>0</v>
      </c>
      <c r="W1319" s="38"/>
      <c r="X1319" s="38"/>
      <c r="Y1319" s="38">
        <v>0</v>
      </c>
      <c r="Z1319" s="38"/>
      <c r="AA1319" s="38">
        <v>1</v>
      </c>
      <c r="AB1319" s="41">
        <v>231481481.48148</v>
      </c>
      <c r="AC1319" s="60" t="s">
        <v>5472</v>
      </c>
    </row>
    <row r="1320" spans="1:29" ht="15.75" thickBot="1" x14ac:dyDescent="0.3">
      <c r="A1320" s="57" t="s">
        <v>3874</v>
      </c>
      <c r="B1320" s="35" t="s">
        <v>5473</v>
      </c>
      <c r="C1320" s="35" t="s">
        <v>5468</v>
      </c>
      <c r="D1320" s="35" t="s">
        <v>5606</v>
      </c>
      <c r="E1320" s="35" t="s">
        <v>7324</v>
      </c>
      <c r="F1320" s="35"/>
      <c r="G1320" s="36">
        <v>43859.369444444441</v>
      </c>
      <c r="H1320" s="37">
        <v>43859</v>
      </c>
      <c r="I1320" s="35"/>
      <c r="J1320" s="35" t="s">
        <v>34</v>
      </c>
      <c r="K1320" s="35" t="s">
        <v>7325</v>
      </c>
      <c r="L1320" s="35" t="s">
        <v>5461</v>
      </c>
      <c r="M1320" s="35"/>
      <c r="N1320" s="35" t="s">
        <v>5738</v>
      </c>
      <c r="O1320" s="35"/>
      <c r="P1320" s="35"/>
      <c r="Q1320" s="35"/>
      <c r="R1320" s="35"/>
      <c r="S1320" s="35"/>
      <c r="T1320" s="36">
        <v>43859.446527777778</v>
      </c>
      <c r="U1320" s="35"/>
      <c r="V1320" s="35">
        <v>0</v>
      </c>
      <c r="W1320" s="35"/>
      <c r="X1320" s="35"/>
      <c r="Y1320" s="35">
        <v>0</v>
      </c>
      <c r="Z1320" s="35"/>
      <c r="AA1320" s="35">
        <v>111</v>
      </c>
      <c r="AB1320" s="35" t="s">
        <v>7326</v>
      </c>
      <c r="AC1320" s="59" t="s">
        <v>5472</v>
      </c>
    </row>
    <row r="1321" spans="1:29" ht="15.75" thickBot="1" x14ac:dyDescent="0.3">
      <c r="A1321" s="58" t="s">
        <v>7327</v>
      </c>
      <c r="B1321" s="38" t="s">
        <v>5473</v>
      </c>
      <c r="C1321" s="38" t="s">
        <v>5468</v>
      </c>
      <c r="D1321" s="38" t="s">
        <v>5606</v>
      </c>
      <c r="E1321" s="38" t="s">
        <v>7324</v>
      </c>
      <c r="F1321" s="38"/>
      <c r="G1321" s="39">
        <v>43860.379861111112</v>
      </c>
      <c r="H1321" s="40">
        <v>43860</v>
      </c>
      <c r="I1321" s="38"/>
      <c r="J1321" s="38" t="s">
        <v>34</v>
      </c>
      <c r="K1321" s="38" t="s">
        <v>7325</v>
      </c>
      <c r="L1321" s="38" t="s">
        <v>5461</v>
      </c>
      <c r="M1321" s="38"/>
      <c r="N1321" s="38" t="s">
        <v>5738</v>
      </c>
      <c r="O1321" s="38" t="s">
        <v>7224</v>
      </c>
      <c r="P1321" s="39">
        <v>43860.442361111112</v>
      </c>
      <c r="Q1321" s="38"/>
      <c r="R1321" s="38"/>
      <c r="S1321" s="38"/>
      <c r="T1321" s="39">
        <v>43860.465277777781</v>
      </c>
      <c r="U1321" s="38">
        <v>51</v>
      </c>
      <c r="V1321" s="38" t="s">
        <v>5754</v>
      </c>
      <c r="W1321" s="38" t="s">
        <v>5497</v>
      </c>
      <c r="X1321" s="38"/>
      <c r="Y1321" s="38">
        <v>0</v>
      </c>
      <c r="Z1321" s="38"/>
      <c r="AA1321" s="38">
        <v>72</v>
      </c>
      <c r="AB1321" s="38" t="s">
        <v>5692</v>
      </c>
      <c r="AC1321" s="60" t="s">
        <v>5485</v>
      </c>
    </row>
    <row r="1322" spans="1:29" ht="15.75" thickBot="1" x14ac:dyDescent="0.3">
      <c r="A1322" s="57" t="s">
        <v>3917</v>
      </c>
      <c r="B1322" s="35" t="s">
        <v>5473</v>
      </c>
      <c r="C1322" s="35" t="s">
        <v>5468</v>
      </c>
      <c r="D1322" s="35" t="s">
        <v>5606</v>
      </c>
      <c r="E1322" s="35" t="s">
        <v>7328</v>
      </c>
      <c r="F1322" s="35"/>
      <c r="G1322" s="36">
        <v>43859.369444444441</v>
      </c>
      <c r="H1322" s="37">
        <v>43859</v>
      </c>
      <c r="I1322" s="35"/>
      <c r="J1322" s="35" t="s">
        <v>34</v>
      </c>
      <c r="K1322" s="35" t="s">
        <v>7329</v>
      </c>
      <c r="L1322" s="35" t="s">
        <v>5465</v>
      </c>
      <c r="M1322" s="35"/>
      <c r="N1322" s="35" t="s">
        <v>5738</v>
      </c>
      <c r="O1322" s="35" t="s">
        <v>7330</v>
      </c>
      <c r="P1322" s="36">
        <v>43859.472222222219</v>
      </c>
      <c r="Q1322" s="36">
        <v>43859.445833333331</v>
      </c>
      <c r="R1322" s="35"/>
      <c r="S1322" s="35"/>
      <c r="T1322" s="36">
        <v>43859.445833333331</v>
      </c>
      <c r="U1322" s="35"/>
      <c r="V1322" s="35">
        <v>0</v>
      </c>
      <c r="W1322" s="35"/>
      <c r="X1322" s="35"/>
      <c r="Y1322" s="35">
        <v>0</v>
      </c>
      <c r="Z1322" s="35"/>
      <c r="AA1322" s="35">
        <v>110</v>
      </c>
      <c r="AB1322" s="35" t="s">
        <v>6293</v>
      </c>
      <c r="AC1322" s="59" t="s">
        <v>5485</v>
      </c>
    </row>
    <row r="1323" spans="1:29" ht="15.75" thickBot="1" x14ac:dyDescent="0.3">
      <c r="A1323" s="58" t="s">
        <v>7331</v>
      </c>
      <c r="B1323" s="38" t="s">
        <v>5473</v>
      </c>
      <c r="C1323" s="38" t="s">
        <v>5468</v>
      </c>
      <c r="D1323" s="38" t="s">
        <v>5606</v>
      </c>
      <c r="E1323" s="38" t="s">
        <v>7328</v>
      </c>
      <c r="F1323" s="38"/>
      <c r="G1323" s="39">
        <v>43860.381249999999</v>
      </c>
      <c r="H1323" s="40">
        <v>43860</v>
      </c>
      <c r="I1323" s="38"/>
      <c r="J1323" s="38" t="s">
        <v>34</v>
      </c>
      <c r="K1323" s="38" t="s">
        <v>7329</v>
      </c>
      <c r="L1323" s="38" t="s">
        <v>5465</v>
      </c>
      <c r="M1323" s="38"/>
      <c r="N1323" s="38" t="s">
        <v>5738</v>
      </c>
      <c r="O1323" s="38" t="s">
        <v>7224</v>
      </c>
      <c r="P1323" s="39">
        <v>43860.442361111112</v>
      </c>
      <c r="Q1323" s="39">
        <v>43860.465277777781</v>
      </c>
      <c r="R1323" s="38"/>
      <c r="S1323" s="38"/>
      <c r="T1323" s="39">
        <v>43860.465277777781</v>
      </c>
      <c r="U1323" s="38">
        <v>33</v>
      </c>
      <c r="V1323" s="38" t="s">
        <v>5626</v>
      </c>
      <c r="W1323" s="38" t="s">
        <v>5497</v>
      </c>
      <c r="X1323" s="38"/>
      <c r="Y1323" s="38">
        <v>0</v>
      </c>
      <c r="Z1323" s="38"/>
      <c r="AA1323" s="38">
        <v>88</v>
      </c>
      <c r="AB1323" s="38" t="s">
        <v>6410</v>
      </c>
      <c r="AC1323" s="60" t="s">
        <v>5485</v>
      </c>
    </row>
    <row r="1324" spans="1:29" ht="15.75" thickBot="1" x14ac:dyDescent="0.3">
      <c r="A1324" s="57" t="s">
        <v>7332</v>
      </c>
      <c r="B1324" s="35" t="s">
        <v>5473</v>
      </c>
      <c r="C1324" s="35" t="s">
        <v>5468</v>
      </c>
      <c r="D1324" s="35" t="s">
        <v>5606</v>
      </c>
      <c r="E1324" s="35" t="s">
        <v>7328</v>
      </c>
      <c r="F1324" s="35"/>
      <c r="G1324" s="36">
        <v>43861.42083333333</v>
      </c>
      <c r="H1324" s="37">
        <v>43861</v>
      </c>
      <c r="I1324" s="35"/>
      <c r="J1324" s="35" t="s">
        <v>34</v>
      </c>
      <c r="K1324" s="35" t="s">
        <v>7329</v>
      </c>
      <c r="L1324" s="35" t="s">
        <v>5461</v>
      </c>
      <c r="M1324" s="35"/>
      <c r="N1324" s="35" t="s">
        <v>5738</v>
      </c>
      <c r="O1324" s="35"/>
      <c r="P1324" s="35"/>
      <c r="Q1324" s="35"/>
      <c r="R1324" s="35"/>
      <c r="S1324" s="35"/>
      <c r="T1324" s="36">
        <v>43861.44027777778</v>
      </c>
      <c r="U1324" s="35"/>
      <c r="V1324" s="35">
        <v>0</v>
      </c>
      <c r="W1324" s="35"/>
      <c r="X1324" s="35"/>
      <c r="Y1324" s="35">
        <v>0</v>
      </c>
      <c r="Z1324" s="35"/>
      <c r="AA1324" s="35">
        <v>28</v>
      </c>
      <c r="AB1324" s="35" t="s">
        <v>6270</v>
      </c>
      <c r="AC1324" s="59" t="s">
        <v>5472</v>
      </c>
    </row>
    <row r="1325" spans="1:29" ht="15.75" thickBot="1" x14ac:dyDescent="0.3">
      <c r="A1325" s="58" t="s">
        <v>565</v>
      </c>
      <c r="B1325" s="38" t="s">
        <v>5473</v>
      </c>
      <c r="C1325" s="38" t="s">
        <v>5468</v>
      </c>
      <c r="D1325" s="38" t="s">
        <v>5606</v>
      </c>
      <c r="E1325" s="38" t="s">
        <v>7333</v>
      </c>
      <c r="F1325" s="38"/>
      <c r="G1325" s="39">
        <v>43838.741666666669</v>
      </c>
      <c r="H1325" s="40">
        <v>43838</v>
      </c>
      <c r="I1325" s="38"/>
      <c r="J1325" s="38" t="s">
        <v>34</v>
      </c>
      <c r="K1325" s="38" t="s">
        <v>7334</v>
      </c>
      <c r="L1325" s="38" t="s">
        <v>5461</v>
      </c>
      <c r="M1325" s="38"/>
      <c r="N1325" s="38" t="s">
        <v>5738</v>
      </c>
      <c r="O1325" s="38"/>
      <c r="P1325" s="38"/>
      <c r="Q1325" s="38"/>
      <c r="R1325" s="38"/>
      <c r="S1325" s="38"/>
      <c r="T1325" s="39">
        <v>43838.743055555555</v>
      </c>
      <c r="U1325" s="38"/>
      <c r="V1325" s="38">
        <v>0</v>
      </c>
      <c r="W1325" s="38"/>
      <c r="X1325" s="38"/>
      <c r="Y1325" s="38">
        <v>0</v>
      </c>
      <c r="Z1325" s="38"/>
      <c r="AA1325" s="38"/>
      <c r="AB1325" s="38">
        <v>0</v>
      </c>
      <c r="AC1325" s="60"/>
    </row>
    <row r="1326" spans="1:29" ht="15.75" thickBot="1" x14ac:dyDescent="0.3">
      <c r="A1326" s="57" t="s">
        <v>2821</v>
      </c>
      <c r="B1326" s="35" t="s">
        <v>5473</v>
      </c>
      <c r="C1326" s="35" t="s">
        <v>5468</v>
      </c>
      <c r="D1326" s="35" t="s">
        <v>5606</v>
      </c>
      <c r="E1326" s="35" t="s">
        <v>7333</v>
      </c>
      <c r="F1326" s="35"/>
      <c r="G1326" s="36">
        <v>43851.650694444441</v>
      </c>
      <c r="H1326" s="37">
        <v>43852</v>
      </c>
      <c r="I1326" s="35"/>
      <c r="J1326" s="35" t="s">
        <v>34</v>
      </c>
      <c r="K1326" s="35" t="s">
        <v>7334</v>
      </c>
      <c r="L1326" s="35" t="s">
        <v>5461</v>
      </c>
      <c r="M1326" s="35"/>
      <c r="N1326" s="35" t="s">
        <v>5738</v>
      </c>
      <c r="O1326" s="35"/>
      <c r="P1326" s="35"/>
      <c r="Q1326" s="35"/>
      <c r="R1326" s="35"/>
      <c r="S1326" s="35"/>
      <c r="T1326" s="36">
        <v>43851.714583333334</v>
      </c>
      <c r="U1326" s="35"/>
      <c r="V1326" s="35">
        <v>0</v>
      </c>
      <c r="W1326" s="35"/>
      <c r="X1326" s="35"/>
      <c r="Y1326" s="35">
        <v>0</v>
      </c>
      <c r="Z1326" s="35"/>
      <c r="AA1326" s="35">
        <v>92</v>
      </c>
      <c r="AB1326" s="35" t="s">
        <v>6237</v>
      </c>
      <c r="AC1326" s="59" t="s">
        <v>5472</v>
      </c>
    </row>
    <row r="1327" spans="1:29" ht="15.75" thickBot="1" x14ac:dyDescent="0.3">
      <c r="A1327" s="58" t="s">
        <v>3584</v>
      </c>
      <c r="B1327" s="38" t="s">
        <v>5473</v>
      </c>
      <c r="C1327" s="38" t="s">
        <v>5468</v>
      </c>
      <c r="D1327" s="38" t="s">
        <v>5606</v>
      </c>
      <c r="E1327" s="38" t="s">
        <v>7335</v>
      </c>
      <c r="F1327" s="38"/>
      <c r="G1327" s="39">
        <v>43857.527083333334</v>
      </c>
      <c r="H1327" s="40">
        <v>43857</v>
      </c>
      <c r="I1327" s="38"/>
      <c r="J1327" s="38" t="s">
        <v>34</v>
      </c>
      <c r="K1327" s="38" t="s">
        <v>7336</v>
      </c>
      <c r="L1327" s="38" t="s">
        <v>5461</v>
      </c>
      <c r="M1327" s="38"/>
      <c r="N1327" s="38" t="s">
        <v>5738</v>
      </c>
      <c r="O1327" s="38"/>
      <c r="P1327" s="38"/>
      <c r="Q1327" s="38"/>
      <c r="R1327" s="38"/>
      <c r="S1327" s="38"/>
      <c r="T1327" s="39">
        <v>43857.543749999997</v>
      </c>
      <c r="U1327" s="38"/>
      <c r="V1327" s="38">
        <v>0</v>
      </c>
      <c r="W1327" s="38"/>
      <c r="X1327" s="38"/>
      <c r="Y1327" s="38">
        <v>0</v>
      </c>
      <c r="Z1327" s="38"/>
      <c r="AA1327" s="38">
        <v>24</v>
      </c>
      <c r="AB1327" s="38" t="s">
        <v>5618</v>
      </c>
      <c r="AC1327" s="60" t="s">
        <v>5485</v>
      </c>
    </row>
    <row r="1328" spans="1:29" ht="15.75" thickBot="1" x14ac:dyDescent="0.3">
      <c r="A1328" s="57" t="s">
        <v>78</v>
      </c>
      <c r="B1328" s="35" t="s">
        <v>5473</v>
      </c>
      <c r="C1328" s="35" t="s">
        <v>5468</v>
      </c>
      <c r="D1328" s="35" t="s">
        <v>5606</v>
      </c>
      <c r="E1328" s="35" t="s">
        <v>7337</v>
      </c>
      <c r="F1328" s="35"/>
      <c r="G1328" s="36">
        <v>43829.46875</v>
      </c>
      <c r="H1328" s="37">
        <v>43838</v>
      </c>
      <c r="I1328" s="35"/>
      <c r="J1328" s="35" t="s">
        <v>34</v>
      </c>
      <c r="K1328" s="35" t="s">
        <v>7338</v>
      </c>
      <c r="L1328" s="35" t="s">
        <v>5461</v>
      </c>
      <c r="M1328" s="35"/>
      <c r="N1328" s="35" t="s">
        <v>5738</v>
      </c>
      <c r="O1328" s="35"/>
      <c r="P1328" s="35"/>
      <c r="Q1328" s="35"/>
      <c r="R1328" s="35"/>
      <c r="S1328" s="35"/>
      <c r="T1328" s="36">
        <v>43838.595833333333</v>
      </c>
      <c r="U1328" s="35"/>
      <c r="V1328" s="35">
        <v>0</v>
      </c>
      <c r="W1328" s="35"/>
      <c r="X1328" s="35">
        <v>13143</v>
      </c>
      <c r="Y1328" s="35" t="s">
        <v>7339</v>
      </c>
      <c r="Z1328" s="35" t="s">
        <v>5482</v>
      </c>
      <c r="AA1328" s="35"/>
      <c r="AB1328" s="35">
        <v>0</v>
      </c>
      <c r="AC1328" s="59"/>
    </row>
    <row r="1329" spans="1:29" ht="15.75" thickBot="1" x14ac:dyDescent="0.3">
      <c r="A1329" s="58" t="s">
        <v>575</v>
      </c>
      <c r="B1329" s="38" t="s">
        <v>5473</v>
      </c>
      <c r="C1329" s="38" t="s">
        <v>5468</v>
      </c>
      <c r="D1329" s="38" t="s">
        <v>5606</v>
      </c>
      <c r="E1329" s="38" t="s">
        <v>7337</v>
      </c>
      <c r="F1329" s="38"/>
      <c r="G1329" s="39">
        <v>43839.395833333336</v>
      </c>
      <c r="H1329" s="40">
        <v>43840</v>
      </c>
      <c r="I1329" s="38"/>
      <c r="J1329" s="38" t="s">
        <v>34</v>
      </c>
      <c r="K1329" s="38" t="s">
        <v>7338</v>
      </c>
      <c r="L1329" s="38" t="s">
        <v>5461</v>
      </c>
      <c r="M1329" s="38"/>
      <c r="N1329" s="38" t="s">
        <v>5738</v>
      </c>
      <c r="O1329" s="38"/>
      <c r="P1329" s="38"/>
      <c r="Q1329" s="38"/>
      <c r="R1329" s="38"/>
      <c r="S1329" s="38"/>
      <c r="T1329" s="39">
        <v>43839.504166666666</v>
      </c>
      <c r="U1329" s="38"/>
      <c r="V1329" s="38">
        <v>0</v>
      </c>
      <c r="W1329" s="38"/>
      <c r="X1329" s="38"/>
      <c r="Y1329" s="38">
        <v>0</v>
      </c>
      <c r="Z1329" s="38"/>
      <c r="AA1329" s="38">
        <v>156</v>
      </c>
      <c r="AB1329" s="38" t="s">
        <v>7163</v>
      </c>
      <c r="AC1329" s="60" t="s">
        <v>5472</v>
      </c>
    </row>
    <row r="1330" spans="1:29" ht="15.75" thickBot="1" x14ac:dyDescent="0.3">
      <c r="A1330" s="57" t="s">
        <v>707</v>
      </c>
      <c r="B1330" s="35" t="s">
        <v>5473</v>
      </c>
      <c r="C1330" s="35" t="s">
        <v>5468</v>
      </c>
      <c r="D1330" s="35" t="s">
        <v>5606</v>
      </c>
      <c r="E1330" s="35" t="s">
        <v>7337</v>
      </c>
      <c r="F1330" s="35"/>
      <c r="G1330" s="36">
        <v>43840.385416666664</v>
      </c>
      <c r="H1330" s="37">
        <v>43843</v>
      </c>
      <c r="I1330" s="35"/>
      <c r="J1330" s="35" t="s">
        <v>34</v>
      </c>
      <c r="K1330" s="35" t="s">
        <v>7338</v>
      </c>
      <c r="L1330" s="35" t="s">
        <v>5461</v>
      </c>
      <c r="M1330" s="35"/>
      <c r="N1330" s="35" t="s">
        <v>5738</v>
      </c>
      <c r="O1330" s="35" t="s">
        <v>7198</v>
      </c>
      <c r="P1330" s="36">
        <v>43840.395138888889</v>
      </c>
      <c r="Q1330" s="36">
        <v>43840.524305555555</v>
      </c>
      <c r="R1330" s="35"/>
      <c r="S1330" s="35"/>
      <c r="T1330" s="36">
        <v>43840.524305555555</v>
      </c>
      <c r="U1330" s="35">
        <v>0</v>
      </c>
      <c r="V1330" s="35">
        <v>0</v>
      </c>
      <c r="W1330" s="35" t="s">
        <v>5497</v>
      </c>
      <c r="X1330" s="35">
        <v>200</v>
      </c>
      <c r="Y1330" s="35" t="s">
        <v>5647</v>
      </c>
      <c r="Z1330" s="35" t="s">
        <v>5482</v>
      </c>
      <c r="AA1330" s="35"/>
      <c r="AB1330" s="35">
        <v>0</v>
      </c>
      <c r="AC1330" s="59"/>
    </row>
    <row r="1331" spans="1:29" ht="15.75" thickBot="1" x14ac:dyDescent="0.3">
      <c r="A1331" s="58" t="s">
        <v>1687</v>
      </c>
      <c r="B1331" s="38" t="s">
        <v>5473</v>
      </c>
      <c r="C1331" s="38" t="s">
        <v>5468</v>
      </c>
      <c r="D1331" s="38" t="s">
        <v>5606</v>
      </c>
      <c r="E1331" s="38" t="s">
        <v>7337</v>
      </c>
      <c r="F1331" s="38"/>
      <c r="G1331" s="39">
        <v>43845.503472222219</v>
      </c>
      <c r="H1331" s="40">
        <v>43846</v>
      </c>
      <c r="I1331" s="38"/>
      <c r="J1331" s="38" t="s">
        <v>34</v>
      </c>
      <c r="K1331" s="38" t="s">
        <v>7338</v>
      </c>
      <c r="L1331" s="38" t="s">
        <v>5461</v>
      </c>
      <c r="M1331" s="38"/>
      <c r="N1331" s="38" t="s">
        <v>5738</v>
      </c>
      <c r="O1331" s="38"/>
      <c r="P1331" s="38"/>
      <c r="Q1331" s="38"/>
      <c r="R1331" s="38"/>
      <c r="S1331" s="38"/>
      <c r="T1331" s="39">
        <v>43846.341666666667</v>
      </c>
      <c r="U1331" s="38"/>
      <c r="V1331" s="38">
        <v>0</v>
      </c>
      <c r="W1331" s="38"/>
      <c r="X1331" s="38"/>
      <c r="Y1331" s="38">
        <v>0</v>
      </c>
      <c r="Z1331" s="38"/>
      <c r="AA1331" s="38">
        <v>1207</v>
      </c>
      <c r="AB1331" s="38" t="s">
        <v>7340</v>
      </c>
      <c r="AC1331" s="60" t="s">
        <v>5472</v>
      </c>
    </row>
    <row r="1332" spans="1:29" ht="15.75" thickBot="1" x14ac:dyDescent="0.3">
      <c r="A1332" s="57" t="s">
        <v>2995</v>
      </c>
      <c r="B1332" s="35" t="s">
        <v>5473</v>
      </c>
      <c r="C1332" s="35" t="s">
        <v>5468</v>
      </c>
      <c r="D1332" s="35" t="s">
        <v>5606</v>
      </c>
      <c r="E1332" s="35" t="s">
        <v>7337</v>
      </c>
      <c r="F1332" s="35"/>
      <c r="G1332" s="36">
        <v>43852.515277777777</v>
      </c>
      <c r="H1332" s="37">
        <v>43853</v>
      </c>
      <c r="I1332" s="35"/>
      <c r="J1332" s="35" t="s">
        <v>34</v>
      </c>
      <c r="K1332" s="35" t="s">
        <v>7338</v>
      </c>
      <c r="L1332" s="35" t="s">
        <v>5461</v>
      </c>
      <c r="M1332" s="35"/>
      <c r="N1332" s="35" t="s">
        <v>5738</v>
      </c>
      <c r="O1332" s="35"/>
      <c r="P1332" s="35"/>
      <c r="Q1332" s="35"/>
      <c r="R1332" s="35"/>
      <c r="S1332" s="35"/>
      <c r="T1332" s="36">
        <v>43853.511805555558</v>
      </c>
      <c r="U1332" s="35"/>
      <c r="V1332" s="35">
        <v>0</v>
      </c>
      <c r="W1332" s="35"/>
      <c r="X1332" s="35"/>
      <c r="Y1332" s="35">
        <v>0</v>
      </c>
      <c r="Z1332" s="35"/>
      <c r="AA1332" s="35">
        <v>1435</v>
      </c>
      <c r="AB1332" s="35" t="s">
        <v>7341</v>
      </c>
      <c r="AC1332" s="59" t="s">
        <v>5472</v>
      </c>
    </row>
    <row r="1333" spans="1:29" ht="15.75" thickBot="1" x14ac:dyDescent="0.3">
      <c r="A1333" s="58" t="s">
        <v>3242</v>
      </c>
      <c r="B1333" s="38" t="s">
        <v>5473</v>
      </c>
      <c r="C1333" s="38" t="s">
        <v>5468</v>
      </c>
      <c r="D1333" s="38" t="s">
        <v>5606</v>
      </c>
      <c r="E1333" s="38" t="s">
        <v>7337</v>
      </c>
      <c r="F1333" s="38"/>
      <c r="G1333" s="39">
        <v>43853.536805555559</v>
      </c>
      <c r="H1333" s="40">
        <v>43854</v>
      </c>
      <c r="I1333" s="38"/>
      <c r="J1333" s="38" t="s">
        <v>34</v>
      </c>
      <c r="K1333" s="38" t="s">
        <v>7338</v>
      </c>
      <c r="L1333" s="38" t="s">
        <v>5461</v>
      </c>
      <c r="M1333" s="38"/>
      <c r="N1333" s="38" t="s">
        <v>5738</v>
      </c>
      <c r="O1333" s="38"/>
      <c r="P1333" s="38"/>
      <c r="Q1333" s="38"/>
      <c r="R1333" s="38"/>
      <c r="S1333" s="38"/>
      <c r="T1333" s="39">
        <v>43854.706250000003</v>
      </c>
      <c r="U1333" s="38"/>
      <c r="V1333" s="38">
        <v>0</v>
      </c>
      <c r="W1333" s="38"/>
      <c r="X1333" s="38"/>
      <c r="Y1333" s="38">
        <v>0</v>
      </c>
      <c r="Z1333" s="38"/>
      <c r="AA1333" s="38">
        <v>1684</v>
      </c>
      <c r="AB1333" s="38" t="s">
        <v>7342</v>
      </c>
      <c r="AC1333" s="60" t="s">
        <v>5472</v>
      </c>
    </row>
    <row r="1334" spans="1:29" ht="15.75" thickBot="1" x14ac:dyDescent="0.3">
      <c r="A1334" s="57" t="s">
        <v>3557</v>
      </c>
      <c r="B1334" s="35" t="s">
        <v>5473</v>
      </c>
      <c r="C1334" s="35" t="s">
        <v>5468</v>
      </c>
      <c r="D1334" s="35" t="s">
        <v>5606</v>
      </c>
      <c r="E1334" s="35" t="s">
        <v>7337</v>
      </c>
      <c r="F1334" s="35"/>
      <c r="G1334" s="36">
        <v>43857.508333333331</v>
      </c>
      <c r="H1334" s="37">
        <v>43858</v>
      </c>
      <c r="I1334" s="35"/>
      <c r="J1334" s="35" t="s">
        <v>34</v>
      </c>
      <c r="K1334" s="35" t="s">
        <v>7338</v>
      </c>
      <c r="L1334" s="35" t="s">
        <v>5461</v>
      </c>
      <c r="M1334" s="35"/>
      <c r="N1334" s="35" t="s">
        <v>5738</v>
      </c>
      <c r="O1334" s="35"/>
      <c r="P1334" s="35"/>
      <c r="Q1334" s="35"/>
      <c r="R1334" s="35"/>
      <c r="S1334" s="35"/>
      <c r="T1334" s="36">
        <v>43858.432638888888</v>
      </c>
      <c r="U1334" s="35"/>
      <c r="V1334" s="35">
        <v>0</v>
      </c>
      <c r="W1334" s="35"/>
      <c r="X1334" s="35">
        <v>1331</v>
      </c>
      <c r="Y1334" s="35" t="s">
        <v>7343</v>
      </c>
      <c r="Z1334" s="35" t="s">
        <v>5482</v>
      </c>
      <c r="AA1334" s="35"/>
      <c r="AB1334" s="35">
        <v>0</v>
      </c>
      <c r="AC1334" s="59"/>
    </row>
    <row r="1335" spans="1:29" ht="15.75" thickBot="1" x14ac:dyDescent="0.3">
      <c r="A1335" s="58" t="s">
        <v>3782</v>
      </c>
      <c r="B1335" s="38" t="s">
        <v>5473</v>
      </c>
      <c r="C1335" s="38" t="s">
        <v>5468</v>
      </c>
      <c r="D1335" s="38" t="s">
        <v>5606</v>
      </c>
      <c r="E1335" s="38" t="s">
        <v>7337</v>
      </c>
      <c r="F1335" s="38"/>
      <c r="G1335" s="39">
        <v>43858.531944444447</v>
      </c>
      <c r="H1335" s="40">
        <v>43858</v>
      </c>
      <c r="I1335" s="38"/>
      <c r="J1335" s="38" t="s">
        <v>34</v>
      </c>
      <c r="K1335" s="38" t="s">
        <v>7338</v>
      </c>
      <c r="L1335" s="38" t="s">
        <v>5461</v>
      </c>
      <c r="M1335" s="38"/>
      <c r="N1335" s="38" t="s">
        <v>5738</v>
      </c>
      <c r="O1335" s="38"/>
      <c r="P1335" s="38"/>
      <c r="Q1335" s="38"/>
      <c r="R1335" s="38"/>
      <c r="S1335" s="38"/>
      <c r="T1335" s="39">
        <v>43858.59097222222</v>
      </c>
      <c r="U1335" s="38"/>
      <c r="V1335" s="38">
        <v>0</v>
      </c>
      <c r="W1335" s="38"/>
      <c r="X1335" s="38"/>
      <c r="Y1335" s="38">
        <v>0</v>
      </c>
      <c r="Z1335" s="38"/>
      <c r="AA1335" s="38">
        <v>85</v>
      </c>
      <c r="AB1335" s="38" t="s">
        <v>7344</v>
      </c>
      <c r="AC1335" s="60" t="s">
        <v>5472</v>
      </c>
    </row>
    <row r="1336" spans="1:29" ht="15.75" thickBot="1" x14ac:dyDescent="0.3">
      <c r="A1336" s="57" t="s">
        <v>7345</v>
      </c>
      <c r="B1336" s="35" t="s">
        <v>5473</v>
      </c>
      <c r="C1336" s="35" t="s">
        <v>5468</v>
      </c>
      <c r="D1336" s="35" t="s">
        <v>5606</v>
      </c>
      <c r="E1336" s="35" t="s">
        <v>7346</v>
      </c>
      <c r="F1336" s="35"/>
      <c r="G1336" s="36">
        <v>43860.490277777775</v>
      </c>
      <c r="H1336" s="37">
        <v>43861</v>
      </c>
      <c r="I1336" s="35"/>
      <c r="J1336" s="35" t="s">
        <v>34</v>
      </c>
      <c r="K1336" s="35" t="s">
        <v>7347</v>
      </c>
      <c r="L1336" s="35" t="s">
        <v>5461</v>
      </c>
      <c r="M1336" s="35"/>
      <c r="N1336" s="35" t="s">
        <v>5738</v>
      </c>
      <c r="O1336" s="35" t="s">
        <v>7348</v>
      </c>
      <c r="P1336" s="36">
        <v>43860.652777777781</v>
      </c>
      <c r="Q1336" s="36">
        <v>43861.527083333334</v>
      </c>
      <c r="R1336" s="35"/>
      <c r="S1336" s="35"/>
      <c r="T1336" s="36">
        <v>43861.527083333334</v>
      </c>
      <c r="U1336" s="35"/>
      <c r="V1336" s="35">
        <v>0</v>
      </c>
      <c r="W1336" s="35"/>
      <c r="X1336" s="35"/>
      <c r="Y1336" s="35">
        <v>0</v>
      </c>
      <c r="Z1336" s="35"/>
      <c r="AA1336" s="35">
        <v>1493</v>
      </c>
      <c r="AB1336" s="35" t="s">
        <v>7349</v>
      </c>
      <c r="AC1336" s="59" t="s">
        <v>5830</v>
      </c>
    </row>
    <row r="1337" spans="1:29" ht="15.75" thickBot="1" x14ac:dyDescent="0.3">
      <c r="A1337" s="58" t="s">
        <v>2272</v>
      </c>
      <c r="B1337" s="38" t="s">
        <v>5473</v>
      </c>
      <c r="C1337" s="38" t="s">
        <v>5468</v>
      </c>
      <c r="D1337" s="38" t="s">
        <v>5606</v>
      </c>
      <c r="E1337" s="38" t="s">
        <v>7350</v>
      </c>
      <c r="F1337" s="38"/>
      <c r="G1337" s="39">
        <v>43847.527777777781</v>
      </c>
      <c r="H1337" s="40">
        <v>43847</v>
      </c>
      <c r="I1337" s="38"/>
      <c r="J1337" s="38" t="s">
        <v>34</v>
      </c>
      <c r="K1337" s="38" t="s">
        <v>7351</v>
      </c>
      <c r="L1337" s="38" t="s">
        <v>5461</v>
      </c>
      <c r="M1337" s="38"/>
      <c r="N1337" s="38" t="s">
        <v>5738</v>
      </c>
      <c r="O1337" s="38"/>
      <c r="P1337" s="38"/>
      <c r="Q1337" s="38"/>
      <c r="R1337" s="38"/>
      <c r="S1337" s="38"/>
      <c r="T1337" s="39">
        <v>43847.570138888892</v>
      </c>
      <c r="U1337" s="38"/>
      <c r="V1337" s="38">
        <v>0</v>
      </c>
      <c r="W1337" s="38"/>
      <c r="X1337" s="38"/>
      <c r="Y1337" s="38">
        <v>0</v>
      </c>
      <c r="Z1337" s="38"/>
      <c r="AA1337" s="38">
        <v>61</v>
      </c>
      <c r="AB1337" s="38" t="s">
        <v>5660</v>
      </c>
      <c r="AC1337" s="60" t="s">
        <v>5472</v>
      </c>
    </row>
    <row r="1338" spans="1:29" ht="15.75" thickBot="1" x14ac:dyDescent="0.3">
      <c r="A1338" s="57" t="s">
        <v>2580</v>
      </c>
      <c r="B1338" s="35" t="s">
        <v>5473</v>
      </c>
      <c r="C1338" s="35" t="s">
        <v>5468</v>
      </c>
      <c r="D1338" s="35" t="s">
        <v>5606</v>
      </c>
      <c r="E1338" s="35" t="s">
        <v>7350</v>
      </c>
      <c r="F1338" s="35"/>
      <c r="G1338" s="36">
        <v>43850.518055555556</v>
      </c>
      <c r="H1338" s="37">
        <v>43850</v>
      </c>
      <c r="I1338" s="35"/>
      <c r="J1338" s="35" t="s">
        <v>34</v>
      </c>
      <c r="K1338" s="35" t="s">
        <v>7351</v>
      </c>
      <c r="L1338" s="35" t="s">
        <v>5465</v>
      </c>
      <c r="M1338" s="35"/>
      <c r="N1338" s="35" t="s">
        <v>5738</v>
      </c>
      <c r="O1338" s="35"/>
      <c r="P1338" s="35"/>
      <c r="Q1338" s="35"/>
      <c r="R1338" s="35"/>
      <c r="S1338" s="35"/>
      <c r="T1338" s="36">
        <v>43850.600694444445</v>
      </c>
      <c r="U1338" s="35"/>
      <c r="V1338" s="35">
        <v>0</v>
      </c>
      <c r="W1338" s="35"/>
      <c r="X1338" s="35">
        <v>119</v>
      </c>
      <c r="Y1338" s="35" t="s">
        <v>6955</v>
      </c>
      <c r="Z1338" s="35" t="s">
        <v>5467</v>
      </c>
      <c r="AA1338" s="35"/>
      <c r="AB1338" s="35">
        <v>0</v>
      </c>
      <c r="AC1338" s="59"/>
    </row>
    <row r="1339" spans="1:29" ht="15.75" thickBot="1" x14ac:dyDescent="0.3">
      <c r="A1339" s="58" t="s">
        <v>2906</v>
      </c>
      <c r="B1339" s="38" t="s">
        <v>5473</v>
      </c>
      <c r="C1339" s="38" t="s">
        <v>5468</v>
      </c>
      <c r="D1339" s="38" t="s">
        <v>5606</v>
      </c>
      <c r="E1339" s="38" t="s">
        <v>7350</v>
      </c>
      <c r="F1339" s="38"/>
      <c r="G1339" s="39">
        <v>43852.419444444444</v>
      </c>
      <c r="H1339" s="40">
        <v>43852</v>
      </c>
      <c r="I1339" s="38"/>
      <c r="J1339" s="38" t="s">
        <v>34</v>
      </c>
      <c r="K1339" s="38" t="s">
        <v>7351</v>
      </c>
      <c r="L1339" s="38" t="s">
        <v>5461</v>
      </c>
      <c r="M1339" s="38"/>
      <c r="N1339" s="38" t="s">
        <v>5738</v>
      </c>
      <c r="O1339" s="38"/>
      <c r="P1339" s="38"/>
      <c r="Q1339" s="38"/>
      <c r="R1339" s="38"/>
      <c r="S1339" s="38"/>
      <c r="T1339" s="39">
        <v>43852.509722222225</v>
      </c>
      <c r="U1339" s="38"/>
      <c r="V1339" s="38">
        <v>0</v>
      </c>
      <c r="W1339" s="38"/>
      <c r="X1339" s="38"/>
      <c r="Y1339" s="38">
        <v>0</v>
      </c>
      <c r="Z1339" s="38"/>
      <c r="AA1339" s="38">
        <v>130</v>
      </c>
      <c r="AB1339" s="38" t="s">
        <v>6288</v>
      </c>
      <c r="AC1339" s="60" t="s">
        <v>5472</v>
      </c>
    </row>
    <row r="1340" spans="1:29" ht="15.75" thickBot="1" x14ac:dyDescent="0.3">
      <c r="A1340" s="57" t="s">
        <v>3343</v>
      </c>
      <c r="B1340" s="35" t="s">
        <v>5473</v>
      </c>
      <c r="C1340" s="35" t="s">
        <v>5468</v>
      </c>
      <c r="D1340" s="35" t="s">
        <v>5606</v>
      </c>
      <c r="E1340" s="35" t="s">
        <v>7350</v>
      </c>
      <c r="F1340" s="35"/>
      <c r="G1340" s="36">
        <v>43854.408333333333</v>
      </c>
      <c r="H1340" s="37">
        <v>43854</v>
      </c>
      <c r="I1340" s="35"/>
      <c r="J1340" s="35" t="s">
        <v>34</v>
      </c>
      <c r="K1340" s="35" t="s">
        <v>7351</v>
      </c>
      <c r="L1340" s="35" t="s">
        <v>5461</v>
      </c>
      <c r="M1340" s="35"/>
      <c r="N1340" s="35" t="s">
        <v>5738</v>
      </c>
      <c r="O1340" s="35"/>
      <c r="P1340" s="35"/>
      <c r="Q1340" s="35"/>
      <c r="R1340" s="35"/>
      <c r="S1340" s="35"/>
      <c r="T1340" s="36">
        <v>43854.40902777778</v>
      </c>
      <c r="U1340" s="35"/>
      <c r="V1340" s="35">
        <v>0</v>
      </c>
      <c r="W1340" s="35"/>
      <c r="X1340" s="35"/>
      <c r="Y1340" s="35">
        <v>0</v>
      </c>
      <c r="Z1340" s="35"/>
      <c r="AA1340" s="35">
        <v>1</v>
      </c>
      <c r="AB1340" s="43">
        <v>231481481.48148</v>
      </c>
      <c r="AC1340" s="59" t="s">
        <v>5485</v>
      </c>
    </row>
    <row r="1341" spans="1:29" ht="15.75" thickBot="1" x14ac:dyDescent="0.3">
      <c r="A1341" s="58" t="s">
        <v>3498</v>
      </c>
      <c r="B1341" s="38" t="s">
        <v>5473</v>
      </c>
      <c r="C1341" s="38" t="s">
        <v>5468</v>
      </c>
      <c r="D1341" s="38" t="s">
        <v>5606</v>
      </c>
      <c r="E1341" s="38" t="s">
        <v>7352</v>
      </c>
      <c r="F1341" s="38"/>
      <c r="G1341" s="38" t="s">
        <v>5981</v>
      </c>
      <c r="H1341" s="40">
        <v>43857</v>
      </c>
      <c r="I1341" s="38"/>
      <c r="J1341" s="38" t="s">
        <v>34</v>
      </c>
      <c r="K1341" s="38" t="s">
        <v>7353</v>
      </c>
      <c r="L1341" s="38" t="s">
        <v>5461</v>
      </c>
      <c r="M1341" s="38"/>
      <c r="N1341" s="38" t="s">
        <v>5738</v>
      </c>
      <c r="O1341" s="38"/>
      <c r="P1341" s="38"/>
      <c r="Q1341" s="38"/>
      <c r="R1341" s="38"/>
      <c r="S1341" s="38"/>
      <c r="T1341" s="38" t="s">
        <v>5983</v>
      </c>
      <c r="U1341" s="38"/>
      <c r="V1341" s="38">
        <v>0</v>
      </c>
      <c r="W1341" s="38"/>
      <c r="X1341" s="38"/>
      <c r="Y1341" s="38">
        <v>0</v>
      </c>
      <c r="Z1341" s="38"/>
      <c r="AA1341" s="38"/>
      <c r="AB1341" s="38">
        <v>0</v>
      </c>
      <c r="AC1341" s="60"/>
    </row>
    <row r="1342" spans="1:29" ht="15.75" thickBot="1" x14ac:dyDescent="0.3">
      <c r="A1342" s="57" t="s">
        <v>1850</v>
      </c>
      <c r="B1342" s="35" t="s">
        <v>5473</v>
      </c>
      <c r="C1342" s="35" t="s">
        <v>5468</v>
      </c>
      <c r="D1342" s="35" t="s">
        <v>5606</v>
      </c>
      <c r="E1342" s="35" t="s">
        <v>7352</v>
      </c>
      <c r="F1342" s="35"/>
      <c r="G1342" s="36">
        <v>43845.753472222219</v>
      </c>
      <c r="H1342" s="37">
        <v>43846</v>
      </c>
      <c r="I1342" s="35"/>
      <c r="J1342" s="35" t="s">
        <v>34</v>
      </c>
      <c r="K1342" s="35" t="s">
        <v>7353</v>
      </c>
      <c r="L1342" s="35" t="s">
        <v>5461</v>
      </c>
      <c r="M1342" s="35"/>
      <c r="N1342" s="35" t="s">
        <v>5738</v>
      </c>
      <c r="O1342" s="35"/>
      <c r="P1342" s="35"/>
      <c r="Q1342" s="35"/>
      <c r="R1342" s="35"/>
      <c r="S1342" s="35"/>
      <c r="T1342" s="36">
        <v>43846.352083333331</v>
      </c>
      <c r="U1342" s="35"/>
      <c r="V1342" s="35">
        <v>0</v>
      </c>
      <c r="W1342" s="35"/>
      <c r="X1342" s="35"/>
      <c r="Y1342" s="35">
        <v>0</v>
      </c>
      <c r="Z1342" s="35"/>
      <c r="AA1342" s="35">
        <v>862</v>
      </c>
      <c r="AB1342" s="35" t="s">
        <v>5694</v>
      </c>
      <c r="AC1342" s="59" t="s">
        <v>5485</v>
      </c>
    </row>
    <row r="1343" spans="1:29" ht="15.75" thickBot="1" x14ac:dyDescent="0.3">
      <c r="A1343" s="58" t="s">
        <v>2127</v>
      </c>
      <c r="B1343" s="38" t="s">
        <v>5473</v>
      </c>
      <c r="C1343" s="38" t="s">
        <v>5468</v>
      </c>
      <c r="D1343" s="38" t="s">
        <v>5606</v>
      </c>
      <c r="E1343" s="38" t="s">
        <v>7352</v>
      </c>
      <c r="F1343" s="38"/>
      <c r="G1343" s="39">
        <v>43847.338194444441</v>
      </c>
      <c r="H1343" s="40">
        <v>43847</v>
      </c>
      <c r="I1343" s="38"/>
      <c r="J1343" s="38" t="s">
        <v>34</v>
      </c>
      <c r="K1343" s="38" t="s">
        <v>7353</v>
      </c>
      <c r="L1343" s="38" t="s">
        <v>5461</v>
      </c>
      <c r="M1343" s="38"/>
      <c r="N1343" s="38" t="s">
        <v>5738</v>
      </c>
      <c r="O1343" s="38"/>
      <c r="P1343" s="38"/>
      <c r="Q1343" s="38"/>
      <c r="R1343" s="38"/>
      <c r="S1343" s="38"/>
      <c r="T1343" s="39">
        <v>43847.354166666664</v>
      </c>
      <c r="U1343" s="38"/>
      <c r="V1343" s="38">
        <v>0</v>
      </c>
      <c r="W1343" s="38"/>
      <c r="X1343" s="38">
        <v>23</v>
      </c>
      <c r="Y1343" s="38" t="s">
        <v>5727</v>
      </c>
      <c r="Z1343" s="38" t="s">
        <v>5482</v>
      </c>
      <c r="AA1343" s="38"/>
      <c r="AB1343" s="38">
        <v>0</v>
      </c>
      <c r="AC1343" s="60"/>
    </row>
    <row r="1344" spans="1:29" ht="15.75" thickBot="1" x14ac:dyDescent="0.3">
      <c r="A1344" s="57" t="s">
        <v>2437</v>
      </c>
      <c r="B1344" s="35" t="s">
        <v>5473</v>
      </c>
      <c r="C1344" s="35" t="s">
        <v>5468</v>
      </c>
      <c r="D1344" s="35" t="s">
        <v>5606</v>
      </c>
      <c r="E1344" s="35" t="s">
        <v>7352</v>
      </c>
      <c r="F1344" s="35"/>
      <c r="G1344" s="36">
        <v>43850.34375</v>
      </c>
      <c r="H1344" s="37">
        <v>43850</v>
      </c>
      <c r="I1344" s="35"/>
      <c r="J1344" s="35" t="s">
        <v>34</v>
      </c>
      <c r="K1344" s="35" t="s">
        <v>7353</v>
      </c>
      <c r="L1344" s="35" t="s">
        <v>5461</v>
      </c>
      <c r="M1344" s="35"/>
      <c r="N1344" s="35" t="s">
        <v>5738</v>
      </c>
      <c r="O1344" s="35"/>
      <c r="P1344" s="35"/>
      <c r="Q1344" s="35"/>
      <c r="R1344" s="35"/>
      <c r="S1344" s="35"/>
      <c r="T1344" s="36">
        <v>43850.385416666664</v>
      </c>
      <c r="U1344" s="35"/>
      <c r="V1344" s="35">
        <v>0</v>
      </c>
      <c r="W1344" s="35"/>
      <c r="X1344" s="35">
        <v>60</v>
      </c>
      <c r="Y1344" s="35" t="s">
        <v>5543</v>
      </c>
      <c r="Z1344" s="35" t="s">
        <v>5482</v>
      </c>
      <c r="AA1344" s="35"/>
      <c r="AB1344" s="35">
        <v>0</v>
      </c>
      <c r="AC1344" s="59"/>
    </row>
    <row r="1345" spans="1:29" ht="15.75" thickBot="1" x14ac:dyDescent="0.3">
      <c r="A1345" s="58" t="s">
        <v>2651</v>
      </c>
      <c r="B1345" s="38" t="s">
        <v>5473</v>
      </c>
      <c r="C1345" s="38" t="s">
        <v>5468</v>
      </c>
      <c r="D1345" s="38" t="s">
        <v>5606</v>
      </c>
      <c r="E1345" s="38" t="s">
        <v>7352</v>
      </c>
      <c r="F1345" s="38"/>
      <c r="G1345" s="39">
        <v>43851.369444444441</v>
      </c>
      <c r="H1345" s="40">
        <v>43851</v>
      </c>
      <c r="I1345" s="38"/>
      <c r="J1345" s="38" t="s">
        <v>34</v>
      </c>
      <c r="K1345" s="38" t="s">
        <v>7353</v>
      </c>
      <c r="L1345" s="38" t="s">
        <v>5461</v>
      </c>
      <c r="M1345" s="38"/>
      <c r="N1345" s="38" t="s">
        <v>5738</v>
      </c>
      <c r="O1345" s="38"/>
      <c r="P1345" s="38"/>
      <c r="Q1345" s="38"/>
      <c r="R1345" s="38"/>
      <c r="S1345" s="38"/>
      <c r="T1345" s="39">
        <v>43851.371527777781</v>
      </c>
      <c r="U1345" s="38"/>
      <c r="V1345" s="38">
        <v>0</v>
      </c>
      <c r="W1345" s="38"/>
      <c r="X1345" s="38"/>
      <c r="Y1345" s="38">
        <v>0</v>
      </c>
      <c r="Z1345" s="38"/>
      <c r="AA1345" s="38">
        <v>3</v>
      </c>
      <c r="AB1345" s="41">
        <v>694444444.44444001</v>
      </c>
      <c r="AC1345" s="60" t="s">
        <v>5485</v>
      </c>
    </row>
    <row r="1346" spans="1:29" ht="15.75" thickBot="1" x14ac:dyDescent="0.3">
      <c r="A1346" s="57" t="s">
        <v>1786</v>
      </c>
      <c r="B1346" s="35" t="s">
        <v>5473</v>
      </c>
      <c r="C1346" s="35" t="s">
        <v>5468</v>
      </c>
      <c r="D1346" s="35" t="s">
        <v>5606</v>
      </c>
      <c r="E1346" s="35" t="s">
        <v>6018</v>
      </c>
      <c r="F1346" s="35"/>
      <c r="G1346" s="36">
        <v>43845.70208333333</v>
      </c>
      <c r="H1346" s="37">
        <v>43846</v>
      </c>
      <c r="I1346" s="35"/>
      <c r="J1346" s="35" t="s">
        <v>34</v>
      </c>
      <c r="K1346" s="35" t="s">
        <v>7354</v>
      </c>
      <c r="L1346" s="35" t="s">
        <v>5461</v>
      </c>
      <c r="M1346" s="35"/>
      <c r="N1346" s="35" t="s">
        <v>5738</v>
      </c>
      <c r="O1346" s="35"/>
      <c r="P1346" s="35"/>
      <c r="Q1346" s="35"/>
      <c r="R1346" s="35"/>
      <c r="S1346" s="35"/>
      <c r="T1346" s="36">
        <v>43845.722222222219</v>
      </c>
      <c r="U1346" s="35"/>
      <c r="V1346" s="35">
        <v>0</v>
      </c>
      <c r="W1346" s="35"/>
      <c r="X1346" s="35">
        <v>29</v>
      </c>
      <c r="Y1346" s="35" t="s">
        <v>5507</v>
      </c>
      <c r="Z1346" s="35" t="s">
        <v>5482</v>
      </c>
      <c r="AA1346" s="35"/>
      <c r="AB1346" s="35">
        <v>0</v>
      </c>
      <c r="AC1346" s="59"/>
    </row>
    <row r="1347" spans="1:29" ht="15.75" thickBot="1" x14ac:dyDescent="0.3">
      <c r="A1347" s="58" t="s">
        <v>2173</v>
      </c>
      <c r="B1347" s="38" t="s">
        <v>5473</v>
      </c>
      <c r="C1347" s="38" t="s">
        <v>5468</v>
      </c>
      <c r="D1347" s="38" t="s">
        <v>5606</v>
      </c>
      <c r="E1347" s="38" t="s">
        <v>6018</v>
      </c>
      <c r="F1347" s="38"/>
      <c r="G1347" s="39">
        <v>43847.402777777781</v>
      </c>
      <c r="H1347" s="40">
        <v>43847</v>
      </c>
      <c r="I1347" s="38"/>
      <c r="J1347" s="38" t="s">
        <v>34</v>
      </c>
      <c r="K1347" s="38" t="s">
        <v>7354</v>
      </c>
      <c r="L1347" s="38" t="s">
        <v>5461</v>
      </c>
      <c r="M1347" s="38"/>
      <c r="N1347" s="38" t="s">
        <v>5738</v>
      </c>
      <c r="O1347" s="38"/>
      <c r="P1347" s="38"/>
      <c r="Q1347" s="38"/>
      <c r="R1347" s="38"/>
      <c r="S1347" s="38"/>
      <c r="T1347" s="39">
        <v>43847.451388888891</v>
      </c>
      <c r="U1347" s="38"/>
      <c r="V1347" s="38">
        <v>0</v>
      </c>
      <c r="W1347" s="38"/>
      <c r="X1347" s="38"/>
      <c r="Y1347" s="38">
        <v>0</v>
      </c>
      <c r="Z1347" s="38"/>
      <c r="AA1347" s="38">
        <v>70</v>
      </c>
      <c r="AB1347" s="38" t="s">
        <v>5680</v>
      </c>
      <c r="AC1347" s="60" t="s">
        <v>5472</v>
      </c>
    </row>
    <row r="1348" spans="1:29" ht="15.75" thickBot="1" x14ac:dyDescent="0.3">
      <c r="A1348" s="57" t="s">
        <v>2834</v>
      </c>
      <c r="B1348" s="35" t="s">
        <v>5473</v>
      </c>
      <c r="C1348" s="35" t="s">
        <v>5468</v>
      </c>
      <c r="D1348" s="35" t="s">
        <v>5606</v>
      </c>
      <c r="E1348" s="35" t="s">
        <v>7355</v>
      </c>
      <c r="F1348" s="35"/>
      <c r="G1348" s="36">
        <v>43791.368750000001</v>
      </c>
      <c r="H1348" s="37">
        <v>43852</v>
      </c>
      <c r="I1348" s="35"/>
      <c r="J1348" s="35" t="s">
        <v>34</v>
      </c>
      <c r="K1348" s="35" t="s">
        <v>7356</v>
      </c>
      <c r="L1348" s="35" t="s">
        <v>5461</v>
      </c>
      <c r="M1348" s="35"/>
      <c r="N1348" s="35" t="s">
        <v>5738</v>
      </c>
      <c r="O1348" s="35"/>
      <c r="P1348" s="35"/>
      <c r="Q1348" s="35"/>
      <c r="R1348" s="35"/>
      <c r="S1348" s="35"/>
      <c r="T1348" s="36">
        <v>43852.435416666667</v>
      </c>
      <c r="U1348" s="35"/>
      <c r="V1348" s="35">
        <v>0</v>
      </c>
      <c r="W1348" s="35"/>
      <c r="X1348" s="35"/>
      <c r="Y1348" s="35">
        <v>0</v>
      </c>
      <c r="Z1348" s="35"/>
      <c r="AA1348" s="35">
        <v>87936</v>
      </c>
      <c r="AB1348" s="42">
        <v>20355555555556</v>
      </c>
      <c r="AC1348" s="59" t="s">
        <v>5485</v>
      </c>
    </row>
    <row r="1349" spans="1:29" ht="15.75" thickBot="1" x14ac:dyDescent="0.3">
      <c r="A1349" s="58" t="s">
        <v>1891</v>
      </c>
      <c r="B1349" s="38" t="s">
        <v>5473</v>
      </c>
      <c r="C1349" s="38" t="s">
        <v>5468</v>
      </c>
      <c r="D1349" s="38" t="s">
        <v>5606</v>
      </c>
      <c r="E1349" s="38" t="s">
        <v>7355</v>
      </c>
      <c r="F1349" s="38"/>
      <c r="G1349" s="39">
        <v>43845.783333333333</v>
      </c>
      <c r="H1349" s="40">
        <v>43846</v>
      </c>
      <c r="I1349" s="38"/>
      <c r="J1349" s="38" t="s">
        <v>34</v>
      </c>
      <c r="K1349" s="38" t="s">
        <v>7356</v>
      </c>
      <c r="L1349" s="38" t="s">
        <v>5461</v>
      </c>
      <c r="M1349" s="38"/>
      <c r="N1349" s="38" t="s">
        <v>5738</v>
      </c>
      <c r="O1349" s="38"/>
      <c r="P1349" s="38"/>
      <c r="Q1349" s="38"/>
      <c r="R1349" s="38"/>
      <c r="S1349" s="38"/>
      <c r="T1349" s="39">
        <v>43846.323611111111</v>
      </c>
      <c r="U1349" s="38"/>
      <c r="V1349" s="38">
        <v>0</v>
      </c>
      <c r="W1349" s="38"/>
      <c r="X1349" s="38">
        <v>778</v>
      </c>
      <c r="Y1349" s="38" t="s">
        <v>7357</v>
      </c>
      <c r="Z1349" s="38" t="s">
        <v>5482</v>
      </c>
      <c r="AA1349" s="38"/>
      <c r="AB1349" s="38">
        <v>0</v>
      </c>
      <c r="AC1349" s="60"/>
    </row>
    <row r="1350" spans="1:29" ht="15.75" thickBot="1" x14ac:dyDescent="0.3">
      <c r="A1350" s="57" t="s">
        <v>2069</v>
      </c>
      <c r="B1350" s="35" t="s">
        <v>5473</v>
      </c>
      <c r="C1350" s="35" t="s">
        <v>5468</v>
      </c>
      <c r="D1350" s="35" t="s">
        <v>5606</v>
      </c>
      <c r="E1350" s="35" t="s">
        <v>7355</v>
      </c>
      <c r="F1350" s="35"/>
      <c r="G1350" s="36">
        <v>43847.338194444441</v>
      </c>
      <c r="H1350" s="37">
        <v>43847</v>
      </c>
      <c r="I1350" s="35"/>
      <c r="J1350" s="35" t="s">
        <v>34</v>
      </c>
      <c r="K1350" s="35" t="s">
        <v>7356</v>
      </c>
      <c r="L1350" s="35" t="s">
        <v>5461</v>
      </c>
      <c r="M1350" s="35"/>
      <c r="N1350" s="35" t="s">
        <v>5738</v>
      </c>
      <c r="O1350" s="35"/>
      <c r="P1350" s="35"/>
      <c r="Q1350" s="35"/>
      <c r="R1350" s="35"/>
      <c r="S1350" s="35"/>
      <c r="T1350" s="36">
        <v>43847.590277777781</v>
      </c>
      <c r="U1350" s="35"/>
      <c r="V1350" s="35">
        <v>0</v>
      </c>
      <c r="W1350" s="35"/>
      <c r="X1350" s="35"/>
      <c r="Y1350" s="35">
        <v>0</v>
      </c>
      <c r="Z1350" s="35"/>
      <c r="AA1350" s="35">
        <v>363</v>
      </c>
      <c r="AB1350" s="35" t="s">
        <v>6433</v>
      </c>
      <c r="AC1350" s="59" t="s">
        <v>5472</v>
      </c>
    </row>
    <row r="1351" spans="1:29" ht="15.75" thickBot="1" x14ac:dyDescent="0.3">
      <c r="A1351" s="58" t="s">
        <v>3500</v>
      </c>
      <c r="B1351" s="38" t="s">
        <v>5473</v>
      </c>
      <c r="C1351" s="38" t="s">
        <v>5468</v>
      </c>
      <c r="D1351" s="38" t="s">
        <v>5606</v>
      </c>
      <c r="E1351" s="38" t="s">
        <v>7355</v>
      </c>
      <c r="F1351" s="38"/>
      <c r="G1351" s="39">
        <v>43857.367361111108</v>
      </c>
      <c r="H1351" s="40">
        <v>43857</v>
      </c>
      <c r="I1351" s="38"/>
      <c r="J1351" s="38" t="s">
        <v>34</v>
      </c>
      <c r="K1351" s="38" t="s">
        <v>7356</v>
      </c>
      <c r="L1351" s="38" t="s">
        <v>5461</v>
      </c>
      <c r="M1351" s="38"/>
      <c r="N1351" s="38" t="s">
        <v>5738</v>
      </c>
      <c r="O1351" s="38"/>
      <c r="P1351" s="38"/>
      <c r="Q1351" s="38"/>
      <c r="R1351" s="38"/>
      <c r="S1351" s="38"/>
      <c r="T1351" s="39">
        <v>43857.395138888889</v>
      </c>
      <c r="U1351" s="38"/>
      <c r="V1351" s="38">
        <v>0</v>
      </c>
      <c r="W1351" s="38"/>
      <c r="X1351" s="38"/>
      <c r="Y1351" s="38">
        <v>0</v>
      </c>
      <c r="Z1351" s="38"/>
      <c r="AA1351" s="38">
        <v>40</v>
      </c>
      <c r="AB1351" s="38" t="s">
        <v>5979</v>
      </c>
      <c r="AC1351" s="60" t="s">
        <v>5485</v>
      </c>
    </row>
    <row r="1352" spans="1:29" ht="15.75" thickBot="1" x14ac:dyDescent="0.3">
      <c r="A1352" s="57" t="s">
        <v>4051</v>
      </c>
      <c r="B1352" s="35" t="s">
        <v>5473</v>
      </c>
      <c r="C1352" s="35" t="s">
        <v>5468</v>
      </c>
      <c r="D1352" s="35" t="s">
        <v>5606</v>
      </c>
      <c r="E1352" s="35" t="s">
        <v>7355</v>
      </c>
      <c r="F1352" s="35"/>
      <c r="G1352" s="36">
        <v>43860.368750000001</v>
      </c>
      <c r="H1352" s="37">
        <v>43860</v>
      </c>
      <c r="I1352" s="35"/>
      <c r="J1352" s="35" t="s">
        <v>34</v>
      </c>
      <c r="K1352" s="35" t="s">
        <v>7356</v>
      </c>
      <c r="L1352" s="35" t="s">
        <v>5461</v>
      </c>
      <c r="M1352" s="35"/>
      <c r="N1352" s="35" t="s">
        <v>5738</v>
      </c>
      <c r="O1352" s="35"/>
      <c r="P1352" s="35"/>
      <c r="Q1352" s="35"/>
      <c r="R1352" s="35"/>
      <c r="S1352" s="35"/>
      <c r="T1352" s="36">
        <v>43860.415277777778</v>
      </c>
      <c r="U1352" s="35"/>
      <c r="V1352" s="35">
        <v>0</v>
      </c>
      <c r="W1352" s="35"/>
      <c r="X1352" s="35"/>
      <c r="Y1352" s="35">
        <v>0</v>
      </c>
      <c r="Z1352" s="35"/>
      <c r="AA1352" s="35">
        <v>67</v>
      </c>
      <c r="AB1352" s="35" t="s">
        <v>5776</v>
      </c>
      <c r="AC1352" s="59" t="s">
        <v>5472</v>
      </c>
    </row>
    <row r="1353" spans="1:29" ht="15.75" thickBot="1" x14ac:dyDescent="0.3">
      <c r="A1353" s="58" t="s">
        <v>261</v>
      </c>
      <c r="B1353" s="38" t="s">
        <v>5473</v>
      </c>
      <c r="C1353" s="38" t="s">
        <v>5468</v>
      </c>
      <c r="D1353" s="38" t="s">
        <v>5606</v>
      </c>
      <c r="E1353" s="38" t="s">
        <v>7358</v>
      </c>
      <c r="F1353" s="38"/>
      <c r="G1353" s="39">
        <v>43833.405555555553</v>
      </c>
      <c r="H1353" s="40">
        <v>43833</v>
      </c>
      <c r="I1353" s="38"/>
      <c r="J1353" s="38" t="s">
        <v>34</v>
      </c>
      <c r="K1353" s="38" t="s">
        <v>7359</v>
      </c>
      <c r="L1353" s="38" t="s">
        <v>5461</v>
      </c>
      <c r="M1353" s="38"/>
      <c r="N1353" s="38" t="s">
        <v>5738</v>
      </c>
      <c r="O1353" s="38"/>
      <c r="P1353" s="38"/>
      <c r="Q1353" s="38"/>
      <c r="R1353" s="38"/>
      <c r="S1353" s="38"/>
      <c r="T1353" s="39">
        <v>43833.490972222222</v>
      </c>
      <c r="U1353" s="38"/>
      <c r="V1353" s="38">
        <v>0</v>
      </c>
      <c r="W1353" s="38"/>
      <c r="X1353" s="38"/>
      <c r="Y1353" s="38">
        <v>0</v>
      </c>
      <c r="Z1353" s="38"/>
      <c r="AA1353" s="38">
        <v>123</v>
      </c>
      <c r="AB1353" s="38" t="s">
        <v>6539</v>
      </c>
      <c r="AC1353" s="60" t="s">
        <v>5472</v>
      </c>
    </row>
    <row r="1354" spans="1:29" ht="15.75" thickBot="1" x14ac:dyDescent="0.3">
      <c r="A1354" s="57" t="s">
        <v>2882</v>
      </c>
      <c r="B1354" s="35" t="s">
        <v>5473</v>
      </c>
      <c r="C1354" s="35" t="s">
        <v>5468</v>
      </c>
      <c r="D1354" s="35" t="s">
        <v>5606</v>
      </c>
      <c r="E1354" s="35" t="s">
        <v>7358</v>
      </c>
      <c r="F1354" s="35"/>
      <c r="G1354" s="36">
        <v>43852.368750000001</v>
      </c>
      <c r="H1354" s="37">
        <v>43852</v>
      </c>
      <c r="I1354" s="35"/>
      <c r="J1354" s="35" t="s">
        <v>34</v>
      </c>
      <c r="K1354" s="35" t="s">
        <v>7359</v>
      </c>
      <c r="L1354" s="35" t="s">
        <v>5461</v>
      </c>
      <c r="M1354" s="35"/>
      <c r="N1354" s="35" t="s">
        <v>5738</v>
      </c>
      <c r="O1354" s="35"/>
      <c r="P1354" s="35"/>
      <c r="Q1354" s="35"/>
      <c r="R1354" s="35"/>
      <c r="S1354" s="35"/>
      <c r="T1354" s="36">
        <v>43852.369444444441</v>
      </c>
      <c r="U1354" s="35"/>
      <c r="V1354" s="35">
        <v>0</v>
      </c>
      <c r="W1354" s="35"/>
      <c r="X1354" s="35"/>
      <c r="Y1354" s="35">
        <v>0</v>
      </c>
      <c r="Z1354" s="35"/>
      <c r="AA1354" s="35">
        <v>1</v>
      </c>
      <c r="AB1354" s="43">
        <v>231481481.48148</v>
      </c>
      <c r="AC1354" s="59" t="s">
        <v>5485</v>
      </c>
    </row>
    <row r="1355" spans="1:29" ht="15.75" thickBot="1" x14ac:dyDescent="0.3">
      <c r="A1355" s="58" t="s">
        <v>3484</v>
      </c>
      <c r="B1355" s="38" t="s">
        <v>5473</v>
      </c>
      <c r="C1355" s="38" t="s">
        <v>5468</v>
      </c>
      <c r="D1355" s="38" t="s">
        <v>5606</v>
      </c>
      <c r="E1355" s="38" t="s">
        <v>7358</v>
      </c>
      <c r="F1355" s="38"/>
      <c r="G1355" s="39">
        <v>43857.367361111108</v>
      </c>
      <c r="H1355" s="40">
        <v>43857</v>
      </c>
      <c r="I1355" s="38"/>
      <c r="J1355" s="38" t="s">
        <v>34</v>
      </c>
      <c r="K1355" s="38" t="s">
        <v>7359</v>
      </c>
      <c r="L1355" s="38" t="s">
        <v>5461</v>
      </c>
      <c r="M1355" s="38"/>
      <c r="N1355" s="38" t="s">
        <v>5738</v>
      </c>
      <c r="O1355" s="38"/>
      <c r="P1355" s="38"/>
      <c r="Q1355" s="38"/>
      <c r="R1355" s="38"/>
      <c r="S1355" s="38"/>
      <c r="T1355" s="39">
        <v>43857.378472222219</v>
      </c>
      <c r="U1355" s="38"/>
      <c r="V1355" s="38">
        <v>0</v>
      </c>
      <c r="W1355" s="38"/>
      <c r="X1355" s="38"/>
      <c r="Y1355" s="38">
        <v>0</v>
      </c>
      <c r="Z1355" s="38"/>
      <c r="AA1355" s="38">
        <v>16</v>
      </c>
      <c r="AB1355" s="38" t="s">
        <v>5550</v>
      </c>
      <c r="AC1355" s="60" t="s">
        <v>5485</v>
      </c>
    </row>
    <row r="1356" spans="1:29" ht="15.75" thickBot="1" x14ac:dyDescent="0.3">
      <c r="A1356" s="57" t="s">
        <v>378</v>
      </c>
      <c r="B1356" s="35" t="s">
        <v>5473</v>
      </c>
      <c r="C1356" s="35" t="s">
        <v>5468</v>
      </c>
      <c r="D1356" s="35" t="s">
        <v>5606</v>
      </c>
      <c r="E1356" s="35" t="s">
        <v>7360</v>
      </c>
      <c r="F1356" s="35"/>
      <c r="G1356" s="36">
        <v>43837.503472222219</v>
      </c>
      <c r="H1356" s="37">
        <v>43837</v>
      </c>
      <c r="I1356" s="35"/>
      <c r="J1356" s="35" t="s">
        <v>34</v>
      </c>
      <c r="K1356" s="35" t="s">
        <v>7361</v>
      </c>
      <c r="L1356" s="35" t="s">
        <v>5613</v>
      </c>
      <c r="M1356" s="35"/>
      <c r="N1356" s="35" t="s">
        <v>5747</v>
      </c>
      <c r="O1356" s="35"/>
      <c r="P1356" s="35"/>
      <c r="Q1356" s="35"/>
      <c r="R1356" s="35"/>
      <c r="S1356" s="35"/>
      <c r="T1356" s="36">
        <v>43837.503472222219</v>
      </c>
      <c r="U1356" s="35"/>
      <c r="V1356" s="35">
        <v>0</v>
      </c>
      <c r="W1356" s="35"/>
      <c r="X1356" s="35">
        <v>0</v>
      </c>
      <c r="Y1356" s="35">
        <v>0</v>
      </c>
      <c r="Z1356" s="35" t="s">
        <v>5556</v>
      </c>
      <c r="AA1356" s="35"/>
      <c r="AB1356" s="35">
        <v>0</v>
      </c>
      <c r="AC1356" s="59"/>
    </row>
    <row r="1357" spans="1:29" ht="15.75" thickBot="1" x14ac:dyDescent="0.3">
      <c r="A1357" s="58" t="s">
        <v>420</v>
      </c>
      <c r="B1357" s="38" t="s">
        <v>5473</v>
      </c>
      <c r="C1357" s="38" t="s">
        <v>5468</v>
      </c>
      <c r="D1357" s="38" t="s">
        <v>5606</v>
      </c>
      <c r="E1357" s="38" t="s">
        <v>7362</v>
      </c>
      <c r="F1357" s="38"/>
      <c r="G1357" s="39">
        <v>43837.698611111111</v>
      </c>
      <c r="H1357" s="40">
        <v>43838</v>
      </c>
      <c r="I1357" s="38"/>
      <c r="J1357" s="38" t="s">
        <v>34</v>
      </c>
      <c r="K1357" s="38" t="s">
        <v>7363</v>
      </c>
      <c r="L1357" s="38" t="s">
        <v>5461</v>
      </c>
      <c r="M1357" s="38"/>
      <c r="N1357" s="38" t="s">
        <v>5738</v>
      </c>
      <c r="O1357" s="38"/>
      <c r="P1357" s="38"/>
      <c r="Q1357" s="38"/>
      <c r="R1357" s="38"/>
      <c r="S1357" s="38"/>
      <c r="T1357" s="39">
        <v>43838.344444444447</v>
      </c>
      <c r="U1357" s="38"/>
      <c r="V1357" s="38">
        <v>0</v>
      </c>
      <c r="W1357" s="38"/>
      <c r="X1357" s="38">
        <v>930</v>
      </c>
      <c r="Y1357" s="38" t="s">
        <v>6479</v>
      </c>
      <c r="Z1357" s="38" t="s">
        <v>5482</v>
      </c>
      <c r="AA1357" s="38"/>
      <c r="AB1357" s="38">
        <v>0</v>
      </c>
      <c r="AC1357" s="60"/>
    </row>
    <row r="1358" spans="1:29" ht="15.75" thickBot="1" x14ac:dyDescent="0.3">
      <c r="A1358" s="57" t="s">
        <v>2632</v>
      </c>
      <c r="B1358" s="35" t="s">
        <v>5473</v>
      </c>
      <c r="C1358" s="35" t="s">
        <v>5468</v>
      </c>
      <c r="D1358" s="35" t="s">
        <v>5606</v>
      </c>
      <c r="E1358" s="35" t="s">
        <v>7362</v>
      </c>
      <c r="F1358" s="35"/>
      <c r="G1358" s="36">
        <v>43850.677083333336</v>
      </c>
      <c r="H1358" s="37">
        <v>43851</v>
      </c>
      <c r="I1358" s="35"/>
      <c r="J1358" s="35" t="s">
        <v>34</v>
      </c>
      <c r="K1358" s="35" t="s">
        <v>7363</v>
      </c>
      <c r="L1358" s="35" t="s">
        <v>5461</v>
      </c>
      <c r="M1358" s="35"/>
      <c r="N1358" s="35" t="s">
        <v>5738</v>
      </c>
      <c r="O1358" s="35"/>
      <c r="P1358" s="35"/>
      <c r="Q1358" s="35"/>
      <c r="R1358" s="35"/>
      <c r="S1358" s="35"/>
      <c r="T1358" s="36">
        <v>43851.354166666664</v>
      </c>
      <c r="U1358" s="35"/>
      <c r="V1358" s="35">
        <v>0</v>
      </c>
      <c r="W1358" s="35"/>
      <c r="X1358" s="35">
        <v>868</v>
      </c>
      <c r="Y1358" s="35" t="s">
        <v>6017</v>
      </c>
      <c r="Z1358" s="35" t="s">
        <v>5467</v>
      </c>
      <c r="AA1358" s="35">
        <v>107</v>
      </c>
      <c r="AB1358" s="35" t="s">
        <v>5715</v>
      </c>
      <c r="AC1358" s="59" t="s">
        <v>5485</v>
      </c>
    </row>
    <row r="1359" spans="1:29" ht="15.75" thickBot="1" x14ac:dyDescent="0.3">
      <c r="A1359" s="58" t="s">
        <v>3436</v>
      </c>
      <c r="B1359" s="38" t="s">
        <v>5473</v>
      </c>
      <c r="C1359" s="38" t="s">
        <v>5468</v>
      </c>
      <c r="D1359" s="38" t="s">
        <v>5606</v>
      </c>
      <c r="E1359" s="38" t="s">
        <v>7362</v>
      </c>
      <c r="F1359" s="38"/>
      <c r="G1359" s="39">
        <v>43854.67083333333</v>
      </c>
      <c r="H1359" s="40">
        <v>43857</v>
      </c>
      <c r="I1359" s="38"/>
      <c r="J1359" s="38" t="s">
        <v>34</v>
      </c>
      <c r="K1359" s="38" t="s">
        <v>7363</v>
      </c>
      <c r="L1359" s="38" t="s">
        <v>5461</v>
      </c>
      <c r="M1359" s="38"/>
      <c r="N1359" s="38" t="s">
        <v>5738</v>
      </c>
      <c r="O1359" s="38"/>
      <c r="P1359" s="38"/>
      <c r="Q1359" s="38"/>
      <c r="R1359" s="38"/>
      <c r="S1359" s="38"/>
      <c r="T1359" s="39">
        <v>43857.351388888892</v>
      </c>
      <c r="U1359" s="38"/>
      <c r="V1359" s="38">
        <v>0</v>
      </c>
      <c r="W1359" s="38"/>
      <c r="X1359" s="38">
        <v>3776</v>
      </c>
      <c r="Y1359" s="38" t="s">
        <v>7364</v>
      </c>
      <c r="Z1359" s="38" t="s">
        <v>5467</v>
      </c>
      <c r="AA1359" s="38">
        <v>84</v>
      </c>
      <c r="AB1359" s="38" t="s">
        <v>5569</v>
      </c>
      <c r="AC1359" s="60" t="s">
        <v>5485</v>
      </c>
    </row>
    <row r="1360" spans="1:29" ht="15.75" thickBot="1" x14ac:dyDescent="0.3">
      <c r="A1360" s="57" t="s">
        <v>7365</v>
      </c>
      <c r="B1360" s="35" t="s">
        <v>5473</v>
      </c>
      <c r="C1360" s="35" t="s">
        <v>5468</v>
      </c>
      <c r="D1360" s="35" t="s">
        <v>5606</v>
      </c>
      <c r="E1360" s="35" t="s">
        <v>7362</v>
      </c>
      <c r="F1360" s="35"/>
      <c r="G1360" s="36">
        <v>43861.65625</v>
      </c>
      <c r="H1360" s="37">
        <v>43864</v>
      </c>
      <c r="I1360" s="35"/>
      <c r="J1360" s="35" t="s">
        <v>34</v>
      </c>
      <c r="K1360" s="35" t="s">
        <v>7363</v>
      </c>
      <c r="L1360" s="35" t="s">
        <v>5461</v>
      </c>
      <c r="M1360" s="35"/>
      <c r="N1360" s="35" t="s">
        <v>5738</v>
      </c>
      <c r="O1360" s="35"/>
      <c r="P1360" s="35"/>
      <c r="Q1360" s="35"/>
      <c r="R1360" s="35"/>
      <c r="S1360" s="35"/>
      <c r="T1360" s="36">
        <v>43864.335416666669</v>
      </c>
      <c r="U1360" s="35"/>
      <c r="V1360" s="35">
        <v>0</v>
      </c>
      <c r="W1360" s="35"/>
      <c r="X1360" s="35">
        <v>3780</v>
      </c>
      <c r="Y1360" s="35" t="s">
        <v>7366</v>
      </c>
      <c r="Z1360" s="35" t="s">
        <v>5482</v>
      </c>
      <c r="AA1360" s="35">
        <v>78</v>
      </c>
      <c r="AB1360" s="35" t="s">
        <v>6491</v>
      </c>
      <c r="AC1360" s="59" t="s">
        <v>5485</v>
      </c>
    </row>
    <row r="1361" spans="1:29" ht="15.75" thickBot="1" x14ac:dyDescent="0.3">
      <c r="A1361" s="58" t="s">
        <v>3496</v>
      </c>
      <c r="B1361" s="38" t="s">
        <v>5473</v>
      </c>
      <c r="C1361" s="38" t="s">
        <v>5468</v>
      </c>
      <c r="D1361" s="38" t="s">
        <v>5606</v>
      </c>
      <c r="E1361" s="38" t="s">
        <v>7367</v>
      </c>
      <c r="F1361" s="38"/>
      <c r="G1361" s="39">
        <v>43857.368055555555</v>
      </c>
      <c r="H1361" s="40">
        <v>43857</v>
      </c>
      <c r="I1361" s="38"/>
      <c r="J1361" s="38" t="s">
        <v>34</v>
      </c>
      <c r="K1361" s="38" t="s">
        <v>7368</v>
      </c>
      <c r="L1361" s="38" t="s">
        <v>5613</v>
      </c>
      <c r="M1361" s="38"/>
      <c r="N1361" s="38" t="s">
        <v>5738</v>
      </c>
      <c r="O1361" s="38" t="s">
        <v>7369</v>
      </c>
      <c r="P1361" s="39">
        <v>43857.388194444444</v>
      </c>
      <c r="Q1361" s="39">
        <v>43857.395138888889</v>
      </c>
      <c r="R1361" s="38"/>
      <c r="S1361" s="38"/>
      <c r="T1361" s="39">
        <v>43857.395138888889</v>
      </c>
      <c r="U1361" s="38">
        <v>10</v>
      </c>
      <c r="V1361" s="38" t="s">
        <v>5572</v>
      </c>
      <c r="W1361" s="38" t="s">
        <v>5497</v>
      </c>
      <c r="X1361" s="38"/>
      <c r="Y1361" s="38">
        <v>0</v>
      </c>
      <c r="Z1361" s="38"/>
      <c r="AA1361" s="38">
        <v>29</v>
      </c>
      <c r="AB1361" s="38" t="s">
        <v>5507</v>
      </c>
      <c r="AC1361" s="60" t="s">
        <v>5485</v>
      </c>
    </row>
    <row r="1362" spans="1:29" ht="15.75" thickBot="1" x14ac:dyDescent="0.3">
      <c r="A1362" s="57" t="s">
        <v>994</v>
      </c>
      <c r="B1362" s="35" t="s">
        <v>5473</v>
      </c>
      <c r="C1362" s="35" t="s">
        <v>5468</v>
      </c>
      <c r="D1362" s="35" t="s">
        <v>5606</v>
      </c>
      <c r="E1362" s="35" t="s">
        <v>7370</v>
      </c>
      <c r="F1362" s="35"/>
      <c r="G1362" s="36">
        <v>43844.345833333333</v>
      </c>
      <c r="H1362" s="37">
        <v>43845</v>
      </c>
      <c r="I1362" s="35"/>
      <c r="J1362" s="35" t="s">
        <v>34</v>
      </c>
      <c r="K1362" s="35" t="s">
        <v>7371</v>
      </c>
      <c r="L1362" s="35" t="s">
        <v>5461</v>
      </c>
      <c r="M1362" s="35"/>
      <c r="N1362" s="35" t="s">
        <v>5738</v>
      </c>
      <c r="O1362" s="35"/>
      <c r="P1362" s="35"/>
      <c r="Q1362" s="35"/>
      <c r="R1362" s="35"/>
      <c r="S1362" s="35"/>
      <c r="T1362" s="36">
        <v>43845.250694444447</v>
      </c>
      <c r="U1362" s="35"/>
      <c r="V1362" s="35">
        <v>0</v>
      </c>
      <c r="W1362" s="35"/>
      <c r="X1362" s="35">
        <v>1303</v>
      </c>
      <c r="Y1362" s="35" t="s">
        <v>7372</v>
      </c>
      <c r="Z1362" s="35" t="s">
        <v>5482</v>
      </c>
      <c r="AA1362" s="35"/>
      <c r="AB1362" s="35">
        <v>0</v>
      </c>
      <c r="AC1362" s="59"/>
    </row>
    <row r="1363" spans="1:29" ht="15.75" thickBot="1" x14ac:dyDescent="0.3">
      <c r="A1363" s="58" t="s">
        <v>904</v>
      </c>
      <c r="B1363" s="38" t="s">
        <v>5473</v>
      </c>
      <c r="C1363" s="38" t="s">
        <v>5468</v>
      </c>
      <c r="D1363" s="38" t="s">
        <v>5606</v>
      </c>
      <c r="E1363" s="38" t="s">
        <v>7373</v>
      </c>
      <c r="F1363" s="38"/>
      <c r="G1363" s="39">
        <v>43843.62222222222</v>
      </c>
      <c r="H1363" s="40">
        <v>43844</v>
      </c>
      <c r="I1363" s="38"/>
      <c r="J1363" s="38" t="s">
        <v>34</v>
      </c>
      <c r="K1363" s="38" t="s">
        <v>7374</v>
      </c>
      <c r="L1363" s="38" t="s">
        <v>5461</v>
      </c>
      <c r="M1363" s="38"/>
      <c r="N1363" s="38" t="s">
        <v>5738</v>
      </c>
      <c r="O1363" s="38">
        <v>12546</v>
      </c>
      <c r="P1363" s="39">
        <v>43843.515972222223</v>
      </c>
      <c r="Q1363" s="39">
        <v>43843.515972222223</v>
      </c>
      <c r="R1363" s="38"/>
      <c r="S1363" s="38"/>
      <c r="T1363" s="39">
        <v>43843.62222222222</v>
      </c>
      <c r="U1363" s="38">
        <v>0</v>
      </c>
      <c r="V1363" s="38">
        <v>0</v>
      </c>
      <c r="W1363" s="38" t="s">
        <v>6266</v>
      </c>
      <c r="X1363" s="38"/>
      <c r="Y1363" s="38">
        <v>0</v>
      </c>
      <c r="Z1363" s="38"/>
      <c r="AA1363" s="38"/>
      <c r="AB1363" s="38">
        <v>0</v>
      </c>
      <c r="AC1363" s="60"/>
    </row>
    <row r="1364" spans="1:29" ht="15.75" thickBot="1" x14ac:dyDescent="0.3">
      <c r="A1364" s="57" t="s">
        <v>2016</v>
      </c>
      <c r="B1364" s="35" t="s">
        <v>5473</v>
      </c>
      <c r="C1364" s="35" t="s">
        <v>5468</v>
      </c>
      <c r="D1364" s="35" t="s">
        <v>5606</v>
      </c>
      <c r="E1364" s="35" t="s">
        <v>7375</v>
      </c>
      <c r="F1364" s="35"/>
      <c r="G1364" s="36">
        <v>43846.490972222222</v>
      </c>
      <c r="H1364" s="37">
        <v>43846</v>
      </c>
      <c r="I1364" s="35"/>
      <c r="J1364" s="35" t="s">
        <v>34</v>
      </c>
      <c r="K1364" s="35" t="s">
        <v>7281</v>
      </c>
      <c r="L1364" s="35" t="s">
        <v>5461</v>
      </c>
      <c r="M1364" s="35"/>
      <c r="N1364" s="35" t="s">
        <v>5738</v>
      </c>
      <c r="O1364" s="35"/>
      <c r="P1364" s="35"/>
      <c r="Q1364" s="35"/>
      <c r="R1364" s="35"/>
      <c r="S1364" s="35"/>
      <c r="T1364" s="36">
        <v>43846.490972222222</v>
      </c>
      <c r="U1364" s="35"/>
      <c r="V1364" s="35">
        <v>0</v>
      </c>
      <c r="W1364" s="35"/>
      <c r="X1364" s="35"/>
      <c r="Y1364" s="35">
        <v>0</v>
      </c>
      <c r="Z1364" s="35"/>
      <c r="AA1364" s="35">
        <v>0</v>
      </c>
      <c r="AB1364" s="35">
        <v>0</v>
      </c>
      <c r="AC1364" s="59" t="s">
        <v>5472</v>
      </c>
    </row>
    <row r="1365" spans="1:29" ht="15.75" thickBot="1" x14ac:dyDescent="0.3">
      <c r="A1365" s="58" t="s">
        <v>4086</v>
      </c>
      <c r="B1365" s="38" t="s">
        <v>5473</v>
      </c>
      <c r="C1365" s="38" t="s">
        <v>5468</v>
      </c>
      <c r="D1365" s="38" t="s">
        <v>5606</v>
      </c>
      <c r="E1365" s="38" t="s">
        <v>7375</v>
      </c>
      <c r="F1365" s="38"/>
      <c r="G1365" s="39">
        <v>43860.441666666666</v>
      </c>
      <c r="H1365" s="40">
        <v>43860</v>
      </c>
      <c r="I1365" s="38"/>
      <c r="J1365" s="38" t="s">
        <v>34</v>
      </c>
      <c r="K1365" s="38" t="s">
        <v>7281</v>
      </c>
      <c r="L1365" s="38" t="s">
        <v>5461</v>
      </c>
      <c r="M1365" s="38"/>
      <c r="N1365" s="38" t="s">
        <v>5738</v>
      </c>
      <c r="O1365" s="38"/>
      <c r="P1365" s="38"/>
      <c r="Q1365" s="38"/>
      <c r="R1365" s="38"/>
      <c r="S1365" s="38"/>
      <c r="T1365" s="39">
        <v>43860.442361111112</v>
      </c>
      <c r="U1365" s="38"/>
      <c r="V1365" s="38">
        <v>0</v>
      </c>
      <c r="W1365" s="38"/>
      <c r="X1365" s="38"/>
      <c r="Y1365" s="38">
        <v>0</v>
      </c>
      <c r="Z1365" s="38"/>
      <c r="AA1365" s="38">
        <v>1</v>
      </c>
      <c r="AB1365" s="41">
        <v>231481481.48148</v>
      </c>
      <c r="AC1365" s="60" t="s">
        <v>5472</v>
      </c>
    </row>
    <row r="1366" spans="1:29" ht="15.75" thickBot="1" x14ac:dyDescent="0.3">
      <c r="A1366" s="57" t="s">
        <v>7376</v>
      </c>
      <c r="B1366" s="35" t="s">
        <v>5456</v>
      </c>
      <c r="C1366" s="35" t="s">
        <v>5468</v>
      </c>
      <c r="D1366" s="35" t="s">
        <v>7377</v>
      </c>
      <c r="E1366" s="35" t="s">
        <v>7378</v>
      </c>
      <c r="F1366" s="35"/>
      <c r="G1366" s="36">
        <v>43858.368750000001</v>
      </c>
      <c r="H1366" s="37">
        <v>43864</v>
      </c>
      <c r="I1366" s="35"/>
      <c r="J1366" s="35" t="s">
        <v>34</v>
      </c>
      <c r="K1366" s="35" t="s">
        <v>7379</v>
      </c>
      <c r="L1366" s="35" t="s">
        <v>5461</v>
      </c>
      <c r="M1366" s="35"/>
      <c r="N1366" s="35" t="s">
        <v>5462</v>
      </c>
      <c r="O1366" s="35">
        <v>492357</v>
      </c>
      <c r="P1366" s="36">
        <v>43858.40902777778</v>
      </c>
      <c r="Q1366" s="36">
        <v>43862.680555555555</v>
      </c>
      <c r="R1366" s="35"/>
      <c r="S1366" s="35"/>
      <c r="T1366" s="36">
        <v>43862.680555555555</v>
      </c>
      <c r="U1366" s="35">
        <v>6209</v>
      </c>
      <c r="V1366" s="35" t="s">
        <v>7380</v>
      </c>
      <c r="W1366" s="35" t="s">
        <v>5497</v>
      </c>
      <c r="X1366" s="35">
        <v>0</v>
      </c>
      <c r="Y1366" s="35">
        <v>0</v>
      </c>
      <c r="Z1366" s="35" t="s">
        <v>5772</v>
      </c>
      <c r="AA1366" s="35"/>
      <c r="AB1366" s="35">
        <v>0</v>
      </c>
      <c r="AC1366" s="59"/>
    </row>
    <row r="1367" spans="1:29" ht="15.75" thickBot="1" x14ac:dyDescent="0.3">
      <c r="A1367" s="58" t="s">
        <v>3858</v>
      </c>
      <c r="B1367" s="38" t="s">
        <v>5473</v>
      </c>
      <c r="C1367" s="38" t="s">
        <v>5468</v>
      </c>
      <c r="D1367" s="38" t="s">
        <v>7377</v>
      </c>
      <c r="E1367" s="38" t="s">
        <v>7381</v>
      </c>
      <c r="F1367" s="38"/>
      <c r="G1367" s="39">
        <v>43859.368750000001</v>
      </c>
      <c r="H1367" s="40">
        <v>43859</v>
      </c>
      <c r="I1367" s="38"/>
      <c r="J1367" s="38" t="s">
        <v>34</v>
      </c>
      <c r="K1367" s="38" t="s">
        <v>7382</v>
      </c>
      <c r="L1367" s="38" t="s">
        <v>5461</v>
      </c>
      <c r="M1367" s="38"/>
      <c r="N1367" s="38" t="s">
        <v>5747</v>
      </c>
      <c r="O1367" s="38"/>
      <c r="P1367" s="38"/>
      <c r="Q1367" s="38"/>
      <c r="R1367" s="38"/>
      <c r="S1367" s="38"/>
      <c r="T1367" s="39">
        <v>43859.689583333333</v>
      </c>
      <c r="U1367" s="38"/>
      <c r="V1367" s="38">
        <v>0</v>
      </c>
      <c r="W1367" s="38"/>
      <c r="X1367" s="38"/>
      <c r="Y1367" s="38">
        <v>0</v>
      </c>
      <c r="Z1367" s="38"/>
      <c r="AA1367" s="38">
        <v>462</v>
      </c>
      <c r="AB1367" s="38" t="s">
        <v>7383</v>
      </c>
      <c r="AC1367" s="60" t="s">
        <v>5472</v>
      </c>
    </row>
    <row r="1368" spans="1:29" ht="15.75" thickBot="1" x14ac:dyDescent="0.3">
      <c r="A1368" s="57" t="s">
        <v>3919</v>
      </c>
      <c r="B1368" s="35" t="s">
        <v>5473</v>
      </c>
      <c r="C1368" s="35" t="s">
        <v>5468</v>
      </c>
      <c r="D1368" s="35" t="s">
        <v>7377</v>
      </c>
      <c r="E1368" s="35" t="s">
        <v>7384</v>
      </c>
      <c r="F1368" s="35"/>
      <c r="G1368" s="36">
        <v>43859.369444444441</v>
      </c>
      <c r="H1368" s="37">
        <v>43859</v>
      </c>
      <c r="I1368" s="35"/>
      <c r="J1368" s="35" t="s">
        <v>34</v>
      </c>
      <c r="K1368" s="35" t="s">
        <v>7385</v>
      </c>
      <c r="L1368" s="35" t="s">
        <v>5461</v>
      </c>
      <c r="M1368" s="35"/>
      <c r="N1368" s="35" t="s">
        <v>5747</v>
      </c>
      <c r="O1368" s="35"/>
      <c r="P1368" s="35"/>
      <c r="Q1368" s="35"/>
      <c r="R1368" s="35"/>
      <c r="S1368" s="35"/>
      <c r="T1368" s="36">
        <v>43859.689583333333</v>
      </c>
      <c r="U1368" s="35"/>
      <c r="V1368" s="35">
        <v>0</v>
      </c>
      <c r="W1368" s="35"/>
      <c r="X1368" s="35"/>
      <c r="Y1368" s="35">
        <v>0</v>
      </c>
      <c r="Z1368" s="35"/>
      <c r="AA1368" s="35">
        <v>461</v>
      </c>
      <c r="AB1368" s="35" t="s">
        <v>7386</v>
      </c>
      <c r="AC1368" s="59" t="s">
        <v>5472</v>
      </c>
    </row>
    <row r="1369" spans="1:29" ht="15.75" thickBot="1" x14ac:dyDescent="0.3">
      <c r="A1369" s="58" t="s">
        <v>7387</v>
      </c>
      <c r="B1369" s="38" t="s">
        <v>5473</v>
      </c>
      <c r="C1369" s="38" t="s">
        <v>5468</v>
      </c>
      <c r="D1369" s="38" t="s">
        <v>7377</v>
      </c>
      <c r="E1369" s="38" t="s">
        <v>7388</v>
      </c>
      <c r="F1369" s="38"/>
      <c r="G1369" s="39">
        <v>43861.45208333333</v>
      </c>
      <c r="H1369" s="40">
        <v>43861</v>
      </c>
      <c r="I1369" s="38"/>
      <c r="J1369" s="38" t="s">
        <v>34</v>
      </c>
      <c r="K1369" s="38" t="s">
        <v>7389</v>
      </c>
      <c r="L1369" s="38" t="s">
        <v>5461</v>
      </c>
      <c r="M1369" s="38"/>
      <c r="N1369" s="38" t="s">
        <v>5747</v>
      </c>
      <c r="O1369" s="38"/>
      <c r="P1369" s="38"/>
      <c r="Q1369" s="38"/>
      <c r="R1369" s="38"/>
      <c r="S1369" s="38"/>
      <c r="T1369" s="39">
        <v>43861.604166666664</v>
      </c>
      <c r="U1369" s="38"/>
      <c r="V1369" s="38">
        <v>0</v>
      </c>
      <c r="W1369" s="38"/>
      <c r="X1369" s="38">
        <v>123</v>
      </c>
      <c r="Y1369" s="38" t="s">
        <v>6539</v>
      </c>
      <c r="Z1369" s="38" t="s">
        <v>5482</v>
      </c>
      <c r="AA1369" s="38">
        <v>96</v>
      </c>
      <c r="AB1369" s="38" t="s">
        <v>5922</v>
      </c>
      <c r="AC1369" s="60" t="s">
        <v>5485</v>
      </c>
    </row>
    <row r="1370" spans="1:29" ht="15.75" thickBot="1" x14ac:dyDescent="0.3">
      <c r="A1370" s="57" t="s">
        <v>2864</v>
      </c>
      <c r="B1370" s="35" t="s">
        <v>5473</v>
      </c>
      <c r="C1370" s="35" t="s">
        <v>5468</v>
      </c>
      <c r="D1370" s="35" t="s">
        <v>7377</v>
      </c>
      <c r="E1370" s="35" t="s">
        <v>7390</v>
      </c>
      <c r="F1370" s="35"/>
      <c r="G1370" s="36">
        <v>43852.368750000001</v>
      </c>
      <c r="H1370" s="37">
        <v>43858</v>
      </c>
      <c r="I1370" s="35"/>
      <c r="J1370" s="35" t="s">
        <v>34</v>
      </c>
      <c r="K1370" s="35" t="s">
        <v>7391</v>
      </c>
      <c r="L1370" s="35" t="s">
        <v>5461</v>
      </c>
      <c r="M1370" s="35"/>
      <c r="N1370" s="35" t="s">
        <v>5747</v>
      </c>
      <c r="O1370" s="35">
        <v>410492</v>
      </c>
      <c r="P1370" s="36">
        <v>43858.402083333334</v>
      </c>
      <c r="Q1370" s="36">
        <v>43858.402083333334</v>
      </c>
      <c r="R1370" s="35"/>
      <c r="S1370" s="35"/>
      <c r="T1370" s="36">
        <v>43858.402777777781</v>
      </c>
      <c r="U1370" s="35">
        <v>1</v>
      </c>
      <c r="V1370" s="43">
        <v>231481481.48148</v>
      </c>
      <c r="W1370" s="35" t="s">
        <v>5497</v>
      </c>
      <c r="X1370" s="35">
        <v>0</v>
      </c>
      <c r="Y1370" s="35">
        <v>0</v>
      </c>
      <c r="Z1370" s="35" t="s">
        <v>5556</v>
      </c>
      <c r="AA1370" s="35">
        <v>8688</v>
      </c>
      <c r="AB1370" s="35" t="s">
        <v>7392</v>
      </c>
      <c r="AC1370" s="59" t="s">
        <v>5472</v>
      </c>
    </row>
    <row r="1371" spans="1:29" ht="15.75" thickBot="1" x14ac:dyDescent="0.3">
      <c r="A1371" s="58" t="s">
        <v>2869</v>
      </c>
      <c r="B1371" s="38" t="s">
        <v>5473</v>
      </c>
      <c r="C1371" s="38" t="s">
        <v>5468</v>
      </c>
      <c r="D1371" s="38" t="s">
        <v>7377</v>
      </c>
      <c r="E1371" s="38" t="s">
        <v>7393</v>
      </c>
      <c r="F1371" s="38"/>
      <c r="G1371" s="39">
        <v>43852.365277777775</v>
      </c>
      <c r="H1371" s="40">
        <v>43854</v>
      </c>
      <c r="I1371" s="38"/>
      <c r="J1371" s="38" t="s">
        <v>34</v>
      </c>
      <c r="K1371" s="38" t="s">
        <v>7394</v>
      </c>
      <c r="L1371" s="38" t="s">
        <v>5461</v>
      </c>
      <c r="M1371" s="38"/>
      <c r="N1371" s="38" t="s">
        <v>5747</v>
      </c>
      <c r="O1371" s="38"/>
      <c r="P1371" s="38"/>
      <c r="Q1371" s="38"/>
      <c r="R1371" s="38"/>
      <c r="S1371" s="38"/>
      <c r="T1371" s="39">
        <v>43854.731944444444</v>
      </c>
      <c r="U1371" s="38"/>
      <c r="V1371" s="38">
        <v>0</v>
      </c>
      <c r="W1371" s="38"/>
      <c r="X1371" s="38"/>
      <c r="Y1371" s="38">
        <v>0</v>
      </c>
      <c r="Z1371" s="38"/>
      <c r="AA1371" s="38">
        <v>3408</v>
      </c>
      <c r="AB1371" s="38" t="s">
        <v>7395</v>
      </c>
      <c r="AC1371" s="60" t="s">
        <v>5472</v>
      </c>
    </row>
    <row r="1372" spans="1:29" ht="15.75" thickBot="1" x14ac:dyDescent="0.3">
      <c r="A1372" s="57" t="s">
        <v>2639</v>
      </c>
      <c r="B1372" s="35" t="s">
        <v>5473</v>
      </c>
      <c r="C1372" s="35" t="s">
        <v>5468</v>
      </c>
      <c r="D1372" s="35" t="s">
        <v>7377</v>
      </c>
      <c r="E1372" s="35" t="s">
        <v>7396</v>
      </c>
      <c r="F1372" s="35"/>
      <c r="G1372" s="36">
        <v>43851.368055555555</v>
      </c>
      <c r="H1372" s="37">
        <v>43851</v>
      </c>
      <c r="I1372" s="35"/>
      <c r="J1372" s="35" t="s">
        <v>34</v>
      </c>
      <c r="K1372" s="35" t="s">
        <v>7397</v>
      </c>
      <c r="L1372" s="35" t="s">
        <v>5461</v>
      </c>
      <c r="M1372" s="35"/>
      <c r="N1372" s="35" t="s">
        <v>5747</v>
      </c>
      <c r="O1372" s="35"/>
      <c r="P1372" s="35"/>
      <c r="Q1372" s="35"/>
      <c r="R1372" s="35"/>
      <c r="S1372" s="35"/>
      <c r="T1372" s="36">
        <v>43851.445833333331</v>
      </c>
      <c r="U1372" s="35"/>
      <c r="V1372" s="35">
        <v>0</v>
      </c>
      <c r="W1372" s="35"/>
      <c r="X1372" s="35"/>
      <c r="Y1372" s="35">
        <v>0</v>
      </c>
      <c r="Z1372" s="35"/>
      <c r="AA1372" s="35">
        <v>112</v>
      </c>
      <c r="AB1372" s="35" t="s">
        <v>6560</v>
      </c>
      <c r="AC1372" s="59" t="s">
        <v>5472</v>
      </c>
    </row>
    <row r="1373" spans="1:29" ht="15.75" thickBot="1" x14ac:dyDescent="0.3">
      <c r="A1373" s="58" t="s">
        <v>3023</v>
      </c>
      <c r="B1373" s="38" t="s">
        <v>5473</v>
      </c>
      <c r="C1373" s="38" t="s">
        <v>5468</v>
      </c>
      <c r="D1373" s="38" t="s">
        <v>7377</v>
      </c>
      <c r="E1373" s="38" t="s">
        <v>7396</v>
      </c>
      <c r="F1373" s="38"/>
      <c r="G1373" s="39">
        <v>43852.574999999997</v>
      </c>
      <c r="H1373" s="40">
        <v>43853</v>
      </c>
      <c r="I1373" s="38"/>
      <c r="J1373" s="38" t="s">
        <v>34</v>
      </c>
      <c r="K1373" s="38" t="s">
        <v>7397</v>
      </c>
      <c r="L1373" s="38" t="s">
        <v>5461</v>
      </c>
      <c r="M1373" s="38"/>
      <c r="N1373" s="38" t="s">
        <v>5747</v>
      </c>
      <c r="O1373" s="38"/>
      <c r="P1373" s="38"/>
      <c r="Q1373" s="38"/>
      <c r="R1373" s="38"/>
      <c r="S1373" s="38"/>
      <c r="T1373" s="39">
        <v>43853.34375</v>
      </c>
      <c r="U1373" s="38"/>
      <c r="V1373" s="38">
        <v>0</v>
      </c>
      <c r="W1373" s="38"/>
      <c r="X1373" s="38"/>
      <c r="Y1373" s="38">
        <v>0</v>
      </c>
      <c r="Z1373" s="38"/>
      <c r="AA1373" s="38">
        <v>1107</v>
      </c>
      <c r="AB1373" s="38" t="s">
        <v>5587</v>
      </c>
      <c r="AC1373" s="60" t="s">
        <v>5472</v>
      </c>
    </row>
    <row r="1374" spans="1:29" ht="15.75" thickBot="1" x14ac:dyDescent="0.3">
      <c r="A1374" s="57" t="s">
        <v>3472</v>
      </c>
      <c r="B1374" s="35" t="s">
        <v>5473</v>
      </c>
      <c r="C1374" s="35" t="s">
        <v>5457</v>
      </c>
      <c r="D1374" s="35" t="s">
        <v>7377</v>
      </c>
      <c r="E1374" s="35" t="s">
        <v>7398</v>
      </c>
      <c r="F1374" s="35"/>
      <c r="G1374" s="36">
        <v>43854.845833333333</v>
      </c>
      <c r="H1374" s="37">
        <v>43857</v>
      </c>
      <c r="I1374" s="35"/>
      <c r="J1374" s="35" t="s">
        <v>34</v>
      </c>
      <c r="K1374" s="35" t="s">
        <v>7399</v>
      </c>
      <c r="L1374" s="35" t="s">
        <v>5465</v>
      </c>
      <c r="M1374" s="35"/>
      <c r="N1374" s="35" t="s">
        <v>5546</v>
      </c>
      <c r="O1374" s="35"/>
      <c r="P1374" s="35"/>
      <c r="Q1374" s="35"/>
      <c r="R1374" s="35"/>
      <c r="S1374" s="35"/>
      <c r="T1374" s="36">
        <v>43854.850694444445</v>
      </c>
      <c r="U1374" s="35"/>
      <c r="V1374" s="35">
        <v>0</v>
      </c>
      <c r="W1374" s="35"/>
      <c r="X1374" s="35">
        <v>7</v>
      </c>
      <c r="Y1374" s="35" t="s">
        <v>5552</v>
      </c>
      <c r="Z1374" s="35" t="s">
        <v>5482</v>
      </c>
      <c r="AA1374" s="35"/>
      <c r="AB1374" s="35">
        <v>0</v>
      </c>
      <c r="AC1374" s="59"/>
    </row>
    <row r="1375" spans="1:29" ht="15.75" thickBot="1" x14ac:dyDescent="0.3">
      <c r="A1375" s="58" t="s">
        <v>3885</v>
      </c>
      <c r="B1375" s="38" t="s">
        <v>5473</v>
      </c>
      <c r="C1375" s="38" t="s">
        <v>5468</v>
      </c>
      <c r="D1375" s="38" t="s">
        <v>7377</v>
      </c>
      <c r="E1375" s="38" t="s">
        <v>7400</v>
      </c>
      <c r="F1375" s="38"/>
      <c r="G1375" s="39">
        <v>43859.370138888888</v>
      </c>
      <c r="H1375" s="40">
        <v>43859</v>
      </c>
      <c r="I1375" s="38"/>
      <c r="J1375" s="38" t="s">
        <v>34</v>
      </c>
      <c r="K1375" s="38" t="s">
        <v>7401</v>
      </c>
      <c r="L1375" s="38" t="s">
        <v>5461</v>
      </c>
      <c r="M1375" s="38"/>
      <c r="N1375" s="38" t="s">
        <v>5747</v>
      </c>
      <c r="O1375" s="38"/>
      <c r="P1375" s="38"/>
      <c r="Q1375" s="38"/>
      <c r="R1375" s="38"/>
      <c r="S1375" s="38"/>
      <c r="T1375" s="39">
        <v>43859.689583333333</v>
      </c>
      <c r="U1375" s="38"/>
      <c r="V1375" s="38">
        <v>0</v>
      </c>
      <c r="W1375" s="38"/>
      <c r="X1375" s="38"/>
      <c r="Y1375" s="38">
        <v>0</v>
      </c>
      <c r="Z1375" s="38"/>
      <c r="AA1375" s="38">
        <v>460</v>
      </c>
      <c r="AB1375" s="38" t="s">
        <v>7402</v>
      </c>
      <c r="AC1375" s="60" t="s">
        <v>5472</v>
      </c>
    </row>
    <row r="1376" spans="1:29" ht="15.75" thickBot="1" x14ac:dyDescent="0.3">
      <c r="A1376" s="57" t="s">
        <v>2666</v>
      </c>
      <c r="B1376" s="35" t="s">
        <v>5473</v>
      </c>
      <c r="C1376" s="35" t="s">
        <v>5468</v>
      </c>
      <c r="D1376" s="35" t="s">
        <v>7377</v>
      </c>
      <c r="E1376" s="35" t="s">
        <v>7403</v>
      </c>
      <c r="F1376" s="35"/>
      <c r="G1376" s="36">
        <v>43851.369444444441</v>
      </c>
      <c r="H1376" s="37">
        <v>43852</v>
      </c>
      <c r="I1376" s="35"/>
      <c r="J1376" s="35" t="s">
        <v>34</v>
      </c>
      <c r="K1376" s="35" t="s">
        <v>7404</v>
      </c>
      <c r="L1376" s="35" t="s">
        <v>5461</v>
      </c>
      <c r="M1376" s="35"/>
      <c r="N1376" s="35" t="s">
        <v>5747</v>
      </c>
      <c r="O1376" s="35"/>
      <c r="P1376" s="35"/>
      <c r="Q1376" s="35"/>
      <c r="R1376" s="35"/>
      <c r="S1376" s="35"/>
      <c r="T1376" s="36">
        <v>43852.445833333331</v>
      </c>
      <c r="U1376" s="35"/>
      <c r="V1376" s="35">
        <v>0</v>
      </c>
      <c r="W1376" s="35"/>
      <c r="X1376" s="35"/>
      <c r="Y1376" s="35">
        <v>0</v>
      </c>
      <c r="Z1376" s="35"/>
      <c r="AA1376" s="35">
        <v>1550</v>
      </c>
      <c r="AB1376" s="35" t="s">
        <v>7312</v>
      </c>
      <c r="AC1376" s="59" t="s">
        <v>5472</v>
      </c>
    </row>
    <row r="1377" spans="1:29" ht="15.75" thickBot="1" x14ac:dyDescent="0.3">
      <c r="A1377" s="58" t="s">
        <v>3028</v>
      </c>
      <c r="B1377" s="38" t="s">
        <v>5473</v>
      </c>
      <c r="C1377" s="38" t="s">
        <v>5468</v>
      </c>
      <c r="D1377" s="38" t="s">
        <v>7377</v>
      </c>
      <c r="E1377" s="38" t="s">
        <v>7403</v>
      </c>
      <c r="F1377" s="38"/>
      <c r="G1377" s="39">
        <v>43852.615972222222</v>
      </c>
      <c r="H1377" s="40">
        <v>43852</v>
      </c>
      <c r="I1377" s="38"/>
      <c r="J1377" s="38" t="s">
        <v>34</v>
      </c>
      <c r="K1377" s="38" t="s">
        <v>7404</v>
      </c>
      <c r="L1377" s="38" t="s">
        <v>5461</v>
      </c>
      <c r="M1377" s="38"/>
      <c r="N1377" s="38" t="s">
        <v>5747</v>
      </c>
      <c r="O1377" s="38"/>
      <c r="P1377" s="38"/>
      <c r="Q1377" s="38"/>
      <c r="R1377" s="38"/>
      <c r="S1377" s="38"/>
      <c r="T1377" s="39">
        <v>43852.745833333334</v>
      </c>
      <c r="U1377" s="38"/>
      <c r="V1377" s="38">
        <v>0</v>
      </c>
      <c r="W1377" s="38"/>
      <c r="X1377" s="38"/>
      <c r="Y1377" s="38">
        <v>0</v>
      </c>
      <c r="Z1377" s="38"/>
      <c r="AA1377" s="38">
        <v>187</v>
      </c>
      <c r="AB1377" s="38" t="s">
        <v>6818</v>
      </c>
      <c r="AC1377" s="60" t="s">
        <v>5472</v>
      </c>
    </row>
    <row r="1378" spans="1:29" ht="15.75" thickBot="1" x14ac:dyDescent="0.3">
      <c r="A1378" s="57" t="s">
        <v>2699</v>
      </c>
      <c r="B1378" s="35" t="s">
        <v>5473</v>
      </c>
      <c r="C1378" s="35" t="s">
        <v>5468</v>
      </c>
      <c r="D1378" s="35" t="s">
        <v>7377</v>
      </c>
      <c r="E1378" s="35" t="s">
        <v>7405</v>
      </c>
      <c r="F1378" s="35"/>
      <c r="G1378" s="36">
        <v>43851.414583333331</v>
      </c>
      <c r="H1378" s="37">
        <v>43851</v>
      </c>
      <c r="I1378" s="35"/>
      <c r="J1378" s="35" t="s">
        <v>34</v>
      </c>
      <c r="K1378" s="35" t="s">
        <v>7406</v>
      </c>
      <c r="L1378" s="35" t="s">
        <v>5461</v>
      </c>
      <c r="M1378" s="35"/>
      <c r="N1378" s="35" t="s">
        <v>5747</v>
      </c>
      <c r="O1378" s="35"/>
      <c r="P1378" s="35"/>
      <c r="Q1378" s="35"/>
      <c r="R1378" s="35"/>
      <c r="S1378" s="35"/>
      <c r="T1378" s="36">
        <v>43851.527083333334</v>
      </c>
      <c r="U1378" s="35"/>
      <c r="V1378" s="35">
        <v>0</v>
      </c>
      <c r="W1378" s="35"/>
      <c r="X1378" s="35"/>
      <c r="Y1378" s="35">
        <v>0</v>
      </c>
      <c r="Z1378" s="35"/>
      <c r="AA1378" s="35">
        <v>162</v>
      </c>
      <c r="AB1378" s="35" t="s">
        <v>6139</v>
      </c>
      <c r="AC1378" s="59" t="s">
        <v>5472</v>
      </c>
    </row>
    <row r="1379" spans="1:29" ht="15.75" thickBot="1" x14ac:dyDescent="0.3">
      <c r="A1379" s="58" t="s">
        <v>3054</v>
      </c>
      <c r="B1379" s="38" t="s">
        <v>5473</v>
      </c>
      <c r="C1379" s="38" t="s">
        <v>5468</v>
      </c>
      <c r="D1379" s="38" t="s">
        <v>7377</v>
      </c>
      <c r="E1379" s="38" t="s">
        <v>7405</v>
      </c>
      <c r="F1379" s="38"/>
      <c r="G1379" s="39">
        <v>43852.63958333333</v>
      </c>
      <c r="H1379" s="40">
        <v>43853</v>
      </c>
      <c r="I1379" s="38"/>
      <c r="J1379" s="38" t="s">
        <v>34</v>
      </c>
      <c r="K1379" s="38" t="s">
        <v>7406</v>
      </c>
      <c r="L1379" s="38" t="s">
        <v>5461</v>
      </c>
      <c r="M1379" s="38"/>
      <c r="N1379" s="38" t="s">
        <v>5747</v>
      </c>
      <c r="O1379" s="38"/>
      <c r="P1379" s="38"/>
      <c r="Q1379" s="38"/>
      <c r="R1379" s="38"/>
      <c r="S1379" s="38"/>
      <c r="T1379" s="39">
        <v>43853.331944444442</v>
      </c>
      <c r="U1379" s="38"/>
      <c r="V1379" s="38">
        <v>0</v>
      </c>
      <c r="W1379" s="38"/>
      <c r="X1379" s="38"/>
      <c r="Y1379" s="38">
        <v>0</v>
      </c>
      <c r="Z1379" s="38"/>
      <c r="AA1379" s="38">
        <v>997</v>
      </c>
      <c r="AB1379" s="38" t="s">
        <v>7407</v>
      </c>
      <c r="AC1379" s="60" t="s">
        <v>5472</v>
      </c>
    </row>
    <row r="1380" spans="1:29" ht="15.75" thickBot="1" x14ac:dyDescent="0.3">
      <c r="A1380" s="57" t="s">
        <v>3896</v>
      </c>
      <c r="B1380" s="35" t="s">
        <v>5473</v>
      </c>
      <c r="C1380" s="35" t="s">
        <v>5468</v>
      </c>
      <c r="D1380" s="35" t="s">
        <v>7377</v>
      </c>
      <c r="E1380" s="35" t="s">
        <v>7408</v>
      </c>
      <c r="F1380" s="35"/>
      <c r="G1380" s="36">
        <v>43859.368750000001</v>
      </c>
      <c r="H1380" s="37">
        <v>43860</v>
      </c>
      <c r="I1380" s="35"/>
      <c r="J1380" s="35" t="s">
        <v>34</v>
      </c>
      <c r="K1380" s="35" t="s">
        <v>7409</v>
      </c>
      <c r="L1380" s="35" t="s">
        <v>5461</v>
      </c>
      <c r="M1380" s="35"/>
      <c r="N1380" s="35" t="s">
        <v>5765</v>
      </c>
      <c r="O1380" s="35"/>
      <c r="P1380" s="35"/>
      <c r="Q1380" s="35"/>
      <c r="R1380" s="35"/>
      <c r="S1380" s="35"/>
      <c r="T1380" s="36">
        <v>43859.743055555555</v>
      </c>
      <c r="U1380" s="35"/>
      <c r="V1380" s="35">
        <v>0</v>
      </c>
      <c r="W1380" s="35"/>
      <c r="X1380" s="35"/>
      <c r="Y1380" s="35">
        <v>0</v>
      </c>
      <c r="Z1380" s="35"/>
      <c r="AA1380" s="35">
        <v>539</v>
      </c>
      <c r="AB1380" s="35" t="s">
        <v>7410</v>
      </c>
      <c r="AC1380" s="59" t="s">
        <v>5472</v>
      </c>
    </row>
    <row r="1381" spans="1:29" ht="15.75" thickBot="1" x14ac:dyDescent="0.3">
      <c r="A1381" s="58" t="s">
        <v>3965</v>
      </c>
      <c r="B1381" s="38" t="s">
        <v>5456</v>
      </c>
      <c r="C1381" s="38" t="s">
        <v>5468</v>
      </c>
      <c r="D1381" s="38" t="s">
        <v>7377</v>
      </c>
      <c r="E1381" s="38" t="s">
        <v>7411</v>
      </c>
      <c r="F1381" s="38"/>
      <c r="G1381" s="39">
        <v>43859.452777777777</v>
      </c>
      <c r="H1381" s="40">
        <v>43859</v>
      </c>
      <c r="I1381" s="38"/>
      <c r="J1381" s="38" t="s">
        <v>34</v>
      </c>
      <c r="K1381" s="38" t="s">
        <v>7412</v>
      </c>
      <c r="L1381" s="38" t="s">
        <v>5461</v>
      </c>
      <c r="M1381" s="38"/>
      <c r="N1381" s="38" t="s">
        <v>5462</v>
      </c>
      <c r="O1381" s="38"/>
      <c r="P1381" s="38"/>
      <c r="Q1381" s="38"/>
      <c r="R1381" s="38"/>
      <c r="S1381" s="38"/>
      <c r="T1381" s="39">
        <v>43859.690972222219</v>
      </c>
      <c r="U1381" s="38"/>
      <c r="V1381" s="38">
        <v>0</v>
      </c>
      <c r="W1381" s="38"/>
      <c r="X1381" s="38"/>
      <c r="Y1381" s="38">
        <v>0</v>
      </c>
      <c r="Z1381" s="38"/>
      <c r="AA1381" s="38">
        <v>343</v>
      </c>
      <c r="AB1381" s="38" t="s">
        <v>7413</v>
      </c>
      <c r="AC1381" s="60" t="s">
        <v>5472</v>
      </c>
    </row>
    <row r="1382" spans="1:29" ht="15.75" thickBot="1" x14ac:dyDescent="0.3">
      <c r="A1382" s="57" t="s">
        <v>703</v>
      </c>
      <c r="B1382" s="35" t="s">
        <v>5473</v>
      </c>
      <c r="C1382" s="35" t="s">
        <v>5468</v>
      </c>
      <c r="D1382" s="35" t="s">
        <v>7377</v>
      </c>
      <c r="E1382" s="35" t="s">
        <v>7414</v>
      </c>
      <c r="F1382" s="35"/>
      <c r="G1382" s="36">
        <v>43840.370833333334</v>
      </c>
      <c r="H1382" s="37">
        <v>43840</v>
      </c>
      <c r="I1382" s="35"/>
      <c r="J1382" s="35" t="s">
        <v>34</v>
      </c>
      <c r="K1382" s="35" t="s">
        <v>7415</v>
      </c>
      <c r="L1382" s="35" t="s">
        <v>5461</v>
      </c>
      <c r="M1382" s="35"/>
      <c r="N1382" s="35" t="s">
        <v>5747</v>
      </c>
      <c r="O1382" s="35"/>
      <c r="P1382" s="35"/>
      <c r="Q1382" s="35"/>
      <c r="R1382" s="35"/>
      <c r="S1382" s="35"/>
      <c r="T1382" s="36">
        <v>43840.384722222225</v>
      </c>
      <c r="U1382" s="35"/>
      <c r="V1382" s="35">
        <v>0</v>
      </c>
      <c r="W1382" s="35"/>
      <c r="X1382" s="35">
        <v>20</v>
      </c>
      <c r="Y1382" s="35" t="s">
        <v>5986</v>
      </c>
      <c r="Z1382" s="35" t="s">
        <v>5482</v>
      </c>
      <c r="AA1382" s="35"/>
      <c r="AB1382" s="35">
        <v>0</v>
      </c>
      <c r="AC1382" s="59"/>
    </row>
    <row r="1383" spans="1:29" ht="15.75" thickBot="1" x14ac:dyDescent="0.3">
      <c r="A1383" s="58" t="s">
        <v>1208</v>
      </c>
      <c r="B1383" s="38" t="s">
        <v>5473</v>
      </c>
      <c r="C1383" s="38" t="s">
        <v>5468</v>
      </c>
      <c r="D1383" s="38" t="s">
        <v>7377</v>
      </c>
      <c r="E1383" s="38" t="s">
        <v>7414</v>
      </c>
      <c r="F1383" s="38"/>
      <c r="G1383" s="39">
        <v>43844.529166666667</v>
      </c>
      <c r="H1383" s="40">
        <v>43845</v>
      </c>
      <c r="I1383" s="38"/>
      <c r="J1383" s="38" t="s">
        <v>34</v>
      </c>
      <c r="K1383" s="38" t="s">
        <v>7415</v>
      </c>
      <c r="L1383" s="38" t="s">
        <v>5461</v>
      </c>
      <c r="M1383" s="38"/>
      <c r="N1383" s="38" t="s">
        <v>5747</v>
      </c>
      <c r="O1383" s="38"/>
      <c r="P1383" s="38"/>
      <c r="Q1383" s="38"/>
      <c r="R1383" s="38"/>
      <c r="S1383" s="38"/>
      <c r="T1383" s="39">
        <v>43844.564583333333</v>
      </c>
      <c r="U1383" s="38"/>
      <c r="V1383" s="38">
        <v>0</v>
      </c>
      <c r="W1383" s="38"/>
      <c r="X1383" s="38"/>
      <c r="Y1383" s="38">
        <v>0</v>
      </c>
      <c r="Z1383" s="38"/>
      <c r="AA1383" s="38">
        <v>51</v>
      </c>
      <c r="AB1383" s="38" t="s">
        <v>5754</v>
      </c>
      <c r="AC1383" s="60" t="s">
        <v>5472</v>
      </c>
    </row>
    <row r="1384" spans="1:29" ht="15.75" thickBot="1" x14ac:dyDescent="0.3">
      <c r="A1384" s="57" t="s">
        <v>426</v>
      </c>
      <c r="B1384" s="35" t="s">
        <v>5473</v>
      </c>
      <c r="C1384" s="35" t="s">
        <v>5468</v>
      </c>
      <c r="D1384" s="35" t="s">
        <v>7377</v>
      </c>
      <c r="E1384" s="35" t="s">
        <v>7416</v>
      </c>
      <c r="F1384" s="35"/>
      <c r="G1384" s="36">
        <v>43837.604861111111</v>
      </c>
      <c r="H1384" s="37">
        <v>43837</v>
      </c>
      <c r="I1384" s="35"/>
      <c r="J1384" s="35" t="s">
        <v>34</v>
      </c>
      <c r="K1384" s="35" t="s">
        <v>7417</v>
      </c>
      <c r="L1384" s="35" t="s">
        <v>5461</v>
      </c>
      <c r="M1384" s="35"/>
      <c r="N1384" s="35" t="s">
        <v>5747</v>
      </c>
      <c r="O1384" s="35"/>
      <c r="P1384" s="35"/>
      <c r="Q1384" s="35"/>
      <c r="R1384" s="35"/>
      <c r="S1384" s="35"/>
      <c r="T1384" s="36">
        <v>43837.709722222222</v>
      </c>
      <c r="U1384" s="35"/>
      <c r="V1384" s="35">
        <v>0</v>
      </c>
      <c r="W1384" s="35"/>
      <c r="X1384" s="35"/>
      <c r="Y1384" s="35">
        <v>0</v>
      </c>
      <c r="Z1384" s="35"/>
      <c r="AA1384" s="35"/>
      <c r="AB1384" s="35">
        <v>0</v>
      </c>
      <c r="AC1384" s="59"/>
    </row>
    <row r="1385" spans="1:29" ht="15.75" thickBot="1" x14ac:dyDescent="0.3">
      <c r="A1385" s="58" t="s">
        <v>7418</v>
      </c>
      <c r="B1385" s="38" t="s">
        <v>5473</v>
      </c>
      <c r="C1385" s="38" t="s">
        <v>5468</v>
      </c>
      <c r="D1385" s="38" t="s">
        <v>7377</v>
      </c>
      <c r="E1385" s="38" t="s">
        <v>7416</v>
      </c>
      <c r="F1385" s="38"/>
      <c r="G1385" s="39">
        <v>43843.384027777778</v>
      </c>
      <c r="H1385" s="40">
        <v>43843</v>
      </c>
      <c r="I1385" s="38"/>
      <c r="J1385" s="38" t="s">
        <v>34</v>
      </c>
      <c r="K1385" s="38" t="s">
        <v>7417</v>
      </c>
      <c r="L1385" s="38" t="s">
        <v>5461</v>
      </c>
      <c r="M1385" s="38"/>
      <c r="N1385" s="38" t="s">
        <v>5747</v>
      </c>
      <c r="O1385" s="38"/>
      <c r="P1385" s="38"/>
      <c r="Q1385" s="38"/>
      <c r="R1385" s="38"/>
      <c r="S1385" s="38"/>
      <c r="T1385" s="39">
        <v>43843.407638888886</v>
      </c>
      <c r="U1385" s="38"/>
      <c r="V1385" s="38">
        <v>0</v>
      </c>
      <c r="W1385" s="38"/>
      <c r="X1385" s="38"/>
      <c r="Y1385" s="38">
        <v>0</v>
      </c>
      <c r="Z1385" s="38"/>
      <c r="AA1385" s="38">
        <v>34</v>
      </c>
      <c r="AB1385" s="38" t="s">
        <v>5734</v>
      </c>
      <c r="AC1385" s="60" t="s">
        <v>5485</v>
      </c>
    </row>
    <row r="1386" spans="1:29" ht="15.75" thickBot="1" x14ac:dyDescent="0.3">
      <c r="A1386" s="57" t="s">
        <v>1049</v>
      </c>
      <c r="B1386" s="35" t="s">
        <v>5473</v>
      </c>
      <c r="C1386" s="35" t="s">
        <v>5468</v>
      </c>
      <c r="D1386" s="35" t="s">
        <v>7377</v>
      </c>
      <c r="E1386" s="35" t="s">
        <v>7416</v>
      </c>
      <c r="F1386" s="35"/>
      <c r="G1386" s="36">
        <v>43853.34652777778</v>
      </c>
      <c r="H1386" s="37">
        <v>43853</v>
      </c>
      <c r="I1386" s="35"/>
      <c r="J1386" s="35" t="s">
        <v>34</v>
      </c>
      <c r="K1386" s="35" t="s">
        <v>7417</v>
      </c>
      <c r="L1386" s="35" t="s">
        <v>5461</v>
      </c>
      <c r="M1386" s="35"/>
      <c r="N1386" s="35" t="s">
        <v>5747</v>
      </c>
      <c r="O1386" s="35"/>
      <c r="P1386" s="35"/>
      <c r="Q1386" s="35"/>
      <c r="R1386" s="35"/>
      <c r="S1386" s="35"/>
      <c r="T1386" s="36">
        <v>43853.611805555556</v>
      </c>
      <c r="U1386" s="35"/>
      <c r="V1386" s="35">
        <v>0</v>
      </c>
      <c r="W1386" s="35"/>
      <c r="X1386" s="35">
        <v>382</v>
      </c>
      <c r="Y1386" s="35" t="s">
        <v>7419</v>
      </c>
      <c r="Z1386" s="35" t="s">
        <v>5573</v>
      </c>
      <c r="AA1386" s="35"/>
      <c r="AB1386" s="35">
        <v>0</v>
      </c>
      <c r="AC1386" s="59"/>
    </row>
    <row r="1387" spans="1:29" ht="15.75" thickBot="1" x14ac:dyDescent="0.3">
      <c r="A1387" s="58" t="s">
        <v>2883</v>
      </c>
      <c r="B1387" s="38" t="s">
        <v>5473</v>
      </c>
      <c r="C1387" s="38" t="s">
        <v>5468</v>
      </c>
      <c r="D1387" s="38" t="s">
        <v>7377</v>
      </c>
      <c r="E1387" s="38" t="s">
        <v>7420</v>
      </c>
      <c r="F1387" s="38"/>
      <c r="G1387" s="39">
        <v>43852.364583333336</v>
      </c>
      <c r="H1387" s="40">
        <v>43857</v>
      </c>
      <c r="I1387" s="38"/>
      <c r="J1387" s="38" t="s">
        <v>34</v>
      </c>
      <c r="K1387" s="38" t="s">
        <v>7421</v>
      </c>
      <c r="L1387" s="38" t="s">
        <v>5461</v>
      </c>
      <c r="M1387" s="38"/>
      <c r="N1387" s="38" t="s">
        <v>5747</v>
      </c>
      <c r="O1387" s="38"/>
      <c r="P1387" s="38"/>
      <c r="Q1387" s="38"/>
      <c r="R1387" s="38"/>
      <c r="S1387" s="38"/>
      <c r="T1387" s="39">
        <v>43855.634027777778</v>
      </c>
      <c r="U1387" s="38"/>
      <c r="V1387" s="38">
        <v>0</v>
      </c>
      <c r="W1387" s="38"/>
      <c r="X1387" s="38"/>
      <c r="Y1387" s="38">
        <v>0</v>
      </c>
      <c r="Z1387" s="38"/>
      <c r="AA1387" s="38">
        <v>4708</v>
      </c>
      <c r="AB1387" s="38" t="s">
        <v>7422</v>
      </c>
      <c r="AC1387" s="60" t="s">
        <v>5472</v>
      </c>
    </row>
    <row r="1388" spans="1:29" ht="15.75" thickBot="1" x14ac:dyDescent="0.3">
      <c r="A1388" s="57" t="s">
        <v>2524</v>
      </c>
      <c r="B1388" s="35" t="s">
        <v>5473</v>
      </c>
      <c r="C1388" s="35" t="s">
        <v>5468</v>
      </c>
      <c r="D1388" s="35" t="s">
        <v>7377</v>
      </c>
      <c r="E1388" s="35" t="s">
        <v>7423</v>
      </c>
      <c r="F1388" s="35"/>
      <c r="G1388" s="36">
        <v>43850.381249999999</v>
      </c>
      <c r="H1388" s="37">
        <v>43850</v>
      </c>
      <c r="I1388" s="35"/>
      <c r="J1388" s="35" t="s">
        <v>34</v>
      </c>
      <c r="K1388" s="35" t="s">
        <v>7424</v>
      </c>
      <c r="L1388" s="35" t="s">
        <v>5461</v>
      </c>
      <c r="M1388" s="35"/>
      <c r="N1388" s="35" t="s">
        <v>5747</v>
      </c>
      <c r="O1388" s="35"/>
      <c r="P1388" s="35"/>
      <c r="Q1388" s="35"/>
      <c r="R1388" s="35"/>
      <c r="S1388" s="35"/>
      <c r="T1388" s="36">
        <v>43850.381944444445</v>
      </c>
      <c r="U1388" s="35"/>
      <c r="V1388" s="35">
        <v>0</v>
      </c>
      <c r="W1388" s="35"/>
      <c r="X1388" s="35"/>
      <c r="Y1388" s="35">
        <v>0</v>
      </c>
      <c r="Z1388" s="35"/>
      <c r="AA1388" s="35">
        <v>1</v>
      </c>
      <c r="AB1388" s="43">
        <v>231481481.48148</v>
      </c>
      <c r="AC1388" s="59" t="s">
        <v>5472</v>
      </c>
    </row>
    <row r="1389" spans="1:29" ht="15.75" thickBot="1" x14ac:dyDescent="0.3">
      <c r="A1389" s="58" t="s">
        <v>3856</v>
      </c>
      <c r="B1389" s="38" t="s">
        <v>5473</v>
      </c>
      <c r="C1389" s="38" t="s">
        <v>5468</v>
      </c>
      <c r="D1389" s="38" t="s">
        <v>7377</v>
      </c>
      <c r="E1389" s="38" t="s">
        <v>7423</v>
      </c>
      <c r="F1389" s="38"/>
      <c r="G1389" s="39">
        <v>43859.368750000001</v>
      </c>
      <c r="H1389" s="40">
        <v>43860</v>
      </c>
      <c r="I1389" s="38"/>
      <c r="J1389" s="38" t="s">
        <v>34</v>
      </c>
      <c r="K1389" s="38" t="s">
        <v>7424</v>
      </c>
      <c r="L1389" s="38" t="s">
        <v>5461</v>
      </c>
      <c r="M1389" s="38"/>
      <c r="N1389" s="38" t="s">
        <v>5747</v>
      </c>
      <c r="O1389" s="38"/>
      <c r="P1389" s="38"/>
      <c r="Q1389" s="38"/>
      <c r="R1389" s="38"/>
      <c r="S1389" s="38"/>
      <c r="T1389" s="39">
        <v>43860.35</v>
      </c>
      <c r="U1389" s="38"/>
      <c r="V1389" s="38">
        <v>0</v>
      </c>
      <c r="W1389" s="38"/>
      <c r="X1389" s="38"/>
      <c r="Y1389" s="38">
        <v>0</v>
      </c>
      <c r="Z1389" s="38"/>
      <c r="AA1389" s="38">
        <v>1413</v>
      </c>
      <c r="AB1389" s="38" t="s">
        <v>7425</v>
      </c>
      <c r="AC1389" s="60" t="s">
        <v>5472</v>
      </c>
    </row>
    <row r="1390" spans="1:29" ht="15.75" thickBot="1" x14ac:dyDescent="0.3">
      <c r="A1390" s="57" t="s">
        <v>3425</v>
      </c>
      <c r="B1390" s="35" t="s">
        <v>5473</v>
      </c>
      <c r="C1390" s="35" t="s">
        <v>5468</v>
      </c>
      <c r="D1390" s="35" t="s">
        <v>7377</v>
      </c>
      <c r="E1390" s="35" t="s">
        <v>7426</v>
      </c>
      <c r="F1390" s="35"/>
      <c r="G1390" s="36">
        <v>43854.67291666667</v>
      </c>
      <c r="H1390" s="37">
        <v>43857</v>
      </c>
      <c r="I1390" s="35"/>
      <c r="J1390" s="35" t="s">
        <v>34</v>
      </c>
      <c r="K1390" s="35" t="s">
        <v>7427</v>
      </c>
      <c r="L1390" s="35" t="s">
        <v>5461</v>
      </c>
      <c r="M1390" s="35"/>
      <c r="N1390" s="35" t="s">
        <v>5747</v>
      </c>
      <c r="O1390" s="35"/>
      <c r="P1390" s="35"/>
      <c r="Q1390" s="35"/>
      <c r="R1390" s="35"/>
      <c r="S1390" s="35"/>
      <c r="T1390" s="36">
        <v>43857.335416666669</v>
      </c>
      <c r="U1390" s="35"/>
      <c r="V1390" s="35">
        <v>0</v>
      </c>
      <c r="W1390" s="35"/>
      <c r="X1390" s="35">
        <v>3794</v>
      </c>
      <c r="Y1390" s="35" t="s">
        <v>6062</v>
      </c>
      <c r="Z1390" s="35" t="s">
        <v>5482</v>
      </c>
      <c r="AA1390" s="35">
        <v>40</v>
      </c>
      <c r="AB1390" s="35" t="s">
        <v>5979</v>
      </c>
      <c r="AC1390" s="59" t="s">
        <v>5485</v>
      </c>
    </row>
    <row r="1391" spans="1:29" ht="15.75" thickBot="1" x14ac:dyDescent="0.3">
      <c r="A1391" s="58" t="s">
        <v>3941</v>
      </c>
      <c r="B1391" s="38" t="s">
        <v>5473</v>
      </c>
      <c r="C1391" s="38" t="s">
        <v>5468</v>
      </c>
      <c r="D1391" s="38" t="s">
        <v>7377</v>
      </c>
      <c r="E1391" s="38" t="s">
        <v>7428</v>
      </c>
      <c r="F1391" s="38"/>
      <c r="G1391" s="39">
        <v>43859.385416666664</v>
      </c>
      <c r="H1391" s="40">
        <v>43860</v>
      </c>
      <c r="I1391" s="38"/>
      <c r="J1391" s="38" t="s">
        <v>34</v>
      </c>
      <c r="K1391" s="38" t="s">
        <v>7429</v>
      </c>
      <c r="L1391" s="38" t="s">
        <v>5461</v>
      </c>
      <c r="M1391" s="38"/>
      <c r="N1391" s="38" t="s">
        <v>5747</v>
      </c>
      <c r="O1391" s="38"/>
      <c r="P1391" s="38"/>
      <c r="Q1391" s="38"/>
      <c r="R1391" s="38"/>
      <c r="S1391" s="38"/>
      <c r="T1391" s="39">
        <v>43859.69027777778</v>
      </c>
      <c r="U1391" s="38"/>
      <c r="V1391" s="38">
        <v>0</v>
      </c>
      <c r="W1391" s="38"/>
      <c r="X1391" s="38"/>
      <c r="Y1391" s="38">
        <v>0</v>
      </c>
      <c r="Z1391" s="38"/>
      <c r="AA1391" s="38">
        <v>439</v>
      </c>
      <c r="AB1391" s="38" t="s">
        <v>6377</v>
      </c>
      <c r="AC1391" s="60" t="s">
        <v>5472</v>
      </c>
    </row>
    <row r="1392" spans="1:29" ht="15.75" thickBot="1" x14ac:dyDescent="0.3">
      <c r="A1392" s="57" t="s">
        <v>3909</v>
      </c>
      <c r="B1392" s="35" t="s">
        <v>5473</v>
      </c>
      <c r="C1392" s="35" t="s">
        <v>5468</v>
      </c>
      <c r="D1392" s="35" t="s">
        <v>7377</v>
      </c>
      <c r="E1392" s="35" t="s">
        <v>6846</v>
      </c>
      <c r="F1392" s="35"/>
      <c r="G1392" s="36">
        <v>43859.413194444445</v>
      </c>
      <c r="H1392" s="37">
        <v>43860</v>
      </c>
      <c r="I1392" s="35"/>
      <c r="J1392" s="35" t="s">
        <v>34</v>
      </c>
      <c r="K1392" s="35" t="s">
        <v>7430</v>
      </c>
      <c r="L1392" s="35" t="s">
        <v>5461</v>
      </c>
      <c r="M1392" s="35"/>
      <c r="N1392" s="35" t="s">
        <v>5747</v>
      </c>
      <c r="O1392" s="35"/>
      <c r="P1392" s="35"/>
      <c r="Q1392" s="35"/>
      <c r="R1392" s="35"/>
      <c r="S1392" s="35"/>
      <c r="T1392" s="36">
        <v>43859.689583333333</v>
      </c>
      <c r="U1392" s="35"/>
      <c r="V1392" s="35">
        <v>0</v>
      </c>
      <c r="W1392" s="35"/>
      <c r="X1392" s="35"/>
      <c r="Y1392" s="35">
        <v>0</v>
      </c>
      <c r="Z1392" s="35"/>
      <c r="AA1392" s="35">
        <v>398</v>
      </c>
      <c r="AB1392" s="35" t="s">
        <v>6366</v>
      </c>
      <c r="AC1392" s="59" t="s">
        <v>5472</v>
      </c>
    </row>
    <row r="1393" spans="1:29" ht="15.75" thickBot="1" x14ac:dyDescent="0.3">
      <c r="A1393" s="58" t="s">
        <v>3903</v>
      </c>
      <c r="B1393" s="38" t="s">
        <v>5473</v>
      </c>
      <c r="C1393" s="38" t="s">
        <v>5468</v>
      </c>
      <c r="D1393" s="38" t="s">
        <v>7377</v>
      </c>
      <c r="E1393" s="38" t="s">
        <v>7431</v>
      </c>
      <c r="F1393" s="38"/>
      <c r="G1393" s="39">
        <v>43859.388194444444</v>
      </c>
      <c r="H1393" s="40">
        <v>43859</v>
      </c>
      <c r="I1393" s="38"/>
      <c r="J1393" s="38" t="s">
        <v>34</v>
      </c>
      <c r="K1393" s="38" t="s">
        <v>7432</v>
      </c>
      <c r="L1393" s="38" t="s">
        <v>5461</v>
      </c>
      <c r="M1393" s="38"/>
      <c r="N1393" s="38" t="s">
        <v>5747</v>
      </c>
      <c r="O1393" s="38"/>
      <c r="P1393" s="38"/>
      <c r="Q1393" s="38"/>
      <c r="R1393" s="38"/>
      <c r="S1393" s="38"/>
      <c r="T1393" s="39">
        <v>43859.69027777778</v>
      </c>
      <c r="U1393" s="38"/>
      <c r="V1393" s="38">
        <v>0</v>
      </c>
      <c r="W1393" s="38"/>
      <c r="X1393" s="38"/>
      <c r="Y1393" s="38">
        <v>0</v>
      </c>
      <c r="Z1393" s="38"/>
      <c r="AA1393" s="38">
        <v>435</v>
      </c>
      <c r="AB1393" s="38" t="s">
        <v>7166</v>
      </c>
      <c r="AC1393" s="60" t="s">
        <v>5472</v>
      </c>
    </row>
    <row r="1394" spans="1:29" ht="15.75" thickBot="1" x14ac:dyDescent="0.3">
      <c r="A1394" s="57" t="s">
        <v>3888</v>
      </c>
      <c r="B1394" s="35" t="s">
        <v>5473</v>
      </c>
      <c r="C1394" s="35" t="s">
        <v>5468</v>
      </c>
      <c r="D1394" s="35" t="s">
        <v>7377</v>
      </c>
      <c r="E1394" s="35" t="s">
        <v>7433</v>
      </c>
      <c r="F1394" s="35"/>
      <c r="G1394" s="36">
        <v>43859.370138888888</v>
      </c>
      <c r="H1394" s="37">
        <v>43859</v>
      </c>
      <c r="I1394" s="35"/>
      <c r="J1394" s="35" t="s">
        <v>34</v>
      </c>
      <c r="K1394" s="35" t="s">
        <v>7434</v>
      </c>
      <c r="L1394" s="35" t="s">
        <v>5461</v>
      </c>
      <c r="M1394" s="35"/>
      <c r="N1394" s="35" t="s">
        <v>5747</v>
      </c>
      <c r="O1394" s="35"/>
      <c r="P1394" s="35"/>
      <c r="Q1394" s="35"/>
      <c r="R1394" s="35"/>
      <c r="S1394" s="35"/>
      <c r="T1394" s="36">
        <v>43859.689583333333</v>
      </c>
      <c r="U1394" s="35"/>
      <c r="V1394" s="35">
        <v>0</v>
      </c>
      <c r="W1394" s="35"/>
      <c r="X1394" s="35"/>
      <c r="Y1394" s="35">
        <v>0</v>
      </c>
      <c r="Z1394" s="35"/>
      <c r="AA1394" s="35">
        <v>460</v>
      </c>
      <c r="AB1394" s="35" t="s">
        <v>7402</v>
      </c>
      <c r="AC1394" s="59" t="s">
        <v>5472</v>
      </c>
    </row>
    <row r="1395" spans="1:29" ht="15.75" thickBot="1" x14ac:dyDescent="0.3">
      <c r="A1395" s="58" t="s">
        <v>2647</v>
      </c>
      <c r="B1395" s="38" t="s">
        <v>5473</v>
      </c>
      <c r="C1395" s="38" t="s">
        <v>5468</v>
      </c>
      <c r="D1395" s="38" t="s">
        <v>7377</v>
      </c>
      <c r="E1395" s="38" t="s">
        <v>7435</v>
      </c>
      <c r="F1395" s="38"/>
      <c r="G1395" s="39">
        <v>43851.368750000001</v>
      </c>
      <c r="H1395" s="40">
        <v>43851</v>
      </c>
      <c r="I1395" s="38"/>
      <c r="J1395" s="38" t="s">
        <v>34</v>
      </c>
      <c r="K1395" s="38" t="s">
        <v>7436</v>
      </c>
      <c r="L1395" s="38" t="s">
        <v>5461</v>
      </c>
      <c r="M1395" s="38"/>
      <c r="N1395" s="38" t="s">
        <v>5747</v>
      </c>
      <c r="O1395" s="38"/>
      <c r="P1395" s="38"/>
      <c r="Q1395" s="38"/>
      <c r="R1395" s="38"/>
      <c r="S1395" s="38"/>
      <c r="T1395" s="39">
        <v>43851.446527777778</v>
      </c>
      <c r="U1395" s="38"/>
      <c r="V1395" s="38">
        <v>0</v>
      </c>
      <c r="W1395" s="38"/>
      <c r="X1395" s="38"/>
      <c r="Y1395" s="38">
        <v>0</v>
      </c>
      <c r="Z1395" s="38"/>
      <c r="AA1395" s="38">
        <v>112</v>
      </c>
      <c r="AB1395" s="38" t="s">
        <v>6560</v>
      </c>
      <c r="AC1395" s="60" t="s">
        <v>5472</v>
      </c>
    </row>
    <row r="1396" spans="1:29" ht="15.75" thickBot="1" x14ac:dyDescent="0.3">
      <c r="A1396" s="57" t="s">
        <v>3057</v>
      </c>
      <c r="B1396" s="35" t="s">
        <v>5473</v>
      </c>
      <c r="C1396" s="35" t="s">
        <v>5468</v>
      </c>
      <c r="D1396" s="35" t="s">
        <v>7377</v>
      </c>
      <c r="E1396" s="35" t="s">
        <v>7435</v>
      </c>
      <c r="F1396" s="35"/>
      <c r="G1396" s="36">
        <v>43852.672222222223</v>
      </c>
      <c r="H1396" s="37">
        <v>43853</v>
      </c>
      <c r="I1396" s="35"/>
      <c r="J1396" s="35" t="s">
        <v>34</v>
      </c>
      <c r="K1396" s="35" t="s">
        <v>7436</v>
      </c>
      <c r="L1396" s="35" t="s">
        <v>5461</v>
      </c>
      <c r="M1396" s="35"/>
      <c r="N1396" s="35" t="s">
        <v>5747</v>
      </c>
      <c r="O1396" s="35"/>
      <c r="P1396" s="35"/>
      <c r="Q1396" s="35"/>
      <c r="R1396" s="35"/>
      <c r="S1396" s="35"/>
      <c r="T1396" s="36">
        <v>43852.746527777781</v>
      </c>
      <c r="U1396" s="35"/>
      <c r="V1396" s="35">
        <v>0</v>
      </c>
      <c r="W1396" s="35"/>
      <c r="X1396" s="35">
        <v>107</v>
      </c>
      <c r="Y1396" s="35" t="s">
        <v>5715</v>
      </c>
      <c r="Z1396" s="35" t="s">
        <v>5482</v>
      </c>
      <c r="AA1396" s="35"/>
      <c r="AB1396" s="35">
        <v>0</v>
      </c>
      <c r="AC1396" s="59"/>
    </row>
    <row r="1397" spans="1:29" ht="15.75" thickBot="1" x14ac:dyDescent="0.3">
      <c r="A1397" s="58" t="s">
        <v>2894</v>
      </c>
      <c r="B1397" s="38" t="s">
        <v>5473</v>
      </c>
      <c r="C1397" s="38" t="s">
        <v>5468</v>
      </c>
      <c r="D1397" s="38" t="s">
        <v>7377</v>
      </c>
      <c r="E1397" s="38" t="s">
        <v>7437</v>
      </c>
      <c r="F1397" s="38"/>
      <c r="G1397" s="39">
        <v>43852.369444444441</v>
      </c>
      <c r="H1397" s="40">
        <v>43857</v>
      </c>
      <c r="I1397" s="38"/>
      <c r="J1397" s="38" t="s">
        <v>34</v>
      </c>
      <c r="K1397" s="38" t="s">
        <v>7438</v>
      </c>
      <c r="L1397" s="38" t="s">
        <v>5461</v>
      </c>
      <c r="M1397" s="38"/>
      <c r="N1397" s="38" t="s">
        <v>5747</v>
      </c>
      <c r="O1397" s="38"/>
      <c r="P1397" s="38"/>
      <c r="Q1397" s="38"/>
      <c r="R1397" s="38"/>
      <c r="S1397" s="38"/>
      <c r="T1397" s="39">
        <v>43855.636111111111</v>
      </c>
      <c r="U1397" s="38"/>
      <c r="V1397" s="38">
        <v>0</v>
      </c>
      <c r="W1397" s="38"/>
      <c r="X1397" s="38"/>
      <c r="Y1397" s="38">
        <v>0</v>
      </c>
      <c r="Z1397" s="38"/>
      <c r="AA1397" s="38">
        <v>4704</v>
      </c>
      <c r="AB1397" s="38" t="s">
        <v>7439</v>
      </c>
      <c r="AC1397" s="60" t="s">
        <v>5472</v>
      </c>
    </row>
    <row r="1398" spans="1:29" ht="15.75" thickBot="1" x14ac:dyDescent="0.3">
      <c r="A1398" s="57" t="s">
        <v>3880</v>
      </c>
      <c r="B1398" s="35" t="s">
        <v>5473</v>
      </c>
      <c r="C1398" s="35" t="s">
        <v>5468</v>
      </c>
      <c r="D1398" s="35" t="s">
        <v>7377</v>
      </c>
      <c r="E1398" s="35" t="s">
        <v>7440</v>
      </c>
      <c r="F1398" s="35"/>
      <c r="G1398" s="36">
        <v>43859.369444444441</v>
      </c>
      <c r="H1398" s="37">
        <v>43859</v>
      </c>
      <c r="I1398" s="35"/>
      <c r="J1398" s="35" t="s">
        <v>34</v>
      </c>
      <c r="K1398" s="35" t="s">
        <v>7441</v>
      </c>
      <c r="L1398" s="35" t="s">
        <v>5461</v>
      </c>
      <c r="M1398" s="35"/>
      <c r="N1398" s="35" t="s">
        <v>5765</v>
      </c>
      <c r="O1398" s="35"/>
      <c r="P1398" s="35"/>
      <c r="Q1398" s="35"/>
      <c r="R1398" s="35"/>
      <c r="S1398" s="35"/>
      <c r="T1398" s="36">
        <v>43859.69027777778</v>
      </c>
      <c r="U1398" s="35"/>
      <c r="V1398" s="35">
        <v>0</v>
      </c>
      <c r="W1398" s="35"/>
      <c r="X1398" s="35"/>
      <c r="Y1398" s="35">
        <v>0</v>
      </c>
      <c r="Z1398" s="35"/>
      <c r="AA1398" s="35">
        <v>462</v>
      </c>
      <c r="AB1398" s="35" t="s">
        <v>7383</v>
      </c>
      <c r="AC1398" s="59" t="s">
        <v>5472</v>
      </c>
    </row>
    <row r="1399" spans="1:29" ht="15.75" thickBot="1" x14ac:dyDescent="0.3">
      <c r="A1399" s="58" t="s">
        <v>7442</v>
      </c>
      <c r="B1399" s="38" t="s">
        <v>5473</v>
      </c>
      <c r="C1399" s="38" t="s">
        <v>5468</v>
      </c>
      <c r="D1399" s="38" t="s">
        <v>7377</v>
      </c>
      <c r="E1399" s="38" t="s">
        <v>7440</v>
      </c>
      <c r="F1399" s="38"/>
      <c r="G1399" s="39">
        <v>43861.540277777778</v>
      </c>
      <c r="H1399" s="40">
        <v>43861</v>
      </c>
      <c r="I1399" s="38"/>
      <c r="J1399" s="38" t="s">
        <v>34</v>
      </c>
      <c r="K1399" s="38" t="s">
        <v>7441</v>
      </c>
      <c r="L1399" s="38" t="s">
        <v>5461</v>
      </c>
      <c r="M1399" s="38"/>
      <c r="N1399" s="38" t="s">
        <v>5765</v>
      </c>
      <c r="O1399" s="38"/>
      <c r="P1399" s="38"/>
      <c r="Q1399" s="38"/>
      <c r="R1399" s="38"/>
      <c r="S1399" s="38"/>
      <c r="T1399" s="39">
        <v>43861.613194444442</v>
      </c>
      <c r="U1399" s="38"/>
      <c r="V1399" s="38">
        <v>0</v>
      </c>
      <c r="W1399" s="38"/>
      <c r="X1399" s="38"/>
      <c r="Y1399" s="38">
        <v>0</v>
      </c>
      <c r="Z1399" s="38"/>
      <c r="AA1399" s="38">
        <v>105</v>
      </c>
      <c r="AB1399" s="38" t="s">
        <v>5851</v>
      </c>
      <c r="AC1399" s="60" t="s">
        <v>5472</v>
      </c>
    </row>
    <row r="1400" spans="1:29" ht="15.75" thickBot="1" x14ac:dyDescent="0.3">
      <c r="A1400" s="57" t="s">
        <v>2860</v>
      </c>
      <c r="B1400" s="35" t="s">
        <v>5473</v>
      </c>
      <c r="C1400" s="35" t="s">
        <v>5468</v>
      </c>
      <c r="D1400" s="35" t="s">
        <v>7443</v>
      </c>
      <c r="E1400" s="35" t="s">
        <v>7444</v>
      </c>
      <c r="F1400" s="35"/>
      <c r="G1400" s="36">
        <v>43852.368750000001</v>
      </c>
      <c r="H1400" s="37">
        <v>43852</v>
      </c>
      <c r="I1400" s="35"/>
      <c r="J1400" s="35" t="s">
        <v>34</v>
      </c>
      <c r="K1400" s="35" t="s">
        <v>7445</v>
      </c>
      <c r="L1400" s="35" t="s">
        <v>5461</v>
      </c>
      <c r="M1400" s="35"/>
      <c r="N1400" s="35" t="s">
        <v>5747</v>
      </c>
      <c r="O1400" s="35"/>
      <c r="P1400" s="35"/>
      <c r="Q1400" s="35"/>
      <c r="R1400" s="35"/>
      <c r="S1400" s="35"/>
      <c r="T1400" s="36">
        <v>43852.454861111109</v>
      </c>
      <c r="U1400" s="35"/>
      <c r="V1400" s="35">
        <v>0</v>
      </c>
      <c r="W1400" s="35"/>
      <c r="X1400" s="35"/>
      <c r="Y1400" s="35">
        <v>0</v>
      </c>
      <c r="Z1400" s="35"/>
      <c r="AA1400" s="35">
        <v>124</v>
      </c>
      <c r="AB1400" s="35" t="s">
        <v>6544</v>
      </c>
      <c r="AC1400" s="59" t="s">
        <v>5472</v>
      </c>
    </row>
    <row r="1401" spans="1:29" ht="15.75" thickBot="1" x14ac:dyDescent="0.3">
      <c r="A1401" s="58" t="s">
        <v>3549</v>
      </c>
      <c r="B1401" s="38" t="s">
        <v>5473</v>
      </c>
      <c r="C1401" s="38" t="s">
        <v>5468</v>
      </c>
      <c r="D1401" s="38" t="s">
        <v>7443</v>
      </c>
      <c r="E1401" s="38" t="s">
        <v>7444</v>
      </c>
      <c r="F1401" s="38"/>
      <c r="G1401" s="39">
        <v>43857.423611111109</v>
      </c>
      <c r="H1401" s="40">
        <v>43857</v>
      </c>
      <c r="I1401" s="38"/>
      <c r="J1401" s="38" t="s">
        <v>34</v>
      </c>
      <c r="K1401" s="38" t="s">
        <v>7445</v>
      </c>
      <c r="L1401" s="38" t="s">
        <v>5461</v>
      </c>
      <c r="M1401" s="38"/>
      <c r="N1401" s="38" t="s">
        <v>5747</v>
      </c>
      <c r="O1401" s="38"/>
      <c r="P1401" s="38"/>
      <c r="Q1401" s="38"/>
      <c r="R1401" s="38"/>
      <c r="S1401" s="38"/>
      <c r="T1401" s="39">
        <v>43857.498611111114</v>
      </c>
      <c r="U1401" s="38"/>
      <c r="V1401" s="38">
        <v>0</v>
      </c>
      <c r="W1401" s="38"/>
      <c r="X1401" s="38"/>
      <c r="Y1401" s="38">
        <v>0</v>
      </c>
      <c r="Z1401" s="38"/>
      <c r="AA1401" s="38">
        <v>108</v>
      </c>
      <c r="AB1401" s="38" t="s">
        <v>6322</v>
      </c>
      <c r="AC1401" s="60" t="s">
        <v>5472</v>
      </c>
    </row>
    <row r="1402" spans="1:29" ht="15.75" thickBot="1" x14ac:dyDescent="0.3">
      <c r="A1402" s="57" t="s">
        <v>3730</v>
      </c>
      <c r="B1402" s="35" t="s">
        <v>5473</v>
      </c>
      <c r="C1402" s="35" t="s">
        <v>5468</v>
      </c>
      <c r="D1402" s="35" t="s">
        <v>7443</v>
      </c>
      <c r="E1402" s="35" t="s">
        <v>7444</v>
      </c>
      <c r="F1402" s="35"/>
      <c r="G1402" s="36">
        <v>43858.442361111112</v>
      </c>
      <c r="H1402" s="37">
        <v>43858</v>
      </c>
      <c r="I1402" s="35"/>
      <c r="J1402" s="35" t="s">
        <v>34</v>
      </c>
      <c r="K1402" s="35" t="s">
        <v>7445</v>
      </c>
      <c r="L1402" s="35" t="s">
        <v>5461</v>
      </c>
      <c r="M1402" s="35"/>
      <c r="N1402" s="35" t="s">
        <v>5747</v>
      </c>
      <c r="O1402" s="35"/>
      <c r="P1402" s="35"/>
      <c r="Q1402" s="35"/>
      <c r="R1402" s="35"/>
      <c r="S1402" s="35"/>
      <c r="T1402" s="36">
        <v>43858.459722222222</v>
      </c>
      <c r="U1402" s="35"/>
      <c r="V1402" s="35">
        <v>0</v>
      </c>
      <c r="W1402" s="35"/>
      <c r="X1402" s="35"/>
      <c r="Y1402" s="35">
        <v>0</v>
      </c>
      <c r="Z1402" s="35"/>
      <c r="AA1402" s="35">
        <v>25</v>
      </c>
      <c r="AB1402" s="35" t="s">
        <v>5969</v>
      </c>
      <c r="AC1402" s="59" t="s">
        <v>5472</v>
      </c>
    </row>
    <row r="1403" spans="1:29" ht="15.75" thickBot="1" x14ac:dyDescent="0.3">
      <c r="A1403" s="58" t="s">
        <v>323</v>
      </c>
      <c r="B1403" s="38" t="s">
        <v>5473</v>
      </c>
      <c r="C1403" s="38" t="s">
        <v>5457</v>
      </c>
      <c r="D1403" s="38" t="s">
        <v>7443</v>
      </c>
      <c r="E1403" s="38" t="s">
        <v>7446</v>
      </c>
      <c r="F1403" s="38"/>
      <c r="G1403" s="39">
        <v>43837.34652777778</v>
      </c>
      <c r="H1403" s="40">
        <v>43844</v>
      </c>
      <c r="I1403" s="38"/>
      <c r="J1403" s="38" t="s">
        <v>34</v>
      </c>
      <c r="K1403" s="38" t="s">
        <v>7447</v>
      </c>
      <c r="L1403" s="38" t="s">
        <v>5461</v>
      </c>
      <c r="M1403" s="38"/>
      <c r="N1403" s="38" t="s">
        <v>5738</v>
      </c>
      <c r="O1403" s="38"/>
      <c r="P1403" s="38"/>
      <c r="Q1403" s="38"/>
      <c r="R1403" s="38"/>
      <c r="S1403" s="38"/>
      <c r="T1403" s="39">
        <v>43837.479861111111</v>
      </c>
      <c r="U1403" s="38"/>
      <c r="V1403" s="38">
        <v>0</v>
      </c>
      <c r="W1403" s="38"/>
      <c r="X1403" s="38">
        <v>192</v>
      </c>
      <c r="Y1403" s="38" t="s">
        <v>5581</v>
      </c>
      <c r="Z1403" s="38" t="s">
        <v>5482</v>
      </c>
      <c r="AA1403" s="38"/>
      <c r="AB1403" s="38">
        <v>0</v>
      </c>
      <c r="AC1403" s="60"/>
    </row>
    <row r="1404" spans="1:29" ht="15.75" thickBot="1" x14ac:dyDescent="0.3">
      <c r="A1404" s="57" t="s">
        <v>516</v>
      </c>
      <c r="B1404" s="35" t="s">
        <v>5473</v>
      </c>
      <c r="C1404" s="35" t="s">
        <v>5457</v>
      </c>
      <c r="D1404" s="35" t="s">
        <v>7443</v>
      </c>
      <c r="E1404" s="35" t="s">
        <v>7446</v>
      </c>
      <c r="F1404" s="35"/>
      <c r="G1404" s="36">
        <v>43838.490277777775</v>
      </c>
      <c r="H1404" s="37">
        <v>43838</v>
      </c>
      <c r="I1404" s="35"/>
      <c r="J1404" s="35" t="s">
        <v>34</v>
      </c>
      <c r="K1404" s="35" t="s">
        <v>7447</v>
      </c>
      <c r="L1404" s="35" t="s">
        <v>5461</v>
      </c>
      <c r="M1404" s="35"/>
      <c r="N1404" s="35" t="s">
        <v>5738</v>
      </c>
      <c r="O1404" s="35" t="s">
        <v>7448</v>
      </c>
      <c r="P1404" s="36">
        <v>43838.490277777775</v>
      </c>
      <c r="Q1404" s="36">
        <v>43838.580555555556</v>
      </c>
      <c r="R1404" s="35"/>
      <c r="S1404" s="35"/>
      <c r="T1404" s="36">
        <v>43838.580555555556</v>
      </c>
      <c r="U1404" s="35">
        <v>130</v>
      </c>
      <c r="V1404" s="35" t="s">
        <v>6288</v>
      </c>
      <c r="W1404" s="35" t="s">
        <v>5497</v>
      </c>
      <c r="X1404" s="35"/>
      <c r="Y1404" s="35">
        <v>0</v>
      </c>
      <c r="Z1404" s="35"/>
      <c r="AA1404" s="35"/>
      <c r="AB1404" s="35">
        <v>0</v>
      </c>
      <c r="AC1404" s="59"/>
    </row>
    <row r="1405" spans="1:29" ht="15.75" thickBot="1" x14ac:dyDescent="0.3">
      <c r="A1405" s="58" t="s">
        <v>2352</v>
      </c>
      <c r="B1405" s="38" t="s">
        <v>5473</v>
      </c>
      <c r="C1405" s="38" t="s">
        <v>5457</v>
      </c>
      <c r="D1405" s="38" t="s">
        <v>7443</v>
      </c>
      <c r="E1405" s="38" t="s">
        <v>7446</v>
      </c>
      <c r="F1405" s="38"/>
      <c r="G1405" s="39">
        <v>43850.305555555555</v>
      </c>
      <c r="H1405" s="40">
        <v>43850</v>
      </c>
      <c r="I1405" s="38"/>
      <c r="J1405" s="38" t="s">
        <v>34</v>
      </c>
      <c r="K1405" s="38" t="s">
        <v>7447</v>
      </c>
      <c r="L1405" s="38" t="s">
        <v>5461</v>
      </c>
      <c r="M1405" s="38"/>
      <c r="N1405" s="38" t="s">
        <v>5738</v>
      </c>
      <c r="O1405" s="38"/>
      <c r="P1405" s="38"/>
      <c r="Q1405" s="38"/>
      <c r="R1405" s="38"/>
      <c r="S1405" s="38"/>
      <c r="T1405" s="39">
        <v>43850.318749999999</v>
      </c>
      <c r="U1405" s="38"/>
      <c r="V1405" s="38">
        <v>0</v>
      </c>
      <c r="W1405" s="38"/>
      <c r="X1405" s="38">
        <v>19</v>
      </c>
      <c r="Y1405" s="38" t="s">
        <v>5484</v>
      </c>
      <c r="Z1405" s="38" t="s">
        <v>5482</v>
      </c>
      <c r="AA1405" s="38"/>
      <c r="AB1405" s="38">
        <v>0</v>
      </c>
      <c r="AC1405" s="60"/>
    </row>
    <row r="1406" spans="1:29" ht="15.75" thickBot="1" x14ac:dyDescent="0.3">
      <c r="A1406" s="57" t="s">
        <v>1981</v>
      </c>
      <c r="B1406" s="35" t="s">
        <v>5473</v>
      </c>
      <c r="C1406" s="35" t="s">
        <v>5468</v>
      </c>
      <c r="D1406" s="35" t="s">
        <v>7443</v>
      </c>
      <c r="E1406" s="35" t="s">
        <v>7449</v>
      </c>
      <c r="F1406" s="35"/>
      <c r="G1406" s="36">
        <v>43846.370138888888</v>
      </c>
      <c r="H1406" s="37">
        <v>43847</v>
      </c>
      <c r="I1406" s="35"/>
      <c r="J1406" s="35" t="s">
        <v>34</v>
      </c>
      <c r="K1406" s="35" t="s">
        <v>7450</v>
      </c>
      <c r="L1406" s="35" t="s">
        <v>5461</v>
      </c>
      <c r="M1406" s="35"/>
      <c r="N1406" s="35" t="s">
        <v>5747</v>
      </c>
      <c r="O1406" s="35"/>
      <c r="P1406" s="35"/>
      <c r="Q1406" s="35"/>
      <c r="R1406" s="35"/>
      <c r="S1406" s="35"/>
      <c r="T1406" s="36">
        <v>43846.370138888888</v>
      </c>
      <c r="U1406" s="35"/>
      <c r="V1406" s="35">
        <v>0</v>
      </c>
      <c r="W1406" s="35"/>
      <c r="X1406" s="35"/>
      <c r="Y1406" s="35">
        <v>0</v>
      </c>
      <c r="Z1406" s="35"/>
      <c r="AA1406" s="35">
        <v>0</v>
      </c>
      <c r="AB1406" s="35">
        <v>0</v>
      </c>
      <c r="AC1406" s="59" t="s">
        <v>5472</v>
      </c>
    </row>
    <row r="1407" spans="1:29" ht="15.75" thickBot="1" x14ac:dyDescent="0.3">
      <c r="A1407" s="58" t="s">
        <v>2664</v>
      </c>
      <c r="B1407" s="38" t="s">
        <v>5473</v>
      </c>
      <c r="C1407" s="38" t="s">
        <v>5468</v>
      </c>
      <c r="D1407" s="38" t="s">
        <v>7443</v>
      </c>
      <c r="E1407" s="38" t="s">
        <v>7449</v>
      </c>
      <c r="F1407" s="38"/>
      <c r="G1407" s="39">
        <v>43851.369444444441</v>
      </c>
      <c r="H1407" s="40">
        <v>43851</v>
      </c>
      <c r="I1407" s="38"/>
      <c r="J1407" s="38" t="s">
        <v>34</v>
      </c>
      <c r="K1407" s="38" t="s">
        <v>7450</v>
      </c>
      <c r="L1407" s="38" t="s">
        <v>5461</v>
      </c>
      <c r="M1407" s="38"/>
      <c r="N1407" s="38" t="s">
        <v>5747</v>
      </c>
      <c r="O1407" s="38"/>
      <c r="P1407" s="38"/>
      <c r="Q1407" s="38"/>
      <c r="R1407" s="38"/>
      <c r="S1407" s="38"/>
      <c r="T1407" s="39">
        <v>43851.378472222219</v>
      </c>
      <c r="U1407" s="38"/>
      <c r="V1407" s="38">
        <v>0</v>
      </c>
      <c r="W1407" s="38"/>
      <c r="X1407" s="38"/>
      <c r="Y1407" s="38">
        <v>0</v>
      </c>
      <c r="Z1407" s="38"/>
      <c r="AA1407" s="38">
        <v>13</v>
      </c>
      <c r="AB1407" s="38" t="s">
        <v>5667</v>
      </c>
      <c r="AC1407" s="60" t="s">
        <v>5485</v>
      </c>
    </row>
    <row r="1408" spans="1:29" ht="15.75" thickBot="1" x14ac:dyDescent="0.3">
      <c r="A1408" s="57" t="s">
        <v>389</v>
      </c>
      <c r="B1408" s="35" t="s">
        <v>5473</v>
      </c>
      <c r="C1408" s="35" t="s">
        <v>5468</v>
      </c>
      <c r="D1408" s="35" t="s">
        <v>7443</v>
      </c>
      <c r="E1408" s="35" t="s">
        <v>5635</v>
      </c>
      <c r="F1408" s="35"/>
      <c r="G1408" s="36">
        <v>43837.597222222219</v>
      </c>
      <c r="H1408" s="37">
        <v>43838</v>
      </c>
      <c r="I1408" s="35"/>
      <c r="J1408" s="35" t="s">
        <v>34</v>
      </c>
      <c r="K1408" s="35" t="s">
        <v>7451</v>
      </c>
      <c r="L1408" s="35" t="s">
        <v>5461</v>
      </c>
      <c r="M1408" s="35"/>
      <c r="N1408" s="35" t="s">
        <v>5747</v>
      </c>
      <c r="O1408" s="35"/>
      <c r="P1408" s="35"/>
      <c r="Q1408" s="35"/>
      <c r="R1408" s="35"/>
      <c r="S1408" s="35"/>
      <c r="T1408" s="36">
        <v>43838.354166666664</v>
      </c>
      <c r="U1408" s="35"/>
      <c r="V1408" s="35">
        <v>0</v>
      </c>
      <c r="W1408" s="35"/>
      <c r="X1408" s="35"/>
      <c r="Y1408" s="35">
        <v>0</v>
      </c>
      <c r="Z1408" s="35"/>
      <c r="AA1408" s="35">
        <v>1090</v>
      </c>
      <c r="AB1408" s="35" t="s">
        <v>7452</v>
      </c>
      <c r="AC1408" s="59" t="s">
        <v>5472</v>
      </c>
    </row>
    <row r="1409" spans="1:29" ht="15.75" thickBot="1" x14ac:dyDescent="0.3">
      <c r="A1409" s="58" t="s">
        <v>761</v>
      </c>
      <c r="B1409" s="38" t="s">
        <v>5473</v>
      </c>
      <c r="C1409" s="38" t="s">
        <v>5468</v>
      </c>
      <c r="D1409" s="38" t="s">
        <v>7443</v>
      </c>
      <c r="E1409" s="38" t="s">
        <v>5635</v>
      </c>
      <c r="F1409" s="38"/>
      <c r="G1409" s="39">
        <v>43840.493055555555</v>
      </c>
      <c r="H1409" s="40">
        <v>43840</v>
      </c>
      <c r="I1409" s="38"/>
      <c r="J1409" s="38" t="s">
        <v>34</v>
      </c>
      <c r="K1409" s="38" t="s">
        <v>7451</v>
      </c>
      <c r="L1409" s="38" t="s">
        <v>5461</v>
      </c>
      <c r="M1409" s="38"/>
      <c r="N1409" s="38" t="s">
        <v>5747</v>
      </c>
      <c r="O1409" s="38"/>
      <c r="P1409" s="38"/>
      <c r="Q1409" s="38"/>
      <c r="R1409" s="38"/>
      <c r="S1409" s="38"/>
      <c r="T1409" s="39">
        <v>43840.513888888891</v>
      </c>
      <c r="U1409" s="38"/>
      <c r="V1409" s="38">
        <v>0</v>
      </c>
      <c r="W1409" s="38"/>
      <c r="X1409" s="38"/>
      <c r="Y1409" s="38">
        <v>0</v>
      </c>
      <c r="Z1409" s="38"/>
      <c r="AA1409" s="38">
        <v>30</v>
      </c>
      <c r="AB1409" s="38" t="s">
        <v>5555</v>
      </c>
      <c r="AC1409" s="60" t="s">
        <v>5472</v>
      </c>
    </row>
    <row r="1410" spans="1:29" ht="15.75" thickBot="1" x14ac:dyDescent="0.3">
      <c r="A1410" s="57" t="s">
        <v>2018</v>
      </c>
      <c r="B1410" s="35" t="s">
        <v>5473</v>
      </c>
      <c r="C1410" s="35" t="s">
        <v>5468</v>
      </c>
      <c r="D1410" s="35" t="s">
        <v>7443</v>
      </c>
      <c r="E1410" s="35" t="s">
        <v>5635</v>
      </c>
      <c r="F1410" s="35"/>
      <c r="G1410" s="36">
        <v>43846.453472222223</v>
      </c>
      <c r="H1410" s="37">
        <v>43846</v>
      </c>
      <c r="I1410" s="35"/>
      <c r="J1410" s="35" t="s">
        <v>34</v>
      </c>
      <c r="K1410" s="35" t="s">
        <v>7451</v>
      </c>
      <c r="L1410" s="35" t="s">
        <v>5461</v>
      </c>
      <c r="M1410" s="35"/>
      <c r="N1410" s="35" t="s">
        <v>5747</v>
      </c>
      <c r="O1410" s="35"/>
      <c r="P1410" s="35"/>
      <c r="Q1410" s="35"/>
      <c r="R1410" s="35"/>
      <c r="S1410" s="35"/>
      <c r="T1410" s="36">
        <v>43846.664583333331</v>
      </c>
      <c r="U1410" s="35"/>
      <c r="V1410" s="35">
        <v>0</v>
      </c>
      <c r="W1410" s="35"/>
      <c r="X1410" s="35">
        <v>304</v>
      </c>
      <c r="Y1410" s="35" t="s">
        <v>6787</v>
      </c>
      <c r="Z1410" s="35" t="s">
        <v>5482</v>
      </c>
      <c r="AA1410" s="35"/>
      <c r="AB1410" s="35">
        <v>0</v>
      </c>
      <c r="AC1410" s="59"/>
    </row>
    <row r="1411" spans="1:29" ht="15.75" thickBot="1" x14ac:dyDescent="0.3">
      <c r="A1411" s="58" t="s">
        <v>1932</v>
      </c>
      <c r="B1411" s="38" t="s">
        <v>5473</v>
      </c>
      <c r="C1411" s="38" t="s">
        <v>5468</v>
      </c>
      <c r="D1411" s="38" t="s">
        <v>7443</v>
      </c>
      <c r="E1411" s="38" t="s">
        <v>7431</v>
      </c>
      <c r="F1411" s="38"/>
      <c r="G1411" s="39">
        <v>43845.996527777781</v>
      </c>
      <c r="H1411" s="40">
        <v>43846</v>
      </c>
      <c r="I1411" s="38"/>
      <c r="J1411" s="38" t="s">
        <v>34</v>
      </c>
      <c r="K1411" s="38" t="s">
        <v>7453</v>
      </c>
      <c r="L1411" s="38" t="s">
        <v>5461</v>
      </c>
      <c r="M1411" s="38"/>
      <c r="N1411" s="38" t="s">
        <v>5747</v>
      </c>
      <c r="O1411" s="38"/>
      <c r="P1411" s="38"/>
      <c r="Q1411" s="38"/>
      <c r="R1411" s="38"/>
      <c r="S1411" s="38"/>
      <c r="T1411" s="39">
        <v>43845.999305555553</v>
      </c>
      <c r="U1411" s="38"/>
      <c r="V1411" s="38">
        <v>0</v>
      </c>
      <c r="W1411" s="38"/>
      <c r="X1411" s="38">
        <v>4</v>
      </c>
      <c r="Y1411" s="41">
        <v>925925925.92593002</v>
      </c>
      <c r="Z1411" s="38" t="s">
        <v>5482</v>
      </c>
      <c r="AA1411" s="38"/>
      <c r="AB1411" s="38">
        <v>0</v>
      </c>
      <c r="AC1411" s="60"/>
    </row>
    <row r="1412" spans="1:29" ht="15.75" thickBot="1" x14ac:dyDescent="0.3">
      <c r="A1412" s="57" t="s">
        <v>3405</v>
      </c>
      <c r="B1412" s="35" t="s">
        <v>5473</v>
      </c>
      <c r="C1412" s="35" t="s">
        <v>5468</v>
      </c>
      <c r="D1412" s="35" t="s">
        <v>7443</v>
      </c>
      <c r="E1412" s="35" t="s">
        <v>7431</v>
      </c>
      <c r="F1412" s="35"/>
      <c r="G1412" s="36">
        <v>43854.601388888892</v>
      </c>
      <c r="H1412" s="37">
        <v>43854</v>
      </c>
      <c r="I1412" s="35"/>
      <c r="J1412" s="35" t="s">
        <v>34</v>
      </c>
      <c r="K1412" s="35" t="s">
        <v>7453</v>
      </c>
      <c r="L1412" s="35" t="s">
        <v>5461</v>
      </c>
      <c r="M1412" s="35"/>
      <c r="N1412" s="35" t="s">
        <v>5747</v>
      </c>
      <c r="O1412" s="35"/>
      <c r="P1412" s="35"/>
      <c r="Q1412" s="35"/>
      <c r="R1412" s="35"/>
      <c r="S1412" s="35"/>
      <c r="T1412" s="36">
        <v>43854.662499999999</v>
      </c>
      <c r="U1412" s="35"/>
      <c r="V1412" s="35">
        <v>0</v>
      </c>
      <c r="W1412" s="35"/>
      <c r="X1412" s="35"/>
      <c r="Y1412" s="35">
        <v>0</v>
      </c>
      <c r="Z1412" s="35"/>
      <c r="AA1412" s="35">
        <v>88</v>
      </c>
      <c r="AB1412" s="35" t="s">
        <v>6410</v>
      </c>
      <c r="AC1412" s="59" t="s">
        <v>5472</v>
      </c>
    </row>
    <row r="1413" spans="1:29" ht="15.75" thickBot="1" x14ac:dyDescent="0.3">
      <c r="A1413" s="58" t="s">
        <v>3264</v>
      </c>
      <c r="B1413" s="38" t="s">
        <v>5473</v>
      </c>
      <c r="C1413" s="38" t="s">
        <v>5468</v>
      </c>
      <c r="D1413" s="38" t="s">
        <v>7443</v>
      </c>
      <c r="E1413" s="38" t="s">
        <v>7454</v>
      </c>
      <c r="F1413" s="38"/>
      <c r="G1413" s="39">
        <v>43853.686111111114</v>
      </c>
      <c r="H1413" s="40">
        <v>43854</v>
      </c>
      <c r="I1413" s="38"/>
      <c r="J1413" s="38" t="s">
        <v>34</v>
      </c>
      <c r="K1413" s="38" t="s">
        <v>7455</v>
      </c>
      <c r="L1413" s="38" t="s">
        <v>5461</v>
      </c>
      <c r="M1413" s="38"/>
      <c r="N1413" s="38" t="s">
        <v>5747</v>
      </c>
      <c r="O1413" s="38"/>
      <c r="P1413" s="38"/>
      <c r="Q1413" s="38"/>
      <c r="R1413" s="38"/>
      <c r="S1413" s="38"/>
      <c r="T1413" s="39">
        <v>43854.341666666667</v>
      </c>
      <c r="U1413" s="38"/>
      <c r="V1413" s="38">
        <v>0</v>
      </c>
      <c r="W1413" s="38"/>
      <c r="X1413" s="38">
        <v>858</v>
      </c>
      <c r="Y1413" s="38" t="s">
        <v>5643</v>
      </c>
      <c r="Z1413" s="38" t="s">
        <v>5467</v>
      </c>
      <c r="AA1413" s="38">
        <v>86</v>
      </c>
      <c r="AB1413" s="38" t="s">
        <v>5513</v>
      </c>
      <c r="AC1413" s="60" t="s">
        <v>5485</v>
      </c>
    </row>
    <row r="1414" spans="1:29" ht="15.75" thickBot="1" x14ac:dyDescent="0.3">
      <c r="A1414" s="57" t="s">
        <v>3433</v>
      </c>
      <c r="B1414" s="35" t="s">
        <v>5473</v>
      </c>
      <c r="C1414" s="35" t="s">
        <v>5468</v>
      </c>
      <c r="D1414" s="35" t="s">
        <v>7443</v>
      </c>
      <c r="E1414" s="35" t="s">
        <v>7454</v>
      </c>
      <c r="F1414" s="35"/>
      <c r="G1414" s="36">
        <v>43854.643055555556</v>
      </c>
      <c r="H1414" s="37">
        <v>43857</v>
      </c>
      <c r="I1414" s="35"/>
      <c r="J1414" s="35" t="s">
        <v>34</v>
      </c>
      <c r="K1414" s="35" t="s">
        <v>7455</v>
      </c>
      <c r="L1414" s="35" t="s">
        <v>5461</v>
      </c>
      <c r="M1414" s="35"/>
      <c r="N1414" s="35" t="s">
        <v>5747</v>
      </c>
      <c r="O1414" s="35"/>
      <c r="P1414" s="35"/>
      <c r="Q1414" s="35"/>
      <c r="R1414" s="35"/>
      <c r="S1414" s="35"/>
      <c r="T1414" s="36">
        <v>43857.347222222219</v>
      </c>
      <c r="U1414" s="35"/>
      <c r="V1414" s="35">
        <v>0</v>
      </c>
      <c r="W1414" s="35"/>
      <c r="X1414" s="35"/>
      <c r="Y1414" s="35">
        <v>0</v>
      </c>
      <c r="Z1414" s="35"/>
      <c r="AA1414" s="35">
        <v>3894</v>
      </c>
      <c r="AB1414" s="35" t="s">
        <v>7456</v>
      </c>
      <c r="AC1414" s="59" t="s">
        <v>5485</v>
      </c>
    </row>
    <row r="1415" spans="1:29" ht="15.75" thickBot="1" x14ac:dyDescent="0.3">
      <c r="A1415" s="58" t="s">
        <v>3186</v>
      </c>
      <c r="B1415" s="38" t="s">
        <v>5473</v>
      </c>
      <c r="C1415" s="38" t="s">
        <v>5468</v>
      </c>
      <c r="D1415" s="38" t="s">
        <v>7443</v>
      </c>
      <c r="E1415" s="38" t="s">
        <v>7457</v>
      </c>
      <c r="F1415" s="38"/>
      <c r="G1415" s="39">
        <v>43853.501388888886</v>
      </c>
      <c r="H1415" s="40">
        <v>43853</v>
      </c>
      <c r="I1415" s="38"/>
      <c r="J1415" s="38" t="s">
        <v>34</v>
      </c>
      <c r="K1415" s="38" t="s">
        <v>7458</v>
      </c>
      <c r="L1415" s="38" t="s">
        <v>5461</v>
      </c>
      <c r="M1415" s="38"/>
      <c r="N1415" s="38" t="s">
        <v>5747</v>
      </c>
      <c r="O1415" s="38"/>
      <c r="P1415" s="38"/>
      <c r="Q1415" s="38"/>
      <c r="R1415" s="38"/>
      <c r="S1415" s="38"/>
      <c r="T1415" s="39">
        <v>43853.53125</v>
      </c>
      <c r="U1415" s="38"/>
      <c r="V1415" s="38">
        <v>0</v>
      </c>
      <c r="W1415" s="38"/>
      <c r="X1415" s="38"/>
      <c r="Y1415" s="38">
        <v>0</v>
      </c>
      <c r="Z1415" s="38"/>
      <c r="AA1415" s="38">
        <v>43</v>
      </c>
      <c r="AB1415" s="38" t="s">
        <v>6483</v>
      </c>
      <c r="AC1415" s="60" t="s">
        <v>5472</v>
      </c>
    </row>
    <row r="1416" spans="1:29" ht="15.75" thickBot="1" x14ac:dyDescent="0.3">
      <c r="A1416" s="57" t="s">
        <v>3348</v>
      </c>
      <c r="B1416" s="35" t="s">
        <v>5473</v>
      </c>
      <c r="C1416" s="35" t="s">
        <v>5457</v>
      </c>
      <c r="D1416" s="35" t="s">
        <v>7459</v>
      </c>
      <c r="E1416" s="35" t="s">
        <v>5505</v>
      </c>
      <c r="F1416" s="35"/>
      <c r="G1416" s="36">
        <v>43854.416666666664</v>
      </c>
      <c r="H1416" s="37">
        <v>43854</v>
      </c>
      <c r="I1416" s="35"/>
      <c r="J1416" s="35" t="s">
        <v>34</v>
      </c>
      <c r="K1416" s="35" t="s">
        <v>7460</v>
      </c>
      <c r="L1416" s="35" t="s">
        <v>5461</v>
      </c>
      <c r="M1416" s="35"/>
      <c r="N1416" s="35" t="s">
        <v>5546</v>
      </c>
      <c r="O1416" s="35" t="s">
        <v>7461</v>
      </c>
      <c r="P1416" s="36">
        <v>43854.456250000003</v>
      </c>
      <c r="Q1416" s="36">
        <v>43854.478472222225</v>
      </c>
      <c r="R1416" s="35"/>
      <c r="S1416" s="35"/>
      <c r="T1416" s="36">
        <v>43854.478472222225</v>
      </c>
      <c r="U1416" s="35">
        <v>89</v>
      </c>
      <c r="V1416" s="35" t="s">
        <v>6852</v>
      </c>
      <c r="W1416" s="35" t="s">
        <v>5497</v>
      </c>
      <c r="X1416" s="35"/>
      <c r="Y1416" s="35">
        <v>0</v>
      </c>
      <c r="Z1416" s="35"/>
      <c r="AA1416" s="35"/>
      <c r="AB1416" s="35">
        <v>0</v>
      </c>
      <c r="AC1416" s="59"/>
    </row>
    <row r="1417" spans="1:29" ht="15.75" thickBot="1" x14ac:dyDescent="0.3">
      <c r="A1417" s="58" t="s">
        <v>2957</v>
      </c>
      <c r="B1417" s="38" t="s">
        <v>5473</v>
      </c>
      <c r="C1417" s="38" t="s">
        <v>5468</v>
      </c>
      <c r="D1417" s="38" t="s">
        <v>7459</v>
      </c>
      <c r="E1417" s="38" t="s">
        <v>7462</v>
      </c>
      <c r="F1417" s="38"/>
      <c r="G1417" s="39">
        <v>43852.49722222222</v>
      </c>
      <c r="H1417" s="40">
        <v>43852</v>
      </c>
      <c r="I1417" s="38"/>
      <c r="J1417" s="38" t="s">
        <v>34</v>
      </c>
      <c r="K1417" s="38" t="s">
        <v>7463</v>
      </c>
      <c r="L1417" s="38" t="s">
        <v>5461</v>
      </c>
      <c r="M1417" s="38"/>
      <c r="N1417" s="38" t="s">
        <v>5731</v>
      </c>
      <c r="O1417" s="38"/>
      <c r="P1417" s="38"/>
      <c r="Q1417" s="38"/>
      <c r="R1417" s="38"/>
      <c r="S1417" s="38"/>
      <c r="T1417" s="39">
        <v>43852.511805555558</v>
      </c>
      <c r="U1417" s="38"/>
      <c r="V1417" s="38">
        <v>0</v>
      </c>
      <c r="W1417" s="38"/>
      <c r="X1417" s="38"/>
      <c r="Y1417" s="38">
        <v>0</v>
      </c>
      <c r="Z1417" s="38"/>
      <c r="AA1417" s="38">
        <v>21</v>
      </c>
      <c r="AB1417" s="38" t="s">
        <v>5797</v>
      </c>
      <c r="AC1417" s="60" t="s">
        <v>5472</v>
      </c>
    </row>
    <row r="1418" spans="1:29" ht="15.75" thickBot="1" x14ac:dyDescent="0.3">
      <c r="A1418" s="57" t="s">
        <v>813</v>
      </c>
      <c r="B1418" s="35" t="s">
        <v>5473</v>
      </c>
      <c r="C1418" s="35" t="s">
        <v>5468</v>
      </c>
      <c r="D1418" s="35" t="s">
        <v>7459</v>
      </c>
      <c r="E1418" s="35" t="s">
        <v>7464</v>
      </c>
      <c r="F1418" s="35"/>
      <c r="G1418" s="36">
        <v>43843.382638888892</v>
      </c>
      <c r="H1418" s="37">
        <v>43844</v>
      </c>
      <c r="I1418" s="35"/>
      <c r="J1418" s="35" t="s">
        <v>34</v>
      </c>
      <c r="K1418" s="35" t="s">
        <v>7465</v>
      </c>
      <c r="L1418" s="35" t="s">
        <v>5461</v>
      </c>
      <c r="M1418" s="35"/>
      <c r="N1418" s="35" t="s">
        <v>5731</v>
      </c>
      <c r="O1418" s="35">
        <v>2984907</v>
      </c>
      <c r="P1418" s="36">
        <v>43843.685416666667</v>
      </c>
      <c r="Q1418" s="36">
        <v>43844.396527777775</v>
      </c>
      <c r="R1418" s="35"/>
      <c r="S1418" s="35"/>
      <c r="T1418" s="36">
        <v>43844.396527777775</v>
      </c>
      <c r="U1418" s="35">
        <v>1460</v>
      </c>
      <c r="V1418" s="35" t="s">
        <v>6618</v>
      </c>
      <c r="W1418" s="35" t="s">
        <v>5497</v>
      </c>
      <c r="X1418" s="35"/>
      <c r="Y1418" s="35">
        <v>0</v>
      </c>
      <c r="Z1418" s="35"/>
      <c r="AA1418" s="35"/>
      <c r="AB1418" s="35">
        <v>0</v>
      </c>
      <c r="AC1418" s="59"/>
    </row>
    <row r="1419" spans="1:29" ht="15.75" thickBot="1" x14ac:dyDescent="0.3">
      <c r="A1419" s="58" t="s">
        <v>2570</v>
      </c>
      <c r="B1419" s="38" t="s">
        <v>5473</v>
      </c>
      <c r="C1419" s="38" t="s">
        <v>5468</v>
      </c>
      <c r="D1419" s="38" t="s">
        <v>7459</v>
      </c>
      <c r="E1419" s="38" t="s">
        <v>7466</v>
      </c>
      <c r="F1419" s="38"/>
      <c r="G1419" s="39">
        <v>43850.536805555559</v>
      </c>
      <c r="H1419" s="40">
        <v>43850</v>
      </c>
      <c r="I1419" s="38"/>
      <c r="J1419" s="38" t="s">
        <v>34</v>
      </c>
      <c r="K1419" s="38" t="s">
        <v>7467</v>
      </c>
      <c r="L1419" s="38" t="s">
        <v>5461</v>
      </c>
      <c r="M1419" s="38"/>
      <c r="N1419" s="38" t="s">
        <v>5747</v>
      </c>
      <c r="O1419" s="38"/>
      <c r="P1419" s="38"/>
      <c r="Q1419" s="38"/>
      <c r="R1419" s="38"/>
      <c r="S1419" s="38"/>
      <c r="T1419" s="39">
        <v>43850.541666666664</v>
      </c>
      <c r="U1419" s="38"/>
      <c r="V1419" s="38">
        <v>0</v>
      </c>
      <c r="W1419" s="38"/>
      <c r="X1419" s="38">
        <v>7</v>
      </c>
      <c r="Y1419" s="38" t="s">
        <v>5552</v>
      </c>
      <c r="Z1419" s="38" t="s">
        <v>5482</v>
      </c>
      <c r="AA1419" s="38"/>
      <c r="AB1419" s="38">
        <v>0</v>
      </c>
      <c r="AC1419" s="60"/>
    </row>
    <row r="1420" spans="1:29" ht="15.75" thickBot="1" x14ac:dyDescent="0.3">
      <c r="A1420" s="57" t="s">
        <v>2923</v>
      </c>
      <c r="B1420" s="35" t="s">
        <v>5473</v>
      </c>
      <c r="C1420" s="35" t="s">
        <v>5468</v>
      </c>
      <c r="D1420" s="35" t="s">
        <v>7459</v>
      </c>
      <c r="E1420" s="35" t="s">
        <v>7466</v>
      </c>
      <c r="F1420" s="35"/>
      <c r="G1420" s="36">
        <v>43852.452777777777</v>
      </c>
      <c r="H1420" s="37">
        <v>43852</v>
      </c>
      <c r="I1420" s="35"/>
      <c r="J1420" s="35" t="s">
        <v>34</v>
      </c>
      <c r="K1420" s="35" t="s">
        <v>7467</v>
      </c>
      <c r="L1420" s="35" t="s">
        <v>5461</v>
      </c>
      <c r="M1420" s="35"/>
      <c r="N1420" s="35" t="s">
        <v>5747</v>
      </c>
      <c r="O1420" s="35"/>
      <c r="P1420" s="35"/>
      <c r="Q1420" s="35"/>
      <c r="R1420" s="35"/>
      <c r="S1420" s="35"/>
      <c r="T1420" s="36">
        <v>43852.480555555558</v>
      </c>
      <c r="U1420" s="35"/>
      <c r="V1420" s="35">
        <v>0</v>
      </c>
      <c r="W1420" s="35"/>
      <c r="X1420" s="35"/>
      <c r="Y1420" s="35">
        <v>0</v>
      </c>
      <c r="Z1420" s="35"/>
      <c r="AA1420" s="35">
        <v>40</v>
      </c>
      <c r="AB1420" s="35" t="s">
        <v>5979</v>
      </c>
      <c r="AC1420" s="59" t="s">
        <v>5472</v>
      </c>
    </row>
    <row r="1421" spans="1:29" ht="15.75" thickBot="1" x14ac:dyDescent="0.3">
      <c r="A1421" s="58" t="s">
        <v>1489</v>
      </c>
      <c r="B1421" s="38" t="s">
        <v>5473</v>
      </c>
      <c r="C1421" s="38" t="s">
        <v>5468</v>
      </c>
      <c r="D1421" s="38" t="s">
        <v>7468</v>
      </c>
      <c r="E1421" s="38" t="s">
        <v>7469</v>
      </c>
      <c r="F1421" s="38"/>
      <c r="G1421" s="39">
        <v>43844.726388888892</v>
      </c>
      <c r="H1421" s="40">
        <v>43845</v>
      </c>
      <c r="I1421" s="38"/>
      <c r="J1421" s="38" t="s">
        <v>34</v>
      </c>
      <c r="K1421" s="38" t="s">
        <v>7470</v>
      </c>
      <c r="L1421" s="38" t="s">
        <v>5461</v>
      </c>
      <c r="M1421" s="38"/>
      <c r="N1421" s="38" t="s">
        <v>5747</v>
      </c>
      <c r="O1421" s="38"/>
      <c r="P1421" s="38"/>
      <c r="Q1421" s="38"/>
      <c r="R1421" s="38"/>
      <c r="S1421" s="38"/>
      <c r="T1421" s="39">
        <v>43845.326388888891</v>
      </c>
      <c r="U1421" s="38"/>
      <c r="V1421" s="38">
        <v>0</v>
      </c>
      <c r="W1421" s="38"/>
      <c r="X1421" s="38">
        <v>864</v>
      </c>
      <c r="Y1421" s="38" t="s">
        <v>5637</v>
      </c>
      <c r="Z1421" s="38" t="s">
        <v>5482</v>
      </c>
      <c r="AA1421" s="38"/>
      <c r="AB1421" s="38">
        <v>0</v>
      </c>
      <c r="AC1421" s="60"/>
    </row>
    <row r="1422" spans="1:29" ht="15.75" thickBot="1" x14ac:dyDescent="0.3">
      <c r="A1422" s="57" t="s">
        <v>1740</v>
      </c>
      <c r="B1422" s="35" t="s">
        <v>5473</v>
      </c>
      <c r="C1422" s="35" t="s">
        <v>5468</v>
      </c>
      <c r="D1422" s="35" t="s">
        <v>7468</v>
      </c>
      <c r="E1422" s="35" t="s">
        <v>7469</v>
      </c>
      <c r="F1422" s="35"/>
      <c r="G1422" s="36">
        <v>43845.731944444444</v>
      </c>
      <c r="H1422" s="37">
        <v>43846</v>
      </c>
      <c r="I1422" s="35"/>
      <c r="J1422" s="35" t="s">
        <v>34</v>
      </c>
      <c r="K1422" s="35" t="s">
        <v>7470</v>
      </c>
      <c r="L1422" s="35" t="s">
        <v>5461</v>
      </c>
      <c r="M1422" s="35"/>
      <c r="N1422" s="35" t="s">
        <v>5747</v>
      </c>
      <c r="O1422" s="35"/>
      <c r="P1422" s="35"/>
      <c r="Q1422" s="35"/>
      <c r="R1422" s="35"/>
      <c r="S1422" s="35"/>
      <c r="T1422" s="36">
        <v>43846.330555555556</v>
      </c>
      <c r="U1422" s="35"/>
      <c r="V1422" s="35">
        <v>0</v>
      </c>
      <c r="W1422" s="35"/>
      <c r="X1422" s="35"/>
      <c r="Y1422" s="35">
        <v>0</v>
      </c>
      <c r="Z1422" s="35"/>
      <c r="AA1422" s="35">
        <v>862</v>
      </c>
      <c r="AB1422" s="35" t="s">
        <v>5694</v>
      </c>
      <c r="AC1422" s="59" t="s">
        <v>5485</v>
      </c>
    </row>
    <row r="1423" spans="1:29" ht="15.75" thickBot="1" x14ac:dyDescent="0.3">
      <c r="A1423" s="58" t="s">
        <v>2822</v>
      </c>
      <c r="B1423" s="38" t="s">
        <v>5473</v>
      </c>
      <c r="C1423" s="38" t="s">
        <v>5468</v>
      </c>
      <c r="D1423" s="38" t="s">
        <v>7468</v>
      </c>
      <c r="E1423" s="38" t="s">
        <v>7469</v>
      </c>
      <c r="F1423" s="38"/>
      <c r="G1423" s="39">
        <v>43851.662499999999</v>
      </c>
      <c r="H1423" s="40">
        <v>43852</v>
      </c>
      <c r="I1423" s="38"/>
      <c r="J1423" s="38" t="s">
        <v>34</v>
      </c>
      <c r="K1423" s="38" t="s">
        <v>7470</v>
      </c>
      <c r="L1423" s="38" t="s">
        <v>5461</v>
      </c>
      <c r="M1423" s="38"/>
      <c r="N1423" s="38" t="s">
        <v>5747</v>
      </c>
      <c r="O1423" s="38"/>
      <c r="P1423" s="38"/>
      <c r="Q1423" s="38"/>
      <c r="R1423" s="38"/>
      <c r="S1423" s="38"/>
      <c r="T1423" s="39">
        <v>43852.334027777775</v>
      </c>
      <c r="U1423" s="38"/>
      <c r="V1423" s="38">
        <v>0</v>
      </c>
      <c r="W1423" s="38"/>
      <c r="X1423" s="38"/>
      <c r="Y1423" s="38">
        <v>0</v>
      </c>
      <c r="Z1423" s="38"/>
      <c r="AA1423" s="38">
        <v>967</v>
      </c>
      <c r="AB1423" s="38" t="s">
        <v>7471</v>
      </c>
      <c r="AC1423" s="60" t="s">
        <v>5472</v>
      </c>
    </row>
    <row r="1424" spans="1:29" ht="15.75" thickBot="1" x14ac:dyDescent="0.3">
      <c r="A1424" s="57" t="s">
        <v>3298</v>
      </c>
      <c r="B1424" s="35" t="s">
        <v>5473</v>
      </c>
      <c r="C1424" s="35" t="s">
        <v>5468</v>
      </c>
      <c r="D1424" s="35" t="s">
        <v>7468</v>
      </c>
      <c r="E1424" s="35" t="s">
        <v>7469</v>
      </c>
      <c r="F1424" s="35"/>
      <c r="G1424" s="36">
        <v>43854.369444444441</v>
      </c>
      <c r="H1424" s="37">
        <v>43857</v>
      </c>
      <c r="I1424" s="35"/>
      <c r="J1424" s="35" t="s">
        <v>34</v>
      </c>
      <c r="K1424" s="35" t="s">
        <v>7470</v>
      </c>
      <c r="L1424" s="35" t="s">
        <v>5461</v>
      </c>
      <c r="M1424" s="35"/>
      <c r="N1424" s="35" t="s">
        <v>5747</v>
      </c>
      <c r="O1424" s="35"/>
      <c r="P1424" s="35"/>
      <c r="Q1424" s="35"/>
      <c r="R1424" s="35"/>
      <c r="S1424" s="35"/>
      <c r="T1424" s="36">
        <v>43857.325694444444</v>
      </c>
      <c r="U1424" s="35"/>
      <c r="V1424" s="35">
        <v>0</v>
      </c>
      <c r="W1424" s="35"/>
      <c r="X1424" s="35"/>
      <c r="Y1424" s="35">
        <v>0</v>
      </c>
      <c r="Z1424" s="35"/>
      <c r="AA1424" s="35">
        <v>4257</v>
      </c>
      <c r="AB1424" s="35" t="s">
        <v>7472</v>
      </c>
      <c r="AC1424" s="59" t="s">
        <v>5472</v>
      </c>
    </row>
    <row r="1425" spans="1:29" ht="15.75" thickBot="1" x14ac:dyDescent="0.3">
      <c r="A1425" s="58" t="s">
        <v>3800</v>
      </c>
      <c r="B1425" s="38" t="s">
        <v>5473</v>
      </c>
      <c r="C1425" s="38" t="s">
        <v>5468</v>
      </c>
      <c r="D1425" s="38" t="s">
        <v>7468</v>
      </c>
      <c r="E1425" s="38" t="s">
        <v>7469</v>
      </c>
      <c r="F1425" s="38"/>
      <c r="G1425" s="39">
        <v>43858.619444444441</v>
      </c>
      <c r="H1425" s="40">
        <v>43858</v>
      </c>
      <c r="I1425" s="38"/>
      <c r="J1425" s="38" t="s">
        <v>34</v>
      </c>
      <c r="K1425" s="38" t="s">
        <v>7470</v>
      </c>
      <c r="L1425" s="38" t="s">
        <v>5461</v>
      </c>
      <c r="M1425" s="38"/>
      <c r="N1425" s="38" t="s">
        <v>5747</v>
      </c>
      <c r="O1425" s="38"/>
      <c r="P1425" s="38"/>
      <c r="Q1425" s="38"/>
      <c r="R1425" s="38"/>
      <c r="S1425" s="38"/>
      <c r="T1425" s="39">
        <v>43858.636805555558</v>
      </c>
      <c r="U1425" s="38"/>
      <c r="V1425" s="38">
        <v>0</v>
      </c>
      <c r="W1425" s="38"/>
      <c r="X1425" s="38"/>
      <c r="Y1425" s="38">
        <v>0</v>
      </c>
      <c r="Z1425" s="38"/>
      <c r="AA1425" s="38">
        <v>25</v>
      </c>
      <c r="AB1425" s="38" t="s">
        <v>5969</v>
      </c>
      <c r="AC1425" s="60" t="s">
        <v>5472</v>
      </c>
    </row>
    <row r="1426" spans="1:29" ht="15.75" thickBot="1" x14ac:dyDescent="0.3">
      <c r="A1426" s="57" t="s">
        <v>7473</v>
      </c>
      <c r="B1426" s="35" t="s">
        <v>5473</v>
      </c>
      <c r="C1426" s="35" t="s">
        <v>5468</v>
      </c>
      <c r="D1426" s="35" t="s">
        <v>7468</v>
      </c>
      <c r="E1426" s="35" t="s">
        <v>7469</v>
      </c>
      <c r="F1426" s="35"/>
      <c r="G1426" s="36">
        <v>43860.370138888888</v>
      </c>
      <c r="H1426" s="37">
        <v>43861</v>
      </c>
      <c r="I1426" s="35"/>
      <c r="J1426" s="35" t="s">
        <v>34</v>
      </c>
      <c r="K1426" s="35" t="s">
        <v>7470</v>
      </c>
      <c r="L1426" s="35" t="s">
        <v>5461</v>
      </c>
      <c r="M1426" s="35"/>
      <c r="N1426" s="35" t="s">
        <v>5747</v>
      </c>
      <c r="O1426" s="35"/>
      <c r="P1426" s="35"/>
      <c r="Q1426" s="35"/>
      <c r="R1426" s="35"/>
      <c r="S1426" s="35"/>
      <c r="T1426" s="36">
        <v>43861.325694444444</v>
      </c>
      <c r="U1426" s="35"/>
      <c r="V1426" s="35">
        <v>0</v>
      </c>
      <c r="W1426" s="35"/>
      <c r="X1426" s="35">
        <v>1253</v>
      </c>
      <c r="Y1426" s="35" t="s">
        <v>7474</v>
      </c>
      <c r="Z1426" s="35" t="s">
        <v>5482</v>
      </c>
      <c r="AA1426" s="35">
        <v>123</v>
      </c>
      <c r="AB1426" s="35" t="s">
        <v>6539</v>
      </c>
      <c r="AC1426" s="59" t="s">
        <v>5485</v>
      </c>
    </row>
    <row r="1427" spans="1:29" ht="15.75" thickBot="1" x14ac:dyDescent="0.3">
      <c r="A1427" s="58" t="s">
        <v>1940</v>
      </c>
      <c r="B1427" s="38" t="s">
        <v>5473</v>
      </c>
      <c r="C1427" s="38" t="s">
        <v>5468</v>
      </c>
      <c r="D1427" s="38" t="s">
        <v>7468</v>
      </c>
      <c r="E1427" s="38" t="s">
        <v>7475</v>
      </c>
      <c r="F1427" s="38"/>
      <c r="G1427" s="39">
        <v>43846.314583333333</v>
      </c>
      <c r="H1427" s="40">
        <v>43846</v>
      </c>
      <c r="I1427" s="38"/>
      <c r="J1427" s="38" t="s">
        <v>34</v>
      </c>
      <c r="K1427" s="38" t="s">
        <v>7476</v>
      </c>
      <c r="L1427" s="38" t="s">
        <v>5461</v>
      </c>
      <c r="M1427" s="38"/>
      <c r="N1427" s="38" t="s">
        <v>5747</v>
      </c>
      <c r="O1427" s="38"/>
      <c r="P1427" s="38"/>
      <c r="Q1427" s="38"/>
      <c r="R1427" s="38"/>
      <c r="S1427" s="38"/>
      <c r="T1427" s="39">
        <v>43846.38958333333</v>
      </c>
      <c r="U1427" s="38"/>
      <c r="V1427" s="38">
        <v>0</v>
      </c>
      <c r="W1427" s="38"/>
      <c r="X1427" s="38"/>
      <c r="Y1427" s="38">
        <v>0</v>
      </c>
      <c r="Z1427" s="38"/>
      <c r="AA1427" s="38">
        <v>108</v>
      </c>
      <c r="AB1427" s="38" t="s">
        <v>6322</v>
      </c>
      <c r="AC1427" s="60" t="s">
        <v>5472</v>
      </c>
    </row>
    <row r="1428" spans="1:29" ht="15.75" thickBot="1" x14ac:dyDescent="0.3">
      <c r="A1428" s="57" t="s">
        <v>989</v>
      </c>
      <c r="B1428" s="35" t="s">
        <v>5473</v>
      </c>
      <c r="C1428" s="35" t="s">
        <v>5468</v>
      </c>
      <c r="D1428" s="35" t="s">
        <v>7468</v>
      </c>
      <c r="E1428" s="35" t="s">
        <v>7477</v>
      </c>
      <c r="F1428" s="35"/>
      <c r="G1428" s="36">
        <v>43844.345833333333</v>
      </c>
      <c r="H1428" s="37">
        <v>43844</v>
      </c>
      <c r="I1428" s="35"/>
      <c r="J1428" s="35" t="s">
        <v>34</v>
      </c>
      <c r="K1428" s="35" t="s">
        <v>7478</v>
      </c>
      <c r="L1428" s="35" t="s">
        <v>5461</v>
      </c>
      <c r="M1428" s="35"/>
      <c r="N1428" s="35" t="s">
        <v>5546</v>
      </c>
      <c r="O1428" s="35"/>
      <c r="P1428" s="35"/>
      <c r="Q1428" s="35"/>
      <c r="R1428" s="35"/>
      <c r="S1428" s="35"/>
      <c r="T1428" s="36">
        <v>43844.425694444442</v>
      </c>
      <c r="U1428" s="35"/>
      <c r="V1428" s="35">
        <v>0</v>
      </c>
      <c r="W1428" s="35"/>
      <c r="X1428" s="35"/>
      <c r="Y1428" s="35">
        <v>0</v>
      </c>
      <c r="Z1428" s="35"/>
      <c r="AA1428" s="35"/>
      <c r="AB1428" s="35">
        <v>0</v>
      </c>
      <c r="AC1428" s="59"/>
    </row>
    <row r="1429" spans="1:29" ht="15.75" thickBot="1" x14ac:dyDescent="0.3">
      <c r="A1429" s="58" t="s">
        <v>1977</v>
      </c>
      <c r="B1429" s="38" t="s">
        <v>5473</v>
      </c>
      <c r="C1429" s="38" t="s">
        <v>5468</v>
      </c>
      <c r="D1429" s="38" t="s">
        <v>7468</v>
      </c>
      <c r="E1429" s="38" t="s">
        <v>7477</v>
      </c>
      <c r="F1429" s="38"/>
      <c r="G1429" s="39">
        <v>43846.368750000001</v>
      </c>
      <c r="H1429" s="40">
        <v>43846</v>
      </c>
      <c r="I1429" s="38"/>
      <c r="J1429" s="38" t="s">
        <v>34</v>
      </c>
      <c r="K1429" s="38" t="s">
        <v>7478</v>
      </c>
      <c r="L1429" s="38" t="s">
        <v>5461</v>
      </c>
      <c r="M1429" s="38"/>
      <c r="N1429" s="38" t="s">
        <v>5546</v>
      </c>
      <c r="O1429" s="38"/>
      <c r="P1429" s="38"/>
      <c r="Q1429" s="38"/>
      <c r="R1429" s="38"/>
      <c r="S1429" s="38"/>
      <c r="T1429" s="39">
        <v>43846.446527777778</v>
      </c>
      <c r="U1429" s="38"/>
      <c r="V1429" s="38">
        <v>0</v>
      </c>
      <c r="W1429" s="38"/>
      <c r="X1429" s="38"/>
      <c r="Y1429" s="38">
        <v>0</v>
      </c>
      <c r="Z1429" s="38"/>
      <c r="AA1429" s="38">
        <v>112</v>
      </c>
      <c r="AB1429" s="38" t="s">
        <v>6560</v>
      </c>
      <c r="AC1429" s="60" t="s">
        <v>5472</v>
      </c>
    </row>
    <row r="1430" spans="1:29" ht="15.75" thickBot="1" x14ac:dyDescent="0.3">
      <c r="A1430" s="57" t="s">
        <v>2102</v>
      </c>
      <c r="B1430" s="35" t="s">
        <v>5473</v>
      </c>
      <c r="C1430" s="35" t="s">
        <v>5468</v>
      </c>
      <c r="D1430" s="35" t="s">
        <v>7468</v>
      </c>
      <c r="E1430" s="35" t="s">
        <v>7477</v>
      </c>
      <c r="F1430" s="35"/>
      <c r="G1430" s="36">
        <v>43847.338194444441</v>
      </c>
      <c r="H1430" s="37">
        <v>43847</v>
      </c>
      <c r="I1430" s="35"/>
      <c r="J1430" s="35" t="s">
        <v>34</v>
      </c>
      <c r="K1430" s="35" t="s">
        <v>7478</v>
      </c>
      <c r="L1430" s="35" t="s">
        <v>5461</v>
      </c>
      <c r="M1430" s="35"/>
      <c r="N1430" s="35" t="s">
        <v>5546</v>
      </c>
      <c r="O1430" s="35"/>
      <c r="P1430" s="35"/>
      <c r="Q1430" s="35"/>
      <c r="R1430" s="35"/>
      <c r="S1430" s="35"/>
      <c r="T1430" s="36">
        <v>43847.379166666666</v>
      </c>
      <c r="U1430" s="35"/>
      <c r="V1430" s="35">
        <v>0</v>
      </c>
      <c r="W1430" s="35"/>
      <c r="X1430" s="35">
        <v>59</v>
      </c>
      <c r="Y1430" s="35" t="s">
        <v>6729</v>
      </c>
      <c r="Z1430" s="35" t="s">
        <v>5482</v>
      </c>
      <c r="AA1430" s="35"/>
      <c r="AB1430" s="35">
        <v>0</v>
      </c>
      <c r="AC1430" s="59"/>
    </row>
    <row r="1431" spans="1:29" ht="15.75" thickBot="1" x14ac:dyDescent="0.3">
      <c r="A1431" s="58" t="s">
        <v>7479</v>
      </c>
      <c r="B1431" s="38" t="s">
        <v>5473</v>
      </c>
      <c r="C1431" s="38" t="s">
        <v>5468</v>
      </c>
      <c r="D1431" s="38" t="s">
        <v>7468</v>
      </c>
      <c r="E1431" s="38" t="s">
        <v>7477</v>
      </c>
      <c r="F1431" s="38"/>
      <c r="G1431" s="39">
        <v>43864.362500000003</v>
      </c>
      <c r="H1431" s="40">
        <v>43864</v>
      </c>
      <c r="I1431" s="38"/>
      <c r="J1431" s="38" t="s">
        <v>34</v>
      </c>
      <c r="K1431" s="38" t="s">
        <v>7478</v>
      </c>
      <c r="L1431" s="38" t="s">
        <v>5613</v>
      </c>
      <c r="M1431" s="38"/>
      <c r="N1431" s="38" t="s">
        <v>5546</v>
      </c>
      <c r="O1431" s="38"/>
      <c r="P1431" s="38"/>
      <c r="Q1431" s="38"/>
      <c r="R1431" s="38"/>
      <c r="S1431" s="38"/>
      <c r="T1431" s="39">
        <v>43864.398611111108</v>
      </c>
      <c r="U1431" s="38"/>
      <c r="V1431" s="38">
        <v>0</v>
      </c>
      <c r="W1431" s="38"/>
      <c r="X1431" s="38">
        <v>52</v>
      </c>
      <c r="Y1431" s="38" t="s">
        <v>7303</v>
      </c>
      <c r="Z1431" s="38" t="s">
        <v>5556</v>
      </c>
      <c r="AA1431" s="38"/>
      <c r="AB1431" s="38">
        <v>0</v>
      </c>
      <c r="AC1431" s="60"/>
    </row>
    <row r="1432" spans="1:29" ht="15.75" thickBot="1" x14ac:dyDescent="0.3">
      <c r="A1432" s="57" t="s">
        <v>872</v>
      </c>
      <c r="B1432" s="35" t="s">
        <v>5473</v>
      </c>
      <c r="C1432" s="35" t="s">
        <v>5468</v>
      </c>
      <c r="D1432" s="35" t="s">
        <v>7468</v>
      </c>
      <c r="E1432" s="35" t="s">
        <v>7480</v>
      </c>
      <c r="F1432" s="35"/>
      <c r="G1432" s="36">
        <v>43843.461805555555</v>
      </c>
      <c r="H1432" s="37">
        <v>43843</v>
      </c>
      <c r="I1432" s="35"/>
      <c r="J1432" s="35" t="s">
        <v>34</v>
      </c>
      <c r="K1432" s="35" t="s">
        <v>7481</v>
      </c>
      <c r="L1432" s="35" t="s">
        <v>5461</v>
      </c>
      <c r="M1432" s="35"/>
      <c r="N1432" s="35" t="s">
        <v>5731</v>
      </c>
      <c r="O1432" s="35"/>
      <c r="P1432" s="35"/>
      <c r="Q1432" s="35"/>
      <c r="R1432" s="35"/>
      <c r="S1432" s="35"/>
      <c r="T1432" s="36">
        <v>43843.461805555555</v>
      </c>
      <c r="U1432" s="35"/>
      <c r="V1432" s="35">
        <v>0</v>
      </c>
      <c r="W1432" s="35"/>
      <c r="X1432" s="35"/>
      <c r="Y1432" s="35">
        <v>0</v>
      </c>
      <c r="Z1432" s="35"/>
      <c r="AA1432" s="35">
        <v>0</v>
      </c>
      <c r="AB1432" s="35">
        <v>0</v>
      </c>
      <c r="AC1432" s="59" t="s">
        <v>5472</v>
      </c>
    </row>
    <row r="1433" spans="1:29" ht="15.75" thickBot="1" x14ac:dyDescent="0.3">
      <c r="A1433" s="58" t="s">
        <v>2854</v>
      </c>
      <c r="B1433" s="38" t="s">
        <v>5456</v>
      </c>
      <c r="C1433" s="38" t="s">
        <v>5468</v>
      </c>
      <c r="D1433" s="38" t="s">
        <v>7482</v>
      </c>
      <c r="E1433" s="38" t="s">
        <v>7483</v>
      </c>
      <c r="F1433" s="38"/>
      <c r="G1433" s="39">
        <v>43852.381944444445</v>
      </c>
      <c r="H1433" s="40">
        <v>43852</v>
      </c>
      <c r="I1433" s="38"/>
      <c r="J1433" s="38" t="s">
        <v>34</v>
      </c>
      <c r="K1433" s="38" t="s">
        <v>7484</v>
      </c>
      <c r="L1433" s="38" t="s">
        <v>5461</v>
      </c>
      <c r="M1433" s="38"/>
      <c r="N1433" s="38" t="s">
        <v>5462</v>
      </c>
      <c r="O1433" s="38"/>
      <c r="P1433" s="38"/>
      <c r="Q1433" s="38"/>
      <c r="R1433" s="38"/>
      <c r="S1433" s="38"/>
      <c r="T1433" s="39">
        <v>43852.385416666664</v>
      </c>
      <c r="U1433" s="38"/>
      <c r="V1433" s="38">
        <v>0</v>
      </c>
      <c r="W1433" s="38"/>
      <c r="X1433" s="38"/>
      <c r="Y1433" s="38">
        <v>0</v>
      </c>
      <c r="Z1433" s="38"/>
      <c r="AA1433" s="38">
        <v>5</v>
      </c>
      <c r="AB1433" s="38" t="s">
        <v>5566</v>
      </c>
      <c r="AC1433" s="60" t="s">
        <v>5472</v>
      </c>
    </row>
    <row r="1434" spans="1:29" ht="15.75" thickBot="1" x14ac:dyDescent="0.3">
      <c r="A1434" s="57" t="s">
        <v>3430</v>
      </c>
      <c r="B1434" s="35" t="s">
        <v>5456</v>
      </c>
      <c r="C1434" s="35" t="s">
        <v>5468</v>
      </c>
      <c r="D1434" s="35" t="s">
        <v>7482</v>
      </c>
      <c r="E1434" s="35" t="s">
        <v>7483</v>
      </c>
      <c r="F1434" s="35"/>
      <c r="G1434" s="36">
        <v>43854.638194444444</v>
      </c>
      <c r="H1434" s="37">
        <v>43854</v>
      </c>
      <c r="I1434" s="35"/>
      <c r="J1434" s="35" t="s">
        <v>34</v>
      </c>
      <c r="K1434" s="35" t="s">
        <v>7484</v>
      </c>
      <c r="L1434" s="35" t="s">
        <v>5461</v>
      </c>
      <c r="M1434" s="35"/>
      <c r="N1434" s="35" t="s">
        <v>5462</v>
      </c>
      <c r="O1434" s="35"/>
      <c r="P1434" s="35"/>
      <c r="Q1434" s="35"/>
      <c r="R1434" s="35"/>
      <c r="S1434" s="35"/>
      <c r="T1434" s="36">
        <v>43854.71597222222</v>
      </c>
      <c r="U1434" s="35"/>
      <c r="V1434" s="35">
        <v>0</v>
      </c>
      <c r="W1434" s="35"/>
      <c r="X1434" s="35"/>
      <c r="Y1434" s="35">
        <v>0</v>
      </c>
      <c r="Z1434" s="35"/>
      <c r="AA1434" s="35">
        <v>112</v>
      </c>
      <c r="AB1434" s="35" t="s">
        <v>6560</v>
      </c>
      <c r="AC1434" s="59" t="s">
        <v>5472</v>
      </c>
    </row>
    <row r="1435" spans="1:29" ht="15.75" thickBot="1" x14ac:dyDescent="0.3">
      <c r="A1435" s="58" t="s">
        <v>3553</v>
      </c>
      <c r="B1435" s="38" t="s">
        <v>5456</v>
      </c>
      <c r="C1435" s="38" t="s">
        <v>5468</v>
      </c>
      <c r="D1435" s="38" t="s">
        <v>7482</v>
      </c>
      <c r="E1435" s="38" t="s">
        <v>7483</v>
      </c>
      <c r="F1435" s="38"/>
      <c r="G1435" s="39">
        <v>43857.454861111109</v>
      </c>
      <c r="H1435" s="40">
        <v>43858</v>
      </c>
      <c r="I1435" s="38"/>
      <c r="J1435" s="38" t="s">
        <v>34</v>
      </c>
      <c r="K1435" s="38" t="s">
        <v>7484</v>
      </c>
      <c r="L1435" s="38" t="s">
        <v>5461</v>
      </c>
      <c r="M1435" s="38"/>
      <c r="N1435" s="38" t="s">
        <v>5462</v>
      </c>
      <c r="O1435" s="38">
        <v>492257</v>
      </c>
      <c r="P1435" s="39">
        <v>43857.534722222219</v>
      </c>
      <c r="Q1435" s="39">
        <v>43857.678472222222</v>
      </c>
      <c r="R1435" s="38"/>
      <c r="S1435" s="38"/>
      <c r="T1435" s="39">
        <v>43857.678472222222</v>
      </c>
      <c r="U1435" s="38">
        <v>207</v>
      </c>
      <c r="V1435" s="38" t="s">
        <v>5466</v>
      </c>
      <c r="W1435" s="38" t="s">
        <v>5497</v>
      </c>
      <c r="X1435" s="38"/>
      <c r="Y1435" s="38">
        <v>0</v>
      </c>
      <c r="Z1435" s="38"/>
      <c r="AA1435" s="38">
        <v>115</v>
      </c>
      <c r="AB1435" s="38" t="s">
        <v>5898</v>
      </c>
      <c r="AC1435" s="60" t="s">
        <v>5818</v>
      </c>
    </row>
    <row r="1436" spans="1:29" ht="15.75" thickBot="1" x14ac:dyDescent="0.3">
      <c r="A1436" s="57" t="s">
        <v>494</v>
      </c>
      <c r="B1436" s="35" t="s">
        <v>5473</v>
      </c>
      <c r="C1436" s="35" t="s">
        <v>5457</v>
      </c>
      <c r="D1436" s="35" t="s">
        <v>7482</v>
      </c>
      <c r="E1436" s="35" t="s">
        <v>7485</v>
      </c>
      <c r="F1436" s="35"/>
      <c r="G1436" s="36">
        <v>43838.38958333333</v>
      </c>
      <c r="H1436" s="37">
        <v>43840</v>
      </c>
      <c r="I1436" s="35"/>
      <c r="J1436" s="35" t="s">
        <v>34</v>
      </c>
      <c r="K1436" s="35" t="s">
        <v>7486</v>
      </c>
      <c r="L1436" s="35" t="s">
        <v>5461</v>
      </c>
      <c r="M1436" s="35"/>
      <c r="N1436" s="35" t="s">
        <v>7487</v>
      </c>
      <c r="O1436" s="35" t="s">
        <v>7488</v>
      </c>
      <c r="P1436" s="36">
        <v>43838.479166666664</v>
      </c>
      <c r="Q1436" s="36">
        <v>43838.561805555553</v>
      </c>
      <c r="R1436" s="35"/>
      <c r="S1436" s="35"/>
      <c r="T1436" s="36">
        <v>43838.561805555553</v>
      </c>
      <c r="U1436" s="35">
        <v>248</v>
      </c>
      <c r="V1436" s="35" t="s">
        <v>7489</v>
      </c>
      <c r="W1436" s="35" t="s">
        <v>5497</v>
      </c>
      <c r="X1436" s="35"/>
      <c r="Y1436" s="35">
        <v>0</v>
      </c>
      <c r="Z1436" s="35"/>
      <c r="AA1436" s="35"/>
      <c r="AB1436" s="35">
        <v>0</v>
      </c>
      <c r="AC1436" s="59"/>
    </row>
    <row r="1437" spans="1:29" ht="15.75" thickBot="1" x14ac:dyDescent="0.3">
      <c r="A1437" s="58" t="s">
        <v>1592</v>
      </c>
      <c r="B1437" s="38" t="s">
        <v>5473</v>
      </c>
      <c r="C1437" s="38" t="s">
        <v>5457</v>
      </c>
      <c r="D1437" s="38" t="s">
        <v>7482</v>
      </c>
      <c r="E1437" s="38" t="s">
        <v>7485</v>
      </c>
      <c r="F1437" s="38"/>
      <c r="G1437" s="39">
        <v>43845.074305555558</v>
      </c>
      <c r="H1437" s="40">
        <v>43845</v>
      </c>
      <c r="I1437" s="38"/>
      <c r="J1437" s="38" t="s">
        <v>34</v>
      </c>
      <c r="K1437" s="38" t="s">
        <v>7486</v>
      </c>
      <c r="L1437" s="38" t="s">
        <v>5461</v>
      </c>
      <c r="M1437" s="38"/>
      <c r="N1437" s="38" t="s">
        <v>7487</v>
      </c>
      <c r="O1437" s="38"/>
      <c r="P1437" s="38"/>
      <c r="Q1437" s="38"/>
      <c r="R1437" s="38"/>
      <c r="S1437" s="38"/>
      <c r="T1437" s="39">
        <v>43845.399305555555</v>
      </c>
      <c r="U1437" s="38"/>
      <c r="V1437" s="38">
        <v>0</v>
      </c>
      <c r="W1437" s="38"/>
      <c r="X1437" s="38">
        <v>468</v>
      </c>
      <c r="Y1437" s="38" t="s">
        <v>5599</v>
      </c>
      <c r="Z1437" s="38" t="s">
        <v>5482</v>
      </c>
      <c r="AA1437" s="38"/>
      <c r="AB1437" s="38">
        <v>0</v>
      </c>
      <c r="AC1437" s="60"/>
    </row>
    <row r="1438" spans="1:29" ht="15.75" thickBot="1" x14ac:dyDescent="0.3">
      <c r="A1438" s="57" t="s">
        <v>2013</v>
      </c>
      <c r="B1438" s="35" t="s">
        <v>5473</v>
      </c>
      <c r="C1438" s="35" t="s">
        <v>5457</v>
      </c>
      <c r="D1438" s="35" t="s">
        <v>7482</v>
      </c>
      <c r="E1438" s="35" t="s">
        <v>7485</v>
      </c>
      <c r="F1438" s="35"/>
      <c r="G1438" s="36">
        <v>43846.478472222225</v>
      </c>
      <c r="H1438" s="37">
        <v>43846</v>
      </c>
      <c r="I1438" s="35"/>
      <c r="J1438" s="35" t="s">
        <v>34</v>
      </c>
      <c r="K1438" s="35" t="s">
        <v>7486</v>
      </c>
      <c r="L1438" s="35" t="s">
        <v>5461</v>
      </c>
      <c r="M1438" s="35"/>
      <c r="N1438" s="35" t="s">
        <v>7487</v>
      </c>
      <c r="O1438" s="35" t="s">
        <v>7490</v>
      </c>
      <c r="P1438" s="36">
        <v>43846.539583333331</v>
      </c>
      <c r="Q1438" s="36">
        <v>43846.535416666666</v>
      </c>
      <c r="R1438" s="35"/>
      <c r="S1438" s="35"/>
      <c r="T1438" s="36">
        <v>43846.535416666666</v>
      </c>
      <c r="U1438" s="35">
        <v>0</v>
      </c>
      <c r="V1438" s="35">
        <v>0</v>
      </c>
      <c r="W1438" s="35" t="s">
        <v>5497</v>
      </c>
      <c r="X1438" s="35">
        <v>82</v>
      </c>
      <c r="Y1438" s="35" t="s">
        <v>6947</v>
      </c>
      <c r="Z1438" s="35" t="s">
        <v>5482</v>
      </c>
      <c r="AA1438" s="35"/>
      <c r="AB1438" s="35">
        <v>0</v>
      </c>
      <c r="AC1438" s="59"/>
    </row>
    <row r="1439" spans="1:29" ht="15.75" thickBot="1" x14ac:dyDescent="0.3">
      <c r="A1439" s="58" t="s">
        <v>7491</v>
      </c>
      <c r="B1439" s="38" t="s">
        <v>5473</v>
      </c>
      <c r="C1439" s="38" t="s">
        <v>5457</v>
      </c>
      <c r="D1439" s="38" t="s">
        <v>7482</v>
      </c>
      <c r="E1439" s="38" t="s">
        <v>7485</v>
      </c>
      <c r="F1439" s="38"/>
      <c r="G1439" s="39">
        <v>43863.038194444445</v>
      </c>
      <c r="H1439" s="40">
        <v>43864</v>
      </c>
      <c r="I1439" s="38"/>
      <c r="J1439" s="38" t="s">
        <v>34</v>
      </c>
      <c r="K1439" s="38" t="s">
        <v>7486</v>
      </c>
      <c r="L1439" s="38" t="s">
        <v>5461</v>
      </c>
      <c r="M1439" s="38"/>
      <c r="N1439" s="38" t="s">
        <v>7487</v>
      </c>
      <c r="O1439" s="38"/>
      <c r="P1439" s="38"/>
      <c r="Q1439" s="38"/>
      <c r="R1439" s="38"/>
      <c r="S1439" s="38"/>
      <c r="T1439" s="39">
        <v>43863.041666666664</v>
      </c>
      <c r="U1439" s="38"/>
      <c r="V1439" s="38">
        <v>0</v>
      </c>
      <c r="W1439" s="38"/>
      <c r="X1439" s="38">
        <v>5</v>
      </c>
      <c r="Y1439" s="38" t="s">
        <v>5566</v>
      </c>
      <c r="Z1439" s="38" t="s">
        <v>5467</v>
      </c>
      <c r="AA1439" s="38"/>
      <c r="AB1439" s="38">
        <v>0</v>
      </c>
      <c r="AC1439" s="60"/>
    </row>
    <row r="1440" spans="1:29" ht="15.75" thickBot="1" x14ac:dyDescent="0.3">
      <c r="A1440" s="57" t="s">
        <v>7492</v>
      </c>
      <c r="B1440" s="35" t="s">
        <v>5473</v>
      </c>
      <c r="C1440" s="35" t="s">
        <v>5457</v>
      </c>
      <c r="D1440" s="35" t="s">
        <v>7482</v>
      </c>
      <c r="E1440" s="35" t="s">
        <v>7485</v>
      </c>
      <c r="F1440" s="35"/>
      <c r="G1440" s="36">
        <v>43863.559027777781</v>
      </c>
      <c r="H1440" s="37">
        <v>43863</v>
      </c>
      <c r="I1440" s="35"/>
      <c r="J1440" s="35" t="s">
        <v>34</v>
      </c>
      <c r="K1440" s="35" t="s">
        <v>7486</v>
      </c>
      <c r="L1440" s="35" t="s">
        <v>5461</v>
      </c>
      <c r="M1440" s="35"/>
      <c r="N1440" s="35" t="s">
        <v>7487</v>
      </c>
      <c r="O1440" s="35"/>
      <c r="P1440" s="35"/>
      <c r="Q1440" s="35"/>
      <c r="R1440" s="35"/>
      <c r="S1440" s="35"/>
      <c r="T1440" s="36">
        <v>43863.5625</v>
      </c>
      <c r="U1440" s="35"/>
      <c r="V1440" s="35">
        <v>0</v>
      </c>
      <c r="W1440" s="35"/>
      <c r="X1440" s="35">
        <v>5</v>
      </c>
      <c r="Y1440" s="35" t="s">
        <v>5566</v>
      </c>
      <c r="Z1440" s="35" t="s">
        <v>5467</v>
      </c>
      <c r="AA1440" s="35"/>
      <c r="AB1440" s="35">
        <v>0</v>
      </c>
      <c r="AC1440" s="59"/>
    </row>
    <row r="1441" spans="1:29" ht="15.75" thickBot="1" x14ac:dyDescent="0.3">
      <c r="A1441" s="58" t="s">
        <v>952</v>
      </c>
      <c r="B1441" s="38" t="s">
        <v>5473</v>
      </c>
      <c r="C1441" s="38" t="s">
        <v>5468</v>
      </c>
      <c r="D1441" s="38" t="s">
        <v>7493</v>
      </c>
      <c r="E1441" s="38" t="s">
        <v>6931</v>
      </c>
      <c r="F1441" s="38"/>
      <c r="G1441" s="39">
        <v>43844.348611111112</v>
      </c>
      <c r="H1441" s="40">
        <v>43844</v>
      </c>
      <c r="I1441" s="38"/>
      <c r="J1441" s="38" t="s">
        <v>34</v>
      </c>
      <c r="K1441" s="38" t="s">
        <v>7494</v>
      </c>
      <c r="L1441" s="38" t="s">
        <v>5461</v>
      </c>
      <c r="M1441" s="38"/>
      <c r="N1441" s="38" t="s">
        <v>5747</v>
      </c>
      <c r="O1441" s="38"/>
      <c r="P1441" s="38"/>
      <c r="Q1441" s="38"/>
      <c r="R1441" s="38"/>
      <c r="S1441" s="38"/>
      <c r="T1441" s="39">
        <v>43844.349305555559</v>
      </c>
      <c r="U1441" s="38"/>
      <c r="V1441" s="38">
        <v>0</v>
      </c>
      <c r="W1441" s="38"/>
      <c r="X1441" s="38">
        <v>1</v>
      </c>
      <c r="Y1441" s="41">
        <v>231481481.48148</v>
      </c>
      <c r="Z1441" s="38" t="s">
        <v>5482</v>
      </c>
      <c r="AA1441" s="38"/>
      <c r="AB1441" s="38">
        <v>0</v>
      </c>
      <c r="AC1441" s="60"/>
    </row>
    <row r="1442" spans="1:29" ht="15.75" thickBot="1" x14ac:dyDescent="0.3">
      <c r="A1442" s="57" t="s">
        <v>2327</v>
      </c>
      <c r="B1442" s="35" t="s">
        <v>5473</v>
      </c>
      <c r="C1442" s="35" t="s">
        <v>5468</v>
      </c>
      <c r="D1442" s="35" t="s">
        <v>7493</v>
      </c>
      <c r="E1442" s="35" t="s">
        <v>6931</v>
      </c>
      <c r="F1442" s="35"/>
      <c r="G1442" s="36">
        <v>43847.689583333333</v>
      </c>
      <c r="H1442" s="37">
        <v>43850</v>
      </c>
      <c r="I1442" s="35"/>
      <c r="J1442" s="35" t="s">
        <v>34</v>
      </c>
      <c r="K1442" s="35" t="s">
        <v>7494</v>
      </c>
      <c r="L1442" s="35" t="s">
        <v>5461</v>
      </c>
      <c r="M1442" s="35"/>
      <c r="N1442" s="35" t="s">
        <v>5747</v>
      </c>
      <c r="O1442" s="35"/>
      <c r="P1442" s="35"/>
      <c r="Q1442" s="35"/>
      <c r="R1442" s="35"/>
      <c r="S1442" s="35"/>
      <c r="T1442" s="36">
        <v>43850.350694444445</v>
      </c>
      <c r="U1442" s="35"/>
      <c r="V1442" s="35">
        <v>0</v>
      </c>
      <c r="W1442" s="35"/>
      <c r="X1442" s="35"/>
      <c r="Y1442" s="35">
        <v>0</v>
      </c>
      <c r="Z1442" s="35"/>
      <c r="AA1442" s="35">
        <v>3832</v>
      </c>
      <c r="AB1442" s="35" t="s">
        <v>7495</v>
      </c>
      <c r="AC1442" s="59" t="s">
        <v>5472</v>
      </c>
    </row>
    <row r="1443" spans="1:29" ht="15.75" thickBot="1" x14ac:dyDescent="0.3">
      <c r="A1443" s="58" t="s">
        <v>1954</v>
      </c>
      <c r="B1443" s="38" t="s">
        <v>5473</v>
      </c>
      <c r="C1443" s="38" t="s">
        <v>5468</v>
      </c>
      <c r="D1443" s="38" t="s">
        <v>7493</v>
      </c>
      <c r="E1443" s="38" t="s">
        <v>7496</v>
      </c>
      <c r="F1443" s="38"/>
      <c r="G1443" s="39">
        <v>43846.397222222222</v>
      </c>
      <c r="H1443" s="40">
        <v>43846</v>
      </c>
      <c r="I1443" s="38"/>
      <c r="J1443" s="38" t="s">
        <v>34</v>
      </c>
      <c r="K1443" s="38" t="s">
        <v>7497</v>
      </c>
      <c r="L1443" s="38" t="s">
        <v>5461</v>
      </c>
      <c r="M1443" s="38"/>
      <c r="N1443" s="38" t="s">
        <v>5789</v>
      </c>
      <c r="O1443" s="38"/>
      <c r="P1443" s="38"/>
      <c r="Q1443" s="38"/>
      <c r="R1443" s="38"/>
      <c r="S1443" s="38"/>
      <c r="T1443" s="39">
        <v>43846.411805555559</v>
      </c>
      <c r="U1443" s="38"/>
      <c r="V1443" s="38">
        <v>0</v>
      </c>
      <c r="W1443" s="38"/>
      <c r="X1443" s="38"/>
      <c r="Y1443" s="38">
        <v>0</v>
      </c>
      <c r="Z1443" s="38"/>
      <c r="AA1443" s="38">
        <v>21</v>
      </c>
      <c r="AB1443" s="38" t="s">
        <v>5797</v>
      </c>
      <c r="AC1443" s="60" t="s">
        <v>5472</v>
      </c>
    </row>
    <row r="1444" spans="1:29" ht="15.75" thickBot="1" x14ac:dyDescent="0.3">
      <c r="A1444" s="57" t="s">
        <v>339</v>
      </c>
      <c r="B1444" s="35" t="s">
        <v>5473</v>
      </c>
      <c r="C1444" s="35" t="s">
        <v>5767</v>
      </c>
      <c r="D1444" s="35" t="s">
        <v>7493</v>
      </c>
      <c r="E1444" s="35" t="s">
        <v>7498</v>
      </c>
      <c r="F1444" s="35"/>
      <c r="G1444" s="36">
        <v>43837.390277777777</v>
      </c>
      <c r="H1444" s="37">
        <v>43844</v>
      </c>
      <c r="I1444" s="35"/>
      <c r="J1444" s="35" t="s">
        <v>34</v>
      </c>
      <c r="K1444" s="35" t="s">
        <v>7499</v>
      </c>
      <c r="L1444" s="35" t="s">
        <v>5461</v>
      </c>
      <c r="M1444" s="35"/>
      <c r="N1444" s="35" t="s">
        <v>5546</v>
      </c>
      <c r="O1444" s="35"/>
      <c r="P1444" s="35"/>
      <c r="Q1444" s="35"/>
      <c r="R1444" s="35"/>
      <c r="S1444" s="35"/>
      <c r="T1444" s="36">
        <v>43839.904861111114</v>
      </c>
      <c r="U1444" s="35"/>
      <c r="V1444" s="35">
        <v>0</v>
      </c>
      <c r="W1444" s="35"/>
      <c r="X1444" s="35">
        <v>3621</v>
      </c>
      <c r="Y1444" s="35" t="s">
        <v>7500</v>
      </c>
      <c r="Z1444" s="35" t="s">
        <v>5849</v>
      </c>
      <c r="AA1444" s="35"/>
      <c r="AB1444" s="35">
        <v>0</v>
      </c>
      <c r="AC1444" s="59"/>
    </row>
    <row r="1445" spans="1:29" ht="15.75" thickBot="1" x14ac:dyDescent="0.3">
      <c r="A1445" s="58" t="s">
        <v>197</v>
      </c>
      <c r="B1445" s="38" t="s">
        <v>5473</v>
      </c>
      <c r="C1445" s="38" t="s">
        <v>5468</v>
      </c>
      <c r="D1445" s="38" t="s">
        <v>7493</v>
      </c>
      <c r="E1445" s="38" t="s">
        <v>7498</v>
      </c>
      <c r="F1445" s="38"/>
      <c r="G1445" s="39">
        <v>43832.397222222222</v>
      </c>
      <c r="H1445" s="40">
        <v>43839</v>
      </c>
      <c r="I1445" s="38"/>
      <c r="J1445" s="38" t="s">
        <v>34</v>
      </c>
      <c r="K1445" s="38" t="s">
        <v>7501</v>
      </c>
      <c r="L1445" s="38" t="s">
        <v>5613</v>
      </c>
      <c r="M1445" s="38"/>
      <c r="N1445" s="38" t="s">
        <v>5477</v>
      </c>
      <c r="O1445" s="38" t="s">
        <v>7502</v>
      </c>
      <c r="P1445" s="39">
        <v>43832.448611111111</v>
      </c>
      <c r="Q1445" s="39">
        <v>43832.603472222225</v>
      </c>
      <c r="R1445" s="38"/>
      <c r="S1445" s="38"/>
      <c r="T1445" s="39">
        <v>43832.603472222225</v>
      </c>
      <c r="U1445" s="38">
        <v>296</v>
      </c>
      <c r="V1445" s="38" t="s">
        <v>6815</v>
      </c>
      <c r="W1445" s="38" t="s">
        <v>5525</v>
      </c>
      <c r="X1445" s="38"/>
      <c r="Y1445" s="38">
        <v>0</v>
      </c>
      <c r="Z1445" s="38"/>
      <c r="AA1445" s="38"/>
      <c r="AB1445" s="38">
        <v>0</v>
      </c>
      <c r="AC1445" s="60"/>
    </row>
    <row r="1446" spans="1:29" ht="15.75" thickBot="1" x14ac:dyDescent="0.3">
      <c r="A1446" s="57" t="s">
        <v>678</v>
      </c>
      <c r="B1446" s="35" t="s">
        <v>5473</v>
      </c>
      <c r="C1446" s="35" t="s">
        <v>5468</v>
      </c>
      <c r="D1446" s="35" t="s">
        <v>7493</v>
      </c>
      <c r="E1446" s="35" t="s">
        <v>7498</v>
      </c>
      <c r="F1446" s="35"/>
      <c r="G1446" s="36">
        <v>43839.62222222222</v>
      </c>
      <c r="H1446" s="37">
        <v>43839</v>
      </c>
      <c r="I1446" s="35"/>
      <c r="J1446" s="35" t="s">
        <v>34</v>
      </c>
      <c r="K1446" s="35" t="s">
        <v>7501</v>
      </c>
      <c r="L1446" s="35" t="s">
        <v>5461</v>
      </c>
      <c r="M1446" s="35"/>
      <c r="N1446" s="35" t="s">
        <v>5477</v>
      </c>
      <c r="O1446" s="35"/>
      <c r="P1446" s="35"/>
      <c r="Q1446" s="35"/>
      <c r="R1446" s="35"/>
      <c r="S1446" s="35"/>
      <c r="T1446" s="36">
        <v>43839.633333333331</v>
      </c>
      <c r="U1446" s="35"/>
      <c r="V1446" s="35">
        <v>0</v>
      </c>
      <c r="W1446" s="35"/>
      <c r="X1446" s="35">
        <v>16</v>
      </c>
      <c r="Y1446" s="35" t="s">
        <v>5550</v>
      </c>
      <c r="Z1446" s="35" t="s">
        <v>5482</v>
      </c>
      <c r="AA1446" s="35"/>
      <c r="AB1446" s="35">
        <v>0</v>
      </c>
      <c r="AC1446" s="59"/>
    </row>
    <row r="1447" spans="1:29" ht="15.75" thickBot="1" x14ac:dyDescent="0.3">
      <c r="A1447" s="58" t="s">
        <v>1904</v>
      </c>
      <c r="B1447" s="38" t="s">
        <v>5473</v>
      </c>
      <c r="C1447" s="38" t="s">
        <v>5468</v>
      </c>
      <c r="D1447" s="38" t="s">
        <v>7493</v>
      </c>
      <c r="E1447" s="38" t="s">
        <v>5862</v>
      </c>
      <c r="F1447" s="38"/>
      <c r="G1447" s="39">
        <v>43845.912499999999</v>
      </c>
      <c r="H1447" s="40">
        <v>43846</v>
      </c>
      <c r="I1447" s="38"/>
      <c r="J1447" s="38" t="s">
        <v>34</v>
      </c>
      <c r="K1447" s="38" t="s">
        <v>7503</v>
      </c>
      <c r="L1447" s="38" t="s">
        <v>5461</v>
      </c>
      <c r="M1447" s="38"/>
      <c r="N1447" s="38" t="s">
        <v>5747</v>
      </c>
      <c r="O1447" s="38"/>
      <c r="P1447" s="38"/>
      <c r="Q1447" s="38"/>
      <c r="R1447" s="38"/>
      <c r="S1447" s="38"/>
      <c r="T1447" s="39">
        <v>43845.958333333336</v>
      </c>
      <c r="U1447" s="38"/>
      <c r="V1447" s="38">
        <v>0</v>
      </c>
      <c r="W1447" s="38"/>
      <c r="X1447" s="38">
        <v>66</v>
      </c>
      <c r="Y1447" s="38" t="s">
        <v>5575</v>
      </c>
      <c r="Z1447" s="38" t="s">
        <v>5482</v>
      </c>
      <c r="AA1447" s="38"/>
      <c r="AB1447" s="38">
        <v>0</v>
      </c>
      <c r="AC1447" s="60"/>
    </row>
    <row r="1448" spans="1:29" ht="15.75" thickBot="1" x14ac:dyDescent="0.3">
      <c r="A1448" s="57" t="s">
        <v>7504</v>
      </c>
      <c r="B1448" s="35" t="s">
        <v>5473</v>
      </c>
      <c r="C1448" s="35" t="s">
        <v>5468</v>
      </c>
      <c r="D1448" s="35" t="s">
        <v>7493</v>
      </c>
      <c r="E1448" s="35" t="s">
        <v>5862</v>
      </c>
      <c r="F1448" s="35"/>
      <c r="G1448" s="36">
        <v>43860.370138888888</v>
      </c>
      <c r="H1448" s="37">
        <v>43861</v>
      </c>
      <c r="I1448" s="35"/>
      <c r="J1448" s="35" t="s">
        <v>34</v>
      </c>
      <c r="K1448" s="35" t="s">
        <v>7503</v>
      </c>
      <c r="L1448" s="35" t="s">
        <v>5461</v>
      </c>
      <c r="M1448" s="35"/>
      <c r="N1448" s="35" t="s">
        <v>5747</v>
      </c>
      <c r="O1448" s="35"/>
      <c r="P1448" s="35"/>
      <c r="Q1448" s="35"/>
      <c r="R1448" s="35"/>
      <c r="S1448" s="35"/>
      <c r="T1448" s="36">
        <v>43860.826388888891</v>
      </c>
      <c r="U1448" s="35"/>
      <c r="V1448" s="35">
        <v>0</v>
      </c>
      <c r="W1448" s="35"/>
      <c r="X1448" s="35"/>
      <c r="Y1448" s="35">
        <v>0</v>
      </c>
      <c r="Z1448" s="35"/>
      <c r="AA1448" s="35">
        <v>657</v>
      </c>
      <c r="AB1448" s="35" t="s">
        <v>7505</v>
      </c>
      <c r="AC1448" s="59" t="s">
        <v>5472</v>
      </c>
    </row>
    <row r="1449" spans="1:29" ht="15.75" thickBot="1" x14ac:dyDescent="0.3">
      <c r="A1449" s="58" t="s">
        <v>7506</v>
      </c>
      <c r="B1449" s="38" t="s">
        <v>5473</v>
      </c>
      <c r="C1449" s="38" t="s">
        <v>5767</v>
      </c>
      <c r="D1449" s="38" t="s">
        <v>7493</v>
      </c>
      <c r="E1449" s="38" t="s">
        <v>7507</v>
      </c>
      <c r="F1449" s="38"/>
      <c r="G1449" s="39">
        <v>43861.532638888886</v>
      </c>
      <c r="H1449" s="40">
        <v>43861</v>
      </c>
      <c r="I1449" s="38"/>
      <c r="J1449" s="38" t="s">
        <v>34</v>
      </c>
      <c r="K1449" s="38" t="s">
        <v>7508</v>
      </c>
      <c r="L1449" s="38" t="s">
        <v>5461</v>
      </c>
      <c r="M1449" s="38"/>
      <c r="N1449" s="38" t="s">
        <v>5765</v>
      </c>
      <c r="O1449" s="38"/>
      <c r="P1449" s="38"/>
      <c r="Q1449" s="38"/>
      <c r="R1449" s="38"/>
      <c r="S1449" s="38"/>
      <c r="T1449" s="39">
        <v>43861.589583333334</v>
      </c>
      <c r="U1449" s="38"/>
      <c r="V1449" s="38">
        <v>0</v>
      </c>
      <c r="W1449" s="38"/>
      <c r="X1449" s="38"/>
      <c r="Y1449" s="38">
        <v>0</v>
      </c>
      <c r="Z1449" s="38"/>
      <c r="AA1449" s="38">
        <v>82</v>
      </c>
      <c r="AB1449" s="38" t="s">
        <v>6947</v>
      </c>
      <c r="AC1449" s="60" t="s">
        <v>5472</v>
      </c>
    </row>
    <row r="1450" spans="1:29" ht="15.75" thickBot="1" x14ac:dyDescent="0.3">
      <c r="A1450" s="57" t="s">
        <v>337</v>
      </c>
      <c r="B1450" s="35" t="s">
        <v>5473</v>
      </c>
      <c r="C1450" s="35" t="s">
        <v>5457</v>
      </c>
      <c r="D1450" s="35" t="s">
        <v>7493</v>
      </c>
      <c r="E1450" s="35" t="s">
        <v>7507</v>
      </c>
      <c r="F1450" s="35"/>
      <c r="G1450" s="36">
        <v>43837.340277777781</v>
      </c>
      <c r="H1450" s="37">
        <v>43837</v>
      </c>
      <c r="I1450" s="35"/>
      <c r="J1450" s="35" t="s">
        <v>34</v>
      </c>
      <c r="K1450" s="35" t="s">
        <v>7509</v>
      </c>
      <c r="L1450" s="35" t="s">
        <v>5461</v>
      </c>
      <c r="M1450" s="35"/>
      <c r="N1450" s="35" t="s">
        <v>5546</v>
      </c>
      <c r="O1450" s="35"/>
      <c r="P1450" s="35"/>
      <c r="Q1450" s="35"/>
      <c r="R1450" s="35"/>
      <c r="S1450" s="35"/>
      <c r="T1450" s="36">
        <v>43837.34375</v>
      </c>
      <c r="U1450" s="35"/>
      <c r="V1450" s="35">
        <v>0</v>
      </c>
      <c r="W1450" s="35"/>
      <c r="X1450" s="35">
        <v>5</v>
      </c>
      <c r="Y1450" s="35" t="s">
        <v>5566</v>
      </c>
      <c r="Z1450" s="35" t="s">
        <v>5482</v>
      </c>
      <c r="AA1450" s="35"/>
      <c r="AB1450" s="35">
        <v>0</v>
      </c>
      <c r="AC1450" s="59"/>
    </row>
    <row r="1451" spans="1:29" ht="15.75" thickBot="1" x14ac:dyDescent="0.3">
      <c r="A1451" s="58" t="s">
        <v>7510</v>
      </c>
      <c r="B1451" s="38" t="s">
        <v>5473</v>
      </c>
      <c r="C1451" s="38" t="s">
        <v>5457</v>
      </c>
      <c r="D1451" s="38" t="s">
        <v>7493</v>
      </c>
      <c r="E1451" s="38" t="s">
        <v>7507</v>
      </c>
      <c r="F1451" s="38"/>
      <c r="G1451" s="39">
        <v>43861.373611111114</v>
      </c>
      <c r="H1451" s="40">
        <v>43864</v>
      </c>
      <c r="I1451" s="38"/>
      <c r="J1451" s="38" t="s">
        <v>34</v>
      </c>
      <c r="K1451" s="38" t="s">
        <v>7509</v>
      </c>
      <c r="L1451" s="38" t="s">
        <v>5461</v>
      </c>
      <c r="M1451" s="38"/>
      <c r="N1451" s="38" t="s">
        <v>5546</v>
      </c>
      <c r="O1451" s="38"/>
      <c r="P1451" s="38"/>
      <c r="Q1451" s="38"/>
      <c r="R1451" s="38"/>
      <c r="S1451" s="38"/>
      <c r="T1451" s="39">
        <v>43864.300694444442</v>
      </c>
      <c r="U1451" s="38"/>
      <c r="V1451" s="38">
        <v>0</v>
      </c>
      <c r="W1451" s="38"/>
      <c r="X1451" s="38"/>
      <c r="Y1451" s="38">
        <v>0</v>
      </c>
      <c r="Z1451" s="38"/>
      <c r="AA1451" s="38">
        <v>4215</v>
      </c>
      <c r="AB1451" s="38" t="s">
        <v>7511</v>
      </c>
      <c r="AC1451" s="60" t="s">
        <v>5472</v>
      </c>
    </row>
    <row r="1452" spans="1:29" ht="15.75" thickBot="1" x14ac:dyDescent="0.3">
      <c r="A1452" s="57" t="s">
        <v>3375</v>
      </c>
      <c r="B1452" s="35" t="s">
        <v>5473</v>
      </c>
      <c r="C1452" s="35" t="s">
        <v>5468</v>
      </c>
      <c r="D1452" s="35" t="s">
        <v>7493</v>
      </c>
      <c r="E1452" s="35" t="s">
        <v>6735</v>
      </c>
      <c r="F1452" s="35"/>
      <c r="G1452" s="36">
        <v>43854.501388888886</v>
      </c>
      <c r="H1452" s="37">
        <v>43854</v>
      </c>
      <c r="I1452" s="35"/>
      <c r="J1452" s="35" t="s">
        <v>34</v>
      </c>
      <c r="K1452" s="35" t="s">
        <v>7512</v>
      </c>
      <c r="L1452" s="35" t="s">
        <v>5461</v>
      </c>
      <c r="M1452" s="35"/>
      <c r="N1452" s="35" t="s">
        <v>5747</v>
      </c>
      <c r="O1452" s="35">
        <v>408403</v>
      </c>
      <c r="P1452" s="36">
        <v>43854.5625</v>
      </c>
      <c r="Q1452" s="36">
        <v>43854.640277777777</v>
      </c>
      <c r="R1452" s="35"/>
      <c r="S1452" s="35"/>
      <c r="T1452" s="36">
        <v>43854.640277777777</v>
      </c>
      <c r="U1452" s="35">
        <v>200</v>
      </c>
      <c r="V1452" s="35" t="s">
        <v>5647</v>
      </c>
      <c r="W1452" s="35" t="s">
        <v>5681</v>
      </c>
      <c r="X1452" s="35"/>
      <c r="Y1452" s="35">
        <v>0</v>
      </c>
      <c r="Z1452" s="35"/>
      <c r="AA1452" s="35"/>
      <c r="AB1452" s="35">
        <v>0</v>
      </c>
      <c r="AC1452" s="59"/>
    </row>
    <row r="1453" spans="1:29" ht="15.75" thickBot="1" x14ac:dyDescent="0.3">
      <c r="A1453" s="58" t="s">
        <v>7513</v>
      </c>
      <c r="B1453" s="38" t="s">
        <v>5473</v>
      </c>
      <c r="C1453" s="38" t="s">
        <v>5468</v>
      </c>
      <c r="D1453" s="38" t="s">
        <v>7493</v>
      </c>
      <c r="E1453" s="38" t="s">
        <v>6735</v>
      </c>
      <c r="F1453" s="38"/>
      <c r="G1453" s="39">
        <v>43861.407638888886</v>
      </c>
      <c r="H1453" s="40">
        <v>43861</v>
      </c>
      <c r="I1453" s="38"/>
      <c r="J1453" s="38" t="s">
        <v>34</v>
      </c>
      <c r="K1453" s="38" t="s">
        <v>7512</v>
      </c>
      <c r="L1453" s="38" t="s">
        <v>5461</v>
      </c>
      <c r="M1453" s="38"/>
      <c r="N1453" s="38" t="s">
        <v>5747</v>
      </c>
      <c r="O1453" s="38"/>
      <c r="P1453" s="38"/>
      <c r="Q1453" s="38"/>
      <c r="R1453" s="38"/>
      <c r="S1453" s="38"/>
      <c r="T1453" s="39">
        <v>43861.413194444445</v>
      </c>
      <c r="U1453" s="38"/>
      <c r="V1453" s="38">
        <v>0</v>
      </c>
      <c r="W1453" s="38"/>
      <c r="X1453" s="38"/>
      <c r="Y1453" s="38">
        <v>0</v>
      </c>
      <c r="Z1453" s="38"/>
      <c r="AA1453" s="38">
        <v>8</v>
      </c>
      <c r="AB1453" s="38" t="s">
        <v>5478</v>
      </c>
      <c r="AC1453" s="60" t="s">
        <v>5472</v>
      </c>
    </row>
    <row r="1454" spans="1:29" ht="15.75" thickBot="1" x14ac:dyDescent="0.3">
      <c r="A1454" s="57" t="s">
        <v>1017</v>
      </c>
      <c r="B1454" s="35" t="s">
        <v>5473</v>
      </c>
      <c r="C1454" s="35" t="s">
        <v>5468</v>
      </c>
      <c r="D1454" s="35" t="s">
        <v>7493</v>
      </c>
      <c r="E1454" s="35" t="s">
        <v>7514</v>
      </c>
      <c r="F1454" s="35"/>
      <c r="G1454" s="36">
        <v>43844.34652777778</v>
      </c>
      <c r="H1454" s="37">
        <v>43844</v>
      </c>
      <c r="I1454" s="35"/>
      <c r="J1454" s="35" t="s">
        <v>34</v>
      </c>
      <c r="K1454" s="35" t="s">
        <v>7515</v>
      </c>
      <c r="L1454" s="35" t="s">
        <v>5461</v>
      </c>
      <c r="M1454" s="35"/>
      <c r="N1454" s="35" t="s">
        <v>5747</v>
      </c>
      <c r="O1454" s="35"/>
      <c r="P1454" s="35"/>
      <c r="Q1454" s="35"/>
      <c r="R1454" s="35"/>
      <c r="S1454" s="35"/>
      <c r="T1454" s="36">
        <v>43844.604166666664</v>
      </c>
      <c r="U1454" s="35"/>
      <c r="V1454" s="35">
        <v>0</v>
      </c>
      <c r="W1454" s="35"/>
      <c r="X1454" s="35"/>
      <c r="Y1454" s="35">
        <v>0</v>
      </c>
      <c r="Z1454" s="35"/>
      <c r="AA1454" s="35">
        <v>371</v>
      </c>
      <c r="AB1454" s="35" t="s">
        <v>7516</v>
      </c>
      <c r="AC1454" s="59" t="s">
        <v>5472</v>
      </c>
    </row>
    <row r="1455" spans="1:29" ht="15.75" thickBot="1" x14ac:dyDescent="0.3">
      <c r="A1455" s="58" t="s">
        <v>3853</v>
      </c>
      <c r="B1455" s="38" t="s">
        <v>5473</v>
      </c>
      <c r="C1455" s="38" t="s">
        <v>5468</v>
      </c>
      <c r="D1455" s="38" t="s">
        <v>7493</v>
      </c>
      <c r="E1455" s="38" t="s">
        <v>7514</v>
      </c>
      <c r="F1455" s="38"/>
      <c r="G1455" s="39">
        <v>43859.368750000001</v>
      </c>
      <c r="H1455" s="40">
        <v>43859</v>
      </c>
      <c r="I1455" s="38"/>
      <c r="J1455" s="38" t="s">
        <v>34</v>
      </c>
      <c r="K1455" s="38" t="s">
        <v>7515</v>
      </c>
      <c r="L1455" s="38" t="s">
        <v>5461</v>
      </c>
      <c r="M1455" s="38"/>
      <c r="N1455" s="38" t="s">
        <v>5747</v>
      </c>
      <c r="O1455" s="38"/>
      <c r="P1455" s="38"/>
      <c r="Q1455" s="38"/>
      <c r="R1455" s="38"/>
      <c r="S1455" s="38"/>
      <c r="T1455" s="39">
        <v>43859.369444444441</v>
      </c>
      <c r="U1455" s="38"/>
      <c r="V1455" s="38">
        <v>0</v>
      </c>
      <c r="W1455" s="38"/>
      <c r="X1455" s="38"/>
      <c r="Y1455" s="38">
        <v>0</v>
      </c>
      <c r="Z1455" s="38"/>
      <c r="AA1455" s="38">
        <v>1</v>
      </c>
      <c r="AB1455" s="41">
        <v>231481481.48148</v>
      </c>
      <c r="AC1455" s="60" t="s">
        <v>5472</v>
      </c>
    </row>
    <row r="1456" spans="1:29" ht="15.75" thickBot="1" x14ac:dyDescent="0.3">
      <c r="A1456" s="57" t="s">
        <v>3334</v>
      </c>
      <c r="B1456" s="35" t="s">
        <v>5473</v>
      </c>
      <c r="C1456" s="35" t="s">
        <v>5468</v>
      </c>
      <c r="D1456" s="35" t="s">
        <v>7493</v>
      </c>
      <c r="E1456" s="35" t="s">
        <v>7517</v>
      </c>
      <c r="F1456" s="35"/>
      <c r="G1456" s="36">
        <v>43854.368750000001</v>
      </c>
      <c r="H1456" s="37">
        <v>43857</v>
      </c>
      <c r="I1456" s="35"/>
      <c r="J1456" s="35" t="s">
        <v>34</v>
      </c>
      <c r="K1456" s="35" t="s">
        <v>7518</v>
      </c>
      <c r="L1456" s="35" t="s">
        <v>5461</v>
      </c>
      <c r="M1456" s="35"/>
      <c r="N1456" s="35" t="s">
        <v>5747</v>
      </c>
      <c r="O1456" s="35"/>
      <c r="P1456" s="35"/>
      <c r="Q1456" s="35"/>
      <c r="R1456" s="35"/>
      <c r="S1456" s="35"/>
      <c r="T1456" s="36">
        <v>43857.34097222222</v>
      </c>
      <c r="U1456" s="35"/>
      <c r="V1456" s="35">
        <v>0</v>
      </c>
      <c r="W1456" s="35"/>
      <c r="X1456" s="35">
        <v>3969</v>
      </c>
      <c r="Y1456" s="35" t="s">
        <v>7519</v>
      </c>
      <c r="Z1456" s="35" t="s">
        <v>5467</v>
      </c>
      <c r="AA1456" s="35">
        <v>311</v>
      </c>
      <c r="AB1456" s="35" t="s">
        <v>7520</v>
      </c>
      <c r="AC1456" s="59" t="s">
        <v>5485</v>
      </c>
    </row>
    <row r="1457" spans="1:29" ht="15.75" thickBot="1" x14ac:dyDescent="0.3">
      <c r="A1457" s="58" t="s">
        <v>2730</v>
      </c>
      <c r="B1457" s="38" t="s">
        <v>5473</v>
      </c>
      <c r="C1457" s="38" t="s">
        <v>5468</v>
      </c>
      <c r="D1457" s="38" t="s">
        <v>7493</v>
      </c>
      <c r="E1457" s="38" t="s">
        <v>7521</v>
      </c>
      <c r="F1457" s="38"/>
      <c r="G1457" s="39">
        <v>43851.509027777778</v>
      </c>
      <c r="H1457" s="40">
        <v>43851</v>
      </c>
      <c r="I1457" s="38"/>
      <c r="J1457" s="38" t="s">
        <v>34</v>
      </c>
      <c r="K1457" s="38" t="s">
        <v>7522</v>
      </c>
      <c r="L1457" s="38" t="s">
        <v>5461</v>
      </c>
      <c r="M1457" s="38"/>
      <c r="N1457" s="38" t="s">
        <v>5738</v>
      </c>
      <c r="O1457" s="38"/>
      <c r="P1457" s="38"/>
      <c r="Q1457" s="38"/>
      <c r="R1457" s="38"/>
      <c r="S1457" s="38"/>
      <c r="T1457" s="39">
        <v>43851.522222222222</v>
      </c>
      <c r="U1457" s="38"/>
      <c r="V1457" s="38">
        <v>0</v>
      </c>
      <c r="W1457" s="38"/>
      <c r="X1457" s="38"/>
      <c r="Y1457" s="38">
        <v>0</v>
      </c>
      <c r="Z1457" s="38"/>
      <c r="AA1457" s="38">
        <v>19</v>
      </c>
      <c r="AB1457" s="38" t="s">
        <v>5484</v>
      </c>
      <c r="AC1457" s="60" t="s">
        <v>5472</v>
      </c>
    </row>
    <row r="1458" spans="1:29" ht="15.75" thickBot="1" x14ac:dyDescent="0.3">
      <c r="A1458" s="57" t="s">
        <v>1450</v>
      </c>
      <c r="B1458" s="35" t="s">
        <v>5473</v>
      </c>
      <c r="C1458" s="35" t="s">
        <v>5468</v>
      </c>
      <c r="D1458" s="35" t="s">
        <v>7493</v>
      </c>
      <c r="E1458" s="35" t="s">
        <v>7523</v>
      </c>
      <c r="F1458" s="35"/>
      <c r="G1458" s="36">
        <v>43844.697916666664</v>
      </c>
      <c r="H1458" s="37">
        <v>43845</v>
      </c>
      <c r="I1458" s="35"/>
      <c r="J1458" s="35" t="s">
        <v>34</v>
      </c>
      <c r="K1458" s="35" t="s">
        <v>7524</v>
      </c>
      <c r="L1458" s="35" t="s">
        <v>5461</v>
      </c>
      <c r="M1458" s="35"/>
      <c r="N1458" s="35" t="s">
        <v>5747</v>
      </c>
      <c r="O1458" s="35"/>
      <c r="P1458" s="35"/>
      <c r="Q1458" s="35"/>
      <c r="R1458" s="35"/>
      <c r="S1458" s="35"/>
      <c r="T1458" s="36">
        <v>43845.334027777775</v>
      </c>
      <c r="U1458" s="35">
        <v>916</v>
      </c>
      <c r="V1458" s="35" t="s">
        <v>6424</v>
      </c>
      <c r="W1458" s="35" t="s">
        <v>7525</v>
      </c>
      <c r="X1458" s="35"/>
      <c r="Y1458" s="35">
        <v>0</v>
      </c>
      <c r="Z1458" s="35"/>
      <c r="AA1458" s="35"/>
      <c r="AB1458" s="35">
        <v>0</v>
      </c>
      <c r="AC1458" s="59"/>
    </row>
    <row r="1459" spans="1:29" ht="15.75" thickBot="1" x14ac:dyDescent="0.3">
      <c r="A1459" s="58" t="s">
        <v>1830</v>
      </c>
      <c r="B1459" s="38" t="s">
        <v>5473</v>
      </c>
      <c r="C1459" s="38" t="s">
        <v>5468</v>
      </c>
      <c r="D1459" s="38" t="s">
        <v>7493</v>
      </c>
      <c r="E1459" s="38" t="s">
        <v>7523</v>
      </c>
      <c r="F1459" s="38"/>
      <c r="G1459" s="39">
        <v>43845.777777777781</v>
      </c>
      <c r="H1459" s="40">
        <v>43846</v>
      </c>
      <c r="I1459" s="38"/>
      <c r="J1459" s="38" t="s">
        <v>34</v>
      </c>
      <c r="K1459" s="38" t="s">
        <v>7524</v>
      </c>
      <c r="L1459" s="38" t="s">
        <v>5461</v>
      </c>
      <c r="M1459" s="38"/>
      <c r="N1459" s="38" t="s">
        <v>5747</v>
      </c>
      <c r="O1459" s="38"/>
      <c r="P1459" s="38"/>
      <c r="Q1459" s="38"/>
      <c r="R1459" s="38"/>
      <c r="S1459" s="38"/>
      <c r="T1459" s="39">
        <v>43846.355555555558</v>
      </c>
      <c r="U1459" s="38"/>
      <c r="V1459" s="38">
        <v>0</v>
      </c>
      <c r="W1459" s="38"/>
      <c r="X1459" s="38">
        <v>832</v>
      </c>
      <c r="Y1459" s="38" t="s">
        <v>7526</v>
      </c>
      <c r="Z1459" s="38" t="s">
        <v>5482</v>
      </c>
      <c r="AA1459" s="38"/>
      <c r="AB1459" s="38">
        <v>0</v>
      </c>
      <c r="AC1459" s="60"/>
    </row>
    <row r="1460" spans="1:29" ht="15.75" thickBot="1" x14ac:dyDescent="0.3">
      <c r="A1460" s="57" t="s">
        <v>2461</v>
      </c>
      <c r="B1460" s="35" t="s">
        <v>5473</v>
      </c>
      <c r="C1460" s="35" t="s">
        <v>5468</v>
      </c>
      <c r="D1460" s="35" t="s">
        <v>7493</v>
      </c>
      <c r="E1460" s="35" t="s">
        <v>7523</v>
      </c>
      <c r="F1460" s="35"/>
      <c r="G1460" s="36">
        <v>43850.344444444447</v>
      </c>
      <c r="H1460" s="37">
        <v>43850</v>
      </c>
      <c r="I1460" s="35"/>
      <c r="J1460" s="35" t="s">
        <v>34</v>
      </c>
      <c r="K1460" s="35" t="s">
        <v>7524</v>
      </c>
      <c r="L1460" s="35" t="s">
        <v>5461</v>
      </c>
      <c r="M1460" s="35"/>
      <c r="N1460" s="35" t="s">
        <v>5747</v>
      </c>
      <c r="O1460" s="35"/>
      <c r="P1460" s="35"/>
      <c r="Q1460" s="35"/>
      <c r="R1460" s="35"/>
      <c r="S1460" s="35"/>
      <c r="T1460" s="36">
        <v>43850.34652777778</v>
      </c>
      <c r="U1460" s="35"/>
      <c r="V1460" s="35">
        <v>0</v>
      </c>
      <c r="W1460" s="35"/>
      <c r="X1460" s="35">
        <v>3</v>
      </c>
      <c r="Y1460" s="43">
        <v>694444444.44444001</v>
      </c>
      <c r="Z1460" s="35" t="s">
        <v>5482</v>
      </c>
      <c r="AA1460" s="35"/>
      <c r="AB1460" s="35">
        <v>0</v>
      </c>
      <c r="AC1460" s="59"/>
    </row>
    <row r="1461" spans="1:29" ht="15.75" thickBot="1" x14ac:dyDescent="0.3">
      <c r="A1461" s="58" t="s">
        <v>3493</v>
      </c>
      <c r="B1461" s="38" t="s">
        <v>5473</v>
      </c>
      <c r="C1461" s="38" t="s">
        <v>5468</v>
      </c>
      <c r="D1461" s="38" t="s">
        <v>7493</v>
      </c>
      <c r="E1461" s="38" t="s">
        <v>7523</v>
      </c>
      <c r="F1461" s="38"/>
      <c r="G1461" s="39">
        <v>43857.367361111108</v>
      </c>
      <c r="H1461" s="40">
        <v>43858</v>
      </c>
      <c r="I1461" s="38"/>
      <c r="J1461" s="38" t="s">
        <v>34</v>
      </c>
      <c r="K1461" s="38" t="s">
        <v>7524</v>
      </c>
      <c r="L1461" s="38" t="s">
        <v>5461</v>
      </c>
      <c r="M1461" s="38"/>
      <c r="N1461" s="38" t="s">
        <v>5747</v>
      </c>
      <c r="O1461" s="38"/>
      <c r="P1461" s="38"/>
      <c r="Q1461" s="38"/>
      <c r="R1461" s="38"/>
      <c r="S1461" s="38"/>
      <c r="T1461" s="39">
        <v>43858.331250000003</v>
      </c>
      <c r="U1461" s="38"/>
      <c r="V1461" s="38">
        <v>0</v>
      </c>
      <c r="W1461" s="38"/>
      <c r="X1461" s="38">
        <v>1318</v>
      </c>
      <c r="Y1461" s="38" t="s">
        <v>7527</v>
      </c>
      <c r="Z1461" s="38" t="s">
        <v>5467</v>
      </c>
      <c r="AA1461" s="38">
        <v>70</v>
      </c>
      <c r="AB1461" s="38" t="s">
        <v>5680</v>
      </c>
      <c r="AC1461" s="60" t="s">
        <v>5485</v>
      </c>
    </row>
    <row r="1462" spans="1:29" ht="15.75" thickBot="1" x14ac:dyDescent="0.3">
      <c r="A1462" s="57" t="s">
        <v>3821</v>
      </c>
      <c r="B1462" s="35" t="s">
        <v>5473</v>
      </c>
      <c r="C1462" s="35" t="s">
        <v>5468</v>
      </c>
      <c r="D1462" s="35" t="s">
        <v>7493</v>
      </c>
      <c r="E1462" s="35" t="s">
        <v>7523</v>
      </c>
      <c r="F1462" s="35"/>
      <c r="G1462" s="36">
        <v>43858.685416666667</v>
      </c>
      <c r="H1462" s="37">
        <v>43859</v>
      </c>
      <c r="I1462" s="35"/>
      <c r="J1462" s="35" t="s">
        <v>34</v>
      </c>
      <c r="K1462" s="35" t="s">
        <v>7524</v>
      </c>
      <c r="L1462" s="35" t="s">
        <v>5461</v>
      </c>
      <c r="M1462" s="35"/>
      <c r="N1462" s="35" t="s">
        <v>5747</v>
      </c>
      <c r="O1462" s="35"/>
      <c r="P1462" s="35"/>
      <c r="Q1462" s="35"/>
      <c r="R1462" s="35"/>
      <c r="S1462" s="35"/>
      <c r="T1462" s="36">
        <v>43859.331250000003</v>
      </c>
      <c r="U1462" s="35"/>
      <c r="V1462" s="35">
        <v>0</v>
      </c>
      <c r="W1462" s="35"/>
      <c r="X1462" s="35"/>
      <c r="Y1462" s="35">
        <v>0</v>
      </c>
      <c r="Z1462" s="35"/>
      <c r="AA1462" s="35">
        <v>930</v>
      </c>
      <c r="AB1462" s="35" t="s">
        <v>6479</v>
      </c>
      <c r="AC1462" s="59" t="s">
        <v>5485</v>
      </c>
    </row>
    <row r="1463" spans="1:29" ht="15.75" thickBot="1" x14ac:dyDescent="0.3">
      <c r="A1463" s="58" t="s">
        <v>2960</v>
      </c>
      <c r="B1463" s="38" t="s">
        <v>5473</v>
      </c>
      <c r="C1463" s="38" t="s">
        <v>5468</v>
      </c>
      <c r="D1463" s="38" t="s">
        <v>7493</v>
      </c>
      <c r="E1463" s="38" t="s">
        <v>7528</v>
      </c>
      <c r="F1463" s="38"/>
      <c r="G1463" s="39">
        <v>43852.508333333331</v>
      </c>
      <c r="H1463" s="40">
        <v>43852</v>
      </c>
      <c r="I1463" s="38"/>
      <c r="J1463" s="38" t="s">
        <v>34</v>
      </c>
      <c r="K1463" s="38" t="s">
        <v>7529</v>
      </c>
      <c r="L1463" s="38" t="s">
        <v>5461</v>
      </c>
      <c r="M1463" s="38"/>
      <c r="N1463" s="38" t="s">
        <v>5747</v>
      </c>
      <c r="O1463" s="38"/>
      <c r="P1463" s="38"/>
      <c r="Q1463" s="38"/>
      <c r="R1463" s="38"/>
      <c r="S1463" s="38"/>
      <c r="T1463" s="39">
        <v>43852.652083333334</v>
      </c>
      <c r="U1463" s="38"/>
      <c r="V1463" s="38">
        <v>0</v>
      </c>
      <c r="W1463" s="38"/>
      <c r="X1463" s="38">
        <v>25</v>
      </c>
      <c r="Y1463" s="38" t="s">
        <v>5969</v>
      </c>
      <c r="Z1463" s="38" t="s">
        <v>5573</v>
      </c>
      <c r="AA1463" s="38">
        <v>182</v>
      </c>
      <c r="AB1463" s="38" t="s">
        <v>6461</v>
      </c>
      <c r="AC1463" s="60" t="s">
        <v>5485</v>
      </c>
    </row>
    <row r="1464" spans="1:29" ht="15.75" thickBot="1" x14ac:dyDescent="0.3">
      <c r="A1464" s="57" t="s">
        <v>1169</v>
      </c>
      <c r="B1464" s="35" t="s">
        <v>5473</v>
      </c>
      <c r="C1464" s="35" t="s">
        <v>5468</v>
      </c>
      <c r="D1464" s="35" t="s">
        <v>7493</v>
      </c>
      <c r="E1464" s="35" t="s">
        <v>7530</v>
      </c>
      <c r="F1464" s="35"/>
      <c r="G1464" s="36">
        <v>43844.463194444441</v>
      </c>
      <c r="H1464" s="37">
        <v>43844</v>
      </c>
      <c r="I1464" s="35"/>
      <c r="J1464" s="35" t="s">
        <v>34</v>
      </c>
      <c r="K1464" s="35" t="s">
        <v>7531</v>
      </c>
      <c r="L1464" s="35" t="s">
        <v>5461</v>
      </c>
      <c r="M1464" s="35"/>
      <c r="N1464" s="35" t="s">
        <v>5747</v>
      </c>
      <c r="O1464" s="35"/>
      <c r="P1464" s="35"/>
      <c r="Q1464" s="35"/>
      <c r="R1464" s="35"/>
      <c r="S1464" s="35"/>
      <c r="T1464" s="36">
        <v>43844.594444444447</v>
      </c>
      <c r="U1464" s="35"/>
      <c r="V1464" s="35">
        <v>0</v>
      </c>
      <c r="W1464" s="35"/>
      <c r="X1464" s="35"/>
      <c r="Y1464" s="35">
        <v>0</v>
      </c>
      <c r="Z1464" s="35"/>
      <c r="AA1464" s="35">
        <v>189</v>
      </c>
      <c r="AB1464" s="35" t="s">
        <v>6391</v>
      </c>
      <c r="AC1464" s="59" t="s">
        <v>5472</v>
      </c>
    </row>
    <row r="1465" spans="1:29" ht="15.75" thickBot="1" x14ac:dyDescent="0.3">
      <c r="A1465" s="58" t="s">
        <v>2727</v>
      </c>
      <c r="B1465" s="38" t="s">
        <v>5473</v>
      </c>
      <c r="C1465" s="38" t="s">
        <v>5468</v>
      </c>
      <c r="D1465" s="38" t="s">
        <v>7493</v>
      </c>
      <c r="E1465" s="38" t="s">
        <v>7530</v>
      </c>
      <c r="F1465" s="38"/>
      <c r="G1465" s="39">
        <v>43851.475694444445</v>
      </c>
      <c r="H1465" s="40">
        <v>43851</v>
      </c>
      <c r="I1465" s="38"/>
      <c r="J1465" s="38" t="s">
        <v>34</v>
      </c>
      <c r="K1465" s="38" t="s">
        <v>7531</v>
      </c>
      <c r="L1465" s="38" t="s">
        <v>5461</v>
      </c>
      <c r="M1465" s="38"/>
      <c r="N1465" s="38" t="s">
        <v>5747</v>
      </c>
      <c r="O1465" s="38"/>
      <c r="P1465" s="38"/>
      <c r="Q1465" s="38"/>
      <c r="R1465" s="38"/>
      <c r="S1465" s="38"/>
      <c r="T1465" s="39">
        <v>43851.537499999999</v>
      </c>
      <c r="U1465" s="38"/>
      <c r="V1465" s="38">
        <v>0</v>
      </c>
      <c r="W1465" s="38"/>
      <c r="X1465" s="38"/>
      <c r="Y1465" s="38">
        <v>0</v>
      </c>
      <c r="Z1465" s="38"/>
      <c r="AA1465" s="38">
        <v>89</v>
      </c>
      <c r="AB1465" s="38" t="s">
        <v>6852</v>
      </c>
      <c r="AC1465" s="60" t="s">
        <v>5485</v>
      </c>
    </row>
    <row r="1466" spans="1:29" ht="15.75" thickBot="1" x14ac:dyDescent="0.3">
      <c r="A1466" s="57" t="s">
        <v>3677</v>
      </c>
      <c r="B1466" s="35" t="s">
        <v>5473</v>
      </c>
      <c r="C1466" s="35" t="s">
        <v>5468</v>
      </c>
      <c r="D1466" s="35" t="s">
        <v>7493</v>
      </c>
      <c r="E1466" s="35" t="s">
        <v>7532</v>
      </c>
      <c r="F1466" s="35"/>
      <c r="G1466" s="36">
        <v>43851.368750000001</v>
      </c>
      <c r="H1466" s="37">
        <v>43859</v>
      </c>
      <c r="I1466" s="35"/>
      <c r="J1466" s="35" t="s">
        <v>34</v>
      </c>
      <c r="K1466" s="35" t="s">
        <v>7533</v>
      </c>
      <c r="L1466" s="35" t="s">
        <v>5461</v>
      </c>
      <c r="M1466" s="35"/>
      <c r="N1466" s="35" t="s">
        <v>5747</v>
      </c>
      <c r="O1466" s="35"/>
      <c r="P1466" s="35"/>
      <c r="Q1466" s="35"/>
      <c r="R1466" s="35"/>
      <c r="S1466" s="35"/>
      <c r="T1466" s="36">
        <v>43859.331250000003</v>
      </c>
      <c r="U1466" s="35"/>
      <c r="V1466" s="35">
        <v>0</v>
      </c>
      <c r="W1466" s="35"/>
      <c r="X1466" s="35">
        <v>1243</v>
      </c>
      <c r="Y1466" s="35" t="s">
        <v>7534</v>
      </c>
      <c r="Z1466" s="35" t="s">
        <v>5482</v>
      </c>
      <c r="AA1466" s="35">
        <v>10223</v>
      </c>
      <c r="AB1466" s="35" t="s">
        <v>7535</v>
      </c>
      <c r="AC1466" s="59" t="s">
        <v>5485</v>
      </c>
    </row>
    <row r="1467" spans="1:29" ht="15.75" thickBot="1" x14ac:dyDescent="0.3">
      <c r="A1467" s="58" t="s">
        <v>3047</v>
      </c>
      <c r="B1467" s="38" t="s">
        <v>5473</v>
      </c>
      <c r="C1467" s="38" t="s">
        <v>5468</v>
      </c>
      <c r="D1467" s="38" t="s">
        <v>7493</v>
      </c>
      <c r="E1467" s="38" t="s">
        <v>7532</v>
      </c>
      <c r="F1467" s="38"/>
      <c r="G1467" s="39">
        <v>43852.605555555558</v>
      </c>
      <c r="H1467" s="40">
        <v>43853</v>
      </c>
      <c r="I1467" s="38"/>
      <c r="J1467" s="38" t="s">
        <v>34</v>
      </c>
      <c r="K1467" s="38" t="s">
        <v>7533</v>
      </c>
      <c r="L1467" s="38" t="s">
        <v>5461</v>
      </c>
      <c r="M1467" s="38"/>
      <c r="N1467" s="38" t="s">
        <v>5747</v>
      </c>
      <c r="O1467" s="38"/>
      <c r="P1467" s="38"/>
      <c r="Q1467" s="38"/>
      <c r="R1467" s="38"/>
      <c r="S1467" s="38"/>
      <c r="T1467" s="39">
        <v>43853.340277777781</v>
      </c>
      <c r="U1467" s="38"/>
      <c r="V1467" s="38">
        <v>0</v>
      </c>
      <c r="W1467" s="38"/>
      <c r="X1467" s="38">
        <v>1058</v>
      </c>
      <c r="Y1467" s="38" t="s">
        <v>5658</v>
      </c>
      <c r="Z1467" s="38" t="s">
        <v>5482</v>
      </c>
      <c r="AA1467" s="38"/>
      <c r="AB1467" s="38">
        <v>0</v>
      </c>
      <c r="AC1467" s="60"/>
    </row>
    <row r="1468" spans="1:29" ht="15.75" thickBot="1" x14ac:dyDescent="0.3">
      <c r="A1468" s="57" t="s">
        <v>3384</v>
      </c>
      <c r="B1468" s="35" t="s">
        <v>5473</v>
      </c>
      <c r="C1468" s="35" t="s">
        <v>5468</v>
      </c>
      <c r="D1468" s="35" t="s">
        <v>7493</v>
      </c>
      <c r="E1468" s="35" t="s">
        <v>7532</v>
      </c>
      <c r="F1468" s="35"/>
      <c r="G1468" s="36">
        <v>43854.501388888886</v>
      </c>
      <c r="H1468" s="37">
        <v>43854</v>
      </c>
      <c r="I1468" s="35"/>
      <c r="J1468" s="35" t="s">
        <v>34</v>
      </c>
      <c r="K1468" s="35" t="s">
        <v>7533</v>
      </c>
      <c r="L1468" s="35" t="s">
        <v>5461</v>
      </c>
      <c r="M1468" s="35"/>
      <c r="N1468" s="35" t="s">
        <v>5747</v>
      </c>
      <c r="O1468" s="35">
        <v>408403</v>
      </c>
      <c r="P1468" s="36">
        <v>43854.5625</v>
      </c>
      <c r="Q1468" s="36">
        <v>43854.640277777777</v>
      </c>
      <c r="R1468" s="35"/>
      <c r="S1468" s="35"/>
      <c r="T1468" s="36">
        <v>43854.640277777777</v>
      </c>
      <c r="U1468" s="35">
        <v>200</v>
      </c>
      <c r="V1468" s="35" t="s">
        <v>5647</v>
      </c>
      <c r="W1468" s="35" t="s">
        <v>5681</v>
      </c>
      <c r="X1468" s="35"/>
      <c r="Y1468" s="35">
        <v>0</v>
      </c>
      <c r="Z1468" s="35"/>
      <c r="AA1468" s="35"/>
      <c r="AB1468" s="35">
        <v>0</v>
      </c>
      <c r="AC1468" s="59"/>
    </row>
    <row r="1469" spans="1:29" ht="15.75" thickBot="1" x14ac:dyDescent="0.3">
      <c r="A1469" s="58" t="s">
        <v>2457</v>
      </c>
      <c r="B1469" s="38" t="s">
        <v>5473</v>
      </c>
      <c r="C1469" s="38" t="s">
        <v>5468</v>
      </c>
      <c r="D1469" s="38" t="s">
        <v>7493</v>
      </c>
      <c r="E1469" s="38" t="s">
        <v>7536</v>
      </c>
      <c r="F1469" s="38"/>
      <c r="G1469" s="39">
        <v>43850.344444444447</v>
      </c>
      <c r="H1469" s="40">
        <v>43850</v>
      </c>
      <c r="I1469" s="38"/>
      <c r="J1469" s="38" t="s">
        <v>34</v>
      </c>
      <c r="K1469" s="38" t="s">
        <v>7537</v>
      </c>
      <c r="L1469" s="38" t="s">
        <v>5461</v>
      </c>
      <c r="M1469" s="38"/>
      <c r="N1469" s="38" t="s">
        <v>5747</v>
      </c>
      <c r="O1469" s="38"/>
      <c r="P1469" s="38"/>
      <c r="Q1469" s="38"/>
      <c r="R1469" s="38"/>
      <c r="S1469" s="38"/>
      <c r="T1469" s="39">
        <v>43850.345138888886</v>
      </c>
      <c r="U1469" s="38"/>
      <c r="V1469" s="38">
        <v>0</v>
      </c>
      <c r="W1469" s="38"/>
      <c r="X1469" s="38">
        <v>1</v>
      </c>
      <c r="Y1469" s="41">
        <v>231481481.48148</v>
      </c>
      <c r="Z1469" s="38" t="s">
        <v>5482</v>
      </c>
      <c r="AA1469" s="38"/>
      <c r="AB1469" s="38">
        <v>0</v>
      </c>
      <c r="AC1469" s="60"/>
    </row>
    <row r="1470" spans="1:29" ht="15.75" thickBot="1" x14ac:dyDescent="0.3">
      <c r="A1470" s="57" t="s">
        <v>85</v>
      </c>
      <c r="B1470" s="35" t="s">
        <v>5473</v>
      </c>
      <c r="C1470" s="35" t="s">
        <v>5468</v>
      </c>
      <c r="D1470" s="35" t="s">
        <v>7493</v>
      </c>
      <c r="E1470" s="35" t="s">
        <v>7538</v>
      </c>
      <c r="F1470" s="35"/>
      <c r="G1470" s="36">
        <v>43829.474305555559</v>
      </c>
      <c r="H1470" s="37">
        <v>43832</v>
      </c>
      <c r="I1470" s="35"/>
      <c r="J1470" s="35" t="s">
        <v>34</v>
      </c>
      <c r="K1470" s="35" t="s">
        <v>7539</v>
      </c>
      <c r="L1470" s="35" t="s">
        <v>5461</v>
      </c>
      <c r="M1470" s="35"/>
      <c r="N1470" s="35" t="s">
        <v>5747</v>
      </c>
      <c r="O1470" s="35"/>
      <c r="P1470" s="35"/>
      <c r="Q1470" s="35"/>
      <c r="R1470" s="35"/>
      <c r="S1470" s="35"/>
      <c r="T1470" s="36">
        <v>43832.330555555556</v>
      </c>
      <c r="U1470" s="35"/>
      <c r="V1470" s="35">
        <v>0</v>
      </c>
      <c r="W1470" s="35"/>
      <c r="X1470" s="35">
        <v>4113</v>
      </c>
      <c r="Y1470" s="35" t="s">
        <v>7540</v>
      </c>
      <c r="Z1470" s="35" t="s">
        <v>5482</v>
      </c>
      <c r="AA1470" s="35"/>
      <c r="AB1470" s="35">
        <v>0</v>
      </c>
      <c r="AC1470" s="59"/>
    </row>
    <row r="1471" spans="1:29" ht="15.75" thickBot="1" x14ac:dyDescent="0.3">
      <c r="A1471" s="58" t="s">
        <v>3266</v>
      </c>
      <c r="B1471" s="38" t="s">
        <v>5473</v>
      </c>
      <c r="C1471" s="38" t="s">
        <v>5468</v>
      </c>
      <c r="D1471" s="38" t="s">
        <v>7493</v>
      </c>
      <c r="E1471" s="38" t="s">
        <v>7538</v>
      </c>
      <c r="F1471" s="38"/>
      <c r="G1471" s="39">
        <v>43853.686805555553</v>
      </c>
      <c r="H1471" s="40">
        <v>43853</v>
      </c>
      <c r="I1471" s="38"/>
      <c r="J1471" s="38" t="s">
        <v>34</v>
      </c>
      <c r="K1471" s="38" t="s">
        <v>7539</v>
      </c>
      <c r="L1471" s="38" t="s">
        <v>5461</v>
      </c>
      <c r="M1471" s="38"/>
      <c r="N1471" s="38" t="s">
        <v>5747</v>
      </c>
      <c r="O1471" s="38"/>
      <c r="P1471" s="38"/>
      <c r="Q1471" s="38"/>
      <c r="R1471" s="38"/>
      <c r="S1471" s="38"/>
      <c r="T1471" s="39">
        <v>43853.738194444442</v>
      </c>
      <c r="U1471" s="38"/>
      <c r="V1471" s="38">
        <v>0</v>
      </c>
      <c r="W1471" s="38"/>
      <c r="X1471" s="38"/>
      <c r="Y1471" s="38">
        <v>0</v>
      </c>
      <c r="Z1471" s="38"/>
      <c r="AA1471" s="38">
        <v>74</v>
      </c>
      <c r="AB1471" s="38" t="s">
        <v>5590</v>
      </c>
      <c r="AC1471" s="60" t="s">
        <v>5485</v>
      </c>
    </row>
    <row r="1472" spans="1:29" ht="15.75" thickBot="1" x14ac:dyDescent="0.3">
      <c r="A1472" s="57" t="s">
        <v>526</v>
      </c>
      <c r="B1472" s="35" t="s">
        <v>5473</v>
      </c>
      <c r="C1472" s="35" t="s">
        <v>5468</v>
      </c>
      <c r="D1472" s="35" t="s">
        <v>7493</v>
      </c>
      <c r="E1472" s="35" t="s">
        <v>7541</v>
      </c>
      <c r="F1472" s="35"/>
      <c r="G1472" s="36">
        <v>43838.602083333331</v>
      </c>
      <c r="H1472" s="37">
        <v>43838</v>
      </c>
      <c r="I1472" s="35"/>
      <c r="J1472" s="35" t="s">
        <v>34</v>
      </c>
      <c r="K1472" s="35" t="s">
        <v>7542</v>
      </c>
      <c r="L1472" s="35" t="s">
        <v>5461</v>
      </c>
      <c r="M1472" s="35"/>
      <c r="N1472" s="35" t="s">
        <v>5747</v>
      </c>
      <c r="O1472" s="35"/>
      <c r="P1472" s="35"/>
      <c r="Q1472" s="35"/>
      <c r="R1472" s="35"/>
      <c r="S1472" s="35"/>
      <c r="T1472" s="36">
        <v>43838.652777777781</v>
      </c>
      <c r="U1472" s="35"/>
      <c r="V1472" s="35">
        <v>0</v>
      </c>
      <c r="W1472" s="35"/>
      <c r="X1472" s="35"/>
      <c r="Y1472" s="35">
        <v>0</v>
      </c>
      <c r="Z1472" s="35"/>
      <c r="AA1472" s="35">
        <v>73</v>
      </c>
      <c r="AB1472" s="35" t="s">
        <v>6000</v>
      </c>
      <c r="AC1472" s="59" t="s">
        <v>5472</v>
      </c>
    </row>
    <row r="1473" spans="1:29" ht="15.75" thickBot="1" x14ac:dyDescent="0.3">
      <c r="A1473" s="58" t="s">
        <v>3890</v>
      </c>
      <c r="B1473" s="38" t="s">
        <v>5473</v>
      </c>
      <c r="C1473" s="38" t="s">
        <v>5468</v>
      </c>
      <c r="D1473" s="38" t="s">
        <v>7493</v>
      </c>
      <c r="E1473" s="38" t="s">
        <v>7543</v>
      </c>
      <c r="F1473" s="38"/>
      <c r="G1473" s="39">
        <v>43859.370138888888</v>
      </c>
      <c r="H1473" s="40">
        <v>43859</v>
      </c>
      <c r="I1473" s="38"/>
      <c r="J1473" s="38" t="s">
        <v>34</v>
      </c>
      <c r="K1473" s="38" t="s">
        <v>7544</v>
      </c>
      <c r="L1473" s="38" t="s">
        <v>5461</v>
      </c>
      <c r="M1473" s="38"/>
      <c r="N1473" s="38" t="s">
        <v>5747</v>
      </c>
      <c r="O1473" s="38"/>
      <c r="P1473" s="38"/>
      <c r="Q1473" s="38"/>
      <c r="R1473" s="38"/>
      <c r="S1473" s="38"/>
      <c r="T1473" s="39">
        <v>43859.375</v>
      </c>
      <c r="U1473" s="38"/>
      <c r="V1473" s="38">
        <v>0</v>
      </c>
      <c r="W1473" s="38"/>
      <c r="X1473" s="38"/>
      <c r="Y1473" s="38">
        <v>0</v>
      </c>
      <c r="Z1473" s="38"/>
      <c r="AA1473" s="38">
        <v>7</v>
      </c>
      <c r="AB1473" s="38" t="s">
        <v>5552</v>
      </c>
      <c r="AC1473" s="60" t="s">
        <v>5472</v>
      </c>
    </row>
    <row r="1474" spans="1:29" ht="15.75" thickBot="1" x14ac:dyDescent="0.3">
      <c r="A1474" s="57" t="s">
        <v>7545</v>
      </c>
      <c r="B1474" s="35" t="s">
        <v>5473</v>
      </c>
      <c r="C1474" s="35" t="s">
        <v>5468</v>
      </c>
      <c r="D1474" s="35" t="s">
        <v>7493</v>
      </c>
      <c r="E1474" s="35" t="s">
        <v>7543</v>
      </c>
      <c r="F1474" s="35"/>
      <c r="G1474" s="36">
        <v>43861.369444444441</v>
      </c>
      <c r="H1474" s="37">
        <v>43861</v>
      </c>
      <c r="I1474" s="35"/>
      <c r="J1474" s="35" t="s">
        <v>34</v>
      </c>
      <c r="K1474" s="35" t="s">
        <v>7544</v>
      </c>
      <c r="L1474" s="35" t="s">
        <v>5461</v>
      </c>
      <c r="M1474" s="35"/>
      <c r="N1474" s="35" t="s">
        <v>5747</v>
      </c>
      <c r="O1474" s="35"/>
      <c r="P1474" s="35"/>
      <c r="Q1474" s="35"/>
      <c r="R1474" s="35"/>
      <c r="S1474" s="35"/>
      <c r="T1474" s="36">
        <v>43861.374305555553</v>
      </c>
      <c r="U1474" s="35"/>
      <c r="V1474" s="35">
        <v>0</v>
      </c>
      <c r="W1474" s="35"/>
      <c r="X1474" s="35"/>
      <c r="Y1474" s="35">
        <v>0</v>
      </c>
      <c r="Z1474" s="35"/>
      <c r="AA1474" s="35">
        <v>7</v>
      </c>
      <c r="AB1474" s="35" t="s">
        <v>5552</v>
      </c>
      <c r="AC1474" s="59" t="s">
        <v>5472</v>
      </c>
    </row>
    <row r="1475" spans="1:29" ht="15.75" thickBot="1" x14ac:dyDescent="0.3">
      <c r="A1475" s="58" t="s">
        <v>1870</v>
      </c>
      <c r="B1475" s="38" t="s">
        <v>5473</v>
      </c>
      <c r="C1475" s="38" t="s">
        <v>5468</v>
      </c>
      <c r="D1475" s="38" t="s">
        <v>7493</v>
      </c>
      <c r="E1475" s="38" t="s">
        <v>7546</v>
      </c>
      <c r="F1475" s="38"/>
      <c r="G1475" s="39">
        <v>43845.911111111112</v>
      </c>
      <c r="H1475" s="40">
        <v>43846</v>
      </c>
      <c r="I1475" s="38"/>
      <c r="J1475" s="38" t="s">
        <v>34</v>
      </c>
      <c r="K1475" s="38" t="s">
        <v>7547</v>
      </c>
      <c r="L1475" s="38" t="s">
        <v>5461</v>
      </c>
      <c r="M1475" s="38"/>
      <c r="N1475" s="38" t="s">
        <v>5747</v>
      </c>
      <c r="O1475" s="38"/>
      <c r="P1475" s="38"/>
      <c r="Q1475" s="38"/>
      <c r="R1475" s="38"/>
      <c r="S1475" s="38"/>
      <c r="T1475" s="39">
        <v>43845.958333333336</v>
      </c>
      <c r="U1475" s="38"/>
      <c r="V1475" s="38">
        <v>0</v>
      </c>
      <c r="W1475" s="38"/>
      <c r="X1475" s="38">
        <v>68</v>
      </c>
      <c r="Y1475" s="38" t="s">
        <v>6007</v>
      </c>
      <c r="Z1475" s="38" t="s">
        <v>5482</v>
      </c>
      <c r="AA1475" s="38"/>
      <c r="AB1475" s="38">
        <v>0</v>
      </c>
      <c r="AC1475" s="60"/>
    </row>
    <row r="1476" spans="1:29" ht="15.75" thickBot="1" x14ac:dyDescent="0.3">
      <c r="A1476" s="57" t="s">
        <v>2918</v>
      </c>
      <c r="B1476" s="35" t="s">
        <v>5473</v>
      </c>
      <c r="C1476" s="35" t="s">
        <v>5468</v>
      </c>
      <c r="D1476" s="35" t="s">
        <v>7493</v>
      </c>
      <c r="E1476" s="35" t="s">
        <v>7546</v>
      </c>
      <c r="F1476" s="35"/>
      <c r="G1476" s="36">
        <v>43852.47152777778</v>
      </c>
      <c r="H1476" s="37">
        <v>43852</v>
      </c>
      <c r="I1476" s="35"/>
      <c r="J1476" s="35" t="s">
        <v>34</v>
      </c>
      <c r="K1476" s="35" t="s">
        <v>7547</v>
      </c>
      <c r="L1476" s="35" t="s">
        <v>5461</v>
      </c>
      <c r="M1476" s="35"/>
      <c r="N1476" s="35" t="s">
        <v>5747</v>
      </c>
      <c r="O1476" s="35"/>
      <c r="P1476" s="35"/>
      <c r="Q1476" s="35"/>
      <c r="R1476" s="35"/>
      <c r="S1476" s="35"/>
      <c r="T1476" s="36">
        <v>43852.568055555559</v>
      </c>
      <c r="U1476" s="35"/>
      <c r="V1476" s="35">
        <v>0</v>
      </c>
      <c r="W1476" s="35"/>
      <c r="X1476" s="35"/>
      <c r="Y1476" s="35">
        <v>0</v>
      </c>
      <c r="Z1476" s="35"/>
      <c r="AA1476" s="35">
        <v>139</v>
      </c>
      <c r="AB1476" s="35" t="s">
        <v>5728</v>
      </c>
      <c r="AC1476" s="59" t="s">
        <v>5472</v>
      </c>
    </row>
    <row r="1477" spans="1:29" ht="15.75" thickBot="1" x14ac:dyDescent="0.3">
      <c r="A1477" s="58" t="s">
        <v>3377</v>
      </c>
      <c r="B1477" s="38" t="s">
        <v>5473</v>
      </c>
      <c r="C1477" s="38" t="s">
        <v>5468</v>
      </c>
      <c r="D1477" s="38" t="s">
        <v>7493</v>
      </c>
      <c r="E1477" s="38" t="s">
        <v>7548</v>
      </c>
      <c r="F1477" s="38"/>
      <c r="G1477" s="39">
        <v>43854.501388888886</v>
      </c>
      <c r="H1477" s="40">
        <v>43854</v>
      </c>
      <c r="I1477" s="38"/>
      <c r="J1477" s="38" t="s">
        <v>34</v>
      </c>
      <c r="K1477" s="38" t="s">
        <v>7549</v>
      </c>
      <c r="L1477" s="38" t="s">
        <v>5461</v>
      </c>
      <c r="M1477" s="38"/>
      <c r="N1477" s="38" t="s">
        <v>5747</v>
      </c>
      <c r="O1477" s="38">
        <v>408403</v>
      </c>
      <c r="P1477" s="39">
        <v>43854.501388888886</v>
      </c>
      <c r="Q1477" s="39">
        <v>43854.640277777777</v>
      </c>
      <c r="R1477" s="38"/>
      <c r="S1477" s="38"/>
      <c r="T1477" s="39">
        <v>43854.640277777777</v>
      </c>
      <c r="U1477" s="38">
        <v>200</v>
      </c>
      <c r="V1477" s="38" t="s">
        <v>5647</v>
      </c>
      <c r="W1477" s="38" t="s">
        <v>5681</v>
      </c>
      <c r="X1477" s="38"/>
      <c r="Y1477" s="38">
        <v>0</v>
      </c>
      <c r="Z1477" s="38"/>
      <c r="AA1477" s="38"/>
      <c r="AB1477" s="38">
        <v>0</v>
      </c>
      <c r="AC1477" s="60"/>
    </row>
    <row r="1478" spans="1:29" ht="15.75" thickBot="1" x14ac:dyDescent="0.3">
      <c r="A1478" s="57" t="s">
        <v>1096</v>
      </c>
      <c r="B1478" s="35" t="s">
        <v>5473</v>
      </c>
      <c r="C1478" s="35" t="s">
        <v>5468</v>
      </c>
      <c r="D1478" s="35" t="s">
        <v>7493</v>
      </c>
      <c r="E1478" s="35" t="s">
        <v>7550</v>
      </c>
      <c r="F1478" s="35"/>
      <c r="G1478" s="36">
        <v>43844.349305555559</v>
      </c>
      <c r="H1478" s="37">
        <v>43845</v>
      </c>
      <c r="I1478" s="35"/>
      <c r="J1478" s="35" t="s">
        <v>34</v>
      </c>
      <c r="K1478" s="35" t="s">
        <v>7551</v>
      </c>
      <c r="L1478" s="35" t="s">
        <v>5461</v>
      </c>
      <c r="M1478" s="35"/>
      <c r="N1478" s="35" t="s">
        <v>5747</v>
      </c>
      <c r="O1478" s="35"/>
      <c r="P1478" s="35"/>
      <c r="Q1478" s="35"/>
      <c r="R1478" s="35"/>
      <c r="S1478" s="35"/>
      <c r="T1478" s="36">
        <v>43844.359722222223</v>
      </c>
      <c r="U1478" s="35"/>
      <c r="V1478" s="35">
        <v>0</v>
      </c>
      <c r="W1478" s="35"/>
      <c r="X1478" s="35">
        <v>15</v>
      </c>
      <c r="Y1478" s="35" t="s">
        <v>5502</v>
      </c>
      <c r="Z1478" s="35" t="s">
        <v>5482</v>
      </c>
      <c r="AA1478" s="35"/>
      <c r="AB1478" s="35">
        <v>0</v>
      </c>
      <c r="AC1478" s="59"/>
    </row>
    <row r="1479" spans="1:29" ht="15.75" thickBot="1" x14ac:dyDescent="0.3">
      <c r="A1479" s="58" t="s">
        <v>2160</v>
      </c>
      <c r="B1479" s="38" t="s">
        <v>5473</v>
      </c>
      <c r="C1479" s="38" t="s">
        <v>5468</v>
      </c>
      <c r="D1479" s="38" t="s">
        <v>7493</v>
      </c>
      <c r="E1479" s="38" t="s">
        <v>7550</v>
      </c>
      <c r="F1479" s="38"/>
      <c r="G1479" s="39">
        <v>43847.368055555555</v>
      </c>
      <c r="H1479" s="40">
        <v>43850</v>
      </c>
      <c r="I1479" s="38"/>
      <c r="J1479" s="38" t="s">
        <v>34</v>
      </c>
      <c r="K1479" s="38" t="s">
        <v>7551</v>
      </c>
      <c r="L1479" s="38" t="s">
        <v>5461</v>
      </c>
      <c r="M1479" s="38"/>
      <c r="N1479" s="38" t="s">
        <v>5747</v>
      </c>
      <c r="O1479" s="38"/>
      <c r="P1479" s="38"/>
      <c r="Q1479" s="38"/>
      <c r="R1479" s="38"/>
      <c r="S1479" s="38"/>
      <c r="T1479" s="39">
        <v>43850.383333333331</v>
      </c>
      <c r="U1479" s="38"/>
      <c r="V1479" s="38">
        <v>0</v>
      </c>
      <c r="W1479" s="38"/>
      <c r="X1479" s="38"/>
      <c r="Y1479" s="38">
        <v>0</v>
      </c>
      <c r="Z1479" s="38"/>
      <c r="AA1479" s="38">
        <v>4342</v>
      </c>
      <c r="AB1479" s="38" t="s">
        <v>7552</v>
      </c>
      <c r="AC1479" s="60" t="s">
        <v>5472</v>
      </c>
    </row>
    <row r="1480" spans="1:29" ht="15.75" thickBot="1" x14ac:dyDescent="0.3">
      <c r="A1480" s="57" t="s">
        <v>2670</v>
      </c>
      <c r="B1480" s="35" t="s">
        <v>5473</v>
      </c>
      <c r="C1480" s="35" t="s">
        <v>5468</v>
      </c>
      <c r="D1480" s="35" t="s">
        <v>7493</v>
      </c>
      <c r="E1480" s="35" t="s">
        <v>7550</v>
      </c>
      <c r="F1480" s="35"/>
      <c r="G1480" s="36">
        <v>43851.369444444441</v>
      </c>
      <c r="H1480" s="37">
        <v>43851</v>
      </c>
      <c r="I1480" s="35"/>
      <c r="J1480" s="35" t="s">
        <v>34</v>
      </c>
      <c r="K1480" s="35" t="s">
        <v>7551</v>
      </c>
      <c r="L1480" s="35" t="s">
        <v>5461</v>
      </c>
      <c r="M1480" s="35"/>
      <c r="N1480" s="35" t="s">
        <v>5747</v>
      </c>
      <c r="O1480" s="35"/>
      <c r="P1480" s="35"/>
      <c r="Q1480" s="35"/>
      <c r="R1480" s="35"/>
      <c r="S1480" s="35"/>
      <c r="T1480" s="36">
        <v>43851.387499999997</v>
      </c>
      <c r="U1480" s="35"/>
      <c r="V1480" s="35">
        <v>0</v>
      </c>
      <c r="W1480" s="35"/>
      <c r="X1480" s="35">
        <v>26</v>
      </c>
      <c r="Y1480" s="35" t="s">
        <v>5487</v>
      </c>
      <c r="Z1480" s="35" t="s">
        <v>5482</v>
      </c>
      <c r="AA1480" s="35"/>
      <c r="AB1480" s="35">
        <v>0</v>
      </c>
      <c r="AC1480" s="59"/>
    </row>
    <row r="1481" spans="1:29" ht="15.75" thickBot="1" x14ac:dyDescent="0.3">
      <c r="A1481" s="58" t="s">
        <v>2877</v>
      </c>
      <c r="B1481" s="38" t="s">
        <v>5473</v>
      </c>
      <c r="C1481" s="38" t="s">
        <v>5468</v>
      </c>
      <c r="D1481" s="38" t="s">
        <v>7493</v>
      </c>
      <c r="E1481" s="38" t="s">
        <v>7550</v>
      </c>
      <c r="F1481" s="38"/>
      <c r="G1481" s="39">
        <v>43852.369444444441</v>
      </c>
      <c r="H1481" s="40">
        <v>43852</v>
      </c>
      <c r="I1481" s="38"/>
      <c r="J1481" s="38" t="s">
        <v>34</v>
      </c>
      <c r="K1481" s="38" t="s">
        <v>7551</v>
      </c>
      <c r="L1481" s="38" t="s">
        <v>5461</v>
      </c>
      <c r="M1481" s="38"/>
      <c r="N1481" s="38" t="s">
        <v>5747</v>
      </c>
      <c r="O1481" s="38"/>
      <c r="P1481" s="38"/>
      <c r="Q1481" s="38"/>
      <c r="R1481" s="38"/>
      <c r="S1481" s="38"/>
      <c r="T1481" s="39">
        <v>43852.51666666667</v>
      </c>
      <c r="U1481" s="38"/>
      <c r="V1481" s="38">
        <v>0</v>
      </c>
      <c r="W1481" s="38"/>
      <c r="X1481" s="38"/>
      <c r="Y1481" s="38">
        <v>0</v>
      </c>
      <c r="Z1481" s="38"/>
      <c r="AA1481" s="38">
        <v>212</v>
      </c>
      <c r="AB1481" s="38" t="s">
        <v>7553</v>
      </c>
      <c r="AC1481" s="60" t="s">
        <v>5472</v>
      </c>
    </row>
    <row r="1482" spans="1:29" ht="15.75" thickBot="1" x14ac:dyDescent="0.3">
      <c r="A1482" s="57" t="s">
        <v>3129</v>
      </c>
      <c r="B1482" s="35" t="s">
        <v>5473</v>
      </c>
      <c r="C1482" s="35" t="s">
        <v>5468</v>
      </c>
      <c r="D1482" s="35" t="s">
        <v>7493</v>
      </c>
      <c r="E1482" s="35" t="s">
        <v>7550</v>
      </c>
      <c r="F1482" s="35"/>
      <c r="G1482" s="36">
        <v>43853.369444444441</v>
      </c>
      <c r="H1482" s="37">
        <v>43853</v>
      </c>
      <c r="I1482" s="35"/>
      <c r="J1482" s="35" t="s">
        <v>34</v>
      </c>
      <c r="K1482" s="35" t="s">
        <v>7551</v>
      </c>
      <c r="L1482" s="35" t="s">
        <v>5461</v>
      </c>
      <c r="M1482" s="35"/>
      <c r="N1482" s="35" t="s">
        <v>5747</v>
      </c>
      <c r="O1482" s="35"/>
      <c r="P1482" s="35"/>
      <c r="Q1482" s="35"/>
      <c r="R1482" s="35"/>
      <c r="S1482" s="35"/>
      <c r="T1482" s="36">
        <v>43853.394444444442</v>
      </c>
      <c r="U1482" s="35"/>
      <c r="V1482" s="35">
        <v>0</v>
      </c>
      <c r="W1482" s="35"/>
      <c r="X1482" s="35"/>
      <c r="Y1482" s="35">
        <v>0</v>
      </c>
      <c r="Z1482" s="35"/>
      <c r="AA1482" s="35">
        <v>36</v>
      </c>
      <c r="AB1482" s="35" t="s">
        <v>6250</v>
      </c>
      <c r="AC1482" s="59" t="s">
        <v>5485</v>
      </c>
    </row>
    <row r="1483" spans="1:29" ht="15.75" thickBot="1" x14ac:dyDescent="0.3">
      <c r="A1483" s="58" t="s">
        <v>3296</v>
      </c>
      <c r="B1483" s="38" t="s">
        <v>5473</v>
      </c>
      <c r="C1483" s="38" t="s">
        <v>5468</v>
      </c>
      <c r="D1483" s="38" t="s">
        <v>7493</v>
      </c>
      <c r="E1483" s="38" t="s">
        <v>7550</v>
      </c>
      <c r="F1483" s="38"/>
      <c r="G1483" s="39">
        <v>43854.368750000001</v>
      </c>
      <c r="H1483" s="40">
        <v>43854</v>
      </c>
      <c r="I1483" s="38"/>
      <c r="J1483" s="38" t="s">
        <v>34</v>
      </c>
      <c r="K1483" s="38" t="s">
        <v>7551</v>
      </c>
      <c r="L1483" s="38" t="s">
        <v>5461</v>
      </c>
      <c r="M1483" s="38"/>
      <c r="N1483" s="38" t="s">
        <v>5747</v>
      </c>
      <c r="O1483" s="38"/>
      <c r="P1483" s="38"/>
      <c r="Q1483" s="38"/>
      <c r="R1483" s="38"/>
      <c r="S1483" s="38"/>
      <c r="T1483" s="39">
        <v>43854.393055555556</v>
      </c>
      <c r="U1483" s="38"/>
      <c r="V1483" s="38">
        <v>0</v>
      </c>
      <c r="W1483" s="38"/>
      <c r="X1483" s="38"/>
      <c r="Y1483" s="38">
        <v>0</v>
      </c>
      <c r="Z1483" s="38"/>
      <c r="AA1483" s="38">
        <v>35</v>
      </c>
      <c r="AB1483" s="38" t="s">
        <v>5610</v>
      </c>
      <c r="AC1483" s="60" t="s">
        <v>5485</v>
      </c>
    </row>
    <row r="1484" spans="1:29" ht="15.75" thickBot="1" x14ac:dyDescent="0.3">
      <c r="A1484" s="57" t="s">
        <v>3408</v>
      </c>
      <c r="B1484" s="35" t="s">
        <v>5473</v>
      </c>
      <c r="C1484" s="35" t="s">
        <v>5468</v>
      </c>
      <c r="D1484" s="35" t="s">
        <v>7493</v>
      </c>
      <c r="E1484" s="35" t="s">
        <v>7550</v>
      </c>
      <c r="F1484" s="35"/>
      <c r="G1484" s="36">
        <v>43854.620138888888</v>
      </c>
      <c r="H1484" s="37">
        <v>43858</v>
      </c>
      <c r="I1484" s="35"/>
      <c r="J1484" s="35" t="s">
        <v>34</v>
      </c>
      <c r="K1484" s="35" t="s">
        <v>7551</v>
      </c>
      <c r="L1484" s="35" t="s">
        <v>5461</v>
      </c>
      <c r="M1484" s="35"/>
      <c r="N1484" s="35" t="s">
        <v>5747</v>
      </c>
      <c r="O1484" s="35"/>
      <c r="P1484" s="35"/>
      <c r="Q1484" s="35"/>
      <c r="R1484" s="35"/>
      <c r="S1484" s="35"/>
      <c r="T1484" s="36">
        <v>43858.342361111114</v>
      </c>
      <c r="U1484" s="35"/>
      <c r="V1484" s="35">
        <v>0</v>
      </c>
      <c r="W1484" s="35"/>
      <c r="X1484" s="35">
        <v>5247</v>
      </c>
      <c r="Y1484" s="35" t="s">
        <v>7554</v>
      </c>
      <c r="Z1484" s="35" t="s">
        <v>5482</v>
      </c>
      <c r="AA1484" s="35">
        <v>113</v>
      </c>
      <c r="AB1484" s="35" t="s">
        <v>5644</v>
      </c>
      <c r="AC1484" s="59" t="s">
        <v>5485</v>
      </c>
    </row>
    <row r="1485" spans="1:29" ht="15.75" thickBot="1" x14ac:dyDescent="0.3">
      <c r="A1485" s="58" t="s">
        <v>1915</v>
      </c>
      <c r="B1485" s="38" t="s">
        <v>5473</v>
      </c>
      <c r="C1485" s="38" t="s">
        <v>5468</v>
      </c>
      <c r="D1485" s="38" t="s">
        <v>7493</v>
      </c>
      <c r="E1485" s="38" t="s">
        <v>7555</v>
      </c>
      <c r="F1485" s="38"/>
      <c r="G1485" s="39">
        <v>43845.911805555559</v>
      </c>
      <c r="H1485" s="40">
        <v>43845</v>
      </c>
      <c r="I1485" s="38"/>
      <c r="J1485" s="38" t="s">
        <v>34</v>
      </c>
      <c r="K1485" s="38" t="s">
        <v>7556</v>
      </c>
      <c r="L1485" s="38" t="s">
        <v>5461</v>
      </c>
      <c r="M1485" s="38"/>
      <c r="N1485" s="38" t="s">
        <v>5747</v>
      </c>
      <c r="O1485" s="38"/>
      <c r="P1485" s="38"/>
      <c r="Q1485" s="38"/>
      <c r="R1485" s="38"/>
      <c r="S1485" s="38"/>
      <c r="T1485" s="39">
        <v>43845.958333333336</v>
      </c>
      <c r="U1485" s="38"/>
      <c r="V1485" s="38">
        <v>0</v>
      </c>
      <c r="W1485" s="38"/>
      <c r="X1485" s="38">
        <v>67</v>
      </c>
      <c r="Y1485" s="38" t="s">
        <v>5776</v>
      </c>
      <c r="Z1485" s="38" t="s">
        <v>5482</v>
      </c>
      <c r="AA1485" s="38"/>
      <c r="AB1485" s="38">
        <v>0</v>
      </c>
      <c r="AC1485" s="60"/>
    </row>
    <row r="1486" spans="1:29" ht="15.75" thickBot="1" x14ac:dyDescent="0.3">
      <c r="A1486" s="57" t="s">
        <v>2187</v>
      </c>
      <c r="B1486" s="35" t="s">
        <v>5473</v>
      </c>
      <c r="C1486" s="35" t="s">
        <v>5468</v>
      </c>
      <c r="D1486" s="35" t="s">
        <v>7493</v>
      </c>
      <c r="E1486" s="35" t="s">
        <v>7557</v>
      </c>
      <c r="F1486" s="35"/>
      <c r="G1486" s="36">
        <v>43847.373611111114</v>
      </c>
      <c r="H1486" s="37">
        <v>43847</v>
      </c>
      <c r="I1486" s="35"/>
      <c r="J1486" s="35" t="s">
        <v>34</v>
      </c>
      <c r="K1486" s="35" t="s">
        <v>7558</v>
      </c>
      <c r="L1486" s="35" t="s">
        <v>5461</v>
      </c>
      <c r="M1486" s="35"/>
      <c r="N1486" s="35" t="s">
        <v>5747</v>
      </c>
      <c r="O1486" s="35"/>
      <c r="P1486" s="35"/>
      <c r="Q1486" s="35"/>
      <c r="R1486" s="35"/>
      <c r="S1486" s="35"/>
      <c r="T1486" s="36">
        <v>43847.393750000003</v>
      </c>
      <c r="U1486" s="35"/>
      <c r="V1486" s="35">
        <v>0</v>
      </c>
      <c r="W1486" s="35"/>
      <c r="X1486" s="35">
        <v>29</v>
      </c>
      <c r="Y1486" s="35" t="s">
        <v>5507</v>
      </c>
      <c r="Z1486" s="35" t="s">
        <v>5482</v>
      </c>
      <c r="AA1486" s="35"/>
      <c r="AB1486" s="35">
        <v>0</v>
      </c>
      <c r="AC1486" s="59"/>
    </row>
    <row r="1487" spans="1:29" ht="15.75" thickBot="1" x14ac:dyDescent="0.3">
      <c r="A1487" s="58" t="s">
        <v>3390</v>
      </c>
      <c r="B1487" s="38" t="s">
        <v>5473</v>
      </c>
      <c r="C1487" s="38" t="s">
        <v>5468</v>
      </c>
      <c r="D1487" s="38" t="s">
        <v>7493</v>
      </c>
      <c r="E1487" s="38" t="s">
        <v>7559</v>
      </c>
      <c r="F1487" s="38"/>
      <c r="G1487" s="39">
        <v>43854.501388888886</v>
      </c>
      <c r="H1487" s="40">
        <v>43854</v>
      </c>
      <c r="I1487" s="38"/>
      <c r="J1487" s="38" t="s">
        <v>34</v>
      </c>
      <c r="K1487" s="38" t="s">
        <v>7560</v>
      </c>
      <c r="L1487" s="38" t="s">
        <v>5461</v>
      </c>
      <c r="M1487" s="38"/>
      <c r="N1487" s="38" t="s">
        <v>5747</v>
      </c>
      <c r="O1487" s="38">
        <v>408403</v>
      </c>
      <c r="P1487" s="39">
        <v>43854.5625</v>
      </c>
      <c r="Q1487" s="39">
        <v>43854.659722222219</v>
      </c>
      <c r="R1487" s="38"/>
      <c r="S1487" s="38"/>
      <c r="T1487" s="39">
        <v>43854.659722222219</v>
      </c>
      <c r="U1487" s="38">
        <v>228</v>
      </c>
      <c r="V1487" s="38" t="s">
        <v>6796</v>
      </c>
      <c r="W1487" s="38" t="s">
        <v>5681</v>
      </c>
      <c r="X1487" s="38"/>
      <c r="Y1487" s="38">
        <v>0</v>
      </c>
      <c r="Z1487" s="38"/>
      <c r="AA1487" s="38"/>
      <c r="AB1487" s="38">
        <v>0</v>
      </c>
      <c r="AC1487" s="60"/>
    </row>
    <row r="1488" spans="1:29" ht="15.75" thickBot="1" x14ac:dyDescent="0.3">
      <c r="A1488" s="57" t="s">
        <v>1902</v>
      </c>
      <c r="B1488" s="35" t="s">
        <v>5473</v>
      </c>
      <c r="C1488" s="35" t="s">
        <v>5468</v>
      </c>
      <c r="D1488" s="35" t="s">
        <v>7493</v>
      </c>
      <c r="E1488" s="35" t="s">
        <v>7561</v>
      </c>
      <c r="F1488" s="35"/>
      <c r="G1488" s="36">
        <v>43845.911805555559</v>
      </c>
      <c r="H1488" s="37">
        <v>43845</v>
      </c>
      <c r="I1488" s="35"/>
      <c r="J1488" s="35" t="s">
        <v>34</v>
      </c>
      <c r="K1488" s="35" t="s">
        <v>7562</v>
      </c>
      <c r="L1488" s="35" t="s">
        <v>5461</v>
      </c>
      <c r="M1488" s="35"/>
      <c r="N1488" s="35" t="s">
        <v>5747</v>
      </c>
      <c r="O1488" s="35"/>
      <c r="P1488" s="35"/>
      <c r="Q1488" s="35"/>
      <c r="R1488" s="35"/>
      <c r="S1488" s="35"/>
      <c r="T1488" s="36">
        <v>43845.958333333336</v>
      </c>
      <c r="U1488" s="35"/>
      <c r="V1488" s="35">
        <v>0</v>
      </c>
      <c r="W1488" s="35"/>
      <c r="X1488" s="35">
        <v>67</v>
      </c>
      <c r="Y1488" s="35" t="s">
        <v>5776</v>
      </c>
      <c r="Z1488" s="35" t="s">
        <v>5482</v>
      </c>
      <c r="AA1488" s="35"/>
      <c r="AB1488" s="35">
        <v>0</v>
      </c>
      <c r="AC1488" s="59"/>
    </row>
    <row r="1489" spans="1:29" ht="15.75" thickBot="1" x14ac:dyDescent="0.3">
      <c r="A1489" s="58" t="s">
        <v>2872</v>
      </c>
      <c r="B1489" s="38" t="s">
        <v>5473</v>
      </c>
      <c r="C1489" s="38" t="s">
        <v>5468</v>
      </c>
      <c r="D1489" s="38" t="s">
        <v>7493</v>
      </c>
      <c r="E1489" s="38" t="s">
        <v>7561</v>
      </c>
      <c r="F1489" s="38"/>
      <c r="G1489" s="39">
        <v>43852.369444444441</v>
      </c>
      <c r="H1489" s="40">
        <v>43852</v>
      </c>
      <c r="I1489" s="38"/>
      <c r="J1489" s="38" t="s">
        <v>34</v>
      </c>
      <c r="K1489" s="38" t="s">
        <v>7562</v>
      </c>
      <c r="L1489" s="38" t="s">
        <v>5461</v>
      </c>
      <c r="M1489" s="38"/>
      <c r="N1489" s="38" t="s">
        <v>5747</v>
      </c>
      <c r="O1489" s="38"/>
      <c r="P1489" s="38"/>
      <c r="Q1489" s="38"/>
      <c r="R1489" s="38"/>
      <c r="S1489" s="38"/>
      <c r="T1489" s="39">
        <v>43852.600694444445</v>
      </c>
      <c r="U1489" s="38"/>
      <c r="V1489" s="38">
        <v>0</v>
      </c>
      <c r="W1489" s="38"/>
      <c r="X1489" s="38"/>
      <c r="Y1489" s="38">
        <v>0</v>
      </c>
      <c r="Z1489" s="38"/>
      <c r="AA1489" s="38">
        <v>333</v>
      </c>
      <c r="AB1489" s="38" t="s">
        <v>7563</v>
      </c>
      <c r="AC1489" s="60" t="s">
        <v>5472</v>
      </c>
    </row>
    <row r="1490" spans="1:29" ht="15.75" thickBot="1" x14ac:dyDescent="0.3">
      <c r="A1490" s="57" t="s">
        <v>7564</v>
      </c>
      <c r="B1490" s="35" t="s">
        <v>5473</v>
      </c>
      <c r="C1490" s="35" t="s">
        <v>5468</v>
      </c>
      <c r="D1490" s="35" t="s">
        <v>7493</v>
      </c>
      <c r="E1490" s="35" t="s">
        <v>7561</v>
      </c>
      <c r="F1490" s="35"/>
      <c r="G1490" s="36">
        <v>43861.375694444447</v>
      </c>
      <c r="H1490" s="37">
        <v>43861</v>
      </c>
      <c r="I1490" s="35"/>
      <c r="J1490" s="35" t="s">
        <v>34</v>
      </c>
      <c r="K1490" s="35" t="s">
        <v>7562</v>
      </c>
      <c r="L1490" s="35" t="s">
        <v>5461</v>
      </c>
      <c r="M1490" s="35"/>
      <c r="N1490" s="35" t="s">
        <v>5747</v>
      </c>
      <c r="O1490" s="35"/>
      <c r="P1490" s="35"/>
      <c r="Q1490" s="35"/>
      <c r="R1490" s="35"/>
      <c r="S1490" s="35"/>
      <c r="T1490" s="36">
        <v>43861.409722222219</v>
      </c>
      <c r="U1490" s="35"/>
      <c r="V1490" s="35">
        <v>0</v>
      </c>
      <c r="W1490" s="35"/>
      <c r="X1490" s="35"/>
      <c r="Y1490" s="35">
        <v>0</v>
      </c>
      <c r="Z1490" s="35"/>
      <c r="AA1490" s="35">
        <v>49</v>
      </c>
      <c r="AB1490" s="35" t="s">
        <v>5958</v>
      </c>
      <c r="AC1490" s="59" t="s">
        <v>5472</v>
      </c>
    </row>
    <row r="1491" spans="1:29" ht="15.75" thickBot="1" x14ac:dyDescent="0.3">
      <c r="A1491" s="58" t="s">
        <v>267</v>
      </c>
      <c r="B1491" s="38" t="s">
        <v>5473</v>
      </c>
      <c r="C1491" s="38" t="s">
        <v>5468</v>
      </c>
      <c r="D1491" s="38" t="s">
        <v>7493</v>
      </c>
      <c r="E1491" s="38" t="s">
        <v>7565</v>
      </c>
      <c r="F1491" s="38"/>
      <c r="G1491" s="39">
        <v>43833.399305555555</v>
      </c>
      <c r="H1491" s="40">
        <v>43837</v>
      </c>
      <c r="I1491" s="38"/>
      <c r="J1491" s="38" t="s">
        <v>34</v>
      </c>
      <c r="K1491" s="38" t="s">
        <v>7359</v>
      </c>
      <c r="L1491" s="38" t="s">
        <v>5461</v>
      </c>
      <c r="M1491" s="38"/>
      <c r="N1491" s="38" t="s">
        <v>5747</v>
      </c>
      <c r="O1491" s="38"/>
      <c r="P1491" s="38"/>
      <c r="Q1491" s="38"/>
      <c r="R1491" s="38"/>
      <c r="S1491" s="38"/>
      <c r="T1491" s="39">
        <v>43837.314583333333</v>
      </c>
      <c r="U1491" s="38"/>
      <c r="V1491" s="38">
        <v>0</v>
      </c>
      <c r="W1491" s="38"/>
      <c r="X1491" s="38"/>
      <c r="Y1491" s="38">
        <v>0</v>
      </c>
      <c r="Z1491" s="38"/>
      <c r="AA1491" s="38">
        <v>5638</v>
      </c>
      <c r="AB1491" s="38" t="s">
        <v>7566</v>
      </c>
      <c r="AC1491" s="60" t="s">
        <v>5472</v>
      </c>
    </row>
    <row r="1492" spans="1:29" ht="15.75" thickBot="1" x14ac:dyDescent="0.3">
      <c r="A1492" s="57" t="s">
        <v>530</v>
      </c>
      <c r="B1492" s="35" t="s">
        <v>5473</v>
      </c>
      <c r="C1492" s="35" t="s">
        <v>5468</v>
      </c>
      <c r="D1492" s="35" t="s">
        <v>7493</v>
      </c>
      <c r="E1492" s="35" t="s">
        <v>7565</v>
      </c>
      <c r="F1492" s="35"/>
      <c r="G1492" s="36">
        <v>43838.616666666669</v>
      </c>
      <c r="H1492" s="37">
        <v>43839</v>
      </c>
      <c r="I1492" s="35"/>
      <c r="J1492" s="35" t="s">
        <v>34</v>
      </c>
      <c r="K1492" s="35" t="s">
        <v>7359</v>
      </c>
      <c r="L1492" s="35" t="s">
        <v>5461</v>
      </c>
      <c r="M1492" s="35"/>
      <c r="N1492" s="35" t="s">
        <v>5747</v>
      </c>
      <c r="O1492" s="35"/>
      <c r="P1492" s="35"/>
      <c r="Q1492" s="35"/>
      <c r="R1492" s="35"/>
      <c r="S1492" s="35"/>
      <c r="T1492" s="36">
        <v>43839.333333333336</v>
      </c>
      <c r="U1492" s="35"/>
      <c r="V1492" s="35">
        <v>0</v>
      </c>
      <c r="W1492" s="35"/>
      <c r="X1492" s="35"/>
      <c r="Y1492" s="35">
        <v>0</v>
      </c>
      <c r="Z1492" s="35"/>
      <c r="AA1492" s="35">
        <v>1032</v>
      </c>
      <c r="AB1492" s="35" t="s">
        <v>7567</v>
      </c>
      <c r="AC1492" s="59" t="s">
        <v>5472</v>
      </c>
    </row>
    <row r="1493" spans="1:29" ht="15.75" thickBot="1" x14ac:dyDescent="0.3">
      <c r="A1493" s="58" t="s">
        <v>851</v>
      </c>
      <c r="B1493" s="38" t="s">
        <v>5473</v>
      </c>
      <c r="C1493" s="38" t="s">
        <v>5468</v>
      </c>
      <c r="D1493" s="38" t="s">
        <v>7493</v>
      </c>
      <c r="E1493" s="38" t="s">
        <v>7565</v>
      </c>
      <c r="F1493" s="38"/>
      <c r="G1493" s="39">
        <v>43843.382638888892</v>
      </c>
      <c r="H1493" s="40">
        <v>43843</v>
      </c>
      <c r="I1493" s="38"/>
      <c r="J1493" s="38" t="s">
        <v>34</v>
      </c>
      <c r="K1493" s="38" t="s">
        <v>7359</v>
      </c>
      <c r="L1493" s="38" t="s">
        <v>5461</v>
      </c>
      <c r="M1493" s="38"/>
      <c r="N1493" s="38" t="s">
        <v>5747</v>
      </c>
      <c r="O1493" s="38"/>
      <c r="P1493" s="38"/>
      <c r="Q1493" s="38"/>
      <c r="R1493" s="38"/>
      <c r="S1493" s="38"/>
      <c r="T1493" s="39">
        <v>43843.492361111108</v>
      </c>
      <c r="U1493" s="38"/>
      <c r="V1493" s="38">
        <v>0</v>
      </c>
      <c r="W1493" s="38"/>
      <c r="X1493" s="38"/>
      <c r="Y1493" s="38">
        <v>0</v>
      </c>
      <c r="Z1493" s="38"/>
      <c r="AA1493" s="38">
        <v>158</v>
      </c>
      <c r="AB1493" s="38" t="s">
        <v>5866</v>
      </c>
      <c r="AC1493" s="60" t="s">
        <v>5472</v>
      </c>
    </row>
    <row r="1494" spans="1:29" ht="15.75" thickBot="1" x14ac:dyDescent="0.3">
      <c r="A1494" s="57" t="s">
        <v>1607</v>
      </c>
      <c r="B1494" s="35" t="s">
        <v>5473</v>
      </c>
      <c r="C1494" s="35" t="s">
        <v>5468</v>
      </c>
      <c r="D1494" s="35" t="s">
        <v>7493</v>
      </c>
      <c r="E1494" s="35" t="s">
        <v>7565</v>
      </c>
      <c r="F1494" s="35"/>
      <c r="G1494" s="36">
        <v>43845.349305555559</v>
      </c>
      <c r="H1494" s="37">
        <v>43845</v>
      </c>
      <c r="I1494" s="35"/>
      <c r="J1494" s="35" t="s">
        <v>34</v>
      </c>
      <c r="K1494" s="35" t="s">
        <v>7359</v>
      </c>
      <c r="L1494" s="35" t="s">
        <v>5461</v>
      </c>
      <c r="M1494" s="35"/>
      <c r="N1494" s="35" t="s">
        <v>5747</v>
      </c>
      <c r="O1494" s="35"/>
      <c r="P1494" s="35"/>
      <c r="Q1494" s="35"/>
      <c r="R1494" s="35"/>
      <c r="S1494" s="35"/>
      <c r="T1494" s="36">
        <v>43845.365277777775</v>
      </c>
      <c r="U1494" s="35"/>
      <c r="V1494" s="35">
        <v>0</v>
      </c>
      <c r="W1494" s="35"/>
      <c r="X1494" s="35">
        <v>23</v>
      </c>
      <c r="Y1494" s="35" t="s">
        <v>5727</v>
      </c>
      <c r="Z1494" s="35" t="s">
        <v>5482</v>
      </c>
      <c r="AA1494" s="35"/>
      <c r="AB1494" s="35">
        <v>0</v>
      </c>
      <c r="AC1494" s="59"/>
    </row>
    <row r="1495" spans="1:29" ht="15.75" thickBot="1" x14ac:dyDescent="0.3">
      <c r="A1495" s="58" t="s">
        <v>3332</v>
      </c>
      <c r="B1495" s="38" t="s">
        <v>5473</v>
      </c>
      <c r="C1495" s="38" t="s">
        <v>5468</v>
      </c>
      <c r="D1495" s="38" t="s">
        <v>7493</v>
      </c>
      <c r="E1495" s="38" t="s">
        <v>7565</v>
      </c>
      <c r="F1495" s="38"/>
      <c r="G1495" s="39">
        <v>43854.368750000001</v>
      </c>
      <c r="H1495" s="40">
        <v>43854</v>
      </c>
      <c r="I1495" s="38"/>
      <c r="J1495" s="38" t="s">
        <v>34</v>
      </c>
      <c r="K1495" s="38" t="s">
        <v>7359</v>
      </c>
      <c r="L1495" s="38" t="s">
        <v>5461</v>
      </c>
      <c r="M1495" s="38"/>
      <c r="N1495" s="38" t="s">
        <v>5747</v>
      </c>
      <c r="O1495" s="38"/>
      <c r="P1495" s="38"/>
      <c r="Q1495" s="38"/>
      <c r="R1495" s="38"/>
      <c r="S1495" s="38"/>
      <c r="T1495" s="39">
        <v>43854.394444444442</v>
      </c>
      <c r="U1495" s="38"/>
      <c r="V1495" s="38">
        <v>0</v>
      </c>
      <c r="W1495" s="38"/>
      <c r="X1495" s="38"/>
      <c r="Y1495" s="38">
        <v>0</v>
      </c>
      <c r="Z1495" s="38"/>
      <c r="AA1495" s="38">
        <v>37</v>
      </c>
      <c r="AB1495" s="38" t="s">
        <v>6091</v>
      </c>
      <c r="AC1495" s="60" t="s">
        <v>5485</v>
      </c>
    </row>
    <row r="1496" spans="1:29" ht="15.75" thickBot="1" x14ac:dyDescent="0.3">
      <c r="A1496" s="57" t="s">
        <v>3684</v>
      </c>
      <c r="B1496" s="35" t="s">
        <v>5473</v>
      </c>
      <c r="C1496" s="35" t="s">
        <v>5468</v>
      </c>
      <c r="D1496" s="35" t="s">
        <v>7493</v>
      </c>
      <c r="E1496" s="35" t="s">
        <v>7565</v>
      </c>
      <c r="F1496" s="35"/>
      <c r="G1496" s="36">
        <v>43858.368750000001</v>
      </c>
      <c r="H1496" s="37">
        <v>43858</v>
      </c>
      <c r="I1496" s="35"/>
      <c r="J1496" s="35" t="s">
        <v>34</v>
      </c>
      <c r="K1496" s="35" t="s">
        <v>7359</v>
      </c>
      <c r="L1496" s="35" t="s">
        <v>5461</v>
      </c>
      <c r="M1496" s="35"/>
      <c r="N1496" s="35" t="s">
        <v>5747</v>
      </c>
      <c r="O1496" s="35"/>
      <c r="P1496" s="35"/>
      <c r="Q1496" s="35"/>
      <c r="R1496" s="35"/>
      <c r="S1496" s="35"/>
      <c r="T1496" s="36">
        <v>43858.37222222222</v>
      </c>
      <c r="U1496" s="35"/>
      <c r="V1496" s="35">
        <v>0</v>
      </c>
      <c r="W1496" s="35"/>
      <c r="X1496" s="35"/>
      <c r="Y1496" s="35">
        <v>0</v>
      </c>
      <c r="Z1496" s="35"/>
      <c r="AA1496" s="35">
        <v>5</v>
      </c>
      <c r="AB1496" s="35" t="s">
        <v>5566</v>
      </c>
      <c r="AC1496" s="59" t="s">
        <v>5485</v>
      </c>
    </row>
    <row r="1497" spans="1:29" ht="15.75" thickBot="1" x14ac:dyDescent="0.3">
      <c r="A1497" s="58" t="s">
        <v>984</v>
      </c>
      <c r="B1497" s="38" t="s">
        <v>5473</v>
      </c>
      <c r="C1497" s="38" t="s">
        <v>5468</v>
      </c>
      <c r="D1497" s="38" t="s">
        <v>7493</v>
      </c>
      <c r="E1497" s="38" t="s">
        <v>7568</v>
      </c>
      <c r="F1497" s="38"/>
      <c r="G1497" s="39">
        <v>43844.349305555559</v>
      </c>
      <c r="H1497" s="40">
        <v>43844</v>
      </c>
      <c r="I1497" s="38"/>
      <c r="J1497" s="38" t="s">
        <v>34</v>
      </c>
      <c r="K1497" s="38" t="s">
        <v>7569</v>
      </c>
      <c r="L1497" s="38" t="s">
        <v>5461</v>
      </c>
      <c r="M1497" s="38"/>
      <c r="N1497" s="38" t="s">
        <v>5747</v>
      </c>
      <c r="O1497" s="38"/>
      <c r="P1497" s="38"/>
      <c r="Q1497" s="38"/>
      <c r="R1497" s="38"/>
      <c r="S1497" s="38"/>
      <c r="T1497" s="39">
        <v>43844.384722222225</v>
      </c>
      <c r="U1497" s="38"/>
      <c r="V1497" s="38">
        <v>0</v>
      </c>
      <c r="W1497" s="38"/>
      <c r="X1497" s="38">
        <v>51</v>
      </c>
      <c r="Y1497" s="38" t="s">
        <v>5754</v>
      </c>
      <c r="Z1497" s="38" t="s">
        <v>5482</v>
      </c>
      <c r="AA1497" s="38"/>
      <c r="AB1497" s="38">
        <v>0</v>
      </c>
      <c r="AC1497" s="60"/>
    </row>
    <row r="1498" spans="1:29" ht="15.75" thickBot="1" x14ac:dyDescent="0.3">
      <c r="A1498" s="57" t="s">
        <v>2453</v>
      </c>
      <c r="B1498" s="35" t="s">
        <v>5473</v>
      </c>
      <c r="C1498" s="35" t="s">
        <v>5468</v>
      </c>
      <c r="D1498" s="35" t="s">
        <v>7493</v>
      </c>
      <c r="E1498" s="35" t="s">
        <v>7568</v>
      </c>
      <c r="F1498" s="35"/>
      <c r="G1498" s="36">
        <v>43850.344444444447</v>
      </c>
      <c r="H1498" s="37">
        <v>43850</v>
      </c>
      <c r="I1498" s="35"/>
      <c r="J1498" s="35" t="s">
        <v>34</v>
      </c>
      <c r="K1498" s="35" t="s">
        <v>7569</v>
      </c>
      <c r="L1498" s="35" t="s">
        <v>5461</v>
      </c>
      <c r="M1498" s="35"/>
      <c r="N1498" s="35" t="s">
        <v>5747</v>
      </c>
      <c r="O1498" s="35"/>
      <c r="P1498" s="35"/>
      <c r="Q1498" s="35"/>
      <c r="R1498" s="35"/>
      <c r="S1498" s="35"/>
      <c r="T1498" s="36">
        <v>43850.354861111111</v>
      </c>
      <c r="U1498" s="35"/>
      <c r="V1498" s="35">
        <v>0</v>
      </c>
      <c r="W1498" s="35"/>
      <c r="X1498" s="35">
        <v>15</v>
      </c>
      <c r="Y1498" s="35" t="s">
        <v>5502</v>
      </c>
      <c r="Z1498" s="35" t="s">
        <v>5482</v>
      </c>
      <c r="AA1498" s="35"/>
      <c r="AB1498" s="35">
        <v>0</v>
      </c>
      <c r="AC1498" s="59"/>
    </row>
    <row r="1499" spans="1:29" ht="15.75" thickBot="1" x14ac:dyDescent="0.3">
      <c r="A1499" s="58" t="s">
        <v>2748</v>
      </c>
      <c r="B1499" s="38" t="s">
        <v>5473</v>
      </c>
      <c r="C1499" s="38" t="s">
        <v>5468</v>
      </c>
      <c r="D1499" s="38" t="s">
        <v>7493</v>
      </c>
      <c r="E1499" s="38" t="s">
        <v>7568</v>
      </c>
      <c r="F1499" s="38"/>
      <c r="G1499" s="39">
        <v>43851.445138888892</v>
      </c>
      <c r="H1499" s="40">
        <v>43852</v>
      </c>
      <c r="I1499" s="38"/>
      <c r="J1499" s="38" t="s">
        <v>34</v>
      </c>
      <c r="K1499" s="38" t="s">
        <v>7569</v>
      </c>
      <c r="L1499" s="38" t="s">
        <v>5461</v>
      </c>
      <c r="M1499" s="38"/>
      <c r="N1499" s="38" t="s">
        <v>5747</v>
      </c>
      <c r="O1499" s="38"/>
      <c r="P1499" s="38"/>
      <c r="Q1499" s="38"/>
      <c r="R1499" s="38"/>
      <c r="S1499" s="38"/>
      <c r="T1499" s="39">
        <v>43852.606249999997</v>
      </c>
      <c r="U1499" s="38"/>
      <c r="V1499" s="38">
        <v>0</v>
      </c>
      <c r="W1499" s="38"/>
      <c r="X1499" s="38"/>
      <c r="Y1499" s="38">
        <v>0</v>
      </c>
      <c r="Z1499" s="38"/>
      <c r="AA1499" s="38">
        <v>1672</v>
      </c>
      <c r="AB1499" s="38" t="s">
        <v>7570</v>
      </c>
      <c r="AC1499" s="60" t="s">
        <v>5472</v>
      </c>
    </row>
    <row r="1500" spans="1:29" ht="15.75" thickBot="1" x14ac:dyDescent="0.3">
      <c r="A1500" s="57" t="s">
        <v>3115</v>
      </c>
      <c r="B1500" s="35" t="s">
        <v>5473</v>
      </c>
      <c r="C1500" s="35" t="s">
        <v>5468</v>
      </c>
      <c r="D1500" s="35" t="s">
        <v>7493</v>
      </c>
      <c r="E1500" s="35" t="s">
        <v>7568</v>
      </c>
      <c r="F1500" s="35"/>
      <c r="G1500" s="36">
        <v>43853.369444444441</v>
      </c>
      <c r="H1500" s="37">
        <v>43853</v>
      </c>
      <c r="I1500" s="35"/>
      <c r="J1500" s="35" t="s">
        <v>34</v>
      </c>
      <c r="K1500" s="35" t="s">
        <v>7569</v>
      </c>
      <c r="L1500" s="35" t="s">
        <v>5461</v>
      </c>
      <c r="M1500" s="35"/>
      <c r="N1500" s="35" t="s">
        <v>5747</v>
      </c>
      <c r="O1500" s="35"/>
      <c r="P1500" s="35"/>
      <c r="Q1500" s="35"/>
      <c r="R1500" s="35"/>
      <c r="S1500" s="35"/>
      <c r="T1500" s="36">
        <v>43853.375</v>
      </c>
      <c r="U1500" s="35"/>
      <c r="V1500" s="35">
        <v>0</v>
      </c>
      <c r="W1500" s="35"/>
      <c r="X1500" s="35"/>
      <c r="Y1500" s="35">
        <v>0</v>
      </c>
      <c r="Z1500" s="35"/>
      <c r="AA1500" s="35">
        <v>8</v>
      </c>
      <c r="AB1500" s="35" t="s">
        <v>5478</v>
      </c>
      <c r="AC1500" s="59" t="s">
        <v>5485</v>
      </c>
    </row>
    <row r="1501" spans="1:29" ht="15.75" thickBot="1" x14ac:dyDescent="0.3">
      <c r="A1501" s="58" t="s">
        <v>114</v>
      </c>
      <c r="B1501" s="38" t="s">
        <v>5473</v>
      </c>
      <c r="C1501" s="38" t="s">
        <v>5468</v>
      </c>
      <c r="D1501" s="38" t="s">
        <v>7493</v>
      </c>
      <c r="E1501" s="38" t="s">
        <v>7571</v>
      </c>
      <c r="F1501" s="38"/>
      <c r="G1501" s="39">
        <v>43830.393055555556</v>
      </c>
      <c r="H1501" s="40">
        <v>43832</v>
      </c>
      <c r="I1501" s="38"/>
      <c r="J1501" s="38" t="s">
        <v>34</v>
      </c>
      <c r="K1501" s="38" t="s">
        <v>7572</v>
      </c>
      <c r="L1501" s="38" t="s">
        <v>5461</v>
      </c>
      <c r="M1501" s="38"/>
      <c r="N1501" s="38" t="s">
        <v>5747</v>
      </c>
      <c r="O1501" s="38"/>
      <c r="P1501" s="38"/>
      <c r="Q1501" s="38"/>
      <c r="R1501" s="38"/>
      <c r="S1501" s="38"/>
      <c r="T1501" s="39">
        <v>43832.32916666667</v>
      </c>
      <c r="U1501" s="38"/>
      <c r="V1501" s="38">
        <v>0</v>
      </c>
      <c r="W1501" s="38"/>
      <c r="X1501" s="38">
        <v>2788</v>
      </c>
      <c r="Y1501" s="38" t="s">
        <v>7573</v>
      </c>
      <c r="Z1501" s="38" t="s">
        <v>5482</v>
      </c>
      <c r="AA1501" s="38"/>
      <c r="AB1501" s="38">
        <v>0</v>
      </c>
      <c r="AC1501" s="60"/>
    </row>
    <row r="1502" spans="1:29" ht="15.75" thickBot="1" x14ac:dyDescent="0.3">
      <c r="A1502" s="57" t="s">
        <v>2322</v>
      </c>
      <c r="B1502" s="35" t="s">
        <v>5473</v>
      </c>
      <c r="C1502" s="35" t="s">
        <v>5468</v>
      </c>
      <c r="D1502" s="35" t="s">
        <v>7493</v>
      </c>
      <c r="E1502" s="35" t="s">
        <v>7571</v>
      </c>
      <c r="F1502" s="35"/>
      <c r="G1502" s="36">
        <v>43847.680555555555</v>
      </c>
      <c r="H1502" s="37">
        <v>43850</v>
      </c>
      <c r="I1502" s="35"/>
      <c r="J1502" s="35" t="s">
        <v>34</v>
      </c>
      <c r="K1502" s="35" t="s">
        <v>7572</v>
      </c>
      <c r="L1502" s="35" t="s">
        <v>5461</v>
      </c>
      <c r="M1502" s="35"/>
      <c r="N1502" s="35" t="s">
        <v>5747</v>
      </c>
      <c r="O1502" s="35"/>
      <c r="P1502" s="35"/>
      <c r="Q1502" s="35"/>
      <c r="R1502" s="35"/>
      <c r="S1502" s="35"/>
      <c r="T1502" s="36">
        <v>43850.333333333336</v>
      </c>
      <c r="U1502" s="35"/>
      <c r="V1502" s="35">
        <v>0</v>
      </c>
      <c r="W1502" s="35"/>
      <c r="X1502" s="35">
        <v>3702</v>
      </c>
      <c r="Y1502" s="35" t="s">
        <v>7574</v>
      </c>
      <c r="Z1502" s="35" t="s">
        <v>5467</v>
      </c>
      <c r="AA1502" s="35">
        <v>118</v>
      </c>
      <c r="AB1502" s="35" t="s">
        <v>6545</v>
      </c>
      <c r="AC1502" s="59" t="s">
        <v>5485</v>
      </c>
    </row>
    <row r="1503" spans="1:29" ht="15.75" thickBot="1" x14ac:dyDescent="0.3">
      <c r="A1503" s="58" t="s">
        <v>2801</v>
      </c>
      <c r="B1503" s="38" t="s">
        <v>5473</v>
      </c>
      <c r="C1503" s="38" t="s">
        <v>5468</v>
      </c>
      <c r="D1503" s="38" t="s">
        <v>7493</v>
      </c>
      <c r="E1503" s="38" t="s">
        <v>7571</v>
      </c>
      <c r="F1503" s="38"/>
      <c r="G1503" s="39">
        <v>43851.679166666669</v>
      </c>
      <c r="H1503" s="40">
        <v>43852</v>
      </c>
      <c r="I1503" s="38"/>
      <c r="J1503" s="38" t="s">
        <v>34</v>
      </c>
      <c r="K1503" s="38" t="s">
        <v>7572</v>
      </c>
      <c r="L1503" s="38" t="s">
        <v>5461</v>
      </c>
      <c r="M1503" s="38"/>
      <c r="N1503" s="38" t="s">
        <v>5747</v>
      </c>
      <c r="O1503" s="38"/>
      <c r="P1503" s="38"/>
      <c r="Q1503" s="38"/>
      <c r="R1503" s="38"/>
      <c r="S1503" s="38"/>
      <c r="T1503" s="39">
        <v>43852.32916666667</v>
      </c>
      <c r="U1503" s="38"/>
      <c r="V1503" s="38">
        <v>0</v>
      </c>
      <c r="W1503" s="38"/>
      <c r="X1503" s="38">
        <v>936</v>
      </c>
      <c r="Y1503" s="38" t="s">
        <v>6701</v>
      </c>
      <c r="Z1503" s="38" t="s">
        <v>5467</v>
      </c>
      <c r="AA1503" s="38"/>
      <c r="AB1503" s="38">
        <v>0</v>
      </c>
      <c r="AC1503" s="60"/>
    </row>
    <row r="1504" spans="1:29" ht="15.75" thickBot="1" x14ac:dyDescent="0.3">
      <c r="A1504" s="57" t="s">
        <v>524</v>
      </c>
      <c r="B1504" s="35" t="s">
        <v>5473</v>
      </c>
      <c r="C1504" s="35" t="s">
        <v>5468</v>
      </c>
      <c r="D1504" s="35" t="s">
        <v>7493</v>
      </c>
      <c r="E1504" s="35" t="s">
        <v>7575</v>
      </c>
      <c r="F1504" s="35"/>
      <c r="G1504" s="36">
        <v>43838.61041666667</v>
      </c>
      <c r="H1504" s="37">
        <v>43839</v>
      </c>
      <c r="I1504" s="35"/>
      <c r="J1504" s="35" t="s">
        <v>34</v>
      </c>
      <c r="K1504" s="35" t="s">
        <v>7539</v>
      </c>
      <c r="L1504" s="35" t="s">
        <v>5461</v>
      </c>
      <c r="M1504" s="35"/>
      <c r="N1504" s="35" t="s">
        <v>5747</v>
      </c>
      <c r="O1504" s="35"/>
      <c r="P1504" s="35"/>
      <c r="Q1504" s="35"/>
      <c r="R1504" s="35"/>
      <c r="S1504" s="35"/>
      <c r="T1504" s="36">
        <v>43839.328472222223</v>
      </c>
      <c r="U1504" s="35"/>
      <c r="V1504" s="35">
        <v>0</v>
      </c>
      <c r="W1504" s="35"/>
      <c r="X1504" s="35"/>
      <c r="Y1504" s="35">
        <v>0</v>
      </c>
      <c r="Z1504" s="35"/>
      <c r="AA1504" s="35">
        <v>1034</v>
      </c>
      <c r="AB1504" s="35" t="s">
        <v>7576</v>
      </c>
      <c r="AC1504" s="59" t="s">
        <v>5472</v>
      </c>
    </row>
    <row r="1505" spans="1:29" ht="15.75" thickBot="1" x14ac:dyDescent="0.3">
      <c r="A1505" s="58" t="s">
        <v>1775</v>
      </c>
      <c r="B1505" s="38" t="s">
        <v>5473</v>
      </c>
      <c r="C1505" s="38" t="s">
        <v>5468</v>
      </c>
      <c r="D1505" s="38" t="s">
        <v>7493</v>
      </c>
      <c r="E1505" s="38" t="s">
        <v>7575</v>
      </c>
      <c r="F1505" s="38"/>
      <c r="G1505" s="39">
        <v>43845.713888888888</v>
      </c>
      <c r="H1505" s="40">
        <v>43846</v>
      </c>
      <c r="I1505" s="38"/>
      <c r="J1505" s="38" t="s">
        <v>34</v>
      </c>
      <c r="K1505" s="38" t="s">
        <v>7539</v>
      </c>
      <c r="L1505" s="38" t="s">
        <v>5461</v>
      </c>
      <c r="M1505" s="38"/>
      <c r="N1505" s="38" t="s">
        <v>5747</v>
      </c>
      <c r="O1505" s="38"/>
      <c r="P1505" s="38"/>
      <c r="Q1505" s="38"/>
      <c r="R1505" s="38"/>
      <c r="S1505" s="38"/>
      <c r="T1505" s="39">
        <v>43846.333333333336</v>
      </c>
      <c r="U1505" s="38"/>
      <c r="V1505" s="38">
        <v>0</v>
      </c>
      <c r="W1505" s="38"/>
      <c r="X1505" s="38"/>
      <c r="Y1505" s="38">
        <v>0</v>
      </c>
      <c r="Z1505" s="38"/>
      <c r="AA1505" s="38">
        <v>892</v>
      </c>
      <c r="AB1505" s="38" t="s">
        <v>7577</v>
      </c>
      <c r="AC1505" s="60" t="s">
        <v>5485</v>
      </c>
    </row>
    <row r="1506" spans="1:29" ht="15.75" thickBot="1" x14ac:dyDescent="0.3">
      <c r="A1506" s="57" t="s">
        <v>2151</v>
      </c>
      <c r="B1506" s="35" t="s">
        <v>5473</v>
      </c>
      <c r="C1506" s="35" t="s">
        <v>5468</v>
      </c>
      <c r="D1506" s="35" t="s">
        <v>7493</v>
      </c>
      <c r="E1506" s="35" t="s">
        <v>7575</v>
      </c>
      <c r="F1506" s="35"/>
      <c r="G1506" s="36">
        <v>43847.338194444441</v>
      </c>
      <c r="H1506" s="37">
        <v>43847</v>
      </c>
      <c r="I1506" s="35"/>
      <c r="J1506" s="35" t="s">
        <v>34</v>
      </c>
      <c r="K1506" s="35" t="s">
        <v>7539</v>
      </c>
      <c r="L1506" s="35" t="s">
        <v>5461</v>
      </c>
      <c r="M1506" s="35"/>
      <c r="N1506" s="35" t="s">
        <v>5747</v>
      </c>
      <c r="O1506" s="35"/>
      <c r="P1506" s="35"/>
      <c r="Q1506" s="35"/>
      <c r="R1506" s="35"/>
      <c r="S1506" s="35"/>
      <c r="T1506" s="36">
        <v>43847.340277777781</v>
      </c>
      <c r="U1506" s="35"/>
      <c r="V1506" s="35">
        <v>0</v>
      </c>
      <c r="W1506" s="35"/>
      <c r="X1506" s="35">
        <v>3</v>
      </c>
      <c r="Y1506" s="43">
        <v>694444444.44444001</v>
      </c>
      <c r="Z1506" s="35" t="s">
        <v>5482</v>
      </c>
      <c r="AA1506" s="35"/>
      <c r="AB1506" s="35">
        <v>0</v>
      </c>
      <c r="AC1506" s="59"/>
    </row>
    <row r="1507" spans="1:29" ht="15.75" thickBot="1" x14ac:dyDescent="0.3">
      <c r="A1507" s="58" t="s">
        <v>4027</v>
      </c>
      <c r="B1507" s="38" t="s">
        <v>5473</v>
      </c>
      <c r="C1507" s="38" t="s">
        <v>5468</v>
      </c>
      <c r="D1507" s="38" t="s">
        <v>7493</v>
      </c>
      <c r="E1507" s="38" t="s">
        <v>7575</v>
      </c>
      <c r="F1507" s="38"/>
      <c r="G1507" s="39">
        <v>43859.69027777778</v>
      </c>
      <c r="H1507" s="40">
        <v>43860</v>
      </c>
      <c r="I1507" s="38"/>
      <c r="J1507" s="38" t="s">
        <v>34</v>
      </c>
      <c r="K1507" s="38" t="s">
        <v>7539</v>
      </c>
      <c r="L1507" s="38" t="s">
        <v>5461</v>
      </c>
      <c r="M1507" s="38"/>
      <c r="N1507" s="38" t="s">
        <v>5747</v>
      </c>
      <c r="O1507" s="38"/>
      <c r="P1507" s="38"/>
      <c r="Q1507" s="38"/>
      <c r="R1507" s="38"/>
      <c r="S1507" s="38"/>
      <c r="T1507" s="39">
        <v>43860.323611111111</v>
      </c>
      <c r="U1507" s="38"/>
      <c r="V1507" s="38">
        <v>0</v>
      </c>
      <c r="W1507" s="38"/>
      <c r="X1507" s="38">
        <v>838</v>
      </c>
      <c r="Y1507" s="38" t="s">
        <v>6015</v>
      </c>
      <c r="Z1507" s="38" t="s">
        <v>5482</v>
      </c>
      <c r="AA1507" s="38">
        <v>74</v>
      </c>
      <c r="AB1507" s="38" t="s">
        <v>5590</v>
      </c>
      <c r="AC1507" s="60" t="s">
        <v>5485</v>
      </c>
    </row>
    <row r="1508" spans="1:29" ht="15.75" thickBot="1" x14ac:dyDescent="0.3">
      <c r="A1508" s="57" t="s">
        <v>181</v>
      </c>
      <c r="B1508" s="35" t="s">
        <v>5473</v>
      </c>
      <c r="C1508" s="35" t="s">
        <v>5468</v>
      </c>
      <c r="D1508" s="35" t="s">
        <v>7493</v>
      </c>
      <c r="E1508" s="35" t="s">
        <v>7578</v>
      </c>
      <c r="F1508" s="35"/>
      <c r="G1508" s="36">
        <v>43832.479861111111</v>
      </c>
      <c r="H1508" s="37">
        <v>43833</v>
      </c>
      <c r="I1508" s="35"/>
      <c r="J1508" s="35" t="s">
        <v>34</v>
      </c>
      <c r="K1508" s="35" t="s">
        <v>7579</v>
      </c>
      <c r="L1508" s="35" t="s">
        <v>5461</v>
      </c>
      <c r="M1508" s="35"/>
      <c r="N1508" s="35" t="s">
        <v>5747</v>
      </c>
      <c r="O1508" s="35"/>
      <c r="P1508" s="35"/>
      <c r="Q1508" s="35"/>
      <c r="R1508" s="35"/>
      <c r="S1508" s="35"/>
      <c r="T1508" s="36">
        <v>43832.970833333333</v>
      </c>
      <c r="U1508" s="35"/>
      <c r="V1508" s="35">
        <v>0</v>
      </c>
      <c r="W1508" s="35"/>
      <c r="X1508" s="35">
        <v>707</v>
      </c>
      <c r="Y1508" s="35" t="s">
        <v>7580</v>
      </c>
      <c r="Z1508" s="35" t="s">
        <v>5467</v>
      </c>
      <c r="AA1508" s="35"/>
      <c r="AB1508" s="35">
        <v>0</v>
      </c>
      <c r="AC1508" s="59"/>
    </row>
    <row r="1509" spans="1:29" ht="15.75" thickBot="1" x14ac:dyDescent="0.3">
      <c r="A1509" s="58" t="s">
        <v>2789</v>
      </c>
      <c r="B1509" s="38" t="s">
        <v>5473</v>
      </c>
      <c r="C1509" s="38" t="s">
        <v>5468</v>
      </c>
      <c r="D1509" s="38" t="s">
        <v>7493</v>
      </c>
      <c r="E1509" s="38" t="s">
        <v>7578</v>
      </c>
      <c r="F1509" s="38"/>
      <c r="G1509" s="39">
        <v>43851.648611111108</v>
      </c>
      <c r="H1509" s="40">
        <v>43852</v>
      </c>
      <c r="I1509" s="38"/>
      <c r="J1509" s="38" t="s">
        <v>34</v>
      </c>
      <c r="K1509" s="38" t="s">
        <v>7579</v>
      </c>
      <c r="L1509" s="38" t="s">
        <v>5461</v>
      </c>
      <c r="M1509" s="38"/>
      <c r="N1509" s="38" t="s">
        <v>5747</v>
      </c>
      <c r="O1509" s="38"/>
      <c r="P1509" s="38"/>
      <c r="Q1509" s="38"/>
      <c r="R1509" s="38"/>
      <c r="S1509" s="38"/>
      <c r="T1509" s="39">
        <v>43852.337500000001</v>
      </c>
      <c r="U1509" s="38"/>
      <c r="V1509" s="38">
        <v>0</v>
      </c>
      <c r="W1509" s="38"/>
      <c r="X1509" s="38"/>
      <c r="Y1509" s="38">
        <v>0</v>
      </c>
      <c r="Z1509" s="38"/>
      <c r="AA1509" s="38">
        <v>992</v>
      </c>
      <c r="AB1509" s="38" t="s">
        <v>6905</v>
      </c>
      <c r="AC1509" s="60" t="s">
        <v>5472</v>
      </c>
    </row>
    <row r="1510" spans="1:29" ht="15.75" thickBot="1" x14ac:dyDescent="0.3">
      <c r="A1510" s="57" t="s">
        <v>3899</v>
      </c>
      <c r="B1510" s="35" t="s">
        <v>5473</v>
      </c>
      <c r="C1510" s="35" t="s">
        <v>5468</v>
      </c>
      <c r="D1510" s="35" t="s">
        <v>7493</v>
      </c>
      <c r="E1510" s="35" t="s">
        <v>7581</v>
      </c>
      <c r="F1510" s="35"/>
      <c r="G1510" s="36">
        <v>43859.370138888888</v>
      </c>
      <c r="H1510" s="37">
        <v>43859</v>
      </c>
      <c r="I1510" s="35"/>
      <c r="J1510" s="35" t="s">
        <v>34</v>
      </c>
      <c r="K1510" s="35" t="s">
        <v>7582</v>
      </c>
      <c r="L1510" s="35" t="s">
        <v>5461</v>
      </c>
      <c r="M1510" s="35"/>
      <c r="N1510" s="35" t="s">
        <v>5747</v>
      </c>
      <c r="O1510" s="35"/>
      <c r="P1510" s="35"/>
      <c r="Q1510" s="35"/>
      <c r="R1510" s="35"/>
      <c r="S1510" s="35"/>
      <c r="T1510" s="36">
        <v>43859.490972222222</v>
      </c>
      <c r="U1510" s="35"/>
      <c r="V1510" s="35">
        <v>0</v>
      </c>
      <c r="W1510" s="35"/>
      <c r="X1510" s="35"/>
      <c r="Y1510" s="35">
        <v>0</v>
      </c>
      <c r="Z1510" s="35"/>
      <c r="AA1510" s="35">
        <v>174</v>
      </c>
      <c r="AB1510" s="35" t="s">
        <v>6676</v>
      </c>
      <c r="AC1510" s="59" t="s">
        <v>5472</v>
      </c>
    </row>
    <row r="1511" spans="1:29" ht="15.75" thickBot="1" x14ac:dyDescent="0.3">
      <c r="A1511" s="58" t="s">
        <v>1922</v>
      </c>
      <c r="B1511" s="38" t="s">
        <v>5473</v>
      </c>
      <c r="C1511" s="38" t="s">
        <v>5468</v>
      </c>
      <c r="D1511" s="38" t="s">
        <v>7493</v>
      </c>
      <c r="E1511" s="38" t="s">
        <v>7583</v>
      </c>
      <c r="F1511" s="38"/>
      <c r="G1511" s="39">
        <v>43845.913194444445</v>
      </c>
      <c r="H1511" s="40">
        <v>43846</v>
      </c>
      <c r="I1511" s="38"/>
      <c r="J1511" s="38" t="s">
        <v>34</v>
      </c>
      <c r="K1511" s="38" t="s">
        <v>7584</v>
      </c>
      <c r="L1511" s="38" t="s">
        <v>5461</v>
      </c>
      <c r="M1511" s="38"/>
      <c r="N1511" s="38" t="s">
        <v>5747</v>
      </c>
      <c r="O1511" s="38"/>
      <c r="P1511" s="38"/>
      <c r="Q1511" s="38"/>
      <c r="R1511" s="38"/>
      <c r="S1511" s="38"/>
      <c r="T1511" s="39">
        <v>43845.958333333336</v>
      </c>
      <c r="U1511" s="38"/>
      <c r="V1511" s="38">
        <v>0</v>
      </c>
      <c r="W1511" s="38"/>
      <c r="X1511" s="38">
        <v>65</v>
      </c>
      <c r="Y1511" s="38" t="s">
        <v>6071</v>
      </c>
      <c r="Z1511" s="38" t="s">
        <v>5482</v>
      </c>
      <c r="AA1511" s="38"/>
      <c r="AB1511" s="38">
        <v>0</v>
      </c>
      <c r="AC1511" s="60"/>
    </row>
    <row r="1512" spans="1:29" ht="15.75" thickBot="1" x14ac:dyDescent="0.3">
      <c r="A1512" s="57" t="s">
        <v>294</v>
      </c>
      <c r="B1512" s="35" t="s">
        <v>5473</v>
      </c>
      <c r="C1512" s="35" t="s">
        <v>5468</v>
      </c>
      <c r="D1512" s="35" t="s">
        <v>7493</v>
      </c>
      <c r="E1512" s="35" t="s">
        <v>7585</v>
      </c>
      <c r="F1512" s="35"/>
      <c r="G1512" s="36">
        <v>43833.635416666664</v>
      </c>
      <c r="H1512" s="37">
        <v>43837</v>
      </c>
      <c r="I1512" s="35"/>
      <c r="J1512" s="35" t="s">
        <v>34</v>
      </c>
      <c r="K1512" s="35" t="s">
        <v>7586</v>
      </c>
      <c r="L1512" s="35" t="s">
        <v>5461</v>
      </c>
      <c r="M1512" s="35"/>
      <c r="N1512" s="35" t="s">
        <v>5747</v>
      </c>
      <c r="O1512" s="35"/>
      <c r="P1512" s="35"/>
      <c r="Q1512" s="35"/>
      <c r="R1512" s="35"/>
      <c r="S1512" s="35"/>
      <c r="T1512" s="36">
        <v>43837.365972222222</v>
      </c>
      <c r="U1512" s="35"/>
      <c r="V1512" s="35">
        <v>0</v>
      </c>
      <c r="W1512" s="35"/>
      <c r="X1512" s="35"/>
      <c r="Y1512" s="35">
        <v>0</v>
      </c>
      <c r="Z1512" s="35"/>
      <c r="AA1512" s="35">
        <v>5372</v>
      </c>
      <c r="AB1512" s="35" t="s">
        <v>7587</v>
      </c>
      <c r="AC1512" s="59" t="s">
        <v>5472</v>
      </c>
    </row>
    <row r="1513" spans="1:29" ht="15.75" thickBot="1" x14ac:dyDescent="0.3">
      <c r="A1513" s="58" t="s">
        <v>3382</v>
      </c>
      <c r="B1513" s="38" t="s">
        <v>5473</v>
      </c>
      <c r="C1513" s="38" t="s">
        <v>5468</v>
      </c>
      <c r="D1513" s="38" t="s">
        <v>7493</v>
      </c>
      <c r="E1513" s="38" t="s">
        <v>7588</v>
      </c>
      <c r="F1513" s="38"/>
      <c r="G1513" s="39">
        <v>43854.501388888886</v>
      </c>
      <c r="H1513" s="40">
        <v>43854</v>
      </c>
      <c r="I1513" s="38"/>
      <c r="J1513" s="38" t="s">
        <v>34</v>
      </c>
      <c r="K1513" s="38" t="s">
        <v>7589</v>
      </c>
      <c r="L1513" s="38" t="s">
        <v>5461</v>
      </c>
      <c r="M1513" s="38"/>
      <c r="N1513" s="38" t="s">
        <v>5747</v>
      </c>
      <c r="O1513" s="38">
        <v>408403</v>
      </c>
      <c r="P1513" s="39">
        <v>43854.5625</v>
      </c>
      <c r="Q1513" s="39">
        <v>43854.640277777777</v>
      </c>
      <c r="R1513" s="38"/>
      <c r="S1513" s="38"/>
      <c r="T1513" s="39">
        <v>43854.640277777777</v>
      </c>
      <c r="U1513" s="38">
        <v>112</v>
      </c>
      <c r="V1513" s="38" t="s">
        <v>6560</v>
      </c>
      <c r="W1513" s="38" t="s">
        <v>5681</v>
      </c>
      <c r="X1513" s="38"/>
      <c r="Y1513" s="38">
        <v>0</v>
      </c>
      <c r="Z1513" s="38"/>
      <c r="AA1513" s="38">
        <v>88</v>
      </c>
      <c r="AB1513" s="38" t="s">
        <v>6410</v>
      </c>
      <c r="AC1513" s="60" t="s">
        <v>5485</v>
      </c>
    </row>
    <row r="1514" spans="1:29" ht="15.75" thickBot="1" x14ac:dyDescent="0.3">
      <c r="A1514" s="57" t="s">
        <v>265</v>
      </c>
      <c r="B1514" s="35" t="s">
        <v>5473</v>
      </c>
      <c r="C1514" s="35" t="s">
        <v>5468</v>
      </c>
      <c r="D1514" s="35" t="s">
        <v>7493</v>
      </c>
      <c r="E1514" s="35" t="s">
        <v>7590</v>
      </c>
      <c r="F1514" s="35"/>
      <c r="G1514" s="36">
        <v>43833.39166666667</v>
      </c>
      <c r="H1514" s="37">
        <v>43833</v>
      </c>
      <c r="I1514" s="35"/>
      <c r="J1514" s="35" t="s">
        <v>34</v>
      </c>
      <c r="K1514" s="35" t="s">
        <v>7591</v>
      </c>
      <c r="L1514" s="35" t="s">
        <v>5461</v>
      </c>
      <c r="M1514" s="35"/>
      <c r="N1514" s="35" t="s">
        <v>5747</v>
      </c>
      <c r="O1514" s="35"/>
      <c r="P1514" s="35"/>
      <c r="Q1514" s="35"/>
      <c r="R1514" s="35"/>
      <c r="S1514" s="35"/>
      <c r="T1514" s="36">
        <v>43833.39166666667</v>
      </c>
      <c r="U1514" s="35"/>
      <c r="V1514" s="35">
        <v>0</v>
      </c>
      <c r="W1514" s="35"/>
      <c r="X1514" s="35">
        <v>0</v>
      </c>
      <c r="Y1514" s="35">
        <v>0</v>
      </c>
      <c r="Z1514" s="35" t="s">
        <v>5482</v>
      </c>
      <c r="AA1514" s="35"/>
      <c r="AB1514" s="35">
        <v>0</v>
      </c>
      <c r="AC1514" s="59"/>
    </row>
    <row r="1515" spans="1:29" ht="15.75" thickBot="1" x14ac:dyDescent="0.3">
      <c r="A1515" s="58" t="s">
        <v>306</v>
      </c>
      <c r="B1515" s="38" t="s">
        <v>5473</v>
      </c>
      <c r="C1515" s="38" t="s">
        <v>5468</v>
      </c>
      <c r="D1515" s="38" t="s">
        <v>7493</v>
      </c>
      <c r="E1515" s="38" t="s">
        <v>7590</v>
      </c>
      <c r="F1515" s="38"/>
      <c r="G1515" s="39">
        <v>43833.675694444442</v>
      </c>
      <c r="H1515" s="40">
        <v>43845</v>
      </c>
      <c r="I1515" s="38"/>
      <c r="J1515" s="38" t="s">
        <v>34</v>
      </c>
      <c r="K1515" s="38" t="s">
        <v>7591</v>
      </c>
      <c r="L1515" s="38" t="s">
        <v>5461</v>
      </c>
      <c r="M1515" s="38"/>
      <c r="N1515" s="38" t="s">
        <v>5747</v>
      </c>
      <c r="O1515" s="38"/>
      <c r="P1515" s="38"/>
      <c r="Q1515" s="38"/>
      <c r="R1515" s="38"/>
      <c r="S1515" s="38"/>
      <c r="T1515" s="39">
        <v>43845.35833333333</v>
      </c>
      <c r="U1515" s="38"/>
      <c r="V1515" s="38">
        <v>0</v>
      </c>
      <c r="W1515" s="38"/>
      <c r="X1515" s="38">
        <v>16823</v>
      </c>
      <c r="Y1515" s="38" t="s">
        <v>7592</v>
      </c>
      <c r="Z1515" s="38" t="s">
        <v>5482</v>
      </c>
      <c r="AA1515" s="38"/>
      <c r="AB1515" s="38">
        <v>0</v>
      </c>
      <c r="AC1515" s="60"/>
    </row>
    <row r="1516" spans="1:29" ht="15.75" thickBot="1" x14ac:dyDescent="0.3">
      <c r="A1516" s="57" t="s">
        <v>3090</v>
      </c>
      <c r="B1516" s="35" t="s">
        <v>5473</v>
      </c>
      <c r="C1516" s="35" t="s">
        <v>5468</v>
      </c>
      <c r="D1516" s="35" t="s">
        <v>7493</v>
      </c>
      <c r="E1516" s="35" t="s">
        <v>7593</v>
      </c>
      <c r="F1516" s="35"/>
      <c r="G1516" s="36">
        <v>43853.368750000001</v>
      </c>
      <c r="H1516" s="37">
        <v>43853</v>
      </c>
      <c r="I1516" s="35"/>
      <c r="J1516" s="35" t="s">
        <v>34</v>
      </c>
      <c r="K1516" s="35" t="s">
        <v>7594</v>
      </c>
      <c r="L1516" s="35" t="s">
        <v>5461</v>
      </c>
      <c r="M1516" s="35"/>
      <c r="N1516" s="35" t="s">
        <v>5747</v>
      </c>
      <c r="O1516" s="35"/>
      <c r="P1516" s="35"/>
      <c r="Q1516" s="35"/>
      <c r="R1516" s="35"/>
      <c r="S1516" s="35"/>
      <c r="T1516" s="36">
        <v>43853.707638888889</v>
      </c>
      <c r="U1516" s="35"/>
      <c r="V1516" s="35">
        <v>0</v>
      </c>
      <c r="W1516" s="35"/>
      <c r="X1516" s="35"/>
      <c r="Y1516" s="35">
        <v>0</v>
      </c>
      <c r="Z1516" s="35"/>
      <c r="AA1516" s="35">
        <v>488</v>
      </c>
      <c r="AB1516" s="35" t="s">
        <v>7595</v>
      </c>
      <c r="AC1516" s="59" t="s">
        <v>5472</v>
      </c>
    </row>
    <row r="1517" spans="1:29" ht="15.75" thickBot="1" x14ac:dyDescent="0.3">
      <c r="A1517" s="58" t="s">
        <v>1875</v>
      </c>
      <c r="B1517" s="38" t="s">
        <v>5473</v>
      </c>
      <c r="C1517" s="38" t="s">
        <v>5468</v>
      </c>
      <c r="D1517" s="38" t="s">
        <v>7493</v>
      </c>
      <c r="E1517" s="38" t="s">
        <v>7596</v>
      </c>
      <c r="F1517" s="38"/>
      <c r="G1517" s="39">
        <v>43845.912499999999</v>
      </c>
      <c r="H1517" s="40">
        <v>43846</v>
      </c>
      <c r="I1517" s="38"/>
      <c r="J1517" s="38" t="s">
        <v>34</v>
      </c>
      <c r="K1517" s="38" t="s">
        <v>7597</v>
      </c>
      <c r="L1517" s="38" t="s">
        <v>5461</v>
      </c>
      <c r="M1517" s="38"/>
      <c r="N1517" s="38" t="s">
        <v>5747</v>
      </c>
      <c r="O1517" s="38"/>
      <c r="P1517" s="38"/>
      <c r="Q1517" s="38"/>
      <c r="R1517" s="38"/>
      <c r="S1517" s="38"/>
      <c r="T1517" s="39">
        <v>43845.958333333336</v>
      </c>
      <c r="U1517" s="38"/>
      <c r="V1517" s="38">
        <v>0</v>
      </c>
      <c r="W1517" s="38"/>
      <c r="X1517" s="38">
        <v>66</v>
      </c>
      <c r="Y1517" s="38" t="s">
        <v>5575</v>
      </c>
      <c r="Z1517" s="38" t="s">
        <v>5482</v>
      </c>
      <c r="AA1517" s="38"/>
      <c r="AB1517" s="38">
        <v>0</v>
      </c>
      <c r="AC1517" s="60"/>
    </row>
    <row r="1518" spans="1:29" ht="15.75" thickBot="1" x14ac:dyDescent="0.3">
      <c r="A1518" s="57" t="s">
        <v>2920</v>
      </c>
      <c r="B1518" s="35" t="s">
        <v>5473</v>
      </c>
      <c r="C1518" s="35" t="s">
        <v>5468</v>
      </c>
      <c r="D1518" s="35" t="s">
        <v>7493</v>
      </c>
      <c r="E1518" s="35" t="s">
        <v>7596</v>
      </c>
      <c r="F1518" s="35"/>
      <c r="G1518" s="36">
        <v>43852.430555555555</v>
      </c>
      <c r="H1518" s="37">
        <v>43852</v>
      </c>
      <c r="I1518" s="35"/>
      <c r="J1518" s="35" t="s">
        <v>34</v>
      </c>
      <c r="K1518" s="35" t="s">
        <v>7597</v>
      </c>
      <c r="L1518" s="35" t="s">
        <v>5461</v>
      </c>
      <c r="M1518" s="35"/>
      <c r="N1518" s="35" t="s">
        <v>5747</v>
      </c>
      <c r="O1518" s="35"/>
      <c r="P1518" s="35"/>
      <c r="Q1518" s="35"/>
      <c r="R1518" s="35"/>
      <c r="S1518" s="35"/>
      <c r="T1518" s="36">
        <v>43852.452777777777</v>
      </c>
      <c r="U1518" s="35"/>
      <c r="V1518" s="35">
        <v>0</v>
      </c>
      <c r="W1518" s="35"/>
      <c r="X1518" s="35"/>
      <c r="Y1518" s="35">
        <v>0</v>
      </c>
      <c r="Z1518" s="35"/>
      <c r="AA1518" s="35">
        <v>32</v>
      </c>
      <c r="AB1518" s="35" t="s">
        <v>5873</v>
      </c>
      <c r="AC1518" s="59" t="s">
        <v>5472</v>
      </c>
    </row>
    <row r="1519" spans="1:29" ht="15.75" thickBot="1" x14ac:dyDescent="0.3">
      <c r="A1519" s="58" t="s">
        <v>2992</v>
      </c>
      <c r="B1519" s="38" t="s">
        <v>5473</v>
      </c>
      <c r="C1519" s="38" t="s">
        <v>5468</v>
      </c>
      <c r="D1519" s="38" t="s">
        <v>7493</v>
      </c>
      <c r="E1519" s="38" t="s">
        <v>7598</v>
      </c>
      <c r="F1519" s="38"/>
      <c r="G1519" s="39">
        <v>43852.507638888892</v>
      </c>
      <c r="H1519" s="40">
        <v>43852</v>
      </c>
      <c r="I1519" s="38"/>
      <c r="J1519" s="38" t="s">
        <v>34</v>
      </c>
      <c r="K1519" s="38" t="s">
        <v>7599</v>
      </c>
      <c r="L1519" s="38" t="s">
        <v>5461</v>
      </c>
      <c r="M1519" s="38"/>
      <c r="N1519" s="38" t="s">
        <v>5747</v>
      </c>
      <c r="O1519" s="38"/>
      <c r="P1519" s="38"/>
      <c r="Q1519" s="38"/>
      <c r="R1519" s="38"/>
      <c r="S1519" s="38"/>
      <c r="T1519" s="39">
        <v>43852.651388888888</v>
      </c>
      <c r="U1519" s="38"/>
      <c r="V1519" s="38">
        <v>0</v>
      </c>
      <c r="W1519" s="38"/>
      <c r="X1519" s="38"/>
      <c r="Y1519" s="38">
        <v>0</v>
      </c>
      <c r="Z1519" s="38"/>
      <c r="AA1519" s="38">
        <v>207</v>
      </c>
      <c r="AB1519" s="38" t="s">
        <v>5466</v>
      </c>
      <c r="AC1519" s="60" t="s">
        <v>5472</v>
      </c>
    </row>
    <row r="1520" spans="1:29" ht="15.75" thickBot="1" x14ac:dyDescent="0.3">
      <c r="A1520" s="57" t="s">
        <v>298</v>
      </c>
      <c r="B1520" s="35" t="s">
        <v>5473</v>
      </c>
      <c r="C1520" s="35" t="s">
        <v>5468</v>
      </c>
      <c r="D1520" s="35" t="s">
        <v>7493</v>
      </c>
      <c r="E1520" s="35" t="s">
        <v>7600</v>
      </c>
      <c r="F1520" s="35"/>
      <c r="G1520" s="36">
        <v>43833.646527777775</v>
      </c>
      <c r="H1520" s="37">
        <v>43837</v>
      </c>
      <c r="I1520" s="35"/>
      <c r="J1520" s="35" t="s">
        <v>34</v>
      </c>
      <c r="K1520" s="35" t="s">
        <v>7601</v>
      </c>
      <c r="L1520" s="35" t="s">
        <v>5461</v>
      </c>
      <c r="M1520" s="35"/>
      <c r="N1520" s="35" t="s">
        <v>5747</v>
      </c>
      <c r="O1520" s="35"/>
      <c r="P1520" s="35"/>
      <c r="Q1520" s="35"/>
      <c r="R1520" s="35"/>
      <c r="S1520" s="35"/>
      <c r="T1520" s="36">
        <v>43837.304166666669</v>
      </c>
      <c r="U1520" s="35"/>
      <c r="V1520" s="35">
        <v>0</v>
      </c>
      <c r="W1520" s="35"/>
      <c r="X1520" s="35"/>
      <c r="Y1520" s="35">
        <v>0</v>
      </c>
      <c r="Z1520" s="35"/>
      <c r="AA1520" s="35">
        <v>5267</v>
      </c>
      <c r="AB1520" s="35" t="s">
        <v>7602</v>
      </c>
      <c r="AC1520" s="59" t="s">
        <v>5472</v>
      </c>
    </row>
    <row r="1521" spans="1:29" ht="15.75" thickBot="1" x14ac:dyDescent="0.3">
      <c r="A1521" s="58" t="s">
        <v>1583</v>
      </c>
      <c r="B1521" s="38" t="s">
        <v>5473</v>
      </c>
      <c r="C1521" s="38" t="s">
        <v>5468</v>
      </c>
      <c r="D1521" s="38" t="s">
        <v>7493</v>
      </c>
      <c r="E1521" s="38" t="s">
        <v>7600</v>
      </c>
      <c r="F1521" s="38"/>
      <c r="G1521" s="39">
        <v>43845.349305555559</v>
      </c>
      <c r="H1521" s="40">
        <v>43846</v>
      </c>
      <c r="I1521" s="38"/>
      <c r="J1521" s="38" t="s">
        <v>34</v>
      </c>
      <c r="K1521" s="38" t="s">
        <v>7601</v>
      </c>
      <c r="L1521" s="38" t="s">
        <v>5461</v>
      </c>
      <c r="M1521" s="38"/>
      <c r="N1521" s="38" t="s">
        <v>5747</v>
      </c>
      <c r="O1521" s="38"/>
      <c r="P1521" s="38"/>
      <c r="Q1521" s="38"/>
      <c r="R1521" s="38"/>
      <c r="S1521" s="38"/>
      <c r="T1521" s="39">
        <v>43846.3125</v>
      </c>
      <c r="U1521" s="38"/>
      <c r="V1521" s="38">
        <v>0</v>
      </c>
      <c r="W1521" s="38"/>
      <c r="X1521" s="38">
        <v>1387</v>
      </c>
      <c r="Y1521" s="38" t="s">
        <v>5882</v>
      </c>
      <c r="Z1521" s="38" t="s">
        <v>5573</v>
      </c>
      <c r="AA1521" s="38"/>
      <c r="AB1521" s="38">
        <v>0</v>
      </c>
      <c r="AC1521" s="60"/>
    </row>
    <row r="1522" spans="1:29" ht="15.75" thickBot="1" x14ac:dyDescent="0.3">
      <c r="A1522" s="57" t="s">
        <v>3922</v>
      </c>
      <c r="B1522" s="35" t="s">
        <v>5473</v>
      </c>
      <c r="C1522" s="35" t="s">
        <v>5468</v>
      </c>
      <c r="D1522" s="35" t="s">
        <v>7493</v>
      </c>
      <c r="E1522" s="35" t="s">
        <v>7600</v>
      </c>
      <c r="F1522" s="35"/>
      <c r="G1522" s="36">
        <v>43859.374305555553</v>
      </c>
      <c r="H1522" s="37">
        <v>43860</v>
      </c>
      <c r="I1522" s="35"/>
      <c r="J1522" s="35" t="s">
        <v>34</v>
      </c>
      <c r="K1522" s="35" t="s">
        <v>7601</v>
      </c>
      <c r="L1522" s="35" t="s">
        <v>5461</v>
      </c>
      <c r="M1522" s="35"/>
      <c r="N1522" s="35" t="s">
        <v>5747</v>
      </c>
      <c r="O1522" s="35"/>
      <c r="P1522" s="35"/>
      <c r="Q1522" s="35"/>
      <c r="R1522" s="35"/>
      <c r="S1522" s="35"/>
      <c r="T1522" s="36">
        <v>43860.356249999997</v>
      </c>
      <c r="U1522" s="35"/>
      <c r="V1522" s="35">
        <v>0</v>
      </c>
      <c r="W1522" s="35"/>
      <c r="X1522" s="35"/>
      <c r="Y1522" s="35">
        <v>0</v>
      </c>
      <c r="Z1522" s="35"/>
      <c r="AA1522" s="35">
        <v>1414</v>
      </c>
      <c r="AB1522" s="35" t="s">
        <v>7603</v>
      </c>
      <c r="AC1522" s="59" t="s">
        <v>5472</v>
      </c>
    </row>
    <row r="1523" spans="1:29" ht="15.75" thickBot="1" x14ac:dyDescent="0.3">
      <c r="A1523" s="58" t="s">
        <v>7604</v>
      </c>
      <c r="B1523" s="38" t="s">
        <v>5473</v>
      </c>
      <c r="C1523" s="38" t="s">
        <v>5468</v>
      </c>
      <c r="D1523" s="38" t="s">
        <v>7493</v>
      </c>
      <c r="E1523" s="38" t="s">
        <v>7600</v>
      </c>
      <c r="F1523" s="38"/>
      <c r="G1523" s="39">
        <v>43860.381944444445</v>
      </c>
      <c r="H1523" s="40">
        <v>43861</v>
      </c>
      <c r="I1523" s="38"/>
      <c r="J1523" s="38" t="s">
        <v>34</v>
      </c>
      <c r="K1523" s="38" t="s">
        <v>7601</v>
      </c>
      <c r="L1523" s="38" t="s">
        <v>5461</v>
      </c>
      <c r="M1523" s="38"/>
      <c r="N1523" s="38" t="s">
        <v>5747</v>
      </c>
      <c r="O1523" s="38"/>
      <c r="P1523" s="38"/>
      <c r="Q1523" s="38"/>
      <c r="R1523" s="38"/>
      <c r="S1523" s="38"/>
      <c r="T1523" s="39">
        <v>43860.388888888891</v>
      </c>
      <c r="U1523" s="38"/>
      <c r="V1523" s="38">
        <v>0</v>
      </c>
      <c r="W1523" s="38"/>
      <c r="X1523" s="38"/>
      <c r="Y1523" s="38">
        <v>0</v>
      </c>
      <c r="Z1523" s="38"/>
      <c r="AA1523" s="38">
        <v>10</v>
      </c>
      <c r="AB1523" s="38" t="s">
        <v>5572</v>
      </c>
      <c r="AC1523" s="60" t="s">
        <v>5472</v>
      </c>
    </row>
    <row r="1524" spans="1:29" ht="15.75" thickBot="1" x14ac:dyDescent="0.3">
      <c r="A1524" s="57" t="s">
        <v>2501</v>
      </c>
      <c r="B1524" s="35" t="s">
        <v>5473</v>
      </c>
      <c r="C1524" s="35" t="s">
        <v>5468</v>
      </c>
      <c r="D1524" s="35" t="s">
        <v>7493</v>
      </c>
      <c r="E1524" s="35" t="s">
        <v>7482</v>
      </c>
      <c r="F1524" s="35"/>
      <c r="G1524" s="36">
        <v>43850.348611111112</v>
      </c>
      <c r="H1524" s="37">
        <v>43850</v>
      </c>
      <c r="I1524" s="35"/>
      <c r="J1524" s="35" t="s">
        <v>34</v>
      </c>
      <c r="K1524" s="35" t="s">
        <v>7605</v>
      </c>
      <c r="L1524" s="35" t="s">
        <v>5465</v>
      </c>
      <c r="M1524" s="35"/>
      <c r="N1524" s="35" t="s">
        <v>5747</v>
      </c>
      <c r="O1524" s="35"/>
      <c r="P1524" s="35"/>
      <c r="Q1524" s="35"/>
      <c r="R1524" s="35"/>
      <c r="S1524" s="35"/>
      <c r="T1524" s="36">
        <v>43850.658333333333</v>
      </c>
      <c r="U1524" s="35"/>
      <c r="V1524" s="35">
        <v>0</v>
      </c>
      <c r="W1524" s="35"/>
      <c r="X1524" s="35">
        <v>446</v>
      </c>
      <c r="Y1524" s="35" t="s">
        <v>7606</v>
      </c>
      <c r="Z1524" s="35" t="s">
        <v>5467</v>
      </c>
      <c r="AA1524" s="35"/>
      <c r="AB1524" s="35">
        <v>0</v>
      </c>
      <c r="AC1524" s="59"/>
    </row>
    <row r="1525" spans="1:29" ht="15.75" thickBot="1" x14ac:dyDescent="0.3">
      <c r="A1525" s="58" t="s">
        <v>1917</v>
      </c>
      <c r="B1525" s="38" t="s">
        <v>5473</v>
      </c>
      <c r="C1525" s="38" t="s">
        <v>5468</v>
      </c>
      <c r="D1525" s="38" t="s">
        <v>7493</v>
      </c>
      <c r="E1525" s="38" t="s">
        <v>7607</v>
      </c>
      <c r="F1525" s="38"/>
      <c r="G1525" s="39">
        <v>43845.912499999999</v>
      </c>
      <c r="H1525" s="40">
        <v>43845</v>
      </c>
      <c r="I1525" s="38"/>
      <c r="J1525" s="38" t="s">
        <v>34</v>
      </c>
      <c r="K1525" s="38" t="s">
        <v>7608</v>
      </c>
      <c r="L1525" s="38" t="s">
        <v>5461</v>
      </c>
      <c r="M1525" s="38"/>
      <c r="N1525" s="38" t="s">
        <v>5789</v>
      </c>
      <c r="O1525" s="38"/>
      <c r="P1525" s="38"/>
      <c r="Q1525" s="38"/>
      <c r="R1525" s="38"/>
      <c r="S1525" s="38"/>
      <c r="T1525" s="39">
        <v>43845.958333333336</v>
      </c>
      <c r="U1525" s="38"/>
      <c r="V1525" s="38">
        <v>0</v>
      </c>
      <c r="W1525" s="38"/>
      <c r="X1525" s="38">
        <v>66</v>
      </c>
      <c r="Y1525" s="38" t="s">
        <v>5575</v>
      </c>
      <c r="Z1525" s="38" t="s">
        <v>5482</v>
      </c>
      <c r="AA1525" s="38"/>
      <c r="AB1525" s="38">
        <v>0</v>
      </c>
      <c r="AC1525" s="60"/>
    </row>
    <row r="1526" spans="1:29" ht="15.75" thickBot="1" x14ac:dyDescent="0.3">
      <c r="A1526" s="57" t="s">
        <v>3033</v>
      </c>
      <c r="B1526" s="35" t="s">
        <v>5473</v>
      </c>
      <c r="C1526" s="35" t="s">
        <v>5468</v>
      </c>
      <c r="D1526" s="35" t="s">
        <v>7493</v>
      </c>
      <c r="E1526" s="35" t="s">
        <v>7607</v>
      </c>
      <c r="F1526" s="35"/>
      <c r="G1526" s="36">
        <v>43852.626388888886</v>
      </c>
      <c r="H1526" s="37">
        <v>43853</v>
      </c>
      <c r="I1526" s="35"/>
      <c r="J1526" s="35" t="s">
        <v>34</v>
      </c>
      <c r="K1526" s="35" t="s">
        <v>7608</v>
      </c>
      <c r="L1526" s="35" t="s">
        <v>5461</v>
      </c>
      <c r="M1526" s="35"/>
      <c r="N1526" s="35" t="s">
        <v>5789</v>
      </c>
      <c r="O1526" s="35"/>
      <c r="P1526" s="35"/>
      <c r="Q1526" s="35"/>
      <c r="R1526" s="35"/>
      <c r="S1526" s="35"/>
      <c r="T1526" s="36">
        <v>43853.57708333333</v>
      </c>
      <c r="U1526" s="35"/>
      <c r="V1526" s="35">
        <v>0</v>
      </c>
      <c r="W1526" s="35"/>
      <c r="X1526" s="35"/>
      <c r="Y1526" s="35">
        <v>0</v>
      </c>
      <c r="Z1526" s="35"/>
      <c r="AA1526" s="35">
        <v>1369</v>
      </c>
      <c r="AB1526" s="35" t="s">
        <v>7609</v>
      </c>
      <c r="AC1526" s="59" t="s">
        <v>5472</v>
      </c>
    </row>
    <row r="1527" spans="1:29" ht="15.75" thickBot="1" x14ac:dyDescent="0.3">
      <c r="A1527" s="58" t="s">
        <v>7610</v>
      </c>
      <c r="B1527" s="38" t="s">
        <v>5473</v>
      </c>
      <c r="C1527" s="38" t="s">
        <v>5468</v>
      </c>
      <c r="D1527" s="38" t="s">
        <v>7493</v>
      </c>
      <c r="E1527" s="38" t="s">
        <v>7607</v>
      </c>
      <c r="F1527" s="38"/>
      <c r="G1527" s="39">
        <v>43861.54791666667</v>
      </c>
      <c r="H1527" s="40">
        <v>43864</v>
      </c>
      <c r="I1527" s="38"/>
      <c r="J1527" s="38" t="s">
        <v>34</v>
      </c>
      <c r="K1527" s="38" t="s">
        <v>7608</v>
      </c>
      <c r="L1527" s="38" t="s">
        <v>5461</v>
      </c>
      <c r="M1527" s="38"/>
      <c r="N1527" s="38" t="s">
        <v>5789</v>
      </c>
      <c r="O1527" s="38"/>
      <c r="P1527" s="38"/>
      <c r="Q1527" s="38"/>
      <c r="R1527" s="38"/>
      <c r="S1527" s="38"/>
      <c r="T1527" s="39">
        <v>43864.34375</v>
      </c>
      <c r="U1527" s="38"/>
      <c r="V1527" s="38">
        <v>0</v>
      </c>
      <c r="W1527" s="38"/>
      <c r="X1527" s="38">
        <v>3552</v>
      </c>
      <c r="Y1527" s="38" t="s">
        <v>7611</v>
      </c>
      <c r="Z1527" s="38" t="s">
        <v>5482</v>
      </c>
      <c r="AA1527" s="38">
        <v>474</v>
      </c>
      <c r="AB1527" s="38" t="s">
        <v>7612</v>
      </c>
      <c r="AC1527" s="60" t="s">
        <v>5485</v>
      </c>
    </row>
    <row r="1528" spans="1:29" ht="15.75" thickBot="1" x14ac:dyDescent="0.3">
      <c r="A1528" s="57" t="s">
        <v>428</v>
      </c>
      <c r="B1528" s="35" t="s">
        <v>5473</v>
      </c>
      <c r="C1528" s="35" t="s">
        <v>5468</v>
      </c>
      <c r="D1528" s="35" t="s">
        <v>7493</v>
      </c>
      <c r="E1528" s="35" t="s">
        <v>7613</v>
      </c>
      <c r="F1528" s="35"/>
      <c r="G1528" s="36">
        <v>43837.611805555556</v>
      </c>
      <c r="H1528" s="37">
        <v>43837</v>
      </c>
      <c r="I1528" s="35"/>
      <c r="J1528" s="35" t="s">
        <v>34</v>
      </c>
      <c r="K1528" s="35" t="s">
        <v>7614</v>
      </c>
      <c r="L1528" s="35" t="s">
        <v>5461</v>
      </c>
      <c r="M1528" s="35"/>
      <c r="N1528" s="35" t="s">
        <v>5747</v>
      </c>
      <c r="O1528" s="35"/>
      <c r="P1528" s="35"/>
      <c r="Q1528" s="35"/>
      <c r="R1528" s="35"/>
      <c r="S1528" s="35"/>
      <c r="T1528" s="36">
        <v>43837.663194444445</v>
      </c>
      <c r="U1528" s="35"/>
      <c r="V1528" s="35">
        <v>0</v>
      </c>
      <c r="W1528" s="35"/>
      <c r="X1528" s="35"/>
      <c r="Y1528" s="35">
        <v>0</v>
      </c>
      <c r="Z1528" s="35"/>
      <c r="AA1528" s="35">
        <v>74</v>
      </c>
      <c r="AB1528" s="35" t="s">
        <v>5590</v>
      </c>
      <c r="AC1528" s="59" t="s">
        <v>5472</v>
      </c>
    </row>
    <row r="1529" spans="1:29" ht="15.75" thickBot="1" x14ac:dyDescent="0.3">
      <c r="A1529" s="58" t="s">
        <v>7615</v>
      </c>
      <c r="B1529" s="38" t="s">
        <v>5473</v>
      </c>
      <c r="C1529" s="38" t="s">
        <v>5468</v>
      </c>
      <c r="D1529" s="38" t="s">
        <v>7493</v>
      </c>
      <c r="E1529" s="38" t="s">
        <v>7613</v>
      </c>
      <c r="F1529" s="38"/>
      <c r="G1529" s="39">
        <v>43861.680555555555</v>
      </c>
      <c r="H1529" s="40">
        <v>43864</v>
      </c>
      <c r="I1529" s="38"/>
      <c r="J1529" s="38" t="s">
        <v>34</v>
      </c>
      <c r="K1529" s="38" t="s">
        <v>7614</v>
      </c>
      <c r="L1529" s="38" t="s">
        <v>5461</v>
      </c>
      <c r="M1529" s="38"/>
      <c r="N1529" s="38" t="s">
        <v>5747</v>
      </c>
      <c r="O1529" s="38"/>
      <c r="P1529" s="38"/>
      <c r="Q1529" s="38"/>
      <c r="R1529" s="38"/>
      <c r="S1529" s="38"/>
      <c r="T1529" s="39">
        <v>43864.335416666669</v>
      </c>
      <c r="U1529" s="38"/>
      <c r="V1529" s="38">
        <v>0</v>
      </c>
      <c r="W1529" s="38"/>
      <c r="X1529" s="38">
        <v>3823</v>
      </c>
      <c r="Y1529" s="38" t="s">
        <v>6337</v>
      </c>
      <c r="Z1529" s="38" t="s">
        <v>5467</v>
      </c>
      <c r="AA1529" s="38"/>
      <c r="AB1529" s="38">
        <v>0</v>
      </c>
      <c r="AC1529" s="60"/>
    </row>
    <row r="1530" spans="1:29" ht="15.75" thickBot="1" x14ac:dyDescent="0.3">
      <c r="A1530" s="57" t="s">
        <v>1011</v>
      </c>
      <c r="B1530" s="35" t="s">
        <v>5473</v>
      </c>
      <c r="C1530" s="35" t="s">
        <v>5468</v>
      </c>
      <c r="D1530" s="35" t="s">
        <v>7493</v>
      </c>
      <c r="E1530" s="35" t="s">
        <v>7616</v>
      </c>
      <c r="F1530" s="35"/>
      <c r="G1530" s="36">
        <v>43844.34652777778</v>
      </c>
      <c r="H1530" s="37">
        <v>43844</v>
      </c>
      <c r="I1530" s="35"/>
      <c r="J1530" s="35" t="s">
        <v>34</v>
      </c>
      <c r="K1530" s="35" t="s">
        <v>7617</v>
      </c>
      <c r="L1530" s="35" t="s">
        <v>5461</v>
      </c>
      <c r="M1530" s="35"/>
      <c r="N1530" s="35" t="s">
        <v>5747</v>
      </c>
      <c r="O1530" s="35"/>
      <c r="P1530" s="35"/>
      <c r="Q1530" s="35"/>
      <c r="R1530" s="35"/>
      <c r="S1530" s="35"/>
      <c r="T1530" s="36">
        <v>43844.347222222219</v>
      </c>
      <c r="U1530" s="35"/>
      <c r="V1530" s="35">
        <v>0</v>
      </c>
      <c r="W1530" s="35"/>
      <c r="X1530" s="35">
        <v>1</v>
      </c>
      <c r="Y1530" s="43">
        <v>231481481.48148</v>
      </c>
      <c r="Z1530" s="35" t="s">
        <v>5482</v>
      </c>
      <c r="AA1530" s="35"/>
      <c r="AB1530" s="35">
        <v>0</v>
      </c>
      <c r="AC1530" s="59"/>
    </row>
    <row r="1531" spans="1:29" ht="15.75" thickBot="1" x14ac:dyDescent="0.3">
      <c r="A1531" s="58" t="s">
        <v>1826</v>
      </c>
      <c r="B1531" s="38" t="s">
        <v>5473</v>
      </c>
      <c r="C1531" s="38" t="s">
        <v>5468</v>
      </c>
      <c r="D1531" s="38" t="s">
        <v>7493</v>
      </c>
      <c r="E1531" s="38" t="s">
        <v>7616</v>
      </c>
      <c r="F1531" s="38"/>
      <c r="G1531" s="39">
        <v>43845.763888888891</v>
      </c>
      <c r="H1531" s="40">
        <v>43846</v>
      </c>
      <c r="I1531" s="38"/>
      <c r="J1531" s="38" t="s">
        <v>34</v>
      </c>
      <c r="K1531" s="38" t="s">
        <v>7617</v>
      </c>
      <c r="L1531" s="38" t="s">
        <v>5461</v>
      </c>
      <c r="M1531" s="38"/>
      <c r="N1531" s="38" t="s">
        <v>5747</v>
      </c>
      <c r="O1531" s="38"/>
      <c r="P1531" s="38"/>
      <c r="Q1531" s="38"/>
      <c r="R1531" s="38"/>
      <c r="S1531" s="38"/>
      <c r="T1531" s="39">
        <v>43846.336111111108</v>
      </c>
      <c r="U1531" s="38"/>
      <c r="V1531" s="38">
        <v>0</v>
      </c>
      <c r="W1531" s="38"/>
      <c r="X1531" s="38">
        <v>824</v>
      </c>
      <c r="Y1531" s="38" t="s">
        <v>7618</v>
      </c>
      <c r="Z1531" s="38" t="s">
        <v>5482</v>
      </c>
      <c r="AA1531" s="38"/>
      <c r="AB1531" s="38">
        <v>0</v>
      </c>
      <c r="AC1531" s="60"/>
    </row>
    <row r="1532" spans="1:29" ht="15.75" thickBot="1" x14ac:dyDescent="0.3">
      <c r="A1532" s="57" t="s">
        <v>2080</v>
      </c>
      <c r="B1532" s="35" t="s">
        <v>5473</v>
      </c>
      <c r="C1532" s="35" t="s">
        <v>5468</v>
      </c>
      <c r="D1532" s="35" t="s">
        <v>7493</v>
      </c>
      <c r="E1532" s="35" t="s">
        <v>7616</v>
      </c>
      <c r="F1532" s="35"/>
      <c r="G1532" s="36">
        <v>43847.338194444441</v>
      </c>
      <c r="H1532" s="37">
        <v>43847</v>
      </c>
      <c r="I1532" s="35"/>
      <c r="J1532" s="35" t="s">
        <v>34</v>
      </c>
      <c r="K1532" s="35" t="s">
        <v>7617</v>
      </c>
      <c r="L1532" s="35" t="s">
        <v>5461</v>
      </c>
      <c r="M1532" s="35"/>
      <c r="N1532" s="35" t="s">
        <v>5747</v>
      </c>
      <c r="O1532" s="35"/>
      <c r="P1532" s="35"/>
      <c r="Q1532" s="35"/>
      <c r="R1532" s="35"/>
      <c r="S1532" s="35"/>
      <c r="T1532" s="36">
        <v>43847.344444444447</v>
      </c>
      <c r="U1532" s="35"/>
      <c r="V1532" s="35">
        <v>0</v>
      </c>
      <c r="W1532" s="35"/>
      <c r="X1532" s="35"/>
      <c r="Y1532" s="35">
        <v>0</v>
      </c>
      <c r="Z1532" s="35"/>
      <c r="AA1532" s="35">
        <v>9</v>
      </c>
      <c r="AB1532" s="35" t="s">
        <v>5690</v>
      </c>
      <c r="AC1532" s="59" t="s">
        <v>5485</v>
      </c>
    </row>
    <row r="1533" spans="1:29" ht="15.75" thickBot="1" x14ac:dyDescent="0.3">
      <c r="A1533" s="58" t="s">
        <v>522</v>
      </c>
      <c r="B1533" s="38" t="s">
        <v>5473</v>
      </c>
      <c r="C1533" s="38" t="s">
        <v>5468</v>
      </c>
      <c r="D1533" s="38" t="s">
        <v>7493</v>
      </c>
      <c r="E1533" s="38" t="s">
        <v>5645</v>
      </c>
      <c r="F1533" s="38"/>
      <c r="G1533" s="39">
        <v>43838.594444444447</v>
      </c>
      <c r="H1533" s="40">
        <v>43840</v>
      </c>
      <c r="I1533" s="38"/>
      <c r="J1533" s="38" t="s">
        <v>34</v>
      </c>
      <c r="K1533" s="38" t="s">
        <v>7619</v>
      </c>
      <c r="L1533" s="38" t="s">
        <v>5461</v>
      </c>
      <c r="M1533" s="38"/>
      <c r="N1533" s="38" t="s">
        <v>5747</v>
      </c>
      <c r="O1533" s="38">
        <v>393064</v>
      </c>
      <c r="P1533" s="39">
        <v>43838.67083333333</v>
      </c>
      <c r="Q1533" s="39">
        <v>43839.729166666664</v>
      </c>
      <c r="R1533" s="38"/>
      <c r="S1533" s="38"/>
      <c r="T1533" s="39">
        <v>43839.729166666664</v>
      </c>
      <c r="U1533" s="38">
        <v>0</v>
      </c>
      <c r="V1533" s="38">
        <v>0</v>
      </c>
      <c r="W1533" s="38" t="s">
        <v>5525</v>
      </c>
      <c r="X1533" s="38"/>
      <c r="Y1533" s="38">
        <v>0</v>
      </c>
      <c r="Z1533" s="38"/>
      <c r="AA1533" s="38"/>
      <c r="AB1533" s="38">
        <v>0</v>
      </c>
      <c r="AC1533" s="60"/>
    </row>
    <row r="1534" spans="1:29" ht="15.75" thickBot="1" x14ac:dyDescent="0.3">
      <c r="A1534" s="57" t="s">
        <v>835</v>
      </c>
      <c r="B1534" s="35" t="s">
        <v>5473</v>
      </c>
      <c r="C1534" s="35" t="s">
        <v>5468</v>
      </c>
      <c r="D1534" s="35" t="s">
        <v>7493</v>
      </c>
      <c r="E1534" s="35" t="s">
        <v>5645</v>
      </c>
      <c r="F1534" s="35"/>
      <c r="G1534" s="36">
        <v>43843.386805555558</v>
      </c>
      <c r="H1534" s="37">
        <v>43845</v>
      </c>
      <c r="I1534" s="35"/>
      <c r="J1534" s="35" t="s">
        <v>34</v>
      </c>
      <c r="K1534" s="35" t="s">
        <v>7619</v>
      </c>
      <c r="L1534" s="35" t="s">
        <v>5461</v>
      </c>
      <c r="M1534" s="35"/>
      <c r="N1534" s="35" t="s">
        <v>5747</v>
      </c>
      <c r="O1534" s="35">
        <v>396244</v>
      </c>
      <c r="P1534" s="36">
        <v>43843.776388888888</v>
      </c>
      <c r="Q1534" s="35"/>
      <c r="R1534" s="35"/>
      <c r="S1534" s="35"/>
      <c r="T1534" s="36">
        <v>43845.445138888892</v>
      </c>
      <c r="U1534" s="35">
        <v>2964</v>
      </c>
      <c r="V1534" s="35" t="s">
        <v>7620</v>
      </c>
      <c r="W1534" s="35" t="s">
        <v>5497</v>
      </c>
      <c r="X1534" s="35"/>
      <c r="Y1534" s="35">
        <v>0</v>
      </c>
      <c r="Z1534" s="35"/>
      <c r="AA1534" s="35"/>
      <c r="AB1534" s="35">
        <v>0</v>
      </c>
      <c r="AC1534" s="59"/>
    </row>
    <row r="1535" spans="1:29" ht="15.75" thickBot="1" x14ac:dyDescent="0.3">
      <c r="A1535" s="58" t="s">
        <v>3392</v>
      </c>
      <c r="B1535" s="38" t="s">
        <v>5473</v>
      </c>
      <c r="C1535" s="38" t="s">
        <v>5468</v>
      </c>
      <c r="D1535" s="38" t="s">
        <v>7493</v>
      </c>
      <c r="E1535" s="38" t="s">
        <v>7621</v>
      </c>
      <c r="F1535" s="38"/>
      <c r="G1535" s="39">
        <v>43854.501388888886</v>
      </c>
      <c r="H1535" s="40">
        <v>43854</v>
      </c>
      <c r="I1535" s="38"/>
      <c r="J1535" s="38" t="s">
        <v>34</v>
      </c>
      <c r="K1535" s="38" t="s">
        <v>7622</v>
      </c>
      <c r="L1535" s="38" t="s">
        <v>5461</v>
      </c>
      <c r="M1535" s="38"/>
      <c r="N1535" s="38" t="s">
        <v>5747</v>
      </c>
      <c r="O1535" s="38">
        <v>408403</v>
      </c>
      <c r="P1535" s="39">
        <v>43854.5625</v>
      </c>
      <c r="Q1535" s="39">
        <v>43854.659722222219</v>
      </c>
      <c r="R1535" s="38"/>
      <c r="S1535" s="38"/>
      <c r="T1535" s="39">
        <v>43854.659722222219</v>
      </c>
      <c r="U1535" s="38">
        <v>228</v>
      </c>
      <c r="V1535" s="38" t="s">
        <v>6796</v>
      </c>
      <c r="W1535" s="38" t="s">
        <v>5681</v>
      </c>
      <c r="X1535" s="38"/>
      <c r="Y1535" s="38">
        <v>0</v>
      </c>
      <c r="Z1535" s="38"/>
      <c r="AA1535" s="38"/>
      <c r="AB1535" s="38">
        <v>0</v>
      </c>
      <c r="AC1535" s="60"/>
    </row>
    <row r="1536" spans="1:29" ht="15.75" thickBot="1" x14ac:dyDescent="0.3">
      <c r="A1536" s="57" t="s">
        <v>131</v>
      </c>
      <c r="B1536" s="35" t="s">
        <v>5473</v>
      </c>
      <c r="C1536" s="35" t="s">
        <v>5468</v>
      </c>
      <c r="D1536" s="35" t="s">
        <v>7493</v>
      </c>
      <c r="E1536" s="35" t="s">
        <v>7623</v>
      </c>
      <c r="F1536" s="35"/>
      <c r="G1536" s="36">
        <v>43830.459722222222</v>
      </c>
      <c r="H1536" s="37">
        <v>43832</v>
      </c>
      <c r="I1536" s="35"/>
      <c r="J1536" s="35" t="s">
        <v>34</v>
      </c>
      <c r="K1536" s="35" t="s">
        <v>7624</v>
      </c>
      <c r="L1536" s="35" t="s">
        <v>5461</v>
      </c>
      <c r="M1536" s="35"/>
      <c r="N1536" s="35" t="s">
        <v>5747</v>
      </c>
      <c r="O1536" s="35"/>
      <c r="P1536" s="35"/>
      <c r="Q1536" s="35"/>
      <c r="R1536" s="35"/>
      <c r="S1536" s="35"/>
      <c r="T1536" s="36">
        <v>43832.34375</v>
      </c>
      <c r="U1536" s="35"/>
      <c r="V1536" s="35">
        <v>0</v>
      </c>
      <c r="W1536" s="35"/>
      <c r="X1536" s="35">
        <v>2713</v>
      </c>
      <c r="Y1536" s="35" t="s">
        <v>7625</v>
      </c>
      <c r="Z1536" s="35" t="s">
        <v>5467</v>
      </c>
      <c r="AA1536" s="35"/>
      <c r="AB1536" s="35">
        <v>0</v>
      </c>
      <c r="AC1536" s="59"/>
    </row>
    <row r="1537" spans="1:29" ht="15.75" thickBot="1" x14ac:dyDescent="0.3">
      <c r="A1537" s="58" t="s">
        <v>1537</v>
      </c>
      <c r="B1537" s="38" t="s">
        <v>5473</v>
      </c>
      <c r="C1537" s="38" t="s">
        <v>5468</v>
      </c>
      <c r="D1537" s="38" t="s">
        <v>7493</v>
      </c>
      <c r="E1537" s="38" t="s">
        <v>7623</v>
      </c>
      <c r="F1537" s="38"/>
      <c r="G1537" s="39">
        <v>43844.753472222219</v>
      </c>
      <c r="H1537" s="40">
        <v>43845</v>
      </c>
      <c r="I1537" s="38"/>
      <c r="J1537" s="38" t="s">
        <v>34</v>
      </c>
      <c r="K1537" s="38" t="s">
        <v>7624</v>
      </c>
      <c r="L1537" s="38" t="s">
        <v>5461</v>
      </c>
      <c r="M1537" s="38"/>
      <c r="N1537" s="38" t="s">
        <v>5747</v>
      </c>
      <c r="O1537" s="38"/>
      <c r="P1537" s="38"/>
      <c r="Q1537" s="38"/>
      <c r="R1537" s="38"/>
      <c r="S1537" s="38"/>
      <c r="T1537" s="39">
        <v>43845.338194444441</v>
      </c>
      <c r="U1537" s="38"/>
      <c r="V1537" s="38">
        <v>0</v>
      </c>
      <c r="W1537" s="38"/>
      <c r="X1537" s="38">
        <v>842</v>
      </c>
      <c r="Y1537" s="38" t="s">
        <v>6231</v>
      </c>
      <c r="Z1537" s="38" t="s">
        <v>5482</v>
      </c>
      <c r="AA1537" s="38"/>
      <c r="AB1537" s="38">
        <v>0</v>
      </c>
      <c r="AC1537" s="60"/>
    </row>
    <row r="1538" spans="1:29" ht="15.75" thickBot="1" x14ac:dyDescent="0.3">
      <c r="A1538" s="57" t="s">
        <v>1881</v>
      </c>
      <c r="B1538" s="35" t="s">
        <v>5473</v>
      </c>
      <c r="C1538" s="35" t="s">
        <v>5468</v>
      </c>
      <c r="D1538" s="35" t="s">
        <v>7493</v>
      </c>
      <c r="E1538" s="35" t="s">
        <v>7623</v>
      </c>
      <c r="F1538" s="35"/>
      <c r="G1538" s="36">
        <v>43845.740972222222</v>
      </c>
      <c r="H1538" s="37">
        <v>43846</v>
      </c>
      <c r="I1538" s="35"/>
      <c r="J1538" s="35" t="s">
        <v>34</v>
      </c>
      <c r="K1538" s="35" t="s">
        <v>7624</v>
      </c>
      <c r="L1538" s="35" t="s">
        <v>5461</v>
      </c>
      <c r="M1538" s="35"/>
      <c r="N1538" s="35" t="s">
        <v>5747</v>
      </c>
      <c r="O1538" s="35"/>
      <c r="P1538" s="35"/>
      <c r="Q1538" s="35"/>
      <c r="R1538" s="35"/>
      <c r="S1538" s="35"/>
      <c r="T1538" s="36">
        <v>43846.343055555553</v>
      </c>
      <c r="U1538" s="35"/>
      <c r="V1538" s="35">
        <v>0</v>
      </c>
      <c r="W1538" s="35"/>
      <c r="X1538" s="35">
        <v>867</v>
      </c>
      <c r="Y1538" s="35" t="s">
        <v>7101</v>
      </c>
      <c r="Z1538" s="35" t="s">
        <v>5482</v>
      </c>
      <c r="AA1538" s="35"/>
      <c r="AB1538" s="35">
        <v>0</v>
      </c>
      <c r="AC1538" s="59"/>
    </row>
    <row r="1539" spans="1:29" ht="15.75" thickBot="1" x14ac:dyDescent="0.3">
      <c r="A1539" s="58" t="s">
        <v>2147</v>
      </c>
      <c r="B1539" s="38" t="s">
        <v>5473</v>
      </c>
      <c r="C1539" s="38" t="s">
        <v>5468</v>
      </c>
      <c r="D1539" s="38" t="s">
        <v>7493</v>
      </c>
      <c r="E1539" s="38" t="s">
        <v>7623</v>
      </c>
      <c r="F1539" s="38"/>
      <c r="G1539" s="39">
        <v>43847.338194444441</v>
      </c>
      <c r="H1539" s="40">
        <v>43847</v>
      </c>
      <c r="I1539" s="38"/>
      <c r="J1539" s="38" t="s">
        <v>34</v>
      </c>
      <c r="K1539" s="38" t="s">
        <v>7624</v>
      </c>
      <c r="L1539" s="38" t="s">
        <v>5461</v>
      </c>
      <c r="M1539" s="38"/>
      <c r="N1539" s="38" t="s">
        <v>5747</v>
      </c>
      <c r="O1539" s="38"/>
      <c r="P1539" s="38"/>
      <c r="Q1539" s="38"/>
      <c r="R1539" s="38"/>
      <c r="S1539" s="38"/>
      <c r="T1539" s="39">
        <v>43847.340277777781</v>
      </c>
      <c r="U1539" s="38"/>
      <c r="V1539" s="38">
        <v>0</v>
      </c>
      <c r="W1539" s="38"/>
      <c r="X1539" s="38">
        <v>3</v>
      </c>
      <c r="Y1539" s="41">
        <v>694444444.44444001</v>
      </c>
      <c r="Z1539" s="38" t="s">
        <v>5482</v>
      </c>
      <c r="AA1539" s="38"/>
      <c r="AB1539" s="38">
        <v>0</v>
      </c>
      <c r="AC1539" s="60"/>
    </row>
    <row r="1540" spans="1:29" ht="15.75" thickBot="1" x14ac:dyDescent="0.3">
      <c r="A1540" s="57" t="s">
        <v>1873</v>
      </c>
      <c r="B1540" s="35" t="s">
        <v>5473</v>
      </c>
      <c r="C1540" s="35" t="s">
        <v>5468</v>
      </c>
      <c r="D1540" s="35" t="s">
        <v>7493</v>
      </c>
      <c r="E1540" s="35" t="s">
        <v>6451</v>
      </c>
      <c r="F1540" s="35"/>
      <c r="G1540" s="36">
        <v>43845.911805555559</v>
      </c>
      <c r="H1540" s="37">
        <v>43846</v>
      </c>
      <c r="I1540" s="35"/>
      <c r="J1540" s="35" t="s">
        <v>34</v>
      </c>
      <c r="K1540" s="35" t="s">
        <v>7626</v>
      </c>
      <c r="L1540" s="35" t="s">
        <v>5461</v>
      </c>
      <c r="M1540" s="35"/>
      <c r="N1540" s="35" t="s">
        <v>5747</v>
      </c>
      <c r="O1540" s="35"/>
      <c r="P1540" s="35"/>
      <c r="Q1540" s="35"/>
      <c r="R1540" s="35"/>
      <c r="S1540" s="35"/>
      <c r="T1540" s="36">
        <v>43845.958333333336</v>
      </c>
      <c r="U1540" s="35"/>
      <c r="V1540" s="35">
        <v>0</v>
      </c>
      <c r="W1540" s="35"/>
      <c r="X1540" s="35">
        <v>67</v>
      </c>
      <c r="Y1540" s="35" t="s">
        <v>5776</v>
      </c>
      <c r="Z1540" s="35" t="s">
        <v>5482</v>
      </c>
      <c r="AA1540" s="35"/>
      <c r="AB1540" s="35">
        <v>0</v>
      </c>
      <c r="AC1540" s="59"/>
    </row>
    <row r="1541" spans="1:29" ht="15.75" thickBot="1" x14ac:dyDescent="0.3">
      <c r="A1541" s="58" t="s">
        <v>2978</v>
      </c>
      <c r="B1541" s="38" t="s">
        <v>5473</v>
      </c>
      <c r="C1541" s="38" t="s">
        <v>5468</v>
      </c>
      <c r="D1541" s="38" t="s">
        <v>7493</v>
      </c>
      <c r="E1541" s="38" t="s">
        <v>6451</v>
      </c>
      <c r="F1541" s="38"/>
      <c r="G1541" s="39">
        <v>43852.555555555555</v>
      </c>
      <c r="H1541" s="40">
        <v>43852</v>
      </c>
      <c r="I1541" s="38"/>
      <c r="J1541" s="38" t="s">
        <v>34</v>
      </c>
      <c r="K1541" s="38" t="s">
        <v>7626</v>
      </c>
      <c r="L1541" s="38" t="s">
        <v>5461</v>
      </c>
      <c r="M1541" s="38"/>
      <c r="N1541" s="38" t="s">
        <v>5747</v>
      </c>
      <c r="O1541" s="38"/>
      <c r="P1541" s="38"/>
      <c r="Q1541" s="38"/>
      <c r="R1541" s="38"/>
      <c r="S1541" s="38"/>
      <c r="T1541" s="39">
        <v>43852.565972222219</v>
      </c>
      <c r="U1541" s="38"/>
      <c r="V1541" s="38">
        <v>0</v>
      </c>
      <c r="W1541" s="38"/>
      <c r="X1541" s="38"/>
      <c r="Y1541" s="38">
        <v>0</v>
      </c>
      <c r="Z1541" s="38"/>
      <c r="AA1541" s="38">
        <v>15</v>
      </c>
      <c r="AB1541" s="38" t="s">
        <v>5502</v>
      </c>
      <c r="AC1541" s="60" t="s">
        <v>5472</v>
      </c>
    </row>
    <row r="1542" spans="1:29" ht="15.75" thickBot="1" x14ac:dyDescent="0.3">
      <c r="A1542" s="57" t="s">
        <v>3868</v>
      </c>
      <c r="B1542" s="35" t="s">
        <v>5473</v>
      </c>
      <c r="C1542" s="35" t="s">
        <v>5468</v>
      </c>
      <c r="D1542" s="35" t="s">
        <v>7493</v>
      </c>
      <c r="E1542" s="35" t="s">
        <v>6451</v>
      </c>
      <c r="F1542" s="35"/>
      <c r="G1542" s="36">
        <v>43859.368750000001</v>
      </c>
      <c r="H1542" s="37">
        <v>43859</v>
      </c>
      <c r="I1542" s="35"/>
      <c r="J1542" s="35" t="s">
        <v>34</v>
      </c>
      <c r="K1542" s="35" t="s">
        <v>7626</v>
      </c>
      <c r="L1542" s="35" t="s">
        <v>5461</v>
      </c>
      <c r="M1542" s="35"/>
      <c r="N1542" s="35" t="s">
        <v>5747</v>
      </c>
      <c r="O1542" s="35"/>
      <c r="P1542" s="35"/>
      <c r="Q1542" s="35"/>
      <c r="R1542" s="35"/>
      <c r="S1542" s="35"/>
      <c r="T1542" s="36">
        <v>43859.537499999999</v>
      </c>
      <c r="U1542" s="35"/>
      <c r="V1542" s="35">
        <v>0</v>
      </c>
      <c r="W1542" s="35"/>
      <c r="X1542" s="35"/>
      <c r="Y1542" s="35">
        <v>0</v>
      </c>
      <c r="Z1542" s="35"/>
      <c r="AA1542" s="35">
        <v>243</v>
      </c>
      <c r="AB1542" s="35" t="s">
        <v>6507</v>
      </c>
      <c r="AC1542" s="59" t="s">
        <v>5472</v>
      </c>
    </row>
    <row r="1543" spans="1:29" ht="15.75" thickBot="1" x14ac:dyDescent="0.3">
      <c r="A1543" s="58" t="s">
        <v>3122</v>
      </c>
      <c r="B1543" s="38" t="s">
        <v>5473</v>
      </c>
      <c r="C1543" s="38" t="s">
        <v>5468</v>
      </c>
      <c r="D1543" s="38" t="s">
        <v>7493</v>
      </c>
      <c r="E1543" s="38" t="s">
        <v>7627</v>
      </c>
      <c r="F1543" s="38"/>
      <c r="G1543" s="39">
        <v>43853.369444444441</v>
      </c>
      <c r="H1543" s="40">
        <v>43854</v>
      </c>
      <c r="I1543" s="38"/>
      <c r="J1543" s="38" t="s">
        <v>34</v>
      </c>
      <c r="K1543" s="38" t="s">
        <v>7628</v>
      </c>
      <c r="L1543" s="38" t="s">
        <v>5461</v>
      </c>
      <c r="M1543" s="38"/>
      <c r="N1543" s="38" t="s">
        <v>5747</v>
      </c>
      <c r="O1543" s="38"/>
      <c r="P1543" s="38"/>
      <c r="Q1543" s="38"/>
      <c r="R1543" s="38"/>
      <c r="S1543" s="38"/>
      <c r="T1543" s="39">
        <v>43853.434027777781</v>
      </c>
      <c r="U1543" s="38"/>
      <c r="V1543" s="38">
        <v>0</v>
      </c>
      <c r="W1543" s="38"/>
      <c r="X1543" s="38"/>
      <c r="Y1543" s="38">
        <v>0</v>
      </c>
      <c r="Z1543" s="38"/>
      <c r="AA1543" s="38">
        <v>93</v>
      </c>
      <c r="AB1543" s="38" t="s">
        <v>5688</v>
      </c>
      <c r="AC1543" s="60" t="s">
        <v>5472</v>
      </c>
    </row>
    <row r="1544" spans="1:29" ht="15.75" thickBot="1" x14ac:dyDescent="0.3">
      <c r="A1544" s="57" t="s">
        <v>70</v>
      </c>
      <c r="B1544" s="35" t="s">
        <v>5473</v>
      </c>
      <c r="C1544" s="35" t="s">
        <v>5468</v>
      </c>
      <c r="D1544" s="35" t="s">
        <v>7493</v>
      </c>
      <c r="E1544" s="35" t="s">
        <v>7629</v>
      </c>
      <c r="F1544" s="35"/>
      <c r="G1544" s="36">
        <v>43829.417361111111</v>
      </c>
      <c r="H1544" s="37">
        <v>43832</v>
      </c>
      <c r="I1544" s="35"/>
      <c r="J1544" s="35" t="s">
        <v>34</v>
      </c>
      <c r="K1544" s="35" t="s">
        <v>7630</v>
      </c>
      <c r="L1544" s="35" t="s">
        <v>5461</v>
      </c>
      <c r="M1544" s="35"/>
      <c r="N1544" s="35" t="s">
        <v>5789</v>
      </c>
      <c r="O1544" s="35">
        <v>1404591</v>
      </c>
      <c r="P1544" s="36">
        <v>43829.658333333333</v>
      </c>
      <c r="Q1544" s="36">
        <v>43832.445138888892</v>
      </c>
      <c r="R1544" s="35"/>
      <c r="S1544" s="35"/>
      <c r="T1544" s="36">
        <v>43832.445138888892</v>
      </c>
      <c r="U1544" s="35">
        <v>0</v>
      </c>
      <c r="V1544" s="35">
        <v>0</v>
      </c>
      <c r="W1544" s="35" t="s">
        <v>5497</v>
      </c>
      <c r="X1544" s="35">
        <v>3008</v>
      </c>
      <c r="Y1544" s="35" t="s">
        <v>7631</v>
      </c>
      <c r="Z1544" s="35" t="s">
        <v>7632</v>
      </c>
      <c r="AA1544" s="35">
        <v>1352</v>
      </c>
      <c r="AB1544" s="35" t="s">
        <v>7633</v>
      </c>
      <c r="AC1544" s="59" t="s">
        <v>5472</v>
      </c>
    </row>
    <row r="1545" spans="1:29" ht="15.75" thickBot="1" x14ac:dyDescent="0.3">
      <c r="A1545" s="58" t="s">
        <v>3463</v>
      </c>
      <c r="B1545" s="38" t="s">
        <v>5473</v>
      </c>
      <c r="C1545" s="38" t="s">
        <v>5468</v>
      </c>
      <c r="D1545" s="38" t="s">
        <v>7493</v>
      </c>
      <c r="E1545" s="38" t="s">
        <v>7629</v>
      </c>
      <c r="F1545" s="38"/>
      <c r="G1545" s="39">
        <v>43854.69027777778</v>
      </c>
      <c r="H1545" s="40">
        <v>43857</v>
      </c>
      <c r="I1545" s="38"/>
      <c r="J1545" s="38" t="s">
        <v>34</v>
      </c>
      <c r="K1545" s="38" t="s">
        <v>7630</v>
      </c>
      <c r="L1545" s="38" t="s">
        <v>5461</v>
      </c>
      <c r="M1545" s="38"/>
      <c r="N1545" s="38" t="s">
        <v>5789</v>
      </c>
      <c r="O1545" s="38"/>
      <c r="P1545" s="38"/>
      <c r="Q1545" s="38"/>
      <c r="R1545" s="38"/>
      <c r="S1545" s="38"/>
      <c r="T1545" s="39">
        <v>43857.339583333334</v>
      </c>
      <c r="U1545" s="38"/>
      <c r="V1545" s="38">
        <v>0</v>
      </c>
      <c r="W1545" s="38"/>
      <c r="X1545" s="38"/>
      <c r="Y1545" s="38">
        <v>0</v>
      </c>
      <c r="Z1545" s="38"/>
      <c r="AA1545" s="38">
        <v>3815</v>
      </c>
      <c r="AB1545" s="38" t="s">
        <v>6317</v>
      </c>
      <c r="AC1545" s="60" t="s">
        <v>5472</v>
      </c>
    </row>
    <row r="1546" spans="1:29" ht="15.75" thickBot="1" x14ac:dyDescent="0.3">
      <c r="A1546" s="57" t="s">
        <v>3653</v>
      </c>
      <c r="B1546" s="35" t="s">
        <v>5473</v>
      </c>
      <c r="C1546" s="35" t="s">
        <v>5468</v>
      </c>
      <c r="D1546" s="35" t="s">
        <v>7493</v>
      </c>
      <c r="E1546" s="35" t="s">
        <v>7629</v>
      </c>
      <c r="F1546" s="35"/>
      <c r="G1546" s="36">
        <v>43857.68472222222</v>
      </c>
      <c r="H1546" s="37">
        <v>43858</v>
      </c>
      <c r="I1546" s="35"/>
      <c r="J1546" s="35" t="s">
        <v>34</v>
      </c>
      <c r="K1546" s="35" t="s">
        <v>7630</v>
      </c>
      <c r="L1546" s="35" t="s">
        <v>5461</v>
      </c>
      <c r="M1546" s="35"/>
      <c r="N1546" s="35" t="s">
        <v>5789</v>
      </c>
      <c r="O1546" s="35"/>
      <c r="P1546" s="35"/>
      <c r="Q1546" s="35"/>
      <c r="R1546" s="35"/>
      <c r="S1546" s="35"/>
      <c r="T1546" s="36">
        <v>43858.338194444441</v>
      </c>
      <c r="U1546" s="35"/>
      <c r="V1546" s="35">
        <v>0</v>
      </c>
      <c r="W1546" s="35"/>
      <c r="X1546" s="35">
        <v>894</v>
      </c>
      <c r="Y1546" s="35" t="s">
        <v>5918</v>
      </c>
      <c r="Z1546" s="35" t="s">
        <v>5482</v>
      </c>
      <c r="AA1546" s="35">
        <v>47</v>
      </c>
      <c r="AB1546" s="35" t="s">
        <v>6087</v>
      </c>
      <c r="AC1546" s="59" t="s">
        <v>5485</v>
      </c>
    </row>
    <row r="1547" spans="1:29" ht="15.75" thickBot="1" x14ac:dyDescent="0.3">
      <c r="A1547" s="58" t="s">
        <v>3810</v>
      </c>
      <c r="B1547" s="38" t="s">
        <v>5473</v>
      </c>
      <c r="C1547" s="38" t="s">
        <v>5468</v>
      </c>
      <c r="D1547" s="38" t="s">
        <v>7493</v>
      </c>
      <c r="E1547" s="38" t="s">
        <v>7634</v>
      </c>
      <c r="F1547" s="38"/>
      <c r="G1547" s="39">
        <v>43858.623611111114</v>
      </c>
      <c r="H1547" s="40">
        <v>43859</v>
      </c>
      <c r="I1547" s="38"/>
      <c r="J1547" s="38" t="s">
        <v>34</v>
      </c>
      <c r="K1547" s="38" t="s">
        <v>7635</v>
      </c>
      <c r="L1547" s="38" t="s">
        <v>5461</v>
      </c>
      <c r="M1547" s="38"/>
      <c r="N1547" s="38" t="s">
        <v>5747</v>
      </c>
      <c r="O1547" s="38"/>
      <c r="P1547" s="38"/>
      <c r="Q1547" s="38"/>
      <c r="R1547" s="38"/>
      <c r="S1547" s="38"/>
      <c r="T1547" s="39">
        <v>43858.665277777778</v>
      </c>
      <c r="U1547" s="38"/>
      <c r="V1547" s="38">
        <v>0</v>
      </c>
      <c r="W1547" s="38"/>
      <c r="X1547" s="38"/>
      <c r="Y1547" s="38">
        <v>0</v>
      </c>
      <c r="Z1547" s="38"/>
      <c r="AA1547" s="38">
        <v>60</v>
      </c>
      <c r="AB1547" s="38" t="s">
        <v>5543</v>
      </c>
      <c r="AC1547" s="60" t="s">
        <v>5472</v>
      </c>
    </row>
    <row r="1548" spans="1:29" ht="15.75" thickBot="1" x14ac:dyDescent="0.3">
      <c r="A1548" s="57" t="s">
        <v>2826</v>
      </c>
      <c r="B1548" s="35" t="s">
        <v>5473</v>
      </c>
      <c r="C1548" s="35" t="s">
        <v>5468</v>
      </c>
      <c r="D1548" s="35" t="s">
        <v>6451</v>
      </c>
      <c r="E1548" s="35" t="s">
        <v>6080</v>
      </c>
      <c r="F1548" s="35"/>
      <c r="G1548" s="35" t="s">
        <v>5981</v>
      </c>
      <c r="H1548" s="37">
        <v>43852</v>
      </c>
      <c r="I1548" s="35"/>
      <c r="J1548" s="35" t="s">
        <v>34</v>
      </c>
      <c r="K1548" s="35" t="s">
        <v>7636</v>
      </c>
      <c r="L1548" s="35" t="s">
        <v>5461</v>
      </c>
      <c r="M1548" s="35"/>
      <c r="N1548" s="35" t="s">
        <v>5765</v>
      </c>
      <c r="O1548" s="35"/>
      <c r="P1548" s="35"/>
      <c r="Q1548" s="35"/>
      <c r="R1548" s="35"/>
      <c r="S1548" s="35"/>
      <c r="T1548" s="35" t="s">
        <v>5983</v>
      </c>
      <c r="U1548" s="35"/>
      <c r="V1548" s="35">
        <v>0</v>
      </c>
      <c r="W1548" s="35"/>
      <c r="X1548" s="35"/>
      <c r="Y1548" s="35">
        <v>0</v>
      </c>
      <c r="Z1548" s="35"/>
      <c r="AA1548" s="35"/>
      <c r="AB1548" s="35">
        <v>0</v>
      </c>
      <c r="AC1548" s="59"/>
    </row>
    <row r="1549" spans="1:29" ht="15.75" thickBot="1" x14ac:dyDescent="0.3">
      <c r="A1549" s="58" t="s">
        <v>669</v>
      </c>
      <c r="B1549" s="38" t="s">
        <v>5473</v>
      </c>
      <c r="C1549" s="38" t="s">
        <v>5468</v>
      </c>
      <c r="D1549" s="38" t="s">
        <v>6451</v>
      </c>
      <c r="E1549" s="38" t="s">
        <v>6080</v>
      </c>
      <c r="F1549" s="38"/>
      <c r="G1549" s="39">
        <v>43839.672222222223</v>
      </c>
      <c r="H1549" s="40">
        <v>43840</v>
      </c>
      <c r="I1549" s="38"/>
      <c r="J1549" s="38" t="s">
        <v>34</v>
      </c>
      <c r="K1549" s="38" t="s">
        <v>7636</v>
      </c>
      <c r="L1549" s="38" t="s">
        <v>5461</v>
      </c>
      <c r="M1549" s="38"/>
      <c r="N1549" s="38" t="s">
        <v>5765</v>
      </c>
      <c r="O1549" s="38"/>
      <c r="P1549" s="38"/>
      <c r="Q1549" s="38"/>
      <c r="R1549" s="38"/>
      <c r="S1549" s="38"/>
      <c r="T1549" s="39">
        <v>43840.318055555559</v>
      </c>
      <c r="U1549" s="38"/>
      <c r="V1549" s="38">
        <v>0</v>
      </c>
      <c r="W1549" s="38"/>
      <c r="X1549" s="38"/>
      <c r="Y1549" s="38">
        <v>0</v>
      </c>
      <c r="Z1549" s="38"/>
      <c r="AA1549" s="38">
        <v>930</v>
      </c>
      <c r="AB1549" s="38" t="s">
        <v>6479</v>
      </c>
      <c r="AC1549" s="60" t="s">
        <v>5472</v>
      </c>
    </row>
    <row r="1550" spans="1:29" ht="15.75" thickBot="1" x14ac:dyDescent="0.3">
      <c r="A1550" s="57" t="s">
        <v>1445</v>
      </c>
      <c r="B1550" s="35" t="s">
        <v>5473</v>
      </c>
      <c r="C1550" s="35" t="s">
        <v>5468</v>
      </c>
      <c r="D1550" s="35" t="s">
        <v>6451</v>
      </c>
      <c r="E1550" s="35" t="s">
        <v>6080</v>
      </c>
      <c r="F1550" s="35"/>
      <c r="G1550" s="36">
        <v>43845.669444444444</v>
      </c>
      <c r="H1550" s="37">
        <v>43845</v>
      </c>
      <c r="I1550" s="35"/>
      <c r="J1550" s="35" t="s">
        <v>34</v>
      </c>
      <c r="K1550" s="35" t="s">
        <v>7636</v>
      </c>
      <c r="L1550" s="35" t="s">
        <v>5461</v>
      </c>
      <c r="M1550" s="35"/>
      <c r="N1550" s="35" t="s">
        <v>5765</v>
      </c>
      <c r="O1550" s="35"/>
      <c r="P1550" s="35"/>
      <c r="Q1550" s="35"/>
      <c r="R1550" s="35"/>
      <c r="S1550" s="35"/>
      <c r="T1550" s="36">
        <v>43845.669444444444</v>
      </c>
      <c r="U1550" s="35"/>
      <c r="V1550" s="35">
        <v>0</v>
      </c>
      <c r="W1550" s="35"/>
      <c r="X1550" s="35"/>
      <c r="Y1550" s="35">
        <v>0</v>
      </c>
      <c r="Z1550" s="35"/>
      <c r="AA1550" s="35">
        <v>0</v>
      </c>
      <c r="AB1550" s="35">
        <v>0</v>
      </c>
      <c r="AC1550" s="59" t="s">
        <v>5472</v>
      </c>
    </row>
    <row r="1551" spans="1:29" ht="15.75" thickBot="1" x14ac:dyDescent="0.3">
      <c r="A1551" s="58" t="s">
        <v>1711</v>
      </c>
      <c r="B1551" s="38" t="s">
        <v>5473</v>
      </c>
      <c r="C1551" s="38" t="s">
        <v>5468</v>
      </c>
      <c r="D1551" s="38" t="s">
        <v>6451</v>
      </c>
      <c r="E1551" s="38" t="s">
        <v>6080</v>
      </c>
      <c r="F1551" s="38"/>
      <c r="G1551" s="39">
        <v>43846.682638888888</v>
      </c>
      <c r="H1551" s="40">
        <v>43846</v>
      </c>
      <c r="I1551" s="38"/>
      <c r="J1551" s="38" t="s">
        <v>34</v>
      </c>
      <c r="K1551" s="38" t="s">
        <v>7636</v>
      </c>
      <c r="L1551" s="38" t="s">
        <v>5461</v>
      </c>
      <c r="M1551" s="38"/>
      <c r="N1551" s="38" t="s">
        <v>5765</v>
      </c>
      <c r="O1551" s="38"/>
      <c r="P1551" s="38"/>
      <c r="Q1551" s="38"/>
      <c r="R1551" s="38"/>
      <c r="S1551" s="38"/>
      <c r="T1551" s="39">
        <v>43846.68472222222</v>
      </c>
      <c r="U1551" s="38"/>
      <c r="V1551" s="38">
        <v>0</v>
      </c>
      <c r="W1551" s="38"/>
      <c r="X1551" s="38">
        <v>3</v>
      </c>
      <c r="Y1551" s="41">
        <v>694444444.44444001</v>
      </c>
      <c r="Z1551" s="38" t="s">
        <v>5482</v>
      </c>
      <c r="AA1551" s="38"/>
      <c r="AB1551" s="38">
        <v>0</v>
      </c>
      <c r="AC1551" s="60"/>
    </row>
    <row r="1552" spans="1:29" ht="15.75" thickBot="1" x14ac:dyDescent="0.3">
      <c r="A1552" s="57" t="s">
        <v>2308</v>
      </c>
      <c r="B1552" s="35" t="s">
        <v>5473</v>
      </c>
      <c r="C1552" s="35" t="s">
        <v>5468</v>
      </c>
      <c r="D1552" s="35" t="s">
        <v>6451</v>
      </c>
      <c r="E1552" s="35" t="s">
        <v>6080</v>
      </c>
      <c r="F1552" s="35"/>
      <c r="G1552" s="36">
        <v>43847.664583333331</v>
      </c>
      <c r="H1552" s="37">
        <v>43850</v>
      </c>
      <c r="I1552" s="35"/>
      <c r="J1552" s="35" t="s">
        <v>34</v>
      </c>
      <c r="K1552" s="35" t="s">
        <v>7636</v>
      </c>
      <c r="L1552" s="35" t="s">
        <v>5461</v>
      </c>
      <c r="M1552" s="35"/>
      <c r="N1552" s="35" t="s">
        <v>5765</v>
      </c>
      <c r="O1552" s="35"/>
      <c r="P1552" s="35"/>
      <c r="Q1552" s="35"/>
      <c r="R1552" s="35"/>
      <c r="S1552" s="35"/>
      <c r="T1552" s="36">
        <v>43850.314583333333</v>
      </c>
      <c r="U1552" s="35"/>
      <c r="V1552" s="35">
        <v>0</v>
      </c>
      <c r="W1552" s="35"/>
      <c r="X1552" s="35"/>
      <c r="Y1552" s="35">
        <v>0</v>
      </c>
      <c r="Z1552" s="35"/>
      <c r="AA1552" s="35">
        <v>3816</v>
      </c>
      <c r="AB1552" s="35" t="s">
        <v>7637</v>
      </c>
      <c r="AC1552" s="59" t="s">
        <v>5472</v>
      </c>
    </row>
    <row r="1553" spans="1:29" ht="15.75" thickBot="1" x14ac:dyDescent="0.3">
      <c r="A1553" s="58" t="s">
        <v>2629</v>
      </c>
      <c r="B1553" s="38" t="s">
        <v>5473</v>
      </c>
      <c r="C1553" s="38" t="s">
        <v>5468</v>
      </c>
      <c r="D1553" s="38" t="s">
        <v>6451</v>
      </c>
      <c r="E1553" s="38" t="s">
        <v>6080</v>
      </c>
      <c r="F1553" s="38"/>
      <c r="G1553" s="39">
        <v>43850.675000000003</v>
      </c>
      <c r="H1553" s="40">
        <v>43851</v>
      </c>
      <c r="I1553" s="38"/>
      <c r="J1553" s="38" t="s">
        <v>34</v>
      </c>
      <c r="K1553" s="38" t="s">
        <v>7636</v>
      </c>
      <c r="L1553" s="38" t="s">
        <v>5465</v>
      </c>
      <c r="M1553" s="38"/>
      <c r="N1553" s="38" t="s">
        <v>5765</v>
      </c>
      <c r="O1553" s="38"/>
      <c r="P1553" s="38"/>
      <c r="Q1553" s="38"/>
      <c r="R1553" s="38"/>
      <c r="S1553" s="38"/>
      <c r="T1553" s="39">
        <v>43851.3125</v>
      </c>
      <c r="U1553" s="38"/>
      <c r="V1553" s="38">
        <v>0</v>
      </c>
      <c r="W1553" s="38"/>
      <c r="X1553" s="38">
        <v>918</v>
      </c>
      <c r="Y1553" s="38" t="s">
        <v>5683</v>
      </c>
      <c r="Z1553" s="38" t="s">
        <v>5485</v>
      </c>
      <c r="AA1553" s="38"/>
      <c r="AB1553" s="38">
        <v>0</v>
      </c>
      <c r="AC1553" s="60"/>
    </row>
    <row r="1554" spans="1:29" ht="15.75" thickBot="1" x14ac:dyDescent="0.3">
      <c r="A1554" s="57" t="s">
        <v>3045</v>
      </c>
      <c r="B1554" s="35" t="s">
        <v>5473</v>
      </c>
      <c r="C1554" s="35" t="s">
        <v>5468</v>
      </c>
      <c r="D1554" s="35" t="s">
        <v>6451</v>
      </c>
      <c r="E1554" s="35" t="s">
        <v>6080</v>
      </c>
      <c r="F1554" s="35"/>
      <c r="G1554" s="36">
        <v>43852.679861111108</v>
      </c>
      <c r="H1554" s="37">
        <v>43853</v>
      </c>
      <c r="I1554" s="35"/>
      <c r="J1554" s="35" t="s">
        <v>34</v>
      </c>
      <c r="K1554" s="35" t="s">
        <v>7636</v>
      </c>
      <c r="L1554" s="35" t="s">
        <v>5461</v>
      </c>
      <c r="M1554" s="35"/>
      <c r="N1554" s="35" t="s">
        <v>5765</v>
      </c>
      <c r="O1554" s="35"/>
      <c r="P1554" s="35"/>
      <c r="Q1554" s="35"/>
      <c r="R1554" s="35"/>
      <c r="S1554" s="35"/>
      <c r="T1554" s="36">
        <v>43853.317361111112</v>
      </c>
      <c r="U1554" s="35"/>
      <c r="V1554" s="35">
        <v>0</v>
      </c>
      <c r="W1554" s="35"/>
      <c r="X1554" s="35">
        <v>918</v>
      </c>
      <c r="Y1554" s="35" t="s">
        <v>5683</v>
      </c>
      <c r="Z1554" s="35" t="s">
        <v>5467</v>
      </c>
      <c r="AA1554" s="35"/>
      <c r="AB1554" s="35">
        <v>0</v>
      </c>
      <c r="AC1554" s="59"/>
    </row>
    <row r="1555" spans="1:29" ht="15.75" thickBot="1" x14ac:dyDescent="0.3">
      <c r="A1555" s="58" t="s">
        <v>3201</v>
      </c>
      <c r="B1555" s="38" t="s">
        <v>5473</v>
      </c>
      <c r="C1555" s="38" t="s">
        <v>5468</v>
      </c>
      <c r="D1555" s="38" t="s">
        <v>6451</v>
      </c>
      <c r="E1555" s="38" t="s">
        <v>6080</v>
      </c>
      <c r="F1555" s="38"/>
      <c r="G1555" s="39">
        <v>43853.545138888891</v>
      </c>
      <c r="H1555" s="40">
        <v>43853</v>
      </c>
      <c r="I1555" s="38"/>
      <c r="J1555" s="38" t="s">
        <v>34</v>
      </c>
      <c r="K1555" s="38" t="s">
        <v>7636</v>
      </c>
      <c r="L1555" s="38" t="s">
        <v>5461</v>
      </c>
      <c r="M1555" s="38"/>
      <c r="N1555" s="38" t="s">
        <v>5765</v>
      </c>
      <c r="O1555" s="38"/>
      <c r="P1555" s="38"/>
      <c r="Q1555" s="38"/>
      <c r="R1555" s="38"/>
      <c r="S1555" s="38"/>
      <c r="T1555" s="39">
        <v>43853.55</v>
      </c>
      <c r="U1555" s="38"/>
      <c r="V1555" s="38">
        <v>0</v>
      </c>
      <c r="W1555" s="38"/>
      <c r="X1555" s="38"/>
      <c r="Y1555" s="38">
        <v>0</v>
      </c>
      <c r="Z1555" s="38"/>
      <c r="AA1555" s="38">
        <v>7</v>
      </c>
      <c r="AB1555" s="38" t="s">
        <v>5552</v>
      </c>
      <c r="AC1555" s="60" t="s">
        <v>5485</v>
      </c>
    </row>
    <row r="1556" spans="1:29" ht="15.75" thickBot="1" x14ac:dyDescent="0.3">
      <c r="A1556" s="57" t="s">
        <v>1070</v>
      </c>
      <c r="B1556" s="35" t="s">
        <v>5473</v>
      </c>
      <c r="C1556" s="35" t="s">
        <v>5468</v>
      </c>
      <c r="D1556" s="35" t="s">
        <v>6451</v>
      </c>
      <c r="E1556" s="35" t="s">
        <v>7638</v>
      </c>
      <c r="F1556" s="35"/>
      <c r="G1556" s="36">
        <v>43844.349305555559</v>
      </c>
      <c r="H1556" s="37">
        <v>43844</v>
      </c>
      <c r="I1556" s="35"/>
      <c r="J1556" s="35" t="s">
        <v>34</v>
      </c>
      <c r="K1556" s="35" t="s">
        <v>6660</v>
      </c>
      <c r="L1556" s="35" t="s">
        <v>5461</v>
      </c>
      <c r="M1556" s="35"/>
      <c r="N1556" s="35" t="s">
        <v>5789</v>
      </c>
      <c r="O1556" s="35"/>
      <c r="P1556" s="35"/>
      <c r="Q1556" s="35"/>
      <c r="R1556" s="35"/>
      <c r="S1556" s="35"/>
      <c r="T1556" s="36">
        <v>43844.355555555558</v>
      </c>
      <c r="U1556" s="35"/>
      <c r="V1556" s="35">
        <v>0</v>
      </c>
      <c r="W1556" s="35"/>
      <c r="X1556" s="35">
        <v>9</v>
      </c>
      <c r="Y1556" s="35" t="s">
        <v>5690</v>
      </c>
      <c r="Z1556" s="35" t="s">
        <v>5482</v>
      </c>
      <c r="AA1556" s="35"/>
      <c r="AB1556" s="35">
        <v>0</v>
      </c>
      <c r="AC1556" s="59"/>
    </row>
    <row r="1557" spans="1:29" ht="15.75" thickBot="1" x14ac:dyDescent="0.3">
      <c r="A1557" s="58" t="s">
        <v>1979</v>
      </c>
      <c r="B1557" s="38" t="s">
        <v>5473</v>
      </c>
      <c r="C1557" s="38" t="s">
        <v>5468</v>
      </c>
      <c r="D1557" s="38" t="s">
        <v>6451</v>
      </c>
      <c r="E1557" s="38" t="s">
        <v>7638</v>
      </c>
      <c r="F1557" s="38"/>
      <c r="G1557" s="39">
        <v>43846.369444444441</v>
      </c>
      <c r="H1557" s="40">
        <v>43846</v>
      </c>
      <c r="I1557" s="38"/>
      <c r="J1557" s="38" t="s">
        <v>34</v>
      </c>
      <c r="K1557" s="38" t="s">
        <v>6660</v>
      </c>
      <c r="L1557" s="38" t="s">
        <v>5461</v>
      </c>
      <c r="M1557" s="38"/>
      <c r="N1557" s="38" t="s">
        <v>5789</v>
      </c>
      <c r="O1557" s="38"/>
      <c r="P1557" s="38"/>
      <c r="Q1557" s="38"/>
      <c r="R1557" s="38"/>
      <c r="S1557" s="38"/>
      <c r="T1557" s="39">
        <v>43846.43472222222</v>
      </c>
      <c r="U1557" s="38"/>
      <c r="V1557" s="38">
        <v>0</v>
      </c>
      <c r="W1557" s="38"/>
      <c r="X1557" s="38"/>
      <c r="Y1557" s="38">
        <v>0</v>
      </c>
      <c r="Z1557" s="38"/>
      <c r="AA1557" s="38">
        <v>94</v>
      </c>
      <c r="AB1557" s="38" t="s">
        <v>5695</v>
      </c>
      <c r="AC1557" s="60" t="s">
        <v>5472</v>
      </c>
    </row>
    <row r="1558" spans="1:29" ht="15.75" thickBot="1" x14ac:dyDescent="0.3">
      <c r="A1558" s="57" t="s">
        <v>3506</v>
      </c>
      <c r="B1558" s="35" t="s">
        <v>5473</v>
      </c>
      <c r="C1558" s="35" t="s">
        <v>5468</v>
      </c>
      <c r="D1558" s="35" t="s">
        <v>6451</v>
      </c>
      <c r="E1558" s="35" t="s">
        <v>7638</v>
      </c>
      <c r="F1558" s="35"/>
      <c r="G1558" s="36">
        <v>43857.367361111108</v>
      </c>
      <c r="H1558" s="37">
        <v>43857</v>
      </c>
      <c r="I1558" s="35"/>
      <c r="J1558" s="35" t="s">
        <v>34</v>
      </c>
      <c r="K1558" s="35" t="s">
        <v>6660</v>
      </c>
      <c r="L1558" s="35" t="s">
        <v>5461</v>
      </c>
      <c r="M1558" s="35"/>
      <c r="N1558" s="35" t="s">
        <v>5789</v>
      </c>
      <c r="O1558" s="35"/>
      <c r="P1558" s="35"/>
      <c r="Q1558" s="35"/>
      <c r="R1558" s="35"/>
      <c r="S1558" s="35"/>
      <c r="T1558" s="36">
        <v>43857.368055555555</v>
      </c>
      <c r="U1558" s="35"/>
      <c r="V1558" s="35">
        <v>0</v>
      </c>
      <c r="W1558" s="35"/>
      <c r="X1558" s="35"/>
      <c r="Y1558" s="35">
        <v>0</v>
      </c>
      <c r="Z1558" s="35"/>
      <c r="AA1558" s="35">
        <v>1</v>
      </c>
      <c r="AB1558" s="43">
        <v>231481481.48148</v>
      </c>
      <c r="AC1558" s="59" t="s">
        <v>5485</v>
      </c>
    </row>
    <row r="1559" spans="1:29" ht="15.75" thickBot="1" x14ac:dyDescent="0.3">
      <c r="A1559" s="58" t="s">
        <v>249</v>
      </c>
      <c r="B1559" s="38" t="s">
        <v>5473</v>
      </c>
      <c r="C1559" s="38" t="s">
        <v>5468</v>
      </c>
      <c r="D1559" s="38" t="s">
        <v>6451</v>
      </c>
      <c r="E1559" s="38" t="s">
        <v>7639</v>
      </c>
      <c r="F1559" s="38"/>
      <c r="G1559" s="39">
        <v>43832.661111111112</v>
      </c>
      <c r="H1559" s="40">
        <v>43833</v>
      </c>
      <c r="I1559" s="38"/>
      <c r="J1559" s="38" t="s">
        <v>34</v>
      </c>
      <c r="K1559" s="38" t="s">
        <v>7640</v>
      </c>
      <c r="L1559" s="38" t="s">
        <v>5461</v>
      </c>
      <c r="M1559" s="38"/>
      <c r="N1559" s="38" t="s">
        <v>5765</v>
      </c>
      <c r="O1559" s="38"/>
      <c r="P1559" s="38"/>
      <c r="Q1559" s="38"/>
      <c r="R1559" s="38"/>
      <c r="S1559" s="38"/>
      <c r="T1559" s="39">
        <v>43833.324305555558</v>
      </c>
      <c r="U1559" s="38"/>
      <c r="V1559" s="38">
        <v>0</v>
      </c>
      <c r="W1559" s="38"/>
      <c r="X1559" s="38"/>
      <c r="Y1559" s="38">
        <v>0</v>
      </c>
      <c r="Z1559" s="38"/>
      <c r="AA1559" s="38">
        <v>955</v>
      </c>
      <c r="AB1559" s="38" t="s">
        <v>6133</v>
      </c>
      <c r="AC1559" s="60" t="s">
        <v>5472</v>
      </c>
    </row>
    <row r="1560" spans="1:29" ht="15.75" thickBot="1" x14ac:dyDescent="0.3">
      <c r="A1560" s="57" t="s">
        <v>656</v>
      </c>
      <c r="B1560" s="35" t="s">
        <v>5473</v>
      </c>
      <c r="C1560" s="35" t="s">
        <v>5468</v>
      </c>
      <c r="D1560" s="35" t="s">
        <v>6451</v>
      </c>
      <c r="E1560" s="35" t="s">
        <v>7639</v>
      </c>
      <c r="F1560" s="35"/>
      <c r="G1560" s="36">
        <v>43839.647222222222</v>
      </c>
      <c r="H1560" s="37">
        <v>43840</v>
      </c>
      <c r="I1560" s="35"/>
      <c r="J1560" s="35" t="s">
        <v>34</v>
      </c>
      <c r="K1560" s="35" t="s">
        <v>7640</v>
      </c>
      <c r="L1560" s="35" t="s">
        <v>5461</v>
      </c>
      <c r="M1560" s="35"/>
      <c r="N1560" s="35" t="s">
        <v>5765</v>
      </c>
      <c r="O1560" s="35"/>
      <c r="P1560" s="35"/>
      <c r="Q1560" s="35"/>
      <c r="R1560" s="35"/>
      <c r="S1560" s="35"/>
      <c r="T1560" s="36">
        <v>43840.325694444444</v>
      </c>
      <c r="U1560" s="35"/>
      <c r="V1560" s="35">
        <v>0</v>
      </c>
      <c r="W1560" s="35"/>
      <c r="X1560" s="35"/>
      <c r="Y1560" s="35">
        <v>0</v>
      </c>
      <c r="Z1560" s="35"/>
      <c r="AA1560" s="35">
        <v>977</v>
      </c>
      <c r="AB1560" s="35" t="s">
        <v>7641</v>
      </c>
      <c r="AC1560" s="59" t="s">
        <v>5472</v>
      </c>
    </row>
    <row r="1561" spans="1:29" ht="15.75" thickBot="1" x14ac:dyDescent="0.3">
      <c r="A1561" s="58" t="s">
        <v>2210</v>
      </c>
      <c r="B1561" s="38" t="s">
        <v>5473</v>
      </c>
      <c r="C1561" s="38" t="s">
        <v>5468</v>
      </c>
      <c r="D1561" s="38" t="s">
        <v>6451</v>
      </c>
      <c r="E1561" s="38" t="s">
        <v>7639</v>
      </c>
      <c r="F1561" s="38"/>
      <c r="G1561" s="39">
        <v>43847.507638888892</v>
      </c>
      <c r="H1561" s="40">
        <v>43850</v>
      </c>
      <c r="I1561" s="38"/>
      <c r="J1561" s="38" t="s">
        <v>34</v>
      </c>
      <c r="K1561" s="38" t="s">
        <v>7640</v>
      </c>
      <c r="L1561" s="38" t="s">
        <v>5461</v>
      </c>
      <c r="M1561" s="38"/>
      <c r="N1561" s="38" t="s">
        <v>5765</v>
      </c>
      <c r="O1561" s="38"/>
      <c r="P1561" s="38"/>
      <c r="Q1561" s="38"/>
      <c r="R1561" s="38"/>
      <c r="S1561" s="38"/>
      <c r="T1561" s="39">
        <v>43850.330555555556</v>
      </c>
      <c r="U1561" s="38"/>
      <c r="V1561" s="38">
        <v>0</v>
      </c>
      <c r="W1561" s="38"/>
      <c r="X1561" s="38"/>
      <c r="Y1561" s="38">
        <v>0</v>
      </c>
      <c r="Z1561" s="38"/>
      <c r="AA1561" s="38">
        <v>4065</v>
      </c>
      <c r="AB1561" s="38" t="s">
        <v>7642</v>
      </c>
      <c r="AC1561" s="60" t="s">
        <v>5472</v>
      </c>
    </row>
    <row r="1562" spans="1:29" ht="15.75" thickBot="1" x14ac:dyDescent="0.3">
      <c r="A1562" s="57" t="s">
        <v>3394</v>
      </c>
      <c r="B1562" s="35" t="s">
        <v>5473</v>
      </c>
      <c r="C1562" s="35" t="s">
        <v>5468</v>
      </c>
      <c r="D1562" s="35" t="s">
        <v>6451</v>
      </c>
      <c r="E1562" s="35" t="s">
        <v>7639</v>
      </c>
      <c r="F1562" s="35"/>
      <c r="G1562" s="36">
        <v>43854.503472222219</v>
      </c>
      <c r="H1562" s="37">
        <v>43857</v>
      </c>
      <c r="I1562" s="35"/>
      <c r="J1562" s="35" t="s">
        <v>34</v>
      </c>
      <c r="K1562" s="35" t="s">
        <v>7640</v>
      </c>
      <c r="L1562" s="35" t="s">
        <v>5461</v>
      </c>
      <c r="M1562" s="35"/>
      <c r="N1562" s="35" t="s">
        <v>5765</v>
      </c>
      <c r="O1562" s="35"/>
      <c r="P1562" s="35"/>
      <c r="Q1562" s="35"/>
      <c r="R1562" s="35"/>
      <c r="S1562" s="35"/>
      <c r="T1562" s="36">
        <v>43857.333333333336</v>
      </c>
      <c r="U1562" s="35"/>
      <c r="V1562" s="35">
        <v>0</v>
      </c>
      <c r="W1562" s="35"/>
      <c r="X1562" s="35">
        <v>3838</v>
      </c>
      <c r="Y1562" s="35" t="s">
        <v>7643</v>
      </c>
      <c r="Z1562" s="35" t="s">
        <v>5482</v>
      </c>
      <c r="AA1562" s="35">
        <v>237</v>
      </c>
      <c r="AB1562" s="35" t="s">
        <v>6639</v>
      </c>
      <c r="AC1562" s="59" t="s">
        <v>5485</v>
      </c>
    </row>
    <row r="1563" spans="1:29" ht="15.75" thickBot="1" x14ac:dyDescent="0.3">
      <c r="A1563" s="58" t="s">
        <v>2694</v>
      </c>
      <c r="B1563" s="38" t="s">
        <v>5473</v>
      </c>
      <c r="C1563" s="38" t="s">
        <v>5468</v>
      </c>
      <c r="D1563" s="38" t="s">
        <v>6451</v>
      </c>
      <c r="E1563" s="38" t="s">
        <v>7644</v>
      </c>
      <c r="F1563" s="38"/>
      <c r="G1563" s="39">
        <v>43851.393055555556</v>
      </c>
      <c r="H1563" s="40">
        <v>43851</v>
      </c>
      <c r="I1563" s="38"/>
      <c r="J1563" s="38" t="s">
        <v>34</v>
      </c>
      <c r="K1563" s="38" t="s">
        <v>7645</v>
      </c>
      <c r="L1563" s="38" t="s">
        <v>5461</v>
      </c>
      <c r="M1563" s="38"/>
      <c r="N1563" s="38" t="s">
        <v>5477</v>
      </c>
      <c r="O1563" s="38"/>
      <c r="P1563" s="38"/>
      <c r="Q1563" s="38"/>
      <c r="R1563" s="38"/>
      <c r="S1563" s="38"/>
      <c r="T1563" s="39">
        <v>43851.411805555559</v>
      </c>
      <c r="U1563" s="38"/>
      <c r="V1563" s="38">
        <v>0</v>
      </c>
      <c r="W1563" s="38"/>
      <c r="X1563" s="38"/>
      <c r="Y1563" s="38">
        <v>0</v>
      </c>
      <c r="Z1563" s="38"/>
      <c r="AA1563" s="38">
        <v>27</v>
      </c>
      <c r="AB1563" s="38" t="s">
        <v>5614</v>
      </c>
      <c r="AC1563" s="60" t="s">
        <v>5472</v>
      </c>
    </row>
    <row r="1564" spans="1:29" ht="15.75" thickBot="1" x14ac:dyDescent="0.3">
      <c r="A1564" s="57" t="s">
        <v>3934</v>
      </c>
      <c r="B1564" s="35" t="s">
        <v>5473</v>
      </c>
      <c r="C1564" s="35" t="s">
        <v>5468</v>
      </c>
      <c r="D1564" s="35" t="s">
        <v>6451</v>
      </c>
      <c r="E1564" s="35" t="s">
        <v>7644</v>
      </c>
      <c r="F1564" s="35"/>
      <c r="G1564" s="36">
        <v>43859.443055555559</v>
      </c>
      <c r="H1564" s="37">
        <v>43859</v>
      </c>
      <c r="I1564" s="35"/>
      <c r="J1564" s="35" t="s">
        <v>34</v>
      </c>
      <c r="K1564" s="35" t="s">
        <v>7645</v>
      </c>
      <c r="L1564" s="35" t="s">
        <v>5461</v>
      </c>
      <c r="M1564" s="35"/>
      <c r="N1564" s="35" t="s">
        <v>5477</v>
      </c>
      <c r="O1564" s="35"/>
      <c r="P1564" s="35"/>
      <c r="Q1564" s="35"/>
      <c r="R1564" s="35"/>
      <c r="S1564" s="35"/>
      <c r="T1564" s="36">
        <v>43859.489583333336</v>
      </c>
      <c r="U1564" s="35"/>
      <c r="V1564" s="35">
        <v>0</v>
      </c>
      <c r="W1564" s="35"/>
      <c r="X1564" s="35"/>
      <c r="Y1564" s="35">
        <v>0</v>
      </c>
      <c r="Z1564" s="35"/>
      <c r="AA1564" s="35">
        <v>67</v>
      </c>
      <c r="AB1564" s="35" t="s">
        <v>5776</v>
      </c>
      <c r="AC1564" s="59" t="s">
        <v>5472</v>
      </c>
    </row>
    <row r="1565" spans="1:29" ht="15.75" thickBot="1" x14ac:dyDescent="0.3">
      <c r="A1565" s="58" t="s">
        <v>2034</v>
      </c>
      <c r="B1565" s="38" t="s">
        <v>5473</v>
      </c>
      <c r="C1565" s="38" t="s">
        <v>5468</v>
      </c>
      <c r="D1565" s="38" t="s">
        <v>6451</v>
      </c>
      <c r="E1565" s="38" t="s">
        <v>7646</v>
      </c>
      <c r="F1565" s="38"/>
      <c r="G1565" s="39">
        <v>43846.507638888892</v>
      </c>
      <c r="H1565" s="40">
        <v>43846</v>
      </c>
      <c r="I1565" s="38"/>
      <c r="J1565" s="38" t="s">
        <v>34</v>
      </c>
      <c r="K1565" s="38" t="s">
        <v>7647</v>
      </c>
      <c r="L1565" s="38" t="s">
        <v>5461</v>
      </c>
      <c r="M1565" s="38"/>
      <c r="N1565" s="38" t="s">
        <v>5477</v>
      </c>
      <c r="O1565" s="38"/>
      <c r="P1565" s="38"/>
      <c r="Q1565" s="38"/>
      <c r="R1565" s="38"/>
      <c r="S1565" s="38"/>
      <c r="T1565" s="39">
        <v>43846.51458333333</v>
      </c>
      <c r="U1565" s="38"/>
      <c r="V1565" s="38">
        <v>0</v>
      </c>
      <c r="W1565" s="38"/>
      <c r="X1565" s="38"/>
      <c r="Y1565" s="38">
        <v>0</v>
      </c>
      <c r="Z1565" s="38"/>
      <c r="AA1565" s="38">
        <v>10</v>
      </c>
      <c r="AB1565" s="38" t="s">
        <v>5572</v>
      </c>
      <c r="AC1565" s="60" t="s">
        <v>5472</v>
      </c>
    </row>
    <row r="1566" spans="1:29" ht="15.75" thickBot="1" x14ac:dyDescent="0.3">
      <c r="A1566" s="57" t="s">
        <v>2255</v>
      </c>
      <c r="B1566" s="35" t="s">
        <v>5473</v>
      </c>
      <c r="C1566" s="35" t="s">
        <v>5468</v>
      </c>
      <c r="D1566" s="35" t="s">
        <v>6451</v>
      </c>
      <c r="E1566" s="35" t="s">
        <v>7646</v>
      </c>
      <c r="F1566" s="35"/>
      <c r="G1566" s="36">
        <v>43847.541666666664</v>
      </c>
      <c r="H1566" s="37">
        <v>43847</v>
      </c>
      <c r="I1566" s="35"/>
      <c r="J1566" s="35" t="s">
        <v>34</v>
      </c>
      <c r="K1566" s="35" t="s">
        <v>7647</v>
      </c>
      <c r="L1566" s="35" t="s">
        <v>5461</v>
      </c>
      <c r="M1566" s="35"/>
      <c r="N1566" s="35" t="s">
        <v>5477</v>
      </c>
      <c r="O1566" s="35"/>
      <c r="P1566" s="35"/>
      <c r="Q1566" s="35"/>
      <c r="R1566" s="35"/>
      <c r="S1566" s="35"/>
      <c r="T1566" s="36">
        <v>43847.54791666667</v>
      </c>
      <c r="U1566" s="35"/>
      <c r="V1566" s="35">
        <v>0</v>
      </c>
      <c r="W1566" s="35"/>
      <c r="X1566" s="35"/>
      <c r="Y1566" s="35">
        <v>0</v>
      </c>
      <c r="Z1566" s="35"/>
      <c r="AA1566" s="35">
        <v>9</v>
      </c>
      <c r="AB1566" s="35" t="s">
        <v>5690</v>
      </c>
      <c r="AC1566" s="59" t="s">
        <v>5472</v>
      </c>
    </row>
    <row r="1567" spans="1:29" ht="15.75" thickBot="1" x14ac:dyDescent="0.3">
      <c r="A1567" s="58" t="s">
        <v>785</v>
      </c>
      <c r="B1567" s="38" t="s">
        <v>5473</v>
      </c>
      <c r="C1567" s="38" t="s">
        <v>5468</v>
      </c>
      <c r="D1567" s="38" t="s">
        <v>6451</v>
      </c>
      <c r="E1567" s="38" t="s">
        <v>7648</v>
      </c>
      <c r="F1567" s="38"/>
      <c r="G1567" s="39">
        <v>43840.690972222219</v>
      </c>
      <c r="H1567" s="40">
        <v>43843</v>
      </c>
      <c r="I1567" s="38"/>
      <c r="J1567" s="38" t="s">
        <v>34</v>
      </c>
      <c r="K1567" s="38" t="s">
        <v>7649</v>
      </c>
      <c r="L1567" s="38" t="s">
        <v>5461</v>
      </c>
      <c r="M1567" s="38"/>
      <c r="N1567" s="38" t="s">
        <v>5789</v>
      </c>
      <c r="O1567" s="38"/>
      <c r="P1567" s="38"/>
      <c r="Q1567" s="38"/>
      <c r="R1567" s="38"/>
      <c r="S1567" s="38"/>
      <c r="T1567" s="39">
        <v>43840.788194444445</v>
      </c>
      <c r="U1567" s="38"/>
      <c r="V1567" s="38">
        <v>0</v>
      </c>
      <c r="W1567" s="38"/>
      <c r="X1567" s="38"/>
      <c r="Y1567" s="38">
        <v>0</v>
      </c>
      <c r="Z1567" s="38"/>
      <c r="AA1567" s="38">
        <v>140</v>
      </c>
      <c r="AB1567" s="38" t="s">
        <v>6888</v>
      </c>
      <c r="AC1567" s="60" t="s">
        <v>5472</v>
      </c>
    </row>
    <row r="1568" spans="1:29" ht="15.75" thickBot="1" x14ac:dyDescent="0.3">
      <c r="A1568" s="57" t="s">
        <v>2817</v>
      </c>
      <c r="B1568" s="35" t="s">
        <v>5473</v>
      </c>
      <c r="C1568" s="35" t="s">
        <v>5468</v>
      </c>
      <c r="D1568" s="35" t="s">
        <v>6451</v>
      </c>
      <c r="E1568" s="35" t="s">
        <v>7648</v>
      </c>
      <c r="F1568" s="35"/>
      <c r="G1568" s="36">
        <v>43851.690972222219</v>
      </c>
      <c r="H1568" s="37">
        <v>43852</v>
      </c>
      <c r="I1568" s="35"/>
      <c r="J1568" s="35" t="s">
        <v>34</v>
      </c>
      <c r="K1568" s="35" t="s">
        <v>7649</v>
      </c>
      <c r="L1568" s="35" t="s">
        <v>5461</v>
      </c>
      <c r="M1568" s="35"/>
      <c r="N1568" s="35" t="s">
        <v>5789</v>
      </c>
      <c r="O1568" s="35"/>
      <c r="P1568" s="35"/>
      <c r="Q1568" s="35"/>
      <c r="R1568" s="35"/>
      <c r="S1568" s="35"/>
      <c r="T1568" s="36">
        <v>43852.736111111109</v>
      </c>
      <c r="U1568" s="35"/>
      <c r="V1568" s="35">
        <v>0</v>
      </c>
      <c r="W1568" s="35"/>
      <c r="X1568" s="35">
        <v>1499</v>
      </c>
      <c r="Y1568" s="35" t="s">
        <v>7650</v>
      </c>
      <c r="Z1568" s="35" t="s">
        <v>5573</v>
      </c>
      <c r="AA1568" s="35">
        <v>6</v>
      </c>
      <c r="AB1568" s="35" t="s">
        <v>5619</v>
      </c>
      <c r="AC1568" s="59" t="s">
        <v>5485</v>
      </c>
    </row>
    <row r="1569" spans="1:29" ht="15.75" thickBot="1" x14ac:dyDescent="0.3">
      <c r="A1569" s="58" t="s">
        <v>129</v>
      </c>
      <c r="B1569" s="38" t="s">
        <v>5473</v>
      </c>
      <c r="C1569" s="38" t="s">
        <v>5468</v>
      </c>
      <c r="D1569" s="38" t="s">
        <v>6451</v>
      </c>
      <c r="E1569" s="38" t="s">
        <v>7651</v>
      </c>
      <c r="F1569" s="38"/>
      <c r="G1569" s="39">
        <v>43830.457638888889</v>
      </c>
      <c r="H1569" s="40">
        <v>43832</v>
      </c>
      <c r="I1569" s="38"/>
      <c r="J1569" s="38" t="s">
        <v>34</v>
      </c>
      <c r="K1569" s="38" t="s">
        <v>7652</v>
      </c>
      <c r="L1569" s="38" t="s">
        <v>5461</v>
      </c>
      <c r="M1569" s="38"/>
      <c r="N1569" s="38" t="s">
        <v>5747</v>
      </c>
      <c r="O1569" s="38"/>
      <c r="P1569" s="38"/>
      <c r="Q1569" s="38"/>
      <c r="R1569" s="38"/>
      <c r="S1569" s="38"/>
      <c r="T1569" s="39">
        <v>43832.378472222219</v>
      </c>
      <c r="U1569" s="38"/>
      <c r="V1569" s="38">
        <v>0</v>
      </c>
      <c r="W1569" s="38"/>
      <c r="X1569" s="38">
        <v>2766</v>
      </c>
      <c r="Y1569" s="38" t="s">
        <v>7653</v>
      </c>
      <c r="Z1569" s="38" t="s">
        <v>5482</v>
      </c>
      <c r="AA1569" s="38"/>
      <c r="AB1569" s="38">
        <v>0</v>
      </c>
      <c r="AC1569" s="60"/>
    </row>
    <row r="1570" spans="1:29" ht="15.75" thickBot="1" x14ac:dyDescent="0.3">
      <c r="A1570" s="57" t="s">
        <v>367</v>
      </c>
      <c r="B1570" s="35" t="s">
        <v>5473</v>
      </c>
      <c r="C1570" s="35" t="s">
        <v>5468</v>
      </c>
      <c r="D1570" s="35" t="s">
        <v>6451</v>
      </c>
      <c r="E1570" s="35" t="s">
        <v>7651</v>
      </c>
      <c r="F1570" s="35"/>
      <c r="G1570" s="36">
        <v>43837.425000000003</v>
      </c>
      <c r="H1570" s="37">
        <v>43838</v>
      </c>
      <c r="I1570" s="35"/>
      <c r="J1570" s="35" t="s">
        <v>34</v>
      </c>
      <c r="K1570" s="35" t="s">
        <v>7652</v>
      </c>
      <c r="L1570" s="35" t="s">
        <v>5461</v>
      </c>
      <c r="M1570" s="35"/>
      <c r="N1570" s="35" t="s">
        <v>5747</v>
      </c>
      <c r="O1570" s="35"/>
      <c r="P1570" s="35"/>
      <c r="Q1570" s="35"/>
      <c r="R1570" s="35"/>
      <c r="S1570" s="35"/>
      <c r="T1570" s="36">
        <v>43838.340277777781</v>
      </c>
      <c r="U1570" s="35"/>
      <c r="V1570" s="35">
        <v>0</v>
      </c>
      <c r="W1570" s="35"/>
      <c r="X1570" s="35"/>
      <c r="Y1570" s="35">
        <v>0</v>
      </c>
      <c r="Z1570" s="35"/>
      <c r="AA1570" s="35">
        <v>1318</v>
      </c>
      <c r="AB1570" s="35" t="s">
        <v>7527</v>
      </c>
      <c r="AC1570" s="59" t="s">
        <v>5472</v>
      </c>
    </row>
    <row r="1571" spans="1:29" ht="15.75" thickBot="1" x14ac:dyDescent="0.3">
      <c r="A1571" s="58" t="s">
        <v>1005</v>
      </c>
      <c r="B1571" s="38" t="s">
        <v>5473</v>
      </c>
      <c r="C1571" s="38" t="s">
        <v>5468</v>
      </c>
      <c r="D1571" s="38" t="s">
        <v>6451</v>
      </c>
      <c r="E1571" s="38" t="s">
        <v>7651</v>
      </c>
      <c r="F1571" s="38"/>
      <c r="G1571" s="39">
        <v>43844.34652777778</v>
      </c>
      <c r="H1571" s="40">
        <v>43844</v>
      </c>
      <c r="I1571" s="38"/>
      <c r="J1571" s="38" t="s">
        <v>34</v>
      </c>
      <c r="K1571" s="38" t="s">
        <v>7652</v>
      </c>
      <c r="L1571" s="38" t="s">
        <v>5461</v>
      </c>
      <c r="M1571" s="38"/>
      <c r="N1571" s="38" t="s">
        <v>5747</v>
      </c>
      <c r="O1571" s="38"/>
      <c r="P1571" s="38"/>
      <c r="Q1571" s="38"/>
      <c r="R1571" s="38"/>
      <c r="S1571" s="38"/>
      <c r="T1571" s="39">
        <v>43844.354166666664</v>
      </c>
      <c r="U1571" s="38"/>
      <c r="V1571" s="38">
        <v>0</v>
      </c>
      <c r="W1571" s="38"/>
      <c r="X1571" s="38">
        <v>11</v>
      </c>
      <c r="Y1571" s="38" t="s">
        <v>5534</v>
      </c>
      <c r="Z1571" s="38" t="s">
        <v>5482</v>
      </c>
      <c r="AA1571" s="38"/>
      <c r="AB1571" s="38">
        <v>0</v>
      </c>
      <c r="AC1571" s="60"/>
    </row>
    <row r="1572" spans="1:29" ht="15.75" thickBot="1" x14ac:dyDescent="0.3">
      <c r="A1572" s="57" t="s">
        <v>1828</v>
      </c>
      <c r="B1572" s="35" t="s">
        <v>5473</v>
      </c>
      <c r="C1572" s="35" t="s">
        <v>5468</v>
      </c>
      <c r="D1572" s="35" t="s">
        <v>6451</v>
      </c>
      <c r="E1572" s="35" t="s">
        <v>7651</v>
      </c>
      <c r="F1572" s="35"/>
      <c r="G1572" s="36">
        <v>43845.775694444441</v>
      </c>
      <c r="H1572" s="37">
        <v>43846</v>
      </c>
      <c r="I1572" s="35"/>
      <c r="J1572" s="35" t="s">
        <v>34</v>
      </c>
      <c r="K1572" s="35" t="s">
        <v>7652</v>
      </c>
      <c r="L1572" s="35" t="s">
        <v>5461</v>
      </c>
      <c r="M1572" s="35"/>
      <c r="N1572" s="35" t="s">
        <v>5747</v>
      </c>
      <c r="O1572" s="35"/>
      <c r="P1572" s="35"/>
      <c r="Q1572" s="35"/>
      <c r="R1572" s="35"/>
      <c r="S1572" s="35"/>
      <c r="T1572" s="36">
        <v>43846.350694444445</v>
      </c>
      <c r="U1572" s="35"/>
      <c r="V1572" s="35">
        <v>0</v>
      </c>
      <c r="W1572" s="35"/>
      <c r="X1572" s="35">
        <v>828</v>
      </c>
      <c r="Y1572" s="35" t="s">
        <v>7654</v>
      </c>
      <c r="Z1572" s="35" t="s">
        <v>5482</v>
      </c>
      <c r="AA1572" s="35"/>
      <c r="AB1572" s="35">
        <v>0</v>
      </c>
      <c r="AC1572" s="59"/>
    </row>
    <row r="1573" spans="1:29" ht="15.75" thickBot="1" x14ac:dyDescent="0.3">
      <c r="A1573" s="58" t="s">
        <v>2141</v>
      </c>
      <c r="B1573" s="38" t="s">
        <v>5473</v>
      </c>
      <c r="C1573" s="38" t="s">
        <v>5468</v>
      </c>
      <c r="D1573" s="38" t="s">
        <v>6451</v>
      </c>
      <c r="E1573" s="38" t="s">
        <v>7651</v>
      </c>
      <c r="F1573" s="38"/>
      <c r="G1573" s="39">
        <v>43847.338194444441</v>
      </c>
      <c r="H1573" s="40">
        <v>43847</v>
      </c>
      <c r="I1573" s="38"/>
      <c r="J1573" s="38" t="s">
        <v>34</v>
      </c>
      <c r="K1573" s="38" t="s">
        <v>7652</v>
      </c>
      <c r="L1573" s="38" t="s">
        <v>5461</v>
      </c>
      <c r="M1573" s="38"/>
      <c r="N1573" s="38" t="s">
        <v>5747</v>
      </c>
      <c r="O1573" s="38"/>
      <c r="P1573" s="38"/>
      <c r="Q1573" s="38"/>
      <c r="R1573" s="38"/>
      <c r="S1573" s="38"/>
      <c r="T1573" s="39">
        <v>43847.364583333336</v>
      </c>
      <c r="U1573" s="38"/>
      <c r="V1573" s="38">
        <v>0</v>
      </c>
      <c r="W1573" s="38"/>
      <c r="X1573" s="38">
        <v>38</v>
      </c>
      <c r="Y1573" s="38" t="s">
        <v>5529</v>
      </c>
      <c r="Z1573" s="38" t="s">
        <v>5482</v>
      </c>
      <c r="AA1573" s="38"/>
      <c r="AB1573" s="38">
        <v>0</v>
      </c>
      <c r="AC1573" s="60"/>
    </row>
    <row r="1574" spans="1:29" ht="15.75" thickBot="1" x14ac:dyDescent="0.3">
      <c r="A1574" s="57" t="s">
        <v>2674</v>
      </c>
      <c r="B1574" s="35" t="s">
        <v>5473</v>
      </c>
      <c r="C1574" s="35" t="s">
        <v>5468</v>
      </c>
      <c r="D1574" s="35" t="s">
        <v>6451</v>
      </c>
      <c r="E1574" s="35" t="s">
        <v>7655</v>
      </c>
      <c r="F1574" s="35"/>
      <c r="G1574" s="36">
        <v>43851.393055555556</v>
      </c>
      <c r="H1574" s="37">
        <v>43852</v>
      </c>
      <c r="I1574" s="35"/>
      <c r="J1574" s="35" t="s">
        <v>34</v>
      </c>
      <c r="K1574" s="35" t="s">
        <v>7656</v>
      </c>
      <c r="L1574" s="35" t="s">
        <v>5461</v>
      </c>
      <c r="M1574" s="35"/>
      <c r="N1574" s="35" t="s">
        <v>5765</v>
      </c>
      <c r="O1574" s="35"/>
      <c r="P1574" s="35"/>
      <c r="Q1574" s="35"/>
      <c r="R1574" s="35"/>
      <c r="S1574" s="35"/>
      <c r="T1574" s="36">
        <v>43852.411111111112</v>
      </c>
      <c r="U1574" s="35"/>
      <c r="V1574" s="35">
        <v>0</v>
      </c>
      <c r="W1574" s="35"/>
      <c r="X1574" s="35">
        <v>1360</v>
      </c>
      <c r="Y1574" s="35" t="s">
        <v>7657</v>
      </c>
      <c r="Z1574" s="35" t="s">
        <v>5573</v>
      </c>
      <c r="AA1574" s="35">
        <v>106</v>
      </c>
      <c r="AB1574" s="35" t="s">
        <v>5931</v>
      </c>
      <c r="AC1574" s="59" t="s">
        <v>5485</v>
      </c>
    </row>
    <row r="1575" spans="1:29" ht="15.75" thickBot="1" x14ac:dyDescent="0.3">
      <c r="A1575" s="58" t="s">
        <v>1469</v>
      </c>
      <c r="B1575" s="38" t="s">
        <v>5473</v>
      </c>
      <c r="C1575" s="38" t="s">
        <v>5468</v>
      </c>
      <c r="D1575" s="38" t="s">
        <v>6451</v>
      </c>
      <c r="E1575" s="38" t="s">
        <v>7658</v>
      </c>
      <c r="F1575" s="38"/>
      <c r="G1575" s="39">
        <v>43844.727083333331</v>
      </c>
      <c r="H1575" s="40">
        <v>43846</v>
      </c>
      <c r="I1575" s="38"/>
      <c r="J1575" s="38" t="s">
        <v>34</v>
      </c>
      <c r="K1575" s="38" t="s">
        <v>7659</v>
      </c>
      <c r="L1575" s="38" t="s">
        <v>5461</v>
      </c>
      <c r="M1575" s="38"/>
      <c r="N1575" s="38" t="s">
        <v>5789</v>
      </c>
      <c r="O1575" s="38"/>
      <c r="P1575" s="38"/>
      <c r="Q1575" s="38"/>
      <c r="R1575" s="38"/>
      <c r="S1575" s="38"/>
      <c r="T1575" s="39">
        <v>43845.534722222219</v>
      </c>
      <c r="U1575" s="38"/>
      <c r="V1575" s="38">
        <v>0</v>
      </c>
      <c r="W1575" s="38"/>
      <c r="X1575" s="38"/>
      <c r="Y1575" s="38">
        <v>0</v>
      </c>
      <c r="Z1575" s="38"/>
      <c r="AA1575" s="38">
        <v>1163</v>
      </c>
      <c r="AB1575" s="38" t="s">
        <v>7660</v>
      </c>
      <c r="AC1575" s="60" t="s">
        <v>5472</v>
      </c>
    </row>
    <row r="1576" spans="1:29" ht="15.75" thickBot="1" x14ac:dyDescent="0.3">
      <c r="A1576" s="57" t="s">
        <v>2192</v>
      </c>
      <c r="B1576" s="35" t="s">
        <v>5473</v>
      </c>
      <c r="C1576" s="35" t="s">
        <v>5468</v>
      </c>
      <c r="D1576" s="35" t="s">
        <v>6451</v>
      </c>
      <c r="E1576" s="35" t="s">
        <v>7658</v>
      </c>
      <c r="F1576" s="35"/>
      <c r="G1576" s="36">
        <v>43847.392361111109</v>
      </c>
      <c r="H1576" s="37">
        <v>43847</v>
      </c>
      <c r="I1576" s="35"/>
      <c r="J1576" s="35" t="s">
        <v>34</v>
      </c>
      <c r="K1576" s="35" t="s">
        <v>7659</v>
      </c>
      <c r="L1576" s="35" t="s">
        <v>5461</v>
      </c>
      <c r="M1576" s="35"/>
      <c r="N1576" s="35" t="s">
        <v>5789</v>
      </c>
      <c r="O1576" s="35"/>
      <c r="P1576" s="35"/>
      <c r="Q1576" s="35"/>
      <c r="R1576" s="35"/>
      <c r="S1576" s="35"/>
      <c r="T1576" s="36">
        <v>43847.395833333336</v>
      </c>
      <c r="U1576" s="35"/>
      <c r="V1576" s="35">
        <v>0</v>
      </c>
      <c r="W1576" s="35"/>
      <c r="X1576" s="35"/>
      <c r="Y1576" s="35">
        <v>0</v>
      </c>
      <c r="Z1576" s="35"/>
      <c r="AA1576" s="35">
        <v>5</v>
      </c>
      <c r="AB1576" s="35" t="s">
        <v>5566</v>
      </c>
      <c r="AC1576" s="59" t="s">
        <v>5472</v>
      </c>
    </row>
    <row r="1577" spans="1:29" ht="15.75" thickBot="1" x14ac:dyDescent="0.3">
      <c r="A1577" s="58" t="s">
        <v>2761</v>
      </c>
      <c r="B1577" s="38" t="s">
        <v>5473</v>
      </c>
      <c r="C1577" s="38" t="s">
        <v>5468</v>
      </c>
      <c r="D1577" s="38" t="s">
        <v>6451</v>
      </c>
      <c r="E1577" s="38" t="s">
        <v>7658</v>
      </c>
      <c r="F1577" s="38"/>
      <c r="G1577" s="39">
        <v>43851.513888888891</v>
      </c>
      <c r="H1577" s="40">
        <v>43851</v>
      </c>
      <c r="I1577" s="38"/>
      <c r="J1577" s="38" t="s">
        <v>34</v>
      </c>
      <c r="K1577" s="38" t="s">
        <v>7659</v>
      </c>
      <c r="L1577" s="38" t="s">
        <v>5461</v>
      </c>
      <c r="M1577" s="38"/>
      <c r="N1577" s="38" t="s">
        <v>5789</v>
      </c>
      <c r="O1577" s="38"/>
      <c r="P1577" s="38"/>
      <c r="Q1577" s="38"/>
      <c r="R1577" s="38"/>
      <c r="S1577" s="38"/>
      <c r="T1577" s="39">
        <v>43851.512499999997</v>
      </c>
      <c r="U1577" s="38"/>
      <c r="V1577" s="38">
        <v>0</v>
      </c>
      <c r="W1577" s="38"/>
      <c r="X1577" s="38">
        <v>0</v>
      </c>
      <c r="Y1577" s="38">
        <v>0</v>
      </c>
      <c r="Z1577" s="38" t="s">
        <v>5467</v>
      </c>
      <c r="AA1577" s="38"/>
      <c r="AB1577" s="38">
        <v>0</v>
      </c>
      <c r="AC1577" s="60"/>
    </row>
    <row r="1578" spans="1:29" ht="15.75" thickBot="1" x14ac:dyDescent="0.3">
      <c r="A1578" s="57" t="s">
        <v>7661</v>
      </c>
      <c r="B1578" s="35" t="s">
        <v>5473</v>
      </c>
      <c r="C1578" s="35" t="s">
        <v>5468</v>
      </c>
      <c r="D1578" s="35" t="s">
        <v>6451</v>
      </c>
      <c r="E1578" s="35" t="s">
        <v>7658</v>
      </c>
      <c r="F1578" s="35"/>
      <c r="G1578" s="36">
        <v>43861.584027777775</v>
      </c>
      <c r="H1578" s="37">
        <v>43861</v>
      </c>
      <c r="I1578" s="35"/>
      <c r="J1578" s="35" t="s">
        <v>34</v>
      </c>
      <c r="K1578" s="35" t="s">
        <v>7659</v>
      </c>
      <c r="L1578" s="35" t="s">
        <v>5461</v>
      </c>
      <c r="M1578" s="35"/>
      <c r="N1578" s="35" t="s">
        <v>5789</v>
      </c>
      <c r="O1578" s="35"/>
      <c r="P1578" s="35"/>
      <c r="Q1578" s="35"/>
      <c r="R1578" s="35"/>
      <c r="S1578" s="35"/>
      <c r="T1578" s="36">
        <v>43861.584722222222</v>
      </c>
      <c r="U1578" s="35"/>
      <c r="V1578" s="35">
        <v>0</v>
      </c>
      <c r="W1578" s="35"/>
      <c r="X1578" s="35"/>
      <c r="Y1578" s="35">
        <v>0</v>
      </c>
      <c r="Z1578" s="35"/>
      <c r="AA1578" s="35">
        <v>1</v>
      </c>
      <c r="AB1578" s="43">
        <v>231481481.48148</v>
      </c>
      <c r="AC1578" s="59" t="s">
        <v>5472</v>
      </c>
    </row>
    <row r="1579" spans="1:29" ht="15.75" thickBot="1" x14ac:dyDescent="0.3">
      <c r="A1579" s="58" t="s">
        <v>2672</v>
      </c>
      <c r="B1579" s="38" t="s">
        <v>5473</v>
      </c>
      <c r="C1579" s="38" t="s">
        <v>5468</v>
      </c>
      <c r="D1579" s="38" t="s">
        <v>6451</v>
      </c>
      <c r="E1579" s="38" t="s">
        <v>7662</v>
      </c>
      <c r="F1579" s="38"/>
      <c r="G1579" s="39">
        <v>43851.392361111109</v>
      </c>
      <c r="H1579" s="40">
        <v>43851</v>
      </c>
      <c r="I1579" s="38"/>
      <c r="J1579" s="38" t="s">
        <v>34</v>
      </c>
      <c r="K1579" s="38" t="s">
        <v>7663</v>
      </c>
      <c r="L1579" s="38" t="s">
        <v>5461</v>
      </c>
      <c r="M1579" s="38"/>
      <c r="N1579" s="38" t="s">
        <v>5747</v>
      </c>
      <c r="O1579" s="38"/>
      <c r="P1579" s="38"/>
      <c r="Q1579" s="38"/>
      <c r="R1579" s="38"/>
      <c r="S1579" s="38"/>
      <c r="T1579" s="39">
        <v>43851.412499999999</v>
      </c>
      <c r="U1579" s="38"/>
      <c r="V1579" s="38">
        <v>0</v>
      </c>
      <c r="W1579" s="38"/>
      <c r="X1579" s="38"/>
      <c r="Y1579" s="38">
        <v>0</v>
      </c>
      <c r="Z1579" s="38"/>
      <c r="AA1579" s="38">
        <v>29</v>
      </c>
      <c r="AB1579" s="38" t="s">
        <v>5507</v>
      </c>
      <c r="AC1579" s="60" t="s">
        <v>5472</v>
      </c>
    </row>
    <row r="1580" spans="1:29" ht="15.75" thickBot="1" x14ac:dyDescent="0.3">
      <c r="A1580" s="57" t="s">
        <v>751</v>
      </c>
      <c r="B1580" s="35" t="s">
        <v>5473</v>
      </c>
      <c r="C1580" s="35" t="s">
        <v>5468</v>
      </c>
      <c r="D1580" s="35" t="s">
        <v>6451</v>
      </c>
      <c r="E1580" s="35" t="s">
        <v>7664</v>
      </c>
      <c r="F1580" s="35"/>
      <c r="G1580" s="36">
        <v>43840.47152777778</v>
      </c>
      <c r="H1580" s="37">
        <v>43840</v>
      </c>
      <c r="I1580" s="35"/>
      <c r="J1580" s="35" t="s">
        <v>34</v>
      </c>
      <c r="K1580" s="35" t="s">
        <v>7665</v>
      </c>
      <c r="L1580" s="35" t="s">
        <v>5461</v>
      </c>
      <c r="M1580" s="35"/>
      <c r="N1580" s="35" t="s">
        <v>5789</v>
      </c>
      <c r="O1580" s="35"/>
      <c r="P1580" s="35"/>
      <c r="Q1580" s="35"/>
      <c r="R1580" s="35"/>
      <c r="S1580" s="35"/>
      <c r="T1580" s="36">
        <v>43840.472222222219</v>
      </c>
      <c r="U1580" s="35"/>
      <c r="V1580" s="35">
        <v>0</v>
      </c>
      <c r="W1580" s="35"/>
      <c r="X1580" s="35"/>
      <c r="Y1580" s="35">
        <v>0</v>
      </c>
      <c r="Z1580" s="35"/>
      <c r="AA1580" s="35">
        <v>1</v>
      </c>
      <c r="AB1580" s="43">
        <v>231481481.48148</v>
      </c>
      <c r="AC1580" s="59" t="s">
        <v>5472</v>
      </c>
    </row>
    <row r="1581" spans="1:29" ht="15.75" thickBot="1" x14ac:dyDescent="0.3">
      <c r="A1581" s="58" t="s">
        <v>787</v>
      </c>
      <c r="B1581" s="38" t="s">
        <v>5473</v>
      </c>
      <c r="C1581" s="38" t="s">
        <v>5468</v>
      </c>
      <c r="D1581" s="38" t="s">
        <v>6451</v>
      </c>
      <c r="E1581" s="38" t="s">
        <v>7666</v>
      </c>
      <c r="F1581" s="38"/>
      <c r="G1581" s="39">
        <v>43840.699305555558</v>
      </c>
      <c r="H1581" s="40">
        <v>43840</v>
      </c>
      <c r="I1581" s="38"/>
      <c r="J1581" s="38" t="s">
        <v>34</v>
      </c>
      <c r="K1581" s="38" t="s">
        <v>7656</v>
      </c>
      <c r="L1581" s="38" t="s">
        <v>5461</v>
      </c>
      <c r="M1581" s="38"/>
      <c r="N1581" s="38" t="s">
        <v>5747</v>
      </c>
      <c r="O1581" s="38"/>
      <c r="P1581" s="38"/>
      <c r="Q1581" s="38"/>
      <c r="R1581" s="38"/>
      <c r="S1581" s="38"/>
      <c r="T1581" s="39">
        <v>43840.7</v>
      </c>
      <c r="U1581" s="38"/>
      <c r="V1581" s="38">
        <v>0</v>
      </c>
      <c r="W1581" s="38"/>
      <c r="X1581" s="38"/>
      <c r="Y1581" s="38">
        <v>0</v>
      </c>
      <c r="Z1581" s="38"/>
      <c r="AA1581" s="38">
        <v>1</v>
      </c>
      <c r="AB1581" s="41">
        <v>231481481.48148</v>
      </c>
      <c r="AC1581" s="60" t="s">
        <v>5472</v>
      </c>
    </row>
    <row r="1582" spans="1:29" ht="15.75" thickBot="1" x14ac:dyDescent="0.3">
      <c r="A1582" s="57" t="s">
        <v>2231</v>
      </c>
      <c r="B1582" s="35" t="s">
        <v>5473</v>
      </c>
      <c r="C1582" s="35" t="s">
        <v>5468</v>
      </c>
      <c r="D1582" s="35" t="s">
        <v>6451</v>
      </c>
      <c r="E1582" s="35" t="s">
        <v>7666</v>
      </c>
      <c r="F1582" s="35"/>
      <c r="G1582" s="36">
        <v>43847.546527777777</v>
      </c>
      <c r="H1582" s="37">
        <v>43850</v>
      </c>
      <c r="I1582" s="35"/>
      <c r="J1582" s="35" t="s">
        <v>34</v>
      </c>
      <c r="K1582" s="35" t="s">
        <v>7656</v>
      </c>
      <c r="L1582" s="35" t="s">
        <v>5461</v>
      </c>
      <c r="M1582" s="35"/>
      <c r="N1582" s="35" t="s">
        <v>5747</v>
      </c>
      <c r="O1582" s="35"/>
      <c r="P1582" s="35"/>
      <c r="Q1582" s="35"/>
      <c r="R1582" s="35"/>
      <c r="S1582" s="35"/>
      <c r="T1582" s="36">
        <v>43850.272222222222</v>
      </c>
      <c r="U1582" s="35"/>
      <c r="V1582" s="35">
        <v>0</v>
      </c>
      <c r="W1582" s="35"/>
      <c r="X1582" s="35"/>
      <c r="Y1582" s="35">
        <v>0</v>
      </c>
      <c r="Z1582" s="35"/>
      <c r="AA1582" s="35">
        <v>3925</v>
      </c>
      <c r="AB1582" s="35" t="s">
        <v>7667</v>
      </c>
      <c r="AC1582" s="59" t="s">
        <v>5485</v>
      </c>
    </row>
    <row r="1583" spans="1:29" ht="15.75" thickBot="1" x14ac:dyDescent="0.3">
      <c r="A1583" s="58" t="s">
        <v>3997</v>
      </c>
      <c r="B1583" s="38" t="s">
        <v>5473</v>
      </c>
      <c r="C1583" s="38" t="s">
        <v>5468</v>
      </c>
      <c r="D1583" s="38" t="s">
        <v>6451</v>
      </c>
      <c r="E1583" s="38" t="s">
        <v>7666</v>
      </c>
      <c r="F1583" s="38"/>
      <c r="G1583" s="39">
        <v>43859.607638888891</v>
      </c>
      <c r="H1583" s="40">
        <v>43859</v>
      </c>
      <c r="I1583" s="38"/>
      <c r="J1583" s="38" t="s">
        <v>34</v>
      </c>
      <c r="K1583" s="38" t="s">
        <v>7656</v>
      </c>
      <c r="L1583" s="38" t="s">
        <v>5461</v>
      </c>
      <c r="M1583" s="38"/>
      <c r="N1583" s="38" t="s">
        <v>5747</v>
      </c>
      <c r="O1583" s="38"/>
      <c r="P1583" s="38"/>
      <c r="Q1583" s="38"/>
      <c r="R1583" s="38"/>
      <c r="S1583" s="38"/>
      <c r="T1583" s="39">
        <v>43859.658333333333</v>
      </c>
      <c r="U1583" s="38"/>
      <c r="V1583" s="38">
        <v>0</v>
      </c>
      <c r="W1583" s="38"/>
      <c r="X1583" s="38"/>
      <c r="Y1583" s="38">
        <v>0</v>
      </c>
      <c r="Z1583" s="38"/>
      <c r="AA1583" s="38">
        <v>73</v>
      </c>
      <c r="AB1583" s="38" t="s">
        <v>6000</v>
      </c>
      <c r="AC1583" s="60" t="s">
        <v>5472</v>
      </c>
    </row>
    <row r="1584" spans="1:29" ht="15.75" thickBot="1" x14ac:dyDescent="0.3">
      <c r="A1584" s="57" t="s">
        <v>7668</v>
      </c>
      <c r="B1584" s="35" t="s">
        <v>5473</v>
      </c>
      <c r="C1584" s="35" t="s">
        <v>5468</v>
      </c>
      <c r="D1584" s="35" t="s">
        <v>6451</v>
      </c>
      <c r="E1584" s="35" t="s">
        <v>7666</v>
      </c>
      <c r="F1584" s="35"/>
      <c r="G1584" s="36">
        <v>43861.511805555558</v>
      </c>
      <c r="H1584" s="37">
        <v>43864</v>
      </c>
      <c r="I1584" s="35"/>
      <c r="J1584" s="35" t="s">
        <v>34</v>
      </c>
      <c r="K1584" s="35" t="s">
        <v>7656</v>
      </c>
      <c r="L1584" s="35" t="s">
        <v>5461</v>
      </c>
      <c r="M1584" s="35"/>
      <c r="N1584" s="35" t="s">
        <v>5747</v>
      </c>
      <c r="O1584" s="35"/>
      <c r="P1584" s="35"/>
      <c r="Q1584" s="35"/>
      <c r="R1584" s="35"/>
      <c r="S1584" s="35"/>
      <c r="T1584" s="36">
        <v>43864.364583333336</v>
      </c>
      <c r="U1584" s="35"/>
      <c r="V1584" s="35">
        <v>0</v>
      </c>
      <c r="W1584" s="35"/>
      <c r="X1584" s="35"/>
      <c r="Y1584" s="35">
        <v>0</v>
      </c>
      <c r="Z1584" s="35"/>
      <c r="AA1584" s="35">
        <v>4108</v>
      </c>
      <c r="AB1584" s="35" t="s">
        <v>7669</v>
      </c>
      <c r="AC1584" s="59" t="s">
        <v>5472</v>
      </c>
    </row>
    <row r="1585" spans="1:29" ht="15.75" thickBot="1" x14ac:dyDescent="0.3">
      <c r="A1585" s="58" t="s">
        <v>383</v>
      </c>
      <c r="B1585" s="38" t="s">
        <v>5473</v>
      </c>
      <c r="C1585" s="38" t="s">
        <v>5468</v>
      </c>
      <c r="D1585" s="38" t="s">
        <v>6451</v>
      </c>
      <c r="E1585" s="38" t="s">
        <v>7670</v>
      </c>
      <c r="F1585" s="38"/>
      <c r="G1585" s="39">
        <v>43837.466666666667</v>
      </c>
      <c r="H1585" s="40">
        <v>43840</v>
      </c>
      <c r="I1585" s="38"/>
      <c r="J1585" s="38" t="s">
        <v>34</v>
      </c>
      <c r="K1585" s="38" t="s">
        <v>7671</v>
      </c>
      <c r="L1585" s="38" t="s">
        <v>5461</v>
      </c>
      <c r="M1585" s="38"/>
      <c r="N1585" s="38" t="s">
        <v>5477</v>
      </c>
      <c r="O1585" s="38"/>
      <c r="P1585" s="38"/>
      <c r="Q1585" s="38"/>
      <c r="R1585" s="38"/>
      <c r="S1585" s="38"/>
      <c r="T1585" s="39">
        <v>43837.466666666667</v>
      </c>
      <c r="U1585" s="38"/>
      <c r="V1585" s="38">
        <v>0</v>
      </c>
      <c r="W1585" s="38"/>
      <c r="X1585" s="38"/>
      <c r="Y1585" s="38">
        <v>0</v>
      </c>
      <c r="Z1585" s="38"/>
      <c r="AA1585" s="38">
        <v>0</v>
      </c>
      <c r="AB1585" s="38">
        <v>0</v>
      </c>
      <c r="AC1585" s="60" t="s">
        <v>5818</v>
      </c>
    </row>
    <row r="1586" spans="1:29" ht="15.75" thickBot="1" x14ac:dyDescent="0.3">
      <c r="A1586" s="57" t="s">
        <v>7672</v>
      </c>
      <c r="B1586" s="35" t="s">
        <v>5473</v>
      </c>
      <c r="C1586" s="35" t="s">
        <v>5468</v>
      </c>
      <c r="D1586" s="35" t="s">
        <v>6451</v>
      </c>
      <c r="E1586" s="35" t="s">
        <v>7670</v>
      </c>
      <c r="F1586" s="35"/>
      <c r="G1586" s="36">
        <v>43843.382638888892</v>
      </c>
      <c r="H1586" s="37">
        <v>43843</v>
      </c>
      <c r="I1586" s="35"/>
      <c r="J1586" s="35" t="s">
        <v>34</v>
      </c>
      <c r="K1586" s="35" t="s">
        <v>7671</v>
      </c>
      <c r="L1586" s="35" t="s">
        <v>5461</v>
      </c>
      <c r="M1586" s="35"/>
      <c r="N1586" s="35" t="s">
        <v>5477</v>
      </c>
      <c r="O1586" s="35"/>
      <c r="P1586" s="35"/>
      <c r="Q1586" s="35"/>
      <c r="R1586" s="35"/>
      <c r="S1586" s="35"/>
      <c r="T1586" s="36">
        <v>43812.382638888892</v>
      </c>
      <c r="U1586" s="35"/>
      <c r="V1586" s="35">
        <v>0</v>
      </c>
      <c r="W1586" s="35"/>
      <c r="X1586" s="35">
        <v>0</v>
      </c>
      <c r="Y1586" s="35">
        <v>0</v>
      </c>
      <c r="Z1586" s="35" t="s">
        <v>5849</v>
      </c>
      <c r="AA1586" s="35"/>
      <c r="AB1586" s="35">
        <v>0</v>
      </c>
      <c r="AC1586" s="59"/>
    </row>
    <row r="1587" spans="1:29" ht="15.75" thickBot="1" x14ac:dyDescent="0.3">
      <c r="A1587" s="58" t="s">
        <v>999</v>
      </c>
      <c r="B1587" s="38" t="s">
        <v>5473</v>
      </c>
      <c r="C1587" s="38" t="s">
        <v>5468</v>
      </c>
      <c r="D1587" s="38" t="s">
        <v>6451</v>
      </c>
      <c r="E1587" s="38" t="s">
        <v>7670</v>
      </c>
      <c r="F1587" s="38"/>
      <c r="G1587" s="39">
        <v>43844.34652777778</v>
      </c>
      <c r="H1587" s="40">
        <v>43854</v>
      </c>
      <c r="I1587" s="38"/>
      <c r="J1587" s="38" t="s">
        <v>34</v>
      </c>
      <c r="K1587" s="38" t="s">
        <v>7671</v>
      </c>
      <c r="L1587" s="38" t="s">
        <v>5461</v>
      </c>
      <c r="M1587" s="38"/>
      <c r="N1587" s="38" t="s">
        <v>5477</v>
      </c>
      <c r="O1587" s="38"/>
      <c r="P1587" s="38"/>
      <c r="Q1587" s="38"/>
      <c r="R1587" s="38"/>
      <c r="S1587" s="38"/>
      <c r="T1587" s="39">
        <v>43851.4</v>
      </c>
      <c r="U1587" s="38"/>
      <c r="V1587" s="38">
        <v>0</v>
      </c>
      <c r="W1587" s="38"/>
      <c r="X1587" s="38"/>
      <c r="Y1587" s="38">
        <v>0</v>
      </c>
      <c r="Z1587" s="38"/>
      <c r="AA1587" s="38">
        <v>10157</v>
      </c>
      <c r="AB1587" s="38" t="s">
        <v>7673</v>
      </c>
      <c r="AC1587" s="60" t="s">
        <v>5472</v>
      </c>
    </row>
    <row r="1588" spans="1:29" ht="15.75" thickBot="1" x14ac:dyDescent="0.3">
      <c r="A1588" s="57" t="s">
        <v>1645</v>
      </c>
      <c r="B1588" s="35" t="s">
        <v>5473</v>
      </c>
      <c r="C1588" s="35" t="s">
        <v>5468</v>
      </c>
      <c r="D1588" s="35" t="s">
        <v>6451</v>
      </c>
      <c r="E1588" s="35" t="s">
        <v>7674</v>
      </c>
      <c r="F1588" s="35"/>
      <c r="G1588" s="36">
        <v>43845.365277777775</v>
      </c>
      <c r="H1588" s="37">
        <v>43845</v>
      </c>
      <c r="I1588" s="35"/>
      <c r="J1588" s="35" t="s">
        <v>34</v>
      </c>
      <c r="K1588" s="35" t="s">
        <v>7675</v>
      </c>
      <c r="L1588" s="35" t="s">
        <v>5461</v>
      </c>
      <c r="M1588" s="35"/>
      <c r="N1588" s="35" t="s">
        <v>5765</v>
      </c>
      <c r="O1588" s="35"/>
      <c r="P1588" s="35"/>
      <c r="Q1588" s="35"/>
      <c r="R1588" s="35"/>
      <c r="S1588" s="35"/>
      <c r="T1588" s="36">
        <v>43845.381249999999</v>
      </c>
      <c r="U1588" s="35"/>
      <c r="V1588" s="35">
        <v>0</v>
      </c>
      <c r="W1588" s="35"/>
      <c r="X1588" s="35"/>
      <c r="Y1588" s="35">
        <v>0</v>
      </c>
      <c r="Z1588" s="35"/>
      <c r="AA1588" s="35">
        <v>23</v>
      </c>
      <c r="AB1588" s="35" t="s">
        <v>5727</v>
      </c>
      <c r="AC1588" s="59" t="s">
        <v>5472</v>
      </c>
    </row>
    <row r="1589" spans="1:29" ht="15.75" thickBot="1" x14ac:dyDescent="0.3">
      <c r="A1589" s="58" t="s">
        <v>1965</v>
      </c>
      <c r="B1589" s="38" t="s">
        <v>5473</v>
      </c>
      <c r="C1589" s="38" t="s">
        <v>5468</v>
      </c>
      <c r="D1589" s="38" t="s">
        <v>6451</v>
      </c>
      <c r="E1589" s="38" t="s">
        <v>7676</v>
      </c>
      <c r="F1589" s="38"/>
      <c r="G1589" s="39">
        <v>43846.418749999997</v>
      </c>
      <c r="H1589" s="40">
        <v>43846</v>
      </c>
      <c r="I1589" s="38"/>
      <c r="J1589" s="38" t="s">
        <v>34</v>
      </c>
      <c r="K1589" s="38" t="s">
        <v>7677</v>
      </c>
      <c r="L1589" s="38" t="s">
        <v>5461</v>
      </c>
      <c r="M1589" s="38"/>
      <c r="N1589" s="38" t="s">
        <v>5765</v>
      </c>
      <c r="O1589" s="38"/>
      <c r="P1589" s="38"/>
      <c r="Q1589" s="38"/>
      <c r="R1589" s="38"/>
      <c r="S1589" s="38"/>
      <c r="T1589" s="39">
        <v>43846.424305555556</v>
      </c>
      <c r="U1589" s="38"/>
      <c r="V1589" s="38">
        <v>0</v>
      </c>
      <c r="W1589" s="38"/>
      <c r="X1589" s="38"/>
      <c r="Y1589" s="38">
        <v>0</v>
      </c>
      <c r="Z1589" s="38"/>
      <c r="AA1589" s="38">
        <v>8</v>
      </c>
      <c r="AB1589" s="38" t="s">
        <v>5478</v>
      </c>
      <c r="AC1589" s="60" t="s">
        <v>5472</v>
      </c>
    </row>
    <row r="1590" spans="1:29" ht="15.75" thickBot="1" x14ac:dyDescent="0.3">
      <c r="A1590" s="57" t="s">
        <v>2194</v>
      </c>
      <c r="B1590" s="35" t="s">
        <v>5473</v>
      </c>
      <c r="C1590" s="35" t="s">
        <v>5468</v>
      </c>
      <c r="D1590" s="35" t="s">
        <v>6451</v>
      </c>
      <c r="E1590" s="35" t="s">
        <v>7678</v>
      </c>
      <c r="F1590" s="35"/>
      <c r="G1590" s="36">
        <v>43847.408333333333</v>
      </c>
      <c r="H1590" s="37">
        <v>43847</v>
      </c>
      <c r="I1590" s="35"/>
      <c r="J1590" s="35" t="s">
        <v>34</v>
      </c>
      <c r="K1590" s="35" t="s">
        <v>7679</v>
      </c>
      <c r="L1590" s="35" t="s">
        <v>5461</v>
      </c>
      <c r="M1590" s="35"/>
      <c r="N1590" s="35" t="s">
        <v>5765</v>
      </c>
      <c r="O1590" s="35"/>
      <c r="P1590" s="35"/>
      <c r="Q1590" s="35"/>
      <c r="R1590" s="35"/>
      <c r="S1590" s="35"/>
      <c r="T1590" s="36">
        <v>43847.587500000001</v>
      </c>
      <c r="U1590" s="35"/>
      <c r="V1590" s="35">
        <v>0</v>
      </c>
      <c r="W1590" s="35"/>
      <c r="X1590" s="35"/>
      <c r="Y1590" s="35">
        <v>0</v>
      </c>
      <c r="Z1590" s="35"/>
      <c r="AA1590" s="35">
        <v>258</v>
      </c>
      <c r="AB1590" s="35" t="s">
        <v>7220</v>
      </c>
      <c r="AC1590" s="59" t="s">
        <v>5472</v>
      </c>
    </row>
    <row r="1591" spans="1:29" ht="15.75" thickBot="1" x14ac:dyDescent="0.3">
      <c r="A1591" s="58" t="s">
        <v>3215</v>
      </c>
      <c r="B1591" s="38" t="s">
        <v>5473</v>
      </c>
      <c r="C1591" s="38" t="s">
        <v>5468</v>
      </c>
      <c r="D1591" s="38" t="s">
        <v>6451</v>
      </c>
      <c r="E1591" s="38" t="s">
        <v>7678</v>
      </c>
      <c r="F1591" s="38"/>
      <c r="G1591" s="39">
        <v>43853.544444444444</v>
      </c>
      <c r="H1591" s="40">
        <v>43853</v>
      </c>
      <c r="I1591" s="38"/>
      <c r="J1591" s="38" t="s">
        <v>34</v>
      </c>
      <c r="K1591" s="38" t="s">
        <v>7679</v>
      </c>
      <c r="L1591" s="38" t="s">
        <v>5461</v>
      </c>
      <c r="M1591" s="38"/>
      <c r="N1591" s="38" t="s">
        <v>5765</v>
      </c>
      <c r="O1591" s="38"/>
      <c r="P1591" s="38"/>
      <c r="Q1591" s="38"/>
      <c r="R1591" s="38"/>
      <c r="S1591" s="38"/>
      <c r="T1591" s="39">
        <v>43853.548611111109</v>
      </c>
      <c r="U1591" s="38"/>
      <c r="V1591" s="38">
        <v>0</v>
      </c>
      <c r="W1591" s="38"/>
      <c r="X1591" s="38"/>
      <c r="Y1591" s="38">
        <v>0</v>
      </c>
      <c r="Z1591" s="38"/>
      <c r="AA1591" s="38">
        <v>6</v>
      </c>
      <c r="AB1591" s="38" t="s">
        <v>5619</v>
      </c>
      <c r="AC1591" s="60" t="s">
        <v>5485</v>
      </c>
    </row>
    <row r="1592" spans="1:29" ht="15.75" thickBot="1" x14ac:dyDescent="0.3">
      <c r="A1592" s="57" t="s">
        <v>436</v>
      </c>
      <c r="B1592" s="35" t="s">
        <v>5473</v>
      </c>
      <c r="C1592" s="35" t="s">
        <v>5468</v>
      </c>
      <c r="D1592" s="35" t="s">
        <v>6451</v>
      </c>
      <c r="E1592" s="35" t="s">
        <v>6451</v>
      </c>
      <c r="F1592" s="35"/>
      <c r="G1592" s="36">
        <v>43837.659722222219</v>
      </c>
      <c r="H1592" s="37">
        <v>43838</v>
      </c>
      <c r="I1592" s="35"/>
      <c r="J1592" s="35" t="s">
        <v>34</v>
      </c>
      <c r="K1592" s="35" t="s">
        <v>7680</v>
      </c>
      <c r="L1592" s="35" t="s">
        <v>5461</v>
      </c>
      <c r="M1592" s="35"/>
      <c r="N1592" s="35" t="s">
        <v>5747</v>
      </c>
      <c r="O1592" s="35"/>
      <c r="P1592" s="35"/>
      <c r="Q1592" s="35"/>
      <c r="R1592" s="35"/>
      <c r="S1592" s="35"/>
      <c r="T1592" s="36">
        <v>43838.340277777781</v>
      </c>
      <c r="U1592" s="35"/>
      <c r="V1592" s="35">
        <v>0</v>
      </c>
      <c r="W1592" s="35"/>
      <c r="X1592" s="35"/>
      <c r="Y1592" s="35">
        <v>0</v>
      </c>
      <c r="Z1592" s="35"/>
      <c r="AA1592" s="35">
        <v>980</v>
      </c>
      <c r="AB1592" s="35" t="s">
        <v>7681</v>
      </c>
      <c r="AC1592" s="59" t="s">
        <v>5472</v>
      </c>
    </row>
    <row r="1593" spans="1:29" ht="15.75" thickBot="1" x14ac:dyDescent="0.3">
      <c r="A1593" s="58" t="s">
        <v>3096</v>
      </c>
      <c r="B1593" s="38" t="s">
        <v>5473</v>
      </c>
      <c r="C1593" s="38" t="s">
        <v>5468</v>
      </c>
      <c r="D1593" s="38" t="s">
        <v>6451</v>
      </c>
      <c r="E1593" s="38" t="s">
        <v>6451</v>
      </c>
      <c r="F1593" s="38"/>
      <c r="G1593" s="39">
        <v>43853.368750000001</v>
      </c>
      <c r="H1593" s="40">
        <v>43853</v>
      </c>
      <c r="I1593" s="38"/>
      <c r="J1593" s="38" t="s">
        <v>34</v>
      </c>
      <c r="K1593" s="38" t="s">
        <v>7680</v>
      </c>
      <c r="L1593" s="38" t="s">
        <v>5461</v>
      </c>
      <c r="M1593" s="38"/>
      <c r="N1593" s="38" t="s">
        <v>5747</v>
      </c>
      <c r="O1593" s="38"/>
      <c r="P1593" s="38"/>
      <c r="Q1593" s="38"/>
      <c r="R1593" s="38"/>
      <c r="S1593" s="38"/>
      <c r="T1593" s="39">
        <v>43853.371527777781</v>
      </c>
      <c r="U1593" s="38"/>
      <c r="V1593" s="38">
        <v>0</v>
      </c>
      <c r="W1593" s="38"/>
      <c r="X1593" s="38"/>
      <c r="Y1593" s="38">
        <v>0</v>
      </c>
      <c r="Z1593" s="38"/>
      <c r="AA1593" s="38">
        <v>4</v>
      </c>
      <c r="AB1593" s="41">
        <v>925925925.92593002</v>
      </c>
      <c r="AC1593" s="60" t="s">
        <v>5472</v>
      </c>
    </row>
    <row r="1594" spans="1:29" ht="15.75" thickBot="1" x14ac:dyDescent="0.3">
      <c r="A1594" s="57" t="s">
        <v>247</v>
      </c>
      <c r="B1594" s="35" t="s">
        <v>5473</v>
      </c>
      <c r="C1594" s="35" t="s">
        <v>5468</v>
      </c>
      <c r="D1594" s="35" t="s">
        <v>6451</v>
      </c>
      <c r="E1594" s="35" t="s">
        <v>7682</v>
      </c>
      <c r="F1594" s="35"/>
      <c r="G1594" s="36">
        <v>43832.645833333336</v>
      </c>
      <c r="H1594" s="37">
        <v>43833</v>
      </c>
      <c r="I1594" s="35"/>
      <c r="J1594" s="35" t="s">
        <v>34</v>
      </c>
      <c r="K1594" s="35" t="s">
        <v>7683</v>
      </c>
      <c r="L1594" s="35" t="s">
        <v>5461</v>
      </c>
      <c r="M1594" s="35"/>
      <c r="N1594" s="35" t="s">
        <v>5765</v>
      </c>
      <c r="O1594" s="35"/>
      <c r="P1594" s="35"/>
      <c r="Q1594" s="35"/>
      <c r="R1594" s="35"/>
      <c r="S1594" s="35"/>
      <c r="T1594" s="36">
        <v>43833.369444444441</v>
      </c>
      <c r="U1594" s="35"/>
      <c r="V1594" s="35">
        <v>0</v>
      </c>
      <c r="W1594" s="35"/>
      <c r="X1594" s="35">
        <v>1042</v>
      </c>
      <c r="Y1594" s="35" t="s">
        <v>7684</v>
      </c>
      <c r="Z1594" s="35" t="s">
        <v>5482</v>
      </c>
      <c r="AA1594" s="35"/>
      <c r="AB1594" s="35">
        <v>0</v>
      </c>
      <c r="AC1594" s="59"/>
    </row>
    <row r="1595" spans="1:29" ht="15.75" thickBot="1" x14ac:dyDescent="0.3">
      <c r="A1595" s="58" t="s">
        <v>89</v>
      </c>
      <c r="B1595" s="38" t="s">
        <v>5473</v>
      </c>
      <c r="C1595" s="38" t="s">
        <v>5468</v>
      </c>
      <c r="D1595" s="38" t="s">
        <v>6451</v>
      </c>
      <c r="E1595" s="38" t="s">
        <v>7685</v>
      </c>
      <c r="F1595" s="38"/>
      <c r="G1595" s="39">
        <v>43829.605555555558</v>
      </c>
      <c r="H1595" s="40">
        <v>43832</v>
      </c>
      <c r="I1595" s="38"/>
      <c r="J1595" s="38" t="s">
        <v>34</v>
      </c>
      <c r="K1595" s="38" t="s">
        <v>7686</v>
      </c>
      <c r="L1595" s="38" t="s">
        <v>5461</v>
      </c>
      <c r="M1595" s="38"/>
      <c r="N1595" s="38" t="s">
        <v>5477</v>
      </c>
      <c r="O1595" s="38"/>
      <c r="P1595" s="38"/>
      <c r="Q1595" s="38"/>
      <c r="R1595" s="38"/>
      <c r="S1595" s="38"/>
      <c r="T1595" s="39">
        <v>43832.354861111111</v>
      </c>
      <c r="U1595" s="38"/>
      <c r="V1595" s="38">
        <v>0</v>
      </c>
      <c r="W1595" s="38"/>
      <c r="X1595" s="38">
        <v>3959</v>
      </c>
      <c r="Y1595" s="38" t="s">
        <v>7687</v>
      </c>
      <c r="Z1595" s="38" t="s">
        <v>5482</v>
      </c>
      <c r="AA1595" s="38"/>
      <c r="AB1595" s="38">
        <v>0</v>
      </c>
      <c r="AC1595" s="60"/>
    </row>
    <row r="1596" spans="1:29" ht="15.75" thickBot="1" x14ac:dyDescent="0.3">
      <c r="A1596" s="57" t="s">
        <v>302</v>
      </c>
      <c r="B1596" s="35" t="s">
        <v>5473</v>
      </c>
      <c r="C1596" s="35" t="s">
        <v>5468</v>
      </c>
      <c r="D1596" s="35" t="s">
        <v>6451</v>
      </c>
      <c r="E1596" s="35" t="s">
        <v>7685</v>
      </c>
      <c r="F1596" s="35"/>
      <c r="G1596" s="36">
        <v>43833.666666666664</v>
      </c>
      <c r="H1596" s="37">
        <v>43837</v>
      </c>
      <c r="I1596" s="35"/>
      <c r="J1596" s="35" t="s">
        <v>34</v>
      </c>
      <c r="K1596" s="35" t="s">
        <v>7686</v>
      </c>
      <c r="L1596" s="35" t="s">
        <v>5461</v>
      </c>
      <c r="M1596" s="35"/>
      <c r="N1596" s="35" t="s">
        <v>5477</v>
      </c>
      <c r="O1596" s="35"/>
      <c r="P1596" s="35"/>
      <c r="Q1596" s="35"/>
      <c r="R1596" s="35"/>
      <c r="S1596" s="35"/>
      <c r="T1596" s="36">
        <v>43837.329861111109</v>
      </c>
      <c r="U1596" s="35"/>
      <c r="V1596" s="35">
        <v>0</v>
      </c>
      <c r="W1596" s="35"/>
      <c r="X1596" s="35">
        <v>5275</v>
      </c>
      <c r="Y1596" s="35" t="s">
        <v>7688</v>
      </c>
      <c r="Z1596" s="35" t="s">
        <v>6625</v>
      </c>
      <c r="AA1596" s="35"/>
      <c r="AB1596" s="35">
        <v>0</v>
      </c>
      <c r="AC1596" s="59"/>
    </row>
    <row r="1597" spans="1:29" ht="15.75" thickBot="1" x14ac:dyDescent="0.3">
      <c r="A1597" s="58" t="s">
        <v>3445</v>
      </c>
      <c r="B1597" s="38" t="s">
        <v>5473</v>
      </c>
      <c r="C1597" s="38" t="s">
        <v>5468</v>
      </c>
      <c r="D1597" s="38" t="s">
        <v>6451</v>
      </c>
      <c r="E1597" s="38" t="s">
        <v>7685</v>
      </c>
      <c r="F1597" s="38"/>
      <c r="G1597" s="39">
        <v>43854.65902777778</v>
      </c>
      <c r="H1597" s="40">
        <v>43857</v>
      </c>
      <c r="I1597" s="38"/>
      <c r="J1597" s="38" t="s">
        <v>34</v>
      </c>
      <c r="K1597" s="38" t="s">
        <v>7686</v>
      </c>
      <c r="L1597" s="38" t="s">
        <v>5461</v>
      </c>
      <c r="M1597" s="38"/>
      <c r="N1597" s="38" t="s">
        <v>5477</v>
      </c>
      <c r="O1597" s="38"/>
      <c r="P1597" s="38"/>
      <c r="Q1597" s="38"/>
      <c r="R1597" s="38"/>
      <c r="S1597" s="38"/>
      <c r="T1597" s="39">
        <v>43857.320833333331</v>
      </c>
      <c r="U1597" s="38"/>
      <c r="V1597" s="38">
        <v>0</v>
      </c>
      <c r="W1597" s="38"/>
      <c r="X1597" s="38">
        <v>3711</v>
      </c>
      <c r="Y1597" s="38" t="s">
        <v>7689</v>
      </c>
      <c r="Z1597" s="38" t="s">
        <v>5467</v>
      </c>
      <c r="AA1597" s="38">
        <v>122</v>
      </c>
      <c r="AB1597" s="38" t="s">
        <v>6663</v>
      </c>
      <c r="AC1597" s="60" t="s">
        <v>5485</v>
      </c>
    </row>
    <row r="1598" spans="1:29" ht="15.75" thickBot="1" x14ac:dyDescent="0.3">
      <c r="A1598" s="57" t="s">
        <v>2966</v>
      </c>
      <c r="B1598" s="35" t="s">
        <v>5473</v>
      </c>
      <c r="C1598" s="35" t="s">
        <v>5468</v>
      </c>
      <c r="D1598" s="35" t="s">
        <v>7690</v>
      </c>
      <c r="E1598" s="35" t="s">
        <v>7691</v>
      </c>
      <c r="F1598" s="35"/>
      <c r="G1598" s="36">
        <v>43852.515277777777</v>
      </c>
      <c r="H1598" s="37">
        <v>43852</v>
      </c>
      <c r="I1598" s="35"/>
      <c r="J1598" s="35" t="s">
        <v>34</v>
      </c>
      <c r="K1598" s="35" t="s">
        <v>7692</v>
      </c>
      <c r="L1598" s="35" t="s">
        <v>5461</v>
      </c>
      <c r="M1598" s="35"/>
      <c r="N1598" s="35" t="s">
        <v>5747</v>
      </c>
      <c r="O1598" s="35"/>
      <c r="P1598" s="35"/>
      <c r="Q1598" s="35"/>
      <c r="R1598" s="35"/>
      <c r="S1598" s="35"/>
      <c r="T1598" s="36">
        <v>43852.534722222219</v>
      </c>
      <c r="U1598" s="35"/>
      <c r="V1598" s="35">
        <v>0</v>
      </c>
      <c r="W1598" s="35"/>
      <c r="X1598" s="35"/>
      <c r="Y1598" s="35">
        <v>0</v>
      </c>
      <c r="Z1598" s="35"/>
      <c r="AA1598" s="35">
        <v>28</v>
      </c>
      <c r="AB1598" s="35" t="s">
        <v>6270</v>
      </c>
      <c r="AC1598" s="59" t="s">
        <v>5485</v>
      </c>
    </row>
    <row r="1599" spans="1:29" ht="15.75" thickBot="1" x14ac:dyDescent="0.3">
      <c r="A1599" s="58" t="s">
        <v>1211</v>
      </c>
      <c r="B1599" s="38" t="s">
        <v>5473</v>
      </c>
      <c r="C1599" s="38" t="s">
        <v>5468</v>
      </c>
      <c r="D1599" s="38" t="s">
        <v>7690</v>
      </c>
      <c r="E1599" s="38" t="s">
        <v>7693</v>
      </c>
      <c r="F1599" s="38"/>
      <c r="G1599" s="39">
        <v>43844.515972222223</v>
      </c>
      <c r="H1599" s="40">
        <v>43845</v>
      </c>
      <c r="I1599" s="38"/>
      <c r="J1599" s="38" t="s">
        <v>34</v>
      </c>
      <c r="K1599" s="38" t="s">
        <v>7694</v>
      </c>
      <c r="L1599" s="38" t="s">
        <v>5461</v>
      </c>
      <c r="M1599" s="38"/>
      <c r="N1599" s="38" t="s">
        <v>5789</v>
      </c>
      <c r="O1599" s="38"/>
      <c r="P1599" s="38"/>
      <c r="Q1599" s="38"/>
      <c r="R1599" s="38"/>
      <c r="S1599" s="38"/>
      <c r="T1599" s="39">
        <v>43844.568055555559</v>
      </c>
      <c r="U1599" s="38"/>
      <c r="V1599" s="38">
        <v>0</v>
      </c>
      <c r="W1599" s="38"/>
      <c r="X1599" s="38">
        <v>75</v>
      </c>
      <c r="Y1599" s="38" t="s">
        <v>5676</v>
      </c>
      <c r="Z1599" s="38" t="s">
        <v>5482</v>
      </c>
      <c r="AA1599" s="38"/>
      <c r="AB1599" s="38">
        <v>0</v>
      </c>
      <c r="AC1599" s="60"/>
    </row>
    <row r="1600" spans="1:29" ht="15.75" thickBot="1" x14ac:dyDescent="0.3">
      <c r="A1600" s="57" t="s">
        <v>1907</v>
      </c>
      <c r="B1600" s="35" t="s">
        <v>5473</v>
      </c>
      <c r="C1600" s="35" t="s">
        <v>5468</v>
      </c>
      <c r="D1600" s="35" t="s">
        <v>7690</v>
      </c>
      <c r="E1600" s="35" t="s">
        <v>7693</v>
      </c>
      <c r="F1600" s="35"/>
      <c r="G1600" s="36">
        <v>43845.911805555559</v>
      </c>
      <c r="H1600" s="37">
        <v>43846</v>
      </c>
      <c r="I1600" s="35"/>
      <c r="J1600" s="35" t="s">
        <v>34</v>
      </c>
      <c r="K1600" s="35" t="s">
        <v>7694</v>
      </c>
      <c r="L1600" s="35" t="s">
        <v>5461</v>
      </c>
      <c r="M1600" s="35"/>
      <c r="N1600" s="35" t="s">
        <v>5789</v>
      </c>
      <c r="O1600" s="35"/>
      <c r="P1600" s="35"/>
      <c r="Q1600" s="35"/>
      <c r="R1600" s="35"/>
      <c r="S1600" s="35"/>
      <c r="T1600" s="36">
        <v>43845.943749999999</v>
      </c>
      <c r="U1600" s="35"/>
      <c r="V1600" s="35">
        <v>0</v>
      </c>
      <c r="W1600" s="35"/>
      <c r="X1600" s="35">
        <v>46</v>
      </c>
      <c r="Y1600" s="35" t="s">
        <v>6803</v>
      </c>
      <c r="Z1600" s="35" t="s">
        <v>5482</v>
      </c>
      <c r="AA1600" s="35"/>
      <c r="AB1600" s="35">
        <v>0</v>
      </c>
      <c r="AC1600" s="59"/>
    </row>
    <row r="1601" spans="1:29" ht="15.75" thickBot="1" x14ac:dyDescent="0.3">
      <c r="A1601" s="58" t="s">
        <v>153</v>
      </c>
      <c r="B1601" s="38" t="s">
        <v>5473</v>
      </c>
      <c r="C1601" s="38" t="s">
        <v>5468</v>
      </c>
      <c r="D1601" s="38" t="s">
        <v>7690</v>
      </c>
      <c r="E1601" s="38" t="s">
        <v>7695</v>
      </c>
      <c r="F1601" s="38"/>
      <c r="G1601" s="39">
        <v>43830.382638888892</v>
      </c>
      <c r="H1601" s="40">
        <v>43832</v>
      </c>
      <c r="I1601" s="38"/>
      <c r="J1601" s="38" t="s">
        <v>34</v>
      </c>
      <c r="K1601" s="38" t="s">
        <v>7696</v>
      </c>
      <c r="L1601" s="38" t="s">
        <v>5461</v>
      </c>
      <c r="M1601" s="38"/>
      <c r="N1601" s="38" t="s">
        <v>5747</v>
      </c>
      <c r="O1601" s="38"/>
      <c r="P1601" s="38"/>
      <c r="Q1601" s="38"/>
      <c r="R1601" s="38"/>
      <c r="S1601" s="38"/>
      <c r="T1601" s="39">
        <v>43832.344444444447</v>
      </c>
      <c r="U1601" s="38"/>
      <c r="V1601" s="38">
        <v>0</v>
      </c>
      <c r="W1601" s="38"/>
      <c r="X1601" s="38"/>
      <c r="Y1601" s="38">
        <v>0</v>
      </c>
      <c r="Z1601" s="38"/>
      <c r="AA1601" s="38">
        <v>2825</v>
      </c>
      <c r="AB1601" s="38" t="s">
        <v>7697</v>
      </c>
      <c r="AC1601" s="60" t="s">
        <v>5472</v>
      </c>
    </row>
    <row r="1602" spans="1:29" ht="15.75" thickBot="1" x14ac:dyDescent="0.3">
      <c r="A1602" s="57" t="s">
        <v>1777</v>
      </c>
      <c r="B1602" s="35" t="s">
        <v>5473</v>
      </c>
      <c r="C1602" s="35" t="s">
        <v>5468</v>
      </c>
      <c r="D1602" s="35" t="s">
        <v>7690</v>
      </c>
      <c r="E1602" s="35" t="s">
        <v>7695</v>
      </c>
      <c r="F1602" s="35"/>
      <c r="G1602" s="36">
        <v>43845.71597222222</v>
      </c>
      <c r="H1602" s="37">
        <v>43845</v>
      </c>
      <c r="I1602" s="35"/>
      <c r="J1602" s="35" t="s">
        <v>34</v>
      </c>
      <c r="K1602" s="35" t="s">
        <v>7696</v>
      </c>
      <c r="L1602" s="35" t="s">
        <v>5461</v>
      </c>
      <c r="M1602" s="35"/>
      <c r="N1602" s="35" t="s">
        <v>5747</v>
      </c>
      <c r="O1602" s="35"/>
      <c r="P1602" s="35"/>
      <c r="Q1602" s="35"/>
      <c r="R1602" s="35"/>
      <c r="S1602" s="35"/>
      <c r="T1602" s="36">
        <v>43845.765972222223</v>
      </c>
      <c r="U1602" s="35"/>
      <c r="V1602" s="35">
        <v>0</v>
      </c>
      <c r="W1602" s="35"/>
      <c r="X1602" s="35"/>
      <c r="Y1602" s="35">
        <v>0</v>
      </c>
      <c r="Z1602" s="35"/>
      <c r="AA1602" s="35">
        <v>72</v>
      </c>
      <c r="AB1602" s="35" t="s">
        <v>5692</v>
      </c>
      <c r="AC1602" s="59" t="s">
        <v>5472</v>
      </c>
    </row>
    <row r="1603" spans="1:29" ht="15.75" thickBot="1" x14ac:dyDescent="0.3">
      <c r="A1603" s="58" t="s">
        <v>2100</v>
      </c>
      <c r="B1603" s="38" t="s">
        <v>5473</v>
      </c>
      <c r="C1603" s="38" t="s">
        <v>5468</v>
      </c>
      <c r="D1603" s="38" t="s">
        <v>7690</v>
      </c>
      <c r="E1603" s="38" t="s">
        <v>7695</v>
      </c>
      <c r="F1603" s="38"/>
      <c r="G1603" s="39">
        <v>43847.338194444441</v>
      </c>
      <c r="H1603" s="40">
        <v>43847</v>
      </c>
      <c r="I1603" s="38"/>
      <c r="J1603" s="38" t="s">
        <v>34</v>
      </c>
      <c r="K1603" s="38" t="s">
        <v>7696</v>
      </c>
      <c r="L1603" s="38" t="s">
        <v>5461</v>
      </c>
      <c r="M1603" s="38"/>
      <c r="N1603" s="38" t="s">
        <v>5747</v>
      </c>
      <c r="O1603" s="38"/>
      <c r="P1603" s="38"/>
      <c r="Q1603" s="38"/>
      <c r="R1603" s="38"/>
      <c r="S1603" s="38"/>
      <c r="T1603" s="39">
        <v>43847.34375</v>
      </c>
      <c r="U1603" s="38"/>
      <c r="V1603" s="38">
        <v>0</v>
      </c>
      <c r="W1603" s="38"/>
      <c r="X1603" s="38">
        <v>8</v>
      </c>
      <c r="Y1603" s="38" t="s">
        <v>5478</v>
      </c>
      <c r="Z1603" s="38" t="s">
        <v>5482</v>
      </c>
      <c r="AA1603" s="38"/>
      <c r="AB1603" s="38">
        <v>0</v>
      </c>
      <c r="AC1603" s="60"/>
    </row>
    <row r="1604" spans="1:29" ht="15.75" thickBot="1" x14ac:dyDescent="0.3">
      <c r="A1604" s="57" t="s">
        <v>7698</v>
      </c>
      <c r="B1604" s="35" t="s">
        <v>5473</v>
      </c>
      <c r="C1604" s="35" t="s">
        <v>5468</v>
      </c>
      <c r="D1604" s="35" t="s">
        <v>7690</v>
      </c>
      <c r="E1604" s="35" t="s">
        <v>7695</v>
      </c>
      <c r="F1604" s="35"/>
      <c r="G1604" s="36">
        <v>43860.381249999999</v>
      </c>
      <c r="H1604" s="37">
        <v>43861</v>
      </c>
      <c r="I1604" s="35"/>
      <c r="J1604" s="35" t="s">
        <v>34</v>
      </c>
      <c r="K1604" s="35" t="s">
        <v>7696</v>
      </c>
      <c r="L1604" s="35" t="s">
        <v>5461</v>
      </c>
      <c r="M1604" s="35"/>
      <c r="N1604" s="35" t="s">
        <v>5747</v>
      </c>
      <c r="O1604" s="35"/>
      <c r="P1604" s="35"/>
      <c r="Q1604" s="35"/>
      <c r="R1604" s="35"/>
      <c r="S1604" s="35"/>
      <c r="T1604" s="36">
        <v>43860.491666666669</v>
      </c>
      <c r="U1604" s="35"/>
      <c r="V1604" s="35">
        <v>0</v>
      </c>
      <c r="W1604" s="35"/>
      <c r="X1604" s="35"/>
      <c r="Y1604" s="35">
        <v>0</v>
      </c>
      <c r="Z1604" s="35"/>
      <c r="AA1604" s="35">
        <v>159</v>
      </c>
      <c r="AB1604" s="35" t="s">
        <v>7018</v>
      </c>
      <c r="AC1604" s="59" t="s">
        <v>5472</v>
      </c>
    </row>
    <row r="1605" spans="1:29" ht="15.75" thickBot="1" x14ac:dyDescent="0.3">
      <c r="A1605" s="58" t="s">
        <v>7699</v>
      </c>
      <c r="B1605" s="38" t="s">
        <v>5473</v>
      </c>
      <c r="C1605" s="38" t="s">
        <v>5468</v>
      </c>
      <c r="D1605" s="38" t="s">
        <v>7690</v>
      </c>
      <c r="E1605" s="38" t="s">
        <v>7695</v>
      </c>
      <c r="F1605" s="38"/>
      <c r="G1605" s="39">
        <v>43861.524305555555</v>
      </c>
      <c r="H1605" s="40">
        <v>43864</v>
      </c>
      <c r="I1605" s="38"/>
      <c r="J1605" s="38" t="s">
        <v>34</v>
      </c>
      <c r="K1605" s="38" t="s">
        <v>7696</v>
      </c>
      <c r="L1605" s="38" t="s">
        <v>5461</v>
      </c>
      <c r="M1605" s="38"/>
      <c r="N1605" s="38" t="s">
        <v>5747</v>
      </c>
      <c r="O1605" s="38"/>
      <c r="P1605" s="38"/>
      <c r="Q1605" s="38"/>
      <c r="R1605" s="38"/>
      <c r="S1605" s="38"/>
      <c r="T1605" s="39">
        <v>43864.333333333336</v>
      </c>
      <c r="U1605" s="38"/>
      <c r="V1605" s="38">
        <v>0</v>
      </c>
      <c r="W1605" s="38"/>
      <c r="X1605" s="38">
        <v>3888</v>
      </c>
      <c r="Y1605" s="38" t="s">
        <v>7700</v>
      </c>
      <c r="Z1605" s="38" t="s">
        <v>5698</v>
      </c>
      <c r="AA1605" s="38">
        <v>157</v>
      </c>
      <c r="AB1605" s="38" t="s">
        <v>7122</v>
      </c>
      <c r="AC1605" s="60" t="s">
        <v>5485</v>
      </c>
    </row>
    <row r="1606" spans="1:29" ht="15.75" thickBot="1" x14ac:dyDescent="0.3">
      <c r="A1606" s="57" t="s">
        <v>418</v>
      </c>
      <c r="B1606" s="35" t="s">
        <v>5473</v>
      </c>
      <c r="C1606" s="35" t="s">
        <v>5468</v>
      </c>
      <c r="D1606" s="35" t="s">
        <v>7690</v>
      </c>
      <c r="E1606" s="35" t="s">
        <v>7701</v>
      </c>
      <c r="F1606" s="35"/>
      <c r="G1606" s="36">
        <v>43837.6875</v>
      </c>
      <c r="H1606" s="37">
        <v>43838</v>
      </c>
      <c r="I1606" s="35"/>
      <c r="J1606" s="35" t="s">
        <v>34</v>
      </c>
      <c r="K1606" s="35" t="s">
        <v>7702</v>
      </c>
      <c r="L1606" s="35" t="s">
        <v>5461</v>
      </c>
      <c r="M1606" s="35"/>
      <c r="N1606" s="35" t="s">
        <v>5789</v>
      </c>
      <c r="O1606" s="35"/>
      <c r="P1606" s="35"/>
      <c r="Q1606" s="35"/>
      <c r="R1606" s="35"/>
      <c r="S1606" s="35"/>
      <c r="T1606" s="36">
        <v>43838.347916666666</v>
      </c>
      <c r="U1606" s="35"/>
      <c r="V1606" s="35">
        <v>0</v>
      </c>
      <c r="W1606" s="35"/>
      <c r="X1606" s="35"/>
      <c r="Y1606" s="35">
        <v>0</v>
      </c>
      <c r="Z1606" s="35"/>
      <c r="AA1606" s="35">
        <v>951</v>
      </c>
      <c r="AB1606" s="35" t="s">
        <v>5551</v>
      </c>
      <c r="AC1606" s="59" t="s">
        <v>5472</v>
      </c>
    </row>
    <row r="1607" spans="1:29" ht="15.75" thickBot="1" x14ac:dyDescent="0.3">
      <c r="A1607" s="58" t="s">
        <v>702</v>
      </c>
      <c r="B1607" s="38" t="s">
        <v>5473</v>
      </c>
      <c r="C1607" s="38" t="s">
        <v>5468</v>
      </c>
      <c r="D1607" s="38" t="s">
        <v>7690</v>
      </c>
      <c r="E1607" s="38" t="s">
        <v>7701</v>
      </c>
      <c r="F1607" s="38"/>
      <c r="G1607" s="39">
        <v>43840.395833333336</v>
      </c>
      <c r="H1607" s="40">
        <v>43840</v>
      </c>
      <c r="I1607" s="38"/>
      <c r="J1607" s="38" t="s">
        <v>34</v>
      </c>
      <c r="K1607" s="38" t="s">
        <v>7702</v>
      </c>
      <c r="L1607" s="38" t="s">
        <v>5461</v>
      </c>
      <c r="M1607" s="38"/>
      <c r="N1607" s="38" t="s">
        <v>5789</v>
      </c>
      <c r="O1607" s="38"/>
      <c r="P1607" s="38"/>
      <c r="Q1607" s="38"/>
      <c r="R1607" s="38"/>
      <c r="S1607" s="38"/>
      <c r="T1607" s="39">
        <v>43840.559027777781</v>
      </c>
      <c r="U1607" s="38"/>
      <c r="V1607" s="38">
        <v>0</v>
      </c>
      <c r="W1607" s="38"/>
      <c r="X1607" s="38">
        <v>235</v>
      </c>
      <c r="Y1607" s="38" t="s">
        <v>7037</v>
      </c>
      <c r="Z1607" s="38" t="s">
        <v>5482</v>
      </c>
      <c r="AA1607" s="38"/>
      <c r="AB1607" s="38">
        <v>0</v>
      </c>
      <c r="AC1607" s="60"/>
    </row>
    <row r="1608" spans="1:29" ht="15.75" thickBot="1" x14ac:dyDescent="0.3">
      <c r="A1608" s="57" t="s">
        <v>1601</v>
      </c>
      <c r="B1608" s="35" t="s">
        <v>5473</v>
      </c>
      <c r="C1608" s="35" t="s">
        <v>5468</v>
      </c>
      <c r="D1608" s="35" t="s">
        <v>7690</v>
      </c>
      <c r="E1608" s="35" t="s">
        <v>7701</v>
      </c>
      <c r="F1608" s="35"/>
      <c r="G1608" s="36">
        <v>43845.348611111112</v>
      </c>
      <c r="H1608" s="37">
        <v>43845</v>
      </c>
      <c r="I1608" s="35"/>
      <c r="J1608" s="35" t="s">
        <v>34</v>
      </c>
      <c r="K1608" s="35" t="s">
        <v>7702</v>
      </c>
      <c r="L1608" s="35" t="s">
        <v>5461</v>
      </c>
      <c r="M1608" s="35"/>
      <c r="N1608" s="35" t="s">
        <v>5789</v>
      </c>
      <c r="O1608" s="35"/>
      <c r="P1608" s="35"/>
      <c r="Q1608" s="35"/>
      <c r="R1608" s="35"/>
      <c r="S1608" s="35"/>
      <c r="T1608" s="36">
        <v>43845.352083333331</v>
      </c>
      <c r="U1608" s="35"/>
      <c r="V1608" s="35">
        <v>0</v>
      </c>
      <c r="W1608" s="35"/>
      <c r="X1608" s="35">
        <v>5</v>
      </c>
      <c r="Y1608" s="35" t="s">
        <v>5566</v>
      </c>
      <c r="Z1608" s="35" t="s">
        <v>5482</v>
      </c>
      <c r="AA1608" s="35"/>
      <c r="AB1608" s="35">
        <v>0</v>
      </c>
      <c r="AC1608" s="59"/>
    </row>
    <row r="1609" spans="1:29" ht="15.75" thickBot="1" x14ac:dyDescent="0.3">
      <c r="A1609" s="58" t="s">
        <v>2448</v>
      </c>
      <c r="B1609" s="38" t="s">
        <v>5473</v>
      </c>
      <c r="C1609" s="38" t="s">
        <v>5468</v>
      </c>
      <c r="D1609" s="38" t="s">
        <v>7690</v>
      </c>
      <c r="E1609" s="38" t="s">
        <v>7701</v>
      </c>
      <c r="F1609" s="38"/>
      <c r="G1609" s="39">
        <v>43850.344444444447</v>
      </c>
      <c r="H1609" s="40">
        <v>43850</v>
      </c>
      <c r="I1609" s="38"/>
      <c r="J1609" s="38" t="s">
        <v>34</v>
      </c>
      <c r="K1609" s="38" t="s">
        <v>7702</v>
      </c>
      <c r="L1609" s="38" t="s">
        <v>5461</v>
      </c>
      <c r="M1609" s="38"/>
      <c r="N1609" s="38" t="s">
        <v>5789</v>
      </c>
      <c r="O1609" s="38"/>
      <c r="P1609" s="38"/>
      <c r="Q1609" s="38"/>
      <c r="R1609" s="38"/>
      <c r="S1609" s="38"/>
      <c r="T1609" s="39">
        <v>43850.345833333333</v>
      </c>
      <c r="U1609" s="38"/>
      <c r="V1609" s="38">
        <v>0</v>
      </c>
      <c r="W1609" s="38"/>
      <c r="X1609" s="38">
        <v>2</v>
      </c>
      <c r="Y1609" s="41">
        <v>462962962.96296</v>
      </c>
      <c r="Z1609" s="38" t="s">
        <v>5482</v>
      </c>
      <c r="AA1609" s="38"/>
      <c r="AB1609" s="38">
        <v>0</v>
      </c>
      <c r="AC1609" s="60"/>
    </row>
    <row r="1610" spans="1:29" ht="15.75" thickBot="1" x14ac:dyDescent="0.3">
      <c r="A1610" s="57" t="s">
        <v>3828</v>
      </c>
      <c r="B1610" s="35" t="s">
        <v>5473</v>
      </c>
      <c r="C1610" s="35" t="s">
        <v>5468</v>
      </c>
      <c r="D1610" s="35" t="s">
        <v>7690</v>
      </c>
      <c r="E1610" s="35" t="s">
        <v>7701</v>
      </c>
      <c r="F1610" s="35"/>
      <c r="G1610" s="36">
        <v>43858.685416666667</v>
      </c>
      <c r="H1610" s="37">
        <v>43859</v>
      </c>
      <c r="I1610" s="35"/>
      <c r="J1610" s="35" t="s">
        <v>34</v>
      </c>
      <c r="K1610" s="35" t="s">
        <v>7702</v>
      </c>
      <c r="L1610" s="35" t="s">
        <v>5461</v>
      </c>
      <c r="M1610" s="35"/>
      <c r="N1610" s="35" t="s">
        <v>5789</v>
      </c>
      <c r="O1610" s="35"/>
      <c r="P1610" s="35"/>
      <c r="Q1610" s="35"/>
      <c r="R1610" s="35"/>
      <c r="S1610" s="35"/>
      <c r="T1610" s="36">
        <v>43859.347916666666</v>
      </c>
      <c r="U1610" s="35"/>
      <c r="V1610" s="35">
        <v>0</v>
      </c>
      <c r="W1610" s="35"/>
      <c r="X1610" s="35"/>
      <c r="Y1610" s="35">
        <v>0</v>
      </c>
      <c r="Z1610" s="35"/>
      <c r="AA1610" s="35">
        <v>954</v>
      </c>
      <c r="AB1610" s="35" t="s">
        <v>5985</v>
      </c>
      <c r="AC1610" s="59" t="s">
        <v>5472</v>
      </c>
    </row>
    <row r="1611" spans="1:29" ht="15.75" thickBot="1" x14ac:dyDescent="0.3">
      <c r="A1611" s="58" t="s">
        <v>232</v>
      </c>
      <c r="B1611" s="38" t="s">
        <v>5473</v>
      </c>
      <c r="C1611" s="38" t="s">
        <v>5468</v>
      </c>
      <c r="D1611" s="38" t="s">
        <v>7690</v>
      </c>
      <c r="E1611" s="38" t="s">
        <v>7703</v>
      </c>
      <c r="F1611" s="38"/>
      <c r="G1611" s="39">
        <v>43832.60833333333</v>
      </c>
      <c r="H1611" s="40">
        <v>43838</v>
      </c>
      <c r="I1611" s="38"/>
      <c r="J1611" s="38" t="s">
        <v>34</v>
      </c>
      <c r="K1611" s="38" t="s">
        <v>7704</v>
      </c>
      <c r="L1611" s="38" t="s">
        <v>5461</v>
      </c>
      <c r="M1611" s="38"/>
      <c r="N1611" s="38" t="s">
        <v>5789</v>
      </c>
      <c r="O1611" s="38">
        <v>1410019</v>
      </c>
      <c r="P1611" s="39">
        <v>43837.65625</v>
      </c>
      <c r="Q1611" s="39">
        <v>43838.611805555556</v>
      </c>
      <c r="R1611" s="38"/>
      <c r="S1611" s="38"/>
      <c r="T1611" s="39">
        <v>43838.611805555556</v>
      </c>
      <c r="U1611" s="38">
        <v>0</v>
      </c>
      <c r="V1611" s="38">
        <v>0</v>
      </c>
      <c r="W1611" s="38" t="s">
        <v>5497</v>
      </c>
      <c r="X1611" s="38">
        <v>1510</v>
      </c>
      <c r="Y1611" s="38" t="s">
        <v>5952</v>
      </c>
      <c r="Z1611" s="38" t="s">
        <v>5482</v>
      </c>
      <c r="AA1611" s="38">
        <v>7135</v>
      </c>
      <c r="AB1611" s="38" t="s">
        <v>7705</v>
      </c>
      <c r="AC1611" s="60" t="s">
        <v>5472</v>
      </c>
    </row>
    <row r="1612" spans="1:29" ht="15.75" thickBot="1" x14ac:dyDescent="0.3">
      <c r="A1612" s="57" t="s">
        <v>2298</v>
      </c>
      <c r="B1612" s="35" t="s">
        <v>5473</v>
      </c>
      <c r="C1612" s="35" t="s">
        <v>5468</v>
      </c>
      <c r="D1612" s="35" t="s">
        <v>7690</v>
      </c>
      <c r="E1612" s="35" t="s">
        <v>7706</v>
      </c>
      <c r="F1612" s="35"/>
      <c r="G1612" s="36">
        <v>43847.633333333331</v>
      </c>
      <c r="H1612" s="37">
        <v>43850</v>
      </c>
      <c r="I1612" s="35"/>
      <c r="J1612" s="35" t="s">
        <v>34</v>
      </c>
      <c r="K1612" s="35" t="s">
        <v>7707</v>
      </c>
      <c r="L1612" s="35" t="s">
        <v>5461</v>
      </c>
      <c r="M1612" s="35"/>
      <c r="N1612" s="35" t="s">
        <v>5789</v>
      </c>
      <c r="O1612" s="35"/>
      <c r="P1612" s="35"/>
      <c r="Q1612" s="35"/>
      <c r="R1612" s="35"/>
      <c r="S1612" s="35"/>
      <c r="T1612" s="36">
        <v>43850.32708333333</v>
      </c>
      <c r="U1612" s="35"/>
      <c r="V1612" s="35">
        <v>0</v>
      </c>
      <c r="W1612" s="35"/>
      <c r="X1612" s="35"/>
      <c r="Y1612" s="35">
        <v>0</v>
      </c>
      <c r="Z1612" s="35"/>
      <c r="AA1612" s="35">
        <v>3879</v>
      </c>
      <c r="AB1612" s="35" t="s">
        <v>7708</v>
      </c>
      <c r="AC1612" s="59" t="s">
        <v>5472</v>
      </c>
    </row>
    <row r="1613" spans="1:29" ht="15.75" thickBot="1" x14ac:dyDescent="0.3">
      <c r="A1613" s="58" t="s">
        <v>7709</v>
      </c>
      <c r="B1613" s="38" t="s">
        <v>5473</v>
      </c>
      <c r="C1613" s="38" t="s">
        <v>5468</v>
      </c>
      <c r="D1613" s="38" t="s">
        <v>7690</v>
      </c>
      <c r="E1613" s="38" t="s">
        <v>7710</v>
      </c>
      <c r="F1613" s="38"/>
      <c r="G1613" s="39">
        <v>43861.369444444441</v>
      </c>
      <c r="H1613" s="40">
        <v>43861</v>
      </c>
      <c r="I1613" s="38"/>
      <c r="J1613" s="38" t="s">
        <v>34</v>
      </c>
      <c r="K1613" s="38" t="s">
        <v>7711</v>
      </c>
      <c r="L1613" s="38" t="s">
        <v>5613</v>
      </c>
      <c r="M1613" s="38"/>
      <c r="N1613" s="38" t="s">
        <v>5747</v>
      </c>
      <c r="O1613" s="38">
        <v>413055</v>
      </c>
      <c r="P1613" s="39">
        <v>43861.406944444447</v>
      </c>
      <c r="Q1613" s="39">
        <v>43861.42291666667</v>
      </c>
      <c r="R1613" s="38"/>
      <c r="S1613" s="38"/>
      <c r="T1613" s="39">
        <v>43861.42291666667</v>
      </c>
      <c r="U1613" s="38">
        <v>77</v>
      </c>
      <c r="V1613" s="38" t="s">
        <v>5699</v>
      </c>
      <c r="W1613" s="38" t="s">
        <v>5497</v>
      </c>
      <c r="X1613" s="38"/>
      <c r="Y1613" s="38">
        <v>0</v>
      </c>
      <c r="Z1613" s="38"/>
      <c r="AA1613" s="38"/>
      <c r="AB1613" s="38">
        <v>0</v>
      </c>
      <c r="AC1613" s="60"/>
    </row>
    <row r="1614" spans="1:29" ht="15.75" thickBot="1" x14ac:dyDescent="0.3">
      <c r="A1614" s="57" t="s">
        <v>282</v>
      </c>
      <c r="B1614" s="35" t="s">
        <v>5473</v>
      </c>
      <c r="C1614" s="35" t="s">
        <v>5468</v>
      </c>
      <c r="D1614" s="35" t="s">
        <v>7690</v>
      </c>
      <c r="E1614" s="35" t="s">
        <v>7712</v>
      </c>
      <c r="F1614" s="35"/>
      <c r="G1614" s="36">
        <v>43833.589583333334</v>
      </c>
      <c r="H1614" s="37">
        <v>43837</v>
      </c>
      <c r="I1614" s="35"/>
      <c r="J1614" s="35" t="s">
        <v>34</v>
      </c>
      <c r="K1614" s="35" t="s">
        <v>7713</v>
      </c>
      <c r="L1614" s="35" t="s">
        <v>5461</v>
      </c>
      <c r="M1614" s="35"/>
      <c r="N1614" s="35" t="s">
        <v>5747</v>
      </c>
      <c r="O1614" s="35">
        <v>390303</v>
      </c>
      <c r="P1614" s="36">
        <v>43833.618750000001</v>
      </c>
      <c r="Q1614" s="36">
        <v>43833.742361111108</v>
      </c>
      <c r="R1614" s="35"/>
      <c r="S1614" s="35"/>
      <c r="T1614" s="36">
        <v>43833.742361111108</v>
      </c>
      <c r="U1614" s="35">
        <v>220</v>
      </c>
      <c r="V1614" s="35" t="s">
        <v>7714</v>
      </c>
      <c r="W1614" s="35" t="s">
        <v>5497</v>
      </c>
      <c r="X1614" s="35"/>
      <c r="Y1614" s="35">
        <v>0</v>
      </c>
      <c r="Z1614" s="35"/>
      <c r="AA1614" s="35"/>
      <c r="AB1614" s="35">
        <v>0</v>
      </c>
      <c r="AC1614" s="59"/>
    </row>
    <row r="1615" spans="1:29" ht="15.75" thickBot="1" x14ac:dyDescent="0.3">
      <c r="A1615" s="58" t="s">
        <v>7715</v>
      </c>
      <c r="B1615" s="38" t="s">
        <v>5473</v>
      </c>
      <c r="C1615" s="38" t="s">
        <v>5468</v>
      </c>
      <c r="D1615" s="38" t="s">
        <v>7690</v>
      </c>
      <c r="E1615" s="38" t="s">
        <v>7712</v>
      </c>
      <c r="F1615" s="38"/>
      <c r="G1615" s="39">
        <v>43861.352083333331</v>
      </c>
      <c r="H1615" s="40">
        <v>43861</v>
      </c>
      <c r="I1615" s="38"/>
      <c r="J1615" s="38" t="s">
        <v>34</v>
      </c>
      <c r="K1615" s="38" t="s">
        <v>7713</v>
      </c>
      <c r="L1615" s="38" t="s">
        <v>5613</v>
      </c>
      <c r="M1615" s="38"/>
      <c r="N1615" s="38" t="s">
        <v>5747</v>
      </c>
      <c r="O1615" s="38">
        <v>413058</v>
      </c>
      <c r="P1615" s="39">
        <v>43861.405555555553</v>
      </c>
      <c r="Q1615" s="39">
        <v>43861.493055555555</v>
      </c>
      <c r="R1615" s="38"/>
      <c r="S1615" s="38"/>
      <c r="T1615" s="39">
        <v>43861.493055555555</v>
      </c>
      <c r="U1615" s="38"/>
      <c r="V1615" s="38">
        <v>0</v>
      </c>
      <c r="W1615" s="38"/>
      <c r="X1615" s="38"/>
      <c r="Y1615" s="38">
        <v>0</v>
      </c>
      <c r="Z1615" s="38"/>
      <c r="AA1615" s="38">
        <v>203</v>
      </c>
      <c r="AB1615" s="38" t="s">
        <v>6462</v>
      </c>
      <c r="AC1615" s="60" t="s">
        <v>6281</v>
      </c>
    </row>
    <row r="1616" spans="1:29" ht="15.75" thickBot="1" x14ac:dyDescent="0.3">
      <c r="A1616" s="57" t="s">
        <v>3520</v>
      </c>
      <c r="B1616" s="35" t="s">
        <v>5473</v>
      </c>
      <c r="C1616" s="35" t="s">
        <v>5468</v>
      </c>
      <c r="D1616" s="35" t="s">
        <v>7690</v>
      </c>
      <c r="E1616" s="35" t="s">
        <v>7716</v>
      </c>
      <c r="F1616" s="35"/>
      <c r="G1616" s="35" t="s">
        <v>5981</v>
      </c>
      <c r="H1616" s="37">
        <v>43857</v>
      </c>
      <c r="I1616" s="35"/>
      <c r="J1616" s="35" t="s">
        <v>34</v>
      </c>
      <c r="K1616" s="35" t="s">
        <v>7717</v>
      </c>
      <c r="L1616" s="35" t="s">
        <v>5461</v>
      </c>
      <c r="M1616" s="35"/>
      <c r="N1616" s="35" t="s">
        <v>5789</v>
      </c>
      <c r="O1616" s="35"/>
      <c r="P1616" s="35"/>
      <c r="Q1616" s="35"/>
      <c r="R1616" s="35"/>
      <c r="S1616" s="35"/>
      <c r="T1616" s="35" t="s">
        <v>5983</v>
      </c>
      <c r="U1616" s="35"/>
      <c r="V1616" s="35">
        <v>0</v>
      </c>
      <c r="W1616" s="35"/>
      <c r="X1616" s="35"/>
      <c r="Y1616" s="35">
        <v>0</v>
      </c>
      <c r="Z1616" s="35"/>
      <c r="AA1616" s="35"/>
      <c r="AB1616" s="35">
        <v>0</v>
      </c>
      <c r="AC1616" s="59"/>
    </row>
    <row r="1617" spans="1:29" ht="15.75" thickBot="1" x14ac:dyDescent="0.3">
      <c r="A1617" s="58" t="s">
        <v>200</v>
      </c>
      <c r="B1617" s="38" t="s">
        <v>5473</v>
      </c>
      <c r="C1617" s="38" t="s">
        <v>5468</v>
      </c>
      <c r="D1617" s="38" t="s">
        <v>7690</v>
      </c>
      <c r="E1617" s="38" t="s">
        <v>7716</v>
      </c>
      <c r="F1617" s="38"/>
      <c r="G1617" s="39">
        <v>43832.409722222219</v>
      </c>
      <c r="H1617" s="40">
        <v>43838</v>
      </c>
      <c r="I1617" s="38"/>
      <c r="J1617" s="38" t="s">
        <v>34</v>
      </c>
      <c r="K1617" s="38" t="s">
        <v>7717</v>
      </c>
      <c r="L1617" s="38" t="s">
        <v>5613</v>
      </c>
      <c r="M1617" s="38"/>
      <c r="N1617" s="38" t="s">
        <v>5789</v>
      </c>
      <c r="O1617" s="38">
        <v>1406457</v>
      </c>
      <c r="P1617" s="39">
        <v>43832.441666666666</v>
      </c>
      <c r="Q1617" s="39">
        <v>43838.365972222222</v>
      </c>
      <c r="R1617" s="38"/>
      <c r="S1617" s="38"/>
      <c r="T1617" s="39">
        <v>43838.365972222222</v>
      </c>
      <c r="U1617" s="38">
        <v>8577</v>
      </c>
      <c r="V1617" s="38" t="s">
        <v>7718</v>
      </c>
      <c r="W1617" s="38" t="s">
        <v>5497</v>
      </c>
      <c r="X1617" s="38">
        <v>0</v>
      </c>
      <c r="Y1617" s="38">
        <v>0</v>
      </c>
      <c r="Z1617" s="38" t="s">
        <v>6475</v>
      </c>
      <c r="AA1617" s="38"/>
      <c r="AB1617" s="38">
        <v>0</v>
      </c>
      <c r="AC1617" s="60"/>
    </row>
    <row r="1618" spans="1:29" ht="15.75" thickBot="1" x14ac:dyDescent="0.3">
      <c r="A1618" s="57" t="s">
        <v>1569</v>
      </c>
      <c r="B1618" s="35" t="s">
        <v>5473</v>
      </c>
      <c r="C1618" s="35" t="s">
        <v>5468</v>
      </c>
      <c r="D1618" s="35" t="s">
        <v>7690</v>
      </c>
      <c r="E1618" s="35" t="s">
        <v>7719</v>
      </c>
      <c r="F1618" s="35"/>
      <c r="G1618" s="36">
        <v>43844.771527777775</v>
      </c>
      <c r="H1618" s="37">
        <v>43845</v>
      </c>
      <c r="I1618" s="35"/>
      <c r="J1618" s="35" t="s">
        <v>34</v>
      </c>
      <c r="K1618" s="35" t="s">
        <v>7720</v>
      </c>
      <c r="L1618" s="35" t="s">
        <v>5461</v>
      </c>
      <c r="M1618" s="35"/>
      <c r="N1618" s="35" t="s">
        <v>5789</v>
      </c>
      <c r="O1618" s="35"/>
      <c r="P1618" s="35"/>
      <c r="Q1618" s="35"/>
      <c r="R1618" s="35"/>
      <c r="S1618" s="35"/>
      <c r="T1618" s="36">
        <v>43845.347222222219</v>
      </c>
      <c r="U1618" s="35"/>
      <c r="V1618" s="35">
        <v>0</v>
      </c>
      <c r="W1618" s="35"/>
      <c r="X1618" s="35">
        <v>829</v>
      </c>
      <c r="Y1618" s="35" t="s">
        <v>7014</v>
      </c>
      <c r="Z1618" s="35" t="s">
        <v>5482</v>
      </c>
      <c r="AA1618" s="35"/>
      <c r="AB1618" s="35">
        <v>0</v>
      </c>
      <c r="AC1618" s="59"/>
    </row>
    <row r="1619" spans="1:29" ht="15.75" thickBot="1" x14ac:dyDescent="0.3">
      <c r="A1619" s="58" t="s">
        <v>1888</v>
      </c>
      <c r="B1619" s="38" t="s">
        <v>5473</v>
      </c>
      <c r="C1619" s="38" t="s">
        <v>5468</v>
      </c>
      <c r="D1619" s="38" t="s">
        <v>7690</v>
      </c>
      <c r="E1619" s="38" t="s">
        <v>7719</v>
      </c>
      <c r="F1619" s="38"/>
      <c r="G1619" s="39">
        <v>43845.765972222223</v>
      </c>
      <c r="H1619" s="40">
        <v>43846</v>
      </c>
      <c r="I1619" s="38"/>
      <c r="J1619" s="38" t="s">
        <v>34</v>
      </c>
      <c r="K1619" s="38" t="s">
        <v>7720</v>
      </c>
      <c r="L1619" s="38" t="s">
        <v>5461</v>
      </c>
      <c r="M1619" s="38"/>
      <c r="N1619" s="38" t="s">
        <v>5789</v>
      </c>
      <c r="O1619" s="38"/>
      <c r="P1619" s="38"/>
      <c r="Q1619" s="38"/>
      <c r="R1619" s="38"/>
      <c r="S1619" s="38"/>
      <c r="T1619" s="39">
        <v>43846.34375</v>
      </c>
      <c r="U1619" s="38"/>
      <c r="V1619" s="38">
        <v>0</v>
      </c>
      <c r="W1619" s="38"/>
      <c r="X1619" s="38">
        <v>832</v>
      </c>
      <c r="Y1619" s="38" t="s">
        <v>7526</v>
      </c>
      <c r="Z1619" s="38" t="s">
        <v>5482</v>
      </c>
      <c r="AA1619" s="38"/>
      <c r="AB1619" s="38">
        <v>0</v>
      </c>
      <c r="AC1619" s="60"/>
    </row>
    <row r="1620" spans="1:29" ht="15.75" thickBot="1" x14ac:dyDescent="0.3">
      <c r="A1620" s="57" t="s">
        <v>2105</v>
      </c>
      <c r="B1620" s="35" t="s">
        <v>5473</v>
      </c>
      <c r="C1620" s="35" t="s">
        <v>5468</v>
      </c>
      <c r="D1620" s="35" t="s">
        <v>7690</v>
      </c>
      <c r="E1620" s="35" t="s">
        <v>7719</v>
      </c>
      <c r="F1620" s="35"/>
      <c r="G1620" s="36">
        <v>43847.338194444441</v>
      </c>
      <c r="H1620" s="37">
        <v>43847</v>
      </c>
      <c r="I1620" s="35"/>
      <c r="J1620" s="35" t="s">
        <v>34</v>
      </c>
      <c r="K1620" s="35" t="s">
        <v>7720</v>
      </c>
      <c r="L1620" s="35" t="s">
        <v>5461</v>
      </c>
      <c r="M1620" s="35"/>
      <c r="N1620" s="35" t="s">
        <v>5789</v>
      </c>
      <c r="O1620" s="35"/>
      <c r="P1620" s="35"/>
      <c r="Q1620" s="35"/>
      <c r="R1620" s="35"/>
      <c r="S1620" s="35"/>
      <c r="T1620" s="36">
        <v>43847.37777777778</v>
      </c>
      <c r="U1620" s="35"/>
      <c r="V1620" s="35">
        <v>0</v>
      </c>
      <c r="W1620" s="35"/>
      <c r="X1620" s="35">
        <v>57</v>
      </c>
      <c r="Y1620" s="35" t="s">
        <v>6455</v>
      </c>
      <c r="Z1620" s="35" t="s">
        <v>5482</v>
      </c>
      <c r="AA1620" s="35"/>
      <c r="AB1620" s="35">
        <v>0</v>
      </c>
      <c r="AC1620" s="59"/>
    </row>
    <row r="1621" spans="1:29" ht="15.75" thickBot="1" x14ac:dyDescent="0.3">
      <c r="A1621" s="58" t="s">
        <v>432</v>
      </c>
      <c r="B1621" s="38" t="s">
        <v>5473</v>
      </c>
      <c r="C1621" s="38" t="s">
        <v>5468</v>
      </c>
      <c r="D1621" s="38" t="s">
        <v>7690</v>
      </c>
      <c r="E1621" s="38" t="s">
        <v>7721</v>
      </c>
      <c r="F1621" s="38"/>
      <c r="G1621" s="39">
        <v>43837.622916666667</v>
      </c>
      <c r="H1621" s="40">
        <v>43838</v>
      </c>
      <c r="I1621" s="38"/>
      <c r="J1621" s="38" t="s">
        <v>34</v>
      </c>
      <c r="K1621" s="38" t="s">
        <v>7722</v>
      </c>
      <c r="L1621" s="38" t="s">
        <v>5461</v>
      </c>
      <c r="M1621" s="38"/>
      <c r="N1621" s="38" t="s">
        <v>5765</v>
      </c>
      <c r="O1621" s="38"/>
      <c r="P1621" s="38"/>
      <c r="Q1621" s="38"/>
      <c r="R1621" s="38"/>
      <c r="S1621" s="38"/>
      <c r="T1621" s="39">
        <v>43838.632638888892</v>
      </c>
      <c r="U1621" s="38"/>
      <c r="V1621" s="38">
        <v>0</v>
      </c>
      <c r="W1621" s="38"/>
      <c r="X1621" s="38"/>
      <c r="Y1621" s="38">
        <v>0</v>
      </c>
      <c r="Z1621" s="38"/>
      <c r="AA1621" s="38">
        <v>1454</v>
      </c>
      <c r="AB1621" s="38" t="s">
        <v>7723</v>
      </c>
      <c r="AC1621" s="60" t="s">
        <v>5472</v>
      </c>
    </row>
    <row r="1622" spans="1:29" ht="15.75" thickBot="1" x14ac:dyDescent="0.3">
      <c r="A1622" s="57" t="s">
        <v>1491</v>
      </c>
      <c r="B1622" s="35" t="s">
        <v>5473</v>
      </c>
      <c r="C1622" s="35" t="s">
        <v>5468</v>
      </c>
      <c r="D1622" s="35" t="s">
        <v>7690</v>
      </c>
      <c r="E1622" s="35" t="s">
        <v>7721</v>
      </c>
      <c r="F1622" s="35"/>
      <c r="G1622" s="36">
        <v>43844.734722222223</v>
      </c>
      <c r="H1622" s="37">
        <v>43845</v>
      </c>
      <c r="I1622" s="35"/>
      <c r="J1622" s="35" t="s">
        <v>34</v>
      </c>
      <c r="K1622" s="35" t="s">
        <v>7722</v>
      </c>
      <c r="L1622" s="35" t="s">
        <v>5461</v>
      </c>
      <c r="M1622" s="35"/>
      <c r="N1622" s="35" t="s">
        <v>5765</v>
      </c>
      <c r="O1622" s="35"/>
      <c r="P1622" s="35"/>
      <c r="Q1622" s="35"/>
      <c r="R1622" s="35"/>
      <c r="S1622" s="35"/>
      <c r="T1622" s="36">
        <v>43845</v>
      </c>
      <c r="U1622" s="35"/>
      <c r="V1622" s="35">
        <v>0</v>
      </c>
      <c r="W1622" s="35"/>
      <c r="X1622" s="35">
        <v>382</v>
      </c>
      <c r="Y1622" s="35" t="s">
        <v>7419</v>
      </c>
      <c r="Z1622" s="35" t="s">
        <v>5482</v>
      </c>
      <c r="AA1622" s="35"/>
      <c r="AB1622" s="35">
        <v>0</v>
      </c>
      <c r="AC1622" s="59"/>
    </row>
    <row r="1623" spans="1:29" ht="15.75" thickBot="1" x14ac:dyDescent="0.3">
      <c r="A1623" s="58" t="s">
        <v>1845</v>
      </c>
      <c r="B1623" s="38" t="s">
        <v>5473</v>
      </c>
      <c r="C1623" s="38" t="s">
        <v>5468</v>
      </c>
      <c r="D1623" s="38" t="s">
        <v>7690</v>
      </c>
      <c r="E1623" s="38" t="s">
        <v>7721</v>
      </c>
      <c r="F1623" s="38"/>
      <c r="G1623" s="39">
        <v>43845.734722222223</v>
      </c>
      <c r="H1623" s="40">
        <v>43846</v>
      </c>
      <c r="I1623" s="38"/>
      <c r="J1623" s="38" t="s">
        <v>34</v>
      </c>
      <c r="K1623" s="38" t="s">
        <v>7722</v>
      </c>
      <c r="L1623" s="38" t="s">
        <v>5461</v>
      </c>
      <c r="M1623" s="38"/>
      <c r="N1623" s="38" t="s">
        <v>5765</v>
      </c>
      <c r="O1623" s="38"/>
      <c r="P1623" s="38"/>
      <c r="Q1623" s="38"/>
      <c r="R1623" s="38"/>
      <c r="S1623" s="38"/>
      <c r="T1623" s="39">
        <v>43846.299305555556</v>
      </c>
      <c r="U1623" s="38"/>
      <c r="V1623" s="38">
        <v>0</v>
      </c>
      <c r="W1623" s="38"/>
      <c r="X1623" s="38">
        <v>813</v>
      </c>
      <c r="Y1623" s="38" t="s">
        <v>7724</v>
      </c>
      <c r="Z1623" s="38" t="s">
        <v>5482</v>
      </c>
      <c r="AA1623" s="38"/>
      <c r="AB1623" s="38">
        <v>0</v>
      </c>
      <c r="AC1623" s="60"/>
    </row>
    <row r="1624" spans="1:29" ht="15.75" thickBot="1" x14ac:dyDescent="0.3">
      <c r="A1624" s="57" t="s">
        <v>2560</v>
      </c>
      <c r="B1624" s="35" t="s">
        <v>5473</v>
      </c>
      <c r="C1624" s="35" t="s">
        <v>5468</v>
      </c>
      <c r="D1624" s="35" t="s">
        <v>7690</v>
      </c>
      <c r="E1624" s="35" t="s">
        <v>7725</v>
      </c>
      <c r="F1624" s="35"/>
      <c r="G1624" s="36">
        <v>43850.504166666666</v>
      </c>
      <c r="H1624" s="37">
        <v>43850</v>
      </c>
      <c r="I1624" s="35"/>
      <c r="J1624" s="35" t="s">
        <v>34</v>
      </c>
      <c r="K1624" s="35" t="s">
        <v>7726</v>
      </c>
      <c r="L1624" s="35" t="s">
        <v>5461</v>
      </c>
      <c r="M1624" s="35"/>
      <c r="N1624" s="35" t="s">
        <v>5747</v>
      </c>
      <c r="O1624" s="35"/>
      <c r="P1624" s="35"/>
      <c r="Q1624" s="35"/>
      <c r="R1624" s="35"/>
      <c r="S1624" s="35"/>
      <c r="T1624" s="36">
        <v>43850.623611111114</v>
      </c>
      <c r="U1624" s="35"/>
      <c r="V1624" s="35">
        <v>0</v>
      </c>
      <c r="W1624" s="35"/>
      <c r="X1624" s="35">
        <v>172</v>
      </c>
      <c r="Y1624" s="35" t="s">
        <v>7727</v>
      </c>
      <c r="Z1624" s="35" t="s">
        <v>5482</v>
      </c>
      <c r="AA1624" s="35"/>
      <c r="AB1624" s="35">
        <v>0</v>
      </c>
      <c r="AC1624" s="59"/>
    </row>
    <row r="1625" spans="1:29" ht="15.75" thickBot="1" x14ac:dyDescent="0.3">
      <c r="A1625" s="58" t="s">
        <v>2744</v>
      </c>
      <c r="B1625" s="38" t="s">
        <v>5473</v>
      </c>
      <c r="C1625" s="38" t="s">
        <v>5468</v>
      </c>
      <c r="D1625" s="38" t="s">
        <v>7690</v>
      </c>
      <c r="E1625" s="38" t="s">
        <v>7725</v>
      </c>
      <c r="F1625" s="38"/>
      <c r="G1625" s="39">
        <v>43851.51666666667</v>
      </c>
      <c r="H1625" s="40">
        <v>43851</v>
      </c>
      <c r="I1625" s="38"/>
      <c r="J1625" s="38" t="s">
        <v>34</v>
      </c>
      <c r="K1625" s="38" t="s">
        <v>7726</v>
      </c>
      <c r="L1625" s="38" t="s">
        <v>5461</v>
      </c>
      <c r="M1625" s="38"/>
      <c r="N1625" s="38" t="s">
        <v>5747</v>
      </c>
      <c r="O1625" s="38"/>
      <c r="P1625" s="38"/>
      <c r="Q1625" s="38"/>
      <c r="R1625" s="38"/>
      <c r="S1625" s="38"/>
      <c r="T1625" s="39">
        <v>43851.536805555559</v>
      </c>
      <c r="U1625" s="38"/>
      <c r="V1625" s="38">
        <v>0</v>
      </c>
      <c r="W1625" s="38"/>
      <c r="X1625" s="38">
        <v>29</v>
      </c>
      <c r="Y1625" s="38" t="s">
        <v>5507</v>
      </c>
      <c r="Z1625" s="38" t="s">
        <v>5467</v>
      </c>
      <c r="AA1625" s="38"/>
      <c r="AB1625" s="38">
        <v>0</v>
      </c>
      <c r="AC1625" s="60"/>
    </row>
    <row r="1626" spans="1:29" ht="15.75" thickBot="1" x14ac:dyDescent="0.3">
      <c r="A1626" s="57" t="s">
        <v>7728</v>
      </c>
      <c r="B1626" s="35" t="s">
        <v>5473</v>
      </c>
      <c r="C1626" s="35" t="s">
        <v>5468</v>
      </c>
      <c r="D1626" s="35" t="s">
        <v>7690</v>
      </c>
      <c r="E1626" s="35" t="s">
        <v>7725</v>
      </c>
      <c r="F1626" s="35"/>
      <c r="G1626" s="36">
        <v>43861.369444444441</v>
      </c>
      <c r="H1626" s="37">
        <v>43861</v>
      </c>
      <c r="I1626" s="35"/>
      <c r="J1626" s="35" t="s">
        <v>34</v>
      </c>
      <c r="K1626" s="35" t="s">
        <v>7726</v>
      </c>
      <c r="L1626" s="35" t="s">
        <v>5461</v>
      </c>
      <c r="M1626" s="35"/>
      <c r="N1626" s="35" t="s">
        <v>5747</v>
      </c>
      <c r="O1626" s="35">
        <v>413105</v>
      </c>
      <c r="P1626" s="36">
        <v>43861.429166666669</v>
      </c>
      <c r="Q1626" s="36">
        <v>43861.42291666667</v>
      </c>
      <c r="R1626" s="35"/>
      <c r="S1626" s="35"/>
      <c r="T1626" s="36">
        <v>43861.42291666667</v>
      </c>
      <c r="U1626" s="35"/>
      <c r="V1626" s="35">
        <v>0</v>
      </c>
      <c r="W1626" s="35"/>
      <c r="X1626" s="35"/>
      <c r="Y1626" s="35">
        <v>0</v>
      </c>
      <c r="Z1626" s="35"/>
      <c r="AA1626" s="35">
        <v>77</v>
      </c>
      <c r="AB1626" s="35" t="s">
        <v>5699</v>
      </c>
      <c r="AC1626" s="59" t="s">
        <v>6281</v>
      </c>
    </row>
    <row r="1627" spans="1:29" ht="15.75" thickBot="1" x14ac:dyDescent="0.3">
      <c r="A1627" s="58" t="s">
        <v>1925</v>
      </c>
      <c r="B1627" s="38" t="s">
        <v>5473</v>
      </c>
      <c r="C1627" s="38" t="s">
        <v>5457</v>
      </c>
      <c r="D1627" s="38" t="s">
        <v>7690</v>
      </c>
      <c r="E1627" s="38" t="s">
        <v>7729</v>
      </c>
      <c r="F1627" s="38"/>
      <c r="G1627" s="39">
        <v>43845.913194444445</v>
      </c>
      <c r="H1627" s="40">
        <v>43846</v>
      </c>
      <c r="I1627" s="38"/>
      <c r="J1627" s="38" t="s">
        <v>34</v>
      </c>
      <c r="K1627" s="38" t="s">
        <v>7730</v>
      </c>
      <c r="L1627" s="38" t="s">
        <v>5461</v>
      </c>
      <c r="M1627" s="38"/>
      <c r="N1627" s="38" t="s">
        <v>5731</v>
      </c>
      <c r="O1627" s="38"/>
      <c r="P1627" s="38"/>
      <c r="Q1627" s="38"/>
      <c r="R1627" s="38"/>
      <c r="S1627" s="38"/>
      <c r="T1627" s="39">
        <v>43845.925000000003</v>
      </c>
      <c r="U1627" s="38"/>
      <c r="V1627" s="38">
        <v>0</v>
      </c>
      <c r="W1627" s="38"/>
      <c r="X1627" s="38">
        <v>17</v>
      </c>
      <c r="Y1627" s="38" t="s">
        <v>5732</v>
      </c>
      <c r="Z1627" s="38" t="s">
        <v>5482</v>
      </c>
      <c r="AA1627" s="38"/>
      <c r="AB1627" s="38">
        <v>0</v>
      </c>
      <c r="AC1627" s="60"/>
    </row>
    <row r="1628" spans="1:29" ht="15.75" thickBot="1" x14ac:dyDescent="0.3">
      <c r="A1628" s="57" t="s">
        <v>737</v>
      </c>
      <c r="B1628" s="35" t="s">
        <v>5473</v>
      </c>
      <c r="C1628" s="35" t="s">
        <v>5777</v>
      </c>
      <c r="D1628" s="35" t="s">
        <v>7690</v>
      </c>
      <c r="E1628" s="35" t="s">
        <v>7729</v>
      </c>
      <c r="F1628" s="35"/>
      <c r="G1628" s="36">
        <v>43840.475694444445</v>
      </c>
      <c r="H1628" s="37">
        <v>43840</v>
      </c>
      <c r="I1628" s="35"/>
      <c r="J1628" s="35" t="s">
        <v>34</v>
      </c>
      <c r="K1628" s="35" t="s">
        <v>7731</v>
      </c>
      <c r="L1628" s="35" t="s">
        <v>5461</v>
      </c>
      <c r="M1628" s="35"/>
      <c r="N1628" s="35" t="s">
        <v>7732</v>
      </c>
      <c r="O1628" s="35"/>
      <c r="P1628" s="35"/>
      <c r="Q1628" s="35"/>
      <c r="R1628" s="35"/>
      <c r="S1628" s="35"/>
      <c r="T1628" s="36">
        <v>43840.498611111114</v>
      </c>
      <c r="U1628" s="35"/>
      <c r="V1628" s="35">
        <v>0</v>
      </c>
      <c r="W1628" s="35"/>
      <c r="X1628" s="35"/>
      <c r="Y1628" s="35">
        <v>0</v>
      </c>
      <c r="Z1628" s="35"/>
      <c r="AA1628" s="35">
        <v>33</v>
      </c>
      <c r="AB1628" s="35" t="s">
        <v>5626</v>
      </c>
      <c r="AC1628" s="59" t="s">
        <v>5472</v>
      </c>
    </row>
    <row r="1629" spans="1:29" ht="15.75" thickBot="1" x14ac:dyDescent="0.3">
      <c r="A1629" s="58" t="s">
        <v>2450</v>
      </c>
      <c r="B1629" s="38" t="s">
        <v>5473</v>
      </c>
      <c r="C1629" s="38" t="s">
        <v>5468</v>
      </c>
      <c r="D1629" s="38" t="s">
        <v>7690</v>
      </c>
      <c r="E1629" s="38" t="s">
        <v>7733</v>
      </c>
      <c r="F1629" s="38"/>
      <c r="G1629" s="39">
        <v>43850.344444444447</v>
      </c>
      <c r="H1629" s="40">
        <v>43850</v>
      </c>
      <c r="I1629" s="38"/>
      <c r="J1629" s="38" t="s">
        <v>34</v>
      </c>
      <c r="K1629" s="38" t="s">
        <v>7734</v>
      </c>
      <c r="L1629" s="38" t="s">
        <v>5461</v>
      </c>
      <c r="M1629" s="38"/>
      <c r="N1629" s="38" t="s">
        <v>5731</v>
      </c>
      <c r="O1629" s="38"/>
      <c r="P1629" s="38"/>
      <c r="Q1629" s="38"/>
      <c r="R1629" s="38"/>
      <c r="S1629" s="38"/>
      <c r="T1629" s="39">
        <v>43850.371527777781</v>
      </c>
      <c r="U1629" s="38"/>
      <c r="V1629" s="38">
        <v>0</v>
      </c>
      <c r="W1629" s="38"/>
      <c r="X1629" s="38">
        <v>39</v>
      </c>
      <c r="Y1629" s="38" t="s">
        <v>6253</v>
      </c>
      <c r="Z1629" s="38" t="s">
        <v>5482</v>
      </c>
      <c r="AA1629" s="38"/>
      <c r="AB1629" s="38">
        <v>0</v>
      </c>
      <c r="AC1629" s="60"/>
    </row>
    <row r="1630" spans="1:29" ht="15.75" thickBot="1" x14ac:dyDescent="0.3">
      <c r="A1630" s="57" t="s">
        <v>2725</v>
      </c>
      <c r="B1630" s="35" t="s">
        <v>5473</v>
      </c>
      <c r="C1630" s="35" t="s">
        <v>5468</v>
      </c>
      <c r="D1630" s="35" t="s">
        <v>7690</v>
      </c>
      <c r="E1630" s="35" t="s">
        <v>7735</v>
      </c>
      <c r="F1630" s="35"/>
      <c r="G1630" s="36">
        <v>43851.468055555553</v>
      </c>
      <c r="H1630" s="37">
        <v>43851</v>
      </c>
      <c r="I1630" s="35"/>
      <c r="J1630" s="35" t="s">
        <v>34</v>
      </c>
      <c r="K1630" s="35" t="s">
        <v>7736</v>
      </c>
      <c r="L1630" s="35" t="s">
        <v>5461</v>
      </c>
      <c r="M1630" s="35"/>
      <c r="N1630" s="35" t="s">
        <v>5747</v>
      </c>
      <c r="O1630" s="35"/>
      <c r="P1630" s="35"/>
      <c r="Q1630" s="35"/>
      <c r="R1630" s="35"/>
      <c r="S1630" s="35"/>
      <c r="T1630" s="36">
        <v>43851.492361111108</v>
      </c>
      <c r="U1630" s="35"/>
      <c r="V1630" s="35">
        <v>0</v>
      </c>
      <c r="W1630" s="35"/>
      <c r="X1630" s="35"/>
      <c r="Y1630" s="35">
        <v>0</v>
      </c>
      <c r="Z1630" s="35"/>
      <c r="AA1630" s="35">
        <v>35</v>
      </c>
      <c r="AB1630" s="35" t="s">
        <v>5610</v>
      </c>
      <c r="AC1630" s="59" t="s">
        <v>5472</v>
      </c>
    </row>
    <row r="1631" spans="1:29" ht="15.75" thickBot="1" x14ac:dyDescent="0.3">
      <c r="A1631" s="58" t="s">
        <v>4114</v>
      </c>
      <c r="B1631" s="38" t="s">
        <v>5473</v>
      </c>
      <c r="C1631" s="38" t="s">
        <v>5468</v>
      </c>
      <c r="D1631" s="38" t="s">
        <v>7690</v>
      </c>
      <c r="E1631" s="38" t="s">
        <v>7737</v>
      </c>
      <c r="F1631" s="38"/>
      <c r="G1631" s="39">
        <v>43860.585416666669</v>
      </c>
      <c r="H1631" s="40">
        <v>43860</v>
      </c>
      <c r="I1631" s="38"/>
      <c r="J1631" s="38" t="s">
        <v>34</v>
      </c>
      <c r="K1631" s="38" t="s">
        <v>7738</v>
      </c>
      <c r="L1631" s="38" t="s">
        <v>5461</v>
      </c>
      <c r="M1631" s="38"/>
      <c r="N1631" s="38" t="s">
        <v>5747</v>
      </c>
      <c r="O1631" s="38"/>
      <c r="P1631" s="38"/>
      <c r="Q1631" s="38"/>
      <c r="R1631" s="38"/>
      <c r="S1631" s="38"/>
      <c r="T1631" s="39">
        <v>43860.675694444442</v>
      </c>
      <c r="U1631" s="38"/>
      <c r="V1631" s="38">
        <v>0</v>
      </c>
      <c r="W1631" s="38"/>
      <c r="X1631" s="38"/>
      <c r="Y1631" s="38">
        <v>0</v>
      </c>
      <c r="Z1631" s="38"/>
      <c r="AA1631" s="38">
        <v>130</v>
      </c>
      <c r="AB1631" s="38" t="s">
        <v>6288</v>
      </c>
      <c r="AC1631" s="60" t="s">
        <v>5472</v>
      </c>
    </row>
    <row r="1632" spans="1:29" ht="15.75" thickBot="1" x14ac:dyDescent="0.3">
      <c r="A1632" s="57" t="s">
        <v>7739</v>
      </c>
      <c r="B1632" s="35" t="s">
        <v>5473</v>
      </c>
      <c r="C1632" s="35" t="s">
        <v>5468</v>
      </c>
      <c r="D1632" s="35" t="s">
        <v>7690</v>
      </c>
      <c r="E1632" s="35" t="s">
        <v>7737</v>
      </c>
      <c r="F1632" s="35"/>
      <c r="G1632" s="36">
        <v>43861.369444444441</v>
      </c>
      <c r="H1632" s="37">
        <v>43861</v>
      </c>
      <c r="I1632" s="35"/>
      <c r="J1632" s="35" t="s">
        <v>34</v>
      </c>
      <c r="K1632" s="35" t="s">
        <v>7738</v>
      </c>
      <c r="L1632" s="35" t="s">
        <v>5461</v>
      </c>
      <c r="M1632" s="35"/>
      <c r="N1632" s="35" t="s">
        <v>5747</v>
      </c>
      <c r="O1632" s="35"/>
      <c r="P1632" s="35"/>
      <c r="Q1632" s="35"/>
      <c r="R1632" s="35"/>
      <c r="S1632" s="35"/>
      <c r="T1632" s="36">
        <v>43861.406944444447</v>
      </c>
      <c r="U1632" s="35"/>
      <c r="V1632" s="35">
        <v>0</v>
      </c>
      <c r="W1632" s="35"/>
      <c r="X1632" s="35"/>
      <c r="Y1632" s="35">
        <v>0</v>
      </c>
      <c r="Z1632" s="35"/>
      <c r="AA1632" s="35">
        <v>54</v>
      </c>
      <c r="AB1632" s="35" t="s">
        <v>6429</v>
      </c>
      <c r="AC1632" s="59" t="s">
        <v>5472</v>
      </c>
    </row>
    <row r="1633" spans="1:29" ht="15.75" thickBot="1" x14ac:dyDescent="0.3">
      <c r="A1633" s="58" t="s">
        <v>1878</v>
      </c>
      <c r="B1633" s="38" t="s">
        <v>5473</v>
      </c>
      <c r="C1633" s="38" t="s">
        <v>5468</v>
      </c>
      <c r="D1633" s="38" t="s">
        <v>7690</v>
      </c>
      <c r="E1633" s="38" t="s">
        <v>7740</v>
      </c>
      <c r="F1633" s="38"/>
      <c r="G1633" s="39">
        <v>43845.912499999999</v>
      </c>
      <c r="H1633" s="40">
        <v>43846</v>
      </c>
      <c r="I1633" s="38"/>
      <c r="J1633" s="38" t="s">
        <v>34</v>
      </c>
      <c r="K1633" s="38" t="s">
        <v>7741</v>
      </c>
      <c r="L1633" s="38" t="s">
        <v>5461</v>
      </c>
      <c r="M1633" s="38"/>
      <c r="N1633" s="38" t="s">
        <v>5747</v>
      </c>
      <c r="O1633" s="38"/>
      <c r="P1633" s="38"/>
      <c r="Q1633" s="38"/>
      <c r="R1633" s="38"/>
      <c r="S1633" s="38"/>
      <c r="T1633" s="39">
        <v>43845.943055555559</v>
      </c>
      <c r="U1633" s="38"/>
      <c r="V1633" s="38">
        <v>0</v>
      </c>
      <c r="W1633" s="38"/>
      <c r="X1633" s="38">
        <v>44</v>
      </c>
      <c r="Y1633" s="38" t="s">
        <v>5483</v>
      </c>
      <c r="Z1633" s="38" t="s">
        <v>5482</v>
      </c>
      <c r="AA1633" s="38"/>
      <c r="AB1633" s="38">
        <v>0</v>
      </c>
      <c r="AC1633" s="60"/>
    </row>
    <row r="1634" spans="1:29" ht="15.75" thickBot="1" x14ac:dyDescent="0.3">
      <c r="A1634" s="57" t="s">
        <v>2262</v>
      </c>
      <c r="B1634" s="35" t="s">
        <v>5473</v>
      </c>
      <c r="C1634" s="35" t="s">
        <v>5468</v>
      </c>
      <c r="D1634" s="35" t="s">
        <v>7690</v>
      </c>
      <c r="E1634" s="35" t="s">
        <v>7740</v>
      </c>
      <c r="F1634" s="35"/>
      <c r="G1634" s="36">
        <v>43847.576388888891</v>
      </c>
      <c r="H1634" s="37">
        <v>43848</v>
      </c>
      <c r="I1634" s="35"/>
      <c r="J1634" s="35" t="s">
        <v>34</v>
      </c>
      <c r="K1634" s="35" t="s">
        <v>7741</v>
      </c>
      <c r="L1634" s="35" t="s">
        <v>5461</v>
      </c>
      <c r="M1634" s="35"/>
      <c r="N1634" s="35" t="s">
        <v>5747</v>
      </c>
      <c r="O1634" s="35"/>
      <c r="P1634" s="35"/>
      <c r="Q1634" s="35"/>
      <c r="R1634" s="35"/>
      <c r="S1634" s="35"/>
      <c r="T1634" s="36">
        <v>43847.57708333333</v>
      </c>
      <c r="U1634" s="35"/>
      <c r="V1634" s="35">
        <v>0</v>
      </c>
      <c r="W1634" s="35"/>
      <c r="X1634" s="35"/>
      <c r="Y1634" s="35">
        <v>0</v>
      </c>
      <c r="Z1634" s="35"/>
      <c r="AA1634" s="35">
        <v>1</v>
      </c>
      <c r="AB1634" s="43">
        <v>231481481.48148</v>
      </c>
      <c r="AC1634" s="59" t="s">
        <v>5485</v>
      </c>
    </row>
    <row r="1635" spans="1:29" ht="15.75" thickBot="1" x14ac:dyDescent="0.3">
      <c r="A1635" s="58" t="s">
        <v>4074</v>
      </c>
      <c r="B1635" s="38" t="s">
        <v>5473</v>
      </c>
      <c r="C1635" s="38" t="s">
        <v>5468</v>
      </c>
      <c r="D1635" s="38" t="s">
        <v>7690</v>
      </c>
      <c r="E1635" s="38" t="s">
        <v>7740</v>
      </c>
      <c r="F1635" s="38"/>
      <c r="G1635" s="39">
        <v>43860.4</v>
      </c>
      <c r="H1635" s="40">
        <v>43860</v>
      </c>
      <c r="I1635" s="38"/>
      <c r="J1635" s="38" t="s">
        <v>34</v>
      </c>
      <c r="K1635" s="38" t="s">
        <v>7741</v>
      </c>
      <c r="L1635" s="38" t="s">
        <v>5613</v>
      </c>
      <c r="M1635" s="38"/>
      <c r="N1635" s="38" t="s">
        <v>5747</v>
      </c>
      <c r="O1635" s="38">
        <v>412289</v>
      </c>
      <c r="P1635" s="39">
        <v>43860.461805555555</v>
      </c>
      <c r="Q1635" s="39">
        <v>43860.511805555558</v>
      </c>
      <c r="R1635" s="38"/>
      <c r="S1635" s="38"/>
      <c r="T1635" s="39">
        <v>43860.511805555558</v>
      </c>
      <c r="U1635" s="38"/>
      <c r="V1635" s="38">
        <v>0</v>
      </c>
      <c r="W1635" s="38"/>
      <c r="X1635" s="38"/>
      <c r="Y1635" s="38">
        <v>0</v>
      </c>
      <c r="Z1635" s="38"/>
      <c r="AA1635" s="38">
        <v>161</v>
      </c>
      <c r="AB1635" s="38" t="s">
        <v>7742</v>
      </c>
      <c r="AC1635" s="60" t="s">
        <v>5830</v>
      </c>
    </row>
    <row r="1636" spans="1:29" ht="15.75" thickBot="1" x14ac:dyDescent="0.3">
      <c r="A1636" s="57" t="s">
        <v>1803</v>
      </c>
      <c r="B1636" s="35" t="s">
        <v>5473</v>
      </c>
      <c r="C1636" s="35" t="s">
        <v>5468</v>
      </c>
      <c r="D1636" s="35" t="s">
        <v>7690</v>
      </c>
      <c r="E1636" s="35" t="s">
        <v>7743</v>
      </c>
      <c r="F1636" s="35"/>
      <c r="G1636" s="36">
        <v>43845.736805555556</v>
      </c>
      <c r="H1636" s="37">
        <v>43846</v>
      </c>
      <c r="I1636" s="35"/>
      <c r="J1636" s="35" t="s">
        <v>34</v>
      </c>
      <c r="K1636" s="35" t="s">
        <v>7470</v>
      </c>
      <c r="L1636" s="35" t="s">
        <v>5461</v>
      </c>
      <c r="M1636" s="35"/>
      <c r="N1636" s="35" t="s">
        <v>5731</v>
      </c>
      <c r="O1636" s="35"/>
      <c r="P1636" s="35"/>
      <c r="Q1636" s="35"/>
      <c r="R1636" s="35"/>
      <c r="S1636" s="35"/>
      <c r="T1636" s="36">
        <v>43846.344444444447</v>
      </c>
      <c r="U1636" s="35"/>
      <c r="V1636" s="35">
        <v>0</v>
      </c>
      <c r="W1636" s="35"/>
      <c r="X1636" s="35"/>
      <c r="Y1636" s="35">
        <v>0</v>
      </c>
      <c r="Z1636" s="35"/>
      <c r="AA1636" s="35">
        <v>875</v>
      </c>
      <c r="AB1636" s="35" t="s">
        <v>6160</v>
      </c>
      <c r="AC1636" s="59" t="s">
        <v>5485</v>
      </c>
    </row>
    <row r="1637" spans="1:29" ht="15.75" thickBot="1" x14ac:dyDescent="0.3">
      <c r="A1637" s="58" t="s">
        <v>2775</v>
      </c>
      <c r="B1637" s="38" t="s">
        <v>5473</v>
      </c>
      <c r="C1637" s="38" t="s">
        <v>5468</v>
      </c>
      <c r="D1637" s="38" t="s">
        <v>7690</v>
      </c>
      <c r="E1637" s="38" t="s">
        <v>7744</v>
      </c>
      <c r="F1637" s="38"/>
      <c r="G1637" s="39">
        <v>43851.518055555556</v>
      </c>
      <c r="H1637" s="40">
        <v>43852</v>
      </c>
      <c r="I1637" s="38"/>
      <c r="J1637" s="38" t="s">
        <v>34</v>
      </c>
      <c r="K1637" s="38" t="s">
        <v>7745</v>
      </c>
      <c r="L1637" s="38" t="s">
        <v>5461</v>
      </c>
      <c r="M1637" s="38"/>
      <c r="N1637" s="38" t="s">
        <v>5731</v>
      </c>
      <c r="O1637" s="38"/>
      <c r="P1637" s="38"/>
      <c r="Q1637" s="38"/>
      <c r="R1637" s="38"/>
      <c r="S1637" s="38"/>
      <c r="T1637" s="39">
        <v>43852.325694444444</v>
      </c>
      <c r="U1637" s="38"/>
      <c r="V1637" s="38">
        <v>0</v>
      </c>
      <c r="W1637" s="38"/>
      <c r="X1637" s="38">
        <v>1163</v>
      </c>
      <c r="Y1637" s="38" t="s">
        <v>7660</v>
      </c>
      <c r="Z1637" s="38" t="s">
        <v>5467</v>
      </c>
      <c r="AA1637" s="38"/>
      <c r="AB1637" s="38">
        <v>0</v>
      </c>
      <c r="AC1637" s="60"/>
    </row>
    <row r="1638" spans="1:29" ht="15.75" thickBot="1" x14ac:dyDescent="0.3">
      <c r="A1638" s="57" t="s">
        <v>3035</v>
      </c>
      <c r="B1638" s="35" t="s">
        <v>5473</v>
      </c>
      <c r="C1638" s="35" t="s">
        <v>5468</v>
      </c>
      <c r="D1638" s="35" t="s">
        <v>7690</v>
      </c>
      <c r="E1638" s="35" t="s">
        <v>7744</v>
      </c>
      <c r="F1638" s="35"/>
      <c r="G1638" s="36">
        <v>43852.631944444445</v>
      </c>
      <c r="H1638" s="37">
        <v>43852</v>
      </c>
      <c r="I1638" s="35"/>
      <c r="J1638" s="35" t="s">
        <v>34</v>
      </c>
      <c r="K1638" s="35" t="s">
        <v>7745</v>
      </c>
      <c r="L1638" s="35" t="s">
        <v>5461</v>
      </c>
      <c r="M1638" s="35"/>
      <c r="N1638" s="35" t="s">
        <v>5731</v>
      </c>
      <c r="O1638" s="35"/>
      <c r="P1638" s="35"/>
      <c r="Q1638" s="35"/>
      <c r="R1638" s="35"/>
      <c r="S1638" s="35"/>
      <c r="T1638" s="36">
        <v>43852.715277777781</v>
      </c>
      <c r="U1638" s="35"/>
      <c r="V1638" s="35">
        <v>0</v>
      </c>
      <c r="W1638" s="35"/>
      <c r="X1638" s="35"/>
      <c r="Y1638" s="35">
        <v>0</v>
      </c>
      <c r="Z1638" s="35"/>
      <c r="AA1638" s="35">
        <v>120</v>
      </c>
      <c r="AB1638" s="35" t="s">
        <v>6079</v>
      </c>
      <c r="AC1638" s="59" t="s">
        <v>5472</v>
      </c>
    </row>
    <row r="1639" spans="1:29" ht="15.75" thickBot="1" x14ac:dyDescent="0.3">
      <c r="A1639" s="58" t="s">
        <v>284</v>
      </c>
      <c r="B1639" s="38" t="s">
        <v>5473</v>
      </c>
      <c r="C1639" s="38" t="s">
        <v>5468</v>
      </c>
      <c r="D1639" s="38" t="s">
        <v>7690</v>
      </c>
      <c r="E1639" s="38" t="s">
        <v>7746</v>
      </c>
      <c r="F1639" s="38"/>
      <c r="G1639" s="39">
        <v>43833.614583333336</v>
      </c>
      <c r="H1639" s="40">
        <v>43837</v>
      </c>
      <c r="I1639" s="38"/>
      <c r="J1639" s="38" t="s">
        <v>34</v>
      </c>
      <c r="K1639" s="38" t="s">
        <v>7747</v>
      </c>
      <c r="L1639" s="38" t="s">
        <v>5461</v>
      </c>
      <c r="M1639" s="38"/>
      <c r="N1639" s="38" t="s">
        <v>5747</v>
      </c>
      <c r="O1639" s="38">
        <v>390305</v>
      </c>
      <c r="P1639" s="39">
        <v>43833.62777777778</v>
      </c>
      <c r="Q1639" s="39">
        <v>43833.754166666666</v>
      </c>
      <c r="R1639" s="38"/>
      <c r="S1639" s="38"/>
      <c r="T1639" s="39">
        <v>43833.754166666666</v>
      </c>
      <c r="U1639" s="38">
        <v>201</v>
      </c>
      <c r="V1639" s="38" t="s">
        <v>7748</v>
      </c>
      <c r="W1639" s="38" t="s">
        <v>5497</v>
      </c>
      <c r="X1639" s="38"/>
      <c r="Y1639" s="38">
        <v>0</v>
      </c>
      <c r="Z1639" s="38"/>
      <c r="AA1639" s="38"/>
      <c r="AB1639" s="38">
        <v>0</v>
      </c>
      <c r="AC1639" s="60"/>
    </row>
    <row r="1640" spans="1:29" ht="15.75" thickBot="1" x14ac:dyDescent="0.3">
      <c r="A1640" s="57" t="s">
        <v>1547</v>
      </c>
      <c r="B1640" s="35" t="s">
        <v>5473</v>
      </c>
      <c r="C1640" s="35" t="s">
        <v>5468</v>
      </c>
      <c r="D1640" s="35" t="s">
        <v>7690</v>
      </c>
      <c r="E1640" s="35" t="s">
        <v>7749</v>
      </c>
      <c r="F1640" s="35"/>
      <c r="G1640" s="36">
        <v>43844.767361111109</v>
      </c>
      <c r="H1640" s="37">
        <v>43845</v>
      </c>
      <c r="I1640" s="35"/>
      <c r="J1640" s="35" t="s">
        <v>34</v>
      </c>
      <c r="K1640" s="35" t="s">
        <v>7750</v>
      </c>
      <c r="L1640" s="35" t="s">
        <v>5461</v>
      </c>
      <c r="M1640" s="35"/>
      <c r="N1640" s="35" t="s">
        <v>5731</v>
      </c>
      <c r="O1640" s="35"/>
      <c r="P1640" s="35"/>
      <c r="Q1640" s="35"/>
      <c r="R1640" s="35"/>
      <c r="S1640" s="35"/>
      <c r="T1640" s="36">
        <v>43845.347222222219</v>
      </c>
      <c r="U1640" s="35"/>
      <c r="V1640" s="35">
        <v>0</v>
      </c>
      <c r="W1640" s="35"/>
      <c r="X1640" s="35">
        <v>835</v>
      </c>
      <c r="Y1640" s="35" t="s">
        <v>6124</v>
      </c>
      <c r="Z1640" s="35" t="s">
        <v>5482</v>
      </c>
      <c r="AA1640" s="35"/>
      <c r="AB1640" s="35">
        <v>0</v>
      </c>
      <c r="AC1640" s="59"/>
    </row>
    <row r="1641" spans="1:29" ht="15.75" thickBot="1" x14ac:dyDescent="0.3">
      <c r="A1641" s="58" t="s">
        <v>2101</v>
      </c>
      <c r="B1641" s="38" t="s">
        <v>5473</v>
      </c>
      <c r="C1641" s="38" t="s">
        <v>5468</v>
      </c>
      <c r="D1641" s="38" t="s">
        <v>7690</v>
      </c>
      <c r="E1641" s="38" t="s">
        <v>7749</v>
      </c>
      <c r="F1641" s="38"/>
      <c r="G1641" s="39">
        <v>43847.338194444441</v>
      </c>
      <c r="H1641" s="40">
        <v>43847</v>
      </c>
      <c r="I1641" s="38"/>
      <c r="J1641" s="38" t="s">
        <v>34</v>
      </c>
      <c r="K1641" s="38" t="s">
        <v>7750</v>
      </c>
      <c r="L1641" s="38" t="s">
        <v>5461</v>
      </c>
      <c r="M1641" s="38"/>
      <c r="N1641" s="38" t="s">
        <v>5731</v>
      </c>
      <c r="O1641" s="38"/>
      <c r="P1641" s="38"/>
      <c r="Q1641" s="38"/>
      <c r="R1641" s="38"/>
      <c r="S1641" s="38"/>
      <c r="T1641" s="39">
        <v>43847.341666666667</v>
      </c>
      <c r="U1641" s="38"/>
      <c r="V1641" s="38">
        <v>0</v>
      </c>
      <c r="W1641" s="38"/>
      <c r="X1641" s="38">
        <v>5</v>
      </c>
      <c r="Y1641" s="38" t="s">
        <v>5566</v>
      </c>
      <c r="Z1641" s="38" t="s">
        <v>5482</v>
      </c>
      <c r="AA1641" s="38"/>
      <c r="AB1641" s="38">
        <v>0</v>
      </c>
      <c r="AC1641" s="60"/>
    </row>
    <row r="1642" spans="1:29" ht="15.75" thickBot="1" x14ac:dyDescent="0.3">
      <c r="A1642" s="57" t="s">
        <v>216</v>
      </c>
      <c r="B1642" s="35" t="s">
        <v>5473</v>
      </c>
      <c r="C1642" s="35" t="s">
        <v>5468</v>
      </c>
      <c r="D1642" s="35" t="s">
        <v>7690</v>
      </c>
      <c r="E1642" s="35" t="s">
        <v>7751</v>
      </c>
      <c r="F1642" s="35"/>
      <c r="G1642" s="36">
        <v>43832.456944444442</v>
      </c>
      <c r="H1642" s="37">
        <v>43832</v>
      </c>
      <c r="I1642" s="35"/>
      <c r="J1642" s="35" t="s">
        <v>34</v>
      </c>
      <c r="K1642" s="35" t="s">
        <v>7752</v>
      </c>
      <c r="L1642" s="35" t="s">
        <v>5461</v>
      </c>
      <c r="M1642" s="35"/>
      <c r="N1642" s="35" t="s">
        <v>5747</v>
      </c>
      <c r="O1642" s="35"/>
      <c r="P1642" s="35"/>
      <c r="Q1642" s="35"/>
      <c r="R1642" s="35"/>
      <c r="S1642" s="35"/>
      <c r="T1642" s="36">
        <v>43832.552083333336</v>
      </c>
      <c r="U1642" s="35"/>
      <c r="V1642" s="35">
        <v>0</v>
      </c>
      <c r="W1642" s="35"/>
      <c r="X1642" s="35">
        <v>137</v>
      </c>
      <c r="Y1642" s="35" t="s">
        <v>6611</v>
      </c>
      <c r="Z1642" s="35" t="s">
        <v>5482</v>
      </c>
      <c r="AA1642" s="35"/>
      <c r="AB1642" s="35">
        <v>0</v>
      </c>
      <c r="AC1642" s="59"/>
    </row>
    <row r="1643" spans="1:29" ht="15.75" thickBot="1" x14ac:dyDescent="0.3">
      <c r="A1643" s="58" t="s">
        <v>666</v>
      </c>
      <c r="B1643" s="38" t="s">
        <v>5473</v>
      </c>
      <c r="C1643" s="38" t="s">
        <v>5468</v>
      </c>
      <c r="D1643" s="38" t="s">
        <v>7690</v>
      </c>
      <c r="E1643" s="38" t="s">
        <v>7751</v>
      </c>
      <c r="F1643" s="38"/>
      <c r="G1643" s="39">
        <v>43839.64166666667</v>
      </c>
      <c r="H1643" s="40">
        <v>43839</v>
      </c>
      <c r="I1643" s="38"/>
      <c r="J1643" s="38" t="s">
        <v>34</v>
      </c>
      <c r="K1643" s="38" t="s">
        <v>7752</v>
      </c>
      <c r="L1643" s="38" t="s">
        <v>5461</v>
      </c>
      <c r="M1643" s="38"/>
      <c r="N1643" s="38" t="s">
        <v>5747</v>
      </c>
      <c r="O1643" s="38"/>
      <c r="P1643" s="38"/>
      <c r="Q1643" s="38"/>
      <c r="R1643" s="38"/>
      <c r="S1643" s="38"/>
      <c r="T1643" s="39">
        <v>43839.720833333333</v>
      </c>
      <c r="U1643" s="38"/>
      <c r="V1643" s="38">
        <v>0</v>
      </c>
      <c r="W1643" s="38"/>
      <c r="X1643" s="38"/>
      <c r="Y1643" s="38">
        <v>0</v>
      </c>
      <c r="Z1643" s="38"/>
      <c r="AA1643" s="38">
        <v>114</v>
      </c>
      <c r="AB1643" s="38" t="s">
        <v>6778</v>
      </c>
      <c r="AC1643" s="60" t="s">
        <v>5472</v>
      </c>
    </row>
    <row r="1644" spans="1:29" ht="15.75" thickBot="1" x14ac:dyDescent="0.3">
      <c r="A1644" s="57" t="s">
        <v>1920</v>
      </c>
      <c r="B1644" s="35" t="s">
        <v>5473</v>
      </c>
      <c r="C1644" s="35" t="s">
        <v>5468</v>
      </c>
      <c r="D1644" s="35" t="s">
        <v>7690</v>
      </c>
      <c r="E1644" s="35" t="s">
        <v>7753</v>
      </c>
      <c r="F1644" s="35"/>
      <c r="G1644" s="36">
        <v>43845.912499999999</v>
      </c>
      <c r="H1644" s="37">
        <v>43846</v>
      </c>
      <c r="I1644" s="35"/>
      <c r="J1644" s="35" t="s">
        <v>34</v>
      </c>
      <c r="K1644" s="35" t="s">
        <v>7754</v>
      </c>
      <c r="L1644" s="35" t="s">
        <v>5461</v>
      </c>
      <c r="M1644" s="35"/>
      <c r="N1644" s="35" t="s">
        <v>5789</v>
      </c>
      <c r="O1644" s="35"/>
      <c r="P1644" s="35"/>
      <c r="Q1644" s="35"/>
      <c r="R1644" s="35"/>
      <c r="S1644" s="35"/>
      <c r="T1644" s="36">
        <v>43845.915972222225</v>
      </c>
      <c r="U1644" s="35"/>
      <c r="V1644" s="35">
        <v>0</v>
      </c>
      <c r="W1644" s="35"/>
      <c r="X1644" s="35">
        <v>5</v>
      </c>
      <c r="Y1644" s="35" t="s">
        <v>5566</v>
      </c>
      <c r="Z1644" s="35" t="s">
        <v>5482</v>
      </c>
      <c r="AA1644" s="35"/>
      <c r="AB1644" s="35">
        <v>0</v>
      </c>
      <c r="AC1644" s="59"/>
    </row>
    <row r="1645" spans="1:29" ht="15.75" thickBot="1" x14ac:dyDescent="0.3">
      <c r="A1645" s="58" t="s">
        <v>3674</v>
      </c>
      <c r="B1645" s="38" t="s">
        <v>5473</v>
      </c>
      <c r="C1645" s="38" t="s">
        <v>5468</v>
      </c>
      <c r="D1645" s="38" t="s">
        <v>7690</v>
      </c>
      <c r="E1645" s="38" t="s">
        <v>7755</v>
      </c>
      <c r="F1645" s="38"/>
      <c r="G1645" s="38" t="s">
        <v>5981</v>
      </c>
      <c r="H1645" s="40">
        <v>43858</v>
      </c>
      <c r="I1645" s="38"/>
      <c r="J1645" s="38" t="s">
        <v>34</v>
      </c>
      <c r="K1645" s="38" t="s">
        <v>6890</v>
      </c>
      <c r="L1645" s="38" t="s">
        <v>5461</v>
      </c>
      <c r="M1645" s="38"/>
      <c r="N1645" s="38" t="s">
        <v>5747</v>
      </c>
      <c r="O1645" s="38"/>
      <c r="P1645" s="38"/>
      <c r="Q1645" s="38"/>
      <c r="R1645" s="38"/>
      <c r="S1645" s="38"/>
      <c r="T1645" s="38" t="s">
        <v>5983</v>
      </c>
      <c r="U1645" s="38"/>
      <c r="V1645" s="38">
        <v>0</v>
      </c>
      <c r="W1645" s="38"/>
      <c r="X1645" s="38"/>
      <c r="Y1645" s="38">
        <v>0</v>
      </c>
      <c r="Z1645" s="38"/>
      <c r="AA1645" s="38"/>
      <c r="AB1645" s="38">
        <v>0</v>
      </c>
      <c r="AC1645" s="60"/>
    </row>
    <row r="1646" spans="1:29" ht="15.75" thickBot="1" x14ac:dyDescent="0.3">
      <c r="A1646" s="57" t="s">
        <v>942</v>
      </c>
      <c r="B1646" s="35" t="s">
        <v>5473</v>
      </c>
      <c r="C1646" s="35" t="s">
        <v>5468</v>
      </c>
      <c r="D1646" s="35" t="s">
        <v>7690</v>
      </c>
      <c r="E1646" s="35" t="s">
        <v>7755</v>
      </c>
      <c r="F1646" s="35"/>
      <c r="G1646" s="36">
        <v>43844.34652777778</v>
      </c>
      <c r="H1646" s="37">
        <v>43844</v>
      </c>
      <c r="I1646" s="35"/>
      <c r="J1646" s="35" t="s">
        <v>34</v>
      </c>
      <c r="K1646" s="35" t="s">
        <v>6890</v>
      </c>
      <c r="L1646" s="35" t="s">
        <v>5461</v>
      </c>
      <c r="M1646" s="35"/>
      <c r="N1646" s="35" t="s">
        <v>5747</v>
      </c>
      <c r="O1646" s="35"/>
      <c r="P1646" s="35"/>
      <c r="Q1646" s="35"/>
      <c r="R1646" s="35"/>
      <c r="S1646" s="35"/>
      <c r="T1646" s="36">
        <v>43844.347916666666</v>
      </c>
      <c r="U1646" s="35"/>
      <c r="V1646" s="35">
        <v>0</v>
      </c>
      <c r="W1646" s="35"/>
      <c r="X1646" s="35">
        <v>2</v>
      </c>
      <c r="Y1646" s="43">
        <v>462962962.96296</v>
      </c>
      <c r="Z1646" s="35" t="s">
        <v>5482</v>
      </c>
      <c r="AA1646" s="35"/>
      <c r="AB1646" s="35">
        <v>0</v>
      </c>
      <c r="AC1646" s="59"/>
    </row>
    <row r="1647" spans="1:29" ht="15.75" thickBot="1" x14ac:dyDescent="0.3">
      <c r="A1647" s="58" t="s">
        <v>2062</v>
      </c>
      <c r="B1647" s="38" t="s">
        <v>5473</v>
      </c>
      <c r="C1647" s="38" t="s">
        <v>5468</v>
      </c>
      <c r="D1647" s="38" t="s">
        <v>7690</v>
      </c>
      <c r="E1647" s="38" t="s">
        <v>7755</v>
      </c>
      <c r="F1647" s="38"/>
      <c r="G1647" s="39">
        <v>43846.539583333331</v>
      </c>
      <c r="H1647" s="40">
        <v>43846</v>
      </c>
      <c r="I1647" s="38"/>
      <c r="J1647" s="38" t="s">
        <v>34</v>
      </c>
      <c r="K1647" s="38" t="s">
        <v>6890</v>
      </c>
      <c r="L1647" s="38" t="s">
        <v>5461</v>
      </c>
      <c r="M1647" s="38"/>
      <c r="N1647" s="38" t="s">
        <v>5747</v>
      </c>
      <c r="O1647" s="38"/>
      <c r="P1647" s="38"/>
      <c r="Q1647" s="38"/>
      <c r="R1647" s="38"/>
      <c r="S1647" s="38"/>
      <c r="T1647" s="39">
        <v>43846.583333333336</v>
      </c>
      <c r="U1647" s="38"/>
      <c r="V1647" s="38">
        <v>0</v>
      </c>
      <c r="W1647" s="38"/>
      <c r="X1647" s="38">
        <v>63</v>
      </c>
      <c r="Y1647" s="38" t="s">
        <v>6390</v>
      </c>
      <c r="Z1647" s="38" t="s">
        <v>5573</v>
      </c>
      <c r="AA1647" s="38"/>
      <c r="AB1647" s="38">
        <v>0</v>
      </c>
      <c r="AC1647" s="60"/>
    </row>
    <row r="1648" spans="1:29" ht="15.75" thickBot="1" x14ac:dyDescent="0.3">
      <c r="A1648" s="57" t="s">
        <v>2270</v>
      </c>
      <c r="B1648" s="35" t="s">
        <v>5473</v>
      </c>
      <c r="C1648" s="35" t="s">
        <v>5468</v>
      </c>
      <c r="D1648" s="35" t="s">
        <v>7690</v>
      </c>
      <c r="E1648" s="35" t="s">
        <v>7755</v>
      </c>
      <c r="F1648" s="35"/>
      <c r="G1648" s="36">
        <v>43847.525000000001</v>
      </c>
      <c r="H1648" s="37">
        <v>43847</v>
      </c>
      <c r="I1648" s="35"/>
      <c r="J1648" s="35" t="s">
        <v>34</v>
      </c>
      <c r="K1648" s="35" t="s">
        <v>6890</v>
      </c>
      <c r="L1648" s="35" t="s">
        <v>5461</v>
      </c>
      <c r="M1648" s="35"/>
      <c r="N1648" s="35" t="s">
        <v>5747</v>
      </c>
      <c r="O1648" s="35"/>
      <c r="P1648" s="35"/>
      <c r="Q1648" s="35"/>
      <c r="R1648" s="35"/>
      <c r="S1648" s="35"/>
      <c r="T1648" s="36">
        <v>43847</v>
      </c>
      <c r="U1648" s="35"/>
      <c r="V1648" s="35">
        <v>0</v>
      </c>
      <c r="W1648" s="35"/>
      <c r="X1648" s="35"/>
      <c r="Y1648" s="35">
        <v>0</v>
      </c>
      <c r="Z1648" s="35"/>
      <c r="AA1648" s="35">
        <v>756</v>
      </c>
      <c r="AB1648" s="35" t="s">
        <v>7756</v>
      </c>
      <c r="AC1648" s="59" t="s">
        <v>5472</v>
      </c>
    </row>
    <row r="1649" spans="1:29" ht="15.75" thickBot="1" x14ac:dyDescent="0.3">
      <c r="A1649" s="58" t="s">
        <v>2513</v>
      </c>
      <c r="B1649" s="38" t="s">
        <v>5473</v>
      </c>
      <c r="C1649" s="38" t="s">
        <v>5468</v>
      </c>
      <c r="D1649" s="38" t="s">
        <v>7690</v>
      </c>
      <c r="E1649" s="38" t="s">
        <v>7755</v>
      </c>
      <c r="F1649" s="38"/>
      <c r="G1649" s="39">
        <v>43850.345138888886</v>
      </c>
      <c r="H1649" s="40">
        <v>43850</v>
      </c>
      <c r="I1649" s="38"/>
      <c r="J1649" s="38" t="s">
        <v>34</v>
      </c>
      <c r="K1649" s="38" t="s">
        <v>6890</v>
      </c>
      <c r="L1649" s="38" t="s">
        <v>5461</v>
      </c>
      <c r="M1649" s="38"/>
      <c r="N1649" s="38" t="s">
        <v>5747</v>
      </c>
      <c r="O1649" s="38"/>
      <c r="P1649" s="38"/>
      <c r="Q1649" s="38"/>
      <c r="R1649" s="38"/>
      <c r="S1649" s="38"/>
      <c r="T1649" s="39">
        <v>43850.598611111112</v>
      </c>
      <c r="U1649" s="38"/>
      <c r="V1649" s="38">
        <v>0</v>
      </c>
      <c r="W1649" s="38"/>
      <c r="X1649" s="38">
        <v>365</v>
      </c>
      <c r="Y1649" s="38" t="s">
        <v>6225</v>
      </c>
      <c r="Z1649" s="38" t="s">
        <v>5482</v>
      </c>
      <c r="AA1649" s="38"/>
      <c r="AB1649" s="38">
        <v>0</v>
      </c>
      <c r="AC1649" s="60"/>
    </row>
    <row r="1650" spans="1:29" ht="15.75" thickBot="1" x14ac:dyDescent="0.3">
      <c r="A1650" s="57" t="s">
        <v>2777</v>
      </c>
      <c r="B1650" s="35" t="s">
        <v>5473</v>
      </c>
      <c r="C1650" s="35" t="s">
        <v>5468</v>
      </c>
      <c r="D1650" s="35" t="s">
        <v>7690</v>
      </c>
      <c r="E1650" s="35" t="s">
        <v>7755</v>
      </c>
      <c r="F1650" s="35"/>
      <c r="G1650" s="36">
        <v>43851.520833333336</v>
      </c>
      <c r="H1650" s="37">
        <v>43852</v>
      </c>
      <c r="I1650" s="35"/>
      <c r="J1650" s="35" t="s">
        <v>34</v>
      </c>
      <c r="K1650" s="35" t="s">
        <v>6890</v>
      </c>
      <c r="L1650" s="35" t="s">
        <v>5461</v>
      </c>
      <c r="M1650" s="35"/>
      <c r="N1650" s="35" t="s">
        <v>5747</v>
      </c>
      <c r="O1650" s="35"/>
      <c r="P1650" s="35"/>
      <c r="Q1650" s="35"/>
      <c r="R1650" s="35"/>
      <c r="S1650" s="35"/>
      <c r="T1650" s="36">
        <v>43851.59375</v>
      </c>
      <c r="U1650" s="35"/>
      <c r="V1650" s="35">
        <v>0</v>
      </c>
      <c r="W1650" s="35"/>
      <c r="X1650" s="35"/>
      <c r="Y1650" s="35">
        <v>0</v>
      </c>
      <c r="Z1650" s="35"/>
      <c r="AA1650" s="35">
        <v>105</v>
      </c>
      <c r="AB1650" s="35" t="s">
        <v>5851</v>
      </c>
      <c r="AC1650" s="59" t="s">
        <v>5472</v>
      </c>
    </row>
    <row r="1651" spans="1:29" ht="15.75" thickBot="1" x14ac:dyDescent="0.3">
      <c r="A1651" s="58" t="s">
        <v>3019</v>
      </c>
      <c r="B1651" s="38" t="s">
        <v>5473</v>
      </c>
      <c r="C1651" s="38" t="s">
        <v>5468</v>
      </c>
      <c r="D1651" s="38" t="s">
        <v>7690</v>
      </c>
      <c r="E1651" s="38" t="s">
        <v>7755</v>
      </c>
      <c r="F1651" s="38"/>
      <c r="G1651" s="39">
        <v>43852.525694444441</v>
      </c>
      <c r="H1651" s="40">
        <v>43852</v>
      </c>
      <c r="I1651" s="38"/>
      <c r="J1651" s="38" t="s">
        <v>34</v>
      </c>
      <c r="K1651" s="38" t="s">
        <v>6890</v>
      </c>
      <c r="L1651" s="38" t="s">
        <v>5461</v>
      </c>
      <c r="M1651" s="38"/>
      <c r="N1651" s="38" t="s">
        <v>5747</v>
      </c>
      <c r="O1651" s="38"/>
      <c r="P1651" s="38"/>
      <c r="Q1651" s="38"/>
      <c r="R1651" s="38"/>
      <c r="S1651" s="38"/>
      <c r="T1651" s="39">
        <v>43852.592361111114</v>
      </c>
      <c r="U1651" s="38"/>
      <c r="V1651" s="38">
        <v>0</v>
      </c>
      <c r="W1651" s="38"/>
      <c r="X1651" s="38"/>
      <c r="Y1651" s="38">
        <v>0</v>
      </c>
      <c r="Z1651" s="38"/>
      <c r="AA1651" s="38">
        <v>96</v>
      </c>
      <c r="AB1651" s="38" t="s">
        <v>5922</v>
      </c>
      <c r="AC1651" s="60" t="s">
        <v>5472</v>
      </c>
    </row>
    <row r="1652" spans="1:29" ht="15.75" thickBot="1" x14ac:dyDescent="0.3">
      <c r="A1652" s="57" t="s">
        <v>3200</v>
      </c>
      <c r="B1652" s="35" t="s">
        <v>5473</v>
      </c>
      <c r="C1652" s="35" t="s">
        <v>5468</v>
      </c>
      <c r="D1652" s="35" t="s">
        <v>7690</v>
      </c>
      <c r="E1652" s="35" t="s">
        <v>7755</v>
      </c>
      <c r="F1652" s="35"/>
      <c r="G1652" s="36">
        <v>43853.542361111111</v>
      </c>
      <c r="H1652" s="37">
        <v>43853</v>
      </c>
      <c r="I1652" s="35"/>
      <c r="J1652" s="35" t="s">
        <v>34</v>
      </c>
      <c r="K1652" s="35" t="s">
        <v>6890</v>
      </c>
      <c r="L1652" s="35" t="s">
        <v>5461</v>
      </c>
      <c r="M1652" s="35"/>
      <c r="N1652" s="35" t="s">
        <v>5747</v>
      </c>
      <c r="O1652" s="35"/>
      <c r="P1652" s="35"/>
      <c r="Q1652" s="35"/>
      <c r="R1652" s="35"/>
      <c r="S1652" s="35"/>
      <c r="T1652" s="36">
        <v>43853.59097222222</v>
      </c>
      <c r="U1652" s="35"/>
      <c r="V1652" s="35">
        <v>0</v>
      </c>
      <c r="W1652" s="35"/>
      <c r="X1652" s="35"/>
      <c r="Y1652" s="35">
        <v>0</v>
      </c>
      <c r="Z1652" s="35"/>
      <c r="AA1652" s="35">
        <v>70</v>
      </c>
      <c r="AB1652" s="35" t="s">
        <v>5680</v>
      </c>
      <c r="AC1652" s="59" t="s">
        <v>5485</v>
      </c>
    </row>
    <row r="1653" spans="1:29" ht="15.75" thickBot="1" x14ac:dyDescent="0.3">
      <c r="A1653" s="58" t="s">
        <v>3386</v>
      </c>
      <c r="B1653" s="38" t="s">
        <v>5473</v>
      </c>
      <c r="C1653" s="38" t="s">
        <v>5468</v>
      </c>
      <c r="D1653" s="38" t="s">
        <v>7690</v>
      </c>
      <c r="E1653" s="38" t="s">
        <v>7755</v>
      </c>
      <c r="F1653" s="38"/>
      <c r="G1653" s="39">
        <v>43854.55</v>
      </c>
      <c r="H1653" s="40">
        <v>43854</v>
      </c>
      <c r="I1653" s="38"/>
      <c r="J1653" s="38" t="s">
        <v>34</v>
      </c>
      <c r="K1653" s="38" t="s">
        <v>6890</v>
      </c>
      <c r="L1653" s="38" t="s">
        <v>5461</v>
      </c>
      <c r="M1653" s="38"/>
      <c r="N1653" s="38" t="s">
        <v>5747</v>
      </c>
      <c r="O1653" s="38"/>
      <c r="P1653" s="38"/>
      <c r="Q1653" s="38"/>
      <c r="R1653" s="38"/>
      <c r="S1653" s="38"/>
      <c r="T1653" s="39">
        <v>43854.595138888886</v>
      </c>
      <c r="U1653" s="38"/>
      <c r="V1653" s="38">
        <v>0</v>
      </c>
      <c r="W1653" s="38"/>
      <c r="X1653" s="38"/>
      <c r="Y1653" s="38">
        <v>0</v>
      </c>
      <c r="Z1653" s="38"/>
      <c r="AA1653" s="38">
        <v>65</v>
      </c>
      <c r="AB1653" s="38" t="s">
        <v>6071</v>
      </c>
      <c r="AC1653" s="60" t="s">
        <v>5472</v>
      </c>
    </row>
    <row r="1654" spans="1:29" ht="15.75" thickBot="1" x14ac:dyDescent="0.3">
      <c r="A1654" s="57" t="s">
        <v>3617</v>
      </c>
      <c r="B1654" s="35" t="s">
        <v>5473</v>
      </c>
      <c r="C1654" s="35" t="s">
        <v>5468</v>
      </c>
      <c r="D1654" s="35" t="s">
        <v>7690</v>
      </c>
      <c r="E1654" s="35" t="s">
        <v>7755</v>
      </c>
      <c r="F1654" s="35"/>
      <c r="G1654" s="36">
        <v>43857.540277777778</v>
      </c>
      <c r="H1654" s="37">
        <v>43857</v>
      </c>
      <c r="I1654" s="35"/>
      <c r="J1654" s="35" t="s">
        <v>34</v>
      </c>
      <c r="K1654" s="35" t="s">
        <v>6890</v>
      </c>
      <c r="L1654" s="35" t="s">
        <v>5461</v>
      </c>
      <c r="M1654" s="35"/>
      <c r="N1654" s="35" t="s">
        <v>5747</v>
      </c>
      <c r="O1654" s="35"/>
      <c r="P1654" s="35"/>
      <c r="Q1654" s="35"/>
      <c r="R1654" s="35"/>
      <c r="S1654" s="35"/>
      <c r="T1654" s="36">
        <v>43857.597222222219</v>
      </c>
      <c r="U1654" s="35"/>
      <c r="V1654" s="35">
        <v>0</v>
      </c>
      <c r="W1654" s="35"/>
      <c r="X1654" s="35"/>
      <c r="Y1654" s="35">
        <v>0</v>
      </c>
      <c r="Z1654" s="35"/>
      <c r="AA1654" s="35">
        <v>82</v>
      </c>
      <c r="AB1654" s="35" t="s">
        <v>6947</v>
      </c>
      <c r="AC1654" s="59" t="s">
        <v>5472</v>
      </c>
    </row>
    <row r="1655" spans="1:29" ht="15.75" thickBot="1" x14ac:dyDescent="0.3">
      <c r="A1655" s="58" t="s">
        <v>3979</v>
      </c>
      <c r="B1655" s="38" t="s">
        <v>5473</v>
      </c>
      <c r="C1655" s="38" t="s">
        <v>5468</v>
      </c>
      <c r="D1655" s="38" t="s">
        <v>7690</v>
      </c>
      <c r="E1655" s="38" t="s">
        <v>7755</v>
      </c>
      <c r="F1655" s="38"/>
      <c r="G1655" s="39">
        <v>43859.53125</v>
      </c>
      <c r="H1655" s="40">
        <v>43859</v>
      </c>
      <c r="I1655" s="38"/>
      <c r="J1655" s="38" t="s">
        <v>34</v>
      </c>
      <c r="K1655" s="38" t="s">
        <v>6890</v>
      </c>
      <c r="L1655" s="38" t="s">
        <v>5461</v>
      </c>
      <c r="M1655" s="38"/>
      <c r="N1655" s="38" t="s">
        <v>5747</v>
      </c>
      <c r="O1655" s="38"/>
      <c r="P1655" s="38"/>
      <c r="Q1655" s="38"/>
      <c r="R1655" s="38"/>
      <c r="S1655" s="38"/>
      <c r="T1655" s="39">
        <v>43859.589583333334</v>
      </c>
      <c r="U1655" s="38"/>
      <c r="V1655" s="38">
        <v>0</v>
      </c>
      <c r="W1655" s="38"/>
      <c r="X1655" s="38"/>
      <c r="Y1655" s="38">
        <v>0</v>
      </c>
      <c r="Z1655" s="38"/>
      <c r="AA1655" s="38">
        <v>84</v>
      </c>
      <c r="AB1655" s="38" t="s">
        <v>5569</v>
      </c>
      <c r="AC1655" s="60" t="s">
        <v>5472</v>
      </c>
    </row>
    <row r="1656" spans="1:29" ht="15.75" thickBot="1" x14ac:dyDescent="0.3">
      <c r="A1656" s="57" t="s">
        <v>4108</v>
      </c>
      <c r="B1656" s="35" t="s">
        <v>5473</v>
      </c>
      <c r="C1656" s="35" t="s">
        <v>5468</v>
      </c>
      <c r="D1656" s="35" t="s">
        <v>7690</v>
      </c>
      <c r="E1656" s="35" t="s">
        <v>7755</v>
      </c>
      <c r="F1656" s="35"/>
      <c r="G1656" s="36">
        <v>43860.521527777775</v>
      </c>
      <c r="H1656" s="37">
        <v>43860</v>
      </c>
      <c r="I1656" s="35"/>
      <c r="J1656" s="35" t="s">
        <v>34</v>
      </c>
      <c r="K1656" s="35" t="s">
        <v>6890</v>
      </c>
      <c r="L1656" s="35" t="s">
        <v>5461</v>
      </c>
      <c r="M1656" s="35"/>
      <c r="N1656" s="35" t="s">
        <v>5747</v>
      </c>
      <c r="O1656" s="35"/>
      <c r="P1656" s="35"/>
      <c r="Q1656" s="35"/>
      <c r="R1656" s="35"/>
      <c r="S1656" s="35"/>
      <c r="T1656" s="36">
        <v>43860.598611111112</v>
      </c>
      <c r="U1656" s="35"/>
      <c r="V1656" s="35">
        <v>0</v>
      </c>
      <c r="W1656" s="35"/>
      <c r="X1656" s="35"/>
      <c r="Y1656" s="35">
        <v>0</v>
      </c>
      <c r="Z1656" s="35"/>
      <c r="AA1656" s="35">
        <v>111</v>
      </c>
      <c r="AB1656" s="35" t="s">
        <v>7326</v>
      </c>
      <c r="AC1656" s="59" t="s">
        <v>5472</v>
      </c>
    </row>
    <row r="1657" spans="1:29" ht="15.75" thickBot="1" x14ac:dyDescent="0.3">
      <c r="A1657" s="58" t="s">
        <v>7757</v>
      </c>
      <c r="B1657" s="38" t="s">
        <v>5473</v>
      </c>
      <c r="C1657" s="38" t="s">
        <v>5468</v>
      </c>
      <c r="D1657" s="38" t="s">
        <v>7690</v>
      </c>
      <c r="E1657" s="38" t="s">
        <v>7755</v>
      </c>
      <c r="F1657" s="38"/>
      <c r="G1657" s="39">
        <v>43861.369444444441</v>
      </c>
      <c r="H1657" s="40">
        <v>43861</v>
      </c>
      <c r="I1657" s="38"/>
      <c r="J1657" s="38" t="s">
        <v>34</v>
      </c>
      <c r="K1657" s="38" t="s">
        <v>6890</v>
      </c>
      <c r="L1657" s="38" t="s">
        <v>5461</v>
      </c>
      <c r="M1657" s="38"/>
      <c r="N1657" s="38" t="s">
        <v>5747</v>
      </c>
      <c r="O1657" s="38"/>
      <c r="P1657" s="38"/>
      <c r="Q1657" s="38"/>
      <c r="R1657" s="38"/>
      <c r="S1657" s="38"/>
      <c r="T1657" s="39">
        <v>43861.422222222223</v>
      </c>
      <c r="U1657" s="38"/>
      <c r="V1657" s="38">
        <v>0</v>
      </c>
      <c r="W1657" s="38"/>
      <c r="X1657" s="38"/>
      <c r="Y1657" s="38">
        <v>0</v>
      </c>
      <c r="Z1657" s="38"/>
      <c r="AA1657" s="38">
        <v>76</v>
      </c>
      <c r="AB1657" s="38" t="s">
        <v>6145</v>
      </c>
      <c r="AC1657" s="60" t="s">
        <v>5472</v>
      </c>
    </row>
    <row r="1658" spans="1:29" ht="15.75" thickBot="1" x14ac:dyDescent="0.3">
      <c r="A1658" s="57" t="s">
        <v>940</v>
      </c>
      <c r="B1658" s="35" t="s">
        <v>5473</v>
      </c>
      <c r="C1658" s="35" t="s">
        <v>5468</v>
      </c>
      <c r="D1658" s="35" t="s">
        <v>7690</v>
      </c>
      <c r="E1658" s="35" t="s">
        <v>6477</v>
      </c>
      <c r="F1658" s="35"/>
      <c r="G1658" s="36">
        <v>43844.342361111114</v>
      </c>
      <c r="H1658" s="37">
        <v>43844</v>
      </c>
      <c r="I1658" s="35"/>
      <c r="J1658" s="35" t="s">
        <v>34</v>
      </c>
      <c r="K1658" s="35" t="s">
        <v>7758</v>
      </c>
      <c r="L1658" s="35" t="s">
        <v>5461</v>
      </c>
      <c r="M1658" s="35"/>
      <c r="N1658" s="35" t="s">
        <v>5789</v>
      </c>
      <c r="O1658" s="35"/>
      <c r="P1658" s="35"/>
      <c r="Q1658" s="35"/>
      <c r="R1658" s="35"/>
      <c r="S1658" s="35"/>
      <c r="T1658" s="36">
        <v>43844.350694444445</v>
      </c>
      <c r="U1658" s="35"/>
      <c r="V1658" s="35">
        <v>0</v>
      </c>
      <c r="W1658" s="35"/>
      <c r="X1658" s="35">
        <v>12</v>
      </c>
      <c r="Y1658" s="35" t="s">
        <v>5517</v>
      </c>
      <c r="Z1658" s="35" t="s">
        <v>5482</v>
      </c>
      <c r="AA1658" s="35"/>
      <c r="AB1658" s="35">
        <v>0</v>
      </c>
      <c r="AC1658" s="59"/>
    </row>
    <row r="1659" spans="1:29" ht="15.75" thickBot="1" x14ac:dyDescent="0.3">
      <c r="A1659" s="58" t="s">
        <v>3107</v>
      </c>
      <c r="B1659" s="38" t="s">
        <v>5473</v>
      </c>
      <c r="C1659" s="38" t="s">
        <v>5468</v>
      </c>
      <c r="D1659" s="38" t="s">
        <v>7690</v>
      </c>
      <c r="E1659" s="38" t="s">
        <v>6477</v>
      </c>
      <c r="F1659" s="38"/>
      <c r="G1659" s="39">
        <v>43853.368750000001</v>
      </c>
      <c r="H1659" s="40">
        <v>43853</v>
      </c>
      <c r="I1659" s="38"/>
      <c r="J1659" s="38" t="s">
        <v>34</v>
      </c>
      <c r="K1659" s="38" t="s">
        <v>7758</v>
      </c>
      <c r="L1659" s="38" t="s">
        <v>5461</v>
      </c>
      <c r="M1659" s="38"/>
      <c r="N1659" s="38" t="s">
        <v>5789</v>
      </c>
      <c r="O1659" s="38"/>
      <c r="P1659" s="38"/>
      <c r="Q1659" s="38"/>
      <c r="R1659" s="38"/>
      <c r="S1659" s="38"/>
      <c r="T1659" s="39">
        <v>43853.375</v>
      </c>
      <c r="U1659" s="38"/>
      <c r="V1659" s="38">
        <v>0</v>
      </c>
      <c r="W1659" s="38"/>
      <c r="X1659" s="38"/>
      <c r="Y1659" s="38">
        <v>0</v>
      </c>
      <c r="Z1659" s="38"/>
      <c r="AA1659" s="38">
        <v>9</v>
      </c>
      <c r="AB1659" s="38" t="s">
        <v>5690</v>
      </c>
      <c r="AC1659" s="60" t="s">
        <v>5485</v>
      </c>
    </row>
    <row r="1660" spans="1:29" ht="15.75" thickBot="1" x14ac:dyDescent="0.3">
      <c r="A1660" s="57" t="s">
        <v>7759</v>
      </c>
      <c r="B1660" s="35" t="s">
        <v>5473</v>
      </c>
      <c r="C1660" s="35" t="s">
        <v>5468</v>
      </c>
      <c r="D1660" s="35" t="s">
        <v>7690</v>
      </c>
      <c r="E1660" s="35" t="s">
        <v>6477</v>
      </c>
      <c r="F1660" s="35"/>
      <c r="G1660" s="36">
        <v>43860.370138888888</v>
      </c>
      <c r="H1660" s="37">
        <v>43861</v>
      </c>
      <c r="I1660" s="35"/>
      <c r="J1660" s="35" t="s">
        <v>34</v>
      </c>
      <c r="K1660" s="35" t="s">
        <v>7758</v>
      </c>
      <c r="L1660" s="35" t="s">
        <v>5461</v>
      </c>
      <c r="M1660" s="35"/>
      <c r="N1660" s="35" t="s">
        <v>5789</v>
      </c>
      <c r="O1660" s="35"/>
      <c r="P1660" s="35"/>
      <c r="Q1660" s="35"/>
      <c r="R1660" s="35"/>
      <c r="S1660" s="35"/>
      <c r="T1660" s="36">
        <v>43861.338194444441</v>
      </c>
      <c r="U1660" s="35"/>
      <c r="V1660" s="35">
        <v>0</v>
      </c>
      <c r="W1660" s="35"/>
      <c r="X1660" s="35">
        <v>1394</v>
      </c>
      <c r="Y1660" s="35" t="s">
        <v>5919</v>
      </c>
      <c r="Z1660" s="35" t="s">
        <v>5573</v>
      </c>
      <c r="AA1660" s="35">
        <v>0</v>
      </c>
      <c r="AB1660" s="35">
        <v>0</v>
      </c>
      <c r="AC1660" s="59" t="s">
        <v>5485</v>
      </c>
    </row>
    <row r="1661" spans="1:29" ht="15.75" thickBot="1" x14ac:dyDescent="0.3">
      <c r="A1661" s="58" t="s">
        <v>3783</v>
      </c>
      <c r="B1661" s="38" t="s">
        <v>5473</v>
      </c>
      <c r="C1661" s="38" t="s">
        <v>5468</v>
      </c>
      <c r="D1661" s="38" t="s">
        <v>7760</v>
      </c>
      <c r="E1661" s="38" t="s">
        <v>7761</v>
      </c>
      <c r="F1661" s="38"/>
      <c r="G1661" s="39">
        <v>43858.59097222222</v>
      </c>
      <c r="H1661" s="40">
        <v>43858</v>
      </c>
      <c r="I1661" s="38"/>
      <c r="J1661" s="38" t="s">
        <v>34</v>
      </c>
      <c r="K1661" s="38" t="s">
        <v>7762</v>
      </c>
      <c r="L1661" s="38" t="s">
        <v>5461</v>
      </c>
      <c r="M1661" s="38"/>
      <c r="N1661" s="38" t="s">
        <v>5765</v>
      </c>
      <c r="O1661" s="38"/>
      <c r="P1661" s="38"/>
      <c r="Q1661" s="38"/>
      <c r="R1661" s="38"/>
      <c r="S1661" s="38"/>
      <c r="T1661" s="39">
        <v>43858.625</v>
      </c>
      <c r="U1661" s="38"/>
      <c r="V1661" s="38">
        <v>0</v>
      </c>
      <c r="W1661" s="38"/>
      <c r="X1661" s="38"/>
      <c r="Y1661" s="38">
        <v>0</v>
      </c>
      <c r="Z1661" s="38"/>
      <c r="AA1661" s="38">
        <v>49</v>
      </c>
      <c r="AB1661" s="38" t="s">
        <v>5958</v>
      </c>
      <c r="AC1661" s="60" t="s">
        <v>5472</v>
      </c>
    </row>
    <row r="1662" spans="1:29" ht="15.75" thickBot="1" x14ac:dyDescent="0.3">
      <c r="A1662" s="57" t="s">
        <v>7763</v>
      </c>
      <c r="B1662" s="35" t="s">
        <v>5473</v>
      </c>
      <c r="C1662" s="35" t="s">
        <v>5468</v>
      </c>
      <c r="D1662" s="35" t="s">
        <v>7760</v>
      </c>
      <c r="E1662" s="35" t="s">
        <v>7761</v>
      </c>
      <c r="F1662" s="35"/>
      <c r="G1662" s="36">
        <v>43860.463888888888</v>
      </c>
      <c r="H1662" s="37">
        <v>43861</v>
      </c>
      <c r="I1662" s="35"/>
      <c r="J1662" s="35" t="s">
        <v>34</v>
      </c>
      <c r="K1662" s="35" t="s">
        <v>7762</v>
      </c>
      <c r="L1662" s="35" t="s">
        <v>5461</v>
      </c>
      <c r="M1662" s="35"/>
      <c r="N1662" s="35" t="s">
        <v>5765</v>
      </c>
      <c r="O1662" s="35"/>
      <c r="P1662" s="35"/>
      <c r="Q1662" s="35"/>
      <c r="R1662" s="35"/>
      <c r="S1662" s="35"/>
      <c r="T1662" s="36">
        <v>43860.470833333333</v>
      </c>
      <c r="U1662" s="35"/>
      <c r="V1662" s="35">
        <v>0</v>
      </c>
      <c r="W1662" s="35"/>
      <c r="X1662" s="35"/>
      <c r="Y1662" s="35">
        <v>0</v>
      </c>
      <c r="Z1662" s="35"/>
      <c r="AA1662" s="35">
        <v>10</v>
      </c>
      <c r="AB1662" s="35" t="s">
        <v>5572</v>
      </c>
      <c r="AC1662" s="59" t="s">
        <v>5472</v>
      </c>
    </row>
    <row r="1663" spans="1:29" ht="15.75" thickBot="1" x14ac:dyDescent="0.3">
      <c r="A1663" s="58" t="s">
        <v>7764</v>
      </c>
      <c r="B1663" s="38" t="s">
        <v>5473</v>
      </c>
      <c r="C1663" s="38" t="s">
        <v>5468</v>
      </c>
      <c r="D1663" s="38" t="s">
        <v>7760</v>
      </c>
      <c r="E1663" s="38" t="s">
        <v>7761</v>
      </c>
      <c r="F1663" s="38"/>
      <c r="G1663" s="39">
        <v>43861.462500000001</v>
      </c>
      <c r="H1663" s="40">
        <v>43861</v>
      </c>
      <c r="I1663" s="38"/>
      <c r="J1663" s="38" t="s">
        <v>34</v>
      </c>
      <c r="K1663" s="38" t="s">
        <v>7762</v>
      </c>
      <c r="L1663" s="38" t="s">
        <v>5461</v>
      </c>
      <c r="M1663" s="38"/>
      <c r="N1663" s="38" t="s">
        <v>5765</v>
      </c>
      <c r="O1663" s="38"/>
      <c r="P1663" s="38"/>
      <c r="Q1663" s="38"/>
      <c r="R1663" s="38"/>
      <c r="S1663" s="38"/>
      <c r="T1663" s="39">
        <v>43861.482638888891</v>
      </c>
      <c r="U1663" s="38"/>
      <c r="V1663" s="38">
        <v>0</v>
      </c>
      <c r="W1663" s="38"/>
      <c r="X1663" s="38"/>
      <c r="Y1663" s="38">
        <v>0</v>
      </c>
      <c r="Z1663" s="38"/>
      <c r="AA1663" s="38">
        <v>29</v>
      </c>
      <c r="AB1663" s="38" t="s">
        <v>5507</v>
      </c>
      <c r="AC1663" s="60" t="s">
        <v>5472</v>
      </c>
    </row>
    <row r="1664" spans="1:29" ht="15.75" thickBot="1" x14ac:dyDescent="0.3">
      <c r="A1664" s="57" t="s">
        <v>167</v>
      </c>
      <c r="B1664" s="35" t="s">
        <v>5473</v>
      </c>
      <c r="C1664" s="35" t="s">
        <v>5767</v>
      </c>
      <c r="D1664" s="35" t="s">
        <v>7760</v>
      </c>
      <c r="E1664" s="35" t="s">
        <v>7765</v>
      </c>
      <c r="F1664" s="35"/>
      <c r="G1664" s="36">
        <v>43832.406944444447</v>
      </c>
      <c r="H1664" s="37">
        <v>43833</v>
      </c>
      <c r="I1664" s="35"/>
      <c r="J1664" s="35" t="s">
        <v>34</v>
      </c>
      <c r="K1664" s="35" t="s">
        <v>7766</v>
      </c>
      <c r="L1664" s="35" t="s">
        <v>5461</v>
      </c>
      <c r="M1664" s="35"/>
      <c r="N1664" s="35" t="s">
        <v>5731</v>
      </c>
      <c r="O1664" s="35"/>
      <c r="P1664" s="35"/>
      <c r="Q1664" s="35"/>
      <c r="R1664" s="35"/>
      <c r="S1664" s="35"/>
      <c r="T1664" s="36">
        <v>43833.314583333333</v>
      </c>
      <c r="U1664" s="35"/>
      <c r="V1664" s="35">
        <v>0</v>
      </c>
      <c r="W1664" s="35"/>
      <c r="X1664" s="35"/>
      <c r="Y1664" s="35">
        <v>0</v>
      </c>
      <c r="Z1664" s="35"/>
      <c r="AA1664" s="35">
        <v>1307</v>
      </c>
      <c r="AB1664" s="35" t="s">
        <v>7767</v>
      </c>
      <c r="AC1664" s="59" t="s">
        <v>5472</v>
      </c>
    </row>
    <row r="1665" spans="1:29" ht="15.75" thickBot="1" x14ac:dyDescent="0.3">
      <c r="A1665" s="58" t="s">
        <v>4101</v>
      </c>
      <c r="B1665" s="38" t="s">
        <v>5473</v>
      </c>
      <c r="C1665" s="38" t="s">
        <v>5767</v>
      </c>
      <c r="D1665" s="38" t="s">
        <v>7760</v>
      </c>
      <c r="E1665" s="38" t="s">
        <v>7765</v>
      </c>
      <c r="F1665" s="38"/>
      <c r="G1665" s="39">
        <v>43860.564583333333</v>
      </c>
      <c r="H1665" s="40">
        <v>43860</v>
      </c>
      <c r="I1665" s="38"/>
      <c r="J1665" s="38" t="s">
        <v>34</v>
      </c>
      <c r="K1665" s="38" t="s">
        <v>7766</v>
      </c>
      <c r="L1665" s="38" t="s">
        <v>5461</v>
      </c>
      <c r="M1665" s="38"/>
      <c r="N1665" s="38" t="s">
        <v>5731</v>
      </c>
      <c r="O1665" s="38"/>
      <c r="P1665" s="38"/>
      <c r="Q1665" s="38"/>
      <c r="R1665" s="38"/>
      <c r="S1665" s="38"/>
      <c r="T1665" s="39">
        <v>43860.643055555556</v>
      </c>
      <c r="U1665" s="38"/>
      <c r="V1665" s="38">
        <v>0</v>
      </c>
      <c r="W1665" s="38"/>
      <c r="X1665" s="38"/>
      <c r="Y1665" s="38">
        <v>0</v>
      </c>
      <c r="Z1665" s="38"/>
      <c r="AA1665" s="38">
        <v>113</v>
      </c>
      <c r="AB1665" s="38" t="s">
        <v>5644</v>
      </c>
      <c r="AC1665" s="60" t="s">
        <v>5472</v>
      </c>
    </row>
    <row r="1666" spans="1:29" ht="15.75" thickBot="1" x14ac:dyDescent="0.3">
      <c r="A1666" s="57" t="s">
        <v>7768</v>
      </c>
      <c r="B1666" s="35" t="s">
        <v>5473</v>
      </c>
      <c r="C1666" s="35" t="s">
        <v>5468</v>
      </c>
      <c r="D1666" s="35" t="s">
        <v>7760</v>
      </c>
      <c r="E1666" s="35" t="s">
        <v>7769</v>
      </c>
      <c r="F1666" s="35"/>
      <c r="G1666" s="36">
        <v>43860.4375</v>
      </c>
      <c r="H1666" s="37">
        <v>43861</v>
      </c>
      <c r="I1666" s="35"/>
      <c r="J1666" s="35" t="s">
        <v>34</v>
      </c>
      <c r="K1666" s="35" t="s">
        <v>7770</v>
      </c>
      <c r="L1666" s="35" t="s">
        <v>5461</v>
      </c>
      <c r="M1666" s="35"/>
      <c r="N1666" s="35" t="s">
        <v>5765</v>
      </c>
      <c r="O1666" s="35"/>
      <c r="P1666" s="35"/>
      <c r="Q1666" s="35"/>
      <c r="R1666" s="35"/>
      <c r="S1666" s="35"/>
      <c r="T1666" s="36">
        <v>43860.447916666664</v>
      </c>
      <c r="U1666" s="35"/>
      <c r="V1666" s="35">
        <v>0</v>
      </c>
      <c r="W1666" s="35"/>
      <c r="X1666" s="35"/>
      <c r="Y1666" s="35">
        <v>0</v>
      </c>
      <c r="Z1666" s="35"/>
      <c r="AA1666" s="35">
        <v>15</v>
      </c>
      <c r="AB1666" s="35" t="s">
        <v>5502</v>
      </c>
      <c r="AC1666" s="59" t="s">
        <v>5472</v>
      </c>
    </row>
    <row r="1667" spans="1:29" ht="15.75" thickBot="1" x14ac:dyDescent="0.3">
      <c r="A1667" s="58" t="s">
        <v>466</v>
      </c>
      <c r="B1667" s="38" t="s">
        <v>5473</v>
      </c>
      <c r="C1667" s="38" t="s">
        <v>5468</v>
      </c>
      <c r="D1667" s="38" t="s">
        <v>7760</v>
      </c>
      <c r="E1667" s="38" t="s">
        <v>7771</v>
      </c>
      <c r="F1667" s="38"/>
      <c r="G1667" s="39">
        <v>43838.374305555553</v>
      </c>
      <c r="H1667" s="40">
        <v>43838</v>
      </c>
      <c r="I1667" s="38"/>
      <c r="J1667" s="38" t="s">
        <v>34</v>
      </c>
      <c r="K1667" s="38" t="s">
        <v>7772</v>
      </c>
      <c r="L1667" s="38" t="s">
        <v>5461</v>
      </c>
      <c r="M1667" s="38"/>
      <c r="N1667" s="38" t="s">
        <v>5765</v>
      </c>
      <c r="O1667" s="38"/>
      <c r="P1667" s="38"/>
      <c r="Q1667" s="38"/>
      <c r="R1667" s="38"/>
      <c r="S1667" s="38"/>
      <c r="T1667" s="39">
        <v>43838.376388888886</v>
      </c>
      <c r="U1667" s="38"/>
      <c r="V1667" s="38">
        <v>0</v>
      </c>
      <c r="W1667" s="38"/>
      <c r="X1667" s="38">
        <v>3</v>
      </c>
      <c r="Y1667" s="41">
        <v>694444444.44444001</v>
      </c>
      <c r="Z1667" s="38" t="s">
        <v>5482</v>
      </c>
      <c r="AA1667" s="38"/>
      <c r="AB1667" s="38">
        <v>0</v>
      </c>
      <c r="AC1667" s="60"/>
    </row>
    <row r="1668" spans="1:29" ht="15.75" thickBot="1" x14ac:dyDescent="0.3">
      <c r="A1668" s="57" t="s">
        <v>1023</v>
      </c>
      <c r="B1668" s="35" t="s">
        <v>5473</v>
      </c>
      <c r="C1668" s="35" t="s">
        <v>5468</v>
      </c>
      <c r="D1668" s="35" t="s">
        <v>7760</v>
      </c>
      <c r="E1668" s="35" t="s">
        <v>7771</v>
      </c>
      <c r="F1668" s="35"/>
      <c r="G1668" s="36">
        <v>43844.34652777778</v>
      </c>
      <c r="H1668" s="37">
        <v>43844</v>
      </c>
      <c r="I1668" s="35"/>
      <c r="J1668" s="35" t="s">
        <v>34</v>
      </c>
      <c r="K1668" s="35" t="s">
        <v>7772</v>
      </c>
      <c r="L1668" s="35" t="s">
        <v>5461</v>
      </c>
      <c r="M1668" s="35"/>
      <c r="N1668" s="35" t="s">
        <v>5765</v>
      </c>
      <c r="O1668" s="35"/>
      <c r="P1668" s="35"/>
      <c r="Q1668" s="35"/>
      <c r="R1668" s="35"/>
      <c r="S1668" s="35"/>
      <c r="T1668" s="36">
        <v>43844.353472222225</v>
      </c>
      <c r="U1668" s="35"/>
      <c r="V1668" s="35">
        <v>0</v>
      </c>
      <c r="W1668" s="35"/>
      <c r="X1668" s="35">
        <v>10</v>
      </c>
      <c r="Y1668" s="35" t="s">
        <v>5572</v>
      </c>
      <c r="Z1668" s="35" t="s">
        <v>5482</v>
      </c>
      <c r="AA1668" s="35"/>
      <c r="AB1668" s="35">
        <v>0</v>
      </c>
      <c r="AC1668" s="59"/>
    </row>
    <row r="1669" spans="1:29" ht="15.75" thickBot="1" x14ac:dyDescent="0.3">
      <c r="A1669" s="58" t="s">
        <v>1880</v>
      </c>
      <c r="B1669" s="38" t="s">
        <v>5473</v>
      </c>
      <c r="C1669" s="38" t="s">
        <v>5468</v>
      </c>
      <c r="D1669" s="38" t="s">
        <v>7760</v>
      </c>
      <c r="E1669" s="38" t="s">
        <v>7771</v>
      </c>
      <c r="F1669" s="38"/>
      <c r="G1669" s="39">
        <v>43845.73333333333</v>
      </c>
      <c r="H1669" s="40">
        <v>43846</v>
      </c>
      <c r="I1669" s="38"/>
      <c r="J1669" s="38" t="s">
        <v>34</v>
      </c>
      <c r="K1669" s="38" t="s">
        <v>7772</v>
      </c>
      <c r="L1669" s="38" t="s">
        <v>5461</v>
      </c>
      <c r="M1669" s="38"/>
      <c r="N1669" s="38" t="s">
        <v>5765</v>
      </c>
      <c r="O1669" s="38"/>
      <c r="P1669" s="38"/>
      <c r="Q1669" s="38"/>
      <c r="R1669" s="38"/>
      <c r="S1669" s="38"/>
      <c r="T1669" s="39">
        <v>43846.333333333336</v>
      </c>
      <c r="U1669" s="38"/>
      <c r="V1669" s="38">
        <v>0</v>
      </c>
      <c r="W1669" s="38"/>
      <c r="X1669" s="38">
        <v>864</v>
      </c>
      <c r="Y1669" s="38" t="s">
        <v>5637</v>
      </c>
      <c r="Z1669" s="38" t="s">
        <v>5482</v>
      </c>
      <c r="AA1669" s="38"/>
      <c r="AB1669" s="38">
        <v>0</v>
      </c>
      <c r="AC1669" s="60"/>
    </row>
    <row r="1670" spans="1:29" ht="15.75" thickBot="1" x14ac:dyDescent="0.3">
      <c r="A1670" s="57" t="s">
        <v>2081</v>
      </c>
      <c r="B1670" s="35" t="s">
        <v>5473</v>
      </c>
      <c r="C1670" s="35" t="s">
        <v>5468</v>
      </c>
      <c r="D1670" s="35" t="s">
        <v>7760</v>
      </c>
      <c r="E1670" s="35" t="s">
        <v>7771</v>
      </c>
      <c r="F1670" s="35"/>
      <c r="G1670" s="36">
        <v>43847.338194444441</v>
      </c>
      <c r="H1670" s="37">
        <v>43847</v>
      </c>
      <c r="I1670" s="35"/>
      <c r="J1670" s="35" t="s">
        <v>34</v>
      </c>
      <c r="K1670" s="35" t="s">
        <v>7772</v>
      </c>
      <c r="L1670" s="35" t="s">
        <v>5461</v>
      </c>
      <c r="M1670" s="35"/>
      <c r="N1670" s="35" t="s">
        <v>5765</v>
      </c>
      <c r="O1670" s="35"/>
      <c r="P1670" s="35"/>
      <c r="Q1670" s="35"/>
      <c r="R1670" s="35"/>
      <c r="S1670" s="35"/>
      <c r="T1670" s="36">
        <v>43847.342361111114</v>
      </c>
      <c r="U1670" s="35"/>
      <c r="V1670" s="35">
        <v>0</v>
      </c>
      <c r="W1670" s="35"/>
      <c r="X1670" s="35"/>
      <c r="Y1670" s="35">
        <v>0</v>
      </c>
      <c r="Z1670" s="35"/>
      <c r="AA1670" s="35">
        <v>6</v>
      </c>
      <c r="AB1670" s="35" t="s">
        <v>5619</v>
      </c>
      <c r="AC1670" s="59" t="s">
        <v>5485</v>
      </c>
    </row>
    <row r="1671" spans="1:29" ht="15.75" thickBot="1" x14ac:dyDescent="0.3">
      <c r="A1671" s="58" t="s">
        <v>2452</v>
      </c>
      <c r="B1671" s="38" t="s">
        <v>5473</v>
      </c>
      <c r="C1671" s="38" t="s">
        <v>5468</v>
      </c>
      <c r="D1671" s="38" t="s">
        <v>7760</v>
      </c>
      <c r="E1671" s="38" t="s">
        <v>7771</v>
      </c>
      <c r="F1671" s="38"/>
      <c r="G1671" s="39">
        <v>43850.344444444447</v>
      </c>
      <c r="H1671" s="40">
        <v>43850</v>
      </c>
      <c r="I1671" s="38"/>
      <c r="J1671" s="38" t="s">
        <v>34</v>
      </c>
      <c r="K1671" s="38" t="s">
        <v>7772</v>
      </c>
      <c r="L1671" s="38" t="s">
        <v>5461</v>
      </c>
      <c r="M1671" s="38"/>
      <c r="N1671" s="38" t="s">
        <v>5765</v>
      </c>
      <c r="O1671" s="38"/>
      <c r="P1671" s="38"/>
      <c r="Q1671" s="38"/>
      <c r="R1671" s="38"/>
      <c r="S1671" s="38"/>
      <c r="T1671" s="39">
        <v>43850.349305555559</v>
      </c>
      <c r="U1671" s="38"/>
      <c r="V1671" s="38">
        <v>0</v>
      </c>
      <c r="W1671" s="38"/>
      <c r="X1671" s="38">
        <v>7</v>
      </c>
      <c r="Y1671" s="38" t="s">
        <v>5552</v>
      </c>
      <c r="Z1671" s="38" t="s">
        <v>5482</v>
      </c>
      <c r="AA1671" s="38"/>
      <c r="AB1671" s="38">
        <v>0</v>
      </c>
      <c r="AC1671" s="60"/>
    </row>
    <row r="1672" spans="1:29" ht="15.75" thickBot="1" x14ac:dyDescent="0.3">
      <c r="A1672" s="57" t="s">
        <v>416</v>
      </c>
      <c r="B1672" s="35" t="s">
        <v>5473</v>
      </c>
      <c r="C1672" s="35" t="s">
        <v>5468</v>
      </c>
      <c r="D1672" s="35" t="s">
        <v>7760</v>
      </c>
      <c r="E1672" s="35" t="s">
        <v>7773</v>
      </c>
      <c r="F1672" s="35"/>
      <c r="G1672" s="36">
        <v>43837.676388888889</v>
      </c>
      <c r="H1672" s="37">
        <v>43837</v>
      </c>
      <c r="I1672" s="35"/>
      <c r="J1672" s="35" t="s">
        <v>34</v>
      </c>
      <c r="K1672" s="35" t="s">
        <v>7774</v>
      </c>
      <c r="L1672" s="35" t="s">
        <v>5461</v>
      </c>
      <c r="M1672" s="35"/>
      <c r="N1672" s="35" t="s">
        <v>5765</v>
      </c>
      <c r="O1672" s="35"/>
      <c r="P1672" s="35"/>
      <c r="Q1672" s="35"/>
      <c r="R1672" s="35"/>
      <c r="S1672" s="35"/>
      <c r="T1672" s="36">
        <v>43837.693749999999</v>
      </c>
      <c r="U1672" s="35"/>
      <c r="V1672" s="35">
        <v>0</v>
      </c>
      <c r="W1672" s="35"/>
      <c r="X1672" s="35"/>
      <c r="Y1672" s="35">
        <v>0</v>
      </c>
      <c r="Z1672" s="35"/>
      <c r="AA1672" s="35">
        <v>25</v>
      </c>
      <c r="AB1672" s="35" t="s">
        <v>5969</v>
      </c>
      <c r="AC1672" s="59" t="s">
        <v>5472</v>
      </c>
    </row>
    <row r="1673" spans="1:29" ht="15.75" thickBot="1" x14ac:dyDescent="0.3">
      <c r="A1673" s="58" t="s">
        <v>1093</v>
      </c>
      <c r="B1673" s="38" t="s">
        <v>5473</v>
      </c>
      <c r="C1673" s="38" t="s">
        <v>5468</v>
      </c>
      <c r="D1673" s="38" t="s">
        <v>7760</v>
      </c>
      <c r="E1673" s="38" t="s">
        <v>7773</v>
      </c>
      <c r="F1673" s="38"/>
      <c r="G1673" s="39">
        <v>43844.348611111112</v>
      </c>
      <c r="H1673" s="40">
        <v>43845</v>
      </c>
      <c r="I1673" s="38"/>
      <c r="J1673" s="38" t="s">
        <v>34</v>
      </c>
      <c r="K1673" s="38" t="s">
        <v>7774</v>
      </c>
      <c r="L1673" s="38" t="s">
        <v>5461</v>
      </c>
      <c r="M1673" s="38"/>
      <c r="N1673" s="38" t="s">
        <v>5765</v>
      </c>
      <c r="O1673" s="38"/>
      <c r="P1673" s="38"/>
      <c r="Q1673" s="38"/>
      <c r="R1673" s="38"/>
      <c r="S1673" s="38"/>
      <c r="T1673" s="39">
        <v>43844.352777777778</v>
      </c>
      <c r="U1673" s="38"/>
      <c r="V1673" s="38">
        <v>0</v>
      </c>
      <c r="W1673" s="38"/>
      <c r="X1673" s="38">
        <v>6</v>
      </c>
      <c r="Y1673" s="38" t="s">
        <v>5619</v>
      </c>
      <c r="Z1673" s="38" t="s">
        <v>5482</v>
      </c>
      <c r="AA1673" s="38"/>
      <c r="AB1673" s="38">
        <v>0</v>
      </c>
      <c r="AC1673" s="60"/>
    </row>
    <row r="1674" spans="1:29" ht="15.75" thickBot="1" x14ac:dyDescent="0.3">
      <c r="A1674" s="57" t="s">
        <v>1675</v>
      </c>
      <c r="B1674" s="35" t="s">
        <v>5473</v>
      </c>
      <c r="C1674" s="35" t="s">
        <v>5468</v>
      </c>
      <c r="D1674" s="35" t="s">
        <v>7760</v>
      </c>
      <c r="E1674" s="35" t="s">
        <v>7773</v>
      </c>
      <c r="F1674" s="35"/>
      <c r="G1674" s="36">
        <v>43845.447222222225</v>
      </c>
      <c r="H1674" s="37">
        <v>43845</v>
      </c>
      <c r="I1674" s="35"/>
      <c r="J1674" s="35" t="s">
        <v>34</v>
      </c>
      <c r="K1674" s="35" t="s">
        <v>7774</v>
      </c>
      <c r="L1674" s="35" t="s">
        <v>5461</v>
      </c>
      <c r="M1674" s="35"/>
      <c r="N1674" s="35" t="s">
        <v>5765</v>
      </c>
      <c r="O1674" s="35"/>
      <c r="P1674" s="35"/>
      <c r="Q1674" s="35"/>
      <c r="R1674" s="35"/>
      <c r="S1674" s="35"/>
      <c r="T1674" s="36">
        <v>43845.634027777778</v>
      </c>
      <c r="U1674" s="35"/>
      <c r="V1674" s="35">
        <v>0</v>
      </c>
      <c r="W1674" s="35"/>
      <c r="X1674" s="35"/>
      <c r="Y1674" s="35">
        <v>0</v>
      </c>
      <c r="Z1674" s="35"/>
      <c r="AA1674" s="35">
        <v>269</v>
      </c>
      <c r="AB1674" s="35" t="s">
        <v>7775</v>
      </c>
      <c r="AC1674" s="59" t="s">
        <v>5472</v>
      </c>
    </row>
    <row r="1675" spans="1:29" ht="15.75" thickBot="1" x14ac:dyDescent="0.3">
      <c r="A1675" s="58" t="s">
        <v>1991</v>
      </c>
      <c r="B1675" s="38" t="s">
        <v>5473</v>
      </c>
      <c r="C1675" s="38" t="s">
        <v>5468</v>
      </c>
      <c r="D1675" s="38" t="s">
        <v>7760</v>
      </c>
      <c r="E1675" s="38" t="s">
        <v>7773</v>
      </c>
      <c r="F1675" s="38"/>
      <c r="G1675" s="39">
        <v>43846.38958333333</v>
      </c>
      <c r="H1675" s="40">
        <v>43846</v>
      </c>
      <c r="I1675" s="38"/>
      <c r="J1675" s="38" t="s">
        <v>34</v>
      </c>
      <c r="K1675" s="38" t="s">
        <v>7774</v>
      </c>
      <c r="L1675" s="38" t="s">
        <v>5461</v>
      </c>
      <c r="M1675" s="38"/>
      <c r="N1675" s="38" t="s">
        <v>5765</v>
      </c>
      <c r="O1675" s="38"/>
      <c r="P1675" s="38"/>
      <c r="Q1675" s="38"/>
      <c r="R1675" s="38"/>
      <c r="S1675" s="38"/>
      <c r="T1675" s="39">
        <v>43846.445833333331</v>
      </c>
      <c r="U1675" s="38"/>
      <c r="V1675" s="38">
        <v>0</v>
      </c>
      <c r="W1675" s="38"/>
      <c r="X1675" s="38">
        <v>81</v>
      </c>
      <c r="Y1675" s="38" t="s">
        <v>5648</v>
      </c>
      <c r="Z1675" s="38" t="s">
        <v>5573</v>
      </c>
      <c r="AA1675" s="38"/>
      <c r="AB1675" s="38">
        <v>0</v>
      </c>
      <c r="AC1675" s="60"/>
    </row>
    <row r="1676" spans="1:29" ht="15.75" thickBot="1" x14ac:dyDescent="0.3">
      <c r="A1676" s="57" t="s">
        <v>2180</v>
      </c>
      <c r="B1676" s="35" t="s">
        <v>5473</v>
      </c>
      <c r="C1676" s="35" t="s">
        <v>5468</v>
      </c>
      <c r="D1676" s="35" t="s">
        <v>7760</v>
      </c>
      <c r="E1676" s="35" t="s">
        <v>7773</v>
      </c>
      <c r="F1676" s="35"/>
      <c r="G1676" s="36">
        <v>43847.425694444442</v>
      </c>
      <c r="H1676" s="37">
        <v>43847</v>
      </c>
      <c r="I1676" s="35"/>
      <c r="J1676" s="35" t="s">
        <v>34</v>
      </c>
      <c r="K1676" s="35" t="s">
        <v>7774</v>
      </c>
      <c r="L1676" s="35" t="s">
        <v>5461</v>
      </c>
      <c r="M1676" s="35"/>
      <c r="N1676" s="35" t="s">
        <v>5765</v>
      </c>
      <c r="O1676" s="35"/>
      <c r="P1676" s="35"/>
      <c r="Q1676" s="35"/>
      <c r="R1676" s="35"/>
      <c r="S1676" s="35"/>
      <c r="T1676" s="36">
        <v>43847.662499999999</v>
      </c>
      <c r="U1676" s="35"/>
      <c r="V1676" s="35">
        <v>0</v>
      </c>
      <c r="W1676" s="35"/>
      <c r="X1676" s="35"/>
      <c r="Y1676" s="35">
        <v>0</v>
      </c>
      <c r="Z1676" s="35"/>
      <c r="AA1676" s="35">
        <v>341</v>
      </c>
      <c r="AB1676" s="35" t="s">
        <v>7776</v>
      </c>
      <c r="AC1676" s="59" t="s">
        <v>5472</v>
      </c>
    </row>
    <row r="1677" spans="1:29" ht="15.75" thickBot="1" x14ac:dyDescent="0.3">
      <c r="A1677" s="58" t="s">
        <v>7777</v>
      </c>
      <c r="B1677" s="38" t="s">
        <v>5473</v>
      </c>
      <c r="C1677" s="38" t="s">
        <v>5468</v>
      </c>
      <c r="D1677" s="38" t="s">
        <v>7760</v>
      </c>
      <c r="E1677" s="38" t="s">
        <v>7773</v>
      </c>
      <c r="F1677" s="38"/>
      <c r="G1677" s="39">
        <v>43850.345138888886</v>
      </c>
      <c r="H1677" s="40">
        <v>43850</v>
      </c>
      <c r="I1677" s="38"/>
      <c r="J1677" s="38" t="s">
        <v>34</v>
      </c>
      <c r="K1677" s="38" t="s">
        <v>7774</v>
      </c>
      <c r="L1677" s="38" t="s">
        <v>5461</v>
      </c>
      <c r="M1677" s="38"/>
      <c r="N1677" s="38" t="s">
        <v>5765</v>
      </c>
      <c r="O1677" s="38"/>
      <c r="P1677" s="38"/>
      <c r="Q1677" s="38"/>
      <c r="R1677" s="38"/>
      <c r="S1677" s="38"/>
      <c r="T1677" s="39">
        <v>43850.605555555558</v>
      </c>
      <c r="U1677" s="38"/>
      <c r="V1677" s="38">
        <v>0</v>
      </c>
      <c r="W1677" s="38"/>
      <c r="X1677" s="38">
        <v>375</v>
      </c>
      <c r="Y1677" s="38" t="s">
        <v>7778</v>
      </c>
      <c r="Z1677" s="38" t="s">
        <v>5482</v>
      </c>
      <c r="AA1677" s="38"/>
      <c r="AB1677" s="38">
        <v>0</v>
      </c>
      <c r="AC1677" s="60"/>
    </row>
    <row r="1678" spans="1:29" ht="15.75" thickBot="1" x14ac:dyDescent="0.3">
      <c r="A1678" s="57" t="s">
        <v>2649</v>
      </c>
      <c r="B1678" s="35" t="s">
        <v>5473</v>
      </c>
      <c r="C1678" s="35" t="s">
        <v>5468</v>
      </c>
      <c r="D1678" s="35" t="s">
        <v>7760</v>
      </c>
      <c r="E1678" s="35" t="s">
        <v>7773</v>
      </c>
      <c r="F1678" s="35"/>
      <c r="G1678" s="36">
        <v>43851.368750000001</v>
      </c>
      <c r="H1678" s="37">
        <v>43851</v>
      </c>
      <c r="I1678" s="35"/>
      <c r="J1678" s="35" t="s">
        <v>34</v>
      </c>
      <c r="K1678" s="35" t="s">
        <v>7774</v>
      </c>
      <c r="L1678" s="35" t="s">
        <v>5461</v>
      </c>
      <c r="M1678" s="35"/>
      <c r="N1678" s="35" t="s">
        <v>5765</v>
      </c>
      <c r="O1678" s="35"/>
      <c r="P1678" s="35"/>
      <c r="Q1678" s="35"/>
      <c r="R1678" s="35"/>
      <c r="S1678" s="35"/>
      <c r="T1678" s="36">
        <v>43851.501388888886</v>
      </c>
      <c r="U1678" s="35"/>
      <c r="V1678" s="35">
        <v>0</v>
      </c>
      <c r="W1678" s="35"/>
      <c r="X1678" s="35"/>
      <c r="Y1678" s="35">
        <v>0</v>
      </c>
      <c r="Z1678" s="35"/>
      <c r="AA1678" s="35">
        <v>191</v>
      </c>
      <c r="AB1678" s="35" t="s">
        <v>6607</v>
      </c>
      <c r="AC1678" s="59" t="s">
        <v>5472</v>
      </c>
    </row>
    <row r="1679" spans="1:29" ht="15.75" thickBot="1" x14ac:dyDescent="0.3">
      <c r="A1679" s="58" t="s">
        <v>2844</v>
      </c>
      <c r="B1679" s="38" t="s">
        <v>5473</v>
      </c>
      <c r="C1679" s="38" t="s">
        <v>5468</v>
      </c>
      <c r="D1679" s="38" t="s">
        <v>7760</v>
      </c>
      <c r="E1679" s="38" t="s">
        <v>7773</v>
      </c>
      <c r="F1679" s="38"/>
      <c r="G1679" s="39">
        <v>43852.369444444441</v>
      </c>
      <c r="H1679" s="40">
        <v>43852</v>
      </c>
      <c r="I1679" s="38"/>
      <c r="J1679" s="38" t="s">
        <v>34</v>
      </c>
      <c r="K1679" s="38" t="s">
        <v>7774</v>
      </c>
      <c r="L1679" s="38" t="s">
        <v>5461</v>
      </c>
      <c r="M1679" s="38"/>
      <c r="N1679" s="38" t="s">
        <v>5765</v>
      </c>
      <c r="O1679" s="38">
        <v>131054</v>
      </c>
      <c r="P1679" s="39">
        <v>43852.42291666667</v>
      </c>
      <c r="Q1679" s="39">
        <v>43852.65347222222</v>
      </c>
      <c r="R1679" s="38"/>
      <c r="S1679" s="38"/>
      <c r="T1679" s="39">
        <v>43852.65347222222</v>
      </c>
      <c r="U1679" s="38">
        <v>332</v>
      </c>
      <c r="V1679" s="38" t="s">
        <v>7007</v>
      </c>
      <c r="W1679" s="38" t="s">
        <v>5497</v>
      </c>
      <c r="X1679" s="38">
        <v>41</v>
      </c>
      <c r="Y1679" s="38" t="s">
        <v>5463</v>
      </c>
      <c r="Z1679" s="38" t="s">
        <v>5482</v>
      </c>
      <c r="AA1679" s="38">
        <v>36</v>
      </c>
      <c r="AB1679" s="38" t="s">
        <v>6250</v>
      </c>
      <c r="AC1679" s="60" t="s">
        <v>5485</v>
      </c>
    </row>
    <row r="1680" spans="1:29" ht="15.75" thickBot="1" x14ac:dyDescent="0.3">
      <c r="A1680" s="57" t="s">
        <v>2230</v>
      </c>
      <c r="B1680" s="35" t="s">
        <v>5473</v>
      </c>
      <c r="C1680" s="35" t="s">
        <v>5468</v>
      </c>
      <c r="D1680" s="35" t="s">
        <v>7760</v>
      </c>
      <c r="E1680" s="35" t="s">
        <v>7779</v>
      </c>
      <c r="F1680" s="35"/>
      <c r="G1680" s="36">
        <v>43847.543055555558</v>
      </c>
      <c r="H1680" s="37">
        <v>43848</v>
      </c>
      <c r="I1680" s="35"/>
      <c r="J1680" s="35" t="s">
        <v>34</v>
      </c>
      <c r="K1680" s="35" t="s">
        <v>7780</v>
      </c>
      <c r="L1680" s="35" t="s">
        <v>5461</v>
      </c>
      <c r="M1680" s="35"/>
      <c r="N1680" s="35" t="s">
        <v>5738</v>
      </c>
      <c r="O1680" s="35"/>
      <c r="P1680" s="35"/>
      <c r="Q1680" s="35"/>
      <c r="R1680" s="35"/>
      <c r="S1680" s="35"/>
      <c r="T1680" s="36">
        <v>43847.602777777778</v>
      </c>
      <c r="U1680" s="35"/>
      <c r="V1680" s="35">
        <v>0</v>
      </c>
      <c r="W1680" s="35"/>
      <c r="X1680" s="35">
        <v>86</v>
      </c>
      <c r="Y1680" s="35" t="s">
        <v>5513</v>
      </c>
      <c r="Z1680" s="35" t="s">
        <v>5467</v>
      </c>
      <c r="AA1680" s="35"/>
      <c r="AB1680" s="35">
        <v>0</v>
      </c>
      <c r="AC1680" s="59"/>
    </row>
    <row r="1681" spans="1:29" ht="15.75" thickBot="1" x14ac:dyDescent="0.3">
      <c r="A1681" s="58" t="s">
        <v>2619</v>
      </c>
      <c r="B1681" s="38" t="s">
        <v>5473</v>
      </c>
      <c r="C1681" s="38" t="s">
        <v>5468</v>
      </c>
      <c r="D1681" s="38" t="s">
        <v>7760</v>
      </c>
      <c r="E1681" s="38" t="s">
        <v>7781</v>
      </c>
      <c r="F1681" s="38"/>
      <c r="G1681" s="39">
        <v>43850.683333333334</v>
      </c>
      <c r="H1681" s="40">
        <v>43851</v>
      </c>
      <c r="I1681" s="38"/>
      <c r="J1681" s="38" t="s">
        <v>34</v>
      </c>
      <c r="K1681" s="38" t="s">
        <v>7782</v>
      </c>
      <c r="L1681" s="38" t="s">
        <v>5465</v>
      </c>
      <c r="M1681" s="38"/>
      <c r="N1681" s="38" t="s">
        <v>5765</v>
      </c>
      <c r="O1681" s="38"/>
      <c r="P1681" s="38"/>
      <c r="Q1681" s="38"/>
      <c r="R1681" s="38"/>
      <c r="S1681" s="38"/>
      <c r="T1681" s="39">
        <v>43851.386111111111</v>
      </c>
      <c r="U1681" s="38"/>
      <c r="V1681" s="38">
        <v>0</v>
      </c>
      <c r="W1681" s="38"/>
      <c r="X1681" s="38">
        <v>1012</v>
      </c>
      <c r="Y1681" s="38" t="s">
        <v>7783</v>
      </c>
      <c r="Z1681" s="38" t="s">
        <v>5482</v>
      </c>
      <c r="AA1681" s="38"/>
      <c r="AB1681" s="38">
        <v>0</v>
      </c>
      <c r="AC1681" s="60"/>
    </row>
    <row r="1682" spans="1:29" ht="15.75" thickBot="1" x14ac:dyDescent="0.3">
      <c r="A1682" s="57" t="s">
        <v>3646</v>
      </c>
      <c r="B1682" s="35" t="s">
        <v>5473</v>
      </c>
      <c r="C1682" s="35" t="s">
        <v>5468</v>
      </c>
      <c r="D1682" s="35" t="s">
        <v>7760</v>
      </c>
      <c r="E1682" s="35" t="s">
        <v>7781</v>
      </c>
      <c r="F1682" s="35"/>
      <c r="G1682" s="36">
        <v>43857.689583333333</v>
      </c>
      <c r="H1682" s="37">
        <v>43858</v>
      </c>
      <c r="I1682" s="35"/>
      <c r="J1682" s="35" t="s">
        <v>34</v>
      </c>
      <c r="K1682" s="35" t="s">
        <v>7782</v>
      </c>
      <c r="L1682" s="35" t="s">
        <v>5461</v>
      </c>
      <c r="M1682" s="35"/>
      <c r="N1682" s="35" t="s">
        <v>5765</v>
      </c>
      <c r="O1682" s="35"/>
      <c r="P1682" s="35"/>
      <c r="Q1682" s="35"/>
      <c r="R1682" s="35"/>
      <c r="S1682" s="35"/>
      <c r="T1682" s="36">
        <v>43858.339583333334</v>
      </c>
      <c r="U1682" s="35"/>
      <c r="V1682" s="35">
        <v>0</v>
      </c>
      <c r="W1682" s="35"/>
      <c r="X1682" s="35">
        <v>922</v>
      </c>
      <c r="Y1682" s="35" t="s">
        <v>7784</v>
      </c>
      <c r="Z1682" s="35" t="s">
        <v>5482</v>
      </c>
      <c r="AA1682" s="35">
        <v>14</v>
      </c>
      <c r="AB1682" s="35" t="s">
        <v>5471</v>
      </c>
      <c r="AC1682" s="59" t="s">
        <v>5485</v>
      </c>
    </row>
    <row r="1683" spans="1:29" ht="15.75" thickBot="1" x14ac:dyDescent="0.3">
      <c r="A1683" s="58" t="s">
        <v>7785</v>
      </c>
      <c r="B1683" s="38" t="s">
        <v>5473</v>
      </c>
      <c r="C1683" s="38" t="s">
        <v>5468</v>
      </c>
      <c r="D1683" s="38" t="s">
        <v>7760</v>
      </c>
      <c r="E1683" s="38" t="s">
        <v>7781</v>
      </c>
      <c r="F1683" s="38"/>
      <c r="G1683" s="39">
        <v>43861.668749999997</v>
      </c>
      <c r="H1683" s="40">
        <v>43864</v>
      </c>
      <c r="I1683" s="38"/>
      <c r="J1683" s="38" t="s">
        <v>34</v>
      </c>
      <c r="K1683" s="38" t="s">
        <v>7782</v>
      </c>
      <c r="L1683" s="38" t="s">
        <v>5461</v>
      </c>
      <c r="M1683" s="38"/>
      <c r="N1683" s="38" t="s">
        <v>5765</v>
      </c>
      <c r="O1683" s="38"/>
      <c r="P1683" s="38"/>
      <c r="Q1683" s="38"/>
      <c r="R1683" s="38"/>
      <c r="S1683" s="38"/>
      <c r="T1683" s="39">
        <v>43864.336805555555</v>
      </c>
      <c r="U1683" s="38"/>
      <c r="V1683" s="38">
        <v>0</v>
      </c>
      <c r="W1683" s="38"/>
      <c r="X1683" s="38"/>
      <c r="Y1683" s="38">
        <v>0</v>
      </c>
      <c r="Z1683" s="38"/>
      <c r="AA1683" s="38">
        <v>3842</v>
      </c>
      <c r="AB1683" s="38" t="s">
        <v>7786</v>
      </c>
      <c r="AC1683" s="60" t="s">
        <v>5472</v>
      </c>
    </row>
    <row r="1684" spans="1:29" ht="15.75" thickBot="1" x14ac:dyDescent="0.3">
      <c r="A1684" s="57" t="s">
        <v>1459</v>
      </c>
      <c r="B1684" s="35" t="s">
        <v>5473</v>
      </c>
      <c r="C1684" s="35" t="s">
        <v>5468</v>
      </c>
      <c r="D1684" s="35" t="s">
        <v>7760</v>
      </c>
      <c r="E1684" s="35" t="s">
        <v>7787</v>
      </c>
      <c r="F1684" s="35"/>
      <c r="G1684" s="36">
        <v>43844.722916666666</v>
      </c>
      <c r="H1684" s="37">
        <v>43845</v>
      </c>
      <c r="I1684" s="35"/>
      <c r="J1684" s="35" t="s">
        <v>34</v>
      </c>
      <c r="K1684" s="35" t="s">
        <v>7788</v>
      </c>
      <c r="L1684" s="35" t="s">
        <v>5461</v>
      </c>
      <c r="M1684" s="35"/>
      <c r="N1684" s="35" t="s">
        <v>5765</v>
      </c>
      <c r="O1684" s="35"/>
      <c r="P1684" s="35"/>
      <c r="Q1684" s="35"/>
      <c r="R1684" s="35"/>
      <c r="S1684" s="35"/>
      <c r="T1684" s="36">
        <v>43845.336111111108</v>
      </c>
      <c r="U1684" s="35"/>
      <c r="V1684" s="35">
        <v>0</v>
      </c>
      <c r="W1684" s="35"/>
      <c r="X1684" s="35">
        <v>883</v>
      </c>
      <c r="Y1684" s="35" t="s">
        <v>7139</v>
      </c>
      <c r="Z1684" s="35" t="s">
        <v>5482</v>
      </c>
      <c r="AA1684" s="35"/>
      <c r="AB1684" s="35">
        <v>0</v>
      </c>
      <c r="AC1684" s="59"/>
    </row>
    <row r="1685" spans="1:29" ht="15.75" thickBot="1" x14ac:dyDescent="0.3">
      <c r="A1685" s="58" t="s">
        <v>2107</v>
      </c>
      <c r="B1685" s="38" t="s">
        <v>5473</v>
      </c>
      <c r="C1685" s="38" t="s">
        <v>5468</v>
      </c>
      <c r="D1685" s="38" t="s">
        <v>7760</v>
      </c>
      <c r="E1685" s="38" t="s">
        <v>7787</v>
      </c>
      <c r="F1685" s="38"/>
      <c r="G1685" s="39">
        <v>43847.338194444441</v>
      </c>
      <c r="H1685" s="40">
        <v>43847</v>
      </c>
      <c r="I1685" s="38"/>
      <c r="J1685" s="38" t="s">
        <v>34</v>
      </c>
      <c r="K1685" s="38" t="s">
        <v>7788</v>
      </c>
      <c r="L1685" s="38" t="s">
        <v>5461</v>
      </c>
      <c r="M1685" s="38"/>
      <c r="N1685" s="38" t="s">
        <v>5765</v>
      </c>
      <c r="O1685" s="38"/>
      <c r="P1685" s="38"/>
      <c r="Q1685" s="38"/>
      <c r="R1685" s="38"/>
      <c r="S1685" s="38"/>
      <c r="T1685" s="39">
        <v>43847.341666666667</v>
      </c>
      <c r="U1685" s="38"/>
      <c r="V1685" s="38">
        <v>0</v>
      </c>
      <c r="W1685" s="38"/>
      <c r="X1685" s="38">
        <v>5</v>
      </c>
      <c r="Y1685" s="38" t="s">
        <v>5566</v>
      </c>
      <c r="Z1685" s="38" t="s">
        <v>5482</v>
      </c>
      <c r="AA1685" s="38"/>
      <c r="AB1685" s="38">
        <v>0</v>
      </c>
      <c r="AC1685" s="60"/>
    </row>
    <row r="1686" spans="1:29" ht="15.75" thickBot="1" x14ac:dyDescent="0.3">
      <c r="A1686" s="57" t="s">
        <v>2338</v>
      </c>
      <c r="B1686" s="35" t="s">
        <v>5473</v>
      </c>
      <c r="C1686" s="35" t="s">
        <v>5468</v>
      </c>
      <c r="D1686" s="35" t="s">
        <v>7760</v>
      </c>
      <c r="E1686" s="35" t="s">
        <v>7789</v>
      </c>
      <c r="F1686" s="35"/>
      <c r="G1686" s="36">
        <v>43847.686111111114</v>
      </c>
      <c r="H1686" s="37">
        <v>43850</v>
      </c>
      <c r="I1686" s="35"/>
      <c r="J1686" s="35" t="s">
        <v>34</v>
      </c>
      <c r="K1686" s="35" t="s">
        <v>7790</v>
      </c>
      <c r="L1686" s="35" t="s">
        <v>5461</v>
      </c>
      <c r="M1686" s="35"/>
      <c r="N1686" s="35" t="s">
        <v>5765</v>
      </c>
      <c r="O1686" s="35"/>
      <c r="P1686" s="35"/>
      <c r="Q1686" s="35"/>
      <c r="R1686" s="35"/>
      <c r="S1686" s="35"/>
      <c r="T1686" s="36">
        <v>43850.35</v>
      </c>
      <c r="U1686" s="35"/>
      <c r="V1686" s="35">
        <v>0</v>
      </c>
      <c r="W1686" s="35"/>
      <c r="X1686" s="35">
        <v>3749</v>
      </c>
      <c r="Y1686" s="35" t="s">
        <v>7791</v>
      </c>
      <c r="Z1686" s="35" t="s">
        <v>5467</v>
      </c>
      <c r="AA1686" s="35">
        <v>87</v>
      </c>
      <c r="AB1686" s="35" t="s">
        <v>5739</v>
      </c>
      <c r="AC1686" s="59" t="s">
        <v>5485</v>
      </c>
    </row>
    <row r="1687" spans="1:29" ht="15.75" thickBot="1" x14ac:dyDescent="0.3">
      <c r="A1687" s="58" t="s">
        <v>2714</v>
      </c>
      <c r="B1687" s="38" t="s">
        <v>5473</v>
      </c>
      <c r="C1687" s="38" t="s">
        <v>5767</v>
      </c>
      <c r="D1687" s="38" t="s">
        <v>7760</v>
      </c>
      <c r="E1687" s="38" t="s">
        <v>7792</v>
      </c>
      <c r="F1687" s="38"/>
      <c r="G1687" s="39">
        <v>43851.446527777778</v>
      </c>
      <c r="H1687" s="40">
        <v>43851</v>
      </c>
      <c r="I1687" s="38"/>
      <c r="J1687" s="38" t="s">
        <v>34</v>
      </c>
      <c r="K1687" s="38" t="s">
        <v>7793</v>
      </c>
      <c r="L1687" s="38" t="s">
        <v>5461</v>
      </c>
      <c r="M1687" s="38"/>
      <c r="N1687" s="38" t="s">
        <v>7794</v>
      </c>
      <c r="O1687" s="38" t="s">
        <v>7795</v>
      </c>
      <c r="P1687" s="39">
        <v>43851.5</v>
      </c>
      <c r="Q1687" s="39">
        <v>43851.665277777778</v>
      </c>
      <c r="R1687" s="38"/>
      <c r="S1687" s="38"/>
      <c r="T1687" s="39">
        <v>43851.665277777778</v>
      </c>
      <c r="U1687" s="38">
        <v>315</v>
      </c>
      <c r="V1687" s="38" t="s">
        <v>6680</v>
      </c>
      <c r="W1687" s="38" t="s">
        <v>5525</v>
      </c>
      <c r="X1687" s="38">
        <v>0</v>
      </c>
      <c r="Y1687" s="38">
        <v>0</v>
      </c>
      <c r="Z1687" s="38" t="s">
        <v>5772</v>
      </c>
      <c r="AA1687" s="38"/>
      <c r="AB1687" s="38">
        <v>0</v>
      </c>
      <c r="AC1687" s="60"/>
    </row>
    <row r="1688" spans="1:29" ht="15.75" thickBot="1" x14ac:dyDescent="0.3">
      <c r="A1688" s="57" t="s">
        <v>949</v>
      </c>
      <c r="B1688" s="35" t="s">
        <v>5456</v>
      </c>
      <c r="C1688" s="35" t="s">
        <v>5468</v>
      </c>
      <c r="D1688" s="35" t="s">
        <v>7796</v>
      </c>
      <c r="E1688" s="35" t="s">
        <v>7797</v>
      </c>
      <c r="F1688" s="35"/>
      <c r="G1688" s="36">
        <v>43844.348611111112</v>
      </c>
      <c r="H1688" s="37">
        <v>43844</v>
      </c>
      <c r="I1688" s="35"/>
      <c r="J1688" s="35" t="s">
        <v>34</v>
      </c>
      <c r="K1688" s="35" t="s">
        <v>5595</v>
      </c>
      <c r="L1688" s="35" t="s">
        <v>5461</v>
      </c>
      <c r="M1688" s="35"/>
      <c r="N1688" s="35" t="s">
        <v>5462</v>
      </c>
      <c r="O1688" s="35"/>
      <c r="P1688" s="35"/>
      <c r="Q1688" s="35"/>
      <c r="R1688" s="35"/>
      <c r="S1688" s="35"/>
      <c r="T1688" s="36">
        <v>43844.351388888892</v>
      </c>
      <c r="U1688" s="35"/>
      <c r="V1688" s="35">
        <v>0</v>
      </c>
      <c r="W1688" s="35"/>
      <c r="X1688" s="35">
        <v>4</v>
      </c>
      <c r="Y1688" s="43">
        <v>925925925.92593002</v>
      </c>
      <c r="Z1688" s="35" t="s">
        <v>5482</v>
      </c>
      <c r="AA1688" s="35"/>
      <c r="AB1688" s="35">
        <v>0</v>
      </c>
      <c r="AC1688" s="59"/>
    </row>
    <row r="1689" spans="1:29" ht="15.75" thickBot="1" x14ac:dyDescent="0.3">
      <c r="A1689" s="58" t="s">
        <v>2185</v>
      </c>
      <c r="B1689" s="38" t="s">
        <v>5456</v>
      </c>
      <c r="C1689" s="38" t="s">
        <v>5468</v>
      </c>
      <c r="D1689" s="38" t="s">
        <v>7796</v>
      </c>
      <c r="E1689" s="38" t="s">
        <v>7797</v>
      </c>
      <c r="F1689" s="38"/>
      <c r="G1689" s="39">
        <v>43847.369444444441</v>
      </c>
      <c r="H1689" s="40">
        <v>43847</v>
      </c>
      <c r="I1689" s="38"/>
      <c r="J1689" s="38" t="s">
        <v>34</v>
      </c>
      <c r="K1689" s="38" t="s">
        <v>5595</v>
      </c>
      <c r="L1689" s="38" t="s">
        <v>5461</v>
      </c>
      <c r="M1689" s="38"/>
      <c r="N1689" s="38" t="s">
        <v>5462</v>
      </c>
      <c r="O1689" s="38"/>
      <c r="P1689" s="38"/>
      <c r="Q1689" s="38"/>
      <c r="R1689" s="38"/>
      <c r="S1689" s="38"/>
      <c r="T1689" s="39">
        <v>43847.501388888886</v>
      </c>
      <c r="U1689" s="38"/>
      <c r="V1689" s="38">
        <v>0</v>
      </c>
      <c r="W1689" s="38"/>
      <c r="X1689" s="38"/>
      <c r="Y1689" s="38">
        <v>0</v>
      </c>
      <c r="Z1689" s="38"/>
      <c r="AA1689" s="38">
        <v>190</v>
      </c>
      <c r="AB1689" s="38" t="s">
        <v>7798</v>
      </c>
      <c r="AC1689" s="60" t="s">
        <v>5472</v>
      </c>
    </row>
    <row r="1690" spans="1:29" ht="15.75" thickBot="1" x14ac:dyDescent="0.3">
      <c r="A1690" s="57" t="s">
        <v>3655</v>
      </c>
      <c r="B1690" s="35" t="s">
        <v>5456</v>
      </c>
      <c r="C1690" s="35" t="s">
        <v>5457</v>
      </c>
      <c r="D1690" s="35" t="s">
        <v>7796</v>
      </c>
      <c r="E1690" s="35" t="s">
        <v>7799</v>
      </c>
      <c r="F1690" s="35"/>
      <c r="G1690" s="36">
        <v>43857.750694444447</v>
      </c>
      <c r="H1690" s="37">
        <v>43858</v>
      </c>
      <c r="I1690" s="35"/>
      <c r="J1690" s="35" t="s">
        <v>34</v>
      </c>
      <c r="K1690" s="35" t="s">
        <v>7800</v>
      </c>
      <c r="L1690" s="35" t="s">
        <v>5461</v>
      </c>
      <c r="M1690" s="35"/>
      <c r="N1690" s="35" t="s">
        <v>5462</v>
      </c>
      <c r="O1690" s="35"/>
      <c r="P1690" s="35"/>
      <c r="Q1690" s="35"/>
      <c r="R1690" s="35"/>
      <c r="S1690" s="35"/>
      <c r="T1690" s="36">
        <v>43858.772916666669</v>
      </c>
      <c r="U1690" s="35"/>
      <c r="V1690" s="35">
        <v>0</v>
      </c>
      <c r="W1690" s="35"/>
      <c r="X1690" s="35"/>
      <c r="Y1690" s="35">
        <v>0</v>
      </c>
      <c r="Z1690" s="35"/>
      <c r="AA1690" s="35">
        <v>1472</v>
      </c>
      <c r="AB1690" s="35" t="s">
        <v>7801</v>
      </c>
      <c r="AC1690" s="59" t="s">
        <v>5472</v>
      </c>
    </row>
    <row r="1691" spans="1:29" ht="15.75" thickBot="1" x14ac:dyDescent="0.3">
      <c r="A1691" s="58" t="s">
        <v>3949</v>
      </c>
      <c r="B1691" s="38" t="s">
        <v>5456</v>
      </c>
      <c r="C1691" s="38" t="s">
        <v>5457</v>
      </c>
      <c r="D1691" s="38" t="s">
        <v>7796</v>
      </c>
      <c r="E1691" s="38" t="s">
        <v>7799</v>
      </c>
      <c r="F1691" s="38"/>
      <c r="G1691" s="39">
        <v>43859.430555555555</v>
      </c>
      <c r="H1691" s="40">
        <v>43859</v>
      </c>
      <c r="I1691" s="38"/>
      <c r="J1691" s="38" t="s">
        <v>34</v>
      </c>
      <c r="K1691" s="38" t="s">
        <v>7800</v>
      </c>
      <c r="L1691" s="38" t="s">
        <v>5461</v>
      </c>
      <c r="M1691" s="38"/>
      <c r="N1691" s="38" t="s">
        <v>5462</v>
      </c>
      <c r="O1691" s="38"/>
      <c r="P1691" s="38"/>
      <c r="Q1691" s="38"/>
      <c r="R1691" s="38"/>
      <c r="S1691" s="38"/>
      <c r="T1691" s="39">
        <v>43859.436111111114</v>
      </c>
      <c r="U1691" s="38"/>
      <c r="V1691" s="38">
        <v>0</v>
      </c>
      <c r="W1691" s="38"/>
      <c r="X1691" s="38"/>
      <c r="Y1691" s="38">
        <v>0</v>
      </c>
      <c r="Z1691" s="38"/>
      <c r="AA1691" s="38">
        <v>8</v>
      </c>
      <c r="AB1691" s="38" t="s">
        <v>5478</v>
      </c>
      <c r="AC1691" s="60" t="s">
        <v>5472</v>
      </c>
    </row>
    <row r="1692" spans="1:29" ht="15.75" thickBot="1" x14ac:dyDescent="0.3">
      <c r="A1692" s="57" t="s">
        <v>4042</v>
      </c>
      <c r="B1692" s="35" t="s">
        <v>5456</v>
      </c>
      <c r="C1692" s="35" t="s">
        <v>5457</v>
      </c>
      <c r="D1692" s="35" t="s">
        <v>7796</v>
      </c>
      <c r="E1692" s="35" t="s">
        <v>7799</v>
      </c>
      <c r="F1692" s="35"/>
      <c r="G1692" s="36">
        <v>43859.745138888888</v>
      </c>
      <c r="H1692" s="37">
        <v>43860</v>
      </c>
      <c r="I1692" s="35"/>
      <c r="J1692" s="35" t="s">
        <v>34</v>
      </c>
      <c r="K1692" s="35" t="s">
        <v>7800</v>
      </c>
      <c r="L1692" s="35" t="s">
        <v>5461</v>
      </c>
      <c r="M1692" s="35"/>
      <c r="N1692" s="35" t="s">
        <v>5462</v>
      </c>
      <c r="O1692" s="35"/>
      <c r="P1692" s="35"/>
      <c r="Q1692" s="35"/>
      <c r="R1692" s="35"/>
      <c r="S1692" s="35"/>
      <c r="T1692" s="36">
        <v>43860.349305555559</v>
      </c>
      <c r="U1692" s="35"/>
      <c r="V1692" s="35">
        <v>0</v>
      </c>
      <c r="W1692" s="35"/>
      <c r="X1692" s="35"/>
      <c r="Y1692" s="35">
        <v>0</v>
      </c>
      <c r="Z1692" s="35"/>
      <c r="AA1692" s="35">
        <v>870</v>
      </c>
      <c r="AB1692" s="35" t="s">
        <v>7013</v>
      </c>
      <c r="AC1692" s="59" t="s">
        <v>5472</v>
      </c>
    </row>
    <row r="1693" spans="1:29" ht="15.75" thickBot="1" x14ac:dyDescent="0.3">
      <c r="A1693" s="58" t="s">
        <v>7802</v>
      </c>
      <c r="B1693" s="38" t="s">
        <v>5456</v>
      </c>
      <c r="C1693" s="38" t="s">
        <v>5457</v>
      </c>
      <c r="D1693" s="38" t="s">
        <v>7796</v>
      </c>
      <c r="E1693" s="38" t="s">
        <v>7799</v>
      </c>
      <c r="F1693" s="38"/>
      <c r="G1693" s="39">
        <v>43860.804166666669</v>
      </c>
      <c r="H1693" s="40">
        <v>43861</v>
      </c>
      <c r="I1693" s="38"/>
      <c r="J1693" s="38" t="s">
        <v>34</v>
      </c>
      <c r="K1693" s="38" t="s">
        <v>7800</v>
      </c>
      <c r="L1693" s="38" t="s">
        <v>5461</v>
      </c>
      <c r="M1693" s="38"/>
      <c r="N1693" s="38" t="s">
        <v>5462</v>
      </c>
      <c r="O1693" s="38"/>
      <c r="P1693" s="38"/>
      <c r="Q1693" s="38"/>
      <c r="R1693" s="38"/>
      <c r="S1693" s="38"/>
      <c r="T1693" s="39">
        <v>43861.353472222225</v>
      </c>
      <c r="U1693" s="38"/>
      <c r="V1693" s="38">
        <v>0</v>
      </c>
      <c r="W1693" s="38"/>
      <c r="X1693" s="38"/>
      <c r="Y1693" s="38">
        <v>0</v>
      </c>
      <c r="Z1693" s="38"/>
      <c r="AA1693" s="38">
        <v>791</v>
      </c>
      <c r="AB1693" s="38" t="s">
        <v>7803</v>
      </c>
      <c r="AC1693" s="60" t="s">
        <v>5485</v>
      </c>
    </row>
    <row r="1694" spans="1:29" ht="15.75" thickBot="1" x14ac:dyDescent="0.3">
      <c r="A1694" s="57" t="s">
        <v>7804</v>
      </c>
      <c r="B1694" s="35" t="s">
        <v>5456</v>
      </c>
      <c r="C1694" s="35" t="s">
        <v>5457</v>
      </c>
      <c r="D1694" s="35" t="s">
        <v>7796</v>
      </c>
      <c r="E1694" s="35" t="s">
        <v>7799</v>
      </c>
      <c r="F1694" s="35"/>
      <c r="G1694" s="36">
        <v>43861.782638888886</v>
      </c>
      <c r="H1694" s="37">
        <v>43863</v>
      </c>
      <c r="I1694" s="35"/>
      <c r="J1694" s="35" t="s">
        <v>34</v>
      </c>
      <c r="K1694" s="35" t="s">
        <v>7800</v>
      </c>
      <c r="L1694" s="35" t="s">
        <v>5461</v>
      </c>
      <c r="M1694" s="35"/>
      <c r="N1694" s="35" t="s">
        <v>5462</v>
      </c>
      <c r="O1694" s="35"/>
      <c r="P1694" s="35"/>
      <c r="Q1694" s="35"/>
      <c r="R1694" s="35"/>
      <c r="S1694" s="35"/>
      <c r="T1694" s="36">
        <v>43863.695138888892</v>
      </c>
      <c r="U1694" s="35"/>
      <c r="V1694" s="35">
        <v>0</v>
      </c>
      <c r="W1694" s="35"/>
      <c r="X1694" s="35">
        <v>2754</v>
      </c>
      <c r="Y1694" s="35" t="s">
        <v>7805</v>
      </c>
      <c r="Z1694" s="35" t="s">
        <v>5573</v>
      </c>
      <c r="AA1694" s="35"/>
      <c r="AB1694" s="35">
        <v>0</v>
      </c>
      <c r="AC1694" s="59"/>
    </row>
    <row r="1695" spans="1:29" ht="15.75" thickBot="1" x14ac:dyDescent="0.3">
      <c r="A1695" s="58" t="s">
        <v>1193</v>
      </c>
      <c r="B1695" s="38" t="s">
        <v>5456</v>
      </c>
      <c r="C1695" s="38" t="s">
        <v>5468</v>
      </c>
      <c r="D1695" s="38" t="s">
        <v>7796</v>
      </c>
      <c r="E1695" s="38" t="s">
        <v>7806</v>
      </c>
      <c r="F1695" s="38"/>
      <c r="G1695" s="39">
        <v>43844.522916666669</v>
      </c>
      <c r="H1695" s="40">
        <v>43845</v>
      </c>
      <c r="I1695" s="38"/>
      <c r="J1695" s="38" t="s">
        <v>34</v>
      </c>
      <c r="K1695" s="38" t="s">
        <v>7807</v>
      </c>
      <c r="L1695" s="38" t="s">
        <v>5461</v>
      </c>
      <c r="M1695" s="38"/>
      <c r="N1695" s="38" t="s">
        <v>5462</v>
      </c>
      <c r="O1695" s="38"/>
      <c r="P1695" s="38"/>
      <c r="Q1695" s="38"/>
      <c r="R1695" s="38"/>
      <c r="S1695" s="38"/>
      <c r="T1695" s="39">
        <v>43845.344444444447</v>
      </c>
      <c r="U1695" s="38"/>
      <c r="V1695" s="38">
        <v>0</v>
      </c>
      <c r="W1695" s="38"/>
      <c r="X1695" s="38"/>
      <c r="Y1695" s="38">
        <v>0</v>
      </c>
      <c r="Z1695" s="38"/>
      <c r="AA1695" s="38">
        <v>1183</v>
      </c>
      <c r="AB1695" s="38" t="s">
        <v>7808</v>
      </c>
      <c r="AC1695" s="60" t="s">
        <v>5472</v>
      </c>
    </row>
    <row r="1696" spans="1:29" ht="15.75" thickBot="1" x14ac:dyDescent="0.3">
      <c r="A1696" s="57" t="s">
        <v>2576</v>
      </c>
      <c r="B1696" s="35" t="s">
        <v>5456</v>
      </c>
      <c r="C1696" s="35" t="s">
        <v>5468</v>
      </c>
      <c r="D1696" s="35" t="s">
        <v>7796</v>
      </c>
      <c r="E1696" s="35" t="s">
        <v>7806</v>
      </c>
      <c r="F1696" s="35"/>
      <c r="G1696" s="36">
        <v>43850.509027777778</v>
      </c>
      <c r="H1696" s="37">
        <v>43850</v>
      </c>
      <c r="I1696" s="35"/>
      <c r="J1696" s="35" t="s">
        <v>34</v>
      </c>
      <c r="K1696" s="35" t="s">
        <v>7807</v>
      </c>
      <c r="L1696" s="35" t="s">
        <v>5461</v>
      </c>
      <c r="M1696" s="35"/>
      <c r="N1696" s="35" t="s">
        <v>5462</v>
      </c>
      <c r="O1696" s="35"/>
      <c r="P1696" s="35"/>
      <c r="Q1696" s="35"/>
      <c r="R1696" s="35"/>
      <c r="S1696" s="35"/>
      <c r="T1696" s="36">
        <v>43850.572916666664</v>
      </c>
      <c r="U1696" s="35"/>
      <c r="V1696" s="35">
        <v>0</v>
      </c>
      <c r="W1696" s="35"/>
      <c r="X1696" s="35">
        <v>92</v>
      </c>
      <c r="Y1696" s="35" t="s">
        <v>6237</v>
      </c>
      <c r="Z1696" s="35" t="s">
        <v>5482</v>
      </c>
      <c r="AA1696" s="35"/>
      <c r="AB1696" s="35">
        <v>0</v>
      </c>
      <c r="AC1696" s="59"/>
    </row>
    <row r="1697" spans="1:29" ht="15.75" thickBot="1" x14ac:dyDescent="0.3">
      <c r="A1697" s="58" t="s">
        <v>4124</v>
      </c>
      <c r="B1697" s="38" t="s">
        <v>5456</v>
      </c>
      <c r="C1697" s="38" t="s">
        <v>5468</v>
      </c>
      <c r="D1697" s="38" t="s">
        <v>7796</v>
      </c>
      <c r="E1697" s="38" t="s">
        <v>7806</v>
      </c>
      <c r="F1697" s="38"/>
      <c r="G1697" s="39">
        <v>43860.6875</v>
      </c>
      <c r="H1697" s="40">
        <v>43860</v>
      </c>
      <c r="I1697" s="38"/>
      <c r="J1697" s="38" t="s">
        <v>34</v>
      </c>
      <c r="K1697" s="38" t="s">
        <v>7807</v>
      </c>
      <c r="L1697" s="38" t="s">
        <v>5461</v>
      </c>
      <c r="M1697" s="38"/>
      <c r="N1697" s="38" t="s">
        <v>5462</v>
      </c>
      <c r="O1697" s="38"/>
      <c r="P1697" s="38"/>
      <c r="Q1697" s="38"/>
      <c r="R1697" s="38"/>
      <c r="S1697" s="38"/>
      <c r="T1697" s="39">
        <v>43860.690972222219</v>
      </c>
      <c r="U1697" s="38"/>
      <c r="V1697" s="38">
        <v>0</v>
      </c>
      <c r="W1697" s="38"/>
      <c r="X1697" s="38"/>
      <c r="Y1697" s="38">
        <v>0</v>
      </c>
      <c r="Z1697" s="38"/>
      <c r="AA1697" s="38">
        <v>5</v>
      </c>
      <c r="AB1697" s="38" t="s">
        <v>5566</v>
      </c>
      <c r="AC1697" s="60" t="s">
        <v>5472</v>
      </c>
    </row>
    <row r="1698" spans="1:29" ht="15.75" thickBot="1" x14ac:dyDescent="0.3">
      <c r="A1698" s="57" t="s">
        <v>7809</v>
      </c>
      <c r="B1698" s="35" t="s">
        <v>5456</v>
      </c>
      <c r="C1698" s="35" t="s">
        <v>5468</v>
      </c>
      <c r="D1698" s="35" t="s">
        <v>7796</v>
      </c>
      <c r="E1698" s="35" t="s">
        <v>7806</v>
      </c>
      <c r="F1698" s="35"/>
      <c r="G1698" s="36">
        <v>43861.505555555559</v>
      </c>
      <c r="H1698" s="37">
        <v>43861</v>
      </c>
      <c r="I1698" s="35"/>
      <c r="J1698" s="35" t="s">
        <v>34</v>
      </c>
      <c r="K1698" s="35" t="s">
        <v>7807</v>
      </c>
      <c r="L1698" s="35" t="s">
        <v>5461</v>
      </c>
      <c r="M1698" s="35"/>
      <c r="N1698" s="35" t="s">
        <v>5462</v>
      </c>
      <c r="O1698" s="35"/>
      <c r="P1698" s="35"/>
      <c r="Q1698" s="35"/>
      <c r="R1698" s="35"/>
      <c r="S1698" s="35"/>
      <c r="T1698" s="36">
        <v>43861.509722222225</v>
      </c>
      <c r="U1698" s="35"/>
      <c r="V1698" s="35">
        <v>0</v>
      </c>
      <c r="W1698" s="35"/>
      <c r="X1698" s="35"/>
      <c r="Y1698" s="35">
        <v>0</v>
      </c>
      <c r="Z1698" s="35"/>
      <c r="AA1698" s="35">
        <v>6</v>
      </c>
      <c r="AB1698" s="35" t="s">
        <v>5619</v>
      </c>
      <c r="AC1698" s="59" t="s">
        <v>5472</v>
      </c>
    </row>
    <row r="1699" spans="1:29" ht="15.75" thickBot="1" x14ac:dyDescent="0.3">
      <c r="A1699" s="58" t="s">
        <v>2251</v>
      </c>
      <c r="B1699" s="38" t="s">
        <v>5456</v>
      </c>
      <c r="C1699" s="38" t="s">
        <v>5468</v>
      </c>
      <c r="D1699" s="38" t="s">
        <v>7810</v>
      </c>
      <c r="E1699" s="38" t="s">
        <v>7811</v>
      </c>
      <c r="F1699" s="38"/>
      <c r="G1699" s="39">
        <v>43847.529861111114</v>
      </c>
      <c r="H1699" s="40">
        <v>43847</v>
      </c>
      <c r="I1699" s="38"/>
      <c r="J1699" s="38" t="s">
        <v>34</v>
      </c>
      <c r="K1699" s="38" t="s">
        <v>7812</v>
      </c>
      <c r="L1699" s="38" t="s">
        <v>5461</v>
      </c>
      <c r="M1699" s="38"/>
      <c r="N1699" s="38" t="s">
        <v>5462</v>
      </c>
      <c r="O1699" s="38"/>
      <c r="P1699" s="38"/>
      <c r="Q1699" s="38"/>
      <c r="R1699" s="38"/>
      <c r="S1699" s="38"/>
      <c r="T1699" s="39">
        <v>43847.598611111112</v>
      </c>
      <c r="U1699" s="38"/>
      <c r="V1699" s="38">
        <v>0</v>
      </c>
      <c r="W1699" s="38"/>
      <c r="X1699" s="38">
        <v>99</v>
      </c>
      <c r="Y1699" s="38" t="s">
        <v>6325</v>
      </c>
      <c r="Z1699" s="38" t="s">
        <v>5573</v>
      </c>
      <c r="AA1699" s="38"/>
      <c r="AB1699" s="38">
        <v>0</v>
      </c>
      <c r="AC1699" s="60"/>
    </row>
    <row r="1700" spans="1:29" ht="15.75" thickBot="1" x14ac:dyDescent="0.3">
      <c r="A1700" s="57" t="s">
        <v>2550</v>
      </c>
      <c r="B1700" s="35" t="s">
        <v>5456</v>
      </c>
      <c r="C1700" s="35" t="s">
        <v>5468</v>
      </c>
      <c r="D1700" s="35" t="s">
        <v>7810</v>
      </c>
      <c r="E1700" s="35" t="s">
        <v>7811</v>
      </c>
      <c r="F1700" s="35"/>
      <c r="G1700" s="36">
        <v>43850.447916666664</v>
      </c>
      <c r="H1700" s="37">
        <v>43850</v>
      </c>
      <c r="I1700" s="35"/>
      <c r="J1700" s="35" t="s">
        <v>34</v>
      </c>
      <c r="K1700" s="35" t="s">
        <v>7812</v>
      </c>
      <c r="L1700" s="35" t="s">
        <v>5461</v>
      </c>
      <c r="M1700" s="35"/>
      <c r="N1700" s="35" t="s">
        <v>5462</v>
      </c>
      <c r="O1700" s="35"/>
      <c r="P1700" s="35"/>
      <c r="Q1700" s="35"/>
      <c r="R1700" s="35"/>
      <c r="S1700" s="35"/>
      <c r="T1700" s="36">
        <v>43850.455555555556</v>
      </c>
      <c r="U1700" s="35"/>
      <c r="V1700" s="35">
        <v>0</v>
      </c>
      <c r="W1700" s="35"/>
      <c r="X1700" s="35"/>
      <c r="Y1700" s="35">
        <v>0</v>
      </c>
      <c r="Z1700" s="35"/>
      <c r="AA1700" s="35">
        <v>11</v>
      </c>
      <c r="AB1700" s="35" t="s">
        <v>5534</v>
      </c>
      <c r="AC1700" s="59" t="s">
        <v>5472</v>
      </c>
    </row>
    <row r="1701" spans="1:29" ht="15.75" thickBot="1" x14ac:dyDescent="0.3">
      <c r="A1701" s="58" t="s">
        <v>1530</v>
      </c>
      <c r="B1701" s="38" t="s">
        <v>5456</v>
      </c>
      <c r="C1701" s="38" t="s">
        <v>5468</v>
      </c>
      <c r="D1701" s="38" t="s">
        <v>7810</v>
      </c>
      <c r="E1701" s="38" t="s">
        <v>7813</v>
      </c>
      <c r="F1701" s="38"/>
      <c r="G1701" s="39">
        <v>43844.725694444445</v>
      </c>
      <c r="H1701" s="40">
        <v>43845</v>
      </c>
      <c r="I1701" s="38"/>
      <c r="J1701" s="38" t="s">
        <v>34</v>
      </c>
      <c r="K1701" s="38" t="s">
        <v>7814</v>
      </c>
      <c r="L1701" s="38" t="s">
        <v>5461</v>
      </c>
      <c r="M1701" s="38"/>
      <c r="N1701" s="38" t="s">
        <v>5462</v>
      </c>
      <c r="O1701" s="38"/>
      <c r="P1701" s="38"/>
      <c r="Q1701" s="38"/>
      <c r="R1701" s="38"/>
      <c r="S1701" s="38"/>
      <c r="T1701" s="39">
        <v>43845.343055555553</v>
      </c>
      <c r="U1701" s="38"/>
      <c r="V1701" s="38">
        <v>0</v>
      </c>
      <c r="W1701" s="38"/>
      <c r="X1701" s="38">
        <v>889</v>
      </c>
      <c r="Y1701" s="38" t="s">
        <v>7815</v>
      </c>
      <c r="Z1701" s="38" t="s">
        <v>5482</v>
      </c>
      <c r="AA1701" s="38"/>
      <c r="AB1701" s="38">
        <v>0</v>
      </c>
      <c r="AC1701" s="60"/>
    </row>
    <row r="1702" spans="1:29" ht="15.75" thickBot="1" x14ac:dyDescent="0.3">
      <c r="A1702" s="57" t="s">
        <v>4112</v>
      </c>
      <c r="B1702" s="35" t="s">
        <v>5456</v>
      </c>
      <c r="C1702" s="35" t="s">
        <v>5468</v>
      </c>
      <c r="D1702" s="35" t="s">
        <v>7810</v>
      </c>
      <c r="E1702" s="35" t="s">
        <v>7813</v>
      </c>
      <c r="F1702" s="35"/>
      <c r="G1702" s="36">
        <v>43860.566666666666</v>
      </c>
      <c r="H1702" s="37">
        <v>43860</v>
      </c>
      <c r="I1702" s="35"/>
      <c r="J1702" s="35" t="s">
        <v>34</v>
      </c>
      <c r="K1702" s="35" t="s">
        <v>7814</v>
      </c>
      <c r="L1702" s="35" t="s">
        <v>5461</v>
      </c>
      <c r="M1702" s="35"/>
      <c r="N1702" s="35" t="s">
        <v>5462</v>
      </c>
      <c r="O1702" s="35"/>
      <c r="P1702" s="35"/>
      <c r="Q1702" s="35"/>
      <c r="R1702" s="35"/>
      <c r="S1702" s="35"/>
      <c r="T1702" s="36">
        <v>43860.567361111112</v>
      </c>
      <c r="U1702" s="35"/>
      <c r="V1702" s="35">
        <v>0</v>
      </c>
      <c r="W1702" s="35"/>
      <c r="X1702" s="35"/>
      <c r="Y1702" s="35">
        <v>0</v>
      </c>
      <c r="Z1702" s="35"/>
      <c r="AA1702" s="35">
        <v>1</v>
      </c>
      <c r="AB1702" s="43">
        <v>231481481.48148</v>
      </c>
      <c r="AC1702" s="59" t="s">
        <v>5472</v>
      </c>
    </row>
    <row r="1703" spans="1:29" ht="15.75" thickBot="1" x14ac:dyDescent="0.3">
      <c r="A1703" s="58" t="s">
        <v>7816</v>
      </c>
      <c r="B1703" s="38" t="s">
        <v>5456</v>
      </c>
      <c r="C1703" s="38" t="s">
        <v>5468</v>
      </c>
      <c r="D1703" s="38" t="s">
        <v>7810</v>
      </c>
      <c r="E1703" s="38" t="s">
        <v>7813</v>
      </c>
      <c r="F1703" s="38"/>
      <c r="G1703" s="39">
        <v>43861.642361111109</v>
      </c>
      <c r="H1703" s="40">
        <v>43861</v>
      </c>
      <c r="I1703" s="38"/>
      <c r="J1703" s="38" t="s">
        <v>34</v>
      </c>
      <c r="K1703" s="38" t="s">
        <v>7814</v>
      </c>
      <c r="L1703" s="38" t="s">
        <v>5613</v>
      </c>
      <c r="M1703" s="38"/>
      <c r="N1703" s="38" t="s">
        <v>5462</v>
      </c>
      <c r="O1703" s="38"/>
      <c r="P1703" s="38"/>
      <c r="Q1703" s="38"/>
      <c r="R1703" s="38"/>
      <c r="S1703" s="38"/>
      <c r="T1703" s="39">
        <v>43861.642361111109</v>
      </c>
      <c r="U1703" s="38"/>
      <c r="V1703" s="38">
        <v>0</v>
      </c>
      <c r="W1703" s="38"/>
      <c r="X1703" s="38">
        <v>0</v>
      </c>
      <c r="Y1703" s="38">
        <v>0</v>
      </c>
      <c r="Z1703" s="38" t="s">
        <v>5615</v>
      </c>
      <c r="AA1703" s="38"/>
      <c r="AB1703" s="38">
        <v>0</v>
      </c>
      <c r="AC1703" s="60"/>
    </row>
    <row r="1704" spans="1:29" ht="15.75" thickBot="1" x14ac:dyDescent="0.3">
      <c r="A1704" s="57" t="s">
        <v>448</v>
      </c>
      <c r="B1704" s="35" t="s">
        <v>5456</v>
      </c>
      <c r="C1704" s="35" t="s">
        <v>5457</v>
      </c>
      <c r="D1704" s="35" t="s">
        <v>7810</v>
      </c>
      <c r="E1704" s="35" t="s">
        <v>7817</v>
      </c>
      <c r="F1704" s="35"/>
      <c r="G1704" s="36">
        <v>43837.72152777778</v>
      </c>
      <c r="H1704" s="37">
        <v>43838</v>
      </c>
      <c r="I1704" s="35"/>
      <c r="J1704" s="35" t="s">
        <v>34</v>
      </c>
      <c r="K1704" s="35" t="s">
        <v>7818</v>
      </c>
      <c r="L1704" s="35" t="s">
        <v>5461</v>
      </c>
      <c r="M1704" s="35"/>
      <c r="N1704" s="35" t="s">
        <v>5462</v>
      </c>
      <c r="O1704" s="35"/>
      <c r="P1704" s="35"/>
      <c r="Q1704" s="35"/>
      <c r="R1704" s="35"/>
      <c r="S1704" s="35"/>
      <c r="T1704" s="36">
        <v>43838.354861111111</v>
      </c>
      <c r="U1704" s="35"/>
      <c r="V1704" s="35">
        <v>0</v>
      </c>
      <c r="W1704" s="35"/>
      <c r="X1704" s="35">
        <v>912</v>
      </c>
      <c r="Y1704" s="35" t="s">
        <v>5661</v>
      </c>
      <c r="Z1704" s="35" t="s">
        <v>5482</v>
      </c>
      <c r="AA1704" s="35"/>
      <c r="AB1704" s="35">
        <v>0</v>
      </c>
      <c r="AC1704" s="59"/>
    </row>
    <row r="1705" spans="1:29" ht="15.75" thickBot="1" x14ac:dyDescent="0.3">
      <c r="A1705" s="58" t="s">
        <v>683</v>
      </c>
      <c r="B1705" s="38" t="s">
        <v>5456</v>
      </c>
      <c r="C1705" s="38" t="s">
        <v>5457</v>
      </c>
      <c r="D1705" s="38" t="s">
        <v>7810</v>
      </c>
      <c r="E1705" s="38" t="s">
        <v>7817</v>
      </c>
      <c r="F1705" s="38"/>
      <c r="G1705" s="39">
        <v>43839.751388888886</v>
      </c>
      <c r="H1705" s="40">
        <v>43840</v>
      </c>
      <c r="I1705" s="38"/>
      <c r="J1705" s="38" t="s">
        <v>34</v>
      </c>
      <c r="K1705" s="38" t="s">
        <v>7818</v>
      </c>
      <c r="L1705" s="38" t="s">
        <v>5461</v>
      </c>
      <c r="M1705" s="38"/>
      <c r="N1705" s="38" t="s">
        <v>5462</v>
      </c>
      <c r="O1705" s="38"/>
      <c r="P1705" s="38"/>
      <c r="Q1705" s="38"/>
      <c r="R1705" s="38"/>
      <c r="S1705" s="38"/>
      <c r="T1705" s="39">
        <v>43839.754861111112</v>
      </c>
      <c r="U1705" s="38"/>
      <c r="V1705" s="38">
        <v>0</v>
      </c>
      <c r="W1705" s="38"/>
      <c r="X1705" s="38">
        <v>5</v>
      </c>
      <c r="Y1705" s="38" t="s">
        <v>5566</v>
      </c>
      <c r="Z1705" s="38" t="s">
        <v>5556</v>
      </c>
      <c r="AA1705" s="38"/>
      <c r="AB1705" s="38">
        <v>0</v>
      </c>
      <c r="AC1705" s="60"/>
    </row>
    <row r="1706" spans="1:29" ht="15.75" thickBot="1" x14ac:dyDescent="0.3">
      <c r="A1706" s="57" t="s">
        <v>879</v>
      </c>
      <c r="B1706" s="35" t="s">
        <v>5456</v>
      </c>
      <c r="C1706" s="35" t="s">
        <v>5457</v>
      </c>
      <c r="D1706" s="35" t="s">
        <v>7810</v>
      </c>
      <c r="E1706" s="35" t="s">
        <v>7817</v>
      </c>
      <c r="F1706" s="35"/>
      <c r="G1706" s="36">
        <v>43843.482638888891</v>
      </c>
      <c r="H1706" s="37">
        <v>43844</v>
      </c>
      <c r="I1706" s="35"/>
      <c r="J1706" s="35" t="s">
        <v>34</v>
      </c>
      <c r="K1706" s="35" t="s">
        <v>7818</v>
      </c>
      <c r="L1706" s="35" t="s">
        <v>5461</v>
      </c>
      <c r="M1706" s="35"/>
      <c r="N1706" s="35" t="s">
        <v>5462</v>
      </c>
      <c r="O1706" s="35"/>
      <c r="P1706" s="35"/>
      <c r="Q1706" s="35"/>
      <c r="R1706" s="35"/>
      <c r="S1706" s="35"/>
      <c r="T1706" s="36">
        <v>43843.482638888891</v>
      </c>
      <c r="U1706" s="35"/>
      <c r="V1706" s="35">
        <v>0</v>
      </c>
      <c r="W1706" s="35"/>
      <c r="X1706" s="35">
        <v>0</v>
      </c>
      <c r="Y1706" s="35">
        <v>0</v>
      </c>
      <c r="Z1706" s="35" t="s">
        <v>5849</v>
      </c>
      <c r="AA1706" s="35"/>
      <c r="AB1706" s="35">
        <v>0</v>
      </c>
      <c r="AC1706" s="59"/>
    </row>
    <row r="1707" spans="1:29" ht="15.75" thickBot="1" x14ac:dyDescent="0.3">
      <c r="A1707" s="58" t="s">
        <v>1702</v>
      </c>
      <c r="B1707" s="38" t="s">
        <v>5456</v>
      </c>
      <c r="C1707" s="38" t="s">
        <v>5457</v>
      </c>
      <c r="D1707" s="38" t="s">
        <v>7810</v>
      </c>
      <c r="E1707" s="38" t="s">
        <v>7817</v>
      </c>
      <c r="F1707" s="38"/>
      <c r="G1707" s="39">
        <v>43845.650694444441</v>
      </c>
      <c r="H1707" s="40">
        <v>43845</v>
      </c>
      <c r="I1707" s="38"/>
      <c r="J1707" s="38" t="s">
        <v>34</v>
      </c>
      <c r="K1707" s="38" t="s">
        <v>7818</v>
      </c>
      <c r="L1707" s="38" t="s">
        <v>5461</v>
      </c>
      <c r="M1707" s="38"/>
      <c r="N1707" s="38" t="s">
        <v>5462</v>
      </c>
      <c r="O1707" s="38"/>
      <c r="P1707" s="38"/>
      <c r="Q1707" s="38"/>
      <c r="R1707" s="38"/>
      <c r="S1707" s="38"/>
      <c r="T1707" s="39">
        <v>43845.654861111114</v>
      </c>
      <c r="U1707" s="38"/>
      <c r="V1707" s="38">
        <v>0</v>
      </c>
      <c r="W1707" s="38"/>
      <c r="X1707" s="38">
        <v>6</v>
      </c>
      <c r="Y1707" s="38" t="s">
        <v>5619</v>
      </c>
      <c r="Z1707" s="38" t="s">
        <v>5556</v>
      </c>
      <c r="AA1707" s="38"/>
      <c r="AB1707" s="38">
        <v>0</v>
      </c>
      <c r="AC1707" s="60"/>
    </row>
    <row r="1708" spans="1:29" x14ac:dyDescent="0.25">
      <c r="A1708" s="61" t="s">
        <v>7819</v>
      </c>
      <c r="B1708" s="62" t="s">
        <v>5456</v>
      </c>
      <c r="C1708" s="62" t="s">
        <v>5457</v>
      </c>
      <c r="D1708" s="62" t="s">
        <v>7810</v>
      </c>
      <c r="E1708" s="62" t="s">
        <v>7817</v>
      </c>
      <c r="F1708" s="62"/>
      <c r="G1708" s="63">
        <v>43863.385416666664</v>
      </c>
      <c r="H1708" s="64">
        <v>43863</v>
      </c>
      <c r="I1708" s="62"/>
      <c r="J1708" s="62" t="s">
        <v>34</v>
      </c>
      <c r="K1708" s="62" t="s">
        <v>7818</v>
      </c>
      <c r="L1708" s="62" t="s">
        <v>5461</v>
      </c>
      <c r="M1708" s="62"/>
      <c r="N1708" s="62" t="s">
        <v>5462</v>
      </c>
      <c r="O1708" s="62"/>
      <c r="P1708" s="62"/>
      <c r="Q1708" s="62"/>
      <c r="R1708" s="62"/>
      <c r="S1708" s="62"/>
      <c r="T1708" s="63">
        <v>43863.427083333336</v>
      </c>
      <c r="U1708" s="62"/>
      <c r="V1708" s="62">
        <v>0</v>
      </c>
      <c r="W1708" s="62"/>
      <c r="X1708" s="62">
        <v>60</v>
      </c>
      <c r="Y1708" s="62" t="s">
        <v>5543</v>
      </c>
      <c r="Z1708" s="62" t="s">
        <v>5467</v>
      </c>
      <c r="AA1708" s="62"/>
      <c r="AB1708" s="62">
        <v>0</v>
      </c>
      <c r="AC1708" s="65"/>
    </row>
  </sheetData>
  <mergeCells count="21">
    <mergeCell ref="Z1:Z2"/>
    <mergeCell ref="AB1:AB2"/>
    <mergeCell ref="AC1:AC2"/>
    <mergeCell ref="O1:O2"/>
    <mergeCell ref="R1:R2"/>
    <mergeCell ref="S1:S2"/>
    <mergeCell ref="V1:V2"/>
    <mergeCell ref="W1:W2"/>
    <mergeCell ref="Y1:Y2"/>
    <mergeCell ref="N1:N2"/>
    <mergeCell ref="A1:A2"/>
    <mergeCell ref="B1:B2"/>
    <mergeCell ref="C1:C2"/>
    <mergeCell ref="D1:D2"/>
    <mergeCell ref="E1:E2"/>
    <mergeCell ref="F1:F2"/>
    <mergeCell ref="I1:I2"/>
    <mergeCell ref="J1:J2"/>
    <mergeCell ref="K1:K2"/>
    <mergeCell ref="L1:L2"/>
    <mergeCell ref="M1:M2"/>
  </mergeCells>
  <conditionalFormatting sqref="D109:D1048576 D1">
    <cfRule type="duplicateValues" dxfId="178" priority="3"/>
  </conditionalFormatting>
  <conditionalFormatting sqref="D1:D2 D4:D1048576">
    <cfRule type="duplicateValues" dxfId="177" priority="2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8D263-06AD-49DC-96F8-F52013F015BF}">
  <sheetPr codeName="Hoja10"/>
  <dimension ref="A1:L2127"/>
  <sheetViews>
    <sheetView topLeftCell="A2" zoomScale="80" zoomScaleNormal="80" workbookViewId="0">
      <selection activeCell="A2" sqref="A1:L2127"/>
    </sheetView>
  </sheetViews>
  <sheetFormatPr baseColWidth="10" defaultRowHeight="15" x14ac:dyDescent="0.25"/>
  <cols>
    <col min="1" max="1" width="25.7109375" customWidth="1"/>
    <col min="2" max="2" width="35.5703125" bestFit="1" customWidth="1"/>
    <col min="3" max="3" width="19.85546875" customWidth="1"/>
    <col min="4" max="4" width="36.42578125" customWidth="1"/>
    <col min="6" max="6" width="13.140625" customWidth="1"/>
    <col min="7" max="7" width="27.7109375" customWidth="1"/>
    <col min="8" max="8" width="16.28515625" customWidth="1"/>
    <col min="9" max="9" width="13.7109375" customWidth="1"/>
    <col min="10" max="10" width="26.7109375" customWidth="1"/>
    <col min="11" max="11" width="24.7109375" customWidth="1"/>
    <col min="12" max="12" width="34.85546875" bestFit="1" customWidth="1"/>
  </cols>
  <sheetData>
    <row r="1" spans="1:12" ht="15.75" thickBot="1" x14ac:dyDescent="0.3">
      <c r="A1" s="47" t="s">
        <v>7820</v>
      </c>
      <c r="B1" s="47" t="s">
        <v>7821</v>
      </c>
      <c r="C1" s="47" t="s">
        <v>7822</v>
      </c>
      <c r="D1" s="47" t="s">
        <v>7823</v>
      </c>
      <c r="E1" s="47" t="s">
        <v>7824</v>
      </c>
      <c r="F1" s="47" t="s">
        <v>4138</v>
      </c>
      <c r="G1" s="47" t="s">
        <v>7825</v>
      </c>
      <c r="H1" s="47" t="s">
        <v>7826</v>
      </c>
      <c r="I1" s="47" t="s">
        <v>7827</v>
      </c>
      <c r="J1" s="47" t="s">
        <v>7828</v>
      </c>
      <c r="K1" s="47" t="s">
        <v>7829</v>
      </c>
      <c r="L1" s="47" t="s">
        <v>7830</v>
      </c>
    </row>
    <row r="2" spans="1:12" ht="15.75" x14ac:dyDescent="0.25">
      <c r="A2" s="48" t="s">
        <v>30</v>
      </c>
      <c r="B2" s="48" t="s">
        <v>7831</v>
      </c>
      <c r="C2" s="49">
        <v>43783.627129629633</v>
      </c>
      <c r="D2" s="49">
        <v>43783.628252314818</v>
      </c>
      <c r="E2" s="48" t="s">
        <v>34</v>
      </c>
      <c r="F2" s="48" t="s">
        <v>33</v>
      </c>
      <c r="G2" s="49">
        <v>43783.628333333334</v>
      </c>
      <c r="H2" s="48"/>
      <c r="I2" s="48"/>
      <c r="J2" s="50">
        <v>1.2037037013215013E-3</v>
      </c>
      <c r="K2" s="48" t="s">
        <v>37</v>
      </c>
      <c r="L2" s="51"/>
    </row>
    <row r="3" spans="1:12" ht="15.75" x14ac:dyDescent="0.25">
      <c r="A3" s="48" t="s">
        <v>41</v>
      </c>
      <c r="B3" s="48" t="s">
        <v>7831</v>
      </c>
      <c r="C3" s="49">
        <v>43801.373171296298</v>
      </c>
      <c r="D3" s="49">
        <v>43801.374108796299</v>
      </c>
      <c r="E3" s="48" t="s">
        <v>34</v>
      </c>
      <c r="F3" s="48" t="s">
        <v>33</v>
      </c>
      <c r="G3" s="49">
        <v>43801.375717592593</v>
      </c>
      <c r="H3" s="48"/>
      <c r="I3" s="48"/>
      <c r="J3" s="50">
        <v>2.5462962948950008E-3</v>
      </c>
      <c r="K3" s="48" t="s">
        <v>37</v>
      </c>
      <c r="L3" s="51"/>
    </row>
    <row r="4" spans="1:12" ht="15.75" x14ac:dyDescent="0.25">
      <c r="A4" s="48" t="s">
        <v>45</v>
      </c>
      <c r="B4" s="48" t="s">
        <v>7831</v>
      </c>
      <c r="C4" s="49">
        <v>43805.665300925924</v>
      </c>
      <c r="D4" s="49">
        <v>43805.666967592595</v>
      </c>
      <c r="E4" s="48" t="s">
        <v>34</v>
      </c>
      <c r="F4" s="48" t="s">
        <v>33</v>
      </c>
      <c r="G4" s="49">
        <v>43805.66710648148</v>
      </c>
      <c r="H4" s="48"/>
      <c r="I4" s="48"/>
      <c r="J4" s="50">
        <v>1.8055555556202307E-3</v>
      </c>
      <c r="K4" s="48" t="s">
        <v>37</v>
      </c>
      <c r="L4" s="51"/>
    </row>
    <row r="5" spans="1:12" ht="15.75" x14ac:dyDescent="0.25">
      <c r="A5" s="48" t="s">
        <v>49</v>
      </c>
      <c r="B5" s="48" t="s">
        <v>7831</v>
      </c>
      <c r="C5" s="49">
        <v>43817.690729166665</v>
      </c>
      <c r="D5" s="49">
        <v>43817.69159722222</v>
      </c>
      <c r="E5" s="48" t="s">
        <v>34</v>
      </c>
      <c r="F5" s="48" t="s">
        <v>33</v>
      </c>
      <c r="G5" s="49">
        <v>43817.691701388889</v>
      </c>
      <c r="H5" s="48"/>
      <c r="I5" s="48"/>
      <c r="J5" s="50">
        <v>9.7222222393611446E-4</v>
      </c>
      <c r="K5" s="48" t="s">
        <v>37</v>
      </c>
      <c r="L5" s="51"/>
    </row>
    <row r="6" spans="1:12" ht="15.75" x14ac:dyDescent="0.25">
      <c r="A6" s="48" t="s">
        <v>53</v>
      </c>
      <c r="B6" s="48" t="s">
        <v>7831</v>
      </c>
      <c r="C6" s="49">
        <v>43819.564803240741</v>
      </c>
      <c r="D6" s="49">
        <v>43819.566145833334</v>
      </c>
      <c r="E6" s="48" t="s">
        <v>34</v>
      </c>
      <c r="F6" s="48" t="s">
        <v>33</v>
      </c>
      <c r="G6" s="49">
        <v>43819.574490740742</v>
      </c>
      <c r="H6" s="48"/>
      <c r="I6" s="48"/>
      <c r="J6" s="50">
        <v>9.6875000017462298E-3</v>
      </c>
      <c r="K6" s="48" t="s">
        <v>37</v>
      </c>
      <c r="L6" s="51"/>
    </row>
    <row r="7" spans="1:12" ht="15.75" x14ac:dyDescent="0.25">
      <c r="A7" s="48" t="s">
        <v>56</v>
      </c>
      <c r="B7" s="48" t="s">
        <v>7831</v>
      </c>
      <c r="C7" s="49">
        <v>43826.360011574077</v>
      </c>
      <c r="D7" s="49">
        <v>43826.361400462964</v>
      </c>
      <c r="E7" s="48" t="s">
        <v>34</v>
      </c>
      <c r="F7" s="48" t="s">
        <v>33</v>
      </c>
      <c r="G7" s="49">
        <v>43826.359722222223</v>
      </c>
      <c r="H7" s="48"/>
      <c r="I7" s="48"/>
      <c r="J7" s="50">
        <v>-2.8935185400769114E-4</v>
      </c>
      <c r="K7" s="48" t="s">
        <v>37</v>
      </c>
      <c r="L7" s="51"/>
    </row>
    <row r="8" spans="1:12" ht="15.75" x14ac:dyDescent="0.25">
      <c r="A8" s="48" t="s">
        <v>60</v>
      </c>
      <c r="B8" s="48" t="s">
        <v>7831</v>
      </c>
      <c r="C8" s="49">
        <v>43826.679120370369</v>
      </c>
      <c r="D8" s="49">
        <v>43826.680358796293</v>
      </c>
      <c r="E8" s="48" t="s">
        <v>34</v>
      </c>
      <c r="F8" s="48" t="s">
        <v>33</v>
      </c>
      <c r="G8" s="49">
        <v>43826.680509259262</v>
      </c>
      <c r="H8" s="48"/>
      <c r="I8" s="48"/>
      <c r="J8" s="50">
        <v>1.3888888934161514E-3</v>
      </c>
      <c r="K8" s="48" t="s">
        <v>37</v>
      </c>
      <c r="L8" s="51"/>
    </row>
    <row r="9" spans="1:12" ht="15.75" x14ac:dyDescent="0.25">
      <c r="A9" s="48" t="s">
        <v>63</v>
      </c>
      <c r="B9" s="48" t="s">
        <v>7831</v>
      </c>
      <c r="C9" s="49">
        <v>43829.398518518516</v>
      </c>
      <c r="D9" s="49">
        <v>43829.405104166668</v>
      </c>
      <c r="E9" s="48" t="s">
        <v>34</v>
      </c>
      <c r="F9" s="48" t="s">
        <v>33</v>
      </c>
      <c r="G9" s="49">
        <v>43829.401724537034</v>
      </c>
      <c r="H9" s="48"/>
      <c r="I9" s="48"/>
      <c r="J9" s="50">
        <v>3.2060185185400769E-3</v>
      </c>
      <c r="K9" s="48" t="s">
        <v>37</v>
      </c>
      <c r="L9" s="51"/>
    </row>
    <row r="10" spans="1:12" ht="15.75" x14ac:dyDescent="0.25">
      <c r="A10" s="48" t="s">
        <v>67</v>
      </c>
      <c r="B10" s="48" t="s">
        <v>7831</v>
      </c>
      <c r="C10" s="49">
        <v>43829.410601851851</v>
      </c>
      <c r="D10" s="49">
        <v>43829.411539351851</v>
      </c>
      <c r="E10" s="48" t="s">
        <v>34</v>
      </c>
      <c r="F10" s="48" t="s">
        <v>33</v>
      </c>
      <c r="G10" s="49">
        <v>43829.41134259259</v>
      </c>
      <c r="H10" s="48"/>
      <c r="I10" s="48"/>
      <c r="J10" s="50">
        <v>7.4074073927477002E-4</v>
      </c>
      <c r="K10" s="48" t="s">
        <v>37</v>
      </c>
      <c r="L10" s="51"/>
    </row>
    <row r="11" spans="1:12" ht="15.75" x14ac:dyDescent="0.25">
      <c r="A11" s="48" t="s">
        <v>70</v>
      </c>
      <c r="B11" s="48" t="s">
        <v>7831</v>
      </c>
      <c r="C11" s="49">
        <v>43829.416643518518</v>
      </c>
      <c r="D11" s="49">
        <v>43829.417650462965</v>
      </c>
      <c r="E11" s="48" t="s">
        <v>34</v>
      </c>
      <c r="F11" s="48" t="s">
        <v>33</v>
      </c>
      <c r="G11" s="49">
        <v>43829.417268518519</v>
      </c>
      <c r="H11" s="48"/>
      <c r="I11" s="48"/>
      <c r="J11" s="50">
        <v>6.2500000058207661E-4</v>
      </c>
      <c r="K11" s="48" t="s">
        <v>37</v>
      </c>
      <c r="L11" s="51"/>
    </row>
    <row r="12" spans="1:12" ht="15.75" x14ac:dyDescent="0.25">
      <c r="A12" s="48" t="s">
        <v>73</v>
      </c>
      <c r="B12" s="48" t="s">
        <v>7831</v>
      </c>
      <c r="C12" s="49">
        <v>43829.428217592591</v>
      </c>
      <c r="D12" s="49">
        <v>43829.429282407407</v>
      </c>
      <c r="E12" s="48" t="s">
        <v>34</v>
      </c>
      <c r="F12" s="48" t="s">
        <v>33</v>
      </c>
      <c r="G12" s="49">
        <v>43829.428969907407</v>
      </c>
      <c r="H12" s="48"/>
      <c r="I12" s="48"/>
      <c r="J12" s="50">
        <v>7.5231481605442241E-4</v>
      </c>
      <c r="K12" s="48" t="s">
        <v>37</v>
      </c>
      <c r="L12" s="51"/>
    </row>
    <row r="13" spans="1:12" ht="15.75" x14ac:dyDescent="0.25">
      <c r="A13" s="48" t="s">
        <v>76</v>
      </c>
      <c r="B13" s="48" t="s">
        <v>7831</v>
      </c>
      <c r="C13" s="49">
        <v>43829.462025462963</v>
      </c>
      <c r="D13" s="49">
        <v>43829.462847222225</v>
      </c>
      <c r="E13" s="48" t="s">
        <v>34</v>
      </c>
      <c r="F13" s="48" t="s">
        <v>33</v>
      </c>
      <c r="G13" s="49">
        <v>43829.462592592594</v>
      </c>
      <c r="H13" s="48"/>
      <c r="I13" s="48"/>
      <c r="J13" s="50">
        <v>5.671296312357299E-4</v>
      </c>
      <c r="K13" s="48" t="s">
        <v>37</v>
      </c>
      <c r="L13" s="51"/>
    </row>
    <row r="14" spans="1:12" ht="15.75" x14ac:dyDescent="0.25">
      <c r="A14" s="48" t="s">
        <v>78</v>
      </c>
      <c r="B14" s="48" t="s">
        <v>7831</v>
      </c>
      <c r="C14" s="49">
        <v>43829.467974537038</v>
      </c>
      <c r="D14" s="49">
        <v>43829.468981481485</v>
      </c>
      <c r="E14" s="48" t="s">
        <v>34</v>
      </c>
      <c r="F14" s="48" t="s">
        <v>33</v>
      </c>
      <c r="G14" s="49">
        <v>43829.468645833331</v>
      </c>
      <c r="H14" s="48"/>
      <c r="I14" s="48"/>
      <c r="J14" s="50">
        <v>6.7129629314877093E-4</v>
      </c>
      <c r="K14" s="48" t="s">
        <v>37</v>
      </c>
      <c r="L14" s="51"/>
    </row>
    <row r="15" spans="1:12" ht="15.75" x14ac:dyDescent="0.25">
      <c r="A15" s="48" t="s">
        <v>80</v>
      </c>
      <c r="B15" s="48" t="s">
        <v>7831</v>
      </c>
      <c r="C15" s="49">
        <v>43829.484375</v>
      </c>
      <c r="D15" s="49">
        <v>43829.486273148148</v>
      </c>
      <c r="E15" s="48" t="s">
        <v>34</v>
      </c>
      <c r="F15" s="48" t="s">
        <v>33</v>
      </c>
      <c r="G15" s="49">
        <v>43829.485289351855</v>
      </c>
      <c r="H15" s="48"/>
      <c r="I15" s="48"/>
      <c r="J15" s="50">
        <v>9.1435185458976775E-4</v>
      </c>
      <c r="K15" s="48" t="s">
        <v>37</v>
      </c>
      <c r="L15" s="51"/>
    </row>
    <row r="16" spans="1:12" ht="15.75" x14ac:dyDescent="0.25">
      <c r="A16" s="48" t="s">
        <v>82</v>
      </c>
      <c r="B16" s="48" t="s">
        <v>7831</v>
      </c>
      <c r="C16" s="49">
        <v>43829.464594907404</v>
      </c>
      <c r="D16" s="49">
        <v>43829.465694444443</v>
      </c>
      <c r="E16" s="48" t="s">
        <v>34</v>
      </c>
      <c r="F16" s="48" t="s">
        <v>33</v>
      </c>
      <c r="G16" s="49">
        <v>43829.465405092589</v>
      </c>
      <c r="H16" s="48"/>
      <c r="I16" s="48"/>
      <c r="J16" s="50">
        <v>8.1018518540076911E-4</v>
      </c>
      <c r="K16" s="48" t="s">
        <v>37</v>
      </c>
      <c r="L16" s="51"/>
    </row>
    <row r="17" spans="1:12" ht="15.75" x14ac:dyDescent="0.25">
      <c r="A17" s="48" t="s">
        <v>85</v>
      </c>
      <c r="B17" s="48" t="s">
        <v>7831</v>
      </c>
      <c r="C17" s="49">
        <v>43829.473576388889</v>
      </c>
      <c r="D17" s="49">
        <v>43829.474479166667</v>
      </c>
      <c r="E17" s="48" t="s">
        <v>34</v>
      </c>
      <c r="F17" s="48" t="s">
        <v>33</v>
      </c>
      <c r="G17" s="49">
        <v>43829.474282407406</v>
      </c>
      <c r="H17" s="48"/>
      <c r="I17" s="48"/>
      <c r="J17" s="50">
        <v>7.0601851621177047E-4</v>
      </c>
      <c r="K17" s="48" t="s">
        <v>37</v>
      </c>
      <c r="L17" s="51"/>
    </row>
    <row r="18" spans="1:12" ht="15.75" x14ac:dyDescent="0.25">
      <c r="A18" s="48" t="s">
        <v>87</v>
      </c>
      <c r="B18" s="48" t="s">
        <v>7831</v>
      </c>
      <c r="C18" s="49">
        <v>43829.480011574073</v>
      </c>
      <c r="D18" s="49">
        <v>43829.480937499997</v>
      </c>
      <c r="E18" s="48" t="s">
        <v>34</v>
      </c>
      <c r="F18" s="48" t="s">
        <v>33</v>
      </c>
      <c r="G18" s="49">
        <v>43829.480717592596</v>
      </c>
      <c r="H18" s="48"/>
      <c r="I18" s="48"/>
      <c r="J18" s="50">
        <v>7.0601852348772809E-4</v>
      </c>
      <c r="K18" s="48" t="s">
        <v>37</v>
      </c>
      <c r="L18" s="51"/>
    </row>
    <row r="19" spans="1:12" ht="15.75" x14ac:dyDescent="0.25">
      <c r="A19" s="48" t="s">
        <v>89</v>
      </c>
      <c r="B19" s="48" t="s">
        <v>7831</v>
      </c>
      <c r="C19" s="49">
        <v>43829.604814814818</v>
      </c>
      <c r="D19" s="49">
        <v>43829.605983796297</v>
      </c>
      <c r="E19" s="48" t="s">
        <v>34</v>
      </c>
      <c r="F19" s="48" t="s">
        <v>33</v>
      </c>
      <c r="G19" s="49">
        <v>43829.605694444443</v>
      </c>
      <c r="H19" s="48"/>
      <c r="I19" s="48"/>
      <c r="J19" s="50">
        <v>8.7962962425081059E-4</v>
      </c>
      <c r="K19" s="48" t="s">
        <v>37</v>
      </c>
      <c r="L19" s="51"/>
    </row>
    <row r="20" spans="1:12" ht="15.75" x14ac:dyDescent="0.25">
      <c r="A20" s="48" t="s">
        <v>92</v>
      </c>
      <c r="B20" s="48" t="s">
        <v>7831</v>
      </c>
      <c r="C20" s="49">
        <v>43829.613657407404</v>
      </c>
      <c r="D20" s="49">
        <v>43829.615289351852</v>
      </c>
      <c r="E20" s="48" t="s">
        <v>34</v>
      </c>
      <c r="F20" s="48" t="s">
        <v>33</v>
      </c>
      <c r="G20" s="49">
        <v>43829.614583333336</v>
      </c>
      <c r="H20" s="48"/>
      <c r="I20" s="48"/>
      <c r="J20" s="50">
        <v>9.2592593136942014E-4</v>
      </c>
      <c r="K20" s="48" t="s">
        <v>37</v>
      </c>
      <c r="L20" s="51"/>
    </row>
    <row r="21" spans="1:12" ht="15.75" x14ac:dyDescent="0.25">
      <c r="A21" s="48" t="s">
        <v>94</v>
      </c>
      <c r="B21" s="48" t="s">
        <v>7831</v>
      </c>
      <c r="C21" s="49">
        <v>43829.674386574072</v>
      </c>
      <c r="D21" s="49">
        <v>43829.676400462966</v>
      </c>
      <c r="E21" s="48" t="s">
        <v>34</v>
      </c>
      <c r="F21" s="48" t="s">
        <v>33</v>
      </c>
      <c r="G21" s="49">
        <v>43829.67523148148</v>
      </c>
      <c r="H21" s="48"/>
      <c r="I21" s="48"/>
      <c r="J21" s="50">
        <v>8.4490740846376866E-4</v>
      </c>
      <c r="K21" s="48" t="s">
        <v>37</v>
      </c>
      <c r="L21" s="51"/>
    </row>
    <row r="22" spans="1:12" ht="15.75" x14ac:dyDescent="0.25">
      <c r="A22" s="48" t="s">
        <v>7832</v>
      </c>
      <c r="B22" s="48" t="s">
        <v>7831</v>
      </c>
      <c r="C22" s="49">
        <v>43829.558194444442</v>
      </c>
      <c r="D22" s="49">
        <v>43829.55945601852</v>
      </c>
      <c r="E22" s="48" t="s">
        <v>7833</v>
      </c>
      <c r="F22" s="48" t="s">
        <v>33</v>
      </c>
      <c r="G22" s="49">
        <v>43829.561400462961</v>
      </c>
      <c r="H22" s="48"/>
      <c r="I22" s="48"/>
      <c r="J22" s="50">
        <v>3.2060185185400769E-3</v>
      </c>
      <c r="K22" s="48" t="s">
        <v>37</v>
      </c>
      <c r="L22" s="51"/>
    </row>
    <row r="23" spans="1:12" ht="15.75" x14ac:dyDescent="0.25">
      <c r="A23" s="48" t="s">
        <v>96</v>
      </c>
      <c r="B23" s="48" t="s">
        <v>7831</v>
      </c>
      <c r="C23" s="49">
        <v>43829.618611111109</v>
      </c>
      <c r="D23" s="49">
        <v>43829.619803240741</v>
      </c>
      <c r="E23" s="48" t="s">
        <v>34</v>
      </c>
      <c r="F23" s="48" t="s">
        <v>33</v>
      </c>
      <c r="G23" s="49">
        <v>43829.619560185187</v>
      </c>
      <c r="H23" s="48"/>
      <c r="I23" s="48"/>
      <c r="J23" s="50">
        <v>9.490740776527673E-4</v>
      </c>
      <c r="K23" s="48" t="s">
        <v>37</v>
      </c>
      <c r="L23" s="51"/>
    </row>
    <row r="24" spans="1:12" ht="15.75" x14ac:dyDescent="0.25">
      <c r="A24" s="48" t="s">
        <v>98</v>
      </c>
      <c r="B24" s="48" t="s">
        <v>7831</v>
      </c>
      <c r="C24" s="49">
        <v>43829.623379629629</v>
      </c>
      <c r="D24" s="49">
        <v>43829.631828703707</v>
      </c>
      <c r="E24" s="48" t="s">
        <v>34</v>
      </c>
      <c r="F24" s="48" t="s">
        <v>33</v>
      </c>
      <c r="G24" s="49">
        <v>43829.624062499999</v>
      </c>
      <c r="H24" s="48"/>
      <c r="I24" s="48"/>
      <c r="J24" s="50">
        <v>6.8287036992842332E-4</v>
      </c>
      <c r="K24" s="48" t="s">
        <v>37</v>
      </c>
      <c r="L24" s="51"/>
    </row>
    <row r="25" spans="1:12" ht="15.75" x14ac:dyDescent="0.25">
      <c r="A25" s="48" t="s">
        <v>102</v>
      </c>
      <c r="B25" s="48" t="s">
        <v>7831</v>
      </c>
      <c r="C25" s="49">
        <v>43829.632314814815</v>
      </c>
      <c r="D25" s="49">
        <v>43829.633101851854</v>
      </c>
      <c r="E25" s="48" t="s">
        <v>34</v>
      </c>
      <c r="F25" s="48" t="s">
        <v>33</v>
      </c>
      <c r="G25" s="49">
        <v>43829.739340277774</v>
      </c>
      <c r="H25" s="48"/>
      <c r="I25" s="48"/>
      <c r="J25" s="50">
        <v>0.10702546295942739</v>
      </c>
      <c r="K25" s="48" t="s">
        <v>101</v>
      </c>
      <c r="L25" s="51"/>
    </row>
    <row r="26" spans="1:12" ht="15.75" x14ac:dyDescent="0.25">
      <c r="A26" s="48" t="s">
        <v>105</v>
      </c>
      <c r="B26" s="48" t="s">
        <v>7831</v>
      </c>
      <c r="C26" s="49">
        <v>43829.636307870373</v>
      </c>
      <c r="D26" s="49">
        <v>43829.637199074074</v>
      </c>
      <c r="E26" s="48" t="s">
        <v>34</v>
      </c>
      <c r="F26" s="48" t="s">
        <v>33</v>
      </c>
      <c r="G26" s="49">
        <v>43829.63690972222</v>
      </c>
      <c r="H26" s="48"/>
      <c r="I26" s="48"/>
      <c r="J26" s="50">
        <v>6.0185184702277184E-4</v>
      </c>
      <c r="K26" s="48" t="s">
        <v>37</v>
      </c>
      <c r="L26" s="51"/>
    </row>
    <row r="27" spans="1:12" ht="15.75" x14ac:dyDescent="0.25">
      <c r="A27" s="48" t="s">
        <v>107</v>
      </c>
      <c r="B27" s="48" t="s">
        <v>7831</v>
      </c>
      <c r="C27" s="49">
        <v>43829.731053240743</v>
      </c>
      <c r="D27" s="49">
        <v>43829.732314814813</v>
      </c>
      <c r="E27" s="48" t="s">
        <v>34</v>
      </c>
      <c r="F27" s="48" t="s">
        <v>110</v>
      </c>
      <c r="G27" s="49">
        <v>43829.732604166667</v>
      </c>
      <c r="H27" s="48"/>
      <c r="I27" s="48"/>
      <c r="J27" s="50">
        <v>1.5509259246755391E-3</v>
      </c>
      <c r="K27" s="48" t="s">
        <v>37</v>
      </c>
      <c r="L27" s="51"/>
    </row>
    <row r="28" spans="1:12" ht="15.75" x14ac:dyDescent="0.25">
      <c r="A28" s="48" t="s">
        <v>114</v>
      </c>
      <c r="B28" s="48" t="s">
        <v>7831</v>
      </c>
      <c r="C28" s="49">
        <v>43830.391284722224</v>
      </c>
      <c r="D28" s="49">
        <v>43830.39371527778</v>
      </c>
      <c r="E28" s="48" t="s">
        <v>34</v>
      </c>
      <c r="F28" s="48" t="s">
        <v>33</v>
      </c>
      <c r="G28" s="49">
        <v>43830.393449074072</v>
      </c>
      <c r="H28" s="48"/>
      <c r="I28" s="48"/>
      <c r="J28" s="50">
        <v>2.1643518484779634E-3</v>
      </c>
      <c r="K28" s="48" t="s">
        <v>37</v>
      </c>
      <c r="L28" s="51"/>
    </row>
    <row r="29" spans="1:12" ht="15.75" x14ac:dyDescent="0.25">
      <c r="A29" s="48" t="s">
        <v>117</v>
      </c>
      <c r="B29" s="48" t="s">
        <v>7831</v>
      </c>
      <c r="C29" s="49">
        <v>43830.40997685185</v>
      </c>
      <c r="D29" s="49">
        <v>43830.41097222222</v>
      </c>
      <c r="E29" s="48" t="s">
        <v>34</v>
      </c>
      <c r="F29" s="48" t="s">
        <v>33</v>
      </c>
      <c r="G29" s="49">
        <v>43830.410752314812</v>
      </c>
      <c r="H29" s="48"/>
      <c r="I29" s="48"/>
      <c r="J29" s="50">
        <v>7.7546296233776957E-4</v>
      </c>
      <c r="K29" s="48" t="s">
        <v>37</v>
      </c>
      <c r="L29" s="51"/>
    </row>
    <row r="30" spans="1:12" ht="15.75" x14ac:dyDescent="0.25">
      <c r="A30" s="48" t="s">
        <v>119</v>
      </c>
      <c r="B30" s="48" t="s">
        <v>7831</v>
      </c>
      <c r="C30" s="49">
        <v>43830.422453703701</v>
      </c>
      <c r="D30" s="49">
        <v>43830.423402777778</v>
      </c>
      <c r="E30" s="48" t="s">
        <v>34</v>
      </c>
      <c r="F30" s="48" t="s">
        <v>33</v>
      </c>
      <c r="G30" s="49">
        <v>43830.422986111109</v>
      </c>
      <c r="H30" s="48"/>
      <c r="I30" s="48"/>
      <c r="J30" s="50">
        <v>5.3240740817273036E-4</v>
      </c>
      <c r="K30" s="48" t="s">
        <v>37</v>
      </c>
      <c r="L30" s="51"/>
    </row>
    <row r="31" spans="1:12" ht="15.75" x14ac:dyDescent="0.25">
      <c r="A31" s="48" t="s">
        <v>121</v>
      </c>
      <c r="B31" s="48" t="s">
        <v>7831</v>
      </c>
      <c r="C31" s="49">
        <v>43830.446655092594</v>
      </c>
      <c r="D31" s="49">
        <v>43830.447638888887</v>
      </c>
      <c r="E31" s="48" t="s">
        <v>34</v>
      </c>
      <c r="F31" s="48" t="s">
        <v>110</v>
      </c>
      <c r="G31" s="49">
        <v>43830.447627314818</v>
      </c>
      <c r="H31" s="48"/>
      <c r="I31" s="48"/>
      <c r="J31" s="50">
        <v>9.7222222393611446E-4</v>
      </c>
      <c r="K31" s="48" t="s">
        <v>37</v>
      </c>
      <c r="L31" s="51"/>
    </row>
    <row r="32" spans="1:12" ht="15.75" x14ac:dyDescent="0.25">
      <c r="A32" s="48" t="s">
        <v>127</v>
      </c>
      <c r="B32" s="48" t="s">
        <v>7831</v>
      </c>
      <c r="C32" s="49">
        <v>43830.454212962963</v>
      </c>
      <c r="D32" s="49">
        <v>43830.455127314817</v>
      </c>
      <c r="E32" s="48" t="s">
        <v>34</v>
      </c>
      <c r="F32" s="48" t="s">
        <v>33</v>
      </c>
      <c r="G32" s="49">
        <v>43830.454895833333</v>
      </c>
      <c r="H32" s="48"/>
      <c r="I32" s="48"/>
      <c r="J32" s="50">
        <v>6.8287036992842332E-4</v>
      </c>
      <c r="K32" s="48" t="s">
        <v>37</v>
      </c>
      <c r="L32" s="51"/>
    </row>
    <row r="33" spans="1:12" ht="15.75" x14ac:dyDescent="0.25">
      <c r="A33" s="48" t="s">
        <v>129</v>
      </c>
      <c r="B33" s="48" t="s">
        <v>7831</v>
      </c>
      <c r="C33" s="49">
        <v>43830.45689814815</v>
      </c>
      <c r="D33" s="49">
        <v>43830.45789351852</v>
      </c>
      <c r="E33" s="48" t="s">
        <v>34</v>
      </c>
      <c r="F33" s="48" t="s">
        <v>33</v>
      </c>
      <c r="G33" s="49">
        <v>43830.457650462966</v>
      </c>
      <c r="H33" s="48"/>
      <c r="I33" s="48"/>
      <c r="J33" s="50">
        <v>7.5231481605442241E-4</v>
      </c>
      <c r="K33" s="48" t="s">
        <v>37</v>
      </c>
      <c r="L33" s="51"/>
    </row>
    <row r="34" spans="1:12" ht="15.75" x14ac:dyDescent="0.25">
      <c r="A34" s="48" t="s">
        <v>131</v>
      </c>
      <c r="B34" s="48" t="s">
        <v>7831</v>
      </c>
      <c r="C34" s="49">
        <v>43830.459398148145</v>
      </c>
      <c r="D34" s="49">
        <v>43830.460034722222</v>
      </c>
      <c r="E34" s="48" t="s">
        <v>34</v>
      </c>
      <c r="F34" s="48" t="s">
        <v>33</v>
      </c>
      <c r="G34" s="49">
        <v>43830.459837962961</v>
      </c>
      <c r="H34" s="48"/>
      <c r="I34" s="48"/>
      <c r="J34" s="50">
        <v>4.398148157633841E-4</v>
      </c>
      <c r="K34" s="48" t="s">
        <v>37</v>
      </c>
      <c r="L34" s="51"/>
    </row>
    <row r="35" spans="1:12" ht="15.75" x14ac:dyDescent="0.25">
      <c r="A35" s="48" t="s">
        <v>134</v>
      </c>
      <c r="B35" s="48" t="s">
        <v>7831</v>
      </c>
      <c r="C35" s="49">
        <v>43830.474189814813</v>
      </c>
      <c r="D35" s="49">
        <v>43830.475590277776</v>
      </c>
      <c r="E35" s="48" t="s">
        <v>34</v>
      </c>
      <c r="F35" s="48" t="s">
        <v>110</v>
      </c>
      <c r="G35" s="49">
        <v>43830.475474537037</v>
      </c>
      <c r="H35" s="48"/>
      <c r="I35" s="48"/>
      <c r="J35" s="50">
        <v>1.2847222242271528E-3</v>
      </c>
      <c r="K35" s="48" t="s">
        <v>37</v>
      </c>
      <c r="L35" s="51"/>
    </row>
    <row r="36" spans="1:12" ht="15.75" x14ac:dyDescent="0.25">
      <c r="A36" s="48" t="s">
        <v>136</v>
      </c>
      <c r="B36" s="48" t="s">
        <v>7831</v>
      </c>
      <c r="C36" s="49">
        <v>43830.374444444446</v>
      </c>
      <c r="D36" s="49">
        <v>43830.376134259262</v>
      </c>
      <c r="E36" s="48" t="s">
        <v>34</v>
      </c>
      <c r="F36" s="48" t="s">
        <v>33</v>
      </c>
      <c r="G36" s="49">
        <v>43830.375486111108</v>
      </c>
      <c r="H36" s="48"/>
      <c r="I36" s="48"/>
      <c r="J36" s="50">
        <v>1.0416666627861559E-3</v>
      </c>
      <c r="K36" s="48" t="s">
        <v>37</v>
      </c>
      <c r="L36" s="51"/>
    </row>
    <row r="37" spans="1:12" ht="15.75" x14ac:dyDescent="0.25">
      <c r="A37" s="48" t="s">
        <v>138</v>
      </c>
      <c r="B37" s="48" t="s">
        <v>7831</v>
      </c>
      <c r="C37" s="49">
        <v>43830.427986111114</v>
      </c>
      <c r="D37" s="49">
        <v>43830.42895833333</v>
      </c>
      <c r="E37" s="48" t="s">
        <v>34</v>
      </c>
      <c r="F37" s="48" t="s">
        <v>33</v>
      </c>
      <c r="G37" s="49">
        <v>43830.42864583333</v>
      </c>
      <c r="H37" s="48"/>
      <c r="I37" s="48"/>
      <c r="J37" s="50">
        <v>6.5972221636911854E-4</v>
      </c>
      <c r="K37" s="48" t="s">
        <v>37</v>
      </c>
      <c r="L37" s="51"/>
    </row>
    <row r="38" spans="1:12" ht="15.75" x14ac:dyDescent="0.25">
      <c r="A38" s="48" t="s">
        <v>140</v>
      </c>
      <c r="B38" s="48" t="s">
        <v>7831</v>
      </c>
      <c r="C38" s="49">
        <v>43830.435729166667</v>
      </c>
      <c r="D38" s="49">
        <v>43830.437303240738</v>
      </c>
      <c r="E38" s="48" t="s">
        <v>34</v>
      </c>
      <c r="F38" s="48" t="s">
        <v>33</v>
      </c>
      <c r="G38" s="49">
        <v>43830.437048611115</v>
      </c>
      <c r="H38" s="48"/>
      <c r="I38" s="48"/>
      <c r="J38" s="50">
        <v>1.3194444472901523E-3</v>
      </c>
      <c r="K38" s="48" t="s">
        <v>37</v>
      </c>
      <c r="L38" s="51"/>
    </row>
    <row r="39" spans="1:12" ht="15.75" x14ac:dyDescent="0.25">
      <c r="A39" s="48" t="s">
        <v>142</v>
      </c>
      <c r="B39" s="48" t="s">
        <v>7831</v>
      </c>
      <c r="C39" s="49">
        <v>43830.515300925923</v>
      </c>
      <c r="D39" s="49">
        <v>43830.515729166669</v>
      </c>
      <c r="E39" s="48" t="s">
        <v>34</v>
      </c>
      <c r="F39" s="48" t="s">
        <v>33</v>
      </c>
      <c r="G39" s="49">
        <v>43830.514374999999</v>
      </c>
      <c r="H39" s="48"/>
      <c r="I39" s="48"/>
      <c r="J39" s="50">
        <v>-9.2592592409346253E-4</v>
      </c>
      <c r="K39" s="48" t="s">
        <v>37</v>
      </c>
      <c r="L39" s="51"/>
    </row>
    <row r="40" spans="1:12" ht="15.75" x14ac:dyDescent="0.25">
      <c r="A40" s="48" t="s">
        <v>145</v>
      </c>
      <c r="B40" s="48" t="s">
        <v>7831</v>
      </c>
      <c r="C40" s="49">
        <v>43830.378368055557</v>
      </c>
      <c r="D40" s="49">
        <v>43830.379270833335</v>
      </c>
      <c r="E40" s="48" t="s">
        <v>34</v>
      </c>
      <c r="F40" s="48" t="s">
        <v>33</v>
      </c>
      <c r="G40" s="49">
        <v>43830.378900462965</v>
      </c>
      <c r="H40" s="48"/>
      <c r="I40" s="48"/>
      <c r="J40" s="50">
        <v>5.3240740817273036E-4</v>
      </c>
      <c r="K40" s="48" t="s">
        <v>37</v>
      </c>
      <c r="L40" s="51"/>
    </row>
    <row r="41" spans="1:12" ht="15.75" x14ac:dyDescent="0.25">
      <c r="A41" s="48" t="s">
        <v>147</v>
      </c>
      <c r="B41" s="48" t="s">
        <v>7831</v>
      </c>
      <c r="C41" s="49">
        <v>43830.380798611113</v>
      </c>
      <c r="D41" s="49">
        <v>43830.382048611114</v>
      </c>
      <c r="E41" s="48" t="s">
        <v>34</v>
      </c>
      <c r="F41" s="48" t="s">
        <v>150</v>
      </c>
      <c r="G41" s="49">
        <v>43830.381620370368</v>
      </c>
      <c r="H41" s="48"/>
      <c r="I41" s="48"/>
      <c r="J41" s="50">
        <v>8.2175925490446389E-4</v>
      </c>
      <c r="K41" s="48" t="s">
        <v>37</v>
      </c>
      <c r="L41" s="51"/>
    </row>
    <row r="42" spans="1:12" ht="15.75" x14ac:dyDescent="0.25">
      <c r="A42" s="48" t="s">
        <v>153</v>
      </c>
      <c r="B42" s="48" t="s">
        <v>7831</v>
      </c>
      <c r="C42" s="49">
        <v>43830.381724537037</v>
      </c>
      <c r="D42" s="49">
        <v>43830.382708333331</v>
      </c>
      <c r="E42" s="48" t="s">
        <v>34</v>
      </c>
      <c r="F42" s="48" t="s">
        <v>33</v>
      </c>
      <c r="G42" s="49">
        <v>43830.382314814815</v>
      </c>
      <c r="H42" s="48"/>
      <c r="I42" s="48"/>
      <c r="J42" s="50">
        <v>5.9027777751907706E-4</v>
      </c>
      <c r="K42" s="48" t="s">
        <v>37</v>
      </c>
      <c r="L42" s="51"/>
    </row>
    <row r="43" spans="1:12" ht="15.75" x14ac:dyDescent="0.25">
      <c r="A43" s="48" t="s">
        <v>155</v>
      </c>
      <c r="B43" s="48" t="s">
        <v>7831</v>
      </c>
      <c r="C43" s="49">
        <v>43830.400601851848</v>
      </c>
      <c r="D43" s="49">
        <v>43830.401620370372</v>
      </c>
      <c r="E43" s="48" t="s">
        <v>34</v>
      </c>
      <c r="F43" s="48" t="s">
        <v>33</v>
      </c>
      <c r="G43" s="49">
        <v>43830.401319444441</v>
      </c>
      <c r="H43" s="48"/>
      <c r="I43" s="48"/>
      <c r="J43" s="50">
        <v>7.1759259299142286E-4</v>
      </c>
      <c r="K43" s="48" t="s">
        <v>37</v>
      </c>
      <c r="L43" s="51"/>
    </row>
    <row r="44" spans="1:12" ht="15.75" x14ac:dyDescent="0.25">
      <c r="A44" s="48" t="s">
        <v>157</v>
      </c>
      <c r="B44" s="48" t="s">
        <v>7831</v>
      </c>
      <c r="C44" s="49">
        <v>43830.413935185185</v>
      </c>
      <c r="D44" s="49">
        <v>43830.416018518517</v>
      </c>
      <c r="E44" s="48" t="s">
        <v>34</v>
      </c>
      <c r="F44" s="48" t="s">
        <v>33</v>
      </c>
      <c r="G44" s="49">
        <v>43830.415335648147</v>
      </c>
      <c r="H44" s="48"/>
      <c r="I44" s="48"/>
      <c r="J44" s="50">
        <v>1.4004629629198462E-3</v>
      </c>
      <c r="K44" s="48" t="s">
        <v>37</v>
      </c>
      <c r="L44" s="51"/>
    </row>
    <row r="45" spans="1:12" ht="15.75" x14ac:dyDescent="0.25">
      <c r="A45" s="48" t="s">
        <v>159</v>
      </c>
      <c r="B45" s="48" t="s">
        <v>7831</v>
      </c>
      <c r="C45" s="49">
        <v>43832.332800925928</v>
      </c>
      <c r="D45" s="49">
        <v>43832.334097222221</v>
      </c>
      <c r="E45" s="48" t="s">
        <v>34</v>
      </c>
      <c r="F45" s="48" t="s">
        <v>110</v>
      </c>
      <c r="G45" s="49">
        <v>43832.333634259259</v>
      </c>
      <c r="H45" s="48"/>
      <c r="I45" s="48"/>
      <c r="J45" s="50">
        <v>8.3333333168411627E-4</v>
      </c>
      <c r="K45" s="48" t="s">
        <v>37</v>
      </c>
      <c r="L45" s="51"/>
    </row>
    <row r="46" spans="1:12" ht="15.75" x14ac:dyDescent="0.25">
      <c r="A46" s="48" t="s">
        <v>163</v>
      </c>
      <c r="B46" s="48" t="s">
        <v>7831</v>
      </c>
      <c r="C46" s="49">
        <v>43832.380231481482</v>
      </c>
      <c r="D46" s="49">
        <v>43832.3828125</v>
      </c>
      <c r="E46" s="48" t="s">
        <v>34</v>
      </c>
      <c r="F46" s="48" t="s">
        <v>150</v>
      </c>
      <c r="G46" s="49">
        <v>43832.381956018522</v>
      </c>
      <c r="H46" s="48"/>
      <c r="I46" s="48"/>
      <c r="J46" s="50">
        <v>1.7245370399905369E-3</v>
      </c>
      <c r="K46" s="48" t="s">
        <v>37</v>
      </c>
      <c r="L46" s="51"/>
    </row>
    <row r="47" spans="1:12" ht="15.75" x14ac:dyDescent="0.25">
      <c r="A47" s="48" t="s">
        <v>7834</v>
      </c>
      <c r="B47" s="48" t="s">
        <v>7831</v>
      </c>
      <c r="C47" s="49">
        <v>43832.390462962961</v>
      </c>
      <c r="D47" s="49">
        <v>43832.392939814818</v>
      </c>
      <c r="E47" s="48" t="s">
        <v>7833</v>
      </c>
      <c r="F47" s="48" t="s">
        <v>110</v>
      </c>
      <c r="G47" s="49">
        <v>43832.392534722225</v>
      </c>
      <c r="H47" s="48"/>
      <c r="I47" s="48"/>
      <c r="J47" s="50">
        <v>2.0717592633445747E-3</v>
      </c>
      <c r="K47" s="48" t="s">
        <v>37</v>
      </c>
      <c r="L47" s="51"/>
    </row>
    <row r="48" spans="1:12" ht="15.75" x14ac:dyDescent="0.25">
      <c r="A48" s="48" t="s">
        <v>7835</v>
      </c>
      <c r="B48" s="48" t="s">
        <v>7831</v>
      </c>
      <c r="C48" s="49">
        <v>43832.391423611109</v>
      </c>
      <c r="D48" s="49">
        <v>43832.39271990741</v>
      </c>
      <c r="E48" s="48" t="s">
        <v>7833</v>
      </c>
      <c r="F48" s="48" t="s">
        <v>33</v>
      </c>
      <c r="G48" s="49">
        <v>43832.392233796294</v>
      </c>
      <c r="H48" s="48"/>
      <c r="I48" s="48"/>
      <c r="J48" s="50">
        <v>8.1018518540076911E-4</v>
      </c>
      <c r="K48" s="48" t="s">
        <v>37</v>
      </c>
      <c r="L48" s="51"/>
    </row>
    <row r="49" spans="1:12" ht="15.75" x14ac:dyDescent="0.25">
      <c r="A49" s="48" t="s">
        <v>167</v>
      </c>
      <c r="B49" s="48" t="s">
        <v>7831</v>
      </c>
      <c r="C49" s="49">
        <v>43832.406574074077</v>
      </c>
      <c r="D49" s="49">
        <v>43832.407418981478</v>
      </c>
      <c r="E49" s="48" t="s">
        <v>34</v>
      </c>
      <c r="F49" s="48" t="s">
        <v>33</v>
      </c>
      <c r="G49" s="49">
        <v>43832.407488425924</v>
      </c>
      <c r="H49" s="48"/>
      <c r="I49" s="48"/>
      <c r="J49" s="50">
        <v>9.1435184731381014E-4</v>
      </c>
      <c r="K49" s="48" t="s">
        <v>37</v>
      </c>
      <c r="L49" s="51"/>
    </row>
    <row r="50" spans="1:12" ht="15.75" x14ac:dyDescent="0.25">
      <c r="A50" s="48" t="s">
        <v>169</v>
      </c>
      <c r="B50" s="48" t="s">
        <v>7831</v>
      </c>
      <c r="C50" s="49">
        <v>43832.360590277778</v>
      </c>
      <c r="D50" s="49">
        <v>43832.361932870372</v>
      </c>
      <c r="E50" s="48" t="s">
        <v>34</v>
      </c>
      <c r="F50" s="48" t="s">
        <v>110</v>
      </c>
      <c r="G50" s="49">
        <v>43832.362997685188</v>
      </c>
      <c r="H50" s="48"/>
      <c r="I50" s="48"/>
      <c r="J50" s="50">
        <v>2.4074074099189602E-3</v>
      </c>
      <c r="K50" s="48" t="s">
        <v>37</v>
      </c>
      <c r="L50" s="51"/>
    </row>
    <row r="51" spans="1:12" ht="15.75" x14ac:dyDescent="0.25">
      <c r="A51" s="48" t="s">
        <v>172</v>
      </c>
      <c r="B51" s="48" t="s">
        <v>7831</v>
      </c>
      <c r="C51" s="49">
        <v>43832.416307870371</v>
      </c>
      <c r="D51" s="49">
        <v>43832.417268518519</v>
      </c>
      <c r="E51" s="48" t="s">
        <v>34</v>
      </c>
      <c r="F51" s="48" t="s">
        <v>33</v>
      </c>
      <c r="G51" s="49">
        <v>43832.417337962965</v>
      </c>
      <c r="H51" s="48"/>
      <c r="I51" s="48"/>
      <c r="J51" s="50">
        <v>1.0300925932824612E-3</v>
      </c>
      <c r="K51" s="48" t="s">
        <v>37</v>
      </c>
      <c r="L51" s="51"/>
    </row>
    <row r="52" spans="1:12" ht="15.75" x14ac:dyDescent="0.25">
      <c r="A52" s="48" t="s">
        <v>174</v>
      </c>
      <c r="B52" s="48" t="s">
        <v>7831</v>
      </c>
      <c r="C52" s="49">
        <v>43832.431493055556</v>
      </c>
      <c r="D52" s="49">
        <v>43832.43277777778</v>
      </c>
      <c r="E52" s="48" t="s">
        <v>34</v>
      </c>
      <c r="F52" s="48" t="s">
        <v>150</v>
      </c>
      <c r="G52" s="49">
        <v>43832.431944444441</v>
      </c>
      <c r="H52" s="48"/>
      <c r="I52" s="48"/>
      <c r="J52" s="50">
        <v>4.5138888526707888E-4</v>
      </c>
      <c r="K52" s="48" t="s">
        <v>37</v>
      </c>
      <c r="L52" s="51"/>
    </row>
    <row r="53" spans="1:12" ht="15.75" x14ac:dyDescent="0.25">
      <c r="A53" s="48" t="s">
        <v>177</v>
      </c>
      <c r="B53" s="48" t="s">
        <v>7831</v>
      </c>
      <c r="C53" s="49">
        <v>43832.434571759259</v>
      </c>
      <c r="D53" s="49">
        <v>43832.436655092592</v>
      </c>
      <c r="E53" s="48" t="s">
        <v>34</v>
      </c>
      <c r="F53" s="48" t="s">
        <v>33</v>
      </c>
      <c r="G53" s="49">
        <v>43832.436493055553</v>
      </c>
      <c r="H53" s="48"/>
      <c r="I53" s="48"/>
      <c r="J53" s="50">
        <v>1.9212962943129241E-3</v>
      </c>
      <c r="K53" s="48" t="s">
        <v>37</v>
      </c>
      <c r="L53" s="51"/>
    </row>
    <row r="54" spans="1:12" ht="15.75" x14ac:dyDescent="0.25">
      <c r="A54" s="48" t="s">
        <v>181</v>
      </c>
      <c r="B54" s="48" t="s">
        <v>7831</v>
      </c>
      <c r="C54" s="49">
        <v>43832.478530092594</v>
      </c>
      <c r="D54" s="49">
        <v>43832.48028935185</v>
      </c>
      <c r="E54" s="48" t="s">
        <v>34</v>
      </c>
      <c r="F54" s="48" t="s">
        <v>33</v>
      </c>
      <c r="G54" s="49">
        <v>43832.480416666665</v>
      </c>
      <c r="H54" s="48"/>
      <c r="I54" s="48"/>
      <c r="J54" s="50">
        <v>1.8865740712499246E-3</v>
      </c>
      <c r="K54" s="48" t="s">
        <v>37</v>
      </c>
      <c r="L54" s="51"/>
    </row>
    <row r="55" spans="1:12" ht="15.75" x14ac:dyDescent="0.25">
      <c r="A55" s="48" t="s">
        <v>183</v>
      </c>
      <c r="B55" s="48" t="s">
        <v>7831</v>
      </c>
      <c r="C55" s="49">
        <v>43832.480509259258</v>
      </c>
      <c r="D55" s="49">
        <v>43832.488553240742</v>
      </c>
      <c r="E55" s="48" t="s">
        <v>34</v>
      </c>
      <c r="F55" s="48" t="s">
        <v>33</v>
      </c>
      <c r="G55" s="49">
        <v>43832.487997685188</v>
      </c>
      <c r="H55" s="48"/>
      <c r="I55" s="48"/>
      <c r="J55" s="50">
        <v>7.4884259302052669E-3</v>
      </c>
      <c r="K55" s="48" t="s">
        <v>37</v>
      </c>
      <c r="L55" s="51"/>
    </row>
    <row r="56" spans="1:12" ht="15.75" x14ac:dyDescent="0.25">
      <c r="A56" s="48" t="s">
        <v>187</v>
      </c>
      <c r="B56" s="48" t="s">
        <v>7831</v>
      </c>
      <c r="C56" s="49">
        <v>43832.485821759263</v>
      </c>
      <c r="D56" s="49">
        <v>43832.487314814818</v>
      </c>
      <c r="E56" s="48" t="s">
        <v>34</v>
      </c>
      <c r="F56" s="48" t="s">
        <v>33</v>
      </c>
      <c r="G56" s="49">
        <v>43832.48741898148</v>
      </c>
      <c r="H56" s="48"/>
      <c r="I56" s="48"/>
      <c r="J56" s="50">
        <v>1.5972222172422335E-3</v>
      </c>
      <c r="K56" s="48" t="s">
        <v>37</v>
      </c>
      <c r="L56" s="51"/>
    </row>
    <row r="57" spans="1:12" ht="15.75" x14ac:dyDescent="0.25">
      <c r="A57" s="48" t="s">
        <v>189</v>
      </c>
      <c r="B57" s="48" t="s">
        <v>7831</v>
      </c>
      <c r="C57" s="49">
        <v>43832.489293981482</v>
      </c>
      <c r="D57" s="49">
        <v>43832.490405092591</v>
      </c>
      <c r="E57" s="48" t="s">
        <v>34</v>
      </c>
      <c r="F57" s="48" t="s">
        <v>33</v>
      </c>
      <c r="G57" s="49">
        <v>43832.490497685183</v>
      </c>
      <c r="H57" s="48"/>
      <c r="I57" s="48"/>
      <c r="J57" s="50">
        <v>1.2037037013215013E-3</v>
      </c>
      <c r="K57" s="48" t="s">
        <v>37</v>
      </c>
      <c r="L57" s="51"/>
    </row>
    <row r="58" spans="1:12" ht="15.75" x14ac:dyDescent="0.25">
      <c r="A58" s="48" t="s">
        <v>191</v>
      </c>
      <c r="B58" s="48" t="s">
        <v>7831</v>
      </c>
      <c r="C58" s="49">
        <v>43832.393206018518</v>
      </c>
      <c r="D58" s="49">
        <v>43832.394733796296</v>
      </c>
      <c r="E58" s="48" t="s">
        <v>34</v>
      </c>
      <c r="F58" s="48" t="s">
        <v>110</v>
      </c>
      <c r="G58" s="49">
        <v>43832.394733796296</v>
      </c>
      <c r="H58" s="48"/>
      <c r="I58" s="48"/>
      <c r="J58" s="50">
        <v>1.527777778392192E-3</v>
      </c>
      <c r="K58" s="48" t="s">
        <v>37</v>
      </c>
      <c r="L58" s="51"/>
    </row>
    <row r="59" spans="1:12" ht="15.75" x14ac:dyDescent="0.25">
      <c r="A59" s="48" t="s">
        <v>194</v>
      </c>
      <c r="B59" s="48" t="s">
        <v>7831</v>
      </c>
      <c r="C59" s="49">
        <v>43832.395405092589</v>
      </c>
      <c r="D59" s="49">
        <v>43832.396238425928</v>
      </c>
      <c r="E59" s="48" t="s">
        <v>34</v>
      </c>
      <c r="F59" s="48" t="s">
        <v>110</v>
      </c>
      <c r="G59" s="49">
        <v>43832.396886574075</v>
      </c>
      <c r="H59" s="48"/>
      <c r="I59" s="48"/>
      <c r="J59" s="50">
        <v>1.4814814858254977E-3</v>
      </c>
      <c r="K59" s="48" t="s">
        <v>37</v>
      </c>
      <c r="L59" s="51"/>
    </row>
    <row r="60" spans="1:12" ht="15.75" x14ac:dyDescent="0.25">
      <c r="A60" s="48" t="s">
        <v>197</v>
      </c>
      <c r="B60" s="48" t="s">
        <v>7831</v>
      </c>
      <c r="C60" s="49">
        <v>43832.395775462966</v>
      </c>
      <c r="D60" s="49">
        <v>43832.396631944444</v>
      </c>
      <c r="E60" s="48" t="s">
        <v>34</v>
      </c>
      <c r="F60" s="48" t="s">
        <v>33</v>
      </c>
      <c r="G60" s="49">
        <v>43832.396516203706</v>
      </c>
      <c r="H60" s="48"/>
      <c r="I60" s="48"/>
      <c r="J60" s="50">
        <v>7.4074073927477002E-4</v>
      </c>
      <c r="K60" s="48" t="s">
        <v>37</v>
      </c>
      <c r="L60" s="51"/>
    </row>
    <row r="61" spans="1:12" ht="15.75" x14ac:dyDescent="0.25">
      <c r="A61" s="48" t="s">
        <v>200</v>
      </c>
      <c r="B61" s="48" t="s">
        <v>7831</v>
      </c>
      <c r="C61" s="49">
        <v>43832.409166666665</v>
      </c>
      <c r="D61" s="49">
        <v>43832.410821759258</v>
      </c>
      <c r="E61" s="48" t="s">
        <v>34</v>
      </c>
      <c r="F61" s="48" t="s">
        <v>33</v>
      </c>
      <c r="G61" s="49">
        <v>43832.409907407404</v>
      </c>
      <c r="H61" s="48"/>
      <c r="I61" s="48"/>
      <c r="J61" s="50">
        <v>7.4074073927477002E-4</v>
      </c>
      <c r="K61" s="48" t="s">
        <v>37</v>
      </c>
      <c r="L61" s="51"/>
    </row>
    <row r="62" spans="1:12" ht="15.75" x14ac:dyDescent="0.25">
      <c r="A62" s="48" t="s">
        <v>202</v>
      </c>
      <c r="B62" s="48" t="s">
        <v>7831</v>
      </c>
      <c r="C62" s="49">
        <v>43832.413923611108</v>
      </c>
      <c r="D62" s="49">
        <v>43832.414849537039</v>
      </c>
      <c r="E62" s="48" t="s">
        <v>34</v>
      </c>
      <c r="F62" s="48" t="s">
        <v>33</v>
      </c>
      <c r="G62" s="49">
        <v>43832.414918981478</v>
      </c>
      <c r="H62" s="48"/>
      <c r="I62" s="48"/>
      <c r="J62" s="50">
        <v>9.9537037021946162E-4</v>
      </c>
      <c r="K62" s="48" t="s">
        <v>37</v>
      </c>
      <c r="L62" s="51"/>
    </row>
    <row r="63" spans="1:12" ht="15.75" x14ac:dyDescent="0.25">
      <c r="A63" s="48" t="s">
        <v>204</v>
      </c>
      <c r="B63" s="48" t="s">
        <v>7831</v>
      </c>
      <c r="C63" s="49">
        <v>43832.432453703703</v>
      </c>
      <c r="D63" s="49">
        <v>43832.433923611112</v>
      </c>
      <c r="E63" s="48" t="s">
        <v>34</v>
      </c>
      <c r="F63" s="48" t="s">
        <v>33</v>
      </c>
      <c r="G63" s="49">
        <v>43832.43478009259</v>
      </c>
      <c r="H63" s="48"/>
      <c r="I63" s="48"/>
      <c r="J63" s="50">
        <v>2.3263888870133087E-3</v>
      </c>
      <c r="K63" s="48" t="s">
        <v>37</v>
      </c>
      <c r="L63" s="51"/>
    </row>
    <row r="64" spans="1:12" ht="15.75" x14ac:dyDescent="0.25">
      <c r="A64" s="48" t="s">
        <v>206</v>
      </c>
      <c r="B64" s="48" t="s">
        <v>7831</v>
      </c>
      <c r="C64" s="49">
        <v>43832.434027777781</v>
      </c>
      <c r="D64" s="49">
        <v>43832.434791666667</v>
      </c>
      <c r="E64" s="48" t="s">
        <v>34</v>
      </c>
      <c r="F64" s="48" t="s">
        <v>33</v>
      </c>
      <c r="G64" s="49">
        <v>43832.434872685182</v>
      </c>
      <c r="H64" s="48"/>
      <c r="I64" s="48"/>
      <c r="J64" s="50">
        <v>8.4490740118781105E-4</v>
      </c>
      <c r="K64" s="48" t="s">
        <v>37</v>
      </c>
      <c r="L64" s="51"/>
    </row>
    <row r="65" spans="1:12" ht="15.75" x14ac:dyDescent="0.25">
      <c r="A65" s="48" t="s">
        <v>208</v>
      </c>
      <c r="B65" s="48" t="s">
        <v>7831</v>
      </c>
      <c r="C65" s="49">
        <v>43832.441550925927</v>
      </c>
      <c r="D65" s="49">
        <v>43832.442499999997</v>
      </c>
      <c r="E65" s="48" t="s">
        <v>34</v>
      </c>
      <c r="F65" s="48" t="s">
        <v>33</v>
      </c>
      <c r="G65" s="49">
        <v>43832.442557870374</v>
      </c>
      <c r="H65" s="48"/>
      <c r="I65" s="48"/>
      <c r="J65" s="50">
        <v>1.006944446999114E-3</v>
      </c>
      <c r="K65" s="48" t="s">
        <v>37</v>
      </c>
      <c r="L65" s="51"/>
    </row>
    <row r="66" spans="1:12" ht="15.75" x14ac:dyDescent="0.25">
      <c r="A66" s="48" t="s">
        <v>210</v>
      </c>
      <c r="B66" s="48" t="s">
        <v>7831</v>
      </c>
      <c r="C66" s="49">
        <v>43832.44458333333</v>
      </c>
      <c r="D66" s="49">
        <v>43832.445428240739</v>
      </c>
      <c r="E66" s="48" t="s">
        <v>34</v>
      </c>
      <c r="F66" s="48" t="s">
        <v>33</v>
      </c>
      <c r="G66" s="49">
        <v>43832.446099537039</v>
      </c>
      <c r="H66" s="48"/>
      <c r="I66" s="48"/>
      <c r="J66" s="50">
        <v>1.5162037088884972E-3</v>
      </c>
      <c r="K66" s="48" t="s">
        <v>37</v>
      </c>
      <c r="L66" s="51"/>
    </row>
    <row r="67" spans="1:12" ht="15.75" x14ac:dyDescent="0.25">
      <c r="A67" s="48" t="s">
        <v>212</v>
      </c>
      <c r="B67" s="48" t="s">
        <v>7831</v>
      </c>
      <c r="C67" s="49">
        <v>43832.448750000003</v>
      </c>
      <c r="D67" s="49">
        <v>43832.449907407405</v>
      </c>
      <c r="E67" s="48" t="s">
        <v>34</v>
      </c>
      <c r="F67" s="48" t="s">
        <v>33</v>
      </c>
      <c r="G67" s="49">
        <v>43832.450023148151</v>
      </c>
      <c r="H67" s="48"/>
      <c r="I67" s="48"/>
      <c r="J67" s="50">
        <v>1.2731481474475004E-3</v>
      </c>
      <c r="K67" s="48" t="s">
        <v>37</v>
      </c>
      <c r="L67" s="51"/>
    </row>
    <row r="68" spans="1:12" ht="15.75" x14ac:dyDescent="0.25">
      <c r="A68" s="48" t="s">
        <v>214</v>
      </c>
      <c r="B68" s="48" t="s">
        <v>7831</v>
      </c>
      <c r="C68" s="49">
        <v>43832.45171296296</v>
      </c>
      <c r="D68" s="49">
        <v>43832.452835648146</v>
      </c>
      <c r="E68" s="48" t="s">
        <v>34</v>
      </c>
      <c r="F68" s="48" t="s">
        <v>33</v>
      </c>
      <c r="G68" s="49">
        <v>43832.452951388892</v>
      </c>
      <c r="H68" s="48"/>
      <c r="I68" s="48"/>
      <c r="J68" s="50">
        <v>1.2384259316604584E-3</v>
      </c>
      <c r="K68" s="48" t="s">
        <v>37</v>
      </c>
      <c r="L68" s="51"/>
    </row>
    <row r="69" spans="1:12" ht="15.75" x14ac:dyDescent="0.25">
      <c r="A69" s="48" t="s">
        <v>216</v>
      </c>
      <c r="B69" s="48" t="s">
        <v>7831</v>
      </c>
      <c r="C69" s="49">
        <v>43832.456469907411</v>
      </c>
      <c r="D69" s="49">
        <v>43832.45758101852</v>
      </c>
      <c r="E69" s="48" t="s">
        <v>34</v>
      </c>
      <c r="F69" s="48" t="s">
        <v>33</v>
      </c>
      <c r="G69" s="49">
        <v>43832.457743055558</v>
      </c>
      <c r="H69" s="48"/>
      <c r="I69" s="48"/>
      <c r="J69" s="50">
        <v>1.2731481474475004E-3</v>
      </c>
      <c r="K69" s="48" t="s">
        <v>37</v>
      </c>
      <c r="L69" s="51"/>
    </row>
    <row r="70" spans="1:12" ht="15.75" x14ac:dyDescent="0.25">
      <c r="A70" s="48" t="s">
        <v>218</v>
      </c>
      <c r="B70" s="48" t="s">
        <v>7831</v>
      </c>
      <c r="C70" s="49">
        <v>43832.462546296294</v>
      </c>
      <c r="D70" s="49">
        <v>43832.464432870373</v>
      </c>
      <c r="E70" s="48" t="s">
        <v>34</v>
      </c>
      <c r="F70" s="48" t="s">
        <v>110</v>
      </c>
      <c r="G70" s="49">
        <v>43832.464236111111</v>
      </c>
      <c r="H70" s="48"/>
      <c r="I70" s="48"/>
      <c r="J70" s="50">
        <v>1.6898148169275373E-3</v>
      </c>
      <c r="K70" s="48" t="s">
        <v>37</v>
      </c>
      <c r="L70" s="51"/>
    </row>
    <row r="71" spans="1:12" ht="15.75" x14ac:dyDescent="0.25">
      <c r="A71" s="48" t="s">
        <v>7836</v>
      </c>
      <c r="B71" s="48" t="s">
        <v>7831</v>
      </c>
      <c r="C71" s="49">
        <v>43832.490983796299</v>
      </c>
      <c r="D71" s="49">
        <v>43832.494988425926</v>
      </c>
      <c r="E71" s="48" t="s">
        <v>34</v>
      </c>
      <c r="F71" s="48" t="s">
        <v>110</v>
      </c>
      <c r="G71" s="49">
        <v>43832.494513888887</v>
      </c>
      <c r="H71" s="48"/>
      <c r="I71" s="48"/>
      <c r="J71" s="50">
        <v>3.53009258833481E-3</v>
      </c>
      <c r="K71" s="48" t="s">
        <v>37</v>
      </c>
      <c r="L71" s="51"/>
    </row>
    <row r="72" spans="1:12" ht="15.75" x14ac:dyDescent="0.25">
      <c r="A72" s="48" t="s">
        <v>220</v>
      </c>
      <c r="B72" s="48" t="s">
        <v>7831</v>
      </c>
      <c r="C72" s="49">
        <v>43832.493738425925</v>
      </c>
      <c r="D72" s="49">
        <v>43832.495127314818</v>
      </c>
      <c r="E72" s="48" t="s">
        <v>34</v>
      </c>
      <c r="F72" s="48" t="s">
        <v>33</v>
      </c>
      <c r="G72" s="49">
        <v>43832.495300925926</v>
      </c>
      <c r="H72" s="48"/>
      <c r="I72" s="48"/>
      <c r="J72" s="50">
        <v>1.5625000014551915E-3</v>
      </c>
      <c r="K72" s="48" t="s">
        <v>37</v>
      </c>
      <c r="L72" s="51"/>
    </row>
    <row r="73" spans="1:12" ht="15.75" x14ac:dyDescent="0.25">
      <c r="A73" s="48" t="s">
        <v>222</v>
      </c>
      <c r="B73" s="48" t="s">
        <v>7831</v>
      </c>
      <c r="C73" s="49">
        <v>43832.468263888892</v>
      </c>
      <c r="D73" s="49">
        <v>43832.470208333332</v>
      </c>
      <c r="E73" s="48" t="s">
        <v>34</v>
      </c>
      <c r="F73" s="48" t="s">
        <v>33</v>
      </c>
      <c r="G73" s="49">
        <v>43832.470347222225</v>
      </c>
      <c r="H73" s="48"/>
      <c r="I73" s="48"/>
      <c r="J73" s="50">
        <v>2.0833333328482695E-3</v>
      </c>
      <c r="K73" s="48" t="s">
        <v>37</v>
      </c>
      <c r="L73" s="51"/>
    </row>
    <row r="74" spans="1:12" ht="15.75" x14ac:dyDescent="0.25">
      <c r="A74" s="48" t="s">
        <v>224</v>
      </c>
      <c r="B74" s="48" t="s">
        <v>7831</v>
      </c>
      <c r="C74" s="49">
        <v>43832.480543981481</v>
      </c>
      <c r="D74" s="49">
        <v>43832.48159722222</v>
      </c>
      <c r="E74" s="48" t="s">
        <v>34</v>
      </c>
      <c r="F74" s="48" t="s">
        <v>110</v>
      </c>
      <c r="G74" s="49">
        <v>43832.48159722222</v>
      </c>
      <c r="H74" s="48"/>
      <c r="I74" s="48"/>
      <c r="J74" s="50">
        <v>1.0532407395658083E-3</v>
      </c>
      <c r="K74" s="48" t="s">
        <v>37</v>
      </c>
      <c r="L74" s="51"/>
    </row>
    <row r="75" spans="1:12" ht="15.75" x14ac:dyDescent="0.25">
      <c r="A75" s="48" t="s">
        <v>226</v>
      </c>
      <c r="B75" s="48" t="s">
        <v>7831</v>
      </c>
      <c r="C75" s="49">
        <v>43832.497777777775</v>
      </c>
      <c r="D75" s="49">
        <v>43832.498726851853</v>
      </c>
      <c r="E75" s="48" t="s">
        <v>34</v>
      </c>
      <c r="F75" s="48" t="s">
        <v>33</v>
      </c>
      <c r="G75" s="49">
        <v>43832.498854166668</v>
      </c>
      <c r="H75" s="48"/>
      <c r="I75" s="48"/>
      <c r="J75" s="50">
        <v>1.0763888931251131E-3</v>
      </c>
      <c r="K75" s="48" t="s">
        <v>37</v>
      </c>
      <c r="L75" s="51"/>
    </row>
    <row r="76" spans="1:12" ht="15.75" x14ac:dyDescent="0.25">
      <c r="A76" s="48" t="s">
        <v>228</v>
      </c>
      <c r="B76" s="48" t="s">
        <v>7831</v>
      </c>
      <c r="C76" s="49">
        <v>43832.601539351854</v>
      </c>
      <c r="D76" s="49">
        <v>43832.602361111109</v>
      </c>
      <c r="E76" s="48" t="s">
        <v>34</v>
      </c>
      <c r="F76" s="48" t="s">
        <v>33</v>
      </c>
      <c r="G76" s="49">
        <v>43832.602442129632</v>
      </c>
      <c r="H76" s="48"/>
      <c r="I76" s="48"/>
      <c r="J76" s="50">
        <v>9.0277777781011537E-4</v>
      </c>
      <c r="K76" s="48" t="s">
        <v>37</v>
      </c>
      <c r="L76" s="51"/>
    </row>
    <row r="77" spans="1:12" ht="15.75" x14ac:dyDescent="0.25">
      <c r="A77" s="48" t="s">
        <v>230</v>
      </c>
      <c r="B77" s="48" t="s">
        <v>7831</v>
      </c>
      <c r="C77" s="49">
        <v>43832.603726851848</v>
      </c>
      <c r="D77" s="49">
        <v>43832.604618055557</v>
      </c>
      <c r="E77" s="48" t="s">
        <v>34</v>
      </c>
      <c r="F77" s="48" t="s">
        <v>33</v>
      </c>
      <c r="G77" s="49">
        <v>43832.604756944442</v>
      </c>
      <c r="H77" s="48"/>
      <c r="I77" s="48"/>
      <c r="J77" s="50">
        <v>1.0300925932824612E-3</v>
      </c>
      <c r="K77" s="48" t="s">
        <v>37</v>
      </c>
      <c r="L77" s="51"/>
    </row>
    <row r="78" spans="1:12" ht="15.75" x14ac:dyDescent="0.25">
      <c r="A78" s="48" t="s">
        <v>232</v>
      </c>
      <c r="B78" s="48" t="s">
        <v>7831</v>
      </c>
      <c r="C78" s="49">
        <v>43832.607442129629</v>
      </c>
      <c r="D78" s="49">
        <v>43832.608599537038</v>
      </c>
      <c r="E78" s="48" t="s">
        <v>34</v>
      </c>
      <c r="F78" s="48" t="s">
        <v>33</v>
      </c>
      <c r="G78" s="49">
        <v>43832.608726851853</v>
      </c>
      <c r="H78" s="48"/>
      <c r="I78" s="48"/>
      <c r="J78" s="50">
        <v>1.2847222242271528E-3</v>
      </c>
      <c r="K78" s="48" t="s">
        <v>37</v>
      </c>
      <c r="L78" s="51"/>
    </row>
    <row r="79" spans="1:12" ht="15.75" x14ac:dyDescent="0.25">
      <c r="A79" s="48" t="s">
        <v>235</v>
      </c>
      <c r="B79" s="48" t="s">
        <v>7831</v>
      </c>
      <c r="C79" s="49">
        <v>43832.622013888889</v>
      </c>
      <c r="D79" s="49">
        <v>43832.623229166667</v>
      </c>
      <c r="E79" s="48" t="s">
        <v>34</v>
      </c>
      <c r="F79" s="48" t="s">
        <v>33</v>
      </c>
      <c r="G79" s="49">
        <v>43832.623425925929</v>
      </c>
      <c r="H79" s="48"/>
      <c r="I79" s="48"/>
      <c r="J79" s="50">
        <v>1.4120370396994986E-3</v>
      </c>
      <c r="K79" s="48" t="s">
        <v>37</v>
      </c>
      <c r="L79" s="51"/>
    </row>
    <row r="80" spans="1:12" ht="15.75" x14ac:dyDescent="0.25">
      <c r="A80" s="48" t="s">
        <v>237</v>
      </c>
      <c r="B80" s="48" t="s">
        <v>7831</v>
      </c>
      <c r="C80" s="49">
        <v>43832.639560185184</v>
      </c>
      <c r="D80" s="49">
        <v>43832.644189814811</v>
      </c>
      <c r="E80" s="48" t="s">
        <v>34</v>
      </c>
      <c r="F80" s="48" t="s">
        <v>110</v>
      </c>
      <c r="G80" s="49">
        <v>43832.641331018516</v>
      </c>
      <c r="H80" s="48"/>
      <c r="I80" s="48"/>
      <c r="J80" s="50">
        <v>1.7708333325572312E-3</v>
      </c>
      <c r="K80" s="48" t="s">
        <v>37</v>
      </c>
      <c r="L80" s="51"/>
    </row>
    <row r="81" spans="1:12" ht="15.75" x14ac:dyDescent="0.25">
      <c r="A81" s="48" t="s">
        <v>242</v>
      </c>
      <c r="B81" s="48" t="s">
        <v>7831</v>
      </c>
      <c r="C81" s="49">
        <v>43832.649965277778</v>
      </c>
      <c r="D81" s="49">
        <v>43832.650949074072</v>
      </c>
      <c r="E81" s="48" t="s">
        <v>34</v>
      </c>
      <c r="F81" s="48" t="s">
        <v>33</v>
      </c>
      <c r="G81" s="49">
        <v>43832.651064814818</v>
      </c>
      <c r="H81" s="48"/>
      <c r="I81" s="48"/>
      <c r="J81" s="50">
        <v>1.0995370394084603E-3</v>
      </c>
      <c r="K81" s="48" t="s">
        <v>37</v>
      </c>
      <c r="L81" s="51"/>
    </row>
    <row r="82" spans="1:12" ht="15.75" x14ac:dyDescent="0.25">
      <c r="A82" s="48" t="s">
        <v>244</v>
      </c>
      <c r="B82" s="48" t="s">
        <v>7831</v>
      </c>
      <c r="C82" s="49">
        <v>43832.61078703704</v>
      </c>
      <c r="D82" s="49">
        <v>43832.612013888887</v>
      </c>
      <c r="E82" s="48" t="s">
        <v>34</v>
      </c>
      <c r="F82" s="48" t="s">
        <v>33</v>
      </c>
      <c r="G82" s="49">
        <v>43832.613761574074</v>
      </c>
      <c r="H82" s="48"/>
      <c r="I82" s="48"/>
      <c r="J82" s="50">
        <v>2.9745370338787325E-3</v>
      </c>
      <c r="K82" s="48" t="s">
        <v>37</v>
      </c>
      <c r="L82" s="51"/>
    </row>
    <row r="83" spans="1:12" ht="15.75" x14ac:dyDescent="0.25">
      <c r="A83" s="48" t="s">
        <v>246</v>
      </c>
      <c r="B83" s="48" t="s">
        <v>7831</v>
      </c>
      <c r="C83" s="49">
        <v>43832.629687499997</v>
      </c>
      <c r="D83" s="49">
        <v>43832.631203703706</v>
      </c>
      <c r="E83" s="48" t="s">
        <v>34</v>
      </c>
      <c r="F83" s="48" t="s">
        <v>33</v>
      </c>
      <c r="G83" s="49">
        <v>43832.631435185183</v>
      </c>
      <c r="H83" s="48"/>
      <c r="I83" s="48"/>
      <c r="J83" s="50">
        <v>1.747685186273884E-3</v>
      </c>
      <c r="K83" s="48" t="s">
        <v>37</v>
      </c>
      <c r="L83" s="51"/>
    </row>
    <row r="84" spans="1:12" ht="15.75" x14ac:dyDescent="0.25">
      <c r="A84" s="48" t="s">
        <v>247</v>
      </c>
      <c r="B84" s="48" t="s">
        <v>7831</v>
      </c>
      <c r="C84" s="49">
        <v>43832.644849537035</v>
      </c>
      <c r="D84" s="49">
        <v>43832.646111111113</v>
      </c>
      <c r="E84" s="48" t="s">
        <v>34</v>
      </c>
      <c r="F84" s="48" t="s">
        <v>33</v>
      </c>
      <c r="G84" s="49">
        <v>43832.646747685183</v>
      </c>
      <c r="H84" s="48"/>
      <c r="I84" s="48"/>
      <c r="J84" s="50">
        <v>1.898148148029577E-3</v>
      </c>
      <c r="K84" s="48" t="s">
        <v>37</v>
      </c>
      <c r="L84" s="51"/>
    </row>
    <row r="85" spans="1:12" ht="15.75" x14ac:dyDescent="0.25">
      <c r="A85" s="48" t="s">
        <v>249</v>
      </c>
      <c r="B85" s="48" t="s">
        <v>7831</v>
      </c>
      <c r="C85" s="49">
        <v>43832.660312499997</v>
      </c>
      <c r="D85" s="49">
        <v>43832.661550925928</v>
      </c>
      <c r="E85" s="48" t="s">
        <v>34</v>
      </c>
      <c r="F85" s="48" t="s">
        <v>33</v>
      </c>
      <c r="G85" s="49">
        <v>43832.66165509259</v>
      </c>
      <c r="H85" s="48"/>
      <c r="I85" s="48"/>
      <c r="J85" s="50">
        <v>1.3425925935734995E-3</v>
      </c>
      <c r="K85" s="48" t="s">
        <v>37</v>
      </c>
      <c r="L85" s="51"/>
    </row>
    <row r="86" spans="1:12" ht="15.75" x14ac:dyDescent="0.25">
      <c r="A86" s="48" t="s">
        <v>251</v>
      </c>
      <c r="B86" s="48" t="s">
        <v>7831</v>
      </c>
      <c r="C86" s="49">
        <v>43832.666701388887</v>
      </c>
      <c r="D86" s="49">
        <v>43832.668310185189</v>
      </c>
      <c r="E86" s="48" t="s">
        <v>34</v>
      </c>
      <c r="F86" s="48" t="s">
        <v>33</v>
      </c>
      <c r="G86" s="49">
        <v>43832.668379629627</v>
      </c>
      <c r="H86" s="48"/>
      <c r="I86" s="48"/>
      <c r="J86" s="50">
        <v>1.6782407401478849E-3</v>
      </c>
      <c r="K86" s="48" t="s">
        <v>37</v>
      </c>
      <c r="L86" s="51"/>
    </row>
    <row r="87" spans="1:12" ht="15.75" x14ac:dyDescent="0.25">
      <c r="A87" s="48" t="s">
        <v>253</v>
      </c>
      <c r="B87" s="48" t="s">
        <v>7831</v>
      </c>
      <c r="C87" s="49">
        <v>43832.682141203702</v>
      </c>
      <c r="D87" s="49">
        <v>43832.683078703703</v>
      </c>
      <c r="E87" s="48" t="s">
        <v>34</v>
      </c>
      <c r="F87" s="48" t="s">
        <v>33</v>
      </c>
      <c r="G87" s="49">
        <v>43832.683171296296</v>
      </c>
      <c r="H87" s="48"/>
      <c r="I87" s="48"/>
      <c r="J87" s="50">
        <v>1.0300925932824612E-3</v>
      </c>
      <c r="K87" s="48" t="s">
        <v>37</v>
      </c>
      <c r="L87" s="51"/>
    </row>
    <row r="88" spans="1:12" ht="15.75" x14ac:dyDescent="0.25">
      <c r="A88" s="48" t="s">
        <v>255</v>
      </c>
      <c r="B88" s="48" t="s">
        <v>7831</v>
      </c>
      <c r="C88" s="49">
        <v>43833.384027777778</v>
      </c>
      <c r="D88" s="49">
        <v>43833.385000000002</v>
      </c>
      <c r="E88" s="48" t="s">
        <v>34</v>
      </c>
      <c r="F88" s="48" t="s">
        <v>33</v>
      </c>
      <c r="G88" s="49">
        <v>43833.385057870371</v>
      </c>
      <c r="H88" s="48"/>
      <c r="I88" s="48"/>
      <c r="J88" s="50">
        <v>1.0300925932824612E-3</v>
      </c>
      <c r="K88" s="48" t="s">
        <v>37</v>
      </c>
      <c r="L88" s="51"/>
    </row>
    <row r="89" spans="1:12" ht="15.75" x14ac:dyDescent="0.25">
      <c r="A89" s="48" t="s">
        <v>257</v>
      </c>
      <c r="B89" s="48" t="s">
        <v>7831</v>
      </c>
      <c r="C89" s="49">
        <v>43833.386712962965</v>
      </c>
      <c r="D89" s="49">
        <v>43833.38753472222</v>
      </c>
      <c r="E89" s="48" t="s">
        <v>34</v>
      </c>
      <c r="F89" s="48" t="s">
        <v>33</v>
      </c>
      <c r="G89" s="49">
        <v>43833.387615740743</v>
      </c>
      <c r="H89" s="48"/>
      <c r="I89" s="48"/>
      <c r="J89" s="50">
        <v>9.0277777781011537E-4</v>
      </c>
      <c r="K89" s="48" t="s">
        <v>37</v>
      </c>
      <c r="L89" s="51"/>
    </row>
    <row r="90" spans="1:12" ht="15.75" x14ac:dyDescent="0.25">
      <c r="A90" s="48" t="s">
        <v>259</v>
      </c>
      <c r="B90" s="48" t="s">
        <v>7831</v>
      </c>
      <c r="C90" s="49">
        <v>43833.394189814811</v>
      </c>
      <c r="D90" s="49">
        <v>43833.395092592589</v>
      </c>
      <c r="E90" s="48" t="s">
        <v>34</v>
      </c>
      <c r="F90" s="48" t="s">
        <v>33</v>
      </c>
      <c r="G90" s="49">
        <v>43833.395150462966</v>
      </c>
      <c r="H90" s="48"/>
      <c r="I90" s="48"/>
      <c r="J90" s="50">
        <v>9.6064815443241969E-4</v>
      </c>
      <c r="K90" s="48" t="s">
        <v>37</v>
      </c>
      <c r="L90" s="51"/>
    </row>
    <row r="91" spans="1:12" ht="15.75" x14ac:dyDescent="0.25">
      <c r="A91" s="48" t="s">
        <v>261</v>
      </c>
      <c r="B91" s="48" t="s">
        <v>7831</v>
      </c>
      <c r="C91" s="49">
        <v>43833.404606481483</v>
      </c>
      <c r="D91" s="49">
        <v>43833.405706018515</v>
      </c>
      <c r="E91" s="48" t="s">
        <v>34</v>
      </c>
      <c r="F91" s="48" t="s">
        <v>33</v>
      </c>
      <c r="G91" s="49">
        <v>43833.405787037038</v>
      </c>
      <c r="H91" s="48"/>
      <c r="I91" s="48"/>
      <c r="J91" s="50">
        <v>1.1805555550381541E-3</v>
      </c>
      <c r="K91" s="48" t="s">
        <v>37</v>
      </c>
      <c r="L91" s="51"/>
    </row>
    <row r="92" spans="1:12" ht="15.75" x14ac:dyDescent="0.25">
      <c r="A92" s="48" t="s">
        <v>263</v>
      </c>
      <c r="B92" s="48" t="s">
        <v>7831</v>
      </c>
      <c r="C92" s="49">
        <v>43833.447129629632</v>
      </c>
      <c r="D92" s="49">
        <v>43833.447962962964</v>
      </c>
      <c r="E92" s="48" t="s">
        <v>34</v>
      </c>
      <c r="F92" s="48" t="s">
        <v>33</v>
      </c>
      <c r="G92" s="49">
        <v>43833.448055555556</v>
      </c>
      <c r="H92" s="48"/>
      <c r="I92" s="48"/>
      <c r="J92" s="50">
        <v>9.2592592409346253E-4</v>
      </c>
      <c r="K92" s="48" t="s">
        <v>37</v>
      </c>
      <c r="L92" s="51"/>
    </row>
    <row r="93" spans="1:12" ht="15.75" x14ac:dyDescent="0.25">
      <c r="A93" s="48" t="s">
        <v>265</v>
      </c>
      <c r="B93" s="48" t="s">
        <v>7831</v>
      </c>
      <c r="C93" s="49">
        <v>43833.391319444447</v>
      </c>
      <c r="D93" s="49">
        <v>43833.39230324074</v>
      </c>
      <c r="E93" s="48" t="s">
        <v>34</v>
      </c>
      <c r="F93" s="48" t="s">
        <v>33</v>
      </c>
      <c r="G93" s="49">
        <v>43833.392372685186</v>
      </c>
      <c r="H93" s="48"/>
      <c r="I93" s="48"/>
      <c r="J93" s="50">
        <v>1.0532407395658083E-3</v>
      </c>
      <c r="K93" s="48" t="s">
        <v>37</v>
      </c>
      <c r="L93" s="51"/>
    </row>
    <row r="94" spans="1:12" ht="15.75" x14ac:dyDescent="0.25">
      <c r="A94" s="48" t="s">
        <v>267</v>
      </c>
      <c r="B94" s="48" t="s">
        <v>7831</v>
      </c>
      <c r="C94" s="49">
        <v>43833.3987037037</v>
      </c>
      <c r="D94" s="49">
        <v>43833.399594907409</v>
      </c>
      <c r="E94" s="48" t="s">
        <v>34</v>
      </c>
      <c r="F94" s="48" t="s">
        <v>33</v>
      </c>
      <c r="G94" s="49">
        <v>43833.399687500001</v>
      </c>
      <c r="H94" s="48"/>
      <c r="I94" s="48"/>
      <c r="J94" s="50">
        <v>9.8379630071576685E-4</v>
      </c>
      <c r="K94" s="48" t="s">
        <v>37</v>
      </c>
      <c r="L94" s="51"/>
    </row>
    <row r="95" spans="1:12" ht="15.75" x14ac:dyDescent="0.25">
      <c r="A95" s="48" t="s">
        <v>269</v>
      </c>
      <c r="B95" s="48" t="s">
        <v>7831</v>
      </c>
      <c r="C95" s="49">
        <v>43833.439328703702</v>
      </c>
      <c r="D95" s="49">
        <v>43833.440069444441</v>
      </c>
      <c r="E95" s="48" t="s">
        <v>34</v>
      </c>
      <c r="F95" s="48" t="s">
        <v>33</v>
      </c>
      <c r="G95" s="49">
        <v>43833.440150462964</v>
      </c>
      <c r="H95" s="48"/>
      <c r="I95" s="48"/>
      <c r="J95" s="50">
        <v>8.217592621804215E-4</v>
      </c>
      <c r="K95" s="48" t="s">
        <v>37</v>
      </c>
      <c r="L95" s="51"/>
    </row>
    <row r="96" spans="1:12" ht="15.75" x14ac:dyDescent="0.25">
      <c r="A96" s="48" t="s">
        <v>270</v>
      </c>
      <c r="B96" s="48" t="s">
        <v>7831</v>
      </c>
      <c r="C96" s="49">
        <v>43833.450046296297</v>
      </c>
      <c r="D96" s="49">
        <v>43833.450810185182</v>
      </c>
      <c r="E96" s="48" t="s">
        <v>34</v>
      </c>
      <c r="F96" s="48" t="s">
        <v>33</v>
      </c>
      <c r="G96" s="49">
        <v>43833.450856481482</v>
      </c>
      <c r="H96" s="48"/>
      <c r="I96" s="48"/>
      <c r="J96" s="50">
        <v>8.1018518540076911E-4</v>
      </c>
      <c r="K96" s="48" t="s">
        <v>37</v>
      </c>
      <c r="L96" s="51"/>
    </row>
    <row r="97" spans="1:12" ht="15.75" x14ac:dyDescent="0.25">
      <c r="A97" s="48" t="s">
        <v>271</v>
      </c>
      <c r="B97" s="48" t="s">
        <v>7831</v>
      </c>
      <c r="C97" s="49">
        <v>43833.452314814815</v>
      </c>
      <c r="D97" s="49">
        <v>43833.453379629631</v>
      </c>
      <c r="E97" s="48" t="s">
        <v>34</v>
      </c>
      <c r="F97" s="48" t="s">
        <v>33</v>
      </c>
      <c r="G97" s="49">
        <v>43833.453425925924</v>
      </c>
      <c r="H97" s="48"/>
      <c r="I97" s="48"/>
      <c r="J97" s="50">
        <v>1.111111108912155E-3</v>
      </c>
      <c r="K97" s="48" t="s">
        <v>37</v>
      </c>
      <c r="L97" s="48"/>
    </row>
    <row r="98" spans="1:12" ht="15.75" x14ac:dyDescent="0.25">
      <c r="A98" s="48" t="s">
        <v>273</v>
      </c>
      <c r="B98" s="48" t="s">
        <v>7831</v>
      </c>
      <c r="C98" s="49">
        <v>43833.456493055557</v>
      </c>
      <c r="D98" s="49">
        <v>43833.457187499997</v>
      </c>
      <c r="E98" s="48" t="s">
        <v>34</v>
      </c>
      <c r="F98" s="48" t="s">
        <v>33</v>
      </c>
      <c r="G98" s="49">
        <v>43833.457233796296</v>
      </c>
      <c r="H98" s="48"/>
      <c r="I98" s="48"/>
      <c r="J98" s="50">
        <v>7.4074073927477002E-4</v>
      </c>
      <c r="K98" s="48" t="s">
        <v>37</v>
      </c>
      <c r="L98" s="48"/>
    </row>
    <row r="99" spans="1:12" ht="15.75" x14ac:dyDescent="0.25">
      <c r="A99" s="48" t="s">
        <v>275</v>
      </c>
      <c r="B99" s="48" t="s">
        <v>7831</v>
      </c>
      <c r="C99" s="49">
        <v>43833.458333333336</v>
      </c>
      <c r="D99" s="49">
        <v>43833.459039351852</v>
      </c>
      <c r="E99" s="48" t="s">
        <v>34</v>
      </c>
      <c r="F99" s="48" t="s">
        <v>33</v>
      </c>
      <c r="G99" s="49">
        <v>43833.459108796298</v>
      </c>
      <c r="H99" s="48"/>
      <c r="I99" s="48"/>
      <c r="J99" s="50">
        <v>7.7546296233776957E-4</v>
      </c>
      <c r="K99" s="48" t="s">
        <v>37</v>
      </c>
      <c r="L99" s="48"/>
    </row>
    <row r="100" spans="1:12" ht="15.75" x14ac:dyDescent="0.25">
      <c r="A100" s="48" t="s">
        <v>277</v>
      </c>
      <c r="B100" s="48" t="s">
        <v>7831</v>
      </c>
      <c r="C100" s="49">
        <v>43833.441944444443</v>
      </c>
      <c r="D100" s="49">
        <v>43833.443553240744</v>
      </c>
      <c r="E100" s="48" t="s">
        <v>34</v>
      </c>
      <c r="F100" s="48" t="s">
        <v>33</v>
      </c>
      <c r="G100" s="49">
        <v>43833.44363425926</v>
      </c>
      <c r="H100" s="48"/>
      <c r="I100" s="48"/>
      <c r="J100" s="50">
        <v>1.6898148169275373E-3</v>
      </c>
      <c r="K100" s="48" t="s">
        <v>37</v>
      </c>
      <c r="L100" s="48"/>
    </row>
    <row r="101" spans="1:12" ht="15.75" x14ac:dyDescent="0.25">
      <c r="A101" s="48" t="s">
        <v>280</v>
      </c>
      <c r="B101" s="48" t="s">
        <v>7831</v>
      </c>
      <c r="C101" s="49">
        <v>43833.475057870368</v>
      </c>
      <c r="D101" s="49">
        <v>43833.475960648146</v>
      </c>
      <c r="E101" s="48" t="s">
        <v>34</v>
      </c>
      <c r="F101" s="48" t="s">
        <v>33</v>
      </c>
      <c r="G101" s="49">
        <v>43833.476134259261</v>
      </c>
      <c r="H101" s="48"/>
      <c r="I101" s="48"/>
      <c r="J101" s="50">
        <v>1.0763888931251131E-3</v>
      </c>
      <c r="K101" s="48" t="s">
        <v>37</v>
      </c>
      <c r="L101" s="48"/>
    </row>
    <row r="102" spans="1:12" ht="15.75" x14ac:dyDescent="0.25">
      <c r="A102" s="48" t="s">
        <v>282</v>
      </c>
      <c r="B102" s="48" t="s">
        <v>7831</v>
      </c>
      <c r="C102" s="49">
        <v>43833.588599537034</v>
      </c>
      <c r="D102" s="49">
        <v>43833.589861111112</v>
      </c>
      <c r="E102" s="48" t="s">
        <v>34</v>
      </c>
      <c r="F102" s="48" t="s">
        <v>33</v>
      </c>
      <c r="G102" s="49">
        <v>43833.590104166666</v>
      </c>
      <c r="H102" s="48"/>
      <c r="I102" s="48"/>
      <c r="J102" s="50">
        <v>1.5046296321088448E-3</v>
      </c>
      <c r="K102" s="48" t="s">
        <v>37</v>
      </c>
      <c r="L102" s="48"/>
    </row>
    <row r="103" spans="1:12" ht="15.75" x14ac:dyDescent="0.25">
      <c r="A103" s="48" t="s">
        <v>284</v>
      </c>
      <c r="B103" s="48" t="s">
        <v>7831</v>
      </c>
      <c r="C103" s="49">
        <v>43833.613182870373</v>
      </c>
      <c r="D103" s="49">
        <v>43833.614201388889</v>
      </c>
      <c r="E103" s="48" t="s">
        <v>34</v>
      </c>
      <c r="F103" s="48" t="s">
        <v>33</v>
      </c>
      <c r="G103" s="49">
        <v>43833.614259259259</v>
      </c>
      <c r="H103" s="48"/>
      <c r="I103" s="48"/>
      <c r="J103" s="50">
        <v>1.0763888858491555E-3</v>
      </c>
      <c r="K103" s="48" t="s">
        <v>37</v>
      </c>
      <c r="L103" s="48"/>
    </row>
    <row r="104" spans="1:12" ht="15.75" x14ac:dyDescent="0.25">
      <c r="A104" s="48" t="s">
        <v>287</v>
      </c>
      <c r="B104" s="48" t="s">
        <v>7831</v>
      </c>
      <c r="C104" s="49">
        <v>43833.618784722225</v>
      </c>
      <c r="D104" s="49">
        <v>43833.61986111111</v>
      </c>
      <c r="E104" s="48" t="s">
        <v>34</v>
      </c>
      <c r="F104" s="48" t="s">
        <v>33</v>
      </c>
      <c r="G104" s="49">
        <v>43833.61990740741</v>
      </c>
      <c r="H104" s="48"/>
      <c r="I104" s="48"/>
      <c r="J104" s="50">
        <v>1.1226851856918074E-3</v>
      </c>
      <c r="K104" s="48" t="s">
        <v>37</v>
      </c>
      <c r="L104" s="48"/>
    </row>
    <row r="105" spans="1:12" ht="15.75" x14ac:dyDescent="0.25">
      <c r="A105" s="48" t="s">
        <v>290</v>
      </c>
      <c r="B105" s="48" t="s">
        <v>7831</v>
      </c>
      <c r="C105" s="49">
        <v>43833.59542824074</v>
      </c>
      <c r="D105" s="49">
        <v>43833.599270833336</v>
      </c>
      <c r="E105" s="48" t="s">
        <v>34</v>
      </c>
      <c r="F105" s="48" t="s">
        <v>150</v>
      </c>
      <c r="G105" s="49">
        <v>43833.598275462966</v>
      </c>
      <c r="H105" s="48"/>
      <c r="I105" s="48"/>
      <c r="J105" s="50">
        <v>2.8472222256823443E-3</v>
      </c>
      <c r="K105" s="48" t="s">
        <v>37</v>
      </c>
      <c r="L105" s="48"/>
    </row>
    <row r="106" spans="1:12" ht="15.75" x14ac:dyDescent="0.25">
      <c r="A106" s="48" t="s">
        <v>293</v>
      </c>
      <c r="B106" s="48" t="s">
        <v>7831</v>
      </c>
      <c r="C106" s="49">
        <v>43833.624652777777</v>
      </c>
      <c r="D106" s="49">
        <v>43833.625555555554</v>
      </c>
      <c r="E106" s="48" t="s">
        <v>34</v>
      </c>
      <c r="F106" s="48" t="s">
        <v>33</v>
      </c>
      <c r="G106" s="49">
        <v>43833.625740740739</v>
      </c>
      <c r="H106" s="48"/>
      <c r="I106" s="48"/>
      <c r="J106" s="50">
        <v>1.0879629626288079E-3</v>
      </c>
      <c r="K106" s="48" t="s">
        <v>37</v>
      </c>
      <c r="L106" s="48"/>
    </row>
    <row r="107" spans="1:12" ht="15.75" x14ac:dyDescent="0.25">
      <c r="A107" s="48" t="s">
        <v>294</v>
      </c>
      <c r="B107" s="48" t="s">
        <v>7831</v>
      </c>
      <c r="C107" s="49">
        <v>43833.63480324074</v>
      </c>
      <c r="D107" s="49">
        <v>43833.635706018518</v>
      </c>
      <c r="E107" s="48" t="s">
        <v>34</v>
      </c>
      <c r="F107" s="48" t="s">
        <v>33</v>
      </c>
      <c r="G107" s="49">
        <v>43833.636238425926</v>
      </c>
      <c r="H107" s="48"/>
      <c r="I107" s="48"/>
      <c r="J107" s="50">
        <v>1.4351851859828457E-3</v>
      </c>
      <c r="K107" s="48" t="s">
        <v>37</v>
      </c>
      <c r="L107" s="48"/>
    </row>
    <row r="108" spans="1:12" ht="15.75" x14ac:dyDescent="0.25">
      <c r="A108" s="48" t="s">
        <v>296</v>
      </c>
      <c r="B108" s="48" t="s">
        <v>7831</v>
      </c>
      <c r="C108" s="49">
        <v>43833.641203703701</v>
      </c>
      <c r="D108" s="49">
        <v>43833.641886574071</v>
      </c>
      <c r="E108" s="48" t="s">
        <v>34</v>
      </c>
      <c r="F108" s="48" t="s">
        <v>33</v>
      </c>
      <c r="G108" s="49">
        <v>43833.641967592594</v>
      </c>
      <c r="H108" s="48"/>
      <c r="I108" s="48"/>
      <c r="J108" s="50">
        <v>7.638888928340748E-4</v>
      </c>
      <c r="K108" s="48" t="s">
        <v>37</v>
      </c>
      <c r="L108" s="48"/>
    </row>
    <row r="109" spans="1:12" ht="15.75" x14ac:dyDescent="0.25">
      <c r="A109" s="48" t="s">
        <v>298</v>
      </c>
      <c r="B109" s="48" t="s">
        <v>7831</v>
      </c>
      <c r="C109" s="49">
        <v>43833.645439814813</v>
      </c>
      <c r="D109" s="49">
        <v>43833.647002314814</v>
      </c>
      <c r="E109" s="48" t="s">
        <v>34</v>
      </c>
      <c r="F109" s="48" t="s">
        <v>33</v>
      </c>
      <c r="G109" s="49">
        <v>43833.647164351853</v>
      </c>
      <c r="H109" s="48"/>
      <c r="I109" s="48"/>
      <c r="J109" s="50">
        <v>1.7245370399905369E-3</v>
      </c>
      <c r="K109" s="48" t="s">
        <v>37</v>
      </c>
      <c r="L109" s="48"/>
    </row>
    <row r="110" spans="1:12" ht="15.75" x14ac:dyDescent="0.25">
      <c r="A110" s="48" t="s">
        <v>300</v>
      </c>
      <c r="B110" s="48" t="s">
        <v>7831</v>
      </c>
      <c r="C110" s="49">
        <v>43833.651493055557</v>
      </c>
      <c r="D110" s="49">
        <v>43833.652418981481</v>
      </c>
      <c r="E110" s="48" t="s">
        <v>34</v>
      </c>
      <c r="F110" s="48" t="s">
        <v>33</v>
      </c>
      <c r="G110" s="49">
        <v>43833.652719907404</v>
      </c>
      <c r="H110" s="48"/>
      <c r="I110" s="48"/>
      <c r="J110" s="50">
        <v>1.2268518476048484E-3</v>
      </c>
      <c r="K110" s="48" t="s">
        <v>37</v>
      </c>
      <c r="L110" s="48"/>
    </row>
    <row r="111" spans="1:12" ht="15.75" x14ac:dyDescent="0.25">
      <c r="A111" s="48" t="s">
        <v>302</v>
      </c>
      <c r="B111" s="48" t="s">
        <v>7831</v>
      </c>
      <c r="C111" s="49">
        <v>43833.66578703704</v>
      </c>
      <c r="D111" s="49">
        <v>43833.666770833333</v>
      </c>
      <c r="E111" s="48" t="s">
        <v>34</v>
      </c>
      <c r="F111" s="48" t="s">
        <v>33</v>
      </c>
      <c r="G111" s="49">
        <v>43833.666921296295</v>
      </c>
      <c r="H111" s="48"/>
      <c r="I111" s="48"/>
      <c r="J111" s="50">
        <v>1.1342592551955022E-3</v>
      </c>
      <c r="K111" s="48" t="s">
        <v>37</v>
      </c>
      <c r="L111" s="48"/>
    </row>
    <row r="112" spans="1:12" ht="15.75" x14ac:dyDescent="0.25">
      <c r="A112" s="48" t="s">
        <v>304</v>
      </c>
      <c r="B112" s="48" t="s">
        <v>7831</v>
      </c>
      <c r="C112" s="49">
        <v>43833.671122685184</v>
      </c>
      <c r="D112" s="49">
        <v>43833.6721875</v>
      </c>
      <c r="E112" s="48" t="s">
        <v>34</v>
      </c>
      <c r="F112" s="48" t="s">
        <v>33</v>
      </c>
      <c r="G112" s="49">
        <v>43833.672314814816</v>
      </c>
      <c r="H112" s="48"/>
      <c r="I112" s="48"/>
      <c r="J112" s="50">
        <v>1.1921296318178065E-3</v>
      </c>
      <c r="K112" s="48" t="s">
        <v>37</v>
      </c>
      <c r="L112" s="48"/>
    </row>
    <row r="113" spans="1:12" ht="15.75" x14ac:dyDescent="0.25">
      <c r="A113" s="48" t="s">
        <v>306</v>
      </c>
      <c r="B113" s="48" t="s">
        <v>7831</v>
      </c>
      <c r="C113" s="49">
        <v>43833.674861111111</v>
      </c>
      <c r="D113" s="49">
        <v>43833.675740740742</v>
      </c>
      <c r="E113" s="48" t="s">
        <v>34</v>
      </c>
      <c r="F113" s="48" t="s">
        <v>33</v>
      </c>
      <c r="G113" s="49">
        <v>43833.675821759258</v>
      </c>
      <c r="H113" s="48"/>
      <c r="I113" s="48"/>
      <c r="J113" s="50">
        <v>9.6064814715646207E-4</v>
      </c>
      <c r="K113" s="48" t="s">
        <v>37</v>
      </c>
      <c r="L113" s="48"/>
    </row>
    <row r="114" spans="1:12" ht="15.75" x14ac:dyDescent="0.25">
      <c r="A114" s="48" t="s">
        <v>307</v>
      </c>
      <c r="B114" s="48" t="s">
        <v>7831</v>
      </c>
      <c r="C114" s="49">
        <v>43833.680358796293</v>
      </c>
      <c r="D114" s="49">
        <v>43833.681157407409</v>
      </c>
      <c r="E114" s="48" t="s">
        <v>34</v>
      </c>
      <c r="F114" s="48" t="s">
        <v>33</v>
      </c>
      <c r="G114" s="49">
        <v>43833.681226851855</v>
      </c>
      <c r="H114" s="48"/>
      <c r="I114" s="48"/>
      <c r="J114" s="50">
        <v>8.6805556202307343E-4</v>
      </c>
      <c r="K114" s="48" t="s">
        <v>37</v>
      </c>
      <c r="L114" s="48"/>
    </row>
    <row r="115" spans="1:12" ht="15.75" x14ac:dyDescent="0.25">
      <c r="A115" s="48" t="s">
        <v>309</v>
      </c>
      <c r="B115" s="48" t="s">
        <v>7831</v>
      </c>
      <c r="C115" s="49">
        <v>43833.589930555558</v>
      </c>
      <c r="D115" s="49">
        <v>43833.591631944444</v>
      </c>
      <c r="E115" s="48" t="s">
        <v>34</v>
      </c>
      <c r="F115" s="48" t="s">
        <v>33</v>
      </c>
      <c r="G115" s="49">
        <v>43833.591620370367</v>
      </c>
      <c r="H115" s="48"/>
      <c r="I115" s="48"/>
      <c r="J115" s="50">
        <v>1.6898148096515797E-3</v>
      </c>
      <c r="K115" s="48" t="s">
        <v>37</v>
      </c>
      <c r="L115" s="48"/>
    </row>
    <row r="116" spans="1:12" ht="15.75" x14ac:dyDescent="0.25">
      <c r="A116" s="48" t="s">
        <v>313</v>
      </c>
      <c r="B116" s="48" t="s">
        <v>7831</v>
      </c>
      <c r="C116" s="49">
        <v>43833.609826388885</v>
      </c>
      <c r="D116" s="49">
        <v>43833.611342592594</v>
      </c>
      <c r="E116" s="48" t="s">
        <v>34</v>
      </c>
      <c r="F116" s="48" t="s">
        <v>33</v>
      </c>
      <c r="G116" s="49">
        <v>43833.61142361111</v>
      </c>
      <c r="H116" s="48"/>
      <c r="I116" s="48"/>
      <c r="J116" s="50">
        <v>1.5972222245181911E-3</v>
      </c>
      <c r="K116" s="48" t="s">
        <v>37</v>
      </c>
      <c r="L116" s="48"/>
    </row>
    <row r="117" spans="1:12" ht="15.75" x14ac:dyDescent="0.25">
      <c r="A117" s="48" t="s">
        <v>315</v>
      </c>
      <c r="B117" s="48" t="s">
        <v>7831</v>
      </c>
      <c r="C117" s="49">
        <v>43833.621145833335</v>
      </c>
      <c r="D117" s="49">
        <v>43833.622129629628</v>
      </c>
      <c r="E117" s="48" t="s">
        <v>34</v>
      </c>
      <c r="F117" s="48" t="s">
        <v>33</v>
      </c>
      <c r="G117" s="49">
        <v>43833.622199074074</v>
      </c>
      <c r="H117" s="48"/>
      <c r="I117" s="48"/>
      <c r="J117" s="50">
        <v>1.0532407395658083E-3</v>
      </c>
      <c r="K117" s="48" t="s">
        <v>37</v>
      </c>
      <c r="L117" s="48"/>
    </row>
    <row r="118" spans="1:12" ht="15.75" x14ac:dyDescent="0.25">
      <c r="A118" s="48" t="s">
        <v>317</v>
      </c>
      <c r="B118" s="48" t="s">
        <v>7831</v>
      </c>
      <c r="C118" s="49">
        <v>43833.626307870371</v>
      </c>
      <c r="D118" s="49">
        <v>43833.627430555556</v>
      </c>
      <c r="E118" s="48" t="s">
        <v>34</v>
      </c>
      <c r="F118" s="48" t="s">
        <v>33</v>
      </c>
      <c r="G118" s="49">
        <v>43833.627395833333</v>
      </c>
      <c r="H118" s="48"/>
      <c r="I118" s="48"/>
      <c r="J118" s="50">
        <v>1.0879629626288079E-3</v>
      </c>
      <c r="K118" s="48" t="s">
        <v>37</v>
      </c>
      <c r="L118" s="48"/>
    </row>
    <row r="119" spans="1:12" ht="15.75" x14ac:dyDescent="0.25">
      <c r="A119" s="48" t="s">
        <v>320</v>
      </c>
      <c r="B119" s="48" t="s">
        <v>7831</v>
      </c>
      <c r="C119" s="49">
        <v>43833.638206018521</v>
      </c>
      <c r="D119" s="49">
        <v>43833.639143518521</v>
      </c>
      <c r="E119" s="48" t="s">
        <v>34</v>
      </c>
      <c r="F119" s="48" t="s">
        <v>33</v>
      </c>
      <c r="G119" s="49">
        <v>43833.639201388891</v>
      </c>
      <c r="H119" s="48"/>
      <c r="I119" s="48"/>
      <c r="J119" s="50">
        <v>9.9537037021946162E-4</v>
      </c>
      <c r="K119" s="48" t="s">
        <v>37</v>
      </c>
      <c r="L119" s="48"/>
    </row>
    <row r="120" spans="1:12" ht="15.75" x14ac:dyDescent="0.25">
      <c r="A120" s="48" t="s">
        <v>322</v>
      </c>
      <c r="B120" s="48" t="s">
        <v>7831</v>
      </c>
      <c r="C120" s="49">
        <v>43833.629247685189</v>
      </c>
      <c r="D120" s="49">
        <v>43833.630659722221</v>
      </c>
      <c r="E120" s="48" t="s">
        <v>34</v>
      </c>
      <c r="F120" s="48" t="s">
        <v>33</v>
      </c>
      <c r="G120" s="49">
        <v>43833.631203703706</v>
      </c>
      <c r="H120" s="48"/>
      <c r="I120" s="48"/>
      <c r="J120" s="50">
        <v>1.9560185173759237E-3</v>
      </c>
      <c r="K120" s="48" t="s">
        <v>37</v>
      </c>
      <c r="L120" s="48"/>
    </row>
    <row r="121" spans="1:12" ht="15.75" x14ac:dyDescent="0.25">
      <c r="A121" s="48" t="s">
        <v>323</v>
      </c>
      <c r="B121" s="48" t="s">
        <v>7831</v>
      </c>
      <c r="C121" s="49">
        <v>43837.345509259256</v>
      </c>
      <c r="D121" s="49">
        <v>43837.346539351849</v>
      </c>
      <c r="E121" s="48" t="s">
        <v>34</v>
      </c>
      <c r="F121" s="48" t="s">
        <v>33</v>
      </c>
      <c r="G121" s="49">
        <v>43837.350219907406</v>
      </c>
      <c r="H121" s="48"/>
      <c r="I121" s="48"/>
      <c r="J121" s="50">
        <v>4.7106481506489217E-3</v>
      </c>
      <c r="K121" s="48" t="s">
        <v>37</v>
      </c>
      <c r="L121" s="48"/>
    </row>
    <row r="122" spans="1:12" ht="15.75" x14ac:dyDescent="0.25">
      <c r="A122" s="48" t="s">
        <v>325</v>
      </c>
      <c r="B122" s="48" t="s">
        <v>7831</v>
      </c>
      <c r="C122" s="49">
        <v>43837.366631944446</v>
      </c>
      <c r="D122" s="49">
        <v>43837.367685185185</v>
      </c>
      <c r="E122" s="48" t="s">
        <v>34</v>
      </c>
      <c r="F122" s="48" t="s">
        <v>33</v>
      </c>
      <c r="G122" s="49">
        <v>43837.367789351854</v>
      </c>
      <c r="H122" s="48"/>
      <c r="I122" s="48"/>
      <c r="J122" s="50">
        <v>1.157407408754807E-3</v>
      </c>
      <c r="K122" s="48" t="s">
        <v>37</v>
      </c>
      <c r="L122" s="48"/>
    </row>
    <row r="123" spans="1:12" ht="15.75" x14ac:dyDescent="0.25">
      <c r="A123" s="48" t="s">
        <v>328</v>
      </c>
      <c r="B123" s="48" t="s">
        <v>7831</v>
      </c>
      <c r="C123" s="49">
        <v>43837.355983796297</v>
      </c>
      <c r="D123" s="49">
        <v>43837.368854166663</v>
      </c>
      <c r="E123" s="48" t="s">
        <v>34</v>
      </c>
      <c r="F123" s="48" t="s">
        <v>33</v>
      </c>
      <c r="G123" s="49">
        <v>43837.369050925925</v>
      </c>
      <c r="H123" s="48"/>
      <c r="I123" s="48"/>
      <c r="J123" s="50">
        <v>1.3067129628325347E-2</v>
      </c>
      <c r="K123" s="48" t="s">
        <v>37</v>
      </c>
      <c r="L123" s="48"/>
    </row>
    <row r="124" spans="1:12" ht="15.75" x14ac:dyDescent="0.25">
      <c r="A124" s="48" t="s">
        <v>331</v>
      </c>
      <c r="B124" s="48" t="s">
        <v>7831</v>
      </c>
      <c r="C124" s="49">
        <v>43837.35496527778</v>
      </c>
      <c r="D124" s="49">
        <v>43837.356666666667</v>
      </c>
      <c r="E124" s="48" t="s">
        <v>34</v>
      </c>
      <c r="F124" s="48" t="s">
        <v>150</v>
      </c>
      <c r="G124" s="49">
        <v>43837.35665509259</v>
      </c>
      <c r="H124" s="48"/>
      <c r="I124" s="48"/>
      <c r="J124" s="50">
        <v>1.6898148096515797E-3</v>
      </c>
      <c r="K124" s="48" t="s">
        <v>37</v>
      </c>
      <c r="L124" s="48"/>
    </row>
    <row r="125" spans="1:12" ht="15.75" x14ac:dyDescent="0.25">
      <c r="A125" s="48" t="s">
        <v>334</v>
      </c>
      <c r="B125" s="48" t="s">
        <v>7831</v>
      </c>
      <c r="C125" s="49">
        <v>43837.368206018517</v>
      </c>
      <c r="D125" s="49">
        <v>43837.372303240743</v>
      </c>
      <c r="E125" s="48" t="s">
        <v>34</v>
      </c>
      <c r="F125" s="48" t="s">
        <v>33</v>
      </c>
      <c r="G125" s="49">
        <v>43837.375081018516</v>
      </c>
      <c r="H125" s="48"/>
      <c r="I125" s="48"/>
      <c r="J125" s="50">
        <v>6.8749999991268851E-3</v>
      </c>
      <c r="K125" s="48" t="s">
        <v>37</v>
      </c>
      <c r="L125" s="48"/>
    </row>
    <row r="126" spans="1:12" ht="15.75" x14ac:dyDescent="0.25">
      <c r="A126" s="48" t="s">
        <v>337</v>
      </c>
      <c r="B126" s="48" t="s">
        <v>7831</v>
      </c>
      <c r="C126" s="49">
        <v>43837.339155092595</v>
      </c>
      <c r="D126" s="49">
        <v>43837.340532407405</v>
      </c>
      <c r="E126" s="48" t="s">
        <v>34</v>
      </c>
      <c r="F126" s="48" t="s">
        <v>33</v>
      </c>
      <c r="G126" s="49">
        <v>43837.340624999997</v>
      </c>
      <c r="H126" s="48"/>
      <c r="I126" s="48"/>
      <c r="J126" s="50">
        <v>1.4699074017698877E-3</v>
      </c>
      <c r="K126" s="48" t="s">
        <v>37</v>
      </c>
      <c r="L126" s="48"/>
    </row>
    <row r="127" spans="1:12" ht="15.75" x14ac:dyDescent="0.25">
      <c r="A127" s="48" t="s">
        <v>339</v>
      </c>
      <c r="B127" s="48" t="s">
        <v>7831</v>
      </c>
      <c r="C127" s="49">
        <v>43837.389074074075</v>
      </c>
      <c r="D127" s="49">
        <v>43837.3903125</v>
      </c>
      <c r="E127" s="48" t="s">
        <v>34</v>
      </c>
      <c r="F127" s="48" t="s">
        <v>33</v>
      </c>
      <c r="G127" s="49">
        <v>43837.391076388885</v>
      </c>
      <c r="H127" s="48"/>
      <c r="I127" s="48"/>
      <c r="J127" s="50">
        <v>2.002314809942618E-3</v>
      </c>
      <c r="K127" s="48" t="s">
        <v>37</v>
      </c>
      <c r="L127" s="48"/>
    </row>
    <row r="128" spans="1:12" ht="15.75" x14ac:dyDescent="0.25">
      <c r="A128" s="48" t="s">
        <v>342</v>
      </c>
      <c r="B128" s="48" t="s">
        <v>7831</v>
      </c>
      <c r="C128" s="49">
        <v>43837.395983796298</v>
      </c>
      <c r="D128" s="49">
        <v>43837.397812499999</v>
      </c>
      <c r="E128" s="48" t="s">
        <v>34</v>
      </c>
      <c r="F128" s="48" t="s">
        <v>33</v>
      </c>
      <c r="G128" s="49">
        <v>43837.396979166668</v>
      </c>
      <c r="H128" s="48"/>
      <c r="I128" s="48"/>
      <c r="J128" s="50">
        <v>9.9537037021946162E-4</v>
      </c>
      <c r="K128" s="48" t="s">
        <v>37</v>
      </c>
      <c r="L128" s="48"/>
    </row>
    <row r="129" spans="1:12" ht="15.75" x14ac:dyDescent="0.25">
      <c r="A129" s="48" t="s">
        <v>345</v>
      </c>
      <c r="B129" s="48" t="s">
        <v>7831</v>
      </c>
      <c r="C129" s="49">
        <v>43837.432962962965</v>
      </c>
      <c r="D129" s="49">
        <v>43837.434050925927</v>
      </c>
      <c r="E129" s="48" t="s">
        <v>34</v>
      </c>
      <c r="F129" s="48" t="s">
        <v>33</v>
      </c>
      <c r="G129" s="49">
        <v>43837.433900462966</v>
      </c>
      <c r="H129" s="48"/>
      <c r="I129" s="48"/>
      <c r="J129" s="50">
        <v>9.3750000087311491E-4</v>
      </c>
      <c r="K129" s="48" t="s">
        <v>37</v>
      </c>
      <c r="L129" s="48"/>
    </row>
    <row r="130" spans="1:12" ht="15.75" x14ac:dyDescent="0.25">
      <c r="A130" s="48" t="s">
        <v>347</v>
      </c>
      <c r="B130" s="48" t="s">
        <v>7831</v>
      </c>
      <c r="C130" s="49">
        <v>43837.438310185185</v>
      </c>
      <c r="D130" s="49">
        <v>43837.439270833333</v>
      </c>
      <c r="E130" s="48" t="s">
        <v>34</v>
      </c>
      <c r="F130" s="48" t="s">
        <v>33</v>
      </c>
      <c r="G130" s="49">
        <v>43837.438761574071</v>
      </c>
      <c r="H130" s="48"/>
      <c r="I130" s="48"/>
      <c r="J130" s="50">
        <v>4.5138888526707888E-4</v>
      </c>
      <c r="K130" s="48" t="s">
        <v>37</v>
      </c>
      <c r="L130" s="48"/>
    </row>
    <row r="131" spans="1:12" ht="15.75" x14ac:dyDescent="0.25">
      <c r="A131" s="48" t="s">
        <v>349</v>
      </c>
      <c r="B131" s="48" t="s">
        <v>7831</v>
      </c>
      <c r="C131" s="49">
        <v>43837.43822916667</v>
      </c>
      <c r="D131" s="49">
        <v>43837.441793981481</v>
      </c>
      <c r="E131" s="48" t="s">
        <v>34</v>
      </c>
      <c r="F131" s="48" t="s">
        <v>150</v>
      </c>
      <c r="G131" s="49">
        <v>43837.441701388889</v>
      </c>
      <c r="H131" s="48"/>
      <c r="I131" s="48"/>
      <c r="J131" s="50">
        <v>3.4722222189884633E-3</v>
      </c>
      <c r="K131" s="48" t="s">
        <v>37</v>
      </c>
      <c r="L131" s="48"/>
    </row>
    <row r="132" spans="1:12" ht="15.75" x14ac:dyDescent="0.25">
      <c r="A132" s="48" t="s">
        <v>351</v>
      </c>
      <c r="B132" s="48" t="s">
        <v>7831</v>
      </c>
      <c r="C132" s="49">
        <v>43837.445208333331</v>
      </c>
      <c r="D132" s="49">
        <v>43837.446423611109</v>
      </c>
      <c r="E132" s="48" t="s">
        <v>34</v>
      </c>
      <c r="F132" s="48" t="s">
        <v>110</v>
      </c>
      <c r="G132" s="49">
        <v>43837.446284722224</v>
      </c>
      <c r="H132" s="48"/>
      <c r="I132" s="48"/>
      <c r="J132" s="50">
        <v>1.0763888931251131E-3</v>
      </c>
      <c r="K132" s="48" t="s">
        <v>37</v>
      </c>
      <c r="L132" s="48"/>
    </row>
    <row r="133" spans="1:12" ht="15.75" x14ac:dyDescent="0.25">
      <c r="A133" s="48" t="s">
        <v>354</v>
      </c>
      <c r="B133" s="48" t="s">
        <v>7831</v>
      </c>
      <c r="C133" s="49">
        <v>43837.450613425928</v>
      </c>
      <c r="D133" s="49">
        <v>43837.451909722222</v>
      </c>
      <c r="E133" s="48" t="s">
        <v>34</v>
      </c>
      <c r="F133" s="48" t="s">
        <v>33</v>
      </c>
      <c r="G133" s="49">
        <v>43837.452013888891</v>
      </c>
      <c r="H133" s="48"/>
      <c r="I133" s="48"/>
      <c r="J133" s="50">
        <v>1.4004629629198462E-3</v>
      </c>
      <c r="K133" s="48" t="s">
        <v>37</v>
      </c>
      <c r="L133" s="48"/>
    </row>
    <row r="134" spans="1:12" ht="15.75" x14ac:dyDescent="0.25">
      <c r="A134" s="48" t="s">
        <v>357</v>
      </c>
      <c r="B134" s="48" t="s">
        <v>7831</v>
      </c>
      <c r="C134" s="49">
        <v>43837.381180555552</v>
      </c>
      <c r="D134" s="49">
        <v>43837.382337962961</v>
      </c>
      <c r="E134" s="48" t="s">
        <v>34</v>
      </c>
      <c r="F134" s="48" t="s">
        <v>33</v>
      </c>
      <c r="G134" s="49">
        <v>43837.38349537037</v>
      </c>
      <c r="H134" s="48"/>
      <c r="I134" s="48"/>
      <c r="J134" s="50">
        <v>2.3148148175096139E-3</v>
      </c>
      <c r="K134" s="48" t="s">
        <v>37</v>
      </c>
      <c r="L134" s="48"/>
    </row>
    <row r="135" spans="1:12" ht="15.75" x14ac:dyDescent="0.25">
      <c r="A135" s="48" t="s">
        <v>359</v>
      </c>
      <c r="B135" s="48" t="s">
        <v>7831</v>
      </c>
      <c r="C135" s="49">
        <v>43837.39576388889</v>
      </c>
      <c r="D135" s="49">
        <v>43837.397164351853</v>
      </c>
      <c r="E135" s="48" t="s">
        <v>34</v>
      </c>
      <c r="F135" s="48" t="s">
        <v>33</v>
      </c>
      <c r="G135" s="49">
        <v>43837.396643518521</v>
      </c>
      <c r="H135" s="48"/>
      <c r="I135" s="48"/>
      <c r="J135" s="50">
        <v>8.7962963152676821E-4</v>
      </c>
      <c r="K135" s="48" t="s">
        <v>37</v>
      </c>
      <c r="L135" s="48"/>
    </row>
    <row r="136" spans="1:12" ht="15.75" x14ac:dyDescent="0.25">
      <c r="A136" s="48" t="s">
        <v>362</v>
      </c>
      <c r="B136" s="48" t="s">
        <v>7831</v>
      </c>
      <c r="C136" s="49">
        <v>43837.39880787037</v>
      </c>
      <c r="D136" s="49">
        <v>43837.400775462964</v>
      </c>
      <c r="E136" s="48" t="s">
        <v>34</v>
      </c>
      <c r="F136" s="48" t="s">
        <v>110</v>
      </c>
      <c r="G136" s="49">
        <v>43837.400601851848</v>
      </c>
      <c r="H136" s="48"/>
      <c r="I136" s="48"/>
      <c r="J136" s="50">
        <v>1.7939814788405783E-3</v>
      </c>
      <c r="K136" s="48" t="s">
        <v>37</v>
      </c>
      <c r="L136" s="48"/>
    </row>
    <row r="137" spans="1:12" ht="15.75" x14ac:dyDescent="0.25">
      <c r="A137" s="48" t="s">
        <v>365</v>
      </c>
      <c r="B137" s="48" t="s">
        <v>7831</v>
      </c>
      <c r="C137" s="49">
        <v>43837.419363425928</v>
      </c>
      <c r="D137" s="49">
        <v>43837.420937499999</v>
      </c>
      <c r="E137" s="48" t="s">
        <v>34</v>
      </c>
      <c r="F137" s="48" t="s">
        <v>33</v>
      </c>
      <c r="G137" s="49">
        <v>43837.420092592591</v>
      </c>
      <c r="H137" s="48"/>
      <c r="I137" s="48"/>
      <c r="J137" s="50">
        <v>7.2916666249511763E-4</v>
      </c>
      <c r="K137" s="48" t="s">
        <v>37</v>
      </c>
      <c r="L137" s="48"/>
    </row>
    <row r="138" spans="1:12" ht="15.75" x14ac:dyDescent="0.25">
      <c r="A138" s="48" t="s">
        <v>367</v>
      </c>
      <c r="B138" s="48" t="s">
        <v>7831</v>
      </c>
      <c r="C138" s="49">
        <v>43837.423819444448</v>
      </c>
      <c r="D138" s="49">
        <v>43837.425324074073</v>
      </c>
      <c r="E138" s="48" t="s">
        <v>34</v>
      </c>
      <c r="F138" s="48" t="s">
        <v>33</v>
      </c>
      <c r="G138" s="49">
        <v>43837.425520833334</v>
      </c>
      <c r="H138" s="48"/>
      <c r="I138" s="48"/>
      <c r="J138" s="50">
        <v>1.7013888864312321E-3</v>
      </c>
      <c r="K138" s="48" t="s">
        <v>37</v>
      </c>
      <c r="L138" s="48"/>
    </row>
    <row r="139" spans="1:12" ht="15.75" x14ac:dyDescent="0.25">
      <c r="A139" s="48" t="s">
        <v>369</v>
      </c>
      <c r="B139" s="48" t="s">
        <v>7831</v>
      </c>
      <c r="C139" s="49">
        <v>43837.443333333336</v>
      </c>
      <c r="D139" s="49">
        <v>43837.444456018522</v>
      </c>
      <c r="E139" s="48" t="s">
        <v>34</v>
      </c>
      <c r="F139" s="48" t="s">
        <v>33</v>
      </c>
      <c r="G139" s="49">
        <v>43837.444976851853</v>
      </c>
      <c r="H139" s="48"/>
      <c r="I139" s="48"/>
      <c r="J139" s="50">
        <v>1.6435185170848854E-3</v>
      </c>
      <c r="K139" s="48" t="s">
        <v>37</v>
      </c>
      <c r="L139" s="48"/>
    </row>
    <row r="140" spans="1:12" ht="15.75" x14ac:dyDescent="0.25">
      <c r="A140" s="48" t="s">
        <v>372</v>
      </c>
      <c r="B140" s="48" t="s">
        <v>7831</v>
      </c>
      <c r="C140" s="49">
        <v>43837.443599537037</v>
      </c>
      <c r="D140" s="49">
        <v>43837.444456018522</v>
      </c>
      <c r="E140" s="48" t="s">
        <v>34</v>
      </c>
      <c r="F140" s="48" t="s">
        <v>33</v>
      </c>
      <c r="G140" s="49">
        <v>43837.444444444445</v>
      </c>
      <c r="H140" s="48"/>
      <c r="I140" s="48"/>
      <c r="J140" s="50">
        <v>8.4490740846376866E-4</v>
      </c>
      <c r="K140" s="48" t="s">
        <v>37</v>
      </c>
      <c r="L140" s="48"/>
    </row>
    <row r="141" spans="1:12" ht="15.75" x14ac:dyDescent="0.25">
      <c r="A141" s="48" t="s">
        <v>375</v>
      </c>
      <c r="B141" s="48" t="s">
        <v>7831</v>
      </c>
      <c r="C141" s="49">
        <v>43837.472291666665</v>
      </c>
      <c r="D141" s="49">
        <v>43837.474027777775</v>
      </c>
      <c r="E141" s="48" t="s">
        <v>34</v>
      </c>
      <c r="F141" s="48" t="s">
        <v>33</v>
      </c>
      <c r="G141" s="49">
        <v>43837.47320601852</v>
      </c>
      <c r="H141" s="48"/>
      <c r="I141" s="48"/>
      <c r="J141" s="50">
        <v>9.1435185458976775E-4</v>
      </c>
      <c r="K141" s="48" t="s">
        <v>37</v>
      </c>
      <c r="L141" s="48"/>
    </row>
    <row r="142" spans="1:12" ht="15.75" x14ac:dyDescent="0.25">
      <c r="A142" s="48" t="s">
        <v>378</v>
      </c>
      <c r="B142" s="48" t="s">
        <v>7831</v>
      </c>
      <c r="C142" s="49">
        <v>43837.500127314815</v>
      </c>
      <c r="D142" s="49">
        <v>43837.502372685187</v>
      </c>
      <c r="E142" s="48" t="s">
        <v>34</v>
      </c>
      <c r="F142" s="48" t="s">
        <v>33</v>
      </c>
      <c r="G142" s="49">
        <v>43837.502534722225</v>
      </c>
      <c r="H142" s="48"/>
      <c r="I142" s="48"/>
      <c r="J142" s="50">
        <v>2.4074074099189602E-3</v>
      </c>
      <c r="K142" s="48" t="s">
        <v>37</v>
      </c>
      <c r="L142" s="48"/>
    </row>
    <row r="143" spans="1:12" ht="15.75" x14ac:dyDescent="0.25">
      <c r="A143" s="48" t="s">
        <v>381</v>
      </c>
      <c r="B143" s="48" t="s">
        <v>7831</v>
      </c>
      <c r="C143" s="49">
        <v>43837.533900462964</v>
      </c>
      <c r="D143" s="49">
        <v>43837.534861111111</v>
      </c>
      <c r="E143" s="48" t="s">
        <v>34</v>
      </c>
      <c r="F143" s="48" t="s">
        <v>110</v>
      </c>
      <c r="G143" s="49">
        <v>43837.536296296297</v>
      </c>
      <c r="H143" s="48"/>
      <c r="I143" s="48"/>
      <c r="J143" s="50">
        <v>2.3958333331393078E-3</v>
      </c>
      <c r="K143" s="48" t="s">
        <v>37</v>
      </c>
      <c r="L143" s="48"/>
    </row>
    <row r="144" spans="1:12" ht="15.75" x14ac:dyDescent="0.25">
      <c r="A144" s="48" t="s">
        <v>383</v>
      </c>
      <c r="B144" s="48" t="s">
        <v>7831</v>
      </c>
      <c r="C144" s="49">
        <v>43837.465810185182</v>
      </c>
      <c r="D144" s="49">
        <v>43837.466956018521</v>
      </c>
      <c r="E144" s="48" t="s">
        <v>34</v>
      </c>
      <c r="F144" s="48" t="s">
        <v>33</v>
      </c>
      <c r="G144" s="49">
        <v>43837.466666666667</v>
      </c>
      <c r="H144" s="48"/>
      <c r="I144" s="48"/>
      <c r="J144" s="50">
        <v>8.5648148524342105E-4</v>
      </c>
      <c r="K144" s="48" t="s">
        <v>37</v>
      </c>
      <c r="L144" s="48"/>
    </row>
    <row r="145" spans="1:12" ht="15.75" x14ac:dyDescent="0.25">
      <c r="A145" s="48" t="s">
        <v>385</v>
      </c>
      <c r="B145" s="48" t="s">
        <v>7831</v>
      </c>
      <c r="C145" s="49">
        <v>43837.507280092592</v>
      </c>
      <c r="D145" s="49">
        <v>43837.50849537037</v>
      </c>
      <c r="E145" s="48" t="s">
        <v>34</v>
      </c>
      <c r="F145" s="48" t="s">
        <v>33</v>
      </c>
      <c r="G145" s="49">
        <v>43837.508136574077</v>
      </c>
      <c r="H145" s="48"/>
      <c r="I145" s="48"/>
      <c r="J145" s="50">
        <v>8.5648148524342105E-4</v>
      </c>
      <c r="K145" s="48" t="s">
        <v>37</v>
      </c>
      <c r="L145" s="48"/>
    </row>
    <row r="146" spans="1:12" ht="15.75" x14ac:dyDescent="0.25">
      <c r="A146" s="48" t="s">
        <v>387</v>
      </c>
      <c r="B146" s="48" t="s">
        <v>7831</v>
      </c>
      <c r="C146" s="49">
        <v>43837.593981481485</v>
      </c>
      <c r="D146" s="49">
        <v>43837.594733796293</v>
      </c>
      <c r="E146" s="48" t="s">
        <v>34</v>
      </c>
      <c r="F146" s="48" t="s">
        <v>33</v>
      </c>
      <c r="G146" s="49">
        <v>43837.594849537039</v>
      </c>
      <c r="H146" s="48"/>
      <c r="I146" s="48"/>
      <c r="J146" s="50">
        <v>8.6805555474711582E-4</v>
      </c>
      <c r="K146" s="48" t="s">
        <v>37</v>
      </c>
      <c r="L146" s="48"/>
    </row>
    <row r="147" spans="1:12" ht="15.75" x14ac:dyDescent="0.25">
      <c r="A147" s="48" t="s">
        <v>389</v>
      </c>
      <c r="B147" s="48" t="s">
        <v>7831</v>
      </c>
      <c r="C147" s="49">
        <v>43837.596504629626</v>
      </c>
      <c r="D147" s="49">
        <v>43837.597604166665</v>
      </c>
      <c r="E147" s="48" t="s">
        <v>34</v>
      </c>
      <c r="F147" s="48" t="s">
        <v>33</v>
      </c>
      <c r="G147" s="49">
        <v>43837.597708333335</v>
      </c>
      <c r="H147" s="48"/>
      <c r="I147" s="48"/>
      <c r="J147" s="50">
        <v>1.2037037085974589E-3</v>
      </c>
      <c r="K147" s="48" t="s">
        <v>37</v>
      </c>
      <c r="L147" s="48"/>
    </row>
    <row r="148" spans="1:12" ht="15.75" x14ac:dyDescent="0.25">
      <c r="A148" s="48" t="s">
        <v>391</v>
      </c>
      <c r="B148" s="48" t="s">
        <v>7831</v>
      </c>
      <c r="C148" s="49">
        <v>43837.642106481479</v>
      </c>
      <c r="D148" s="49">
        <v>43837.643090277779</v>
      </c>
      <c r="E148" s="48" t="s">
        <v>34</v>
      </c>
      <c r="F148" s="48" t="s">
        <v>33</v>
      </c>
      <c r="G148" s="49">
        <v>43837.643182870372</v>
      </c>
      <c r="H148" s="48"/>
      <c r="I148" s="48"/>
      <c r="J148" s="50">
        <v>1.0763888931251131E-3</v>
      </c>
      <c r="K148" s="48" t="s">
        <v>37</v>
      </c>
      <c r="L148" s="48"/>
    </row>
    <row r="149" spans="1:12" ht="15.75" x14ac:dyDescent="0.25">
      <c r="A149" s="48" t="s">
        <v>393</v>
      </c>
      <c r="B149" s="48" t="s">
        <v>7831</v>
      </c>
      <c r="C149" s="49">
        <v>43837.681666666664</v>
      </c>
      <c r="D149" s="49">
        <v>43837.68340277778</v>
      </c>
      <c r="E149" s="48" t="s">
        <v>34</v>
      </c>
      <c r="F149" s="48" t="s">
        <v>33</v>
      </c>
      <c r="G149" s="49">
        <v>43837.683518518519</v>
      </c>
      <c r="H149" s="48"/>
      <c r="I149" s="48"/>
      <c r="J149" s="50">
        <v>1.8518518554628827E-3</v>
      </c>
      <c r="K149" s="48" t="s">
        <v>37</v>
      </c>
      <c r="L149" s="48"/>
    </row>
    <row r="150" spans="1:12" ht="15.75" x14ac:dyDescent="0.25">
      <c r="A150" s="48" t="s">
        <v>396</v>
      </c>
      <c r="B150" s="48" t="s">
        <v>7831</v>
      </c>
      <c r="C150" s="49">
        <v>43837.585914351854</v>
      </c>
      <c r="D150" s="49">
        <v>43837.587476851855</v>
      </c>
      <c r="E150" s="48" t="s">
        <v>34</v>
      </c>
      <c r="F150" s="48" t="s">
        <v>33</v>
      </c>
      <c r="G150" s="49">
        <v>43837.587708333333</v>
      </c>
      <c r="H150" s="48"/>
      <c r="I150" s="48"/>
      <c r="J150" s="50">
        <v>1.7939814788405783E-3</v>
      </c>
      <c r="K150" s="48" t="s">
        <v>37</v>
      </c>
      <c r="L150" s="48"/>
    </row>
    <row r="151" spans="1:12" ht="15.75" x14ac:dyDescent="0.25">
      <c r="A151" s="48" t="s">
        <v>399</v>
      </c>
      <c r="B151" s="48" t="s">
        <v>7831</v>
      </c>
      <c r="C151" s="49">
        <v>43837.602141203701</v>
      </c>
      <c r="D151" s="49">
        <v>43837.603518518517</v>
      </c>
      <c r="E151" s="48" t="s">
        <v>34</v>
      </c>
      <c r="F151" s="48" t="s">
        <v>33</v>
      </c>
      <c r="G151" s="49">
        <v>43837.603113425925</v>
      </c>
      <c r="H151" s="48"/>
      <c r="I151" s="48"/>
      <c r="J151" s="50">
        <v>9.7222222393611446E-4</v>
      </c>
      <c r="K151" s="48" t="s">
        <v>37</v>
      </c>
      <c r="L151" s="48"/>
    </row>
    <row r="152" spans="1:12" ht="15.75" x14ac:dyDescent="0.25">
      <c r="A152" s="48" t="s">
        <v>401</v>
      </c>
      <c r="B152" s="48" t="s">
        <v>7831</v>
      </c>
      <c r="C152" s="49">
        <v>43837.610717592594</v>
      </c>
      <c r="D152" s="49">
        <v>43837.611990740741</v>
      </c>
      <c r="E152" s="48" t="s">
        <v>34</v>
      </c>
      <c r="F152" s="48" t="s">
        <v>110</v>
      </c>
      <c r="G152" s="49">
        <v>43837.612361111111</v>
      </c>
      <c r="H152" s="48"/>
      <c r="I152" s="48"/>
      <c r="J152" s="50">
        <v>1.6435185170848854E-3</v>
      </c>
      <c r="K152" s="48" t="s">
        <v>37</v>
      </c>
      <c r="L152" s="48"/>
    </row>
    <row r="153" spans="1:12" ht="15.75" x14ac:dyDescent="0.25">
      <c r="A153" s="48" t="s">
        <v>403</v>
      </c>
      <c r="B153" s="48" t="s">
        <v>7831</v>
      </c>
      <c r="C153" s="49">
        <v>43837.612650462965</v>
      </c>
      <c r="D153" s="49">
        <v>43837.614062499997</v>
      </c>
      <c r="E153" s="48" t="s">
        <v>34</v>
      </c>
      <c r="F153" s="48" t="s">
        <v>33</v>
      </c>
      <c r="G153" s="49">
        <v>43837.614027777781</v>
      </c>
      <c r="H153" s="48"/>
      <c r="I153" s="48"/>
      <c r="J153" s="50">
        <v>1.377314816636499E-3</v>
      </c>
      <c r="K153" s="48" t="s">
        <v>37</v>
      </c>
      <c r="L153" s="48"/>
    </row>
    <row r="154" spans="1:12" ht="15.75" x14ac:dyDescent="0.25">
      <c r="A154" s="48" t="s">
        <v>406</v>
      </c>
      <c r="B154" s="48" t="s">
        <v>7831</v>
      </c>
      <c r="C154" s="49">
        <v>43837.615833333337</v>
      </c>
      <c r="D154" s="49">
        <v>43837.618587962963</v>
      </c>
      <c r="E154" s="48" t="s">
        <v>34</v>
      </c>
      <c r="F154" s="48" t="s">
        <v>33</v>
      </c>
      <c r="G154" s="49">
        <v>43837.618541666663</v>
      </c>
      <c r="H154" s="48"/>
      <c r="I154" s="48"/>
      <c r="J154" s="50">
        <v>2.7083333261543885E-3</v>
      </c>
      <c r="K154" s="48" t="s">
        <v>37</v>
      </c>
      <c r="L154" s="48"/>
    </row>
    <row r="155" spans="1:12" ht="15.75" x14ac:dyDescent="0.25">
      <c r="A155" s="48" t="s">
        <v>409</v>
      </c>
      <c r="B155" s="48" t="s">
        <v>7831</v>
      </c>
      <c r="C155" s="49">
        <v>43837.622060185182</v>
      </c>
      <c r="D155" s="49">
        <v>43837.626192129632</v>
      </c>
      <c r="E155" s="48" t="s">
        <v>34</v>
      </c>
      <c r="F155" s="48" t="s">
        <v>110</v>
      </c>
      <c r="G155" s="49">
        <v>43837.626689814817</v>
      </c>
      <c r="H155" s="48"/>
      <c r="I155" s="48"/>
      <c r="J155" s="50">
        <v>4.6296296350192279E-3</v>
      </c>
      <c r="K155" s="48" t="s">
        <v>37</v>
      </c>
      <c r="L155" s="48"/>
    </row>
    <row r="156" spans="1:12" ht="15.75" x14ac:dyDescent="0.25">
      <c r="A156" s="48" t="s">
        <v>411</v>
      </c>
      <c r="B156" s="48" t="s">
        <v>7831</v>
      </c>
      <c r="C156" s="49">
        <v>43837.632650462961</v>
      </c>
      <c r="D156" s="49">
        <v>43837.633472222224</v>
      </c>
      <c r="E156" s="48" t="s">
        <v>34</v>
      </c>
      <c r="F156" s="48" t="s">
        <v>33</v>
      </c>
      <c r="G156" s="49">
        <v>43837.633564814816</v>
      </c>
      <c r="H156" s="48"/>
      <c r="I156" s="48"/>
      <c r="J156" s="50">
        <v>9.1435185458976775E-4</v>
      </c>
      <c r="K156" s="48" t="s">
        <v>37</v>
      </c>
      <c r="L156" s="48"/>
    </row>
    <row r="157" spans="1:12" ht="15.75" x14ac:dyDescent="0.25">
      <c r="A157" s="48" t="s">
        <v>413</v>
      </c>
      <c r="B157" s="48" t="s">
        <v>7831</v>
      </c>
      <c r="C157" s="49">
        <v>43837.654004629629</v>
      </c>
      <c r="D157" s="49">
        <v>43837.662372685183</v>
      </c>
      <c r="E157" s="48" t="s">
        <v>34</v>
      </c>
      <c r="F157" s="48" t="s">
        <v>110</v>
      </c>
      <c r="G157" s="49">
        <v>43837.663923611108</v>
      </c>
      <c r="H157" s="48"/>
      <c r="I157" s="48"/>
      <c r="J157" s="50">
        <v>9.9189814791316167E-3</v>
      </c>
      <c r="K157" s="48" t="s">
        <v>37</v>
      </c>
      <c r="L157" s="48"/>
    </row>
    <row r="158" spans="1:12" ht="15.75" x14ac:dyDescent="0.25">
      <c r="A158" s="48" t="s">
        <v>416</v>
      </c>
      <c r="B158" s="48" t="s">
        <v>7831</v>
      </c>
      <c r="C158" s="49">
        <v>43837.675937499997</v>
      </c>
      <c r="D158" s="49">
        <v>43837.677002314813</v>
      </c>
      <c r="E158" s="48" t="s">
        <v>34</v>
      </c>
      <c r="F158" s="48" t="s">
        <v>33</v>
      </c>
      <c r="G158" s="49">
        <v>43837.678425925929</v>
      </c>
      <c r="H158" s="48"/>
      <c r="I158" s="48"/>
      <c r="J158" s="50">
        <v>2.4884259328246117E-3</v>
      </c>
      <c r="K158" s="48" t="s">
        <v>37</v>
      </c>
      <c r="L158" s="48"/>
    </row>
    <row r="159" spans="1:12" ht="15.75" x14ac:dyDescent="0.25">
      <c r="A159" s="48" t="s">
        <v>418</v>
      </c>
      <c r="B159" s="48" t="s">
        <v>7831</v>
      </c>
      <c r="C159" s="49">
        <v>43837.685347222221</v>
      </c>
      <c r="D159" s="49">
        <v>43837.687800925924</v>
      </c>
      <c r="E159" s="48" t="s">
        <v>34</v>
      </c>
      <c r="F159" s="48" t="s">
        <v>33</v>
      </c>
      <c r="G159" s="49">
        <v>43837.688032407408</v>
      </c>
      <c r="H159" s="48"/>
      <c r="I159" s="48"/>
      <c r="J159" s="50">
        <v>2.6851851871469989E-3</v>
      </c>
      <c r="K159" s="48" t="s">
        <v>37</v>
      </c>
      <c r="L159" s="48"/>
    </row>
    <row r="160" spans="1:12" ht="15.75" x14ac:dyDescent="0.25">
      <c r="A160" s="48" t="s">
        <v>420</v>
      </c>
      <c r="B160" s="48" t="s">
        <v>7831</v>
      </c>
      <c r="C160" s="49">
        <v>43837.697337962964</v>
      </c>
      <c r="D160" s="49">
        <v>43837.69866898148</v>
      </c>
      <c r="E160" s="48" t="s">
        <v>34</v>
      </c>
      <c r="F160" s="48" t="s">
        <v>33</v>
      </c>
      <c r="G160" s="49">
        <v>43837.698865740742</v>
      </c>
      <c r="H160" s="48"/>
      <c r="I160" s="48"/>
      <c r="J160" s="50">
        <v>1.527777778392192E-3</v>
      </c>
      <c r="K160" s="48" t="s">
        <v>37</v>
      </c>
      <c r="L160" s="48"/>
    </row>
    <row r="161" spans="1:12" ht="15.75" x14ac:dyDescent="0.25">
      <c r="A161" s="48" t="s">
        <v>422</v>
      </c>
      <c r="B161" s="48" t="s">
        <v>7831</v>
      </c>
      <c r="C161" s="49">
        <v>43837.703043981484</v>
      </c>
      <c r="D161" s="49">
        <v>43837.703946759262</v>
      </c>
      <c r="E161" s="48" t="s">
        <v>34</v>
      </c>
      <c r="F161" s="48" t="s">
        <v>33</v>
      </c>
      <c r="G161" s="49">
        <v>43837.704201388886</v>
      </c>
      <c r="H161" s="48"/>
      <c r="I161" s="48"/>
      <c r="J161" s="50">
        <v>1.1574074014788494E-3</v>
      </c>
      <c r="K161" s="48" t="s">
        <v>37</v>
      </c>
      <c r="L161" s="48"/>
    </row>
    <row r="162" spans="1:12" ht="15.75" x14ac:dyDescent="0.25">
      <c r="A162" s="48" t="s">
        <v>424</v>
      </c>
      <c r="B162" s="48" t="s">
        <v>7831</v>
      </c>
      <c r="C162" s="49">
        <v>43837.599560185183</v>
      </c>
      <c r="D162" s="49">
        <v>43837.600555555553</v>
      </c>
      <c r="E162" s="48" t="s">
        <v>34</v>
      </c>
      <c r="F162" s="48" t="s">
        <v>33</v>
      </c>
      <c r="G162" s="49">
        <v>43837.600740740738</v>
      </c>
      <c r="H162" s="48"/>
      <c r="I162" s="48"/>
      <c r="J162" s="50">
        <v>1.1805555550381541E-3</v>
      </c>
      <c r="K162" s="48" t="s">
        <v>37</v>
      </c>
      <c r="L162" s="48"/>
    </row>
    <row r="163" spans="1:12" ht="15.75" x14ac:dyDescent="0.25">
      <c r="A163" s="48" t="s">
        <v>426</v>
      </c>
      <c r="B163" s="48" t="s">
        <v>7831</v>
      </c>
      <c r="C163" s="49">
        <v>43837.603993055556</v>
      </c>
      <c r="D163" s="49">
        <v>43837.605347222219</v>
      </c>
      <c r="E163" s="48" t="s">
        <v>34</v>
      </c>
      <c r="F163" s="48" t="s">
        <v>33</v>
      </c>
      <c r="G163" s="49">
        <v>43837.605567129627</v>
      </c>
      <c r="H163" s="48"/>
      <c r="I163" s="48"/>
      <c r="J163" s="50">
        <v>1.5740740709588863E-3</v>
      </c>
      <c r="K163" s="48" t="s">
        <v>37</v>
      </c>
      <c r="L163" s="48"/>
    </row>
    <row r="164" spans="1:12" ht="15.75" x14ac:dyDescent="0.25">
      <c r="A164" s="48" t="s">
        <v>428</v>
      </c>
      <c r="B164" s="48" t="s">
        <v>7831</v>
      </c>
      <c r="C164" s="49">
        <v>43837.611250000002</v>
      </c>
      <c r="D164" s="49">
        <v>43837.612268518518</v>
      </c>
      <c r="E164" s="48" t="s">
        <v>34</v>
      </c>
      <c r="F164" s="48" t="s">
        <v>33</v>
      </c>
      <c r="G164" s="49">
        <v>43837.61241898148</v>
      </c>
      <c r="H164" s="48"/>
      <c r="I164" s="48"/>
      <c r="J164" s="50">
        <v>1.1689814782585017E-3</v>
      </c>
      <c r="K164" s="48" t="s">
        <v>37</v>
      </c>
      <c r="L164" s="48"/>
    </row>
    <row r="165" spans="1:12" ht="15.75" x14ac:dyDescent="0.25">
      <c r="A165" s="48" t="s">
        <v>430</v>
      </c>
      <c r="B165" s="48" t="s">
        <v>7831</v>
      </c>
      <c r="C165" s="49">
        <v>43837.61959490741</v>
      </c>
      <c r="D165" s="49">
        <v>43837.621666666666</v>
      </c>
      <c r="E165" s="48" t="s">
        <v>34</v>
      </c>
      <c r="F165" s="48" t="s">
        <v>110</v>
      </c>
      <c r="G165" s="49">
        <v>43837.621770833335</v>
      </c>
      <c r="H165" s="48"/>
      <c r="I165" s="48"/>
      <c r="J165" s="50">
        <v>2.1759259252576157E-3</v>
      </c>
      <c r="K165" s="48" t="s">
        <v>37</v>
      </c>
      <c r="L165" s="48"/>
    </row>
    <row r="166" spans="1:12" ht="15.75" x14ac:dyDescent="0.25">
      <c r="A166" s="48" t="s">
        <v>432</v>
      </c>
      <c r="B166" s="48" t="s">
        <v>7831</v>
      </c>
      <c r="C166" s="49">
        <v>43837.62263888889</v>
      </c>
      <c r="D166" s="49">
        <v>43837.623506944445</v>
      </c>
      <c r="E166" s="48" t="s">
        <v>34</v>
      </c>
      <c r="F166" s="48" t="s">
        <v>33</v>
      </c>
      <c r="G166" s="49">
        <v>43837.623668981483</v>
      </c>
      <c r="H166" s="48"/>
      <c r="I166" s="48"/>
      <c r="J166" s="50">
        <v>1.0300925932824612E-3</v>
      </c>
      <c r="K166" s="48" t="s">
        <v>37</v>
      </c>
      <c r="L166" s="48"/>
    </row>
    <row r="167" spans="1:12" ht="15.75" x14ac:dyDescent="0.25">
      <c r="A167" s="48" t="s">
        <v>434</v>
      </c>
      <c r="B167" s="48" t="s">
        <v>7831</v>
      </c>
      <c r="C167" s="49">
        <v>43837.638842592591</v>
      </c>
      <c r="D167" s="49">
        <v>43837.640162037038</v>
      </c>
      <c r="E167" s="48" t="s">
        <v>34</v>
      </c>
      <c r="F167" s="48" t="s">
        <v>33</v>
      </c>
      <c r="G167" s="49">
        <v>43837.640277777777</v>
      </c>
      <c r="H167" s="48"/>
      <c r="I167" s="48"/>
      <c r="J167" s="50">
        <v>1.4351851859828457E-3</v>
      </c>
      <c r="K167" s="48" t="s">
        <v>37</v>
      </c>
      <c r="L167" s="48"/>
    </row>
    <row r="168" spans="1:12" ht="15.75" x14ac:dyDescent="0.25">
      <c r="A168" s="48" t="s">
        <v>436</v>
      </c>
      <c r="B168" s="48" t="s">
        <v>7831</v>
      </c>
      <c r="C168" s="49">
        <v>43837.658958333333</v>
      </c>
      <c r="D168" s="49">
        <v>43837.660219907404</v>
      </c>
      <c r="E168" s="48" t="s">
        <v>34</v>
      </c>
      <c r="F168" s="48" t="s">
        <v>33</v>
      </c>
      <c r="G168" s="49">
        <v>43837.660925925928</v>
      </c>
      <c r="H168" s="48"/>
      <c r="I168" s="48"/>
      <c r="J168" s="50">
        <v>1.9675925941555761E-3</v>
      </c>
      <c r="K168" s="48" t="s">
        <v>37</v>
      </c>
      <c r="L168" s="48"/>
    </row>
    <row r="169" spans="1:12" ht="15.75" x14ac:dyDescent="0.25">
      <c r="A169" s="48" t="s">
        <v>438</v>
      </c>
      <c r="B169" s="48" t="s">
        <v>7831</v>
      </c>
      <c r="C169" s="49">
        <v>43837.671516203707</v>
      </c>
      <c r="D169" s="49">
        <v>43837.672453703701</v>
      </c>
      <c r="E169" s="48" t="s">
        <v>34</v>
      </c>
      <c r="F169" s="48" t="s">
        <v>33</v>
      </c>
      <c r="G169" s="49">
        <v>43837.672569444447</v>
      </c>
      <c r="H169" s="48"/>
      <c r="I169" s="48"/>
      <c r="J169" s="50">
        <v>1.0532407395658083E-3</v>
      </c>
      <c r="K169" s="48" t="s">
        <v>37</v>
      </c>
      <c r="L169" s="48"/>
    </row>
    <row r="170" spans="1:12" ht="15.75" x14ac:dyDescent="0.25">
      <c r="A170" s="48" t="s">
        <v>440</v>
      </c>
      <c r="B170" s="48" t="s">
        <v>7831</v>
      </c>
      <c r="C170" s="49">
        <v>43837.680914351855</v>
      </c>
      <c r="D170" s="49">
        <v>43837.682060185187</v>
      </c>
      <c r="E170" s="48" t="s">
        <v>34</v>
      </c>
      <c r="F170" s="48" t="s">
        <v>33</v>
      </c>
      <c r="G170" s="49">
        <v>43837.682210648149</v>
      </c>
      <c r="H170" s="48"/>
      <c r="I170" s="48"/>
      <c r="J170" s="50">
        <v>1.2962962937308475E-3</v>
      </c>
      <c r="K170" s="48" t="s">
        <v>37</v>
      </c>
      <c r="L170" s="48"/>
    </row>
    <row r="171" spans="1:12" ht="15.75" x14ac:dyDescent="0.25">
      <c r="A171" s="48" t="s">
        <v>442</v>
      </c>
      <c r="B171" s="48" t="s">
        <v>7831</v>
      </c>
      <c r="C171" s="49">
        <v>43837.69258101852</v>
      </c>
      <c r="D171" s="49">
        <v>43837.693414351852</v>
      </c>
      <c r="E171" s="48" t="s">
        <v>34</v>
      </c>
      <c r="F171" s="48" t="s">
        <v>33</v>
      </c>
      <c r="G171" s="49">
        <v>43837.693518518521</v>
      </c>
      <c r="H171" s="48"/>
      <c r="I171" s="48"/>
      <c r="J171" s="50">
        <v>9.3750000087311491E-4</v>
      </c>
      <c r="K171" s="48" t="s">
        <v>37</v>
      </c>
      <c r="L171" s="48"/>
    </row>
    <row r="172" spans="1:12" ht="15.75" x14ac:dyDescent="0.25">
      <c r="A172" s="48" t="s">
        <v>444</v>
      </c>
      <c r="B172" s="48" t="s">
        <v>7831</v>
      </c>
      <c r="C172" s="49">
        <v>43837.714432870373</v>
      </c>
      <c r="D172" s="49">
        <v>43837.714537037034</v>
      </c>
      <c r="E172" s="48" t="s">
        <v>34</v>
      </c>
      <c r="F172" s="48" t="s">
        <v>33</v>
      </c>
      <c r="G172" s="49">
        <v>43837.714791666665</v>
      </c>
      <c r="H172" s="48"/>
      <c r="I172" s="48"/>
      <c r="J172" s="50">
        <v>3.5879629285773262E-4</v>
      </c>
      <c r="K172" s="48" t="s">
        <v>37</v>
      </c>
      <c r="L172" s="48"/>
    </row>
    <row r="173" spans="1:12" ht="15.75" x14ac:dyDescent="0.25">
      <c r="A173" s="48" t="s">
        <v>446</v>
      </c>
      <c r="B173" s="48" t="s">
        <v>7831</v>
      </c>
      <c r="C173" s="49">
        <v>43837.708020833335</v>
      </c>
      <c r="D173" s="49">
        <v>43837.708923611113</v>
      </c>
      <c r="E173" s="48" t="s">
        <v>34</v>
      </c>
      <c r="F173" s="48" t="s">
        <v>33</v>
      </c>
      <c r="G173" s="49">
        <v>43837.709120370368</v>
      </c>
      <c r="H173" s="48"/>
      <c r="I173" s="48"/>
      <c r="J173" s="50">
        <v>1.0995370321325026E-3</v>
      </c>
      <c r="K173" s="48" t="s">
        <v>37</v>
      </c>
      <c r="L173" s="48"/>
    </row>
    <row r="174" spans="1:12" ht="15.75" x14ac:dyDescent="0.25">
      <c r="A174" s="48" t="s">
        <v>448</v>
      </c>
      <c r="B174" s="48" t="s">
        <v>7831</v>
      </c>
      <c r="C174" s="49">
        <v>43837.719953703701</v>
      </c>
      <c r="D174" s="49">
        <v>43837.721944444442</v>
      </c>
      <c r="E174" s="48" t="s">
        <v>34</v>
      </c>
      <c r="F174" s="48" t="s">
        <v>33</v>
      </c>
      <c r="G174" s="49">
        <v>43837.722048611111</v>
      </c>
      <c r="H174" s="48"/>
      <c r="I174" s="48"/>
      <c r="J174" s="50">
        <v>2.0949074096279219E-3</v>
      </c>
      <c r="K174" s="48" t="s">
        <v>37</v>
      </c>
      <c r="L174" s="48"/>
    </row>
    <row r="175" spans="1:12" ht="15.75" x14ac:dyDescent="0.25">
      <c r="A175" s="48" t="s">
        <v>450</v>
      </c>
      <c r="B175" s="48" t="s">
        <v>7831</v>
      </c>
      <c r="C175" s="49">
        <v>43838.381909722222</v>
      </c>
      <c r="D175" s="49">
        <v>43838.382789351854</v>
      </c>
      <c r="E175" s="48" t="s">
        <v>34</v>
      </c>
      <c r="F175" s="48" t="s">
        <v>33</v>
      </c>
      <c r="G175" s="49">
        <v>43838.382881944446</v>
      </c>
      <c r="H175" s="48"/>
      <c r="I175" s="48"/>
      <c r="J175" s="50">
        <v>9.7222222393611446E-4</v>
      </c>
      <c r="K175" s="48" t="s">
        <v>37</v>
      </c>
      <c r="L175" s="48"/>
    </row>
    <row r="176" spans="1:12" ht="15.75" x14ac:dyDescent="0.25">
      <c r="A176" s="48" t="s">
        <v>452</v>
      </c>
      <c r="B176" s="48" t="s">
        <v>7831</v>
      </c>
      <c r="C176" s="49">
        <v>43838.339965277781</v>
      </c>
      <c r="D176" s="49">
        <v>43838.342106481483</v>
      </c>
      <c r="E176" s="48" t="s">
        <v>34</v>
      </c>
      <c r="F176" s="48" t="s">
        <v>110</v>
      </c>
      <c r="G176" s="49">
        <v>43838.341874999998</v>
      </c>
      <c r="H176" s="48"/>
      <c r="I176" s="48"/>
      <c r="J176" s="50">
        <v>1.9097222175332718E-3</v>
      </c>
      <c r="K176" s="48" t="s">
        <v>37</v>
      </c>
      <c r="L176" s="48"/>
    </row>
    <row r="177" spans="1:12" ht="15.75" x14ac:dyDescent="0.25">
      <c r="A177" s="48" t="s">
        <v>454</v>
      </c>
      <c r="B177" s="48" t="s">
        <v>7831</v>
      </c>
      <c r="C177" s="49">
        <v>43838.34584490741</v>
      </c>
      <c r="D177" s="49">
        <v>43838.355439814812</v>
      </c>
      <c r="E177" s="48" t="s">
        <v>34</v>
      </c>
      <c r="F177" s="48" t="s">
        <v>150</v>
      </c>
      <c r="G177" s="49">
        <v>43838.354861111111</v>
      </c>
      <c r="H177" s="48"/>
      <c r="I177" s="48"/>
      <c r="J177" s="50">
        <v>9.0162037013215013E-3</v>
      </c>
      <c r="K177" s="48" t="s">
        <v>37</v>
      </c>
      <c r="L177" s="48"/>
    </row>
    <row r="178" spans="1:12" ht="15.75" x14ac:dyDescent="0.25">
      <c r="A178" s="48" t="s">
        <v>457</v>
      </c>
      <c r="B178" s="48" t="s">
        <v>7831</v>
      </c>
      <c r="C178" s="49">
        <v>43838.362395833334</v>
      </c>
      <c r="D178" s="49">
        <v>43838.364351851851</v>
      </c>
      <c r="E178" s="48" t="s">
        <v>34</v>
      </c>
      <c r="F178" s="48" t="s">
        <v>110</v>
      </c>
      <c r="G178" s="49">
        <v>43838.364270833335</v>
      </c>
      <c r="H178" s="48"/>
      <c r="I178" s="48"/>
      <c r="J178" s="50">
        <v>1.8750000017462298E-3</v>
      </c>
      <c r="K178" s="48" t="s">
        <v>37</v>
      </c>
      <c r="L178" s="48"/>
    </row>
    <row r="179" spans="1:12" ht="15.75" x14ac:dyDescent="0.25">
      <c r="A179" s="48" t="s">
        <v>460</v>
      </c>
      <c r="B179" s="48" t="s">
        <v>7831</v>
      </c>
      <c r="C179" s="49">
        <v>43838.363819444443</v>
      </c>
      <c r="D179" s="49">
        <v>43838.366805555554</v>
      </c>
      <c r="E179" s="48" t="s">
        <v>34</v>
      </c>
      <c r="F179" s="48" t="s">
        <v>150</v>
      </c>
      <c r="G179" s="49">
        <v>43838.367152777777</v>
      </c>
      <c r="H179" s="48"/>
      <c r="I179" s="48"/>
      <c r="J179" s="50">
        <v>3.3333333340124227E-3</v>
      </c>
      <c r="K179" s="48" t="s">
        <v>37</v>
      </c>
      <c r="L179" s="48"/>
    </row>
    <row r="180" spans="1:12" ht="15.75" x14ac:dyDescent="0.25">
      <c r="A180" s="48" t="s">
        <v>463</v>
      </c>
      <c r="B180" s="48" t="s">
        <v>7831</v>
      </c>
      <c r="C180" s="49">
        <v>43838.369872685187</v>
      </c>
      <c r="D180" s="49">
        <v>43838.370752314811</v>
      </c>
      <c r="E180" s="48" t="s">
        <v>34</v>
      </c>
      <c r="F180" s="48" t="s">
        <v>33</v>
      </c>
      <c r="G180" s="49">
        <v>43838.370856481481</v>
      </c>
      <c r="H180" s="48"/>
      <c r="I180" s="48"/>
      <c r="J180" s="50">
        <v>9.8379629343980923E-4</v>
      </c>
      <c r="K180" s="48" t="s">
        <v>37</v>
      </c>
      <c r="L180" s="48"/>
    </row>
    <row r="181" spans="1:12" ht="15.75" x14ac:dyDescent="0.25">
      <c r="A181" s="48" t="s">
        <v>466</v>
      </c>
      <c r="B181" s="48" t="s">
        <v>7831</v>
      </c>
      <c r="C181" s="49">
        <v>43838.373472222222</v>
      </c>
      <c r="D181" s="49">
        <v>43838.374537037038</v>
      </c>
      <c r="E181" s="48" t="s">
        <v>34</v>
      </c>
      <c r="F181" s="48" t="s">
        <v>33</v>
      </c>
      <c r="G181" s="49">
        <v>43838.374282407407</v>
      </c>
      <c r="H181" s="48"/>
      <c r="I181" s="48"/>
      <c r="J181" s="50">
        <v>8.1018518540076911E-4</v>
      </c>
      <c r="K181" s="48" t="s">
        <v>37</v>
      </c>
      <c r="L181" s="48"/>
    </row>
    <row r="182" spans="1:12" ht="15.75" x14ac:dyDescent="0.25">
      <c r="A182" s="48" t="s">
        <v>468</v>
      </c>
      <c r="B182" s="48" t="s">
        <v>7831</v>
      </c>
      <c r="C182" s="49">
        <v>43838.375937500001</v>
      </c>
      <c r="D182" s="49">
        <v>43838.377222222225</v>
      </c>
      <c r="E182" s="48" t="s">
        <v>34</v>
      </c>
      <c r="F182" s="48" t="s">
        <v>110</v>
      </c>
      <c r="G182" s="49">
        <v>43838.376851851855</v>
      </c>
      <c r="H182" s="48"/>
      <c r="I182" s="48"/>
      <c r="J182" s="50">
        <v>9.1435185458976775E-4</v>
      </c>
      <c r="K182" s="48" t="s">
        <v>37</v>
      </c>
      <c r="L182" s="48"/>
    </row>
    <row r="183" spans="1:12" ht="15.75" x14ac:dyDescent="0.25">
      <c r="A183" s="48" t="s">
        <v>472</v>
      </c>
      <c r="B183" s="48" t="s">
        <v>7831</v>
      </c>
      <c r="C183" s="49">
        <v>43838.375509259262</v>
      </c>
      <c r="D183" s="49">
        <v>43838.377164351848</v>
      </c>
      <c r="E183" s="48" t="s">
        <v>34</v>
      </c>
      <c r="F183" s="48" t="s">
        <v>150</v>
      </c>
      <c r="G183" s="49">
        <v>43838.377685185187</v>
      </c>
      <c r="H183" s="48"/>
      <c r="I183" s="48"/>
      <c r="J183" s="50">
        <v>2.1759259252576157E-3</v>
      </c>
      <c r="K183" s="48" t="s">
        <v>37</v>
      </c>
      <c r="L183" s="48"/>
    </row>
    <row r="184" spans="1:12" ht="15.75" x14ac:dyDescent="0.25">
      <c r="A184" s="48" t="s">
        <v>475</v>
      </c>
      <c r="B184" s="48" t="s">
        <v>7831</v>
      </c>
      <c r="C184" s="49">
        <v>43838.377002314817</v>
      </c>
      <c r="D184" s="49">
        <v>43838.379571759258</v>
      </c>
      <c r="E184" s="48" t="s">
        <v>34</v>
      </c>
      <c r="F184" s="48" t="s">
        <v>33</v>
      </c>
      <c r="G184" s="49">
        <v>43838.378425925926</v>
      </c>
      <c r="H184" s="48"/>
      <c r="I184" s="48"/>
      <c r="J184" s="50">
        <v>1.4236111092031933E-3</v>
      </c>
      <c r="K184" s="48" t="s">
        <v>37</v>
      </c>
      <c r="L184" s="48"/>
    </row>
    <row r="185" spans="1:12" ht="15.75" x14ac:dyDescent="0.25">
      <c r="A185" s="48" t="s">
        <v>477</v>
      </c>
      <c r="B185" s="48" t="s">
        <v>7831</v>
      </c>
      <c r="C185" s="49">
        <v>43838.377638888887</v>
      </c>
      <c r="D185" s="49">
        <v>43838.378391203703</v>
      </c>
      <c r="E185" s="48" t="s">
        <v>34</v>
      </c>
      <c r="F185" s="48" t="s">
        <v>33</v>
      </c>
      <c r="G185" s="49">
        <v>43838.378530092596</v>
      </c>
      <c r="H185" s="48"/>
      <c r="I185" s="48"/>
      <c r="J185" s="50">
        <v>8.9120370830642059E-4</v>
      </c>
      <c r="K185" s="48" t="s">
        <v>37</v>
      </c>
      <c r="L185" s="48"/>
    </row>
    <row r="186" spans="1:12" ht="15.75" x14ac:dyDescent="0.25">
      <c r="A186" s="48" t="s">
        <v>479</v>
      </c>
      <c r="B186" s="48" t="s">
        <v>7831</v>
      </c>
      <c r="C186" s="49">
        <v>43838.379756944443</v>
      </c>
      <c r="D186" s="49">
        <v>43838.380740740744</v>
      </c>
      <c r="E186" s="48" t="s">
        <v>34</v>
      </c>
      <c r="F186" s="48" t="s">
        <v>110</v>
      </c>
      <c r="G186" s="49">
        <v>43838.380648148152</v>
      </c>
      <c r="H186" s="48"/>
      <c r="I186" s="48"/>
      <c r="J186" s="50">
        <v>8.9120370830642059E-4</v>
      </c>
      <c r="K186" s="48" t="s">
        <v>37</v>
      </c>
      <c r="L186" s="48"/>
    </row>
    <row r="187" spans="1:12" ht="15.75" x14ac:dyDescent="0.25">
      <c r="A187" s="48" t="s">
        <v>482</v>
      </c>
      <c r="B187" s="48" t="s">
        <v>7831</v>
      </c>
      <c r="C187" s="49">
        <v>43838.398344907408</v>
      </c>
      <c r="D187" s="49">
        <v>43838.399074074077</v>
      </c>
      <c r="E187" s="48" t="s">
        <v>34</v>
      </c>
      <c r="F187" s="48" t="s">
        <v>33</v>
      </c>
      <c r="G187" s="49">
        <v>43838.399178240739</v>
      </c>
      <c r="H187" s="48"/>
      <c r="I187" s="48"/>
      <c r="J187" s="50">
        <v>8.3333333168411627E-4</v>
      </c>
      <c r="K187" s="48" t="s">
        <v>37</v>
      </c>
      <c r="L187" s="48"/>
    </row>
    <row r="188" spans="1:12" ht="15.75" x14ac:dyDescent="0.25">
      <c r="A188" s="48" t="s">
        <v>484</v>
      </c>
      <c r="B188" s="48" t="s">
        <v>7831</v>
      </c>
      <c r="C188" s="49">
        <v>43838.400787037041</v>
      </c>
      <c r="D188" s="49">
        <v>43838.404444444444</v>
      </c>
      <c r="E188" s="48" t="s">
        <v>34</v>
      </c>
      <c r="F188" s="48" t="s">
        <v>33</v>
      </c>
      <c r="G188" s="49">
        <v>43838.402395833335</v>
      </c>
      <c r="H188" s="48"/>
      <c r="I188" s="48"/>
      <c r="J188" s="50">
        <v>1.6087962940218858E-3</v>
      </c>
      <c r="K188" s="48" t="s">
        <v>37</v>
      </c>
      <c r="L188" s="48"/>
    </row>
    <row r="189" spans="1:12" ht="15.75" x14ac:dyDescent="0.25">
      <c r="A189" s="48" t="s">
        <v>487</v>
      </c>
      <c r="B189" s="48" t="s">
        <v>7831</v>
      </c>
      <c r="C189" s="49">
        <v>43838.403252314813</v>
      </c>
      <c r="D189" s="49">
        <v>43838.407025462962</v>
      </c>
      <c r="E189" s="48" t="s">
        <v>34</v>
      </c>
      <c r="F189" s="48" t="s">
        <v>33</v>
      </c>
      <c r="G189" s="49">
        <v>43838.406990740739</v>
      </c>
      <c r="H189" s="48"/>
      <c r="I189" s="48"/>
      <c r="J189" s="50">
        <v>3.7384259267128073E-3</v>
      </c>
      <c r="K189" s="48" t="s">
        <v>37</v>
      </c>
      <c r="L189" s="48"/>
    </row>
    <row r="190" spans="1:12" ht="15.75" x14ac:dyDescent="0.25">
      <c r="A190" s="48" t="s">
        <v>489</v>
      </c>
      <c r="B190" s="48" t="s">
        <v>7831</v>
      </c>
      <c r="C190" s="49">
        <v>43838.414710648147</v>
      </c>
      <c r="D190" s="49">
        <v>43838.416006944448</v>
      </c>
      <c r="E190" s="48" t="s">
        <v>34</v>
      </c>
      <c r="F190" s="48" t="s">
        <v>110</v>
      </c>
      <c r="G190" s="49">
        <v>43838.415972222225</v>
      </c>
      <c r="H190" s="48"/>
      <c r="I190" s="48"/>
      <c r="J190" s="50">
        <v>1.2615740779438056E-3</v>
      </c>
      <c r="K190" s="48" t="s">
        <v>37</v>
      </c>
      <c r="L190" s="48"/>
    </row>
    <row r="191" spans="1:12" ht="15.75" x14ac:dyDescent="0.25">
      <c r="A191" s="48" t="s">
        <v>492</v>
      </c>
      <c r="B191" s="48" t="s">
        <v>7831</v>
      </c>
      <c r="C191" s="49">
        <v>43838.415185185186</v>
      </c>
      <c r="D191" s="49">
        <v>43838.417673611111</v>
      </c>
      <c r="E191" s="48" t="s">
        <v>34</v>
      </c>
      <c r="F191" s="48" t="s">
        <v>110</v>
      </c>
      <c r="G191" s="49">
        <v>43838.417488425926</v>
      </c>
      <c r="H191" s="48"/>
      <c r="I191" s="48"/>
      <c r="J191" s="50">
        <v>2.3032407407299615E-3</v>
      </c>
      <c r="K191" s="48" t="s">
        <v>37</v>
      </c>
      <c r="L191" s="48"/>
    </row>
    <row r="192" spans="1:12" ht="15.75" x14ac:dyDescent="0.25">
      <c r="A192" s="48" t="s">
        <v>494</v>
      </c>
      <c r="B192" s="48" t="s">
        <v>7831</v>
      </c>
      <c r="C192" s="49">
        <v>43838.388773148145</v>
      </c>
      <c r="D192" s="49">
        <v>43838.389907407407</v>
      </c>
      <c r="E192" s="48" t="s">
        <v>34</v>
      </c>
      <c r="F192" s="48" t="s">
        <v>33</v>
      </c>
      <c r="G192" s="49">
        <v>43838.38989583333</v>
      </c>
      <c r="H192" s="48"/>
      <c r="I192" s="48"/>
      <c r="J192" s="50">
        <v>1.1226851856918074E-3</v>
      </c>
      <c r="K192" s="48" t="s">
        <v>37</v>
      </c>
      <c r="L192" s="48"/>
    </row>
    <row r="193" spans="1:12" ht="15.75" x14ac:dyDescent="0.25">
      <c r="A193" s="48" t="s">
        <v>496</v>
      </c>
      <c r="B193" s="48" t="s">
        <v>7831</v>
      </c>
      <c r="C193" s="49">
        <v>43838.427199074074</v>
      </c>
      <c r="D193" s="49">
        <v>43838.428032407406</v>
      </c>
      <c r="E193" s="48" t="s">
        <v>34</v>
      </c>
      <c r="F193" s="48" t="s">
        <v>33</v>
      </c>
      <c r="G193" s="49">
        <v>43838.428032407406</v>
      </c>
      <c r="H193" s="48"/>
      <c r="I193" s="48"/>
      <c r="J193" s="50">
        <v>8.3333333168411627E-4</v>
      </c>
      <c r="K193" s="48" t="s">
        <v>37</v>
      </c>
      <c r="L193" s="48"/>
    </row>
    <row r="194" spans="1:12" ht="15.75" x14ac:dyDescent="0.25">
      <c r="A194" s="48" t="s">
        <v>498</v>
      </c>
      <c r="B194" s="48" t="s">
        <v>7831</v>
      </c>
      <c r="C194" s="49">
        <v>43838.47965277778</v>
      </c>
      <c r="D194" s="49">
        <v>43838.481562499997</v>
      </c>
      <c r="E194" s="48" t="s">
        <v>34</v>
      </c>
      <c r="F194" s="48" t="s">
        <v>33</v>
      </c>
      <c r="G194" s="49">
        <v>43838.481747685182</v>
      </c>
      <c r="H194" s="48"/>
      <c r="I194" s="48"/>
      <c r="J194" s="50">
        <v>2.0949074023519643E-3</v>
      </c>
      <c r="K194" s="48" t="s">
        <v>37</v>
      </c>
      <c r="L194" s="48"/>
    </row>
    <row r="195" spans="1:12" ht="15.75" x14ac:dyDescent="0.25">
      <c r="A195" s="48" t="s">
        <v>500</v>
      </c>
      <c r="B195" s="48" t="s">
        <v>7831</v>
      </c>
      <c r="C195" s="49">
        <v>43838.483842592592</v>
      </c>
      <c r="D195" s="49">
        <v>43838.485266203701</v>
      </c>
      <c r="E195" s="48" t="s">
        <v>34</v>
      </c>
      <c r="F195" s="48" t="s">
        <v>150</v>
      </c>
      <c r="G195" s="49">
        <v>43838.485243055555</v>
      </c>
      <c r="H195" s="48"/>
      <c r="I195" s="48"/>
      <c r="J195" s="50">
        <v>1.4004629629198462E-3</v>
      </c>
      <c r="K195" s="48" t="s">
        <v>37</v>
      </c>
      <c r="L195" s="48"/>
    </row>
    <row r="196" spans="1:12" ht="15.75" x14ac:dyDescent="0.25">
      <c r="A196" s="48" t="s">
        <v>502</v>
      </c>
      <c r="B196" s="48" t="s">
        <v>7831</v>
      </c>
      <c r="C196" s="49">
        <v>43838.485208333332</v>
      </c>
      <c r="D196" s="49">
        <v>43838.48642361111</v>
      </c>
      <c r="E196" s="48" t="s">
        <v>34</v>
      </c>
      <c r="F196" s="48" t="s">
        <v>33</v>
      </c>
      <c r="G196" s="49">
        <v>43838.485277777778</v>
      </c>
      <c r="H196" s="48"/>
      <c r="I196" s="48"/>
      <c r="J196" s="50">
        <v>6.9444446125999093E-5</v>
      </c>
      <c r="K196" s="48" t="s">
        <v>37</v>
      </c>
      <c r="L196" s="48"/>
    </row>
    <row r="197" spans="1:12" ht="15.75" x14ac:dyDescent="0.25">
      <c r="A197" s="48" t="s">
        <v>505</v>
      </c>
      <c r="B197" s="48" t="s">
        <v>7831</v>
      </c>
      <c r="C197" s="49">
        <v>43838.498171296298</v>
      </c>
      <c r="D197" s="49">
        <v>43838.499120370368</v>
      </c>
      <c r="E197" s="48" t="s">
        <v>34</v>
      </c>
      <c r="F197" s="48" t="s">
        <v>33</v>
      </c>
      <c r="G197" s="49">
        <v>43838.499351851853</v>
      </c>
      <c r="H197" s="48"/>
      <c r="I197" s="48"/>
      <c r="J197" s="50">
        <v>1.1805555550381541E-3</v>
      </c>
      <c r="K197" s="48" t="s">
        <v>37</v>
      </c>
      <c r="L197" s="48"/>
    </row>
    <row r="198" spans="1:12" ht="15.75" x14ac:dyDescent="0.25">
      <c r="A198" s="48" t="s">
        <v>507</v>
      </c>
      <c r="B198" s="48" t="s">
        <v>7831</v>
      </c>
      <c r="C198" s="49">
        <v>43838.504421296297</v>
      </c>
      <c r="D198" s="49">
        <v>43838.506620370368</v>
      </c>
      <c r="E198" s="48" t="s">
        <v>34</v>
      </c>
      <c r="F198" s="48" t="s">
        <v>33</v>
      </c>
      <c r="G198" s="49">
        <v>43838.506886574076</v>
      </c>
      <c r="H198" s="48"/>
      <c r="I198" s="48"/>
      <c r="J198" s="50">
        <v>2.4652777792653069E-3</v>
      </c>
      <c r="K198" s="48" t="s">
        <v>37</v>
      </c>
      <c r="L198" s="48"/>
    </row>
    <row r="199" spans="1:12" ht="15.75" x14ac:dyDescent="0.25">
      <c r="A199" s="48" t="s">
        <v>509</v>
      </c>
      <c r="B199" s="48" t="s">
        <v>7831</v>
      </c>
      <c r="C199" s="49">
        <v>43838.50744212963</v>
      </c>
      <c r="D199" s="49">
        <v>43838.510659722226</v>
      </c>
      <c r="E199" s="48" t="s">
        <v>34</v>
      </c>
      <c r="F199" s="48" t="s">
        <v>33</v>
      </c>
      <c r="G199" s="49">
        <v>43838.510625000003</v>
      </c>
      <c r="H199" s="48"/>
      <c r="I199" s="48"/>
      <c r="J199" s="50">
        <v>3.1828703722567298E-3</v>
      </c>
      <c r="K199" s="48" t="s">
        <v>37</v>
      </c>
      <c r="L199" s="48"/>
    </row>
    <row r="200" spans="1:12" ht="15.75" x14ac:dyDescent="0.25">
      <c r="A200" s="48" t="s">
        <v>511</v>
      </c>
      <c r="B200" s="48" t="s">
        <v>7831</v>
      </c>
      <c r="C200" s="49">
        <v>43838.402025462965</v>
      </c>
      <c r="D200" s="49">
        <v>43838.402754629627</v>
      </c>
      <c r="E200" s="48" t="s">
        <v>34</v>
      </c>
      <c r="F200" s="48" t="s">
        <v>33</v>
      </c>
      <c r="G200" s="49">
        <v>43838.402870370373</v>
      </c>
      <c r="H200" s="48"/>
      <c r="I200" s="48"/>
      <c r="J200" s="50">
        <v>8.4490740846376866E-4</v>
      </c>
      <c r="K200" s="48" t="s">
        <v>37</v>
      </c>
      <c r="L200" s="48"/>
    </row>
    <row r="201" spans="1:12" ht="15.75" x14ac:dyDescent="0.25">
      <c r="A201" s="48" t="s">
        <v>513</v>
      </c>
      <c r="B201" s="48" t="s">
        <v>7831</v>
      </c>
      <c r="C201" s="49">
        <v>43838.422592592593</v>
      </c>
      <c r="D201" s="49">
        <v>43838.423333333332</v>
      </c>
      <c r="E201" s="48" t="s">
        <v>34</v>
      </c>
      <c r="F201" s="48" t="s">
        <v>33</v>
      </c>
      <c r="G201" s="49">
        <v>43838.423414351855</v>
      </c>
      <c r="H201" s="48"/>
      <c r="I201" s="48"/>
      <c r="J201" s="50">
        <v>8.217592621804215E-4</v>
      </c>
      <c r="K201" s="48" t="s">
        <v>37</v>
      </c>
      <c r="L201" s="48"/>
    </row>
    <row r="202" spans="1:12" ht="15.75" x14ac:dyDescent="0.25">
      <c r="A202" s="48" t="s">
        <v>515</v>
      </c>
      <c r="B202" s="48" t="s">
        <v>7831</v>
      </c>
      <c r="C202" s="49">
        <v>43838.428854166668</v>
      </c>
      <c r="D202" s="49">
        <v>43838.43041666667</v>
      </c>
      <c r="E202" s="48" t="s">
        <v>34</v>
      </c>
      <c r="F202" s="48" t="s">
        <v>33</v>
      </c>
      <c r="G202" s="49">
        <v>43838.465567129628</v>
      </c>
      <c r="H202" s="48"/>
      <c r="I202" s="48"/>
      <c r="J202" s="50">
        <v>3.6712962959427387E-2</v>
      </c>
      <c r="K202" s="48" t="s">
        <v>37</v>
      </c>
      <c r="L202" s="48"/>
    </row>
    <row r="203" spans="1:12" ht="15.75" x14ac:dyDescent="0.25">
      <c r="A203" s="48" t="s">
        <v>516</v>
      </c>
      <c r="B203" s="48" t="s">
        <v>7831</v>
      </c>
      <c r="C203" s="49">
        <v>43838.489259259259</v>
      </c>
      <c r="D203" s="49">
        <v>43838.490405092591</v>
      </c>
      <c r="E203" s="48" t="s">
        <v>34</v>
      </c>
      <c r="F203" s="48" t="s">
        <v>33</v>
      </c>
      <c r="G203" s="49">
        <v>43838.490740740737</v>
      </c>
      <c r="H203" s="48"/>
      <c r="I203" s="48"/>
      <c r="J203" s="50">
        <v>1.48148147854954E-3</v>
      </c>
      <c r="K203" s="48" t="s">
        <v>37</v>
      </c>
      <c r="L203" s="48"/>
    </row>
    <row r="204" spans="1:12" ht="15.75" x14ac:dyDescent="0.25">
      <c r="A204" s="48" t="s">
        <v>517</v>
      </c>
      <c r="B204" s="48" t="s">
        <v>7831</v>
      </c>
      <c r="C204" s="49">
        <v>43838.441550925927</v>
      </c>
      <c r="D204" s="49">
        <v>43838.442314814813</v>
      </c>
      <c r="E204" s="48" t="s">
        <v>34</v>
      </c>
      <c r="F204" s="48" t="s">
        <v>110</v>
      </c>
      <c r="G204" s="49">
        <v>43838.442407407405</v>
      </c>
      <c r="H204" s="48"/>
      <c r="I204" s="48"/>
      <c r="J204" s="50">
        <v>8.5648147796746343E-4</v>
      </c>
      <c r="K204" s="48" t="s">
        <v>37</v>
      </c>
      <c r="L204" s="48"/>
    </row>
    <row r="205" spans="1:12" ht="15.75" x14ac:dyDescent="0.25">
      <c r="A205" s="48" t="s">
        <v>518</v>
      </c>
      <c r="B205" s="48" t="s">
        <v>7831</v>
      </c>
      <c r="C205" s="49">
        <v>43838.562824074077</v>
      </c>
      <c r="D205" s="49">
        <v>43838.564351851855</v>
      </c>
      <c r="E205" s="48" t="s">
        <v>34</v>
      </c>
      <c r="F205" s="48" t="s">
        <v>150</v>
      </c>
      <c r="G205" s="49">
        <v>43838.564780092594</v>
      </c>
      <c r="H205" s="48"/>
      <c r="I205" s="48"/>
      <c r="J205" s="50">
        <v>1.9560185173759237E-3</v>
      </c>
      <c r="K205" s="48" t="s">
        <v>37</v>
      </c>
      <c r="L205" s="48"/>
    </row>
    <row r="206" spans="1:12" ht="15.75" x14ac:dyDescent="0.25">
      <c r="A206" s="48" t="s">
        <v>520</v>
      </c>
      <c r="B206" s="48" t="s">
        <v>7831</v>
      </c>
      <c r="C206" s="49">
        <v>43838.588460648149</v>
      </c>
      <c r="D206" s="49">
        <v>43838.590046296296</v>
      </c>
      <c r="E206" s="48" t="s">
        <v>34</v>
      </c>
      <c r="F206" s="48" t="s">
        <v>33</v>
      </c>
      <c r="G206" s="49">
        <v>43838.590185185189</v>
      </c>
      <c r="H206" s="48"/>
      <c r="I206" s="48"/>
      <c r="J206" s="50">
        <v>1.7245370399905369E-3</v>
      </c>
      <c r="K206" s="48" t="s">
        <v>37</v>
      </c>
      <c r="L206" s="48"/>
    </row>
    <row r="207" spans="1:12" ht="15.75" x14ac:dyDescent="0.25">
      <c r="A207" s="48" t="s">
        <v>522</v>
      </c>
      <c r="B207" s="48" t="s">
        <v>7831</v>
      </c>
      <c r="C207" s="49">
        <v>43838.5934375</v>
      </c>
      <c r="D207" s="49">
        <v>43838.594722222224</v>
      </c>
      <c r="E207" s="48" t="s">
        <v>34</v>
      </c>
      <c r="F207" s="48" t="s">
        <v>33</v>
      </c>
      <c r="G207" s="49">
        <v>43838.594837962963</v>
      </c>
      <c r="H207" s="48"/>
      <c r="I207" s="48"/>
      <c r="J207" s="50">
        <v>1.4004629629198462E-3</v>
      </c>
      <c r="K207" s="48" t="s">
        <v>37</v>
      </c>
      <c r="L207" s="48"/>
    </row>
    <row r="208" spans="1:12" ht="15.75" x14ac:dyDescent="0.25">
      <c r="A208" s="48" t="s">
        <v>524</v>
      </c>
      <c r="B208" s="48" t="s">
        <v>7831</v>
      </c>
      <c r="C208" s="49">
        <v>43838.608807870369</v>
      </c>
      <c r="D208" s="49">
        <v>43838.610474537039</v>
      </c>
      <c r="E208" s="48" t="s">
        <v>34</v>
      </c>
      <c r="F208" s="48" t="s">
        <v>33</v>
      </c>
      <c r="G208" s="49">
        <v>43838.610381944447</v>
      </c>
      <c r="H208" s="48"/>
      <c r="I208" s="48"/>
      <c r="J208" s="50">
        <v>1.5740740782348439E-3</v>
      </c>
      <c r="K208" s="48" t="s">
        <v>37</v>
      </c>
      <c r="L208" s="48"/>
    </row>
    <row r="209" spans="1:12" ht="15.75" x14ac:dyDescent="0.25">
      <c r="A209" s="48" t="s">
        <v>526</v>
      </c>
      <c r="B209" s="48" t="s">
        <v>7831</v>
      </c>
      <c r="C209" s="49">
        <v>43838.601006944446</v>
      </c>
      <c r="D209" s="49">
        <v>43838.602766203701</v>
      </c>
      <c r="E209" s="48" t="s">
        <v>34</v>
      </c>
      <c r="F209" s="48" t="s">
        <v>33</v>
      </c>
      <c r="G209" s="49">
        <v>43838.601342592592</v>
      </c>
      <c r="H209" s="48"/>
      <c r="I209" s="48"/>
      <c r="J209" s="50">
        <v>3.3564814657438546E-4</v>
      </c>
      <c r="K209" s="48" t="s">
        <v>37</v>
      </c>
      <c r="L209" s="48"/>
    </row>
    <row r="210" spans="1:12" ht="15.75" x14ac:dyDescent="0.25">
      <c r="A210" s="48" t="s">
        <v>528</v>
      </c>
      <c r="B210" s="48" t="s">
        <v>7831</v>
      </c>
      <c r="C210" s="49">
        <v>43838.613981481481</v>
      </c>
      <c r="D210" s="49">
        <v>43838.616168981483</v>
      </c>
      <c r="E210" s="48" t="s">
        <v>34</v>
      </c>
      <c r="F210" s="48" t="s">
        <v>150</v>
      </c>
      <c r="G210" s="49">
        <v>43838.616099537037</v>
      </c>
      <c r="H210" s="48"/>
      <c r="I210" s="48"/>
      <c r="J210" s="50">
        <v>2.118055555911269E-3</v>
      </c>
      <c r="K210" s="48" t="s">
        <v>37</v>
      </c>
      <c r="L210" s="48"/>
    </row>
    <row r="211" spans="1:12" ht="15.75" x14ac:dyDescent="0.25">
      <c r="A211" s="48" t="s">
        <v>530</v>
      </c>
      <c r="B211" s="48" t="s">
        <v>7831</v>
      </c>
      <c r="C211" s="49">
        <v>43838.616493055553</v>
      </c>
      <c r="D211" s="49">
        <v>43838.616689814815</v>
      </c>
      <c r="E211" s="48" t="s">
        <v>34</v>
      </c>
      <c r="F211" s="48" t="s">
        <v>33</v>
      </c>
      <c r="G211" s="49">
        <v>43838.615057870367</v>
      </c>
      <c r="H211" s="48"/>
      <c r="I211" s="48"/>
      <c r="J211" s="50">
        <v>-1.4351851859828457E-3</v>
      </c>
      <c r="K211" s="48" t="s">
        <v>37</v>
      </c>
      <c r="L211" s="48"/>
    </row>
    <row r="212" spans="1:12" ht="15.75" x14ac:dyDescent="0.25">
      <c r="A212" s="48" t="s">
        <v>532</v>
      </c>
      <c r="B212" s="48" t="s">
        <v>7831</v>
      </c>
      <c r="C212" s="49">
        <v>43838.632986111108</v>
      </c>
      <c r="D212" s="49">
        <v>43838.634884259256</v>
      </c>
      <c r="E212" s="48" t="s">
        <v>34</v>
      </c>
      <c r="F212" s="48" t="s">
        <v>33</v>
      </c>
      <c r="G212" s="49">
        <v>43838.635034722225</v>
      </c>
      <c r="H212" s="48"/>
      <c r="I212" s="48"/>
      <c r="J212" s="50">
        <v>2.0486111170612276E-3</v>
      </c>
      <c r="K212" s="48" t="s">
        <v>37</v>
      </c>
      <c r="L212" s="48"/>
    </row>
    <row r="213" spans="1:12" ht="15.75" x14ac:dyDescent="0.25">
      <c r="A213" s="48" t="s">
        <v>534</v>
      </c>
      <c r="B213" s="48" t="s">
        <v>7831</v>
      </c>
      <c r="C213" s="49">
        <v>43838.651273148149</v>
      </c>
      <c r="D213" s="49">
        <v>43838.65247685185</v>
      </c>
      <c r="E213" s="48" t="s">
        <v>34</v>
      </c>
      <c r="F213" s="48" t="s">
        <v>33</v>
      </c>
      <c r="G213" s="49">
        <v>43838.652627314812</v>
      </c>
      <c r="H213" s="48"/>
      <c r="I213" s="48"/>
      <c r="J213" s="50">
        <v>1.3541666630771942E-3</v>
      </c>
      <c r="K213" s="48" t="s">
        <v>37</v>
      </c>
      <c r="L213" s="48"/>
    </row>
    <row r="214" spans="1:12" ht="15.75" x14ac:dyDescent="0.25">
      <c r="A214" s="48" t="s">
        <v>536</v>
      </c>
      <c r="B214" s="48" t="s">
        <v>7831</v>
      </c>
      <c r="C214" s="49">
        <v>43838.628553240742</v>
      </c>
      <c r="D214" s="49">
        <v>43838.629849537036</v>
      </c>
      <c r="E214" s="48" t="s">
        <v>34</v>
      </c>
      <c r="F214" s="48" t="s">
        <v>33</v>
      </c>
      <c r="G214" s="49">
        <v>43838.630069444444</v>
      </c>
      <c r="H214" s="48"/>
      <c r="I214" s="48"/>
      <c r="J214" s="50">
        <v>1.5162037016125396E-3</v>
      </c>
      <c r="K214" s="48" t="s">
        <v>37</v>
      </c>
      <c r="L214" s="48"/>
    </row>
    <row r="215" spans="1:12" ht="15.75" x14ac:dyDescent="0.25">
      <c r="A215" s="48" t="s">
        <v>538</v>
      </c>
      <c r="B215" s="48" t="s">
        <v>7831</v>
      </c>
      <c r="C215" s="49">
        <v>43838.659074074072</v>
      </c>
      <c r="D215" s="49">
        <v>43838.660358796296</v>
      </c>
      <c r="E215" s="48" t="s">
        <v>34</v>
      </c>
      <c r="F215" s="48" t="s">
        <v>33</v>
      </c>
      <c r="G215" s="49">
        <v>43838.661921296298</v>
      </c>
      <c r="H215" s="48"/>
      <c r="I215" s="48"/>
      <c r="J215" s="50">
        <v>2.8472222256823443E-3</v>
      </c>
      <c r="K215" s="48" t="s">
        <v>37</v>
      </c>
      <c r="L215" s="48"/>
    </row>
    <row r="216" spans="1:12" ht="15.75" x14ac:dyDescent="0.25">
      <c r="A216" s="48" t="s">
        <v>540</v>
      </c>
      <c r="B216" s="48" t="s">
        <v>7831</v>
      </c>
      <c r="C216" s="49">
        <v>43838.677627314813</v>
      </c>
      <c r="D216" s="49">
        <v>43838.678935185184</v>
      </c>
      <c r="E216" s="48" t="s">
        <v>34</v>
      </c>
      <c r="F216" s="48" t="s">
        <v>33</v>
      </c>
      <c r="G216" s="49">
        <v>43838.679212962961</v>
      </c>
      <c r="H216" s="48"/>
      <c r="I216" s="48"/>
      <c r="J216" s="50">
        <v>1.5856481477385387E-3</v>
      </c>
      <c r="K216" s="48" t="s">
        <v>37</v>
      </c>
      <c r="L216" s="48"/>
    </row>
    <row r="217" spans="1:12" ht="15.75" x14ac:dyDescent="0.25">
      <c r="A217" s="48" t="s">
        <v>542</v>
      </c>
      <c r="B217" s="48" t="s">
        <v>7831</v>
      </c>
      <c r="C217" s="49">
        <v>43838.619189814817</v>
      </c>
      <c r="D217" s="49">
        <v>43838.621261574073</v>
      </c>
      <c r="E217" s="48" t="s">
        <v>34</v>
      </c>
      <c r="F217" s="48" t="s">
        <v>33</v>
      </c>
      <c r="G217" s="49">
        <v>43838.620625000003</v>
      </c>
      <c r="H217" s="48"/>
      <c r="I217" s="48"/>
      <c r="J217" s="50">
        <v>1.4351851859828457E-3</v>
      </c>
      <c r="K217" s="48" t="s">
        <v>37</v>
      </c>
      <c r="L217" s="48"/>
    </row>
    <row r="218" spans="1:12" ht="15.75" x14ac:dyDescent="0.25">
      <c r="A218" s="48" t="s">
        <v>544</v>
      </c>
      <c r="B218" s="48" t="s">
        <v>7831</v>
      </c>
      <c r="C218" s="49">
        <v>43838.64638888889</v>
      </c>
      <c r="D218" s="49">
        <v>43838.646481481483</v>
      </c>
      <c r="E218" s="48" t="s">
        <v>34</v>
      </c>
      <c r="F218" s="48" t="s">
        <v>33</v>
      </c>
      <c r="G218" s="49">
        <v>43838.644467592596</v>
      </c>
      <c r="H218" s="48"/>
      <c r="I218" s="48"/>
      <c r="J218" s="50">
        <v>-1.9212962943129241E-3</v>
      </c>
      <c r="K218" s="48" t="s">
        <v>37</v>
      </c>
      <c r="L218" s="48"/>
    </row>
    <row r="219" spans="1:12" ht="15.75" x14ac:dyDescent="0.25">
      <c r="A219" s="48" t="s">
        <v>547</v>
      </c>
      <c r="B219" s="48" t="s">
        <v>7831</v>
      </c>
      <c r="C219" s="49">
        <v>43838.650648148148</v>
      </c>
      <c r="D219" s="49">
        <v>43838.652199074073</v>
      </c>
      <c r="E219" s="48" t="s">
        <v>34</v>
      </c>
      <c r="F219" s="48" t="s">
        <v>150</v>
      </c>
      <c r="G219" s="49">
        <v>43838.65215277778</v>
      </c>
      <c r="H219" s="48"/>
      <c r="I219" s="48"/>
      <c r="J219" s="50">
        <v>1.5046296321088448E-3</v>
      </c>
      <c r="K219" s="48" t="s">
        <v>37</v>
      </c>
      <c r="L219" s="48"/>
    </row>
    <row r="220" spans="1:12" ht="15.75" x14ac:dyDescent="0.25">
      <c r="A220" s="48" t="s">
        <v>550</v>
      </c>
      <c r="B220" s="48" t="s">
        <v>7831</v>
      </c>
      <c r="C220" s="49">
        <v>43838.663773148146</v>
      </c>
      <c r="D220" s="49">
        <v>43838.665555555555</v>
      </c>
      <c r="E220" s="48" t="s">
        <v>34</v>
      </c>
      <c r="F220" s="48" t="s">
        <v>110</v>
      </c>
      <c r="G220" s="49">
        <v>43838.665289351855</v>
      </c>
      <c r="H220" s="48"/>
      <c r="I220" s="48"/>
      <c r="J220" s="50">
        <v>1.5162037088884972E-3</v>
      </c>
      <c r="K220" s="48" t="s">
        <v>37</v>
      </c>
      <c r="L220" s="48"/>
    </row>
    <row r="221" spans="1:12" ht="15.75" x14ac:dyDescent="0.25">
      <c r="A221" s="48" t="s">
        <v>552</v>
      </c>
      <c r="B221" s="48" t="s">
        <v>7831</v>
      </c>
      <c r="C221" s="49">
        <v>43838.674189814818</v>
      </c>
      <c r="D221" s="49">
        <v>43838.675405092596</v>
      </c>
      <c r="E221" s="48" t="s">
        <v>34</v>
      </c>
      <c r="F221" s="48" t="s">
        <v>150</v>
      </c>
      <c r="G221" s="49">
        <v>43838.674872685187</v>
      </c>
      <c r="H221" s="48"/>
      <c r="I221" s="48"/>
      <c r="J221" s="50">
        <v>6.8287036992842332E-4</v>
      </c>
      <c r="K221" s="48" t="s">
        <v>37</v>
      </c>
      <c r="L221" s="48"/>
    </row>
    <row r="222" spans="1:12" ht="15.75" x14ac:dyDescent="0.25">
      <c r="A222" s="48" t="s">
        <v>7837</v>
      </c>
      <c r="B222" s="48" t="s">
        <v>7831</v>
      </c>
      <c r="C222" s="49">
        <v>43838.676493055558</v>
      </c>
      <c r="D222" s="49">
        <v>43838.677824074075</v>
      </c>
      <c r="E222" s="48" t="s">
        <v>34</v>
      </c>
      <c r="F222" s="48" t="s">
        <v>33</v>
      </c>
      <c r="G222" s="49">
        <v>43838.677476851852</v>
      </c>
      <c r="H222" s="48"/>
      <c r="I222" s="48"/>
      <c r="J222" s="50">
        <v>9.8379629343980923E-4</v>
      </c>
      <c r="K222" s="48" t="s">
        <v>37</v>
      </c>
      <c r="L222" s="48"/>
    </row>
    <row r="223" spans="1:12" ht="15.75" x14ac:dyDescent="0.25">
      <c r="A223" s="48" t="s">
        <v>555</v>
      </c>
      <c r="B223" s="48" t="s">
        <v>7831</v>
      </c>
      <c r="C223" s="49">
        <v>43838.683298611111</v>
      </c>
      <c r="D223" s="49">
        <v>43838.684687499997</v>
      </c>
      <c r="E223" s="48" t="s">
        <v>34</v>
      </c>
      <c r="F223" s="48" t="s">
        <v>33</v>
      </c>
      <c r="G223" s="49">
        <v>43838.684803240743</v>
      </c>
      <c r="H223" s="48"/>
      <c r="I223" s="48"/>
      <c r="J223" s="50">
        <v>1.5046296321088448E-3</v>
      </c>
      <c r="K223" s="48" t="s">
        <v>37</v>
      </c>
      <c r="L223" s="48"/>
    </row>
    <row r="224" spans="1:12" ht="15.75" x14ac:dyDescent="0.25">
      <c r="A224" s="48" t="s">
        <v>557</v>
      </c>
      <c r="B224" s="48" t="s">
        <v>7831</v>
      </c>
      <c r="C224" s="49">
        <v>43838.69226851852</v>
      </c>
      <c r="D224" s="49">
        <v>43838.693541666667</v>
      </c>
      <c r="E224" s="48" t="s">
        <v>34</v>
      </c>
      <c r="F224" s="48" t="s">
        <v>33</v>
      </c>
      <c r="G224" s="49">
        <v>43838.693703703706</v>
      </c>
      <c r="H224" s="48"/>
      <c r="I224" s="48"/>
      <c r="J224" s="50">
        <v>1.4351851859828457E-3</v>
      </c>
      <c r="K224" s="48" t="s">
        <v>37</v>
      </c>
      <c r="L224" s="48"/>
    </row>
    <row r="225" spans="1:12" ht="15.75" x14ac:dyDescent="0.25">
      <c r="A225" s="48" t="s">
        <v>559</v>
      </c>
      <c r="B225" s="48" t="s">
        <v>7831</v>
      </c>
      <c r="C225" s="49">
        <v>43838.706250000003</v>
      </c>
      <c r="D225" s="49">
        <v>43838.707395833335</v>
      </c>
      <c r="E225" s="48" t="s">
        <v>34</v>
      </c>
      <c r="F225" s="48" t="s">
        <v>33</v>
      </c>
      <c r="G225" s="49">
        <v>43838.706331018519</v>
      </c>
      <c r="H225" s="48"/>
      <c r="I225" s="48"/>
      <c r="J225" s="50">
        <v>8.1018515629693866E-5</v>
      </c>
      <c r="K225" s="48" t="s">
        <v>37</v>
      </c>
      <c r="L225" s="48"/>
    </row>
    <row r="226" spans="1:12" ht="15.75" x14ac:dyDescent="0.25">
      <c r="A226" s="48" t="s">
        <v>561</v>
      </c>
      <c r="B226" s="48" t="s">
        <v>7831</v>
      </c>
      <c r="C226" s="49">
        <v>43838.689282407409</v>
      </c>
      <c r="D226" s="49">
        <v>43838.690092592595</v>
      </c>
      <c r="E226" s="48" t="s">
        <v>34</v>
      </c>
      <c r="F226" s="48" t="s">
        <v>33</v>
      </c>
      <c r="G226" s="49">
        <v>43838.690196759257</v>
      </c>
      <c r="H226" s="48"/>
      <c r="I226" s="48"/>
      <c r="J226" s="50">
        <v>9.1435184731381014E-4</v>
      </c>
      <c r="K226" s="48" t="s">
        <v>37</v>
      </c>
      <c r="L226" s="48"/>
    </row>
    <row r="227" spans="1:12" ht="15.75" x14ac:dyDescent="0.25">
      <c r="A227" s="48" t="s">
        <v>563</v>
      </c>
      <c r="B227" s="48" t="s">
        <v>7831</v>
      </c>
      <c r="C227" s="49">
        <v>43838.70988425926</v>
      </c>
      <c r="D227" s="49">
        <v>43838.711365740739</v>
      </c>
      <c r="E227" s="48" t="s">
        <v>34</v>
      </c>
      <c r="F227" s="48" t="s">
        <v>33</v>
      </c>
      <c r="G227" s="49">
        <v>43838.711539351854</v>
      </c>
      <c r="H227" s="48"/>
      <c r="I227" s="48"/>
      <c r="J227" s="50">
        <v>1.6550925938645378E-3</v>
      </c>
      <c r="K227" s="48" t="s">
        <v>37</v>
      </c>
      <c r="L227" s="48"/>
    </row>
    <row r="228" spans="1:12" ht="15.75" x14ac:dyDescent="0.25">
      <c r="A228" s="48" t="s">
        <v>565</v>
      </c>
      <c r="B228" s="48" t="s">
        <v>7831</v>
      </c>
      <c r="C228" s="49">
        <v>43838.740497685183</v>
      </c>
      <c r="D228" s="49">
        <v>43838.741689814815</v>
      </c>
      <c r="E228" s="48" t="s">
        <v>34</v>
      </c>
      <c r="F228" s="48" t="s">
        <v>33</v>
      </c>
      <c r="G228" s="49">
        <v>43838.741793981484</v>
      </c>
      <c r="H228" s="48"/>
      <c r="I228" s="48"/>
      <c r="J228" s="50">
        <v>1.2962963010068052E-3</v>
      </c>
      <c r="K228" s="48" t="s">
        <v>37</v>
      </c>
      <c r="L228" s="48"/>
    </row>
    <row r="229" spans="1:12" ht="15.75" x14ac:dyDescent="0.25">
      <c r="A229" s="48" t="s">
        <v>567</v>
      </c>
      <c r="B229" s="48" t="s">
        <v>7831</v>
      </c>
      <c r="C229" s="49">
        <v>43839.363379629627</v>
      </c>
      <c r="D229" s="49">
        <v>43839.366215277776</v>
      </c>
      <c r="E229" s="48" t="s">
        <v>34</v>
      </c>
      <c r="F229" s="48" t="s">
        <v>150</v>
      </c>
      <c r="G229" s="49">
        <v>43839.366203703707</v>
      </c>
      <c r="H229" s="48"/>
      <c r="I229" s="48"/>
      <c r="J229" s="50">
        <v>2.8240740793989971E-3</v>
      </c>
      <c r="K229" s="48" t="s">
        <v>37</v>
      </c>
      <c r="L229" s="48"/>
    </row>
    <row r="230" spans="1:12" ht="15.75" x14ac:dyDescent="0.25">
      <c r="A230" s="48" t="s">
        <v>569</v>
      </c>
      <c r="B230" s="48" t="s">
        <v>7831</v>
      </c>
      <c r="C230" s="49">
        <v>43839.364247685182</v>
      </c>
      <c r="D230" s="49">
        <v>43839.365335648145</v>
      </c>
      <c r="E230" s="48" t="s">
        <v>34</v>
      </c>
      <c r="F230" s="48" t="s">
        <v>33</v>
      </c>
      <c r="G230" s="49">
        <v>43839.364374999997</v>
      </c>
      <c r="H230" s="48"/>
      <c r="I230" s="48"/>
      <c r="J230" s="50">
        <v>1.273148154723458E-4</v>
      </c>
      <c r="K230" s="48" t="s">
        <v>37</v>
      </c>
      <c r="L230" s="48"/>
    </row>
    <row r="231" spans="1:12" ht="15.75" x14ac:dyDescent="0.25">
      <c r="A231" s="48" t="s">
        <v>571</v>
      </c>
      <c r="B231" s="48" t="s">
        <v>7831</v>
      </c>
      <c r="C231" s="49">
        <v>43839.371469907404</v>
      </c>
      <c r="D231" s="49">
        <v>43839.37400462963</v>
      </c>
      <c r="E231" s="48" t="s">
        <v>34</v>
      </c>
      <c r="F231" s="48" t="s">
        <v>110</v>
      </c>
      <c r="G231" s="49">
        <v>43839.374155092592</v>
      </c>
      <c r="H231" s="48"/>
      <c r="I231" s="48"/>
      <c r="J231" s="50">
        <v>2.6851851871469989E-3</v>
      </c>
      <c r="K231" s="48" t="s">
        <v>37</v>
      </c>
      <c r="L231" s="48"/>
    </row>
    <row r="232" spans="1:12" ht="15.75" x14ac:dyDescent="0.25">
      <c r="A232" s="48" t="s">
        <v>574</v>
      </c>
      <c r="B232" s="48" t="s">
        <v>7831</v>
      </c>
      <c r="C232" s="49">
        <v>43839.380810185183</v>
      </c>
      <c r="D232" s="49">
        <v>43839.381550925929</v>
      </c>
      <c r="E232" s="48" t="s">
        <v>34</v>
      </c>
      <c r="F232" s="48" t="s">
        <v>33</v>
      </c>
      <c r="G232" s="49">
        <v>43839.381631944445</v>
      </c>
      <c r="H232" s="48"/>
      <c r="I232" s="48"/>
      <c r="J232" s="50">
        <v>8.217592621804215E-4</v>
      </c>
      <c r="K232" s="48" t="s">
        <v>37</v>
      </c>
      <c r="L232" s="48"/>
    </row>
    <row r="233" spans="1:12" ht="15.75" x14ac:dyDescent="0.25">
      <c r="A233" s="48" t="s">
        <v>575</v>
      </c>
      <c r="B233" s="48" t="s">
        <v>7831</v>
      </c>
      <c r="C233" s="49">
        <v>43839.394571759258</v>
      </c>
      <c r="D233" s="49">
        <v>43839.396134259259</v>
      </c>
      <c r="E233" s="48" t="s">
        <v>34</v>
      </c>
      <c r="F233" s="48" t="s">
        <v>33</v>
      </c>
      <c r="G233" s="49">
        <v>43839.396203703705</v>
      </c>
      <c r="H233" s="48"/>
      <c r="I233" s="48"/>
      <c r="J233" s="50">
        <v>1.6319444475811906E-3</v>
      </c>
      <c r="K233" s="48" t="s">
        <v>37</v>
      </c>
      <c r="L233" s="48"/>
    </row>
    <row r="234" spans="1:12" ht="15.75" x14ac:dyDescent="0.25">
      <c r="A234" s="48" t="s">
        <v>577</v>
      </c>
      <c r="B234" s="48" t="s">
        <v>7831</v>
      </c>
      <c r="C234" s="49">
        <v>43839.357627314814</v>
      </c>
      <c r="D234" s="49">
        <v>43839.359675925924</v>
      </c>
      <c r="E234" s="48" t="s">
        <v>34</v>
      </c>
      <c r="F234" s="48" t="s">
        <v>110</v>
      </c>
      <c r="G234" s="49">
        <v>43839.359525462962</v>
      </c>
      <c r="H234" s="48"/>
      <c r="I234" s="48"/>
      <c r="J234" s="50">
        <v>1.898148148029577E-3</v>
      </c>
      <c r="K234" s="48" t="s">
        <v>37</v>
      </c>
      <c r="L234" s="48"/>
    </row>
    <row r="235" spans="1:12" ht="15.75" x14ac:dyDescent="0.25">
      <c r="A235" s="48" t="s">
        <v>579</v>
      </c>
      <c r="B235" s="48" t="s">
        <v>7831</v>
      </c>
      <c r="C235" s="49">
        <v>43839.360173611109</v>
      </c>
      <c r="D235" s="49">
        <v>43839.361134259256</v>
      </c>
      <c r="E235" s="48" t="s">
        <v>34</v>
      </c>
      <c r="F235" s="48" t="s">
        <v>33</v>
      </c>
      <c r="G235" s="49">
        <v>43839.361307870371</v>
      </c>
      <c r="H235" s="48"/>
      <c r="I235" s="48"/>
      <c r="J235" s="50">
        <v>1.1342592624714598E-3</v>
      </c>
      <c r="K235" s="48" t="s">
        <v>37</v>
      </c>
      <c r="L235" s="48"/>
    </row>
    <row r="236" spans="1:12" ht="15.75" x14ac:dyDescent="0.25">
      <c r="A236" s="48" t="s">
        <v>581</v>
      </c>
      <c r="B236" s="48" t="s">
        <v>7831</v>
      </c>
      <c r="C236" s="49">
        <v>43839.360902777778</v>
      </c>
      <c r="D236" s="49">
        <v>43839.362488425926</v>
      </c>
      <c r="E236" s="48" t="s">
        <v>34</v>
      </c>
      <c r="F236" s="48" t="s">
        <v>150</v>
      </c>
      <c r="G236" s="49">
        <v>43839.36209490741</v>
      </c>
      <c r="H236" s="48"/>
      <c r="I236" s="48"/>
      <c r="J236" s="50">
        <v>1.1921296318178065E-3</v>
      </c>
      <c r="K236" s="48" t="s">
        <v>37</v>
      </c>
      <c r="L236" s="48"/>
    </row>
    <row r="237" spans="1:12" ht="15.75" x14ac:dyDescent="0.25">
      <c r="A237" s="48" t="s">
        <v>583</v>
      </c>
      <c r="B237" s="48" t="s">
        <v>7831</v>
      </c>
      <c r="C237" s="49">
        <v>43839.369710648149</v>
      </c>
      <c r="D237" s="49">
        <v>43839.370636574073</v>
      </c>
      <c r="E237" s="48" t="s">
        <v>34</v>
      </c>
      <c r="F237" s="48" t="s">
        <v>33</v>
      </c>
      <c r="G237" s="49">
        <v>43839.370729166665</v>
      </c>
      <c r="H237" s="48"/>
      <c r="I237" s="48"/>
      <c r="J237" s="50">
        <v>1.0185185165028088E-3</v>
      </c>
      <c r="K237" s="48" t="s">
        <v>37</v>
      </c>
      <c r="L237" s="48"/>
    </row>
    <row r="238" spans="1:12" ht="15.75" x14ac:dyDescent="0.25">
      <c r="A238" s="48" t="s">
        <v>584</v>
      </c>
      <c r="B238" s="48" t="s">
        <v>7831</v>
      </c>
      <c r="C238" s="49">
        <v>43839.386261574073</v>
      </c>
      <c r="D238" s="49">
        <v>43839.389641203707</v>
      </c>
      <c r="E238" s="48" t="s">
        <v>34</v>
      </c>
      <c r="F238" s="48" t="s">
        <v>150</v>
      </c>
      <c r="G238" s="49">
        <v>43839.389097222222</v>
      </c>
      <c r="H238" s="48"/>
      <c r="I238" s="48"/>
      <c r="J238" s="50">
        <v>2.8356481489026919E-3</v>
      </c>
      <c r="K238" s="48" t="s">
        <v>37</v>
      </c>
      <c r="L238" s="48"/>
    </row>
    <row r="239" spans="1:12" ht="15.75" x14ac:dyDescent="0.25">
      <c r="A239" s="48" t="s">
        <v>587</v>
      </c>
      <c r="B239" s="48" t="s">
        <v>7831</v>
      </c>
      <c r="C239" s="49">
        <v>43839.385416666664</v>
      </c>
      <c r="D239" s="49">
        <v>43839.386319444442</v>
      </c>
      <c r="E239" s="48" t="s">
        <v>34</v>
      </c>
      <c r="F239" s="48" t="s">
        <v>33</v>
      </c>
      <c r="G239" s="49">
        <v>43839.38548611111</v>
      </c>
      <c r="H239" s="48"/>
      <c r="I239" s="48"/>
      <c r="J239" s="50">
        <v>6.9444446125999093E-5</v>
      </c>
      <c r="K239" s="48" t="s">
        <v>37</v>
      </c>
      <c r="L239" s="48"/>
    </row>
    <row r="240" spans="1:12" ht="15.75" x14ac:dyDescent="0.25">
      <c r="A240" s="48" t="s">
        <v>589</v>
      </c>
      <c r="B240" s="48" t="s">
        <v>7831</v>
      </c>
      <c r="C240" s="49">
        <v>43839.345208333332</v>
      </c>
      <c r="D240" s="49">
        <v>43839.348067129627</v>
      </c>
      <c r="E240" s="48" t="s">
        <v>34</v>
      </c>
      <c r="F240" s="48" t="s">
        <v>110</v>
      </c>
      <c r="G240" s="49">
        <v>43839.348043981481</v>
      </c>
      <c r="H240" s="48"/>
      <c r="I240" s="48"/>
      <c r="J240" s="50">
        <v>2.8356481489026919E-3</v>
      </c>
      <c r="K240" s="48" t="s">
        <v>37</v>
      </c>
      <c r="L240" s="48"/>
    </row>
    <row r="241" spans="1:12" ht="15.75" x14ac:dyDescent="0.25">
      <c r="A241" s="48" t="s">
        <v>591</v>
      </c>
      <c r="B241" s="48" t="s">
        <v>7831</v>
      </c>
      <c r="C241" s="49">
        <v>43839.363217592596</v>
      </c>
      <c r="D241" s="49">
        <v>43839.371307870373</v>
      </c>
      <c r="E241" s="48" t="s">
        <v>34</v>
      </c>
      <c r="F241" s="48" t="s">
        <v>150</v>
      </c>
      <c r="G241" s="49">
        <v>43839.370752314811</v>
      </c>
      <c r="H241" s="48"/>
      <c r="I241" s="48"/>
      <c r="J241" s="50">
        <v>7.5347222154960036E-3</v>
      </c>
      <c r="K241" s="48" t="s">
        <v>37</v>
      </c>
      <c r="L241" s="48"/>
    </row>
    <row r="242" spans="1:12" ht="15.75" x14ac:dyDescent="0.25">
      <c r="A242" s="48" t="s">
        <v>592</v>
      </c>
      <c r="B242" s="48" t="s">
        <v>7831</v>
      </c>
      <c r="C242" s="49">
        <v>43839.371192129627</v>
      </c>
      <c r="D242" s="49">
        <v>43839.37395833333</v>
      </c>
      <c r="E242" s="48" t="s">
        <v>34</v>
      </c>
      <c r="F242" s="48" t="s">
        <v>110</v>
      </c>
      <c r="G242" s="49">
        <v>43839.378298611111</v>
      </c>
      <c r="H242" s="48"/>
      <c r="I242" s="48"/>
      <c r="J242" s="50">
        <v>7.1064814837882295E-3</v>
      </c>
      <c r="K242" s="48" t="s">
        <v>37</v>
      </c>
      <c r="L242" s="48"/>
    </row>
    <row r="243" spans="1:12" ht="15.75" x14ac:dyDescent="0.25">
      <c r="A243" s="48" t="s">
        <v>594</v>
      </c>
      <c r="B243" s="48" t="s">
        <v>7831</v>
      </c>
      <c r="C243" s="49">
        <v>43839.373252314814</v>
      </c>
      <c r="D243" s="49">
        <v>43839.374155092592</v>
      </c>
      <c r="E243" s="48" t="s">
        <v>34</v>
      </c>
      <c r="F243" s="48" t="s">
        <v>33</v>
      </c>
      <c r="G243" s="49">
        <v>43839.37332175926</v>
      </c>
      <c r="H243" s="48"/>
      <c r="I243" s="48"/>
      <c r="J243" s="50">
        <v>6.9444446125999093E-5</v>
      </c>
      <c r="K243" s="48" t="s">
        <v>37</v>
      </c>
      <c r="L243" s="48"/>
    </row>
    <row r="244" spans="1:12" ht="15.75" x14ac:dyDescent="0.25">
      <c r="A244" s="48" t="s">
        <v>595</v>
      </c>
      <c r="B244" s="48" t="s">
        <v>7831</v>
      </c>
      <c r="C244" s="49">
        <v>43839.375532407408</v>
      </c>
      <c r="D244" s="49">
        <v>43839.376747685186</v>
      </c>
      <c r="E244" s="48" t="s">
        <v>34</v>
      </c>
      <c r="F244" s="48" t="s">
        <v>110</v>
      </c>
      <c r="G244" s="49">
        <v>43839.376851851855</v>
      </c>
      <c r="H244" s="48"/>
      <c r="I244" s="48"/>
      <c r="J244" s="50">
        <v>1.3194444472901523E-3</v>
      </c>
      <c r="K244" s="48" t="s">
        <v>37</v>
      </c>
      <c r="L244" s="48"/>
    </row>
    <row r="245" spans="1:12" ht="15.75" x14ac:dyDescent="0.25">
      <c r="A245" s="48" t="s">
        <v>598</v>
      </c>
      <c r="B245" s="48" t="s">
        <v>7831</v>
      </c>
      <c r="C245" s="49">
        <v>43839.379004629627</v>
      </c>
      <c r="D245" s="49">
        <v>43839.38040509259</v>
      </c>
      <c r="E245" s="48" t="s">
        <v>34</v>
      </c>
      <c r="F245" s="48" t="s">
        <v>33</v>
      </c>
      <c r="G245" s="49">
        <v>43839.380636574075</v>
      </c>
      <c r="H245" s="48"/>
      <c r="I245" s="48"/>
      <c r="J245" s="50">
        <v>1.6319444475811906E-3</v>
      </c>
      <c r="K245" s="48" t="s">
        <v>37</v>
      </c>
      <c r="L245" s="48"/>
    </row>
    <row r="246" spans="1:12" ht="15.75" x14ac:dyDescent="0.25">
      <c r="A246" s="48" t="s">
        <v>600</v>
      </c>
      <c r="B246" s="48" t="s">
        <v>7831</v>
      </c>
      <c r="C246" s="49">
        <v>43839.402233796296</v>
      </c>
      <c r="D246" s="49">
        <v>43839.403773148151</v>
      </c>
      <c r="E246" s="48" t="s">
        <v>34</v>
      </c>
      <c r="F246" s="48" t="s">
        <v>33</v>
      </c>
      <c r="G246" s="49">
        <v>43839.404456018521</v>
      </c>
      <c r="H246" s="48"/>
      <c r="I246" s="48"/>
      <c r="J246" s="50">
        <v>2.2222222251002677E-3</v>
      </c>
      <c r="K246" s="48" t="s">
        <v>37</v>
      </c>
      <c r="L246" s="48"/>
    </row>
    <row r="247" spans="1:12" ht="15.75" x14ac:dyDescent="0.25">
      <c r="A247" s="48" t="s">
        <v>602</v>
      </c>
      <c r="B247" s="48" t="s">
        <v>7831</v>
      </c>
      <c r="C247" s="49">
        <v>43839.389675925922</v>
      </c>
      <c r="D247" s="49">
        <v>43839.390439814815</v>
      </c>
      <c r="E247" s="48" t="s">
        <v>34</v>
      </c>
      <c r="F247" s="48" t="s">
        <v>33</v>
      </c>
      <c r="G247" s="49">
        <v>43839.390520833331</v>
      </c>
      <c r="H247" s="48"/>
      <c r="I247" s="48"/>
      <c r="J247" s="50">
        <v>8.4490740846376866E-4</v>
      </c>
      <c r="K247" s="48" t="s">
        <v>37</v>
      </c>
      <c r="L247" s="48"/>
    </row>
    <row r="248" spans="1:12" ht="15.75" x14ac:dyDescent="0.25">
      <c r="A248" s="48" t="s">
        <v>604</v>
      </c>
      <c r="B248" s="48" t="s">
        <v>7831</v>
      </c>
      <c r="C248" s="49">
        <v>43839.399224537039</v>
      </c>
      <c r="D248" s="49">
        <v>43839.400358796294</v>
      </c>
      <c r="E248" s="48" t="s">
        <v>34</v>
      </c>
      <c r="F248" s="48" t="s">
        <v>33</v>
      </c>
      <c r="G248" s="49">
        <v>43839.399421296293</v>
      </c>
      <c r="H248" s="48"/>
      <c r="I248" s="48"/>
      <c r="J248" s="50">
        <v>1.9675925432238728E-4</v>
      </c>
      <c r="K248" s="48" t="s">
        <v>37</v>
      </c>
      <c r="L248" s="48"/>
    </row>
    <row r="249" spans="1:12" ht="15.75" x14ac:dyDescent="0.25">
      <c r="A249" s="48" t="s">
        <v>607</v>
      </c>
      <c r="B249" s="48" t="s">
        <v>7831</v>
      </c>
      <c r="C249" s="49">
        <v>43839.411365740743</v>
      </c>
      <c r="D249" s="49">
        <v>43839.412604166668</v>
      </c>
      <c r="E249" s="48" t="s">
        <v>34</v>
      </c>
      <c r="F249" s="48" t="s">
        <v>33</v>
      </c>
      <c r="G249" s="49">
        <v>43839.412581018521</v>
      </c>
      <c r="H249" s="48"/>
      <c r="I249" s="48"/>
      <c r="J249" s="50">
        <v>1.2152777781011537E-3</v>
      </c>
      <c r="K249" s="48" t="s">
        <v>37</v>
      </c>
      <c r="L249" s="48"/>
    </row>
    <row r="250" spans="1:12" ht="15.75" x14ac:dyDescent="0.25">
      <c r="A250" s="48" t="s">
        <v>608</v>
      </c>
      <c r="B250" s="48" t="s">
        <v>7831</v>
      </c>
      <c r="C250" s="49">
        <v>43839.435393518521</v>
      </c>
      <c r="D250" s="49">
        <v>43839.436377314814</v>
      </c>
      <c r="E250" s="48" t="s">
        <v>34</v>
      </c>
      <c r="F250" s="48" t="s">
        <v>33</v>
      </c>
      <c r="G250" s="49">
        <v>43839.436365740738</v>
      </c>
      <c r="H250" s="48"/>
      <c r="I250" s="48"/>
      <c r="J250" s="50">
        <v>9.7222221666015685E-4</v>
      </c>
      <c r="K250" s="48" t="s">
        <v>37</v>
      </c>
      <c r="L250" s="48"/>
    </row>
    <row r="251" spans="1:12" ht="15.75" x14ac:dyDescent="0.25">
      <c r="A251" s="48" t="s">
        <v>610</v>
      </c>
      <c r="B251" s="48" t="s">
        <v>7831</v>
      </c>
      <c r="C251" s="49">
        <v>43839.437476851854</v>
      </c>
      <c r="D251" s="49">
        <v>43839.43818287037</v>
      </c>
      <c r="E251" s="48" t="s">
        <v>34</v>
      </c>
      <c r="F251" s="48" t="s">
        <v>33</v>
      </c>
      <c r="G251" s="49">
        <v>43839.438379629632</v>
      </c>
      <c r="H251" s="48"/>
      <c r="I251" s="48"/>
      <c r="J251" s="50">
        <v>9.0277777781011537E-4</v>
      </c>
      <c r="K251" s="48" t="s">
        <v>37</v>
      </c>
      <c r="L251" s="48"/>
    </row>
    <row r="252" spans="1:12" ht="15.75" x14ac:dyDescent="0.25">
      <c r="A252" s="48" t="s">
        <v>611</v>
      </c>
      <c r="B252" s="48" t="s">
        <v>7831</v>
      </c>
      <c r="C252" s="49">
        <v>43839.445486111108</v>
      </c>
      <c r="D252" s="49">
        <v>43839.446481481478</v>
      </c>
      <c r="E252" s="48" t="s">
        <v>34</v>
      </c>
      <c r="F252" s="48" t="s">
        <v>33</v>
      </c>
      <c r="G252" s="49">
        <v>43839.4455787037</v>
      </c>
      <c r="H252" s="48"/>
      <c r="I252" s="48"/>
      <c r="J252" s="50">
        <v>9.2592592409346253E-5</v>
      </c>
      <c r="K252" s="48" t="s">
        <v>37</v>
      </c>
      <c r="L252" s="48"/>
    </row>
    <row r="253" spans="1:12" ht="15.75" x14ac:dyDescent="0.25">
      <c r="A253" s="48" t="s">
        <v>613</v>
      </c>
      <c r="B253" s="48" t="s">
        <v>7831</v>
      </c>
      <c r="C253" s="49">
        <v>43839.450023148151</v>
      </c>
      <c r="D253" s="49">
        <v>43839.450844907406</v>
      </c>
      <c r="E253" s="48" t="s">
        <v>34</v>
      </c>
      <c r="F253" s="48" t="s">
        <v>33</v>
      </c>
      <c r="G253" s="49">
        <v>43839.451006944444</v>
      </c>
      <c r="H253" s="48"/>
      <c r="I253" s="48"/>
      <c r="J253" s="50">
        <v>9.8379629343980923E-4</v>
      </c>
      <c r="K253" s="48" t="s">
        <v>37</v>
      </c>
      <c r="L253" s="48"/>
    </row>
    <row r="254" spans="1:12" ht="15.75" x14ac:dyDescent="0.25">
      <c r="A254" s="48" t="s">
        <v>615</v>
      </c>
      <c r="B254" s="48" t="s">
        <v>7831</v>
      </c>
      <c r="C254" s="49">
        <v>43839.416284722225</v>
      </c>
      <c r="D254" s="49">
        <v>43839.422812500001</v>
      </c>
      <c r="E254" s="48" t="s">
        <v>34</v>
      </c>
      <c r="F254" s="48" t="s">
        <v>33</v>
      </c>
      <c r="G254" s="49">
        <v>43839.417731481481</v>
      </c>
      <c r="H254" s="48"/>
      <c r="I254" s="48"/>
      <c r="J254" s="50">
        <v>1.4467592554865405E-3</v>
      </c>
      <c r="K254" s="48" t="s">
        <v>37</v>
      </c>
      <c r="L254" s="48"/>
    </row>
    <row r="255" spans="1:12" ht="15.75" x14ac:dyDescent="0.25">
      <c r="A255" s="48" t="s">
        <v>618</v>
      </c>
      <c r="B255" s="48" t="s">
        <v>7831</v>
      </c>
      <c r="C255" s="49">
        <v>43839.418668981481</v>
      </c>
      <c r="D255" s="49">
        <v>43839.419409722221</v>
      </c>
      <c r="E255" s="48" t="s">
        <v>34</v>
      </c>
      <c r="F255" s="48" t="s">
        <v>33</v>
      </c>
      <c r="G255" s="49">
        <v>43839.419490740744</v>
      </c>
      <c r="H255" s="48"/>
      <c r="I255" s="48"/>
      <c r="J255" s="50">
        <v>8.217592621804215E-4</v>
      </c>
      <c r="K255" s="48" t="s">
        <v>37</v>
      </c>
      <c r="L255" s="48"/>
    </row>
    <row r="256" spans="1:12" ht="15.75" x14ac:dyDescent="0.25">
      <c r="A256" s="48" t="s">
        <v>620</v>
      </c>
      <c r="B256" s="48" t="s">
        <v>7831</v>
      </c>
      <c r="C256" s="49">
        <v>43839.453483796293</v>
      </c>
      <c r="D256" s="49">
        <v>43839.454513888886</v>
      </c>
      <c r="E256" s="48" t="s">
        <v>34</v>
      </c>
      <c r="F256" s="48" t="s">
        <v>33</v>
      </c>
      <c r="G256" s="49">
        <v>43839.453553240739</v>
      </c>
      <c r="H256" s="48"/>
      <c r="I256" s="48"/>
      <c r="J256" s="50">
        <v>6.9444446125999093E-5</v>
      </c>
      <c r="K256" s="48" t="s">
        <v>37</v>
      </c>
      <c r="L256" s="48"/>
    </row>
    <row r="257" spans="1:12" ht="15.75" x14ac:dyDescent="0.25">
      <c r="A257" s="48" t="s">
        <v>622</v>
      </c>
      <c r="B257" s="48" t="s">
        <v>7831</v>
      </c>
      <c r="C257" s="49">
        <v>43839.481874999998</v>
      </c>
      <c r="D257" s="49">
        <v>43839.482662037037</v>
      </c>
      <c r="E257" s="48" t="s">
        <v>34</v>
      </c>
      <c r="F257" s="48" t="s">
        <v>33</v>
      </c>
      <c r="G257" s="49">
        <v>43839.482743055552</v>
      </c>
      <c r="H257" s="48"/>
      <c r="I257" s="48"/>
      <c r="J257" s="50">
        <v>8.6805555474711582E-4</v>
      </c>
      <c r="K257" s="48" t="s">
        <v>37</v>
      </c>
      <c r="L257" s="48"/>
    </row>
    <row r="258" spans="1:12" ht="15.75" x14ac:dyDescent="0.25">
      <c r="A258" s="48" t="s">
        <v>624</v>
      </c>
      <c r="B258" s="48" t="s">
        <v>7831</v>
      </c>
      <c r="C258" s="49">
        <v>43839.508599537039</v>
      </c>
      <c r="D258" s="49">
        <v>43839.509097222224</v>
      </c>
      <c r="E258" s="48" t="s">
        <v>34</v>
      </c>
      <c r="F258" s="48" t="s">
        <v>33</v>
      </c>
      <c r="G258" s="49">
        <v>43839.509351851855</v>
      </c>
      <c r="H258" s="48"/>
      <c r="I258" s="48"/>
      <c r="J258" s="50">
        <v>7.5231481605442241E-4</v>
      </c>
      <c r="K258" s="48" t="s">
        <v>37</v>
      </c>
      <c r="L258" s="48"/>
    </row>
    <row r="259" spans="1:12" ht="15.75" x14ac:dyDescent="0.25">
      <c r="A259" s="48" t="s">
        <v>625</v>
      </c>
      <c r="B259" s="48" t="s">
        <v>7831</v>
      </c>
      <c r="C259" s="49">
        <v>43839.518449074072</v>
      </c>
      <c r="D259" s="49">
        <v>43839.518888888888</v>
      </c>
      <c r="E259" s="48" t="s">
        <v>34</v>
      </c>
      <c r="F259" s="48" t="s">
        <v>33</v>
      </c>
      <c r="G259" s="49">
        <v>43839.518877314818</v>
      </c>
      <c r="H259" s="48"/>
      <c r="I259" s="48"/>
      <c r="J259" s="50">
        <v>4.2824074625968933E-4</v>
      </c>
      <c r="K259" s="48" t="s">
        <v>37</v>
      </c>
      <c r="L259" s="48"/>
    </row>
    <row r="260" spans="1:12" ht="15.75" x14ac:dyDescent="0.25">
      <c r="A260" s="48" t="s">
        <v>626</v>
      </c>
      <c r="B260" s="48" t="s">
        <v>7831</v>
      </c>
      <c r="C260" s="49">
        <v>43839.428541666668</v>
      </c>
      <c r="D260" s="49">
        <v>43839.4296412037</v>
      </c>
      <c r="E260" s="48" t="s">
        <v>34</v>
      </c>
      <c r="F260" s="48" t="s">
        <v>110</v>
      </c>
      <c r="G260" s="49">
        <v>43839.429618055554</v>
      </c>
      <c r="H260" s="48"/>
      <c r="I260" s="48"/>
      <c r="J260" s="50">
        <v>1.0763888858491555E-3</v>
      </c>
      <c r="K260" s="48" t="s">
        <v>37</v>
      </c>
      <c r="L260" s="48"/>
    </row>
    <row r="261" spans="1:12" ht="15.75" x14ac:dyDescent="0.25">
      <c r="A261" s="48" t="s">
        <v>628</v>
      </c>
      <c r="B261" s="48" t="s">
        <v>7831</v>
      </c>
      <c r="C261" s="49">
        <v>43839.43005787037</v>
      </c>
      <c r="D261" s="49">
        <v>43839.430613425924</v>
      </c>
      <c r="E261" s="48" t="s">
        <v>34</v>
      </c>
      <c r="F261" s="48" t="s">
        <v>110</v>
      </c>
      <c r="G261" s="49">
        <v>43839.430752314816</v>
      </c>
      <c r="H261" s="48"/>
      <c r="I261" s="48"/>
      <c r="J261" s="50">
        <v>6.944444467080757E-4</v>
      </c>
      <c r="K261" s="48" t="s">
        <v>37</v>
      </c>
      <c r="L261" s="48"/>
    </row>
    <row r="262" spans="1:12" ht="15.75" x14ac:dyDescent="0.25">
      <c r="A262" s="48" t="s">
        <v>629</v>
      </c>
      <c r="B262" s="48" t="s">
        <v>7831</v>
      </c>
      <c r="C262" s="49">
        <v>43839.441412037035</v>
      </c>
      <c r="D262" s="49">
        <v>43839.442303240743</v>
      </c>
      <c r="E262" s="48" t="s">
        <v>34</v>
      </c>
      <c r="F262" s="48" t="s">
        <v>33</v>
      </c>
      <c r="G262" s="49">
        <v>43839.442407407405</v>
      </c>
      <c r="H262" s="48"/>
      <c r="I262" s="48"/>
      <c r="J262" s="50">
        <v>9.9537037021946162E-4</v>
      </c>
      <c r="K262" s="48" t="s">
        <v>37</v>
      </c>
      <c r="L262" s="48"/>
    </row>
    <row r="263" spans="1:12" ht="15.75" x14ac:dyDescent="0.25">
      <c r="A263" s="48" t="s">
        <v>631</v>
      </c>
      <c r="B263" s="48" t="s">
        <v>7831</v>
      </c>
      <c r="C263" s="49">
        <v>43839.462800925925</v>
      </c>
      <c r="D263" s="49">
        <v>43839.465624999997</v>
      </c>
      <c r="E263" s="48" t="s">
        <v>34</v>
      </c>
      <c r="F263" s="48" t="s">
        <v>110</v>
      </c>
      <c r="G263" s="49">
        <v>43839.465729166666</v>
      </c>
      <c r="H263" s="48"/>
      <c r="I263" s="48"/>
      <c r="J263" s="50">
        <v>2.9282407413120382E-3</v>
      </c>
      <c r="K263" s="48" t="s">
        <v>37</v>
      </c>
      <c r="L263" s="48"/>
    </row>
    <row r="264" spans="1:12" ht="15.75" x14ac:dyDescent="0.25">
      <c r="A264" s="48" t="s">
        <v>633</v>
      </c>
      <c r="B264" s="48" t="s">
        <v>7831</v>
      </c>
      <c r="C264" s="49">
        <v>43839.466793981483</v>
      </c>
      <c r="D264" s="49">
        <v>43839.46837962963</v>
      </c>
      <c r="E264" s="48" t="s">
        <v>34</v>
      </c>
      <c r="F264" s="48" t="s">
        <v>33</v>
      </c>
      <c r="G264" s="49">
        <v>43839.468506944446</v>
      </c>
      <c r="H264" s="48"/>
      <c r="I264" s="48"/>
      <c r="J264" s="50">
        <v>1.7129629632108845E-3</v>
      </c>
      <c r="K264" s="48" t="s">
        <v>37</v>
      </c>
      <c r="L264" s="48"/>
    </row>
    <row r="265" spans="1:12" ht="15.75" x14ac:dyDescent="0.25">
      <c r="A265" s="48" t="s">
        <v>635</v>
      </c>
      <c r="B265" s="48" t="s">
        <v>7831</v>
      </c>
      <c r="C265" s="49">
        <v>43839.472442129627</v>
      </c>
      <c r="D265" s="49">
        <v>43839.473726851851</v>
      </c>
      <c r="E265" s="48" t="s">
        <v>34</v>
      </c>
      <c r="F265" s="48" t="s">
        <v>33</v>
      </c>
      <c r="G265" s="49">
        <v>43839.473587962966</v>
      </c>
      <c r="H265" s="48"/>
      <c r="I265" s="48"/>
      <c r="J265" s="50">
        <v>1.1458333392511122E-3</v>
      </c>
      <c r="K265" s="48" t="s">
        <v>37</v>
      </c>
      <c r="L265" s="48"/>
    </row>
    <row r="266" spans="1:12" ht="15.75" x14ac:dyDescent="0.25">
      <c r="A266" s="48" t="s">
        <v>636</v>
      </c>
      <c r="B266" s="48" t="s">
        <v>7831</v>
      </c>
      <c r="C266" s="49">
        <v>43839.477696759262</v>
      </c>
      <c r="D266" s="49">
        <v>43839.478692129633</v>
      </c>
      <c r="E266" s="48" t="s">
        <v>34</v>
      </c>
      <c r="F266" s="48" t="s">
        <v>33</v>
      </c>
      <c r="G266" s="49">
        <v>43839.477766203701</v>
      </c>
      <c r="H266" s="48"/>
      <c r="I266" s="48"/>
      <c r="J266" s="50">
        <v>6.9444438850041479E-5</v>
      </c>
      <c r="K266" s="48" t="s">
        <v>37</v>
      </c>
      <c r="L266" s="48"/>
    </row>
    <row r="267" spans="1:12" ht="15.75" x14ac:dyDescent="0.25">
      <c r="A267" s="48" t="s">
        <v>638</v>
      </c>
      <c r="B267" s="48" t="s">
        <v>7831</v>
      </c>
      <c r="C267" s="49">
        <v>43839.488287037035</v>
      </c>
      <c r="D267" s="49">
        <v>43839.489166666666</v>
      </c>
      <c r="E267" s="48" t="s">
        <v>34</v>
      </c>
      <c r="F267" s="48" t="s">
        <v>33</v>
      </c>
      <c r="G267" s="49">
        <v>43839.48914351852</v>
      </c>
      <c r="H267" s="48"/>
      <c r="I267" s="48"/>
      <c r="J267" s="50">
        <v>8.5648148524342105E-4</v>
      </c>
      <c r="K267" s="48" t="s">
        <v>37</v>
      </c>
      <c r="L267" s="48"/>
    </row>
    <row r="268" spans="1:12" ht="15.75" x14ac:dyDescent="0.25">
      <c r="A268" s="48" t="s">
        <v>639</v>
      </c>
      <c r="B268" s="48" t="s">
        <v>7831</v>
      </c>
      <c r="C268" s="49">
        <v>43839.491898148146</v>
      </c>
      <c r="D268" s="49">
        <v>43839.492673611108</v>
      </c>
      <c r="E268" s="48" t="s">
        <v>34</v>
      </c>
      <c r="F268" s="48" t="s">
        <v>33</v>
      </c>
      <c r="G268" s="49">
        <v>43839.492650462962</v>
      </c>
      <c r="H268" s="48"/>
      <c r="I268" s="48"/>
      <c r="J268" s="50">
        <v>7.5231481605442241E-4</v>
      </c>
      <c r="K268" s="48" t="s">
        <v>37</v>
      </c>
      <c r="L268" s="48"/>
    </row>
    <row r="269" spans="1:12" ht="15.75" x14ac:dyDescent="0.25">
      <c r="A269" s="48" t="s">
        <v>640</v>
      </c>
      <c r="B269" s="48" t="s">
        <v>7831</v>
      </c>
      <c r="C269" s="49">
        <v>43839.505798611113</v>
      </c>
      <c r="D269" s="49">
        <v>43839.507152777776</v>
      </c>
      <c r="E269" s="48" t="s">
        <v>34</v>
      </c>
      <c r="F269" s="48" t="s">
        <v>33</v>
      </c>
      <c r="G269" s="49">
        <v>43839.506863425922</v>
      </c>
      <c r="H269" s="48"/>
      <c r="I269" s="48"/>
      <c r="J269" s="50">
        <v>1.0648148090695031E-3</v>
      </c>
      <c r="K269" s="48" t="s">
        <v>37</v>
      </c>
      <c r="L269" s="48"/>
    </row>
    <row r="270" spans="1:12" ht="15.75" x14ac:dyDescent="0.25">
      <c r="A270" s="48" t="s">
        <v>641</v>
      </c>
      <c r="B270" s="48" t="s">
        <v>7831</v>
      </c>
      <c r="C270" s="49">
        <v>43839.50744212963</v>
      </c>
      <c r="D270" s="49">
        <v>43839.508032407408</v>
      </c>
      <c r="E270" s="48" t="s">
        <v>34</v>
      </c>
      <c r="F270" s="48" t="s">
        <v>33</v>
      </c>
      <c r="G270" s="49">
        <v>43839.508125</v>
      </c>
      <c r="H270" s="48"/>
      <c r="I270" s="48"/>
      <c r="J270" s="50">
        <v>6.8287036992842332E-4</v>
      </c>
      <c r="K270" s="48" t="s">
        <v>37</v>
      </c>
      <c r="L270" s="48"/>
    </row>
    <row r="271" spans="1:12" ht="15.75" x14ac:dyDescent="0.25">
      <c r="A271" s="48" t="s">
        <v>642</v>
      </c>
      <c r="B271" s="48" t="s">
        <v>7831</v>
      </c>
      <c r="C271" s="49">
        <v>43839.486377314817</v>
      </c>
      <c r="D271" s="49">
        <v>43839.487222222226</v>
      </c>
      <c r="E271" s="48" t="s">
        <v>34</v>
      </c>
      <c r="F271" s="48" t="s">
        <v>33</v>
      </c>
      <c r="G271" s="49">
        <v>43839.487210648149</v>
      </c>
      <c r="H271" s="48"/>
      <c r="I271" s="48"/>
      <c r="J271" s="50">
        <v>8.3333333168411627E-4</v>
      </c>
      <c r="K271" s="48" t="s">
        <v>37</v>
      </c>
      <c r="L271" s="48"/>
    </row>
    <row r="272" spans="1:12" ht="15.75" x14ac:dyDescent="0.25">
      <c r="A272" s="48" t="s">
        <v>643</v>
      </c>
      <c r="B272" s="48" t="s">
        <v>7831</v>
      </c>
      <c r="C272" s="49">
        <v>43839.488634259258</v>
      </c>
      <c r="D272" s="49">
        <v>43839.491967592592</v>
      </c>
      <c r="E272" s="48" t="s">
        <v>34</v>
      </c>
      <c r="F272" s="48" t="s">
        <v>150</v>
      </c>
      <c r="G272" s="49">
        <v>43839.491643518515</v>
      </c>
      <c r="H272" s="48"/>
      <c r="I272" s="48"/>
      <c r="J272" s="50">
        <v>3.009259256941732E-3</v>
      </c>
      <c r="K272" s="48" t="s">
        <v>37</v>
      </c>
      <c r="L272" s="48"/>
    </row>
    <row r="273" spans="1:12" ht="15.75" x14ac:dyDescent="0.25">
      <c r="A273" s="48" t="s">
        <v>645</v>
      </c>
      <c r="B273" s="48" t="s">
        <v>7831</v>
      </c>
      <c r="C273" s="49">
        <v>43839.489884259259</v>
      </c>
      <c r="D273" s="49">
        <v>43839.491018518522</v>
      </c>
      <c r="E273" s="48" t="s">
        <v>34</v>
      </c>
      <c r="F273" s="48" t="s">
        <v>33</v>
      </c>
      <c r="G273" s="49">
        <v>43839.490983796299</v>
      </c>
      <c r="H273" s="48"/>
      <c r="I273" s="48"/>
      <c r="J273" s="50">
        <v>1.0995370394084603E-3</v>
      </c>
      <c r="K273" s="48" t="s">
        <v>37</v>
      </c>
      <c r="L273" s="48"/>
    </row>
    <row r="274" spans="1:12" ht="15.75" x14ac:dyDescent="0.25">
      <c r="A274" s="48" t="s">
        <v>646</v>
      </c>
      <c r="B274" s="48" t="s">
        <v>7831</v>
      </c>
      <c r="C274" s="49">
        <v>43839.491805555554</v>
      </c>
      <c r="D274" s="49">
        <v>43839.492835648147</v>
      </c>
      <c r="E274" s="48" t="s">
        <v>34</v>
      </c>
      <c r="F274" s="48" t="s">
        <v>33</v>
      </c>
      <c r="G274" s="49">
        <v>43839.491863425923</v>
      </c>
      <c r="H274" s="48"/>
      <c r="I274" s="48"/>
      <c r="J274" s="50">
        <v>5.7870369346346706E-5</v>
      </c>
      <c r="K274" s="48" t="s">
        <v>37</v>
      </c>
      <c r="L274" s="48"/>
    </row>
    <row r="275" spans="1:12" ht="15.75" x14ac:dyDescent="0.25">
      <c r="A275" s="48" t="s">
        <v>648</v>
      </c>
      <c r="B275" s="48" t="s">
        <v>7831</v>
      </c>
      <c r="C275" s="49">
        <v>43839.493773148148</v>
      </c>
      <c r="D275" s="49">
        <v>43839.494849537034</v>
      </c>
      <c r="E275" s="48" t="s">
        <v>34</v>
      </c>
      <c r="F275" s="48" t="s">
        <v>33</v>
      </c>
      <c r="G275" s="49">
        <v>43839.494826388887</v>
      </c>
      <c r="H275" s="48"/>
      <c r="I275" s="48"/>
      <c r="J275" s="50">
        <v>1.0532407395658083E-3</v>
      </c>
      <c r="K275" s="48" t="s">
        <v>37</v>
      </c>
      <c r="L275" s="48"/>
    </row>
    <row r="276" spans="1:12" ht="15.75" x14ac:dyDescent="0.25">
      <c r="A276" s="48" t="s">
        <v>649</v>
      </c>
      <c r="B276" s="48" t="s">
        <v>7831</v>
      </c>
      <c r="C276" s="49">
        <v>43839.495763888888</v>
      </c>
      <c r="D276" s="49">
        <v>43839.497037037036</v>
      </c>
      <c r="E276" s="48" t="s">
        <v>34</v>
      </c>
      <c r="F276" s="48" t="s">
        <v>33</v>
      </c>
      <c r="G276" s="49">
        <v>43839.49726851852</v>
      </c>
      <c r="H276" s="48"/>
      <c r="I276" s="48"/>
      <c r="J276" s="50">
        <v>1.5046296321088448E-3</v>
      </c>
      <c r="K276" s="48" t="s">
        <v>37</v>
      </c>
      <c r="L276" s="48"/>
    </row>
    <row r="277" spans="1:12" ht="15.75" x14ac:dyDescent="0.25">
      <c r="A277" s="48" t="s">
        <v>650</v>
      </c>
      <c r="B277" s="48" t="s">
        <v>7831</v>
      </c>
      <c r="C277" s="49">
        <v>43839.498749999999</v>
      </c>
      <c r="D277" s="49">
        <v>43839.499351851853</v>
      </c>
      <c r="E277" s="48" t="s">
        <v>34</v>
      </c>
      <c r="F277" s="48" t="s">
        <v>33</v>
      </c>
      <c r="G277" s="49">
        <v>43839.499351851853</v>
      </c>
      <c r="H277" s="48"/>
      <c r="I277" s="48"/>
      <c r="J277" s="50">
        <v>6.0185185429872945E-4</v>
      </c>
      <c r="K277" s="48" t="s">
        <v>37</v>
      </c>
      <c r="L277" s="48"/>
    </row>
    <row r="278" spans="1:12" ht="15.75" x14ac:dyDescent="0.25">
      <c r="A278" s="48" t="s">
        <v>652</v>
      </c>
      <c r="B278" s="48" t="s">
        <v>7831</v>
      </c>
      <c r="C278" s="49">
        <v>43839.502476851849</v>
      </c>
      <c r="D278" s="49">
        <v>43839.505231481482</v>
      </c>
      <c r="E278" s="48" t="s">
        <v>34</v>
      </c>
      <c r="F278" s="48" t="s">
        <v>33</v>
      </c>
      <c r="G278" s="49">
        <v>43839.50540509259</v>
      </c>
      <c r="H278" s="48"/>
      <c r="I278" s="48"/>
      <c r="J278" s="50">
        <v>2.9282407413120382E-3</v>
      </c>
      <c r="K278" s="48" t="s">
        <v>37</v>
      </c>
      <c r="L278" s="48"/>
    </row>
    <row r="279" spans="1:12" ht="15.75" x14ac:dyDescent="0.25">
      <c r="A279" s="48" t="s">
        <v>653</v>
      </c>
      <c r="B279" s="48" t="s">
        <v>7831</v>
      </c>
      <c r="C279" s="49">
        <v>43839.516770833332</v>
      </c>
      <c r="D279" s="49">
        <v>43839.517280092594</v>
      </c>
      <c r="E279" s="48" t="s">
        <v>34</v>
      </c>
      <c r="F279" s="48" t="s">
        <v>33</v>
      </c>
      <c r="G279" s="49">
        <v>43839.517395833333</v>
      </c>
      <c r="H279" s="48"/>
      <c r="I279" s="48"/>
      <c r="J279" s="50">
        <v>6.2500000058207661E-4</v>
      </c>
      <c r="K279" s="48" t="s">
        <v>37</v>
      </c>
      <c r="L279" s="48"/>
    </row>
    <row r="280" spans="1:12" ht="15.75" x14ac:dyDescent="0.25">
      <c r="A280" s="48" t="s">
        <v>654</v>
      </c>
      <c r="B280" s="48" t="s">
        <v>7831</v>
      </c>
      <c r="C280" s="49">
        <v>43839.520972222221</v>
      </c>
      <c r="D280" s="49">
        <v>43839.522407407407</v>
      </c>
      <c r="E280" s="48" t="s">
        <v>34</v>
      </c>
      <c r="F280" s="48" t="s">
        <v>33</v>
      </c>
      <c r="G280" s="49">
        <v>43839.522175925929</v>
      </c>
      <c r="H280" s="48"/>
      <c r="I280" s="48"/>
      <c r="J280" s="50">
        <v>1.2037037085974589E-3</v>
      </c>
      <c r="K280" s="48" t="s">
        <v>37</v>
      </c>
      <c r="L280" s="48"/>
    </row>
    <row r="281" spans="1:12" ht="15.75" x14ac:dyDescent="0.25">
      <c r="A281" s="48" t="s">
        <v>655</v>
      </c>
      <c r="B281" s="48" t="s">
        <v>7831</v>
      </c>
      <c r="C281" s="49">
        <v>43839.59652777778</v>
      </c>
      <c r="D281" s="49">
        <v>43839.597777777781</v>
      </c>
      <c r="E281" s="48" t="s">
        <v>34</v>
      </c>
      <c r="F281" s="48" t="s">
        <v>33</v>
      </c>
      <c r="G281" s="49">
        <v>43839.601481481484</v>
      </c>
      <c r="H281" s="48"/>
      <c r="I281" s="48"/>
      <c r="J281" s="50">
        <v>4.9537037048139609E-3</v>
      </c>
      <c r="K281" s="48" t="s">
        <v>37</v>
      </c>
      <c r="L281" s="48"/>
    </row>
    <row r="282" spans="1:12" ht="15.75" x14ac:dyDescent="0.25">
      <c r="A282" s="48" t="s">
        <v>656</v>
      </c>
      <c r="B282" s="48" t="s">
        <v>7831</v>
      </c>
      <c r="C282" s="49">
        <v>43839.64671296296</v>
      </c>
      <c r="D282" s="49">
        <v>43839.647789351853</v>
      </c>
      <c r="E282" s="48" t="s">
        <v>34</v>
      </c>
      <c r="F282" s="48" t="s">
        <v>33</v>
      </c>
      <c r="G282" s="49">
        <v>43839.646782407406</v>
      </c>
      <c r="H282" s="48"/>
      <c r="I282" s="48"/>
      <c r="J282" s="50">
        <v>6.9444446125999093E-5</v>
      </c>
      <c r="K282" s="48" t="s">
        <v>37</v>
      </c>
      <c r="L282" s="48"/>
    </row>
    <row r="283" spans="1:12" ht="15.75" x14ac:dyDescent="0.25">
      <c r="A283" s="48" t="s">
        <v>658</v>
      </c>
      <c r="B283" s="48" t="s">
        <v>7831</v>
      </c>
      <c r="C283" s="49">
        <v>43839.65011574074</v>
      </c>
      <c r="D283" s="49">
        <v>43839.651203703703</v>
      </c>
      <c r="E283" s="48" t="s">
        <v>34</v>
      </c>
      <c r="F283" s="48" t="s">
        <v>33</v>
      </c>
      <c r="G283" s="49">
        <v>43839.651412037034</v>
      </c>
      <c r="H283" s="48"/>
      <c r="I283" s="48"/>
      <c r="J283" s="50">
        <v>1.2962962937308475E-3</v>
      </c>
      <c r="K283" s="48" t="s">
        <v>37</v>
      </c>
      <c r="L283" s="48"/>
    </row>
    <row r="284" spans="1:12" ht="15.75" x14ac:dyDescent="0.25">
      <c r="A284" s="48" t="s">
        <v>660</v>
      </c>
      <c r="B284" s="48" t="s">
        <v>7831</v>
      </c>
      <c r="C284" s="49">
        <v>43839.677800925929</v>
      </c>
      <c r="D284" s="49">
        <v>43839.678969907407</v>
      </c>
      <c r="E284" s="48" t="s">
        <v>34</v>
      </c>
      <c r="F284" s="48" t="s">
        <v>33</v>
      </c>
      <c r="G284" s="49">
        <v>43839.679120370369</v>
      </c>
      <c r="H284" s="48"/>
      <c r="I284" s="48"/>
      <c r="J284" s="50">
        <v>1.3194444400141947E-3</v>
      </c>
      <c r="K284" s="48" t="s">
        <v>37</v>
      </c>
      <c r="L284" s="48"/>
    </row>
    <row r="285" spans="1:12" ht="15.75" x14ac:dyDescent="0.25">
      <c r="A285" s="48" t="s">
        <v>661</v>
      </c>
      <c r="B285" s="48" t="s">
        <v>7831</v>
      </c>
      <c r="C285" s="49">
        <v>43839.694791666669</v>
      </c>
      <c r="D285" s="49">
        <v>43839.695972222224</v>
      </c>
      <c r="E285" s="48" t="s">
        <v>34</v>
      </c>
      <c r="F285" s="48" t="s">
        <v>33</v>
      </c>
      <c r="G285" s="49">
        <v>43839.695972222224</v>
      </c>
      <c r="H285" s="48"/>
      <c r="I285" s="48"/>
      <c r="J285" s="50">
        <v>1.1805555550381541E-3</v>
      </c>
      <c r="K285" s="48" t="s">
        <v>37</v>
      </c>
      <c r="L285" s="48"/>
    </row>
    <row r="286" spans="1:12" ht="15.75" x14ac:dyDescent="0.25">
      <c r="A286" s="48" t="s">
        <v>662</v>
      </c>
      <c r="B286" s="48" t="s">
        <v>7831</v>
      </c>
      <c r="C286" s="49">
        <v>43839.626539351855</v>
      </c>
      <c r="D286" s="49">
        <v>43839.62773148148</v>
      </c>
      <c r="E286" s="48" t="s">
        <v>34</v>
      </c>
      <c r="F286" s="48" t="s">
        <v>33</v>
      </c>
      <c r="G286" s="49">
        <v>43839.628148148149</v>
      </c>
      <c r="H286" s="48"/>
      <c r="I286" s="48"/>
      <c r="J286" s="50">
        <v>1.6087962940218858E-3</v>
      </c>
      <c r="K286" s="48" t="s">
        <v>37</v>
      </c>
      <c r="L286" s="48"/>
    </row>
    <row r="287" spans="1:12" ht="15.75" x14ac:dyDescent="0.25">
      <c r="A287" s="48" t="s">
        <v>664</v>
      </c>
      <c r="B287" s="48" t="s">
        <v>7831</v>
      </c>
      <c r="C287" s="49">
        <v>43839.631701388891</v>
      </c>
      <c r="D287" s="49">
        <v>43839.633101851854</v>
      </c>
      <c r="E287" s="48" t="s">
        <v>34</v>
      </c>
      <c r="F287" s="48" t="s">
        <v>33</v>
      </c>
      <c r="G287" s="49">
        <v>43839.632222222222</v>
      </c>
      <c r="H287" s="48"/>
      <c r="I287" s="48"/>
      <c r="J287" s="50">
        <v>5.2083333139307797E-4</v>
      </c>
      <c r="K287" s="48" t="s">
        <v>37</v>
      </c>
      <c r="L287" s="48"/>
    </row>
    <row r="288" spans="1:12" ht="15.75" x14ac:dyDescent="0.25">
      <c r="A288" s="48" t="s">
        <v>666</v>
      </c>
      <c r="B288" s="48" t="s">
        <v>7831</v>
      </c>
      <c r="C288" s="49">
        <v>43839.641319444447</v>
      </c>
      <c r="D288" s="49">
        <v>43839.642187500001</v>
      </c>
      <c r="E288" s="48" t="s">
        <v>34</v>
      </c>
      <c r="F288" s="48" t="s">
        <v>33</v>
      </c>
      <c r="G288" s="49">
        <v>43839.641388888886</v>
      </c>
      <c r="H288" s="48"/>
      <c r="I288" s="48"/>
      <c r="J288" s="50">
        <v>6.9444438850041479E-5</v>
      </c>
      <c r="K288" s="48" t="s">
        <v>37</v>
      </c>
      <c r="L288" s="48"/>
    </row>
    <row r="289" spans="1:12" ht="15.75" x14ac:dyDescent="0.25">
      <c r="A289" s="48" t="s">
        <v>668</v>
      </c>
      <c r="B289" s="48" t="s">
        <v>7831</v>
      </c>
      <c r="C289" s="49">
        <v>43839.653865740744</v>
      </c>
      <c r="D289" s="49">
        <v>43839.654861111114</v>
      </c>
      <c r="E289" s="48" t="s">
        <v>34</v>
      </c>
      <c r="F289" s="48" t="s">
        <v>33</v>
      </c>
      <c r="G289" s="49">
        <v>43839.654861111114</v>
      </c>
      <c r="H289" s="48"/>
      <c r="I289" s="48"/>
      <c r="J289" s="50">
        <v>9.9537037021946162E-4</v>
      </c>
      <c r="K289" s="48" t="s">
        <v>37</v>
      </c>
      <c r="L289" s="48"/>
    </row>
    <row r="290" spans="1:12" ht="15.75" x14ac:dyDescent="0.25">
      <c r="A290" s="48" t="s">
        <v>669</v>
      </c>
      <c r="B290" s="48" t="s">
        <v>7831</v>
      </c>
      <c r="C290" s="49">
        <v>43839.671238425923</v>
      </c>
      <c r="D290" s="49">
        <v>43839.672337962962</v>
      </c>
      <c r="E290" s="48" t="s">
        <v>34</v>
      </c>
      <c r="F290" s="48" t="s">
        <v>33</v>
      </c>
      <c r="G290" s="49">
        <v>43839.672662037039</v>
      </c>
      <c r="H290" s="48"/>
      <c r="I290" s="48"/>
      <c r="J290" s="50">
        <v>1.423611116479151E-3</v>
      </c>
      <c r="K290" s="48" t="s">
        <v>37</v>
      </c>
      <c r="L290" s="48"/>
    </row>
    <row r="291" spans="1:12" ht="15.75" x14ac:dyDescent="0.25">
      <c r="A291" s="48" t="s">
        <v>671</v>
      </c>
      <c r="B291" s="48" t="s">
        <v>7831</v>
      </c>
      <c r="C291" s="49">
        <v>43839.6874537037</v>
      </c>
      <c r="D291" s="49">
        <v>43839.688356481478</v>
      </c>
      <c r="E291" s="48" t="s">
        <v>34</v>
      </c>
      <c r="F291" s="48" t="s">
        <v>33</v>
      </c>
      <c r="G291" s="49">
        <v>43839.688356481478</v>
      </c>
      <c r="H291" s="48"/>
      <c r="I291" s="48"/>
      <c r="J291" s="50">
        <v>9.0277777781011537E-4</v>
      </c>
      <c r="K291" s="48" t="s">
        <v>37</v>
      </c>
      <c r="L291" s="48"/>
    </row>
    <row r="292" spans="1:12" ht="15.75" x14ac:dyDescent="0.25">
      <c r="A292" s="48" t="s">
        <v>672</v>
      </c>
      <c r="B292" s="48" t="s">
        <v>7831</v>
      </c>
      <c r="C292" s="49">
        <v>43839.590856481482</v>
      </c>
      <c r="D292" s="49">
        <v>43839.591817129629</v>
      </c>
      <c r="E292" s="48" t="s">
        <v>34</v>
      </c>
      <c r="F292" s="48" t="s">
        <v>33</v>
      </c>
      <c r="G292" s="49">
        <v>43839.591967592591</v>
      </c>
      <c r="H292" s="48"/>
      <c r="I292" s="48"/>
      <c r="J292" s="50">
        <v>1.111111108912155E-3</v>
      </c>
      <c r="K292" s="48" t="s">
        <v>37</v>
      </c>
      <c r="L292" s="48"/>
    </row>
    <row r="293" spans="1:12" ht="15.75" x14ac:dyDescent="0.25">
      <c r="A293" s="48" t="s">
        <v>674</v>
      </c>
      <c r="B293" s="48" t="s">
        <v>7831</v>
      </c>
      <c r="C293" s="49">
        <v>43839.611203703702</v>
      </c>
      <c r="D293" s="49">
        <v>43839.611261574071</v>
      </c>
      <c r="E293" s="48" t="s">
        <v>34</v>
      </c>
      <c r="F293" s="48" t="s">
        <v>33</v>
      </c>
      <c r="G293" s="49">
        <v>43839.611493055556</v>
      </c>
      <c r="H293" s="48"/>
      <c r="I293" s="48"/>
      <c r="J293" s="50">
        <v>2.8935185400769114E-4</v>
      </c>
      <c r="K293" s="48" t="s">
        <v>37</v>
      </c>
      <c r="L293" s="48"/>
    </row>
    <row r="294" spans="1:12" ht="15.75" x14ac:dyDescent="0.25">
      <c r="A294" s="48" t="s">
        <v>676</v>
      </c>
      <c r="B294" s="48" t="s">
        <v>7831</v>
      </c>
      <c r="C294" s="49">
        <v>43839.616296296299</v>
      </c>
      <c r="D294" s="49">
        <v>43839.617465277777</v>
      </c>
      <c r="E294" s="48" t="s">
        <v>34</v>
      </c>
      <c r="F294" s="48" t="s">
        <v>33</v>
      </c>
      <c r="G294" s="49">
        <v>43839.617604166669</v>
      </c>
      <c r="H294" s="48"/>
      <c r="I294" s="48"/>
      <c r="J294" s="50">
        <v>1.3078703705104999E-3</v>
      </c>
      <c r="K294" s="48" t="s">
        <v>37</v>
      </c>
      <c r="L294" s="48"/>
    </row>
    <row r="295" spans="1:12" ht="15.75" x14ac:dyDescent="0.25">
      <c r="A295" s="48" t="s">
        <v>678</v>
      </c>
      <c r="B295" s="48" t="s">
        <v>7831</v>
      </c>
      <c r="C295" s="49">
        <v>43839.621712962966</v>
      </c>
      <c r="D295" s="49">
        <v>43839.622719907406</v>
      </c>
      <c r="E295" s="48" t="s">
        <v>34</v>
      </c>
      <c r="F295" s="48" t="s">
        <v>33</v>
      </c>
      <c r="G295" s="49">
        <v>43839.621805555558</v>
      </c>
      <c r="H295" s="48"/>
      <c r="I295" s="48"/>
      <c r="J295" s="50">
        <v>9.2592592409346253E-5</v>
      </c>
      <c r="K295" s="48" t="s">
        <v>37</v>
      </c>
      <c r="L295" s="48"/>
    </row>
    <row r="296" spans="1:12" ht="15.75" x14ac:dyDescent="0.25">
      <c r="A296" s="48" t="s">
        <v>680</v>
      </c>
      <c r="B296" s="48" t="s">
        <v>7831</v>
      </c>
      <c r="C296" s="49">
        <v>43839.62605324074</v>
      </c>
      <c r="D296" s="49">
        <v>43839.62672453704</v>
      </c>
      <c r="E296" s="48" t="s">
        <v>34</v>
      </c>
      <c r="F296" s="48" t="s">
        <v>33</v>
      </c>
      <c r="G296" s="49">
        <v>43839.626712962963</v>
      </c>
      <c r="H296" s="48"/>
      <c r="I296" s="48"/>
      <c r="J296" s="50">
        <v>6.5972222364507616E-4</v>
      </c>
      <c r="K296" s="48" t="s">
        <v>37</v>
      </c>
      <c r="L296" s="48"/>
    </row>
    <row r="297" spans="1:12" ht="15.75" x14ac:dyDescent="0.25">
      <c r="A297" s="48" t="s">
        <v>681</v>
      </c>
      <c r="B297" s="48" t="s">
        <v>7831</v>
      </c>
      <c r="C297" s="49">
        <v>43839.657395833332</v>
      </c>
      <c r="D297" s="49">
        <v>43839.65834490741</v>
      </c>
      <c r="E297" s="48" t="s">
        <v>34</v>
      </c>
      <c r="F297" s="48" t="s">
        <v>33</v>
      </c>
      <c r="G297" s="49">
        <v>43839.658483796295</v>
      </c>
      <c r="H297" s="48"/>
      <c r="I297" s="48"/>
      <c r="J297" s="50">
        <v>1.0879629626288079E-3</v>
      </c>
      <c r="K297" s="48" t="s">
        <v>37</v>
      </c>
      <c r="L297" s="48"/>
    </row>
    <row r="298" spans="1:12" ht="15.75" x14ac:dyDescent="0.25">
      <c r="A298" s="48" t="s">
        <v>683</v>
      </c>
      <c r="B298" s="48" t="s">
        <v>7831</v>
      </c>
      <c r="C298" s="49">
        <v>43839.75037037037</v>
      </c>
      <c r="D298" s="49">
        <v>43839.751423611109</v>
      </c>
      <c r="E298" s="48" t="s">
        <v>34</v>
      </c>
      <c r="F298" s="48" t="s">
        <v>33</v>
      </c>
      <c r="G298" s="49">
        <v>43839.751539351855</v>
      </c>
      <c r="H298" s="48"/>
      <c r="I298" s="48"/>
      <c r="J298" s="50">
        <v>1.1689814855344594E-3</v>
      </c>
      <c r="K298" s="48" t="s">
        <v>37</v>
      </c>
      <c r="L298" s="48"/>
    </row>
    <row r="299" spans="1:12" ht="15.75" x14ac:dyDescent="0.25">
      <c r="A299" s="48" t="s">
        <v>685</v>
      </c>
      <c r="B299" s="48" t="s">
        <v>7831</v>
      </c>
      <c r="C299" s="49">
        <v>43839.699548611112</v>
      </c>
      <c r="D299" s="49">
        <v>43839.700879629629</v>
      </c>
      <c r="E299" s="48" t="s">
        <v>34</v>
      </c>
      <c r="F299" s="48" t="s">
        <v>33</v>
      </c>
      <c r="G299" s="49">
        <v>43839.701122685183</v>
      </c>
      <c r="H299" s="48"/>
      <c r="I299" s="48"/>
      <c r="J299" s="50">
        <v>1.5740740709588863E-3</v>
      </c>
      <c r="K299" s="48" t="s">
        <v>37</v>
      </c>
      <c r="L299" s="48"/>
    </row>
    <row r="300" spans="1:12" ht="15.75" x14ac:dyDescent="0.25">
      <c r="A300" s="48" t="s">
        <v>687</v>
      </c>
      <c r="B300" s="48" t="s">
        <v>7831</v>
      </c>
      <c r="C300" s="49">
        <v>43839.743854166663</v>
      </c>
      <c r="D300" s="49">
        <v>43839.744930555556</v>
      </c>
      <c r="E300" s="48" t="s">
        <v>34</v>
      </c>
      <c r="F300" s="48" t="s">
        <v>150</v>
      </c>
      <c r="G300" s="49">
        <v>43839.74486111111</v>
      </c>
      <c r="H300" s="48"/>
      <c r="I300" s="48"/>
      <c r="J300" s="50">
        <v>1.006944446999114E-3</v>
      </c>
      <c r="K300" s="48" t="s">
        <v>37</v>
      </c>
      <c r="L300" s="48"/>
    </row>
    <row r="301" spans="1:12" ht="15.75" x14ac:dyDescent="0.25">
      <c r="A301" s="48" t="s">
        <v>689</v>
      </c>
      <c r="B301" s="48" t="s">
        <v>7831</v>
      </c>
      <c r="C301" s="49">
        <v>43839.746203703704</v>
      </c>
      <c r="D301" s="49">
        <v>43839.747141203705</v>
      </c>
      <c r="E301" s="48" t="s">
        <v>34</v>
      </c>
      <c r="F301" s="48" t="s">
        <v>150</v>
      </c>
      <c r="G301" s="49">
        <v>43839.747442129628</v>
      </c>
      <c r="H301" s="48"/>
      <c r="I301" s="48"/>
      <c r="J301" s="50">
        <v>1.2384259243845008E-3</v>
      </c>
      <c r="K301" s="48" t="s">
        <v>37</v>
      </c>
      <c r="L301" s="48"/>
    </row>
    <row r="302" spans="1:12" ht="15.75" x14ac:dyDescent="0.25">
      <c r="A302" s="48" t="s">
        <v>691</v>
      </c>
      <c r="B302" s="48" t="s">
        <v>7831</v>
      </c>
      <c r="C302" s="49">
        <v>43839.740046296298</v>
      </c>
      <c r="D302" s="49">
        <v>43839.742858796293</v>
      </c>
      <c r="E302" s="48" t="s">
        <v>34</v>
      </c>
      <c r="F302" s="48" t="s">
        <v>33</v>
      </c>
      <c r="G302" s="49">
        <v>43839.742800925924</v>
      </c>
      <c r="H302" s="48"/>
      <c r="I302" s="48"/>
      <c r="J302" s="50">
        <v>2.7546296259970404E-3</v>
      </c>
      <c r="K302" s="48" t="s">
        <v>37</v>
      </c>
      <c r="L302" s="48"/>
    </row>
    <row r="303" spans="1:12" ht="15.75" x14ac:dyDescent="0.25">
      <c r="A303" s="48" t="s">
        <v>693</v>
      </c>
      <c r="B303" s="48" t="s">
        <v>7831</v>
      </c>
      <c r="C303" s="49">
        <v>43840.403402777774</v>
      </c>
      <c r="D303" s="49">
        <v>43840.405462962961</v>
      </c>
      <c r="E303" s="48" t="s">
        <v>34</v>
      </c>
      <c r="F303" s="48" t="s">
        <v>150</v>
      </c>
      <c r="G303" s="49">
        <v>43840.405717592592</v>
      </c>
      <c r="H303" s="48"/>
      <c r="I303" s="48"/>
      <c r="J303" s="50">
        <v>2.3148148175096139E-3</v>
      </c>
      <c r="K303" s="48" t="s">
        <v>37</v>
      </c>
      <c r="L303" s="48"/>
    </row>
    <row r="304" spans="1:12" ht="15.75" x14ac:dyDescent="0.25">
      <c r="A304" s="48" t="s">
        <v>696</v>
      </c>
      <c r="B304" s="48" t="s">
        <v>7831</v>
      </c>
      <c r="C304" s="49">
        <v>43840.374340277776</v>
      </c>
      <c r="D304" s="49">
        <v>43840.376168981478</v>
      </c>
      <c r="E304" s="48" t="s">
        <v>34</v>
      </c>
      <c r="F304" s="48" t="s">
        <v>150</v>
      </c>
      <c r="G304" s="49">
        <v>43840.375960648147</v>
      </c>
      <c r="H304" s="48"/>
      <c r="I304" s="48"/>
      <c r="J304" s="50">
        <v>1.6203703708015382E-3</v>
      </c>
      <c r="K304" s="48" t="s">
        <v>37</v>
      </c>
      <c r="L304" s="48"/>
    </row>
    <row r="305" spans="1:12" ht="15.75" x14ac:dyDescent="0.25">
      <c r="A305" s="48" t="s">
        <v>697</v>
      </c>
      <c r="B305" s="48" t="s">
        <v>7831</v>
      </c>
      <c r="C305" s="49">
        <v>43840.381273148145</v>
      </c>
      <c r="D305" s="49">
        <v>43840.382187499999</v>
      </c>
      <c r="E305" s="48" t="s">
        <v>34</v>
      </c>
      <c r="F305" s="48" t="s">
        <v>33</v>
      </c>
      <c r="G305" s="49">
        <v>43840.382268518515</v>
      </c>
      <c r="H305" s="48"/>
      <c r="I305" s="48"/>
      <c r="J305" s="50">
        <v>9.9537037021946162E-4</v>
      </c>
      <c r="K305" s="48" t="s">
        <v>37</v>
      </c>
      <c r="L305" s="48"/>
    </row>
    <row r="306" spans="1:12" ht="15.75" x14ac:dyDescent="0.25">
      <c r="A306" s="48" t="s">
        <v>698</v>
      </c>
      <c r="B306" s="48" t="s">
        <v>7831</v>
      </c>
      <c r="C306" s="49">
        <v>43840.388055555559</v>
      </c>
      <c r="D306" s="49">
        <v>43840.395208333335</v>
      </c>
      <c r="E306" s="48" t="s">
        <v>34</v>
      </c>
      <c r="F306" s="48" t="s">
        <v>150</v>
      </c>
      <c r="G306" s="49">
        <v>43840.395046296297</v>
      </c>
      <c r="H306" s="48"/>
      <c r="I306" s="48"/>
      <c r="J306" s="50">
        <v>6.9907407378195785E-3</v>
      </c>
      <c r="K306" s="48" t="s">
        <v>37</v>
      </c>
      <c r="L306" s="48"/>
    </row>
    <row r="307" spans="1:12" ht="15.75" x14ac:dyDescent="0.25">
      <c r="A307" s="48" t="s">
        <v>700</v>
      </c>
      <c r="B307" s="48" t="s">
        <v>7831</v>
      </c>
      <c r="C307" s="49">
        <v>43840.391504629632</v>
      </c>
      <c r="D307" s="49">
        <v>43840.393796296295</v>
      </c>
      <c r="E307" s="48" t="s">
        <v>34</v>
      </c>
      <c r="F307" s="48" t="s">
        <v>150</v>
      </c>
      <c r="G307" s="49">
        <v>43840.393784722219</v>
      </c>
      <c r="H307" s="48"/>
      <c r="I307" s="48"/>
      <c r="J307" s="50">
        <v>2.2800925871706568E-3</v>
      </c>
      <c r="K307" s="48" t="s">
        <v>37</v>
      </c>
      <c r="L307" s="48"/>
    </row>
    <row r="308" spans="1:12" ht="15.75" x14ac:dyDescent="0.25">
      <c r="A308" s="48" t="s">
        <v>702</v>
      </c>
      <c r="B308" s="48" t="s">
        <v>7831</v>
      </c>
      <c r="C308" s="49">
        <v>43840.395636574074</v>
      </c>
      <c r="D308" s="49">
        <v>43840.396435185183</v>
      </c>
      <c r="E308" s="48" t="s">
        <v>34</v>
      </c>
      <c r="F308" s="48" t="s">
        <v>33</v>
      </c>
      <c r="G308" s="49">
        <v>43840.395729166667</v>
      </c>
      <c r="H308" s="48"/>
      <c r="I308" s="48"/>
      <c r="J308" s="50">
        <v>9.2592592409346253E-5</v>
      </c>
      <c r="K308" s="48" t="s">
        <v>37</v>
      </c>
      <c r="L308" s="48"/>
    </row>
    <row r="309" spans="1:12" ht="15.75" x14ac:dyDescent="0.25">
      <c r="A309" s="48" t="s">
        <v>703</v>
      </c>
      <c r="B309" s="48" t="s">
        <v>7831</v>
      </c>
      <c r="C309" s="49">
        <v>43840.370625000003</v>
      </c>
      <c r="D309" s="49">
        <v>43840.371516203704</v>
      </c>
      <c r="E309" s="48" t="s">
        <v>34</v>
      </c>
      <c r="F309" s="48" t="s">
        <v>33</v>
      </c>
      <c r="G309" s="49">
        <v>43840.371620370373</v>
      </c>
      <c r="H309" s="48"/>
      <c r="I309" s="48"/>
      <c r="J309" s="50">
        <v>9.9537037021946162E-4</v>
      </c>
      <c r="K309" s="48" t="s">
        <v>37</v>
      </c>
      <c r="L309" s="48"/>
    </row>
    <row r="310" spans="1:12" ht="15.75" x14ac:dyDescent="0.25">
      <c r="A310" s="48" t="s">
        <v>705</v>
      </c>
      <c r="B310" s="48" t="s">
        <v>7831</v>
      </c>
      <c r="C310" s="49">
        <v>43840.375347222223</v>
      </c>
      <c r="D310" s="49">
        <v>43840.376388888886</v>
      </c>
      <c r="E310" s="48" t="s">
        <v>34</v>
      </c>
      <c r="F310" s="48" t="s">
        <v>33</v>
      </c>
      <c r="G310" s="49">
        <v>43840.375439814816</v>
      </c>
      <c r="H310" s="48"/>
      <c r="I310" s="48"/>
      <c r="J310" s="50">
        <v>9.2592592409346253E-5</v>
      </c>
      <c r="K310" s="48" t="s">
        <v>37</v>
      </c>
      <c r="L310" s="48"/>
    </row>
    <row r="311" spans="1:12" ht="15.75" x14ac:dyDescent="0.25">
      <c r="A311" s="48" t="s">
        <v>707</v>
      </c>
      <c r="B311" s="48" t="s">
        <v>7831</v>
      </c>
      <c r="C311" s="49">
        <v>43840.384872685187</v>
      </c>
      <c r="D311" s="49">
        <v>43840.385763888888</v>
      </c>
      <c r="E311" s="48" t="s">
        <v>34</v>
      </c>
      <c r="F311" s="48" t="s">
        <v>33</v>
      </c>
      <c r="G311" s="49">
        <v>43840.384953703702</v>
      </c>
      <c r="H311" s="48"/>
      <c r="I311" s="48"/>
      <c r="J311" s="50">
        <v>8.1018515629693866E-5</v>
      </c>
      <c r="K311" s="48" t="s">
        <v>37</v>
      </c>
      <c r="L311" s="48"/>
    </row>
    <row r="312" spans="1:12" ht="15.75" x14ac:dyDescent="0.25">
      <c r="A312" s="48" t="s">
        <v>709</v>
      </c>
      <c r="B312" s="48" t="s">
        <v>7831</v>
      </c>
      <c r="C312" s="49">
        <v>43840.388460648152</v>
      </c>
      <c r="D312" s="49">
        <v>43840.389849537038</v>
      </c>
      <c r="E312" s="48" t="s">
        <v>34</v>
      </c>
      <c r="F312" s="48" t="s">
        <v>33</v>
      </c>
      <c r="G312" s="49">
        <v>43840.389374999999</v>
      </c>
      <c r="H312" s="48"/>
      <c r="I312" s="48"/>
      <c r="J312" s="50">
        <v>9.1435184731381014E-4</v>
      </c>
      <c r="K312" s="48" t="s">
        <v>37</v>
      </c>
      <c r="L312" s="48"/>
    </row>
    <row r="313" spans="1:12" ht="15.75" x14ac:dyDescent="0.25">
      <c r="A313" s="48" t="s">
        <v>711</v>
      </c>
      <c r="B313" s="48" t="s">
        <v>7831</v>
      </c>
      <c r="C313" s="49">
        <v>43840.391273148147</v>
      </c>
      <c r="D313" s="49">
        <v>43840.392638888887</v>
      </c>
      <c r="E313" s="48" t="s">
        <v>34</v>
      </c>
      <c r="F313" s="48" t="s">
        <v>33</v>
      </c>
      <c r="G313" s="49">
        <v>43840.392847222225</v>
      </c>
      <c r="H313" s="48"/>
      <c r="I313" s="48"/>
      <c r="J313" s="50">
        <v>1.5740740782348439E-3</v>
      </c>
      <c r="K313" s="48" t="s">
        <v>37</v>
      </c>
      <c r="L313" s="48"/>
    </row>
    <row r="314" spans="1:12" ht="15.75" x14ac:dyDescent="0.25">
      <c r="A314" s="48" t="s">
        <v>714</v>
      </c>
      <c r="B314" s="48" t="s">
        <v>7831</v>
      </c>
      <c r="C314" s="49">
        <v>43840.410034722219</v>
      </c>
      <c r="D314" s="49">
        <v>43840.411296296297</v>
      </c>
      <c r="E314" s="48" t="s">
        <v>34</v>
      </c>
      <c r="F314" s="48" t="s">
        <v>33</v>
      </c>
      <c r="G314" s="49">
        <v>43840.410729166666</v>
      </c>
      <c r="H314" s="48"/>
      <c r="I314" s="48"/>
      <c r="J314" s="50">
        <v>6.944444467080757E-4</v>
      </c>
      <c r="K314" s="48" t="s">
        <v>37</v>
      </c>
      <c r="L314" s="48"/>
    </row>
    <row r="315" spans="1:12" ht="15.75" x14ac:dyDescent="0.25">
      <c r="A315" s="48" t="s">
        <v>717</v>
      </c>
      <c r="B315" s="48" t="s">
        <v>7831</v>
      </c>
      <c r="C315" s="49">
        <v>43840.424861111111</v>
      </c>
      <c r="D315" s="49">
        <v>43840.42627314815</v>
      </c>
      <c r="E315" s="48" t="s">
        <v>34</v>
      </c>
      <c r="F315" s="48" t="s">
        <v>33</v>
      </c>
      <c r="G315" s="49">
        <v>43840.426261574074</v>
      </c>
      <c r="H315" s="48"/>
      <c r="I315" s="48"/>
      <c r="J315" s="50">
        <v>1.4004629629198462E-3</v>
      </c>
      <c r="K315" s="48" t="s">
        <v>37</v>
      </c>
      <c r="L315" s="48"/>
    </row>
    <row r="316" spans="1:12" ht="15.75" x14ac:dyDescent="0.25">
      <c r="A316" s="48" t="s">
        <v>719</v>
      </c>
      <c r="B316" s="48" t="s">
        <v>7831</v>
      </c>
      <c r="C316" s="49">
        <v>43840.440405092595</v>
      </c>
      <c r="D316" s="49">
        <v>43840.444525462961</v>
      </c>
      <c r="E316" s="48" t="s">
        <v>34</v>
      </c>
      <c r="F316" s="48" t="s">
        <v>33</v>
      </c>
      <c r="G316" s="49">
        <v>43840.444502314815</v>
      </c>
      <c r="H316" s="48"/>
      <c r="I316" s="48"/>
      <c r="J316" s="50">
        <v>4.0972222195705399E-3</v>
      </c>
      <c r="K316" s="48" t="s">
        <v>37</v>
      </c>
      <c r="L316" s="48"/>
    </row>
    <row r="317" spans="1:12" ht="15.75" x14ac:dyDescent="0.25">
      <c r="A317" s="48" t="s">
        <v>722</v>
      </c>
      <c r="B317" s="48" t="s">
        <v>7831</v>
      </c>
      <c r="C317" s="49">
        <v>43840.398449074077</v>
      </c>
      <c r="D317" s="49">
        <v>43840.399907407409</v>
      </c>
      <c r="E317" s="48" t="s">
        <v>34</v>
      </c>
      <c r="F317" s="48" t="s">
        <v>33</v>
      </c>
      <c r="G317" s="49">
        <v>43840.400034722225</v>
      </c>
      <c r="H317" s="48"/>
      <c r="I317" s="48"/>
      <c r="J317" s="50">
        <v>1.5856481477385387E-3</v>
      </c>
      <c r="K317" s="48" t="s">
        <v>37</v>
      </c>
      <c r="L317" s="48"/>
    </row>
    <row r="318" spans="1:12" ht="15.75" x14ac:dyDescent="0.25">
      <c r="A318" s="48" t="s">
        <v>724</v>
      </c>
      <c r="B318" s="48" t="s">
        <v>7831</v>
      </c>
      <c r="C318" s="49">
        <v>43840.402199074073</v>
      </c>
      <c r="D318" s="49">
        <v>43840.403043981481</v>
      </c>
      <c r="E318" s="48" t="s">
        <v>34</v>
      </c>
      <c r="F318" s="48" t="s">
        <v>33</v>
      </c>
      <c r="G318" s="49">
        <v>43840.403043981481</v>
      </c>
      <c r="H318" s="48"/>
      <c r="I318" s="48"/>
      <c r="J318" s="50">
        <v>8.4490740846376866E-4</v>
      </c>
      <c r="K318" s="48" t="s">
        <v>37</v>
      </c>
      <c r="L318" s="48"/>
    </row>
    <row r="319" spans="1:12" ht="15.75" x14ac:dyDescent="0.25">
      <c r="A319" s="48" t="s">
        <v>726</v>
      </c>
      <c r="B319" s="48" t="s">
        <v>7831</v>
      </c>
      <c r="C319" s="49">
        <v>43840.43340277778</v>
      </c>
      <c r="D319" s="49">
        <v>43840.435312499998</v>
      </c>
      <c r="E319" s="48" t="s">
        <v>34</v>
      </c>
      <c r="F319" s="48" t="s">
        <v>110</v>
      </c>
      <c r="G319" s="49">
        <v>43840.434930555559</v>
      </c>
      <c r="H319" s="48"/>
      <c r="I319" s="48"/>
      <c r="J319" s="50">
        <v>1.527777778392192E-3</v>
      </c>
      <c r="K319" s="48" t="s">
        <v>37</v>
      </c>
      <c r="L319" s="48"/>
    </row>
    <row r="320" spans="1:12" ht="15.75" x14ac:dyDescent="0.25">
      <c r="A320" s="48" t="s">
        <v>729</v>
      </c>
      <c r="B320" s="48" t="s">
        <v>7831</v>
      </c>
      <c r="C320" s="49">
        <v>43840.439108796294</v>
      </c>
      <c r="D320" s="49">
        <v>43840.440138888887</v>
      </c>
      <c r="E320" s="48" t="s">
        <v>34</v>
      </c>
      <c r="F320" s="48" t="s">
        <v>33</v>
      </c>
      <c r="G320" s="49">
        <v>43840.440289351849</v>
      </c>
      <c r="H320" s="48"/>
      <c r="I320" s="48"/>
      <c r="J320" s="50">
        <v>1.1805555550381541E-3</v>
      </c>
      <c r="K320" s="48" t="s">
        <v>37</v>
      </c>
      <c r="L320" s="48"/>
    </row>
    <row r="321" spans="1:12" ht="15.75" x14ac:dyDescent="0.25">
      <c r="A321" s="48" t="s">
        <v>731</v>
      </c>
      <c r="B321" s="48" t="s">
        <v>7831</v>
      </c>
      <c r="C321" s="49">
        <v>43840.443784722222</v>
      </c>
      <c r="D321" s="49">
        <v>43840.445162037038</v>
      </c>
      <c r="E321" s="48" t="s">
        <v>34</v>
      </c>
      <c r="F321" s="48" t="s">
        <v>33</v>
      </c>
      <c r="G321" s="49">
        <v>43840.443877314814</v>
      </c>
      <c r="H321" s="48"/>
      <c r="I321" s="48"/>
      <c r="J321" s="50">
        <v>9.2592592409346253E-5</v>
      </c>
      <c r="K321" s="48" t="s">
        <v>37</v>
      </c>
      <c r="L321" s="48"/>
    </row>
    <row r="322" spans="1:12" ht="15.75" x14ac:dyDescent="0.25">
      <c r="A322" s="48" t="s">
        <v>732</v>
      </c>
      <c r="B322" s="48" t="s">
        <v>7831</v>
      </c>
      <c r="C322" s="49">
        <v>43840.448020833333</v>
      </c>
      <c r="D322" s="49">
        <v>43840.448819444442</v>
      </c>
      <c r="E322" s="48" t="s">
        <v>34</v>
      </c>
      <c r="F322" s="48" t="s">
        <v>33</v>
      </c>
      <c r="G322" s="49">
        <v>43840.448958333334</v>
      </c>
      <c r="H322" s="48"/>
      <c r="I322" s="48"/>
      <c r="J322" s="50">
        <v>9.3750000087311491E-4</v>
      </c>
      <c r="K322" s="48" t="s">
        <v>37</v>
      </c>
      <c r="L322" s="48"/>
    </row>
    <row r="323" spans="1:12" ht="15.75" x14ac:dyDescent="0.25">
      <c r="A323" s="48" t="s">
        <v>734</v>
      </c>
      <c r="B323" s="48" t="s">
        <v>7831</v>
      </c>
      <c r="C323" s="49">
        <v>43840.45385416667</v>
      </c>
      <c r="D323" s="49">
        <v>43840.453912037039</v>
      </c>
      <c r="E323" s="48" t="s">
        <v>34</v>
      </c>
      <c r="F323" s="48" t="s">
        <v>33</v>
      </c>
      <c r="G323" s="49">
        <v>43840.453703703701</v>
      </c>
      <c r="H323" s="48"/>
      <c r="I323" s="48"/>
      <c r="J323" s="50">
        <v>-1.5046296903165057E-4</v>
      </c>
      <c r="K323" s="48" t="s">
        <v>37</v>
      </c>
      <c r="L323" s="48"/>
    </row>
    <row r="324" spans="1:12" ht="15.75" x14ac:dyDescent="0.25">
      <c r="A324" s="48" t="s">
        <v>736</v>
      </c>
      <c r="B324" s="48" t="s">
        <v>7831</v>
      </c>
      <c r="C324" s="49">
        <v>43840.458194444444</v>
      </c>
      <c r="D324" s="49">
        <v>43840.458865740744</v>
      </c>
      <c r="E324" s="48" t="s">
        <v>34</v>
      </c>
      <c r="F324" s="48" t="s">
        <v>150</v>
      </c>
      <c r="G324" s="49">
        <v>43840.458831018521</v>
      </c>
      <c r="H324" s="48"/>
      <c r="I324" s="48"/>
      <c r="J324" s="50">
        <v>6.36574077361729E-4</v>
      </c>
      <c r="K324" s="48" t="s">
        <v>37</v>
      </c>
      <c r="L324" s="48"/>
    </row>
    <row r="325" spans="1:12" ht="15.75" x14ac:dyDescent="0.25">
      <c r="A325" s="48" t="s">
        <v>737</v>
      </c>
      <c r="B325" s="48" t="s">
        <v>7831</v>
      </c>
      <c r="C325" s="49">
        <v>43840.474756944444</v>
      </c>
      <c r="D325" s="49">
        <v>43840.475740740738</v>
      </c>
      <c r="E325" s="48" t="s">
        <v>34</v>
      </c>
      <c r="F325" s="48" t="s">
        <v>33</v>
      </c>
      <c r="G325" s="49">
        <v>43840.474849537037</v>
      </c>
      <c r="H325" s="48"/>
      <c r="I325" s="48"/>
      <c r="J325" s="50">
        <v>9.2592592409346253E-5</v>
      </c>
      <c r="K325" s="48" t="s">
        <v>37</v>
      </c>
      <c r="L325" s="48"/>
    </row>
    <row r="326" spans="1:12" ht="15.75" x14ac:dyDescent="0.25">
      <c r="A326" s="48" t="s">
        <v>739</v>
      </c>
      <c r="B326" s="48" t="s">
        <v>7831</v>
      </c>
      <c r="C326" s="49">
        <v>43840.422442129631</v>
      </c>
      <c r="D326" s="49">
        <v>43840.424062500002</v>
      </c>
      <c r="E326" s="48" t="s">
        <v>34</v>
      </c>
      <c r="F326" s="48" t="s">
        <v>150</v>
      </c>
      <c r="G326" s="49">
        <v>43840.425000000003</v>
      </c>
      <c r="H326" s="48"/>
      <c r="I326" s="48"/>
      <c r="J326" s="50">
        <v>2.5578703716746531E-3</v>
      </c>
      <c r="K326" s="48" t="s">
        <v>37</v>
      </c>
      <c r="L326" s="48"/>
    </row>
    <row r="327" spans="1:12" ht="15.75" x14ac:dyDescent="0.25">
      <c r="A327" s="48" t="s">
        <v>742</v>
      </c>
      <c r="B327" s="48" t="s">
        <v>7831</v>
      </c>
      <c r="C327" s="49">
        <v>43840.431469907409</v>
      </c>
      <c r="D327" s="49">
        <v>43840.432395833333</v>
      </c>
      <c r="E327" s="48" t="s">
        <v>34</v>
      </c>
      <c r="F327" s="48" t="s">
        <v>33</v>
      </c>
      <c r="G327" s="49">
        <v>43840.432523148149</v>
      </c>
      <c r="H327" s="48"/>
      <c r="I327" s="48"/>
      <c r="J327" s="50">
        <v>1.0532407395658083E-3</v>
      </c>
      <c r="K327" s="48" t="s">
        <v>37</v>
      </c>
      <c r="L327" s="48"/>
    </row>
    <row r="328" spans="1:12" ht="15.75" x14ac:dyDescent="0.25">
      <c r="A328" s="48" t="s">
        <v>744</v>
      </c>
      <c r="B328" s="48" t="s">
        <v>7831</v>
      </c>
      <c r="C328" s="49">
        <v>43840.434756944444</v>
      </c>
      <c r="D328" s="49">
        <v>43840.435613425929</v>
      </c>
      <c r="E328" s="48" t="s">
        <v>34</v>
      </c>
      <c r="F328" s="48" t="s">
        <v>33</v>
      </c>
      <c r="G328" s="49">
        <v>43840.434849537036</v>
      </c>
      <c r="H328" s="48"/>
      <c r="I328" s="48"/>
      <c r="J328" s="50">
        <v>9.2592592409346253E-5</v>
      </c>
      <c r="K328" s="48" t="s">
        <v>37</v>
      </c>
      <c r="L328" s="48"/>
    </row>
    <row r="329" spans="1:12" ht="15.75" x14ac:dyDescent="0.25">
      <c r="A329" s="48" t="s">
        <v>746</v>
      </c>
      <c r="B329" s="48" t="s">
        <v>7831</v>
      </c>
      <c r="C329" s="49">
        <v>43840.456226851849</v>
      </c>
      <c r="D329" s="49">
        <v>43840.457314814812</v>
      </c>
      <c r="E329" s="48" t="s">
        <v>34</v>
      </c>
      <c r="F329" s="48" t="s">
        <v>150</v>
      </c>
      <c r="G329" s="49">
        <v>43840.457280092596</v>
      </c>
      <c r="H329" s="48"/>
      <c r="I329" s="48"/>
      <c r="J329" s="50">
        <v>1.0532407468417659E-3</v>
      </c>
      <c r="K329" s="48" t="s">
        <v>37</v>
      </c>
      <c r="L329" s="48"/>
    </row>
    <row r="330" spans="1:12" ht="15.75" x14ac:dyDescent="0.25">
      <c r="A330" s="48" t="s">
        <v>747</v>
      </c>
      <c r="B330" s="48" t="s">
        <v>7831</v>
      </c>
      <c r="C330" s="49">
        <v>43840.459189814814</v>
      </c>
      <c r="D330" s="49">
        <v>43840.464675925927</v>
      </c>
      <c r="E330" s="48" t="s">
        <v>34</v>
      </c>
      <c r="F330" s="48" t="s">
        <v>150</v>
      </c>
      <c r="G330" s="49">
        <v>43840.460914351854</v>
      </c>
      <c r="H330" s="48"/>
      <c r="I330" s="48"/>
      <c r="J330" s="50">
        <v>1.7245370399905369E-3</v>
      </c>
      <c r="K330" s="48" t="s">
        <v>37</v>
      </c>
      <c r="L330" s="48"/>
    </row>
    <row r="331" spans="1:12" ht="15.75" x14ac:dyDescent="0.25">
      <c r="A331" s="48" t="s">
        <v>749</v>
      </c>
      <c r="B331" s="48" t="s">
        <v>7831</v>
      </c>
      <c r="C331" s="49">
        <v>43840.460381944446</v>
      </c>
      <c r="D331" s="49">
        <v>43840.460972222223</v>
      </c>
      <c r="E331" s="48" t="s">
        <v>34</v>
      </c>
      <c r="F331" s="48" t="s">
        <v>150</v>
      </c>
      <c r="G331" s="49">
        <v>43840.460925925923</v>
      </c>
      <c r="H331" s="48"/>
      <c r="I331" s="48"/>
      <c r="J331" s="50">
        <v>5.4398147767642513E-4</v>
      </c>
      <c r="K331" s="48" t="s">
        <v>37</v>
      </c>
      <c r="L331" s="48"/>
    </row>
    <row r="332" spans="1:12" ht="15.75" x14ac:dyDescent="0.25">
      <c r="A332" s="48" t="s">
        <v>750</v>
      </c>
      <c r="B332" s="48" t="s">
        <v>7831</v>
      </c>
      <c r="C332" s="49">
        <v>43840.462442129632</v>
      </c>
      <c r="D332" s="49">
        <v>43840.46435185185</v>
      </c>
      <c r="E332" s="48" t="s">
        <v>34</v>
      </c>
      <c r="F332" s="48" t="s">
        <v>150</v>
      </c>
      <c r="G332" s="49">
        <v>43840.464085648149</v>
      </c>
      <c r="H332" s="48"/>
      <c r="I332" s="48"/>
      <c r="J332" s="50">
        <v>1.6435185170848854E-3</v>
      </c>
      <c r="K332" s="48" t="s">
        <v>37</v>
      </c>
      <c r="L332" s="48"/>
    </row>
    <row r="333" spans="1:12" ht="15.75" x14ac:dyDescent="0.25">
      <c r="A333" s="48" t="s">
        <v>751</v>
      </c>
      <c r="B333" s="48" t="s">
        <v>7831</v>
      </c>
      <c r="C333" s="49">
        <v>43840.470914351848</v>
      </c>
      <c r="D333" s="49">
        <v>43840.47215277778</v>
      </c>
      <c r="E333" s="48" t="s">
        <v>34</v>
      </c>
      <c r="F333" s="48" t="s">
        <v>33</v>
      </c>
      <c r="G333" s="49">
        <v>43840.472141203703</v>
      </c>
      <c r="H333" s="48"/>
      <c r="I333" s="48"/>
      <c r="J333" s="50">
        <v>1.2268518548808061E-3</v>
      </c>
      <c r="K333" s="48" t="s">
        <v>37</v>
      </c>
      <c r="L333" s="48"/>
    </row>
    <row r="334" spans="1:12" ht="15.75" x14ac:dyDescent="0.25">
      <c r="A334" s="48" t="s">
        <v>753</v>
      </c>
      <c r="B334" s="48" t="s">
        <v>7831</v>
      </c>
      <c r="C334" s="49">
        <v>43840.487025462964</v>
      </c>
      <c r="D334" s="49">
        <v>43840.48841435185</v>
      </c>
      <c r="E334" s="48" t="s">
        <v>34</v>
      </c>
      <c r="F334" s="48" t="s">
        <v>33</v>
      </c>
      <c r="G334" s="49">
        <v>43840.488553240742</v>
      </c>
      <c r="H334" s="48"/>
      <c r="I334" s="48"/>
      <c r="J334" s="50">
        <v>1.527777778392192E-3</v>
      </c>
      <c r="K334" s="48" t="s">
        <v>37</v>
      </c>
      <c r="L334" s="48"/>
    </row>
    <row r="335" spans="1:12" ht="15.75" x14ac:dyDescent="0.25">
      <c r="A335" s="48" t="s">
        <v>755</v>
      </c>
      <c r="B335" s="48" t="s">
        <v>7831</v>
      </c>
      <c r="C335" s="49">
        <v>43840.524976851855</v>
      </c>
      <c r="D335" s="49">
        <v>43840.53</v>
      </c>
      <c r="E335" s="48" t="s">
        <v>34</v>
      </c>
      <c r="F335" s="48" t="s">
        <v>150</v>
      </c>
      <c r="G335" s="49">
        <v>43840.529976851853</v>
      </c>
      <c r="H335" s="48"/>
      <c r="I335" s="48"/>
      <c r="J335" s="50">
        <v>4.9999999973806553E-3</v>
      </c>
      <c r="K335" s="48" t="s">
        <v>37</v>
      </c>
      <c r="L335" s="48"/>
    </row>
    <row r="336" spans="1:12" ht="15.75" x14ac:dyDescent="0.25">
      <c r="A336" s="48" t="s">
        <v>757</v>
      </c>
      <c r="B336" s="48" t="s">
        <v>7831</v>
      </c>
      <c r="C336" s="49">
        <v>43840.46670138889</v>
      </c>
      <c r="D336" s="49">
        <v>43840.467916666668</v>
      </c>
      <c r="E336" s="48" t="s">
        <v>34</v>
      </c>
      <c r="F336" s="48" t="s">
        <v>33</v>
      </c>
      <c r="G336" s="49">
        <v>43840.468055555553</v>
      </c>
      <c r="H336" s="48"/>
      <c r="I336" s="48"/>
      <c r="J336" s="50">
        <v>1.3541666630771942E-3</v>
      </c>
      <c r="K336" s="48" t="s">
        <v>37</v>
      </c>
      <c r="L336" s="48"/>
    </row>
    <row r="337" spans="1:12" ht="15.75" x14ac:dyDescent="0.25">
      <c r="A337" s="48" t="s">
        <v>759</v>
      </c>
      <c r="B337" s="48" t="s">
        <v>7831</v>
      </c>
      <c r="C337" s="49">
        <v>43840.467233796298</v>
      </c>
      <c r="D337" s="49">
        <v>43840.468865740739</v>
      </c>
      <c r="E337" s="48" t="s">
        <v>34</v>
      </c>
      <c r="F337" s="48" t="s">
        <v>150</v>
      </c>
      <c r="G337" s="49">
        <v>43840.468842592592</v>
      </c>
      <c r="H337" s="48"/>
      <c r="I337" s="48"/>
      <c r="J337" s="50">
        <v>1.6087962940218858E-3</v>
      </c>
      <c r="K337" s="48" t="s">
        <v>37</v>
      </c>
      <c r="L337" s="48"/>
    </row>
    <row r="338" spans="1:12" ht="15.75" x14ac:dyDescent="0.25">
      <c r="A338" s="48" t="s">
        <v>761</v>
      </c>
      <c r="B338" s="48" t="s">
        <v>7831</v>
      </c>
      <c r="C338" s="49">
        <v>43840.493356481478</v>
      </c>
      <c r="D338" s="49">
        <v>43840.493425925924</v>
      </c>
      <c r="E338" s="48" t="s">
        <v>34</v>
      </c>
      <c r="F338" s="48" t="s">
        <v>33</v>
      </c>
      <c r="G338" s="49">
        <v>43840.492812500001</v>
      </c>
      <c r="H338" s="48"/>
      <c r="I338" s="48"/>
      <c r="J338" s="50">
        <v>-5.4398147767642513E-4</v>
      </c>
      <c r="K338" s="48" t="s">
        <v>37</v>
      </c>
      <c r="L338" s="48"/>
    </row>
    <row r="339" spans="1:12" ht="15.75" x14ac:dyDescent="0.25">
      <c r="A339" s="48" t="s">
        <v>762</v>
      </c>
      <c r="B339" s="48" t="s">
        <v>7831</v>
      </c>
      <c r="C339" s="49">
        <v>43840.49628472222</v>
      </c>
      <c r="D339" s="49">
        <v>43840.497025462966</v>
      </c>
      <c r="E339" s="48" t="s">
        <v>34</v>
      </c>
      <c r="F339" s="48" t="s">
        <v>33</v>
      </c>
      <c r="G339" s="49">
        <v>43840.497337962966</v>
      </c>
      <c r="H339" s="48"/>
      <c r="I339" s="48"/>
      <c r="J339" s="50">
        <v>1.0532407468417659E-3</v>
      </c>
      <c r="K339" s="48" t="s">
        <v>37</v>
      </c>
      <c r="L339" s="48"/>
    </row>
    <row r="340" spans="1:12" ht="15.75" x14ac:dyDescent="0.25">
      <c r="A340" s="48" t="s">
        <v>764</v>
      </c>
      <c r="B340" s="48" t="s">
        <v>7831</v>
      </c>
      <c r="C340" s="49">
        <v>43840.531712962962</v>
      </c>
      <c r="D340" s="49">
        <v>43840.533368055556</v>
      </c>
      <c r="E340" s="48" t="s">
        <v>34</v>
      </c>
      <c r="F340" s="48" t="s">
        <v>150</v>
      </c>
      <c r="G340" s="49">
        <v>43840.533229166664</v>
      </c>
      <c r="H340" s="48"/>
      <c r="I340" s="48"/>
      <c r="J340" s="50">
        <v>1.5162037016125396E-3</v>
      </c>
      <c r="K340" s="48" t="s">
        <v>37</v>
      </c>
      <c r="L340" s="48"/>
    </row>
    <row r="341" spans="1:12" ht="15.75" x14ac:dyDescent="0.25">
      <c r="A341" s="48" t="s">
        <v>767</v>
      </c>
      <c r="B341" s="48" t="s">
        <v>7831</v>
      </c>
      <c r="C341" s="49">
        <v>43840.500578703701</v>
      </c>
      <c r="D341" s="49">
        <v>43840.501469907409</v>
      </c>
      <c r="E341" s="48" t="s">
        <v>34</v>
      </c>
      <c r="F341" s="48" t="s">
        <v>33</v>
      </c>
      <c r="G341" s="49">
        <v>43840.500648148147</v>
      </c>
      <c r="H341" s="48"/>
      <c r="I341" s="48"/>
      <c r="J341" s="50">
        <v>6.9444446125999093E-5</v>
      </c>
      <c r="K341" s="48" t="s">
        <v>37</v>
      </c>
      <c r="L341" s="48"/>
    </row>
    <row r="342" spans="1:12" ht="15.75" x14ac:dyDescent="0.25">
      <c r="A342" s="48" t="s">
        <v>769</v>
      </c>
      <c r="B342" s="48" t="s">
        <v>7831</v>
      </c>
      <c r="C342" s="49">
        <v>43840.614583333336</v>
      </c>
      <c r="D342" s="49">
        <v>43840.616979166669</v>
      </c>
      <c r="E342" s="48" t="s">
        <v>34</v>
      </c>
      <c r="F342" s="48" t="s">
        <v>150</v>
      </c>
      <c r="G342" s="49">
        <v>43840.617337962962</v>
      </c>
      <c r="H342" s="48"/>
      <c r="I342" s="48"/>
      <c r="J342" s="50">
        <v>2.7546296259970404E-3</v>
      </c>
      <c r="K342" s="48" t="s">
        <v>37</v>
      </c>
      <c r="L342" s="48"/>
    </row>
    <row r="343" spans="1:12" ht="15.75" x14ac:dyDescent="0.25">
      <c r="A343" s="48" t="s">
        <v>772</v>
      </c>
      <c r="B343" s="48" t="s">
        <v>7831</v>
      </c>
      <c r="C343" s="49">
        <v>43840.641574074078</v>
      </c>
      <c r="D343" s="49">
        <v>43840.643171296295</v>
      </c>
      <c r="E343" s="48" t="s">
        <v>34</v>
      </c>
      <c r="F343" s="48" t="s">
        <v>150</v>
      </c>
      <c r="G343" s="49">
        <v>43840.64266203704</v>
      </c>
      <c r="H343" s="48"/>
      <c r="I343" s="48"/>
      <c r="J343" s="50">
        <v>1.0879629626288079E-3</v>
      </c>
      <c r="K343" s="48" t="s">
        <v>37</v>
      </c>
      <c r="L343" s="48"/>
    </row>
    <row r="344" spans="1:12" ht="15.75" x14ac:dyDescent="0.25">
      <c r="A344" s="48" t="s">
        <v>773</v>
      </c>
      <c r="B344" s="48" t="s">
        <v>7831</v>
      </c>
      <c r="C344" s="49">
        <v>43840.65996527778</v>
      </c>
      <c r="D344" s="49">
        <v>43840.661481481482</v>
      </c>
      <c r="E344" s="48" t="s">
        <v>34</v>
      </c>
      <c r="F344" s="48" t="s">
        <v>33</v>
      </c>
      <c r="G344" s="49">
        <v>43840.661608796298</v>
      </c>
      <c r="H344" s="48"/>
      <c r="I344" s="48"/>
      <c r="J344" s="50">
        <v>1.6435185170848854E-3</v>
      </c>
      <c r="K344" s="48" t="s">
        <v>37</v>
      </c>
      <c r="L344" s="48"/>
    </row>
    <row r="345" spans="1:12" ht="15.75" x14ac:dyDescent="0.25">
      <c r="A345" s="48" t="s">
        <v>775</v>
      </c>
      <c r="B345" s="48" t="s">
        <v>7831</v>
      </c>
      <c r="C345" s="49">
        <v>43840.60052083333</v>
      </c>
      <c r="D345" s="49">
        <v>43840.602280092593</v>
      </c>
      <c r="E345" s="48" t="s">
        <v>34</v>
      </c>
      <c r="F345" s="48" t="s">
        <v>33</v>
      </c>
      <c r="G345" s="49">
        <v>43840.60324074074</v>
      </c>
      <c r="H345" s="48"/>
      <c r="I345" s="48"/>
      <c r="J345" s="50">
        <v>2.7199074102099985E-3</v>
      </c>
      <c r="K345" s="48" t="s">
        <v>37</v>
      </c>
      <c r="L345" s="48"/>
    </row>
    <row r="346" spans="1:12" ht="15.75" x14ac:dyDescent="0.25">
      <c r="A346" s="48" t="s">
        <v>777</v>
      </c>
      <c r="B346" s="48" t="s">
        <v>7831</v>
      </c>
      <c r="C346" s="49">
        <v>43840.669374999998</v>
      </c>
      <c r="D346" s="49">
        <v>43840.670428240737</v>
      </c>
      <c r="E346" s="48" t="s">
        <v>34</v>
      </c>
      <c r="F346" s="48" t="s">
        <v>33</v>
      </c>
      <c r="G346" s="49">
        <v>43840.670543981483</v>
      </c>
      <c r="H346" s="48"/>
      <c r="I346" s="48"/>
      <c r="J346" s="50">
        <v>1.1689814855344594E-3</v>
      </c>
      <c r="K346" s="48" t="s">
        <v>37</v>
      </c>
      <c r="L346" s="48"/>
    </row>
    <row r="347" spans="1:12" ht="15.75" x14ac:dyDescent="0.25">
      <c r="A347" s="48" t="s">
        <v>779</v>
      </c>
      <c r="B347" s="48" t="s">
        <v>7831</v>
      </c>
      <c r="C347" s="49">
        <v>43840.672118055554</v>
      </c>
      <c r="D347" s="49">
        <v>43840.673078703701</v>
      </c>
      <c r="E347" s="48" t="s">
        <v>34</v>
      </c>
      <c r="F347" s="48" t="s">
        <v>33</v>
      </c>
      <c r="G347" s="49">
        <v>43840.672199074077</v>
      </c>
      <c r="H347" s="48"/>
      <c r="I347" s="48"/>
      <c r="J347" s="50">
        <v>8.101852290565148E-5</v>
      </c>
      <c r="K347" s="48" t="s">
        <v>37</v>
      </c>
      <c r="L347" s="48"/>
    </row>
    <row r="348" spans="1:12" ht="15.75" x14ac:dyDescent="0.25">
      <c r="A348" s="48" t="s">
        <v>781</v>
      </c>
      <c r="B348" s="48" t="s">
        <v>7831</v>
      </c>
      <c r="C348" s="49">
        <v>43840.675567129627</v>
      </c>
      <c r="D348" s="49">
        <v>43840.676539351851</v>
      </c>
      <c r="E348" s="48" t="s">
        <v>34</v>
      </c>
      <c r="F348" s="48" t="s">
        <v>33</v>
      </c>
      <c r="G348" s="49">
        <v>43840.676979166667</v>
      </c>
      <c r="H348" s="48"/>
      <c r="I348" s="48"/>
      <c r="J348" s="50">
        <v>1.4120370396994986E-3</v>
      </c>
      <c r="K348" s="48" t="s">
        <v>37</v>
      </c>
      <c r="L348" s="48"/>
    </row>
    <row r="349" spans="1:12" ht="15.75" x14ac:dyDescent="0.25">
      <c r="A349" s="48" t="s">
        <v>783</v>
      </c>
      <c r="B349" s="48" t="s">
        <v>7831</v>
      </c>
      <c r="C349" s="49">
        <v>43840.679756944446</v>
      </c>
      <c r="D349" s="49">
        <v>43840.680844907409</v>
      </c>
      <c r="E349" s="48" t="s">
        <v>34</v>
      </c>
      <c r="F349" s="48" t="s">
        <v>33</v>
      </c>
      <c r="G349" s="49">
        <v>43840.679884259262</v>
      </c>
      <c r="H349" s="48"/>
      <c r="I349" s="48"/>
      <c r="J349" s="50">
        <v>1.273148154723458E-4</v>
      </c>
      <c r="K349" s="48" t="s">
        <v>37</v>
      </c>
      <c r="L349" s="48"/>
    </row>
    <row r="350" spans="1:12" ht="15.75" x14ac:dyDescent="0.25">
      <c r="A350" s="48" t="s">
        <v>785</v>
      </c>
      <c r="B350" s="48" t="s">
        <v>7831</v>
      </c>
      <c r="C350" s="49">
        <v>43840.690578703703</v>
      </c>
      <c r="D350" s="49">
        <v>43840.691435185188</v>
      </c>
      <c r="E350" s="48" t="s">
        <v>34</v>
      </c>
      <c r="F350" s="48" t="s">
        <v>33</v>
      </c>
      <c r="G350" s="49">
        <v>43840.690659722219</v>
      </c>
      <c r="H350" s="48"/>
      <c r="I350" s="48"/>
      <c r="J350" s="50">
        <v>8.1018515629693866E-5</v>
      </c>
      <c r="K350" s="48" t="s">
        <v>37</v>
      </c>
      <c r="L350" s="48"/>
    </row>
    <row r="351" spans="1:12" ht="15.75" x14ac:dyDescent="0.25">
      <c r="A351" s="48" t="s">
        <v>787</v>
      </c>
      <c r="B351" s="48" t="s">
        <v>7831</v>
      </c>
      <c r="C351" s="49">
        <v>43840.698807870373</v>
      </c>
      <c r="D351" s="49">
        <v>43840.699699074074</v>
      </c>
      <c r="E351" s="48" t="s">
        <v>34</v>
      </c>
      <c r="F351" s="48" t="s">
        <v>33</v>
      </c>
      <c r="G351" s="49">
        <v>43840.698877314811</v>
      </c>
      <c r="H351" s="48"/>
      <c r="I351" s="48"/>
      <c r="J351" s="50">
        <v>6.9444438850041479E-5</v>
      </c>
      <c r="K351" s="48" t="s">
        <v>37</v>
      </c>
      <c r="L351" s="48"/>
    </row>
    <row r="352" spans="1:12" ht="15.75" x14ac:dyDescent="0.25">
      <c r="A352" s="48" t="s">
        <v>789</v>
      </c>
      <c r="B352" s="48" t="s">
        <v>7831</v>
      </c>
      <c r="C352" s="49">
        <v>43840.620266203703</v>
      </c>
      <c r="D352" s="49">
        <v>43840.62290509259</v>
      </c>
      <c r="E352" s="48" t="s">
        <v>34</v>
      </c>
      <c r="F352" s="48" t="s">
        <v>150</v>
      </c>
      <c r="G352" s="49">
        <v>43840.622835648152</v>
      </c>
      <c r="H352" s="48"/>
      <c r="I352" s="48"/>
      <c r="J352" s="50">
        <v>2.5694444484543055E-3</v>
      </c>
      <c r="K352" s="48" t="s">
        <v>37</v>
      </c>
      <c r="L352" s="48"/>
    </row>
    <row r="353" spans="1:12" ht="15.75" x14ac:dyDescent="0.25">
      <c r="A353" s="48" t="s">
        <v>792</v>
      </c>
      <c r="B353" s="48" t="s">
        <v>7831</v>
      </c>
      <c r="C353" s="49">
        <v>43840.628958333335</v>
      </c>
      <c r="D353" s="49">
        <v>43840.63003472222</v>
      </c>
      <c r="E353" s="48" t="s">
        <v>34</v>
      </c>
      <c r="F353" s="48" t="s">
        <v>33</v>
      </c>
      <c r="G353" s="49">
        <v>43840.630173611113</v>
      </c>
      <c r="H353" s="48"/>
      <c r="I353" s="48"/>
      <c r="J353" s="50">
        <v>1.2152777781011537E-3</v>
      </c>
      <c r="K353" s="48" t="s">
        <v>37</v>
      </c>
      <c r="L353" s="48"/>
    </row>
    <row r="354" spans="1:12" ht="15.75" x14ac:dyDescent="0.25">
      <c r="A354" s="48" t="s">
        <v>794</v>
      </c>
      <c r="B354" s="48" t="s">
        <v>7831</v>
      </c>
      <c r="C354" s="49">
        <v>43840.653715277775</v>
      </c>
      <c r="D354" s="49">
        <v>43840.655138888891</v>
      </c>
      <c r="E354" s="48" t="s">
        <v>34</v>
      </c>
      <c r="F354" s="48" t="s">
        <v>33</v>
      </c>
      <c r="G354" s="49">
        <v>43840.653819444444</v>
      </c>
      <c r="H354" s="48"/>
      <c r="I354" s="48"/>
      <c r="J354" s="50">
        <v>1.0416666918899864E-4</v>
      </c>
      <c r="K354" s="48" t="s">
        <v>37</v>
      </c>
      <c r="L354" s="48"/>
    </row>
    <row r="355" spans="1:12" ht="15.75" x14ac:dyDescent="0.25">
      <c r="A355" s="48" t="s">
        <v>796</v>
      </c>
      <c r="B355" s="48" t="s">
        <v>7831</v>
      </c>
      <c r="C355" s="49">
        <v>43840.682986111111</v>
      </c>
      <c r="D355" s="49">
        <v>43840.683946759258</v>
      </c>
      <c r="E355" s="48" t="s">
        <v>34</v>
      </c>
      <c r="F355" s="48" t="s">
        <v>33</v>
      </c>
      <c r="G355" s="49">
        <v>43840.684062499997</v>
      </c>
      <c r="H355" s="48"/>
      <c r="I355" s="48"/>
      <c r="J355" s="50">
        <v>1.0763888858491555E-3</v>
      </c>
      <c r="K355" s="48" t="s">
        <v>37</v>
      </c>
      <c r="L355" s="48"/>
    </row>
    <row r="356" spans="1:12" ht="15.75" x14ac:dyDescent="0.25">
      <c r="A356" s="48" t="s">
        <v>798</v>
      </c>
      <c r="B356" s="48" t="s">
        <v>7831</v>
      </c>
      <c r="C356" s="49">
        <v>43840.693171296298</v>
      </c>
      <c r="D356" s="49">
        <v>43840.699155092596</v>
      </c>
      <c r="E356" s="48" t="s">
        <v>34</v>
      </c>
      <c r="F356" s="48" t="s">
        <v>150</v>
      </c>
      <c r="G356" s="49">
        <v>43840.694363425922</v>
      </c>
      <c r="H356" s="48"/>
      <c r="I356" s="48"/>
      <c r="J356" s="50">
        <v>1.1921296245418489E-3</v>
      </c>
      <c r="K356" s="48" t="s">
        <v>37</v>
      </c>
      <c r="L356" s="48"/>
    </row>
    <row r="357" spans="1:12" ht="15.75" x14ac:dyDescent="0.25">
      <c r="A357" s="48" t="s">
        <v>800</v>
      </c>
      <c r="B357" s="48" t="s">
        <v>7831</v>
      </c>
      <c r="C357" s="49">
        <v>43840.695219907408</v>
      </c>
      <c r="D357" s="49">
        <v>43840.696203703701</v>
      </c>
      <c r="E357" s="48" t="s">
        <v>34</v>
      </c>
      <c r="F357" s="48" t="s">
        <v>33</v>
      </c>
      <c r="G357" s="49">
        <v>43840.69636574074</v>
      </c>
      <c r="H357" s="48"/>
      <c r="I357" s="48"/>
      <c r="J357" s="50">
        <v>1.1458333319751546E-3</v>
      </c>
      <c r="K357" s="48" t="s">
        <v>37</v>
      </c>
      <c r="L357" s="48"/>
    </row>
    <row r="358" spans="1:12" ht="15.75" x14ac:dyDescent="0.25">
      <c r="A358" s="48" t="s">
        <v>801</v>
      </c>
      <c r="B358" s="48" t="s">
        <v>7831</v>
      </c>
      <c r="C358" s="49">
        <v>43840.739224537036</v>
      </c>
      <c r="D358" s="49">
        <v>43840.740335648145</v>
      </c>
      <c r="E358" s="48" t="s">
        <v>34</v>
      </c>
      <c r="F358" s="48" t="s">
        <v>33</v>
      </c>
      <c r="G358" s="49">
        <v>43840.740717592591</v>
      </c>
      <c r="H358" s="48"/>
      <c r="I358" s="48"/>
      <c r="J358" s="50">
        <v>1.4930555553291924E-3</v>
      </c>
      <c r="K358" s="48" t="s">
        <v>37</v>
      </c>
      <c r="L358" s="48"/>
    </row>
    <row r="359" spans="1:12" ht="15.75" x14ac:dyDescent="0.25">
      <c r="A359" s="48" t="s">
        <v>803</v>
      </c>
      <c r="B359" s="48" t="s">
        <v>7831</v>
      </c>
      <c r="C359" s="49">
        <v>43843.353298611109</v>
      </c>
      <c r="D359" s="49">
        <v>43843.353888888887</v>
      </c>
      <c r="E359" s="48" t="s">
        <v>34</v>
      </c>
      <c r="F359" s="48" t="s">
        <v>110</v>
      </c>
      <c r="G359" s="49">
        <v>43843.353877314818</v>
      </c>
      <c r="H359" s="48"/>
      <c r="I359" s="48"/>
      <c r="J359" s="50">
        <v>5.7870370801538229E-4</v>
      </c>
      <c r="K359" s="48" t="s">
        <v>37</v>
      </c>
      <c r="L359" s="48"/>
    </row>
    <row r="360" spans="1:12" ht="15.75" x14ac:dyDescent="0.25">
      <c r="A360" s="48" t="s">
        <v>805</v>
      </c>
      <c r="B360" s="48" t="s">
        <v>7831</v>
      </c>
      <c r="C360" s="49">
        <v>43843.376446759263</v>
      </c>
      <c r="D360" s="49">
        <v>43843.37835648148</v>
      </c>
      <c r="E360" s="48" t="s">
        <v>34</v>
      </c>
      <c r="F360" s="48" t="s">
        <v>110</v>
      </c>
      <c r="G360" s="49">
        <v>43843.378194444442</v>
      </c>
      <c r="H360" s="48"/>
      <c r="I360" s="48"/>
      <c r="J360" s="50">
        <v>1.7476851789979264E-3</v>
      </c>
      <c r="K360" s="48" t="s">
        <v>37</v>
      </c>
      <c r="L360" s="48"/>
    </row>
    <row r="361" spans="1:12" ht="15.75" x14ac:dyDescent="0.25">
      <c r="A361" s="48" t="s">
        <v>807</v>
      </c>
      <c r="B361" s="48" t="s">
        <v>7831</v>
      </c>
      <c r="C361" s="49">
        <v>43843.382905092592</v>
      </c>
      <c r="D361" s="49">
        <v>43843.382905092592</v>
      </c>
      <c r="E361" s="48" t="s">
        <v>34</v>
      </c>
      <c r="F361" s="48" t="s">
        <v>33</v>
      </c>
      <c r="G361" s="49">
        <v>43843.382905092592</v>
      </c>
      <c r="H361" s="48"/>
      <c r="I361" s="48"/>
      <c r="J361" s="50">
        <v>0</v>
      </c>
      <c r="K361" s="48" t="s">
        <v>37</v>
      </c>
      <c r="L361" s="48"/>
    </row>
    <row r="362" spans="1:12" ht="15.75" x14ac:dyDescent="0.25">
      <c r="A362" s="48" t="s">
        <v>7672</v>
      </c>
      <c r="B362" s="48" t="s">
        <v>7831</v>
      </c>
      <c r="C362" s="49">
        <v>43843.382928240739</v>
      </c>
      <c r="D362" s="49">
        <v>43843.382928240739</v>
      </c>
      <c r="E362" s="48" t="s">
        <v>7833</v>
      </c>
      <c r="F362" s="48" t="s">
        <v>33</v>
      </c>
      <c r="G362" s="49">
        <v>43843.382928240739</v>
      </c>
      <c r="H362" s="48"/>
      <c r="I362" s="48"/>
      <c r="J362" s="50">
        <v>0</v>
      </c>
      <c r="K362" s="48" t="s">
        <v>37</v>
      </c>
      <c r="L362" s="48"/>
    </row>
    <row r="363" spans="1:12" ht="15.75" x14ac:dyDescent="0.25">
      <c r="A363" s="48" t="s">
        <v>809</v>
      </c>
      <c r="B363" s="48" t="s">
        <v>7831</v>
      </c>
      <c r="C363" s="49">
        <v>43843.382962962962</v>
      </c>
      <c r="D363" s="49">
        <v>43843.382962962962</v>
      </c>
      <c r="E363" s="48" t="s">
        <v>34</v>
      </c>
      <c r="F363" s="48" t="s">
        <v>33</v>
      </c>
      <c r="G363" s="49">
        <v>43843.382962962962</v>
      </c>
      <c r="H363" s="48"/>
      <c r="I363" s="48"/>
      <c r="J363" s="50">
        <v>0</v>
      </c>
      <c r="K363" s="48" t="s">
        <v>37</v>
      </c>
      <c r="L363" s="48"/>
    </row>
    <row r="364" spans="1:12" ht="15.75" x14ac:dyDescent="0.25">
      <c r="A364" s="48" t="s">
        <v>7838</v>
      </c>
      <c r="B364" s="48" t="s">
        <v>7831</v>
      </c>
      <c r="C364" s="49">
        <v>43843.382986111108</v>
      </c>
      <c r="D364" s="49">
        <v>43843.382986111108</v>
      </c>
      <c r="E364" s="48" t="s">
        <v>7833</v>
      </c>
      <c r="F364" s="48" t="s">
        <v>33</v>
      </c>
      <c r="G364" s="49">
        <v>43843.382986111108</v>
      </c>
      <c r="H364" s="48"/>
      <c r="I364" s="48"/>
      <c r="J364" s="50">
        <v>0</v>
      </c>
      <c r="K364" s="48" t="s">
        <v>37</v>
      </c>
      <c r="L364" s="48"/>
    </row>
    <row r="365" spans="1:12" ht="15.75" x14ac:dyDescent="0.25">
      <c r="A365" s="48" t="s">
        <v>811</v>
      </c>
      <c r="B365" s="48" t="s">
        <v>7831</v>
      </c>
      <c r="C365" s="49">
        <v>43843.382986111108</v>
      </c>
      <c r="D365" s="49">
        <v>43843.382986111108</v>
      </c>
      <c r="E365" s="48" t="s">
        <v>34</v>
      </c>
      <c r="F365" s="48" t="s">
        <v>33</v>
      </c>
      <c r="G365" s="49">
        <v>43843.382986111108</v>
      </c>
      <c r="H365" s="48"/>
      <c r="I365" s="48"/>
      <c r="J365" s="50">
        <v>0</v>
      </c>
      <c r="K365" s="48" t="s">
        <v>37</v>
      </c>
      <c r="L365" s="48"/>
    </row>
    <row r="366" spans="1:12" ht="15.75" x14ac:dyDescent="0.25">
      <c r="A366" s="48" t="s">
        <v>813</v>
      </c>
      <c r="B366" s="48" t="s">
        <v>7831</v>
      </c>
      <c r="C366" s="49">
        <v>43843.383101851854</v>
      </c>
      <c r="D366" s="49">
        <v>43843.383101851854</v>
      </c>
      <c r="E366" s="48" t="s">
        <v>34</v>
      </c>
      <c r="F366" s="48" t="s">
        <v>33</v>
      </c>
      <c r="G366" s="49">
        <v>43843.383101851854</v>
      </c>
      <c r="H366" s="48"/>
      <c r="I366" s="48"/>
      <c r="J366" s="50">
        <v>0</v>
      </c>
      <c r="K366" s="48" t="s">
        <v>37</v>
      </c>
      <c r="L366" s="48"/>
    </row>
    <row r="367" spans="1:12" ht="15.75" x14ac:dyDescent="0.25">
      <c r="A367" s="48" t="s">
        <v>7839</v>
      </c>
      <c r="B367" s="48" t="s">
        <v>7831</v>
      </c>
      <c r="C367" s="49">
        <v>43843.383101851854</v>
      </c>
      <c r="D367" s="49">
        <v>43843.383101851854</v>
      </c>
      <c r="E367" s="48" t="s">
        <v>7833</v>
      </c>
      <c r="F367" s="48" t="s">
        <v>33</v>
      </c>
      <c r="G367" s="49">
        <v>43843.383101851854</v>
      </c>
      <c r="H367" s="48"/>
      <c r="I367" s="48"/>
      <c r="J367" s="50">
        <v>0</v>
      </c>
      <c r="K367" s="48" t="s">
        <v>37</v>
      </c>
      <c r="L367" s="48"/>
    </row>
    <row r="368" spans="1:12" ht="15.75" x14ac:dyDescent="0.25">
      <c r="A368" s="48" t="s">
        <v>816</v>
      </c>
      <c r="B368" s="48" t="s">
        <v>7831</v>
      </c>
      <c r="C368" s="49">
        <v>43843.383101851854</v>
      </c>
      <c r="D368" s="49">
        <v>43843.383101851854</v>
      </c>
      <c r="E368" s="48" t="s">
        <v>34</v>
      </c>
      <c r="F368" s="48" t="s">
        <v>33</v>
      </c>
      <c r="G368" s="49">
        <v>43843.383101851854</v>
      </c>
      <c r="H368" s="48"/>
      <c r="I368" s="48"/>
      <c r="J368" s="50">
        <v>0</v>
      </c>
      <c r="K368" s="48" t="s">
        <v>37</v>
      </c>
      <c r="L368" s="48"/>
    </row>
    <row r="369" spans="1:12" ht="15.75" x14ac:dyDescent="0.25">
      <c r="A369" s="48" t="s">
        <v>818</v>
      </c>
      <c r="B369" s="48" t="s">
        <v>7831</v>
      </c>
      <c r="C369" s="49">
        <v>43843.384270833332</v>
      </c>
      <c r="D369" s="49">
        <v>43843.384270833332</v>
      </c>
      <c r="E369" s="48" t="s">
        <v>34</v>
      </c>
      <c r="F369" s="48" t="s">
        <v>33</v>
      </c>
      <c r="G369" s="49">
        <v>43843.384270833332</v>
      </c>
      <c r="H369" s="48"/>
      <c r="I369" s="48"/>
      <c r="J369" s="50">
        <v>0</v>
      </c>
      <c r="K369" s="48" t="s">
        <v>37</v>
      </c>
      <c r="L369" s="48"/>
    </row>
    <row r="370" spans="1:12" ht="15.75" x14ac:dyDescent="0.25">
      <c r="A370" s="48" t="s">
        <v>821</v>
      </c>
      <c r="B370" s="48" t="s">
        <v>7831</v>
      </c>
      <c r="C370" s="49">
        <v>43843.391689814816</v>
      </c>
      <c r="D370" s="49">
        <v>43843.39329861111</v>
      </c>
      <c r="E370" s="48" t="s">
        <v>34</v>
      </c>
      <c r="F370" s="48" t="s">
        <v>33</v>
      </c>
      <c r="G370" s="49">
        <v>43843.390844907408</v>
      </c>
      <c r="H370" s="48"/>
      <c r="I370" s="48"/>
      <c r="J370" s="50">
        <v>-8.4490740846376866E-4</v>
      </c>
      <c r="K370" s="48" t="s">
        <v>37</v>
      </c>
      <c r="L370" s="48"/>
    </row>
    <row r="371" spans="1:12" ht="15.75" x14ac:dyDescent="0.25">
      <c r="A371" s="48" t="s">
        <v>824</v>
      </c>
      <c r="B371" s="48" t="s">
        <v>7831</v>
      </c>
      <c r="C371" s="49">
        <v>43843.391516203701</v>
      </c>
      <c r="D371" s="49">
        <v>43843.39298611111</v>
      </c>
      <c r="E371" s="48" t="s">
        <v>34</v>
      </c>
      <c r="F371" s="48" t="s">
        <v>110</v>
      </c>
      <c r="G371" s="49">
        <v>43843.392962962964</v>
      </c>
      <c r="H371" s="48"/>
      <c r="I371" s="48"/>
      <c r="J371" s="50">
        <v>1.4467592627624981E-3</v>
      </c>
      <c r="K371" s="48" t="s">
        <v>37</v>
      </c>
      <c r="L371" s="48"/>
    </row>
    <row r="372" spans="1:12" ht="15.75" x14ac:dyDescent="0.25">
      <c r="A372" s="48" t="s">
        <v>7840</v>
      </c>
      <c r="B372" s="48" t="s">
        <v>7831</v>
      </c>
      <c r="C372" s="49">
        <v>43843.382881944446</v>
      </c>
      <c r="D372" s="49">
        <v>43843.382881944446</v>
      </c>
      <c r="E372" s="48" t="s">
        <v>7833</v>
      </c>
      <c r="F372" s="48" t="s">
        <v>33</v>
      </c>
      <c r="G372" s="49">
        <v>43843.382881944446</v>
      </c>
      <c r="H372" s="48"/>
      <c r="I372" s="48"/>
      <c r="J372" s="50">
        <v>0</v>
      </c>
      <c r="K372" s="48" t="s">
        <v>37</v>
      </c>
      <c r="L372" s="48"/>
    </row>
    <row r="373" spans="1:12" ht="15.75" x14ac:dyDescent="0.25">
      <c r="A373" s="48" t="s">
        <v>826</v>
      </c>
      <c r="B373" s="48" t="s">
        <v>7831</v>
      </c>
      <c r="C373" s="49">
        <v>43843.382986111108</v>
      </c>
      <c r="D373" s="49">
        <v>43843.382986111108</v>
      </c>
      <c r="E373" s="48" t="s">
        <v>34</v>
      </c>
      <c r="F373" s="48" t="s">
        <v>33</v>
      </c>
      <c r="G373" s="49">
        <v>43843.382986111108</v>
      </c>
      <c r="H373" s="48"/>
      <c r="I373" s="48"/>
      <c r="J373" s="50">
        <v>0</v>
      </c>
      <c r="K373" s="48" t="s">
        <v>37</v>
      </c>
      <c r="L373" s="48"/>
    </row>
    <row r="374" spans="1:12" ht="15.75" x14ac:dyDescent="0.25">
      <c r="A374" s="48" t="s">
        <v>7841</v>
      </c>
      <c r="B374" s="48" t="s">
        <v>7831</v>
      </c>
      <c r="C374" s="49">
        <v>43843.383101851854</v>
      </c>
      <c r="D374" s="49">
        <v>43843.383101851854</v>
      </c>
      <c r="E374" s="48" t="s">
        <v>7833</v>
      </c>
      <c r="F374" s="48" t="s">
        <v>33</v>
      </c>
      <c r="G374" s="49">
        <v>43843.383101851854</v>
      </c>
      <c r="H374" s="48"/>
      <c r="I374" s="48"/>
      <c r="J374" s="50">
        <v>0</v>
      </c>
      <c r="K374" s="48" t="s">
        <v>37</v>
      </c>
      <c r="L374" s="48"/>
    </row>
    <row r="375" spans="1:12" ht="15.75" x14ac:dyDescent="0.25">
      <c r="A375" s="48" t="s">
        <v>828</v>
      </c>
      <c r="B375" s="48" t="s">
        <v>7831</v>
      </c>
      <c r="C375" s="49">
        <v>43843.383125</v>
      </c>
      <c r="D375" s="49">
        <v>43843.383125</v>
      </c>
      <c r="E375" s="48" t="s">
        <v>34</v>
      </c>
      <c r="F375" s="48" t="s">
        <v>33</v>
      </c>
      <c r="G375" s="49">
        <v>43843.383125</v>
      </c>
      <c r="H375" s="48"/>
      <c r="I375" s="48"/>
      <c r="J375" s="50">
        <v>0</v>
      </c>
      <c r="K375" s="48" t="s">
        <v>37</v>
      </c>
      <c r="L375" s="48"/>
    </row>
    <row r="376" spans="1:12" ht="15.75" x14ac:dyDescent="0.25">
      <c r="A376" s="48" t="s">
        <v>830</v>
      </c>
      <c r="B376" s="48" t="s">
        <v>7831</v>
      </c>
      <c r="C376" s="49">
        <v>43843.384282407409</v>
      </c>
      <c r="D376" s="49">
        <v>43843.384282407409</v>
      </c>
      <c r="E376" s="48" t="s">
        <v>34</v>
      </c>
      <c r="F376" s="48" t="s">
        <v>33</v>
      </c>
      <c r="G376" s="49">
        <v>43843.384282407409</v>
      </c>
      <c r="H376" s="48"/>
      <c r="I376" s="48"/>
      <c r="J376" s="50">
        <v>0</v>
      </c>
      <c r="K376" s="48" t="s">
        <v>37</v>
      </c>
      <c r="L376" s="48"/>
    </row>
    <row r="377" spans="1:12" ht="15.75" x14ac:dyDescent="0.25">
      <c r="A377" s="48" t="s">
        <v>7418</v>
      </c>
      <c r="B377" s="48" t="s">
        <v>7831</v>
      </c>
      <c r="C377" s="49">
        <v>43843.384282407409</v>
      </c>
      <c r="D377" s="49">
        <v>43843.384282407409</v>
      </c>
      <c r="E377" s="48" t="s">
        <v>7833</v>
      </c>
      <c r="F377" s="48" t="s">
        <v>33</v>
      </c>
      <c r="G377" s="49">
        <v>43843.384282407409</v>
      </c>
      <c r="H377" s="48"/>
      <c r="I377" s="48"/>
      <c r="J377" s="50">
        <v>0</v>
      </c>
      <c r="K377" s="48" t="s">
        <v>37</v>
      </c>
      <c r="L377" s="48"/>
    </row>
    <row r="378" spans="1:12" ht="15.75" x14ac:dyDescent="0.25">
      <c r="A378" s="48" t="s">
        <v>833</v>
      </c>
      <c r="B378" s="48" t="s">
        <v>7831</v>
      </c>
      <c r="C378" s="49">
        <v>43843.384317129632</v>
      </c>
      <c r="D378" s="49">
        <v>43843.384317129632</v>
      </c>
      <c r="E378" s="48" t="s">
        <v>34</v>
      </c>
      <c r="F378" s="48" t="s">
        <v>33</v>
      </c>
      <c r="G378" s="49">
        <v>43843.384317129632</v>
      </c>
      <c r="H378" s="48"/>
      <c r="I378" s="48"/>
      <c r="J378" s="50">
        <v>0</v>
      </c>
      <c r="K378" s="48" t="s">
        <v>37</v>
      </c>
      <c r="L378" s="48"/>
    </row>
    <row r="379" spans="1:12" ht="15.75" x14ac:dyDescent="0.25">
      <c r="A379" s="48" t="s">
        <v>835</v>
      </c>
      <c r="B379" s="48" t="s">
        <v>7831</v>
      </c>
      <c r="C379" s="49">
        <v>43843.387094907404</v>
      </c>
      <c r="D379" s="49">
        <v>43843.387094907404</v>
      </c>
      <c r="E379" s="48" t="s">
        <v>34</v>
      </c>
      <c r="F379" s="48" t="s">
        <v>33</v>
      </c>
      <c r="G379" s="49">
        <v>43843.387094907404</v>
      </c>
      <c r="H379" s="48"/>
      <c r="I379" s="48"/>
      <c r="J379" s="50">
        <v>0</v>
      </c>
      <c r="K379" s="48" t="s">
        <v>37</v>
      </c>
      <c r="L379" s="48"/>
    </row>
    <row r="380" spans="1:12" ht="15.75" x14ac:dyDescent="0.25">
      <c r="A380" s="48" t="s">
        <v>837</v>
      </c>
      <c r="B380" s="48" t="s">
        <v>7831</v>
      </c>
      <c r="C380" s="49">
        <v>43843.397916666669</v>
      </c>
      <c r="D380" s="49">
        <v>43843.397916666669</v>
      </c>
      <c r="E380" s="48" t="s">
        <v>34</v>
      </c>
      <c r="F380" s="48" t="s">
        <v>33</v>
      </c>
      <c r="G380" s="49">
        <v>43843.397916666669</v>
      </c>
      <c r="H380" s="48"/>
      <c r="I380" s="48"/>
      <c r="J380" s="50">
        <v>0</v>
      </c>
      <c r="K380" s="48" t="s">
        <v>37</v>
      </c>
      <c r="L380" s="48"/>
    </row>
    <row r="381" spans="1:12" ht="15.75" x14ac:dyDescent="0.25">
      <c r="A381" s="48" t="s">
        <v>840</v>
      </c>
      <c r="B381" s="48" t="s">
        <v>7831</v>
      </c>
      <c r="C381" s="49">
        <v>43843.401504629626</v>
      </c>
      <c r="D381" s="49">
        <v>43843.401504629626</v>
      </c>
      <c r="E381" s="48" t="s">
        <v>34</v>
      </c>
      <c r="F381" s="48" t="s">
        <v>33</v>
      </c>
      <c r="G381" s="49">
        <v>43843.401504629626</v>
      </c>
      <c r="H381" s="48"/>
      <c r="I381" s="48"/>
      <c r="J381" s="50">
        <v>0</v>
      </c>
      <c r="K381" s="48" t="s">
        <v>37</v>
      </c>
      <c r="L381" s="48"/>
    </row>
    <row r="382" spans="1:12" ht="15.75" x14ac:dyDescent="0.25">
      <c r="A382" s="48" t="s">
        <v>842</v>
      </c>
      <c r="B382" s="48" t="s">
        <v>7831</v>
      </c>
      <c r="C382" s="49">
        <v>43843.405925925923</v>
      </c>
      <c r="D382" s="49">
        <v>43843.406689814816</v>
      </c>
      <c r="E382" s="48" t="s">
        <v>34</v>
      </c>
      <c r="F382" s="48" t="s">
        <v>110</v>
      </c>
      <c r="G382" s="49">
        <v>43843.406666666669</v>
      </c>
      <c r="H382" s="48"/>
      <c r="I382" s="48"/>
      <c r="J382" s="50">
        <v>7.4074074655072764E-4</v>
      </c>
      <c r="K382" s="48" t="s">
        <v>37</v>
      </c>
      <c r="L382" s="48"/>
    </row>
    <row r="383" spans="1:12" ht="15.75" x14ac:dyDescent="0.25">
      <c r="A383" s="48" t="s">
        <v>844</v>
      </c>
      <c r="B383" s="48" t="s">
        <v>7831</v>
      </c>
      <c r="C383" s="49">
        <v>43843.414189814815</v>
      </c>
      <c r="D383" s="49">
        <v>43843.415289351855</v>
      </c>
      <c r="E383" s="48" t="s">
        <v>34</v>
      </c>
      <c r="F383" s="48" t="s">
        <v>33</v>
      </c>
      <c r="G383" s="49">
        <v>43843.415381944447</v>
      </c>
      <c r="H383" s="48"/>
      <c r="I383" s="48"/>
      <c r="J383" s="50">
        <v>1.1921296318178065E-3</v>
      </c>
      <c r="K383" s="48" t="s">
        <v>37</v>
      </c>
      <c r="L383" s="48"/>
    </row>
    <row r="384" spans="1:12" ht="15.75" x14ac:dyDescent="0.25">
      <c r="A384" s="48" t="s">
        <v>845</v>
      </c>
      <c r="B384" s="48" t="s">
        <v>7831</v>
      </c>
      <c r="C384" s="49">
        <v>43843.382905092592</v>
      </c>
      <c r="D384" s="49">
        <v>43843.382905092592</v>
      </c>
      <c r="E384" s="48" t="s">
        <v>34</v>
      </c>
      <c r="F384" s="48" t="s">
        <v>33</v>
      </c>
      <c r="G384" s="49">
        <v>43843.382905092592</v>
      </c>
      <c r="H384" s="48"/>
      <c r="I384" s="48"/>
      <c r="J384" s="50">
        <v>0</v>
      </c>
      <c r="K384" s="48" t="s">
        <v>37</v>
      </c>
      <c r="L384" s="48"/>
    </row>
    <row r="385" spans="1:12" ht="15.75" x14ac:dyDescent="0.25">
      <c r="A385" s="48" t="s">
        <v>847</v>
      </c>
      <c r="B385" s="48" t="s">
        <v>7831</v>
      </c>
      <c r="C385" s="49">
        <v>43843.382928240739</v>
      </c>
      <c r="D385" s="49">
        <v>43843.382928240739</v>
      </c>
      <c r="E385" s="48" t="s">
        <v>34</v>
      </c>
      <c r="F385" s="48" t="s">
        <v>33</v>
      </c>
      <c r="G385" s="49">
        <v>43843.382928240739</v>
      </c>
      <c r="H385" s="48"/>
      <c r="I385" s="48"/>
      <c r="J385" s="50">
        <v>0</v>
      </c>
      <c r="K385" s="48" t="s">
        <v>37</v>
      </c>
      <c r="L385" s="48"/>
    </row>
    <row r="386" spans="1:12" ht="15.75" x14ac:dyDescent="0.25">
      <c r="A386" s="48" t="s">
        <v>849</v>
      </c>
      <c r="B386" s="48" t="s">
        <v>7831</v>
      </c>
      <c r="C386" s="49">
        <v>43843.382962962962</v>
      </c>
      <c r="D386" s="49">
        <v>43843.382962962962</v>
      </c>
      <c r="E386" s="48" t="s">
        <v>34</v>
      </c>
      <c r="F386" s="48" t="s">
        <v>33</v>
      </c>
      <c r="G386" s="49">
        <v>43843.382962962962</v>
      </c>
      <c r="H386" s="48"/>
      <c r="I386" s="48"/>
      <c r="J386" s="50">
        <v>0</v>
      </c>
      <c r="K386" s="48" t="s">
        <v>37</v>
      </c>
      <c r="L386" s="48"/>
    </row>
    <row r="387" spans="1:12" ht="15.75" x14ac:dyDescent="0.25">
      <c r="A387" s="48" t="s">
        <v>7842</v>
      </c>
      <c r="B387" s="48" t="s">
        <v>7831</v>
      </c>
      <c r="C387" s="49">
        <v>43843.382986111108</v>
      </c>
      <c r="D387" s="49">
        <v>43843.382986111108</v>
      </c>
      <c r="E387" s="48" t="s">
        <v>7833</v>
      </c>
      <c r="F387" s="48" t="s">
        <v>33</v>
      </c>
      <c r="G387" s="49">
        <v>43843.382986111108</v>
      </c>
      <c r="H387" s="48"/>
      <c r="I387" s="48"/>
      <c r="J387" s="50">
        <v>0</v>
      </c>
      <c r="K387" s="48" t="s">
        <v>37</v>
      </c>
      <c r="L387" s="48"/>
    </row>
    <row r="388" spans="1:12" ht="15.75" x14ac:dyDescent="0.25">
      <c r="A388" s="48" t="s">
        <v>7843</v>
      </c>
      <c r="B388" s="48" t="s">
        <v>7831</v>
      </c>
      <c r="C388" s="49">
        <v>43843.383113425924</v>
      </c>
      <c r="D388" s="49">
        <v>43843.383113425924</v>
      </c>
      <c r="E388" s="48" t="s">
        <v>7833</v>
      </c>
      <c r="F388" s="48" t="s">
        <v>33</v>
      </c>
      <c r="G388" s="49">
        <v>43843.383113425924</v>
      </c>
      <c r="H388" s="48"/>
      <c r="I388" s="48"/>
      <c r="J388" s="50">
        <v>0</v>
      </c>
      <c r="K388" s="48" t="s">
        <v>37</v>
      </c>
      <c r="L388" s="48"/>
    </row>
    <row r="389" spans="1:12" ht="15.75" x14ac:dyDescent="0.25">
      <c r="A389" s="48" t="s">
        <v>851</v>
      </c>
      <c r="B389" s="48" t="s">
        <v>7831</v>
      </c>
      <c r="C389" s="49">
        <v>43843.383125</v>
      </c>
      <c r="D389" s="49">
        <v>43843.383125</v>
      </c>
      <c r="E389" s="48" t="s">
        <v>34</v>
      </c>
      <c r="F389" s="48" t="s">
        <v>33</v>
      </c>
      <c r="G389" s="49">
        <v>43843.383125</v>
      </c>
      <c r="H389" s="48"/>
      <c r="I389" s="48"/>
      <c r="J389" s="50">
        <v>0</v>
      </c>
      <c r="K389" s="48" t="s">
        <v>37</v>
      </c>
      <c r="L389" s="48"/>
    </row>
    <row r="390" spans="1:12" ht="15.75" x14ac:dyDescent="0.25">
      <c r="A390" s="48" t="s">
        <v>7844</v>
      </c>
      <c r="B390" s="48" t="s">
        <v>7831</v>
      </c>
      <c r="C390" s="49">
        <v>43843.383194444446</v>
      </c>
      <c r="D390" s="49">
        <v>43843.383194444446</v>
      </c>
      <c r="E390" s="48" t="s">
        <v>7833</v>
      </c>
      <c r="F390" s="48" t="s">
        <v>33</v>
      </c>
      <c r="G390" s="49">
        <v>43843.383194444446</v>
      </c>
      <c r="H390" s="48"/>
      <c r="I390" s="48"/>
      <c r="J390" s="50">
        <v>0</v>
      </c>
      <c r="K390" s="48" t="s">
        <v>37</v>
      </c>
      <c r="L390" s="48"/>
    </row>
    <row r="391" spans="1:12" ht="15.75" x14ac:dyDescent="0.25">
      <c r="A391" s="48" t="s">
        <v>853</v>
      </c>
      <c r="B391" s="48" t="s">
        <v>7831</v>
      </c>
      <c r="C391" s="49">
        <v>43843.384282407409</v>
      </c>
      <c r="D391" s="49">
        <v>43843.384282407409</v>
      </c>
      <c r="E391" s="48" t="s">
        <v>34</v>
      </c>
      <c r="F391" s="48" t="s">
        <v>33</v>
      </c>
      <c r="G391" s="49">
        <v>43843.384282407409</v>
      </c>
      <c r="H391" s="48"/>
      <c r="I391" s="48"/>
      <c r="J391" s="50">
        <v>0</v>
      </c>
      <c r="K391" s="48" t="s">
        <v>37</v>
      </c>
      <c r="L391" s="48"/>
    </row>
    <row r="392" spans="1:12" ht="15.75" x14ac:dyDescent="0.25">
      <c r="A392" s="48" t="s">
        <v>856</v>
      </c>
      <c r="B392" s="48" t="s">
        <v>7831</v>
      </c>
      <c r="C392" s="49">
        <v>43843.397905092592</v>
      </c>
      <c r="D392" s="49">
        <v>43843.397905092592</v>
      </c>
      <c r="E392" s="48" t="s">
        <v>34</v>
      </c>
      <c r="F392" s="48" t="s">
        <v>33</v>
      </c>
      <c r="G392" s="49">
        <v>43843.397905092592</v>
      </c>
      <c r="H392" s="48"/>
      <c r="I392" s="48"/>
      <c r="J392" s="50">
        <v>0</v>
      </c>
      <c r="K392" s="48" t="s">
        <v>37</v>
      </c>
      <c r="L392" s="48"/>
    </row>
    <row r="393" spans="1:12" ht="15.75" x14ac:dyDescent="0.25">
      <c r="A393" s="48" t="s">
        <v>859</v>
      </c>
      <c r="B393" s="48" t="s">
        <v>7831</v>
      </c>
      <c r="C393" s="49">
        <v>43843.400856481479</v>
      </c>
      <c r="D393" s="49">
        <v>43843.400856481479</v>
      </c>
      <c r="E393" s="48" t="s">
        <v>34</v>
      </c>
      <c r="F393" s="48" t="s">
        <v>33</v>
      </c>
      <c r="G393" s="49">
        <v>43843.400856481479</v>
      </c>
      <c r="H393" s="48"/>
      <c r="I393" s="48"/>
      <c r="J393" s="50">
        <v>0</v>
      </c>
      <c r="K393" s="48" t="s">
        <v>37</v>
      </c>
      <c r="L393" s="48"/>
    </row>
    <row r="394" spans="1:12" ht="15.75" x14ac:dyDescent="0.25">
      <c r="A394" s="48" t="s">
        <v>861</v>
      </c>
      <c r="B394" s="48" t="s">
        <v>7831</v>
      </c>
      <c r="C394" s="49">
        <v>43843.401504629626</v>
      </c>
      <c r="D394" s="49">
        <v>43843.401504629626</v>
      </c>
      <c r="E394" s="48" t="s">
        <v>34</v>
      </c>
      <c r="F394" s="48" t="s">
        <v>33</v>
      </c>
      <c r="G394" s="49">
        <v>43843.401504629626</v>
      </c>
      <c r="H394" s="48"/>
      <c r="I394" s="48"/>
      <c r="J394" s="50">
        <v>0</v>
      </c>
      <c r="K394" s="48" t="s">
        <v>37</v>
      </c>
      <c r="L394" s="48"/>
    </row>
    <row r="395" spans="1:12" ht="15.75" x14ac:dyDescent="0.25">
      <c r="A395" s="48" t="s">
        <v>864</v>
      </c>
      <c r="B395" s="48" t="s">
        <v>7831</v>
      </c>
      <c r="C395" s="49">
        <v>43843.401516203703</v>
      </c>
      <c r="D395" s="49">
        <v>43843.401516203703</v>
      </c>
      <c r="E395" s="48" t="s">
        <v>34</v>
      </c>
      <c r="F395" s="48" t="s">
        <v>33</v>
      </c>
      <c r="G395" s="49">
        <v>43843.401516203703</v>
      </c>
      <c r="H395" s="48"/>
      <c r="I395" s="48"/>
      <c r="J395" s="50">
        <v>0</v>
      </c>
      <c r="K395" s="48" t="s">
        <v>37</v>
      </c>
      <c r="L395" s="48"/>
    </row>
    <row r="396" spans="1:12" ht="15.75" x14ac:dyDescent="0.25">
      <c r="A396" s="48" t="s">
        <v>867</v>
      </c>
      <c r="B396" s="48" t="s">
        <v>7831</v>
      </c>
      <c r="C396" s="49">
        <v>43843.410682870373</v>
      </c>
      <c r="D396" s="49">
        <v>43843.410682870373</v>
      </c>
      <c r="E396" s="48" t="s">
        <v>34</v>
      </c>
      <c r="F396" s="48" t="s">
        <v>33</v>
      </c>
      <c r="G396" s="49">
        <v>43843.410682870373</v>
      </c>
      <c r="H396" s="48"/>
      <c r="I396" s="48"/>
      <c r="J396" s="50">
        <v>0</v>
      </c>
      <c r="K396" s="48" t="s">
        <v>37</v>
      </c>
      <c r="L396" s="48"/>
    </row>
    <row r="397" spans="1:12" ht="15.75" x14ac:dyDescent="0.25">
      <c r="A397" s="48" t="s">
        <v>869</v>
      </c>
      <c r="B397" s="48" t="s">
        <v>7831</v>
      </c>
      <c r="C397" s="49">
        <v>43843.416875000003</v>
      </c>
      <c r="D397" s="49">
        <v>43843.419571759259</v>
      </c>
      <c r="E397" s="48" t="s">
        <v>34</v>
      </c>
      <c r="F397" s="48" t="s">
        <v>150</v>
      </c>
      <c r="G397" s="49">
        <v>43843.418530092589</v>
      </c>
      <c r="H397" s="48"/>
      <c r="I397" s="48"/>
      <c r="J397" s="50">
        <v>1.6550925865885802E-3</v>
      </c>
      <c r="K397" s="48" t="s">
        <v>37</v>
      </c>
      <c r="L397" s="48"/>
    </row>
    <row r="398" spans="1:12" ht="15.75" x14ac:dyDescent="0.25">
      <c r="A398" s="48" t="s">
        <v>872</v>
      </c>
      <c r="B398" s="48" t="s">
        <v>7831</v>
      </c>
      <c r="C398" s="49">
        <v>43843.456712962965</v>
      </c>
      <c r="D398" s="49">
        <v>43843.456712962965</v>
      </c>
      <c r="E398" s="48" t="s">
        <v>34</v>
      </c>
      <c r="F398" s="48" t="s">
        <v>33</v>
      </c>
      <c r="G398" s="49">
        <v>43843.456712962965</v>
      </c>
      <c r="H398" s="48"/>
      <c r="I398" s="48"/>
      <c r="J398" s="50">
        <v>0</v>
      </c>
      <c r="K398" s="48" t="s">
        <v>37</v>
      </c>
      <c r="L398" s="48"/>
    </row>
    <row r="399" spans="1:12" ht="15.75" x14ac:dyDescent="0.25">
      <c r="A399" s="48" t="s">
        <v>875</v>
      </c>
      <c r="B399" s="48" t="s">
        <v>7831</v>
      </c>
      <c r="C399" s="49">
        <v>43843.443159722221</v>
      </c>
      <c r="D399" s="49">
        <v>43843.444293981483</v>
      </c>
      <c r="E399" s="48" t="s">
        <v>34</v>
      </c>
      <c r="F399" s="48" t="s">
        <v>110</v>
      </c>
      <c r="G399" s="49">
        <v>43843.444756944446</v>
      </c>
      <c r="H399" s="48"/>
      <c r="I399" s="48"/>
      <c r="J399" s="50">
        <v>1.5972222245181911E-3</v>
      </c>
      <c r="K399" s="48" t="s">
        <v>37</v>
      </c>
      <c r="L399" s="48"/>
    </row>
    <row r="400" spans="1:12" ht="15.75" x14ac:dyDescent="0.25">
      <c r="A400" s="48" t="s">
        <v>877</v>
      </c>
      <c r="B400" s="48" t="s">
        <v>7831</v>
      </c>
      <c r="C400" s="49">
        <v>43843.483310185184</v>
      </c>
      <c r="D400" s="49">
        <v>43843.483310185184</v>
      </c>
      <c r="E400" s="48" t="s">
        <v>34</v>
      </c>
      <c r="F400" s="48" t="s">
        <v>33</v>
      </c>
      <c r="G400" s="49">
        <v>43843.483310185184</v>
      </c>
      <c r="H400" s="48"/>
      <c r="I400" s="48"/>
      <c r="J400" s="50">
        <v>0</v>
      </c>
      <c r="K400" s="48" t="s">
        <v>37</v>
      </c>
      <c r="L400" s="48"/>
    </row>
    <row r="401" spans="1:12" ht="15.75" x14ac:dyDescent="0.25">
      <c r="A401" s="48" t="s">
        <v>879</v>
      </c>
      <c r="B401" s="48" t="s">
        <v>7831</v>
      </c>
      <c r="C401" s="49">
        <v>43843.483310185184</v>
      </c>
      <c r="D401" s="49">
        <v>43843.483310185184</v>
      </c>
      <c r="E401" s="48" t="s">
        <v>34</v>
      </c>
      <c r="F401" s="48" t="s">
        <v>33</v>
      </c>
      <c r="G401" s="49">
        <v>43843.483310185184</v>
      </c>
      <c r="H401" s="48"/>
      <c r="I401" s="48"/>
      <c r="J401" s="50">
        <v>0</v>
      </c>
      <c r="K401" s="48" t="s">
        <v>37</v>
      </c>
      <c r="L401" s="48"/>
    </row>
    <row r="402" spans="1:12" ht="15.75" x14ac:dyDescent="0.25">
      <c r="A402" s="48" t="s">
        <v>881</v>
      </c>
      <c r="B402" s="48" t="s">
        <v>7831</v>
      </c>
      <c r="C402" s="49">
        <v>43843.449756944443</v>
      </c>
      <c r="D402" s="49">
        <v>43843.449756944443</v>
      </c>
      <c r="E402" s="48" t="s">
        <v>34</v>
      </c>
      <c r="F402" s="48" t="s">
        <v>33</v>
      </c>
      <c r="G402" s="49">
        <v>43843.449756944443</v>
      </c>
      <c r="H402" s="48"/>
      <c r="I402" s="48"/>
      <c r="J402" s="50">
        <v>0</v>
      </c>
      <c r="K402" s="48" t="s">
        <v>37</v>
      </c>
      <c r="L402" s="48"/>
    </row>
    <row r="403" spans="1:12" ht="15.75" x14ac:dyDescent="0.25">
      <c r="A403" s="48" t="s">
        <v>884</v>
      </c>
      <c r="B403" s="48" t="s">
        <v>7831</v>
      </c>
      <c r="C403" s="49">
        <v>43843.495127314818</v>
      </c>
      <c r="D403" s="49">
        <v>43843.495127314818</v>
      </c>
      <c r="E403" s="48" t="s">
        <v>34</v>
      </c>
      <c r="F403" s="48" t="s">
        <v>33</v>
      </c>
      <c r="G403" s="49">
        <v>43843.495127314818</v>
      </c>
      <c r="H403" s="48"/>
      <c r="I403" s="48"/>
      <c r="J403" s="50">
        <v>0</v>
      </c>
      <c r="K403" s="48" t="s">
        <v>37</v>
      </c>
      <c r="L403" s="48"/>
    </row>
    <row r="404" spans="1:12" ht="15.75" x14ac:dyDescent="0.25">
      <c r="A404" s="48" t="s">
        <v>886</v>
      </c>
      <c r="B404" s="48" t="s">
        <v>7831</v>
      </c>
      <c r="C404" s="49">
        <v>43843.464826388888</v>
      </c>
      <c r="D404" s="49">
        <v>43843.465844907405</v>
      </c>
      <c r="E404" s="48" t="s">
        <v>34</v>
      </c>
      <c r="F404" s="48" t="s">
        <v>110</v>
      </c>
      <c r="G404" s="49">
        <v>43843.465798611112</v>
      </c>
      <c r="H404" s="48"/>
      <c r="I404" s="48"/>
      <c r="J404" s="50">
        <v>9.7222222393611446E-4</v>
      </c>
      <c r="K404" s="48" t="s">
        <v>37</v>
      </c>
      <c r="L404" s="48"/>
    </row>
    <row r="405" spans="1:12" ht="15.75" x14ac:dyDescent="0.25">
      <c r="A405" s="48" t="s">
        <v>7845</v>
      </c>
      <c r="B405" s="48" t="s">
        <v>7831</v>
      </c>
      <c r="C405" s="49">
        <v>43843.504745370374</v>
      </c>
      <c r="D405" s="49">
        <v>43843.504745370374</v>
      </c>
      <c r="E405" s="48" t="s">
        <v>7833</v>
      </c>
      <c r="F405" s="48" t="s">
        <v>33</v>
      </c>
      <c r="G405" s="49">
        <v>43843.504745370374</v>
      </c>
      <c r="H405" s="48"/>
      <c r="I405" s="48"/>
      <c r="J405" s="50">
        <v>0</v>
      </c>
      <c r="K405" s="48" t="s">
        <v>37</v>
      </c>
      <c r="L405" s="48"/>
    </row>
    <row r="406" spans="1:12" ht="15.75" x14ac:dyDescent="0.25">
      <c r="A406" s="48" t="s">
        <v>888</v>
      </c>
      <c r="B406" s="48" t="s">
        <v>7831</v>
      </c>
      <c r="C406" s="49">
        <v>43843.517951388887</v>
      </c>
      <c r="D406" s="49">
        <v>43843.518750000003</v>
      </c>
      <c r="E406" s="48" t="s">
        <v>34</v>
      </c>
      <c r="F406" s="48" t="s">
        <v>150</v>
      </c>
      <c r="G406" s="49">
        <v>43843.518576388888</v>
      </c>
      <c r="H406" s="48"/>
      <c r="I406" s="48"/>
      <c r="J406" s="50">
        <v>6.2500000058207661E-4</v>
      </c>
      <c r="K406" s="48" t="s">
        <v>37</v>
      </c>
      <c r="L406" s="48"/>
    </row>
    <row r="407" spans="1:12" ht="15.75" x14ac:dyDescent="0.25">
      <c r="A407" s="48" t="s">
        <v>890</v>
      </c>
      <c r="B407" s="48" t="s">
        <v>7831</v>
      </c>
      <c r="C407" s="49">
        <v>43843.499479166669</v>
      </c>
      <c r="D407" s="49">
        <v>43843.501574074071</v>
      </c>
      <c r="E407" s="48" t="s">
        <v>34</v>
      </c>
      <c r="F407" s="48" t="s">
        <v>110</v>
      </c>
      <c r="G407" s="49">
        <v>43843.501331018517</v>
      </c>
      <c r="H407" s="48"/>
      <c r="I407" s="48"/>
      <c r="J407" s="50">
        <v>1.8518518481869251E-3</v>
      </c>
      <c r="K407" s="48" t="s">
        <v>37</v>
      </c>
      <c r="L407" s="48"/>
    </row>
    <row r="408" spans="1:12" ht="15.75" x14ac:dyDescent="0.25">
      <c r="A408" s="48" t="s">
        <v>891</v>
      </c>
      <c r="B408" s="48" t="s">
        <v>7831</v>
      </c>
      <c r="C408" s="49">
        <v>43843.624016203707</v>
      </c>
      <c r="D408" s="49">
        <v>43843.625717592593</v>
      </c>
      <c r="E408" s="48" t="s">
        <v>34</v>
      </c>
      <c r="F408" s="48" t="s">
        <v>33</v>
      </c>
      <c r="G408" s="49">
        <v>43843.625115740739</v>
      </c>
      <c r="H408" s="48"/>
      <c r="I408" s="48"/>
      <c r="J408" s="50">
        <v>1.0995370321325026E-3</v>
      </c>
      <c r="K408" s="48" t="s">
        <v>37</v>
      </c>
      <c r="L408" s="48"/>
    </row>
    <row r="409" spans="1:12" ht="15.75" x14ac:dyDescent="0.25">
      <c r="A409" s="48" t="s">
        <v>893</v>
      </c>
      <c r="B409" s="48" t="s">
        <v>7831</v>
      </c>
      <c r="C409" s="49">
        <v>43843.63045138889</v>
      </c>
      <c r="D409" s="49">
        <v>43843.631365740737</v>
      </c>
      <c r="E409" s="48" t="s">
        <v>34</v>
      </c>
      <c r="F409" s="48" t="s">
        <v>150</v>
      </c>
      <c r="G409" s="49">
        <v>43843.631354166668</v>
      </c>
      <c r="H409" s="48"/>
      <c r="I409" s="48"/>
      <c r="J409" s="50">
        <v>9.0277777781011537E-4</v>
      </c>
      <c r="K409" s="48" t="s">
        <v>37</v>
      </c>
      <c r="L409" s="48"/>
    </row>
    <row r="410" spans="1:12" ht="15.75" x14ac:dyDescent="0.25">
      <c r="A410" s="48" t="s">
        <v>895</v>
      </c>
      <c r="B410" s="48" t="s">
        <v>7831</v>
      </c>
      <c r="C410" s="49">
        <v>43843.629652777781</v>
      </c>
      <c r="D410" s="49">
        <v>43843.630810185183</v>
      </c>
      <c r="E410" s="48" t="s">
        <v>34</v>
      </c>
      <c r="F410" s="48" t="s">
        <v>33</v>
      </c>
      <c r="G410" s="49">
        <v>43843.630532407406</v>
      </c>
      <c r="H410" s="48"/>
      <c r="I410" s="48"/>
      <c r="J410" s="50">
        <v>8.7962962425081059E-4</v>
      </c>
      <c r="K410" s="48" t="s">
        <v>37</v>
      </c>
      <c r="L410" s="48"/>
    </row>
    <row r="411" spans="1:12" ht="15.75" x14ac:dyDescent="0.25">
      <c r="A411" s="48" t="s">
        <v>897</v>
      </c>
      <c r="B411" s="48" t="s">
        <v>7831</v>
      </c>
      <c r="C411" s="49">
        <v>43843.632962962962</v>
      </c>
      <c r="D411" s="49">
        <v>43843.634282407409</v>
      </c>
      <c r="E411" s="48" t="s">
        <v>34</v>
      </c>
      <c r="F411" s="48" t="s">
        <v>33</v>
      </c>
      <c r="G411" s="49">
        <v>43843.633506944447</v>
      </c>
      <c r="H411" s="48"/>
      <c r="I411" s="48"/>
      <c r="J411" s="50">
        <v>5.4398148495238274E-4</v>
      </c>
      <c r="K411" s="48" t="s">
        <v>37</v>
      </c>
      <c r="L411" s="48"/>
    </row>
    <row r="412" spans="1:12" ht="15.75" x14ac:dyDescent="0.25">
      <c r="A412" s="48" t="s">
        <v>900</v>
      </c>
      <c r="B412" s="48" t="s">
        <v>7831</v>
      </c>
      <c r="C412" s="49">
        <v>43843.636365740742</v>
      </c>
      <c r="D412" s="49">
        <v>43843.637245370373</v>
      </c>
      <c r="E412" s="48" t="s">
        <v>34</v>
      </c>
      <c r="F412" s="48" t="s">
        <v>110</v>
      </c>
      <c r="G412" s="49">
        <v>43843.637233796297</v>
      </c>
      <c r="H412" s="48"/>
      <c r="I412" s="48"/>
      <c r="J412" s="50">
        <v>8.6805555474711582E-4</v>
      </c>
      <c r="K412" s="48" t="s">
        <v>37</v>
      </c>
      <c r="L412" s="48"/>
    </row>
    <row r="413" spans="1:12" ht="15.75" x14ac:dyDescent="0.25">
      <c r="A413" s="48" t="s">
        <v>901</v>
      </c>
      <c r="B413" s="48" t="s">
        <v>7831</v>
      </c>
      <c r="C413" s="49">
        <v>43843.582627314812</v>
      </c>
      <c r="D413" s="49">
        <v>43843.58489583333</v>
      </c>
      <c r="E413" s="48" t="s">
        <v>34</v>
      </c>
      <c r="F413" s="48" t="s">
        <v>33</v>
      </c>
      <c r="G413" s="49">
        <v>43843.583981481483</v>
      </c>
      <c r="H413" s="48"/>
      <c r="I413" s="48"/>
      <c r="J413" s="50">
        <v>1.3541666703531519E-3</v>
      </c>
      <c r="K413" s="48" t="s">
        <v>37</v>
      </c>
      <c r="L413" s="48"/>
    </row>
    <row r="414" spans="1:12" ht="15.75" x14ac:dyDescent="0.25">
      <c r="A414" s="48" t="s">
        <v>904</v>
      </c>
      <c r="B414" s="48" t="s">
        <v>7831</v>
      </c>
      <c r="C414" s="49">
        <v>43843.621400462966</v>
      </c>
      <c r="D414" s="49">
        <v>43843.622314814813</v>
      </c>
      <c r="E414" s="48" t="s">
        <v>34</v>
      </c>
      <c r="F414" s="48" t="s">
        <v>33</v>
      </c>
      <c r="G414" s="49">
        <v>43843.622013888889</v>
      </c>
      <c r="H414" s="48"/>
      <c r="I414" s="48"/>
      <c r="J414" s="50">
        <v>6.1342592380242422E-4</v>
      </c>
      <c r="K414" s="48" t="s">
        <v>37</v>
      </c>
      <c r="L414" s="48"/>
    </row>
    <row r="415" spans="1:12" ht="15.75" x14ac:dyDescent="0.25">
      <c r="A415" s="48" t="s">
        <v>906</v>
      </c>
      <c r="B415" s="48" t="s">
        <v>7831</v>
      </c>
      <c r="C415" s="49">
        <v>43843.642835648148</v>
      </c>
      <c r="D415" s="49">
        <v>43843.643553240741</v>
      </c>
      <c r="E415" s="48" t="s">
        <v>34</v>
      </c>
      <c r="F415" s="48" t="s">
        <v>110</v>
      </c>
      <c r="G415" s="49">
        <v>43843.643530092595</v>
      </c>
      <c r="H415" s="48"/>
      <c r="I415" s="48"/>
      <c r="J415" s="50">
        <v>6.944444467080757E-4</v>
      </c>
      <c r="K415" s="48" t="s">
        <v>37</v>
      </c>
      <c r="L415" s="48"/>
    </row>
    <row r="416" spans="1:12" ht="15.75" x14ac:dyDescent="0.25">
      <c r="A416" s="48" t="s">
        <v>908</v>
      </c>
      <c r="B416" s="48" t="s">
        <v>7831</v>
      </c>
      <c r="C416" s="49">
        <v>43843.659444444442</v>
      </c>
      <c r="D416" s="49">
        <v>43843.66028935185</v>
      </c>
      <c r="E416" s="48" t="s">
        <v>34</v>
      </c>
      <c r="F416" s="48" t="s">
        <v>33</v>
      </c>
      <c r="G416" s="49">
        <v>43843.660844907405</v>
      </c>
      <c r="H416" s="48"/>
      <c r="I416" s="48"/>
      <c r="J416" s="50">
        <v>1.4004629629198462E-3</v>
      </c>
      <c r="K416" s="48" t="s">
        <v>37</v>
      </c>
      <c r="L416" s="48"/>
    </row>
    <row r="417" spans="1:12" ht="15.75" x14ac:dyDescent="0.25">
      <c r="A417" s="48" t="s">
        <v>910</v>
      </c>
      <c r="B417" s="48" t="s">
        <v>7831</v>
      </c>
      <c r="C417" s="49">
        <v>43843.617824074077</v>
      </c>
      <c r="D417" s="49">
        <v>43843.619201388887</v>
      </c>
      <c r="E417" s="48" t="s">
        <v>34</v>
      </c>
      <c r="F417" s="48" t="s">
        <v>33</v>
      </c>
      <c r="G417" s="49">
        <v>43843.619027777779</v>
      </c>
      <c r="H417" s="48"/>
      <c r="I417" s="48"/>
      <c r="J417" s="50">
        <v>1.2037037013215013E-3</v>
      </c>
      <c r="K417" s="48" t="s">
        <v>37</v>
      </c>
      <c r="L417" s="48"/>
    </row>
    <row r="418" spans="1:12" ht="15.75" x14ac:dyDescent="0.25">
      <c r="A418" s="48" t="s">
        <v>912</v>
      </c>
      <c r="B418" s="48" t="s">
        <v>7831</v>
      </c>
      <c r="C418" s="49">
        <v>43843.635150462964</v>
      </c>
      <c r="D418" s="49">
        <v>43843.636921296296</v>
      </c>
      <c r="E418" s="48" t="s">
        <v>34</v>
      </c>
      <c r="F418" s="48" t="s">
        <v>110</v>
      </c>
      <c r="G418" s="49">
        <v>43843.636458333334</v>
      </c>
      <c r="H418" s="48"/>
      <c r="I418" s="48"/>
      <c r="J418" s="50">
        <v>1.3078703705104999E-3</v>
      </c>
      <c r="K418" s="48" t="s">
        <v>37</v>
      </c>
      <c r="L418" s="48"/>
    </row>
    <row r="419" spans="1:12" ht="15.75" x14ac:dyDescent="0.25">
      <c r="A419" s="48" t="s">
        <v>913</v>
      </c>
      <c r="B419" s="48" t="s">
        <v>7831</v>
      </c>
      <c r="C419" s="49">
        <v>43843.646979166668</v>
      </c>
      <c r="D419" s="49">
        <v>43843.651886574073</v>
      </c>
      <c r="E419" s="48" t="s">
        <v>34</v>
      </c>
      <c r="F419" s="48" t="s">
        <v>33</v>
      </c>
      <c r="G419" s="49">
        <v>43843.65011574074</v>
      </c>
      <c r="H419" s="48"/>
      <c r="I419" s="48"/>
      <c r="J419" s="50">
        <v>3.1365740724140778E-3</v>
      </c>
      <c r="K419" s="48" t="s">
        <v>37</v>
      </c>
      <c r="L419" s="48"/>
    </row>
    <row r="420" spans="1:12" ht="15.75" x14ac:dyDescent="0.25">
      <c r="A420" s="48" t="s">
        <v>915</v>
      </c>
      <c r="B420" s="48" t="s">
        <v>7831</v>
      </c>
      <c r="C420" s="49">
        <v>43843.647326388891</v>
      </c>
      <c r="D420" s="49">
        <v>43843.6483912037</v>
      </c>
      <c r="E420" s="48" t="s">
        <v>34</v>
      </c>
      <c r="F420" s="48" t="s">
        <v>110</v>
      </c>
      <c r="G420" s="49">
        <v>43843.6481712963</v>
      </c>
      <c r="H420" s="48"/>
      <c r="I420" s="48"/>
      <c r="J420" s="50">
        <v>8.4490740846376866E-4</v>
      </c>
      <c r="K420" s="48" t="s">
        <v>37</v>
      </c>
      <c r="L420" s="48"/>
    </row>
    <row r="421" spans="1:12" ht="15.75" x14ac:dyDescent="0.25">
      <c r="A421" s="48" t="s">
        <v>917</v>
      </c>
      <c r="B421" s="48" t="s">
        <v>7831</v>
      </c>
      <c r="C421" s="49">
        <v>43843.655289351853</v>
      </c>
      <c r="D421" s="49">
        <v>43843.656018518515</v>
      </c>
      <c r="E421" s="48" t="s">
        <v>34</v>
      </c>
      <c r="F421" s="48" t="s">
        <v>150</v>
      </c>
      <c r="G421" s="49">
        <v>43843.655891203707</v>
      </c>
      <c r="H421" s="48"/>
      <c r="I421" s="48"/>
      <c r="J421" s="50">
        <v>6.0185185429872945E-4</v>
      </c>
      <c r="K421" s="48" t="s">
        <v>37</v>
      </c>
      <c r="L421" s="48"/>
    </row>
    <row r="422" spans="1:12" ht="15.75" x14ac:dyDescent="0.25">
      <c r="A422" s="48" t="s">
        <v>919</v>
      </c>
      <c r="B422" s="48" t="s">
        <v>7831</v>
      </c>
      <c r="C422" s="49">
        <v>43843.689236111109</v>
      </c>
      <c r="D422" s="49">
        <v>43843.690185185187</v>
      </c>
      <c r="E422" s="48" t="s">
        <v>34</v>
      </c>
      <c r="F422" s="48" t="s">
        <v>33</v>
      </c>
      <c r="G422" s="49">
        <v>43843.689942129633</v>
      </c>
      <c r="H422" s="48"/>
      <c r="I422" s="48"/>
      <c r="J422" s="50">
        <v>7.0601852348772809E-4</v>
      </c>
      <c r="K422" s="48" t="s">
        <v>37</v>
      </c>
      <c r="L422" s="48"/>
    </row>
    <row r="423" spans="1:12" ht="15.75" x14ac:dyDescent="0.25">
      <c r="A423" s="48" t="s">
        <v>921</v>
      </c>
      <c r="B423" s="48" t="s">
        <v>7831</v>
      </c>
      <c r="C423" s="49">
        <v>43843.677025462966</v>
      </c>
      <c r="D423" s="49">
        <v>43843.6799537037</v>
      </c>
      <c r="E423" s="48" t="s">
        <v>34</v>
      </c>
      <c r="F423" s="48" t="s">
        <v>150</v>
      </c>
      <c r="G423" s="49">
        <v>43843.679594907408</v>
      </c>
      <c r="H423" s="48"/>
      <c r="I423" s="48"/>
      <c r="J423" s="50">
        <v>2.5694444411783479E-3</v>
      </c>
      <c r="K423" s="48" t="s">
        <v>37</v>
      </c>
      <c r="L423" s="48"/>
    </row>
    <row r="424" spans="1:12" ht="15.75" x14ac:dyDescent="0.25">
      <c r="A424" s="48" t="s">
        <v>923</v>
      </c>
      <c r="B424" s="48" t="s">
        <v>7831</v>
      </c>
      <c r="C424" s="49">
        <v>43843.683831018519</v>
      </c>
      <c r="D424" s="49">
        <v>43843.684664351851</v>
      </c>
      <c r="E424" s="48" t="s">
        <v>34</v>
      </c>
      <c r="F424" s="48" t="s">
        <v>33</v>
      </c>
      <c r="G424" s="49">
        <v>43843.684432870374</v>
      </c>
      <c r="H424" s="48"/>
      <c r="I424" s="48"/>
      <c r="J424" s="50">
        <v>6.0185185429872945E-4</v>
      </c>
      <c r="K424" s="48" t="s">
        <v>37</v>
      </c>
      <c r="L424" s="48"/>
    </row>
    <row r="425" spans="1:12" ht="15.75" x14ac:dyDescent="0.25">
      <c r="A425" s="48" t="s">
        <v>925</v>
      </c>
      <c r="B425" s="48" t="s">
        <v>7831</v>
      </c>
      <c r="C425" s="49">
        <v>43844.34611111111</v>
      </c>
      <c r="D425" s="49">
        <v>43844.349178240744</v>
      </c>
      <c r="E425" s="48" t="s">
        <v>34</v>
      </c>
      <c r="F425" s="48" t="s">
        <v>150</v>
      </c>
      <c r="G425" s="49">
        <v>43844.347766203704</v>
      </c>
      <c r="H425" s="48"/>
      <c r="I425" s="48"/>
      <c r="J425" s="50">
        <v>1.6550925938645378E-3</v>
      </c>
      <c r="K425" s="48" t="s">
        <v>37</v>
      </c>
      <c r="L425" s="48"/>
    </row>
    <row r="426" spans="1:12" ht="15.75" x14ac:dyDescent="0.25">
      <c r="A426" s="48" t="s">
        <v>927</v>
      </c>
      <c r="B426" s="48" t="s">
        <v>7831</v>
      </c>
      <c r="C426" s="49">
        <v>43844.34648148148</v>
      </c>
      <c r="D426" s="49">
        <v>43844.34648148148</v>
      </c>
      <c r="E426" s="48" t="s">
        <v>34</v>
      </c>
      <c r="F426" s="48" t="s">
        <v>33</v>
      </c>
      <c r="G426" s="49">
        <v>43844.34648148148</v>
      </c>
      <c r="H426" s="48"/>
      <c r="I426" s="48"/>
      <c r="J426" s="50">
        <v>0</v>
      </c>
      <c r="K426" s="48" t="s">
        <v>37</v>
      </c>
      <c r="L426" s="48"/>
    </row>
    <row r="427" spans="1:12" ht="15.75" x14ac:dyDescent="0.25">
      <c r="A427" s="48" t="s">
        <v>930</v>
      </c>
      <c r="B427" s="48" t="s">
        <v>7831</v>
      </c>
      <c r="C427" s="49">
        <v>43844.346493055556</v>
      </c>
      <c r="D427" s="49">
        <v>43844.346493055556</v>
      </c>
      <c r="E427" s="48" t="s">
        <v>34</v>
      </c>
      <c r="F427" s="48" t="s">
        <v>33</v>
      </c>
      <c r="G427" s="49">
        <v>43844.346493055556</v>
      </c>
      <c r="H427" s="48"/>
      <c r="I427" s="48"/>
      <c r="J427" s="50">
        <v>0</v>
      </c>
      <c r="K427" s="48" t="s">
        <v>37</v>
      </c>
      <c r="L427" s="48"/>
    </row>
    <row r="428" spans="1:12" ht="15.75" x14ac:dyDescent="0.25">
      <c r="A428" s="48" t="s">
        <v>932</v>
      </c>
      <c r="B428" s="48" t="s">
        <v>7831</v>
      </c>
      <c r="C428" s="49">
        <v>43844.346516203703</v>
      </c>
      <c r="D428" s="49">
        <v>43844.346516203703</v>
      </c>
      <c r="E428" s="48" t="s">
        <v>34</v>
      </c>
      <c r="F428" s="48" t="s">
        <v>33</v>
      </c>
      <c r="G428" s="49">
        <v>43844.346516203703</v>
      </c>
      <c r="H428" s="48"/>
      <c r="I428" s="48"/>
      <c r="J428" s="50">
        <v>0</v>
      </c>
      <c r="K428" s="48" t="s">
        <v>37</v>
      </c>
      <c r="L428" s="48"/>
    </row>
    <row r="429" spans="1:12" ht="15.75" x14ac:dyDescent="0.25">
      <c r="A429" s="48" t="s">
        <v>934</v>
      </c>
      <c r="B429" s="48" t="s">
        <v>7831</v>
      </c>
      <c r="C429" s="49">
        <v>43844.34652777778</v>
      </c>
      <c r="D429" s="49">
        <v>43844.34652777778</v>
      </c>
      <c r="E429" s="48" t="s">
        <v>34</v>
      </c>
      <c r="F429" s="48" t="s">
        <v>33</v>
      </c>
      <c r="G429" s="49">
        <v>43844.34652777778</v>
      </c>
      <c r="H429" s="48"/>
      <c r="I429" s="48"/>
      <c r="J429" s="50">
        <v>0</v>
      </c>
      <c r="K429" s="48" t="s">
        <v>37</v>
      </c>
      <c r="L429" s="48"/>
    </row>
    <row r="430" spans="1:12" ht="15.75" x14ac:dyDescent="0.25">
      <c r="A430" s="48" t="s">
        <v>937</v>
      </c>
      <c r="B430" s="48" t="s">
        <v>7831</v>
      </c>
      <c r="C430" s="49">
        <v>43844.346539351849</v>
      </c>
      <c r="D430" s="49">
        <v>43844.346539351849</v>
      </c>
      <c r="E430" s="48" t="s">
        <v>34</v>
      </c>
      <c r="F430" s="48" t="s">
        <v>33</v>
      </c>
      <c r="G430" s="49">
        <v>43844.346539351849</v>
      </c>
      <c r="H430" s="48"/>
      <c r="I430" s="48"/>
      <c r="J430" s="50">
        <v>0</v>
      </c>
      <c r="K430" s="48" t="s">
        <v>37</v>
      </c>
      <c r="L430" s="48"/>
    </row>
    <row r="431" spans="1:12" ht="15.75" x14ac:dyDescent="0.25">
      <c r="A431" s="48" t="s">
        <v>940</v>
      </c>
      <c r="B431" s="48" t="s">
        <v>7831</v>
      </c>
      <c r="C431" s="49">
        <v>43844.346539351849</v>
      </c>
      <c r="D431" s="49">
        <v>43844.346539351849</v>
      </c>
      <c r="E431" s="48" t="s">
        <v>34</v>
      </c>
      <c r="F431" s="48" t="s">
        <v>33</v>
      </c>
      <c r="G431" s="49">
        <v>43844.346539351849</v>
      </c>
      <c r="H431" s="48"/>
      <c r="I431" s="48"/>
      <c r="J431" s="50">
        <v>0</v>
      </c>
      <c r="K431" s="48" t="s">
        <v>37</v>
      </c>
      <c r="L431" s="48"/>
    </row>
    <row r="432" spans="1:12" ht="15.75" x14ac:dyDescent="0.25">
      <c r="A432" s="48" t="s">
        <v>942</v>
      </c>
      <c r="B432" s="48" t="s">
        <v>7831</v>
      </c>
      <c r="C432" s="49">
        <v>43844.346550925926</v>
      </c>
      <c r="D432" s="49">
        <v>43844.346550925926</v>
      </c>
      <c r="E432" s="48" t="s">
        <v>34</v>
      </c>
      <c r="F432" s="48" t="s">
        <v>33</v>
      </c>
      <c r="G432" s="49">
        <v>43844.346550925926</v>
      </c>
      <c r="H432" s="48"/>
      <c r="I432" s="48"/>
      <c r="J432" s="50">
        <v>0</v>
      </c>
      <c r="K432" s="48" t="s">
        <v>37</v>
      </c>
      <c r="L432" s="48"/>
    </row>
    <row r="433" spans="1:12" ht="15.75" x14ac:dyDescent="0.25">
      <c r="A433" s="48" t="s">
        <v>944</v>
      </c>
      <c r="B433" s="48" t="s">
        <v>7831</v>
      </c>
      <c r="C433" s="49">
        <v>43844.346550925926</v>
      </c>
      <c r="D433" s="49">
        <v>43844.346550925926</v>
      </c>
      <c r="E433" s="48" t="s">
        <v>34</v>
      </c>
      <c r="F433" s="48" t="s">
        <v>33</v>
      </c>
      <c r="G433" s="49">
        <v>43844.346550925926</v>
      </c>
      <c r="H433" s="48"/>
      <c r="I433" s="48"/>
      <c r="J433" s="50">
        <v>0</v>
      </c>
      <c r="K433" s="48" t="s">
        <v>37</v>
      </c>
      <c r="L433" s="48"/>
    </row>
    <row r="434" spans="1:12" ht="15.75" x14ac:dyDescent="0.25">
      <c r="A434" s="48" t="s">
        <v>946</v>
      </c>
      <c r="B434" s="48" t="s">
        <v>7831</v>
      </c>
      <c r="C434" s="49">
        <v>43844.346562500003</v>
      </c>
      <c r="D434" s="49">
        <v>43844.346562500003</v>
      </c>
      <c r="E434" s="48" t="s">
        <v>34</v>
      </c>
      <c r="F434" s="48" t="s">
        <v>33</v>
      </c>
      <c r="G434" s="49">
        <v>43844.346562500003</v>
      </c>
      <c r="H434" s="48"/>
      <c r="I434" s="48"/>
      <c r="J434" s="50">
        <v>0</v>
      </c>
      <c r="K434" s="48" t="s">
        <v>37</v>
      </c>
      <c r="L434" s="48"/>
    </row>
    <row r="435" spans="1:12" ht="15.75" x14ac:dyDescent="0.25">
      <c r="A435" s="48" t="s">
        <v>949</v>
      </c>
      <c r="B435" s="48" t="s">
        <v>7831</v>
      </c>
      <c r="C435" s="49">
        <v>43844.349259259259</v>
      </c>
      <c r="D435" s="49">
        <v>43844.349259259259</v>
      </c>
      <c r="E435" s="48" t="s">
        <v>34</v>
      </c>
      <c r="F435" s="48" t="s">
        <v>33</v>
      </c>
      <c r="G435" s="49">
        <v>43844.349259259259</v>
      </c>
      <c r="H435" s="48"/>
      <c r="I435" s="48"/>
      <c r="J435" s="50">
        <v>0</v>
      </c>
      <c r="K435" s="48" t="s">
        <v>37</v>
      </c>
      <c r="L435" s="48"/>
    </row>
    <row r="436" spans="1:12" ht="15.75" x14ac:dyDescent="0.25">
      <c r="A436" s="48" t="s">
        <v>952</v>
      </c>
      <c r="B436" s="48" t="s">
        <v>7831</v>
      </c>
      <c r="C436" s="49">
        <v>43844.349270833336</v>
      </c>
      <c r="D436" s="49">
        <v>43844.349270833336</v>
      </c>
      <c r="E436" s="48" t="s">
        <v>34</v>
      </c>
      <c r="F436" s="48" t="s">
        <v>33</v>
      </c>
      <c r="G436" s="49">
        <v>43844.349270833336</v>
      </c>
      <c r="H436" s="48"/>
      <c r="I436" s="48"/>
      <c r="J436" s="50">
        <v>0</v>
      </c>
      <c r="K436" s="48" t="s">
        <v>37</v>
      </c>
      <c r="L436" s="48"/>
    </row>
    <row r="437" spans="1:12" ht="15.75" x14ac:dyDescent="0.25">
      <c r="A437" s="48" t="s">
        <v>955</v>
      </c>
      <c r="B437" s="48" t="s">
        <v>7831</v>
      </c>
      <c r="C437" s="49">
        <v>43844.349270833336</v>
      </c>
      <c r="D437" s="49">
        <v>43844.349270833336</v>
      </c>
      <c r="E437" s="48" t="s">
        <v>34</v>
      </c>
      <c r="F437" s="48" t="s">
        <v>33</v>
      </c>
      <c r="G437" s="49">
        <v>43844.349270833336</v>
      </c>
      <c r="H437" s="48"/>
      <c r="I437" s="48"/>
      <c r="J437" s="50">
        <v>0</v>
      </c>
      <c r="K437" s="48" t="s">
        <v>37</v>
      </c>
      <c r="L437" s="48"/>
    </row>
    <row r="438" spans="1:12" ht="15.75" x14ac:dyDescent="0.25">
      <c r="A438" s="48" t="s">
        <v>958</v>
      </c>
      <c r="B438" s="48" t="s">
        <v>7831</v>
      </c>
      <c r="C438" s="49">
        <v>43844.349270833336</v>
      </c>
      <c r="D438" s="49">
        <v>43844.349270833336</v>
      </c>
      <c r="E438" s="48" t="s">
        <v>34</v>
      </c>
      <c r="F438" s="48" t="s">
        <v>33</v>
      </c>
      <c r="G438" s="49">
        <v>43844.349270833336</v>
      </c>
      <c r="H438" s="48"/>
      <c r="I438" s="48"/>
      <c r="J438" s="50">
        <v>0</v>
      </c>
      <c r="K438" s="48" t="s">
        <v>37</v>
      </c>
      <c r="L438" s="48"/>
    </row>
    <row r="439" spans="1:12" ht="15.75" x14ac:dyDescent="0.25">
      <c r="A439" s="48" t="s">
        <v>961</v>
      </c>
      <c r="B439" s="48" t="s">
        <v>7831</v>
      </c>
      <c r="C439" s="49">
        <v>43844.349270833336</v>
      </c>
      <c r="D439" s="49">
        <v>43844.349270833336</v>
      </c>
      <c r="E439" s="48" t="s">
        <v>34</v>
      </c>
      <c r="F439" s="48" t="s">
        <v>33</v>
      </c>
      <c r="G439" s="49">
        <v>43844.349270833336</v>
      </c>
      <c r="H439" s="48"/>
      <c r="I439" s="48"/>
      <c r="J439" s="50">
        <v>0</v>
      </c>
      <c r="K439" s="48" t="s">
        <v>37</v>
      </c>
      <c r="L439" s="48"/>
    </row>
    <row r="440" spans="1:12" ht="15.75" x14ac:dyDescent="0.25">
      <c r="A440" s="48" t="s">
        <v>964</v>
      </c>
      <c r="B440" s="48" t="s">
        <v>7831</v>
      </c>
      <c r="C440" s="49">
        <v>43844.349270833336</v>
      </c>
      <c r="D440" s="49">
        <v>43844.349270833336</v>
      </c>
      <c r="E440" s="48" t="s">
        <v>34</v>
      </c>
      <c r="F440" s="48" t="s">
        <v>33</v>
      </c>
      <c r="G440" s="49">
        <v>43844.349270833336</v>
      </c>
      <c r="H440" s="48"/>
      <c r="I440" s="48"/>
      <c r="J440" s="50">
        <v>0</v>
      </c>
      <c r="K440" s="48" t="s">
        <v>37</v>
      </c>
      <c r="L440" s="48"/>
    </row>
    <row r="441" spans="1:12" ht="15.75" x14ac:dyDescent="0.25">
      <c r="A441" s="48" t="s">
        <v>967</v>
      </c>
      <c r="B441" s="48" t="s">
        <v>7831</v>
      </c>
      <c r="C441" s="49">
        <v>43844.349988425929</v>
      </c>
      <c r="D441" s="49">
        <v>43844.349988425929</v>
      </c>
      <c r="E441" s="48" t="s">
        <v>34</v>
      </c>
      <c r="F441" s="48" t="s">
        <v>33</v>
      </c>
      <c r="G441" s="49">
        <v>43844.349988425929</v>
      </c>
      <c r="H441" s="48"/>
      <c r="I441" s="48"/>
      <c r="J441" s="50">
        <v>0</v>
      </c>
      <c r="K441" s="48" t="s">
        <v>37</v>
      </c>
      <c r="L441" s="48"/>
    </row>
    <row r="442" spans="1:12" ht="15.75" x14ac:dyDescent="0.25">
      <c r="A442" s="48" t="s">
        <v>970</v>
      </c>
      <c r="B442" s="48" t="s">
        <v>7831</v>
      </c>
      <c r="C442" s="49">
        <v>43844.349988425929</v>
      </c>
      <c r="D442" s="49">
        <v>43844.349988425929</v>
      </c>
      <c r="E442" s="48" t="s">
        <v>34</v>
      </c>
      <c r="F442" s="48" t="s">
        <v>33</v>
      </c>
      <c r="G442" s="49">
        <v>43844.349988425929</v>
      </c>
      <c r="H442" s="48"/>
      <c r="I442" s="48"/>
      <c r="J442" s="50">
        <v>0</v>
      </c>
      <c r="K442" s="48" t="s">
        <v>37</v>
      </c>
      <c r="L442" s="48"/>
    </row>
    <row r="443" spans="1:12" ht="15.75" x14ac:dyDescent="0.25">
      <c r="A443" s="48" t="s">
        <v>973</v>
      </c>
      <c r="B443" s="48" t="s">
        <v>7831</v>
      </c>
      <c r="C443" s="49">
        <v>43844.349988425929</v>
      </c>
      <c r="D443" s="49">
        <v>43844.349988425929</v>
      </c>
      <c r="E443" s="48" t="s">
        <v>34</v>
      </c>
      <c r="F443" s="48" t="s">
        <v>33</v>
      </c>
      <c r="G443" s="49">
        <v>43844.349988425929</v>
      </c>
      <c r="H443" s="48"/>
      <c r="I443" s="48"/>
      <c r="J443" s="50">
        <v>0</v>
      </c>
      <c r="K443" s="48" t="s">
        <v>37</v>
      </c>
      <c r="L443" s="48"/>
    </row>
    <row r="444" spans="1:12" ht="15.75" x14ac:dyDescent="0.25">
      <c r="A444" s="48" t="s">
        <v>976</v>
      </c>
      <c r="B444" s="48" t="s">
        <v>7831</v>
      </c>
      <c r="C444" s="49">
        <v>43844.349988425929</v>
      </c>
      <c r="D444" s="49">
        <v>43844.349988425929</v>
      </c>
      <c r="E444" s="48" t="s">
        <v>34</v>
      </c>
      <c r="F444" s="48" t="s">
        <v>33</v>
      </c>
      <c r="G444" s="49">
        <v>43844.349988425929</v>
      </c>
      <c r="H444" s="48"/>
      <c r="I444" s="48"/>
      <c r="J444" s="50">
        <v>0</v>
      </c>
      <c r="K444" s="48" t="s">
        <v>37</v>
      </c>
      <c r="L444" s="48"/>
    </row>
    <row r="445" spans="1:12" ht="15.75" x14ac:dyDescent="0.25">
      <c r="A445" s="48" t="s">
        <v>978</v>
      </c>
      <c r="B445" s="48" t="s">
        <v>7831</v>
      </c>
      <c r="C445" s="49">
        <v>43844.349988425929</v>
      </c>
      <c r="D445" s="49">
        <v>43844.349988425929</v>
      </c>
      <c r="E445" s="48" t="s">
        <v>34</v>
      </c>
      <c r="F445" s="48" t="s">
        <v>33</v>
      </c>
      <c r="G445" s="49">
        <v>43844.349988425929</v>
      </c>
      <c r="H445" s="48"/>
      <c r="I445" s="48"/>
      <c r="J445" s="50">
        <v>0</v>
      </c>
      <c r="K445" s="48" t="s">
        <v>37</v>
      </c>
      <c r="L445" s="48"/>
    </row>
    <row r="446" spans="1:12" ht="15.75" x14ac:dyDescent="0.25">
      <c r="A446" s="48" t="s">
        <v>981</v>
      </c>
      <c r="B446" s="48" t="s">
        <v>7831</v>
      </c>
      <c r="C446" s="49">
        <v>43844.349988425929</v>
      </c>
      <c r="D446" s="49">
        <v>43844.349988425929</v>
      </c>
      <c r="E446" s="48" t="s">
        <v>34</v>
      </c>
      <c r="F446" s="48" t="s">
        <v>33</v>
      </c>
      <c r="G446" s="49">
        <v>43844.349988425929</v>
      </c>
      <c r="H446" s="48"/>
      <c r="I446" s="48"/>
      <c r="J446" s="50">
        <v>0</v>
      </c>
      <c r="K446" s="48" t="s">
        <v>37</v>
      </c>
      <c r="L446" s="48"/>
    </row>
    <row r="447" spans="1:12" ht="15.75" x14ac:dyDescent="0.25">
      <c r="A447" s="48" t="s">
        <v>984</v>
      </c>
      <c r="B447" s="48" t="s">
        <v>7831</v>
      </c>
      <c r="C447" s="49">
        <v>43844.349988425929</v>
      </c>
      <c r="D447" s="49">
        <v>43844.349988425929</v>
      </c>
      <c r="E447" s="48" t="s">
        <v>34</v>
      </c>
      <c r="F447" s="48" t="s">
        <v>33</v>
      </c>
      <c r="G447" s="49">
        <v>43844.349988425929</v>
      </c>
      <c r="H447" s="48"/>
      <c r="I447" s="48"/>
      <c r="J447" s="50">
        <v>0</v>
      </c>
      <c r="K447" s="48" t="s">
        <v>37</v>
      </c>
      <c r="L447" s="48"/>
    </row>
    <row r="448" spans="1:12" ht="15.75" x14ac:dyDescent="0.25">
      <c r="A448" s="48" t="s">
        <v>987</v>
      </c>
      <c r="B448" s="48" t="s">
        <v>7831</v>
      </c>
      <c r="C448" s="49">
        <v>43844.34479166667</v>
      </c>
      <c r="D448" s="49">
        <v>43844.346087962964</v>
      </c>
      <c r="E448" s="48" t="s">
        <v>34</v>
      </c>
      <c r="F448" s="48" t="s">
        <v>110</v>
      </c>
      <c r="G448" s="49">
        <v>43844.346076388887</v>
      </c>
      <c r="H448" s="48"/>
      <c r="I448" s="48"/>
      <c r="J448" s="50">
        <v>1.2847222169511952E-3</v>
      </c>
      <c r="K448" s="48" t="s">
        <v>37</v>
      </c>
      <c r="L448" s="48"/>
    </row>
    <row r="449" spans="1:12" ht="15.75" x14ac:dyDescent="0.25">
      <c r="A449" s="48" t="s">
        <v>989</v>
      </c>
      <c r="B449" s="48" t="s">
        <v>7831</v>
      </c>
      <c r="C449" s="49">
        <v>43844.346516203703</v>
      </c>
      <c r="D449" s="49">
        <v>43844.346516203703</v>
      </c>
      <c r="E449" s="48" t="s">
        <v>34</v>
      </c>
      <c r="F449" s="48" t="s">
        <v>33</v>
      </c>
      <c r="G449" s="49">
        <v>43844.346516203703</v>
      </c>
      <c r="H449" s="48"/>
      <c r="I449" s="48"/>
      <c r="J449" s="50">
        <v>0</v>
      </c>
      <c r="K449" s="48" t="s">
        <v>37</v>
      </c>
      <c r="L449" s="48"/>
    </row>
    <row r="450" spans="1:12" ht="15.75" x14ac:dyDescent="0.25">
      <c r="A450" s="48" t="s">
        <v>991</v>
      </c>
      <c r="B450" s="48" t="s">
        <v>7831</v>
      </c>
      <c r="C450" s="49">
        <v>43844.346516203703</v>
      </c>
      <c r="D450" s="49">
        <v>43844.346516203703</v>
      </c>
      <c r="E450" s="48" t="s">
        <v>34</v>
      </c>
      <c r="F450" s="48" t="s">
        <v>33</v>
      </c>
      <c r="G450" s="49">
        <v>43844.346516203703</v>
      </c>
      <c r="H450" s="48"/>
      <c r="I450" s="48"/>
      <c r="J450" s="50">
        <v>0</v>
      </c>
      <c r="K450" s="48" t="s">
        <v>37</v>
      </c>
      <c r="L450" s="48"/>
    </row>
    <row r="451" spans="1:12" ht="15.75" x14ac:dyDescent="0.25">
      <c r="A451" s="48" t="s">
        <v>994</v>
      </c>
      <c r="B451" s="48" t="s">
        <v>7831</v>
      </c>
      <c r="C451" s="49">
        <v>43844.346516203703</v>
      </c>
      <c r="D451" s="49">
        <v>43844.346516203703</v>
      </c>
      <c r="E451" s="48" t="s">
        <v>34</v>
      </c>
      <c r="F451" s="48" t="s">
        <v>33</v>
      </c>
      <c r="G451" s="49">
        <v>43844.346516203703</v>
      </c>
      <c r="H451" s="48"/>
      <c r="I451" s="48"/>
      <c r="J451" s="50">
        <v>0</v>
      </c>
      <c r="K451" s="48" t="s">
        <v>37</v>
      </c>
      <c r="L451" s="48"/>
    </row>
    <row r="452" spans="1:12" ht="15.75" x14ac:dyDescent="0.25">
      <c r="A452" s="48" t="s">
        <v>997</v>
      </c>
      <c r="B452" s="48" t="s">
        <v>7831</v>
      </c>
      <c r="C452" s="49">
        <v>43844.346516203703</v>
      </c>
      <c r="D452" s="49">
        <v>43844.346516203703</v>
      </c>
      <c r="E452" s="48" t="s">
        <v>34</v>
      </c>
      <c r="F452" s="48" t="s">
        <v>33</v>
      </c>
      <c r="G452" s="49">
        <v>43844.346516203703</v>
      </c>
      <c r="H452" s="48"/>
      <c r="I452" s="48"/>
      <c r="J452" s="50">
        <v>0</v>
      </c>
      <c r="K452" s="48" t="s">
        <v>37</v>
      </c>
      <c r="L452" s="48"/>
    </row>
    <row r="453" spans="1:12" ht="15.75" x14ac:dyDescent="0.25">
      <c r="A453" s="48" t="s">
        <v>999</v>
      </c>
      <c r="B453" s="48" t="s">
        <v>7831</v>
      </c>
      <c r="C453" s="49">
        <v>43844.346516203703</v>
      </c>
      <c r="D453" s="49">
        <v>43844.346516203703</v>
      </c>
      <c r="E453" s="48" t="s">
        <v>34</v>
      </c>
      <c r="F453" s="48" t="s">
        <v>33</v>
      </c>
      <c r="G453" s="49">
        <v>43844.346516203703</v>
      </c>
      <c r="H453" s="48"/>
      <c r="I453" s="48"/>
      <c r="J453" s="50">
        <v>0</v>
      </c>
      <c r="K453" s="48" t="s">
        <v>37</v>
      </c>
      <c r="L453" s="48"/>
    </row>
    <row r="454" spans="1:12" ht="15.75" x14ac:dyDescent="0.25">
      <c r="A454" s="48" t="s">
        <v>1002</v>
      </c>
      <c r="B454" s="48" t="s">
        <v>7831</v>
      </c>
      <c r="C454" s="49">
        <v>43844.34652777778</v>
      </c>
      <c r="D454" s="49">
        <v>43844.34652777778</v>
      </c>
      <c r="E454" s="48" t="s">
        <v>34</v>
      </c>
      <c r="F454" s="48" t="s">
        <v>33</v>
      </c>
      <c r="G454" s="49">
        <v>43844.34652777778</v>
      </c>
      <c r="H454" s="48"/>
      <c r="I454" s="48"/>
      <c r="J454" s="50">
        <v>0</v>
      </c>
      <c r="K454" s="48" t="s">
        <v>37</v>
      </c>
      <c r="L454" s="48"/>
    </row>
    <row r="455" spans="1:12" ht="15.75" x14ac:dyDescent="0.25">
      <c r="A455" s="48" t="s">
        <v>1005</v>
      </c>
      <c r="B455" s="48" t="s">
        <v>7831</v>
      </c>
      <c r="C455" s="49">
        <v>43844.34652777778</v>
      </c>
      <c r="D455" s="49">
        <v>43844.34652777778</v>
      </c>
      <c r="E455" s="48" t="s">
        <v>34</v>
      </c>
      <c r="F455" s="48" t="s">
        <v>33</v>
      </c>
      <c r="G455" s="49">
        <v>43844.34652777778</v>
      </c>
      <c r="H455" s="48"/>
      <c r="I455" s="48"/>
      <c r="J455" s="50">
        <v>0</v>
      </c>
      <c r="K455" s="48" t="s">
        <v>37</v>
      </c>
      <c r="L455" s="48"/>
    </row>
    <row r="456" spans="1:12" ht="15.75" x14ac:dyDescent="0.25">
      <c r="A456" s="48" t="s">
        <v>1008</v>
      </c>
      <c r="B456" s="48" t="s">
        <v>7831</v>
      </c>
      <c r="C456" s="49">
        <v>43844.346539351849</v>
      </c>
      <c r="D456" s="49">
        <v>43844.346539351849</v>
      </c>
      <c r="E456" s="48" t="s">
        <v>34</v>
      </c>
      <c r="F456" s="48" t="s">
        <v>33</v>
      </c>
      <c r="G456" s="49">
        <v>43844.346539351849</v>
      </c>
      <c r="H456" s="48"/>
      <c r="I456" s="48"/>
      <c r="J456" s="50">
        <v>0</v>
      </c>
      <c r="K456" s="48" t="s">
        <v>37</v>
      </c>
      <c r="L456" s="48"/>
    </row>
    <row r="457" spans="1:12" ht="15.75" x14ac:dyDescent="0.25">
      <c r="A457" s="48" t="s">
        <v>1011</v>
      </c>
      <c r="B457" s="48" t="s">
        <v>7831</v>
      </c>
      <c r="C457" s="49">
        <v>43844.346539351849</v>
      </c>
      <c r="D457" s="49">
        <v>43844.346539351849</v>
      </c>
      <c r="E457" s="48" t="s">
        <v>34</v>
      </c>
      <c r="F457" s="48" t="s">
        <v>33</v>
      </c>
      <c r="G457" s="49">
        <v>43844.346539351849</v>
      </c>
      <c r="H457" s="48"/>
      <c r="I457" s="48"/>
      <c r="J457" s="50">
        <v>0</v>
      </c>
      <c r="K457" s="48" t="s">
        <v>37</v>
      </c>
      <c r="L457" s="48"/>
    </row>
    <row r="458" spans="1:12" ht="15.75" x14ac:dyDescent="0.25">
      <c r="A458" s="48" t="s">
        <v>1014</v>
      </c>
      <c r="B458" s="48" t="s">
        <v>7831</v>
      </c>
      <c r="C458" s="49">
        <v>43844.346539351849</v>
      </c>
      <c r="D458" s="49">
        <v>43844.346539351849</v>
      </c>
      <c r="E458" s="48" t="s">
        <v>34</v>
      </c>
      <c r="F458" s="48" t="s">
        <v>33</v>
      </c>
      <c r="G458" s="49">
        <v>43844.346539351849</v>
      </c>
      <c r="H458" s="48"/>
      <c r="I458" s="48"/>
      <c r="J458" s="50">
        <v>0</v>
      </c>
      <c r="K458" s="48" t="s">
        <v>37</v>
      </c>
      <c r="L458" s="48"/>
    </row>
    <row r="459" spans="1:12" ht="15.75" x14ac:dyDescent="0.25">
      <c r="A459" s="48" t="s">
        <v>1017</v>
      </c>
      <c r="B459" s="48" t="s">
        <v>7831</v>
      </c>
      <c r="C459" s="49">
        <v>43844.346539351849</v>
      </c>
      <c r="D459" s="49">
        <v>43844.346539351849</v>
      </c>
      <c r="E459" s="48" t="s">
        <v>34</v>
      </c>
      <c r="F459" s="48" t="s">
        <v>33</v>
      </c>
      <c r="G459" s="49">
        <v>43844.346539351849</v>
      </c>
      <c r="H459" s="48"/>
      <c r="I459" s="48"/>
      <c r="J459" s="50">
        <v>0</v>
      </c>
      <c r="K459" s="48" t="s">
        <v>37</v>
      </c>
      <c r="L459" s="48"/>
    </row>
    <row r="460" spans="1:12" ht="15.75" x14ac:dyDescent="0.25">
      <c r="A460" s="48" t="s">
        <v>1020</v>
      </c>
      <c r="B460" s="48" t="s">
        <v>7831</v>
      </c>
      <c r="C460" s="49">
        <v>43844.346539351849</v>
      </c>
      <c r="D460" s="49">
        <v>43844.346539351849</v>
      </c>
      <c r="E460" s="48" t="s">
        <v>34</v>
      </c>
      <c r="F460" s="48" t="s">
        <v>33</v>
      </c>
      <c r="G460" s="49">
        <v>43844.346539351849</v>
      </c>
      <c r="H460" s="48"/>
      <c r="I460" s="48"/>
      <c r="J460" s="50">
        <v>0</v>
      </c>
      <c r="K460" s="48" t="s">
        <v>37</v>
      </c>
      <c r="L460" s="48"/>
    </row>
    <row r="461" spans="1:12" ht="15.75" x14ac:dyDescent="0.25">
      <c r="A461" s="48" t="s">
        <v>1023</v>
      </c>
      <c r="B461" s="48" t="s">
        <v>7831</v>
      </c>
      <c r="C461" s="49">
        <v>43844.346550925926</v>
      </c>
      <c r="D461" s="49">
        <v>43844.346550925926</v>
      </c>
      <c r="E461" s="48" t="s">
        <v>34</v>
      </c>
      <c r="F461" s="48" t="s">
        <v>33</v>
      </c>
      <c r="G461" s="49">
        <v>43844.346550925926</v>
      </c>
      <c r="H461" s="48"/>
      <c r="I461" s="48"/>
      <c r="J461" s="50">
        <v>0</v>
      </c>
      <c r="K461" s="48" t="s">
        <v>37</v>
      </c>
      <c r="L461" s="48"/>
    </row>
    <row r="462" spans="1:12" ht="15.75" x14ac:dyDescent="0.25">
      <c r="A462" s="48" t="s">
        <v>1026</v>
      </c>
      <c r="B462" s="48" t="s">
        <v>7831</v>
      </c>
      <c r="C462" s="49">
        <v>43844.346550925926</v>
      </c>
      <c r="D462" s="49">
        <v>43844.346550925926</v>
      </c>
      <c r="E462" s="48" t="s">
        <v>34</v>
      </c>
      <c r="F462" s="48" t="s">
        <v>33</v>
      </c>
      <c r="G462" s="49">
        <v>43844.346550925926</v>
      </c>
      <c r="H462" s="48"/>
      <c r="I462" s="48"/>
      <c r="J462" s="50">
        <v>0</v>
      </c>
      <c r="K462" s="48" t="s">
        <v>37</v>
      </c>
      <c r="L462" s="48"/>
    </row>
    <row r="463" spans="1:12" ht="15.75" x14ac:dyDescent="0.25">
      <c r="A463" s="48" t="s">
        <v>1029</v>
      </c>
      <c r="B463" s="48" t="s">
        <v>7831</v>
      </c>
      <c r="C463" s="49">
        <v>43844.346493055556</v>
      </c>
      <c r="D463" s="49">
        <v>43844.346493055556</v>
      </c>
      <c r="E463" s="48" t="s">
        <v>34</v>
      </c>
      <c r="F463" s="48" t="s">
        <v>33</v>
      </c>
      <c r="G463" s="49">
        <v>43844.346493055556</v>
      </c>
      <c r="H463" s="48"/>
      <c r="I463" s="48"/>
      <c r="J463" s="50">
        <v>0</v>
      </c>
      <c r="K463" s="48" t="s">
        <v>37</v>
      </c>
      <c r="L463" s="48"/>
    </row>
    <row r="464" spans="1:12" ht="15.75" x14ac:dyDescent="0.25">
      <c r="A464" s="48" t="s">
        <v>1031</v>
      </c>
      <c r="B464" s="48" t="s">
        <v>7831</v>
      </c>
      <c r="C464" s="49">
        <v>43844.346493055556</v>
      </c>
      <c r="D464" s="49">
        <v>43844.346493055556</v>
      </c>
      <c r="E464" s="48" t="s">
        <v>34</v>
      </c>
      <c r="F464" s="48" t="s">
        <v>33</v>
      </c>
      <c r="G464" s="49">
        <v>43844.346493055556</v>
      </c>
      <c r="H464" s="48"/>
      <c r="I464" s="48"/>
      <c r="J464" s="50">
        <v>0</v>
      </c>
      <c r="K464" s="48" t="s">
        <v>37</v>
      </c>
      <c r="L464" s="48"/>
    </row>
    <row r="465" spans="1:12" ht="15.75" x14ac:dyDescent="0.25">
      <c r="A465" s="48" t="s">
        <v>1034</v>
      </c>
      <c r="B465" s="48" t="s">
        <v>7831</v>
      </c>
      <c r="C465" s="49">
        <v>43844.346504629626</v>
      </c>
      <c r="D465" s="49">
        <v>43844.346504629626</v>
      </c>
      <c r="E465" s="48" t="s">
        <v>34</v>
      </c>
      <c r="F465" s="48" t="s">
        <v>33</v>
      </c>
      <c r="G465" s="49">
        <v>43844.346504629626</v>
      </c>
      <c r="H465" s="48"/>
      <c r="I465" s="48"/>
      <c r="J465" s="50">
        <v>0</v>
      </c>
      <c r="K465" s="48" t="s">
        <v>37</v>
      </c>
      <c r="L465" s="48"/>
    </row>
    <row r="466" spans="1:12" ht="15.75" x14ac:dyDescent="0.25">
      <c r="A466" s="48" t="s">
        <v>1036</v>
      </c>
      <c r="B466" s="48" t="s">
        <v>7831</v>
      </c>
      <c r="C466" s="49">
        <v>43844.346516203703</v>
      </c>
      <c r="D466" s="49">
        <v>43844.346516203703</v>
      </c>
      <c r="E466" s="48" t="s">
        <v>34</v>
      </c>
      <c r="F466" s="48" t="s">
        <v>33</v>
      </c>
      <c r="G466" s="49">
        <v>43844.346516203703</v>
      </c>
      <c r="H466" s="48"/>
      <c r="I466" s="48"/>
      <c r="J466" s="50">
        <v>0</v>
      </c>
      <c r="K466" s="48" t="s">
        <v>37</v>
      </c>
      <c r="L466" s="48"/>
    </row>
    <row r="467" spans="1:12" ht="15.75" x14ac:dyDescent="0.25">
      <c r="A467" s="48" t="s">
        <v>1039</v>
      </c>
      <c r="B467" s="48" t="s">
        <v>7831</v>
      </c>
      <c r="C467" s="49">
        <v>43844.34652777778</v>
      </c>
      <c r="D467" s="49">
        <v>43844.34652777778</v>
      </c>
      <c r="E467" s="48" t="s">
        <v>34</v>
      </c>
      <c r="F467" s="48" t="s">
        <v>33</v>
      </c>
      <c r="G467" s="49">
        <v>43844.34652777778</v>
      </c>
      <c r="H467" s="48"/>
      <c r="I467" s="48"/>
      <c r="J467" s="50">
        <v>0</v>
      </c>
      <c r="K467" s="48" t="s">
        <v>37</v>
      </c>
      <c r="L467" s="48"/>
    </row>
    <row r="468" spans="1:12" ht="15.75" x14ac:dyDescent="0.25">
      <c r="A468" s="48" t="s">
        <v>1041</v>
      </c>
      <c r="B468" s="48" t="s">
        <v>7831</v>
      </c>
      <c r="C468" s="49">
        <v>43844.34652777778</v>
      </c>
      <c r="D468" s="49">
        <v>43844.34652777778</v>
      </c>
      <c r="E468" s="48" t="s">
        <v>34</v>
      </c>
      <c r="F468" s="48" t="s">
        <v>33</v>
      </c>
      <c r="G468" s="49">
        <v>43844.34652777778</v>
      </c>
      <c r="H468" s="48"/>
      <c r="I468" s="48"/>
      <c r="J468" s="50">
        <v>0</v>
      </c>
      <c r="K468" s="48" t="s">
        <v>37</v>
      </c>
      <c r="L468" s="48"/>
    </row>
    <row r="469" spans="1:12" ht="15.75" x14ac:dyDescent="0.25">
      <c r="A469" s="48" t="s">
        <v>1043</v>
      </c>
      <c r="B469" s="48" t="s">
        <v>7831</v>
      </c>
      <c r="C469" s="49">
        <v>43844.346539351849</v>
      </c>
      <c r="D469" s="49">
        <v>43844.346539351849</v>
      </c>
      <c r="E469" s="48" t="s">
        <v>34</v>
      </c>
      <c r="F469" s="48" t="s">
        <v>33</v>
      </c>
      <c r="G469" s="49">
        <v>43844.346539351849</v>
      </c>
      <c r="H469" s="48"/>
      <c r="I469" s="48"/>
      <c r="J469" s="50">
        <v>0</v>
      </c>
      <c r="K469" s="48" t="s">
        <v>37</v>
      </c>
      <c r="L469" s="48"/>
    </row>
    <row r="470" spans="1:12" ht="15.75" x14ac:dyDescent="0.25">
      <c r="A470" s="48" t="s">
        <v>1045</v>
      </c>
      <c r="B470" s="48" t="s">
        <v>7831</v>
      </c>
      <c r="C470" s="49">
        <v>43844.346550925926</v>
      </c>
      <c r="D470" s="49">
        <v>43844.346550925926</v>
      </c>
      <c r="E470" s="48" t="s">
        <v>34</v>
      </c>
      <c r="F470" s="48" t="s">
        <v>33</v>
      </c>
      <c r="G470" s="49">
        <v>43844.346550925926</v>
      </c>
      <c r="H470" s="48"/>
      <c r="I470" s="48"/>
      <c r="J470" s="50">
        <v>0</v>
      </c>
      <c r="K470" s="48" t="s">
        <v>37</v>
      </c>
      <c r="L470" s="48"/>
    </row>
    <row r="471" spans="1:12" ht="15.75" x14ac:dyDescent="0.25">
      <c r="A471" s="48" t="s">
        <v>1047</v>
      </c>
      <c r="B471" s="48" t="s">
        <v>7831</v>
      </c>
      <c r="C471" s="49">
        <v>43844.346550925926</v>
      </c>
      <c r="D471" s="49">
        <v>43844.346550925926</v>
      </c>
      <c r="E471" s="48" t="s">
        <v>34</v>
      </c>
      <c r="F471" s="48" t="s">
        <v>33</v>
      </c>
      <c r="G471" s="49">
        <v>43844.346550925926</v>
      </c>
      <c r="H471" s="48"/>
      <c r="I471" s="48"/>
      <c r="J471" s="50">
        <v>0</v>
      </c>
      <c r="K471" s="48" t="s">
        <v>37</v>
      </c>
      <c r="L471" s="48"/>
    </row>
    <row r="472" spans="1:12" ht="15.75" x14ac:dyDescent="0.25">
      <c r="A472" s="48" t="s">
        <v>1049</v>
      </c>
      <c r="B472" s="48" t="s">
        <v>7831</v>
      </c>
      <c r="C472" s="49">
        <v>43844.346550925926</v>
      </c>
      <c r="D472" s="49">
        <v>43844.346550925926</v>
      </c>
      <c r="E472" s="48" t="s">
        <v>34</v>
      </c>
      <c r="F472" s="48" t="s">
        <v>33</v>
      </c>
      <c r="G472" s="49">
        <v>43844.346550925926</v>
      </c>
      <c r="H472" s="48"/>
      <c r="I472" s="48"/>
      <c r="J472" s="50">
        <v>0</v>
      </c>
      <c r="K472" s="48" t="s">
        <v>37</v>
      </c>
      <c r="L472" s="48"/>
    </row>
    <row r="473" spans="1:12" ht="15.75" x14ac:dyDescent="0.25">
      <c r="A473" s="48" t="s">
        <v>1052</v>
      </c>
      <c r="B473" s="48" t="s">
        <v>7831</v>
      </c>
      <c r="C473" s="49">
        <v>43844.346550925926</v>
      </c>
      <c r="D473" s="49">
        <v>43844.346550925926</v>
      </c>
      <c r="E473" s="48" t="s">
        <v>34</v>
      </c>
      <c r="F473" s="48" t="s">
        <v>33</v>
      </c>
      <c r="G473" s="49">
        <v>43844.346550925926</v>
      </c>
      <c r="H473" s="48"/>
      <c r="I473" s="48"/>
      <c r="J473" s="50">
        <v>0</v>
      </c>
      <c r="K473" s="48" t="s">
        <v>37</v>
      </c>
      <c r="L473" s="48"/>
    </row>
    <row r="474" spans="1:12" ht="15.75" x14ac:dyDescent="0.25">
      <c r="A474" s="48" t="s">
        <v>1055</v>
      </c>
      <c r="B474" s="48" t="s">
        <v>7831</v>
      </c>
      <c r="C474" s="49">
        <v>43844.346562500003</v>
      </c>
      <c r="D474" s="49">
        <v>43844.346562500003</v>
      </c>
      <c r="E474" s="48" t="s">
        <v>34</v>
      </c>
      <c r="F474" s="48" t="s">
        <v>33</v>
      </c>
      <c r="G474" s="49">
        <v>43844.346562500003</v>
      </c>
      <c r="H474" s="48"/>
      <c r="I474" s="48"/>
      <c r="J474" s="50">
        <v>0</v>
      </c>
      <c r="K474" s="48" t="s">
        <v>37</v>
      </c>
      <c r="L474" s="48"/>
    </row>
    <row r="475" spans="1:12" ht="15.75" x14ac:dyDescent="0.25">
      <c r="A475" s="48" t="s">
        <v>7846</v>
      </c>
      <c r="B475" s="48" t="s">
        <v>7831</v>
      </c>
      <c r="C475" s="49">
        <v>43844.346562500003</v>
      </c>
      <c r="D475" s="49">
        <v>43844.346562500003</v>
      </c>
      <c r="E475" s="48" t="s">
        <v>7833</v>
      </c>
      <c r="F475" s="48" t="s">
        <v>33</v>
      </c>
      <c r="G475" s="49">
        <v>43844.346562500003</v>
      </c>
      <c r="H475" s="48"/>
      <c r="I475" s="48"/>
      <c r="J475" s="50">
        <v>0</v>
      </c>
      <c r="K475" s="48" t="s">
        <v>37</v>
      </c>
      <c r="L475" s="48"/>
    </row>
    <row r="476" spans="1:12" ht="15.75" x14ac:dyDescent="0.25">
      <c r="A476" s="48" t="s">
        <v>1058</v>
      </c>
      <c r="B476" s="48" t="s">
        <v>7831</v>
      </c>
      <c r="C476" s="49">
        <v>43844.349259259259</v>
      </c>
      <c r="D476" s="49">
        <v>43844.349259259259</v>
      </c>
      <c r="E476" s="48" t="s">
        <v>34</v>
      </c>
      <c r="F476" s="48" t="s">
        <v>33</v>
      </c>
      <c r="G476" s="49">
        <v>43844.349259259259</v>
      </c>
      <c r="H476" s="48"/>
      <c r="I476" s="48"/>
      <c r="J476" s="50">
        <v>0</v>
      </c>
      <c r="K476" s="48" t="s">
        <v>37</v>
      </c>
      <c r="L476" s="48"/>
    </row>
    <row r="477" spans="1:12" ht="15.75" x14ac:dyDescent="0.25">
      <c r="A477" s="48" t="s">
        <v>1061</v>
      </c>
      <c r="B477" s="48" t="s">
        <v>7831</v>
      </c>
      <c r="C477" s="49">
        <v>43844.349270833336</v>
      </c>
      <c r="D477" s="49">
        <v>43844.349270833336</v>
      </c>
      <c r="E477" s="48" t="s">
        <v>34</v>
      </c>
      <c r="F477" s="48" t="s">
        <v>33</v>
      </c>
      <c r="G477" s="49">
        <v>43844.349270833336</v>
      </c>
      <c r="H477" s="48"/>
      <c r="I477" s="48"/>
      <c r="J477" s="50">
        <v>0</v>
      </c>
      <c r="K477" s="48" t="s">
        <v>37</v>
      </c>
      <c r="L477" s="48"/>
    </row>
    <row r="478" spans="1:12" ht="15.75" x14ac:dyDescent="0.25">
      <c r="A478" s="48" t="s">
        <v>1064</v>
      </c>
      <c r="B478" s="48" t="s">
        <v>7831</v>
      </c>
      <c r="C478" s="49">
        <v>43844.349976851852</v>
      </c>
      <c r="D478" s="49">
        <v>43844.349976851852</v>
      </c>
      <c r="E478" s="48" t="s">
        <v>34</v>
      </c>
      <c r="F478" s="48" t="s">
        <v>33</v>
      </c>
      <c r="G478" s="49">
        <v>43844.349976851852</v>
      </c>
      <c r="H478" s="48"/>
      <c r="I478" s="48"/>
      <c r="J478" s="50">
        <v>0</v>
      </c>
      <c r="K478" s="48" t="s">
        <v>37</v>
      </c>
      <c r="L478" s="48"/>
    </row>
    <row r="479" spans="1:12" ht="15.75" x14ac:dyDescent="0.25">
      <c r="A479" s="48" t="s">
        <v>1067</v>
      </c>
      <c r="B479" s="48" t="s">
        <v>7831</v>
      </c>
      <c r="C479" s="49">
        <v>43844.349988425929</v>
      </c>
      <c r="D479" s="49">
        <v>43844.349988425929</v>
      </c>
      <c r="E479" s="48" t="s">
        <v>34</v>
      </c>
      <c r="F479" s="48" t="s">
        <v>33</v>
      </c>
      <c r="G479" s="49">
        <v>43844.349988425929</v>
      </c>
      <c r="H479" s="48"/>
      <c r="I479" s="48"/>
      <c r="J479" s="50">
        <v>0</v>
      </c>
      <c r="K479" s="48" t="s">
        <v>37</v>
      </c>
      <c r="L479" s="48"/>
    </row>
    <row r="480" spans="1:12" ht="15.75" x14ac:dyDescent="0.25">
      <c r="A480" s="48" t="s">
        <v>1070</v>
      </c>
      <c r="B480" s="48" t="s">
        <v>7831</v>
      </c>
      <c r="C480" s="49">
        <v>43844.349988425929</v>
      </c>
      <c r="D480" s="49">
        <v>43844.349988425929</v>
      </c>
      <c r="E480" s="48" t="s">
        <v>34</v>
      </c>
      <c r="F480" s="48" t="s">
        <v>33</v>
      </c>
      <c r="G480" s="49">
        <v>43844.349988425929</v>
      </c>
      <c r="H480" s="48"/>
      <c r="I480" s="48"/>
      <c r="J480" s="50">
        <v>0</v>
      </c>
      <c r="K480" s="48" t="s">
        <v>37</v>
      </c>
      <c r="L480" s="48"/>
    </row>
    <row r="481" spans="1:12" ht="15.75" x14ac:dyDescent="0.25">
      <c r="A481" s="48" t="s">
        <v>1073</v>
      </c>
      <c r="B481" s="48" t="s">
        <v>7831</v>
      </c>
      <c r="C481" s="49">
        <v>43844.35</v>
      </c>
      <c r="D481" s="49">
        <v>43844.35</v>
      </c>
      <c r="E481" s="48" t="s">
        <v>34</v>
      </c>
      <c r="F481" s="48" t="s">
        <v>33</v>
      </c>
      <c r="G481" s="49">
        <v>43844.35</v>
      </c>
      <c r="H481" s="48"/>
      <c r="I481" s="48"/>
      <c r="J481" s="50">
        <v>0</v>
      </c>
      <c r="K481" s="48" t="s">
        <v>37</v>
      </c>
      <c r="L481" s="48"/>
    </row>
    <row r="482" spans="1:12" ht="15.75" x14ac:dyDescent="0.25">
      <c r="A482" s="48" t="s">
        <v>1076</v>
      </c>
      <c r="B482" s="48" t="s">
        <v>7831</v>
      </c>
      <c r="C482" s="49">
        <v>43844.35</v>
      </c>
      <c r="D482" s="49">
        <v>43844.35</v>
      </c>
      <c r="E482" s="48" t="s">
        <v>34</v>
      </c>
      <c r="F482" s="48" t="s">
        <v>33</v>
      </c>
      <c r="G482" s="49">
        <v>43844.35</v>
      </c>
      <c r="H482" s="48"/>
      <c r="I482" s="48"/>
      <c r="J482" s="50">
        <v>0</v>
      </c>
      <c r="K482" s="48" t="s">
        <v>37</v>
      </c>
      <c r="L482" s="48"/>
    </row>
    <row r="483" spans="1:12" ht="15.75" x14ac:dyDescent="0.25">
      <c r="A483" s="48" t="s">
        <v>1079</v>
      </c>
      <c r="B483" s="48" t="s">
        <v>7831</v>
      </c>
      <c r="C483" s="49">
        <v>43844.349988425929</v>
      </c>
      <c r="D483" s="49">
        <v>43844.349988425929</v>
      </c>
      <c r="E483" s="48" t="s">
        <v>34</v>
      </c>
      <c r="F483" s="48" t="s">
        <v>33</v>
      </c>
      <c r="G483" s="49">
        <v>43844.349988425929</v>
      </c>
      <c r="H483" s="48"/>
      <c r="I483" s="48"/>
      <c r="J483" s="50">
        <v>0</v>
      </c>
      <c r="K483" s="48" t="s">
        <v>37</v>
      </c>
      <c r="L483" s="48"/>
    </row>
    <row r="484" spans="1:12" ht="15.75" x14ac:dyDescent="0.25">
      <c r="A484" s="48" t="s">
        <v>1082</v>
      </c>
      <c r="B484" s="48" t="s">
        <v>7831</v>
      </c>
      <c r="C484" s="49">
        <v>43844.35</v>
      </c>
      <c r="D484" s="49">
        <v>43844.35</v>
      </c>
      <c r="E484" s="48" t="s">
        <v>34</v>
      </c>
      <c r="F484" s="48" t="s">
        <v>33</v>
      </c>
      <c r="G484" s="49">
        <v>43844.35</v>
      </c>
      <c r="H484" s="48"/>
      <c r="I484" s="48"/>
      <c r="J484" s="50">
        <v>0</v>
      </c>
      <c r="K484" s="48" t="s">
        <v>37</v>
      </c>
      <c r="L484" s="48"/>
    </row>
    <row r="485" spans="1:12" ht="15.75" x14ac:dyDescent="0.25">
      <c r="A485" s="48" t="s">
        <v>7847</v>
      </c>
      <c r="B485" s="48" t="s">
        <v>7831</v>
      </c>
      <c r="C485" s="49">
        <v>43844.346550925926</v>
      </c>
      <c r="D485" s="49">
        <v>43844.346550925926</v>
      </c>
      <c r="E485" s="48" t="s">
        <v>7833</v>
      </c>
      <c r="F485" s="48" t="s">
        <v>33</v>
      </c>
      <c r="G485" s="49">
        <v>43844.346550925926</v>
      </c>
      <c r="H485" s="48"/>
      <c r="I485" s="48"/>
      <c r="J485" s="50">
        <v>0</v>
      </c>
      <c r="K485" s="48" t="s">
        <v>37</v>
      </c>
      <c r="L485" s="48"/>
    </row>
    <row r="486" spans="1:12" ht="15.75" x14ac:dyDescent="0.25">
      <c r="A486" s="48" t="s">
        <v>7848</v>
      </c>
      <c r="B486" s="48" t="s">
        <v>7831</v>
      </c>
      <c r="C486" s="49">
        <v>43844.346562500003</v>
      </c>
      <c r="D486" s="49">
        <v>43844.346562500003</v>
      </c>
      <c r="E486" s="48" t="s">
        <v>7833</v>
      </c>
      <c r="F486" s="48" t="s">
        <v>33</v>
      </c>
      <c r="G486" s="49">
        <v>43844.346562500003</v>
      </c>
      <c r="H486" s="48"/>
      <c r="I486" s="48"/>
      <c r="J486" s="50">
        <v>0</v>
      </c>
      <c r="K486" s="48" t="s">
        <v>37</v>
      </c>
      <c r="L486" s="48"/>
    </row>
    <row r="487" spans="1:12" ht="15.75" x14ac:dyDescent="0.25">
      <c r="A487" s="48" t="s">
        <v>1085</v>
      </c>
      <c r="B487" s="48" t="s">
        <v>7831</v>
      </c>
      <c r="C487" s="49">
        <v>43844.346574074072</v>
      </c>
      <c r="D487" s="49">
        <v>43844.346574074072</v>
      </c>
      <c r="E487" s="48" t="s">
        <v>34</v>
      </c>
      <c r="F487" s="48" t="s">
        <v>33</v>
      </c>
      <c r="G487" s="49">
        <v>43844.346574074072</v>
      </c>
      <c r="H487" s="48"/>
      <c r="I487" s="48"/>
      <c r="J487" s="50">
        <v>0</v>
      </c>
      <c r="K487" s="48" t="s">
        <v>37</v>
      </c>
      <c r="L487" s="48"/>
    </row>
    <row r="488" spans="1:12" ht="15.75" x14ac:dyDescent="0.25">
      <c r="A488" s="48" t="s">
        <v>7849</v>
      </c>
      <c r="B488" s="48" t="s">
        <v>7831</v>
      </c>
      <c r="C488" s="49">
        <v>43844.346585648149</v>
      </c>
      <c r="D488" s="49">
        <v>43844.346585648149</v>
      </c>
      <c r="E488" s="48" t="s">
        <v>7833</v>
      </c>
      <c r="F488" s="48" t="s">
        <v>33</v>
      </c>
      <c r="G488" s="49">
        <v>43844.346585648149</v>
      </c>
      <c r="H488" s="48"/>
      <c r="I488" s="48"/>
      <c r="J488" s="50">
        <v>0</v>
      </c>
      <c r="K488" s="48" t="s">
        <v>37</v>
      </c>
      <c r="L488" s="48"/>
    </row>
    <row r="489" spans="1:12" ht="15.75" x14ac:dyDescent="0.25">
      <c r="A489" s="48" t="s">
        <v>1087</v>
      </c>
      <c r="B489" s="48" t="s">
        <v>7831</v>
      </c>
      <c r="C489" s="49">
        <v>43844.346585648149</v>
      </c>
      <c r="D489" s="49">
        <v>43844.346585648149</v>
      </c>
      <c r="E489" s="48" t="s">
        <v>34</v>
      </c>
      <c r="F489" s="48" t="s">
        <v>33</v>
      </c>
      <c r="G489" s="49">
        <v>43844.346585648149</v>
      </c>
      <c r="H489" s="48"/>
      <c r="I489" s="48"/>
      <c r="J489" s="50">
        <v>0</v>
      </c>
      <c r="K489" s="48" t="s">
        <v>37</v>
      </c>
      <c r="L489" s="48"/>
    </row>
    <row r="490" spans="1:12" ht="15.75" x14ac:dyDescent="0.25">
      <c r="A490" s="48" t="s">
        <v>7850</v>
      </c>
      <c r="B490" s="48" t="s">
        <v>7831</v>
      </c>
      <c r="C490" s="49">
        <v>43844.346585648149</v>
      </c>
      <c r="D490" s="49">
        <v>43844.346585648149</v>
      </c>
      <c r="E490" s="48" t="s">
        <v>7833</v>
      </c>
      <c r="F490" s="48" t="s">
        <v>33</v>
      </c>
      <c r="G490" s="49">
        <v>43844.346585648149</v>
      </c>
      <c r="H490" s="48"/>
      <c r="I490" s="48"/>
      <c r="J490" s="50">
        <v>0</v>
      </c>
      <c r="K490" s="48" t="s">
        <v>37</v>
      </c>
      <c r="L490" s="48"/>
    </row>
    <row r="491" spans="1:12" ht="15.75" x14ac:dyDescent="0.25">
      <c r="A491" s="48" t="s">
        <v>1090</v>
      </c>
      <c r="B491" s="48" t="s">
        <v>7831</v>
      </c>
      <c r="C491" s="49">
        <v>43844.349259259259</v>
      </c>
      <c r="D491" s="49">
        <v>43844.349259259259</v>
      </c>
      <c r="E491" s="48" t="s">
        <v>34</v>
      </c>
      <c r="F491" s="48" t="s">
        <v>33</v>
      </c>
      <c r="G491" s="49">
        <v>43844.349259259259</v>
      </c>
      <c r="H491" s="48"/>
      <c r="I491" s="48"/>
      <c r="J491" s="50">
        <v>0</v>
      </c>
      <c r="K491" s="48" t="s">
        <v>37</v>
      </c>
      <c r="L491" s="48"/>
    </row>
    <row r="492" spans="1:12" ht="15.75" x14ac:dyDescent="0.25">
      <c r="A492" s="48" t="s">
        <v>1093</v>
      </c>
      <c r="B492" s="48" t="s">
        <v>7831</v>
      </c>
      <c r="C492" s="49">
        <v>43844.349270833336</v>
      </c>
      <c r="D492" s="49">
        <v>43844.349270833336</v>
      </c>
      <c r="E492" s="48" t="s">
        <v>34</v>
      </c>
      <c r="F492" s="48" t="s">
        <v>33</v>
      </c>
      <c r="G492" s="49">
        <v>43844.349270833336</v>
      </c>
      <c r="H492" s="48"/>
      <c r="I492" s="48"/>
      <c r="J492" s="50">
        <v>0</v>
      </c>
      <c r="K492" s="48" t="s">
        <v>37</v>
      </c>
      <c r="L492" s="48"/>
    </row>
    <row r="493" spans="1:12" ht="15.75" x14ac:dyDescent="0.25">
      <c r="A493" s="48" t="s">
        <v>1096</v>
      </c>
      <c r="B493" s="48" t="s">
        <v>7831</v>
      </c>
      <c r="C493" s="49">
        <v>43844.349988425929</v>
      </c>
      <c r="D493" s="49">
        <v>43844.349988425929</v>
      </c>
      <c r="E493" s="48" t="s">
        <v>34</v>
      </c>
      <c r="F493" s="48" t="s">
        <v>33</v>
      </c>
      <c r="G493" s="49">
        <v>43844.349988425929</v>
      </c>
      <c r="H493" s="48"/>
      <c r="I493" s="48"/>
      <c r="J493" s="50">
        <v>0</v>
      </c>
      <c r="K493" s="48" t="s">
        <v>37</v>
      </c>
      <c r="L493" s="48"/>
    </row>
    <row r="494" spans="1:12" ht="15.75" x14ac:dyDescent="0.25">
      <c r="A494" s="48" t="s">
        <v>1099</v>
      </c>
      <c r="B494" s="48" t="s">
        <v>7831</v>
      </c>
      <c r="C494" s="49">
        <v>43844.349988425929</v>
      </c>
      <c r="D494" s="49">
        <v>43844.349988425929</v>
      </c>
      <c r="E494" s="48" t="s">
        <v>34</v>
      </c>
      <c r="F494" s="48" t="s">
        <v>33</v>
      </c>
      <c r="G494" s="49">
        <v>43844.349988425929</v>
      </c>
      <c r="H494" s="48"/>
      <c r="I494" s="48"/>
      <c r="J494" s="50">
        <v>0</v>
      </c>
      <c r="K494" s="48" t="s">
        <v>37</v>
      </c>
      <c r="L494" s="48"/>
    </row>
    <row r="495" spans="1:12" ht="15.75" x14ac:dyDescent="0.25">
      <c r="A495" s="48" t="s">
        <v>1102</v>
      </c>
      <c r="B495" s="48" t="s">
        <v>7831</v>
      </c>
      <c r="C495" s="49">
        <v>43844.349988425929</v>
      </c>
      <c r="D495" s="49">
        <v>43844.349988425929</v>
      </c>
      <c r="E495" s="48" t="s">
        <v>34</v>
      </c>
      <c r="F495" s="48" t="s">
        <v>33</v>
      </c>
      <c r="G495" s="49">
        <v>43844.349988425929</v>
      </c>
      <c r="H495" s="48"/>
      <c r="I495" s="48"/>
      <c r="J495" s="50">
        <v>0</v>
      </c>
      <c r="K495" s="48" t="s">
        <v>37</v>
      </c>
      <c r="L495" s="48"/>
    </row>
    <row r="496" spans="1:12" ht="15.75" x14ac:dyDescent="0.25">
      <c r="A496" s="48" t="s">
        <v>1105</v>
      </c>
      <c r="B496" s="48" t="s">
        <v>7831</v>
      </c>
      <c r="C496" s="49">
        <v>43844.349988425929</v>
      </c>
      <c r="D496" s="49">
        <v>43844.349988425929</v>
      </c>
      <c r="E496" s="48" t="s">
        <v>34</v>
      </c>
      <c r="F496" s="48" t="s">
        <v>33</v>
      </c>
      <c r="G496" s="49">
        <v>43844.349988425929</v>
      </c>
      <c r="H496" s="48"/>
      <c r="I496" s="48"/>
      <c r="J496" s="50">
        <v>0</v>
      </c>
      <c r="K496" s="48" t="s">
        <v>37</v>
      </c>
      <c r="L496" s="48"/>
    </row>
    <row r="497" spans="1:12" ht="15.75" x14ac:dyDescent="0.25">
      <c r="A497" s="48" t="s">
        <v>1108</v>
      </c>
      <c r="B497" s="48" t="s">
        <v>7831</v>
      </c>
      <c r="C497" s="49">
        <v>43844.349988425929</v>
      </c>
      <c r="D497" s="49">
        <v>43844.349988425929</v>
      </c>
      <c r="E497" s="48" t="s">
        <v>34</v>
      </c>
      <c r="F497" s="48" t="s">
        <v>33</v>
      </c>
      <c r="G497" s="49">
        <v>43844.349988425929</v>
      </c>
      <c r="H497" s="48"/>
      <c r="I497" s="48"/>
      <c r="J497" s="50">
        <v>0</v>
      </c>
      <c r="K497" s="48" t="s">
        <v>37</v>
      </c>
      <c r="L497" s="48"/>
    </row>
    <row r="498" spans="1:12" ht="15.75" x14ac:dyDescent="0.25">
      <c r="A498" s="48" t="s">
        <v>1111</v>
      </c>
      <c r="B498" s="48" t="s">
        <v>7831</v>
      </c>
      <c r="C498" s="49">
        <v>43844.356261574074</v>
      </c>
      <c r="D498" s="49">
        <v>43844.356261574074</v>
      </c>
      <c r="E498" s="48" t="s">
        <v>34</v>
      </c>
      <c r="F498" s="48" t="s">
        <v>33</v>
      </c>
      <c r="G498" s="49">
        <v>43844.356261574074</v>
      </c>
      <c r="H498" s="48"/>
      <c r="I498" s="48"/>
      <c r="J498" s="50">
        <v>0</v>
      </c>
      <c r="K498" s="48" t="s">
        <v>37</v>
      </c>
      <c r="L498" s="48"/>
    </row>
    <row r="499" spans="1:12" ht="15.75" x14ac:dyDescent="0.25">
      <c r="A499" s="48" t="s">
        <v>1114</v>
      </c>
      <c r="B499" s="48" t="s">
        <v>7831</v>
      </c>
      <c r="C499" s="49">
        <v>43844.368923611109</v>
      </c>
      <c r="D499" s="49">
        <v>43844.368923611109</v>
      </c>
      <c r="E499" s="48" t="s">
        <v>34</v>
      </c>
      <c r="F499" s="48" t="s">
        <v>33</v>
      </c>
      <c r="G499" s="49">
        <v>43844.368923611109</v>
      </c>
      <c r="H499" s="48"/>
      <c r="I499" s="48"/>
      <c r="J499" s="50">
        <v>0</v>
      </c>
      <c r="K499" s="48" t="s">
        <v>37</v>
      </c>
      <c r="L499" s="48"/>
    </row>
    <row r="500" spans="1:12" ht="15.75" x14ac:dyDescent="0.25">
      <c r="A500" s="48" t="s">
        <v>1117</v>
      </c>
      <c r="B500" s="48" t="s">
        <v>7831</v>
      </c>
      <c r="C500" s="49">
        <v>43844.391203703701</v>
      </c>
      <c r="D500" s="49">
        <v>43844.391203703701</v>
      </c>
      <c r="E500" s="48" t="s">
        <v>34</v>
      </c>
      <c r="F500" s="48" t="s">
        <v>33</v>
      </c>
      <c r="G500" s="49">
        <v>43844.391203703701</v>
      </c>
      <c r="H500" s="48"/>
      <c r="I500" s="48"/>
      <c r="J500" s="50">
        <v>0</v>
      </c>
      <c r="K500" s="48" t="s">
        <v>37</v>
      </c>
      <c r="L500" s="48"/>
    </row>
    <row r="501" spans="1:12" ht="15.75" x14ac:dyDescent="0.25">
      <c r="A501" s="48" t="s">
        <v>1119</v>
      </c>
      <c r="B501" s="48" t="s">
        <v>7831</v>
      </c>
      <c r="C501" s="49">
        <v>43844.399583333332</v>
      </c>
      <c r="D501" s="49">
        <v>43844.399583333332</v>
      </c>
      <c r="E501" s="48" t="s">
        <v>34</v>
      </c>
      <c r="F501" s="48" t="s">
        <v>33</v>
      </c>
      <c r="G501" s="49">
        <v>43844.399583333332</v>
      </c>
      <c r="H501" s="48"/>
      <c r="I501" s="48"/>
      <c r="J501" s="50">
        <v>0</v>
      </c>
      <c r="K501" s="48" t="s">
        <v>37</v>
      </c>
      <c r="L501" s="48"/>
    </row>
    <row r="502" spans="1:12" ht="15.75" x14ac:dyDescent="0.25">
      <c r="A502" s="48" t="s">
        <v>1121</v>
      </c>
      <c r="B502" s="48" t="s">
        <v>7831</v>
      </c>
      <c r="C502" s="49">
        <v>43844.402372685188</v>
      </c>
      <c r="D502" s="49">
        <v>43844.402372685188</v>
      </c>
      <c r="E502" s="48" t="s">
        <v>34</v>
      </c>
      <c r="F502" s="48" t="s">
        <v>33</v>
      </c>
      <c r="G502" s="49">
        <v>43844.402372685188</v>
      </c>
      <c r="H502" s="48"/>
      <c r="I502" s="48"/>
      <c r="J502" s="50">
        <v>0</v>
      </c>
      <c r="K502" s="48" t="s">
        <v>37</v>
      </c>
      <c r="L502" s="48"/>
    </row>
    <row r="503" spans="1:12" ht="15.75" x14ac:dyDescent="0.25">
      <c r="A503" s="48" t="s">
        <v>1124</v>
      </c>
      <c r="B503" s="48" t="s">
        <v>7831</v>
      </c>
      <c r="C503" s="49">
        <v>43844.406574074077</v>
      </c>
      <c r="D503" s="49">
        <v>43844.406574074077</v>
      </c>
      <c r="E503" s="48" t="s">
        <v>34</v>
      </c>
      <c r="F503" s="48" t="s">
        <v>33</v>
      </c>
      <c r="G503" s="49">
        <v>43844.406574074077</v>
      </c>
      <c r="H503" s="48"/>
      <c r="I503" s="48"/>
      <c r="J503" s="50">
        <v>0</v>
      </c>
      <c r="K503" s="48" t="s">
        <v>37</v>
      </c>
      <c r="L503" s="48"/>
    </row>
    <row r="504" spans="1:12" ht="15.75" x14ac:dyDescent="0.25">
      <c r="A504" s="48" t="s">
        <v>1126</v>
      </c>
      <c r="B504" s="48" t="s">
        <v>7831</v>
      </c>
      <c r="C504" s="49">
        <v>43844.409375000003</v>
      </c>
      <c r="D504" s="49">
        <v>43844.409375000003</v>
      </c>
      <c r="E504" s="48" t="s">
        <v>34</v>
      </c>
      <c r="F504" s="48" t="s">
        <v>33</v>
      </c>
      <c r="G504" s="49">
        <v>43844.409375000003</v>
      </c>
      <c r="H504" s="48"/>
      <c r="I504" s="48"/>
      <c r="J504" s="50">
        <v>0</v>
      </c>
      <c r="K504" s="48" t="s">
        <v>37</v>
      </c>
      <c r="L504" s="48"/>
    </row>
    <row r="505" spans="1:12" ht="15.75" x14ac:dyDescent="0.25">
      <c r="A505" s="48" t="s">
        <v>1129</v>
      </c>
      <c r="B505" s="48" t="s">
        <v>7831</v>
      </c>
      <c r="C505" s="49">
        <v>43844.41914351852</v>
      </c>
      <c r="D505" s="49">
        <v>43844.41914351852</v>
      </c>
      <c r="E505" s="48" t="s">
        <v>34</v>
      </c>
      <c r="F505" s="48" t="s">
        <v>33</v>
      </c>
      <c r="G505" s="49">
        <v>43844.41914351852</v>
      </c>
      <c r="H505" s="48"/>
      <c r="I505" s="48"/>
      <c r="J505" s="50">
        <v>0</v>
      </c>
      <c r="K505" s="48" t="s">
        <v>37</v>
      </c>
      <c r="L505" s="48"/>
    </row>
    <row r="506" spans="1:12" ht="15.75" x14ac:dyDescent="0.25">
      <c r="A506" s="48" t="s">
        <v>1132</v>
      </c>
      <c r="B506" s="48" t="s">
        <v>7831</v>
      </c>
      <c r="C506" s="49">
        <v>43844.370856481481</v>
      </c>
      <c r="D506" s="49">
        <v>43844.371539351851</v>
      </c>
      <c r="E506" s="48" t="s">
        <v>34</v>
      </c>
      <c r="F506" s="48" t="s">
        <v>110</v>
      </c>
      <c r="G506" s="49">
        <v>43844.371516203704</v>
      </c>
      <c r="H506" s="48"/>
      <c r="I506" s="48"/>
      <c r="J506" s="50">
        <v>6.5972222364507616E-4</v>
      </c>
      <c r="K506" s="48" t="s">
        <v>37</v>
      </c>
      <c r="L506" s="48"/>
    </row>
    <row r="507" spans="1:12" ht="15.75" x14ac:dyDescent="0.25">
      <c r="A507" s="48" t="s">
        <v>1134</v>
      </c>
      <c r="B507" s="48" t="s">
        <v>7831</v>
      </c>
      <c r="C507" s="49">
        <v>43844.398182870369</v>
      </c>
      <c r="D507" s="49">
        <v>43844.398182870369</v>
      </c>
      <c r="E507" s="48" t="s">
        <v>34</v>
      </c>
      <c r="F507" s="48" t="s">
        <v>33</v>
      </c>
      <c r="G507" s="49">
        <v>43844.398182870369</v>
      </c>
      <c r="H507" s="48"/>
      <c r="I507" s="48"/>
      <c r="J507" s="50">
        <v>0</v>
      </c>
      <c r="K507" s="48" t="s">
        <v>37</v>
      </c>
      <c r="L507" s="48"/>
    </row>
    <row r="508" spans="1:12" ht="15.75" x14ac:dyDescent="0.25">
      <c r="A508" s="48" t="s">
        <v>1137</v>
      </c>
      <c r="B508" s="48" t="s">
        <v>7831</v>
      </c>
      <c r="C508" s="49">
        <v>43844.402372685188</v>
      </c>
      <c r="D508" s="49">
        <v>43844.402372685188</v>
      </c>
      <c r="E508" s="48" t="s">
        <v>34</v>
      </c>
      <c r="F508" s="48" t="s">
        <v>33</v>
      </c>
      <c r="G508" s="49">
        <v>43844.402372685188</v>
      </c>
      <c r="H508" s="48"/>
      <c r="I508" s="48"/>
      <c r="J508" s="50">
        <v>0</v>
      </c>
      <c r="K508" s="48" t="s">
        <v>37</v>
      </c>
      <c r="L508" s="48"/>
    </row>
    <row r="509" spans="1:12" ht="15.75" x14ac:dyDescent="0.25">
      <c r="A509" s="48" t="s">
        <v>1139</v>
      </c>
      <c r="B509" s="48" t="s">
        <v>7831</v>
      </c>
      <c r="C509" s="49">
        <v>43844.403078703705</v>
      </c>
      <c r="D509" s="49">
        <v>43844.403078703705</v>
      </c>
      <c r="E509" s="48" t="s">
        <v>34</v>
      </c>
      <c r="F509" s="48" t="s">
        <v>33</v>
      </c>
      <c r="G509" s="49">
        <v>43844.403078703705</v>
      </c>
      <c r="H509" s="48"/>
      <c r="I509" s="48"/>
      <c r="J509" s="50">
        <v>0</v>
      </c>
      <c r="K509" s="48" t="s">
        <v>37</v>
      </c>
      <c r="L509" s="48"/>
    </row>
    <row r="510" spans="1:12" ht="15.75" x14ac:dyDescent="0.25">
      <c r="A510" s="48" t="s">
        <v>1142</v>
      </c>
      <c r="B510" s="48" t="s">
        <v>7831</v>
      </c>
      <c r="C510" s="49">
        <v>43844.412175925929</v>
      </c>
      <c r="D510" s="49">
        <v>43844.412175925929</v>
      </c>
      <c r="E510" s="48" t="s">
        <v>34</v>
      </c>
      <c r="F510" s="48" t="s">
        <v>33</v>
      </c>
      <c r="G510" s="49">
        <v>43844.412175925929</v>
      </c>
      <c r="H510" s="48"/>
      <c r="I510" s="48"/>
      <c r="J510" s="50">
        <v>0</v>
      </c>
      <c r="K510" s="48" t="s">
        <v>37</v>
      </c>
      <c r="L510" s="48"/>
    </row>
    <row r="511" spans="1:12" ht="15.75" x14ac:dyDescent="0.25">
      <c r="A511" s="48" t="s">
        <v>1144</v>
      </c>
      <c r="B511" s="48" t="s">
        <v>7831</v>
      </c>
      <c r="C511" s="49">
        <v>43844.433993055558</v>
      </c>
      <c r="D511" s="49">
        <v>43844.434907407405</v>
      </c>
      <c r="E511" s="48" t="s">
        <v>34</v>
      </c>
      <c r="F511" s="48" t="s">
        <v>110</v>
      </c>
      <c r="G511" s="49">
        <v>43844.434895833336</v>
      </c>
      <c r="H511" s="48"/>
      <c r="I511" s="48"/>
      <c r="J511" s="50">
        <v>9.0277777781011537E-4</v>
      </c>
      <c r="K511" s="48" t="s">
        <v>37</v>
      </c>
      <c r="L511" s="48"/>
    </row>
    <row r="512" spans="1:12" ht="15.75" x14ac:dyDescent="0.25">
      <c r="A512" s="48" t="s">
        <v>1146</v>
      </c>
      <c r="B512" s="48" t="s">
        <v>7831</v>
      </c>
      <c r="C512" s="49">
        <v>43844.453321759262</v>
      </c>
      <c r="D512" s="49">
        <v>43844.453321759262</v>
      </c>
      <c r="E512" s="48" t="s">
        <v>34</v>
      </c>
      <c r="F512" s="48" t="s">
        <v>33</v>
      </c>
      <c r="G512" s="49">
        <v>43844.453321759262</v>
      </c>
      <c r="H512" s="48"/>
      <c r="I512" s="48"/>
      <c r="J512" s="50">
        <v>0</v>
      </c>
      <c r="K512" s="48" t="s">
        <v>37</v>
      </c>
      <c r="L512" s="48"/>
    </row>
    <row r="513" spans="1:12" ht="15.75" x14ac:dyDescent="0.25">
      <c r="A513" s="48" t="s">
        <v>1148</v>
      </c>
      <c r="B513" s="48" t="s">
        <v>7831</v>
      </c>
      <c r="C513" s="49">
        <v>43844.380752314813</v>
      </c>
      <c r="D513" s="49">
        <v>43844.380752314813</v>
      </c>
      <c r="E513" s="48" t="s">
        <v>34</v>
      </c>
      <c r="F513" s="48" t="s">
        <v>33</v>
      </c>
      <c r="G513" s="49">
        <v>43844.380752314813</v>
      </c>
      <c r="H513" s="48"/>
      <c r="I513" s="48"/>
      <c r="J513" s="50">
        <v>0</v>
      </c>
      <c r="K513" s="48" t="s">
        <v>37</v>
      </c>
      <c r="L513" s="48"/>
    </row>
    <row r="514" spans="1:12" ht="15.75" x14ac:dyDescent="0.25">
      <c r="A514" s="48" t="s">
        <v>1151</v>
      </c>
      <c r="B514" s="48" t="s">
        <v>7831</v>
      </c>
      <c r="C514" s="49">
        <v>43844.417361111111</v>
      </c>
      <c r="D514" s="49">
        <v>43844.423680555556</v>
      </c>
      <c r="E514" s="48" t="s">
        <v>34</v>
      </c>
      <c r="F514" s="48" t="s">
        <v>33</v>
      </c>
      <c r="G514" s="49">
        <v>43844.418946759259</v>
      </c>
      <c r="H514" s="48"/>
      <c r="I514" s="48"/>
      <c r="J514" s="50">
        <v>1.5856481477385387E-3</v>
      </c>
      <c r="K514" s="48" t="s">
        <v>37</v>
      </c>
      <c r="L514" s="48"/>
    </row>
    <row r="515" spans="1:12" ht="15.75" x14ac:dyDescent="0.25">
      <c r="A515" s="48" t="s">
        <v>1153</v>
      </c>
      <c r="B515" s="48" t="s">
        <v>7831</v>
      </c>
      <c r="C515" s="49">
        <v>43844.441863425927</v>
      </c>
      <c r="D515" s="49">
        <v>43844.443553240744</v>
      </c>
      <c r="E515" s="48" t="s">
        <v>34</v>
      </c>
      <c r="F515" s="48" t="s">
        <v>150</v>
      </c>
      <c r="G515" s="49">
        <v>43844.442824074074</v>
      </c>
      <c r="H515" s="48"/>
      <c r="I515" s="48"/>
      <c r="J515" s="50">
        <v>9.6064814715646207E-4</v>
      </c>
      <c r="K515" s="48" t="s">
        <v>37</v>
      </c>
      <c r="L515" s="48"/>
    </row>
    <row r="516" spans="1:12" ht="15.75" x14ac:dyDescent="0.25">
      <c r="A516" s="48" t="s">
        <v>1156</v>
      </c>
      <c r="B516" s="48" t="s">
        <v>7831</v>
      </c>
      <c r="C516" s="49">
        <v>43844.442870370367</v>
      </c>
      <c r="D516" s="49">
        <v>43844.442870370367</v>
      </c>
      <c r="E516" s="48" t="s">
        <v>34</v>
      </c>
      <c r="F516" s="48" t="s">
        <v>33</v>
      </c>
      <c r="G516" s="49">
        <v>43844.442870370367</v>
      </c>
      <c r="H516" s="48"/>
      <c r="I516" s="48"/>
      <c r="J516" s="50">
        <v>0</v>
      </c>
      <c r="K516" s="48" t="s">
        <v>37</v>
      </c>
      <c r="L516" s="48"/>
    </row>
    <row r="517" spans="1:12" ht="15.75" x14ac:dyDescent="0.25">
      <c r="A517" s="48" t="s">
        <v>7851</v>
      </c>
      <c r="B517" s="48" t="s">
        <v>7831</v>
      </c>
      <c r="C517" s="49">
        <v>43844.462395833332</v>
      </c>
      <c r="D517" s="49">
        <v>43844.462395833332</v>
      </c>
      <c r="E517" s="48" t="s">
        <v>7833</v>
      </c>
      <c r="F517" s="48" t="s">
        <v>33</v>
      </c>
      <c r="G517" s="49">
        <v>43844.462395833332</v>
      </c>
      <c r="H517" s="48"/>
      <c r="I517" s="48"/>
      <c r="J517" s="50">
        <v>0</v>
      </c>
      <c r="K517" s="48" t="s">
        <v>37</v>
      </c>
      <c r="L517" s="48"/>
    </row>
    <row r="518" spans="1:12" ht="15.75" x14ac:dyDescent="0.25">
      <c r="A518" s="48" t="s">
        <v>1158</v>
      </c>
      <c r="B518" s="48" t="s">
        <v>7831</v>
      </c>
      <c r="C518" s="49">
        <v>43844.441458333335</v>
      </c>
      <c r="D518" s="49">
        <v>43844.441458333335</v>
      </c>
      <c r="E518" s="48" t="s">
        <v>34</v>
      </c>
      <c r="F518" s="48" t="s">
        <v>33</v>
      </c>
      <c r="G518" s="49">
        <v>43844.441458333335</v>
      </c>
      <c r="H518" s="48"/>
      <c r="I518" s="48"/>
      <c r="J518" s="50">
        <v>0</v>
      </c>
      <c r="K518" s="48" t="s">
        <v>37</v>
      </c>
      <c r="L518" s="48"/>
    </row>
    <row r="519" spans="1:12" ht="15.75" x14ac:dyDescent="0.25">
      <c r="A519" s="48" t="s">
        <v>1160</v>
      </c>
      <c r="B519" s="48" t="s">
        <v>7831</v>
      </c>
      <c r="C519" s="49">
        <v>43844.462395833332</v>
      </c>
      <c r="D519" s="49">
        <v>43844.462395833332</v>
      </c>
      <c r="E519" s="48" t="s">
        <v>34</v>
      </c>
      <c r="F519" s="48" t="s">
        <v>33</v>
      </c>
      <c r="G519" s="49">
        <v>43844.462395833332</v>
      </c>
      <c r="H519" s="48"/>
      <c r="I519" s="48"/>
      <c r="J519" s="50">
        <v>0</v>
      </c>
      <c r="K519" s="48" t="s">
        <v>37</v>
      </c>
      <c r="L519" s="48"/>
    </row>
    <row r="520" spans="1:12" ht="15.75" x14ac:dyDescent="0.25">
      <c r="A520" s="48" t="s">
        <v>1163</v>
      </c>
      <c r="B520" s="48" t="s">
        <v>7831</v>
      </c>
      <c r="C520" s="49">
        <v>43844.462395833332</v>
      </c>
      <c r="D520" s="49">
        <v>43844.462395833332</v>
      </c>
      <c r="E520" s="48" t="s">
        <v>34</v>
      </c>
      <c r="F520" s="48" t="s">
        <v>33</v>
      </c>
      <c r="G520" s="49">
        <v>43844.462395833332</v>
      </c>
      <c r="H520" s="48"/>
      <c r="I520" s="48"/>
      <c r="J520" s="50">
        <v>0</v>
      </c>
      <c r="K520" s="48" t="s">
        <v>37</v>
      </c>
      <c r="L520" s="48"/>
    </row>
    <row r="521" spans="1:12" ht="15.75" x14ac:dyDescent="0.25">
      <c r="A521" s="48" t="s">
        <v>1166</v>
      </c>
      <c r="B521" s="48" t="s">
        <v>7831</v>
      </c>
      <c r="C521" s="49">
        <v>43844.462395833332</v>
      </c>
      <c r="D521" s="49">
        <v>43844.462395833332</v>
      </c>
      <c r="E521" s="48" t="s">
        <v>34</v>
      </c>
      <c r="F521" s="48" t="s">
        <v>33</v>
      </c>
      <c r="G521" s="49">
        <v>43844.462395833332</v>
      </c>
      <c r="H521" s="48"/>
      <c r="I521" s="48"/>
      <c r="J521" s="50">
        <v>0</v>
      </c>
      <c r="K521" s="48" t="s">
        <v>37</v>
      </c>
      <c r="L521" s="48"/>
    </row>
    <row r="522" spans="1:12" ht="15.75" x14ac:dyDescent="0.25">
      <c r="A522" s="48" t="s">
        <v>1169</v>
      </c>
      <c r="B522" s="48" t="s">
        <v>7831</v>
      </c>
      <c r="C522" s="49">
        <v>43844.463784722226</v>
      </c>
      <c r="D522" s="49">
        <v>43844.463784722226</v>
      </c>
      <c r="E522" s="48" t="s">
        <v>34</v>
      </c>
      <c r="F522" s="48" t="s">
        <v>33</v>
      </c>
      <c r="G522" s="49">
        <v>43844.463784722226</v>
      </c>
      <c r="H522" s="48"/>
      <c r="I522" s="48"/>
      <c r="J522" s="50">
        <v>0</v>
      </c>
      <c r="K522" s="48" t="s">
        <v>37</v>
      </c>
      <c r="L522" s="48"/>
    </row>
    <row r="523" spans="1:12" ht="15.75" x14ac:dyDescent="0.25">
      <c r="A523" s="48" t="s">
        <v>1172</v>
      </c>
      <c r="B523" s="48" t="s">
        <v>7831</v>
      </c>
      <c r="C523" s="49">
        <v>43844.466585648152</v>
      </c>
      <c r="D523" s="49">
        <v>43844.466585648152</v>
      </c>
      <c r="E523" s="48" t="s">
        <v>34</v>
      </c>
      <c r="F523" s="48" t="s">
        <v>33</v>
      </c>
      <c r="G523" s="49">
        <v>43844.466585648152</v>
      </c>
      <c r="H523" s="48"/>
      <c r="I523" s="48"/>
      <c r="J523" s="50">
        <v>0</v>
      </c>
      <c r="K523" s="48" t="s">
        <v>37</v>
      </c>
      <c r="L523" s="48"/>
    </row>
    <row r="524" spans="1:12" ht="15.75" x14ac:dyDescent="0.25">
      <c r="A524" s="48" t="s">
        <v>1175</v>
      </c>
      <c r="B524" s="48" t="s">
        <v>7831</v>
      </c>
      <c r="C524" s="49">
        <v>43844.491018518522</v>
      </c>
      <c r="D524" s="49">
        <v>43844.491018518522</v>
      </c>
      <c r="E524" s="48" t="s">
        <v>34</v>
      </c>
      <c r="F524" s="48" t="s">
        <v>33</v>
      </c>
      <c r="G524" s="49">
        <v>43844.491018518522</v>
      </c>
      <c r="H524" s="48"/>
      <c r="I524" s="48"/>
      <c r="J524" s="50">
        <v>0</v>
      </c>
      <c r="K524" s="48" t="s">
        <v>37</v>
      </c>
      <c r="L524" s="48"/>
    </row>
    <row r="525" spans="1:12" ht="15.75" x14ac:dyDescent="0.25">
      <c r="A525" s="48" t="s">
        <v>1178</v>
      </c>
      <c r="B525" s="48" t="s">
        <v>7831</v>
      </c>
      <c r="C525" s="49">
        <v>43844.491018518522</v>
      </c>
      <c r="D525" s="49">
        <v>43844.491018518522</v>
      </c>
      <c r="E525" s="48" t="s">
        <v>34</v>
      </c>
      <c r="F525" s="48" t="s">
        <v>33</v>
      </c>
      <c r="G525" s="49">
        <v>43844.491018518522</v>
      </c>
      <c r="H525" s="48"/>
      <c r="I525" s="48"/>
      <c r="J525" s="50">
        <v>0</v>
      </c>
      <c r="K525" s="48" t="s">
        <v>37</v>
      </c>
      <c r="L525" s="48"/>
    </row>
    <row r="526" spans="1:12" ht="15.75" x14ac:dyDescent="0.25">
      <c r="A526" s="48" t="s">
        <v>1181</v>
      </c>
      <c r="B526" s="48" t="s">
        <v>7831</v>
      </c>
      <c r="C526" s="49">
        <v>43844.498680555553</v>
      </c>
      <c r="D526" s="49">
        <v>43844.498680555553</v>
      </c>
      <c r="E526" s="48" t="s">
        <v>34</v>
      </c>
      <c r="F526" s="48" t="s">
        <v>33</v>
      </c>
      <c r="G526" s="49">
        <v>43844.498680555553</v>
      </c>
      <c r="H526" s="48"/>
      <c r="I526" s="48"/>
      <c r="J526" s="50">
        <v>0</v>
      </c>
      <c r="K526" s="48" t="s">
        <v>37</v>
      </c>
      <c r="L526" s="48"/>
    </row>
    <row r="527" spans="1:12" ht="15.75" x14ac:dyDescent="0.25">
      <c r="A527" s="48" t="s">
        <v>1183</v>
      </c>
      <c r="B527" s="48" t="s">
        <v>7831</v>
      </c>
      <c r="C527" s="49">
        <v>43844.465879629628</v>
      </c>
      <c r="D527" s="49">
        <v>43844.465879629628</v>
      </c>
      <c r="E527" s="48" t="s">
        <v>34</v>
      </c>
      <c r="F527" s="48" t="s">
        <v>33</v>
      </c>
      <c r="G527" s="49">
        <v>43844.465879629628</v>
      </c>
      <c r="H527" s="48"/>
      <c r="I527" s="48"/>
      <c r="J527" s="50">
        <v>0</v>
      </c>
      <c r="K527" s="48" t="s">
        <v>37</v>
      </c>
      <c r="L527" s="48"/>
    </row>
    <row r="528" spans="1:12" ht="15.75" x14ac:dyDescent="0.25">
      <c r="A528" s="48" t="s">
        <v>1185</v>
      </c>
      <c r="B528" s="48" t="s">
        <v>7831</v>
      </c>
      <c r="C528" s="49">
        <v>43844.482638888891</v>
      </c>
      <c r="D528" s="49">
        <v>43844.482638888891</v>
      </c>
      <c r="E528" s="48" t="s">
        <v>34</v>
      </c>
      <c r="F528" s="48" t="s">
        <v>33</v>
      </c>
      <c r="G528" s="49">
        <v>43844.482638888891</v>
      </c>
      <c r="H528" s="48"/>
      <c r="I528" s="48"/>
      <c r="J528" s="50">
        <v>0</v>
      </c>
      <c r="K528" s="48" t="s">
        <v>37</v>
      </c>
      <c r="L528" s="48"/>
    </row>
    <row r="529" spans="1:12" ht="15.75" x14ac:dyDescent="0.25">
      <c r="A529" s="48" t="s">
        <v>1188</v>
      </c>
      <c r="B529" s="48" t="s">
        <v>7831</v>
      </c>
      <c r="C529" s="49">
        <v>43844.48333333333</v>
      </c>
      <c r="D529" s="49">
        <v>43844.48333333333</v>
      </c>
      <c r="E529" s="48" t="s">
        <v>34</v>
      </c>
      <c r="F529" s="48" t="s">
        <v>33</v>
      </c>
      <c r="G529" s="49">
        <v>43844.48333333333</v>
      </c>
      <c r="H529" s="48"/>
      <c r="I529" s="48"/>
      <c r="J529" s="50">
        <v>0</v>
      </c>
      <c r="K529" s="48" t="s">
        <v>37</v>
      </c>
      <c r="L529" s="48"/>
    </row>
    <row r="530" spans="1:12" ht="15.75" x14ac:dyDescent="0.25">
      <c r="A530" s="48" t="s">
        <v>1191</v>
      </c>
      <c r="B530" s="48" t="s">
        <v>7831</v>
      </c>
      <c r="C530" s="49">
        <v>43844.487523148149</v>
      </c>
      <c r="D530" s="49">
        <v>43844.487523148149</v>
      </c>
      <c r="E530" s="48" t="s">
        <v>34</v>
      </c>
      <c r="F530" s="48" t="s">
        <v>33</v>
      </c>
      <c r="G530" s="49">
        <v>43844.487523148149</v>
      </c>
      <c r="H530" s="48"/>
      <c r="I530" s="48"/>
      <c r="J530" s="50">
        <v>0</v>
      </c>
      <c r="K530" s="48" t="s">
        <v>37</v>
      </c>
      <c r="L530" s="48"/>
    </row>
    <row r="531" spans="1:12" ht="15.75" x14ac:dyDescent="0.25">
      <c r="A531" s="48" t="s">
        <v>1193</v>
      </c>
      <c r="B531" s="48" t="s">
        <v>7831</v>
      </c>
      <c r="C531" s="49">
        <v>43844.5231712963</v>
      </c>
      <c r="D531" s="49">
        <v>43844.5231712963</v>
      </c>
      <c r="E531" s="48" t="s">
        <v>34</v>
      </c>
      <c r="F531" s="48" t="s">
        <v>33</v>
      </c>
      <c r="G531" s="49">
        <v>43844.5231712963</v>
      </c>
      <c r="H531" s="48"/>
      <c r="I531" s="48"/>
      <c r="J531" s="50">
        <v>0</v>
      </c>
      <c r="K531" s="48" t="s">
        <v>37</v>
      </c>
      <c r="L531" s="48"/>
    </row>
    <row r="532" spans="1:12" ht="15.75" x14ac:dyDescent="0.25">
      <c r="A532" s="48" t="s">
        <v>1195</v>
      </c>
      <c r="B532" s="48" t="s">
        <v>7831</v>
      </c>
      <c r="C532" s="49">
        <v>43844.537812499999</v>
      </c>
      <c r="D532" s="49">
        <v>43844.537812499999</v>
      </c>
      <c r="E532" s="48" t="s">
        <v>34</v>
      </c>
      <c r="F532" s="48" t="s">
        <v>33</v>
      </c>
      <c r="G532" s="49">
        <v>43844.537812499999</v>
      </c>
      <c r="H532" s="48"/>
      <c r="I532" s="48"/>
      <c r="J532" s="50">
        <v>0</v>
      </c>
      <c r="K532" s="48" t="s">
        <v>37</v>
      </c>
      <c r="L532" s="48"/>
    </row>
    <row r="533" spans="1:12" ht="15.75" x14ac:dyDescent="0.25">
      <c r="A533" s="48" t="s">
        <v>1198</v>
      </c>
      <c r="B533" s="48" t="s">
        <v>7831</v>
      </c>
      <c r="C533" s="49">
        <v>43844.470752314817</v>
      </c>
      <c r="D533" s="49">
        <v>43844.470752314817</v>
      </c>
      <c r="E533" s="48" t="s">
        <v>34</v>
      </c>
      <c r="F533" s="48" t="s">
        <v>33</v>
      </c>
      <c r="G533" s="49">
        <v>43844.470752314817</v>
      </c>
      <c r="H533" s="48"/>
      <c r="I533" s="48"/>
      <c r="J533" s="50">
        <v>0</v>
      </c>
      <c r="K533" s="48" t="s">
        <v>37</v>
      </c>
      <c r="L533" s="48"/>
    </row>
    <row r="534" spans="1:12" ht="15.75" x14ac:dyDescent="0.25">
      <c r="A534" s="48" t="s">
        <v>1200</v>
      </c>
      <c r="B534" s="48" t="s">
        <v>7831</v>
      </c>
      <c r="C534" s="49">
        <v>43844.507106481484</v>
      </c>
      <c r="D534" s="49">
        <v>43844.507106481484</v>
      </c>
      <c r="E534" s="48" t="s">
        <v>34</v>
      </c>
      <c r="F534" s="48" t="s">
        <v>33</v>
      </c>
      <c r="G534" s="49">
        <v>43844.507106481484</v>
      </c>
      <c r="H534" s="48"/>
      <c r="I534" s="48"/>
      <c r="J534" s="50">
        <v>0</v>
      </c>
      <c r="K534" s="48" t="s">
        <v>37</v>
      </c>
      <c r="L534" s="48"/>
    </row>
    <row r="535" spans="1:12" ht="15.75" x14ac:dyDescent="0.25">
      <c r="A535" s="48" t="s">
        <v>1203</v>
      </c>
      <c r="B535" s="48" t="s">
        <v>7831</v>
      </c>
      <c r="C535" s="49">
        <v>43844.511342592596</v>
      </c>
      <c r="D535" s="49">
        <v>43844.511342592596</v>
      </c>
      <c r="E535" s="48" t="s">
        <v>34</v>
      </c>
      <c r="F535" s="48" t="s">
        <v>33</v>
      </c>
      <c r="G535" s="49">
        <v>43844.511342592596</v>
      </c>
      <c r="H535" s="48"/>
      <c r="I535" s="48"/>
      <c r="J535" s="50">
        <v>0</v>
      </c>
      <c r="K535" s="48" t="s">
        <v>37</v>
      </c>
      <c r="L535" s="48"/>
    </row>
    <row r="536" spans="1:12" ht="15.75" x14ac:dyDescent="0.25">
      <c r="A536" s="48" t="s">
        <v>1205</v>
      </c>
      <c r="B536" s="48" t="s">
        <v>7831</v>
      </c>
      <c r="C536" s="49">
        <v>43844.515497685185</v>
      </c>
      <c r="D536" s="49">
        <v>43844.515497685185</v>
      </c>
      <c r="E536" s="48" t="s">
        <v>34</v>
      </c>
      <c r="F536" s="48" t="s">
        <v>33</v>
      </c>
      <c r="G536" s="49">
        <v>43844.515497685185</v>
      </c>
      <c r="H536" s="48"/>
      <c r="I536" s="48"/>
      <c r="J536" s="50">
        <v>0</v>
      </c>
      <c r="K536" s="48" t="s">
        <v>37</v>
      </c>
      <c r="L536" s="48"/>
    </row>
    <row r="537" spans="1:12" ht="15.75" x14ac:dyDescent="0.25">
      <c r="A537" s="48" t="s">
        <v>1208</v>
      </c>
      <c r="B537" s="48" t="s">
        <v>7831</v>
      </c>
      <c r="C537" s="49">
        <v>43844.529467592591</v>
      </c>
      <c r="D537" s="49">
        <v>43844.529467592591</v>
      </c>
      <c r="E537" s="48" t="s">
        <v>34</v>
      </c>
      <c r="F537" s="48" t="s">
        <v>33</v>
      </c>
      <c r="G537" s="49">
        <v>43844.529467592591</v>
      </c>
      <c r="H537" s="48"/>
      <c r="I537" s="48"/>
      <c r="J537" s="50">
        <v>0</v>
      </c>
      <c r="K537" s="48" t="s">
        <v>37</v>
      </c>
      <c r="L537" s="48"/>
    </row>
    <row r="538" spans="1:12" ht="15.75" x14ac:dyDescent="0.25">
      <c r="A538" s="48" t="s">
        <v>1211</v>
      </c>
      <c r="B538" s="48" t="s">
        <v>7831</v>
      </c>
      <c r="C538" s="49">
        <v>43844.516192129631</v>
      </c>
      <c r="D538" s="49">
        <v>43844.516192129631</v>
      </c>
      <c r="E538" s="48" t="s">
        <v>34</v>
      </c>
      <c r="F538" s="48" t="s">
        <v>33</v>
      </c>
      <c r="G538" s="49">
        <v>43844.516192129631</v>
      </c>
      <c r="H538" s="48"/>
      <c r="I538" s="48"/>
      <c r="J538" s="50">
        <v>0</v>
      </c>
      <c r="K538" s="48" t="s">
        <v>37</v>
      </c>
      <c r="L538" s="48"/>
    </row>
    <row r="539" spans="1:12" ht="15.75" x14ac:dyDescent="0.25">
      <c r="A539" s="48" t="s">
        <v>1213</v>
      </c>
      <c r="B539" s="48" t="s">
        <v>7831</v>
      </c>
      <c r="C539" s="49">
        <v>43844.521770833337</v>
      </c>
      <c r="D539" s="49">
        <v>43844.521770833337</v>
      </c>
      <c r="E539" s="48" t="s">
        <v>34</v>
      </c>
      <c r="F539" s="48" t="s">
        <v>33</v>
      </c>
      <c r="G539" s="49">
        <v>43844.521770833337</v>
      </c>
      <c r="H539" s="48"/>
      <c r="I539" s="48"/>
      <c r="J539" s="50">
        <v>0</v>
      </c>
      <c r="K539" s="48" t="s">
        <v>37</v>
      </c>
      <c r="L539" s="48"/>
    </row>
    <row r="540" spans="1:12" ht="15.75" x14ac:dyDescent="0.25">
      <c r="A540" s="48" t="s">
        <v>1216</v>
      </c>
      <c r="B540" s="48" t="s">
        <v>7831</v>
      </c>
      <c r="C540" s="49">
        <v>43844.571296296293</v>
      </c>
      <c r="D540" s="49">
        <v>43844.571296296293</v>
      </c>
      <c r="E540" s="48" t="s">
        <v>34</v>
      </c>
      <c r="F540" s="48" t="s">
        <v>33</v>
      </c>
      <c r="G540" s="49">
        <v>43844.571296296293</v>
      </c>
      <c r="H540" s="48"/>
      <c r="I540" s="48"/>
      <c r="J540" s="50">
        <v>0</v>
      </c>
      <c r="K540" s="48" t="s">
        <v>37</v>
      </c>
      <c r="L540" s="48"/>
    </row>
    <row r="541" spans="1:12" ht="15.75" x14ac:dyDescent="0.25">
      <c r="A541" s="48" t="s">
        <v>1219</v>
      </c>
      <c r="B541" s="48" t="s">
        <v>7831</v>
      </c>
      <c r="C541" s="49">
        <v>43844.592905092592</v>
      </c>
      <c r="D541" s="49">
        <v>43844.592905092592</v>
      </c>
      <c r="E541" s="48" t="s">
        <v>34</v>
      </c>
      <c r="F541" s="48" t="s">
        <v>33</v>
      </c>
      <c r="G541" s="49">
        <v>43844.592905092592</v>
      </c>
      <c r="H541" s="48"/>
      <c r="I541" s="48"/>
      <c r="J541" s="50">
        <v>0</v>
      </c>
      <c r="K541" s="48" t="s">
        <v>37</v>
      </c>
      <c r="L541" s="48"/>
    </row>
    <row r="542" spans="1:12" ht="15.75" x14ac:dyDescent="0.25">
      <c r="A542" s="48" t="s">
        <v>1222</v>
      </c>
      <c r="B542" s="48" t="s">
        <v>7831</v>
      </c>
      <c r="C542" s="49">
        <v>43844.59778935185</v>
      </c>
      <c r="D542" s="49">
        <v>43844.59778935185</v>
      </c>
      <c r="E542" s="48" t="s">
        <v>34</v>
      </c>
      <c r="F542" s="48" t="s">
        <v>33</v>
      </c>
      <c r="G542" s="49">
        <v>43844.59778935185</v>
      </c>
      <c r="H542" s="48"/>
      <c r="I542" s="48"/>
      <c r="J542" s="50">
        <v>0</v>
      </c>
      <c r="K542" s="48" t="s">
        <v>37</v>
      </c>
      <c r="L542" s="48"/>
    </row>
    <row r="543" spans="1:12" ht="15.75" x14ac:dyDescent="0.25">
      <c r="A543" s="48" t="s">
        <v>1225</v>
      </c>
      <c r="B543" s="48" t="s">
        <v>7831</v>
      </c>
      <c r="C543" s="49">
        <v>43844.604097222225</v>
      </c>
      <c r="D543" s="49">
        <v>43844.604097222225</v>
      </c>
      <c r="E543" s="48" t="s">
        <v>34</v>
      </c>
      <c r="F543" s="48" t="s">
        <v>33</v>
      </c>
      <c r="G543" s="49">
        <v>43844.604097222225</v>
      </c>
      <c r="H543" s="48"/>
      <c r="I543" s="48"/>
      <c r="J543" s="50">
        <v>0</v>
      </c>
      <c r="K543" s="48" t="s">
        <v>37</v>
      </c>
      <c r="L543" s="48"/>
    </row>
    <row r="544" spans="1:12" ht="15.75" x14ac:dyDescent="0.25">
      <c r="A544" s="48" t="s">
        <v>1228</v>
      </c>
      <c r="B544" s="48" t="s">
        <v>7831</v>
      </c>
      <c r="C544" s="49">
        <v>43844.604108796295</v>
      </c>
      <c r="D544" s="49">
        <v>43844.604108796295</v>
      </c>
      <c r="E544" s="48" t="s">
        <v>34</v>
      </c>
      <c r="F544" s="48" t="s">
        <v>33</v>
      </c>
      <c r="G544" s="49">
        <v>43844.604108796295</v>
      </c>
      <c r="H544" s="48"/>
      <c r="I544" s="48"/>
      <c r="J544" s="50">
        <v>0</v>
      </c>
      <c r="K544" s="48" t="s">
        <v>37</v>
      </c>
      <c r="L544" s="48"/>
    </row>
    <row r="545" spans="1:12" ht="15.75" x14ac:dyDescent="0.25">
      <c r="A545" s="48" t="s">
        <v>1231</v>
      </c>
      <c r="B545" s="48" t="s">
        <v>7831</v>
      </c>
      <c r="C545" s="49">
        <v>43844.60423611111</v>
      </c>
      <c r="D545" s="49">
        <v>43844.60423611111</v>
      </c>
      <c r="E545" s="48" t="s">
        <v>34</v>
      </c>
      <c r="F545" s="48" t="s">
        <v>33</v>
      </c>
      <c r="G545" s="49">
        <v>43844.60423611111</v>
      </c>
      <c r="H545" s="48"/>
      <c r="I545" s="48"/>
      <c r="J545" s="50">
        <v>0</v>
      </c>
      <c r="K545" s="48" t="s">
        <v>37</v>
      </c>
      <c r="L545" s="48"/>
    </row>
    <row r="546" spans="1:12" ht="15.75" x14ac:dyDescent="0.25">
      <c r="A546" s="48" t="s">
        <v>1234</v>
      </c>
      <c r="B546" s="48" t="s">
        <v>7831</v>
      </c>
      <c r="C546" s="49">
        <v>43844.60423611111</v>
      </c>
      <c r="D546" s="49">
        <v>43844.60423611111</v>
      </c>
      <c r="E546" s="48" t="s">
        <v>34</v>
      </c>
      <c r="F546" s="48" t="s">
        <v>33</v>
      </c>
      <c r="G546" s="49">
        <v>43844.60423611111</v>
      </c>
      <c r="H546" s="48"/>
      <c r="I546" s="48"/>
      <c r="J546" s="50">
        <v>0</v>
      </c>
      <c r="K546" s="48" t="s">
        <v>37</v>
      </c>
      <c r="L546" s="48"/>
    </row>
    <row r="547" spans="1:12" ht="15.75" x14ac:dyDescent="0.25">
      <c r="A547" s="48" t="s">
        <v>1237</v>
      </c>
      <c r="B547" s="48" t="s">
        <v>7831</v>
      </c>
      <c r="C547" s="49">
        <v>43844.604814814818</v>
      </c>
      <c r="D547" s="49">
        <v>43844.604814814818</v>
      </c>
      <c r="E547" s="48" t="s">
        <v>34</v>
      </c>
      <c r="F547" s="48" t="s">
        <v>33</v>
      </c>
      <c r="G547" s="49">
        <v>43844.604814814818</v>
      </c>
      <c r="H547" s="48"/>
      <c r="I547" s="48"/>
      <c r="J547" s="50">
        <v>0</v>
      </c>
      <c r="K547" s="48" t="s">
        <v>37</v>
      </c>
      <c r="L547" s="48"/>
    </row>
    <row r="548" spans="1:12" ht="15.75" x14ac:dyDescent="0.25">
      <c r="A548" s="48" t="s">
        <v>1240</v>
      </c>
      <c r="B548" s="48" t="s">
        <v>7831</v>
      </c>
      <c r="C548" s="49">
        <v>43844.604814814818</v>
      </c>
      <c r="D548" s="49">
        <v>43844.604814814818</v>
      </c>
      <c r="E548" s="48" t="s">
        <v>34</v>
      </c>
      <c r="F548" s="48" t="s">
        <v>33</v>
      </c>
      <c r="G548" s="49">
        <v>43844.604814814818</v>
      </c>
      <c r="H548" s="48"/>
      <c r="I548" s="48"/>
      <c r="J548" s="50">
        <v>0</v>
      </c>
      <c r="K548" s="48" t="s">
        <v>37</v>
      </c>
      <c r="L548" s="48"/>
    </row>
    <row r="549" spans="1:12" ht="15.75" x14ac:dyDescent="0.25">
      <c r="A549" s="48" t="s">
        <v>1242</v>
      </c>
      <c r="B549" s="48" t="s">
        <v>7831</v>
      </c>
      <c r="C549" s="49">
        <v>43844.604826388888</v>
      </c>
      <c r="D549" s="49">
        <v>43844.604826388888</v>
      </c>
      <c r="E549" s="48" t="s">
        <v>34</v>
      </c>
      <c r="F549" s="48" t="s">
        <v>33</v>
      </c>
      <c r="G549" s="49">
        <v>43844.604826388888</v>
      </c>
      <c r="H549" s="48"/>
      <c r="I549" s="48"/>
      <c r="J549" s="50">
        <v>0</v>
      </c>
      <c r="K549" s="48" t="s">
        <v>37</v>
      </c>
      <c r="L549" s="48"/>
    </row>
    <row r="550" spans="1:12" ht="15.75" x14ac:dyDescent="0.25">
      <c r="A550" s="48" t="s">
        <v>1245</v>
      </c>
      <c r="B550" s="48" t="s">
        <v>7831</v>
      </c>
      <c r="C550" s="49">
        <v>43844.604826388888</v>
      </c>
      <c r="D550" s="49">
        <v>43844.604826388888</v>
      </c>
      <c r="E550" s="48" t="s">
        <v>34</v>
      </c>
      <c r="F550" s="48" t="s">
        <v>33</v>
      </c>
      <c r="G550" s="49">
        <v>43844.604826388888</v>
      </c>
      <c r="H550" s="48"/>
      <c r="I550" s="48"/>
      <c r="J550" s="50">
        <v>0</v>
      </c>
      <c r="K550" s="48" t="s">
        <v>37</v>
      </c>
      <c r="L550" s="48"/>
    </row>
    <row r="551" spans="1:12" ht="15.75" x14ac:dyDescent="0.25">
      <c r="A551" s="48" t="s">
        <v>1247</v>
      </c>
      <c r="B551" s="48" t="s">
        <v>7831</v>
      </c>
      <c r="C551" s="49">
        <v>43844.604826388888</v>
      </c>
      <c r="D551" s="49">
        <v>43844.604826388888</v>
      </c>
      <c r="E551" s="48" t="s">
        <v>34</v>
      </c>
      <c r="F551" s="48" t="s">
        <v>33</v>
      </c>
      <c r="G551" s="49">
        <v>43844.604826388888</v>
      </c>
      <c r="H551" s="48"/>
      <c r="I551" s="48"/>
      <c r="J551" s="50">
        <v>0</v>
      </c>
      <c r="K551" s="48" t="s">
        <v>37</v>
      </c>
      <c r="L551" s="48"/>
    </row>
    <row r="552" spans="1:12" ht="15.75" x14ac:dyDescent="0.25">
      <c r="A552" s="48" t="s">
        <v>1249</v>
      </c>
      <c r="B552" s="48" t="s">
        <v>7831</v>
      </c>
      <c r="C552" s="49">
        <v>43844.604837962965</v>
      </c>
      <c r="D552" s="49">
        <v>43844.604837962965</v>
      </c>
      <c r="E552" s="48" t="s">
        <v>34</v>
      </c>
      <c r="F552" s="48" t="s">
        <v>33</v>
      </c>
      <c r="G552" s="49">
        <v>43844.604837962965</v>
      </c>
      <c r="H552" s="48"/>
      <c r="I552" s="48"/>
      <c r="J552" s="50">
        <v>0</v>
      </c>
      <c r="K552" s="48" t="s">
        <v>37</v>
      </c>
      <c r="L552" s="48"/>
    </row>
    <row r="553" spans="1:12" ht="15.75" x14ac:dyDescent="0.25">
      <c r="A553" s="48" t="s">
        <v>1251</v>
      </c>
      <c r="B553" s="48" t="s">
        <v>7831</v>
      </c>
      <c r="C553" s="49">
        <v>43844.569907407407</v>
      </c>
      <c r="D553" s="49">
        <v>43844.569907407407</v>
      </c>
      <c r="E553" s="48" t="s">
        <v>34</v>
      </c>
      <c r="F553" s="48" t="s">
        <v>33</v>
      </c>
      <c r="G553" s="49">
        <v>43844.569907407407</v>
      </c>
      <c r="H553" s="48"/>
      <c r="I553" s="48"/>
      <c r="J553" s="50">
        <v>0</v>
      </c>
      <c r="K553" s="48" t="s">
        <v>37</v>
      </c>
      <c r="L553" s="48"/>
    </row>
    <row r="554" spans="1:12" ht="15.75" x14ac:dyDescent="0.25">
      <c r="A554" s="48" t="s">
        <v>1253</v>
      </c>
      <c r="B554" s="48" t="s">
        <v>7831</v>
      </c>
      <c r="C554" s="49">
        <v>43844.598981481482</v>
      </c>
      <c r="D554" s="49">
        <v>43844.600474537037</v>
      </c>
      <c r="E554" s="48" t="s">
        <v>34</v>
      </c>
      <c r="F554" s="48" t="s">
        <v>110</v>
      </c>
      <c r="G554" s="49">
        <v>43844.600462962961</v>
      </c>
      <c r="H554" s="48"/>
      <c r="I554" s="48"/>
      <c r="J554" s="50">
        <v>1.48148147854954E-3</v>
      </c>
      <c r="K554" s="48" t="s">
        <v>37</v>
      </c>
      <c r="L554" s="48"/>
    </row>
    <row r="555" spans="1:12" ht="15.75" x14ac:dyDescent="0.25">
      <c r="A555" s="48" t="s">
        <v>1255</v>
      </c>
      <c r="B555" s="48" t="s">
        <v>7831</v>
      </c>
      <c r="C555" s="49">
        <v>43844.60423611111</v>
      </c>
      <c r="D555" s="49">
        <v>43844.60423611111</v>
      </c>
      <c r="E555" s="48" t="s">
        <v>34</v>
      </c>
      <c r="F555" s="48" t="s">
        <v>33</v>
      </c>
      <c r="G555" s="49">
        <v>43844.60423611111</v>
      </c>
      <c r="H555" s="48"/>
      <c r="I555" s="48"/>
      <c r="J555" s="50">
        <v>0</v>
      </c>
      <c r="K555" s="48" t="s">
        <v>37</v>
      </c>
      <c r="L555" s="48"/>
    </row>
    <row r="556" spans="1:12" ht="15.75" x14ac:dyDescent="0.25">
      <c r="A556" s="48" t="s">
        <v>1257</v>
      </c>
      <c r="B556" s="48" t="s">
        <v>7831</v>
      </c>
      <c r="C556" s="49">
        <v>43844.604826388888</v>
      </c>
      <c r="D556" s="49">
        <v>43844.604826388888</v>
      </c>
      <c r="E556" s="48" t="s">
        <v>34</v>
      </c>
      <c r="F556" s="48" t="s">
        <v>33</v>
      </c>
      <c r="G556" s="49">
        <v>43844.604826388888</v>
      </c>
      <c r="H556" s="48"/>
      <c r="I556" s="48"/>
      <c r="J556" s="50">
        <v>0</v>
      </c>
      <c r="K556" s="48" t="s">
        <v>37</v>
      </c>
      <c r="L556" s="48"/>
    </row>
    <row r="557" spans="1:12" ht="15.75" x14ac:dyDescent="0.25">
      <c r="A557" s="48" t="s">
        <v>1259</v>
      </c>
      <c r="B557" s="48" t="s">
        <v>7831</v>
      </c>
      <c r="C557" s="49">
        <v>43844.604826388888</v>
      </c>
      <c r="D557" s="49">
        <v>43844.604826388888</v>
      </c>
      <c r="E557" s="48" t="s">
        <v>34</v>
      </c>
      <c r="F557" s="48" t="s">
        <v>33</v>
      </c>
      <c r="G557" s="49">
        <v>43844.604826388888</v>
      </c>
      <c r="H557" s="48"/>
      <c r="I557" s="48"/>
      <c r="J557" s="50">
        <v>0</v>
      </c>
      <c r="K557" s="48" t="s">
        <v>37</v>
      </c>
      <c r="L557" s="48"/>
    </row>
    <row r="558" spans="1:12" ht="15.75" x14ac:dyDescent="0.25">
      <c r="A558" s="48" t="s">
        <v>1261</v>
      </c>
      <c r="B558" s="48" t="s">
        <v>7831</v>
      </c>
      <c r="C558" s="49">
        <v>43844.604837962965</v>
      </c>
      <c r="D558" s="49">
        <v>43844.604837962965</v>
      </c>
      <c r="E558" s="48" t="s">
        <v>34</v>
      </c>
      <c r="F558" s="48" t="s">
        <v>33</v>
      </c>
      <c r="G558" s="49">
        <v>43844.604837962965</v>
      </c>
      <c r="H558" s="48"/>
      <c r="I558" s="48"/>
      <c r="J558" s="50">
        <v>0</v>
      </c>
      <c r="K558" s="48" t="s">
        <v>37</v>
      </c>
      <c r="L558" s="48"/>
    </row>
    <row r="559" spans="1:12" ht="15.75" x14ac:dyDescent="0.25">
      <c r="A559" s="48" t="s">
        <v>1263</v>
      </c>
      <c r="B559" s="48" t="s">
        <v>7831</v>
      </c>
      <c r="C559" s="49">
        <v>43844.604837962965</v>
      </c>
      <c r="D559" s="49">
        <v>43844.604837962965</v>
      </c>
      <c r="E559" s="48" t="s">
        <v>34</v>
      </c>
      <c r="F559" s="48" t="s">
        <v>33</v>
      </c>
      <c r="G559" s="49">
        <v>43844.604837962965</v>
      </c>
      <c r="H559" s="48"/>
      <c r="I559" s="48"/>
      <c r="J559" s="50">
        <v>0</v>
      </c>
      <c r="K559" s="48" t="s">
        <v>37</v>
      </c>
      <c r="L559" s="48"/>
    </row>
    <row r="560" spans="1:12" ht="15.75" x14ac:dyDescent="0.25">
      <c r="A560" s="48" t="s">
        <v>1265</v>
      </c>
      <c r="B560" s="48" t="s">
        <v>7831</v>
      </c>
      <c r="C560" s="49">
        <v>43844.604837962965</v>
      </c>
      <c r="D560" s="49">
        <v>43844.604837962965</v>
      </c>
      <c r="E560" s="48" t="s">
        <v>34</v>
      </c>
      <c r="F560" s="48" t="s">
        <v>33</v>
      </c>
      <c r="G560" s="49">
        <v>43844.604837962965</v>
      </c>
      <c r="H560" s="48"/>
      <c r="I560" s="48"/>
      <c r="J560" s="50">
        <v>0</v>
      </c>
      <c r="K560" s="48" t="s">
        <v>37</v>
      </c>
      <c r="L560" s="48"/>
    </row>
    <row r="561" spans="1:12" ht="15.75" x14ac:dyDescent="0.25">
      <c r="A561" s="48" t="s">
        <v>1267</v>
      </c>
      <c r="B561" s="48" t="s">
        <v>7831</v>
      </c>
      <c r="C561" s="49">
        <v>43844.606932870367</v>
      </c>
      <c r="D561" s="49">
        <v>43844.606932870367</v>
      </c>
      <c r="E561" s="48" t="s">
        <v>34</v>
      </c>
      <c r="F561" s="48" t="s">
        <v>33</v>
      </c>
      <c r="G561" s="49">
        <v>43844.606932870367</v>
      </c>
      <c r="H561" s="48"/>
      <c r="I561" s="48"/>
      <c r="J561" s="50">
        <v>0</v>
      </c>
      <c r="K561" s="48" t="s">
        <v>37</v>
      </c>
      <c r="L561" s="48"/>
    </row>
    <row r="562" spans="1:12" ht="15.75" x14ac:dyDescent="0.25">
      <c r="A562" s="48" t="s">
        <v>1270</v>
      </c>
      <c r="B562" s="48" t="s">
        <v>7831</v>
      </c>
      <c r="C562" s="49">
        <v>43844.606944444444</v>
      </c>
      <c r="D562" s="49">
        <v>43844.606944444444</v>
      </c>
      <c r="E562" s="48" t="s">
        <v>34</v>
      </c>
      <c r="F562" s="48" t="s">
        <v>33</v>
      </c>
      <c r="G562" s="49">
        <v>43844.606944444444</v>
      </c>
      <c r="H562" s="48"/>
      <c r="I562" s="48"/>
      <c r="J562" s="50">
        <v>0</v>
      </c>
      <c r="K562" s="48" t="s">
        <v>37</v>
      </c>
      <c r="L562" s="48"/>
    </row>
    <row r="563" spans="1:12" ht="15.75" x14ac:dyDescent="0.25">
      <c r="A563" s="48" t="s">
        <v>1272</v>
      </c>
      <c r="B563" s="48" t="s">
        <v>7831</v>
      </c>
      <c r="C563" s="49">
        <v>43844.606956018521</v>
      </c>
      <c r="D563" s="49">
        <v>43844.606956018521</v>
      </c>
      <c r="E563" s="48" t="s">
        <v>34</v>
      </c>
      <c r="F563" s="48" t="s">
        <v>33</v>
      </c>
      <c r="G563" s="49">
        <v>43844.606956018521</v>
      </c>
      <c r="H563" s="48"/>
      <c r="I563" s="48"/>
      <c r="J563" s="50">
        <v>0</v>
      </c>
      <c r="K563" s="48" t="s">
        <v>37</v>
      </c>
      <c r="L563" s="48"/>
    </row>
    <row r="564" spans="1:12" ht="15.75" x14ac:dyDescent="0.25">
      <c r="A564" s="48" t="s">
        <v>1274</v>
      </c>
      <c r="B564" s="48" t="s">
        <v>7831</v>
      </c>
      <c r="C564" s="49">
        <v>43844.606979166667</v>
      </c>
      <c r="D564" s="49">
        <v>43844.606979166667</v>
      </c>
      <c r="E564" s="48" t="s">
        <v>34</v>
      </c>
      <c r="F564" s="48" t="s">
        <v>33</v>
      </c>
      <c r="G564" s="49">
        <v>43844.606979166667</v>
      </c>
      <c r="H564" s="48"/>
      <c r="I564" s="48"/>
      <c r="J564" s="50">
        <v>0</v>
      </c>
      <c r="K564" s="48" t="s">
        <v>37</v>
      </c>
      <c r="L564" s="48"/>
    </row>
    <row r="565" spans="1:12" ht="15.75" x14ac:dyDescent="0.25">
      <c r="A565" s="48" t="s">
        <v>1276</v>
      </c>
      <c r="B565" s="48" t="s">
        <v>7831</v>
      </c>
      <c r="C565" s="49">
        <v>43844.606979166667</v>
      </c>
      <c r="D565" s="49">
        <v>43844.606979166667</v>
      </c>
      <c r="E565" s="48" t="s">
        <v>34</v>
      </c>
      <c r="F565" s="48" t="s">
        <v>33</v>
      </c>
      <c r="G565" s="49">
        <v>43844.606979166667</v>
      </c>
      <c r="H565" s="48"/>
      <c r="I565" s="48"/>
      <c r="J565" s="50">
        <v>0</v>
      </c>
      <c r="K565" s="48" t="s">
        <v>37</v>
      </c>
      <c r="L565" s="48"/>
    </row>
    <row r="566" spans="1:12" ht="15.75" x14ac:dyDescent="0.25">
      <c r="A566" s="48" t="s">
        <v>1278</v>
      </c>
      <c r="B566" s="48" t="s">
        <v>7831</v>
      </c>
      <c r="C566" s="49">
        <v>43844.606979166667</v>
      </c>
      <c r="D566" s="49">
        <v>43844.606979166667</v>
      </c>
      <c r="E566" s="48" t="s">
        <v>34</v>
      </c>
      <c r="F566" s="48" t="s">
        <v>33</v>
      </c>
      <c r="G566" s="49">
        <v>43844.606979166667</v>
      </c>
      <c r="H566" s="48"/>
      <c r="I566" s="48"/>
      <c r="J566" s="50">
        <v>0</v>
      </c>
      <c r="K566" s="48" t="s">
        <v>37</v>
      </c>
      <c r="L566" s="48"/>
    </row>
    <row r="567" spans="1:12" ht="15.75" x14ac:dyDescent="0.25">
      <c r="A567" s="48" t="s">
        <v>1280</v>
      </c>
      <c r="B567" s="48" t="s">
        <v>7831</v>
      </c>
      <c r="C567" s="49">
        <v>43844.607766203706</v>
      </c>
      <c r="D567" s="49">
        <v>43844.607766203706</v>
      </c>
      <c r="E567" s="48" t="s">
        <v>34</v>
      </c>
      <c r="F567" s="48" t="s">
        <v>33</v>
      </c>
      <c r="G567" s="49">
        <v>43844.607766203706</v>
      </c>
      <c r="H567" s="48"/>
      <c r="I567" s="48"/>
      <c r="J567" s="50">
        <v>0</v>
      </c>
      <c r="K567" s="48" t="s">
        <v>37</v>
      </c>
      <c r="L567" s="48"/>
    </row>
    <row r="568" spans="1:12" ht="15.75" x14ac:dyDescent="0.25">
      <c r="A568" s="48" t="s">
        <v>1283</v>
      </c>
      <c r="B568" s="48" t="s">
        <v>7831</v>
      </c>
      <c r="C568" s="49">
        <v>43844.607777777775</v>
      </c>
      <c r="D568" s="49">
        <v>43844.607777777775</v>
      </c>
      <c r="E568" s="48" t="s">
        <v>34</v>
      </c>
      <c r="F568" s="48" t="s">
        <v>33</v>
      </c>
      <c r="G568" s="49">
        <v>43844.607777777775</v>
      </c>
      <c r="H568" s="48"/>
      <c r="I568" s="48"/>
      <c r="J568" s="50">
        <v>0</v>
      </c>
      <c r="K568" s="48" t="s">
        <v>37</v>
      </c>
      <c r="L568" s="48"/>
    </row>
    <row r="569" spans="1:12" ht="15.75" x14ac:dyDescent="0.25">
      <c r="A569" s="48" t="s">
        <v>1285</v>
      </c>
      <c r="B569" s="48" t="s">
        <v>7831</v>
      </c>
      <c r="C569" s="49">
        <v>43844.607777777775</v>
      </c>
      <c r="D569" s="49">
        <v>43844.607777777775</v>
      </c>
      <c r="E569" s="48" t="s">
        <v>34</v>
      </c>
      <c r="F569" s="48" t="s">
        <v>33</v>
      </c>
      <c r="G569" s="49">
        <v>43844.607777777775</v>
      </c>
      <c r="H569" s="48"/>
      <c r="I569" s="48"/>
      <c r="J569" s="50">
        <v>0</v>
      </c>
      <c r="K569" s="48" t="s">
        <v>37</v>
      </c>
      <c r="L569" s="48"/>
    </row>
    <row r="570" spans="1:12" ht="15.75" x14ac:dyDescent="0.25">
      <c r="A570" s="48" t="s">
        <v>1287</v>
      </c>
      <c r="B570" s="48" t="s">
        <v>7831</v>
      </c>
      <c r="C570" s="49">
        <v>43844.607777777775</v>
      </c>
      <c r="D570" s="49">
        <v>43844.607777777775</v>
      </c>
      <c r="E570" s="48" t="s">
        <v>34</v>
      </c>
      <c r="F570" s="48" t="s">
        <v>33</v>
      </c>
      <c r="G570" s="49">
        <v>43844.607777777775</v>
      </c>
      <c r="H570" s="48"/>
      <c r="I570" s="48"/>
      <c r="J570" s="50">
        <v>0</v>
      </c>
      <c r="K570" s="48" t="s">
        <v>37</v>
      </c>
      <c r="L570" s="48"/>
    </row>
    <row r="571" spans="1:12" ht="15.75" x14ac:dyDescent="0.25">
      <c r="A571" s="48" t="s">
        <v>1289</v>
      </c>
      <c r="B571" s="48" t="s">
        <v>7831</v>
      </c>
      <c r="C571" s="49">
        <v>43844.607777777775</v>
      </c>
      <c r="D571" s="49">
        <v>43844.607777777775</v>
      </c>
      <c r="E571" s="48" t="s">
        <v>34</v>
      </c>
      <c r="F571" s="48" t="s">
        <v>33</v>
      </c>
      <c r="G571" s="49">
        <v>43844.607777777775</v>
      </c>
      <c r="H571" s="48"/>
      <c r="I571" s="48"/>
      <c r="J571" s="50">
        <v>0</v>
      </c>
      <c r="K571" s="48" t="s">
        <v>37</v>
      </c>
      <c r="L571" s="48"/>
    </row>
    <row r="572" spans="1:12" ht="15.75" x14ac:dyDescent="0.25">
      <c r="A572" s="48" t="s">
        <v>1291</v>
      </c>
      <c r="B572" s="48" t="s">
        <v>7831</v>
      </c>
      <c r="C572" s="49">
        <v>43844.607777777775</v>
      </c>
      <c r="D572" s="49">
        <v>43844.607777777775</v>
      </c>
      <c r="E572" s="48" t="s">
        <v>34</v>
      </c>
      <c r="F572" s="48" t="s">
        <v>33</v>
      </c>
      <c r="G572" s="49">
        <v>43844.607777777775</v>
      </c>
      <c r="H572" s="48"/>
      <c r="I572" s="48"/>
      <c r="J572" s="50">
        <v>0</v>
      </c>
      <c r="K572" s="48" t="s">
        <v>37</v>
      </c>
      <c r="L572" s="48"/>
    </row>
    <row r="573" spans="1:12" ht="15.75" x14ac:dyDescent="0.25">
      <c r="A573" s="48" t="s">
        <v>1294</v>
      </c>
      <c r="B573" s="48" t="s">
        <v>7831</v>
      </c>
      <c r="C573" s="49">
        <v>43844.607777777775</v>
      </c>
      <c r="D573" s="49">
        <v>43844.607777777775</v>
      </c>
      <c r="E573" s="48" t="s">
        <v>34</v>
      </c>
      <c r="F573" s="48" t="s">
        <v>33</v>
      </c>
      <c r="G573" s="49">
        <v>43844.607777777775</v>
      </c>
      <c r="H573" s="48"/>
      <c r="I573" s="48"/>
      <c r="J573" s="50">
        <v>0</v>
      </c>
      <c r="K573" s="48" t="s">
        <v>37</v>
      </c>
      <c r="L573" s="48"/>
    </row>
    <row r="574" spans="1:12" ht="15.75" x14ac:dyDescent="0.25">
      <c r="A574" s="48" t="s">
        <v>1296</v>
      </c>
      <c r="B574" s="48" t="s">
        <v>7831</v>
      </c>
      <c r="C574" s="49">
        <v>43844.607777777775</v>
      </c>
      <c r="D574" s="49">
        <v>43844.607777777775</v>
      </c>
      <c r="E574" s="48" t="s">
        <v>34</v>
      </c>
      <c r="F574" s="48" t="s">
        <v>33</v>
      </c>
      <c r="G574" s="49">
        <v>43844.607777777775</v>
      </c>
      <c r="H574" s="48"/>
      <c r="I574" s="48"/>
      <c r="J574" s="50">
        <v>0</v>
      </c>
      <c r="K574" s="48" t="s">
        <v>37</v>
      </c>
      <c r="L574" s="48"/>
    </row>
    <row r="575" spans="1:12" ht="15.75" x14ac:dyDescent="0.25">
      <c r="A575" s="48" t="s">
        <v>1298</v>
      </c>
      <c r="B575" s="48" t="s">
        <v>7831</v>
      </c>
      <c r="C575" s="49">
        <v>43844.607777777775</v>
      </c>
      <c r="D575" s="49">
        <v>43844.607777777775</v>
      </c>
      <c r="E575" s="48" t="s">
        <v>34</v>
      </c>
      <c r="F575" s="48" t="s">
        <v>33</v>
      </c>
      <c r="G575" s="49">
        <v>43844.607777777775</v>
      </c>
      <c r="H575" s="48"/>
      <c r="I575" s="48"/>
      <c r="J575" s="50">
        <v>0</v>
      </c>
      <c r="K575" s="48" t="s">
        <v>37</v>
      </c>
      <c r="L575" s="48"/>
    </row>
    <row r="576" spans="1:12" ht="15.75" x14ac:dyDescent="0.25">
      <c r="A576" s="48" t="s">
        <v>1300</v>
      </c>
      <c r="B576" s="48" t="s">
        <v>7831</v>
      </c>
      <c r="C576" s="49">
        <v>43844.607777777775</v>
      </c>
      <c r="D576" s="49">
        <v>43844.607777777775</v>
      </c>
      <c r="E576" s="48" t="s">
        <v>34</v>
      </c>
      <c r="F576" s="48" t="s">
        <v>33</v>
      </c>
      <c r="G576" s="49">
        <v>43844.607777777775</v>
      </c>
      <c r="H576" s="48"/>
      <c r="I576" s="48"/>
      <c r="J576" s="50">
        <v>0</v>
      </c>
      <c r="K576" s="48" t="s">
        <v>37</v>
      </c>
      <c r="L576" s="48"/>
    </row>
    <row r="577" spans="1:12" ht="15.75" x14ac:dyDescent="0.25">
      <c r="A577" s="48" t="s">
        <v>1302</v>
      </c>
      <c r="B577" s="48" t="s">
        <v>7831</v>
      </c>
      <c r="C577" s="49">
        <v>43844.607777777775</v>
      </c>
      <c r="D577" s="49">
        <v>43844.607777777775</v>
      </c>
      <c r="E577" s="48" t="s">
        <v>34</v>
      </c>
      <c r="F577" s="48" t="s">
        <v>33</v>
      </c>
      <c r="G577" s="49">
        <v>43844.607777777775</v>
      </c>
      <c r="H577" s="48"/>
      <c r="I577" s="48"/>
      <c r="J577" s="50">
        <v>0</v>
      </c>
      <c r="K577" s="48" t="s">
        <v>37</v>
      </c>
      <c r="L577" s="48"/>
    </row>
    <row r="578" spans="1:12" ht="15.75" x14ac:dyDescent="0.25">
      <c r="A578" s="48" t="s">
        <v>1304</v>
      </c>
      <c r="B578" s="48" t="s">
        <v>7831</v>
      </c>
      <c r="C578" s="49">
        <v>43844.638240740744</v>
      </c>
      <c r="D578" s="49">
        <v>43844.641215277778</v>
      </c>
      <c r="E578" s="48" t="s">
        <v>34</v>
      </c>
      <c r="F578" s="48" t="s">
        <v>110</v>
      </c>
      <c r="G578" s="49">
        <v>43844.640486111108</v>
      </c>
      <c r="H578" s="48"/>
      <c r="I578" s="48"/>
      <c r="J578" s="50">
        <v>2.2453703641076572E-3</v>
      </c>
      <c r="K578" s="48" t="s">
        <v>37</v>
      </c>
      <c r="L578" s="48"/>
    </row>
    <row r="579" spans="1:12" ht="15.75" x14ac:dyDescent="0.25">
      <c r="A579" s="48" t="s">
        <v>1306</v>
      </c>
      <c r="B579" s="48" t="s">
        <v>7831</v>
      </c>
      <c r="C579" s="49">
        <v>43844.577557870369</v>
      </c>
      <c r="D579" s="49">
        <v>43844.577557870369</v>
      </c>
      <c r="E579" s="48" t="s">
        <v>34</v>
      </c>
      <c r="F579" s="48" t="s">
        <v>33</v>
      </c>
      <c r="G579" s="49">
        <v>43844.577557870369</v>
      </c>
      <c r="H579" s="48"/>
      <c r="I579" s="48"/>
      <c r="J579" s="50">
        <v>0</v>
      </c>
      <c r="K579" s="48" t="s">
        <v>37</v>
      </c>
      <c r="L579" s="48"/>
    </row>
    <row r="580" spans="1:12" ht="15.75" x14ac:dyDescent="0.25">
      <c r="A580" s="48" t="s">
        <v>1308</v>
      </c>
      <c r="B580" s="48" t="s">
        <v>7831</v>
      </c>
      <c r="C580" s="49">
        <v>43844.58116898148</v>
      </c>
      <c r="D580" s="49">
        <v>43844.582094907404</v>
      </c>
      <c r="E580" s="48" t="s">
        <v>34</v>
      </c>
      <c r="F580" s="48" t="s">
        <v>150</v>
      </c>
      <c r="G580" s="49">
        <v>43844.581886574073</v>
      </c>
      <c r="H580" s="48"/>
      <c r="I580" s="48"/>
      <c r="J580" s="50">
        <v>7.1759259299142286E-4</v>
      </c>
      <c r="K580" s="48" t="s">
        <v>37</v>
      </c>
      <c r="L580" s="48"/>
    </row>
    <row r="581" spans="1:12" ht="15.75" x14ac:dyDescent="0.25">
      <c r="A581" s="48" t="s">
        <v>1310</v>
      </c>
      <c r="B581" s="48" t="s">
        <v>7831</v>
      </c>
      <c r="C581" s="49">
        <v>43844.595104166663</v>
      </c>
      <c r="D581" s="49">
        <v>43844.596400462964</v>
      </c>
      <c r="E581" s="48" t="s">
        <v>34</v>
      </c>
      <c r="F581" s="48" t="s">
        <v>110</v>
      </c>
      <c r="G581" s="49">
        <v>43844.596388888887</v>
      </c>
      <c r="H581" s="48"/>
      <c r="I581" s="48"/>
      <c r="J581" s="50">
        <v>1.2847222242271528E-3</v>
      </c>
      <c r="K581" s="48" t="s">
        <v>37</v>
      </c>
      <c r="L581" s="48"/>
    </row>
    <row r="582" spans="1:12" ht="15.75" x14ac:dyDescent="0.25">
      <c r="A582" s="48" t="s">
        <v>1311</v>
      </c>
      <c r="B582" s="48" t="s">
        <v>7831</v>
      </c>
      <c r="C582" s="49">
        <v>43844.604097222225</v>
      </c>
      <c r="D582" s="49">
        <v>43844.604097222225</v>
      </c>
      <c r="E582" s="48" t="s">
        <v>34</v>
      </c>
      <c r="F582" s="48" t="s">
        <v>33</v>
      </c>
      <c r="G582" s="49">
        <v>43844.604097222225</v>
      </c>
      <c r="H582" s="48"/>
      <c r="I582" s="48"/>
      <c r="J582" s="50">
        <v>0</v>
      </c>
      <c r="K582" s="48" t="s">
        <v>37</v>
      </c>
      <c r="L582" s="48"/>
    </row>
    <row r="583" spans="1:12" ht="15.75" x14ac:dyDescent="0.25">
      <c r="A583" s="48" t="s">
        <v>1313</v>
      </c>
      <c r="B583" s="48" t="s">
        <v>7831</v>
      </c>
      <c r="C583" s="49">
        <v>43844.60423611111</v>
      </c>
      <c r="D583" s="49">
        <v>43844.60423611111</v>
      </c>
      <c r="E583" s="48" t="s">
        <v>34</v>
      </c>
      <c r="F583" s="48" t="s">
        <v>33</v>
      </c>
      <c r="G583" s="49">
        <v>43844.60423611111</v>
      </c>
      <c r="H583" s="48"/>
      <c r="I583" s="48"/>
      <c r="J583" s="50">
        <v>0</v>
      </c>
      <c r="K583" s="48" t="s">
        <v>37</v>
      </c>
      <c r="L583" s="48"/>
    </row>
    <row r="584" spans="1:12" ht="15.75" x14ac:dyDescent="0.25">
      <c r="A584" s="48" t="s">
        <v>1315</v>
      </c>
      <c r="B584" s="48" t="s">
        <v>7831</v>
      </c>
      <c r="C584" s="49">
        <v>43844.604814814818</v>
      </c>
      <c r="D584" s="49">
        <v>43844.604814814818</v>
      </c>
      <c r="E584" s="48" t="s">
        <v>34</v>
      </c>
      <c r="F584" s="48" t="s">
        <v>33</v>
      </c>
      <c r="G584" s="49">
        <v>43844.604814814818</v>
      </c>
      <c r="H584" s="48"/>
      <c r="I584" s="48"/>
      <c r="J584" s="50">
        <v>0</v>
      </c>
      <c r="K584" s="48" t="s">
        <v>37</v>
      </c>
      <c r="L584" s="48"/>
    </row>
    <row r="585" spans="1:12" ht="15.75" x14ac:dyDescent="0.25">
      <c r="A585" s="48" t="s">
        <v>1317</v>
      </c>
      <c r="B585" s="48" t="s">
        <v>7831</v>
      </c>
      <c r="C585" s="49">
        <v>43844.604826388888</v>
      </c>
      <c r="D585" s="49">
        <v>43844.604826388888</v>
      </c>
      <c r="E585" s="48" t="s">
        <v>34</v>
      </c>
      <c r="F585" s="48" t="s">
        <v>33</v>
      </c>
      <c r="G585" s="49">
        <v>43844.604826388888</v>
      </c>
      <c r="H585" s="48"/>
      <c r="I585" s="48"/>
      <c r="J585" s="50">
        <v>0</v>
      </c>
      <c r="K585" s="48" t="s">
        <v>37</v>
      </c>
      <c r="L585" s="48"/>
    </row>
    <row r="586" spans="1:12" ht="15.75" x14ac:dyDescent="0.25">
      <c r="A586" s="48" t="s">
        <v>1320</v>
      </c>
      <c r="B586" s="48" t="s">
        <v>7831</v>
      </c>
      <c r="C586" s="49">
        <v>43844.604826388888</v>
      </c>
      <c r="D586" s="49">
        <v>43844.604826388888</v>
      </c>
      <c r="E586" s="48" t="s">
        <v>34</v>
      </c>
      <c r="F586" s="48" t="s">
        <v>33</v>
      </c>
      <c r="G586" s="49">
        <v>43844.604826388888</v>
      </c>
      <c r="H586" s="48"/>
      <c r="I586" s="48"/>
      <c r="J586" s="50">
        <v>0</v>
      </c>
      <c r="K586" s="48" t="s">
        <v>37</v>
      </c>
      <c r="L586" s="48"/>
    </row>
    <row r="587" spans="1:12" ht="15.75" x14ac:dyDescent="0.25">
      <c r="A587" s="48" t="s">
        <v>1322</v>
      </c>
      <c r="B587" s="48" t="s">
        <v>7831</v>
      </c>
      <c r="C587" s="49">
        <v>43844.604826388888</v>
      </c>
      <c r="D587" s="49">
        <v>43844.604826388888</v>
      </c>
      <c r="E587" s="48" t="s">
        <v>34</v>
      </c>
      <c r="F587" s="48" t="s">
        <v>33</v>
      </c>
      <c r="G587" s="49">
        <v>43844.604826388888</v>
      </c>
      <c r="H587" s="48"/>
      <c r="I587" s="48"/>
      <c r="J587" s="50">
        <v>0</v>
      </c>
      <c r="K587" s="48" t="s">
        <v>37</v>
      </c>
      <c r="L587" s="48"/>
    </row>
    <row r="588" spans="1:12" ht="15.75" x14ac:dyDescent="0.25">
      <c r="A588" s="48" t="s">
        <v>1324</v>
      </c>
      <c r="B588" s="48" t="s">
        <v>7831</v>
      </c>
      <c r="C588" s="49">
        <v>43844.604837962965</v>
      </c>
      <c r="D588" s="49">
        <v>43844.604837962965</v>
      </c>
      <c r="E588" s="48" t="s">
        <v>34</v>
      </c>
      <c r="F588" s="48" t="s">
        <v>33</v>
      </c>
      <c r="G588" s="49">
        <v>43844.604837962965</v>
      </c>
      <c r="H588" s="48"/>
      <c r="I588" s="48"/>
      <c r="J588" s="50">
        <v>0</v>
      </c>
      <c r="K588" s="48" t="s">
        <v>37</v>
      </c>
      <c r="L588" s="48"/>
    </row>
    <row r="589" spans="1:12" ht="15.75" x14ac:dyDescent="0.25">
      <c r="A589" s="48" t="s">
        <v>1326</v>
      </c>
      <c r="B589" s="48" t="s">
        <v>7831</v>
      </c>
      <c r="C589" s="49">
        <v>43844.604837962965</v>
      </c>
      <c r="D589" s="49">
        <v>43844.604837962965</v>
      </c>
      <c r="E589" s="48" t="s">
        <v>34</v>
      </c>
      <c r="F589" s="48" t="s">
        <v>33</v>
      </c>
      <c r="G589" s="49">
        <v>43844.604837962965</v>
      </c>
      <c r="H589" s="48"/>
      <c r="I589" s="48"/>
      <c r="J589" s="50">
        <v>0</v>
      </c>
      <c r="K589" s="48" t="s">
        <v>37</v>
      </c>
      <c r="L589" s="48"/>
    </row>
    <row r="590" spans="1:12" ht="15.75" x14ac:dyDescent="0.25">
      <c r="A590" s="48" t="s">
        <v>1328</v>
      </c>
      <c r="B590" s="48" t="s">
        <v>7831</v>
      </c>
      <c r="C590" s="49">
        <v>43844.606932870367</v>
      </c>
      <c r="D590" s="49">
        <v>43844.606932870367</v>
      </c>
      <c r="E590" s="48" t="s">
        <v>34</v>
      </c>
      <c r="F590" s="48" t="s">
        <v>33</v>
      </c>
      <c r="G590" s="49">
        <v>43844.606932870367</v>
      </c>
      <c r="H590" s="48"/>
      <c r="I590" s="48"/>
      <c r="J590" s="50">
        <v>0</v>
      </c>
      <c r="K590" s="48" t="s">
        <v>37</v>
      </c>
      <c r="L590" s="48"/>
    </row>
    <row r="591" spans="1:12" ht="15.75" x14ac:dyDescent="0.25">
      <c r="A591" s="48" t="s">
        <v>1330</v>
      </c>
      <c r="B591" s="48" t="s">
        <v>7831</v>
      </c>
      <c r="C591" s="49">
        <v>43844.606932870367</v>
      </c>
      <c r="D591" s="49">
        <v>43844.606932870367</v>
      </c>
      <c r="E591" s="48" t="s">
        <v>34</v>
      </c>
      <c r="F591" s="48" t="s">
        <v>33</v>
      </c>
      <c r="G591" s="49">
        <v>43844.606932870367</v>
      </c>
      <c r="H591" s="48"/>
      <c r="I591" s="48"/>
      <c r="J591" s="50">
        <v>0</v>
      </c>
      <c r="K591" s="48" t="s">
        <v>37</v>
      </c>
      <c r="L591" s="48"/>
    </row>
    <row r="592" spans="1:12" ht="15.75" x14ac:dyDescent="0.25">
      <c r="A592" s="48" t="s">
        <v>1332</v>
      </c>
      <c r="B592" s="48" t="s">
        <v>7831</v>
      </c>
      <c r="C592" s="49">
        <v>43844.606944444444</v>
      </c>
      <c r="D592" s="49">
        <v>43844.606944444444</v>
      </c>
      <c r="E592" s="48" t="s">
        <v>34</v>
      </c>
      <c r="F592" s="48" t="s">
        <v>33</v>
      </c>
      <c r="G592" s="49">
        <v>43844.606944444444</v>
      </c>
      <c r="H592" s="48"/>
      <c r="I592" s="48"/>
      <c r="J592" s="50">
        <v>0</v>
      </c>
      <c r="K592" s="48" t="s">
        <v>37</v>
      </c>
      <c r="L592" s="48"/>
    </row>
    <row r="593" spans="1:12" ht="15.75" x14ac:dyDescent="0.25">
      <c r="A593" s="48" t="s">
        <v>1334</v>
      </c>
      <c r="B593" s="48" t="s">
        <v>7831</v>
      </c>
      <c r="C593" s="49">
        <v>43844.606956018521</v>
      </c>
      <c r="D593" s="49">
        <v>43844.606956018521</v>
      </c>
      <c r="E593" s="48" t="s">
        <v>34</v>
      </c>
      <c r="F593" s="48" t="s">
        <v>33</v>
      </c>
      <c r="G593" s="49">
        <v>43844.606956018521</v>
      </c>
      <c r="H593" s="48"/>
      <c r="I593" s="48"/>
      <c r="J593" s="50">
        <v>0</v>
      </c>
      <c r="K593" s="48" t="s">
        <v>37</v>
      </c>
      <c r="L593" s="48"/>
    </row>
    <row r="594" spans="1:12" ht="15.75" x14ac:dyDescent="0.25">
      <c r="A594" s="48" t="s">
        <v>1337</v>
      </c>
      <c r="B594" s="48" t="s">
        <v>7831</v>
      </c>
      <c r="C594" s="49">
        <v>43844.606956018521</v>
      </c>
      <c r="D594" s="49">
        <v>43844.606956018521</v>
      </c>
      <c r="E594" s="48" t="s">
        <v>34</v>
      </c>
      <c r="F594" s="48" t="s">
        <v>33</v>
      </c>
      <c r="G594" s="49">
        <v>43844.606956018521</v>
      </c>
      <c r="H594" s="48"/>
      <c r="I594" s="48"/>
      <c r="J594" s="50">
        <v>0</v>
      </c>
      <c r="K594" s="48" t="s">
        <v>37</v>
      </c>
      <c r="L594" s="48"/>
    </row>
    <row r="595" spans="1:12" ht="15.75" x14ac:dyDescent="0.25">
      <c r="A595" s="48" t="s">
        <v>1339</v>
      </c>
      <c r="B595" s="48" t="s">
        <v>7831</v>
      </c>
      <c r="C595" s="49">
        <v>43844.606956018521</v>
      </c>
      <c r="D595" s="49">
        <v>43844.606956018521</v>
      </c>
      <c r="E595" s="48" t="s">
        <v>34</v>
      </c>
      <c r="F595" s="48" t="s">
        <v>33</v>
      </c>
      <c r="G595" s="49">
        <v>43844.606956018521</v>
      </c>
      <c r="H595" s="48"/>
      <c r="I595" s="48"/>
      <c r="J595" s="50">
        <v>0</v>
      </c>
      <c r="K595" s="48" t="s">
        <v>37</v>
      </c>
      <c r="L595" s="48"/>
    </row>
    <row r="596" spans="1:12" ht="15.75" x14ac:dyDescent="0.25">
      <c r="A596" s="48" t="s">
        <v>1341</v>
      </c>
      <c r="B596" s="48" t="s">
        <v>7831</v>
      </c>
      <c r="C596" s="49">
        <v>43844.607766203706</v>
      </c>
      <c r="D596" s="49">
        <v>43844.607766203706</v>
      </c>
      <c r="E596" s="48" t="s">
        <v>34</v>
      </c>
      <c r="F596" s="48" t="s">
        <v>33</v>
      </c>
      <c r="G596" s="49">
        <v>43844.607766203706</v>
      </c>
      <c r="H596" s="48"/>
      <c r="I596" s="48"/>
      <c r="J596" s="50">
        <v>0</v>
      </c>
      <c r="K596" s="48" t="s">
        <v>37</v>
      </c>
      <c r="L596" s="48"/>
    </row>
    <row r="597" spans="1:12" ht="15.75" x14ac:dyDescent="0.25">
      <c r="A597" s="48" t="s">
        <v>1343</v>
      </c>
      <c r="B597" s="48" t="s">
        <v>7831</v>
      </c>
      <c r="C597" s="49">
        <v>43844.607777777775</v>
      </c>
      <c r="D597" s="49">
        <v>43844.607777777775</v>
      </c>
      <c r="E597" s="48" t="s">
        <v>34</v>
      </c>
      <c r="F597" s="48" t="s">
        <v>33</v>
      </c>
      <c r="G597" s="49">
        <v>43844.607777777775</v>
      </c>
      <c r="H597" s="48"/>
      <c r="I597" s="48"/>
      <c r="J597" s="50">
        <v>0</v>
      </c>
      <c r="K597" s="48" t="s">
        <v>37</v>
      </c>
      <c r="L597" s="48"/>
    </row>
    <row r="598" spans="1:12" ht="15.75" x14ac:dyDescent="0.25">
      <c r="A598" s="48" t="s">
        <v>1345</v>
      </c>
      <c r="B598" s="48" t="s">
        <v>7831</v>
      </c>
      <c r="C598" s="49">
        <v>43844.607777777775</v>
      </c>
      <c r="D598" s="49">
        <v>43844.607777777775</v>
      </c>
      <c r="E598" s="48" t="s">
        <v>34</v>
      </c>
      <c r="F598" s="48" t="s">
        <v>33</v>
      </c>
      <c r="G598" s="49">
        <v>43844.607777777775</v>
      </c>
      <c r="H598" s="48"/>
      <c r="I598" s="48"/>
      <c r="J598" s="50">
        <v>0</v>
      </c>
      <c r="K598" s="48" t="s">
        <v>37</v>
      </c>
      <c r="L598" s="48"/>
    </row>
    <row r="599" spans="1:12" ht="15.75" x14ac:dyDescent="0.25">
      <c r="A599" s="48" t="s">
        <v>1347</v>
      </c>
      <c r="B599" s="48" t="s">
        <v>7831</v>
      </c>
      <c r="C599" s="49">
        <v>43844.607777777775</v>
      </c>
      <c r="D599" s="49">
        <v>43844.607777777775</v>
      </c>
      <c r="E599" s="48" t="s">
        <v>34</v>
      </c>
      <c r="F599" s="48" t="s">
        <v>33</v>
      </c>
      <c r="G599" s="49">
        <v>43844.607777777775</v>
      </c>
      <c r="H599" s="48"/>
      <c r="I599" s="48"/>
      <c r="J599" s="50">
        <v>0</v>
      </c>
      <c r="K599" s="48" t="s">
        <v>37</v>
      </c>
      <c r="L599" s="48"/>
    </row>
    <row r="600" spans="1:12" ht="15.75" x14ac:dyDescent="0.25">
      <c r="A600" s="48" t="s">
        <v>1349</v>
      </c>
      <c r="B600" s="48" t="s">
        <v>7831</v>
      </c>
      <c r="C600" s="49">
        <v>43844.607777777775</v>
      </c>
      <c r="D600" s="49">
        <v>43844.607777777775</v>
      </c>
      <c r="E600" s="48" t="s">
        <v>34</v>
      </c>
      <c r="F600" s="48" t="s">
        <v>33</v>
      </c>
      <c r="G600" s="49">
        <v>43844.607777777775</v>
      </c>
      <c r="H600" s="48"/>
      <c r="I600" s="48"/>
      <c r="J600" s="50">
        <v>0</v>
      </c>
      <c r="K600" s="48" t="s">
        <v>37</v>
      </c>
      <c r="L600" s="48"/>
    </row>
    <row r="601" spans="1:12" ht="15.75" x14ac:dyDescent="0.25">
      <c r="A601" s="48" t="s">
        <v>1351</v>
      </c>
      <c r="B601" s="48" t="s">
        <v>7831</v>
      </c>
      <c r="C601" s="49">
        <v>43844.607777777775</v>
      </c>
      <c r="D601" s="49">
        <v>43844.607777777775</v>
      </c>
      <c r="E601" s="48" t="s">
        <v>34</v>
      </c>
      <c r="F601" s="48" t="s">
        <v>33</v>
      </c>
      <c r="G601" s="49">
        <v>43844.607777777775</v>
      </c>
      <c r="H601" s="48"/>
      <c r="I601" s="48"/>
      <c r="J601" s="50">
        <v>0</v>
      </c>
      <c r="K601" s="48" t="s">
        <v>37</v>
      </c>
      <c r="L601" s="48"/>
    </row>
    <row r="602" spans="1:12" ht="15.75" x14ac:dyDescent="0.25">
      <c r="A602" s="48" t="s">
        <v>1353</v>
      </c>
      <c r="B602" s="48" t="s">
        <v>7831</v>
      </c>
      <c r="C602" s="49">
        <v>43844.607777777775</v>
      </c>
      <c r="D602" s="49">
        <v>43844.607777777775</v>
      </c>
      <c r="E602" s="48" t="s">
        <v>34</v>
      </c>
      <c r="F602" s="48" t="s">
        <v>33</v>
      </c>
      <c r="G602" s="49">
        <v>43844.607777777775</v>
      </c>
      <c r="H602" s="48"/>
      <c r="I602" s="48"/>
      <c r="J602" s="50">
        <v>0</v>
      </c>
      <c r="K602" s="48" t="s">
        <v>37</v>
      </c>
      <c r="L602" s="48"/>
    </row>
    <row r="603" spans="1:12" ht="15.75" x14ac:dyDescent="0.25">
      <c r="A603" s="48" t="s">
        <v>1355</v>
      </c>
      <c r="B603" s="48" t="s">
        <v>7831</v>
      </c>
      <c r="C603" s="49">
        <v>43844.607800925929</v>
      </c>
      <c r="D603" s="49">
        <v>43844.607800925929</v>
      </c>
      <c r="E603" s="48" t="s">
        <v>34</v>
      </c>
      <c r="F603" s="48" t="s">
        <v>33</v>
      </c>
      <c r="G603" s="49">
        <v>43844.607800925929</v>
      </c>
      <c r="H603" s="48"/>
      <c r="I603" s="48"/>
      <c r="J603" s="50">
        <v>0</v>
      </c>
      <c r="K603" s="48" t="s">
        <v>37</v>
      </c>
      <c r="L603" s="48"/>
    </row>
    <row r="604" spans="1:12" ht="15.75" x14ac:dyDescent="0.25">
      <c r="A604" s="48" t="s">
        <v>1356</v>
      </c>
      <c r="B604" s="48" t="s">
        <v>7831</v>
      </c>
      <c r="C604" s="49">
        <v>43844.607812499999</v>
      </c>
      <c r="D604" s="49">
        <v>43844.607812499999</v>
      </c>
      <c r="E604" s="48" t="s">
        <v>34</v>
      </c>
      <c r="F604" s="48" t="s">
        <v>33</v>
      </c>
      <c r="G604" s="49">
        <v>43844.607812499999</v>
      </c>
      <c r="H604" s="48"/>
      <c r="I604" s="48"/>
      <c r="J604" s="50">
        <v>0</v>
      </c>
      <c r="K604" s="48" t="s">
        <v>37</v>
      </c>
      <c r="L604" s="48"/>
    </row>
    <row r="605" spans="1:12" ht="15.75" x14ac:dyDescent="0.25">
      <c r="A605" s="48" t="s">
        <v>1358</v>
      </c>
      <c r="B605" s="48" t="s">
        <v>7831</v>
      </c>
      <c r="C605" s="49">
        <v>43844.607835648145</v>
      </c>
      <c r="D605" s="49">
        <v>43844.607835648145</v>
      </c>
      <c r="E605" s="48" t="s">
        <v>34</v>
      </c>
      <c r="F605" s="48" t="s">
        <v>33</v>
      </c>
      <c r="G605" s="49">
        <v>43844.607835648145</v>
      </c>
      <c r="H605" s="48"/>
      <c r="I605" s="48"/>
      <c r="J605" s="50">
        <v>0</v>
      </c>
      <c r="K605" s="48" t="s">
        <v>37</v>
      </c>
      <c r="L605" s="48"/>
    </row>
    <row r="606" spans="1:12" ht="15.75" x14ac:dyDescent="0.25">
      <c r="A606" s="48" t="s">
        <v>1360</v>
      </c>
      <c r="B606" s="48" t="s">
        <v>7831</v>
      </c>
      <c r="C606" s="49">
        <v>43844.607835648145</v>
      </c>
      <c r="D606" s="49">
        <v>43844.607835648145</v>
      </c>
      <c r="E606" s="48" t="s">
        <v>34</v>
      </c>
      <c r="F606" s="48" t="s">
        <v>33</v>
      </c>
      <c r="G606" s="49">
        <v>43844.607835648145</v>
      </c>
      <c r="H606" s="48"/>
      <c r="I606" s="48"/>
      <c r="J606" s="50">
        <v>0</v>
      </c>
      <c r="K606" s="48" t="s">
        <v>37</v>
      </c>
      <c r="L606" s="48"/>
    </row>
    <row r="607" spans="1:12" ht="15.75" x14ac:dyDescent="0.25">
      <c r="A607" s="48" t="s">
        <v>1362</v>
      </c>
      <c r="B607" s="48" t="s">
        <v>7831</v>
      </c>
      <c r="C607" s="49">
        <v>43844.607847222222</v>
      </c>
      <c r="D607" s="49">
        <v>43844.607847222222</v>
      </c>
      <c r="E607" s="48" t="s">
        <v>34</v>
      </c>
      <c r="F607" s="48" t="s">
        <v>33</v>
      </c>
      <c r="G607" s="49">
        <v>43844.607847222222</v>
      </c>
      <c r="H607" s="48"/>
      <c r="I607" s="48"/>
      <c r="J607" s="50">
        <v>0</v>
      </c>
      <c r="K607" s="48" t="s">
        <v>37</v>
      </c>
      <c r="L607" s="48"/>
    </row>
    <row r="608" spans="1:12" ht="15.75" x14ac:dyDescent="0.25">
      <c r="A608" s="48" t="s">
        <v>1364</v>
      </c>
      <c r="B608" s="48" t="s">
        <v>7831</v>
      </c>
      <c r="C608" s="49">
        <v>43844.606215277781</v>
      </c>
      <c r="D608" s="49">
        <v>43844.606215277781</v>
      </c>
      <c r="E608" s="48" t="s">
        <v>34</v>
      </c>
      <c r="F608" s="48" t="s">
        <v>33</v>
      </c>
      <c r="G608" s="49">
        <v>43844.606215277781</v>
      </c>
      <c r="H608" s="48"/>
      <c r="I608" s="48"/>
      <c r="J608" s="50">
        <v>0</v>
      </c>
      <c r="K608" s="48" t="s">
        <v>37</v>
      </c>
      <c r="L608" s="48"/>
    </row>
    <row r="609" spans="1:12" ht="15.75" x14ac:dyDescent="0.25">
      <c r="A609" s="48" t="s">
        <v>1367</v>
      </c>
      <c r="B609" s="48" t="s">
        <v>7831</v>
      </c>
      <c r="C609" s="49">
        <v>43844.606944444444</v>
      </c>
      <c r="D609" s="49">
        <v>43844.606944444444</v>
      </c>
      <c r="E609" s="48" t="s">
        <v>34</v>
      </c>
      <c r="F609" s="48" t="s">
        <v>33</v>
      </c>
      <c r="G609" s="49">
        <v>43844.606944444444</v>
      </c>
      <c r="H609" s="48"/>
      <c r="I609" s="48"/>
      <c r="J609" s="50">
        <v>0</v>
      </c>
      <c r="K609" s="48" t="s">
        <v>37</v>
      </c>
      <c r="L609" s="48"/>
    </row>
    <row r="610" spans="1:12" ht="15.75" x14ac:dyDescent="0.25">
      <c r="A610" s="48" t="s">
        <v>1369</v>
      </c>
      <c r="B610" s="48" t="s">
        <v>7831</v>
      </c>
      <c r="C610" s="49">
        <v>43844.606944444444</v>
      </c>
      <c r="D610" s="49">
        <v>43844.606944444444</v>
      </c>
      <c r="E610" s="48" t="s">
        <v>34</v>
      </c>
      <c r="F610" s="48" t="s">
        <v>33</v>
      </c>
      <c r="G610" s="49">
        <v>43844.606944444444</v>
      </c>
      <c r="H610" s="48"/>
      <c r="I610" s="48"/>
      <c r="J610" s="50">
        <v>0</v>
      </c>
      <c r="K610" s="48" t="s">
        <v>37</v>
      </c>
      <c r="L610" s="48"/>
    </row>
    <row r="611" spans="1:12" ht="15.75" x14ac:dyDescent="0.25">
      <c r="A611" s="48" t="s">
        <v>1371</v>
      </c>
      <c r="B611" s="48" t="s">
        <v>7831</v>
      </c>
      <c r="C611" s="49">
        <v>43844.606944444444</v>
      </c>
      <c r="D611" s="49">
        <v>43844.606944444444</v>
      </c>
      <c r="E611" s="48" t="s">
        <v>34</v>
      </c>
      <c r="F611" s="48" t="s">
        <v>33</v>
      </c>
      <c r="G611" s="49">
        <v>43844.606944444444</v>
      </c>
      <c r="H611" s="48"/>
      <c r="I611" s="48"/>
      <c r="J611" s="50">
        <v>0</v>
      </c>
      <c r="K611" s="48" t="s">
        <v>37</v>
      </c>
      <c r="L611" s="48"/>
    </row>
    <row r="612" spans="1:12" ht="15.75" x14ac:dyDescent="0.25">
      <c r="A612" s="48" t="s">
        <v>1373</v>
      </c>
      <c r="B612" s="48" t="s">
        <v>7831</v>
      </c>
      <c r="C612" s="49">
        <v>43844.60696759259</v>
      </c>
      <c r="D612" s="49">
        <v>43844.60696759259</v>
      </c>
      <c r="E612" s="48" t="s">
        <v>34</v>
      </c>
      <c r="F612" s="48" t="s">
        <v>33</v>
      </c>
      <c r="G612" s="49">
        <v>43844.60696759259</v>
      </c>
      <c r="H612" s="48"/>
      <c r="I612" s="48"/>
      <c r="J612" s="50">
        <v>0</v>
      </c>
      <c r="K612" s="48" t="s">
        <v>37</v>
      </c>
      <c r="L612" s="48"/>
    </row>
    <row r="613" spans="1:12" ht="15.75" x14ac:dyDescent="0.25">
      <c r="A613" s="48" t="s">
        <v>1375</v>
      </c>
      <c r="B613" s="48" t="s">
        <v>7831</v>
      </c>
      <c r="C613" s="49">
        <v>43844.60696759259</v>
      </c>
      <c r="D613" s="49">
        <v>43844.60696759259</v>
      </c>
      <c r="E613" s="48" t="s">
        <v>34</v>
      </c>
      <c r="F613" s="48" t="s">
        <v>33</v>
      </c>
      <c r="G613" s="49">
        <v>43844.60696759259</v>
      </c>
      <c r="H613" s="48"/>
      <c r="I613" s="48"/>
      <c r="J613" s="50">
        <v>0</v>
      </c>
      <c r="K613" s="48" t="s">
        <v>37</v>
      </c>
      <c r="L613" s="48"/>
    </row>
    <row r="614" spans="1:12" ht="15.75" x14ac:dyDescent="0.25">
      <c r="A614" s="48" t="s">
        <v>1377</v>
      </c>
      <c r="B614" s="48" t="s">
        <v>7831</v>
      </c>
      <c r="C614" s="49">
        <v>43844.607777777775</v>
      </c>
      <c r="D614" s="49">
        <v>43844.607777777775</v>
      </c>
      <c r="E614" s="48" t="s">
        <v>34</v>
      </c>
      <c r="F614" s="48" t="s">
        <v>33</v>
      </c>
      <c r="G614" s="49">
        <v>43844.607777777775</v>
      </c>
      <c r="H614" s="48"/>
      <c r="I614" s="48"/>
      <c r="J614" s="50">
        <v>0</v>
      </c>
      <c r="K614" s="48" t="s">
        <v>37</v>
      </c>
      <c r="L614" s="48"/>
    </row>
    <row r="615" spans="1:12" ht="15.75" x14ac:dyDescent="0.25">
      <c r="A615" s="48" t="s">
        <v>1378</v>
      </c>
      <c r="B615" s="48" t="s">
        <v>7831</v>
      </c>
      <c r="C615" s="49">
        <v>43844.607777777775</v>
      </c>
      <c r="D615" s="49">
        <v>43844.607777777775</v>
      </c>
      <c r="E615" s="48" t="s">
        <v>34</v>
      </c>
      <c r="F615" s="48" t="s">
        <v>33</v>
      </c>
      <c r="G615" s="49">
        <v>43844.607777777775</v>
      </c>
      <c r="H615" s="48"/>
      <c r="I615" s="48"/>
      <c r="J615" s="50">
        <v>0</v>
      </c>
      <c r="K615" s="48" t="s">
        <v>37</v>
      </c>
      <c r="L615" s="48"/>
    </row>
    <row r="616" spans="1:12" ht="15.75" x14ac:dyDescent="0.25">
      <c r="A616" s="48" t="s">
        <v>1380</v>
      </c>
      <c r="B616" s="48" t="s">
        <v>7831</v>
      </c>
      <c r="C616" s="49">
        <v>43844.607777777775</v>
      </c>
      <c r="D616" s="49">
        <v>43844.607777777775</v>
      </c>
      <c r="E616" s="48" t="s">
        <v>34</v>
      </c>
      <c r="F616" s="48" t="s">
        <v>33</v>
      </c>
      <c r="G616" s="49">
        <v>43844.607777777775</v>
      </c>
      <c r="H616" s="48"/>
      <c r="I616" s="48"/>
      <c r="J616" s="50">
        <v>0</v>
      </c>
      <c r="K616" s="48" t="s">
        <v>37</v>
      </c>
      <c r="L616" s="48"/>
    </row>
    <row r="617" spans="1:12" ht="15.75" x14ac:dyDescent="0.25">
      <c r="A617" s="48" t="s">
        <v>1382</v>
      </c>
      <c r="B617" s="48" t="s">
        <v>7831</v>
      </c>
      <c r="C617" s="49">
        <v>43844.607777777775</v>
      </c>
      <c r="D617" s="49">
        <v>43844.607777777775</v>
      </c>
      <c r="E617" s="48" t="s">
        <v>34</v>
      </c>
      <c r="F617" s="48" t="s">
        <v>33</v>
      </c>
      <c r="G617" s="49">
        <v>43844.607777777775</v>
      </c>
      <c r="H617" s="48"/>
      <c r="I617" s="48"/>
      <c r="J617" s="50">
        <v>0</v>
      </c>
      <c r="K617" s="48" t="s">
        <v>37</v>
      </c>
      <c r="L617" s="48"/>
    </row>
    <row r="618" spans="1:12" ht="15.75" x14ac:dyDescent="0.25">
      <c r="A618" s="48" t="s">
        <v>1384</v>
      </c>
      <c r="B618" s="48" t="s">
        <v>7831</v>
      </c>
      <c r="C618" s="49">
        <v>43844.607777777775</v>
      </c>
      <c r="D618" s="49">
        <v>43844.607777777775</v>
      </c>
      <c r="E618" s="48" t="s">
        <v>34</v>
      </c>
      <c r="F618" s="48" t="s">
        <v>33</v>
      </c>
      <c r="G618" s="49">
        <v>43844.607777777775</v>
      </c>
      <c r="H618" s="48"/>
      <c r="I618" s="48"/>
      <c r="J618" s="50">
        <v>0</v>
      </c>
      <c r="K618" s="48" t="s">
        <v>37</v>
      </c>
      <c r="L618" s="48"/>
    </row>
    <row r="619" spans="1:12" ht="15.75" x14ac:dyDescent="0.25">
      <c r="A619" s="48" t="s">
        <v>1386</v>
      </c>
      <c r="B619" s="48" t="s">
        <v>7831</v>
      </c>
      <c r="C619" s="49">
        <v>43844.607777777775</v>
      </c>
      <c r="D619" s="49">
        <v>43844.607777777775</v>
      </c>
      <c r="E619" s="48" t="s">
        <v>34</v>
      </c>
      <c r="F619" s="48" t="s">
        <v>33</v>
      </c>
      <c r="G619" s="49">
        <v>43844.607777777775</v>
      </c>
      <c r="H619" s="48"/>
      <c r="I619" s="48"/>
      <c r="J619" s="50">
        <v>0</v>
      </c>
      <c r="K619" s="48" t="s">
        <v>37</v>
      </c>
      <c r="L619" s="48"/>
    </row>
    <row r="620" spans="1:12" ht="15.75" x14ac:dyDescent="0.25">
      <c r="A620" s="48" t="s">
        <v>1388</v>
      </c>
      <c r="B620" s="48" t="s">
        <v>7831</v>
      </c>
      <c r="C620" s="49">
        <v>43844.607777777775</v>
      </c>
      <c r="D620" s="49">
        <v>43844.607777777775</v>
      </c>
      <c r="E620" s="48" t="s">
        <v>34</v>
      </c>
      <c r="F620" s="48" t="s">
        <v>33</v>
      </c>
      <c r="G620" s="49">
        <v>43844.607777777775</v>
      </c>
      <c r="H620" s="48"/>
      <c r="I620" s="48"/>
      <c r="J620" s="50">
        <v>0</v>
      </c>
      <c r="K620" s="48" t="s">
        <v>37</v>
      </c>
      <c r="L620" s="48"/>
    </row>
    <row r="621" spans="1:12" ht="15.75" x14ac:dyDescent="0.25">
      <c r="A621" s="48" t="s">
        <v>1390</v>
      </c>
      <c r="B621" s="48" t="s">
        <v>7831</v>
      </c>
      <c r="C621" s="49">
        <v>43844.607777777775</v>
      </c>
      <c r="D621" s="49">
        <v>43844.607777777775</v>
      </c>
      <c r="E621" s="48" t="s">
        <v>34</v>
      </c>
      <c r="F621" s="48" t="s">
        <v>33</v>
      </c>
      <c r="G621" s="49">
        <v>43844.607777777775</v>
      </c>
      <c r="H621" s="48"/>
      <c r="I621" s="48"/>
      <c r="J621" s="50">
        <v>0</v>
      </c>
      <c r="K621" s="48" t="s">
        <v>37</v>
      </c>
      <c r="L621" s="48"/>
    </row>
    <row r="622" spans="1:12" ht="15.75" x14ac:dyDescent="0.25">
      <c r="A622" s="48" t="s">
        <v>1392</v>
      </c>
      <c r="B622" s="48" t="s">
        <v>7831</v>
      </c>
      <c r="C622" s="49">
        <v>43844.607789351852</v>
      </c>
      <c r="D622" s="49">
        <v>43844.607789351852</v>
      </c>
      <c r="E622" s="48" t="s">
        <v>34</v>
      </c>
      <c r="F622" s="48" t="s">
        <v>33</v>
      </c>
      <c r="G622" s="49">
        <v>43844.607789351852</v>
      </c>
      <c r="H622" s="48"/>
      <c r="I622" s="48"/>
      <c r="J622" s="50">
        <v>0</v>
      </c>
      <c r="K622" s="48" t="s">
        <v>37</v>
      </c>
      <c r="L622" s="48"/>
    </row>
    <row r="623" spans="1:12" ht="15.75" x14ac:dyDescent="0.25">
      <c r="A623" s="48" t="s">
        <v>1394</v>
      </c>
      <c r="B623" s="48" t="s">
        <v>7831</v>
      </c>
      <c r="C623" s="49">
        <v>43844.607789351852</v>
      </c>
      <c r="D623" s="49">
        <v>43844.607789351852</v>
      </c>
      <c r="E623" s="48" t="s">
        <v>34</v>
      </c>
      <c r="F623" s="48" t="s">
        <v>33</v>
      </c>
      <c r="G623" s="49">
        <v>43844.607789351852</v>
      </c>
      <c r="H623" s="48"/>
      <c r="I623" s="48"/>
      <c r="J623" s="50">
        <v>0</v>
      </c>
      <c r="K623" s="48" t="s">
        <v>37</v>
      </c>
      <c r="L623" s="48"/>
    </row>
    <row r="624" spans="1:12" ht="15.75" x14ac:dyDescent="0.25">
      <c r="A624" s="48" t="s">
        <v>1396</v>
      </c>
      <c r="B624" s="48" t="s">
        <v>7831</v>
      </c>
      <c r="C624" s="49">
        <v>43844.607777777775</v>
      </c>
      <c r="D624" s="49">
        <v>43844.607777777775</v>
      </c>
      <c r="E624" s="48" t="s">
        <v>34</v>
      </c>
      <c r="F624" s="48" t="s">
        <v>33</v>
      </c>
      <c r="G624" s="49">
        <v>43844.607777777775</v>
      </c>
      <c r="H624" s="48"/>
      <c r="I624" s="48"/>
      <c r="J624" s="50">
        <v>0</v>
      </c>
      <c r="K624" s="48" t="s">
        <v>37</v>
      </c>
      <c r="L624" s="48"/>
    </row>
    <row r="625" spans="1:12" ht="15.75" x14ac:dyDescent="0.25">
      <c r="A625" s="48" t="s">
        <v>1398</v>
      </c>
      <c r="B625" s="48" t="s">
        <v>7831</v>
      </c>
      <c r="C625" s="49">
        <v>43844.607812499999</v>
      </c>
      <c r="D625" s="49">
        <v>43844.607812499999</v>
      </c>
      <c r="E625" s="48" t="s">
        <v>34</v>
      </c>
      <c r="F625" s="48" t="s">
        <v>33</v>
      </c>
      <c r="G625" s="49">
        <v>43844.607812499999</v>
      </c>
      <c r="H625" s="48"/>
      <c r="I625" s="48"/>
      <c r="J625" s="50">
        <v>0</v>
      </c>
      <c r="K625" s="48" t="s">
        <v>37</v>
      </c>
      <c r="L625" s="48"/>
    </row>
    <row r="626" spans="1:12" ht="15.75" x14ac:dyDescent="0.25">
      <c r="A626" s="48" t="s">
        <v>1401</v>
      </c>
      <c r="B626" s="48" t="s">
        <v>7831</v>
      </c>
      <c r="C626" s="49">
        <v>43844.607858796298</v>
      </c>
      <c r="D626" s="49">
        <v>43844.607858796298</v>
      </c>
      <c r="E626" s="48" t="s">
        <v>34</v>
      </c>
      <c r="F626" s="48" t="s">
        <v>33</v>
      </c>
      <c r="G626" s="49">
        <v>43844.607858796298</v>
      </c>
      <c r="H626" s="48"/>
      <c r="I626" s="48"/>
      <c r="J626" s="50">
        <v>0</v>
      </c>
      <c r="K626" s="48" t="s">
        <v>37</v>
      </c>
      <c r="L626" s="48"/>
    </row>
    <row r="627" spans="1:12" ht="15.75" x14ac:dyDescent="0.25">
      <c r="A627" s="48" t="s">
        <v>1403</v>
      </c>
      <c r="B627" s="48" t="s">
        <v>7831</v>
      </c>
      <c r="C627" s="49">
        <v>43844.619201388887</v>
      </c>
      <c r="D627" s="49">
        <v>43844.62228009259</v>
      </c>
      <c r="E627" s="48" t="s">
        <v>34</v>
      </c>
      <c r="F627" s="48" t="s">
        <v>110</v>
      </c>
      <c r="G627" s="49">
        <v>43844.626076388886</v>
      </c>
      <c r="H627" s="48"/>
      <c r="I627" s="48"/>
      <c r="J627" s="50">
        <v>6.8749999991268851E-3</v>
      </c>
      <c r="K627" s="48" t="s">
        <v>37</v>
      </c>
      <c r="L627" s="48"/>
    </row>
    <row r="628" spans="1:12" ht="15.75" x14ac:dyDescent="0.25">
      <c r="A628" s="48" t="s">
        <v>1406</v>
      </c>
      <c r="B628" s="48" t="s">
        <v>7831</v>
      </c>
      <c r="C628" s="49">
        <v>43844.62767361111</v>
      </c>
      <c r="D628" s="49">
        <v>43844.629351851851</v>
      </c>
      <c r="E628" s="48" t="s">
        <v>34</v>
      </c>
      <c r="F628" s="48" t="s">
        <v>110</v>
      </c>
      <c r="G628" s="49">
        <v>43844.629212962966</v>
      </c>
      <c r="H628" s="48"/>
      <c r="I628" s="48"/>
      <c r="J628" s="50">
        <v>1.5393518551718444E-3</v>
      </c>
      <c r="K628" s="48" t="s">
        <v>37</v>
      </c>
      <c r="L628" s="48"/>
    </row>
    <row r="629" spans="1:12" ht="15.75" x14ac:dyDescent="0.25">
      <c r="A629" s="48" t="s">
        <v>1407</v>
      </c>
      <c r="B629" s="48" t="s">
        <v>7831</v>
      </c>
      <c r="C629" s="49">
        <v>43844.628275462965</v>
      </c>
      <c r="D629" s="49">
        <v>43844.629872685182</v>
      </c>
      <c r="E629" s="48" t="s">
        <v>34</v>
      </c>
      <c r="F629" s="48" t="s">
        <v>110</v>
      </c>
      <c r="G629" s="49">
        <v>43844.629861111112</v>
      </c>
      <c r="H629" s="48"/>
      <c r="I629" s="48"/>
      <c r="J629" s="50">
        <v>1.5856481477385387E-3</v>
      </c>
      <c r="K629" s="48" t="s">
        <v>37</v>
      </c>
      <c r="L629" s="48"/>
    </row>
    <row r="630" spans="1:12" ht="15.75" x14ac:dyDescent="0.25">
      <c r="A630" s="48" t="s">
        <v>1408</v>
      </c>
      <c r="B630" s="48" t="s">
        <v>7831</v>
      </c>
      <c r="C630" s="49">
        <v>43844.635636574072</v>
      </c>
      <c r="D630" s="49">
        <v>43844.635636574072</v>
      </c>
      <c r="E630" s="48" t="s">
        <v>34</v>
      </c>
      <c r="F630" s="48" t="s">
        <v>33</v>
      </c>
      <c r="G630" s="49">
        <v>43844.635636574072</v>
      </c>
      <c r="H630" s="48"/>
      <c r="I630" s="48"/>
      <c r="J630" s="50">
        <v>0</v>
      </c>
      <c r="K630" s="48" t="s">
        <v>37</v>
      </c>
      <c r="L630" s="48"/>
    </row>
    <row r="631" spans="1:12" ht="15.75" x14ac:dyDescent="0.25">
      <c r="A631" s="48" t="s">
        <v>1411</v>
      </c>
      <c r="B631" s="48" t="s">
        <v>7831</v>
      </c>
      <c r="C631" s="49">
        <v>43844.668495370373</v>
      </c>
      <c r="D631" s="49">
        <v>43844.668495370373</v>
      </c>
      <c r="E631" s="48" t="s">
        <v>34</v>
      </c>
      <c r="F631" s="48" t="s">
        <v>33</v>
      </c>
      <c r="G631" s="49">
        <v>43844.668495370373</v>
      </c>
      <c r="H631" s="48"/>
      <c r="I631" s="48"/>
      <c r="J631" s="50">
        <v>0</v>
      </c>
      <c r="K631" s="48" t="s">
        <v>37</v>
      </c>
      <c r="L631" s="48"/>
    </row>
    <row r="632" spans="1:12" ht="15.75" x14ac:dyDescent="0.25">
      <c r="A632" s="48" t="s">
        <v>1414</v>
      </c>
      <c r="B632" s="48" t="s">
        <v>7831</v>
      </c>
      <c r="C632" s="49">
        <v>43844.67895833333</v>
      </c>
      <c r="D632" s="49">
        <v>43844.67895833333</v>
      </c>
      <c r="E632" s="48" t="s">
        <v>34</v>
      </c>
      <c r="F632" s="48" t="s">
        <v>33</v>
      </c>
      <c r="G632" s="49">
        <v>43844.67895833333</v>
      </c>
      <c r="H632" s="48"/>
      <c r="I632" s="48"/>
      <c r="J632" s="50">
        <v>0</v>
      </c>
      <c r="K632" s="48" t="s">
        <v>37</v>
      </c>
      <c r="L632" s="48"/>
    </row>
    <row r="633" spans="1:12" ht="15.75" x14ac:dyDescent="0.25">
      <c r="A633" s="48" t="s">
        <v>1417</v>
      </c>
      <c r="B633" s="48" t="s">
        <v>7831</v>
      </c>
      <c r="C633" s="49">
        <v>43844.681064814817</v>
      </c>
      <c r="D633" s="49">
        <v>43844.681064814817</v>
      </c>
      <c r="E633" s="48" t="s">
        <v>34</v>
      </c>
      <c r="F633" s="48" t="s">
        <v>33</v>
      </c>
      <c r="G633" s="49">
        <v>43844.681064814817</v>
      </c>
      <c r="H633" s="48"/>
      <c r="I633" s="48"/>
      <c r="J633" s="50">
        <v>0</v>
      </c>
      <c r="K633" s="48" t="s">
        <v>37</v>
      </c>
      <c r="L633" s="48"/>
    </row>
    <row r="634" spans="1:12" ht="15.75" x14ac:dyDescent="0.25">
      <c r="A634" s="48" t="s">
        <v>1420</v>
      </c>
      <c r="B634" s="48" t="s">
        <v>7831</v>
      </c>
      <c r="C634" s="49">
        <v>43844.695636574077</v>
      </c>
      <c r="D634" s="49">
        <v>43844.69703703704</v>
      </c>
      <c r="E634" s="48" t="s">
        <v>34</v>
      </c>
      <c r="F634" s="48" t="s">
        <v>150</v>
      </c>
      <c r="G634" s="49">
        <v>43844.696782407409</v>
      </c>
      <c r="H634" s="48"/>
      <c r="I634" s="48"/>
      <c r="J634" s="50">
        <v>1.1458333319751546E-3</v>
      </c>
      <c r="K634" s="48" t="s">
        <v>37</v>
      </c>
      <c r="L634" s="48"/>
    </row>
    <row r="635" spans="1:12" ht="15.75" x14ac:dyDescent="0.25">
      <c r="A635" s="48" t="s">
        <v>1422</v>
      </c>
      <c r="B635" s="48" t="s">
        <v>7831</v>
      </c>
      <c r="C635" s="49">
        <v>43844.669895833336</v>
      </c>
      <c r="D635" s="49">
        <v>43844.669895833336</v>
      </c>
      <c r="E635" s="48" t="s">
        <v>34</v>
      </c>
      <c r="F635" s="48" t="s">
        <v>33</v>
      </c>
      <c r="G635" s="49">
        <v>43844.669895833336</v>
      </c>
      <c r="H635" s="48"/>
      <c r="I635" s="48"/>
      <c r="J635" s="50">
        <v>0</v>
      </c>
      <c r="K635" s="48" t="s">
        <v>37</v>
      </c>
      <c r="L635" s="48"/>
    </row>
    <row r="636" spans="1:12" ht="15.75" x14ac:dyDescent="0.25">
      <c r="A636" s="48" t="s">
        <v>1425</v>
      </c>
      <c r="B636" s="48" t="s">
        <v>7831</v>
      </c>
      <c r="C636" s="49">
        <v>43844.671296296299</v>
      </c>
      <c r="D636" s="49">
        <v>43844.671296296299</v>
      </c>
      <c r="E636" s="48" t="s">
        <v>34</v>
      </c>
      <c r="F636" s="48" t="s">
        <v>33</v>
      </c>
      <c r="G636" s="49">
        <v>43844.671296296299</v>
      </c>
      <c r="H636" s="48"/>
      <c r="I636" s="48"/>
      <c r="J636" s="50">
        <v>0</v>
      </c>
      <c r="K636" s="48" t="s">
        <v>37</v>
      </c>
      <c r="L636" s="48"/>
    </row>
    <row r="637" spans="1:12" ht="15.75" x14ac:dyDescent="0.25">
      <c r="A637" s="48" t="s">
        <v>1428</v>
      </c>
      <c r="B637" s="48" t="s">
        <v>7831</v>
      </c>
      <c r="C637" s="49">
        <v>43844.680358796293</v>
      </c>
      <c r="D637" s="49">
        <v>43844.680358796293</v>
      </c>
      <c r="E637" s="48" t="s">
        <v>34</v>
      </c>
      <c r="F637" s="48" t="s">
        <v>33</v>
      </c>
      <c r="G637" s="49">
        <v>43844.680358796293</v>
      </c>
      <c r="H637" s="48"/>
      <c r="I637" s="48"/>
      <c r="J637" s="50">
        <v>0</v>
      </c>
      <c r="K637" s="48" t="s">
        <v>37</v>
      </c>
      <c r="L637" s="48"/>
    </row>
    <row r="638" spans="1:12" ht="15.75" x14ac:dyDescent="0.25">
      <c r="A638" s="48" t="s">
        <v>1431</v>
      </c>
      <c r="B638" s="48" t="s">
        <v>7831</v>
      </c>
      <c r="C638" s="49">
        <v>43844.684560185182</v>
      </c>
      <c r="D638" s="49">
        <v>43844.684560185182</v>
      </c>
      <c r="E638" s="48" t="s">
        <v>34</v>
      </c>
      <c r="F638" s="48" t="s">
        <v>33</v>
      </c>
      <c r="G638" s="49">
        <v>43844.684560185182</v>
      </c>
      <c r="H638" s="48"/>
      <c r="I638" s="48"/>
      <c r="J638" s="50">
        <v>0</v>
      </c>
      <c r="K638" s="48" t="s">
        <v>37</v>
      </c>
      <c r="L638" s="48"/>
    </row>
    <row r="639" spans="1:12" ht="15.75" x14ac:dyDescent="0.25">
      <c r="A639" s="48" t="s">
        <v>1434</v>
      </c>
      <c r="B639" s="48" t="s">
        <v>7831</v>
      </c>
      <c r="C639" s="49">
        <v>43844.686655092592</v>
      </c>
      <c r="D639" s="49">
        <v>43844.686655092592</v>
      </c>
      <c r="E639" s="48" t="s">
        <v>34</v>
      </c>
      <c r="F639" s="48" t="s">
        <v>33</v>
      </c>
      <c r="G639" s="49">
        <v>43844.686655092592</v>
      </c>
      <c r="H639" s="48"/>
      <c r="I639" s="48"/>
      <c r="J639" s="50">
        <v>0</v>
      </c>
      <c r="K639" s="48" t="s">
        <v>37</v>
      </c>
      <c r="L639" s="48"/>
    </row>
    <row r="640" spans="1:12" ht="15.75" x14ac:dyDescent="0.25">
      <c r="A640" s="48" t="s">
        <v>1436</v>
      </c>
      <c r="B640" s="48" t="s">
        <v>7831</v>
      </c>
      <c r="C640" s="49">
        <v>43844.689444444448</v>
      </c>
      <c r="D640" s="49">
        <v>43844.689444444448</v>
      </c>
      <c r="E640" s="48" t="s">
        <v>34</v>
      </c>
      <c r="F640" s="48" t="s">
        <v>33</v>
      </c>
      <c r="G640" s="49">
        <v>43844.689444444448</v>
      </c>
      <c r="H640" s="48"/>
      <c r="I640" s="48"/>
      <c r="J640" s="50">
        <v>0</v>
      </c>
      <c r="K640" s="48" t="s">
        <v>37</v>
      </c>
      <c r="L640" s="48"/>
    </row>
    <row r="641" spans="1:12" ht="15.75" x14ac:dyDescent="0.25">
      <c r="A641" s="48" t="s">
        <v>1438</v>
      </c>
      <c r="B641" s="48" t="s">
        <v>7831</v>
      </c>
      <c r="C641" s="49">
        <v>43844.702708333331</v>
      </c>
      <c r="D641" s="49">
        <v>43844.702708333331</v>
      </c>
      <c r="E641" s="48" t="s">
        <v>34</v>
      </c>
      <c r="F641" s="48" t="s">
        <v>33</v>
      </c>
      <c r="G641" s="49">
        <v>43844.702708333331</v>
      </c>
      <c r="H641" s="48"/>
      <c r="I641" s="48"/>
      <c r="J641" s="50">
        <v>0</v>
      </c>
      <c r="K641" s="48" t="s">
        <v>37</v>
      </c>
      <c r="L641" s="48"/>
    </row>
    <row r="642" spans="1:12" ht="15.75" x14ac:dyDescent="0.25">
      <c r="A642" s="48" t="s">
        <v>1441</v>
      </c>
      <c r="B642" s="48" t="s">
        <v>7831</v>
      </c>
      <c r="C642" s="49">
        <v>43844.708298611113</v>
      </c>
      <c r="D642" s="49">
        <v>43844.708298611113</v>
      </c>
      <c r="E642" s="48" t="s">
        <v>34</v>
      </c>
      <c r="F642" s="48" t="s">
        <v>33</v>
      </c>
      <c r="G642" s="49">
        <v>43844.708298611113</v>
      </c>
      <c r="H642" s="48"/>
      <c r="I642" s="48"/>
      <c r="J642" s="50">
        <v>0</v>
      </c>
      <c r="K642" s="48" t="s">
        <v>37</v>
      </c>
      <c r="L642" s="48"/>
    </row>
    <row r="643" spans="1:12" ht="15.75" x14ac:dyDescent="0.25">
      <c r="A643" s="48" t="s">
        <v>1443</v>
      </c>
      <c r="B643" s="48" t="s">
        <v>7831</v>
      </c>
      <c r="C643" s="49">
        <v>43844.66778935185</v>
      </c>
      <c r="D643" s="49">
        <v>43844.66778935185</v>
      </c>
      <c r="E643" s="48" t="s">
        <v>34</v>
      </c>
      <c r="F643" s="48" t="s">
        <v>33</v>
      </c>
      <c r="G643" s="49">
        <v>43844.66778935185</v>
      </c>
      <c r="H643" s="48"/>
      <c r="I643" s="48"/>
      <c r="J643" s="50">
        <v>0</v>
      </c>
      <c r="K643" s="48" t="s">
        <v>37</v>
      </c>
      <c r="L643" s="48"/>
    </row>
    <row r="644" spans="1:12" ht="15.75" x14ac:dyDescent="0.25">
      <c r="A644" s="48" t="s">
        <v>1445</v>
      </c>
      <c r="B644" s="48" t="s">
        <v>7831</v>
      </c>
      <c r="C644" s="49">
        <v>43844.669895833336</v>
      </c>
      <c r="D644" s="49">
        <v>43844.669895833336</v>
      </c>
      <c r="E644" s="48" t="s">
        <v>34</v>
      </c>
      <c r="F644" s="48" t="s">
        <v>33</v>
      </c>
      <c r="G644" s="49">
        <v>43844.669895833336</v>
      </c>
      <c r="H644" s="48"/>
      <c r="I644" s="48"/>
      <c r="J644" s="50">
        <v>0</v>
      </c>
      <c r="K644" s="48" t="s">
        <v>37</v>
      </c>
      <c r="L644" s="48"/>
    </row>
    <row r="645" spans="1:12" ht="15.75" x14ac:dyDescent="0.25">
      <c r="A645" s="48" t="s">
        <v>1448</v>
      </c>
      <c r="B645" s="48" t="s">
        <v>7831</v>
      </c>
      <c r="C645" s="49">
        <v>43844.691701388889</v>
      </c>
      <c r="D645" s="49">
        <v>43844.69259259259</v>
      </c>
      <c r="E645" s="48" t="s">
        <v>34</v>
      </c>
      <c r="F645" s="48" t="s">
        <v>110</v>
      </c>
      <c r="G645" s="49">
        <v>43844.692523148151</v>
      </c>
      <c r="H645" s="48"/>
      <c r="I645" s="48"/>
      <c r="J645" s="50">
        <v>8.217592621804215E-4</v>
      </c>
      <c r="K645" s="48" t="s">
        <v>37</v>
      </c>
      <c r="L645" s="48"/>
    </row>
    <row r="646" spans="1:12" ht="15.75" x14ac:dyDescent="0.25">
      <c r="A646" s="48" t="s">
        <v>1450</v>
      </c>
      <c r="B646" s="48" t="s">
        <v>7831</v>
      </c>
      <c r="C646" s="49">
        <v>43844.698518518519</v>
      </c>
      <c r="D646" s="49">
        <v>43844.698518518519</v>
      </c>
      <c r="E646" s="48" t="s">
        <v>34</v>
      </c>
      <c r="F646" s="48" t="s">
        <v>33</v>
      </c>
      <c r="G646" s="49">
        <v>43844.698518518519</v>
      </c>
      <c r="H646" s="48"/>
      <c r="I646" s="48"/>
      <c r="J646" s="50">
        <v>0</v>
      </c>
      <c r="K646" s="48" t="s">
        <v>37</v>
      </c>
      <c r="L646" s="48"/>
    </row>
    <row r="647" spans="1:12" ht="15.75" x14ac:dyDescent="0.25">
      <c r="A647" s="48" t="s">
        <v>1453</v>
      </c>
      <c r="B647" s="48" t="s">
        <v>7831</v>
      </c>
      <c r="C647" s="49">
        <v>43844.700601851851</v>
      </c>
      <c r="D647" s="49">
        <v>43844.700601851851</v>
      </c>
      <c r="E647" s="48" t="s">
        <v>34</v>
      </c>
      <c r="F647" s="48" t="s">
        <v>33</v>
      </c>
      <c r="G647" s="49">
        <v>43844.700601851851</v>
      </c>
      <c r="H647" s="48"/>
      <c r="I647" s="48"/>
      <c r="J647" s="50">
        <v>0</v>
      </c>
      <c r="K647" s="48" t="s">
        <v>37</v>
      </c>
      <c r="L647" s="48"/>
    </row>
    <row r="648" spans="1:12" ht="15.75" x14ac:dyDescent="0.25">
      <c r="A648" s="48" t="s">
        <v>1456</v>
      </c>
      <c r="B648" s="48" t="s">
        <v>7831</v>
      </c>
      <c r="C648" s="49">
        <v>43844.721574074072</v>
      </c>
      <c r="D648" s="49">
        <v>43844.721574074072</v>
      </c>
      <c r="E648" s="48" t="s">
        <v>34</v>
      </c>
      <c r="F648" s="48" t="s">
        <v>33</v>
      </c>
      <c r="G648" s="49">
        <v>43844.721574074072</v>
      </c>
      <c r="H648" s="48"/>
      <c r="I648" s="48"/>
      <c r="J648" s="50">
        <v>0</v>
      </c>
      <c r="K648" s="48" t="s">
        <v>37</v>
      </c>
      <c r="L648" s="48"/>
    </row>
    <row r="649" spans="1:12" ht="15.75" x14ac:dyDescent="0.25">
      <c r="A649" s="48" t="s">
        <v>1459</v>
      </c>
      <c r="B649" s="48" t="s">
        <v>7831</v>
      </c>
      <c r="C649" s="49">
        <v>43844.722974537035</v>
      </c>
      <c r="D649" s="49">
        <v>43844.722974537035</v>
      </c>
      <c r="E649" s="48" t="s">
        <v>34</v>
      </c>
      <c r="F649" s="48" t="s">
        <v>33</v>
      </c>
      <c r="G649" s="49">
        <v>43844.722974537035</v>
      </c>
      <c r="H649" s="48"/>
      <c r="I649" s="48"/>
      <c r="J649" s="50">
        <v>0</v>
      </c>
      <c r="K649" s="48" t="s">
        <v>37</v>
      </c>
      <c r="L649" s="48"/>
    </row>
    <row r="650" spans="1:12" ht="15.75" x14ac:dyDescent="0.25">
      <c r="A650" s="48" t="s">
        <v>1461</v>
      </c>
      <c r="B650" s="48" t="s">
        <v>7831</v>
      </c>
      <c r="C650" s="49">
        <v>43844.724363425928</v>
      </c>
      <c r="D650" s="49">
        <v>43844.724363425928</v>
      </c>
      <c r="E650" s="48" t="s">
        <v>34</v>
      </c>
      <c r="F650" s="48" t="s">
        <v>33</v>
      </c>
      <c r="G650" s="49">
        <v>43844.724363425928</v>
      </c>
      <c r="H650" s="48"/>
      <c r="I650" s="48"/>
      <c r="J650" s="50">
        <v>0</v>
      </c>
      <c r="K650" s="48" t="s">
        <v>37</v>
      </c>
      <c r="L650" s="48"/>
    </row>
    <row r="651" spans="1:12" ht="15.75" x14ac:dyDescent="0.25">
      <c r="A651" s="48" t="s">
        <v>1464</v>
      </c>
      <c r="B651" s="48" t="s">
        <v>7831</v>
      </c>
      <c r="C651" s="49">
        <v>43844.726469907408</v>
      </c>
      <c r="D651" s="49">
        <v>43844.726469907408</v>
      </c>
      <c r="E651" s="48" t="s">
        <v>34</v>
      </c>
      <c r="F651" s="48" t="s">
        <v>33</v>
      </c>
      <c r="G651" s="49">
        <v>43844.726469907408</v>
      </c>
      <c r="H651" s="48"/>
      <c r="I651" s="48"/>
      <c r="J651" s="50">
        <v>0</v>
      </c>
      <c r="K651" s="48" t="s">
        <v>37</v>
      </c>
      <c r="L651" s="48"/>
    </row>
    <row r="652" spans="1:12" ht="15.75" x14ac:dyDescent="0.25">
      <c r="A652" s="48" t="s">
        <v>1467</v>
      </c>
      <c r="B652" s="48" t="s">
        <v>7831</v>
      </c>
      <c r="C652" s="49">
        <v>43844.727175925924</v>
      </c>
      <c r="D652" s="49">
        <v>43844.727175925924</v>
      </c>
      <c r="E652" s="48" t="s">
        <v>34</v>
      </c>
      <c r="F652" s="48" t="s">
        <v>33</v>
      </c>
      <c r="G652" s="49">
        <v>43844.727175925924</v>
      </c>
      <c r="H652" s="48"/>
      <c r="I652" s="48"/>
      <c r="J652" s="50">
        <v>0</v>
      </c>
      <c r="K652" s="48" t="s">
        <v>37</v>
      </c>
      <c r="L652" s="48"/>
    </row>
    <row r="653" spans="1:12" ht="15.75" x14ac:dyDescent="0.25">
      <c r="A653" s="48" t="s">
        <v>1469</v>
      </c>
      <c r="B653" s="48" t="s">
        <v>7831</v>
      </c>
      <c r="C653" s="49">
        <v>43844.727175925924</v>
      </c>
      <c r="D653" s="49">
        <v>43844.727175925924</v>
      </c>
      <c r="E653" s="48" t="s">
        <v>34</v>
      </c>
      <c r="F653" s="48" t="s">
        <v>33</v>
      </c>
      <c r="G653" s="49">
        <v>43844.727175925924</v>
      </c>
      <c r="H653" s="48"/>
      <c r="I653" s="48"/>
      <c r="J653" s="50">
        <v>0</v>
      </c>
      <c r="K653" s="48" t="s">
        <v>37</v>
      </c>
      <c r="L653" s="48"/>
    </row>
    <row r="654" spans="1:12" ht="15.75" x14ac:dyDescent="0.25">
      <c r="A654" s="48" t="s">
        <v>1472</v>
      </c>
      <c r="B654" s="48" t="s">
        <v>7831</v>
      </c>
      <c r="C654" s="49">
        <v>43844.727175925924</v>
      </c>
      <c r="D654" s="49">
        <v>43844.727175925924</v>
      </c>
      <c r="E654" s="48" t="s">
        <v>34</v>
      </c>
      <c r="F654" s="48" t="s">
        <v>33</v>
      </c>
      <c r="G654" s="49">
        <v>43844.727175925924</v>
      </c>
      <c r="H654" s="48"/>
      <c r="I654" s="48"/>
      <c r="J654" s="50">
        <v>0</v>
      </c>
      <c r="K654" s="48" t="s">
        <v>37</v>
      </c>
      <c r="L654" s="48"/>
    </row>
    <row r="655" spans="1:12" ht="15.75" x14ac:dyDescent="0.25">
      <c r="A655" s="48" t="s">
        <v>1474</v>
      </c>
      <c r="B655" s="48" t="s">
        <v>7831</v>
      </c>
      <c r="C655" s="49">
        <v>43844.727870370371</v>
      </c>
      <c r="D655" s="49">
        <v>43844.727870370371</v>
      </c>
      <c r="E655" s="48" t="s">
        <v>34</v>
      </c>
      <c r="F655" s="48" t="s">
        <v>33</v>
      </c>
      <c r="G655" s="49">
        <v>43844.727870370371</v>
      </c>
      <c r="H655" s="48"/>
      <c r="I655" s="48"/>
      <c r="J655" s="50">
        <v>0</v>
      </c>
      <c r="K655" s="48" t="s">
        <v>37</v>
      </c>
      <c r="L655" s="48"/>
    </row>
    <row r="656" spans="1:12" ht="15.75" x14ac:dyDescent="0.25">
      <c r="A656" s="48" t="s">
        <v>1477</v>
      </c>
      <c r="B656" s="48" t="s">
        <v>7831</v>
      </c>
      <c r="C656" s="49">
        <v>43844.729259259257</v>
      </c>
      <c r="D656" s="49">
        <v>43844.729259259257</v>
      </c>
      <c r="E656" s="48" t="s">
        <v>34</v>
      </c>
      <c r="F656" s="48" t="s">
        <v>33</v>
      </c>
      <c r="G656" s="49">
        <v>43844.729259259257</v>
      </c>
      <c r="H656" s="48"/>
      <c r="I656" s="48"/>
      <c r="J656" s="50">
        <v>0</v>
      </c>
      <c r="K656" s="48" t="s">
        <v>37</v>
      </c>
      <c r="L656" s="48"/>
    </row>
    <row r="657" spans="1:12" ht="15.75" x14ac:dyDescent="0.25">
      <c r="A657" s="48" t="s">
        <v>1480</v>
      </c>
      <c r="B657" s="48" t="s">
        <v>7831</v>
      </c>
      <c r="C657" s="49">
        <v>43844.730671296296</v>
      </c>
      <c r="D657" s="49">
        <v>43844.730671296296</v>
      </c>
      <c r="E657" s="48" t="s">
        <v>34</v>
      </c>
      <c r="F657" s="48" t="s">
        <v>33</v>
      </c>
      <c r="G657" s="49">
        <v>43844.730671296296</v>
      </c>
      <c r="H657" s="48"/>
      <c r="I657" s="48"/>
      <c r="J657" s="50">
        <v>0</v>
      </c>
      <c r="K657" s="48" t="s">
        <v>37</v>
      </c>
      <c r="L657" s="48"/>
    </row>
    <row r="658" spans="1:12" ht="15.75" x14ac:dyDescent="0.25">
      <c r="A658" s="48" t="s">
        <v>1483</v>
      </c>
      <c r="B658" s="48" t="s">
        <v>7831</v>
      </c>
      <c r="C658" s="49">
        <v>43844.708993055552</v>
      </c>
      <c r="D658" s="49">
        <v>43844.708993055552</v>
      </c>
      <c r="E658" s="48" t="s">
        <v>34</v>
      </c>
      <c r="F658" s="48" t="s">
        <v>33</v>
      </c>
      <c r="G658" s="49">
        <v>43844.708993055552</v>
      </c>
      <c r="H658" s="48"/>
      <c r="I658" s="48"/>
      <c r="J658" s="50">
        <v>0</v>
      </c>
      <c r="K658" s="48" t="s">
        <v>37</v>
      </c>
      <c r="L658" s="48"/>
    </row>
    <row r="659" spans="1:12" ht="15.75" x14ac:dyDescent="0.25">
      <c r="A659" s="48" t="s">
        <v>1486</v>
      </c>
      <c r="B659" s="48" t="s">
        <v>7831</v>
      </c>
      <c r="C659" s="49">
        <v>43844.716678240744</v>
      </c>
      <c r="D659" s="49">
        <v>43844.716678240744</v>
      </c>
      <c r="E659" s="48" t="s">
        <v>34</v>
      </c>
      <c r="F659" s="48" t="s">
        <v>33</v>
      </c>
      <c r="G659" s="49">
        <v>43844.716678240744</v>
      </c>
      <c r="H659" s="48"/>
      <c r="I659" s="48"/>
      <c r="J659" s="50">
        <v>0</v>
      </c>
      <c r="K659" s="48" t="s">
        <v>37</v>
      </c>
      <c r="L659" s="48"/>
    </row>
    <row r="660" spans="1:12" ht="15.75" x14ac:dyDescent="0.25">
      <c r="A660" s="48" t="s">
        <v>1489</v>
      </c>
      <c r="B660" s="48" t="s">
        <v>7831</v>
      </c>
      <c r="C660" s="49">
        <v>43844.726469907408</v>
      </c>
      <c r="D660" s="49">
        <v>43844.726469907408</v>
      </c>
      <c r="E660" s="48" t="s">
        <v>34</v>
      </c>
      <c r="F660" s="48" t="s">
        <v>33</v>
      </c>
      <c r="G660" s="49">
        <v>43844.726469907408</v>
      </c>
      <c r="H660" s="48"/>
      <c r="I660" s="48"/>
      <c r="J660" s="50">
        <v>0</v>
      </c>
      <c r="K660" s="48" t="s">
        <v>37</v>
      </c>
      <c r="L660" s="48"/>
    </row>
    <row r="661" spans="1:12" ht="15.75" x14ac:dyDescent="0.25">
      <c r="A661" s="48" t="s">
        <v>1491</v>
      </c>
      <c r="B661" s="48" t="s">
        <v>7831</v>
      </c>
      <c r="C661" s="49">
        <v>43844.734884259262</v>
      </c>
      <c r="D661" s="49">
        <v>43844.734884259262</v>
      </c>
      <c r="E661" s="48" t="s">
        <v>34</v>
      </c>
      <c r="F661" s="48" t="s">
        <v>33</v>
      </c>
      <c r="G661" s="49">
        <v>43844.734884259262</v>
      </c>
      <c r="H661" s="48"/>
      <c r="I661" s="48"/>
      <c r="J661" s="50">
        <v>0</v>
      </c>
      <c r="K661" s="48" t="s">
        <v>37</v>
      </c>
      <c r="L661" s="48"/>
    </row>
    <row r="662" spans="1:12" ht="15.75" x14ac:dyDescent="0.25">
      <c r="A662" s="48" t="s">
        <v>1494</v>
      </c>
      <c r="B662" s="48" t="s">
        <v>7831</v>
      </c>
      <c r="C662" s="49">
        <v>43844.739074074074</v>
      </c>
      <c r="D662" s="49">
        <v>43844.739074074074</v>
      </c>
      <c r="E662" s="48" t="s">
        <v>34</v>
      </c>
      <c r="F662" s="48" t="s">
        <v>33</v>
      </c>
      <c r="G662" s="49">
        <v>43844.739074074074</v>
      </c>
      <c r="H662" s="48"/>
      <c r="I662" s="48"/>
      <c r="J662" s="50">
        <v>0</v>
      </c>
      <c r="K662" s="48" t="s">
        <v>37</v>
      </c>
      <c r="L662" s="48"/>
    </row>
    <row r="663" spans="1:12" ht="15.75" x14ac:dyDescent="0.25">
      <c r="A663" s="48" t="s">
        <v>1497</v>
      </c>
      <c r="B663" s="48" t="s">
        <v>7831</v>
      </c>
      <c r="C663" s="49">
        <v>43844.741157407407</v>
      </c>
      <c r="D663" s="49">
        <v>43844.741157407407</v>
      </c>
      <c r="E663" s="48" t="s">
        <v>34</v>
      </c>
      <c r="F663" s="48" t="s">
        <v>33</v>
      </c>
      <c r="G663" s="49">
        <v>43844.741157407407</v>
      </c>
      <c r="H663" s="48"/>
      <c r="I663" s="48"/>
      <c r="J663" s="50">
        <v>0</v>
      </c>
      <c r="K663" s="48" t="s">
        <v>37</v>
      </c>
      <c r="L663" s="48"/>
    </row>
    <row r="664" spans="1:12" ht="15.75" x14ac:dyDescent="0.25">
      <c r="A664" s="48" t="s">
        <v>1499</v>
      </c>
      <c r="B664" s="48" t="s">
        <v>7831</v>
      </c>
      <c r="C664" s="49">
        <v>43844.746759259258</v>
      </c>
      <c r="D664" s="49">
        <v>43844.746759259258</v>
      </c>
      <c r="E664" s="48" t="s">
        <v>34</v>
      </c>
      <c r="F664" s="48" t="s">
        <v>33</v>
      </c>
      <c r="G664" s="49">
        <v>43844.746759259258</v>
      </c>
      <c r="H664" s="48"/>
      <c r="I664" s="48"/>
      <c r="J664" s="50">
        <v>0</v>
      </c>
      <c r="K664" s="48" t="s">
        <v>37</v>
      </c>
      <c r="L664" s="48"/>
    </row>
    <row r="665" spans="1:12" ht="15.75" x14ac:dyDescent="0.25">
      <c r="A665" s="48" t="s">
        <v>1502</v>
      </c>
      <c r="B665" s="48" t="s">
        <v>7831</v>
      </c>
      <c r="C665" s="49">
        <v>43844.760740740741</v>
      </c>
      <c r="D665" s="49">
        <v>43844.760740740741</v>
      </c>
      <c r="E665" s="48" t="s">
        <v>34</v>
      </c>
      <c r="F665" s="48" t="s">
        <v>33</v>
      </c>
      <c r="G665" s="49">
        <v>43844.760740740741</v>
      </c>
      <c r="H665" s="48"/>
      <c r="I665" s="48"/>
      <c r="J665" s="50">
        <v>0</v>
      </c>
      <c r="K665" s="48" t="s">
        <v>37</v>
      </c>
      <c r="L665" s="48"/>
    </row>
    <row r="666" spans="1:12" ht="15.75" x14ac:dyDescent="0.25">
      <c r="A666" s="48" t="s">
        <v>1505</v>
      </c>
      <c r="B666" s="48" t="s">
        <v>7831</v>
      </c>
      <c r="C666" s="49">
        <v>43844.770497685182</v>
      </c>
      <c r="D666" s="49">
        <v>43844.770497685182</v>
      </c>
      <c r="E666" s="48" t="s">
        <v>34</v>
      </c>
      <c r="F666" s="48" t="s">
        <v>33</v>
      </c>
      <c r="G666" s="49">
        <v>43844.770497685182</v>
      </c>
      <c r="H666" s="48"/>
      <c r="I666" s="48"/>
      <c r="J666" s="50">
        <v>0</v>
      </c>
      <c r="K666" s="48" t="s">
        <v>37</v>
      </c>
      <c r="L666" s="48"/>
    </row>
    <row r="667" spans="1:12" ht="15.75" x14ac:dyDescent="0.25">
      <c r="A667" s="48" t="s">
        <v>1509</v>
      </c>
      <c r="B667" s="48" t="s">
        <v>7831</v>
      </c>
      <c r="C667" s="49">
        <v>43844.774687500001</v>
      </c>
      <c r="D667" s="49">
        <v>43844.774687500001</v>
      </c>
      <c r="E667" s="48" t="s">
        <v>34</v>
      </c>
      <c r="F667" s="48" t="s">
        <v>33</v>
      </c>
      <c r="G667" s="49">
        <v>43844.774687500001</v>
      </c>
      <c r="H667" s="48"/>
      <c r="I667" s="48"/>
      <c r="J667" s="50">
        <v>0</v>
      </c>
      <c r="K667" s="48" t="s">
        <v>37</v>
      </c>
      <c r="L667" s="48"/>
    </row>
    <row r="668" spans="1:12" ht="15.75" x14ac:dyDescent="0.25">
      <c r="A668" s="48" t="s">
        <v>1512</v>
      </c>
      <c r="B668" s="48" t="s">
        <v>7831</v>
      </c>
      <c r="C668" s="49">
        <v>43844.787939814814</v>
      </c>
      <c r="D668" s="49">
        <v>43844.787939814814</v>
      </c>
      <c r="E668" s="48" t="s">
        <v>34</v>
      </c>
      <c r="F668" s="48" t="s">
        <v>33</v>
      </c>
      <c r="G668" s="49">
        <v>43844.787939814814</v>
      </c>
      <c r="H668" s="48"/>
      <c r="I668" s="48"/>
      <c r="J668" s="50">
        <v>0</v>
      </c>
      <c r="K668" s="48" t="s">
        <v>37</v>
      </c>
      <c r="L668" s="48"/>
    </row>
    <row r="669" spans="1:12" ht="15.75" x14ac:dyDescent="0.25">
      <c r="A669" s="48" t="s">
        <v>1515</v>
      </c>
      <c r="B669" s="48" t="s">
        <v>7831</v>
      </c>
      <c r="C669" s="49">
        <v>43844.792129629626</v>
      </c>
      <c r="D669" s="49">
        <v>43844.792129629626</v>
      </c>
      <c r="E669" s="48" t="s">
        <v>34</v>
      </c>
      <c r="F669" s="48" t="s">
        <v>33</v>
      </c>
      <c r="G669" s="49">
        <v>43844.792129629626</v>
      </c>
      <c r="H669" s="48"/>
      <c r="I669" s="48"/>
      <c r="J669" s="50">
        <v>0</v>
      </c>
      <c r="K669" s="48" t="s">
        <v>37</v>
      </c>
      <c r="L669" s="48"/>
    </row>
    <row r="670" spans="1:12" ht="15.75" x14ac:dyDescent="0.25">
      <c r="A670" s="48" t="s">
        <v>1518</v>
      </c>
      <c r="B670" s="48" t="s">
        <v>7831</v>
      </c>
      <c r="C670" s="49">
        <v>43844.717372685183</v>
      </c>
      <c r="D670" s="49">
        <v>43844.717372685183</v>
      </c>
      <c r="E670" s="48" t="s">
        <v>34</v>
      </c>
      <c r="F670" s="48" t="s">
        <v>33</v>
      </c>
      <c r="G670" s="49">
        <v>43844.717372685183</v>
      </c>
      <c r="H670" s="48"/>
      <c r="I670" s="48"/>
      <c r="J670" s="50">
        <v>0</v>
      </c>
      <c r="K670" s="48" t="s">
        <v>37</v>
      </c>
      <c r="L670" s="48"/>
    </row>
    <row r="671" spans="1:12" ht="15.75" x14ac:dyDescent="0.25">
      <c r="A671" s="48" t="s">
        <v>1521</v>
      </c>
      <c r="B671" s="48" t="s">
        <v>7831</v>
      </c>
      <c r="C671" s="49">
        <v>43844.718055555553</v>
      </c>
      <c r="D671" s="49">
        <v>43844.718055555553</v>
      </c>
      <c r="E671" s="48" t="s">
        <v>34</v>
      </c>
      <c r="F671" s="48" t="s">
        <v>33</v>
      </c>
      <c r="G671" s="49">
        <v>43844.718055555553</v>
      </c>
      <c r="H671" s="48"/>
      <c r="I671" s="48"/>
      <c r="J671" s="50">
        <v>0</v>
      </c>
      <c r="K671" s="48" t="s">
        <v>37</v>
      </c>
      <c r="L671" s="48"/>
    </row>
    <row r="672" spans="1:12" ht="15.75" x14ac:dyDescent="0.25">
      <c r="A672" s="48" t="s">
        <v>1524</v>
      </c>
      <c r="B672" s="48" t="s">
        <v>7831</v>
      </c>
      <c r="C672" s="49">
        <v>43844.723668981482</v>
      </c>
      <c r="D672" s="49">
        <v>43844.723668981482</v>
      </c>
      <c r="E672" s="48" t="s">
        <v>34</v>
      </c>
      <c r="F672" s="48" t="s">
        <v>33</v>
      </c>
      <c r="G672" s="49">
        <v>43844.723668981482</v>
      </c>
      <c r="H672" s="48"/>
      <c r="I672" s="48"/>
      <c r="J672" s="50">
        <v>0</v>
      </c>
      <c r="K672" s="48" t="s">
        <v>37</v>
      </c>
      <c r="L672" s="48"/>
    </row>
    <row r="673" spans="1:12" ht="15.75" x14ac:dyDescent="0.25">
      <c r="A673" s="48" t="s">
        <v>1527</v>
      </c>
      <c r="B673" s="48" t="s">
        <v>7831</v>
      </c>
      <c r="C673" s="49">
        <v>43844.724363425928</v>
      </c>
      <c r="D673" s="49">
        <v>43844.724363425928</v>
      </c>
      <c r="E673" s="48" t="s">
        <v>34</v>
      </c>
      <c r="F673" s="48" t="s">
        <v>33</v>
      </c>
      <c r="G673" s="49">
        <v>43844.724363425928</v>
      </c>
      <c r="H673" s="48"/>
      <c r="I673" s="48"/>
      <c r="J673" s="50">
        <v>0</v>
      </c>
      <c r="K673" s="48" t="s">
        <v>37</v>
      </c>
      <c r="L673" s="48"/>
    </row>
    <row r="674" spans="1:12" ht="15.75" x14ac:dyDescent="0.25">
      <c r="A674" s="48" t="s">
        <v>1530</v>
      </c>
      <c r="B674" s="48" t="s">
        <v>7831</v>
      </c>
      <c r="C674" s="49">
        <v>43844.725763888891</v>
      </c>
      <c r="D674" s="49">
        <v>43844.725763888891</v>
      </c>
      <c r="E674" s="48" t="s">
        <v>34</v>
      </c>
      <c r="F674" s="48" t="s">
        <v>33</v>
      </c>
      <c r="G674" s="49">
        <v>43844.725763888891</v>
      </c>
      <c r="H674" s="48"/>
      <c r="I674" s="48"/>
      <c r="J674" s="50">
        <v>0</v>
      </c>
      <c r="K674" s="48" t="s">
        <v>37</v>
      </c>
      <c r="L674" s="48"/>
    </row>
    <row r="675" spans="1:12" ht="15.75" x14ac:dyDescent="0.25">
      <c r="A675" s="48" t="s">
        <v>1532</v>
      </c>
      <c r="B675" s="48" t="s">
        <v>7831</v>
      </c>
      <c r="C675" s="49">
        <v>43844.727870370371</v>
      </c>
      <c r="D675" s="49">
        <v>43844.727870370371</v>
      </c>
      <c r="E675" s="48" t="s">
        <v>34</v>
      </c>
      <c r="F675" s="48" t="s">
        <v>33</v>
      </c>
      <c r="G675" s="49">
        <v>43844.727870370371</v>
      </c>
      <c r="H675" s="48"/>
      <c r="I675" s="48"/>
      <c r="J675" s="50">
        <v>0</v>
      </c>
      <c r="K675" s="48" t="s">
        <v>37</v>
      </c>
      <c r="L675" s="48"/>
    </row>
    <row r="676" spans="1:12" ht="15.75" x14ac:dyDescent="0.25">
      <c r="A676" s="48" t="s">
        <v>1534</v>
      </c>
      <c r="B676" s="48" t="s">
        <v>7831</v>
      </c>
      <c r="C676" s="49">
        <v>43844.730671296296</v>
      </c>
      <c r="D676" s="49">
        <v>43844.730671296296</v>
      </c>
      <c r="E676" s="48" t="s">
        <v>34</v>
      </c>
      <c r="F676" s="48" t="s">
        <v>33</v>
      </c>
      <c r="G676" s="49">
        <v>43844.730671296296</v>
      </c>
      <c r="H676" s="48"/>
      <c r="I676" s="48"/>
      <c r="J676" s="50">
        <v>0</v>
      </c>
      <c r="K676" s="48" t="s">
        <v>37</v>
      </c>
      <c r="L676" s="48"/>
    </row>
    <row r="677" spans="1:12" ht="15.75" x14ac:dyDescent="0.25">
      <c r="A677" s="48" t="s">
        <v>1537</v>
      </c>
      <c r="B677" s="48" t="s">
        <v>7831</v>
      </c>
      <c r="C677" s="49">
        <v>43844.753738425927</v>
      </c>
      <c r="D677" s="49">
        <v>43844.753738425927</v>
      </c>
      <c r="E677" s="48" t="s">
        <v>34</v>
      </c>
      <c r="F677" s="48" t="s">
        <v>33</v>
      </c>
      <c r="G677" s="49">
        <v>43844.753738425927</v>
      </c>
      <c r="H677" s="48"/>
      <c r="I677" s="48"/>
      <c r="J677" s="50">
        <v>0</v>
      </c>
      <c r="K677" s="48" t="s">
        <v>37</v>
      </c>
      <c r="L677" s="48"/>
    </row>
    <row r="678" spans="1:12" ht="15.75" x14ac:dyDescent="0.25">
      <c r="A678" s="48" t="s">
        <v>1540</v>
      </c>
      <c r="B678" s="48" t="s">
        <v>7831</v>
      </c>
      <c r="C678" s="49">
        <v>43844.760740740741</v>
      </c>
      <c r="D678" s="49">
        <v>43844.760740740741</v>
      </c>
      <c r="E678" s="48" t="s">
        <v>34</v>
      </c>
      <c r="F678" s="48" t="s">
        <v>33</v>
      </c>
      <c r="G678" s="49">
        <v>43844.760740740741</v>
      </c>
      <c r="H678" s="48"/>
      <c r="I678" s="48"/>
      <c r="J678" s="50">
        <v>0</v>
      </c>
      <c r="K678" s="48" t="s">
        <v>37</v>
      </c>
      <c r="L678" s="48"/>
    </row>
    <row r="679" spans="1:12" ht="15.75" x14ac:dyDescent="0.25">
      <c r="A679" s="48" t="s">
        <v>1542</v>
      </c>
      <c r="B679" s="48" t="s">
        <v>7831</v>
      </c>
      <c r="C679" s="49">
        <v>43844.764224537037</v>
      </c>
      <c r="D679" s="49">
        <v>43844.764224537037</v>
      </c>
      <c r="E679" s="48" t="s">
        <v>34</v>
      </c>
      <c r="F679" s="48" t="s">
        <v>33</v>
      </c>
      <c r="G679" s="49">
        <v>43844.764224537037</v>
      </c>
      <c r="H679" s="48"/>
      <c r="I679" s="48"/>
      <c r="J679" s="50">
        <v>0</v>
      </c>
      <c r="K679" s="48" t="s">
        <v>37</v>
      </c>
      <c r="L679" s="48"/>
    </row>
    <row r="680" spans="1:12" ht="15.75" x14ac:dyDescent="0.25">
      <c r="A680" s="48" t="s">
        <v>1545</v>
      </c>
      <c r="B680" s="48" t="s">
        <v>7831</v>
      </c>
      <c r="C680" s="49">
        <v>43844.767002314817</v>
      </c>
      <c r="D680" s="49">
        <v>43844.767002314817</v>
      </c>
      <c r="E680" s="48" t="s">
        <v>34</v>
      </c>
      <c r="F680" s="48" t="s">
        <v>33</v>
      </c>
      <c r="G680" s="49">
        <v>43844.767002314817</v>
      </c>
      <c r="H680" s="48"/>
      <c r="I680" s="48"/>
      <c r="J680" s="50">
        <v>0</v>
      </c>
      <c r="K680" s="48" t="s">
        <v>37</v>
      </c>
      <c r="L680" s="48"/>
    </row>
    <row r="681" spans="1:12" ht="15.75" x14ac:dyDescent="0.25">
      <c r="A681" s="48" t="s">
        <v>1547</v>
      </c>
      <c r="B681" s="48" t="s">
        <v>7831</v>
      </c>
      <c r="C681" s="49">
        <v>43844.767696759256</v>
      </c>
      <c r="D681" s="49">
        <v>43844.767696759256</v>
      </c>
      <c r="E681" s="48" t="s">
        <v>34</v>
      </c>
      <c r="F681" s="48" t="s">
        <v>33</v>
      </c>
      <c r="G681" s="49">
        <v>43844.767696759256</v>
      </c>
      <c r="H681" s="48"/>
      <c r="I681" s="48"/>
      <c r="J681" s="50">
        <v>0</v>
      </c>
      <c r="K681" s="48" t="s">
        <v>37</v>
      </c>
      <c r="L681" s="48"/>
    </row>
    <row r="682" spans="1:12" ht="15.75" x14ac:dyDescent="0.25">
      <c r="A682" s="48" t="s">
        <v>1550</v>
      </c>
      <c r="B682" s="48" t="s">
        <v>7831</v>
      </c>
      <c r="C682" s="49">
        <v>43844.770497685182</v>
      </c>
      <c r="D682" s="49">
        <v>43844.770497685182</v>
      </c>
      <c r="E682" s="48" t="s">
        <v>34</v>
      </c>
      <c r="F682" s="48" t="s">
        <v>33</v>
      </c>
      <c r="G682" s="49">
        <v>43844.770497685182</v>
      </c>
      <c r="H682" s="48"/>
      <c r="I682" s="48"/>
      <c r="J682" s="50">
        <v>0</v>
      </c>
      <c r="K682" s="48" t="s">
        <v>37</v>
      </c>
      <c r="L682" s="48"/>
    </row>
    <row r="683" spans="1:12" ht="15.75" x14ac:dyDescent="0.25">
      <c r="A683" s="48" t="s">
        <v>1551</v>
      </c>
      <c r="B683" s="48" t="s">
        <v>7831</v>
      </c>
      <c r="C683" s="49">
        <v>43844.783750000002</v>
      </c>
      <c r="D683" s="49">
        <v>43844.783750000002</v>
      </c>
      <c r="E683" s="48" t="s">
        <v>34</v>
      </c>
      <c r="F683" s="48" t="s">
        <v>33</v>
      </c>
      <c r="G683" s="49">
        <v>43844.783750000002</v>
      </c>
      <c r="H683" s="48"/>
      <c r="I683" s="48"/>
      <c r="J683" s="50">
        <v>0</v>
      </c>
      <c r="K683" s="48" t="s">
        <v>37</v>
      </c>
      <c r="L683" s="48"/>
    </row>
    <row r="684" spans="1:12" ht="15.75" x14ac:dyDescent="0.25">
      <c r="A684" s="48" t="s">
        <v>1554</v>
      </c>
      <c r="B684" s="48" t="s">
        <v>7831</v>
      </c>
      <c r="C684" s="49">
        <v>43844.787939814814</v>
      </c>
      <c r="D684" s="49">
        <v>43844.787939814814</v>
      </c>
      <c r="E684" s="48" t="s">
        <v>34</v>
      </c>
      <c r="F684" s="48" t="s">
        <v>33</v>
      </c>
      <c r="G684" s="49">
        <v>43844.787939814814</v>
      </c>
      <c r="H684" s="48"/>
      <c r="I684" s="48"/>
      <c r="J684" s="50">
        <v>0</v>
      </c>
      <c r="K684" s="48" t="s">
        <v>37</v>
      </c>
      <c r="L684" s="48"/>
    </row>
    <row r="685" spans="1:12" ht="15.75" x14ac:dyDescent="0.25">
      <c r="A685" s="48" t="s">
        <v>1556</v>
      </c>
      <c r="B685" s="48" t="s">
        <v>7831</v>
      </c>
      <c r="C685" s="49">
        <v>43844.826342592591</v>
      </c>
      <c r="D685" s="49">
        <v>43844.826342592591</v>
      </c>
      <c r="E685" s="48" t="s">
        <v>34</v>
      </c>
      <c r="F685" s="48" t="s">
        <v>33</v>
      </c>
      <c r="G685" s="49">
        <v>43844.826342592591</v>
      </c>
      <c r="H685" s="48"/>
      <c r="I685" s="48"/>
      <c r="J685" s="50">
        <v>0</v>
      </c>
      <c r="K685" s="48" t="s">
        <v>37</v>
      </c>
      <c r="L685" s="48"/>
    </row>
    <row r="686" spans="1:12" ht="15.75" x14ac:dyDescent="0.25">
      <c r="A686" s="48" t="s">
        <v>1559</v>
      </c>
      <c r="B686" s="48" t="s">
        <v>7831</v>
      </c>
      <c r="C686" s="49">
        <v>43844.904513888891</v>
      </c>
      <c r="D686" s="49">
        <v>43844.904513888891</v>
      </c>
      <c r="E686" s="48" t="s">
        <v>34</v>
      </c>
      <c r="F686" s="48" t="s">
        <v>33</v>
      </c>
      <c r="G686" s="49">
        <v>43844.904513888891</v>
      </c>
      <c r="H686" s="48"/>
      <c r="I686" s="48"/>
      <c r="J686" s="50">
        <v>0</v>
      </c>
      <c r="K686" s="48" t="s">
        <v>37</v>
      </c>
      <c r="L686" s="48"/>
    </row>
    <row r="687" spans="1:12" ht="15.75" x14ac:dyDescent="0.25">
      <c r="A687" s="48" t="s">
        <v>1561</v>
      </c>
      <c r="B687" s="48" t="s">
        <v>7831</v>
      </c>
      <c r="C687" s="49">
        <v>43844.943530092591</v>
      </c>
      <c r="D687" s="49">
        <v>43844.943530092591</v>
      </c>
      <c r="E687" s="48" t="s">
        <v>34</v>
      </c>
      <c r="F687" s="48" t="s">
        <v>33</v>
      </c>
      <c r="G687" s="49">
        <v>43844.943530092591</v>
      </c>
      <c r="H687" s="48"/>
      <c r="I687" s="48"/>
      <c r="J687" s="50">
        <v>0</v>
      </c>
      <c r="K687" s="48" t="s">
        <v>37</v>
      </c>
      <c r="L687" s="48"/>
    </row>
    <row r="688" spans="1:12" ht="15.75" x14ac:dyDescent="0.25">
      <c r="A688" s="48" t="s">
        <v>1564</v>
      </c>
      <c r="B688" s="48" t="s">
        <v>7831</v>
      </c>
      <c r="C688" s="49">
        <v>43844.746064814812</v>
      </c>
      <c r="D688" s="49">
        <v>43844.746064814812</v>
      </c>
      <c r="E688" s="48" t="s">
        <v>34</v>
      </c>
      <c r="F688" s="48" t="s">
        <v>33</v>
      </c>
      <c r="G688" s="49">
        <v>43844.746064814812</v>
      </c>
      <c r="H688" s="48"/>
      <c r="I688" s="48"/>
      <c r="J688" s="50">
        <v>0</v>
      </c>
      <c r="K688" s="48" t="s">
        <v>37</v>
      </c>
      <c r="L688" s="48"/>
    </row>
    <row r="689" spans="1:12" ht="15.75" x14ac:dyDescent="0.25">
      <c r="A689" s="48" t="s">
        <v>1567</v>
      </c>
      <c r="B689" s="48" t="s">
        <v>7831</v>
      </c>
      <c r="C689" s="49">
        <v>43844.757245370369</v>
      </c>
      <c r="D689" s="49">
        <v>43844.757245370369</v>
      </c>
      <c r="E689" s="48" t="s">
        <v>34</v>
      </c>
      <c r="F689" s="48" t="s">
        <v>33</v>
      </c>
      <c r="G689" s="49">
        <v>43844.757245370369</v>
      </c>
      <c r="H689" s="48"/>
      <c r="I689" s="48"/>
      <c r="J689" s="50">
        <v>0</v>
      </c>
      <c r="K689" s="48" t="s">
        <v>37</v>
      </c>
      <c r="L689" s="48"/>
    </row>
    <row r="690" spans="1:12" ht="15.75" x14ac:dyDescent="0.25">
      <c r="A690" s="48" t="s">
        <v>1569</v>
      </c>
      <c r="B690" s="48" t="s">
        <v>7831</v>
      </c>
      <c r="C690" s="49">
        <v>43844.774687500001</v>
      </c>
      <c r="D690" s="49">
        <v>43844.774687500001</v>
      </c>
      <c r="E690" s="48" t="s">
        <v>34</v>
      </c>
      <c r="F690" s="48" t="s">
        <v>33</v>
      </c>
      <c r="G690" s="49">
        <v>43844.774687500001</v>
      </c>
      <c r="H690" s="48"/>
      <c r="I690" s="48"/>
      <c r="J690" s="50">
        <v>0</v>
      </c>
      <c r="K690" s="48" t="s">
        <v>37</v>
      </c>
      <c r="L690" s="48"/>
    </row>
    <row r="691" spans="1:12" ht="15.75" x14ac:dyDescent="0.25">
      <c r="A691" s="48" t="s">
        <v>1572</v>
      </c>
      <c r="B691" s="48" t="s">
        <v>7831</v>
      </c>
      <c r="C691" s="49">
        <v>43844.810266203705</v>
      </c>
      <c r="D691" s="49">
        <v>43844.810266203705</v>
      </c>
      <c r="E691" s="48" t="s">
        <v>34</v>
      </c>
      <c r="F691" s="48" t="s">
        <v>33</v>
      </c>
      <c r="G691" s="49">
        <v>43844.810266203705</v>
      </c>
      <c r="H691" s="48"/>
      <c r="I691" s="48"/>
      <c r="J691" s="50">
        <v>0</v>
      </c>
      <c r="K691" s="48" t="s">
        <v>37</v>
      </c>
      <c r="L691" s="48"/>
    </row>
    <row r="692" spans="1:12" ht="15.75" x14ac:dyDescent="0.25">
      <c r="A692" s="48" t="s">
        <v>1574</v>
      </c>
      <c r="B692" s="48" t="s">
        <v>7831</v>
      </c>
      <c r="C692" s="49">
        <v>43844.831921296296</v>
      </c>
      <c r="D692" s="49">
        <v>43844.831921296296</v>
      </c>
      <c r="E692" s="48" t="s">
        <v>34</v>
      </c>
      <c r="F692" s="48" t="s">
        <v>33</v>
      </c>
      <c r="G692" s="49">
        <v>43844.831921296296</v>
      </c>
      <c r="H692" s="48"/>
      <c r="I692" s="48"/>
      <c r="J692" s="50">
        <v>0</v>
      </c>
      <c r="K692" s="48" t="s">
        <v>37</v>
      </c>
      <c r="L692" s="48"/>
    </row>
    <row r="693" spans="1:12" ht="15.75" x14ac:dyDescent="0.25">
      <c r="A693" s="48" t="s">
        <v>1576</v>
      </c>
      <c r="B693" s="48" t="s">
        <v>7831</v>
      </c>
      <c r="C693" s="49">
        <v>43845.062013888892</v>
      </c>
      <c r="D693" s="49">
        <v>43845.062013888892</v>
      </c>
      <c r="E693" s="48" t="s">
        <v>34</v>
      </c>
      <c r="F693" s="48" t="s">
        <v>33</v>
      </c>
      <c r="G693" s="49">
        <v>43845.062013888892</v>
      </c>
      <c r="H693" s="48"/>
      <c r="I693" s="48"/>
      <c r="J693" s="50">
        <v>0</v>
      </c>
      <c r="K693" s="48" t="s">
        <v>37</v>
      </c>
      <c r="L693" s="48"/>
    </row>
    <row r="694" spans="1:12" ht="15.75" x14ac:dyDescent="0.25">
      <c r="A694" s="48" t="s">
        <v>1578</v>
      </c>
      <c r="B694" s="48" t="s">
        <v>7831</v>
      </c>
      <c r="C694" s="49">
        <v>43845.138668981483</v>
      </c>
      <c r="D694" s="49">
        <v>43845.138668981483</v>
      </c>
      <c r="E694" s="48" t="s">
        <v>34</v>
      </c>
      <c r="F694" s="48" t="s">
        <v>33</v>
      </c>
      <c r="G694" s="49">
        <v>43845.138668981483</v>
      </c>
      <c r="H694" s="48"/>
      <c r="I694" s="48"/>
      <c r="J694" s="50">
        <v>0</v>
      </c>
      <c r="K694" s="48" t="s">
        <v>37</v>
      </c>
      <c r="L694" s="48"/>
    </row>
    <row r="695" spans="1:12" ht="15.75" x14ac:dyDescent="0.25">
      <c r="A695" s="48" t="s">
        <v>1580</v>
      </c>
      <c r="B695" s="48" t="s">
        <v>7831</v>
      </c>
      <c r="C695" s="49">
        <v>43845.34878472222</v>
      </c>
      <c r="D695" s="49">
        <v>43845.34878472222</v>
      </c>
      <c r="E695" s="48" t="s">
        <v>34</v>
      </c>
      <c r="F695" s="48" t="s">
        <v>33</v>
      </c>
      <c r="G695" s="49">
        <v>43845.34878472222</v>
      </c>
      <c r="H695" s="48"/>
      <c r="I695" s="48"/>
      <c r="J695" s="50">
        <v>0</v>
      </c>
      <c r="K695" s="48" t="s">
        <v>37</v>
      </c>
      <c r="L695" s="48"/>
    </row>
    <row r="696" spans="1:12" ht="15.75" x14ac:dyDescent="0.25">
      <c r="A696" s="48" t="s">
        <v>1583</v>
      </c>
      <c r="B696" s="48" t="s">
        <v>7831</v>
      </c>
      <c r="C696" s="49">
        <v>43845.349479166667</v>
      </c>
      <c r="D696" s="49">
        <v>43845.349479166667</v>
      </c>
      <c r="E696" s="48" t="s">
        <v>34</v>
      </c>
      <c r="F696" s="48" t="s">
        <v>33</v>
      </c>
      <c r="G696" s="49">
        <v>43845.349479166667</v>
      </c>
      <c r="H696" s="48"/>
      <c r="I696" s="48"/>
      <c r="J696" s="50">
        <v>0</v>
      </c>
      <c r="K696" s="48" t="s">
        <v>37</v>
      </c>
      <c r="L696" s="48"/>
    </row>
    <row r="697" spans="1:12" ht="15.75" x14ac:dyDescent="0.25">
      <c r="A697" s="48" t="s">
        <v>1586</v>
      </c>
      <c r="B697" s="48" t="s">
        <v>7831</v>
      </c>
      <c r="C697" s="49">
        <v>43845.35019675926</v>
      </c>
      <c r="D697" s="49">
        <v>43845.35019675926</v>
      </c>
      <c r="E697" s="48" t="s">
        <v>34</v>
      </c>
      <c r="F697" s="48" t="s">
        <v>33</v>
      </c>
      <c r="G697" s="49">
        <v>43845.35019675926</v>
      </c>
      <c r="H697" s="48"/>
      <c r="I697" s="48"/>
      <c r="J697" s="50">
        <v>0</v>
      </c>
      <c r="K697" s="48" t="s">
        <v>37</v>
      </c>
      <c r="L697" s="48"/>
    </row>
    <row r="698" spans="1:12" ht="15.75" x14ac:dyDescent="0.25">
      <c r="A698" s="48" t="s">
        <v>1589</v>
      </c>
      <c r="B698" s="48" t="s">
        <v>7831</v>
      </c>
      <c r="C698" s="49">
        <v>43845.35019675926</v>
      </c>
      <c r="D698" s="49">
        <v>43845.35019675926</v>
      </c>
      <c r="E698" s="48" t="s">
        <v>34</v>
      </c>
      <c r="F698" s="48" t="s">
        <v>33</v>
      </c>
      <c r="G698" s="49">
        <v>43845.35019675926</v>
      </c>
      <c r="H698" s="48"/>
      <c r="I698" s="48"/>
      <c r="J698" s="50">
        <v>0</v>
      </c>
      <c r="K698" s="48" t="s">
        <v>37</v>
      </c>
      <c r="L698" s="48"/>
    </row>
    <row r="699" spans="1:12" ht="15.75" x14ac:dyDescent="0.25">
      <c r="A699" s="48" t="s">
        <v>1592</v>
      </c>
      <c r="B699" s="48" t="s">
        <v>7831</v>
      </c>
      <c r="C699" s="49">
        <v>43845.074571759258</v>
      </c>
      <c r="D699" s="49">
        <v>43845.074571759258</v>
      </c>
      <c r="E699" s="48" t="s">
        <v>34</v>
      </c>
      <c r="F699" s="48" t="s">
        <v>33</v>
      </c>
      <c r="G699" s="49">
        <v>43845.074571759258</v>
      </c>
      <c r="H699" s="48"/>
      <c r="I699" s="48"/>
      <c r="J699" s="50">
        <v>0</v>
      </c>
      <c r="K699" s="48" t="s">
        <v>37</v>
      </c>
      <c r="L699" s="48"/>
    </row>
    <row r="700" spans="1:12" ht="15.75" x14ac:dyDescent="0.25">
      <c r="A700" s="48" t="s">
        <v>1593</v>
      </c>
      <c r="B700" s="48" t="s">
        <v>7831</v>
      </c>
      <c r="C700" s="49">
        <v>43845.172812500001</v>
      </c>
      <c r="D700" s="49">
        <v>43845.172812500001</v>
      </c>
      <c r="E700" s="48" t="s">
        <v>34</v>
      </c>
      <c r="F700" s="48" t="s">
        <v>33</v>
      </c>
      <c r="G700" s="49">
        <v>43845.172812500001</v>
      </c>
      <c r="H700" s="48"/>
      <c r="I700" s="48"/>
      <c r="J700" s="50">
        <v>0</v>
      </c>
      <c r="K700" s="48" t="s">
        <v>37</v>
      </c>
      <c r="L700" s="48"/>
    </row>
    <row r="701" spans="1:12" ht="15.75" x14ac:dyDescent="0.25">
      <c r="A701" s="48" t="s">
        <v>1595</v>
      </c>
      <c r="B701" s="48" t="s">
        <v>7831</v>
      </c>
      <c r="C701" s="49">
        <v>43845.25509259259</v>
      </c>
      <c r="D701" s="49">
        <v>43845.25509259259</v>
      </c>
      <c r="E701" s="48" t="s">
        <v>34</v>
      </c>
      <c r="F701" s="48" t="s">
        <v>33</v>
      </c>
      <c r="G701" s="49">
        <v>43845.25509259259</v>
      </c>
      <c r="H701" s="48"/>
      <c r="I701" s="48"/>
      <c r="J701" s="50">
        <v>0</v>
      </c>
      <c r="K701" s="48" t="s">
        <v>37</v>
      </c>
      <c r="L701" s="48"/>
    </row>
    <row r="702" spans="1:12" ht="15.75" x14ac:dyDescent="0.25">
      <c r="A702" s="48" t="s">
        <v>1598</v>
      </c>
      <c r="B702" s="48" t="s">
        <v>7831</v>
      </c>
      <c r="C702" s="49">
        <v>43845.271817129629</v>
      </c>
      <c r="D702" s="49">
        <v>43845.271817129629</v>
      </c>
      <c r="E702" s="48" t="s">
        <v>34</v>
      </c>
      <c r="F702" s="48" t="s">
        <v>33</v>
      </c>
      <c r="G702" s="49">
        <v>43845.271817129629</v>
      </c>
      <c r="H702" s="48"/>
      <c r="I702" s="48"/>
      <c r="J702" s="50">
        <v>0</v>
      </c>
      <c r="K702" s="48" t="s">
        <v>37</v>
      </c>
      <c r="L702" s="48"/>
    </row>
    <row r="703" spans="1:12" ht="15.75" x14ac:dyDescent="0.25">
      <c r="A703" s="48" t="s">
        <v>1601</v>
      </c>
      <c r="B703" s="48" t="s">
        <v>7831</v>
      </c>
      <c r="C703" s="49">
        <v>43845.34878472222</v>
      </c>
      <c r="D703" s="49">
        <v>43845.34878472222</v>
      </c>
      <c r="E703" s="48" t="s">
        <v>34</v>
      </c>
      <c r="F703" s="48" t="s">
        <v>33</v>
      </c>
      <c r="G703" s="49">
        <v>43845.34878472222</v>
      </c>
      <c r="H703" s="48"/>
      <c r="I703" s="48"/>
      <c r="J703" s="50">
        <v>0</v>
      </c>
      <c r="K703" s="48" t="s">
        <v>37</v>
      </c>
      <c r="L703" s="48"/>
    </row>
    <row r="704" spans="1:12" ht="15.75" x14ac:dyDescent="0.25">
      <c r="A704" s="48" t="s">
        <v>1604</v>
      </c>
      <c r="B704" s="48" t="s">
        <v>7831</v>
      </c>
      <c r="C704" s="49">
        <v>43845.349479166667</v>
      </c>
      <c r="D704" s="49">
        <v>43845.349479166667</v>
      </c>
      <c r="E704" s="48" t="s">
        <v>34</v>
      </c>
      <c r="F704" s="48" t="s">
        <v>33</v>
      </c>
      <c r="G704" s="49">
        <v>43845.349479166667</v>
      </c>
      <c r="H704" s="48"/>
      <c r="I704" s="48"/>
      <c r="J704" s="50">
        <v>0</v>
      </c>
      <c r="K704" s="48" t="s">
        <v>37</v>
      </c>
      <c r="L704" s="48"/>
    </row>
    <row r="705" spans="1:12" ht="15.75" x14ac:dyDescent="0.25">
      <c r="A705" s="48" t="s">
        <v>1607</v>
      </c>
      <c r="B705" s="48" t="s">
        <v>7831</v>
      </c>
      <c r="C705" s="49">
        <v>43845.349479166667</v>
      </c>
      <c r="D705" s="49">
        <v>43845.349479166667</v>
      </c>
      <c r="E705" s="48" t="s">
        <v>34</v>
      </c>
      <c r="F705" s="48" t="s">
        <v>33</v>
      </c>
      <c r="G705" s="49">
        <v>43845.349479166667</v>
      </c>
      <c r="H705" s="48"/>
      <c r="I705" s="48"/>
      <c r="J705" s="50">
        <v>0</v>
      </c>
      <c r="K705" s="48" t="s">
        <v>37</v>
      </c>
      <c r="L705" s="48"/>
    </row>
    <row r="706" spans="1:12" ht="15.75" x14ac:dyDescent="0.25">
      <c r="A706" s="48" t="s">
        <v>1609</v>
      </c>
      <c r="B706" s="48" t="s">
        <v>7831</v>
      </c>
      <c r="C706" s="49">
        <v>43845.348761574074</v>
      </c>
      <c r="D706" s="49">
        <v>43845.348761574074</v>
      </c>
      <c r="E706" s="48" t="s">
        <v>34</v>
      </c>
      <c r="F706" s="48" t="s">
        <v>33</v>
      </c>
      <c r="G706" s="49">
        <v>43845.348761574074</v>
      </c>
      <c r="H706" s="48"/>
      <c r="I706" s="48"/>
      <c r="J706" s="50">
        <v>0</v>
      </c>
      <c r="K706" s="48" t="s">
        <v>37</v>
      </c>
      <c r="L706" s="48"/>
    </row>
    <row r="707" spans="1:12" ht="15.75" x14ac:dyDescent="0.25">
      <c r="A707" s="48" t="s">
        <v>1612</v>
      </c>
      <c r="B707" s="48" t="s">
        <v>7831</v>
      </c>
      <c r="C707" s="49">
        <v>43845.360914351855</v>
      </c>
      <c r="D707" s="49">
        <v>43845.360914351855</v>
      </c>
      <c r="E707" s="48" t="s">
        <v>34</v>
      </c>
      <c r="F707" s="48" t="s">
        <v>33</v>
      </c>
      <c r="G707" s="49">
        <v>43845.360914351855</v>
      </c>
      <c r="H707" s="48"/>
      <c r="I707" s="48"/>
      <c r="J707" s="50">
        <v>0</v>
      </c>
      <c r="K707" s="48" t="s">
        <v>37</v>
      </c>
      <c r="L707" s="48"/>
    </row>
    <row r="708" spans="1:12" ht="15.75" x14ac:dyDescent="0.25">
      <c r="A708" s="48" t="s">
        <v>1615</v>
      </c>
      <c r="B708" s="48" t="s">
        <v>7831</v>
      </c>
      <c r="C708" s="49">
        <v>43845.350208333337</v>
      </c>
      <c r="D708" s="49">
        <v>43845.350208333337</v>
      </c>
      <c r="E708" s="48" t="s">
        <v>34</v>
      </c>
      <c r="F708" s="48" t="s">
        <v>33</v>
      </c>
      <c r="G708" s="49">
        <v>43845.350208333337</v>
      </c>
      <c r="H708" s="48"/>
      <c r="I708" s="48"/>
      <c r="J708" s="50">
        <v>0</v>
      </c>
      <c r="K708" s="48" t="s">
        <v>37</v>
      </c>
      <c r="L708" s="48"/>
    </row>
    <row r="709" spans="1:12" ht="15.75" x14ac:dyDescent="0.25">
      <c r="A709" s="48" t="s">
        <v>1618</v>
      </c>
      <c r="B709" s="48" t="s">
        <v>7831</v>
      </c>
      <c r="C709" s="49">
        <v>43845.350208333337</v>
      </c>
      <c r="D709" s="49">
        <v>43845.350208333337</v>
      </c>
      <c r="E709" s="48" t="s">
        <v>34</v>
      </c>
      <c r="F709" s="48" t="s">
        <v>33</v>
      </c>
      <c r="G709" s="49">
        <v>43845.350208333337</v>
      </c>
      <c r="H709" s="48"/>
      <c r="I709" s="48"/>
      <c r="J709" s="50">
        <v>0</v>
      </c>
      <c r="K709" s="48" t="s">
        <v>37</v>
      </c>
      <c r="L709" s="48"/>
    </row>
    <row r="710" spans="1:12" ht="15.75" x14ac:dyDescent="0.25">
      <c r="A710" s="48" t="s">
        <v>1621</v>
      </c>
      <c r="B710" s="48" t="s">
        <v>7831</v>
      </c>
      <c r="C710" s="49">
        <v>43845.350231481483</v>
      </c>
      <c r="D710" s="49">
        <v>43845.350231481483</v>
      </c>
      <c r="E710" s="48" t="s">
        <v>34</v>
      </c>
      <c r="F710" s="48" t="s">
        <v>33</v>
      </c>
      <c r="G710" s="49">
        <v>43845.350231481483</v>
      </c>
      <c r="H710" s="48"/>
      <c r="I710" s="48"/>
      <c r="J710" s="50">
        <v>0</v>
      </c>
      <c r="K710" s="48" t="s">
        <v>37</v>
      </c>
      <c r="L710" s="48"/>
    </row>
    <row r="711" spans="1:12" ht="15.75" x14ac:dyDescent="0.25">
      <c r="A711" s="48" t="s">
        <v>1624</v>
      </c>
      <c r="B711" s="48" t="s">
        <v>7831</v>
      </c>
      <c r="C711" s="49">
        <v>43845.350231481483</v>
      </c>
      <c r="D711" s="49">
        <v>43845.350231481483</v>
      </c>
      <c r="E711" s="48" t="s">
        <v>34</v>
      </c>
      <c r="F711" s="48" t="s">
        <v>33</v>
      </c>
      <c r="G711" s="49">
        <v>43845.350231481483</v>
      </c>
      <c r="H711" s="48"/>
      <c r="I711" s="48"/>
      <c r="J711" s="50">
        <v>0</v>
      </c>
      <c r="K711" s="48" t="s">
        <v>37</v>
      </c>
      <c r="L711" s="48"/>
    </row>
    <row r="712" spans="1:12" ht="15.75" x14ac:dyDescent="0.25">
      <c r="A712" s="48" t="s">
        <v>1627</v>
      </c>
      <c r="B712" s="48" t="s">
        <v>7831</v>
      </c>
      <c r="C712" s="49">
        <v>43845.367997685185</v>
      </c>
      <c r="D712" s="49">
        <v>43845.367997685185</v>
      </c>
      <c r="E712" s="48" t="s">
        <v>34</v>
      </c>
      <c r="F712" s="48" t="s">
        <v>33</v>
      </c>
      <c r="G712" s="49">
        <v>43845.367997685185</v>
      </c>
      <c r="H712" s="48"/>
      <c r="I712" s="48"/>
      <c r="J712" s="50">
        <v>0</v>
      </c>
      <c r="K712" s="48" t="s">
        <v>37</v>
      </c>
      <c r="L712" s="48"/>
    </row>
    <row r="713" spans="1:12" ht="15.75" x14ac:dyDescent="0.25">
      <c r="A713" s="48" t="s">
        <v>1630</v>
      </c>
      <c r="B713" s="48" t="s">
        <v>7831</v>
      </c>
      <c r="C713" s="49">
        <v>43845.37358796296</v>
      </c>
      <c r="D713" s="49">
        <v>43845.37358796296</v>
      </c>
      <c r="E713" s="48" t="s">
        <v>34</v>
      </c>
      <c r="F713" s="48" t="s">
        <v>33</v>
      </c>
      <c r="G713" s="49">
        <v>43845.37358796296</v>
      </c>
      <c r="H713" s="48"/>
      <c r="I713" s="48"/>
      <c r="J713" s="50">
        <v>0</v>
      </c>
      <c r="K713" s="48" t="s">
        <v>37</v>
      </c>
      <c r="L713" s="48"/>
    </row>
    <row r="714" spans="1:12" ht="15.75" x14ac:dyDescent="0.25">
      <c r="A714" s="48" t="s">
        <v>1633</v>
      </c>
      <c r="B714" s="48" t="s">
        <v>7831</v>
      </c>
      <c r="C714" s="49">
        <v>43845.401550925926</v>
      </c>
      <c r="D714" s="49">
        <v>43845.401550925926</v>
      </c>
      <c r="E714" s="48" t="s">
        <v>34</v>
      </c>
      <c r="F714" s="48" t="s">
        <v>33</v>
      </c>
      <c r="G714" s="49">
        <v>43845.401550925926</v>
      </c>
      <c r="H714" s="48"/>
      <c r="I714" s="48"/>
      <c r="J714" s="50">
        <v>0</v>
      </c>
      <c r="K714" s="48" t="s">
        <v>37</v>
      </c>
      <c r="L714" s="48"/>
    </row>
    <row r="715" spans="1:12" ht="15.75" x14ac:dyDescent="0.25">
      <c r="A715" s="48" t="s">
        <v>1636</v>
      </c>
      <c r="B715" s="48" t="s">
        <v>7831</v>
      </c>
      <c r="C715" s="49">
        <v>43845.350231481483</v>
      </c>
      <c r="D715" s="49">
        <v>43845.350231481483</v>
      </c>
      <c r="E715" s="48" t="s">
        <v>34</v>
      </c>
      <c r="F715" s="48" t="s">
        <v>33</v>
      </c>
      <c r="G715" s="49">
        <v>43845.350231481483</v>
      </c>
      <c r="H715" s="48"/>
      <c r="I715" s="48"/>
      <c r="J715" s="50">
        <v>0</v>
      </c>
      <c r="K715" s="48" t="s">
        <v>37</v>
      </c>
      <c r="L715" s="48"/>
    </row>
    <row r="716" spans="1:12" ht="15.75" x14ac:dyDescent="0.25">
      <c r="A716" s="48" t="s">
        <v>7852</v>
      </c>
      <c r="B716" s="48" t="s">
        <v>7831</v>
      </c>
      <c r="C716" s="49">
        <v>43845.350231481483</v>
      </c>
      <c r="D716" s="49">
        <v>43845.350231481483</v>
      </c>
      <c r="E716" s="48" t="s">
        <v>7833</v>
      </c>
      <c r="F716" s="48" t="s">
        <v>33</v>
      </c>
      <c r="G716" s="49">
        <v>43845.350231481483</v>
      </c>
      <c r="H716" s="48"/>
      <c r="I716" s="48"/>
      <c r="J716" s="50">
        <v>0</v>
      </c>
      <c r="K716" s="48" t="s">
        <v>37</v>
      </c>
      <c r="L716" s="48"/>
    </row>
    <row r="717" spans="1:12" ht="15.75" x14ac:dyDescent="0.25">
      <c r="A717" s="48" t="s">
        <v>1639</v>
      </c>
      <c r="B717" s="48" t="s">
        <v>7831</v>
      </c>
      <c r="C717" s="49">
        <v>43845.35087962963</v>
      </c>
      <c r="D717" s="49">
        <v>43845.35087962963</v>
      </c>
      <c r="E717" s="48" t="s">
        <v>34</v>
      </c>
      <c r="F717" s="48" t="s">
        <v>33</v>
      </c>
      <c r="G717" s="49">
        <v>43845.35087962963</v>
      </c>
      <c r="H717" s="48"/>
      <c r="I717" s="48"/>
      <c r="J717" s="50">
        <v>0</v>
      </c>
      <c r="K717" s="48" t="s">
        <v>37</v>
      </c>
      <c r="L717" s="48"/>
    </row>
    <row r="718" spans="1:12" ht="15.75" x14ac:dyDescent="0.25">
      <c r="A718" s="48" t="s">
        <v>1642</v>
      </c>
      <c r="B718" s="48" t="s">
        <v>7831</v>
      </c>
      <c r="C718" s="49">
        <v>43845.353020833332</v>
      </c>
      <c r="D718" s="49">
        <v>43845.353020833332</v>
      </c>
      <c r="E718" s="48" t="s">
        <v>34</v>
      </c>
      <c r="F718" s="48" t="s">
        <v>33</v>
      </c>
      <c r="G718" s="49">
        <v>43845.353020833332</v>
      </c>
      <c r="H718" s="48"/>
      <c r="I718" s="48"/>
      <c r="J718" s="50">
        <v>0</v>
      </c>
      <c r="K718" s="48" t="s">
        <v>37</v>
      </c>
      <c r="L718" s="48"/>
    </row>
    <row r="719" spans="1:12" ht="15.75" x14ac:dyDescent="0.25">
      <c r="A719" s="48" t="s">
        <v>1645</v>
      </c>
      <c r="B719" s="48" t="s">
        <v>7831</v>
      </c>
      <c r="C719" s="49">
        <v>43845.365856481483</v>
      </c>
      <c r="D719" s="49">
        <v>43845.365856481483</v>
      </c>
      <c r="E719" s="48" t="s">
        <v>34</v>
      </c>
      <c r="F719" s="48" t="s">
        <v>33</v>
      </c>
      <c r="G719" s="49">
        <v>43845.365856481483</v>
      </c>
      <c r="H719" s="48"/>
      <c r="I719" s="48"/>
      <c r="J719" s="50">
        <v>0</v>
      </c>
      <c r="K719" s="48" t="s">
        <v>37</v>
      </c>
      <c r="L719" s="48"/>
    </row>
    <row r="720" spans="1:12" ht="15.75" x14ac:dyDescent="0.25">
      <c r="A720" s="48" t="s">
        <v>1648</v>
      </c>
      <c r="B720" s="48" t="s">
        <v>7831</v>
      </c>
      <c r="C720" s="49">
        <v>43845.374988425923</v>
      </c>
      <c r="D720" s="49">
        <v>43845.374988425923</v>
      </c>
      <c r="E720" s="48" t="s">
        <v>34</v>
      </c>
      <c r="F720" s="48" t="s">
        <v>33</v>
      </c>
      <c r="G720" s="49">
        <v>43845.374988425923</v>
      </c>
      <c r="H720" s="48"/>
      <c r="I720" s="48"/>
      <c r="J720" s="50">
        <v>0</v>
      </c>
      <c r="K720" s="48" t="s">
        <v>37</v>
      </c>
      <c r="L720" s="48"/>
    </row>
    <row r="721" spans="1:12" ht="15.75" x14ac:dyDescent="0.25">
      <c r="A721" s="48" t="s">
        <v>1651</v>
      </c>
      <c r="B721" s="48" t="s">
        <v>7831</v>
      </c>
      <c r="C721" s="49">
        <v>43845.387314814812</v>
      </c>
      <c r="D721" s="49">
        <v>43845.389490740738</v>
      </c>
      <c r="E721" s="48" t="s">
        <v>34</v>
      </c>
      <c r="F721" s="48" t="s">
        <v>110</v>
      </c>
      <c r="G721" s="49">
        <v>43845.388773148145</v>
      </c>
      <c r="H721" s="48"/>
      <c r="I721" s="48"/>
      <c r="J721" s="50">
        <v>1.4583333322661929E-3</v>
      </c>
      <c r="K721" s="48" t="s">
        <v>37</v>
      </c>
      <c r="L721" s="48"/>
    </row>
    <row r="722" spans="1:12" ht="15.75" x14ac:dyDescent="0.25">
      <c r="A722" s="48" t="s">
        <v>1653</v>
      </c>
      <c r="B722" s="48" t="s">
        <v>7831</v>
      </c>
      <c r="C722" s="49">
        <v>43845.38826388889</v>
      </c>
      <c r="D722" s="49">
        <v>43845.38826388889</v>
      </c>
      <c r="E722" s="48" t="s">
        <v>34</v>
      </c>
      <c r="F722" s="48" t="s">
        <v>33</v>
      </c>
      <c r="G722" s="49">
        <v>43845.38826388889</v>
      </c>
      <c r="H722" s="48"/>
      <c r="I722" s="48"/>
      <c r="J722" s="50">
        <v>0</v>
      </c>
      <c r="K722" s="48" t="s">
        <v>37</v>
      </c>
      <c r="L722" s="48"/>
    </row>
    <row r="723" spans="1:12" ht="15.75" x14ac:dyDescent="0.25">
      <c r="A723" s="48" t="s">
        <v>1656</v>
      </c>
      <c r="B723" s="48" t="s">
        <v>7831</v>
      </c>
      <c r="C723" s="49">
        <v>43845.397650462961</v>
      </c>
      <c r="D723" s="49">
        <v>43845.398530092592</v>
      </c>
      <c r="E723" s="48" t="s">
        <v>34</v>
      </c>
      <c r="F723" s="48" t="s">
        <v>150</v>
      </c>
      <c r="G723" s="49">
        <v>43845.398506944446</v>
      </c>
      <c r="H723" s="48"/>
      <c r="I723" s="48"/>
      <c r="J723" s="50">
        <v>8.5648148524342105E-4</v>
      </c>
      <c r="K723" s="48" t="s">
        <v>37</v>
      </c>
      <c r="L723" s="48"/>
    </row>
    <row r="724" spans="1:12" ht="15.75" x14ac:dyDescent="0.25">
      <c r="A724" s="48" t="s">
        <v>1658</v>
      </c>
      <c r="B724" s="48" t="s">
        <v>7831</v>
      </c>
      <c r="C724" s="49">
        <v>43845.402245370373</v>
      </c>
      <c r="D724" s="49">
        <v>43845.402245370373</v>
      </c>
      <c r="E724" s="48" t="s">
        <v>34</v>
      </c>
      <c r="F724" s="48" t="s">
        <v>33</v>
      </c>
      <c r="G724" s="49">
        <v>43845.402245370373</v>
      </c>
      <c r="H724" s="48"/>
      <c r="I724" s="48"/>
      <c r="J724" s="50">
        <v>0</v>
      </c>
      <c r="K724" s="48" t="s">
        <v>37</v>
      </c>
      <c r="L724" s="48"/>
    </row>
    <row r="725" spans="1:12" ht="15.75" x14ac:dyDescent="0.25">
      <c r="A725" s="48" t="s">
        <v>1661</v>
      </c>
      <c r="B725" s="48" t="s">
        <v>7831</v>
      </c>
      <c r="C725" s="49">
        <v>43845.374305555553</v>
      </c>
      <c r="D725" s="49">
        <v>43845.374305555553</v>
      </c>
      <c r="E725" s="48" t="s">
        <v>34</v>
      </c>
      <c r="F725" s="48" t="s">
        <v>33</v>
      </c>
      <c r="G725" s="49">
        <v>43845.374305555553</v>
      </c>
      <c r="H725" s="48"/>
      <c r="I725" s="48"/>
      <c r="J725" s="50">
        <v>0</v>
      </c>
      <c r="K725" s="48" t="s">
        <v>37</v>
      </c>
      <c r="L725" s="48"/>
    </row>
    <row r="726" spans="1:12" ht="15.75" x14ac:dyDescent="0.25">
      <c r="A726" s="48" t="s">
        <v>1664</v>
      </c>
      <c r="B726" s="48" t="s">
        <v>7831</v>
      </c>
      <c r="C726" s="49">
        <v>43845.38957175926</v>
      </c>
      <c r="D726" s="49">
        <v>43845.391122685185</v>
      </c>
      <c r="E726" s="48" t="s">
        <v>34</v>
      </c>
      <c r="F726" s="48" t="s">
        <v>110</v>
      </c>
      <c r="G726" s="49">
        <v>43845.390983796293</v>
      </c>
      <c r="H726" s="48"/>
      <c r="I726" s="48"/>
      <c r="J726" s="50">
        <v>1.4120370324235409E-3</v>
      </c>
      <c r="K726" s="48" t="s">
        <v>37</v>
      </c>
      <c r="L726" s="48"/>
    </row>
    <row r="727" spans="1:12" ht="15.75" x14ac:dyDescent="0.25">
      <c r="A727" s="48" t="s">
        <v>1665</v>
      </c>
      <c r="B727" s="48" t="s">
        <v>7831</v>
      </c>
      <c r="C727" s="49">
        <v>43845.39398148148</v>
      </c>
      <c r="D727" s="49">
        <v>43845.395162037035</v>
      </c>
      <c r="E727" s="48" t="s">
        <v>34</v>
      </c>
      <c r="F727" s="48" t="s">
        <v>110</v>
      </c>
      <c r="G727" s="49">
        <v>43845.395162037035</v>
      </c>
      <c r="H727" s="48"/>
      <c r="I727" s="48"/>
      <c r="J727" s="50">
        <v>1.1805555550381541E-3</v>
      </c>
      <c r="K727" s="48" t="s">
        <v>37</v>
      </c>
      <c r="L727" s="48"/>
    </row>
    <row r="728" spans="1:12" ht="15.75" x14ac:dyDescent="0.25">
      <c r="A728" s="48" t="s">
        <v>1667</v>
      </c>
      <c r="B728" s="48" t="s">
        <v>7831</v>
      </c>
      <c r="C728" s="49">
        <v>43845.397372685184</v>
      </c>
      <c r="D728" s="49">
        <v>43845.398831018516</v>
      </c>
      <c r="E728" s="48" t="s">
        <v>34</v>
      </c>
      <c r="F728" s="48" t="s">
        <v>33</v>
      </c>
      <c r="G728" s="49">
        <v>43845.476655092592</v>
      </c>
      <c r="H728" s="48"/>
      <c r="I728" s="48"/>
      <c r="J728" s="50">
        <v>7.9282407408754807E-2</v>
      </c>
      <c r="K728" s="48" t="s">
        <v>101</v>
      </c>
      <c r="L728" s="48"/>
    </row>
    <row r="729" spans="1:12" ht="15.75" x14ac:dyDescent="0.25">
      <c r="A729" s="48" t="s">
        <v>1669</v>
      </c>
      <c r="B729" s="48" t="s">
        <v>7831</v>
      </c>
      <c r="C729" s="49">
        <v>43845.427418981482</v>
      </c>
      <c r="D729" s="49">
        <v>43845.427418981482</v>
      </c>
      <c r="E729" s="48" t="s">
        <v>34</v>
      </c>
      <c r="F729" s="48" t="s">
        <v>33</v>
      </c>
      <c r="G729" s="49">
        <v>43845.427418981482</v>
      </c>
      <c r="H729" s="48"/>
      <c r="I729" s="48"/>
      <c r="J729" s="50">
        <v>0</v>
      </c>
      <c r="K729" s="48" t="s">
        <v>37</v>
      </c>
      <c r="L729" s="48"/>
    </row>
    <row r="730" spans="1:12" ht="15.75" x14ac:dyDescent="0.25">
      <c r="A730" s="48" t="s">
        <v>1672</v>
      </c>
      <c r="B730" s="48" t="s">
        <v>7831</v>
      </c>
      <c r="C730" s="49">
        <v>43845.459016203706</v>
      </c>
      <c r="D730" s="49">
        <v>43845.459016203706</v>
      </c>
      <c r="E730" s="48" t="s">
        <v>34</v>
      </c>
      <c r="F730" s="48" t="s">
        <v>33</v>
      </c>
      <c r="G730" s="49">
        <v>43845.459016203706</v>
      </c>
      <c r="H730" s="48"/>
      <c r="I730" s="48"/>
      <c r="J730" s="50">
        <v>0</v>
      </c>
      <c r="K730" s="48" t="s">
        <v>37</v>
      </c>
      <c r="L730" s="48"/>
    </row>
    <row r="731" spans="1:12" ht="15.75" x14ac:dyDescent="0.25">
      <c r="A731" s="48" t="s">
        <v>1675</v>
      </c>
      <c r="B731" s="48" t="s">
        <v>7831</v>
      </c>
      <c r="C731" s="49">
        <v>43845.447662037041</v>
      </c>
      <c r="D731" s="49">
        <v>43845.447662037041</v>
      </c>
      <c r="E731" s="48" t="s">
        <v>34</v>
      </c>
      <c r="F731" s="48" t="s">
        <v>33</v>
      </c>
      <c r="G731" s="49">
        <v>43845.447662037041</v>
      </c>
      <c r="H731" s="48"/>
      <c r="I731" s="48"/>
      <c r="J731" s="50">
        <v>0</v>
      </c>
      <c r="K731" s="48" t="s">
        <v>37</v>
      </c>
      <c r="L731" s="48"/>
    </row>
    <row r="732" spans="1:12" ht="15.75" x14ac:dyDescent="0.25">
      <c r="A732" s="48" t="s">
        <v>1676</v>
      </c>
      <c r="B732" s="48" t="s">
        <v>7831</v>
      </c>
      <c r="C732" s="49">
        <v>43845.495196759257</v>
      </c>
      <c r="D732" s="49">
        <v>43845.495196759257</v>
      </c>
      <c r="E732" s="48" t="s">
        <v>34</v>
      </c>
      <c r="F732" s="48" t="s">
        <v>33</v>
      </c>
      <c r="G732" s="49">
        <v>43845.495196759257</v>
      </c>
      <c r="H732" s="48"/>
      <c r="I732" s="48"/>
      <c r="J732" s="50">
        <v>0</v>
      </c>
      <c r="K732" s="48" t="s">
        <v>37</v>
      </c>
      <c r="L732" s="48"/>
    </row>
    <row r="733" spans="1:12" ht="15.75" x14ac:dyDescent="0.25">
      <c r="A733" s="48" t="s">
        <v>1678</v>
      </c>
      <c r="B733" s="48" t="s">
        <v>7831</v>
      </c>
      <c r="C733" s="49">
        <v>43845.483206018522</v>
      </c>
      <c r="D733" s="49">
        <v>43845.485995370371</v>
      </c>
      <c r="E733" s="48" t="s">
        <v>34</v>
      </c>
      <c r="F733" s="48" t="s">
        <v>110</v>
      </c>
      <c r="G733" s="49">
        <v>43845.485520833332</v>
      </c>
      <c r="H733" s="48"/>
      <c r="I733" s="48"/>
      <c r="J733" s="50">
        <v>2.3148148102336563E-3</v>
      </c>
      <c r="K733" s="48" t="s">
        <v>37</v>
      </c>
      <c r="L733" s="48"/>
    </row>
    <row r="734" spans="1:12" ht="15.75" x14ac:dyDescent="0.25">
      <c r="A734" s="48" t="s">
        <v>1679</v>
      </c>
      <c r="B734" s="48" t="s">
        <v>7831</v>
      </c>
      <c r="C734" s="49">
        <v>43845.520370370374</v>
      </c>
      <c r="D734" s="49">
        <v>43845.520370370374</v>
      </c>
      <c r="E734" s="48" t="s">
        <v>34</v>
      </c>
      <c r="F734" s="48" t="s">
        <v>33</v>
      </c>
      <c r="G734" s="49">
        <v>43845.520370370374</v>
      </c>
      <c r="H734" s="48"/>
      <c r="I734" s="48"/>
      <c r="J734" s="50">
        <v>0</v>
      </c>
      <c r="K734" s="48" t="s">
        <v>37</v>
      </c>
      <c r="L734" s="48"/>
    </row>
    <row r="735" spans="1:12" ht="15.75" x14ac:dyDescent="0.25">
      <c r="A735" s="48" t="s">
        <v>1681</v>
      </c>
      <c r="B735" s="48" t="s">
        <v>7831</v>
      </c>
      <c r="C735" s="49">
        <v>43845.528923611113</v>
      </c>
      <c r="D735" s="49">
        <v>43845.528923611113</v>
      </c>
      <c r="E735" s="48" t="s">
        <v>34</v>
      </c>
      <c r="F735" s="48" t="s">
        <v>33</v>
      </c>
      <c r="G735" s="49">
        <v>43845.528923611113</v>
      </c>
      <c r="H735" s="48"/>
      <c r="I735" s="48"/>
      <c r="J735" s="50">
        <v>0</v>
      </c>
      <c r="K735" s="48" t="s">
        <v>37</v>
      </c>
      <c r="L735" s="48"/>
    </row>
    <row r="736" spans="1:12" ht="15.75" x14ac:dyDescent="0.25">
      <c r="A736" s="48" t="s">
        <v>1684</v>
      </c>
      <c r="B736" s="48" t="s">
        <v>7831</v>
      </c>
      <c r="C736" s="49">
        <v>43845.52957175926</v>
      </c>
      <c r="D736" s="49">
        <v>43845.52957175926</v>
      </c>
      <c r="E736" s="48" t="s">
        <v>34</v>
      </c>
      <c r="F736" s="48" t="s">
        <v>33</v>
      </c>
      <c r="G736" s="49">
        <v>43845.52957175926</v>
      </c>
      <c r="H736" s="48"/>
      <c r="I736" s="48"/>
      <c r="J736" s="50">
        <v>0</v>
      </c>
      <c r="K736" s="48" t="s">
        <v>37</v>
      </c>
      <c r="L736" s="48"/>
    </row>
    <row r="737" spans="1:12" ht="15.75" x14ac:dyDescent="0.25">
      <c r="A737" s="48" t="s">
        <v>1687</v>
      </c>
      <c r="B737" s="48" t="s">
        <v>7831</v>
      </c>
      <c r="C737" s="49">
        <v>43845.503587962965</v>
      </c>
      <c r="D737" s="49">
        <v>43845.503587962965</v>
      </c>
      <c r="E737" s="48" t="s">
        <v>34</v>
      </c>
      <c r="F737" s="48" t="s">
        <v>33</v>
      </c>
      <c r="G737" s="49">
        <v>43845.503587962965</v>
      </c>
      <c r="H737" s="48"/>
      <c r="I737" s="48"/>
      <c r="J737" s="50">
        <v>0</v>
      </c>
      <c r="K737" s="48" t="s">
        <v>37</v>
      </c>
      <c r="L737" s="48"/>
    </row>
    <row r="738" spans="1:12" ht="15.75" x14ac:dyDescent="0.25">
      <c r="A738" s="48" t="s">
        <v>1688</v>
      </c>
      <c r="B738" s="48" t="s">
        <v>7831</v>
      </c>
      <c r="C738" s="49">
        <v>43845.503587962965</v>
      </c>
      <c r="D738" s="49">
        <v>43845.503587962965</v>
      </c>
      <c r="E738" s="48" t="s">
        <v>34</v>
      </c>
      <c r="F738" s="48" t="s">
        <v>33</v>
      </c>
      <c r="G738" s="49">
        <v>43845.503587962965</v>
      </c>
      <c r="H738" s="48"/>
      <c r="I738" s="48"/>
      <c r="J738" s="50">
        <v>0</v>
      </c>
      <c r="K738" s="48" t="s">
        <v>37</v>
      </c>
      <c r="L738" s="48"/>
    </row>
    <row r="739" spans="1:12" ht="15.75" x14ac:dyDescent="0.25">
      <c r="A739" s="48" t="s">
        <v>1690</v>
      </c>
      <c r="B739" s="48" t="s">
        <v>7831</v>
      </c>
      <c r="C739" s="49">
        <v>43845.512013888889</v>
      </c>
      <c r="D739" s="49">
        <v>43845.512013888889</v>
      </c>
      <c r="E739" s="48" t="s">
        <v>34</v>
      </c>
      <c r="F739" s="48" t="s">
        <v>33</v>
      </c>
      <c r="G739" s="49">
        <v>43845.512013888889</v>
      </c>
      <c r="H739" s="48"/>
      <c r="I739" s="48"/>
      <c r="J739" s="50">
        <v>0</v>
      </c>
      <c r="K739" s="48" t="s">
        <v>37</v>
      </c>
      <c r="L739" s="48"/>
    </row>
    <row r="740" spans="1:12" ht="15.75" x14ac:dyDescent="0.25">
      <c r="A740" s="48" t="s">
        <v>1692</v>
      </c>
      <c r="B740" s="48" t="s">
        <v>7831</v>
      </c>
      <c r="C740" s="49">
        <v>43845.51829861111</v>
      </c>
      <c r="D740" s="49">
        <v>43845.51829861111</v>
      </c>
      <c r="E740" s="48" t="s">
        <v>34</v>
      </c>
      <c r="F740" s="48" t="s">
        <v>33</v>
      </c>
      <c r="G740" s="49">
        <v>43845.51829861111</v>
      </c>
      <c r="H740" s="48"/>
      <c r="I740" s="48"/>
      <c r="J740" s="50">
        <v>0</v>
      </c>
      <c r="K740" s="48" t="s">
        <v>37</v>
      </c>
      <c r="L740" s="48"/>
    </row>
    <row r="741" spans="1:12" ht="15.75" x14ac:dyDescent="0.25">
      <c r="A741" s="48" t="s">
        <v>1694</v>
      </c>
      <c r="B741" s="48" t="s">
        <v>7831</v>
      </c>
      <c r="C741" s="49">
        <v>43845.534467592595</v>
      </c>
      <c r="D741" s="49">
        <v>43845.534467592595</v>
      </c>
      <c r="E741" s="48" t="s">
        <v>34</v>
      </c>
      <c r="F741" s="48" t="s">
        <v>33</v>
      </c>
      <c r="G741" s="49">
        <v>43845.534467592595</v>
      </c>
      <c r="H741" s="48"/>
      <c r="I741" s="48"/>
      <c r="J741" s="50">
        <v>0</v>
      </c>
      <c r="K741" s="48" t="s">
        <v>37</v>
      </c>
      <c r="L741" s="48"/>
    </row>
    <row r="742" spans="1:12" ht="15.75" x14ac:dyDescent="0.25">
      <c r="A742" s="48" t="s">
        <v>1696</v>
      </c>
      <c r="B742" s="48" t="s">
        <v>7831</v>
      </c>
      <c r="C742" s="49">
        <v>43845.535185185188</v>
      </c>
      <c r="D742" s="49">
        <v>43845.535185185188</v>
      </c>
      <c r="E742" s="48" t="s">
        <v>34</v>
      </c>
      <c r="F742" s="48" t="s">
        <v>33</v>
      </c>
      <c r="G742" s="49">
        <v>43845.535185185188</v>
      </c>
      <c r="H742" s="48"/>
      <c r="I742" s="48"/>
      <c r="J742" s="50">
        <v>0</v>
      </c>
      <c r="K742" s="48" t="s">
        <v>37</v>
      </c>
      <c r="L742" s="48"/>
    </row>
    <row r="743" spans="1:12" ht="15.75" x14ac:dyDescent="0.25">
      <c r="A743" s="48" t="s">
        <v>1698</v>
      </c>
      <c r="B743" s="48" t="s">
        <v>7831</v>
      </c>
      <c r="C743" s="49">
        <v>43845.550555555557</v>
      </c>
      <c r="D743" s="49">
        <v>43845.550555555557</v>
      </c>
      <c r="E743" s="48" t="s">
        <v>34</v>
      </c>
      <c r="F743" s="48" t="s">
        <v>33</v>
      </c>
      <c r="G743" s="49">
        <v>43845.550555555557</v>
      </c>
      <c r="H743" s="48"/>
      <c r="I743" s="48"/>
      <c r="J743" s="50">
        <v>0</v>
      </c>
      <c r="K743" s="48" t="s">
        <v>37</v>
      </c>
      <c r="L743" s="48"/>
    </row>
    <row r="744" spans="1:12" ht="15.75" x14ac:dyDescent="0.25">
      <c r="A744" s="48" t="s">
        <v>1700</v>
      </c>
      <c r="B744" s="48" t="s">
        <v>7831</v>
      </c>
      <c r="C744" s="49">
        <v>43845.539363425924</v>
      </c>
      <c r="D744" s="49">
        <v>43845.539363425924</v>
      </c>
      <c r="E744" s="48" t="s">
        <v>34</v>
      </c>
      <c r="F744" s="48" t="s">
        <v>33</v>
      </c>
      <c r="G744" s="49">
        <v>43845.539363425924</v>
      </c>
      <c r="H744" s="48"/>
      <c r="I744" s="48"/>
      <c r="J744" s="50">
        <v>0</v>
      </c>
      <c r="K744" s="48" t="s">
        <v>37</v>
      </c>
      <c r="L744" s="48"/>
    </row>
    <row r="745" spans="1:12" ht="15.75" x14ac:dyDescent="0.25">
      <c r="A745" s="48" t="s">
        <v>1702</v>
      </c>
      <c r="B745" s="48" t="s">
        <v>7831</v>
      </c>
      <c r="C745" s="49">
        <v>43845.649780092594</v>
      </c>
      <c r="D745" s="49">
        <v>43845.651226851849</v>
      </c>
      <c r="E745" s="48" t="s">
        <v>34</v>
      </c>
      <c r="F745" s="48" t="s">
        <v>33</v>
      </c>
      <c r="G745" s="49">
        <v>43845.652499999997</v>
      </c>
      <c r="H745" s="48"/>
      <c r="I745" s="48"/>
      <c r="J745" s="50">
        <v>2.7199074029340409E-3</v>
      </c>
      <c r="K745" s="48" t="s">
        <v>37</v>
      </c>
      <c r="L745" s="48"/>
    </row>
    <row r="746" spans="1:12" ht="15.75" x14ac:dyDescent="0.25">
      <c r="A746" s="48" t="s">
        <v>1704</v>
      </c>
      <c r="B746" s="48" t="s">
        <v>7831</v>
      </c>
      <c r="C746" s="49">
        <v>43845.556157407409</v>
      </c>
      <c r="D746" s="49">
        <v>43845.556157407409</v>
      </c>
      <c r="E746" s="48" t="s">
        <v>34</v>
      </c>
      <c r="F746" s="48" t="s">
        <v>33</v>
      </c>
      <c r="G746" s="49">
        <v>43845.556157407409</v>
      </c>
      <c r="H746" s="48"/>
      <c r="I746" s="48"/>
      <c r="J746" s="50">
        <v>0</v>
      </c>
      <c r="K746" s="48" t="s">
        <v>37</v>
      </c>
      <c r="L746" s="48"/>
    </row>
    <row r="747" spans="1:12" ht="15.75" x14ac:dyDescent="0.25">
      <c r="A747" s="48" t="s">
        <v>1706</v>
      </c>
      <c r="B747" s="48" t="s">
        <v>7831</v>
      </c>
      <c r="C747" s="49">
        <v>43845.598773148151</v>
      </c>
      <c r="D747" s="49">
        <v>43845.598773148151</v>
      </c>
      <c r="E747" s="48" t="s">
        <v>34</v>
      </c>
      <c r="F747" s="48" t="s">
        <v>33</v>
      </c>
      <c r="G747" s="49">
        <v>43845.598773148151</v>
      </c>
      <c r="H747" s="48"/>
      <c r="I747" s="48"/>
      <c r="J747" s="50">
        <v>0</v>
      </c>
      <c r="K747" s="48" t="s">
        <v>37</v>
      </c>
      <c r="L747" s="48"/>
    </row>
    <row r="748" spans="1:12" ht="15.75" x14ac:dyDescent="0.25">
      <c r="A748" s="48" t="s">
        <v>1708</v>
      </c>
      <c r="B748" s="48" t="s">
        <v>7831</v>
      </c>
      <c r="C748" s="49">
        <v>43845.64</v>
      </c>
      <c r="D748" s="49">
        <v>43845.644884259258</v>
      </c>
      <c r="E748" s="48" t="s">
        <v>34</v>
      </c>
      <c r="F748" s="48" t="s">
        <v>110</v>
      </c>
      <c r="G748" s="49">
        <v>43845.644872685189</v>
      </c>
      <c r="H748" s="48"/>
      <c r="I748" s="48"/>
      <c r="J748" s="50">
        <v>4.8726851891842671E-3</v>
      </c>
      <c r="K748" s="48" t="s">
        <v>37</v>
      </c>
      <c r="L748" s="48"/>
    </row>
    <row r="749" spans="1:12" ht="15.75" x14ac:dyDescent="0.25">
      <c r="A749" s="48" t="s">
        <v>7853</v>
      </c>
      <c r="B749" s="48" t="s">
        <v>7831</v>
      </c>
      <c r="C749" s="49">
        <v>43845.660439814812</v>
      </c>
      <c r="D749" s="49">
        <v>43845.660439814812</v>
      </c>
      <c r="E749" s="48" t="s">
        <v>7833</v>
      </c>
      <c r="F749" s="48" t="s">
        <v>33</v>
      </c>
      <c r="G749" s="49">
        <v>43845.660439814812</v>
      </c>
      <c r="H749" s="48"/>
      <c r="I749" s="48"/>
      <c r="J749" s="50">
        <v>0</v>
      </c>
      <c r="K749" s="48" t="s">
        <v>37</v>
      </c>
      <c r="L749" s="48"/>
    </row>
    <row r="750" spans="1:12" ht="15.75" x14ac:dyDescent="0.25">
      <c r="A750" s="48" t="s">
        <v>1710</v>
      </c>
      <c r="B750" s="48" t="s">
        <v>7831</v>
      </c>
      <c r="C750" s="49">
        <v>43845.669791666667</v>
      </c>
      <c r="D750" s="49">
        <v>43845.671412037038</v>
      </c>
      <c r="E750" s="48" t="s">
        <v>34</v>
      </c>
      <c r="F750" s="48" t="s">
        <v>110</v>
      </c>
      <c r="G750" s="49">
        <v>43845.671134259261</v>
      </c>
      <c r="H750" s="48"/>
      <c r="I750" s="48"/>
      <c r="J750" s="50">
        <v>1.3425925935734995E-3</v>
      </c>
      <c r="K750" s="48" t="s">
        <v>37</v>
      </c>
      <c r="L750" s="48"/>
    </row>
    <row r="751" spans="1:12" ht="15.75" x14ac:dyDescent="0.25">
      <c r="A751" s="48" t="s">
        <v>1711</v>
      </c>
      <c r="B751" s="48" t="s">
        <v>7831</v>
      </c>
      <c r="C751" s="49">
        <v>43845.682824074072</v>
      </c>
      <c r="D751" s="49">
        <v>43845.682824074072</v>
      </c>
      <c r="E751" s="48" t="s">
        <v>34</v>
      </c>
      <c r="F751" s="48" t="s">
        <v>33</v>
      </c>
      <c r="G751" s="49">
        <v>43845.682824074072</v>
      </c>
      <c r="H751" s="48"/>
      <c r="I751" s="48"/>
      <c r="J751" s="50">
        <v>0</v>
      </c>
      <c r="K751" s="48" t="s">
        <v>37</v>
      </c>
      <c r="L751" s="48"/>
    </row>
    <row r="752" spans="1:12" ht="15.75" x14ac:dyDescent="0.25">
      <c r="A752" s="48" t="s">
        <v>1713</v>
      </c>
      <c r="B752" s="48" t="s">
        <v>7831</v>
      </c>
      <c r="C752" s="49">
        <v>43845.682824074072</v>
      </c>
      <c r="D752" s="49">
        <v>43845.682824074072</v>
      </c>
      <c r="E752" s="48" t="s">
        <v>34</v>
      </c>
      <c r="F752" s="48" t="s">
        <v>33</v>
      </c>
      <c r="G752" s="49">
        <v>43845.682824074072</v>
      </c>
      <c r="H752" s="48"/>
      <c r="I752" s="48"/>
      <c r="J752" s="50">
        <v>0</v>
      </c>
      <c r="K752" s="48" t="s">
        <v>37</v>
      </c>
      <c r="L752" s="48"/>
    </row>
    <row r="753" spans="1:12" ht="15.75" x14ac:dyDescent="0.25">
      <c r="A753" s="48" t="s">
        <v>1716</v>
      </c>
      <c r="B753" s="48" t="s">
        <v>7831</v>
      </c>
      <c r="C753" s="49">
        <v>43845.682824074072</v>
      </c>
      <c r="D753" s="49">
        <v>43845.682824074072</v>
      </c>
      <c r="E753" s="48" t="s">
        <v>34</v>
      </c>
      <c r="F753" s="48" t="s">
        <v>33</v>
      </c>
      <c r="G753" s="49">
        <v>43845.682824074072</v>
      </c>
      <c r="H753" s="48"/>
      <c r="I753" s="48"/>
      <c r="J753" s="50">
        <v>0</v>
      </c>
      <c r="K753" s="48" t="s">
        <v>37</v>
      </c>
      <c r="L753" s="48"/>
    </row>
    <row r="754" spans="1:12" ht="15.75" x14ac:dyDescent="0.25">
      <c r="A754" s="48" t="s">
        <v>1719</v>
      </c>
      <c r="B754" s="48" t="s">
        <v>7831</v>
      </c>
      <c r="C754" s="49">
        <v>43845.686180555553</v>
      </c>
      <c r="D754" s="49">
        <v>43845.686180555553</v>
      </c>
      <c r="E754" s="48" t="s">
        <v>34</v>
      </c>
      <c r="F754" s="48" t="s">
        <v>33</v>
      </c>
      <c r="G754" s="49">
        <v>43845.686180555553</v>
      </c>
      <c r="H754" s="48"/>
      <c r="I754" s="48"/>
      <c r="J754" s="50">
        <v>0</v>
      </c>
      <c r="K754" s="48" t="s">
        <v>37</v>
      </c>
      <c r="L754" s="48"/>
    </row>
    <row r="755" spans="1:12" ht="15.75" x14ac:dyDescent="0.25">
      <c r="A755" s="48" t="s">
        <v>1721</v>
      </c>
      <c r="B755" s="48" t="s">
        <v>7831</v>
      </c>
      <c r="C755" s="49">
        <v>43845.691053240742</v>
      </c>
      <c r="D755" s="49">
        <v>43845.691053240742</v>
      </c>
      <c r="E755" s="48" t="s">
        <v>34</v>
      </c>
      <c r="F755" s="48" t="s">
        <v>33</v>
      </c>
      <c r="G755" s="49">
        <v>43845.691053240742</v>
      </c>
      <c r="H755" s="48"/>
      <c r="I755" s="48"/>
      <c r="J755" s="50">
        <v>0</v>
      </c>
      <c r="K755" s="48" t="s">
        <v>37</v>
      </c>
      <c r="L755" s="48"/>
    </row>
    <row r="756" spans="1:12" ht="15.75" x14ac:dyDescent="0.25">
      <c r="A756" s="48" t="s">
        <v>1724</v>
      </c>
      <c r="B756" s="48" t="s">
        <v>7831</v>
      </c>
      <c r="C756" s="49">
        <v>43845.698009259257</v>
      </c>
      <c r="D756" s="49">
        <v>43845.698009259257</v>
      </c>
      <c r="E756" s="48" t="s">
        <v>34</v>
      </c>
      <c r="F756" s="48" t="s">
        <v>33</v>
      </c>
      <c r="G756" s="49">
        <v>43845.698009259257</v>
      </c>
      <c r="H756" s="48"/>
      <c r="I756" s="48"/>
      <c r="J756" s="50">
        <v>0</v>
      </c>
      <c r="K756" s="48" t="s">
        <v>37</v>
      </c>
      <c r="L756" s="48"/>
    </row>
    <row r="757" spans="1:12" ht="15.75" x14ac:dyDescent="0.25">
      <c r="A757" s="48" t="s">
        <v>1726</v>
      </c>
      <c r="B757" s="48" t="s">
        <v>7831</v>
      </c>
      <c r="C757" s="49">
        <v>43845.715405092589</v>
      </c>
      <c r="D757" s="49">
        <v>43845.715405092589</v>
      </c>
      <c r="E757" s="48" t="s">
        <v>34</v>
      </c>
      <c r="F757" s="48" t="s">
        <v>33</v>
      </c>
      <c r="G757" s="49">
        <v>43845.715405092589</v>
      </c>
      <c r="H757" s="48"/>
      <c r="I757" s="48"/>
      <c r="J757" s="50">
        <v>0</v>
      </c>
      <c r="K757" s="48" t="s">
        <v>37</v>
      </c>
      <c r="L757" s="48"/>
    </row>
    <row r="758" spans="1:12" ht="15.75" x14ac:dyDescent="0.25">
      <c r="A758" s="48" t="s">
        <v>1728</v>
      </c>
      <c r="B758" s="48" t="s">
        <v>7831</v>
      </c>
      <c r="C758" s="49">
        <v>43845.720972222225</v>
      </c>
      <c r="D758" s="49">
        <v>43845.720972222225</v>
      </c>
      <c r="E758" s="48" t="s">
        <v>34</v>
      </c>
      <c r="F758" s="48" t="s">
        <v>33</v>
      </c>
      <c r="G758" s="49">
        <v>43845.720972222225</v>
      </c>
      <c r="H758" s="48"/>
      <c r="I758" s="48"/>
      <c r="J758" s="50">
        <v>0</v>
      </c>
      <c r="K758" s="48" t="s">
        <v>37</v>
      </c>
      <c r="L758" s="48"/>
    </row>
    <row r="759" spans="1:12" ht="15.75" x14ac:dyDescent="0.25">
      <c r="A759" s="48" t="s">
        <v>1730</v>
      </c>
      <c r="B759" s="48" t="s">
        <v>7831</v>
      </c>
      <c r="C759" s="49">
        <v>43845.720972222225</v>
      </c>
      <c r="D759" s="49">
        <v>43845.720972222225</v>
      </c>
      <c r="E759" s="48" t="s">
        <v>34</v>
      </c>
      <c r="F759" s="48" t="s">
        <v>33</v>
      </c>
      <c r="G759" s="49">
        <v>43845.720972222225</v>
      </c>
      <c r="H759" s="48"/>
      <c r="I759" s="48"/>
      <c r="J759" s="50">
        <v>0</v>
      </c>
      <c r="K759" s="48" t="s">
        <v>37</v>
      </c>
      <c r="L759" s="48"/>
    </row>
    <row r="760" spans="1:12" ht="15.75" x14ac:dyDescent="0.25">
      <c r="A760" s="48" t="s">
        <v>1732</v>
      </c>
      <c r="B760" s="48" t="s">
        <v>7831</v>
      </c>
      <c r="C760" s="49">
        <v>43845.723067129627</v>
      </c>
      <c r="D760" s="49">
        <v>43845.723067129627</v>
      </c>
      <c r="E760" s="48" t="s">
        <v>34</v>
      </c>
      <c r="F760" s="48" t="s">
        <v>33</v>
      </c>
      <c r="G760" s="49">
        <v>43845.723067129627</v>
      </c>
      <c r="H760" s="48"/>
      <c r="I760" s="48"/>
      <c r="J760" s="50">
        <v>0</v>
      </c>
      <c r="K760" s="48" t="s">
        <v>37</v>
      </c>
      <c r="L760" s="48"/>
    </row>
    <row r="761" spans="1:12" ht="15.75" x14ac:dyDescent="0.25">
      <c r="A761" s="48" t="s">
        <v>1734</v>
      </c>
      <c r="B761" s="48" t="s">
        <v>7831</v>
      </c>
      <c r="C761" s="49">
        <v>43845.723761574074</v>
      </c>
      <c r="D761" s="49">
        <v>43845.723761574074</v>
      </c>
      <c r="E761" s="48" t="s">
        <v>34</v>
      </c>
      <c r="F761" s="48" t="s">
        <v>33</v>
      </c>
      <c r="G761" s="49">
        <v>43845.723761574074</v>
      </c>
      <c r="H761" s="48"/>
      <c r="I761" s="48"/>
      <c r="J761" s="50">
        <v>0</v>
      </c>
      <c r="K761" s="48" t="s">
        <v>37</v>
      </c>
      <c r="L761" s="48"/>
    </row>
    <row r="762" spans="1:12" ht="15.75" x14ac:dyDescent="0.25">
      <c r="A762" s="48" t="s">
        <v>1736</v>
      </c>
      <c r="B762" s="48" t="s">
        <v>7831</v>
      </c>
      <c r="C762" s="49">
        <v>43845.72515046296</v>
      </c>
      <c r="D762" s="49">
        <v>43845.72515046296</v>
      </c>
      <c r="E762" s="48" t="s">
        <v>34</v>
      </c>
      <c r="F762" s="48" t="s">
        <v>33</v>
      </c>
      <c r="G762" s="49">
        <v>43845.72515046296</v>
      </c>
      <c r="H762" s="48"/>
      <c r="I762" s="48"/>
      <c r="J762" s="50">
        <v>0</v>
      </c>
      <c r="K762" s="48" t="s">
        <v>37</v>
      </c>
      <c r="L762" s="48"/>
    </row>
    <row r="763" spans="1:12" ht="15.75" x14ac:dyDescent="0.25">
      <c r="A763" s="48" t="s">
        <v>1737</v>
      </c>
      <c r="B763" s="48" t="s">
        <v>7831</v>
      </c>
      <c r="C763" s="49">
        <v>43845.729328703703</v>
      </c>
      <c r="D763" s="49">
        <v>43845.729328703703</v>
      </c>
      <c r="E763" s="48" t="s">
        <v>34</v>
      </c>
      <c r="F763" s="48" t="s">
        <v>33</v>
      </c>
      <c r="G763" s="49">
        <v>43845.729328703703</v>
      </c>
      <c r="H763" s="48"/>
      <c r="I763" s="48"/>
      <c r="J763" s="50">
        <v>0</v>
      </c>
      <c r="K763" s="48" t="s">
        <v>37</v>
      </c>
      <c r="L763" s="48"/>
    </row>
    <row r="764" spans="1:12" ht="15.75" x14ac:dyDescent="0.25">
      <c r="A764" s="48" t="s">
        <v>1739</v>
      </c>
      <c r="B764" s="48" t="s">
        <v>7831</v>
      </c>
      <c r="C764" s="49">
        <v>43845.731412037036</v>
      </c>
      <c r="D764" s="49">
        <v>43845.731412037036</v>
      </c>
      <c r="E764" s="48" t="s">
        <v>34</v>
      </c>
      <c r="F764" s="48" t="s">
        <v>33</v>
      </c>
      <c r="G764" s="49">
        <v>43845.731412037036</v>
      </c>
      <c r="H764" s="48"/>
      <c r="I764" s="48"/>
      <c r="J764" s="50">
        <v>0</v>
      </c>
      <c r="K764" s="48" t="s">
        <v>37</v>
      </c>
      <c r="L764" s="48"/>
    </row>
    <row r="765" spans="1:12" ht="15.75" x14ac:dyDescent="0.25">
      <c r="A765" s="48" t="s">
        <v>1740</v>
      </c>
      <c r="B765" s="48" t="s">
        <v>7831</v>
      </c>
      <c r="C765" s="49">
        <v>43845.732106481482</v>
      </c>
      <c r="D765" s="49">
        <v>43845.732106481482</v>
      </c>
      <c r="E765" s="48" t="s">
        <v>34</v>
      </c>
      <c r="F765" s="48" t="s">
        <v>33</v>
      </c>
      <c r="G765" s="49">
        <v>43845.732106481482</v>
      </c>
      <c r="H765" s="48"/>
      <c r="I765" s="48"/>
      <c r="J765" s="50">
        <v>0</v>
      </c>
      <c r="K765" s="48" t="s">
        <v>37</v>
      </c>
      <c r="L765" s="48"/>
    </row>
    <row r="766" spans="1:12" ht="15.75" x14ac:dyDescent="0.25">
      <c r="A766" s="48" t="s">
        <v>1742</v>
      </c>
      <c r="B766" s="48" t="s">
        <v>7831</v>
      </c>
      <c r="C766" s="49">
        <v>43845.586168981485</v>
      </c>
      <c r="D766" s="49">
        <v>43845.586168981485</v>
      </c>
      <c r="E766" s="48" t="s">
        <v>34</v>
      </c>
      <c r="F766" s="48" t="s">
        <v>33</v>
      </c>
      <c r="G766" s="49">
        <v>43845.586168981485</v>
      </c>
      <c r="H766" s="48"/>
      <c r="I766" s="48"/>
      <c r="J766" s="50">
        <v>0</v>
      </c>
      <c r="K766" s="48" t="s">
        <v>37</v>
      </c>
      <c r="L766" s="48"/>
    </row>
    <row r="767" spans="1:12" ht="15.75" x14ac:dyDescent="0.25">
      <c r="A767" s="48" t="s">
        <v>1745</v>
      </c>
      <c r="B767" s="48" t="s">
        <v>7831</v>
      </c>
      <c r="C767" s="49">
        <v>43845.598761574074</v>
      </c>
      <c r="D767" s="49">
        <v>43845.598761574074</v>
      </c>
      <c r="E767" s="48" t="s">
        <v>34</v>
      </c>
      <c r="F767" s="48" t="s">
        <v>33</v>
      </c>
      <c r="G767" s="49">
        <v>43845.598761574074</v>
      </c>
      <c r="H767" s="48"/>
      <c r="I767" s="48"/>
      <c r="J767" s="50">
        <v>0</v>
      </c>
      <c r="K767" s="48" t="s">
        <v>37</v>
      </c>
      <c r="L767" s="48"/>
    </row>
    <row r="768" spans="1:12" ht="15.75" x14ac:dyDescent="0.25">
      <c r="A768" s="48" t="s">
        <v>1747</v>
      </c>
      <c r="B768" s="48" t="s">
        <v>7831</v>
      </c>
      <c r="C768" s="49">
        <v>43845.624340277776</v>
      </c>
      <c r="D768" s="49">
        <v>43845.626423611109</v>
      </c>
      <c r="E768" s="48" t="s">
        <v>34</v>
      </c>
      <c r="F768" s="48" t="s">
        <v>110</v>
      </c>
      <c r="G768" s="49">
        <v>43845.629953703705</v>
      </c>
      <c r="H768" s="48"/>
      <c r="I768" s="48"/>
      <c r="J768" s="50">
        <v>5.6134259284590371E-3</v>
      </c>
      <c r="K768" s="48" t="s">
        <v>37</v>
      </c>
      <c r="L768" s="48"/>
    </row>
    <row r="769" spans="1:12" ht="15.75" x14ac:dyDescent="0.25">
      <c r="A769" s="48" t="s">
        <v>1749</v>
      </c>
      <c r="B769" s="48" t="s">
        <v>7831</v>
      </c>
      <c r="C769" s="49">
        <v>43845.653541666667</v>
      </c>
      <c r="D769" s="49">
        <v>43845.655995370369</v>
      </c>
      <c r="E769" s="48" t="s">
        <v>34</v>
      </c>
      <c r="F769" s="48" t="s">
        <v>150</v>
      </c>
      <c r="G769" s="49">
        <v>43845.655972222223</v>
      </c>
      <c r="H769" s="48"/>
      <c r="I769" s="48"/>
      <c r="J769" s="50">
        <v>2.4305555562023073E-3</v>
      </c>
      <c r="K769" s="48" t="s">
        <v>37</v>
      </c>
      <c r="L769" s="48"/>
    </row>
    <row r="770" spans="1:12" ht="15.75" x14ac:dyDescent="0.25">
      <c r="A770" s="48" t="s">
        <v>1752</v>
      </c>
      <c r="B770" s="48" t="s">
        <v>7831</v>
      </c>
      <c r="C770" s="49">
        <v>43845.662662037037</v>
      </c>
      <c r="D770" s="49">
        <v>43845.663842592592</v>
      </c>
      <c r="E770" s="48" t="s">
        <v>34</v>
      </c>
      <c r="F770" s="48" t="s">
        <v>33</v>
      </c>
      <c r="G770" s="49">
        <v>43845.665682870371</v>
      </c>
      <c r="H770" s="48"/>
      <c r="I770" s="48"/>
      <c r="J770" s="50">
        <v>3.0208333337213844E-3</v>
      </c>
      <c r="K770" s="48" t="s">
        <v>37</v>
      </c>
      <c r="L770" s="48"/>
    </row>
    <row r="771" spans="1:12" ht="15.75" x14ac:dyDescent="0.25">
      <c r="A771" s="48" t="s">
        <v>1755</v>
      </c>
      <c r="B771" s="48" t="s">
        <v>7831</v>
      </c>
      <c r="C771" s="49">
        <v>43845.6719212963</v>
      </c>
      <c r="D771" s="49">
        <v>43845.673576388886</v>
      </c>
      <c r="E771" s="48" t="s">
        <v>34</v>
      </c>
      <c r="F771" s="48" t="s">
        <v>33</v>
      </c>
      <c r="G771" s="49">
        <v>43845.673842592594</v>
      </c>
      <c r="H771" s="48"/>
      <c r="I771" s="48"/>
      <c r="J771" s="50">
        <v>1.9212962943129241E-3</v>
      </c>
      <c r="K771" s="48" t="s">
        <v>37</v>
      </c>
      <c r="L771" s="48"/>
    </row>
    <row r="772" spans="1:12" ht="15.75" x14ac:dyDescent="0.25">
      <c r="A772" s="48" t="s">
        <v>1757</v>
      </c>
      <c r="B772" s="48" t="s">
        <v>7831</v>
      </c>
      <c r="C772" s="49">
        <v>43845.682824074072</v>
      </c>
      <c r="D772" s="49">
        <v>43845.682824074072</v>
      </c>
      <c r="E772" s="48" t="s">
        <v>34</v>
      </c>
      <c r="F772" s="48" t="s">
        <v>33</v>
      </c>
      <c r="G772" s="49">
        <v>43845.682824074072</v>
      </c>
      <c r="H772" s="48"/>
      <c r="I772" s="48"/>
      <c r="J772" s="50">
        <v>0</v>
      </c>
      <c r="K772" s="48" t="s">
        <v>37</v>
      </c>
      <c r="L772" s="48"/>
    </row>
    <row r="773" spans="1:12" ht="15.75" x14ac:dyDescent="0.25">
      <c r="A773" s="48" t="s">
        <v>1759</v>
      </c>
      <c r="B773" s="48" t="s">
        <v>7831</v>
      </c>
      <c r="C773" s="49">
        <v>43845.682824074072</v>
      </c>
      <c r="D773" s="49">
        <v>43845.682824074072</v>
      </c>
      <c r="E773" s="48" t="s">
        <v>34</v>
      </c>
      <c r="F773" s="48" t="s">
        <v>33</v>
      </c>
      <c r="G773" s="49">
        <v>43845.682824074072</v>
      </c>
      <c r="H773" s="48"/>
      <c r="I773" s="48"/>
      <c r="J773" s="50">
        <v>0</v>
      </c>
      <c r="K773" s="48" t="s">
        <v>37</v>
      </c>
      <c r="L773" s="48"/>
    </row>
    <row r="774" spans="1:12" ht="15.75" x14ac:dyDescent="0.25">
      <c r="A774" s="48" t="s">
        <v>1762</v>
      </c>
      <c r="B774" s="48" t="s">
        <v>7831</v>
      </c>
      <c r="C774" s="49">
        <v>43845.682824074072</v>
      </c>
      <c r="D774" s="49">
        <v>43845.682824074072</v>
      </c>
      <c r="E774" s="48" t="s">
        <v>34</v>
      </c>
      <c r="F774" s="48" t="s">
        <v>33</v>
      </c>
      <c r="G774" s="49">
        <v>43845.682824074072</v>
      </c>
      <c r="H774" s="48"/>
      <c r="I774" s="48"/>
      <c r="J774" s="50">
        <v>0</v>
      </c>
      <c r="K774" s="48" t="s">
        <v>37</v>
      </c>
      <c r="L774" s="48"/>
    </row>
    <row r="775" spans="1:12" ht="15.75" x14ac:dyDescent="0.25">
      <c r="A775" s="48" t="s">
        <v>1765</v>
      </c>
      <c r="B775" s="48" t="s">
        <v>7831</v>
      </c>
      <c r="C775" s="49">
        <v>43845.685486111113</v>
      </c>
      <c r="D775" s="49">
        <v>43845.685486111113</v>
      </c>
      <c r="E775" s="48" t="s">
        <v>34</v>
      </c>
      <c r="F775" s="48" t="s">
        <v>33</v>
      </c>
      <c r="G775" s="49">
        <v>43845.685486111113</v>
      </c>
      <c r="H775" s="48"/>
      <c r="I775" s="48"/>
      <c r="J775" s="50">
        <v>0</v>
      </c>
      <c r="K775" s="48" t="s">
        <v>37</v>
      </c>
      <c r="L775" s="48"/>
    </row>
    <row r="776" spans="1:12" ht="15.75" x14ac:dyDescent="0.25">
      <c r="A776" s="48" t="s">
        <v>1768</v>
      </c>
      <c r="B776" s="48" t="s">
        <v>7831</v>
      </c>
      <c r="C776" s="49">
        <v>43845.687569444446</v>
      </c>
      <c r="D776" s="49">
        <v>43845.687569444446</v>
      </c>
      <c r="E776" s="48" t="s">
        <v>34</v>
      </c>
      <c r="F776" s="48" t="s">
        <v>33</v>
      </c>
      <c r="G776" s="49">
        <v>43845.687569444446</v>
      </c>
      <c r="H776" s="48"/>
      <c r="I776" s="48"/>
      <c r="J776" s="50">
        <v>0</v>
      </c>
      <c r="K776" s="48" t="s">
        <v>37</v>
      </c>
      <c r="L776" s="48"/>
    </row>
    <row r="777" spans="1:12" ht="15.75" x14ac:dyDescent="0.25">
      <c r="A777" s="48" t="s">
        <v>1770</v>
      </c>
      <c r="B777" s="48" t="s">
        <v>7831</v>
      </c>
      <c r="C777" s="49">
        <v>43845.704317129632</v>
      </c>
      <c r="D777" s="49">
        <v>43845.704317129632</v>
      </c>
      <c r="E777" s="48" t="s">
        <v>34</v>
      </c>
      <c r="F777" s="48" t="s">
        <v>33</v>
      </c>
      <c r="G777" s="49">
        <v>43845.704317129632</v>
      </c>
      <c r="H777" s="48"/>
      <c r="I777" s="48"/>
      <c r="J777" s="50">
        <v>0</v>
      </c>
      <c r="K777" s="48" t="s">
        <v>37</v>
      </c>
      <c r="L777" s="48"/>
    </row>
    <row r="778" spans="1:12" ht="15.75" x14ac:dyDescent="0.25">
      <c r="A778" s="48" t="s">
        <v>1773</v>
      </c>
      <c r="B778" s="48" t="s">
        <v>7831</v>
      </c>
      <c r="C778" s="49">
        <v>43845.713321759256</v>
      </c>
      <c r="D778" s="49">
        <v>43845.713321759256</v>
      </c>
      <c r="E778" s="48" t="s">
        <v>34</v>
      </c>
      <c r="F778" s="48" t="s">
        <v>33</v>
      </c>
      <c r="G778" s="49">
        <v>43845.713321759256</v>
      </c>
      <c r="H778" s="48"/>
      <c r="I778" s="48"/>
      <c r="J778" s="50">
        <v>0</v>
      </c>
      <c r="K778" s="48" t="s">
        <v>37</v>
      </c>
      <c r="L778" s="48"/>
    </row>
    <row r="779" spans="1:12" ht="15.75" x14ac:dyDescent="0.25">
      <c r="A779" s="48" t="s">
        <v>1775</v>
      </c>
      <c r="B779" s="48" t="s">
        <v>7831</v>
      </c>
      <c r="C779" s="49">
        <v>43845.714016203703</v>
      </c>
      <c r="D779" s="49">
        <v>43845.714016203703</v>
      </c>
      <c r="E779" s="48" t="s">
        <v>34</v>
      </c>
      <c r="F779" s="48" t="s">
        <v>33</v>
      </c>
      <c r="G779" s="49">
        <v>43845.714016203703</v>
      </c>
      <c r="H779" s="48"/>
      <c r="I779" s="48"/>
      <c r="J779" s="50">
        <v>0</v>
      </c>
      <c r="K779" s="48" t="s">
        <v>37</v>
      </c>
      <c r="L779" s="48"/>
    </row>
    <row r="780" spans="1:12" ht="15.75" x14ac:dyDescent="0.25">
      <c r="A780" s="48" t="s">
        <v>1777</v>
      </c>
      <c r="B780" s="48" t="s">
        <v>7831</v>
      </c>
      <c r="C780" s="49">
        <v>43845.716099537036</v>
      </c>
      <c r="D780" s="49">
        <v>43845.716099537036</v>
      </c>
      <c r="E780" s="48" t="s">
        <v>34</v>
      </c>
      <c r="F780" s="48" t="s">
        <v>33</v>
      </c>
      <c r="G780" s="49">
        <v>43845.716099537036</v>
      </c>
      <c r="H780" s="48"/>
      <c r="I780" s="48"/>
      <c r="J780" s="50">
        <v>0</v>
      </c>
      <c r="K780" s="48" t="s">
        <v>37</v>
      </c>
      <c r="L780" s="48"/>
    </row>
    <row r="781" spans="1:12" ht="15.75" x14ac:dyDescent="0.25">
      <c r="A781" s="48" t="s">
        <v>1779</v>
      </c>
      <c r="B781" s="48" t="s">
        <v>7831</v>
      </c>
      <c r="C781" s="49">
        <v>43845.682824074072</v>
      </c>
      <c r="D781" s="49">
        <v>43845.682824074072</v>
      </c>
      <c r="E781" s="48" t="s">
        <v>34</v>
      </c>
      <c r="F781" s="48" t="s">
        <v>33</v>
      </c>
      <c r="G781" s="49">
        <v>43845.682824074072</v>
      </c>
      <c r="H781" s="48"/>
      <c r="I781" s="48"/>
      <c r="J781" s="50">
        <v>0</v>
      </c>
      <c r="K781" s="48" t="s">
        <v>37</v>
      </c>
      <c r="L781" s="48"/>
    </row>
    <row r="782" spans="1:12" ht="15.75" x14ac:dyDescent="0.25">
      <c r="A782" s="48" t="s">
        <v>1781</v>
      </c>
      <c r="B782" s="48" t="s">
        <v>7831</v>
      </c>
      <c r="C782" s="49">
        <v>43845.686180555553</v>
      </c>
      <c r="D782" s="49">
        <v>43845.686180555553</v>
      </c>
      <c r="E782" s="48" t="s">
        <v>34</v>
      </c>
      <c r="F782" s="48" t="s">
        <v>33</v>
      </c>
      <c r="G782" s="49">
        <v>43845.686180555553</v>
      </c>
      <c r="H782" s="48"/>
      <c r="I782" s="48"/>
      <c r="J782" s="50">
        <v>0</v>
      </c>
      <c r="K782" s="48" t="s">
        <v>37</v>
      </c>
      <c r="L782" s="48"/>
    </row>
    <row r="783" spans="1:12" ht="15.75" x14ac:dyDescent="0.25">
      <c r="A783" s="48" t="s">
        <v>1783</v>
      </c>
      <c r="B783" s="48" t="s">
        <v>7831</v>
      </c>
      <c r="C783" s="49">
        <v>43845.689664351848</v>
      </c>
      <c r="D783" s="49">
        <v>43845.689664351848</v>
      </c>
      <c r="E783" s="48" t="s">
        <v>34</v>
      </c>
      <c r="F783" s="48" t="s">
        <v>33</v>
      </c>
      <c r="G783" s="49">
        <v>43845.689664351848</v>
      </c>
      <c r="H783" s="48"/>
      <c r="I783" s="48"/>
      <c r="J783" s="50">
        <v>0</v>
      </c>
      <c r="K783" s="48" t="s">
        <v>37</v>
      </c>
      <c r="L783" s="48"/>
    </row>
    <row r="784" spans="1:12" ht="15.75" x14ac:dyDescent="0.25">
      <c r="A784" s="48" t="s">
        <v>1786</v>
      </c>
      <c r="B784" s="48" t="s">
        <v>7831</v>
      </c>
      <c r="C784" s="49">
        <v>43845.702187499999</v>
      </c>
      <c r="D784" s="49">
        <v>43845.702187499999</v>
      </c>
      <c r="E784" s="48" t="s">
        <v>34</v>
      </c>
      <c r="F784" s="48" t="s">
        <v>33</v>
      </c>
      <c r="G784" s="49">
        <v>43845.702187499999</v>
      </c>
      <c r="H784" s="48"/>
      <c r="I784" s="48"/>
      <c r="J784" s="50">
        <v>0</v>
      </c>
      <c r="K784" s="48" t="s">
        <v>37</v>
      </c>
      <c r="L784" s="48"/>
    </row>
    <row r="785" spans="1:12" ht="15.75" x14ac:dyDescent="0.25">
      <c r="A785" s="48" t="s">
        <v>1788</v>
      </c>
      <c r="B785" s="48" t="s">
        <v>7831</v>
      </c>
      <c r="C785" s="49">
        <v>43845.707754629628</v>
      </c>
      <c r="D785" s="49">
        <v>43845.707754629628</v>
      </c>
      <c r="E785" s="48" t="s">
        <v>34</v>
      </c>
      <c r="F785" s="48" t="s">
        <v>33</v>
      </c>
      <c r="G785" s="49">
        <v>43845.707754629628</v>
      </c>
      <c r="H785" s="48"/>
      <c r="I785" s="48"/>
      <c r="J785" s="50">
        <v>0</v>
      </c>
      <c r="K785" s="48" t="s">
        <v>37</v>
      </c>
      <c r="L785" s="48"/>
    </row>
    <row r="786" spans="1:12" ht="15.75" x14ac:dyDescent="0.25">
      <c r="A786" s="48" t="s">
        <v>1790</v>
      </c>
      <c r="B786" s="48" t="s">
        <v>7831</v>
      </c>
      <c r="C786" s="49">
        <v>43845.708449074074</v>
      </c>
      <c r="D786" s="49">
        <v>43845.708449074074</v>
      </c>
      <c r="E786" s="48" t="s">
        <v>34</v>
      </c>
      <c r="F786" s="48" t="s">
        <v>33</v>
      </c>
      <c r="G786" s="49">
        <v>43845.708449074074</v>
      </c>
      <c r="H786" s="48"/>
      <c r="I786" s="48"/>
      <c r="J786" s="50">
        <v>0</v>
      </c>
      <c r="K786" s="48" t="s">
        <v>37</v>
      </c>
      <c r="L786" s="48"/>
    </row>
    <row r="787" spans="1:12" ht="15.75" x14ac:dyDescent="0.25">
      <c r="A787" s="48" t="s">
        <v>1792</v>
      </c>
      <c r="B787" s="48" t="s">
        <v>7831</v>
      </c>
      <c r="C787" s="49">
        <v>43845.709143518521</v>
      </c>
      <c r="D787" s="49">
        <v>43845.709143518521</v>
      </c>
      <c r="E787" s="48" t="s">
        <v>34</v>
      </c>
      <c r="F787" s="48" t="s">
        <v>33</v>
      </c>
      <c r="G787" s="49">
        <v>43845.709143518521</v>
      </c>
      <c r="H787" s="48"/>
      <c r="I787" s="48"/>
      <c r="J787" s="50">
        <v>0</v>
      </c>
      <c r="K787" s="48" t="s">
        <v>37</v>
      </c>
      <c r="L787" s="48"/>
    </row>
    <row r="788" spans="1:12" ht="15.75" x14ac:dyDescent="0.25">
      <c r="A788" s="48" t="s">
        <v>1794</v>
      </c>
      <c r="B788" s="48" t="s">
        <v>7831</v>
      </c>
      <c r="C788" s="49">
        <v>43845.71261574074</v>
      </c>
      <c r="D788" s="49">
        <v>43845.71261574074</v>
      </c>
      <c r="E788" s="48" t="s">
        <v>34</v>
      </c>
      <c r="F788" s="48" t="s">
        <v>33</v>
      </c>
      <c r="G788" s="49">
        <v>43845.71261574074</v>
      </c>
      <c r="H788" s="48"/>
      <c r="I788" s="48"/>
      <c r="J788" s="50">
        <v>0</v>
      </c>
      <c r="K788" s="48" t="s">
        <v>37</v>
      </c>
      <c r="L788" s="48"/>
    </row>
    <row r="789" spans="1:12" ht="15.75" x14ac:dyDescent="0.25">
      <c r="A789" s="48" t="s">
        <v>1796</v>
      </c>
      <c r="B789" s="48" t="s">
        <v>7831</v>
      </c>
      <c r="C789" s="49">
        <v>43845.720972222225</v>
      </c>
      <c r="D789" s="49">
        <v>43845.720972222225</v>
      </c>
      <c r="E789" s="48" t="s">
        <v>34</v>
      </c>
      <c r="F789" s="48" t="s">
        <v>33</v>
      </c>
      <c r="G789" s="49">
        <v>43845.720972222225</v>
      </c>
      <c r="H789" s="48"/>
      <c r="I789" s="48"/>
      <c r="J789" s="50">
        <v>0</v>
      </c>
      <c r="K789" s="48" t="s">
        <v>37</v>
      </c>
      <c r="L789" s="48"/>
    </row>
    <row r="790" spans="1:12" ht="15.75" x14ac:dyDescent="0.25">
      <c r="A790" s="48" t="s">
        <v>1797</v>
      </c>
      <c r="B790" s="48" t="s">
        <v>7831</v>
      </c>
      <c r="C790" s="49">
        <v>43845.722361111111</v>
      </c>
      <c r="D790" s="49">
        <v>43845.722361111111</v>
      </c>
      <c r="E790" s="48" t="s">
        <v>34</v>
      </c>
      <c r="F790" s="48" t="s">
        <v>33</v>
      </c>
      <c r="G790" s="49">
        <v>43845.722361111111</v>
      </c>
      <c r="H790" s="48"/>
      <c r="I790" s="48"/>
      <c r="J790" s="50">
        <v>0</v>
      </c>
      <c r="K790" s="48" t="s">
        <v>37</v>
      </c>
      <c r="L790" s="48"/>
    </row>
    <row r="791" spans="1:12" ht="15.75" x14ac:dyDescent="0.25">
      <c r="A791" s="48" t="s">
        <v>1799</v>
      </c>
      <c r="B791" s="48" t="s">
        <v>7831</v>
      </c>
      <c r="C791" s="49">
        <v>43845.72792824074</v>
      </c>
      <c r="D791" s="49">
        <v>43845.72792824074</v>
      </c>
      <c r="E791" s="48" t="s">
        <v>34</v>
      </c>
      <c r="F791" s="48" t="s">
        <v>33</v>
      </c>
      <c r="G791" s="49">
        <v>43845.72792824074</v>
      </c>
      <c r="H791" s="48"/>
      <c r="I791" s="48"/>
      <c r="J791" s="50">
        <v>0</v>
      </c>
      <c r="K791" s="48" t="s">
        <v>37</v>
      </c>
      <c r="L791" s="48"/>
    </row>
    <row r="792" spans="1:12" ht="15.75" x14ac:dyDescent="0.25">
      <c r="A792" s="48" t="s">
        <v>1801</v>
      </c>
      <c r="B792" s="48" t="s">
        <v>7831</v>
      </c>
      <c r="C792" s="49">
        <v>43845.729328703703</v>
      </c>
      <c r="D792" s="49">
        <v>43845.729328703703</v>
      </c>
      <c r="E792" s="48" t="s">
        <v>34</v>
      </c>
      <c r="F792" s="48" t="s">
        <v>33</v>
      </c>
      <c r="G792" s="49">
        <v>43845.729328703703</v>
      </c>
      <c r="H792" s="48"/>
      <c r="I792" s="48"/>
      <c r="J792" s="50">
        <v>0</v>
      </c>
      <c r="K792" s="48" t="s">
        <v>37</v>
      </c>
      <c r="L792" s="48"/>
    </row>
    <row r="793" spans="1:12" ht="15.75" x14ac:dyDescent="0.25">
      <c r="A793" s="48" t="s">
        <v>1803</v>
      </c>
      <c r="B793" s="48" t="s">
        <v>7831</v>
      </c>
      <c r="C793" s="49">
        <v>43845.736990740741</v>
      </c>
      <c r="D793" s="49">
        <v>43845.736990740741</v>
      </c>
      <c r="E793" s="48" t="s">
        <v>34</v>
      </c>
      <c r="F793" s="48" t="s">
        <v>33</v>
      </c>
      <c r="G793" s="49">
        <v>43845.736990740741</v>
      </c>
      <c r="H793" s="48"/>
      <c r="I793" s="48"/>
      <c r="J793" s="50">
        <v>0</v>
      </c>
      <c r="K793" s="48" t="s">
        <v>37</v>
      </c>
      <c r="L793" s="48"/>
    </row>
    <row r="794" spans="1:12" ht="15.75" x14ac:dyDescent="0.25">
      <c r="A794" s="48" t="s">
        <v>1806</v>
      </c>
      <c r="B794" s="48" t="s">
        <v>7831</v>
      </c>
      <c r="C794" s="49">
        <v>43845.737685185188</v>
      </c>
      <c r="D794" s="49">
        <v>43845.737685185188</v>
      </c>
      <c r="E794" s="48" t="s">
        <v>34</v>
      </c>
      <c r="F794" s="48" t="s">
        <v>33</v>
      </c>
      <c r="G794" s="49">
        <v>43845.737685185188</v>
      </c>
      <c r="H794" s="48"/>
      <c r="I794" s="48"/>
      <c r="J794" s="50">
        <v>0</v>
      </c>
      <c r="K794" s="48" t="s">
        <v>37</v>
      </c>
      <c r="L794" s="48"/>
    </row>
    <row r="795" spans="1:12" ht="15.75" x14ac:dyDescent="0.25">
      <c r="A795" s="48" t="s">
        <v>1808</v>
      </c>
      <c r="B795" s="48" t="s">
        <v>7831</v>
      </c>
      <c r="C795" s="49">
        <v>43845.738379629627</v>
      </c>
      <c r="D795" s="49">
        <v>43845.738379629627</v>
      </c>
      <c r="E795" s="48" t="s">
        <v>34</v>
      </c>
      <c r="F795" s="48" t="s">
        <v>33</v>
      </c>
      <c r="G795" s="49">
        <v>43845.738379629627</v>
      </c>
      <c r="H795" s="48"/>
      <c r="I795" s="48"/>
      <c r="J795" s="50">
        <v>0</v>
      </c>
      <c r="K795" s="48" t="s">
        <v>37</v>
      </c>
      <c r="L795" s="48"/>
    </row>
    <row r="796" spans="1:12" ht="15.75" x14ac:dyDescent="0.25">
      <c r="A796" s="48" t="s">
        <v>1810</v>
      </c>
      <c r="B796" s="48" t="s">
        <v>7831</v>
      </c>
      <c r="C796" s="49">
        <v>43845.739074074074</v>
      </c>
      <c r="D796" s="49">
        <v>43845.739074074074</v>
      </c>
      <c r="E796" s="48" t="s">
        <v>34</v>
      </c>
      <c r="F796" s="48" t="s">
        <v>33</v>
      </c>
      <c r="G796" s="49">
        <v>43845.739074074074</v>
      </c>
      <c r="H796" s="48"/>
      <c r="I796" s="48"/>
      <c r="J796" s="50">
        <v>0</v>
      </c>
      <c r="K796" s="48" t="s">
        <v>37</v>
      </c>
      <c r="L796" s="48"/>
    </row>
    <row r="797" spans="1:12" ht="15.75" x14ac:dyDescent="0.25">
      <c r="A797" s="48" t="s">
        <v>1812</v>
      </c>
      <c r="B797" s="48" t="s">
        <v>7831</v>
      </c>
      <c r="C797" s="49">
        <v>43845.739768518521</v>
      </c>
      <c r="D797" s="49">
        <v>43845.739768518521</v>
      </c>
      <c r="E797" s="48" t="s">
        <v>34</v>
      </c>
      <c r="F797" s="48" t="s">
        <v>33</v>
      </c>
      <c r="G797" s="49">
        <v>43845.739768518521</v>
      </c>
      <c r="H797" s="48"/>
      <c r="I797" s="48"/>
      <c r="J797" s="50">
        <v>0</v>
      </c>
      <c r="K797" s="48" t="s">
        <v>37</v>
      </c>
      <c r="L797" s="48"/>
    </row>
    <row r="798" spans="1:12" ht="15.75" x14ac:dyDescent="0.25">
      <c r="A798" s="48" t="s">
        <v>1814</v>
      </c>
      <c r="B798" s="48" t="s">
        <v>7831</v>
      </c>
      <c r="C798" s="49">
        <v>43845.744641203702</v>
      </c>
      <c r="D798" s="49">
        <v>43845.744641203702</v>
      </c>
      <c r="E798" s="48" t="s">
        <v>34</v>
      </c>
      <c r="F798" s="48" t="s">
        <v>33</v>
      </c>
      <c r="G798" s="49">
        <v>43845.744641203702</v>
      </c>
      <c r="H798" s="48"/>
      <c r="I798" s="48"/>
      <c r="J798" s="50">
        <v>0</v>
      </c>
      <c r="K798" s="48" t="s">
        <v>37</v>
      </c>
      <c r="L798" s="48"/>
    </row>
    <row r="799" spans="1:12" ht="15.75" x14ac:dyDescent="0.25">
      <c r="A799" s="48" t="s">
        <v>1816</v>
      </c>
      <c r="B799" s="48" t="s">
        <v>7831</v>
      </c>
      <c r="C799" s="49">
        <v>43845.750208333331</v>
      </c>
      <c r="D799" s="49">
        <v>43845.750208333331</v>
      </c>
      <c r="E799" s="48" t="s">
        <v>34</v>
      </c>
      <c r="F799" s="48" t="s">
        <v>33</v>
      </c>
      <c r="G799" s="49">
        <v>43845.750208333331</v>
      </c>
      <c r="H799" s="48"/>
      <c r="I799" s="48"/>
      <c r="J799" s="50">
        <v>0</v>
      </c>
      <c r="K799" s="48" t="s">
        <v>37</v>
      </c>
      <c r="L799" s="48"/>
    </row>
    <row r="800" spans="1:12" ht="15.75" x14ac:dyDescent="0.25">
      <c r="A800" s="48" t="s">
        <v>1818</v>
      </c>
      <c r="B800" s="48" t="s">
        <v>7831</v>
      </c>
      <c r="C800" s="49">
        <v>43845.751597222225</v>
      </c>
      <c r="D800" s="49">
        <v>43845.751597222225</v>
      </c>
      <c r="E800" s="48" t="s">
        <v>34</v>
      </c>
      <c r="F800" s="48" t="s">
        <v>33</v>
      </c>
      <c r="G800" s="49">
        <v>43845.751597222225</v>
      </c>
      <c r="H800" s="48"/>
      <c r="I800" s="48"/>
      <c r="J800" s="50">
        <v>0</v>
      </c>
      <c r="K800" s="48" t="s">
        <v>37</v>
      </c>
      <c r="L800" s="48"/>
    </row>
    <row r="801" spans="1:12" ht="15.75" x14ac:dyDescent="0.25">
      <c r="A801" s="48" t="s">
        <v>1820</v>
      </c>
      <c r="B801" s="48" t="s">
        <v>7831</v>
      </c>
      <c r="C801" s="49">
        <v>43845.75371527778</v>
      </c>
      <c r="D801" s="49">
        <v>43845.75371527778</v>
      </c>
      <c r="E801" s="48" t="s">
        <v>34</v>
      </c>
      <c r="F801" s="48" t="s">
        <v>33</v>
      </c>
      <c r="G801" s="49">
        <v>43845.75371527778</v>
      </c>
      <c r="H801" s="48"/>
      <c r="I801" s="48"/>
      <c r="J801" s="50">
        <v>0</v>
      </c>
      <c r="K801" s="48" t="s">
        <v>37</v>
      </c>
      <c r="L801" s="48"/>
    </row>
    <row r="802" spans="1:12" ht="15.75" x14ac:dyDescent="0.25">
      <c r="A802" s="48" t="s">
        <v>1822</v>
      </c>
      <c r="B802" s="48" t="s">
        <v>7831</v>
      </c>
      <c r="C802" s="49">
        <v>43845.761342592596</v>
      </c>
      <c r="D802" s="49">
        <v>43845.761342592596</v>
      </c>
      <c r="E802" s="48" t="s">
        <v>34</v>
      </c>
      <c r="F802" s="48" t="s">
        <v>33</v>
      </c>
      <c r="G802" s="49">
        <v>43845.761342592596</v>
      </c>
      <c r="H802" s="48"/>
      <c r="I802" s="48"/>
      <c r="J802" s="50">
        <v>0</v>
      </c>
      <c r="K802" s="48" t="s">
        <v>37</v>
      </c>
      <c r="L802" s="48"/>
    </row>
    <row r="803" spans="1:12" ht="15.75" x14ac:dyDescent="0.25">
      <c r="A803" s="48" t="s">
        <v>1824</v>
      </c>
      <c r="B803" s="48" t="s">
        <v>7831</v>
      </c>
      <c r="C803" s="49">
        <v>43845.764814814815</v>
      </c>
      <c r="D803" s="49">
        <v>43845.764814814815</v>
      </c>
      <c r="E803" s="48" t="s">
        <v>34</v>
      </c>
      <c r="F803" s="48" t="s">
        <v>33</v>
      </c>
      <c r="G803" s="49">
        <v>43845.764814814815</v>
      </c>
      <c r="H803" s="48"/>
      <c r="I803" s="48"/>
      <c r="J803" s="50">
        <v>0</v>
      </c>
      <c r="K803" s="48" t="s">
        <v>37</v>
      </c>
      <c r="L803" s="48"/>
    </row>
    <row r="804" spans="1:12" ht="15.75" x14ac:dyDescent="0.25">
      <c r="A804" s="48" t="s">
        <v>1826</v>
      </c>
      <c r="B804" s="48" t="s">
        <v>7831</v>
      </c>
      <c r="C804" s="49">
        <v>43845.767604166664</v>
      </c>
      <c r="D804" s="49">
        <v>43845.767604166664</v>
      </c>
      <c r="E804" s="48" t="s">
        <v>34</v>
      </c>
      <c r="F804" s="48" t="s">
        <v>33</v>
      </c>
      <c r="G804" s="49">
        <v>43845.767604166664</v>
      </c>
      <c r="H804" s="48"/>
      <c r="I804" s="48"/>
      <c r="J804" s="50">
        <v>0</v>
      </c>
      <c r="K804" s="48" t="s">
        <v>37</v>
      </c>
      <c r="L804" s="48"/>
    </row>
    <row r="805" spans="1:12" ht="15.75" x14ac:dyDescent="0.25">
      <c r="A805" s="48" t="s">
        <v>1827</v>
      </c>
      <c r="B805" s="48" t="s">
        <v>7831</v>
      </c>
      <c r="C805" s="49">
        <v>43845.773865740739</v>
      </c>
      <c r="D805" s="49">
        <v>43845.773865740739</v>
      </c>
      <c r="E805" s="48" t="s">
        <v>34</v>
      </c>
      <c r="F805" s="48" t="s">
        <v>33</v>
      </c>
      <c r="G805" s="49">
        <v>43845.773865740739</v>
      </c>
      <c r="H805" s="48"/>
      <c r="I805" s="48"/>
      <c r="J805" s="50">
        <v>0</v>
      </c>
      <c r="K805" s="48" t="s">
        <v>37</v>
      </c>
      <c r="L805" s="48"/>
    </row>
    <row r="806" spans="1:12" ht="15.75" x14ac:dyDescent="0.25">
      <c r="A806" s="48" t="s">
        <v>1828</v>
      </c>
      <c r="B806" s="48" t="s">
        <v>7831</v>
      </c>
      <c r="C806" s="49">
        <v>43845.779432870368</v>
      </c>
      <c r="D806" s="49">
        <v>43845.779432870368</v>
      </c>
      <c r="E806" s="48" t="s">
        <v>34</v>
      </c>
      <c r="F806" s="48" t="s">
        <v>33</v>
      </c>
      <c r="G806" s="49">
        <v>43845.779432870368</v>
      </c>
      <c r="H806" s="48"/>
      <c r="I806" s="48"/>
      <c r="J806" s="50">
        <v>0</v>
      </c>
      <c r="K806" s="48" t="s">
        <v>37</v>
      </c>
      <c r="L806" s="48"/>
    </row>
    <row r="807" spans="1:12" ht="15.75" x14ac:dyDescent="0.25">
      <c r="A807" s="48" t="s">
        <v>1830</v>
      </c>
      <c r="B807" s="48" t="s">
        <v>7831</v>
      </c>
      <c r="C807" s="49">
        <v>43845.7815162037</v>
      </c>
      <c r="D807" s="49">
        <v>43845.7815162037</v>
      </c>
      <c r="E807" s="48" t="s">
        <v>34</v>
      </c>
      <c r="F807" s="48" t="s">
        <v>33</v>
      </c>
      <c r="G807" s="49">
        <v>43845.7815162037</v>
      </c>
      <c r="H807" s="48"/>
      <c r="I807" s="48"/>
      <c r="J807" s="50">
        <v>0</v>
      </c>
      <c r="K807" s="48" t="s">
        <v>37</v>
      </c>
      <c r="L807" s="48"/>
    </row>
    <row r="808" spans="1:12" ht="15.75" x14ac:dyDescent="0.25">
      <c r="A808" s="48" t="s">
        <v>1832</v>
      </c>
      <c r="B808" s="48" t="s">
        <v>7831</v>
      </c>
      <c r="C808" s="49">
        <v>43845.784988425927</v>
      </c>
      <c r="D808" s="49">
        <v>43845.784988425927</v>
      </c>
      <c r="E808" s="48" t="s">
        <v>34</v>
      </c>
      <c r="F808" s="48" t="s">
        <v>33</v>
      </c>
      <c r="G808" s="49">
        <v>43845.784988425927</v>
      </c>
      <c r="H808" s="48"/>
      <c r="I808" s="48"/>
      <c r="J808" s="50">
        <v>0</v>
      </c>
      <c r="K808" s="48" t="s">
        <v>37</v>
      </c>
      <c r="L808" s="48"/>
    </row>
    <row r="809" spans="1:12" ht="15.75" x14ac:dyDescent="0.25">
      <c r="A809" s="48" t="s">
        <v>1834</v>
      </c>
      <c r="B809" s="48" t="s">
        <v>7831</v>
      </c>
      <c r="C809" s="49">
        <v>43845.853136574071</v>
      </c>
      <c r="D809" s="49">
        <v>43845.853136574071</v>
      </c>
      <c r="E809" s="48" t="s">
        <v>34</v>
      </c>
      <c r="F809" s="48" t="s">
        <v>33</v>
      </c>
      <c r="G809" s="49">
        <v>43845.853136574071</v>
      </c>
      <c r="H809" s="48"/>
      <c r="I809" s="48"/>
      <c r="J809" s="50">
        <v>0</v>
      </c>
      <c r="K809" s="48" t="s">
        <v>37</v>
      </c>
      <c r="L809" s="48"/>
    </row>
    <row r="810" spans="1:12" ht="15.75" x14ac:dyDescent="0.25">
      <c r="A810" s="48" t="s">
        <v>1837</v>
      </c>
      <c r="B810" s="48" t="s">
        <v>7831</v>
      </c>
      <c r="C810" s="49">
        <v>43845.885138888887</v>
      </c>
      <c r="D810" s="49">
        <v>43845.885138888887</v>
      </c>
      <c r="E810" s="48" t="s">
        <v>34</v>
      </c>
      <c r="F810" s="48" t="s">
        <v>33</v>
      </c>
      <c r="G810" s="49">
        <v>43845.885138888887</v>
      </c>
      <c r="H810" s="48"/>
      <c r="I810" s="48"/>
      <c r="J810" s="50">
        <v>0</v>
      </c>
      <c r="K810" s="48" t="s">
        <v>37</v>
      </c>
      <c r="L810" s="48"/>
    </row>
    <row r="811" spans="1:12" ht="15.75" x14ac:dyDescent="0.25">
      <c r="A811" s="48" t="s">
        <v>1839</v>
      </c>
      <c r="B811" s="48" t="s">
        <v>7831</v>
      </c>
      <c r="C811" s="49">
        <v>43845.718877314815</v>
      </c>
      <c r="D811" s="49">
        <v>43845.718877314815</v>
      </c>
      <c r="E811" s="48" t="s">
        <v>34</v>
      </c>
      <c r="F811" s="48" t="s">
        <v>33</v>
      </c>
      <c r="G811" s="49">
        <v>43845.718877314815</v>
      </c>
      <c r="H811" s="48"/>
      <c r="I811" s="48"/>
      <c r="J811" s="50">
        <v>0</v>
      </c>
      <c r="K811" s="48" t="s">
        <v>37</v>
      </c>
      <c r="L811" s="48"/>
    </row>
    <row r="812" spans="1:12" ht="15.75" x14ac:dyDescent="0.25">
      <c r="A812" s="48" t="s">
        <v>1840</v>
      </c>
      <c r="B812" s="48" t="s">
        <v>7831</v>
      </c>
      <c r="C812" s="49">
        <v>43845.723761574074</v>
      </c>
      <c r="D812" s="49">
        <v>43845.723761574074</v>
      </c>
      <c r="E812" s="48" t="s">
        <v>34</v>
      </c>
      <c r="F812" s="48" t="s">
        <v>33</v>
      </c>
      <c r="G812" s="49">
        <v>43845.723761574074</v>
      </c>
      <c r="H812" s="48"/>
      <c r="I812" s="48"/>
      <c r="J812" s="50">
        <v>0</v>
      </c>
      <c r="K812" s="48" t="s">
        <v>37</v>
      </c>
      <c r="L812" s="48"/>
    </row>
    <row r="813" spans="1:12" ht="15.75" x14ac:dyDescent="0.25">
      <c r="A813" s="48" t="s">
        <v>1842</v>
      </c>
      <c r="B813" s="48" t="s">
        <v>7831</v>
      </c>
      <c r="C813" s="49">
        <v>43845.726539351854</v>
      </c>
      <c r="D813" s="49">
        <v>43845.726539351854</v>
      </c>
      <c r="E813" s="48" t="s">
        <v>34</v>
      </c>
      <c r="F813" s="48" t="s">
        <v>33</v>
      </c>
      <c r="G813" s="49">
        <v>43845.726539351854</v>
      </c>
      <c r="H813" s="48"/>
      <c r="I813" s="48"/>
      <c r="J813" s="50">
        <v>0</v>
      </c>
      <c r="K813" s="48" t="s">
        <v>37</v>
      </c>
      <c r="L813" s="48"/>
    </row>
    <row r="814" spans="1:12" ht="15.75" x14ac:dyDescent="0.25">
      <c r="A814" s="48" t="s">
        <v>1844</v>
      </c>
      <c r="B814" s="48" t="s">
        <v>7831</v>
      </c>
      <c r="C814" s="49">
        <v>43845.727233796293</v>
      </c>
      <c r="D814" s="49">
        <v>43845.727233796293</v>
      </c>
      <c r="E814" s="48" t="s">
        <v>34</v>
      </c>
      <c r="F814" s="48" t="s">
        <v>33</v>
      </c>
      <c r="G814" s="49">
        <v>43845.727233796293</v>
      </c>
      <c r="H814" s="48"/>
      <c r="I814" s="48"/>
      <c r="J814" s="50">
        <v>0</v>
      </c>
      <c r="K814" s="48" t="s">
        <v>37</v>
      </c>
      <c r="L814" s="48"/>
    </row>
    <row r="815" spans="1:12" ht="15.75" x14ac:dyDescent="0.25">
      <c r="A815" s="48" t="s">
        <v>1845</v>
      </c>
      <c r="B815" s="48" t="s">
        <v>7831</v>
      </c>
      <c r="C815" s="49">
        <v>43845.734895833331</v>
      </c>
      <c r="D815" s="49">
        <v>43845.734895833331</v>
      </c>
      <c r="E815" s="48" t="s">
        <v>34</v>
      </c>
      <c r="F815" s="48" t="s">
        <v>33</v>
      </c>
      <c r="G815" s="49">
        <v>43845.734895833331</v>
      </c>
      <c r="H815" s="48"/>
      <c r="I815" s="48"/>
      <c r="J815" s="50">
        <v>0</v>
      </c>
      <c r="K815" s="48" t="s">
        <v>37</v>
      </c>
      <c r="L815" s="48"/>
    </row>
    <row r="816" spans="1:12" ht="15.75" x14ac:dyDescent="0.25">
      <c r="A816" s="48" t="s">
        <v>1846</v>
      </c>
      <c r="B816" s="48" t="s">
        <v>7831</v>
      </c>
      <c r="C816" s="49">
        <v>43845.745335648149</v>
      </c>
      <c r="D816" s="49">
        <v>43845.745335648149</v>
      </c>
      <c r="E816" s="48" t="s">
        <v>34</v>
      </c>
      <c r="F816" s="48" t="s">
        <v>33</v>
      </c>
      <c r="G816" s="49">
        <v>43845.745335648149</v>
      </c>
      <c r="H816" s="48"/>
      <c r="I816" s="48"/>
      <c r="J816" s="50">
        <v>0</v>
      </c>
      <c r="K816" s="48" t="s">
        <v>37</v>
      </c>
      <c r="L816" s="48"/>
    </row>
    <row r="817" spans="1:12" ht="15.75" x14ac:dyDescent="0.25">
      <c r="A817" s="48" t="s">
        <v>1849</v>
      </c>
      <c r="B817" s="48" t="s">
        <v>7831</v>
      </c>
      <c r="C817" s="49">
        <v>43845.749513888892</v>
      </c>
      <c r="D817" s="49">
        <v>43845.749513888892</v>
      </c>
      <c r="E817" s="48" t="s">
        <v>34</v>
      </c>
      <c r="F817" s="48" t="s">
        <v>33</v>
      </c>
      <c r="G817" s="49">
        <v>43845.749513888892</v>
      </c>
      <c r="H817" s="48"/>
      <c r="I817" s="48"/>
      <c r="J817" s="50">
        <v>0</v>
      </c>
      <c r="K817" s="48" t="s">
        <v>37</v>
      </c>
      <c r="L817" s="48"/>
    </row>
    <row r="818" spans="1:12" ht="15.75" x14ac:dyDescent="0.25">
      <c r="A818" s="48" t="s">
        <v>1850</v>
      </c>
      <c r="B818" s="48" t="s">
        <v>7831</v>
      </c>
      <c r="C818" s="49">
        <v>43845.75371527778</v>
      </c>
      <c r="D818" s="49">
        <v>43845.75371527778</v>
      </c>
      <c r="E818" s="48" t="s">
        <v>34</v>
      </c>
      <c r="F818" s="48" t="s">
        <v>33</v>
      </c>
      <c r="G818" s="49">
        <v>43845.75371527778</v>
      </c>
      <c r="H818" s="48"/>
      <c r="I818" s="48"/>
      <c r="J818" s="50">
        <v>0</v>
      </c>
      <c r="K818" s="48" t="s">
        <v>37</v>
      </c>
      <c r="L818" s="48"/>
    </row>
    <row r="819" spans="1:12" ht="15.75" x14ac:dyDescent="0.25">
      <c r="A819" s="48" t="s">
        <v>1852</v>
      </c>
      <c r="B819" s="48" t="s">
        <v>7831</v>
      </c>
      <c r="C819" s="49">
        <v>43845.754386574074</v>
      </c>
      <c r="D819" s="49">
        <v>43845.754386574074</v>
      </c>
      <c r="E819" s="48" t="s">
        <v>34</v>
      </c>
      <c r="F819" s="48" t="s">
        <v>33</v>
      </c>
      <c r="G819" s="49">
        <v>43845.754386574074</v>
      </c>
      <c r="H819" s="48"/>
      <c r="I819" s="48"/>
      <c r="J819" s="50">
        <v>0</v>
      </c>
      <c r="K819" s="48" t="s">
        <v>37</v>
      </c>
      <c r="L819" s="48"/>
    </row>
    <row r="820" spans="1:12" ht="15.75" x14ac:dyDescent="0.25">
      <c r="A820" s="48" t="s">
        <v>1854</v>
      </c>
      <c r="B820" s="48" t="s">
        <v>7831</v>
      </c>
      <c r="C820" s="49">
        <v>43845.756469907406</v>
      </c>
      <c r="D820" s="49">
        <v>43845.756469907406</v>
      </c>
      <c r="E820" s="48" t="s">
        <v>34</v>
      </c>
      <c r="F820" s="48" t="s">
        <v>33</v>
      </c>
      <c r="G820" s="49">
        <v>43845.756469907406</v>
      </c>
      <c r="H820" s="48"/>
      <c r="I820" s="48"/>
      <c r="J820" s="50">
        <v>0</v>
      </c>
      <c r="K820" s="48" t="s">
        <v>37</v>
      </c>
      <c r="L820" s="48"/>
    </row>
    <row r="821" spans="1:12" ht="15.75" x14ac:dyDescent="0.25">
      <c r="A821" s="48" t="s">
        <v>1856</v>
      </c>
      <c r="B821" s="48" t="s">
        <v>7831</v>
      </c>
      <c r="C821" s="49">
        <v>43845.756469907406</v>
      </c>
      <c r="D821" s="49">
        <v>43845.756469907406</v>
      </c>
      <c r="E821" s="48" t="s">
        <v>34</v>
      </c>
      <c r="F821" s="48" t="s">
        <v>33</v>
      </c>
      <c r="G821" s="49">
        <v>43845.756469907406</v>
      </c>
      <c r="H821" s="48"/>
      <c r="I821" s="48"/>
      <c r="J821" s="50">
        <v>0</v>
      </c>
      <c r="K821" s="48" t="s">
        <v>37</v>
      </c>
      <c r="L821" s="48"/>
    </row>
    <row r="822" spans="1:12" ht="15.75" x14ac:dyDescent="0.25">
      <c r="A822" s="48" t="s">
        <v>1859</v>
      </c>
      <c r="B822" s="48" t="s">
        <v>7831</v>
      </c>
      <c r="C822" s="49">
        <v>43845.761342592596</v>
      </c>
      <c r="D822" s="49">
        <v>43845.761342592596</v>
      </c>
      <c r="E822" s="48" t="s">
        <v>34</v>
      </c>
      <c r="F822" s="48" t="s">
        <v>33</v>
      </c>
      <c r="G822" s="49">
        <v>43845.761342592596</v>
      </c>
      <c r="H822" s="48"/>
      <c r="I822" s="48"/>
      <c r="J822" s="50">
        <v>0</v>
      </c>
      <c r="K822" s="48" t="s">
        <v>37</v>
      </c>
      <c r="L822" s="48"/>
    </row>
    <row r="823" spans="1:12" ht="15.75" x14ac:dyDescent="0.25">
      <c r="A823" s="48" t="s">
        <v>1860</v>
      </c>
      <c r="B823" s="48" t="s">
        <v>7831</v>
      </c>
      <c r="C823" s="49">
        <v>43845.762731481482</v>
      </c>
      <c r="D823" s="49">
        <v>43845.762731481482</v>
      </c>
      <c r="E823" s="48" t="s">
        <v>34</v>
      </c>
      <c r="F823" s="48" t="s">
        <v>33</v>
      </c>
      <c r="G823" s="49">
        <v>43845.762731481482</v>
      </c>
      <c r="H823" s="48"/>
      <c r="I823" s="48"/>
      <c r="J823" s="50">
        <v>0</v>
      </c>
      <c r="K823" s="48" t="s">
        <v>37</v>
      </c>
      <c r="L823" s="48"/>
    </row>
    <row r="824" spans="1:12" ht="15.75" x14ac:dyDescent="0.25">
      <c r="A824" s="48" t="s">
        <v>1861</v>
      </c>
      <c r="B824" s="48" t="s">
        <v>7831</v>
      </c>
      <c r="C824" s="49">
        <v>43845.764120370368</v>
      </c>
      <c r="D824" s="49">
        <v>43845.764120370368</v>
      </c>
      <c r="E824" s="48" t="s">
        <v>34</v>
      </c>
      <c r="F824" s="48" t="s">
        <v>33</v>
      </c>
      <c r="G824" s="49">
        <v>43845.764120370368</v>
      </c>
      <c r="H824" s="48"/>
      <c r="I824" s="48"/>
      <c r="J824" s="50">
        <v>0</v>
      </c>
      <c r="K824" s="48" t="s">
        <v>37</v>
      </c>
      <c r="L824" s="48"/>
    </row>
    <row r="825" spans="1:12" ht="15.75" x14ac:dyDescent="0.25">
      <c r="A825" s="48" t="s">
        <v>1862</v>
      </c>
      <c r="B825" s="48" t="s">
        <v>7831</v>
      </c>
      <c r="C825" s="49">
        <v>43845.764814814815</v>
      </c>
      <c r="D825" s="49">
        <v>43845.764814814815</v>
      </c>
      <c r="E825" s="48" t="s">
        <v>34</v>
      </c>
      <c r="F825" s="48" t="s">
        <v>33</v>
      </c>
      <c r="G825" s="49">
        <v>43845.764814814815</v>
      </c>
      <c r="H825" s="48"/>
      <c r="I825" s="48"/>
      <c r="J825" s="50">
        <v>0</v>
      </c>
      <c r="K825" s="48" t="s">
        <v>37</v>
      </c>
      <c r="L825" s="48"/>
    </row>
    <row r="826" spans="1:12" ht="15.75" x14ac:dyDescent="0.25">
      <c r="A826" s="48" t="s">
        <v>1863</v>
      </c>
      <c r="B826" s="48" t="s">
        <v>7831</v>
      </c>
      <c r="C826" s="49">
        <v>43845.767604166664</v>
      </c>
      <c r="D826" s="49">
        <v>43845.767604166664</v>
      </c>
      <c r="E826" s="48" t="s">
        <v>34</v>
      </c>
      <c r="F826" s="48" t="s">
        <v>33</v>
      </c>
      <c r="G826" s="49">
        <v>43845.767604166664</v>
      </c>
      <c r="H826" s="48"/>
      <c r="I826" s="48"/>
      <c r="J826" s="50">
        <v>0</v>
      </c>
      <c r="K826" s="48" t="s">
        <v>37</v>
      </c>
      <c r="L826" s="48"/>
    </row>
    <row r="827" spans="1:12" ht="15.75" x14ac:dyDescent="0.25">
      <c r="A827" s="48" t="s">
        <v>1865</v>
      </c>
      <c r="B827" s="48" t="s">
        <v>7831</v>
      </c>
      <c r="C827" s="49">
        <v>43845.778726851851</v>
      </c>
      <c r="D827" s="49">
        <v>43845.778726851851</v>
      </c>
      <c r="E827" s="48" t="s">
        <v>34</v>
      </c>
      <c r="F827" s="48" t="s">
        <v>33</v>
      </c>
      <c r="G827" s="49">
        <v>43845.778726851851</v>
      </c>
      <c r="H827" s="48"/>
      <c r="I827" s="48"/>
      <c r="J827" s="50">
        <v>0</v>
      </c>
      <c r="K827" s="48" t="s">
        <v>37</v>
      </c>
      <c r="L827" s="48"/>
    </row>
    <row r="828" spans="1:12" ht="15.75" x14ac:dyDescent="0.25">
      <c r="A828" s="48" t="s">
        <v>1866</v>
      </c>
      <c r="B828" s="48" t="s">
        <v>7831</v>
      </c>
      <c r="C828" s="49">
        <v>43845.7815162037</v>
      </c>
      <c r="D828" s="49">
        <v>43845.7815162037</v>
      </c>
      <c r="E828" s="48" t="s">
        <v>34</v>
      </c>
      <c r="F828" s="48" t="s">
        <v>33</v>
      </c>
      <c r="G828" s="49">
        <v>43845.7815162037</v>
      </c>
      <c r="H828" s="48"/>
      <c r="I828" s="48"/>
      <c r="J828" s="50">
        <v>0</v>
      </c>
      <c r="K828" s="48" t="s">
        <v>37</v>
      </c>
      <c r="L828" s="48"/>
    </row>
    <row r="829" spans="1:12" ht="15.75" x14ac:dyDescent="0.25">
      <c r="A829" s="48" t="s">
        <v>1869</v>
      </c>
      <c r="B829" s="48" t="s">
        <v>7831</v>
      </c>
      <c r="C829" s="49">
        <v>43845.813518518517</v>
      </c>
      <c r="D829" s="49">
        <v>43845.813518518517</v>
      </c>
      <c r="E829" s="48" t="s">
        <v>34</v>
      </c>
      <c r="F829" s="48" t="s">
        <v>33</v>
      </c>
      <c r="G829" s="49">
        <v>43845.813518518517</v>
      </c>
      <c r="H829" s="48"/>
      <c r="I829" s="48"/>
      <c r="J829" s="50">
        <v>0</v>
      </c>
      <c r="K829" s="48" t="s">
        <v>37</v>
      </c>
      <c r="L829" s="48"/>
    </row>
    <row r="830" spans="1:12" ht="15.75" x14ac:dyDescent="0.25">
      <c r="A830" s="48" t="s">
        <v>1870</v>
      </c>
      <c r="B830" s="48" t="s">
        <v>7831</v>
      </c>
      <c r="C830" s="49">
        <v>43845.911550925928</v>
      </c>
      <c r="D830" s="49">
        <v>43845.911550925928</v>
      </c>
      <c r="E830" s="48" t="s">
        <v>34</v>
      </c>
      <c r="F830" s="48" t="s">
        <v>33</v>
      </c>
      <c r="G830" s="49">
        <v>43845.911550925928</v>
      </c>
      <c r="H830" s="48"/>
      <c r="I830" s="48"/>
      <c r="J830" s="50">
        <v>0</v>
      </c>
      <c r="K830" s="48" t="s">
        <v>37</v>
      </c>
      <c r="L830" s="48"/>
    </row>
    <row r="831" spans="1:12" ht="15.75" x14ac:dyDescent="0.25">
      <c r="A831" s="48" t="s">
        <v>1873</v>
      </c>
      <c r="B831" s="48" t="s">
        <v>7831</v>
      </c>
      <c r="C831" s="49">
        <v>43845.912256944444</v>
      </c>
      <c r="D831" s="49">
        <v>43845.912256944444</v>
      </c>
      <c r="E831" s="48" t="s">
        <v>34</v>
      </c>
      <c r="F831" s="48" t="s">
        <v>33</v>
      </c>
      <c r="G831" s="49">
        <v>43845.912256944444</v>
      </c>
      <c r="H831" s="48"/>
      <c r="I831" s="48"/>
      <c r="J831" s="50">
        <v>0</v>
      </c>
      <c r="K831" s="48" t="s">
        <v>37</v>
      </c>
      <c r="L831" s="48"/>
    </row>
    <row r="832" spans="1:12" ht="15.75" x14ac:dyDescent="0.25">
      <c r="A832" s="48" t="s">
        <v>1875</v>
      </c>
      <c r="B832" s="48" t="s">
        <v>7831</v>
      </c>
      <c r="C832" s="49">
        <v>43845.912951388891</v>
      </c>
      <c r="D832" s="49">
        <v>43845.912951388891</v>
      </c>
      <c r="E832" s="48" t="s">
        <v>34</v>
      </c>
      <c r="F832" s="48" t="s">
        <v>33</v>
      </c>
      <c r="G832" s="49">
        <v>43845.912951388891</v>
      </c>
      <c r="H832" s="48"/>
      <c r="I832" s="48"/>
      <c r="J832" s="50">
        <v>0</v>
      </c>
      <c r="K832" s="48" t="s">
        <v>37</v>
      </c>
      <c r="L832" s="48"/>
    </row>
    <row r="833" spans="1:12" ht="15.75" x14ac:dyDescent="0.25">
      <c r="A833" s="48" t="s">
        <v>1878</v>
      </c>
      <c r="B833" s="48" t="s">
        <v>7831</v>
      </c>
      <c r="C833" s="49">
        <v>43845.912951388891</v>
      </c>
      <c r="D833" s="49">
        <v>43845.912951388891</v>
      </c>
      <c r="E833" s="48" t="s">
        <v>34</v>
      </c>
      <c r="F833" s="48" t="s">
        <v>33</v>
      </c>
      <c r="G833" s="49">
        <v>43845.912951388891</v>
      </c>
      <c r="H833" s="48"/>
      <c r="I833" s="48"/>
      <c r="J833" s="50">
        <v>0</v>
      </c>
      <c r="K833" s="48" t="s">
        <v>37</v>
      </c>
      <c r="L833" s="48"/>
    </row>
    <row r="834" spans="1:12" ht="15.75" x14ac:dyDescent="0.25">
      <c r="A834" s="48" t="s">
        <v>1880</v>
      </c>
      <c r="B834" s="48" t="s">
        <v>7831</v>
      </c>
      <c r="C834" s="49">
        <v>43845.733506944445</v>
      </c>
      <c r="D834" s="49">
        <v>43845.733506944445</v>
      </c>
      <c r="E834" s="48" t="s">
        <v>34</v>
      </c>
      <c r="F834" s="48" t="s">
        <v>33</v>
      </c>
      <c r="G834" s="49">
        <v>43845.733506944445</v>
      </c>
      <c r="H834" s="48"/>
      <c r="I834" s="48"/>
      <c r="J834" s="50">
        <v>0</v>
      </c>
      <c r="K834" s="48" t="s">
        <v>37</v>
      </c>
      <c r="L834" s="48"/>
    </row>
    <row r="835" spans="1:12" ht="15.75" x14ac:dyDescent="0.25">
      <c r="A835" s="48" t="s">
        <v>1881</v>
      </c>
      <c r="B835" s="48" t="s">
        <v>7831</v>
      </c>
      <c r="C835" s="49">
        <v>43845.741157407407</v>
      </c>
      <c r="D835" s="49">
        <v>43845.741157407407</v>
      </c>
      <c r="E835" s="48" t="s">
        <v>34</v>
      </c>
      <c r="F835" s="48" t="s">
        <v>33</v>
      </c>
      <c r="G835" s="49">
        <v>43845.741157407407</v>
      </c>
      <c r="H835" s="48"/>
      <c r="I835" s="48"/>
      <c r="J835" s="50">
        <v>0</v>
      </c>
      <c r="K835" s="48" t="s">
        <v>37</v>
      </c>
      <c r="L835" s="48"/>
    </row>
    <row r="836" spans="1:12" ht="15.75" x14ac:dyDescent="0.25">
      <c r="A836" s="48" t="s">
        <v>1883</v>
      </c>
      <c r="B836" s="48" t="s">
        <v>7831</v>
      </c>
      <c r="C836" s="49">
        <v>43845.744641203702</v>
      </c>
      <c r="D836" s="49">
        <v>43845.744641203702</v>
      </c>
      <c r="E836" s="48" t="s">
        <v>34</v>
      </c>
      <c r="F836" s="48" t="s">
        <v>33</v>
      </c>
      <c r="G836" s="49">
        <v>43845.744641203702</v>
      </c>
      <c r="H836" s="48"/>
      <c r="I836" s="48"/>
      <c r="J836" s="50">
        <v>0</v>
      </c>
      <c r="K836" s="48" t="s">
        <v>37</v>
      </c>
      <c r="L836" s="48"/>
    </row>
    <row r="837" spans="1:12" ht="15.75" x14ac:dyDescent="0.25">
      <c r="A837" s="48" t="s">
        <v>1885</v>
      </c>
      <c r="B837" s="48" t="s">
        <v>7831</v>
      </c>
      <c r="C837" s="49">
        <v>43845.765509259261</v>
      </c>
      <c r="D837" s="49">
        <v>43845.765509259261</v>
      </c>
      <c r="E837" s="48" t="s">
        <v>34</v>
      </c>
      <c r="F837" s="48" t="s">
        <v>33</v>
      </c>
      <c r="G837" s="49">
        <v>43845.765509259261</v>
      </c>
      <c r="H837" s="48"/>
      <c r="I837" s="48"/>
      <c r="J837" s="50">
        <v>0</v>
      </c>
      <c r="K837" s="48" t="s">
        <v>37</v>
      </c>
      <c r="L837" s="48"/>
    </row>
    <row r="838" spans="1:12" ht="15.75" x14ac:dyDescent="0.25">
      <c r="A838" s="48" t="s">
        <v>1887</v>
      </c>
      <c r="B838" s="48" t="s">
        <v>7831</v>
      </c>
      <c r="C838" s="49">
        <v>43845.767604166664</v>
      </c>
      <c r="D838" s="49">
        <v>43845.767604166664</v>
      </c>
      <c r="E838" s="48" t="s">
        <v>34</v>
      </c>
      <c r="F838" s="48" t="s">
        <v>33</v>
      </c>
      <c r="G838" s="49">
        <v>43845.767604166664</v>
      </c>
      <c r="H838" s="48"/>
      <c r="I838" s="48"/>
      <c r="J838" s="50">
        <v>0</v>
      </c>
      <c r="K838" s="48" t="s">
        <v>37</v>
      </c>
      <c r="L838" s="48"/>
    </row>
    <row r="839" spans="1:12" ht="15.75" x14ac:dyDescent="0.25">
      <c r="A839" s="48" t="s">
        <v>1888</v>
      </c>
      <c r="B839" s="48" t="s">
        <v>7831</v>
      </c>
      <c r="C839" s="49">
        <v>43845.769687499997</v>
      </c>
      <c r="D839" s="49">
        <v>43845.769687499997</v>
      </c>
      <c r="E839" s="48" t="s">
        <v>34</v>
      </c>
      <c r="F839" s="48" t="s">
        <v>33</v>
      </c>
      <c r="G839" s="49">
        <v>43845.769687499997</v>
      </c>
      <c r="H839" s="48"/>
      <c r="I839" s="48"/>
      <c r="J839" s="50">
        <v>0</v>
      </c>
      <c r="K839" s="48" t="s">
        <v>37</v>
      </c>
      <c r="L839" s="48"/>
    </row>
    <row r="840" spans="1:12" ht="15.75" x14ac:dyDescent="0.25">
      <c r="A840" s="48" t="s">
        <v>1890</v>
      </c>
      <c r="B840" s="48" t="s">
        <v>7831</v>
      </c>
      <c r="C840" s="49">
        <v>43845.7731712963</v>
      </c>
      <c r="D840" s="49">
        <v>43845.7731712963</v>
      </c>
      <c r="E840" s="48" t="s">
        <v>34</v>
      </c>
      <c r="F840" s="48" t="s">
        <v>33</v>
      </c>
      <c r="G840" s="49">
        <v>43845.7731712963</v>
      </c>
      <c r="H840" s="48"/>
      <c r="I840" s="48"/>
      <c r="J840" s="50">
        <v>0</v>
      </c>
      <c r="K840" s="48" t="s">
        <v>37</v>
      </c>
      <c r="L840" s="48"/>
    </row>
    <row r="841" spans="1:12" ht="15.75" x14ac:dyDescent="0.25">
      <c r="A841" s="48" t="s">
        <v>1891</v>
      </c>
      <c r="B841" s="48" t="s">
        <v>7831</v>
      </c>
      <c r="C841" s="49">
        <v>43845.787083333336</v>
      </c>
      <c r="D841" s="49">
        <v>43845.787083333336</v>
      </c>
      <c r="E841" s="48" t="s">
        <v>34</v>
      </c>
      <c r="F841" s="48" t="s">
        <v>33</v>
      </c>
      <c r="G841" s="49">
        <v>43845.787083333336</v>
      </c>
      <c r="H841" s="48"/>
      <c r="I841" s="48"/>
      <c r="J841" s="50">
        <v>0</v>
      </c>
      <c r="K841" s="48" t="s">
        <v>37</v>
      </c>
      <c r="L841" s="48"/>
    </row>
    <row r="842" spans="1:12" ht="15.75" x14ac:dyDescent="0.25">
      <c r="A842" s="48" t="s">
        <v>1892</v>
      </c>
      <c r="B842" s="48" t="s">
        <v>7831</v>
      </c>
      <c r="C842" s="49">
        <v>43845.792650462965</v>
      </c>
      <c r="D842" s="49">
        <v>43845.792650462965</v>
      </c>
      <c r="E842" s="48" t="s">
        <v>34</v>
      </c>
      <c r="F842" s="48" t="s">
        <v>33</v>
      </c>
      <c r="G842" s="49">
        <v>43845.792650462965</v>
      </c>
      <c r="H842" s="48"/>
      <c r="I842" s="48"/>
      <c r="J842" s="50">
        <v>0</v>
      </c>
      <c r="K842" s="48" t="s">
        <v>37</v>
      </c>
      <c r="L842" s="48"/>
    </row>
    <row r="843" spans="1:12" ht="15.75" x14ac:dyDescent="0.25">
      <c r="A843" s="48" t="s">
        <v>1893</v>
      </c>
      <c r="B843" s="48" t="s">
        <v>7831</v>
      </c>
      <c r="C843" s="49">
        <v>43845.807256944441</v>
      </c>
      <c r="D843" s="49">
        <v>43845.807256944441</v>
      </c>
      <c r="E843" s="48" t="s">
        <v>34</v>
      </c>
      <c r="F843" s="48" t="s">
        <v>33</v>
      </c>
      <c r="G843" s="49">
        <v>43845.807256944441</v>
      </c>
      <c r="H843" s="48"/>
      <c r="I843" s="48"/>
      <c r="J843" s="50">
        <v>0</v>
      </c>
      <c r="K843" s="48" t="s">
        <v>37</v>
      </c>
      <c r="L843" s="48"/>
    </row>
    <row r="844" spans="1:12" ht="15.75" x14ac:dyDescent="0.25">
      <c r="A844" s="48" t="s">
        <v>1894</v>
      </c>
      <c r="B844" s="48" t="s">
        <v>7831</v>
      </c>
      <c r="C844" s="49">
        <v>43845.832291666666</v>
      </c>
      <c r="D844" s="49">
        <v>43845.832291666666</v>
      </c>
      <c r="E844" s="48" t="s">
        <v>34</v>
      </c>
      <c r="F844" s="48" t="s">
        <v>33</v>
      </c>
      <c r="G844" s="49">
        <v>43845.832291666666</v>
      </c>
      <c r="H844" s="48"/>
      <c r="I844" s="48"/>
      <c r="J844" s="50">
        <v>0</v>
      </c>
      <c r="K844" s="48" t="s">
        <v>37</v>
      </c>
      <c r="L844" s="48"/>
    </row>
    <row r="845" spans="1:12" ht="15.75" x14ac:dyDescent="0.25">
      <c r="A845" s="48" t="s">
        <v>1896</v>
      </c>
      <c r="B845" s="48" t="s">
        <v>7831</v>
      </c>
      <c r="C845" s="49">
        <v>43845.861481481479</v>
      </c>
      <c r="D845" s="49">
        <v>43845.861481481479</v>
      </c>
      <c r="E845" s="48" t="s">
        <v>34</v>
      </c>
      <c r="F845" s="48" t="s">
        <v>33</v>
      </c>
      <c r="G845" s="49">
        <v>43845.861481481479</v>
      </c>
      <c r="H845" s="48"/>
      <c r="I845" s="48"/>
      <c r="J845" s="50">
        <v>0</v>
      </c>
      <c r="K845" s="48" t="s">
        <v>37</v>
      </c>
      <c r="L845" s="48"/>
    </row>
    <row r="846" spans="1:12" ht="15.75" x14ac:dyDescent="0.25">
      <c r="A846" s="48" t="s">
        <v>1899</v>
      </c>
      <c r="B846" s="48" t="s">
        <v>7831</v>
      </c>
      <c r="C846" s="49">
        <v>43845.862870370373</v>
      </c>
      <c r="D846" s="49">
        <v>43845.862870370373</v>
      </c>
      <c r="E846" s="48" t="s">
        <v>34</v>
      </c>
      <c r="F846" s="48" t="s">
        <v>33</v>
      </c>
      <c r="G846" s="49">
        <v>43845.862870370373</v>
      </c>
      <c r="H846" s="48"/>
      <c r="I846" s="48"/>
      <c r="J846" s="50">
        <v>0</v>
      </c>
      <c r="K846" s="48" t="s">
        <v>37</v>
      </c>
      <c r="L846" s="48"/>
    </row>
    <row r="847" spans="1:12" ht="15.75" x14ac:dyDescent="0.25">
      <c r="A847" s="48" t="s">
        <v>1900</v>
      </c>
      <c r="B847" s="48" t="s">
        <v>7831</v>
      </c>
      <c r="C847" s="49">
        <v>43845.889305555553</v>
      </c>
      <c r="D847" s="49">
        <v>43845.889305555553</v>
      </c>
      <c r="E847" s="48" t="s">
        <v>34</v>
      </c>
      <c r="F847" s="48" t="s">
        <v>33</v>
      </c>
      <c r="G847" s="49">
        <v>43845.889305555553</v>
      </c>
      <c r="H847" s="48"/>
      <c r="I847" s="48"/>
      <c r="J847" s="50">
        <v>0</v>
      </c>
      <c r="K847" s="48" t="s">
        <v>37</v>
      </c>
      <c r="L847" s="48"/>
    </row>
    <row r="848" spans="1:12" ht="15.75" x14ac:dyDescent="0.25">
      <c r="A848" s="48" t="s">
        <v>1902</v>
      </c>
      <c r="B848" s="48" t="s">
        <v>7831</v>
      </c>
      <c r="C848" s="49">
        <v>43845.912256944444</v>
      </c>
      <c r="D848" s="49">
        <v>43845.912256944444</v>
      </c>
      <c r="E848" s="48" t="s">
        <v>34</v>
      </c>
      <c r="F848" s="48" t="s">
        <v>33</v>
      </c>
      <c r="G848" s="49">
        <v>43845.912256944444</v>
      </c>
      <c r="H848" s="48"/>
      <c r="I848" s="48"/>
      <c r="J848" s="50">
        <v>0</v>
      </c>
      <c r="K848" s="48" t="s">
        <v>37</v>
      </c>
      <c r="L848" s="48"/>
    </row>
    <row r="849" spans="1:12" ht="15.75" x14ac:dyDescent="0.25">
      <c r="A849" s="48" t="s">
        <v>1904</v>
      </c>
      <c r="B849" s="48" t="s">
        <v>7831</v>
      </c>
      <c r="C849" s="49">
        <v>43845.912951388891</v>
      </c>
      <c r="D849" s="49">
        <v>43845.912951388891</v>
      </c>
      <c r="E849" s="48" t="s">
        <v>34</v>
      </c>
      <c r="F849" s="48" t="s">
        <v>33</v>
      </c>
      <c r="G849" s="49">
        <v>43845.912951388891</v>
      </c>
      <c r="H849" s="48"/>
      <c r="I849" s="48"/>
      <c r="J849" s="50">
        <v>0</v>
      </c>
      <c r="K849" s="48" t="s">
        <v>37</v>
      </c>
      <c r="L849" s="48"/>
    </row>
    <row r="850" spans="1:12" ht="15.75" x14ac:dyDescent="0.25">
      <c r="A850" s="48" t="s">
        <v>1907</v>
      </c>
      <c r="B850" s="48" t="s">
        <v>7831</v>
      </c>
      <c r="C850" s="49">
        <v>43845.914340277777</v>
      </c>
      <c r="D850" s="49">
        <v>43845.914340277777</v>
      </c>
      <c r="E850" s="48" t="s">
        <v>34</v>
      </c>
      <c r="F850" s="48" t="s">
        <v>33</v>
      </c>
      <c r="G850" s="49">
        <v>43845.914340277777</v>
      </c>
      <c r="H850" s="48"/>
      <c r="I850" s="48"/>
      <c r="J850" s="50">
        <v>0</v>
      </c>
      <c r="K850" s="48" t="s">
        <v>37</v>
      </c>
      <c r="L850" s="48"/>
    </row>
    <row r="851" spans="1:12" ht="15.75" x14ac:dyDescent="0.25">
      <c r="A851" s="48" t="s">
        <v>1908</v>
      </c>
      <c r="B851" s="48" t="s">
        <v>7831</v>
      </c>
      <c r="C851" s="49">
        <v>43845.919212962966</v>
      </c>
      <c r="D851" s="49">
        <v>43845.919212962966</v>
      </c>
      <c r="E851" s="48" t="s">
        <v>34</v>
      </c>
      <c r="F851" s="48" t="s">
        <v>33</v>
      </c>
      <c r="G851" s="49">
        <v>43845.919212962966</v>
      </c>
      <c r="H851" s="48"/>
      <c r="I851" s="48"/>
      <c r="J851" s="50">
        <v>0</v>
      </c>
      <c r="K851" s="48" t="s">
        <v>37</v>
      </c>
      <c r="L851" s="48"/>
    </row>
    <row r="852" spans="1:12" ht="15.75" x14ac:dyDescent="0.25">
      <c r="A852" s="48" t="s">
        <v>1910</v>
      </c>
      <c r="B852" s="48" t="s">
        <v>7831</v>
      </c>
      <c r="C852" s="49">
        <v>43846.002662037034</v>
      </c>
      <c r="D852" s="49">
        <v>43846.002662037034</v>
      </c>
      <c r="E852" s="48" t="s">
        <v>34</v>
      </c>
      <c r="F852" s="48" t="s">
        <v>33</v>
      </c>
      <c r="G852" s="49">
        <v>43846.002662037034</v>
      </c>
      <c r="H852" s="48"/>
      <c r="I852" s="48"/>
      <c r="J852" s="50">
        <v>0</v>
      </c>
      <c r="K852" s="48" t="s">
        <v>37</v>
      </c>
      <c r="L852" s="48"/>
    </row>
    <row r="853" spans="1:12" ht="15.75" x14ac:dyDescent="0.25">
      <c r="A853" s="48" t="s">
        <v>1911</v>
      </c>
      <c r="B853" s="48" t="s">
        <v>7831</v>
      </c>
      <c r="C853" s="49">
        <v>43846.028379629628</v>
      </c>
      <c r="D853" s="49">
        <v>43846.028379629628</v>
      </c>
      <c r="E853" s="48" t="s">
        <v>34</v>
      </c>
      <c r="F853" s="48" t="s">
        <v>33</v>
      </c>
      <c r="G853" s="49">
        <v>43846.028379629628</v>
      </c>
      <c r="H853" s="48"/>
      <c r="I853" s="48"/>
      <c r="J853" s="50">
        <v>0</v>
      </c>
      <c r="K853" s="48" t="s">
        <v>37</v>
      </c>
      <c r="L853" s="48"/>
    </row>
    <row r="854" spans="1:12" ht="15.75" x14ac:dyDescent="0.25">
      <c r="A854" s="48" t="s">
        <v>1913</v>
      </c>
      <c r="B854" s="48" t="s">
        <v>7831</v>
      </c>
      <c r="C854" s="49">
        <v>43845.911550925928</v>
      </c>
      <c r="D854" s="49">
        <v>43845.911550925928</v>
      </c>
      <c r="E854" s="48" t="s">
        <v>34</v>
      </c>
      <c r="F854" s="48" t="s">
        <v>33</v>
      </c>
      <c r="G854" s="49">
        <v>43845.911550925928</v>
      </c>
      <c r="H854" s="48"/>
      <c r="I854" s="48"/>
      <c r="J854" s="50">
        <v>0</v>
      </c>
      <c r="K854" s="48" t="s">
        <v>37</v>
      </c>
      <c r="L854" s="48"/>
    </row>
    <row r="855" spans="1:12" ht="15.75" x14ac:dyDescent="0.25">
      <c r="A855" s="48" t="s">
        <v>1915</v>
      </c>
      <c r="B855" s="48" t="s">
        <v>7831</v>
      </c>
      <c r="C855" s="49">
        <v>43845.912256944444</v>
      </c>
      <c r="D855" s="49">
        <v>43845.912256944444</v>
      </c>
      <c r="E855" s="48" t="s">
        <v>34</v>
      </c>
      <c r="F855" s="48" t="s">
        <v>33</v>
      </c>
      <c r="G855" s="49">
        <v>43845.912256944444</v>
      </c>
      <c r="H855" s="48"/>
      <c r="I855" s="48"/>
      <c r="J855" s="50">
        <v>0</v>
      </c>
      <c r="K855" s="48" t="s">
        <v>37</v>
      </c>
      <c r="L855" s="48"/>
    </row>
    <row r="856" spans="1:12" ht="15.75" x14ac:dyDescent="0.25">
      <c r="A856" s="48" t="s">
        <v>1917</v>
      </c>
      <c r="B856" s="48" t="s">
        <v>7831</v>
      </c>
      <c r="C856" s="49">
        <v>43845.912951388891</v>
      </c>
      <c r="D856" s="49">
        <v>43845.912951388891</v>
      </c>
      <c r="E856" s="48" t="s">
        <v>34</v>
      </c>
      <c r="F856" s="48" t="s">
        <v>33</v>
      </c>
      <c r="G856" s="49">
        <v>43845.912951388891</v>
      </c>
      <c r="H856" s="48"/>
      <c r="I856" s="48"/>
      <c r="J856" s="50">
        <v>0</v>
      </c>
      <c r="K856" s="48" t="s">
        <v>37</v>
      </c>
      <c r="L856" s="48"/>
    </row>
    <row r="857" spans="1:12" ht="15.75" x14ac:dyDescent="0.25">
      <c r="A857" s="48" t="s">
        <v>1920</v>
      </c>
      <c r="B857" s="48" t="s">
        <v>7831</v>
      </c>
      <c r="C857" s="49">
        <v>43845.912951388891</v>
      </c>
      <c r="D857" s="49">
        <v>43845.912951388891</v>
      </c>
      <c r="E857" s="48" t="s">
        <v>34</v>
      </c>
      <c r="F857" s="48" t="s">
        <v>33</v>
      </c>
      <c r="G857" s="49">
        <v>43845.912951388891</v>
      </c>
      <c r="H857" s="48"/>
      <c r="I857" s="48"/>
      <c r="J857" s="50">
        <v>0</v>
      </c>
      <c r="K857" s="48" t="s">
        <v>37</v>
      </c>
      <c r="L857" s="48"/>
    </row>
    <row r="858" spans="1:12" ht="15.75" x14ac:dyDescent="0.25">
      <c r="A858" s="48" t="s">
        <v>1922</v>
      </c>
      <c r="B858" s="48" t="s">
        <v>7831</v>
      </c>
      <c r="C858" s="49">
        <v>43845.913645833331</v>
      </c>
      <c r="D858" s="49">
        <v>43845.913645833331</v>
      </c>
      <c r="E858" s="48" t="s">
        <v>34</v>
      </c>
      <c r="F858" s="48" t="s">
        <v>33</v>
      </c>
      <c r="G858" s="49">
        <v>43845.913645833331</v>
      </c>
      <c r="H858" s="48"/>
      <c r="I858" s="48"/>
      <c r="J858" s="50">
        <v>0</v>
      </c>
      <c r="K858" s="48" t="s">
        <v>37</v>
      </c>
      <c r="L858" s="48"/>
    </row>
    <row r="859" spans="1:12" ht="15.75" x14ac:dyDescent="0.25">
      <c r="A859" s="48" t="s">
        <v>1925</v>
      </c>
      <c r="B859" s="48" t="s">
        <v>7831</v>
      </c>
      <c r="C859" s="49">
        <v>43845.913645833331</v>
      </c>
      <c r="D859" s="49">
        <v>43845.913645833331</v>
      </c>
      <c r="E859" s="48" t="s">
        <v>34</v>
      </c>
      <c r="F859" s="48" t="s">
        <v>33</v>
      </c>
      <c r="G859" s="49">
        <v>43845.913645833331</v>
      </c>
      <c r="H859" s="48"/>
      <c r="I859" s="48"/>
      <c r="J859" s="50">
        <v>0</v>
      </c>
      <c r="K859" s="48" t="s">
        <v>37</v>
      </c>
      <c r="L859" s="48"/>
    </row>
    <row r="860" spans="1:12" ht="15.75" x14ac:dyDescent="0.25">
      <c r="A860" s="48" t="s">
        <v>1927</v>
      </c>
      <c r="B860" s="48" t="s">
        <v>7831</v>
      </c>
      <c r="C860" s="49">
        <v>43845.935902777775</v>
      </c>
      <c r="D860" s="49">
        <v>43845.935902777775</v>
      </c>
      <c r="E860" s="48" t="s">
        <v>34</v>
      </c>
      <c r="F860" s="48" t="s">
        <v>33</v>
      </c>
      <c r="G860" s="49">
        <v>43845.935902777775</v>
      </c>
      <c r="H860" s="48"/>
      <c r="I860" s="48"/>
      <c r="J860" s="50">
        <v>0</v>
      </c>
      <c r="K860" s="48" t="s">
        <v>37</v>
      </c>
      <c r="L860" s="48"/>
    </row>
    <row r="861" spans="1:12" ht="15.75" x14ac:dyDescent="0.25">
      <c r="A861" s="48" t="s">
        <v>1930</v>
      </c>
      <c r="B861" s="48" t="s">
        <v>7831</v>
      </c>
      <c r="C861" s="49">
        <v>43845.936597222222</v>
      </c>
      <c r="D861" s="49">
        <v>43845.936597222222</v>
      </c>
      <c r="E861" s="48" t="s">
        <v>34</v>
      </c>
      <c r="F861" s="48" t="s">
        <v>33</v>
      </c>
      <c r="G861" s="49">
        <v>43845.936597222222</v>
      </c>
      <c r="H861" s="48"/>
      <c r="I861" s="48"/>
      <c r="J861" s="50">
        <v>0</v>
      </c>
      <c r="K861" s="48" t="s">
        <v>37</v>
      </c>
      <c r="L861" s="48"/>
    </row>
    <row r="862" spans="1:12" ht="15.75" x14ac:dyDescent="0.25">
      <c r="A862" s="48" t="s">
        <v>1932</v>
      </c>
      <c r="B862" s="48" t="s">
        <v>7831</v>
      </c>
      <c r="C862" s="49">
        <v>43845.995023148149</v>
      </c>
      <c r="D862" s="49">
        <v>43845.995023148149</v>
      </c>
      <c r="E862" s="48" t="s">
        <v>34</v>
      </c>
      <c r="F862" s="48" t="s">
        <v>33</v>
      </c>
      <c r="G862" s="49">
        <v>43845.995023148149</v>
      </c>
      <c r="H862" s="48"/>
      <c r="I862" s="48"/>
      <c r="J862" s="50">
        <v>0</v>
      </c>
      <c r="K862" s="48" t="s">
        <v>37</v>
      </c>
      <c r="L862" s="48"/>
    </row>
    <row r="863" spans="1:12" ht="15.75" x14ac:dyDescent="0.25">
      <c r="A863" s="48" t="s">
        <v>1935</v>
      </c>
      <c r="B863" s="48" t="s">
        <v>7831</v>
      </c>
      <c r="C863" s="49">
        <v>43846.100763888891</v>
      </c>
      <c r="D863" s="49">
        <v>43846.100763888891</v>
      </c>
      <c r="E863" s="48" t="s">
        <v>34</v>
      </c>
      <c r="F863" s="48" t="s">
        <v>33</v>
      </c>
      <c r="G863" s="49">
        <v>43846.100763888891</v>
      </c>
      <c r="H863" s="48"/>
      <c r="I863" s="48"/>
      <c r="J863" s="50">
        <v>0</v>
      </c>
      <c r="K863" s="48" t="s">
        <v>37</v>
      </c>
      <c r="L863" s="48"/>
    </row>
    <row r="864" spans="1:12" ht="15.75" x14ac:dyDescent="0.25">
      <c r="A864" s="48" t="s">
        <v>1936</v>
      </c>
      <c r="B864" s="48" t="s">
        <v>7831</v>
      </c>
      <c r="C864" s="49">
        <v>43846.008275462962</v>
      </c>
      <c r="D864" s="49">
        <v>43846.008275462962</v>
      </c>
      <c r="E864" s="48" t="s">
        <v>34</v>
      </c>
      <c r="F864" s="48" t="s">
        <v>33</v>
      </c>
      <c r="G864" s="49">
        <v>43846.008275462962</v>
      </c>
      <c r="H864" s="48"/>
      <c r="I864" s="48"/>
      <c r="J864" s="50">
        <v>0</v>
      </c>
      <c r="K864" s="48" t="s">
        <v>37</v>
      </c>
      <c r="L864" s="48"/>
    </row>
    <row r="865" spans="1:12" ht="15.75" x14ac:dyDescent="0.25">
      <c r="A865" s="48" t="s">
        <v>1938</v>
      </c>
      <c r="B865" s="48" t="s">
        <v>7831</v>
      </c>
      <c r="C865" s="49">
        <v>43846.012407407405</v>
      </c>
      <c r="D865" s="49">
        <v>43846.012407407405</v>
      </c>
      <c r="E865" s="48" t="s">
        <v>34</v>
      </c>
      <c r="F865" s="48" t="s">
        <v>33</v>
      </c>
      <c r="G865" s="49">
        <v>43846.012407407405</v>
      </c>
      <c r="H865" s="48"/>
      <c r="I865" s="48"/>
      <c r="J865" s="50">
        <v>0</v>
      </c>
      <c r="K865" s="48" t="s">
        <v>37</v>
      </c>
      <c r="L865" s="48"/>
    </row>
    <row r="866" spans="1:12" ht="15.75" x14ac:dyDescent="0.25">
      <c r="A866" s="48" t="s">
        <v>1939</v>
      </c>
      <c r="B866" s="48" t="s">
        <v>7831</v>
      </c>
      <c r="C866" s="49">
        <v>43846.052106481482</v>
      </c>
      <c r="D866" s="49">
        <v>43846.052106481482</v>
      </c>
      <c r="E866" s="48" t="s">
        <v>34</v>
      </c>
      <c r="F866" s="48" t="s">
        <v>33</v>
      </c>
      <c r="G866" s="49">
        <v>43846.052106481482</v>
      </c>
      <c r="H866" s="48"/>
      <c r="I866" s="48"/>
      <c r="J866" s="50">
        <v>0</v>
      </c>
      <c r="K866" s="48" t="s">
        <v>37</v>
      </c>
      <c r="L866" s="48"/>
    </row>
    <row r="867" spans="1:12" ht="15.75" x14ac:dyDescent="0.25">
      <c r="A867" s="48" t="s">
        <v>1940</v>
      </c>
      <c r="B867" s="48" t="s">
        <v>7831</v>
      </c>
      <c r="C867" s="49">
        <v>43846.314976851849</v>
      </c>
      <c r="D867" s="49">
        <v>43846.314976851849</v>
      </c>
      <c r="E867" s="48" t="s">
        <v>34</v>
      </c>
      <c r="F867" s="48" t="s">
        <v>33</v>
      </c>
      <c r="G867" s="49">
        <v>43846.314976851849</v>
      </c>
      <c r="H867" s="48"/>
      <c r="I867" s="48"/>
      <c r="J867" s="50">
        <v>0</v>
      </c>
      <c r="K867" s="48" t="s">
        <v>37</v>
      </c>
      <c r="L867" s="48"/>
    </row>
    <row r="868" spans="1:12" ht="15.75" x14ac:dyDescent="0.25">
      <c r="A868" s="48" t="s">
        <v>1943</v>
      </c>
      <c r="B868" s="48" t="s">
        <v>7831</v>
      </c>
      <c r="C868" s="49">
        <v>43846.23846064815</v>
      </c>
      <c r="D868" s="49">
        <v>43846.23846064815</v>
      </c>
      <c r="E868" s="48" t="s">
        <v>34</v>
      </c>
      <c r="F868" s="48" t="s">
        <v>33</v>
      </c>
      <c r="G868" s="49">
        <v>43846.23846064815</v>
      </c>
      <c r="H868" s="48"/>
      <c r="I868" s="48"/>
      <c r="J868" s="50">
        <v>0</v>
      </c>
      <c r="K868" s="48" t="s">
        <v>37</v>
      </c>
      <c r="L868" s="48"/>
    </row>
    <row r="869" spans="1:12" ht="15.75" x14ac:dyDescent="0.25">
      <c r="A869" s="48" t="s">
        <v>1945</v>
      </c>
      <c r="B869" s="48" t="s">
        <v>7831</v>
      </c>
      <c r="C869" s="49">
        <v>43846.303842592592</v>
      </c>
      <c r="D869" s="49">
        <v>43846.303842592592</v>
      </c>
      <c r="E869" s="48" t="s">
        <v>34</v>
      </c>
      <c r="F869" s="48" t="s">
        <v>33</v>
      </c>
      <c r="G869" s="49">
        <v>43846.303842592592</v>
      </c>
      <c r="H869" s="48"/>
      <c r="I869" s="48"/>
      <c r="J869" s="50">
        <v>0</v>
      </c>
      <c r="K869" s="48" t="s">
        <v>37</v>
      </c>
      <c r="L869" s="48"/>
    </row>
    <row r="870" spans="1:12" ht="15.75" x14ac:dyDescent="0.25">
      <c r="A870" s="48" t="s">
        <v>1947</v>
      </c>
      <c r="B870" s="48" t="s">
        <v>7831</v>
      </c>
      <c r="C870" s="49">
        <v>43846.370081018518</v>
      </c>
      <c r="D870" s="49">
        <v>43846.370081018518</v>
      </c>
      <c r="E870" s="48" t="s">
        <v>34</v>
      </c>
      <c r="F870" s="48" t="s">
        <v>33</v>
      </c>
      <c r="G870" s="49">
        <v>43846.370081018518</v>
      </c>
      <c r="H870" s="48"/>
      <c r="I870" s="48"/>
      <c r="J870" s="50">
        <v>0</v>
      </c>
      <c r="K870" s="48" t="s">
        <v>37</v>
      </c>
      <c r="L870" s="48"/>
    </row>
    <row r="871" spans="1:12" ht="15.75" x14ac:dyDescent="0.25">
      <c r="A871" s="48" t="s">
        <v>1950</v>
      </c>
      <c r="B871" s="48" t="s">
        <v>7831</v>
      </c>
      <c r="C871" s="49">
        <v>43846.370081018518</v>
      </c>
      <c r="D871" s="49">
        <v>43846.370081018518</v>
      </c>
      <c r="E871" s="48" t="s">
        <v>34</v>
      </c>
      <c r="F871" s="48" t="s">
        <v>33</v>
      </c>
      <c r="G871" s="49">
        <v>43846.370081018518</v>
      </c>
      <c r="H871" s="48"/>
      <c r="I871" s="48"/>
      <c r="J871" s="50">
        <v>0</v>
      </c>
      <c r="K871" s="48" t="s">
        <v>37</v>
      </c>
      <c r="L871" s="48"/>
    </row>
    <row r="872" spans="1:12" ht="15.75" x14ac:dyDescent="0.25">
      <c r="A872" s="48" t="s">
        <v>1953</v>
      </c>
      <c r="B872" s="48" t="s">
        <v>7831</v>
      </c>
      <c r="C872" s="49">
        <v>43846.377835648149</v>
      </c>
      <c r="D872" s="49">
        <v>43846.37940972222</v>
      </c>
      <c r="E872" s="48" t="s">
        <v>34</v>
      </c>
      <c r="F872" s="48" t="s">
        <v>110</v>
      </c>
      <c r="G872" s="49">
        <v>43846.37908564815</v>
      </c>
      <c r="H872" s="48"/>
      <c r="I872" s="48"/>
      <c r="J872" s="50">
        <v>1.2500000011641532E-3</v>
      </c>
      <c r="K872" s="48" t="s">
        <v>37</v>
      </c>
      <c r="L872" s="48"/>
    </row>
    <row r="873" spans="1:12" ht="15.75" x14ac:dyDescent="0.25">
      <c r="A873" s="48" t="s">
        <v>1954</v>
      </c>
      <c r="B873" s="48" t="s">
        <v>7831</v>
      </c>
      <c r="C873" s="49">
        <v>43846.397268518522</v>
      </c>
      <c r="D873" s="49">
        <v>43846.397268518522</v>
      </c>
      <c r="E873" s="48" t="s">
        <v>34</v>
      </c>
      <c r="F873" s="48" t="s">
        <v>33</v>
      </c>
      <c r="G873" s="49">
        <v>43846.397268518522</v>
      </c>
      <c r="H873" s="48"/>
      <c r="I873" s="48"/>
      <c r="J873" s="50">
        <v>0</v>
      </c>
      <c r="K873" s="48" t="s">
        <v>37</v>
      </c>
      <c r="L873" s="48"/>
    </row>
    <row r="874" spans="1:12" ht="15.75" x14ac:dyDescent="0.25">
      <c r="A874" s="48" t="s">
        <v>1957</v>
      </c>
      <c r="B874" s="48" t="s">
        <v>7831</v>
      </c>
      <c r="C874" s="49">
        <v>43846.407013888886</v>
      </c>
      <c r="D874" s="49">
        <v>43846.407013888886</v>
      </c>
      <c r="E874" s="48" t="s">
        <v>34</v>
      </c>
      <c r="F874" s="48" t="s">
        <v>33</v>
      </c>
      <c r="G874" s="49">
        <v>43846.407013888886</v>
      </c>
      <c r="H874" s="48"/>
      <c r="I874" s="48"/>
      <c r="J874" s="50">
        <v>0</v>
      </c>
      <c r="K874" s="48" t="s">
        <v>37</v>
      </c>
      <c r="L874" s="48"/>
    </row>
    <row r="875" spans="1:12" ht="15.75" x14ac:dyDescent="0.25">
      <c r="A875" s="48" t="s">
        <v>1960</v>
      </c>
      <c r="B875" s="48" t="s">
        <v>7831</v>
      </c>
      <c r="C875" s="49">
        <v>43846.407013888886</v>
      </c>
      <c r="D875" s="49">
        <v>43846.407013888886</v>
      </c>
      <c r="E875" s="48" t="s">
        <v>34</v>
      </c>
      <c r="F875" s="48" t="s">
        <v>33</v>
      </c>
      <c r="G875" s="49">
        <v>43846.407013888886</v>
      </c>
      <c r="H875" s="48"/>
      <c r="I875" s="48"/>
      <c r="J875" s="50">
        <v>0</v>
      </c>
      <c r="K875" s="48" t="s">
        <v>37</v>
      </c>
      <c r="L875" s="48"/>
    </row>
    <row r="876" spans="1:12" ht="15.75" x14ac:dyDescent="0.25">
      <c r="A876" s="48" t="s">
        <v>1963</v>
      </c>
      <c r="B876" s="48" t="s">
        <v>7831</v>
      </c>
      <c r="C876" s="49">
        <v>43846.413993055554</v>
      </c>
      <c r="D876" s="49">
        <v>43846.413993055554</v>
      </c>
      <c r="E876" s="48" t="s">
        <v>34</v>
      </c>
      <c r="F876" s="48" t="s">
        <v>33</v>
      </c>
      <c r="G876" s="49">
        <v>43846.413993055554</v>
      </c>
      <c r="H876" s="48"/>
      <c r="I876" s="48"/>
      <c r="J876" s="50">
        <v>0</v>
      </c>
      <c r="K876" s="48" t="s">
        <v>37</v>
      </c>
      <c r="L876" s="48"/>
    </row>
    <row r="877" spans="1:12" ht="15.75" x14ac:dyDescent="0.25">
      <c r="A877" s="48" t="s">
        <v>1965</v>
      </c>
      <c r="B877" s="48" t="s">
        <v>7831</v>
      </c>
      <c r="C877" s="49">
        <v>43846.418877314813</v>
      </c>
      <c r="D877" s="49">
        <v>43846.418877314813</v>
      </c>
      <c r="E877" s="48" t="s">
        <v>34</v>
      </c>
      <c r="F877" s="48" t="s">
        <v>33</v>
      </c>
      <c r="G877" s="49">
        <v>43846.418877314813</v>
      </c>
      <c r="H877" s="48"/>
      <c r="I877" s="48"/>
      <c r="J877" s="50">
        <v>0</v>
      </c>
      <c r="K877" s="48" t="s">
        <v>37</v>
      </c>
      <c r="L877" s="48"/>
    </row>
    <row r="878" spans="1:12" ht="15.75" x14ac:dyDescent="0.25">
      <c r="A878" s="48" t="s">
        <v>1968</v>
      </c>
      <c r="B878" s="48" t="s">
        <v>7831</v>
      </c>
      <c r="C878" s="49">
        <v>43846.345625000002</v>
      </c>
      <c r="D878" s="49">
        <v>43846.346574074072</v>
      </c>
      <c r="E878" s="48" t="s">
        <v>34</v>
      </c>
      <c r="F878" s="48" t="s">
        <v>110</v>
      </c>
      <c r="G878" s="49">
        <v>43846.346562500003</v>
      </c>
      <c r="H878" s="48"/>
      <c r="I878" s="48"/>
      <c r="J878" s="50">
        <v>9.3750000087311491E-4</v>
      </c>
      <c r="K878" s="48" t="s">
        <v>37</v>
      </c>
      <c r="L878" s="48"/>
    </row>
    <row r="879" spans="1:12" ht="15.75" x14ac:dyDescent="0.25">
      <c r="A879" s="48" t="s">
        <v>1971</v>
      </c>
      <c r="B879" s="48" t="s">
        <v>7831</v>
      </c>
      <c r="C879" s="49">
        <v>43846.363113425927</v>
      </c>
      <c r="D879" s="49">
        <v>43846.363113425927</v>
      </c>
      <c r="E879" s="48" t="s">
        <v>34</v>
      </c>
      <c r="F879" s="48" t="s">
        <v>33</v>
      </c>
      <c r="G879" s="49">
        <v>43846.363113425927</v>
      </c>
      <c r="H879" s="48"/>
      <c r="I879" s="48"/>
      <c r="J879" s="50">
        <v>0</v>
      </c>
      <c r="K879" s="48" t="s">
        <v>37</v>
      </c>
      <c r="L879" s="48"/>
    </row>
    <row r="880" spans="1:12" ht="15.75" x14ac:dyDescent="0.25">
      <c r="A880" s="48" t="s">
        <v>1973</v>
      </c>
      <c r="B880" s="48" t="s">
        <v>7831</v>
      </c>
      <c r="C880" s="49">
        <v>43846.365891203706</v>
      </c>
      <c r="D880" s="49">
        <v>43846.365891203706</v>
      </c>
      <c r="E880" s="48" t="s">
        <v>34</v>
      </c>
      <c r="F880" s="48" t="s">
        <v>33</v>
      </c>
      <c r="G880" s="49">
        <v>43846.365891203706</v>
      </c>
      <c r="H880" s="48"/>
      <c r="I880" s="48"/>
      <c r="J880" s="50">
        <v>0</v>
      </c>
      <c r="K880" s="48" t="s">
        <v>37</v>
      </c>
      <c r="L880" s="48"/>
    </row>
    <row r="881" spans="1:12" ht="15.75" x14ac:dyDescent="0.25">
      <c r="A881" s="48" t="s">
        <v>1975</v>
      </c>
      <c r="B881" s="48" t="s">
        <v>7831</v>
      </c>
      <c r="C881" s="49">
        <v>43846.366597222222</v>
      </c>
      <c r="D881" s="49">
        <v>43846.366597222222</v>
      </c>
      <c r="E881" s="48" t="s">
        <v>34</v>
      </c>
      <c r="F881" s="48" t="s">
        <v>33</v>
      </c>
      <c r="G881" s="49">
        <v>43846.366597222222</v>
      </c>
      <c r="H881" s="48"/>
      <c r="I881" s="48"/>
      <c r="J881" s="50">
        <v>0</v>
      </c>
      <c r="K881" s="48" t="s">
        <v>37</v>
      </c>
      <c r="L881" s="48"/>
    </row>
    <row r="882" spans="1:12" ht="15.75" x14ac:dyDescent="0.25">
      <c r="A882" s="48" t="s">
        <v>1977</v>
      </c>
      <c r="B882" s="48" t="s">
        <v>7831</v>
      </c>
      <c r="C882" s="49">
        <v>43846.369375000002</v>
      </c>
      <c r="D882" s="49">
        <v>43846.369375000002</v>
      </c>
      <c r="E882" s="48" t="s">
        <v>34</v>
      </c>
      <c r="F882" s="48" t="s">
        <v>33</v>
      </c>
      <c r="G882" s="49">
        <v>43846.369375000002</v>
      </c>
      <c r="H882" s="48"/>
      <c r="I882" s="48"/>
      <c r="J882" s="50">
        <v>0</v>
      </c>
      <c r="K882" s="48" t="s">
        <v>37</v>
      </c>
      <c r="L882" s="48"/>
    </row>
    <row r="883" spans="1:12" ht="15.75" x14ac:dyDescent="0.25">
      <c r="A883" s="48" t="s">
        <v>1979</v>
      </c>
      <c r="B883" s="48" t="s">
        <v>7831</v>
      </c>
      <c r="C883" s="49">
        <v>43846.370081018518</v>
      </c>
      <c r="D883" s="49">
        <v>43846.370081018518</v>
      </c>
      <c r="E883" s="48" t="s">
        <v>34</v>
      </c>
      <c r="F883" s="48" t="s">
        <v>33</v>
      </c>
      <c r="G883" s="49">
        <v>43846.370081018518</v>
      </c>
      <c r="H883" s="48"/>
      <c r="I883" s="48"/>
      <c r="J883" s="50">
        <v>0</v>
      </c>
      <c r="K883" s="48" t="s">
        <v>37</v>
      </c>
      <c r="L883" s="48"/>
    </row>
    <row r="884" spans="1:12" ht="15.75" x14ac:dyDescent="0.25">
      <c r="A884" s="48" t="s">
        <v>1981</v>
      </c>
      <c r="B884" s="48" t="s">
        <v>7831</v>
      </c>
      <c r="C884" s="49">
        <v>43846.370775462965</v>
      </c>
      <c r="D884" s="49">
        <v>43846.370775462965</v>
      </c>
      <c r="E884" s="48" t="s">
        <v>34</v>
      </c>
      <c r="F884" s="48" t="s">
        <v>33</v>
      </c>
      <c r="G884" s="49">
        <v>43846.370775462965</v>
      </c>
      <c r="H884" s="48"/>
      <c r="I884" s="48"/>
      <c r="J884" s="50">
        <v>0</v>
      </c>
      <c r="K884" s="48" t="s">
        <v>37</v>
      </c>
      <c r="L884" s="48"/>
    </row>
    <row r="885" spans="1:12" ht="15.75" x14ac:dyDescent="0.25">
      <c r="A885" s="48" t="s">
        <v>1983</v>
      </c>
      <c r="B885" s="48" t="s">
        <v>7831</v>
      </c>
      <c r="C885" s="49">
        <v>43846.397268518522</v>
      </c>
      <c r="D885" s="49">
        <v>43846.397268518522</v>
      </c>
      <c r="E885" s="48" t="s">
        <v>34</v>
      </c>
      <c r="F885" s="48" t="s">
        <v>33</v>
      </c>
      <c r="G885" s="49">
        <v>43846.397268518522</v>
      </c>
      <c r="H885" s="48"/>
      <c r="I885" s="48"/>
      <c r="J885" s="50">
        <v>0</v>
      </c>
      <c r="K885" s="48" t="s">
        <v>37</v>
      </c>
      <c r="L885" s="48"/>
    </row>
    <row r="886" spans="1:12" ht="15.75" x14ac:dyDescent="0.25">
      <c r="A886" s="48" t="s">
        <v>1984</v>
      </c>
      <c r="B886" s="48" t="s">
        <v>7831</v>
      </c>
      <c r="C886" s="49">
        <v>43846.40353009259</v>
      </c>
      <c r="D886" s="49">
        <v>43846.40353009259</v>
      </c>
      <c r="E886" s="48" t="s">
        <v>34</v>
      </c>
      <c r="F886" s="48" t="s">
        <v>33</v>
      </c>
      <c r="G886" s="49">
        <v>43846.40353009259</v>
      </c>
      <c r="H886" s="48"/>
      <c r="I886" s="48"/>
      <c r="J886" s="50">
        <v>0</v>
      </c>
      <c r="K886" s="48" t="s">
        <v>37</v>
      </c>
      <c r="L886" s="48"/>
    </row>
    <row r="887" spans="1:12" ht="15.75" x14ac:dyDescent="0.25">
      <c r="A887" s="48" t="s">
        <v>1985</v>
      </c>
      <c r="B887" s="48" t="s">
        <v>7831</v>
      </c>
      <c r="C887" s="49">
        <v>43846.410983796297</v>
      </c>
      <c r="D887" s="49">
        <v>43846.411990740744</v>
      </c>
      <c r="E887" s="48" t="s">
        <v>34</v>
      </c>
      <c r="F887" s="48" t="s">
        <v>110</v>
      </c>
      <c r="G887" s="49">
        <v>43846.41196759259</v>
      </c>
      <c r="H887" s="48"/>
      <c r="I887" s="48"/>
      <c r="J887" s="50">
        <v>9.8379629343980923E-4</v>
      </c>
      <c r="K887" s="48" t="s">
        <v>37</v>
      </c>
      <c r="L887" s="48"/>
    </row>
    <row r="888" spans="1:12" ht="15.75" x14ac:dyDescent="0.25">
      <c r="A888" s="48" t="s">
        <v>1986</v>
      </c>
      <c r="B888" s="48" t="s">
        <v>7831</v>
      </c>
      <c r="C888" s="49">
        <v>43846.365891203706</v>
      </c>
      <c r="D888" s="49">
        <v>43846.365891203706</v>
      </c>
      <c r="E888" s="48" t="s">
        <v>34</v>
      </c>
      <c r="F888" s="48" t="s">
        <v>33</v>
      </c>
      <c r="G888" s="49">
        <v>43846.365891203706</v>
      </c>
      <c r="H888" s="48"/>
      <c r="I888" s="48"/>
      <c r="J888" s="50">
        <v>0</v>
      </c>
      <c r="K888" s="48" t="s">
        <v>37</v>
      </c>
      <c r="L888" s="48"/>
    </row>
    <row r="889" spans="1:12" ht="15.75" x14ac:dyDescent="0.25">
      <c r="A889" s="48" t="s">
        <v>1988</v>
      </c>
      <c r="B889" s="48" t="s">
        <v>7831</v>
      </c>
      <c r="C889" s="49">
        <v>43846.367986111109</v>
      </c>
      <c r="D889" s="49">
        <v>43846.367986111109</v>
      </c>
      <c r="E889" s="48" t="s">
        <v>34</v>
      </c>
      <c r="F889" s="48" t="s">
        <v>33</v>
      </c>
      <c r="G889" s="49">
        <v>43846.367986111109</v>
      </c>
      <c r="H889" s="48"/>
      <c r="I889" s="48"/>
      <c r="J889" s="50">
        <v>0</v>
      </c>
      <c r="K889" s="48" t="s">
        <v>37</v>
      </c>
      <c r="L889" s="48"/>
    </row>
    <row r="890" spans="1:12" ht="15.75" x14ac:dyDescent="0.25">
      <c r="A890" s="48" t="s">
        <v>1991</v>
      </c>
      <c r="B890" s="48" t="s">
        <v>7831</v>
      </c>
      <c r="C890" s="49">
        <v>43846.38958333333</v>
      </c>
      <c r="D890" s="49">
        <v>43846.38958333333</v>
      </c>
      <c r="E890" s="48" t="s">
        <v>34</v>
      </c>
      <c r="F890" s="48" t="s">
        <v>33</v>
      </c>
      <c r="G890" s="49">
        <v>43846.38958333333</v>
      </c>
      <c r="H890" s="48"/>
      <c r="I890" s="48"/>
      <c r="J890" s="50">
        <v>0</v>
      </c>
      <c r="K890" s="48" t="s">
        <v>37</v>
      </c>
      <c r="L890" s="48"/>
    </row>
    <row r="891" spans="1:12" ht="15.75" x14ac:dyDescent="0.25">
      <c r="A891" s="48" t="s">
        <v>1993</v>
      </c>
      <c r="B891" s="48" t="s">
        <v>7831</v>
      </c>
      <c r="C891" s="49">
        <v>43846.391689814816</v>
      </c>
      <c r="D891" s="49">
        <v>43846.391689814816</v>
      </c>
      <c r="E891" s="48" t="s">
        <v>34</v>
      </c>
      <c r="F891" s="48" t="s">
        <v>33</v>
      </c>
      <c r="G891" s="49">
        <v>43846.391689814816</v>
      </c>
      <c r="H891" s="48"/>
      <c r="I891" s="48"/>
      <c r="J891" s="50">
        <v>0</v>
      </c>
      <c r="K891" s="48" t="s">
        <v>37</v>
      </c>
      <c r="L891" s="48"/>
    </row>
    <row r="892" spans="1:12" ht="15.75" x14ac:dyDescent="0.25">
      <c r="A892" s="48" t="s">
        <v>1996</v>
      </c>
      <c r="B892" s="48" t="s">
        <v>7831</v>
      </c>
      <c r="C892" s="49">
        <v>43846.395868055559</v>
      </c>
      <c r="D892" s="49">
        <v>43846.395868055559</v>
      </c>
      <c r="E892" s="48" t="s">
        <v>34</v>
      </c>
      <c r="F892" s="48" t="s">
        <v>33</v>
      </c>
      <c r="G892" s="49">
        <v>43846.395868055559</v>
      </c>
      <c r="H892" s="48"/>
      <c r="I892" s="48"/>
      <c r="J892" s="50">
        <v>0</v>
      </c>
      <c r="K892" s="48" t="s">
        <v>37</v>
      </c>
      <c r="L892" s="48"/>
    </row>
    <row r="893" spans="1:12" ht="15.75" x14ac:dyDescent="0.25">
      <c r="A893" s="48" t="s">
        <v>1997</v>
      </c>
      <c r="B893" s="48" t="s">
        <v>7831</v>
      </c>
      <c r="C893" s="49">
        <v>43846.406319444446</v>
      </c>
      <c r="D893" s="49">
        <v>43846.406319444446</v>
      </c>
      <c r="E893" s="48" t="s">
        <v>34</v>
      </c>
      <c r="F893" s="48" t="s">
        <v>33</v>
      </c>
      <c r="G893" s="49">
        <v>43846.406319444446</v>
      </c>
      <c r="H893" s="48"/>
      <c r="I893" s="48"/>
      <c r="J893" s="50">
        <v>0</v>
      </c>
      <c r="K893" s="48" t="s">
        <v>37</v>
      </c>
      <c r="L893" s="48"/>
    </row>
    <row r="894" spans="1:12" ht="15.75" x14ac:dyDescent="0.25">
      <c r="A894" s="48" t="s">
        <v>1998</v>
      </c>
      <c r="B894" s="48" t="s">
        <v>7831</v>
      </c>
      <c r="C894" s="49">
        <v>43846.420266203706</v>
      </c>
      <c r="D894" s="49">
        <v>43846.420266203706</v>
      </c>
      <c r="E894" s="48" t="s">
        <v>34</v>
      </c>
      <c r="F894" s="48" t="s">
        <v>33</v>
      </c>
      <c r="G894" s="49">
        <v>43846.420266203706</v>
      </c>
      <c r="H894" s="48"/>
      <c r="I894" s="48"/>
      <c r="J894" s="50">
        <v>0</v>
      </c>
      <c r="K894" s="48" t="s">
        <v>37</v>
      </c>
      <c r="L894" s="48"/>
    </row>
    <row r="895" spans="1:12" ht="15.75" x14ac:dyDescent="0.25">
      <c r="A895" s="48" t="s">
        <v>2000</v>
      </c>
      <c r="B895" s="48" t="s">
        <v>7831</v>
      </c>
      <c r="C895" s="49">
        <v>43846.430601851855</v>
      </c>
      <c r="D895" s="49">
        <v>43846.432592592595</v>
      </c>
      <c r="E895" s="48" t="s">
        <v>34</v>
      </c>
      <c r="F895" s="48" t="s">
        <v>110</v>
      </c>
      <c r="G895" s="49">
        <v>43846.432141203702</v>
      </c>
      <c r="H895" s="48"/>
      <c r="I895" s="48"/>
      <c r="J895" s="50">
        <v>1.5393518478958867E-3</v>
      </c>
      <c r="K895" s="48" t="s">
        <v>37</v>
      </c>
      <c r="L895" s="48"/>
    </row>
    <row r="896" spans="1:12" ht="15.75" x14ac:dyDescent="0.25">
      <c r="A896" s="48" t="s">
        <v>2002</v>
      </c>
      <c r="B896" s="48" t="s">
        <v>7831</v>
      </c>
      <c r="C896" s="49">
        <v>43846.430717592593</v>
      </c>
      <c r="D896" s="49">
        <v>43846.430717592593</v>
      </c>
      <c r="E896" s="48" t="s">
        <v>34</v>
      </c>
      <c r="F896" s="48" t="s">
        <v>33</v>
      </c>
      <c r="G896" s="49">
        <v>43846.430717592593</v>
      </c>
      <c r="H896" s="48"/>
      <c r="I896" s="48"/>
      <c r="J896" s="50">
        <v>0</v>
      </c>
      <c r="K896" s="48" t="s">
        <v>37</v>
      </c>
      <c r="L896" s="48"/>
    </row>
    <row r="897" spans="1:12" ht="15.75" x14ac:dyDescent="0.25">
      <c r="A897" s="48" t="s">
        <v>2004</v>
      </c>
      <c r="B897" s="48" t="s">
        <v>7831</v>
      </c>
      <c r="C897" s="49">
        <v>43846.450891203705</v>
      </c>
      <c r="D897" s="49">
        <v>43846.450891203705</v>
      </c>
      <c r="E897" s="48" t="s">
        <v>34</v>
      </c>
      <c r="F897" s="48" t="s">
        <v>33</v>
      </c>
      <c r="G897" s="49">
        <v>43846.450891203705</v>
      </c>
      <c r="H897" s="48"/>
      <c r="I897" s="48"/>
      <c r="J897" s="50">
        <v>0</v>
      </c>
      <c r="K897" s="48" t="s">
        <v>37</v>
      </c>
      <c r="L897" s="48"/>
    </row>
    <row r="898" spans="1:12" ht="15.75" x14ac:dyDescent="0.25">
      <c r="A898" s="48" t="s">
        <v>2007</v>
      </c>
      <c r="B898" s="48" t="s">
        <v>7831</v>
      </c>
      <c r="C898" s="49">
        <v>43846.465509259258</v>
      </c>
      <c r="D898" s="49">
        <v>43846.465509259258</v>
      </c>
      <c r="E898" s="48" t="s">
        <v>34</v>
      </c>
      <c r="F898" s="48" t="s">
        <v>33</v>
      </c>
      <c r="G898" s="49">
        <v>43846.465509259258</v>
      </c>
      <c r="H898" s="48"/>
      <c r="I898" s="48"/>
      <c r="J898" s="50">
        <v>0</v>
      </c>
      <c r="K898" s="48" t="s">
        <v>37</v>
      </c>
      <c r="L898" s="48"/>
    </row>
    <row r="899" spans="1:12" ht="15.75" x14ac:dyDescent="0.25">
      <c r="A899" s="48" t="s">
        <v>2010</v>
      </c>
      <c r="B899" s="48" t="s">
        <v>7831</v>
      </c>
      <c r="C899" s="49">
        <v>43846.46665509259</v>
      </c>
      <c r="D899" s="49">
        <v>43846.475636574076</v>
      </c>
      <c r="E899" s="48" t="s">
        <v>34</v>
      </c>
      <c r="F899" s="48" t="s">
        <v>110</v>
      </c>
      <c r="G899" s="49">
        <v>43846.469178240739</v>
      </c>
      <c r="H899" s="48"/>
      <c r="I899" s="48"/>
      <c r="J899" s="50">
        <v>2.5231481486116536E-3</v>
      </c>
      <c r="K899" s="48" t="s">
        <v>37</v>
      </c>
      <c r="L899" s="48"/>
    </row>
    <row r="900" spans="1:12" ht="15.75" x14ac:dyDescent="0.25">
      <c r="A900" s="48" t="s">
        <v>2013</v>
      </c>
      <c r="B900" s="48" t="s">
        <v>7831</v>
      </c>
      <c r="C900" s="49">
        <v>43846.478750000002</v>
      </c>
      <c r="D900" s="49">
        <v>43846.478750000002</v>
      </c>
      <c r="E900" s="48" t="s">
        <v>34</v>
      </c>
      <c r="F900" s="48" t="s">
        <v>33</v>
      </c>
      <c r="G900" s="49">
        <v>43846.478750000002</v>
      </c>
      <c r="H900" s="48"/>
      <c r="I900" s="48"/>
      <c r="J900" s="50">
        <v>0</v>
      </c>
      <c r="K900" s="48" t="s">
        <v>37</v>
      </c>
      <c r="L900" s="48"/>
    </row>
    <row r="901" spans="1:12" ht="15.75" x14ac:dyDescent="0.25">
      <c r="A901" s="48" t="s">
        <v>2014</v>
      </c>
      <c r="B901" s="48" t="s">
        <v>7831</v>
      </c>
      <c r="C901" s="49">
        <v>43846.487071759257</v>
      </c>
      <c r="D901" s="49">
        <v>43846.492534722223</v>
      </c>
      <c r="E901" s="48" t="s">
        <v>34</v>
      </c>
      <c r="F901" s="48" t="s">
        <v>110</v>
      </c>
      <c r="G901" s="49">
        <v>43846.491712962961</v>
      </c>
      <c r="H901" s="48"/>
      <c r="I901" s="48"/>
      <c r="J901" s="50">
        <v>4.6412037045229226E-3</v>
      </c>
      <c r="K901" s="48" t="s">
        <v>37</v>
      </c>
      <c r="L901" s="48"/>
    </row>
    <row r="902" spans="1:12" ht="15.75" x14ac:dyDescent="0.25">
      <c r="A902" s="48" t="s">
        <v>2016</v>
      </c>
      <c r="B902" s="48" t="s">
        <v>7831</v>
      </c>
      <c r="C902" s="49">
        <v>43846.491284722222</v>
      </c>
      <c r="D902" s="49">
        <v>43846.491284722222</v>
      </c>
      <c r="E902" s="48" t="s">
        <v>34</v>
      </c>
      <c r="F902" s="48" t="s">
        <v>33</v>
      </c>
      <c r="G902" s="49">
        <v>43846.491284722222</v>
      </c>
      <c r="H902" s="48"/>
      <c r="I902" s="48"/>
      <c r="J902" s="50">
        <v>0</v>
      </c>
      <c r="K902" s="48" t="s">
        <v>37</v>
      </c>
      <c r="L902" s="48"/>
    </row>
    <row r="903" spans="1:12" ht="15.75" x14ac:dyDescent="0.25">
      <c r="A903" s="48" t="s">
        <v>2017</v>
      </c>
      <c r="B903" s="48" t="s">
        <v>7831</v>
      </c>
      <c r="C903" s="49">
        <v>43846.452974537038</v>
      </c>
      <c r="D903" s="49">
        <v>43846.452974537038</v>
      </c>
      <c r="E903" s="48" t="s">
        <v>34</v>
      </c>
      <c r="F903" s="48" t="s">
        <v>33</v>
      </c>
      <c r="G903" s="49">
        <v>43846.452974537038</v>
      </c>
      <c r="H903" s="48"/>
      <c r="I903" s="48"/>
      <c r="J903" s="50">
        <v>0</v>
      </c>
      <c r="K903" s="48" t="s">
        <v>37</v>
      </c>
      <c r="L903" s="48"/>
    </row>
    <row r="904" spans="1:12" ht="15.75" x14ac:dyDescent="0.25">
      <c r="A904" s="48" t="s">
        <v>2018</v>
      </c>
      <c r="B904" s="48" t="s">
        <v>7831</v>
      </c>
      <c r="C904" s="49">
        <v>43846.453680555554</v>
      </c>
      <c r="D904" s="49">
        <v>43846.453680555554</v>
      </c>
      <c r="E904" s="48" t="s">
        <v>34</v>
      </c>
      <c r="F904" s="48" t="s">
        <v>33</v>
      </c>
      <c r="G904" s="49">
        <v>43846.453680555554</v>
      </c>
      <c r="H904" s="48"/>
      <c r="I904" s="48"/>
      <c r="J904" s="50">
        <v>0</v>
      </c>
      <c r="K904" s="48" t="s">
        <v>37</v>
      </c>
      <c r="L904" s="48"/>
    </row>
    <row r="905" spans="1:12" ht="15.75" x14ac:dyDescent="0.25">
      <c r="A905" s="48" t="s">
        <v>2020</v>
      </c>
      <c r="B905" s="48" t="s">
        <v>7831</v>
      </c>
      <c r="C905" s="49">
        <v>43846.463784722226</v>
      </c>
      <c r="D905" s="49">
        <v>43846.466493055559</v>
      </c>
      <c r="E905" s="48" t="s">
        <v>34</v>
      </c>
      <c r="F905" s="48" t="s">
        <v>33</v>
      </c>
      <c r="G905" s="49">
        <v>43846.465682870374</v>
      </c>
      <c r="H905" s="48"/>
      <c r="I905" s="48"/>
      <c r="J905" s="50">
        <v>1.898148148029577E-3</v>
      </c>
      <c r="K905" s="48" t="s">
        <v>37</v>
      </c>
      <c r="L905" s="48"/>
    </row>
    <row r="906" spans="1:12" ht="15.75" x14ac:dyDescent="0.25">
      <c r="A906" s="48" t="s">
        <v>2022</v>
      </c>
      <c r="B906" s="48" t="s">
        <v>7831</v>
      </c>
      <c r="C906" s="49">
        <v>43846.465509259258</v>
      </c>
      <c r="D906" s="49">
        <v>43846.465509259258</v>
      </c>
      <c r="E906" s="48" t="s">
        <v>34</v>
      </c>
      <c r="F906" s="48" t="s">
        <v>33</v>
      </c>
      <c r="G906" s="49">
        <v>43846.465509259258</v>
      </c>
      <c r="H906" s="48"/>
      <c r="I906" s="48"/>
      <c r="J906" s="50">
        <v>0</v>
      </c>
      <c r="K906" s="48" t="s">
        <v>37</v>
      </c>
      <c r="L906" s="48"/>
    </row>
    <row r="907" spans="1:12" ht="15.75" x14ac:dyDescent="0.25">
      <c r="A907" s="48" t="s">
        <v>7854</v>
      </c>
      <c r="B907" s="48" t="s">
        <v>7831</v>
      </c>
      <c r="C907" s="49">
        <v>43846.504502314812</v>
      </c>
      <c r="D907" s="49">
        <v>43846.505613425928</v>
      </c>
      <c r="E907" s="48" t="s">
        <v>34</v>
      </c>
      <c r="F907" s="48" t="s">
        <v>33</v>
      </c>
      <c r="G907" s="49">
        <v>43846.506041666667</v>
      </c>
      <c r="H907" s="48"/>
      <c r="I907" s="48"/>
      <c r="J907" s="50">
        <v>1.5393518551718444E-3</v>
      </c>
      <c r="K907" s="48" t="s">
        <v>37</v>
      </c>
      <c r="L907" s="48"/>
    </row>
    <row r="908" spans="1:12" ht="15.75" x14ac:dyDescent="0.25">
      <c r="A908" s="48" t="s">
        <v>2024</v>
      </c>
      <c r="B908" s="48" t="s">
        <v>7831</v>
      </c>
      <c r="C908" s="49">
        <v>43846.439652777779</v>
      </c>
      <c r="D908" s="49">
        <v>43846.442407407405</v>
      </c>
      <c r="E908" s="48" t="s">
        <v>34</v>
      </c>
      <c r="F908" s="48" t="s">
        <v>110</v>
      </c>
      <c r="G908" s="49">
        <v>43846.442372685182</v>
      </c>
      <c r="H908" s="48"/>
      <c r="I908" s="48"/>
      <c r="J908" s="50">
        <v>2.7199074029340409E-3</v>
      </c>
      <c r="K908" s="48" t="s">
        <v>37</v>
      </c>
      <c r="L908" s="48"/>
    </row>
    <row r="909" spans="1:12" ht="15.75" x14ac:dyDescent="0.25">
      <c r="A909" s="48" t="s">
        <v>2026</v>
      </c>
      <c r="B909" s="48" t="s">
        <v>7831</v>
      </c>
      <c r="C909" s="49">
        <v>43846.444571759261</v>
      </c>
      <c r="D909" s="49">
        <v>43846.445636574077</v>
      </c>
      <c r="E909" s="48" t="s">
        <v>34</v>
      </c>
      <c r="F909" s="48" t="s">
        <v>110</v>
      </c>
      <c r="G909" s="49">
        <v>43846.4455787037</v>
      </c>
      <c r="H909" s="48"/>
      <c r="I909" s="48"/>
      <c r="J909" s="50">
        <v>1.0069444397231564E-3</v>
      </c>
      <c r="K909" s="48" t="s">
        <v>37</v>
      </c>
      <c r="L909" s="48"/>
    </row>
    <row r="910" spans="1:12" ht="15.75" x14ac:dyDescent="0.25">
      <c r="A910" s="48" t="s">
        <v>2028</v>
      </c>
      <c r="B910" s="48" t="s">
        <v>7831</v>
      </c>
      <c r="C910" s="49">
        <v>43846.476550925923</v>
      </c>
      <c r="D910" s="49">
        <v>43846.478136574071</v>
      </c>
      <c r="E910" s="48" t="s">
        <v>34</v>
      </c>
      <c r="F910" s="48" t="s">
        <v>110</v>
      </c>
      <c r="G910" s="49">
        <v>43846.478101851855</v>
      </c>
      <c r="H910" s="48"/>
      <c r="I910" s="48"/>
      <c r="J910" s="50">
        <v>1.5509259319514968E-3</v>
      </c>
      <c r="K910" s="48" t="s">
        <v>37</v>
      </c>
      <c r="L910" s="48"/>
    </row>
    <row r="911" spans="1:12" ht="15.75" x14ac:dyDescent="0.25">
      <c r="A911" s="48" t="s">
        <v>2030</v>
      </c>
      <c r="B911" s="48" t="s">
        <v>7831</v>
      </c>
      <c r="C911" s="49">
        <v>43846.490590277775</v>
      </c>
      <c r="D911" s="49">
        <v>43846.490590277775</v>
      </c>
      <c r="E911" s="48" t="s">
        <v>34</v>
      </c>
      <c r="F911" s="48" t="s">
        <v>33</v>
      </c>
      <c r="G911" s="49">
        <v>43846.490590277775</v>
      </c>
      <c r="H911" s="48"/>
      <c r="I911" s="48"/>
      <c r="J911" s="50">
        <v>0</v>
      </c>
      <c r="K911" s="48" t="s">
        <v>37</v>
      </c>
      <c r="L911" s="48"/>
    </row>
    <row r="912" spans="1:12" ht="15.75" x14ac:dyDescent="0.25">
      <c r="A912" s="48" t="s">
        <v>2033</v>
      </c>
      <c r="B912" s="48" t="s">
        <v>7831</v>
      </c>
      <c r="C912" s="49">
        <v>43846.500358796293</v>
      </c>
      <c r="D912" s="49">
        <v>43846.500358796293</v>
      </c>
      <c r="E912" s="48" t="s">
        <v>34</v>
      </c>
      <c r="F912" s="48" t="s">
        <v>33</v>
      </c>
      <c r="G912" s="49">
        <v>43846.500358796293</v>
      </c>
      <c r="H912" s="48"/>
      <c r="I912" s="48"/>
      <c r="J912" s="50">
        <v>0</v>
      </c>
      <c r="K912" s="48" t="s">
        <v>37</v>
      </c>
      <c r="L912" s="48"/>
    </row>
    <row r="913" spans="1:12" ht="15.75" x14ac:dyDescent="0.25">
      <c r="A913" s="48" t="s">
        <v>2034</v>
      </c>
      <c r="B913" s="48" t="s">
        <v>7831</v>
      </c>
      <c r="C913" s="49">
        <v>43846.508032407408</v>
      </c>
      <c r="D913" s="49">
        <v>43846.508032407408</v>
      </c>
      <c r="E913" s="48" t="s">
        <v>34</v>
      </c>
      <c r="F913" s="48" t="s">
        <v>33</v>
      </c>
      <c r="G913" s="49">
        <v>43846.508032407408</v>
      </c>
      <c r="H913" s="48"/>
      <c r="I913" s="48"/>
      <c r="J913" s="50">
        <v>0</v>
      </c>
      <c r="K913" s="48" t="s">
        <v>37</v>
      </c>
      <c r="L913" s="48"/>
    </row>
    <row r="914" spans="1:12" ht="15.75" x14ac:dyDescent="0.25">
      <c r="A914" s="48" t="s">
        <v>2037</v>
      </c>
      <c r="B914" s="48" t="s">
        <v>7831</v>
      </c>
      <c r="C914" s="49">
        <v>43846.510104166664</v>
      </c>
      <c r="D914" s="49">
        <v>43846.510104166664</v>
      </c>
      <c r="E914" s="48" t="s">
        <v>34</v>
      </c>
      <c r="F914" s="48" t="s">
        <v>33</v>
      </c>
      <c r="G914" s="49">
        <v>43846.510104166664</v>
      </c>
      <c r="H914" s="48"/>
      <c r="I914" s="48"/>
      <c r="J914" s="50">
        <v>0</v>
      </c>
      <c r="K914" s="48" t="s">
        <v>37</v>
      </c>
      <c r="L914" s="48"/>
    </row>
    <row r="915" spans="1:12" ht="15.75" x14ac:dyDescent="0.25">
      <c r="A915" s="48" t="s">
        <v>2038</v>
      </c>
      <c r="B915" s="48" t="s">
        <v>7831</v>
      </c>
      <c r="C915" s="49">
        <v>43846.527557870373</v>
      </c>
      <c r="D915" s="49">
        <v>43846.527557870373</v>
      </c>
      <c r="E915" s="48" t="s">
        <v>34</v>
      </c>
      <c r="F915" s="48" t="s">
        <v>33</v>
      </c>
      <c r="G915" s="49">
        <v>43846.527557870373</v>
      </c>
      <c r="H915" s="48"/>
      <c r="I915" s="48"/>
      <c r="J915" s="50">
        <v>0</v>
      </c>
      <c r="K915" s="48" t="s">
        <v>37</v>
      </c>
      <c r="L915" s="48"/>
    </row>
    <row r="916" spans="1:12" ht="15.75" x14ac:dyDescent="0.25">
      <c r="A916" s="48" t="s">
        <v>2040</v>
      </c>
      <c r="B916" s="48" t="s">
        <v>7831</v>
      </c>
      <c r="C916" s="49">
        <v>43846.506215277775</v>
      </c>
      <c r="D916" s="49">
        <v>43846.507430555554</v>
      </c>
      <c r="E916" s="48" t="s">
        <v>34</v>
      </c>
      <c r="F916" s="48" t="s">
        <v>110</v>
      </c>
      <c r="G916" s="49">
        <v>43846.507326388892</v>
      </c>
      <c r="H916" s="48"/>
      <c r="I916" s="48"/>
      <c r="J916" s="50">
        <v>1.1111111161881126E-3</v>
      </c>
      <c r="K916" s="48" t="s">
        <v>37</v>
      </c>
      <c r="L916" s="48"/>
    </row>
    <row r="917" spans="1:12" ht="15.75" x14ac:dyDescent="0.25">
      <c r="A917" s="48" t="s">
        <v>2042</v>
      </c>
      <c r="B917" s="48" t="s">
        <v>7831</v>
      </c>
      <c r="C917" s="49">
        <v>43846.523356481484</v>
      </c>
      <c r="D917" s="49">
        <v>43846.523356481484</v>
      </c>
      <c r="E917" s="48" t="s">
        <v>34</v>
      </c>
      <c r="F917" s="48" t="s">
        <v>33</v>
      </c>
      <c r="G917" s="49">
        <v>43846.523356481484</v>
      </c>
      <c r="H917" s="48"/>
      <c r="I917" s="48"/>
      <c r="J917" s="50">
        <v>0</v>
      </c>
      <c r="K917" s="48" t="s">
        <v>37</v>
      </c>
      <c r="L917" s="48"/>
    </row>
    <row r="918" spans="1:12" ht="15.75" x14ac:dyDescent="0.25">
      <c r="A918" s="48" t="s">
        <v>2044</v>
      </c>
      <c r="B918" s="48" t="s">
        <v>7831</v>
      </c>
      <c r="C918" s="49">
        <v>43846.523356481484</v>
      </c>
      <c r="D918" s="49">
        <v>43846.523356481484</v>
      </c>
      <c r="E918" s="48" t="s">
        <v>34</v>
      </c>
      <c r="F918" s="48" t="s">
        <v>33</v>
      </c>
      <c r="G918" s="49">
        <v>43846.523356481484</v>
      </c>
      <c r="H918" s="48"/>
      <c r="I918" s="48"/>
      <c r="J918" s="50">
        <v>0</v>
      </c>
      <c r="K918" s="48" t="s">
        <v>37</v>
      </c>
      <c r="L918" s="48"/>
    </row>
    <row r="919" spans="1:12" ht="15.75" x14ac:dyDescent="0.25">
      <c r="A919" s="48" t="s">
        <v>2047</v>
      </c>
      <c r="B919" s="48" t="s">
        <v>7831</v>
      </c>
      <c r="C919" s="49">
        <v>43846.524062500001</v>
      </c>
      <c r="D919" s="49">
        <v>43846.524062500001</v>
      </c>
      <c r="E919" s="48" t="s">
        <v>34</v>
      </c>
      <c r="F919" s="48" t="s">
        <v>33</v>
      </c>
      <c r="G919" s="49">
        <v>43846.524062500001</v>
      </c>
      <c r="H919" s="48"/>
      <c r="I919" s="48"/>
      <c r="J919" s="50">
        <v>0</v>
      </c>
      <c r="K919" s="48" t="s">
        <v>37</v>
      </c>
      <c r="L919" s="48"/>
    </row>
    <row r="920" spans="1:12" ht="15.75" x14ac:dyDescent="0.25">
      <c r="A920" s="48" t="s">
        <v>2048</v>
      </c>
      <c r="B920" s="48" t="s">
        <v>7831</v>
      </c>
      <c r="C920" s="49">
        <v>43846.549131944441</v>
      </c>
      <c r="D920" s="49">
        <v>43846.549131944441</v>
      </c>
      <c r="E920" s="48" t="s">
        <v>34</v>
      </c>
      <c r="F920" s="48" t="s">
        <v>33</v>
      </c>
      <c r="G920" s="49">
        <v>43846.549131944441</v>
      </c>
      <c r="H920" s="48"/>
      <c r="I920" s="48"/>
      <c r="J920" s="50">
        <v>0</v>
      </c>
      <c r="K920" s="48" t="s">
        <v>37</v>
      </c>
      <c r="L920" s="48"/>
    </row>
    <row r="921" spans="1:12" ht="15.75" x14ac:dyDescent="0.25">
      <c r="A921" s="48" t="s">
        <v>2049</v>
      </c>
      <c r="B921" s="48" t="s">
        <v>7831</v>
      </c>
      <c r="C921" s="49">
        <v>43846.517083333332</v>
      </c>
      <c r="D921" s="49">
        <v>43846.517083333332</v>
      </c>
      <c r="E921" s="48" t="s">
        <v>34</v>
      </c>
      <c r="F921" s="48" t="s">
        <v>33</v>
      </c>
      <c r="G921" s="49">
        <v>43846.517083333332</v>
      </c>
      <c r="H921" s="48"/>
      <c r="I921" s="48"/>
      <c r="J921" s="50">
        <v>0</v>
      </c>
      <c r="K921" s="48" t="s">
        <v>37</v>
      </c>
      <c r="L921" s="48"/>
    </row>
    <row r="922" spans="1:12" ht="15.75" x14ac:dyDescent="0.25">
      <c r="A922" s="48" t="s">
        <v>2051</v>
      </c>
      <c r="B922" s="48" t="s">
        <v>7831</v>
      </c>
      <c r="C922" s="49">
        <v>43846.521273148152</v>
      </c>
      <c r="D922" s="49">
        <v>43846.521273148152</v>
      </c>
      <c r="E922" s="48" t="s">
        <v>34</v>
      </c>
      <c r="F922" s="48" t="s">
        <v>33</v>
      </c>
      <c r="G922" s="49">
        <v>43846.521273148152</v>
      </c>
      <c r="H922" s="48"/>
      <c r="I922" s="48"/>
      <c r="J922" s="50">
        <v>0</v>
      </c>
      <c r="K922" s="48" t="s">
        <v>37</v>
      </c>
      <c r="L922" s="48"/>
    </row>
    <row r="923" spans="1:12" ht="15.75" x14ac:dyDescent="0.25">
      <c r="A923" s="48" t="s">
        <v>2054</v>
      </c>
      <c r="B923" s="48" t="s">
        <v>7831</v>
      </c>
      <c r="C923" s="49">
        <v>43846.522662037038</v>
      </c>
      <c r="D923" s="49">
        <v>43846.522662037038</v>
      </c>
      <c r="E923" s="48" t="s">
        <v>34</v>
      </c>
      <c r="F923" s="48" t="s">
        <v>33</v>
      </c>
      <c r="G923" s="49">
        <v>43846.522662037038</v>
      </c>
      <c r="H923" s="48"/>
      <c r="I923" s="48"/>
      <c r="J923" s="50">
        <v>0</v>
      </c>
      <c r="K923" s="48" t="s">
        <v>37</v>
      </c>
      <c r="L923" s="48"/>
    </row>
    <row r="924" spans="1:12" ht="15.75" x14ac:dyDescent="0.25">
      <c r="A924" s="48" t="s">
        <v>2056</v>
      </c>
      <c r="B924" s="48" t="s">
        <v>7831</v>
      </c>
      <c r="C924" s="49">
        <v>43846.523356481484</v>
      </c>
      <c r="D924" s="49">
        <v>43846.523356481484</v>
      </c>
      <c r="E924" s="48" t="s">
        <v>34</v>
      </c>
      <c r="F924" s="48" t="s">
        <v>33</v>
      </c>
      <c r="G924" s="49">
        <v>43846.523356481484</v>
      </c>
      <c r="H924" s="48"/>
      <c r="I924" s="48"/>
      <c r="J924" s="50">
        <v>0</v>
      </c>
      <c r="K924" s="48" t="s">
        <v>37</v>
      </c>
      <c r="L924" s="48"/>
    </row>
    <row r="925" spans="1:12" ht="15.75" x14ac:dyDescent="0.25">
      <c r="A925" s="48" t="s">
        <v>2058</v>
      </c>
      <c r="B925" s="48" t="s">
        <v>7831</v>
      </c>
      <c r="C925" s="49">
        <v>43846.524062500001</v>
      </c>
      <c r="D925" s="49">
        <v>43846.524062500001</v>
      </c>
      <c r="E925" s="48" t="s">
        <v>34</v>
      </c>
      <c r="F925" s="48" t="s">
        <v>33</v>
      </c>
      <c r="G925" s="49">
        <v>43846.524062500001</v>
      </c>
      <c r="H925" s="48"/>
      <c r="I925" s="48"/>
      <c r="J925" s="50">
        <v>0</v>
      </c>
      <c r="K925" s="48" t="s">
        <v>37</v>
      </c>
      <c r="L925" s="48"/>
    </row>
    <row r="926" spans="1:12" ht="15.75" x14ac:dyDescent="0.25">
      <c r="A926" s="48" t="s">
        <v>2061</v>
      </c>
      <c r="B926" s="48" t="s">
        <v>7831</v>
      </c>
      <c r="C926" s="49">
        <v>43846.535902777781</v>
      </c>
      <c r="D926" s="49">
        <v>43846.535902777781</v>
      </c>
      <c r="E926" s="48" t="s">
        <v>34</v>
      </c>
      <c r="F926" s="48" t="s">
        <v>33</v>
      </c>
      <c r="G926" s="49">
        <v>43846.535902777781</v>
      </c>
      <c r="H926" s="48"/>
      <c r="I926" s="48"/>
      <c r="J926" s="50">
        <v>0</v>
      </c>
      <c r="K926" s="48" t="s">
        <v>37</v>
      </c>
      <c r="L926" s="48"/>
    </row>
    <row r="927" spans="1:12" ht="15.75" x14ac:dyDescent="0.25">
      <c r="A927" s="48" t="s">
        <v>2062</v>
      </c>
      <c r="B927" s="48" t="s">
        <v>7831</v>
      </c>
      <c r="C927" s="49">
        <v>43846.540092592593</v>
      </c>
      <c r="D927" s="49">
        <v>43846.540092592593</v>
      </c>
      <c r="E927" s="48" t="s">
        <v>34</v>
      </c>
      <c r="F927" s="48" t="s">
        <v>33</v>
      </c>
      <c r="G927" s="49">
        <v>43846.540092592593</v>
      </c>
      <c r="H927" s="48"/>
      <c r="I927" s="48"/>
      <c r="J927" s="50">
        <v>0</v>
      </c>
      <c r="K927" s="48" t="s">
        <v>37</v>
      </c>
      <c r="L927" s="48"/>
    </row>
    <row r="928" spans="1:12" ht="15.75" x14ac:dyDescent="0.25">
      <c r="A928" s="48" t="s">
        <v>2063</v>
      </c>
      <c r="B928" s="48" t="s">
        <v>7831</v>
      </c>
      <c r="C928" s="49">
        <v>43846.64949074074</v>
      </c>
      <c r="D928" s="49">
        <v>43846.650995370372</v>
      </c>
      <c r="E928" s="48" t="s">
        <v>34</v>
      </c>
      <c r="F928" s="48" t="s">
        <v>33</v>
      </c>
      <c r="G928" s="49">
        <v>43846.65115740741</v>
      </c>
      <c r="H928" s="48"/>
      <c r="I928" s="48"/>
      <c r="J928" s="50">
        <v>1.6666666706441902E-3</v>
      </c>
      <c r="K928" s="48" t="s">
        <v>37</v>
      </c>
      <c r="L928" s="48"/>
    </row>
    <row r="929" spans="1:12" ht="15.75" x14ac:dyDescent="0.25">
      <c r="A929" s="48" t="s">
        <v>2065</v>
      </c>
      <c r="B929" s="48" t="s">
        <v>7831</v>
      </c>
      <c r="C929" s="49">
        <v>43846.67560185185</v>
      </c>
      <c r="D929" s="49">
        <v>43846.676724537036</v>
      </c>
      <c r="E929" s="48" t="s">
        <v>34</v>
      </c>
      <c r="F929" s="48" t="s">
        <v>110</v>
      </c>
      <c r="G929" s="49">
        <v>43846.676342592589</v>
      </c>
      <c r="H929" s="48"/>
      <c r="I929" s="48"/>
      <c r="J929" s="50">
        <v>7.4074073927477002E-4</v>
      </c>
      <c r="K929" s="48" t="s">
        <v>37</v>
      </c>
      <c r="L929" s="48"/>
    </row>
    <row r="930" spans="1:12" ht="15.75" x14ac:dyDescent="0.25">
      <c r="A930" s="48" t="s">
        <v>2067</v>
      </c>
      <c r="B930" s="48" t="s">
        <v>7831</v>
      </c>
      <c r="C930" s="49">
        <v>43847.338425925926</v>
      </c>
      <c r="D930" s="49">
        <v>43847.338425925926</v>
      </c>
      <c r="E930" s="48" t="s">
        <v>34</v>
      </c>
      <c r="F930" s="48" t="s">
        <v>33</v>
      </c>
      <c r="G930" s="49">
        <v>43847.338425925926</v>
      </c>
      <c r="H930" s="48"/>
      <c r="I930" s="48"/>
      <c r="J930" s="50">
        <v>0</v>
      </c>
      <c r="K930" s="48" t="s">
        <v>37</v>
      </c>
      <c r="L930" s="48"/>
    </row>
    <row r="931" spans="1:12" ht="15.75" x14ac:dyDescent="0.25">
      <c r="A931" s="48" t="s">
        <v>2068</v>
      </c>
      <c r="B931" s="48" t="s">
        <v>7831</v>
      </c>
      <c r="C931" s="49">
        <v>43847.338472222225</v>
      </c>
      <c r="D931" s="49">
        <v>43847.338472222225</v>
      </c>
      <c r="E931" s="48" t="s">
        <v>34</v>
      </c>
      <c r="F931" s="48" t="s">
        <v>33</v>
      </c>
      <c r="G931" s="49">
        <v>43847.338472222225</v>
      </c>
      <c r="H931" s="48"/>
      <c r="I931" s="48"/>
      <c r="J931" s="50">
        <v>0</v>
      </c>
      <c r="K931" s="48" t="s">
        <v>37</v>
      </c>
      <c r="L931" s="48"/>
    </row>
    <row r="932" spans="1:12" ht="15.75" x14ac:dyDescent="0.25">
      <c r="A932" s="48" t="s">
        <v>2069</v>
      </c>
      <c r="B932" s="48" t="s">
        <v>7831</v>
      </c>
      <c r="C932" s="49">
        <v>43847.338495370372</v>
      </c>
      <c r="D932" s="49">
        <v>43847.338495370372</v>
      </c>
      <c r="E932" s="48" t="s">
        <v>34</v>
      </c>
      <c r="F932" s="48" t="s">
        <v>33</v>
      </c>
      <c r="G932" s="49">
        <v>43847.338495370372</v>
      </c>
      <c r="H932" s="48"/>
      <c r="I932" s="48"/>
      <c r="J932" s="50">
        <v>0</v>
      </c>
      <c r="K932" s="48" t="s">
        <v>37</v>
      </c>
      <c r="L932" s="48"/>
    </row>
    <row r="933" spans="1:12" ht="15.75" x14ac:dyDescent="0.25">
      <c r="A933" s="48" t="s">
        <v>2070</v>
      </c>
      <c r="B933" s="48" t="s">
        <v>7831</v>
      </c>
      <c r="C933" s="49">
        <v>43847.338530092595</v>
      </c>
      <c r="D933" s="49">
        <v>43847.338530092595</v>
      </c>
      <c r="E933" s="48" t="s">
        <v>34</v>
      </c>
      <c r="F933" s="48" t="s">
        <v>33</v>
      </c>
      <c r="G933" s="49">
        <v>43847.338530092595</v>
      </c>
      <c r="H933" s="48"/>
      <c r="I933" s="48"/>
      <c r="J933" s="50">
        <v>0</v>
      </c>
      <c r="K933" s="48" t="s">
        <v>37</v>
      </c>
      <c r="L933" s="48"/>
    </row>
    <row r="934" spans="1:12" ht="15.75" x14ac:dyDescent="0.25">
      <c r="A934" s="48" t="s">
        <v>2071</v>
      </c>
      <c r="B934" s="48" t="s">
        <v>7831</v>
      </c>
      <c r="C934" s="49">
        <v>43847.338553240741</v>
      </c>
      <c r="D934" s="49">
        <v>43847.338553240741</v>
      </c>
      <c r="E934" s="48" t="s">
        <v>34</v>
      </c>
      <c r="F934" s="48" t="s">
        <v>33</v>
      </c>
      <c r="G934" s="49">
        <v>43847.338553240741</v>
      </c>
      <c r="H934" s="48"/>
      <c r="I934" s="48"/>
      <c r="J934" s="50">
        <v>0</v>
      </c>
      <c r="K934" s="48" t="s">
        <v>37</v>
      </c>
      <c r="L934" s="48"/>
    </row>
    <row r="935" spans="1:12" ht="15.75" x14ac:dyDescent="0.25">
      <c r="A935" s="48" t="s">
        <v>2072</v>
      </c>
      <c r="B935" s="48" t="s">
        <v>7831</v>
      </c>
      <c r="C935" s="49">
        <v>43847.338587962964</v>
      </c>
      <c r="D935" s="49">
        <v>43847.338587962964</v>
      </c>
      <c r="E935" s="48" t="s">
        <v>34</v>
      </c>
      <c r="F935" s="48" t="s">
        <v>33</v>
      </c>
      <c r="G935" s="49">
        <v>43847.338587962964</v>
      </c>
      <c r="H935" s="48"/>
      <c r="I935" s="48"/>
      <c r="J935" s="50">
        <v>0</v>
      </c>
      <c r="K935" s="48" t="s">
        <v>37</v>
      </c>
      <c r="L935" s="48"/>
    </row>
    <row r="936" spans="1:12" ht="15.75" x14ac:dyDescent="0.25">
      <c r="A936" s="48" t="s">
        <v>2074</v>
      </c>
      <c r="B936" s="48" t="s">
        <v>7831</v>
      </c>
      <c r="C936" s="49">
        <v>43847.338587962964</v>
      </c>
      <c r="D936" s="49">
        <v>43847.338587962964</v>
      </c>
      <c r="E936" s="48" t="s">
        <v>34</v>
      </c>
      <c r="F936" s="48" t="s">
        <v>33</v>
      </c>
      <c r="G936" s="49">
        <v>43847.338587962964</v>
      </c>
      <c r="H936" s="48"/>
      <c r="I936" s="48"/>
      <c r="J936" s="50">
        <v>0</v>
      </c>
      <c r="K936" s="48" t="s">
        <v>37</v>
      </c>
      <c r="L936" s="48"/>
    </row>
    <row r="937" spans="1:12" ht="15.75" x14ac:dyDescent="0.25">
      <c r="A937" s="48" t="s">
        <v>2077</v>
      </c>
      <c r="B937" s="48" t="s">
        <v>7831</v>
      </c>
      <c r="C937" s="49">
        <v>43847.33861111111</v>
      </c>
      <c r="D937" s="49">
        <v>43847.33861111111</v>
      </c>
      <c r="E937" s="48" t="s">
        <v>34</v>
      </c>
      <c r="F937" s="48" t="s">
        <v>33</v>
      </c>
      <c r="G937" s="49">
        <v>43847.33861111111</v>
      </c>
      <c r="H937" s="48"/>
      <c r="I937" s="48"/>
      <c r="J937" s="50">
        <v>0</v>
      </c>
      <c r="K937" s="48" t="s">
        <v>37</v>
      </c>
      <c r="L937" s="48"/>
    </row>
    <row r="938" spans="1:12" ht="15.75" x14ac:dyDescent="0.25">
      <c r="A938" s="48" t="s">
        <v>2079</v>
      </c>
      <c r="B938" s="48" t="s">
        <v>7831</v>
      </c>
      <c r="C938" s="49">
        <v>43847.338634259257</v>
      </c>
      <c r="D938" s="49">
        <v>43847.338634259257</v>
      </c>
      <c r="E938" s="48" t="s">
        <v>34</v>
      </c>
      <c r="F938" s="48" t="s">
        <v>33</v>
      </c>
      <c r="G938" s="49">
        <v>43847.338634259257</v>
      </c>
      <c r="H938" s="48"/>
      <c r="I938" s="48"/>
      <c r="J938" s="50">
        <v>0</v>
      </c>
      <c r="K938" s="48" t="s">
        <v>37</v>
      </c>
      <c r="L938" s="48"/>
    </row>
    <row r="939" spans="1:12" ht="15.75" x14ac:dyDescent="0.25">
      <c r="A939" s="48" t="s">
        <v>2080</v>
      </c>
      <c r="B939" s="48" t="s">
        <v>7831</v>
      </c>
      <c r="C939" s="49">
        <v>43847.338634259257</v>
      </c>
      <c r="D939" s="49">
        <v>43847.338634259257</v>
      </c>
      <c r="E939" s="48" t="s">
        <v>34</v>
      </c>
      <c r="F939" s="48" t="s">
        <v>33</v>
      </c>
      <c r="G939" s="49">
        <v>43847.338634259257</v>
      </c>
      <c r="H939" s="48"/>
      <c r="I939" s="48"/>
      <c r="J939" s="50">
        <v>0</v>
      </c>
      <c r="K939" s="48" t="s">
        <v>37</v>
      </c>
      <c r="L939" s="48"/>
    </row>
    <row r="940" spans="1:12" ht="15.75" x14ac:dyDescent="0.25">
      <c r="A940" s="48" t="s">
        <v>2081</v>
      </c>
      <c r="B940" s="48" t="s">
        <v>7831</v>
      </c>
      <c r="C940" s="49">
        <v>43847.338645833333</v>
      </c>
      <c r="D940" s="49">
        <v>43847.338645833333</v>
      </c>
      <c r="E940" s="48" t="s">
        <v>34</v>
      </c>
      <c r="F940" s="48" t="s">
        <v>33</v>
      </c>
      <c r="G940" s="49">
        <v>43847.338645833333</v>
      </c>
      <c r="H940" s="48"/>
      <c r="I940" s="48"/>
      <c r="J940" s="50">
        <v>0</v>
      </c>
      <c r="K940" s="48" t="s">
        <v>37</v>
      </c>
      <c r="L940" s="48"/>
    </row>
    <row r="941" spans="1:12" ht="15.75" x14ac:dyDescent="0.25">
      <c r="A941" s="48" t="s">
        <v>7855</v>
      </c>
      <c r="B941" s="48" t="s">
        <v>7831</v>
      </c>
      <c r="C941" s="49">
        <v>43847.338645833333</v>
      </c>
      <c r="D941" s="49">
        <v>43847.338645833333</v>
      </c>
      <c r="E941" s="48" t="s">
        <v>7833</v>
      </c>
      <c r="F941" s="48" t="s">
        <v>33</v>
      </c>
      <c r="G941" s="49">
        <v>43847.338645833333</v>
      </c>
      <c r="H941" s="48"/>
      <c r="I941" s="48"/>
      <c r="J941" s="50">
        <v>0</v>
      </c>
      <c r="K941" s="48" t="s">
        <v>37</v>
      </c>
      <c r="L941" s="48"/>
    </row>
    <row r="942" spans="1:12" ht="15.75" x14ac:dyDescent="0.25">
      <c r="A942" s="48" t="s">
        <v>2083</v>
      </c>
      <c r="B942" s="48" t="s">
        <v>7831</v>
      </c>
      <c r="C942" s="49">
        <v>43847.338645833333</v>
      </c>
      <c r="D942" s="49">
        <v>43847.338645833333</v>
      </c>
      <c r="E942" s="48" t="s">
        <v>34</v>
      </c>
      <c r="F942" s="48" t="s">
        <v>33</v>
      </c>
      <c r="G942" s="49">
        <v>43847.338645833333</v>
      </c>
      <c r="H942" s="48"/>
      <c r="I942" s="48"/>
      <c r="J942" s="50">
        <v>0</v>
      </c>
      <c r="K942" s="48" t="s">
        <v>37</v>
      </c>
      <c r="L942" s="48"/>
    </row>
    <row r="943" spans="1:12" ht="15.75" x14ac:dyDescent="0.25">
      <c r="A943" s="48" t="s">
        <v>7856</v>
      </c>
      <c r="B943" s="48" t="s">
        <v>7831</v>
      </c>
      <c r="C943" s="49">
        <v>43847.33865740741</v>
      </c>
      <c r="D943" s="49">
        <v>43847.33865740741</v>
      </c>
      <c r="E943" s="48" t="s">
        <v>7833</v>
      </c>
      <c r="F943" s="48" t="s">
        <v>33</v>
      </c>
      <c r="G943" s="49">
        <v>43847.33865740741</v>
      </c>
      <c r="H943" s="48"/>
      <c r="I943" s="48"/>
      <c r="J943" s="50">
        <v>0</v>
      </c>
      <c r="K943" s="48" t="s">
        <v>37</v>
      </c>
      <c r="L943" s="48"/>
    </row>
    <row r="944" spans="1:12" ht="15.75" x14ac:dyDescent="0.25">
      <c r="A944" s="48" t="s">
        <v>2085</v>
      </c>
      <c r="B944" s="48" t="s">
        <v>7831</v>
      </c>
      <c r="C944" s="49">
        <v>43847.353125000001</v>
      </c>
      <c r="D944" s="49">
        <v>43847.353125000001</v>
      </c>
      <c r="E944" s="48" t="s">
        <v>34</v>
      </c>
      <c r="F944" s="48" t="s">
        <v>33</v>
      </c>
      <c r="G944" s="49">
        <v>43847.353125000001</v>
      </c>
      <c r="H944" s="48"/>
      <c r="I944" s="48"/>
      <c r="J944" s="50">
        <v>0</v>
      </c>
      <c r="K944" s="48" t="s">
        <v>37</v>
      </c>
      <c r="L944" s="48"/>
    </row>
    <row r="945" spans="1:12" ht="15.75" x14ac:dyDescent="0.25">
      <c r="A945" s="48" t="s">
        <v>2086</v>
      </c>
      <c r="B945" s="48" t="s">
        <v>7831</v>
      </c>
      <c r="C945" s="49">
        <v>43847.338402777779</v>
      </c>
      <c r="D945" s="49">
        <v>43847.338402777779</v>
      </c>
      <c r="E945" s="48" t="s">
        <v>34</v>
      </c>
      <c r="F945" s="48" t="s">
        <v>33</v>
      </c>
      <c r="G945" s="49">
        <v>43847.338402777779</v>
      </c>
      <c r="H945" s="48"/>
      <c r="I945" s="48"/>
      <c r="J945" s="50">
        <v>0</v>
      </c>
      <c r="K945" s="48" t="s">
        <v>37</v>
      </c>
      <c r="L945" s="48"/>
    </row>
    <row r="946" spans="1:12" ht="15.75" x14ac:dyDescent="0.25">
      <c r="A946" s="48" t="s">
        <v>2087</v>
      </c>
      <c r="B946" s="48" t="s">
        <v>7831</v>
      </c>
      <c r="C946" s="49">
        <v>43847.338414351849</v>
      </c>
      <c r="D946" s="49">
        <v>43847.338414351849</v>
      </c>
      <c r="E946" s="48" t="s">
        <v>34</v>
      </c>
      <c r="F946" s="48" t="s">
        <v>33</v>
      </c>
      <c r="G946" s="49">
        <v>43847.338414351849</v>
      </c>
      <c r="H946" s="48"/>
      <c r="I946" s="48"/>
      <c r="J946" s="50">
        <v>0</v>
      </c>
      <c r="K946" s="48" t="s">
        <v>37</v>
      </c>
      <c r="L946" s="48"/>
    </row>
    <row r="947" spans="1:12" ht="15.75" x14ac:dyDescent="0.25">
      <c r="A947" s="48" t="s">
        <v>2088</v>
      </c>
      <c r="B947" s="48" t="s">
        <v>7831</v>
      </c>
      <c r="C947" s="49">
        <v>43847.338414351849</v>
      </c>
      <c r="D947" s="49">
        <v>43847.338414351849</v>
      </c>
      <c r="E947" s="48" t="s">
        <v>34</v>
      </c>
      <c r="F947" s="48" t="s">
        <v>33</v>
      </c>
      <c r="G947" s="49">
        <v>43847.338414351849</v>
      </c>
      <c r="H947" s="48"/>
      <c r="I947" s="48"/>
      <c r="J947" s="50">
        <v>0</v>
      </c>
      <c r="K947" s="48" t="s">
        <v>37</v>
      </c>
      <c r="L947" s="48"/>
    </row>
    <row r="948" spans="1:12" ht="15.75" x14ac:dyDescent="0.25">
      <c r="A948" s="48" t="s">
        <v>2089</v>
      </c>
      <c r="B948" s="48" t="s">
        <v>7831</v>
      </c>
      <c r="C948" s="49">
        <v>43847.338425925926</v>
      </c>
      <c r="D948" s="49">
        <v>43847.338425925926</v>
      </c>
      <c r="E948" s="48" t="s">
        <v>34</v>
      </c>
      <c r="F948" s="48" t="s">
        <v>33</v>
      </c>
      <c r="G948" s="49">
        <v>43847.338425925926</v>
      </c>
      <c r="H948" s="48"/>
      <c r="I948" s="48"/>
      <c r="J948" s="50">
        <v>0</v>
      </c>
      <c r="K948" s="48" t="s">
        <v>37</v>
      </c>
      <c r="L948" s="48"/>
    </row>
    <row r="949" spans="1:12" ht="15.75" x14ac:dyDescent="0.25">
      <c r="A949" s="48" t="s">
        <v>2090</v>
      </c>
      <c r="B949" s="48" t="s">
        <v>7831</v>
      </c>
      <c r="C949" s="49">
        <v>43847.338425925926</v>
      </c>
      <c r="D949" s="49">
        <v>43847.338425925926</v>
      </c>
      <c r="E949" s="48" t="s">
        <v>34</v>
      </c>
      <c r="F949" s="48" t="s">
        <v>33</v>
      </c>
      <c r="G949" s="49">
        <v>43847.338425925926</v>
      </c>
      <c r="H949" s="48"/>
      <c r="I949" s="48"/>
      <c r="J949" s="50">
        <v>0</v>
      </c>
      <c r="K949" s="48" t="s">
        <v>37</v>
      </c>
      <c r="L949" s="48"/>
    </row>
    <row r="950" spans="1:12" ht="15.75" x14ac:dyDescent="0.25">
      <c r="A950" s="48" t="s">
        <v>2091</v>
      </c>
      <c r="B950" s="48" t="s">
        <v>7831</v>
      </c>
      <c r="C950" s="49">
        <v>43847.338495370372</v>
      </c>
      <c r="D950" s="49">
        <v>43847.338495370372</v>
      </c>
      <c r="E950" s="48" t="s">
        <v>34</v>
      </c>
      <c r="F950" s="48" t="s">
        <v>33</v>
      </c>
      <c r="G950" s="49">
        <v>43847.338495370372</v>
      </c>
      <c r="H950" s="48"/>
      <c r="I950" s="48"/>
      <c r="J950" s="50">
        <v>0</v>
      </c>
      <c r="K950" s="48" t="s">
        <v>37</v>
      </c>
      <c r="L950" s="48"/>
    </row>
    <row r="951" spans="1:12" ht="15.75" x14ac:dyDescent="0.25">
      <c r="A951" s="48" t="s">
        <v>2092</v>
      </c>
      <c r="B951" s="48" t="s">
        <v>7831</v>
      </c>
      <c r="C951" s="49">
        <v>43847.338541666664</v>
      </c>
      <c r="D951" s="49">
        <v>43847.338541666664</v>
      </c>
      <c r="E951" s="48" t="s">
        <v>34</v>
      </c>
      <c r="F951" s="48" t="s">
        <v>33</v>
      </c>
      <c r="G951" s="49">
        <v>43847.338541666664</v>
      </c>
      <c r="H951" s="48"/>
      <c r="I951" s="48"/>
      <c r="J951" s="50">
        <v>0</v>
      </c>
      <c r="K951" s="48" t="s">
        <v>37</v>
      </c>
      <c r="L951" s="48"/>
    </row>
    <row r="952" spans="1:12" ht="15.75" x14ac:dyDescent="0.25">
      <c r="A952" s="48" t="s">
        <v>2094</v>
      </c>
      <c r="B952" s="48" t="s">
        <v>7831</v>
      </c>
      <c r="C952" s="49">
        <v>43847.338541666664</v>
      </c>
      <c r="D952" s="49">
        <v>43847.338541666664</v>
      </c>
      <c r="E952" s="48" t="s">
        <v>34</v>
      </c>
      <c r="F952" s="48" t="s">
        <v>33</v>
      </c>
      <c r="G952" s="49">
        <v>43847.338541666664</v>
      </c>
      <c r="H952" s="48"/>
      <c r="I952" s="48"/>
      <c r="J952" s="50">
        <v>0</v>
      </c>
      <c r="K952" s="48" t="s">
        <v>37</v>
      </c>
      <c r="L952" s="48"/>
    </row>
    <row r="953" spans="1:12" ht="15.75" x14ac:dyDescent="0.25">
      <c r="A953" s="48" t="s">
        <v>2095</v>
      </c>
      <c r="B953" s="48" t="s">
        <v>7831</v>
      </c>
      <c r="C953" s="49">
        <v>43847.338541666664</v>
      </c>
      <c r="D953" s="49">
        <v>43847.338541666664</v>
      </c>
      <c r="E953" s="48" t="s">
        <v>34</v>
      </c>
      <c r="F953" s="48" t="s">
        <v>33</v>
      </c>
      <c r="G953" s="49">
        <v>43847.338541666664</v>
      </c>
      <c r="H953" s="48"/>
      <c r="I953" s="48"/>
      <c r="J953" s="50">
        <v>0</v>
      </c>
      <c r="K953" s="48" t="s">
        <v>37</v>
      </c>
      <c r="L953" s="48"/>
    </row>
    <row r="954" spans="1:12" ht="15.75" x14ac:dyDescent="0.25">
      <c r="A954" s="48" t="s">
        <v>2096</v>
      </c>
      <c r="B954" s="48" t="s">
        <v>7831</v>
      </c>
      <c r="C954" s="49">
        <v>43847.338553240741</v>
      </c>
      <c r="D954" s="49">
        <v>43847.338553240741</v>
      </c>
      <c r="E954" s="48" t="s">
        <v>34</v>
      </c>
      <c r="F954" s="48" t="s">
        <v>33</v>
      </c>
      <c r="G954" s="49">
        <v>43847.338553240741</v>
      </c>
      <c r="H954" s="48"/>
      <c r="I954" s="48"/>
      <c r="J954" s="50">
        <v>0</v>
      </c>
      <c r="K954" s="48" t="s">
        <v>37</v>
      </c>
      <c r="L954" s="48"/>
    </row>
    <row r="955" spans="1:12" ht="15.75" x14ac:dyDescent="0.25">
      <c r="A955" s="48" t="s">
        <v>2098</v>
      </c>
      <c r="B955" s="48" t="s">
        <v>7831</v>
      </c>
      <c r="C955" s="49">
        <v>43847.338587962964</v>
      </c>
      <c r="D955" s="49">
        <v>43847.338587962964</v>
      </c>
      <c r="E955" s="48" t="s">
        <v>34</v>
      </c>
      <c r="F955" s="48" t="s">
        <v>33</v>
      </c>
      <c r="G955" s="49">
        <v>43847.338587962964</v>
      </c>
      <c r="H955" s="48"/>
      <c r="I955" s="48"/>
      <c r="J955" s="50">
        <v>0</v>
      </c>
      <c r="K955" s="48" t="s">
        <v>37</v>
      </c>
      <c r="L955" s="48"/>
    </row>
    <row r="956" spans="1:12" ht="15.75" x14ac:dyDescent="0.25">
      <c r="A956" s="48" t="s">
        <v>2100</v>
      </c>
      <c r="B956" s="48" t="s">
        <v>7831</v>
      </c>
      <c r="C956" s="49">
        <v>43847.338599537034</v>
      </c>
      <c r="D956" s="49">
        <v>43847.338599537034</v>
      </c>
      <c r="E956" s="48" t="s">
        <v>34</v>
      </c>
      <c r="F956" s="48" t="s">
        <v>33</v>
      </c>
      <c r="G956" s="49">
        <v>43847.338599537034</v>
      </c>
      <c r="H956" s="48"/>
      <c r="I956" s="48"/>
      <c r="J956" s="50">
        <v>0</v>
      </c>
      <c r="K956" s="48" t="s">
        <v>37</v>
      </c>
      <c r="L956" s="48"/>
    </row>
    <row r="957" spans="1:12" ht="15.75" x14ac:dyDescent="0.25">
      <c r="A957" s="48" t="s">
        <v>2101</v>
      </c>
      <c r="B957" s="48" t="s">
        <v>7831</v>
      </c>
      <c r="C957" s="49">
        <v>43847.338599537034</v>
      </c>
      <c r="D957" s="49">
        <v>43847.338599537034</v>
      </c>
      <c r="E957" s="48" t="s">
        <v>34</v>
      </c>
      <c r="F957" s="48" t="s">
        <v>33</v>
      </c>
      <c r="G957" s="49">
        <v>43847.338599537034</v>
      </c>
      <c r="H957" s="48"/>
      <c r="I957" s="48"/>
      <c r="J957" s="50">
        <v>0</v>
      </c>
      <c r="K957" s="48" t="s">
        <v>37</v>
      </c>
      <c r="L957" s="48"/>
    </row>
    <row r="958" spans="1:12" ht="15.75" x14ac:dyDescent="0.25">
      <c r="A958" s="48" t="s">
        <v>2102</v>
      </c>
      <c r="B958" s="48" t="s">
        <v>7831</v>
      </c>
      <c r="C958" s="49">
        <v>43847.338599537034</v>
      </c>
      <c r="D958" s="49">
        <v>43847.338599537034</v>
      </c>
      <c r="E958" s="48" t="s">
        <v>34</v>
      </c>
      <c r="F958" s="48" t="s">
        <v>33</v>
      </c>
      <c r="G958" s="49">
        <v>43847.338599537034</v>
      </c>
      <c r="H958" s="48"/>
      <c r="I958" s="48"/>
      <c r="J958" s="50">
        <v>0</v>
      </c>
      <c r="K958" s="48" t="s">
        <v>37</v>
      </c>
      <c r="L958" s="48"/>
    </row>
    <row r="959" spans="1:12" ht="15.75" x14ac:dyDescent="0.25">
      <c r="A959" s="48" t="s">
        <v>2103</v>
      </c>
      <c r="B959" s="48" t="s">
        <v>7831</v>
      </c>
      <c r="C959" s="49">
        <v>43847.338599537034</v>
      </c>
      <c r="D959" s="49">
        <v>43847.338599537034</v>
      </c>
      <c r="E959" s="48" t="s">
        <v>34</v>
      </c>
      <c r="F959" s="48" t="s">
        <v>33</v>
      </c>
      <c r="G959" s="49">
        <v>43847.338599537034</v>
      </c>
      <c r="H959" s="48"/>
      <c r="I959" s="48"/>
      <c r="J959" s="50">
        <v>0</v>
      </c>
      <c r="K959" s="48" t="s">
        <v>37</v>
      </c>
      <c r="L959" s="48"/>
    </row>
    <row r="960" spans="1:12" ht="15.75" x14ac:dyDescent="0.25">
      <c r="A960" s="48" t="s">
        <v>2104</v>
      </c>
      <c r="B960" s="48" t="s">
        <v>7831</v>
      </c>
      <c r="C960" s="49">
        <v>43847.33861111111</v>
      </c>
      <c r="D960" s="49">
        <v>43847.33861111111</v>
      </c>
      <c r="E960" s="48" t="s">
        <v>34</v>
      </c>
      <c r="F960" s="48" t="s">
        <v>33</v>
      </c>
      <c r="G960" s="49">
        <v>43847.33861111111</v>
      </c>
      <c r="H960" s="48"/>
      <c r="I960" s="48"/>
      <c r="J960" s="50">
        <v>0</v>
      </c>
      <c r="K960" s="48" t="s">
        <v>37</v>
      </c>
      <c r="L960" s="48"/>
    </row>
    <row r="961" spans="1:12" ht="15.75" x14ac:dyDescent="0.25">
      <c r="A961" s="48" t="s">
        <v>2105</v>
      </c>
      <c r="B961" s="48" t="s">
        <v>7831</v>
      </c>
      <c r="C961" s="49">
        <v>43847.33861111111</v>
      </c>
      <c r="D961" s="49">
        <v>43847.33861111111</v>
      </c>
      <c r="E961" s="48" t="s">
        <v>34</v>
      </c>
      <c r="F961" s="48" t="s">
        <v>33</v>
      </c>
      <c r="G961" s="49">
        <v>43847.33861111111</v>
      </c>
      <c r="H961" s="48"/>
      <c r="I961" s="48"/>
      <c r="J961" s="50">
        <v>0</v>
      </c>
      <c r="K961" s="48" t="s">
        <v>37</v>
      </c>
      <c r="L961" s="48"/>
    </row>
    <row r="962" spans="1:12" ht="15.75" x14ac:dyDescent="0.25">
      <c r="A962" s="48" t="s">
        <v>7857</v>
      </c>
      <c r="B962" s="48" t="s">
        <v>7831</v>
      </c>
      <c r="C962" s="49">
        <v>43847.338622685187</v>
      </c>
      <c r="D962" s="49">
        <v>43847.338622685187</v>
      </c>
      <c r="E962" s="48" t="s">
        <v>7833</v>
      </c>
      <c r="F962" s="48" t="s">
        <v>33</v>
      </c>
      <c r="G962" s="49">
        <v>43847.338622685187</v>
      </c>
      <c r="H962" s="48"/>
      <c r="I962" s="48"/>
      <c r="J962" s="50">
        <v>0</v>
      </c>
      <c r="K962" s="48" t="s">
        <v>37</v>
      </c>
      <c r="L962" s="48"/>
    </row>
    <row r="963" spans="1:12" ht="15.75" x14ac:dyDescent="0.25">
      <c r="A963" s="48" t="s">
        <v>2107</v>
      </c>
      <c r="B963" s="48" t="s">
        <v>7831</v>
      </c>
      <c r="C963" s="49">
        <v>43847.338634259257</v>
      </c>
      <c r="D963" s="49">
        <v>43847.338634259257</v>
      </c>
      <c r="E963" s="48" t="s">
        <v>34</v>
      </c>
      <c r="F963" s="48" t="s">
        <v>33</v>
      </c>
      <c r="G963" s="49">
        <v>43847.338634259257</v>
      </c>
      <c r="H963" s="48"/>
      <c r="I963" s="48"/>
      <c r="J963" s="50">
        <v>0</v>
      </c>
      <c r="K963" s="48" t="s">
        <v>37</v>
      </c>
      <c r="L963" s="48"/>
    </row>
    <row r="964" spans="1:12" ht="15.75" x14ac:dyDescent="0.25">
      <c r="A964" s="48" t="s">
        <v>2108</v>
      </c>
      <c r="B964" s="48" t="s">
        <v>7831</v>
      </c>
      <c r="C964" s="49">
        <v>43847.338634259257</v>
      </c>
      <c r="D964" s="49">
        <v>43847.338634259257</v>
      </c>
      <c r="E964" s="48" t="s">
        <v>34</v>
      </c>
      <c r="F964" s="48" t="s">
        <v>33</v>
      </c>
      <c r="G964" s="49">
        <v>43847.338634259257</v>
      </c>
      <c r="H964" s="48"/>
      <c r="I964" s="48"/>
      <c r="J964" s="50">
        <v>0</v>
      </c>
      <c r="K964" s="48" t="s">
        <v>37</v>
      </c>
      <c r="L964" s="48"/>
    </row>
    <row r="965" spans="1:12" ht="15.75" x14ac:dyDescent="0.25">
      <c r="A965" s="48" t="s">
        <v>2110</v>
      </c>
      <c r="B965" s="48" t="s">
        <v>7831</v>
      </c>
      <c r="C965" s="49">
        <v>43847.338634259257</v>
      </c>
      <c r="D965" s="49">
        <v>43847.338634259257</v>
      </c>
      <c r="E965" s="48" t="s">
        <v>34</v>
      </c>
      <c r="F965" s="48" t="s">
        <v>33</v>
      </c>
      <c r="G965" s="49">
        <v>43847.338634259257</v>
      </c>
      <c r="H965" s="48"/>
      <c r="I965" s="48"/>
      <c r="J965" s="50">
        <v>0</v>
      </c>
      <c r="K965" s="48" t="s">
        <v>37</v>
      </c>
      <c r="L965" s="48"/>
    </row>
    <row r="966" spans="1:12" ht="15.75" x14ac:dyDescent="0.25">
      <c r="A966" s="48" t="s">
        <v>2111</v>
      </c>
      <c r="B966" s="48" t="s">
        <v>7831</v>
      </c>
      <c r="C966" s="49">
        <v>43847.338645833333</v>
      </c>
      <c r="D966" s="49">
        <v>43847.338645833333</v>
      </c>
      <c r="E966" s="48" t="s">
        <v>34</v>
      </c>
      <c r="F966" s="48" t="s">
        <v>33</v>
      </c>
      <c r="G966" s="49">
        <v>43847.338645833333</v>
      </c>
      <c r="H966" s="48"/>
      <c r="I966" s="48"/>
      <c r="J966" s="50">
        <v>0</v>
      </c>
      <c r="K966" s="48" t="s">
        <v>37</v>
      </c>
      <c r="L966" s="48"/>
    </row>
    <row r="967" spans="1:12" ht="15.75" x14ac:dyDescent="0.25">
      <c r="A967" s="48" t="s">
        <v>2112</v>
      </c>
      <c r="B967" s="48" t="s">
        <v>7831</v>
      </c>
      <c r="C967" s="49">
        <v>43847.338645833333</v>
      </c>
      <c r="D967" s="49">
        <v>43847.338645833333</v>
      </c>
      <c r="E967" s="48" t="s">
        <v>34</v>
      </c>
      <c r="F967" s="48" t="s">
        <v>33</v>
      </c>
      <c r="G967" s="49">
        <v>43847.338645833333</v>
      </c>
      <c r="H967" s="48"/>
      <c r="I967" s="48"/>
      <c r="J967" s="50">
        <v>0</v>
      </c>
      <c r="K967" s="48" t="s">
        <v>37</v>
      </c>
      <c r="L967" s="48"/>
    </row>
    <row r="968" spans="1:12" ht="15.75" x14ac:dyDescent="0.25">
      <c r="A968" s="48" t="s">
        <v>2114</v>
      </c>
      <c r="B968" s="48" t="s">
        <v>7831</v>
      </c>
      <c r="C968" s="49">
        <v>43847.338645833333</v>
      </c>
      <c r="D968" s="49">
        <v>43847.338645833333</v>
      </c>
      <c r="E968" s="48" t="s">
        <v>34</v>
      </c>
      <c r="F968" s="48" t="s">
        <v>33</v>
      </c>
      <c r="G968" s="49">
        <v>43847.338645833333</v>
      </c>
      <c r="H968" s="48"/>
      <c r="I968" s="48"/>
      <c r="J968" s="50">
        <v>0</v>
      </c>
      <c r="K968" s="48" t="s">
        <v>37</v>
      </c>
      <c r="L968" s="48"/>
    </row>
    <row r="969" spans="1:12" ht="15.75" x14ac:dyDescent="0.25">
      <c r="A969" s="48" t="s">
        <v>2116</v>
      </c>
      <c r="B969" s="48" t="s">
        <v>7831</v>
      </c>
      <c r="C969" s="49">
        <v>43847.338645833333</v>
      </c>
      <c r="D969" s="49">
        <v>43847.338645833333</v>
      </c>
      <c r="E969" s="48" t="s">
        <v>34</v>
      </c>
      <c r="F969" s="48" t="s">
        <v>33</v>
      </c>
      <c r="G969" s="49">
        <v>43847.338645833333</v>
      </c>
      <c r="H969" s="48"/>
      <c r="I969" s="48"/>
      <c r="J969" s="50">
        <v>0</v>
      </c>
      <c r="K969" s="48" t="s">
        <v>37</v>
      </c>
      <c r="L969" s="48"/>
    </row>
    <row r="970" spans="1:12" ht="15.75" x14ac:dyDescent="0.25">
      <c r="A970" s="48" t="s">
        <v>7858</v>
      </c>
      <c r="B970" s="48" t="s">
        <v>7831</v>
      </c>
      <c r="C970" s="49">
        <v>43847.338645833333</v>
      </c>
      <c r="D970" s="49">
        <v>43847.338645833333</v>
      </c>
      <c r="E970" s="48" t="s">
        <v>7833</v>
      </c>
      <c r="F970" s="48" t="s">
        <v>33</v>
      </c>
      <c r="G970" s="49">
        <v>43847.338645833333</v>
      </c>
      <c r="H970" s="48"/>
      <c r="I970" s="48"/>
      <c r="J970" s="50">
        <v>0</v>
      </c>
      <c r="K970" s="48" t="s">
        <v>37</v>
      </c>
      <c r="L970" s="48"/>
    </row>
    <row r="971" spans="1:12" ht="15.75" x14ac:dyDescent="0.25">
      <c r="A971" s="48" t="s">
        <v>7859</v>
      </c>
      <c r="B971" s="48" t="s">
        <v>7831</v>
      </c>
      <c r="C971" s="49">
        <v>43847.33865740741</v>
      </c>
      <c r="D971" s="49">
        <v>43847.33865740741</v>
      </c>
      <c r="E971" s="48" t="s">
        <v>7833</v>
      </c>
      <c r="F971" s="48" t="s">
        <v>33</v>
      </c>
      <c r="G971" s="49">
        <v>43847.33865740741</v>
      </c>
      <c r="H971" s="48"/>
      <c r="I971" s="48"/>
      <c r="J971" s="50">
        <v>0</v>
      </c>
      <c r="K971" s="48" t="s">
        <v>37</v>
      </c>
      <c r="L971" s="48"/>
    </row>
    <row r="972" spans="1:12" ht="15.75" x14ac:dyDescent="0.25">
      <c r="A972" s="48" t="s">
        <v>7860</v>
      </c>
      <c r="B972" s="48" t="s">
        <v>7831</v>
      </c>
      <c r="C972" s="49">
        <v>43847.33865740741</v>
      </c>
      <c r="D972" s="49">
        <v>43847.33865740741</v>
      </c>
      <c r="E972" s="48" t="s">
        <v>7833</v>
      </c>
      <c r="F972" s="48" t="s">
        <v>33</v>
      </c>
      <c r="G972" s="49">
        <v>43847.33865740741</v>
      </c>
      <c r="H972" s="48"/>
      <c r="I972" s="48"/>
      <c r="J972" s="50">
        <v>0</v>
      </c>
      <c r="K972" s="48" t="s">
        <v>37</v>
      </c>
      <c r="L972" s="48"/>
    </row>
    <row r="973" spans="1:12" ht="15.75" x14ac:dyDescent="0.25">
      <c r="A973" s="48" t="s">
        <v>2117</v>
      </c>
      <c r="B973" s="48" t="s">
        <v>7831</v>
      </c>
      <c r="C973" s="49">
        <v>43847.338402777779</v>
      </c>
      <c r="D973" s="49">
        <v>43847.338402777779</v>
      </c>
      <c r="E973" s="48" t="s">
        <v>34</v>
      </c>
      <c r="F973" s="48" t="s">
        <v>33</v>
      </c>
      <c r="G973" s="49">
        <v>43847.338402777779</v>
      </c>
      <c r="H973" s="48"/>
      <c r="I973" s="48"/>
      <c r="J973" s="50">
        <v>0</v>
      </c>
      <c r="K973" s="48" t="s">
        <v>37</v>
      </c>
      <c r="L973" s="48"/>
    </row>
    <row r="974" spans="1:12" ht="15.75" x14ac:dyDescent="0.25">
      <c r="A974" s="48" t="s">
        <v>2118</v>
      </c>
      <c r="B974" s="48" t="s">
        <v>7831</v>
      </c>
      <c r="C974" s="49">
        <v>43847.338425925926</v>
      </c>
      <c r="D974" s="49">
        <v>43847.338425925926</v>
      </c>
      <c r="E974" s="48" t="s">
        <v>34</v>
      </c>
      <c r="F974" s="48" t="s">
        <v>33</v>
      </c>
      <c r="G974" s="49">
        <v>43847.338425925926</v>
      </c>
      <c r="H974" s="48"/>
      <c r="I974" s="48"/>
      <c r="J974" s="50">
        <v>0</v>
      </c>
      <c r="K974" s="48" t="s">
        <v>37</v>
      </c>
      <c r="L974" s="48"/>
    </row>
    <row r="975" spans="1:12" ht="15.75" x14ac:dyDescent="0.25">
      <c r="A975" s="48" t="s">
        <v>2120</v>
      </c>
      <c r="B975" s="48" t="s">
        <v>7831</v>
      </c>
      <c r="C975" s="49">
        <v>43847.338437500002</v>
      </c>
      <c r="D975" s="49">
        <v>43847.338437500002</v>
      </c>
      <c r="E975" s="48" t="s">
        <v>34</v>
      </c>
      <c r="F975" s="48" t="s">
        <v>33</v>
      </c>
      <c r="G975" s="49">
        <v>43847.338437500002</v>
      </c>
      <c r="H975" s="48"/>
      <c r="I975" s="48"/>
      <c r="J975" s="50">
        <v>0</v>
      </c>
      <c r="K975" s="48" t="s">
        <v>37</v>
      </c>
      <c r="L975" s="48"/>
    </row>
    <row r="976" spans="1:12" ht="15.75" x14ac:dyDescent="0.25">
      <c r="A976" s="48" t="s">
        <v>2122</v>
      </c>
      <c r="B976" s="48" t="s">
        <v>7831</v>
      </c>
      <c r="C976" s="49">
        <v>43847.338472222225</v>
      </c>
      <c r="D976" s="49">
        <v>43847.338472222225</v>
      </c>
      <c r="E976" s="48" t="s">
        <v>34</v>
      </c>
      <c r="F976" s="48" t="s">
        <v>33</v>
      </c>
      <c r="G976" s="49">
        <v>43847.338472222225</v>
      </c>
      <c r="H976" s="48"/>
      <c r="I976" s="48"/>
      <c r="J976" s="50">
        <v>0</v>
      </c>
      <c r="K976" s="48" t="s">
        <v>37</v>
      </c>
      <c r="L976" s="48"/>
    </row>
    <row r="977" spans="1:12" ht="15.75" x14ac:dyDescent="0.25">
      <c r="A977" s="48" t="s">
        <v>2123</v>
      </c>
      <c r="B977" s="48" t="s">
        <v>7831</v>
      </c>
      <c r="C977" s="49">
        <v>43847.338506944441</v>
      </c>
      <c r="D977" s="49">
        <v>43847.338506944441</v>
      </c>
      <c r="E977" s="48" t="s">
        <v>34</v>
      </c>
      <c r="F977" s="48" t="s">
        <v>33</v>
      </c>
      <c r="G977" s="49">
        <v>43847.338506944441</v>
      </c>
      <c r="H977" s="48"/>
      <c r="I977" s="48"/>
      <c r="J977" s="50">
        <v>0</v>
      </c>
      <c r="K977" s="48" t="s">
        <v>37</v>
      </c>
      <c r="L977" s="48"/>
    </row>
    <row r="978" spans="1:12" ht="15.75" x14ac:dyDescent="0.25">
      <c r="A978" s="48" t="s">
        <v>2125</v>
      </c>
      <c r="B978" s="48" t="s">
        <v>7831</v>
      </c>
      <c r="C978" s="49">
        <v>43847.338541666664</v>
      </c>
      <c r="D978" s="49">
        <v>43847.338541666664</v>
      </c>
      <c r="E978" s="48" t="s">
        <v>34</v>
      </c>
      <c r="F978" s="48" t="s">
        <v>33</v>
      </c>
      <c r="G978" s="49">
        <v>43847.338541666664</v>
      </c>
      <c r="H978" s="48"/>
      <c r="I978" s="48"/>
      <c r="J978" s="50">
        <v>0</v>
      </c>
      <c r="K978" s="48" t="s">
        <v>37</v>
      </c>
      <c r="L978" s="48"/>
    </row>
    <row r="979" spans="1:12" ht="15.75" x14ac:dyDescent="0.25">
      <c r="A979" s="48" t="s">
        <v>2127</v>
      </c>
      <c r="B979" s="48" t="s">
        <v>7831</v>
      </c>
      <c r="C979" s="49">
        <v>43847.338553240741</v>
      </c>
      <c r="D979" s="49">
        <v>43847.338553240741</v>
      </c>
      <c r="E979" s="48" t="s">
        <v>34</v>
      </c>
      <c r="F979" s="48" t="s">
        <v>33</v>
      </c>
      <c r="G979" s="49">
        <v>43847.338553240741</v>
      </c>
      <c r="H979" s="48"/>
      <c r="I979" s="48"/>
      <c r="J979" s="50">
        <v>0</v>
      </c>
      <c r="K979" s="48" t="s">
        <v>37</v>
      </c>
      <c r="L979" s="48"/>
    </row>
    <row r="980" spans="1:12" ht="15.75" x14ac:dyDescent="0.25">
      <c r="A980" s="48" t="s">
        <v>2129</v>
      </c>
      <c r="B980" s="48" t="s">
        <v>7831</v>
      </c>
      <c r="C980" s="49">
        <v>43847.338553240741</v>
      </c>
      <c r="D980" s="49">
        <v>43847.338553240741</v>
      </c>
      <c r="E980" s="48" t="s">
        <v>34</v>
      </c>
      <c r="F980" s="48" t="s">
        <v>33</v>
      </c>
      <c r="G980" s="49">
        <v>43847.338553240741</v>
      </c>
      <c r="H980" s="48"/>
      <c r="I980" s="48"/>
      <c r="J980" s="50">
        <v>0</v>
      </c>
      <c r="K980" s="48" t="s">
        <v>37</v>
      </c>
      <c r="L980" s="48"/>
    </row>
    <row r="981" spans="1:12" ht="15.75" x14ac:dyDescent="0.25">
      <c r="A981" s="48" t="s">
        <v>2131</v>
      </c>
      <c r="B981" s="48" t="s">
        <v>7831</v>
      </c>
      <c r="C981" s="49">
        <v>43847.338587962964</v>
      </c>
      <c r="D981" s="49">
        <v>43847.338587962964</v>
      </c>
      <c r="E981" s="48" t="s">
        <v>34</v>
      </c>
      <c r="F981" s="48" t="s">
        <v>33</v>
      </c>
      <c r="G981" s="49">
        <v>43847.338587962964</v>
      </c>
      <c r="H981" s="48"/>
      <c r="I981" s="48"/>
      <c r="J981" s="50">
        <v>0</v>
      </c>
      <c r="K981" s="48" t="s">
        <v>37</v>
      </c>
      <c r="L981" s="48"/>
    </row>
    <row r="982" spans="1:12" ht="15.75" x14ac:dyDescent="0.25">
      <c r="A982" s="48" t="s">
        <v>2132</v>
      </c>
      <c r="B982" s="48" t="s">
        <v>7831</v>
      </c>
      <c r="C982" s="49">
        <v>43847.338587962964</v>
      </c>
      <c r="D982" s="49">
        <v>43847.338587962964</v>
      </c>
      <c r="E982" s="48" t="s">
        <v>34</v>
      </c>
      <c r="F982" s="48" t="s">
        <v>33</v>
      </c>
      <c r="G982" s="49">
        <v>43847.338587962964</v>
      </c>
      <c r="H982" s="48"/>
      <c r="I982" s="48"/>
      <c r="J982" s="50">
        <v>0</v>
      </c>
      <c r="K982" s="48" t="s">
        <v>37</v>
      </c>
      <c r="L982" s="48"/>
    </row>
    <row r="983" spans="1:12" ht="15.75" x14ac:dyDescent="0.25">
      <c r="A983" s="48" t="s">
        <v>2134</v>
      </c>
      <c r="B983" s="48" t="s">
        <v>7831</v>
      </c>
      <c r="C983" s="49">
        <v>43847.338599537034</v>
      </c>
      <c r="D983" s="49">
        <v>43847.338599537034</v>
      </c>
      <c r="E983" s="48" t="s">
        <v>34</v>
      </c>
      <c r="F983" s="48" t="s">
        <v>33</v>
      </c>
      <c r="G983" s="49">
        <v>43847.338599537034</v>
      </c>
      <c r="H983" s="48"/>
      <c r="I983" s="48"/>
      <c r="J983" s="50">
        <v>0</v>
      </c>
      <c r="K983" s="48" t="s">
        <v>37</v>
      </c>
      <c r="L983" s="48"/>
    </row>
    <row r="984" spans="1:12" ht="15.75" x14ac:dyDescent="0.25">
      <c r="A984" s="48" t="s">
        <v>2136</v>
      </c>
      <c r="B984" s="48" t="s">
        <v>7831</v>
      </c>
      <c r="C984" s="49">
        <v>43847.338599537034</v>
      </c>
      <c r="D984" s="49">
        <v>43847.338599537034</v>
      </c>
      <c r="E984" s="48" t="s">
        <v>34</v>
      </c>
      <c r="F984" s="48" t="s">
        <v>33</v>
      </c>
      <c r="G984" s="49">
        <v>43847.338599537034</v>
      </c>
      <c r="H984" s="48"/>
      <c r="I984" s="48"/>
      <c r="J984" s="50">
        <v>0</v>
      </c>
      <c r="K984" s="48" t="s">
        <v>37</v>
      </c>
      <c r="L984" s="48"/>
    </row>
    <row r="985" spans="1:12" ht="15.75" x14ac:dyDescent="0.25">
      <c r="A985" s="48" t="s">
        <v>2138</v>
      </c>
      <c r="B985" s="48" t="s">
        <v>7831</v>
      </c>
      <c r="C985" s="49">
        <v>43847.33861111111</v>
      </c>
      <c r="D985" s="49">
        <v>43847.33861111111</v>
      </c>
      <c r="E985" s="48" t="s">
        <v>34</v>
      </c>
      <c r="F985" s="48" t="s">
        <v>33</v>
      </c>
      <c r="G985" s="49">
        <v>43847.33861111111</v>
      </c>
      <c r="H985" s="48"/>
      <c r="I985" s="48"/>
      <c r="J985" s="50">
        <v>0</v>
      </c>
      <c r="K985" s="48" t="s">
        <v>37</v>
      </c>
      <c r="L985" s="48"/>
    </row>
    <row r="986" spans="1:12" ht="15.75" x14ac:dyDescent="0.25">
      <c r="A986" s="48" t="s">
        <v>2139</v>
      </c>
      <c r="B986" s="48" t="s">
        <v>7831</v>
      </c>
      <c r="C986" s="49">
        <v>43847.338634259257</v>
      </c>
      <c r="D986" s="49">
        <v>43847.338634259257</v>
      </c>
      <c r="E986" s="48" t="s">
        <v>34</v>
      </c>
      <c r="F986" s="48" t="s">
        <v>33</v>
      </c>
      <c r="G986" s="49">
        <v>43847.338634259257</v>
      </c>
      <c r="H986" s="48"/>
      <c r="I986" s="48"/>
      <c r="J986" s="50">
        <v>0</v>
      </c>
      <c r="K986" s="48" t="s">
        <v>37</v>
      </c>
      <c r="L986" s="48"/>
    </row>
    <row r="987" spans="1:12" ht="15.75" x14ac:dyDescent="0.25">
      <c r="A987" s="48" t="s">
        <v>2141</v>
      </c>
      <c r="B987" s="48" t="s">
        <v>7831</v>
      </c>
      <c r="C987" s="49">
        <v>43847.338634259257</v>
      </c>
      <c r="D987" s="49">
        <v>43847.338634259257</v>
      </c>
      <c r="E987" s="48" t="s">
        <v>34</v>
      </c>
      <c r="F987" s="48" t="s">
        <v>33</v>
      </c>
      <c r="G987" s="49">
        <v>43847.338634259257</v>
      </c>
      <c r="H987" s="48"/>
      <c r="I987" s="48"/>
      <c r="J987" s="50">
        <v>0</v>
      </c>
      <c r="K987" s="48" t="s">
        <v>37</v>
      </c>
      <c r="L987" s="48"/>
    </row>
    <row r="988" spans="1:12" ht="15.75" x14ac:dyDescent="0.25">
      <c r="A988" s="48" t="s">
        <v>2142</v>
      </c>
      <c r="B988" s="48" t="s">
        <v>7831</v>
      </c>
      <c r="C988" s="49">
        <v>43847.338634259257</v>
      </c>
      <c r="D988" s="49">
        <v>43847.338634259257</v>
      </c>
      <c r="E988" s="48" t="s">
        <v>34</v>
      </c>
      <c r="F988" s="48" t="s">
        <v>33</v>
      </c>
      <c r="G988" s="49">
        <v>43847.338634259257</v>
      </c>
      <c r="H988" s="48"/>
      <c r="I988" s="48"/>
      <c r="J988" s="50">
        <v>0</v>
      </c>
      <c r="K988" s="48" t="s">
        <v>37</v>
      </c>
      <c r="L988" s="48"/>
    </row>
    <row r="989" spans="1:12" ht="15.75" x14ac:dyDescent="0.25">
      <c r="A989" s="48" t="s">
        <v>2143</v>
      </c>
      <c r="B989" s="48" t="s">
        <v>7831</v>
      </c>
      <c r="C989" s="49">
        <v>43847.338645833333</v>
      </c>
      <c r="D989" s="49">
        <v>43847.338645833333</v>
      </c>
      <c r="E989" s="48" t="s">
        <v>34</v>
      </c>
      <c r="F989" s="48" t="s">
        <v>33</v>
      </c>
      <c r="G989" s="49">
        <v>43847.338645833333</v>
      </c>
      <c r="H989" s="48"/>
      <c r="I989" s="48"/>
      <c r="J989" s="50">
        <v>0</v>
      </c>
      <c r="K989" s="48" t="s">
        <v>37</v>
      </c>
      <c r="L989" s="48"/>
    </row>
    <row r="990" spans="1:12" ht="15.75" x14ac:dyDescent="0.25">
      <c r="A990" s="48" t="s">
        <v>2145</v>
      </c>
      <c r="B990" s="48" t="s">
        <v>7831</v>
      </c>
      <c r="C990" s="49">
        <v>43847.338634259257</v>
      </c>
      <c r="D990" s="49">
        <v>43847.338634259257</v>
      </c>
      <c r="E990" s="48" t="s">
        <v>34</v>
      </c>
      <c r="F990" s="48" t="s">
        <v>33</v>
      </c>
      <c r="G990" s="49">
        <v>43847.338634259257</v>
      </c>
      <c r="H990" s="48"/>
      <c r="I990" s="48"/>
      <c r="J990" s="50">
        <v>0</v>
      </c>
      <c r="K990" s="48" t="s">
        <v>37</v>
      </c>
      <c r="L990" s="48"/>
    </row>
    <row r="991" spans="1:12" ht="15.75" x14ac:dyDescent="0.25">
      <c r="A991" s="48" t="s">
        <v>2147</v>
      </c>
      <c r="B991" s="48" t="s">
        <v>7831</v>
      </c>
      <c r="C991" s="49">
        <v>43847.338645833333</v>
      </c>
      <c r="D991" s="49">
        <v>43847.338645833333</v>
      </c>
      <c r="E991" s="48" t="s">
        <v>34</v>
      </c>
      <c r="F991" s="48" t="s">
        <v>33</v>
      </c>
      <c r="G991" s="49">
        <v>43847.338645833333</v>
      </c>
      <c r="H991" s="48"/>
      <c r="I991" s="48"/>
      <c r="J991" s="50">
        <v>0</v>
      </c>
      <c r="K991" s="48" t="s">
        <v>37</v>
      </c>
      <c r="L991" s="48"/>
    </row>
    <row r="992" spans="1:12" ht="15.75" x14ac:dyDescent="0.25">
      <c r="A992" s="48" t="s">
        <v>2149</v>
      </c>
      <c r="B992" s="48" t="s">
        <v>7831</v>
      </c>
      <c r="C992" s="49">
        <v>43847.338645833333</v>
      </c>
      <c r="D992" s="49">
        <v>43847.338645833333</v>
      </c>
      <c r="E992" s="48" t="s">
        <v>34</v>
      </c>
      <c r="F992" s="48" t="s">
        <v>33</v>
      </c>
      <c r="G992" s="49">
        <v>43847.338645833333</v>
      </c>
      <c r="H992" s="48"/>
      <c r="I992" s="48"/>
      <c r="J992" s="50">
        <v>0</v>
      </c>
      <c r="K992" s="48" t="s">
        <v>37</v>
      </c>
      <c r="L992" s="48"/>
    </row>
    <row r="993" spans="1:12" ht="15.75" x14ac:dyDescent="0.25">
      <c r="A993" s="48" t="s">
        <v>2151</v>
      </c>
      <c r="B993" s="48" t="s">
        <v>7831</v>
      </c>
      <c r="C993" s="49">
        <v>43847.338645833333</v>
      </c>
      <c r="D993" s="49">
        <v>43847.338645833333</v>
      </c>
      <c r="E993" s="48" t="s">
        <v>34</v>
      </c>
      <c r="F993" s="48" t="s">
        <v>33</v>
      </c>
      <c r="G993" s="49">
        <v>43847.338645833333</v>
      </c>
      <c r="H993" s="48"/>
      <c r="I993" s="48"/>
      <c r="J993" s="50">
        <v>0</v>
      </c>
      <c r="K993" s="48" t="s">
        <v>37</v>
      </c>
      <c r="L993" s="48"/>
    </row>
    <row r="994" spans="1:12" ht="15.75" x14ac:dyDescent="0.25">
      <c r="A994" s="48" t="s">
        <v>2153</v>
      </c>
      <c r="B994" s="48" t="s">
        <v>7831</v>
      </c>
      <c r="C994" s="49">
        <v>43847.338645833333</v>
      </c>
      <c r="D994" s="49">
        <v>43847.338645833333</v>
      </c>
      <c r="E994" s="48" t="s">
        <v>34</v>
      </c>
      <c r="F994" s="48" t="s">
        <v>33</v>
      </c>
      <c r="G994" s="49">
        <v>43847.338645833333</v>
      </c>
      <c r="H994" s="48"/>
      <c r="I994" s="48"/>
      <c r="J994" s="50">
        <v>0</v>
      </c>
      <c r="K994" s="48" t="s">
        <v>37</v>
      </c>
      <c r="L994" s="48"/>
    </row>
    <row r="995" spans="1:12" ht="15.75" x14ac:dyDescent="0.25">
      <c r="A995" s="48" t="s">
        <v>2155</v>
      </c>
      <c r="B995" s="48" t="s">
        <v>7831</v>
      </c>
      <c r="C995" s="49">
        <v>43847.344710648147</v>
      </c>
      <c r="D995" s="49">
        <v>43847.344710648147</v>
      </c>
      <c r="E995" s="48" t="s">
        <v>34</v>
      </c>
      <c r="F995" s="48" t="s">
        <v>33</v>
      </c>
      <c r="G995" s="49">
        <v>43847.344710648147</v>
      </c>
      <c r="H995" s="48"/>
      <c r="I995" s="48"/>
      <c r="J995" s="50">
        <v>0</v>
      </c>
      <c r="K995" s="48" t="s">
        <v>37</v>
      </c>
      <c r="L995" s="48"/>
    </row>
    <row r="996" spans="1:12" ht="15.75" x14ac:dyDescent="0.25">
      <c r="A996" s="48" t="s">
        <v>2157</v>
      </c>
      <c r="B996" s="48" t="s">
        <v>7831</v>
      </c>
      <c r="C996" s="49">
        <v>43847.356990740744</v>
      </c>
      <c r="D996" s="49">
        <v>43847.358518518522</v>
      </c>
      <c r="E996" s="48" t="s">
        <v>34</v>
      </c>
      <c r="F996" s="48" t="s">
        <v>110</v>
      </c>
      <c r="G996" s="49">
        <v>43847.358518518522</v>
      </c>
      <c r="H996" s="48"/>
      <c r="I996" s="48"/>
      <c r="J996" s="50">
        <v>1.527777778392192E-3</v>
      </c>
      <c r="K996" s="48" t="s">
        <v>37</v>
      </c>
      <c r="L996" s="48"/>
    </row>
    <row r="997" spans="1:12" ht="15.75" x14ac:dyDescent="0.25">
      <c r="A997" s="48" t="s">
        <v>2160</v>
      </c>
      <c r="B997" s="48" t="s">
        <v>7831</v>
      </c>
      <c r="C997" s="49">
        <v>43847.368518518517</v>
      </c>
      <c r="D997" s="49">
        <v>43847.368518518517</v>
      </c>
      <c r="E997" s="48" t="s">
        <v>34</v>
      </c>
      <c r="F997" s="48" t="s">
        <v>33</v>
      </c>
      <c r="G997" s="49">
        <v>43847.368518518517</v>
      </c>
      <c r="H997" s="48"/>
      <c r="I997" s="48"/>
      <c r="J997" s="50">
        <v>0</v>
      </c>
      <c r="K997" s="48" t="s">
        <v>37</v>
      </c>
      <c r="L997" s="48"/>
    </row>
    <row r="998" spans="1:12" ht="15.75" x14ac:dyDescent="0.25">
      <c r="A998" s="48" t="s">
        <v>2161</v>
      </c>
      <c r="B998" s="48" t="s">
        <v>7831</v>
      </c>
      <c r="C998" s="49">
        <v>43847.386701388888</v>
      </c>
      <c r="D998" s="49">
        <v>43847.386701388888</v>
      </c>
      <c r="E998" s="48" t="s">
        <v>34</v>
      </c>
      <c r="F998" s="48" t="s">
        <v>33</v>
      </c>
      <c r="G998" s="49">
        <v>43847.386701388888</v>
      </c>
      <c r="H998" s="48"/>
      <c r="I998" s="48"/>
      <c r="J998" s="50">
        <v>0</v>
      </c>
      <c r="K998" s="48" t="s">
        <v>37</v>
      </c>
      <c r="L998" s="48"/>
    </row>
    <row r="999" spans="1:12" ht="15.75" x14ac:dyDescent="0.25">
      <c r="A999" s="48" t="s">
        <v>2162</v>
      </c>
      <c r="B999" s="48" t="s">
        <v>7831</v>
      </c>
      <c r="C999" s="49">
        <v>43847.390208333331</v>
      </c>
      <c r="D999" s="49">
        <v>43847.390208333331</v>
      </c>
      <c r="E999" s="48" t="s">
        <v>34</v>
      </c>
      <c r="F999" s="48" t="s">
        <v>33</v>
      </c>
      <c r="G999" s="49">
        <v>43847.390208333331</v>
      </c>
      <c r="H999" s="48"/>
      <c r="I999" s="48"/>
      <c r="J999" s="50">
        <v>0</v>
      </c>
      <c r="K999" s="48" t="s">
        <v>37</v>
      </c>
      <c r="L999" s="48"/>
    </row>
    <row r="1000" spans="1:12" ht="15.75" x14ac:dyDescent="0.25">
      <c r="A1000" s="48" t="s">
        <v>2164</v>
      </c>
      <c r="B1000" s="48" t="s">
        <v>7831</v>
      </c>
      <c r="C1000" s="49">
        <v>43847.392314814817</v>
      </c>
      <c r="D1000" s="49">
        <v>43847.392314814817</v>
      </c>
      <c r="E1000" s="48" t="s">
        <v>34</v>
      </c>
      <c r="F1000" s="48" t="s">
        <v>33</v>
      </c>
      <c r="G1000" s="49">
        <v>43847.392314814817</v>
      </c>
      <c r="H1000" s="48"/>
      <c r="I1000" s="48"/>
      <c r="J1000" s="50">
        <v>0</v>
      </c>
      <c r="K1000" s="48" t="s">
        <v>37</v>
      </c>
      <c r="L1000" s="48"/>
    </row>
    <row r="1001" spans="1:12" ht="15.75" x14ac:dyDescent="0.25">
      <c r="A1001" s="48" t="s">
        <v>2166</v>
      </c>
      <c r="B1001" s="48" t="s">
        <v>7831</v>
      </c>
      <c r="C1001" s="49">
        <v>43847.356620370374</v>
      </c>
      <c r="D1001" s="49">
        <v>43847.356620370374</v>
      </c>
      <c r="E1001" s="48" t="s">
        <v>34</v>
      </c>
      <c r="F1001" s="48" t="s">
        <v>33</v>
      </c>
      <c r="G1001" s="49">
        <v>43847.356620370374</v>
      </c>
      <c r="H1001" s="48"/>
      <c r="I1001" s="48"/>
      <c r="J1001" s="50">
        <v>0</v>
      </c>
      <c r="K1001" s="48" t="s">
        <v>37</v>
      </c>
      <c r="L1001" s="48"/>
    </row>
    <row r="1002" spans="1:12" ht="15.75" x14ac:dyDescent="0.25">
      <c r="A1002" s="48" t="s">
        <v>2168</v>
      </c>
      <c r="B1002" s="48" t="s">
        <v>7831</v>
      </c>
      <c r="C1002" s="49">
        <v>43847.36922453704</v>
      </c>
      <c r="D1002" s="49">
        <v>43847.36922453704</v>
      </c>
      <c r="E1002" s="48" t="s">
        <v>34</v>
      </c>
      <c r="F1002" s="48" t="s">
        <v>33</v>
      </c>
      <c r="G1002" s="49">
        <v>43847.36922453704</v>
      </c>
      <c r="H1002" s="48"/>
      <c r="I1002" s="48"/>
      <c r="J1002" s="50">
        <v>0</v>
      </c>
      <c r="K1002" s="48" t="s">
        <v>37</v>
      </c>
      <c r="L1002" s="48"/>
    </row>
    <row r="1003" spans="1:12" ht="15.75" x14ac:dyDescent="0.25">
      <c r="A1003" s="48" t="s">
        <v>2170</v>
      </c>
      <c r="B1003" s="48" t="s">
        <v>7831</v>
      </c>
      <c r="C1003" s="49">
        <v>43847.377604166664</v>
      </c>
      <c r="D1003" s="49">
        <v>43847.379675925928</v>
      </c>
      <c r="E1003" s="48" t="s">
        <v>34</v>
      </c>
      <c r="F1003" s="48" t="s">
        <v>150</v>
      </c>
      <c r="G1003" s="49">
        <v>43847.379618055558</v>
      </c>
      <c r="H1003" s="48"/>
      <c r="I1003" s="48"/>
      <c r="J1003" s="50">
        <v>2.013888893998228E-3</v>
      </c>
      <c r="K1003" s="48" t="s">
        <v>37</v>
      </c>
      <c r="L1003" s="48"/>
    </row>
    <row r="1004" spans="1:12" ht="15.75" x14ac:dyDescent="0.25">
      <c r="A1004" s="48" t="s">
        <v>2172</v>
      </c>
      <c r="B1004" s="48" t="s">
        <v>7831</v>
      </c>
      <c r="C1004" s="49">
        <v>43847.382361111115</v>
      </c>
      <c r="D1004" s="49">
        <v>43847.384733796294</v>
      </c>
      <c r="E1004" s="48" t="s">
        <v>34</v>
      </c>
      <c r="F1004" s="48" t="s">
        <v>110</v>
      </c>
      <c r="G1004" s="49">
        <v>43847.384212962963</v>
      </c>
      <c r="H1004" s="48"/>
      <c r="I1004" s="48"/>
      <c r="J1004" s="50">
        <v>1.8518518481869251E-3</v>
      </c>
      <c r="K1004" s="48" t="s">
        <v>37</v>
      </c>
      <c r="L1004" s="48"/>
    </row>
    <row r="1005" spans="1:12" ht="15.75" x14ac:dyDescent="0.25">
      <c r="A1005" s="48" t="s">
        <v>2173</v>
      </c>
      <c r="B1005" s="48" t="s">
        <v>7831</v>
      </c>
      <c r="C1005" s="49">
        <v>43847.402824074074</v>
      </c>
      <c r="D1005" s="49">
        <v>43847.402824074074</v>
      </c>
      <c r="E1005" s="48" t="s">
        <v>34</v>
      </c>
      <c r="F1005" s="48" t="s">
        <v>33</v>
      </c>
      <c r="G1005" s="49">
        <v>43847.402824074074</v>
      </c>
      <c r="H1005" s="48"/>
      <c r="I1005" s="48"/>
      <c r="J1005" s="50">
        <v>0</v>
      </c>
      <c r="K1005" s="48" t="s">
        <v>37</v>
      </c>
      <c r="L1005" s="48"/>
    </row>
    <row r="1006" spans="1:12" ht="15.75" x14ac:dyDescent="0.25">
      <c r="A1006" s="48" t="s">
        <v>2174</v>
      </c>
      <c r="B1006" s="48" t="s">
        <v>7831</v>
      </c>
      <c r="C1006" s="49">
        <v>43847.415416666663</v>
      </c>
      <c r="D1006" s="49">
        <v>43847.415416666663</v>
      </c>
      <c r="E1006" s="48" t="s">
        <v>34</v>
      </c>
      <c r="F1006" s="48" t="s">
        <v>33</v>
      </c>
      <c r="G1006" s="49">
        <v>43847.415416666663</v>
      </c>
      <c r="H1006" s="48"/>
      <c r="I1006" s="48"/>
      <c r="J1006" s="50">
        <v>0</v>
      </c>
      <c r="K1006" s="48" t="s">
        <v>37</v>
      </c>
      <c r="L1006" s="48"/>
    </row>
    <row r="1007" spans="1:12" ht="15.75" x14ac:dyDescent="0.25">
      <c r="A1007" s="48" t="s">
        <v>2176</v>
      </c>
      <c r="B1007" s="48" t="s">
        <v>7831</v>
      </c>
      <c r="C1007" s="49">
        <v>43847.41611111111</v>
      </c>
      <c r="D1007" s="49">
        <v>43847.41611111111</v>
      </c>
      <c r="E1007" s="48" t="s">
        <v>34</v>
      </c>
      <c r="F1007" s="48" t="s">
        <v>33</v>
      </c>
      <c r="G1007" s="49">
        <v>43847.41611111111</v>
      </c>
      <c r="H1007" s="48"/>
      <c r="I1007" s="48"/>
      <c r="J1007" s="50">
        <v>0</v>
      </c>
      <c r="K1007" s="48" t="s">
        <v>37</v>
      </c>
      <c r="L1007" s="48"/>
    </row>
    <row r="1008" spans="1:12" ht="15.75" x14ac:dyDescent="0.25">
      <c r="A1008" s="48" t="s">
        <v>2179</v>
      </c>
      <c r="B1008" s="48" t="s">
        <v>7831</v>
      </c>
      <c r="C1008" s="49">
        <v>43847.422465277778</v>
      </c>
      <c r="D1008" s="49">
        <v>43847.422465277778</v>
      </c>
      <c r="E1008" s="48" t="s">
        <v>34</v>
      </c>
      <c r="F1008" s="48" t="s">
        <v>33</v>
      </c>
      <c r="G1008" s="49">
        <v>43847.422465277778</v>
      </c>
      <c r="H1008" s="48"/>
      <c r="I1008" s="48"/>
      <c r="J1008" s="50">
        <v>0</v>
      </c>
      <c r="K1008" s="48" t="s">
        <v>37</v>
      </c>
      <c r="L1008" s="48"/>
    </row>
    <row r="1009" spans="1:12" ht="15.75" x14ac:dyDescent="0.25">
      <c r="A1009" s="48" t="s">
        <v>2180</v>
      </c>
      <c r="B1009" s="48" t="s">
        <v>7831</v>
      </c>
      <c r="C1009" s="49">
        <v>43847.425891203704</v>
      </c>
      <c r="D1009" s="49">
        <v>43847.425891203704</v>
      </c>
      <c r="E1009" s="48" t="s">
        <v>34</v>
      </c>
      <c r="F1009" s="48" t="s">
        <v>33</v>
      </c>
      <c r="G1009" s="49">
        <v>43847.425891203704</v>
      </c>
      <c r="H1009" s="48"/>
      <c r="I1009" s="48"/>
      <c r="J1009" s="50">
        <v>0</v>
      </c>
      <c r="K1009" s="48" t="s">
        <v>37</v>
      </c>
      <c r="L1009" s="48"/>
    </row>
    <row r="1010" spans="1:12" ht="15.75" x14ac:dyDescent="0.25">
      <c r="A1010" s="48" t="s">
        <v>2182</v>
      </c>
      <c r="B1010" s="48" t="s">
        <v>7831</v>
      </c>
      <c r="C1010" s="49">
        <v>43847.36922453704</v>
      </c>
      <c r="D1010" s="49">
        <v>43847.36922453704</v>
      </c>
      <c r="E1010" s="48" t="s">
        <v>34</v>
      </c>
      <c r="F1010" s="48" t="s">
        <v>33</v>
      </c>
      <c r="G1010" s="49">
        <v>43847.36922453704</v>
      </c>
      <c r="H1010" s="48"/>
      <c r="I1010" s="48"/>
      <c r="J1010" s="50">
        <v>0</v>
      </c>
      <c r="K1010" s="48" t="s">
        <v>37</v>
      </c>
      <c r="L1010" s="48"/>
    </row>
    <row r="1011" spans="1:12" ht="15.75" x14ac:dyDescent="0.25">
      <c r="A1011" s="48" t="s">
        <v>2185</v>
      </c>
      <c r="B1011" s="48" t="s">
        <v>7831</v>
      </c>
      <c r="C1011" s="49">
        <v>43847.36991898148</v>
      </c>
      <c r="D1011" s="49">
        <v>43847.36991898148</v>
      </c>
      <c r="E1011" s="48" t="s">
        <v>34</v>
      </c>
      <c r="F1011" s="48" t="s">
        <v>33</v>
      </c>
      <c r="G1011" s="49">
        <v>43847.36991898148</v>
      </c>
      <c r="H1011" s="48"/>
      <c r="I1011" s="48"/>
      <c r="J1011" s="50">
        <v>0</v>
      </c>
      <c r="K1011" s="48" t="s">
        <v>37</v>
      </c>
      <c r="L1011" s="48"/>
    </row>
    <row r="1012" spans="1:12" ht="15.75" x14ac:dyDescent="0.25">
      <c r="A1012" s="48" t="s">
        <v>2186</v>
      </c>
      <c r="B1012" s="48" t="s">
        <v>7831</v>
      </c>
      <c r="C1012" s="49">
        <v>43847.36991898148</v>
      </c>
      <c r="D1012" s="49">
        <v>43847.36991898148</v>
      </c>
      <c r="E1012" s="48" t="s">
        <v>34</v>
      </c>
      <c r="F1012" s="48" t="s">
        <v>33</v>
      </c>
      <c r="G1012" s="49">
        <v>43847.36991898148</v>
      </c>
      <c r="H1012" s="48"/>
      <c r="I1012" s="48"/>
      <c r="J1012" s="50">
        <v>0</v>
      </c>
      <c r="K1012" s="48" t="s">
        <v>37</v>
      </c>
      <c r="L1012" s="48"/>
    </row>
    <row r="1013" spans="1:12" ht="15.75" x14ac:dyDescent="0.25">
      <c r="A1013" s="48" t="s">
        <v>2187</v>
      </c>
      <c r="B1013" s="48" t="s">
        <v>7831</v>
      </c>
      <c r="C1013" s="49">
        <v>43847.374120370368</v>
      </c>
      <c r="D1013" s="49">
        <v>43847.374120370368</v>
      </c>
      <c r="E1013" s="48" t="s">
        <v>34</v>
      </c>
      <c r="F1013" s="48" t="s">
        <v>33</v>
      </c>
      <c r="G1013" s="49">
        <v>43847.374120370368</v>
      </c>
      <c r="H1013" s="48"/>
      <c r="I1013" s="48"/>
      <c r="J1013" s="50">
        <v>0</v>
      </c>
      <c r="K1013" s="48" t="s">
        <v>37</v>
      </c>
      <c r="L1013" s="48"/>
    </row>
    <row r="1014" spans="1:12" ht="15.75" x14ac:dyDescent="0.25">
      <c r="A1014" s="48" t="s">
        <v>2190</v>
      </c>
      <c r="B1014" s="48" t="s">
        <v>7831</v>
      </c>
      <c r="C1014" s="49">
        <v>43847.391597222224</v>
      </c>
      <c r="D1014" s="49">
        <v>43847.391597222224</v>
      </c>
      <c r="E1014" s="48" t="s">
        <v>34</v>
      </c>
      <c r="F1014" s="48" t="s">
        <v>33</v>
      </c>
      <c r="G1014" s="49">
        <v>43847.391597222224</v>
      </c>
      <c r="H1014" s="48"/>
      <c r="I1014" s="48"/>
      <c r="J1014" s="50">
        <v>0</v>
      </c>
      <c r="K1014" s="48" t="s">
        <v>37</v>
      </c>
      <c r="L1014" s="48"/>
    </row>
    <row r="1015" spans="1:12" ht="15.75" x14ac:dyDescent="0.25">
      <c r="A1015" s="48" t="s">
        <v>2192</v>
      </c>
      <c r="B1015" s="48" t="s">
        <v>7831</v>
      </c>
      <c r="C1015" s="49">
        <v>43847.393009259256</v>
      </c>
      <c r="D1015" s="49">
        <v>43847.393009259256</v>
      </c>
      <c r="E1015" s="48" t="s">
        <v>34</v>
      </c>
      <c r="F1015" s="48" t="s">
        <v>33</v>
      </c>
      <c r="G1015" s="49">
        <v>43847.393009259256</v>
      </c>
      <c r="H1015" s="48"/>
      <c r="I1015" s="48"/>
      <c r="J1015" s="50">
        <v>0</v>
      </c>
      <c r="K1015" s="48" t="s">
        <v>37</v>
      </c>
      <c r="L1015" s="48"/>
    </row>
    <row r="1016" spans="1:12" ht="15.75" x14ac:dyDescent="0.25">
      <c r="A1016" s="48" t="s">
        <v>2194</v>
      </c>
      <c r="B1016" s="48" t="s">
        <v>7831</v>
      </c>
      <c r="C1016" s="49">
        <v>43847.408402777779</v>
      </c>
      <c r="D1016" s="49">
        <v>43847.408402777779</v>
      </c>
      <c r="E1016" s="48" t="s">
        <v>34</v>
      </c>
      <c r="F1016" s="48" t="s">
        <v>33</v>
      </c>
      <c r="G1016" s="49">
        <v>43847.408402777779</v>
      </c>
      <c r="H1016" s="48"/>
      <c r="I1016" s="48"/>
      <c r="J1016" s="50">
        <v>0</v>
      </c>
      <c r="K1016" s="48" t="s">
        <v>37</v>
      </c>
      <c r="L1016" s="48"/>
    </row>
    <row r="1017" spans="1:12" ht="15.75" x14ac:dyDescent="0.25">
      <c r="A1017" s="48" t="s">
        <v>2197</v>
      </c>
      <c r="B1017" s="48" t="s">
        <v>7831</v>
      </c>
      <c r="C1017" s="49">
        <v>43847.411898148152</v>
      </c>
      <c r="D1017" s="49">
        <v>43847.411898148152</v>
      </c>
      <c r="E1017" s="48" t="s">
        <v>34</v>
      </c>
      <c r="F1017" s="48" t="s">
        <v>33</v>
      </c>
      <c r="G1017" s="49">
        <v>43847.411898148152</v>
      </c>
      <c r="H1017" s="48"/>
      <c r="I1017" s="48"/>
      <c r="J1017" s="50">
        <v>0</v>
      </c>
      <c r="K1017" s="48" t="s">
        <v>37</v>
      </c>
      <c r="L1017" s="48"/>
    </row>
    <row r="1018" spans="1:12" ht="15.75" x14ac:dyDescent="0.25">
      <c r="A1018" s="48" t="s">
        <v>2199</v>
      </c>
      <c r="B1018" s="48" t="s">
        <v>7831</v>
      </c>
      <c r="C1018" s="49">
        <v>43847.427986111114</v>
      </c>
      <c r="D1018" s="49">
        <v>43847.427986111114</v>
      </c>
      <c r="E1018" s="48" t="s">
        <v>34</v>
      </c>
      <c r="F1018" s="48" t="s">
        <v>33</v>
      </c>
      <c r="G1018" s="49">
        <v>43847.427986111114</v>
      </c>
      <c r="H1018" s="48"/>
      <c r="I1018" s="48"/>
      <c r="J1018" s="50">
        <v>0</v>
      </c>
      <c r="K1018" s="48" t="s">
        <v>37</v>
      </c>
      <c r="L1018" s="48"/>
    </row>
    <row r="1019" spans="1:12" ht="15.75" x14ac:dyDescent="0.25">
      <c r="A1019" s="48" t="s">
        <v>2201</v>
      </c>
      <c r="B1019" s="48" t="s">
        <v>7831</v>
      </c>
      <c r="C1019" s="49">
        <v>43847.430231481485</v>
      </c>
      <c r="D1019" s="49">
        <v>43847.431712962964</v>
      </c>
      <c r="E1019" s="48" t="s">
        <v>34</v>
      </c>
      <c r="F1019" s="48" t="s">
        <v>33</v>
      </c>
      <c r="G1019" s="49">
        <v>43847.430590277778</v>
      </c>
      <c r="H1019" s="48"/>
      <c r="I1019" s="48"/>
      <c r="J1019" s="50">
        <v>3.5879629285773262E-4</v>
      </c>
      <c r="K1019" s="48" t="s">
        <v>37</v>
      </c>
      <c r="L1019" s="48"/>
    </row>
    <row r="1020" spans="1:12" ht="15.75" x14ac:dyDescent="0.25">
      <c r="A1020" s="48" t="s">
        <v>2204</v>
      </c>
      <c r="B1020" s="48" t="s">
        <v>7831</v>
      </c>
      <c r="C1020" s="49">
        <v>43847.434988425928</v>
      </c>
      <c r="D1020" s="49">
        <v>43847.434988425928</v>
      </c>
      <c r="E1020" s="48" t="s">
        <v>34</v>
      </c>
      <c r="F1020" s="48" t="s">
        <v>33</v>
      </c>
      <c r="G1020" s="49">
        <v>43847.434988425928</v>
      </c>
      <c r="H1020" s="48"/>
      <c r="I1020" s="48"/>
      <c r="J1020" s="50">
        <v>0</v>
      </c>
      <c r="K1020" s="48" t="s">
        <v>37</v>
      </c>
      <c r="L1020" s="48"/>
    </row>
    <row r="1021" spans="1:12" ht="15.75" x14ac:dyDescent="0.25">
      <c r="A1021" s="48" t="s">
        <v>2207</v>
      </c>
      <c r="B1021" s="48" t="s">
        <v>7831</v>
      </c>
      <c r="C1021" s="49">
        <v>43847.497835648152</v>
      </c>
      <c r="D1021" s="49">
        <v>43847.497835648152</v>
      </c>
      <c r="E1021" s="48" t="s">
        <v>34</v>
      </c>
      <c r="F1021" s="48" t="s">
        <v>33</v>
      </c>
      <c r="G1021" s="49">
        <v>43847.497835648152</v>
      </c>
      <c r="H1021" s="48"/>
      <c r="I1021" s="48"/>
      <c r="J1021" s="50">
        <v>0</v>
      </c>
      <c r="K1021" s="48" t="s">
        <v>37</v>
      </c>
      <c r="L1021" s="48"/>
    </row>
    <row r="1022" spans="1:12" ht="15.75" x14ac:dyDescent="0.25">
      <c r="A1022" s="48" t="s">
        <v>2210</v>
      </c>
      <c r="B1022" s="48" t="s">
        <v>7831</v>
      </c>
      <c r="C1022" s="49">
        <v>43847.507719907408</v>
      </c>
      <c r="D1022" s="49">
        <v>43847.507719907408</v>
      </c>
      <c r="E1022" s="48" t="s">
        <v>34</v>
      </c>
      <c r="F1022" s="48" t="s">
        <v>33</v>
      </c>
      <c r="G1022" s="49">
        <v>43847.507719907408</v>
      </c>
      <c r="H1022" s="48"/>
      <c r="I1022" s="48"/>
      <c r="J1022" s="50">
        <v>0</v>
      </c>
      <c r="K1022" s="48" t="s">
        <v>37</v>
      </c>
      <c r="L1022" s="48"/>
    </row>
    <row r="1023" spans="1:12" ht="15.75" x14ac:dyDescent="0.25">
      <c r="A1023" s="48" t="s">
        <v>2213</v>
      </c>
      <c r="B1023" s="48" t="s">
        <v>7831</v>
      </c>
      <c r="C1023" s="49">
        <v>43847.508333333331</v>
      </c>
      <c r="D1023" s="49">
        <v>43847.508333333331</v>
      </c>
      <c r="E1023" s="48" t="s">
        <v>34</v>
      </c>
      <c r="F1023" s="48" t="s">
        <v>33</v>
      </c>
      <c r="G1023" s="49">
        <v>43847.508333333331</v>
      </c>
      <c r="H1023" s="48"/>
      <c r="I1023" s="48"/>
      <c r="J1023" s="50">
        <v>0</v>
      </c>
      <c r="K1023" s="48" t="s">
        <v>37</v>
      </c>
      <c r="L1023" s="48"/>
    </row>
    <row r="1024" spans="1:12" ht="15.75" x14ac:dyDescent="0.25">
      <c r="A1024" s="48" t="s">
        <v>2215</v>
      </c>
      <c r="B1024" s="48" t="s">
        <v>7831</v>
      </c>
      <c r="C1024" s="49">
        <v>43847.442662037036</v>
      </c>
      <c r="D1024" s="49">
        <v>43847.442662037036</v>
      </c>
      <c r="E1024" s="48" t="s">
        <v>34</v>
      </c>
      <c r="F1024" s="48" t="s">
        <v>33</v>
      </c>
      <c r="G1024" s="49">
        <v>43847.442662037036</v>
      </c>
      <c r="H1024" s="48"/>
      <c r="I1024" s="48"/>
      <c r="J1024" s="50">
        <v>0</v>
      </c>
      <c r="K1024" s="48" t="s">
        <v>37</v>
      </c>
      <c r="L1024" s="48"/>
    </row>
    <row r="1025" spans="1:12" ht="15.75" x14ac:dyDescent="0.25">
      <c r="A1025" s="48" t="s">
        <v>2217</v>
      </c>
      <c r="B1025" s="48" t="s">
        <v>7831</v>
      </c>
      <c r="C1025" s="49">
        <v>43847.444120370368</v>
      </c>
      <c r="D1025" s="49">
        <v>43847.445162037038</v>
      </c>
      <c r="E1025" s="48" t="s">
        <v>34</v>
      </c>
      <c r="F1025" s="48" t="s">
        <v>33</v>
      </c>
      <c r="G1025" s="49">
        <v>43847.445127314815</v>
      </c>
      <c r="H1025" s="48"/>
      <c r="I1025" s="48"/>
      <c r="J1025" s="50">
        <v>1.006944446999114E-3</v>
      </c>
      <c r="K1025" s="48" t="s">
        <v>37</v>
      </c>
      <c r="L1025" s="48"/>
    </row>
    <row r="1026" spans="1:12" ht="15.75" x14ac:dyDescent="0.25">
      <c r="A1026" s="48" t="s">
        <v>2218</v>
      </c>
      <c r="B1026" s="48" t="s">
        <v>7831</v>
      </c>
      <c r="C1026" s="49">
        <v>43847.453136574077</v>
      </c>
      <c r="D1026" s="49">
        <v>43847.453136574077</v>
      </c>
      <c r="E1026" s="48" t="s">
        <v>34</v>
      </c>
      <c r="F1026" s="48" t="s">
        <v>33</v>
      </c>
      <c r="G1026" s="49">
        <v>43847.453136574077</v>
      </c>
      <c r="H1026" s="48"/>
      <c r="I1026" s="48"/>
      <c r="J1026" s="50">
        <v>0</v>
      </c>
      <c r="K1026" s="48" t="s">
        <v>37</v>
      </c>
      <c r="L1026" s="48"/>
    </row>
    <row r="1027" spans="1:12" ht="15.75" x14ac:dyDescent="0.25">
      <c r="A1027" s="48" t="s">
        <v>2220</v>
      </c>
      <c r="B1027" s="48" t="s">
        <v>7831</v>
      </c>
      <c r="C1027" s="49">
        <v>43847.462222222224</v>
      </c>
      <c r="D1027" s="49">
        <v>43847.462222222224</v>
      </c>
      <c r="E1027" s="48" t="s">
        <v>34</v>
      </c>
      <c r="F1027" s="48" t="s">
        <v>33</v>
      </c>
      <c r="G1027" s="49">
        <v>43847.462222222224</v>
      </c>
      <c r="H1027" s="48"/>
      <c r="I1027" s="48"/>
      <c r="J1027" s="50">
        <v>0</v>
      </c>
      <c r="K1027" s="48" t="s">
        <v>37</v>
      </c>
      <c r="L1027" s="48"/>
    </row>
    <row r="1028" spans="1:12" ht="15.75" x14ac:dyDescent="0.25">
      <c r="A1028" s="48" t="s">
        <v>2223</v>
      </c>
      <c r="B1028" s="48" t="s">
        <v>7831</v>
      </c>
      <c r="C1028" s="49">
        <v>43847.497129629628</v>
      </c>
      <c r="D1028" s="49">
        <v>43847.497129629628</v>
      </c>
      <c r="E1028" s="48" t="s">
        <v>34</v>
      </c>
      <c r="F1028" s="48" t="s">
        <v>33</v>
      </c>
      <c r="G1028" s="49">
        <v>43847.497129629628</v>
      </c>
      <c r="H1028" s="48"/>
      <c r="I1028" s="48"/>
      <c r="J1028" s="50">
        <v>0</v>
      </c>
      <c r="K1028" s="48" t="s">
        <v>37</v>
      </c>
      <c r="L1028" s="48"/>
    </row>
    <row r="1029" spans="1:12" ht="15.75" x14ac:dyDescent="0.25">
      <c r="A1029" s="48" t="s">
        <v>2226</v>
      </c>
      <c r="B1029" s="48" t="s">
        <v>7831</v>
      </c>
      <c r="C1029" s="49">
        <v>43847.509722222225</v>
      </c>
      <c r="D1029" s="49">
        <v>43847.509722222225</v>
      </c>
      <c r="E1029" s="48" t="s">
        <v>34</v>
      </c>
      <c r="F1029" s="48" t="s">
        <v>33</v>
      </c>
      <c r="G1029" s="49">
        <v>43847.509722222225</v>
      </c>
      <c r="H1029" s="48"/>
      <c r="I1029" s="48"/>
      <c r="J1029" s="50">
        <v>0</v>
      </c>
      <c r="K1029" s="48" t="s">
        <v>37</v>
      </c>
      <c r="L1029" s="48"/>
    </row>
    <row r="1030" spans="1:12" ht="15.75" x14ac:dyDescent="0.25">
      <c r="A1030" s="48" t="s">
        <v>2229</v>
      </c>
      <c r="B1030" s="48" t="s">
        <v>7831</v>
      </c>
      <c r="C1030" s="49">
        <v>43847.522291666668</v>
      </c>
      <c r="D1030" s="49">
        <v>43847.522291666668</v>
      </c>
      <c r="E1030" s="48" t="s">
        <v>34</v>
      </c>
      <c r="F1030" s="48" t="s">
        <v>33</v>
      </c>
      <c r="G1030" s="49">
        <v>43847.522291666668</v>
      </c>
      <c r="H1030" s="48"/>
      <c r="I1030" s="48"/>
      <c r="J1030" s="50">
        <v>0</v>
      </c>
      <c r="K1030" s="48" t="s">
        <v>37</v>
      </c>
      <c r="L1030" s="48"/>
    </row>
    <row r="1031" spans="1:12" ht="15.75" x14ac:dyDescent="0.25">
      <c r="A1031" s="48" t="s">
        <v>2230</v>
      </c>
      <c r="B1031" s="48" t="s">
        <v>7831</v>
      </c>
      <c r="C1031" s="49">
        <v>43847.543333333335</v>
      </c>
      <c r="D1031" s="49">
        <v>43847.543333333335</v>
      </c>
      <c r="E1031" s="48" t="s">
        <v>34</v>
      </c>
      <c r="F1031" s="48" t="s">
        <v>33</v>
      </c>
      <c r="G1031" s="49">
        <v>43847.543333333335</v>
      </c>
      <c r="H1031" s="48"/>
      <c r="I1031" s="48"/>
      <c r="J1031" s="50">
        <v>0</v>
      </c>
      <c r="K1031" s="48" t="s">
        <v>37</v>
      </c>
      <c r="L1031" s="48"/>
    </row>
    <row r="1032" spans="1:12" ht="15.75" x14ac:dyDescent="0.25">
      <c r="A1032" s="48" t="s">
        <v>2231</v>
      </c>
      <c r="B1032" s="48" t="s">
        <v>7831</v>
      </c>
      <c r="C1032" s="49">
        <v>43847.5468287037</v>
      </c>
      <c r="D1032" s="49">
        <v>43847.5468287037</v>
      </c>
      <c r="E1032" s="48" t="s">
        <v>34</v>
      </c>
      <c r="F1032" s="48" t="s">
        <v>33</v>
      </c>
      <c r="G1032" s="49">
        <v>43847.5468287037</v>
      </c>
      <c r="H1032" s="48"/>
      <c r="I1032" s="48"/>
      <c r="J1032" s="50">
        <v>0</v>
      </c>
      <c r="K1032" s="48" t="s">
        <v>37</v>
      </c>
      <c r="L1032" s="48"/>
    </row>
    <row r="1033" spans="1:12" ht="15.75" x14ac:dyDescent="0.25">
      <c r="A1033" s="48" t="s">
        <v>2234</v>
      </c>
      <c r="B1033" s="48" t="s">
        <v>7831</v>
      </c>
      <c r="C1033" s="49">
        <v>43847.550324074073</v>
      </c>
      <c r="D1033" s="49">
        <v>43847.550324074073</v>
      </c>
      <c r="E1033" s="48" t="s">
        <v>34</v>
      </c>
      <c r="F1033" s="48" t="s">
        <v>33</v>
      </c>
      <c r="G1033" s="49">
        <v>43847.550324074073</v>
      </c>
      <c r="H1033" s="48"/>
      <c r="I1033" s="48"/>
      <c r="J1033" s="50">
        <v>0</v>
      </c>
      <c r="K1033" s="48" t="s">
        <v>37</v>
      </c>
      <c r="L1033" s="48"/>
    </row>
    <row r="1034" spans="1:12" ht="15.75" x14ac:dyDescent="0.25">
      <c r="A1034" s="48" t="s">
        <v>2235</v>
      </c>
      <c r="B1034" s="48" t="s">
        <v>7831</v>
      </c>
      <c r="C1034" s="49">
        <v>43847.433831018519</v>
      </c>
      <c r="D1034" s="49">
        <v>43847.434583333335</v>
      </c>
      <c r="E1034" s="48" t="s">
        <v>34</v>
      </c>
      <c r="F1034" s="48" t="s">
        <v>33</v>
      </c>
      <c r="G1034" s="49">
        <v>43847.434814814813</v>
      </c>
      <c r="H1034" s="48"/>
      <c r="I1034" s="48"/>
      <c r="J1034" s="50">
        <v>9.8379629343980923E-4</v>
      </c>
      <c r="K1034" s="48" t="s">
        <v>37</v>
      </c>
      <c r="L1034" s="48"/>
    </row>
    <row r="1035" spans="1:12" ht="15.75" x14ac:dyDescent="0.25">
      <c r="A1035" s="48" t="s">
        <v>2237</v>
      </c>
      <c r="B1035" s="48" t="s">
        <v>7831</v>
      </c>
      <c r="C1035" s="49">
        <v>43847.455937500003</v>
      </c>
      <c r="D1035" s="49">
        <v>43847.455937500003</v>
      </c>
      <c r="E1035" s="48" t="s">
        <v>34</v>
      </c>
      <c r="F1035" s="48" t="s">
        <v>33</v>
      </c>
      <c r="G1035" s="49">
        <v>43847.455937500003</v>
      </c>
      <c r="H1035" s="48"/>
      <c r="I1035" s="48"/>
      <c r="J1035" s="50">
        <v>0</v>
      </c>
      <c r="K1035" s="48" t="s">
        <v>37</v>
      </c>
      <c r="L1035" s="48"/>
    </row>
    <row r="1036" spans="1:12" ht="15.75" x14ac:dyDescent="0.25">
      <c r="A1036" s="48" t="s">
        <v>2239</v>
      </c>
      <c r="B1036" s="48" t="s">
        <v>7831</v>
      </c>
      <c r="C1036" s="49">
        <v>43847.457326388889</v>
      </c>
      <c r="D1036" s="49">
        <v>43847.457326388889</v>
      </c>
      <c r="E1036" s="48" t="s">
        <v>34</v>
      </c>
      <c r="F1036" s="48" t="s">
        <v>33</v>
      </c>
      <c r="G1036" s="49">
        <v>43847.457326388889</v>
      </c>
      <c r="H1036" s="48"/>
      <c r="I1036" s="48"/>
      <c r="J1036" s="50">
        <v>0</v>
      </c>
      <c r="K1036" s="48" t="s">
        <v>37</v>
      </c>
      <c r="L1036" s="48"/>
    </row>
    <row r="1037" spans="1:12" ht="15.75" x14ac:dyDescent="0.25">
      <c r="A1037" s="48" t="s">
        <v>2240</v>
      </c>
      <c r="B1037" s="48" t="s">
        <v>7831</v>
      </c>
      <c r="C1037" s="49">
        <v>43847.462222222224</v>
      </c>
      <c r="D1037" s="49">
        <v>43847.462222222224</v>
      </c>
      <c r="E1037" s="48" t="s">
        <v>34</v>
      </c>
      <c r="F1037" s="48" t="s">
        <v>33</v>
      </c>
      <c r="G1037" s="49">
        <v>43847.462222222224</v>
      </c>
      <c r="H1037" s="48"/>
      <c r="I1037" s="48"/>
      <c r="J1037" s="50">
        <v>0</v>
      </c>
      <c r="K1037" s="48" t="s">
        <v>37</v>
      </c>
      <c r="L1037" s="48"/>
    </row>
    <row r="1038" spans="1:12" ht="15.75" x14ac:dyDescent="0.25">
      <c r="A1038" s="48" t="s">
        <v>2243</v>
      </c>
      <c r="B1038" s="48" t="s">
        <v>7831</v>
      </c>
      <c r="C1038" s="49">
        <v>43847.466412037036</v>
      </c>
      <c r="D1038" s="49">
        <v>43847.466412037036</v>
      </c>
      <c r="E1038" s="48" t="s">
        <v>34</v>
      </c>
      <c r="F1038" s="48" t="s">
        <v>33</v>
      </c>
      <c r="G1038" s="49">
        <v>43847.466412037036</v>
      </c>
      <c r="H1038" s="48"/>
      <c r="I1038" s="48"/>
      <c r="J1038" s="50">
        <v>0</v>
      </c>
      <c r="K1038" s="48" t="s">
        <v>37</v>
      </c>
      <c r="L1038" s="48"/>
    </row>
    <row r="1039" spans="1:12" ht="15.75" x14ac:dyDescent="0.25">
      <c r="A1039" s="48" t="s">
        <v>2244</v>
      </c>
      <c r="B1039" s="48" t="s">
        <v>7831</v>
      </c>
      <c r="C1039" s="49">
        <v>43847.516736111109</v>
      </c>
      <c r="D1039" s="49">
        <v>43847.516736111109</v>
      </c>
      <c r="E1039" s="48" t="s">
        <v>34</v>
      </c>
      <c r="F1039" s="48" t="s">
        <v>33</v>
      </c>
      <c r="G1039" s="49">
        <v>43847.516736111109</v>
      </c>
      <c r="H1039" s="48"/>
      <c r="I1039" s="48"/>
      <c r="J1039" s="50">
        <v>0</v>
      </c>
      <c r="K1039" s="48" t="s">
        <v>37</v>
      </c>
      <c r="L1039" s="48"/>
    </row>
    <row r="1040" spans="1:12" ht="15.75" x14ac:dyDescent="0.25">
      <c r="A1040" s="48" t="s">
        <v>2246</v>
      </c>
      <c r="B1040" s="48" t="s">
        <v>7831</v>
      </c>
      <c r="C1040" s="49">
        <v>43847.513229166667</v>
      </c>
      <c r="D1040" s="49">
        <v>43847.513229166667</v>
      </c>
      <c r="E1040" s="48" t="s">
        <v>34</v>
      </c>
      <c r="F1040" s="48" t="s">
        <v>33</v>
      </c>
      <c r="G1040" s="49">
        <v>43847.513229166667</v>
      </c>
      <c r="H1040" s="48"/>
      <c r="I1040" s="48"/>
      <c r="J1040" s="50">
        <v>0</v>
      </c>
      <c r="K1040" s="48" t="s">
        <v>37</v>
      </c>
      <c r="L1040" s="48"/>
    </row>
    <row r="1041" spans="1:12" ht="15.75" x14ac:dyDescent="0.25">
      <c r="A1041" s="48" t="s">
        <v>2249</v>
      </c>
      <c r="B1041" s="48" t="s">
        <v>7831</v>
      </c>
      <c r="C1041" s="49">
        <v>43847.516006944446</v>
      </c>
      <c r="D1041" s="49">
        <v>43847.516006944446</v>
      </c>
      <c r="E1041" s="48" t="s">
        <v>34</v>
      </c>
      <c r="F1041" s="48" t="s">
        <v>33</v>
      </c>
      <c r="G1041" s="49">
        <v>43847.516006944446</v>
      </c>
      <c r="H1041" s="48"/>
      <c r="I1041" s="48"/>
      <c r="J1041" s="50">
        <v>0</v>
      </c>
      <c r="K1041" s="48" t="s">
        <v>37</v>
      </c>
      <c r="L1041" s="48"/>
    </row>
    <row r="1042" spans="1:12" ht="15.75" x14ac:dyDescent="0.25">
      <c r="A1042" s="48" t="s">
        <v>2251</v>
      </c>
      <c r="B1042" s="48" t="s">
        <v>7831</v>
      </c>
      <c r="C1042" s="49">
        <v>43847.530046296299</v>
      </c>
      <c r="D1042" s="49">
        <v>43847.530046296299</v>
      </c>
      <c r="E1042" s="48" t="s">
        <v>34</v>
      </c>
      <c r="F1042" s="48" t="s">
        <v>33</v>
      </c>
      <c r="G1042" s="49">
        <v>43847.530046296299</v>
      </c>
      <c r="H1042" s="48"/>
      <c r="I1042" s="48"/>
      <c r="J1042" s="50">
        <v>0</v>
      </c>
      <c r="K1042" s="48" t="s">
        <v>37</v>
      </c>
      <c r="L1042" s="48"/>
    </row>
    <row r="1043" spans="1:12" ht="15.75" x14ac:dyDescent="0.25">
      <c r="A1043" s="48" t="s">
        <v>2253</v>
      </c>
      <c r="B1043" s="48" t="s">
        <v>7831</v>
      </c>
      <c r="C1043" s="49">
        <v>43847.540532407409</v>
      </c>
      <c r="D1043" s="49">
        <v>43847.540532407409</v>
      </c>
      <c r="E1043" s="48" t="s">
        <v>34</v>
      </c>
      <c r="F1043" s="48" t="s">
        <v>33</v>
      </c>
      <c r="G1043" s="49">
        <v>43847.540532407409</v>
      </c>
      <c r="H1043" s="48"/>
      <c r="I1043" s="48"/>
      <c r="J1043" s="50">
        <v>0</v>
      </c>
      <c r="K1043" s="48" t="s">
        <v>37</v>
      </c>
      <c r="L1043" s="48"/>
    </row>
    <row r="1044" spans="1:12" ht="15.75" x14ac:dyDescent="0.25">
      <c r="A1044" s="48" t="s">
        <v>2255</v>
      </c>
      <c r="B1044" s="48" t="s">
        <v>7831</v>
      </c>
      <c r="C1044" s="49">
        <v>43847.542650462965</v>
      </c>
      <c r="D1044" s="49">
        <v>43847.542650462965</v>
      </c>
      <c r="E1044" s="48" t="s">
        <v>34</v>
      </c>
      <c r="F1044" s="48" t="s">
        <v>33</v>
      </c>
      <c r="G1044" s="49">
        <v>43847.542650462965</v>
      </c>
      <c r="H1044" s="48"/>
      <c r="I1044" s="48"/>
      <c r="J1044" s="50">
        <v>0</v>
      </c>
      <c r="K1044" s="48" t="s">
        <v>37</v>
      </c>
      <c r="L1044" s="48"/>
    </row>
    <row r="1045" spans="1:12" ht="15.75" x14ac:dyDescent="0.25">
      <c r="A1045" s="48" t="s">
        <v>2257</v>
      </c>
      <c r="B1045" s="48" t="s">
        <v>7831</v>
      </c>
      <c r="C1045" s="49">
        <v>43847.544733796298</v>
      </c>
      <c r="D1045" s="49">
        <v>43847.544733796298</v>
      </c>
      <c r="E1045" s="48" t="s">
        <v>34</v>
      </c>
      <c r="F1045" s="48" t="s">
        <v>33</v>
      </c>
      <c r="G1045" s="49">
        <v>43847.544733796298</v>
      </c>
      <c r="H1045" s="48"/>
      <c r="I1045" s="48"/>
      <c r="J1045" s="50">
        <v>0</v>
      </c>
      <c r="K1045" s="48" t="s">
        <v>37</v>
      </c>
      <c r="L1045" s="48"/>
    </row>
    <row r="1046" spans="1:12" ht="15.75" x14ac:dyDescent="0.25">
      <c r="A1046" s="48" t="s">
        <v>2259</v>
      </c>
      <c r="B1046" s="48" t="s">
        <v>7831</v>
      </c>
      <c r="C1046" s="49">
        <v>43847.549618055556</v>
      </c>
      <c r="D1046" s="49">
        <v>43847.549618055556</v>
      </c>
      <c r="E1046" s="48" t="s">
        <v>34</v>
      </c>
      <c r="F1046" s="48" t="s">
        <v>33</v>
      </c>
      <c r="G1046" s="49">
        <v>43847.549618055556</v>
      </c>
      <c r="H1046" s="48"/>
      <c r="I1046" s="48"/>
      <c r="J1046" s="50">
        <v>0</v>
      </c>
      <c r="K1046" s="48" t="s">
        <v>37</v>
      </c>
      <c r="L1046" s="48"/>
    </row>
    <row r="1047" spans="1:12" ht="15.75" x14ac:dyDescent="0.25">
      <c r="A1047" s="48" t="s">
        <v>2262</v>
      </c>
      <c r="B1047" s="48" t="s">
        <v>7831</v>
      </c>
      <c r="C1047" s="49">
        <v>43847.576909722222</v>
      </c>
      <c r="D1047" s="49">
        <v>43847.576909722222</v>
      </c>
      <c r="E1047" s="48" t="s">
        <v>34</v>
      </c>
      <c r="F1047" s="48" t="s">
        <v>33</v>
      </c>
      <c r="G1047" s="49">
        <v>43847.576909722222</v>
      </c>
      <c r="H1047" s="48"/>
      <c r="I1047" s="48"/>
      <c r="J1047" s="50">
        <v>0</v>
      </c>
      <c r="K1047" s="48" t="s">
        <v>37</v>
      </c>
      <c r="L1047" s="48"/>
    </row>
    <row r="1048" spans="1:12" ht="15.75" x14ac:dyDescent="0.25">
      <c r="A1048" s="48" t="s">
        <v>2263</v>
      </c>
      <c r="B1048" s="48" t="s">
        <v>7831</v>
      </c>
      <c r="C1048" s="49">
        <v>43847.587442129632</v>
      </c>
      <c r="D1048" s="49">
        <v>43847.587442129632</v>
      </c>
      <c r="E1048" s="48" t="s">
        <v>34</v>
      </c>
      <c r="F1048" s="48" t="s">
        <v>33</v>
      </c>
      <c r="G1048" s="49">
        <v>43847.587442129632</v>
      </c>
      <c r="H1048" s="48"/>
      <c r="I1048" s="48"/>
      <c r="J1048" s="50">
        <v>0</v>
      </c>
      <c r="K1048" s="48" t="s">
        <v>37</v>
      </c>
      <c r="L1048" s="48"/>
    </row>
    <row r="1049" spans="1:12" ht="15.75" x14ac:dyDescent="0.25">
      <c r="A1049" s="48" t="s">
        <v>2265</v>
      </c>
      <c r="B1049" s="48" t="s">
        <v>7831</v>
      </c>
      <c r="C1049" s="49">
        <v>43847.621018518519</v>
      </c>
      <c r="D1049" s="49">
        <v>43847.621018518519</v>
      </c>
      <c r="E1049" s="48" t="s">
        <v>34</v>
      </c>
      <c r="F1049" s="48" t="s">
        <v>33</v>
      </c>
      <c r="G1049" s="49">
        <v>43847.621018518519</v>
      </c>
      <c r="H1049" s="48"/>
      <c r="I1049" s="48"/>
      <c r="J1049" s="50">
        <v>0</v>
      </c>
      <c r="K1049" s="48" t="s">
        <v>37</v>
      </c>
      <c r="L1049" s="48"/>
    </row>
    <row r="1050" spans="1:12" ht="15.75" x14ac:dyDescent="0.25">
      <c r="A1050" s="48" t="s">
        <v>2267</v>
      </c>
      <c r="B1050" s="48" t="s">
        <v>7831</v>
      </c>
      <c r="C1050" s="49">
        <v>43847.625937500001</v>
      </c>
      <c r="D1050" s="49">
        <v>43847.625937500001</v>
      </c>
      <c r="E1050" s="48" t="s">
        <v>34</v>
      </c>
      <c r="F1050" s="48" t="s">
        <v>33</v>
      </c>
      <c r="G1050" s="49">
        <v>43847.625937500001</v>
      </c>
      <c r="H1050" s="48"/>
      <c r="I1050" s="48"/>
      <c r="J1050" s="50">
        <v>0</v>
      </c>
      <c r="K1050" s="48" t="s">
        <v>37</v>
      </c>
      <c r="L1050" s="48"/>
    </row>
    <row r="1051" spans="1:12" ht="15.75" x14ac:dyDescent="0.25">
      <c r="A1051" s="48" t="s">
        <v>2270</v>
      </c>
      <c r="B1051" s="48" t="s">
        <v>7831</v>
      </c>
      <c r="C1051" s="49">
        <v>43847.525081018517</v>
      </c>
      <c r="D1051" s="49">
        <v>43847.525081018517</v>
      </c>
      <c r="E1051" s="48" t="s">
        <v>34</v>
      </c>
      <c r="F1051" s="48" t="s">
        <v>33</v>
      </c>
      <c r="G1051" s="49">
        <v>43847.525081018517</v>
      </c>
      <c r="H1051" s="48"/>
      <c r="I1051" s="48"/>
      <c r="J1051" s="50">
        <v>0</v>
      </c>
      <c r="K1051" s="48" t="s">
        <v>37</v>
      </c>
      <c r="L1051" s="48"/>
    </row>
    <row r="1052" spans="1:12" ht="15.75" x14ac:dyDescent="0.25">
      <c r="A1052" s="48" t="s">
        <v>2271</v>
      </c>
      <c r="B1052" s="48" t="s">
        <v>7831</v>
      </c>
      <c r="C1052" s="49">
        <v>43847.527673611112</v>
      </c>
      <c r="D1052" s="49">
        <v>43847.527673611112</v>
      </c>
      <c r="E1052" s="48" t="s">
        <v>34</v>
      </c>
      <c r="F1052" s="48" t="s">
        <v>33</v>
      </c>
      <c r="G1052" s="49">
        <v>43847.527673611112</v>
      </c>
      <c r="H1052" s="48"/>
      <c r="I1052" s="48"/>
      <c r="J1052" s="50">
        <v>0</v>
      </c>
      <c r="K1052" s="48" t="s">
        <v>37</v>
      </c>
      <c r="L1052" s="48"/>
    </row>
    <row r="1053" spans="1:12" ht="15.75" x14ac:dyDescent="0.25">
      <c r="A1053" s="48" t="s">
        <v>2272</v>
      </c>
      <c r="B1053" s="48" t="s">
        <v>7831</v>
      </c>
      <c r="C1053" s="49">
        <v>43847.527974537035</v>
      </c>
      <c r="D1053" s="49">
        <v>43847.527974537035</v>
      </c>
      <c r="E1053" s="48" t="s">
        <v>34</v>
      </c>
      <c r="F1053" s="48" t="s">
        <v>33</v>
      </c>
      <c r="G1053" s="49">
        <v>43847.527974537035</v>
      </c>
      <c r="H1053" s="48"/>
      <c r="I1053" s="48"/>
      <c r="J1053" s="50">
        <v>0</v>
      </c>
      <c r="K1053" s="48" t="s">
        <v>37</v>
      </c>
      <c r="L1053" s="48"/>
    </row>
    <row r="1054" spans="1:12" ht="15.75" x14ac:dyDescent="0.25">
      <c r="A1054" s="48" t="s">
        <v>2274</v>
      </c>
      <c r="B1054" s="48" t="s">
        <v>7831</v>
      </c>
      <c r="C1054" s="49">
        <v>43847.529351851852</v>
      </c>
      <c r="D1054" s="49">
        <v>43847.529351851852</v>
      </c>
      <c r="E1054" s="48" t="s">
        <v>34</v>
      </c>
      <c r="F1054" s="48" t="s">
        <v>33</v>
      </c>
      <c r="G1054" s="49">
        <v>43847.529351851852</v>
      </c>
      <c r="H1054" s="48"/>
      <c r="I1054" s="48"/>
      <c r="J1054" s="50">
        <v>0</v>
      </c>
      <c r="K1054" s="48" t="s">
        <v>37</v>
      </c>
      <c r="L1054" s="48"/>
    </row>
    <row r="1055" spans="1:12" ht="15.75" x14ac:dyDescent="0.25">
      <c r="A1055" s="48" t="s">
        <v>2276</v>
      </c>
      <c r="B1055" s="48" t="s">
        <v>7831</v>
      </c>
      <c r="C1055" s="49">
        <v>43847.553831018522</v>
      </c>
      <c r="D1055" s="49">
        <v>43847.553831018522</v>
      </c>
      <c r="E1055" s="48" t="s">
        <v>34</v>
      </c>
      <c r="F1055" s="48" t="s">
        <v>33</v>
      </c>
      <c r="G1055" s="49">
        <v>43847.553831018522</v>
      </c>
      <c r="H1055" s="48"/>
      <c r="I1055" s="48"/>
      <c r="J1055" s="50">
        <v>0</v>
      </c>
      <c r="K1055" s="48" t="s">
        <v>37</v>
      </c>
      <c r="L1055" s="48"/>
    </row>
    <row r="1056" spans="1:12" ht="15.75" x14ac:dyDescent="0.25">
      <c r="A1056" s="48" t="s">
        <v>2277</v>
      </c>
      <c r="B1056" s="48" t="s">
        <v>7831</v>
      </c>
      <c r="C1056" s="49">
        <v>43847.595856481479</v>
      </c>
      <c r="D1056" s="49">
        <v>43847.595856481479</v>
      </c>
      <c r="E1056" s="48" t="s">
        <v>34</v>
      </c>
      <c r="F1056" s="48" t="s">
        <v>33</v>
      </c>
      <c r="G1056" s="49">
        <v>43847.595856481479</v>
      </c>
      <c r="H1056" s="48"/>
      <c r="I1056" s="48"/>
      <c r="J1056" s="50">
        <v>0</v>
      </c>
      <c r="K1056" s="48" t="s">
        <v>37</v>
      </c>
      <c r="L1056" s="48"/>
    </row>
    <row r="1057" spans="1:12" ht="15.75" x14ac:dyDescent="0.25">
      <c r="A1057" s="48" t="s">
        <v>2280</v>
      </c>
      <c r="B1057" s="48" t="s">
        <v>7831</v>
      </c>
      <c r="C1057" s="49">
        <v>43847.599351851852</v>
      </c>
      <c r="D1057" s="49">
        <v>43847.599351851852</v>
      </c>
      <c r="E1057" s="48" t="s">
        <v>34</v>
      </c>
      <c r="F1057" s="48" t="s">
        <v>33</v>
      </c>
      <c r="G1057" s="49">
        <v>43847.599351851852</v>
      </c>
      <c r="H1057" s="48"/>
      <c r="I1057" s="48"/>
      <c r="J1057" s="50">
        <v>0</v>
      </c>
      <c r="K1057" s="48" t="s">
        <v>37</v>
      </c>
      <c r="L1057" s="48"/>
    </row>
    <row r="1058" spans="1:12" ht="15.75" x14ac:dyDescent="0.25">
      <c r="A1058" s="48" t="s">
        <v>2282</v>
      </c>
      <c r="B1058" s="48" t="s">
        <v>7831</v>
      </c>
      <c r="C1058" s="49">
        <v>43847.617534722223</v>
      </c>
      <c r="D1058" s="49">
        <v>43847.617534722223</v>
      </c>
      <c r="E1058" s="48" t="s">
        <v>34</v>
      </c>
      <c r="F1058" s="48" t="s">
        <v>33</v>
      </c>
      <c r="G1058" s="49">
        <v>43847.617534722223</v>
      </c>
      <c r="H1058" s="48"/>
      <c r="I1058" s="48"/>
      <c r="J1058" s="50">
        <v>0</v>
      </c>
      <c r="K1058" s="48" t="s">
        <v>37</v>
      </c>
      <c r="L1058" s="48"/>
    </row>
    <row r="1059" spans="1:12" ht="15.75" x14ac:dyDescent="0.25">
      <c r="A1059" s="48" t="s">
        <v>2285</v>
      </c>
      <c r="B1059" s="48" t="s">
        <v>7831</v>
      </c>
      <c r="C1059" s="49">
        <v>43847.623831018522</v>
      </c>
      <c r="D1059" s="49">
        <v>43847.623831018522</v>
      </c>
      <c r="E1059" s="48" t="s">
        <v>34</v>
      </c>
      <c r="F1059" s="48" t="s">
        <v>33</v>
      </c>
      <c r="G1059" s="49">
        <v>43847.623831018522</v>
      </c>
      <c r="H1059" s="48"/>
      <c r="I1059" s="48"/>
      <c r="J1059" s="50">
        <v>0</v>
      </c>
      <c r="K1059" s="48" t="s">
        <v>37</v>
      </c>
      <c r="L1059" s="48"/>
    </row>
    <row r="1060" spans="1:12" ht="15.75" x14ac:dyDescent="0.25">
      <c r="A1060" s="48" t="s">
        <v>2287</v>
      </c>
      <c r="B1060" s="48" t="s">
        <v>7831</v>
      </c>
      <c r="C1060" s="49">
        <v>43847.572048611109</v>
      </c>
      <c r="D1060" s="49">
        <v>43847.572048611109</v>
      </c>
      <c r="E1060" s="48" t="s">
        <v>34</v>
      </c>
      <c r="F1060" s="48" t="s">
        <v>33</v>
      </c>
      <c r="G1060" s="49">
        <v>43847.572048611109</v>
      </c>
      <c r="H1060" s="48"/>
      <c r="I1060" s="48"/>
      <c r="J1060" s="50">
        <v>0</v>
      </c>
      <c r="K1060" s="48" t="s">
        <v>37</v>
      </c>
      <c r="L1060" s="48"/>
    </row>
    <row r="1061" spans="1:12" ht="15.75" x14ac:dyDescent="0.25">
      <c r="A1061" s="48" t="s">
        <v>2288</v>
      </c>
      <c r="B1061" s="48" t="s">
        <v>7831</v>
      </c>
      <c r="C1061" s="49">
        <v>43847.572048611109</v>
      </c>
      <c r="D1061" s="49">
        <v>43847.572048611109</v>
      </c>
      <c r="E1061" s="48" t="s">
        <v>34</v>
      </c>
      <c r="F1061" s="48" t="s">
        <v>33</v>
      </c>
      <c r="G1061" s="49">
        <v>43847.572048611109</v>
      </c>
      <c r="H1061" s="48"/>
      <c r="I1061" s="48"/>
      <c r="J1061" s="50">
        <v>0</v>
      </c>
      <c r="K1061" s="48" t="s">
        <v>37</v>
      </c>
      <c r="L1061" s="48"/>
    </row>
    <row r="1062" spans="1:12" ht="15.75" x14ac:dyDescent="0.25">
      <c r="A1062" s="48" t="s">
        <v>2290</v>
      </c>
      <c r="B1062" s="48" t="s">
        <v>7831</v>
      </c>
      <c r="C1062" s="49">
        <v>43847.586747685185</v>
      </c>
      <c r="D1062" s="49">
        <v>43847.586747685185</v>
      </c>
      <c r="E1062" s="48" t="s">
        <v>34</v>
      </c>
      <c r="F1062" s="48" t="s">
        <v>33</v>
      </c>
      <c r="G1062" s="49">
        <v>43847.586747685185</v>
      </c>
      <c r="H1062" s="48"/>
      <c r="I1062" s="48"/>
      <c r="J1062" s="50">
        <v>0</v>
      </c>
      <c r="K1062" s="48" t="s">
        <v>37</v>
      </c>
      <c r="L1062" s="48"/>
    </row>
    <row r="1063" spans="1:12" ht="15.75" x14ac:dyDescent="0.25">
      <c r="A1063" s="48" t="s">
        <v>2293</v>
      </c>
      <c r="B1063" s="48" t="s">
        <v>7831</v>
      </c>
      <c r="C1063" s="49">
        <v>43847.588854166665</v>
      </c>
      <c r="D1063" s="49">
        <v>43847.588854166665</v>
      </c>
      <c r="E1063" s="48" t="s">
        <v>34</v>
      </c>
      <c r="F1063" s="48" t="s">
        <v>33</v>
      </c>
      <c r="G1063" s="49">
        <v>43847.588854166665</v>
      </c>
      <c r="H1063" s="48"/>
      <c r="I1063" s="48"/>
      <c r="J1063" s="50">
        <v>0</v>
      </c>
      <c r="K1063" s="48" t="s">
        <v>37</v>
      </c>
      <c r="L1063" s="48"/>
    </row>
    <row r="1064" spans="1:12" ht="15.75" x14ac:dyDescent="0.25">
      <c r="A1064" s="48" t="s">
        <v>2295</v>
      </c>
      <c r="B1064" s="48" t="s">
        <v>7831</v>
      </c>
      <c r="C1064" s="49">
        <v>43847.607731481483</v>
      </c>
      <c r="D1064" s="49">
        <v>43847.607731481483</v>
      </c>
      <c r="E1064" s="48" t="s">
        <v>34</v>
      </c>
      <c r="F1064" s="48" t="s">
        <v>33</v>
      </c>
      <c r="G1064" s="49">
        <v>43847.607731481483</v>
      </c>
      <c r="H1064" s="48"/>
      <c r="I1064" s="48"/>
      <c r="J1064" s="50">
        <v>0</v>
      </c>
      <c r="K1064" s="48" t="s">
        <v>37</v>
      </c>
      <c r="L1064" s="48"/>
    </row>
    <row r="1065" spans="1:12" ht="15.75" x14ac:dyDescent="0.25">
      <c r="A1065" s="48" t="s">
        <v>2297</v>
      </c>
      <c r="B1065" s="48" t="s">
        <v>7831</v>
      </c>
      <c r="C1065" s="49">
        <v>43847.609155092592</v>
      </c>
      <c r="D1065" s="49">
        <v>43847.609155092592</v>
      </c>
      <c r="E1065" s="48" t="s">
        <v>34</v>
      </c>
      <c r="F1065" s="48" t="s">
        <v>33</v>
      </c>
      <c r="G1065" s="49">
        <v>43847.609155092592</v>
      </c>
      <c r="H1065" s="48"/>
      <c r="I1065" s="48"/>
      <c r="J1065" s="50">
        <v>0</v>
      </c>
      <c r="K1065" s="48" t="s">
        <v>37</v>
      </c>
      <c r="L1065" s="48"/>
    </row>
    <row r="1066" spans="1:12" ht="15.75" x14ac:dyDescent="0.25">
      <c r="A1066" s="48" t="s">
        <v>2298</v>
      </c>
      <c r="B1066" s="48" t="s">
        <v>7831</v>
      </c>
      <c r="C1066" s="49">
        <v>43847.633668981478</v>
      </c>
      <c r="D1066" s="49">
        <v>43847.633668981478</v>
      </c>
      <c r="E1066" s="48" t="s">
        <v>34</v>
      </c>
      <c r="F1066" s="48" t="s">
        <v>33</v>
      </c>
      <c r="G1066" s="49">
        <v>43847.633668981478</v>
      </c>
      <c r="H1066" s="48"/>
      <c r="I1066" s="48"/>
      <c r="J1066" s="50">
        <v>0</v>
      </c>
      <c r="K1066" s="48" t="s">
        <v>37</v>
      </c>
      <c r="L1066" s="48"/>
    </row>
    <row r="1067" spans="1:12" ht="15.75" x14ac:dyDescent="0.25">
      <c r="A1067" s="48" t="s">
        <v>2301</v>
      </c>
      <c r="B1067" s="48" t="s">
        <v>7831</v>
      </c>
      <c r="C1067" s="49">
        <v>43847.636423611111</v>
      </c>
      <c r="D1067" s="49">
        <v>43847.636423611111</v>
      </c>
      <c r="E1067" s="48" t="s">
        <v>34</v>
      </c>
      <c r="F1067" s="48" t="s">
        <v>33</v>
      </c>
      <c r="G1067" s="49">
        <v>43847.636423611111</v>
      </c>
      <c r="H1067" s="48"/>
      <c r="I1067" s="48"/>
      <c r="J1067" s="50">
        <v>0</v>
      </c>
      <c r="K1067" s="48" t="s">
        <v>37</v>
      </c>
      <c r="L1067" s="48"/>
    </row>
    <row r="1068" spans="1:12" ht="15.75" x14ac:dyDescent="0.25">
      <c r="A1068" s="48" t="s">
        <v>2303</v>
      </c>
      <c r="B1068" s="48" t="s">
        <v>7831</v>
      </c>
      <c r="C1068" s="49">
        <v>43847.638298611113</v>
      </c>
      <c r="D1068" s="49">
        <v>43847.640011574076</v>
      </c>
      <c r="E1068" s="48" t="s">
        <v>34</v>
      </c>
      <c r="F1068" s="48" t="s">
        <v>150</v>
      </c>
      <c r="G1068" s="49">
        <v>43847.639328703706</v>
      </c>
      <c r="H1068" s="48"/>
      <c r="I1068" s="48"/>
      <c r="J1068" s="50">
        <v>1.0300925932824612E-3</v>
      </c>
      <c r="K1068" s="48" t="s">
        <v>37</v>
      </c>
      <c r="L1068" s="48"/>
    </row>
    <row r="1069" spans="1:12" ht="15.75" x14ac:dyDescent="0.25">
      <c r="A1069" s="48" t="s">
        <v>2308</v>
      </c>
      <c r="B1069" s="48" t="s">
        <v>7831</v>
      </c>
      <c r="C1069" s="49">
        <v>43847.664849537039</v>
      </c>
      <c r="D1069" s="49">
        <v>43847.664849537039</v>
      </c>
      <c r="E1069" s="48" t="s">
        <v>34</v>
      </c>
      <c r="F1069" s="48" t="s">
        <v>33</v>
      </c>
      <c r="G1069" s="49">
        <v>43847.664849537039</v>
      </c>
      <c r="H1069" s="48"/>
      <c r="I1069" s="48"/>
      <c r="J1069" s="50">
        <v>0</v>
      </c>
      <c r="K1069" s="48" t="s">
        <v>37</v>
      </c>
      <c r="L1069" s="48"/>
    </row>
    <row r="1070" spans="1:12" ht="15.75" x14ac:dyDescent="0.25">
      <c r="A1070" s="48" t="s">
        <v>2309</v>
      </c>
      <c r="B1070" s="48" t="s">
        <v>7831</v>
      </c>
      <c r="C1070" s="49">
        <v>43847.664849537039</v>
      </c>
      <c r="D1070" s="49">
        <v>43847.664849537039</v>
      </c>
      <c r="E1070" s="48" t="s">
        <v>34</v>
      </c>
      <c r="F1070" s="48" t="s">
        <v>33</v>
      </c>
      <c r="G1070" s="49">
        <v>43847.664849537039</v>
      </c>
      <c r="H1070" s="48"/>
      <c r="I1070" s="48"/>
      <c r="J1070" s="50">
        <v>0</v>
      </c>
      <c r="K1070" s="48" t="s">
        <v>37</v>
      </c>
      <c r="L1070" s="48"/>
    </row>
    <row r="1071" spans="1:12" ht="15.75" x14ac:dyDescent="0.25">
      <c r="A1071" s="48" t="s">
        <v>2312</v>
      </c>
      <c r="B1071" s="48" t="s">
        <v>7831</v>
      </c>
      <c r="C1071" s="49">
        <v>43847.665543981479</v>
      </c>
      <c r="D1071" s="49">
        <v>43847.665543981479</v>
      </c>
      <c r="E1071" s="48" t="s">
        <v>34</v>
      </c>
      <c r="F1071" s="48" t="s">
        <v>33</v>
      </c>
      <c r="G1071" s="49">
        <v>43847.665543981479</v>
      </c>
      <c r="H1071" s="48"/>
      <c r="I1071" s="48"/>
      <c r="J1071" s="50">
        <v>0</v>
      </c>
      <c r="K1071" s="48" t="s">
        <v>37</v>
      </c>
      <c r="L1071" s="48"/>
    </row>
    <row r="1072" spans="1:12" ht="15.75" x14ac:dyDescent="0.25">
      <c r="A1072" s="48" t="s">
        <v>2313</v>
      </c>
      <c r="B1072" s="48" t="s">
        <v>7831</v>
      </c>
      <c r="C1072" s="49">
        <v>43847.675335648149</v>
      </c>
      <c r="D1072" s="49">
        <v>43847.675335648149</v>
      </c>
      <c r="E1072" s="48" t="s">
        <v>34</v>
      </c>
      <c r="F1072" s="48" t="s">
        <v>33</v>
      </c>
      <c r="G1072" s="49">
        <v>43847.675335648149</v>
      </c>
      <c r="H1072" s="48"/>
      <c r="I1072" s="48"/>
      <c r="J1072" s="50">
        <v>0</v>
      </c>
      <c r="K1072" s="48" t="s">
        <v>37</v>
      </c>
      <c r="L1072" s="48"/>
    </row>
    <row r="1073" spans="1:12" ht="15.75" x14ac:dyDescent="0.25">
      <c r="A1073" s="48" t="s">
        <v>2315</v>
      </c>
      <c r="B1073" s="48" t="s">
        <v>7831</v>
      </c>
      <c r="C1073" s="49">
        <v>43847.677372685182</v>
      </c>
      <c r="D1073" s="49">
        <v>43847.677372685182</v>
      </c>
      <c r="E1073" s="48" t="s">
        <v>34</v>
      </c>
      <c r="F1073" s="48" t="s">
        <v>33</v>
      </c>
      <c r="G1073" s="49">
        <v>43847.677372685182</v>
      </c>
      <c r="H1073" s="48"/>
      <c r="I1073" s="48"/>
      <c r="J1073" s="50">
        <v>0</v>
      </c>
      <c r="K1073" s="48" t="s">
        <v>37</v>
      </c>
      <c r="L1073" s="48"/>
    </row>
    <row r="1074" spans="1:12" ht="15.75" x14ac:dyDescent="0.25">
      <c r="A1074" s="48" t="s">
        <v>2318</v>
      </c>
      <c r="B1074" s="48" t="s">
        <v>7831</v>
      </c>
      <c r="C1074" s="49">
        <v>43847.62667824074</v>
      </c>
      <c r="D1074" s="49">
        <v>43847.62667824074</v>
      </c>
      <c r="E1074" s="48" t="s">
        <v>34</v>
      </c>
      <c r="F1074" s="48" t="s">
        <v>33</v>
      </c>
      <c r="G1074" s="49">
        <v>43847.62667824074</v>
      </c>
      <c r="H1074" s="48"/>
      <c r="I1074" s="48"/>
      <c r="J1074" s="50">
        <v>0</v>
      </c>
      <c r="K1074" s="48" t="s">
        <v>37</v>
      </c>
      <c r="L1074" s="48"/>
    </row>
    <row r="1075" spans="1:12" ht="15.75" x14ac:dyDescent="0.25">
      <c r="A1075" s="48" t="s">
        <v>2320</v>
      </c>
      <c r="B1075" s="48" t="s">
        <v>7831</v>
      </c>
      <c r="C1075" s="49">
        <v>43847.650243055556</v>
      </c>
      <c r="D1075" s="49">
        <v>43847.650243055556</v>
      </c>
      <c r="E1075" s="48" t="s">
        <v>34</v>
      </c>
      <c r="F1075" s="48" t="s">
        <v>33</v>
      </c>
      <c r="G1075" s="49">
        <v>43847.650243055556</v>
      </c>
      <c r="H1075" s="48"/>
      <c r="I1075" s="48"/>
      <c r="J1075" s="50">
        <v>0</v>
      </c>
      <c r="K1075" s="48" t="s">
        <v>37</v>
      </c>
      <c r="L1075" s="48"/>
    </row>
    <row r="1076" spans="1:12" ht="15.75" x14ac:dyDescent="0.25">
      <c r="A1076" s="48" t="s">
        <v>2322</v>
      </c>
      <c r="B1076" s="48" t="s">
        <v>7831</v>
      </c>
      <c r="C1076" s="49">
        <v>43847.680844907409</v>
      </c>
      <c r="D1076" s="49">
        <v>43847.680844907409</v>
      </c>
      <c r="E1076" s="48" t="s">
        <v>34</v>
      </c>
      <c r="F1076" s="48" t="s">
        <v>33</v>
      </c>
      <c r="G1076" s="49">
        <v>43847.680844907409</v>
      </c>
      <c r="H1076" s="48"/>
      <c r="I1076" s="48"/>
      <c r="J1076" s="50">
        <v>0</v>
      </c>
      <c r="K1076" s="48" t="s">
        <v>37</v>
      </c>
      <c r="L1076" s="48"/>
    </row>
    <row r="1077" spans="1:12" ht="15.75" x14ac:dyDescent="0.25">
      <c r="A1077" s="48" t="s">
        <v>2324</v>
      </c>
      <c r="B1077" s="48" t="s">
        <v>7831</v>
      </c>
      <c r="C1077" s="49">
        <v>43847.681550925925</v>
      </c>
      <c r="D1077" s="49">
        <v>43847.681550925925</v>
      </c>
      <c r="E1077" s="48" t="s">
        <v>34</v>
      </c>
      <c r="F1077" s="48" t="s">
        <v>33</v>
      </c>
      <c r="G1077" s="49">
        <v>43847.681550925925</v>
      </c>
      <c r="H1077" s="48"/>
      <c r="I1077" s="48"/>
      <c r="J1077" s="50">
        <v>0</v>
      </c>
      <c r="K1077" s="48" t="s">
        <v>37</v>
      </c>
      <c r="L1077" s="48"/>
    </row>
    <row r="1078" spans="1:12" ht="15.75" x14ac:dyDescent="0.25">
      <c r="A1078" s="48" t="s">
        <v>2325</v>
      </c>
      <c r="B1078" s="48" t="s">
        <v>7831</v>
      </c>
      <c r="C1078" s="49">
        <v>43847.683668981481</v>
      </c>
      <c r="D1078" s="49">
        <v>43847.683668981481</v>
      </c>
      <c r="E1078" s="48" t="s">
        <v>34</v>
      </c>
      <c r="F1078" s="48" t="s">
        <v>33</v>
      </c>
      <c r="G1078" s="49">
        <v>43847.683668981481</v>
      </c>
      <c r="H1078" s="48"/>
      <c r="I1078" s="48"/>
      <c r="J1078" s="50">
        <v>0</v>
      </c>
      <c r="K1078" s="48" t="s">
        <v>37</v>
      </c>
      <c r="L1078" s="48"/>
    </row>
    <row r="1079" spans="1:12" ht="15.75" x14ac:dyDescent="0.25">
      <c r="A1079" s="48" t="s">
        <v>2326</v>
      </c>
      <c r="B1079" s="48" t="s">
        <v>7831</v>
      </c>
      <c r="C1079" s="49">
        <v>43847.68990740741</v>
      </c>
      <c r="D1079" s="49">
        <v>43847.68990740741</v>
      </c>
      <c r="E1079" s="48" t="s">
        <v>34</v>
      </c>
      <c r="F1079" s="48" t="s">
        <v>33</v>
      </c>
      <c r="G1079" s="49">
        <v>43847.68990740741</v>
      </c>
      <c r="H1079" s="48"/>
      <c r="I1079" s="48"/>
      <c r="J1079" s="50">
        <v>0</v>
      </c>
      <c r="K1079" s="48" t="s">
        <v>37</v>
      </c>
      <c r="L1079" s="48"/>
    </row>
    <row r="1080" spans="1:12" ht="15.75" x14ac:dyDescent="0.25">
      <c r="A1080" s="48" t="s">
        <v>2327</v>
      </c>
      <c r="B1080" s="48" t="s">
        <v>7831</v>
      </c>
      <c r="C1080" s="49">
        <v>43847.68990740741</v>
      </c>
      <c r="D1080" s="49">
        <v>43847.68990740741</v>
      </c>
      <c r="E1080" s="48" t="s">
        <v>34</v>
      </c>
      <c r="F1080" s="48" t="s">
        <v>33</v>
      </c>
      <c r="G1080" s="49">
        <v>43847.68990740741</v>
      </c>
      <c r="H1080" s="48"/>
      <c r="I1080" s="48"/>
      <c r="J1080" s="50">
        <v>0</v>
      </c>
      <c r="K1080" s="48" t="s">
        <v>37</v>
      </c>
      <c r="L1080" s="48"/>
    </row>
    <row r="1081" spans="1:12" ht="15.75" x14ac:dyDescent="0.25">
      <c r="A1081" s="48" t="s">
        <v>2328</v>
      </c>
      <c r="B1081" s="48" t="s">
        <v>7831</v>
      </c>
      <c r="C1081" s="49">
        <v>43847.691296296296</v>
      </c>
      <c r="D1081" s="49">
        <v>43847.691296296296</v>
      </c>
      <c r="E1081" s="48" t="s">
        <v>34</v>
      </c>
      <c r="F1081" s="48" t="s">
        <v>33</v>
      </c>
      <c r="G1081" s="49">
        <v>43847.691296296296</v>
      </c>
      <c r="H1081" s="48"/>
      <c r="I1081" s="48"/>
      <c r="J1081" s="50">
        <v>0</v>
      </c>
      <c r="K1081" s="48" t="s">
        <v>37</v>
      </c>
      <c r="L1081" s="48"/>
    </row>
    <row r="1082" spans="1:12" ht="15.75" x14ac:dyDescent="0.25">
      <c r="A1082" s="48" t="s">
        <v>2329</v>
      </c>
      <c r="B1082" s="48" t="s">
        <v>7831</v>
      </c>
      <c r="C1082" s="49">
        <v>43847.644675925927</v>
      </c>
      <c r="D1082" s="49">
        <v>43847.644675925927</v>
      </c>
      <c r="E1082" s="48" t="s">
        <v>34</v>
      </c>
      <c r="F1082" s="48" t="s">
        <v>33</v>
      </c>
      <c r="G1082" s="49">
        <v>43847.644675925927</v>
      </c>
      <c r="H1082" s="48"/>
      <c r="I1082" s="48"/>
      <c r="J1082" s="50">
        <v>0</v>
      </c>
      <c r="K1082" s="48" t="s">
        <v>37</v>
      </c>
      <c r="L1082" s="48"/>
    </row>
    <row r="1083" spans="1:12" ht="15.75" x14ac:dyDescent="0.25">
      <c r="A1083" s="48" t="s">
        <v>2330</v>
      </c>
      <c r="B1083" s="48" t="s">
        <v>7831</v>
      </c>
      <c r="C1083" s="49">
        <v>43847.65792824074</v>
      </c>
      <c r="D1083" s="49">
        <v>43847.65792824074</v>
      </c>
      <c r="E1083" s="48" t="s">
        <v>34</v>
      </c>
      <c r="F1083" s="48" t="s">
        <v>33</v>
      </c>
      <c r="G1083" s="49">
        <v>43847.65792824074</v>
      </c>
      <c r="H1083" s="48"/>
      <c r="I1083" s="48"/>
      <c r="J1083" s="50">
        <v>0</v>
      </c>
      <c r="K1083" s="48" t="s">
        <v>37</v>
      </c>
      <c r="L1083" s="48"/>
    </row>
    <row r="1084" spans="1:12" ht="15.75" x14ac:dyDescent="0.25">
      <c r="A1084" s="48" t="s">
        <v>2332</v>
      </c>
      <c r="B1084" s="48" t="s">
        <v>7831</v>
      </c>
      <c r="C1084" s="49">
        <v>43847.681550925925</v>
      </c>
      <c r="D1084" s="49">
        <v>43847.681550925925</v>
      </c>
      <c r="E1084" s="48" t="s">
        <v>34</v>
      </c>
      <c r="F1084" s="48" t="s">
        <v>33</v>
      </c>
      <c r="G1084" s="49">
        <v>43847.681550925925</v>
      </c>
      <c r="H1084" s="48"/>
      <c r="I1084" s="48"/>
      <c r="J1084" s="50">
        <v>0</v>
      </c>
      <c r="K1084" s="48" t="s">
        <v>37</v>
      </c>
      <c r="L1084" s="48"/>
    </row>
    <row r="1085" spans="1:12" ht="15.75" x14ac:dyDescent="0.25">
      <c r="A1085" s="48" t="s">
        <v>2333</v>
      </c>
      <c r="B1085" s="48" t="s">
        <v>7831</v>
      </c>
      <c r="C1085" s="49">
        <v>43847.678761574076</v>
      </c>
      <c r="D1085" s="49">
        <v>43847.678761574076</v>
      </c>
      <c r="E1085" s="48" t="s">
        <v>34</v>
      </c>
      <c r="F1085" s="48" t="s">
        <v>33</v>
      </c>
      <c r="G1085" s="49">
        <v>43847.678761574076</v>
      </c>
      <c r="H1085" s="48"/>
      <c r="I1085" s="48"/>
      <c r="J1085" s="50">
        <v>0</v>
      </c>
      <c r="K1085" s="48" t="s">
        <v>37</v>
      </c>
      <c r="L1085" s="48"/>
    </row>
    <row r="1086" spans="1:12" ht="15.75" x14ac:dyDescent="0.25">
      <c r="A1086" s="48" t="s">
        <v>2334</v>
      </c>
      <c r="B1086" s="48" t="s">
        <v>7831</v>
      </c>
      <c r="C1086" s="49">
        <v>43847.681550925925</v>
      </c>
      <c r="D1086" s="49">
        <v>43847.681550925925</v>
      </c>
      <c r="E1086" s="48" t="s">
        <v>34</v>
      </c>
      <c r="F1086" s="48" t="s">
        <v>33</v>
      </c>
      <c r="G1086" s="49">
        <v>43847.681550925925</v>
      </c>
      <c r="H1086" s="48"/>
      <c r="I1086" s="48"/>
      <c r="J1086" s="50">
        <v>0</v>
      </c>
      <c r="K1086" s="48" t="s">
        <v>37</v>
      </c>
      <c r="L1086" s="48"/>
    </row>
    <row r="1087" spans="1:12" ht="15.75" x14ac:dyDescent="0.25">
      <c r="A1087" s="48" t="s">
        <v>2335</v>
      </c>
      <c r="B1087" s="48" t="s">
        <v>7831</v>
      </c>
      <c r="C1087" s="49">
        <v>43847.683668981481</v>
      </c>
      <c r="D1087" s="49">
        <v>43847.683668981481</v>
      </c>
      <c r="E1087" s="48" t="s">
        <v>34</v>
      </c>
      <c r="F1087" s="48" t="s">
        <v>33</v>
      </c>
      <c r="G1087" s="49">
        <v>43847.683668981481</v>
      </c>
      <c r="H1087" s="48"/>
      <c r="I1087" s="48"/>
      <c r="J1087" s="50">
        <v>0</v>
      </c>
      <c r="K1087" s="48" t="s">
        <v>37</v>
      </c>
      <c r="L1087" s="48"/>
    </row>
    <row r="1088" spans="1:12" ht="15.75" x14ac:dyDescent="0.25">
      <c r="A1088" s="48" t="s">
        <v>2336</v>
      </c>
      <c r="B1088" s="48" t="s">
        <v>7831</v>
      </c>
      <c r="C1088" s="49">
        <v>43847.685729166667</v>
      </c>
      <c r="D1088" s="49">
        <v>43847.685729166667</v>
      </c>
      <c r="E1088" s="48" t="s">
        <v>34</v>
      </c>
      <c r="F1088" s="48" t="s">
        <v>33</v>
      </c>
      <c r="G1088" s="49">
        <v>43847.685729166667</v>
      </c>
      <c r="H1088" s="48"/>
      <c r="I1088" s="48"/>
      <c r="J1088" s="50">
        <v>0</v>
      </c>
      <c r="K1088" s="48" t="s">
        <v>37</v>
      </c>
      <c r="L1088" s="48"/>
    </row>
    <row r="1089" spans="1:12" ht="15.75" x14ac:dyDescent="0.25">
      <c r="A1089" s="48" t="s">
        <v>2337</v>
      </c>
      <c r="B1089" s="48" t="s">
        <v>7831</v>
      </c>
      <c r="C1089" s="49">
        <v>43847.688506944447</v>
      </c>
      <c r="D1089" s="49">
        <v>43847.688506944447</v>
      </c>
      <c r="E1089" s="48" t="s">
        <v>34</v>
      </c>
      <c r="F1089" s="48" t="s">
        <v>33</v>
      </c>
      <c r="G1089" s="49">
        <v>43847.688506944447</v>
      </c>
      <c r="H1089" s="48"/>
      <c r="I1089" s="48"/>
      <c r="J1089" s="50">
        <v>0</v>
      </c>
      <c r="K1089" s="48" t="s">
        <v>37</v>
      </c>
      <c r="L1089" s="48"/>
    </row>
    <row r="1090" spans="1:12" ht="15.75" x14ac:dyDescent="0.25">
      <c r="A1090" s="48" t="s">
        <v>2338</v>
      </c>
      <c r="B1090" s="48" t="s">
        <v>7831</v>
      </c>
      <c r="C1090" s="49">
        <v>43847.689212962963</v>
      </c>
      <c r="D1090" s="49">
        <v>43847.689212962963</v>
      </c>
      <c r="E1090" s="48" t="s">
        <v>34</v>
      </c>
      <c r="F1090" s="48" t="s">
        <v>33</v>
      </c>
      <c r="G1090" s="49">
        <v>43847.689212962963</v>
      </c>
      <c r="H1090" s="48"/>
      <c r="I1090" s="48"/>
      <c r="J1090" s="50">
        <v>0</v>
      </c>
      <c r="K1090" s="48" t="s">
        <v>37</v>
      </c>
      <c r="L1090" s="48"/>
    </row>
    <row r="1091" spans="1:12" ht="15.75" x14ac:dyDescent="0.25">
      <c r="A1091" s="48" t="s">
        <v>2340</v>
      </c>
      <c r="B1091" s="48" t="s">
        <v>7831</v>
      </c>
      <c r="C1091" s="49">
        <v>43847.68990740741</v>
      </c>
      <c r="D1091" s="49">
        <v>43847.68990740741</v>
      </c>
      <c r="E1091" s="48" t="s">
        <v>34</v>
      </c>
      <c r="F1091" s="48" t="s">
        <v>33</v>
      </c>
      <c r="G1091" s="49">
        <v>43847.68990740741</v>
      </c>
      <c r="H1091" s="48"/>
      <c r="I1091" s="48"/>
      <c r="J1091" s="50">
        <v>0</v>
      </c>
      <c r="K1091" s="48" t="s">
        <v>37</v>
      </c>
      <c r="L1091" s="48"/>
    </row>
    <row r="1092" spans="1:12" ht="15.75" x14ac:dyDescent="0.25">
      <c r="A1092" s="48" t="s">
        <v>2341</v>
      </c>
      <c r="B1092" s="48" t="s">
        <v>7831</v>
      </c>
      <c r="C1092" s="49">
        <v>43847.68990740741</v>
      </c>
      <c r="D1092" s="49">
        <v>43847.68990740741</v>
      </c>
      <c r="E1092" s="48" t="s">
        <v>34</v>
      </c>
      <c r="F1092" s="48" t="s">
        <v>33</v>
      </c>
      <c r="G1092" s="49">
        <v>43847.68990740741</v>
      </c>
      <c r="H1092" s="48"/>
      <c r="I1092" s="48"/>
      <c r="J1092" s="50">
        <v>0</v>
      </c>
      <c r="K1092" s="48" t="s">
        <v>37</v>
      </c>
      <c r="L1092" s="48"/>
    </row>
    <row r="1093" spans="1:12" ht="15.75" x14ac:dyDescent="0.25">
      <c r="A1093" s="48" t="s">
        <v>2343</v>
      </c>
      <c r="B1093" s="48" t="s">
        <v>7831</v>
      </c>
      <c r="C1093" s="49">
        <v>43847.68990740741</v>
      </c>
      <c r="D1093" s="49">
        <v>43847.68990740741</v>
      </c>
      <c r="E1093" s="48" t="s">
        <v>34</v>
      </c>
      <c r="F1093" s="48" t="s">
        <v>33</v>
      </c>
      <c r="G1093" s="49">
        <v>43847.68990740741</v>
      </c>
      <c r="H1093" s="48"/>
      <c r="I1093" s="48"/>
      <c r="J1093" s="50">
        <v>0</v>
      </c>
      <c r="K1093" s="48" t="s">
        <v>37</v>
      </c>
      <c r="L1093" s="48"/>
    </row>
    <row r="1094" spans="1:12" ht="15.75" x14ac:dyDescent="0.25">
      <c r="A1094" s="48" t="s">
        <v>2344</v>
      </c>
      <c r="B1094" s="48" t="s">
        <v>7831</v>
      </c>
      <c r="C1094" s="49">
        <v>43847.691296296296</v>
      </c>
      <c r="D1094" s="49">
        <v>43847.691296296296</v>
      </c>
      <c r="E1094" s="48" t="s">
        <v>34</v>
      </c>
      <c r="F1094" s="48" t="s">
        <v>33</v>
      </c>
      <c r="G1094" s="49">
        <v>43847.691296296296</v>
      </c>
      <c r="H1094" s="48"/>
      <c r="I1094" s="48"/>
      <c r="J1094" s="50">
        <v>0</v>
      </c>
      <c r="K1094" s="48" t="s">
        <v>37</v>
      </c>
      <c r="L1094" s="48"/>
    </row>
    <row r="1095" spans="1:12" ht="15.75" x14ac:dyDescent="0.25">
      <c r="A1095" s="48" t="s">
        <v>2345</v>
      </c>
      <c r="B1095" s="48" t="s">
        <v>7831</v>
      </c>
      <c r="C1095" s="49">
        <v>43847.726759259262</v>
      </c>
      <c r="D1095" s="49">
        <v>43847.727638888886</v>
      </c>
      <c r="E1095" s="48" t="s">
        <v>34</v>
      </c>
      <c r="F1095" s="48" t="s">
        <v>110</v>
      </c>
      <c r="G1095" s="49">
        <v>43847.727500000001</v>
      </c>
      <c r="H1095" s="48"/>
      <c r="I1095" s="48"/>
      <c r="J1095" s="50">
        <v>7.4074073927477002E-4</v>
      </c>
      <c r="K1095" s="48" t="s">
        <v>37</v>
      </c>
      <c r="L1095" s="48"/>
    </row>
    <row r="1096" spans="1:12" ht="15.75" x14ac:dyDescent="0.25">
      <c r="A1096" s="48" t="s">
        <v>2346</v>
      </c>
      <c r="B1096" s="48" t="s">
        <v>7831</v>
      </c>
      <c r="C1096" s="49">
        <v>43847.785370370373</v>
      </c>
      <c r="D1096" s="49">
        <v>43847.785370370373</v>
      </c>
      <c r="E1096" s="48" t="s">
        <v>34</v>
      </c>
      <c r="F1096" s="48" t="s">
        <v>33</v>
      </c>
      <c r="G1096" s="49">
        <v>43847.785370370373</v>
      </c>
      <c r="H1096" s="48"/>
      <c r="I1096" s="48"/>
      <c r="J1096" s="50">
        <v>0</v>
      </c>
      <c r="K1096" s="48" t="s">
        <v>37</v>
      </c>
      <c r="L1096" s="48"/>
    </row>
    <row r="1097" spans="1:12" ht="15.75" x14ac:dyDescent="0.25">
      <c r="A1097" s="48" t="s">
        <v>2347</v>
      </c>
      <c r="B1097" s="48" t="s">
        <v>7831</v>
      </c>
      <c r="C1097" s="49">
        <v>43847.95003472222</v>
      </c>
      <c r="D1097" s="49">
        <v>43847.95003472222</v>
      </c>
      <c r="E1097" s="48" t="s">
        <v>34</v>
      </c>
      <c r="F1097" s="48" t="s">
        <v>33</v>
      </c>
      <c r="G1097" s="49">
        <v>43847.95003472222</v>
      </c>
      <c r="H1097" s="48"/>
      <c r="I1097" s="48"/>
      <c r="J1097" s="50">
        <v>0</v>
      </c>
      <c r="K1097" s="48" t="s">
        <v>37</v>
      </c>
      <c r="L1097" s="48"/>
    </row>
    <row r="1098" spans="1:12" ht="15.75" x14ac:dyDescent="0.25">
      <c r="A1098" s="48" t="s">
        <v>2349</v>
      </c>
      <c r="B1098" s="48" t="s">
        <v>7831</v>
      </c>
      <c r="C1098" s="49">
        <v>43848.070289351854</v>
      </c>
      <c r="D1098" s="49">
        <v>43848.070289351854</v>
      </c>
      <c r="E1098" s="48" t="s">
        <v>34</v>
      </c>
      <c r="F1098" s="48" t="s">
        <v>33</v>
      </c>
      <c r="G1098" s="49">
        <v>43848.070289351854</v>
      </c>
      <c r="H1098" s="48"/>
      <c r="I1098" s="48"/>
      <c r="J1098" s="50">
        <v>0</v>
      </c>
      <c r="K1098" s="48" t="s">
        <v>37</v>
      </c>
      <c r="L1098" s="48"/>
    </row>
    <row r="1099" spans="1:12" ht="15.75" x14ac:dyDescent="0.25">
      <c r="A1099" s="48" t="s">
        <v>2350</v>
      </c>
      <c r="B1099" s="48" t="s">
        <v>7831</v>
      </c>
      <c r="C1099" s="49">
        <v>43849.286840277775</v>
      </c>
      <c r="D1099" s="49">
        <v>43849.286840277775</v>
      </c>
      <c r="E1099" s="48" t="s">
        <v>34</v>
      </c>
      <c r="F1099" s="48" t="s">
        <v>33</v>
      </c>
      <c r="G1099" s="49">
        <v>43849.286840277775</v>
      </c>
      <c r="H1099" s="48"/>
      <c r="I1099" s="48"/>
      <c r="J1099" s="50">
        <v>0</v>
      </c>
      <c r="K1099" s="48" t="s">
        <v>37</v>
      </c>
      <c r="L1099" s="48"/>
    </row>
    <row r="1100" spans="1:12" ht="15.75" x14ac:dyDescent="0.25">
      <c r="A1100" s="48" t="s">
        <v>2352</v>
      </c>
      <c r="B1100" s="48" t="s">
        <v>7831</v>
      </c>
      <c r="C1100" s="49">
        <v>43850.306180555555</v>
      </c>
      <c r="D1100" s="49">
        <v>43850.306180555555</v>
      </c>
      <c r="E1100" s="48" t="s">
        <v>34</v>
      </c>
      <c r="F1100" s="48" t="s">
        <v>33</v>
      </c>
      <c r="G1100" s="49">
        <v>43850.306180555555</v>
      </c>
      <c r="H1100" s="48"/>
      <c r="I1100" s="48"/>
      <c r="J1100" s="50">
        <v>0</v>
      </c>
      <c r="K1100" s="48" t="s">
        <v>37</v>
      </c>
      <c r="L1100" s="48"/>
    </row>
    <row r="1101" spans="1:12" ht="15.75" x14ac:dyDescent="0.25">
      <c r="A1101" s="48" t="s">
        <v>2353</v>
      </c>
      <c r="B1101" s="48" t="s">
        <v>7831</v>
      </c>
      <c r="C1101" s="49">
        <v>43850.347268518519</v>
      </c>
      <c r="D1101" s="49">
        <v>43850.347268518519</v>
      </c>
      <c r="E1101" s="48" t="s">
        <v>34</v>
      </c>
      <c r="F1101" s="48" t="s">
        <v>33</v>
      </c>
      <c r="G1101" s="49">
        <v>43850.347268518519</v>
      </c>
      <c r="H1101" s="48"/>
      <c r="I1101" s="48"/>
      <c r="J1101" s="50">
        <v>0</v>
      </c>
      <c r="K1101" s="48" t="s">
        <v>37</v>
      </c>
      <c r="L1101" s="48"/>
    </row>
    <row r="1102" spans="1:12" ht="15.75" x14ac:dyDescent="0.25">
      <c r="A1102" s="48" t="s">
        <v>2355</v>
      </c>
      <c r="B1102" s="48" t="s">
        <v>7831</v>
      </c>
      <c r="C1102" s="49">
        <v>43850.347268518519</v>
      </c>
      <c r="D1102" s="49">
        <v>43850.347268518519</v>
      </c>
      <c r="E1102" s="48" t="s">
        <v>34</v>
      </c>
      <c r="F1102" s="48" t="s">
        <v>33</v>
      </c>
      <c r="G1102" s="49">
        <v>43850.347268518519</v>
      </c>
      <c r="H1102" s="48"/>
      <c r="I1102" s="48"/>
      <c r="J1102" s="50">
        <v>0</v>
      </c>
      <c r="K1102" s="48" t="s">
        <v>37</v>
      </c>
      <c r="L1102" s="48"/>
    </row>
    <row r="1103" spans="1:12" ht="15.75" x14ac:dyDescent="0.25">
      <c r="A1103" s="48" t="s">
        <v>2356</v>
      </c>
      <c r="B1103" s="48" t="s">
        <v>7831</v>
      </c>
      <c r="C1103" s="49">
        <v>43850.347997685189</v>
      </c>
      <c r="D1103" s="49">
        <v>43850.347997685189</v>
      </c>
      <c r="E1103" s="48" t="s">
        <v>34</v>
      </c>
      <c r="F1103" s="48" t="s">
        <v>33</v>
      </c>
      <c r="G1103" s="49">
        <v>43850.347997685189</v>
      </c>
      <c r="H1103" s="48"/>
      <c r="I1103" s="48"/>
      <c r="J1103" s="50">
        <v>0</v>
      </c>
      <c r="K1103" s="48" t="s">
        <v>37</v>
      </c>
      <c r="L1103" s="48"/>
    </row>
    <row r="1104" spans="1:12" ht="15.75" x14ac:dyDescent="0.25">
      <c r="A1104" s="48" t="s">
        <v>2359</v>
      </c>
      <c r="B1104" s="48" t="s">
        <v>7831</v>
      </c>
      <c r="C1104" s="49">
        <v>43850.348009259258</v>
      </c>
      <c r="D1104" s="49">
        <v>43850.348009259258</v>
      </c>
      <c r="E1104" s="48" t="s">
        <v>34</v>
      </c>
      <c r="F1104" s="48" t="s">
        <v>33</v>
      </c>
      <c r="G1104" s="49">
        <v>43850.348009259258</v>
      </c>
      <c r="H1104" s="48"/>
      <c r="I1104" s="48"/>
      <c r="J1104" s="50">
        <v>0</v>
      </c>
      <c r="K1104" s="48" t="s">
        <v>37</v>
      </c>
      <c r="L1104" s="48"/>
    </row>
    <row r="1105" spans="1:12" ht="15.75" x14ac:dyDescent="0.25">
      <c r="A1105" s="48" t="s">
        <v>2362</v>
      </c>
      <c r="B1105" s="48" t="s">
        <v>7831</v>
      </c>
      <c r="C1105" s="49">
        <v>43850.348009259258</v>
      </c>
      <c r="D1105" s="49">
        <v>43850.348009259258</v>
      </c>
      <c r="E1105" s="48" t="s">
        <v>34</v>
      </c>
      <c r="F1105" s="48" t="s">
        <v>33</v>
      </c>
      <c r="G1105" s="49">
        <v>43850.348009259258</v>
      </c>
      <c r="H1105" s="48"/>
      <c r="I1105" s="48"/>
      <c r="J1105" s="50">
        <v>0</v>
      </c>
      <c r="K1105" s="48" t="s">
        <v>37</v>
      </c>
      <c r="L1105" s="48"/>
    </row>
    <row r="1106" spans="1:12" ht="15.75" x14ac:dyDescent="0.25">
      <c r="A1106" s="48" t="s">
        <v>2365</v>
      </c>
      <c r="B1106" s="48" t="s">
        <v>7831</v>
      </c>
      <c r="C1106" s="49">
        <v>43850.348009259258</v>
      </c>
      <c r="D1106" s="49">
        <v>43850.348009259258</v>
      </c>
      <c r="E1106" s="48" t="s">
        <v>34</v>
      </c>
      <c r="F1106" s="48" t="s">
        <v>33</v>
      </c>
      <c r="G1106" s="49">
        <v>43850.348009259258</v>
      </c>
      <c r="H1106" s="48"/>
      <c r="I1106" s="48"/>
      <c r="J1106" s="50">
        <v>0</v>
      </c>
      <c r="K1106" s="48" t="s">
        <v>37</v>
      </c>
      <c r="L1106" s="48"/>
    </row>
    <row r="1107" spans="1:12" ht="15.75" x14ac:dyDescent="0.25">
      <c r="A1107" s="48" t="s">
        <v>2367</v>
      </c>
      <c r="B1107" s="48" t="s">
        <v>7831</v>
      </c>
      <c r="C1107" s="49">
        <v>43850.348009259258</v>
      </c>
      <c r="D1107" s="49">
        <v>43850.348009259258</v>
      </c>
      <c r="E1107" s="48" t="s">
        <v>34</v>
      </c>
      <c r="F1107" s="48" t="s">
        <v>33</v>
      </c>
      <c r="G1107" s="49">
        <v>43850.348009259258</v>
      </c>
      <c r="H1107" s="48"/>
      <c r="I1107" s="48"/>
      <c r="J1107" s="50">
        <v>0</v>
      </c>
      <c r="K1107" s="48" t="s">
        <v>37</v>
      </c>
      <c r="L1107" s="48"/>
    </row>
    <row r="1108" spans="1:12" ht="15.75" x14ac:dyDescent="0.25">
      <c r="A1108" s="48" t="s">
        <v>2368</v>
      </c>
      <c r="B1108" s="48" t="s">
        <v>7831</v>
      </c>
      <c r="C1108" s="49">
        <v>43850.348009259258</v>
      </c>
      <c r="D1108" s="49">
        <v>43850.348009259258</v>
      </c>
      <c r="E1108" s="48" t="s">
        <v>34</v>
      </c>
      <c r="F1108" s="48" t="s">
        <v>33</v>
      </c>
      <c r="G1108" s="49">
        <v>43850.348009259258</v>
      </c>
      <c r="H1108" s="48"/>
      <c r="I1108" s="48"/>
      <c r="J1108" s="50">
        <v>0</v>
      </c>
      <c r="K1108" s="48" t="s">
        <v>37</v>
      </c>
      <c r="L1108" s="48"/>
    </row>
    <row r="1109" spans="1:12" ht="15.75" x14ac:dyDescent="0.25">
      <c r="A1109" s="48" t="s">
        <v>2369</v>
      </c>
      <c r="B1109" s="48" t="s">
        <v>7831</v>
      </c>
      <c r="C1109" s="49">
        <v>43850.348749999997</v>
      </c>
      <c r="D1109" s="49">
        <v>43850.348749999997</v>
      </c>
      <c r="E1109" s="48" t="s">
        <v>34</v>
      </c>
      <c r="F1109" s="48" t="s">
        <v>33</v>
      </c>
      <c r="G1109" s="49">
        <v>43850.348749999997</v>
      </c>
      <c r="H1109" s="48"/>
      <c r="I1109" s="48"/>
      <c r="J1109" s="50">
        <v>0</v>
      </c>
      <c r="K1109" s="48" t="s">
        <v>37</v>
      </c>
      <c r="L1109" s="48"/>
    </row>
    <row r="1110" spans="1:12" ht="15.75" x14ac:dyDescent="0.25">
      <c r="A1110" s="48" t="s">
        <v>2371</v>
      </c>
      <c r="B1110" s="48" t="s">
        <v>7831</v>
      </c>
      <c r="C1110" s="49">
        <v>43850.348749999997</v>
      </c>
      <c r="D1110" s="49">
        <v>43850.348749999997</v>
      </c>
      <c r="E1110" s="48" t="s">
        <v>34</v>
      </c>
      <c r="F1110" s="48" t="s">
        <v>33</v>
      </c>
      <c r="G1110" s="49">
        <v>43850.348749999997</v>
      </c>
      <c r="H1110" s="48"/>
      <c r="I1110" s="48"/>
      <c r="J1110" s="50">
        <v>0</v>
      </c>
      <c r="K1110" s="48" t="s">
        <v>37</v>
      </c>
      <c r="L1110" s="48"/>
    </row>
    <row r="1111" spans="1:12" ht="15.75" x14ac:dyDescent="0.25">
      <c r="A1111" s="48" t="s">
        <v>2372</v>
      </c>
      <c r="B1111" s="48" t="s">
        <v>7831</v>
      </c>
      <c r="C1111" s="49">
        <v>43850.348761574074</v>
      </c>
      <c r="D1111" s="49">
        <v>43850.348761574074</v>
      </c>
      <c r="E1111" s="48" t="s">
        <v>34</v>
      </c>
      <c r="F1111" s="48" t="s">
        <v>33</v>
      </c>
      <c r="G1111" s="49">
        <v>43850.348761574074</v>
      </c>
      <c r="H1111" s="48"/>
      <c r="I1111" s="48"/>
      <c r="J1111" s="50">
        <v>0</v>
      </c>
      <c r="K1111" s="48" t="s">
        <v>37</v>
      </c>
      <c r="L1111" s="48"/>
    </row>
    <row r="1112" spans="1:12" ht="15.75" x14ac:dyDescent="0.25">
      <c r="A1112" s="48" t="s">
        <v>2374</v>
      </c>
      <c r="B1112" s="48" t="s">
        <v>7831</v>
      </c>
      <c r="C1112" s="49">
        <v>43850.348761574074</v>
      </c>
      <c r="D1112" s="49">
        <v>43850.348761574074</v>
      </c>
      <c r="E1112" s="48" t="s">
        <v>34</v>
      </c>
      <c r="F1112" s="48" t="s">
        <v>33</v>
      </c>
      <c r="G1112" s="49">
        <v>43850.348761574074</v>
      </c>
      <c r="H1112" s="48"/>
      <c r="I1112" s="48"/>
      <c r="J1112" s="50">
        <v>0</v>
      </c>
      <c r="K1112" s="48" t="s">
        <v>37</v>
      </c>
      <c r="L1112" s="48"/>
    </row>
    <row r="1113" spans="1:12" ht="15.75" x14ac:dyDescent="0.25">
      <c r="A1113" s="48" t="s">
        <v>2376</v>
      </c>
      <c r="B1113" s="48" t="s">
        <v>7831</v>
      </c>
      <c r="C1113" s="49">
        <v>43850.348761574074</v>
      </c>
      <c r="D1113" s="49">
        <v>43850.348761574074</v>
      </c>
      <c r="E1113" s="48" t="s">
        <v>34</v>
      </c>
      <c r="F1113" s="48" t="s">
        <v>33</v>
      </c>
      <c r="G1113" s="49">
        <v>43850.348761574074</v>
      </c>
      <c r="H1113" s="48"/>
      <c r="I1113" s="48"/>
      <c r="J1113" s="50">
        <v>0</v>
      </c>
      <c r="K1113" s="48" t="s">
        <v>37</v>
      </c>
      <c r="L1113" s="48"/>
    </row>
    <row r="1114" spans="1:12" ht="15.75" x14ac:dyDescent="0.25">
      <c r="A1114" s="48" t="s">
        <v>2378</v>
      </c>
      <c r="B1114" s="48" t="s">
        <v>7831</v>
      </c>
      <c r="C1114" s="49">
        <v>43850.348761574074</v>
      </c>
      <c r="D1114" s="49">
        <v>43850.348761574074</v>
      </c>
      <c r="E1114" s="48" t="s">
        <v>34</v>
      </c>
      <c r="F1114" s="48" t="s">
        <v>33</v>
      </c>
      <c r="G1114" s="49">
        <v>43850.348761574074</v>
      </c>
      <c r="H1114" s="48"/>
      <c r="I1114" s="48"/>
      <c r="J1114" s="50">
        <v>0</v>
      </c>
      <c r="K1114" s="48" t="s">
        <v>37</v>
      </c>
      <c r="L1114" s="48"/>
    </row>
    <row r="1115" spans="1:12" ht="15.75" x14ac:dyDescent="0.25">
      <c r="A1115" s="48" t="s">
        <v>2379</v>
      </c>
      <c r="B1115" s="48" t="s">
        <v>7831</v>
      </c>
      <c r="C1115" s="49">
        <v>43850.348761574074</v>
      </c>
      <c r="D1115" s="49">
        <v>43850.348761574074</v>
      </c>
      <c r="E1115" s="48" t="s">
        <v>34</v>
      </c>
      <c r="F1115" s="48" t="s">
        <v>33</v>
      </c>
      <c r="G1115" s="49">
        <v>43850.348761574074</v>
      </c>
      <c r="H1115" s="48"/>
      <c r="I1115" s="48"/>
      <c r="J1115" s="50">
        <v>0</v>
      </c>
      <c r="K1115" s="48" t="s">
        <v>37</v>
      </c>
      <c r="L1115" s="48"/>
    </row>
    <row r="1116" spans="1:12" ht="15.75" x14ac:dyDescent="0.25">
      <c r="A1116" s="48" t="s">
        <v>2380</v>
      </c>
      <c r="B1116" s="48" t="s">
        <v>7831</v>
      </c>
      <c r="C1116" s="49">
        <v>43850.348761574074</v>
      </c>
      <c r="D1116" s="49">
        <v>43850.348761574074</v>
      </c>
      <c r="E1116" s="48" t="s">
        <v>34</v>
      </c>
      <c r="F1116" s="48" t="s">
        <v>33</v>
      </c>
      <c r="G1116" s="49">
        <v>43850.348761574074</v>
      </c>
      <c r="H1116" s="48"/>
      <c r="I1116" s="48"/>
      <c r="J1116" s="50">
        <v>0</v>
      </c>
      <c r="K1116" s="48" t="s">
        <v>37</v>
      </c>
      <c r="L1116" s="48"/>
    </row>
    <row r="1117" spans="1:12" ht="15.75" x14ac:dyDescent="0.25">
      <c r="A1117" s="48" t="s">
        <v>2382</v>
      </c>
      <c r="B1117" s="48" t="s">
        <v>7831</v>
      </c>
      <c r="C1117" s="49">
        <v>43850.348761574074</v>
      </c>
      <c r="D1117" s="49">
        <v>43850.348761574074</v>
      </c>
      <c r="E1117" s="48" t="s">
        <v>34</v>
      </c>
      <c r="F1117" s="48" t="s">
        <v>33</v>
      </c>
      <c r="G1117" s="49">
        <v>43850.348761574074</v>
      </c>
      <c r="H1117" s="48"/>
      <c r="I1117" s="48"/>
      <c r="J1117" s="50">
        <v>0</v>
      </c>
      <c r="K1117" s="48" t="s">
        <v>37</v>
      </c>
      <c r="L1117" s="48"/>
    </row>
    <row r="1118" spans="1:12" ht="15.75" x14ac:dyDescent="0.25">
      <c r="A1118" s="48" t="s">
        <v>2384</v>
      </c>
      <c r="B1118" s="48" t="s">
        <v>7831</v>
      </c>
      <c r="C1118" s="49">
        <v>43850.348761574074</v>
      </c>
      <c r="D1118" s="49">
        <v>43850.348761574074</v>
      </c>
      <c r="E1118" s="48" t="s">
        <v>34</v>
      </c>
      <c r="F1118" s="48" t="s">
        <v>33</v>
      </c>
      <c r="G1118" s="49">
        <v>43850.348761574074</v>
      </c>
      <c r="H1118" s="48"/>
      <c r="I1118" s="48"/>
      <c r="J1118" s="50">
        <v>0</v>
      </c>
      <c r="K1118" s="48" t="s">
        <v>37</v>
      </c>
      <c r="L1118" s="48"/>
    </row>
    <row r="1119" spans="1:12" ht="15.75" x14ac:dyDescent="0.25">
      <c r="A1119" s="48" t="s">
        <v>2386</v>
      </c>
      <c r="B1119" s="48" t="s">
        <v>7831</v>
      </c>
      <c r="C1119" s="49">
        <v>43850.347268518519</v>
      </c>
      <c r="D1119" s="49">
        <v>43850.347268518519</v>
      </c>
      <c r="E1119" s="48" t="s">
        <v>34</v>
      </c>
      <c r="F1119" s="48" t="s">
        <v>33</v>
      </c>
      <c r="G1119" s="49">
        <v>43850.347268518519</v>
      </c>
      <c r="H1119" s="48"/>
      <c r="I1119" s="48"/>
      <c r="J1119" s="50">
        <v>0</v>
      </c>
      <c r="K1119" s="48" t="s">
        <v>37</v>
      </c>
      <c r="L1119" s="48"/>
    </row>
    <row r="1120" spans="1:12" ht="15.75" x14ac:dyDescent="0.25">
      <c r="A1120" s="48" t="s">
        <v>2388</v>
      </c>
      <c r="B1120" s="48" t="s">
        <v>7831</v>
      </c>
      <c r="C1120" s="49">
        <v>43850.347986111112</v>
      </c>
      <c r="D1120" s="49">
        <v>43850.347986111112</v>
      </c>
      <c r="E1120" s="48" t="s">
        <v>34</v>
      </c>
      <c r="F1120" s="48" t="s">
        <v>33</v>
      </c>
      <c r="G1120" s="49">
        <v>43850.347986111112</v>
      </c>
      <c r="H1120" s="48"/>
      <c r="I1120" s="48"/>
      <c r="J1120" s="50">
        <v>0</v>
      </c>
      <c r="K1120" s="48" t="s">
        <v>37</v>
      </c>
      <c r="L1120" s="48"/>
    </row>
    <row r="1121" spans="1:12" ht="15.75" x14ac:dyDescent="0.25">
      <c r="A1121" s="48" t="s">
        <v>2391</v>
      </c>
      <c r="B1121" s="48" t="s">
        <v>7831</v>
      </c>
      <c r="C1121" s="49">
        <v>43850.347997685189</v>
      </c>
      <c r="D1121" s="49">
        <v>43850.347997685189</v>
      </c>
      <c r="E1121" s="48" t="s">
        <v>34</v>
      </c>
      <c r="F1121" s="48" t="s">
        <v>33</v>
      </c>
      <c r="G1121" s="49">
        <v>43850.347997685189</v>
      </c>
      <c r="H1121" s="48"/>
      <c r="I1121" s="48"/>
      <c r="J1121" s="50">
        <v>0</v>
      </c>
      <c r="K1121" s="48" t="s">
        <v>37</v>
      </c>
      <c r="L1121" s="48"/>
    </row>
    <row r="1122" spans="1:12" ht="15.75" x14ac:dyDescent="0.25">
      <c r="A1122" s="48" t="s">
        <v>2393</v>
      </c>
      <c r="B1122" s="48" t="s">
        <v>7831</v>
      </c>
      <c r="C1122" s="49">
        <v>43850.348009259258</v>
      </c>
      <c r="D1122" s="49">
        <v>43850.348009259258</v>
      </c>
      <c r="E1122" s="48" t="s">
        <v>34</v>
      </c>
      <c r="F1122" s="48" t="s">
        <v>33</v>
      </c>
      <c r="G1122" s="49">
        <v>43850.348009259258</v>
      </c>
      <c r="H1122" s="48"/>
      <c r="I1122" s="48"/>
      <c r="J1122" s="50">
        <v>0</v>
      </c>
      <c r="K1122" s="48" t="s">
        <v>37</v>
      </c>
      <c r="L1122" s="48"/>
    </row>
    <row r="1123" spans="1:12" ht="15.75" x14ac:dyDescent="0.25">
      <c r="A1123" s="48" t="s">
        <v>2394</v>
      </c>
      <c r="B1123" s="48" t="s">
        <v>7831</v>
      </c>
      <c r="C1123" s="49">
        <v>43850.348009259258</v>
      </c>
      <c r="D1123" s="49">
        <v>43850.348009259258</v>
      </c>
      <c r="E1123" s="48" t="s">
        <v>34</v>
      </c>
      <c r="F1123" s="48" t="s">
        <v>33</v>
      </c>
      <c r="G1123" s="49">
        <v>43850.348009259258</v>
      </c>
      <c r="H1123" s="48"/>
      <c r="I1123" s="48"/>
      <c r="J1123" s="50">
        <v>0</v>
      </c>
      <c r="K1123" s="48" t="s">
        <v>37</v>
      </c>
      <c r="L1123" s="48"/>
    </row>
    <row r="1124" spans="1:12" ht="15.75" x14ac:dyDescent="0.25">
      <c r="A1124" s="48" t="s">
        <v>2395</v>
      </c>
      <c r="B1124" s="48" t="s">
        <v>7831</v>
      </c>
      <c r="C1124" s="49">
        <v>43850.348009259258</v>
      </c>
      <c r="D1124" s="49">
        <v>43850.348009259258</v>
      </c>
      <c r="E1124" s="48" t="s">
        <v>34</v>
      </c>
      <c r="F1124" s="48" t="s">
        <v>33</v>
      </c>
      <c r="G1124" s="49">
        <v>43850.348009259258</v>
      </c>
      <c r="H1124" s="48"/>
      <c r="I1124" s="48"/>
      <c r="J1124" s="50">
        <v>0</v>
      </c>
      <c r="K1124" s="48" t="s">
        <v>37</v>
      </c>
      <c r="L1124" s="48"/>
    </row>
    <row r="1125" spans="1:12" ht="15.75" x14ac:dyDescent="0.25">
      <c r="A1125" s="48" t="s">
        <v>2398</v>
      </c>
      <c r="B1125" s="48" t="s">
        <v>7831</v>
      </c>
      <c r="C1125" s="49">
        <v>43850.348738425928</v>
      </c>
      <c r="D1125" s="49">
        <v>43850.348738425928</v>
      </c>
      <c r="E1125" s="48" t="s">
        <v>34</v>
      </c>
      <c r="F1125" s="48" t="s">
        <v>33</v>
      </c>
      <c r="G1125" s="49">
        <v>43850.348738425928</v>
      </c>
      <c r="H1125" s="48"/>
      <c r="I1125" s="48"/>
      <c r="J1125" s="50">
        <v>0</v>
      </c>
      <c r="K1125" s="48" t="s">
        <v>37</v>
      </c>
      <c r="L1125" s="48"/>
    </row>
    <row r="1126" spans="1:12" ht="15.75" x14ac:dyDescent="0.25">
      <c r="A1126" s="48" t="s">
        <v>2401</v>
      </c>
      <c r="B1126" s="48" t="s">
        <v>7831</v>
      </c>
      <c r="C1126" s="49">
        <v>43850.348738425928</v>
      </c>
      <c r="D1126" s="49">
        <v>43850.348738425928</v>
      </c>
      <c r="E1126" s="48" t="s">
        <v>34</v>
      </c>
      <c r="F1126" s="48" t="s">
        <v>33</v>
      </c>
      <c r="G1126" s="49">
        <v>43850.348738425928</v>
      </c>
      <c r="H1126" s="48"/>
      <c r="I1126" s="48"/>
      <c r="J1126" s="50">
        <v>0</v>
      </c>
      <c r="K1126" s="48" t="s">
        <v>37</v>
      </c>
      <c r="L1126" s="48"/>
    </row>
    <row r="1127" spans="1:12" ht="15.75" x14ac:dyDescent="0.25">
      <c r="A1127" s="48" t="s">
        <v>2404</v>
      </c>
      <c r="B1127" s="48" t="s">
        <v>7831</v>
      </c>
      <c r="C1127" s="49">
        <v>43850.348738425928</v>
      </c>
      <c r="D1127" s="49">
        <v>43850.348738425928</v>
      </c>
      <c r="E1127" s="48" t="s">
        <v>34</v>
      </c>
      <c r="F1127" s="48" t="s">
        <v>33</v>
      </c>
      <c r="G1127" s="49">
        <v>43850.348738425928</v>
      </c>
      <c r="H1127" s="48"/>
      <c r="I1127" s="48"/>
      <c r="J1127" s="50">
        <v>0</v>
      </c>
      <c r="K1127" s="48" t="s">
        <v>37</v>
      </c>
      <c r="L1127" s="48"/>
    </row>
    <row r="1128" spans="1:12" ht="15.75" x14ac:dyDescent="0.25">
      <c r="A1128" s="48" t="s">
        <v>2406</v>
      </c>
      <c r="B1128" s="48" t="s">
        <v>7831</v>
      </c>
      <c r="C1128" s="49">
        <v>43850.348738425928</v>
      </c>
      <c r="D1128" s="49">
        <v>43850.348738425928</v>
      </c>
      <c r="E1128" s="48" t="s">
        <v>34</v>
      </c>
      <c r="F1128" s="48" t="s">
        <v>33</v>
      </c>
      <c r="G1128" s="49">
        <v>43850.348738425928</v>
      </c>
      <c r="H1128" s="48"/>
      <c r="I1128" s="48"/>
      <c r="J1128" s="50">
        <v>0</v>
      </c>
      <c r="K1128" s="48" t="s">
        <v>37</v>
      </c>
      <c r="L1128" s="48"/>
    </row>
    <row r="1129" spans="1:12" ht="15.75" x14ac:dyDescent="0.25">
      <c r="A1129" s="48" t="s">
        <v>2408</v>
      </c>
      <c r="B1129" s="48" t="s">
        <v>7831</v>
      </c>
      <c r="C1129" s="49">
        <v>43850.348761574074</v>
      </c>
      <c r="D1129" s="49">
        <v>43850.348761574074</v>
      </c>
      <c r="E1129" s="48" t="s">
        <v>34</v>
      </c>
      <c r="F1129" s="48" t="s">
        <v>33</v>
      </c>
      <c r="G1129" s="49">
        <v>43850.348761574074</v>
      </c>
      <c r="H1129" s="48"/>
      <c r="I1129" s="48"/>
      <c r="J1129" s="50">
        <v>0</v>
      </c>
      <c r="K1129" s="48" t="s">
        <v>37</v>
      </c>
      <c r="L1129" s="48"/>
    </row>
    <row r="1130" spans="1:12" ht="15.75" x14ac:dyDescent="0.25">
      <c r="A1130" s="48" t="s">
        <v>2409</v>
      </c>
      <c r="B1130" s="48" t="s">
        <v>7831</v>
      </c>
      <c r="C1130" s="49">
        <v>43850.348761574074</v>
      </c>
      <c r="D1130" s="49">
        <v>43850.348761574074</v>
      </c>
      <c r="E1130" s="48" t="s">
        <v>34</v>
      </c>
      <c r="F1130" s="48" t="s">
        <v>33</v>
      </c>
      <c r="G1130" s="49">
        <v>43850.348761574074</v>
      </c>
      <c r="H1130" s="48"/>
      <c r="I1130" s="48"/>
      <c r="J1130" s="50">
        <v>0</v>
      </c>
      <c r="K1130" s="48" t="s">
        <v>37</v>
      </c>
      <c r="L1130" s="48"/>
    </row>
    <row r="1131" spans="1:12" ht="15.75" x14ac:dyDescent="0.25">
      <c r="A1131" s="48" t="s">
        <v>2412</v>
      </c>
      <c r="B1131" s="48" t="s">
        <v>7831</v>
      </c>
      <c r="C1131" s="49">
        <v>43850.348761574074</v>
      </c>
      <c r="D1131" s="49">
        <v>43850.348761574074</v>
      </c>
      <c r="E1131" s="48" t="s">
        <v>34</v>
      </c>
      <c r="F1131" s="48" t="s">
        <v>33</v>
      </c>
      <c r="G1131" s="49">
        <v>43850.348761574074</v>
      </c>
      <c r="H1131" s="48"/>
      <c r="I1131" s="48"/>
      <c r="J1131" s="50">
        <v>0</v>
      </c>
      <c r="K1131" s="48" t="s">
        <v>37</v>
      </c>
      <c r="L1131" s="48"/>
    </row>
    <row r="1132" spans="1:12" ht="15.75" x14ac:dyDescent="0.25">
      <c r="A1132" s="48" t="s">
        <v>2413</v>
      </c>
      <c r="B1132" s="48" t="s">
        <v>7831</v>
      </c>
      <c r="C1132" s="49">
        <v>43850.348761574074</v>
      </c>
      <c r="D1132" s="49">
        <v>43850.348761574074</v>
      </c>
      <c r="E1132" s="48" t="s">
        <v>34</v>
      </c>
      <c r="F1132" s="48" t="s">
        <v>33</v>
      </c>
      <c r="G1132" s="49">
        <v>43850.348761574074</v>
      </c>
      <c r="H1132" s="48"/>
      <c r="I1132" s="48"/>
      <c r="J1132" s="50">
        <v>0</v>
      </c>
      <c r="K1132" s="48" t="s">
        <v>37</v>
      </c>
      <c r="L1132" s="48"/>
    </row>
    <row r="1133" spans="1:12" ht="15.75" x14ac:dyDescent="0.25">
      <c r="A1133" s="48" t="s">
        <v>2416</v>
      </c>
      <c r="B1133" s="48" t="s">
        <v>7831</v>
      </c>
      <c r="C1133" s="49">
        <v>43850.348761574074</v>
      </c>
      <c r="D1133" s="49">
        <v>43850.348761574074</v>
      </c>
      <c r="E1133" s="48" t="s">
        <v>34</v>
      </c>
      <c r="F1133" s="48" t="s">
        <v>33</v>
      </c>
      <c r="G1133" s="49">
        <v>43850.348761574074</v>
      </c>
      <c r="H1133" s="48"/>
      <c r="I1133" s="48"/>
      <c r="J1133" s="50">
        <v>0</v>
      </c>
      <c r="K1133" s="48" t="s">
        <v>37</v>
      </c>
      <c r="L1133" s="48"/>
    </row>
    <row r="1134" spans="1:12" ht="15.75" x14ac:dyDescent="0.25">
      <c r="A1134" s="48" t="s">
        <v>2418</v>
      </c>
      <c r="B1134" s="48" t="s">
        <v>7831</v>
      </c>
      <c r="C1134" s="49">
        <v>43850.348761574074</v>
      </c>
      <c r="D1134" s="49">
        <v>43850.348761574074</v>
      </c>
      <c r="E1134" s="48" t="s">
        <v>34</v>
      </c>
      <c r="F1134" s="48" t="s">
        <v>33</v>
      </c>
      <c r="G1134" s="49">
        <v>43850.348761574074</v>
      </c>
      <c r="H1134" s="48"/>
      <c r="I1134" s="48"/>
      <c r="J1134" s="50">
        <v>0</v>
      </c>
      <c r="K1134" s="48" t="s">
        <v>37</v>
      </c>
      <c r="L1134" s="48"/>
    </row>
    <row r="1135" spans="1:12" ht="15.75" x14ac:dyDescent="0.25">
      <c r="A1135" s="48" t="s">
        <v>2420</v>
      </c>
      <c r="B1135" s="48" t="s">
        <v>7831</v>
      </c>
      <c r="C1135" s="49">
        <v>43850.348761574074</v>
      </c>
      <c r="D1135" s="49">
        <v>43850.348761574074</v>
      </c>
      <c r="E1135" s="48" t="s">
        <v>34</v>
      </c>
      <c r="F1135" s="48" t="s">
        <v>33</v>
      </c>
      <c r="G1135" s="49">
        <v>43850.348761574074</v>
      </c>
      <c r="H1135" s="48"/>
      <c r="I1135" s="48"/>
      <c r="J1135" s="50">
        <v>0</v>
      </c>
      <c r="K1135" s="48" t="s">
        <v>37</v>
      </c>
      <c r="L1135" s="48"/>
    </row>
    <row r="1136" spans="1:12" ht="15.75" x14ac:dyDescent="0.25">
      <c r="A1136" s="48" t="s">
        <v>2421</v>
      </c>
      <c r="B1136" s="48" t="s">
        <v>7831</v>
      </c>
      <c r="C1136" s="49">
        <v>43850.348796296297</v>
      </c>
      <c r="D1136" s="49">
        <v>43850.348796296297</v>
      </c>
      <c r="E1136" s="48" t="s">
        <v>34</v>
      </c>
      <c r="F1136" s="48" t="s">
        <v>33</v>
      </c>
      <c r="G1136" s="49">
        <v>43850.348796296297</v>
      </c>
      <c r="H1136" s="48"/>
      <c r="I1136" s="48"/>
      <c r="J1136" s="50">
        <v>0</v>
      </c>
      <c r="K1136" s="48" t="s">
        <v>37</v>
      </c>
      <c r="L1136" s="48"/>
    </row>
    <row r="1137" spans="1:12" ht="15.75" x14ac:dyDescent="0.25">
      <c r="A1137" s="48" t="s">
        <v>2423</v>
      </c>
      <c r="B1137" s="48" t="s">
        <v>7831</v>
      </c>
      <c r="C1137" s="49">
        <v>43850.34884259259</v>
      </c>
      <c r="D1137" s="49">
        <v>43850.34884259259</v>
      </c>
      <c r="E1137" s="48" t="s">
        <v>34</v>
      </c>
      <c r="F1137" s="48" t="s">
        <v>33</v>
      </c>
      <c r="G1137" s="49">
        <v>43850.34884259259</v>
      </c>
      <c r="H1137" s="48"/>
      <c r="I1137" s="48"/>
      <c r="J1137" s="50">
        <v>0</v>
      </c>
      <c r="K1137" s="48" t="s">
        <v>37</v>
      </c>
      <c r="L1137" s="48"/>
    </row>
    <row r="1138" spans="1:12" ht="15.75" x14ac:dyDescent="0.25">
      <c r="A1138" s="48" t="s">
        <v>2425</v>
      </c>
      <c r="B1138" s="48" t="s">
        <v>7831</v>
      </c>
      <c r="C1138" s="49">
        <v>43850.348854166667</v>
      </c>
      <c r="D1138" s="49">
        <v>43850.348854166667</v>
      </c>
      <c r="E1138" s="48" t="s">
        <v>34</v>
      </c>
      <c r="F1138" s="48" t="s">
        <v>33</v>
      </c>
      <c r="G1138" s="49">
        <v>43850.348854166667</v>
      </c>
      <c r="H1138" s="48"/>
      <c r="I1138" s="48"/>
      <c r="J1138" s="50">
        <v>0</v>
      </c>
      <c r="K1138" s="48" t="s">
        <v>37</v>
      </c>
      <c r="L1138" s="48"/>
    </row>
    <row r="1139" spans="1:12" ht="15.75" x14ac:dyDescent="0.25">
      <c r="A1139" s="48" t="s">
        <v>2428</v>
      </c>
      <c r="B1139" s="48" t="s">
        <v>7831</v>
      </c>
      <c r="C1139" s="49">
        <v>43850.348599537036</v>
      </c>
      <c r="D1139" s="49">
        <v>43850.350856481484</v>
      </c>
      <c r="E1139" s="48" t="s">
        <v>34</v>
      </c>
      <c r="F1139" s="48" t="s">
        <v>150</v>
      </c>
      <c r="G1139" s="49">
        <v>43850.350856481484</v>
      </c>
      <c r="H1139" s="48"/>
      <c r="I1139" s="48"/>
      <c r="J1139" s="50">
        <v>2.2569444481632672E-3</v>
      </c>
      <c r="K1139" s="48" t="s">
        <v>37</v>
      </c>
      <c r="L1139" s="48"/>
    </row>
    <row r="1140" spans="1:12" ht="15.75" x14ac:dyDescent="0.25">
      <c r="A1140" s="48" t="s">
        <v>2430</v>
      </c>
      <c r="B1140" s="48" t="s">
        <v>7831</v>
      </c>
      <c r="C1140" s="49">
        <v>43850.347268518519</v>
      </c>
      <c r="D1140" s="49">
        <v>43850.347268518519</v>
      </c>
      <c r="E1140" s="48" t="s">
        <v>34</v>
      </c>
      <c r="F1140" s="48" t="s">
        <v>33</v>
      </c>
      <c r="G1140" s="49">
        <v>43850.347268518519</v>
      </c>
      <c r="H1140" s="48"/>
      <c r="I1140" s="48"/>
      <c r="J1140" s="50">
        <v>0</v>
      </c>
      <c r="K1140" s="48" t="s">
        <v>37</v>
      </c>
      <c r="L1140" s="48"/>
    </row>
    <row r="1141" spans="1:12" ht="15.75" x14ac:dyDescent="0.25">
      <c r="A1141" s="48" t="s">
        <v>2433</v>
      </c>
      <c r="B1141" s="48" t="s">
        <v>7831</v>
      </c>
      <c r="C1141" s="49">
        <v>43850.347268518519</v>
      </c>
      <c r="D1141" s="49">
        <v>43850.347268518519</v>
      </c>
      <c r="E1141" s="48" t="s">
        <v>34</v>
      </c>
      <c r="F1141" s="48" t="s">
        <v>33</v>
      </c>
      <c r="G1141" s="49">
        <v>43850.347268518519</v>
      </c>
      <c r="H1141" s="48"/>
      <c r="I1141" s="48"/>
      <c r="J1141" s="50">
        <v>0</v>
      </c>
      <c r="K1141" s="48" t="s">
        <v>37</v>
      </c>
      <c r="L1141" s="48"/>
    </row>
    <row r="1142" spans="1:12" ht="15.75" x14ac:dyDescent="0.25">
      <c r="A1142" s="48" t="s">
        <v>2435</v>
      </c>
      <c r="B1142" s="48" t="s">
        <v>7831</v>
      </c>
      <c r="C1142" s="49">
        <v>43850.347986111112</v>
      </c>
      <c r="D1142" s="49">
        <v>43850.347986111112</v>
      </c>
      <c r="E1142" s="48" t="s">
        <v>34</v>
      </c>
      <c r="F1142" s="48" t="s">
        <v>33</v>
      </c>
      <c r="G1142" s="49">
        <v>43850.347986111112</v>
      </c>
      <c r="H1142" s="48"/>
      <c r="I1142" s="48"/>
      <c r="J1142" s="50">
        <v>0</v>
      </c>
      <c r="K1142" s="48" t="s">
        <v>37</v>
      </c>
      <c r="L1142" s="48"/>
    </row>
    <row r="1143" spans="1:12" ht="15.75" x14ac:dyDescent="0.25">
      <c r="A1143" s="48" t="s">
        <v>2436</v>
      </c>
      <c r="B1143" s="48" t="s">
        <v>7831</v>
      </c>
      <c r="C1143" s="49">
        <v>43850.347986111112</v>
      </c>
      <c r="D1143" s="49">
        <v>43850.347986111112</v>
      </c>
      <c r="E1143" s="48" t="s">
        <v>34</v>
      </c>
      <c r="F1143" s="48" t="s">
        <v>33</v>
      </c>
      <c r="G1143" s="49">
        <v>43850.347986111112</v>
      </c>
      <c r="H1143" s="48"/>
      <c r="I1143" s="48"/>
      <c r="J1143" s="50">
        <v>0</v>
      </c>
      <c r="K1143" s="48" t="s">
        <v>37</v>
      </c>
      <c r="L1143" s="48"/>
    </row>
    <row r="1144" spans="1:12" ht="15.75" x14ac:dyDescent="0.25">
      <c r="A1144" s="48" t="s">
        <v>2437</v>
      </c>
      <c r="B1144" s="48" t="s">
        <v>7831</v>
      </c>
      <c r="C1144" s="49">
        <v>43850.347997685189</v>
      </c>
      <c r="D1144" s="49">
        <v>43850.347997685189</v>
      </c>
      <c r="E1144" s="48" t="s">
        <v>34</v>
      </c>
      <c r="F1144" s="48" t="s">
        <v>33</v>
      </c>
      <c r="G1144" s="49">
        <v>43850.347997685189</v>
      </c>
      <c r="H1144" s="48"/>
      <c r="I1144" s="48"/>
      <c r="J1144" s="50">
        <v>0</v>
      </c>
      <c r="K1144" s="48" t="s">
        <v>37</v>
      </c>
      <c r="L1144" s="48"/>
    </row>
    <row r="1145" spans="1:12" ht="15.75" x14ac:dyDescent="0.25">
      <c r="A1145" s="48" t="s">
        <v>2438</v>
      </c>
      <c r="B1145" s="48" t="s">
        <v>7831</v>
      </c>
      <c r="C1145" s="49">
        <v>43850.348009259258</v>
      </c>
      <c r="D1145" s="49">
        <v>43850.348009259258</v>
      </c>
      <c r="E1145" s="48" t="s">
        <v>34</v>
      </c>
      <c r="F1145" s="48" t="s">
        <v>33</v>
      </c>
      <c r="G1145" s="49">
        <v>43850.348009259258</v>
      </c>
      <c r="H1145" s="48"/>
      <c r="I1145" s="48"/>
      <c r="J1145" s="50">
        <v>0</v>
      </c>
      <c r="K1145" s="48" t="s">
        <v>37</v>
      </c>
      <c r="L1145" s="48"/>
    </row>
    <row r="1146" spans="1:12" ht="15.75" x14ac:dyDescent="0.25">
      <c r="A1146" s="48" t="s">
        <v>2439</v>
      </c>
      <c r="B1146" s="48" t="s">
        <v>7831</v>
      </c>
      <c r="C1146" s="49">
        <v>43850.348009259258</v>
      </c>
      <c r="D1146" s="49">
        <v>43850.348009259258</v>
      </c>
      <c r="E1146" s="48" t="s">
        <v>34</v>
      </c>
      <c r="F1146" s="48" t="s">
        <v>33</v>
      </c>
      <c r="G1146" s="49">
        <v>43850.348009259258</v>
      </c>
      <c r="H1146" s="48"/>
      <c r="I1146" s="48"/>
      <c r="J1146" s="50">
        <v>0</v>
      </c>
      <c r="K1146" s="48" t="s">
        <v>37</v>
      </c>
      <c r="L1146" s="48"/>
    </row>
    <row r="1147" spans="1:12" ht="15.75" x14ac:dyDescent="0.25">
      <c r="A1147" s="48" t="s">
        <v>2440</v>
      </c>
      <c r="B1147" s="48" t="s">
        <v>7831</v>
      </c>
      <c r="C1147" s="49">
        <v>43850.348009259258</v>
      </c>
      <c r="D1147" s="49">
        <v>43850.348009259258</v>
      </c>
      <c r="E1147" s="48" t="s">
        <v>34</v>
      </c>
      <c r="F1147" s="48" t="s">
        <v>33</v>
      </c>
      <c r="G1147" s="49">
        <v>43850.348009259258</v>
      </c>
      <c r="H1147" s="48"/>
      <c r="I1147" s="48"/>
      <c r="J1147" s="50">
        <v>0</v>
      </c>
      <c r="K1147" s="48" t="s">
        <v>37</v>
      </c>
      <c r="L1147" s="48"/>
    </row>
    <row r="1148" spans="1:12" ht="15.75" x14ac:dyDescent="0.25">
      <c r="A1148" s="48" t="s">
        <v>2441</v>
      </c>
      <c r="B1148" s="48" t="s">
        <v>7831</v>
      </c>
      <c r="C1148" s="49">
        <v>43850.348738425928</v>
      </c>
      <c r="D1148" s="49">
        <v>43850.348738425928</v>
      </c>
      <c r="E1148" s="48" t="s">
        <v>34</v>
      </c>
      <c r="F1148" s="48" t="s">
        <v>33</v>
      </c>
      <c r="G1148" s="49">
        <v>43850.348738425928</v>
      </c>
      <c r="H1148" s="48"/>
      <c r="I1148" s="48"/>
      <c r="J1148" s="50">
        <v>0</v>
      </c>
      <c r="K1148" s="48" t="s">
        <v>37</v>
      </c>
      <c r="L1148" s="48"/>
    </row>
    <row r="1149" spans="1:12" ht="15.75" x14ac:dyDescent="0.25">
      <c r="A1149" s="48" t="s">
        <v>2442</v>
      </c>
      <c r="B1149" s="48" t="s">
        <v>7831</v>
      </c>
      <c r="C1149" s="49">
        <v>43850.348738425928</v>
      </c>
      <c r="D1149" s="49">
        <v>43850.348738425928</v>
      </c>
      <c r="E1149" s="48" t="s">
        <v>34</v>
      </c>
      <c r="F1149" s="48" t="s">
        <v>33</v>
      </c>
      <c r="G1149" s="49">
        <v>43850.348738425928</v>
      </c>
      <c r="H1149" s="48"/>
      <c r="I1149" s="48"/>
      <c r="J1149" s="50">
        <v>0</v>
      </c>
      <c r="K1149" s="48" t="s">
        <v>37</v>
      </c>
      <c r="L1149" s="48"/>
    </row>
    <row r="1150" spans="1:12" ht="15.75" x14ac:dyDescent="0.25">
      <c r="A1150" s="48" t="s">
        <v>2444</v>
      </c>
      <c r="B1150" s="48" t="s">
        <v>7831</v>
      </c>
      <c r="C1150" s="49">
        <v>43850.348749999997</v>
      </c>
      <c r="D1150" s="49">
        <v>43850.348749999997</v>
      </c>
      <c r="E1150" s="48" t="s">
        <v>34</v>
      </c>
      <c r="F1150" s="48" t="s">
        <v>33</v>
      </c>
      <c r="G1150" s="49">
        <v>43850.348749999997</v>
      </c>
      <c r="H1150" s="48"/>
      <c r="I1150" s="48"/>
      <c r="J1150" s="50">
        <v>0</v>
      </c>
      <c r="K1150" s="48" t="s">
        <v>37</v>
      </c>
      <c r="L1150" s="48"/>
    </row>
    <row r="1151" spans="1:12" ht="15.75" x14ac:dyDescent="0.25">
      <c r="A1151" s="48" t="s">
        <v>2446</v>
      </c>
      <c r="B1151" s="48" t="s">
        <v>7831</v>
      </c>
      <c r="C1151" s="49">
        <v>43850.348761574074</v>
      </c>
      <c r="D1151" s="49">
        <v>43850.348761574074</v>
      </c>
      <c r="E1151" s="48" t="s">
        <v>34</v>
      </c>
      <c r="F1151" s="48" t="s">
        <v>33</v>
      </c>
      <c r="G1151" s="49">
        <v>43850.348761574074</v>
      </c>
      <c r="H1151" s="48"/>
      <c r="I1151" s="48"/>
      <c r="J1151" s="50">
        <v>0</v>
      </c>
      <c r="K1151" s="48" t="s">
        <v>37</v>
      </c>
      <c r="L1151" s="48"/>
    </row>
    <row r="1152" spans="1:12" ht="15.75" x14ac:dyDescent="0.25">
      <c r="A1152" s="48" t="s">
        <v>2448</v>
      </c>
      <c r="B1152" s="48" t="s">
        <v>7831</v>
      </c>
      <c r="C1152" s="49">
        <v>43850.348761574074</v>
      </c>
      <c r="D1152" s="49">
        <v>43850.348761574074</v>
      </c>
      <c r="E1152" s="48" t="s">
        <v>34</v>
      </c>
      <c r="F1152" s="48" t="s">
        <v>33</v>
      </c>
      <c r="G1152" s="49">
        <v>43850.348761574074</v>
      </c>
      <c r="H1152" s="48"/>
      <c r="I1152" s="48"/>
      <c r="J1152" s="50">
        <v>0</v>
      </c>
      <c r="K1152" s="48" t="s">
        <v>37</v>
      </c>
      <c r="L1152" s="48"/>
    </row>
    <row r="1153" spans="1:12" ht="15.75" x14ac:dyDescent="0.25">
      <c r="A1153" s="48" t="s">
        <v>2449</v>
      </c>
      <c r="B1153" s="48" t="s">
        <v>7831</v>
      </c>
      <c r="C1153" s="49">
        <v>43850.348773148151</v>
      </c>
      <c r="D1153" s="49">
        <v>43850.348773148151</v>
      </c>
      <c r="E1153" s="48" t="s">
        <v>34</v>
      </c>
      <c r="F1153" s="48" t="s">
        <v>33</v>
      </c>
      <c r="G1153" s="49">
        <v>43850.348773148151</v>
      </c>
      <c r="H1153" s="48"/>
      <c r="I1153" s="48"/>
      <c r="J1153" s="50">
        <v>0</v>
      </c>
      <c r="K1153" s="48" t="s">
        <v>37</v>
      </c>
      <c r="L1153" s="48"/>
    </row>
    <row r="1154" spans="1:12" ht="15.75" x14ac:dyDescent="0.25">
      <c r="A1154" s="48" t="s">
        <v>2450</v>
      </c>
      <c r="B1154" s="48" t="s">
        <v>7831</v>
      </c>
      <c r="C1154" s="49">
        <v>43850.348773148151</v>
      </c>
      <c r="D1154" s="49">
        <v>43850.348773148151</v>
      </c>
      <c r="E1154" s="48" t="s">
        <v>34</v>
      </c>
      <c r="F1154" s="48" t="s">
        <v>33</v>
      </c>
      <c r="G1154" s="49">
        <v>43850.348773148151</v>
      </c>
      <c r="H1154" s="48"/>
      <c r="I1154" s="48"/>
      <c r="J1154" s="50">
        <v>0</v>
      </c>
      <c r="K1154" s="48" t="s">
        <v>37</v>
      </c>
      <c r="L1154" s="48"/>
    </row>
    <row r="1155" spans="1:12" ht="15.75" x14ac:dyDescent="0.25">
      <c r="A1155" s="48" t="s">
        <v>2452</v>
      </c>
      <c r="B1155" s="48" t="s">
        <v>7831</v>
      </c>
      <c r="C1155" s="49">
        <v>43850.348773148151</v>
      </c>
      <c r="D1155" s="49">
        <v>43850.348773148151</v>
      </c>
      <c r="E1155" s="48" t="s">
        <v>34</v>
      </c>
      <c r="F1155" s="48" t="s">
        <v>33</v>
      </c>
      <c r="G1155" s="49">
        <v>43850.348773148151</v>
      </c>
      <c r="H1155" s="48"/>
      <c r="I1155" s="48"/>
      <c r="J1155" s="50">
        <v>0</v>
      </c>
      <c r="K1155" s="48" t="s">
        <v>37</v>
      </c>
      <c r="L1155" s="48"/>
    </row>
    <row r="1156" spans="1:12" ht="15.75" x14ac:dyDescent="0.25">
      <c r="A1156" s="48" t="s">
        <v>2453</v>
      </c>
      <c r="B1156" s="48" t="s">
        <v>7831</v>
      </c>
      <c r="C1156" s="49">
        <v>43850.34878472222</v>
      </c>
      <c r="D1156" s="49">
        <v>43850.34878472222</v>
      </c>
      <c r="E1156" s="48" t="s">
        <v>34</v>
      </c>
      <c r="F1156" s="48" t="s">
        <v>33</v>
      </c>
      <c r="G1156" s="49">
        <v>43850.34878472222</v>
      </c>
      <c r="H1156" s="48"/>
      <c r="I1156" s="48"/>
      <c r="J1156" s="50">
        <v>0</v>
      </c>
      <c r="K1156" s="48" t="s">
        <v>37</v>
      </c>
      <c r="L1156" s="48"/>
    </row>
    <row r="1157" spans="1:12" ht="15.75" x14ac:dyDescent="0.25">
      <c r="A1157" s="48" t="s">
        <v>2455</v>
      </c>
      <c r="B1157" s="48" t="s">
        <v>7831</v>
      </c>
      <c r="C1157" s="49">
        <v>43850.348796296297</v>
      </c>
      <c r="D1157" s="49">
        <v>43850.348796296297</v>
      </c>
      <c r="E1157" s="48" t="s">
        <v>34</v>
      </c>
      <c r="F1157" s="48" t="s">
        <v>33</v>
      </c>
      <c r="G1157" s="49">
        <v>43850.348796296297</v>
      </c>
      <c r="H1157" s="48"/>
      <c r="I1157" s="48"/>
      <c r="J1157" s="50">
        <v>0</v>
      </c>
      <c r="K1157" s="48" t="s">
        <v>37</v>
      </c>
      <c r="L1157" s="48"/>
    </row>
    <row r="1158" spans="1:12" ht="15.75" x14ac:dyDescent="0.25">
      <c r="A1158" s="48" t="s">
        <v>2457</v>
      </c>
      <c r="B1158" s="48" t="s">
        <v>7831</v>
      </c>
      <c r="C1158" s="49">
        <v>43850.34884259259</v>
      </c>
      <c r="D1158" s="49">
        <v>43850.34884259259</v>
      </c>
      <c r="E1158" s="48" t="s">
        <v>34</v>
      </c>
      <c r="F1158" s="48" t="s">
        <v>33</v>
      </c>
      <c r="G1158" s="49">
        <v>43850.34884259259</v>
      </c>
      <c r="H1158" s="48"/>
      <c r="I1158" s="48"/>
      <c r="J1158" s="50">
        <v>0</v>
      </c>
      <c r="K1158" s="48" t="s">
        <v>37</v>
      </c>
      <c r="L1158" s="48"/>
    </row>
    <row r="1159" spans="1:12" ht="15.75" x14ac:dyDescent="0.25">
      <c r="A1159" s="48" t="s">
        <v>2458</v>
      </c>
      <c r="B1159" s="48" t="s">
        <v>7831</v>
      </c>
      <c r="C1159" s="49">
        <v>43850.34884259259</v>
      </c>
      <c r="D1159" s="49">
        <v>43850.34884259259</v>
      </c>
      <c r="E1159" s="48" t="s">
        <v>34</v>
      </c>
      <c r="F1159" s="48" t="s">
        <v>33</v>
      </c>
      <c r="G1159" s="49">
        <v>43850.34884259259</v>
      </c>
      <c r="H1159" s="48"/>
      <c r="I1159" s="48"/>
      <c r="J1159" s="50">
        <v>0</v>
      </c>
      <c r="K1159" s="48" t="s">
        <v>37</v>
      </c>
      <c r="L1159" s="48"/>
    </row>
    <row r="1160" spans="1:12" ht="15.75" x14ac:dyDescent="0.25">
      <c r="A1160" s="48" t="s">
        <v>2461</v>
      </c>
      <c r="B1160" s="48" t="s">
        <v>7831</v>
      </c>
      <c r="C1160" s="49">
        <v>43850.34884259259</v>
      </c>
      <c r="D1160" s="49">
        <v>43850.34884259259</v>
      </c>
      <c r="E1160" s="48" t="s">
        <v>34</v>
      </c>
      <c r="F1160" s="48" t="s">
        <v>33</v>
      </c>
      <c r="G1160" s="49">
        <v>43850.34884259259</v>
      </c>
      <c r="H1160" s="48"/>
      <c r="I1160" s="48"/>
      <c r="J1160" s="50">
        <v>0</v>
      </c>
      <c r="K1160" s="48" t="s">
        <v>37</v>
      </c>
      <c r="L1160" s="48"/>
    </row>
    <row r="1161" spans="1:12" ht="15.75" x14ac:dyDescent="0.25">
      <c r="A1161" s="48" t="s">
        <v>2463</v>
      </c>
      <c r="B1161" s="48" t="s">
        <v>7831</v>
      </c>
      <c r="C1161" s="49">
        <v>43850.348854166667</v>
      </c>
      <c r="D1161" s="49">
        <v>43850.348854166667</v>
      </c>
      <c r="E1161" s="48" t="s">
        <v>34</v>
      </c>
      <c r="F1161" s="48" t="s">
        <v>33</v>
      </c>
      <c r="G1161" s="49">
        <v>43850.348854166667</v>
      </c>
      <c r="H1161" s="48"/>
      <c r="I1161" s="48"/>
      <c r="J1161" s="50">
        <v>0</v>
      </c>
      <c r="K1161" s="48" t="s">
        <v>37</v>
      </c>
      <c r="L1161" s="48"/>
    </row>
    <row r="1162" spans="1:12" ht="15.75" x14ac:dyDescent="0.25">
      <c r="A1162" s="48" t="s">
        <v>2465</v>
      </c>
      <c r="B1162" s="48" t="s">
        <v>7831</v>
      </c>
      <c r="C1162" s="49">
        <v>43850.349409722221</v>
      </c>
      <c r="D1162" s="49">
        <v>43850.349409722221</v>
      </c>
      <c r="E1162" s="48" t="s">
        <v>34</v>
      </c>
      <c r="F1162" s="48" t="s">
        <v>33</v>
      </c>
      <c r="G1162" s="49">
        <v>43850.349409722221</v>
      </c>
      <c r="H1162" s="48"/>
      <c r="I1162" s="48"/>
      <c r="J1162" s="50">
        <v>0</v>
      </c>
      <c r="K1162" s="48" t="s">
        <v>37</v>
      </c>
      <c r="L1162" s="48"/>
    </row>
    <row r="1163" spans="1:12" ht="15.75" x14ac:dyDescent="0.25">
      <c r="A1163" s="48" t="s">
        <v>2468</v>
      </c>
      <c r="B1163" s="48" t="s">
        <v>7831</v>
      </c>
      <c r="C1163" s="49">
        <v>43850.349409722221</v>
      </c>
      <c r="D1163" s="49">
        <v>43850.349409722221</v>
      </c>
      <c r="E1163" s="48" t="s">
        <v>34</v>
      </c>
      <c r="F1163" s="48" t="s">
        <v>33</v>
      </c>
      <c r="G1163" s="49">
        <v>43850.349409722221</v>
      </c>
      <c r="H1163" s="48"/>
      <c r="I1163" s="48"/>
      <c r="J1163" s="50">
        <v>0</v>
      </c>
      <c r="K1163" s="48" t="s">
        <v>37</v>
      </c>
      <c r="L1163" s="48"/>
    </row>
    <row r="1164" spans="1:12" ht="15.75" x14ac:dyDescent="0.25">
      <c r="A1164" s="48" t="s">
        <v>2469</v>
      </c>
      <c r="B1164" s="48" t="s">
        <v>7831</v>
      </c>
      <c r="C1164" s="49">
        <v>43850.349409722221</v>
      </c>
      <c r="D1164" s="49">
        <v>43850.349409722221</v>
      </c>
      <c r="E1164" s="48" t="s">
        <v>34</v>
      </c>
      <c r="F1164" s="48" t="s">
        <v>33</v>
      </c>
      <c r="G1164" s="49">
        <v>43850.349409722221</v>
      </c>
      <c r="H1164" s="48"/>
      <c r="I1164" s="48"/>
      <c r="J1164" s="50">
        <v>0</v>
      </c>
      <c r="K1164" s="48" t="s">
        <v>37</v>
      </c>
      <c r="L1164" s="48"/>
    </row>
    <row r="1165" spans="1:12" ht="15.75" x14ac:dyDescent="0.25">
      <c r="A1165" s="48" t="s">
        <v>2471</v>
      </c>
      <c r="B1165" s="48" t="s">
        <v>7831</v>
      </c>
      <c r="C1165" s="49">
        <v>43850.369317129633</v>
      </c>
      <c r="D1165" s="49">
        <v>43850.371655092589</v>
      </c>
      <c r="E1165" s="48" t="s">
        <v>34</v>
      </c>
      <c r="F1165" s="48" t="s">
        <v>110</v>
      </c>
      <c r="G1165" s="49">
        <v>43850.371631944443</v>
      </c>
      <c r="H1165" s="48"/>
      <c r="I1165" s="48"/>
      <c r="J1165" s="50">
        <v>2.3148148102336563E-3</v>
      </c>
      <c r="K1165" s="48" t="s">
        <v>37</v>
      </c>
      <c r="L1165" s="48"/>
    </row>
    <row r="1166" spans="1:12" ht="15.75" x14ac:dyDescent="0.25">
      <c r="A1166" s="48" t="s">
        <v>2473</v>
      </c>
      <c r="B1166" s="48" t="s">
        <v>7831</v>
      </c>
      <c r="C1166" s="49">
        <v>43850.370671296296</v>
      </c>
      <c r="D1166" s="49">
        <v>43850.371006944442</v>
      </c>
      <c r="E1166" s="48" t="s">
        <v>34</v>
      </c>
      <c r="F1166" s="48" t="s">
        <v>110</v>
      </c>
      <c r="G1166" s="49">
        <v>43850.370995370373</v>
      </c>
      <c r="H1166" s="48"/>
      <c r="I1166" s="48"/>
      <c r="J1166" s="50">
        <v>3.2407407707069069E-4</v>
      </c>
      <c r="K1166" s="48" t="s">
        <v>37</v>
      </c>
      <c r="L1166" s="48"/>
    </row>
    <row r="1167" spans="1:12" ht="15.75" x14ac:dyDescent="0.25">
      <c r="A1167" s="48" t="s">
        <v>2475</v>
      </c>
      <c r="B1167" s="48" t="s">
        <v>7831</v>
      </c>
      <c r="C1167" s="49">
        <v>43850.382997685185</v>
      </c>
      <c r="D1167" s="49">
        <v>43850.382997685185</v>
      </c>
      <c r="E1167" s="48" t="s">
        <v>34</v>
      </c>
      <c r="F1167" s="48" t="s">
        <v>33</v>
      </c>
      <c r="G1167" s="49">
        <v>43850.382997685185</v>
      </c>
      <c r="H1167" s="48"/>
      <c r="I1167" s="48"/>
      <c r="J1167" s="50">
        <v>0</v>
      </c>
      <c r="K1167" s="48" t="s">
        <v>37</v>
      </c>
      <c r="L1167" s="48"/>
    </row>
    <row r="1168" spans="1:12" ht="15.75" x14ac:dyDescent="0.25">
      <c r="A1168" s="48" t="s">
        <v>2477</v>
      </c>
      <c r="B1168" s="48" t="s">
        <v>7831</v>
      </c>
      <c r="C1168" s="49">
        <v>43850.387719907405</v>
      </c>
      <c r="D1168" s="49">
        <v>43850.388449074075</v>
      </c>
      <c r="E1168" s="48" t="s">
        <v>34</v>
      </c>
      <c r="F1168" s="48" t="s">
        <v>110</v>
      </c>
      <c r="G1168" s="49">
        <v>43850.388437499998</v>
      </c>
      <c r="H1168" s="48"/>
      <c r="I1168" s="48"/>
      <c r="J1168" s="50">
        <v>7.1759259299142286E-4</v>
      </c>
      <c r="K1168" s="48" t="s">
        <v>37</v>
      </c>
      <c r="L1168" s="48"/>
    </row>
    <row r="1169" spans="1:12" ht="15.75" x14ac:dyDescent="0.25">
      <c r="A1169" s="48" t="s">
        <v>2479</v>
      </c>
      <c r="B1169" s="48" t="s">
        <v>7831</v>
      </c>
      <c r="C1169" s="49">
        <v>43850.34878472222</v>
      </c>
      <c r="D1169" s="49">
        <v>43850.34878472222</v>
      </c>
      <c r="E1169" s="48" t="s">
        <v>34</v>
      </c>
      <c r="F1169" s="48" t="s">
        <v>33</v>
      </c>
      <c r="G1169" s="49">
        <v>43850.34878472222</v>
      </c>
      <c r="H1169" s="48"/>
      <c r="I1169" s="48"/>
      <c r="J1169" s="50">
        <v>0</v>
      </c>
      <c r="K1169" s="48" t="s">
        <v>37</v>
      </c>
      <c r="L1169" s="48"/>
    </row>
    <row r="1170" spans="1:12" ht="15.75" x14ac:dyDescent="0.25">
      <c r="A1170" s="48" t="s">
        <v>2480</v>
      </c>
      <c r="B1170" s="48" t="s">
        <v>7831</v>
      </c>
      <c r="C1170" s="49">
        <v>43850.348796296297</v>
      </c>
      <c r="D1170" s="49">
        <v>43850.348796296297</v>
      </c>
      <c r="E1170" s="48" t="s">
        <v>34</v>
      </c>
      <c r="F1170" s="48" t="s">
        <v>33</v>
      </c>
      <c r="G1170" s="49">
        <v>43850.348796296297</v>
      </c>
      <c r="H1170" s="48"/>
      <c r="I1170" s="48"/>
      <c r="J1170" s="50">
        <v>0</v>
      </c>
      <c r="K1170" s="48" t="s">
        <v>37</v>
      </c>
      <c r="L1170" s="48"/>
    </row>
    <row r="1171" spans="1:12" ht="15.75" x14ac:dyDescent="0.25">
      <c r="A1171" s="48" t="s">
        <v>2481</v>
      </c>
      <c r="B1171" s="48" t="s">
        <v>7831</v>
      </c>
      <c r="C1171" s="49">
        <v>43850.34884259259</v>
      </c>
      <c r="D1171" s="49">
        <v>43850.34884259259</v>
      </c>
      <c r="E1171" s="48" t="s">
        <v>34</v>
      </c>
      <c r="F1171" s="48" t="s">
        <v>33</v>
      </c>
      <c r="G1171" s="49">
        <v>43850.34884259259</v>
      </c>
      <c r="H1171" s="48"/>
      <c r="I1171" s="48"/>
      <c r="J1171" s="50">
        <v>0</v>
      </c>
      <c r="K1171" s="48" t="s">
        <v>37</v>
      </c>
      <c r="L1171" s="48"/>
    </row>
    <row r="1172" spans="1:12" ht="15.75" x14ac:dyDescent="0.25">
      <c r="A1172" s="48" t="s">
        <v>2483</v>
      </c>
      <c r="B1172" s="48" t="s">
        <v>7831</v>
      </c>
      <c r="C1172" s="49">
        <v>43850.349409722221</v>
      </c>
      <c r="D1172" s="49">
        <v>43850.349409722221</v>
      </c>
      <c r="E1172" s="48" t="s">
        <v>34</v>
      </c>
      <c r="F1172" s="48" t="s">
        <v>33</v>
      </c>
      <c r="G1172" s="49">
        <v>43850.349409722221</v>
      </c>
      <c r="H1172" s="48"/>
      <c r="I1172" s="48"/>
      <c r="J1172" s="50">
        <v>0</v>
      </c>
      <c r="K1172" s="48" t="s">
        <v>37</v>
      </c>
      <c r="L1172" s="48"/>
    </row>
    <row r="1173" spans="1:12" ht="15.75" x14ac:dyDescent="0.25">
      <c r="A1173" s="48" t="s">
        <v>2485</v>
      </c>
      <c r="B1173" s="48" t="s">
        <v>7831</v>
      </c>
      <c r="C1173" s="49">
        <v>43850.356215277781</v>
      </c>
      <c r="D1173" s="49">
        <v>43850.357604166667</v>
      </c>
      <c r="E1173" s="48" t="s">
        <v>34</v>
      </c>
      <c r="F1173" s="48" t="s">
        <v>110</v>
      </c>
      <c r="G1173" s="49">
        <v>43850.355868055558</v>
      </c>
      <c r="H1173" s="48"/>
      <c r="I1173" s="48"/>
      <c r="J1173" s="50">
        <v>-3.4722222335403785E-4</v>
      </c>
      <c r="K1173" s="48" t="s">
        <v>37</v>
      </c>
      <c r="L1173" s="48"/>
    </row>
    <row r="1174" spans="1:12" ht="15.75" x14ac:dyDescent="0.25">
      <c r="A1174" s="48" t="s">
        <v>2487</v>
      </c>
      <c r="B1174" s="48" t="s">
        <v>7831</v>
      </c>
      <c r="C1174" s="49">
        <v>43850.357442129629</v>
      </c>
      <c r="D1174" s="49">
        <v>43850.358402777776</v>
      </c>
      <c r="E1174" s="48" t="s">
        <v>34</v>
      </c>
      <c r="F1174" s="48" t="s">
        <v>150</v>
      </c>
      <c r="G1174" s="49">
        <v>43850.3593287037</v>
      </c>
      <c r="H1174" s="48"/>
      <c r="I1174" s="48"/>
      <c r="J1174" s="50">
        <v>1.8865740712499246E-3</v>
      </c>
      <c r="K1174" s="48" t="s">
        <v>37</v>
      </c>
      <c r="L1174" s="48"/>
    </row>
    <row r="1175" spans="1:12" ht="15.75" x14ac:dyDescent="0.25">
      <c r="A1175" s="48" t="s">
        <v>2489</v>
      </c>
      <c r="B1175" s="48" t="s">
        <v>7831</v>
      </c>
      <c r="C1175" s="49">
        <v>43850.364733796298</v>
      </c>
      <c r="D1175" s="49">
        <v>43850.364733796298</v>
      </c>
      <c r="E1175" s="48" t="s">
        <v>34</v>
      </c>
      <c r="F1175" s="48" t="s">
        <v>33</v>
      </c>
      <c r="G1175" s="49">
        <v>43850.364733796298</v>
      </c>
      <c r="H1175" s="48"/>
      <c r="I1175" s="48"/>
      <c r="J1175" s="50">
        <v>0</v>
      </c>
      <c r="K1175" s="48" t="s">
        <v>37</v>
      </c>
      <c r="L1175" s="48"/>
    </row>
    <row r="1176" spans="1:12" ht="15.75" x14ac:dyDescent="0.25">
      <c r="A1176" s="48" t="s">
        <v>2490</v>
      </c>
      <c r="B1176" s="48" t="s">
        <v>7831</v>
      </c>
      <c r="C1176" s="49">
        <v>43850.369606481479</v>
      </c>
      <c r="D1176" s="49">
        <v>43850.369606481479</v>
      </c>
      <c r="E1176" s="48" t="s">
        <v>34</v>
      </c>
      <c r="F1176" s="48" t="s">
        <v>33</v>
      </c>
      <c r="G1176" s="49">
        <v>43850.369606481479</v>
      </c>
      <c r="H1176" s="48"/>
      <c r="I1176" s="48"/>
      <c r="J1176" s="50">
        <v>0</v>
      </c>
      <c r="K1176" s="48" t="s">
        <v>37</v>
      </c>
      <c r="L1176" s="48"/>
    </row>
    <row r="1177" spans="1:12" ht="15.75" x14ac:dyDescent="0.25">
      <c r="A1177" s="48" t="s">
        <v>2493</v>
      </c>
      <c r="B1177" s="48" t="s">
        <v>7831</v>
      </c>
      <c r="C1177" s="49">
        <v>43850.39702546296</v>
      </c>
      <c r="D1177" s="49">
        <v>43850.397893518515</v>
      </c>
      <c r="E1177" s="48" t="s">
        <v>34</v>
      </c>
      <c r="F1177" s="48" t="s">
        <v>110</v>
      </c>
      <c r="G1177" s="49">
        <v>43850.397870370369</v>
      </c>
      <c r="H1177" s="48"/>
      <c r="I1177" s="48"/>
      <c r="J1177" s="50">
        <v>8.4490740846376866E-4</v>
      </c>
      <c r="K1177" s="48" t="s">
        <v>37</v>
      </c>
      <c r="L1177" s="48"/>
    </row>
    <row r="1178" spans="1:12" ht="15.75" x14ac:dyDescent="0.25">
      <c r="A1178" s="48" t="s">
        <v>2496</v>
      </c>
      <c r="B1178" s="48" t="s">
        <v>7831</v>
      </c>
      <c r="C1178" s="49">
        <v>43850.415729166663</v>
      </c>
      <c r="D1178" s="49">
        <v>43850.415729166663</v>
      </c>
      <c r="E1178" s="48" t="s">
        <v>34</v>
      </c>
      <c r="F1178" s="48" t="s">
        <v>33</v>
      </c>
      <c r="G1178" s="49">
        <v>43850.415729166663</v>
      </c>
      <c r="H1178" s="48"/>
      <c r="I1178" s="48"/>
      <c r="J1178" s="50">
        <v>0</v>
      </c>
      <c r="K1178" s="48" t="s">
        <v>37</v>
      </c>
      <c r="L1178" s="48"/>
    </row>
    <row r="1179" spans="1:12" ht="15.75" x14ac:dyDescent="0.25">
      <c r="A1179" s="48" t="s">
        <v>2497</v>
      </c>
      <c r="B1179" s="48" t="s">
        <v>7831</v>
      </c>
      <c r="C1179" s="49">
        <v>43850.423391203702</v>
      </c>
      <c r="D1179" s="49">
        <v>43850.423391203702</v>
      </c>
      <c r="E1179" s="48" t="s">
        <v>34</v>
      </c>
      <c r="F1179" s="48" t="s">
        <v>33</v>
      </c>
      <c r="G1179" s="49">
        <v>43850.423391203702</v>
      </c>
      <c r="H1179" s="48"/>
      <c r="I1179" s="48"/>
      <c r="J1179" s="50">
        <v>0</v>
      </c>
      <c r="K1179" s="48" t="s">
        <v>37</v>
      </c>
      <c r="L1179" s="48"/>
    </row>
    <row r="1180" spans="1:12" ht="15.75" x14ac:dyDescent="0.25">
      <c r="A1180" s="48" t="s">
        <v>2498</v>
      </c>
      <c r="B1180" s="48" t="s">
        <v>7831</v>
      </c>
      <c r="C1180" s="49">
        <v>43850.348865740743</v>
      </c>
      <c r="D1180" s="49">
        <v>43850.348865740743</v>
      </c>
      <c r="E1180" s="48" t="s">
        <v>34</v>
      </c>
      <c r="F1180" s="48" t="s">
        <v>33</v>
      </c>
      <c r="G1180" s="49">
        <v>43850.348865740743</v>
      </c>
      <c r="H1180" s="48"/>
      <c r="I1180" s="48"/>
      <c r="J1180" s="50">
        <v>0</v>
      </c>
      <c r="K1180" s="48" t="s">
        <v>37</v>
      </c>
      <c r="L1180" s="48"/>
    </row>
    <row r="1181" spans="1:12" ht="15.75" x14ac:dyDescent="0.25">
      <c r="A1181" s="48" t="s">
        <v>2501</v>
      </c>
      <c r="B1181" s="48" t="s">
        <v>7831</v>
      </c>
      <c r="C1181" s="49">
        <v>43850.348877314813</v>
      </c>
      <c r="D1181" s="49">
        <v>43850.348877314813</v>
      </c>
      <c r="E1181" s="48" t="s">
        <v>34</v>
      </c>
      <c r="F1181" s="48" t="s">
        <v>33</v>
      </c>
      <c r="G1181" s="49">
        <v>43850.348877314813</v>
      </c>
      <c r="H1181" s="48"/>
      <c r="I1181" s="48"/>
      <c r="J1181" s="50">
        <v>0</v>
      </c>
      <c r="K1181" s="48" t="s">
        <v>37</v>
      </c>
      <c r="L1181" s="48"/>
    </row>
    <row r="1182" spans="1:12" ht="15.75" x14ac:dyDescent="0.25">
      <c r="A1182" s="48" t="s">
        <v>2504</v>
      </c>
      <c r="B1182" s="48" t="s">
        <v>7831</v>
      </c>
      <c r="C1182" s="49">
        <v>43850.348877314813</v>
      </c>
      <c r="D1182" s="49">
        <v>43850.348877314813</v>
      </c>
      <c r="E1182" s="48" t="s">
        <v>34</v>
      </c>
      <c r="F1182" s="48" t="s">
        <v>33</v>
      </c>
      <c r="G1182" s="49">
        <v>43850.348877314813</v>
      </c>
      <c r="H1182" s="48"/>
      <c r="I1182" s="48"/>
      <c r="J1182" s="50">
        <v>0</v>
      </c>
      <c r="K1182" s="48" t="s">
        <v>37</v>
      </c>
      <c r="L1182" s="48"/>
    </row>
    <row r="1183" spans="1:12" ht="15.75" x14ac:dyDescent="0.25">
      <c r="A1183" s="48" t="s">
        <v>2506</v>
      </c>
      <c r="B1183" s="48" t="s">
        <v>7831</v>
      </c>
      <c r="C1183" s="49">
        <v>43850.349409722221</v>
      </c>
      <c r="D1183" s="49">
        <v>43850.349409722221</v>
      </c>
      <c r="E1183" s="48" t="s">
        <v>34</v>
      </c>
      <c r="F1183" s="48" t="s">
        <v>33</v>
      </c>
      <c r="G1183" s="49">
        <v>43850.349409722221</v>
      </c>
      <c r="H1183" s="48"/>
      <c r="I1183" s="48"/>
      <c r="J1183" s="50">
        <v>0</v>
      </c>
      <c r="K1183" s="48" t="s">
        <v>37</v>
      </c>
      <c r="L1183" s="48"/>
    </row>
    <row r="1184" spans="1:12" ht="15.75" x14ac:dyDescent="0.25">
      <c r="A1184" s="48" t="s">
        <v>2508</v>
      </c>
      <c r="B1184" s="48" t="s">
        <v>7831</v>
      </c>
      <c r="C1184" s="49">
        <v>43850.349409722221</v>
      </c>
      <c r="D1184" s="49">
        <v>43850.349409722221</v>
      </c>
      <c r="E1184" s="48" t="s">
        <v>34</v>
      </c>
      <c r="F1184" s="48" t="s">
        <v>33</v>
      </c>
      <c r="G1184" s="49">
        <v>43850.349409722221</v>
      </c>
      <c r="H1184" s="48"/>
      <c r="I1184" s="48"/>
      <c r="J1184" s="50">
        <v>0</v>
      </c>
      <c r="K1184" s="48" t="s">
        <v>37</v>
      </c>
      <c r="L1184" s="48"/>
    </row>
    <row r="1185" spans="1:12" ht="15.75" x14ac:dyDescent="0.25">
      <c r="A1185" s="48" t="s">
        <v>2510</v>
      </c>
      <c r="B1185" s="48" t="s">
        <v>7831</v>
      </c>
      <c r="C1185" s="49">
        <v>43850.349409722221</v>
      </c>
      <c r="D1185" s="49">
        <v>43850.349409722221</v>
      </c>
      <c r="E1185" s="48" t="s">
        <v>34</v>
      </c>
      <c r="F1185" s="48" t="s">
        <v>33</v>
      </c>
      <c r="G1185" s="49">
        <v>43850.349409722221</v>
      </c>
      <c r="H1185" s="48"/>
      <c r="I1185" s="48"/>
      <c r="J1185" s="50">
        <v>0</v>
      </c>
      <c r="K1185" s="48" t="s">
        <v>37</v>
      </c>
      <c r="L1185" s="48"/>
    </row>
    <row r="1186" spans="1:12" ht="15.75" x14ac:dyDescent="0.25">
      <c r="A1186" s="48" t="s">
        <v>2511</v>
      </c>
      <c r="B1186" s="48" t="s">
        <v>7831</v>
      </c>
      <c r="C1186" s="49">
        <v>43850.349409722221</v>
      </c>
      <c r="D1186" s="49">
        <v>43850.349409722221</v>
      </c>
      <c r="E1186" s="48" t="s">
        <v>34</v>
      </c>
      <c r="F1186" s="48" t="s">
        <v>33</v>
      </c>
      <c r="G1186" s="49">
        <v>43850.349409722221</v>
      </c>
      <c r="H1186" s="48"/>
      <c r="I1186" s="48"/>
      <c r="J1186" s="50">
        <v>0</v>
      </c>
      <c r="K1186" s="48" t="s">
        <v>37</v>
      </c>
      <c r="L1186" s="48"/>
    </row>
    <row r="1187" spans="1:12" ht="15.75" x14ac:dyDescent="0.25">
      <c r="A1187" s="48" t="s">
        <v>2512</v>
      </c>
      <c r="B1187" s="48" t="s">
        <v>7831</v>
      </c>
      <c r="C1187" s="49">
        <v>43850.349409722221</v>
      </c>
      <c r="D1187" s="49">
        <v>43850.349409722221</v>
      </c>
      <c r="E1187" s="48" t="s">
        <v>34</v>
      </c>
      <c r="F1187" s="48" t="s">
        <v>33</v>
      </c>
      <c r="G1187" s="49">
        <v>43850.349409722221</v>
      </c>
      <c r="H1187" s="48"/>
      <c r="I1187" s="48"/>
      <c r="J1187" s="50">
        <v>0</v>
      </c>
      <c r="K1187" s="48" t="s">
        <v>37</v>
      </c>
      <c r="L1187" s="48"/>
    </row>
    <row r="1188" spans="1:12" ht="15.75" x14ac:dyDescent="0.25">
      <c r="A1188" s="48" t="s">
        <v>2513</v>
      </c>
      <c r="B1188" s="48" t="s">
        <v>7831</v>
      </c>
      <c r="C1188" s="49">
        <v>43850.349409722221</v>
      </c>
      <c r="D1188" s="49">
        <v>43850.349409722221</v>
      </c>
      <c r="E1188" s="48" t="s">
        <v>34</v>
      </c>
      <c r="F1188" s="48" t="s">
        <v>33</v>
      </c>
      <c r="G1188" s="49">
        <v>43850.349409722221</v>
      </c>
      <c r="H1188" s="48"/>
      <c r="I1188" s="48"/>
      <c r="J1188" s="50">
        <v>0</v>
      </c>
      <c r="K1188" s="48" t="s">
        <v>37</v>
      </c>
      <c r="L1188" s="48"/>
    </row>
    <row r="1189" spans="1:12" ht="15.75" x14ac:dyDescent="0.25">
      <c r="A1189" s="48" t="s">
        <v>2514</v>
      </c>
      <c r="B1189" s="48" t="s">
        <v>7831</v>
      </c>
      <c r="C1189" s="49">
        <v>43850.352349537039</v>
      </c>
      <c r="D1189" s="49">
        <v>43850.353460648148</v>
      </c>
      <c r="E1189" s="48" t="s">
        <v>34</v>
      </c>
      <c r="F1189" s="48" t="s">
        <v>110</v>
      </c>
      <c r="G1189" s="49">
        <v>43850.353437500002</v>
      </c>
      <c r="H1189" s="48"/>
      <c r="I1189" s="48"/>
      <c r="J1189" s="50">
        <v>1.0879629626288079E-3</v>
      </c>
      <c r="K1189" s="48" t="s">
        <v>37</v>
      </c>
      <c r="L1189" s="48"/>
    </row>
    <row r="1190" spans="1:12" ht="15.75" x14ac:dyDescent="0.25">
      <c r="A1190" s="48" t="s">
        <v>2516</v>
      </c>
      <c r="B1190" s="48" t="s">
        <v>7831</v>
      </c>
      <c r="C1190" s="49">
        <v>43850.373159722221</v>
      </c>
      <c r="D1190" s="49">
        <v>43850.375219907408</v>
      </c>
      <c r="E1190" s="48" t="s">
        <v>34</v>
      </c>
      <c r="F1190" s="48" t="s">
        <v>33</v>
      </c>
      <c r="G1190" s="49">
        <v>43850.375486111108</v>
      </c>
      <c r="H1190" s="48"/>
      <c r="I1190" s="48"/>
      <c r="J1190" s="50">
        <v>2.3263888870133087E-3</v>
      </c>
      <c r="K1190" s="48" t="s">
        <v>37</v>
      </c>
      <c r="L1190" s="48"/>
    </row>
    <row r="1191" spans="1:12" ht="15.75" x14ac:dyDescent="0.25">
      <c r="A1191" s="48" t="s">
        <v>2518</v>
      </c>
      <c r="B1191" s="48" t="s">
        <v>7831</v>
      </c>
      <c r="C1191" s="49">
        <v>43850.377962962964</v>
      </c>
      <c r="D1191" s="49">
        <v>43850.377962962964</v>
      </c>
      <c r="E1191" s="48" t="s">
        <v>34</v>
      </c>
      <c r="F1191" s="48" t="s">
        <v>33</v>
      </c>
      <c r="G1191" s="49">
        <v>43850.377962962964</v>
      </c>
      <c r="H1191" s="48"/>
      <c r="I1191" s="48"/>
      <c r="J1191" s="50">
        <v>0</v>
      </c>
      <c r="K1191" s="48" t="s">
        <v>37</v>
      </c>
      <c r="L1191" s="48"/>
    </row>
    <row r="1192" spans="1:12" ht="15.75" x14ac:dyDescent="0.25">
      <c r="A1192" s="48" t="s">
        <v>2520</v>
      </c>
      <c r="B1192" s="48" t="s">
        <v>7831</v>
      </c>
      <c r="C1192" s="49">
        <v>43850.379907407405</v>
      </c>
      <c r="D1192" s="49">
        <v>43850.384687500002</v>
      </c>
      <c r="E1192" s="48" t="s">
        <v>34</v>
      </c>
      <c r="F1192" s="48" t="s">
        <v>33</v>
      </c>
      <c r="G1192" s="49">
        <v>43850.384189814817</v>
      </c>
      <c r="H1192" s="48"/>
      <c r="I1192" s="48"/>
      <c r="J1192" s="50">
        <v>4.28240741166519E-3</v>
      </c>
      <c r="K1192" s="48" t="s">
        <v>37</v>
      </c>
      <c r="L1192" s="48"/>
    </row>
    <row r="1193" spans="1:12" ht="15.75" x14ac:dyDescent="0.25">
      <c r="A1193" s="48" t="s">
        <v>2522</v>
      </c>
      <c r="B1193" s="48" t="s">
        <v>7831</v>
      </c>
      <c r="C1193" s="49">
        <v>43850.385416666664</v>
      </c>
      <c r="D1193" s="49">
        <v>43850.385451388887</v>
      </c>
      <c r="E1193" s="48" t="s">
        <v>34</v>
      </c>
      <c r="F1193" s="48" t="s">
        <v>110</v>
      </c>
      <c r="G1193" s="49">
        <v>43850.382754629631</v>
      </c>
      <c r="H1193" s="48"/>
      <c r="I1193" s="48"/>
      <c r="J1193" s="50">
        <v>-2.6620370335876942E-3</v>
      </c>
      <c r="K1193" s="48" t="s">
        <v>37</v>
      </c>
      <c r="L1193" s="48"/>
    </row>
    <row r="1194" spans="1:12" ht="15.75" x14ac:dyDescent="0.25">
      <c r="A1194" s="48" t="s">
        <v>2524</v>
      </c>
      <c r="B1194" s="48" t="s">
        <v>7831</v>
      </c>
      <c r="C1194" s="49">
        <v>43850.381608796299</v>
      </c>
      <c r="D1194" s="49">
        <v>43850.381608796299</v>
      </c>
      <c r="E1194" s="48" t="s">
        <v>34</v>
      </c>
      <c r="F1194" s="48" t="s">
        <v>33</v>
      </c>
      <c r="G1194" s="49">
        <v>43850.381608796299</v>
      </c>
      <c r="H1194" s="48"/>
      <c r="I1194" s="48"/>
      <c r="J1194" s="50">
        <v>0</v>
      </c>
      <c r="K1194" s="48" t="s">
        <v>37</v>
      </c>
      <c r="L1194" s="48"/>
    </row>
    <row r="1195" spans="1:12" ht="15.75" x14ac:dyDescent="0.25">
      <c r="A1195" s="48" t="s">
        <v>2526</v>
      </c>
      <c r="B1195" s="48" t="s">
        <v>7831</v>
      </c>
      <c r="C1195" s="49">
        <v>43850.38857638889</v>
      </c>
      <c r="D1195" s="49">
        <v>43850.391585648147</v>
      </c>
      <c r="E1195" s="48" t="s">
        <v>34</v>
      </c>
      <c r="F1195" s="48" t="s">
        <v>150</v>
      </c>
      <c r="G1195" s="49">
        <v>43850.391145833331</v>
      </c>
      <c r="H1195" s="48"/>
      <c r="I1195" s="48"/>
      <c r="J1195" s="50">
        <v>2.5694444411783479E-3</v>
      </c>
      <c r="K1195" s="48" t="s">
        <v>37</v>
      </c>
      <c r="L1195" s="48"/>
    </row>
    <row r="1196" spans="1:12" ht="15.75" x14ac:dyDescent="0.25">
      <c r="A1196" s="48" t="s">
        <v>2528</v>
      </c>
      <c r="B1196" s="48" t="s">
        <v>7831</v>
      </c>
      <c r="C1196" s="49">
        <v>43850.392060185186</v>
      </c>
      <c r="D1196" s="49">
        <v>43850.392060185186</v>
      </c>
      <c r="E1196" s="48" t="s">
        <v>34</v>
      </c>
      <c r="F1196" s="48" t="s">
        <v>33</v>
      </c>
      <c r="G1196" s="49">
        <v>43850.392060185186</v>
      </c>
      <c r="H1196" s="48"/>
      <c r="I1196" s="48"/>
      <c r="J1196" s="50">
        <v>0</v>
      </c>
      <c r="K1196" s="48" t="s">
        <v>37</v>
      </c>
      <c r="L1196" s="48"/>
    </row>
    <row r="1197" spans="1:12" ht="15.75" x14ac:dyDescent="0.25">
      <c r="A1197" s="48" t="s">
        <v>2529</v>
      </c>
      <c r="B1197" s="48" t="s">
        <v>7831</v>
      </c>
      <c r="C1197" s="49">
        <v>43850.401828703703</v>
      </c>
      <c r="D1197" s="49">
        <v>43850.401828703703</v>
      </c>
      <c r="E1197" s="48" t="s">
        <v>34</v>
      </c>
      <c r="F1197" s="48" t="s">
        <v>33</v>
      </c>
      <c r="G1197" s="49">
        <v>43850.401828703703</v>
      </c>
      <c r="H1197" s="48"/>
      <c r="I1197" s="48"/>
      <c r="J1197" s="50">
        <v>0</v>
      </c>
      <c r="K1197" s="48" t="s">
        <v>37</v>
      </c>
      <c r="L1197" s="48"/>
    </row>
    <row r="1198" spans="1:12" ht="15.75" x14ac:dyDescent="0.25">
      <c r="A1198" s="48" t="s">
        <v>2532</v>
      </c>
      <c r="B1198" s="48" t="s">
        <v>7831</v>
      </c>
      <c r="C1198" s="49">
        <v>43850.409467592595</v>
      </c>
      <c r="D1198" s="49">
        <v>43850.409467592595</v>
      </c>
      <c r="E1198" s="48" t="s">
        <v>34</v>
      </c>
      <c r="F1198" s="48" t="s">
        <v>33</v>
      </c>
      <c r="G1198" s="49">
        <v>43850.409467592595</v>
      </c>
      <c r="H1198" s="48"/>
      <c r="I1198" s="48"/>
      <c r="J1198" s="50">
        <v>0</v>
      </c>
      <c r="K1198" s="48" t="s">
        <v>37</v>
      </c>
      <c r="L1198" s="48"/>
    </row>
    <row r="1199" spans="1:12" ht="15.75" x14ac:dyDescent="0.25">
      <c r="A1199" s="48" t="s">
        <v>2534</v>
      </c>
      <c r="B1199" s="48" t="s">
        <v>7831</v>
      </c>
      <c r="C1199" s="49">
        <v>43850.403900462959</v>
      </c>
      <c r="D1199" s="49">
        <v>43850.403900462959</v>
      </c>
      <c r="E1199" s="48" t="s">
        <v>34</v>
      </c>
      <c r="F1199" s="48" t="s">
        <v>33</v>
      </c>
      <c r="G1199" s="49">
        <v>43850.403900462959</v>
      </c>
      <c r="H1199" s="48"/>
      <c r="I1199" s="48"/>
      <c r="J1199" s="50">
        <v>0</v>
      </c>
      <c r="K1199" s="48" t="s">
        <v>37</v>
      </c>
      <c r="L1199" s="48"/>
    </row>
    <row r="1200" spans="1:12" ht="15.75" x14ac:dyDescent="0.25">
      <c r="A1200" s="48" t="s">
        <v>2535</v>
      </c>
      <c r="B1200" s="48" t="s">
        <v>7831</v>
      </c>
      <c r="C1200" s="49">
        <v>43850.430358796293</v>
      </c>
      <c r="D1200" s="49">
        <v>43850.430358796293</v>
      </c>
      <c r="E1200" s="48" t="s">
        <v>34</v>
      </c>
      <c r="F1200" s="48" t="s">
        <v>33</v>
      </c>
      <c r="G1200" s="49">
        <v>43850.430358796293</v>
      </c>
      <c r="H1200" s="48"/>
      <c r="I1200" s="48"/>
      <c r="J1200" s="50">
        <v>0</v>
      </c>
      <c r="K1200" s="48" t="s">
        <v>37</v>
      </c>
      <c r="L1200" s="48"/>
    </row>
    <row r="1201" spans="1:12" ht="15.75" x14ac:dyDescent="0.25">
      <c r="A1201" s="48" t="s">
        <v>2536</v>
      </c>
      <c r="B1201" s="48" t="s">
        <v>7831</v>
      </c>
      <c r="C1201" s="49">
        <v>43850.435219907406</v>
      </c>
      <c r="D1201" s="49">
        <v>43850.435219907406</v>
      </c>
      <c r="E1201" s="48" t="s">
        <v>34</v>
      </c>
      <c r="F1201" s="48" t="s">
        <v>33</v>
      </c>
      <c r="G1201" s="49">
        <v>43850.435219907406</v>
      </c>
      <c r="H1201" s="48"/>
      <c r="I1201" s="48"/>
      <c r="J1201" s="50">
        <v>0</v>
      </c>
      <c r="K1201" s="48" t="s">
        <v>37</v>
      </c>
      <c r="L1201" s="48"/>
    </row>
    <row r="1202" spans="1:12" ht="15.75" x14ac:dyDescent="0.25">
      <c r="A1202" s="48" t="s">
        <v>2538</v>
      </c>
      <c r="B1202" s="48" t="s">
        <v>7831</v>
      </c>
      <c r="C1202" s="49">
        <v>43850.437696759262</v>
      </c>
      <c r="D1202" s="49">
        <v>43850.44159722222</v>
      </c>
      <c r="E1202" s="48" t="s">
        <v>34</v>
      </c>
      <c r="F1202" s="48" t="s">
        <v>150</v>
      </c>
      <c r="G1202" s="49">
        <v>43850.441122685188</v>
      </c>
      <c r="H1202" s="48"/>
      <c r="I1202" s="48"/>
      <c r="J1202" s="50">
        <v>3.425925926421769E-3</v>
      </c>
      <c r="K1202" s="48" t="s">
        <v>37</v>
      </c>
      <c r="L1202" s="48"/>
    </row>
    <row r="1203" spans="1:12" ht="15.75" x14ac:dyDescent="0.25">
      <c r="A1203" s="48" t="s">
        <v>2540</v>
      </c>
      <c r="B1203" s="48" t="s">
        <v>7831</v>
      </c>
      <c r="C1203" s="49">
        <v>43850.46303240741</v>
      </c>
      <c r="D1203" s="49">
        <v>43850.46303240741</v>
      </c>
      <c r="E1203" s="48" t="s">
        <v>34</v>
      </c>
      <c r="F1203" s="48" t="s">
        <v>33</v>
      </c>
      <c r="G1203" s="49">
        <v>43850.46303240741</v>
      </c>
      <c r="H1203" s="48"/>
      <c r="I1203" s="48"/>
      <c r="J1203" s="50">
        <v>0</v>
      </c>
      <c r="K1203" s="48" t="s">
        <v>37</v>
      </c>
      <c r="L1203" s="48"/>
    </row>
    <row r="1204" spans="1:12" ht="15.75" x14ac:dyDescent="0.25">
      <c r="A1204" s="48" t="s">
        <v>2541</v>
      </c>
      <c r="B1204" s="48" t="s">
        <v>7831</v>
      </c>
      <c r="C1204" s="49">
        <v>43850.463726851849</v>
      </c>
      <c r="D1204" s="49">
        <v>43850.463726851849</v>
      </c>
      <c r="E1204" s="48" t="s">
        <v>34</v>
      </c>
      <c r="F1204" s="48" t="s">
        <v>33</v>
      </c>
      <c r="G1204" s="49">
        <v>43850.463726851849</v>
      </c>
      <c r="H1204" s="48"/>
      <c r="I1204" s="48"/>
      <c r="J1204" s="50">
        <v>0</v>
      </c>
      <c r="K1204" s="48" t="s">
        <v>37</v>
      </c>
      <c r="L1204" s="48"/>
    </row>
    <row r="1205" spans="1:12" ht="15.75" x14ac:dyDescent="0.25">
      <c r="A1205" s="48" t="s">
        <v>2543</v>
      </c>
      <c r="B1205" s="48" t="s">
        <v>7831</v>
      </c>
      <c r="C1205" s="49">
        <v>43850.417129629626</v>
      </c>
      <c r="D1205" s="49">
        <v>43850.417129629626</v>
      </c>
      <c r="E1205" s="48" t="s">
        <v>34</v>
      </c>
      <c r="F1205" s="48" t="s">
        <v>33</v>
      </c>
      <c r="G1205" s="49">
        <v>43850.417129629626</v>
      </c>
      <c r="H1205" s="48"/>
      <c r="I1205" s="48"/>
      <c r="J1205" s="50">
        <v>0</v>
      </c>
      <c r="K1205" s="48" t="s">
        <v>37</v>
      </c>
      <c r="L1205" s="48"/>
    </row>
    <row r="1206" spans="1:12" ht="15.75" x14ac:dyDescent="0.25">
      <c r="A1206" s="48" t="s">
        <v>2546</v>
      </c>
      <c r="B1206" s="48" t="s">
        <v>7831</v>
      </c>
      <c r="C1206" s="49">
        <v>43850.42895833333</v>
      </c>
      <c r="D1206" s="49">
        <v>43850.42895833333</v>
      </c>
      <c r="E1206" s="48" t="s">
        <v>34</v>
      </c>
      <c r="F1206" s="48" t="s">
        <v>33</v>
      </c>
      <c r="G1206" s="49">
        <v>43850.42895833333</v>
      </c>
      <c r="H1206" s="48"/>
      <c r="I1206" s="48"/>
      <c r="J1206" s="50">
        <v>0</v>
      </c>
      <c r="K1206" s="48" t="s">
        <v>37</v>
      </c>
      <c r="L1206" s="48"/>
    </row>
    <row r="1207" spans="1:12" ht="15.75" x14ac:dyDescent="0.25">
      <c r="A1207" s="48" t="s">
        <v>2548</v>
      </c>
      <c r="B1207" s="48" t="s">
        <v>7831</v>
      </c>
      <c r="C1207" s="49">
        <v>43850.429664351854</v>
      </c>
      <c r="D1207" s="49">
        <v>43850.429664351854</v>
      </c>
      <c r="E1207" s="48" t="s">
        <v>34</v>
      </c>
      <c r="F1207" s="48" t="s">
        <v>33</v>
      </c>
      <c r="G1207" s="49">
        <v>43850.429664351854</v>
      </c>
      <c r="H1207" s="48"/>
      <c r="I1207" s="48"/>
      <c r="J1207" s="50">
        <v>0</v>
      </c>
      <c r="K1207" s="48" t="s">
        <v>37</v>
      </c>
      <c r="L1207" s="48"/>
    </row>
    <row r="1208" spans="1:12" ht="15.75" x14ac:dyDescent="0.25">
      <c r="A1208" s="48" t="s">
        <v>2550</v>
      </c>
      <c r="B1208" s="48" t="s">
        <v>7831</v>
      </c>
      <c r="C1208" s="49">
        <v>43850.448437500003</v>
      </c>
      <c r="D1208" s="49">
        <v>43850.448437500003</v>
      </c>
      <c r="E1208" s="48" t="s">
        <v>34</v>
      </c>
      <c r="F1208" s="48" t="s">
        <v>33</v>
      </c>
      <c r="G1208" s="49">
        <v>43850.448437500003</v>
      </c>
      <c r="H1208" s="48"/>
      <c r="I1208" s="48"/>
      <c r="J1208" s="50">
        <v>0</v>
      </c>
      <c r="K1208" s="48" t="s">
        <v>37</v>
      </c>
      <c r="L1208" s="48"/>
    </row>
    <row r="1209" spans="1:12" ht="15.75" x14ac:dyDescent="0.25">
      <c r="A1209" s="48" t="s">
        <v>2552</v>
      </c>
      <c r="B1209" s="48" t="s">
        <v>7831</v>
      </c>
      <c r="C1209" s="49">
        <v>43850.503379629627</v>
      </c>
      <c r="D1209" s="49">
        <v>43850.503379629627</v>
      </c>
      <c r="E1209" s="48" t="s">
        <v>34</v>
      </c>
      <c r="F1209" s="48" t="s">
        <v>33</v>
      </c>
      <c r="G1209" s="49">
        <v>43850.503379629627</v>
      </c>
      <c r="H1209" s="48"/>
      <c r="I1209" s="48"/>
      <c r="J1209" s="50">
        <v>0</v>
      </c>
      <c r="K1209" s="48" t="s">
        <v>37</v>
      </c>
      <c r="L1209" s="48"/>
    </row>
    <row r="1210" spans="1:12" ht="15.75" x14ac:dyDescent="0.25">
      <c r="A1210" s="48" t="s">
        <v>2553</v>
      </c>
      <c r="B1210" s="48" t="s">
        <v>7831</v>
      </c>
      <c r="C1210" s="49">
        <v>43850.526342592595</v>
      </c>
      <c r="D1210" s="49">
        <v>43850.526342592595</v>
      </c>
      <c r="E1210" s="48" t="s">
        <v>34</v>
      </c>
      <c r="F1210" s="48" t="s">
        <v>33</v>
      </c>
      <c r="G1210" s="49">
        <v>43850.526342592595</v>
      </c>
      <c r="H1210" s="48"/>
      <c r="I1210" s="48"/>
      <c r="J1210" s="50">
        <v>0</v>
      </c>
      <c r="K1210" s="48" t="s">
        <v>37</v>
      </c>
      <c r="L1210" s="48"/>
    </row>
    <row r="1211" spans="1:12" ht="15.75" x14ac:dyDescent="0.25">
      <c r="A1211" s="48" t="s">
        <v>2554</v>
      </c>
      <c r="B1211" s="48" t="s">
        <v>7831</v>
      </c>
      <c r="C1211" s="49">
        <v>43850.528437499997</v>
      </c>
      <c r="D1211" s="49">
        <v>43850.528437499997</v>
      </c>
      <c r="E1211" s="48" t="s">
        <v>34</v>
      </c>
      <c r="F1211" s="48" t="s">
        <v>33</v>
      </c>
      <c r="G1211" s="49">
        <v>43850.528437499997</v>
      </c>
      <c r="H1211" s="48"/>
      <c r="I1211" s="48"/>
      <c r="J1211" s="50">
        <v>0</v>
      </c>
      <c r="K1211" s="48" t="s">
        <v>37</v>
      </c>
      <c r="L1211" s="48"/>
    </row>
    <row r="1212" spans="1:12" ht="15.75" x14ac:dyDescent="0.25">
      <c r="A1212" s="48" t="s">
        <v>2555</v>
      </c>
      <c r="B1212" s="48" t="s">
        <v>7831</v>
      </c>
      <c r="C1212" s="49">
        <v>43850.535393518519</v>
      </c>
      <c r="D1212" s="49">
        <v>43850.535393518519</v>
      </c>
      <c r="E1212" s="48" t="s">
        <v>34</v>
      </c>
      <c r="F1212" s="48" t="s">
        <v>33</v>
      </c>
      <c r="G1212" s="49">
        <v>43850.535393518519</v>
      </c>
      <c r="H1212" s="48"/>
      <c r="I1212" s="48"/>
      <c r="J1212" s="50">
        <v>0</v>
      </c>
      <c r="K1212" s="48" t="s">
        <v>37</v>
      </c>
      <c r="L1212" s="48"/>
    </row>
    <row r="1213" spans="1:12" ht="15.75" x14ac:dyDescent="0.25">
      <c r="A1213" s="48" t="s">
        <v>2557</v>
      </c>
      <c r="B1213" s="48" t="s">
        <v>7831</v>
      </c>
      <c r="C1213" s="49">
        <v>43850.536099537036</v>
      </c>
      <c r="D1213" s="49">
        <v>43850.536099537036</v>
      </c>
      <c r="E1213" s="48" t="s">
        <v>34</v>
      </c>
      <c r="F1213" s="48" t="s">
        <v>33</v>
      </c>
      <c r="G1213" s="49">
        <v>43850.536099537036</v>
      </c>
      <c r="H1213" s="48"/>
      <c r="I1213" s="48"/>
      <c r="J1213" s="50">
        <v>0</v>
      </c>
      <c r="K1213" s="48" t="s">
        <v>37</v>
      </c>
      <c r="L1213" s="48"/>
    </row>
    <row r="1214" spans="1:12" ht="15.75" x14ac:dyDescent="0.25">
      <c r="A1214" s="48" t="s">
        <v>2558</v>
      </c>
      <c r="B1214" s="48" t="s">
        <v>7831</v>
      </c>
      <c r="C1214" s="49">
        <v>43850.536099537036</v>
      </c>
      <c r="D1214" s="49">
        <v>43850.536099537036</v>
      </c>
      <c r="E1214" s="48" t="s">
        <v>34</v>
      </c>
      <c r="F1214" s="48" t="s">
        <v>33</v>
      </c>
      <c r="G1214" s="49">
        <v>43850.536099537036</v>
      </c>
      <c r="H1214" s="48"/>
      <c r="I1214" s="48"/>
      <c r="J1214" s="50">
        <v>0</v>
      </c>
      <c r="K1214" s="48" t="s">
        <v>37</v>
      </c>
      <c r="L1214" s="48"/>
    </row>
    <row r="1215" spans="1:12" ht="15.75" x14ac:dyDescent="0.25">
      <c r="A1215" s="48" t="s">
        <v>2559</v>
      </c>
      <c r="B1215" s="48" t="s">
        <v>7831</v>
      </c>
      <c r="C1215" s="49">
        <v>43850.486678240741</v>
      </c>
      <c r="D1215" s="49">
        <v>43850.486678240741</v>
      </c>
      <c r="E1215" s="48" t="s">
        <v>34</v>
      </c>
      <c r="F1215" s="48" t="s">
        <v>33</v>
      </c>
      <c r="G1215" s="49">
        <v>43850.486678240741</v>
      </c>
      <c r="H1215" s="48"/>
      <c r="I1215" s="48"/>
      <c r="J1215" s="50">
        <v>0</v>
      </c>
      <c r="K1215" s="48" t="s">
        <v>37</v>
      </c>
      <c r="L1215" s="48"/>
    </row>
    <row r="1216" spans="1:12" ht="15.75" x14ac:dyDescent="0.25">
      <c r="A1216" s="48" t="s">
        <v>2560</v>
      </c>
      <c r="B1216" s="48" t="s">
        <v>7831</v>
      </c>
      <c r="C1216" s="49">
        <v>43850.508252314816</v>
      </c>
      <c r="D1216" s="49">
        <v>43850.508252314816</v>
      </c>
      <c r="E1216" s="48" t="s">
        <v>34</v>
      </c>
      <c r="F1216" s="48" t="s">
        <v>33</v>
      </c>
      <c r="G1216" s="49">
        <v>43850.508252314816</v>
      </c>
      <c r="H1216" s="48"/>
      <c r="I1216" s="48"/>
      <c r="J1216" s="50">
        <v>0</v>
      </c>
      <c r="K1216" s="48" t="s">
        <v>37</v>
      </c>
      <c r="L1216" s="48"/>
    </row>
    <row r="1217" spans="1:12" ht="15.75" x14ac:dyDescent="0.25">
      <c r="A1217" s="48" t="s">
        <v>2562</v>
      </c>
      <c r="B1217" s="48" t="s">
        <v>7831</v>
      </c>
      <c r="C1217" s="49">
        <v>43850.515219907407</v>
      </c>
      <c r="D1217" s="49">
        <v>43850.515219907407</v>
      </c>
      <c r="E1217" s="48" t="s">
        <v>34</v>
      </c>
      <c r="F1217" s="48" t="s">
        <v>33</v>
      </c>
      <c r="G1217" s="49">
        <v>43850.515219907407</v>
      </c>
      <c r="H1217" s="48"/>
      <c r="I1217" s="48"/>
      <c r="J1217" s="50">
        <v>0</v>
      </c>
      <c r="K1217" s="48" t="s">
        <v>37</v>
      </c>
      <c r="L1217" s="48"/>
    </row>
    <row r="1218" spans="1:12" ht="15.75" x14ac:dyDescent="0.25">
      <c r="A1218" s="48" t="s">
        <v>2564</v>
      </c>
      <c r="B1218" s="48" t="s">
        <v>7831</v>
      </c>
      <c r="C1218" s="49">
        <v>43850.519386574073</v>
      </c>
      <c r="D1218" s="49">
        <v>43850.519386574073</v>
      </c>
      <c r="E1218" s="48" t="s">
        <v>34</v>
      </c>
      <c r="F1218" s="48" t="s">
        <v>33</v>
      </c>
      <c r="G1218" s="49">
        <v>43850.519386574073</v>
      </c>
      <c r="H1218" s="48"/>
      <c r="I1218" s="48"/>
      <c r="J1218" s="50">
        <v>0</v>
      </c>
      <c r="K1218" s="48" t="s">
        <v>37</v>
      </c>
      <c r="L1218" s="48"/>
    </row>
    <row r="1219" spans="1:12" ht="15.75" x14ac:dyDescent="0.25">
      <c r="A1219" s="48" t="s">
        <v>2565</v>
      </c>
      <c r="B1219" s="48" t="s">
        <v>7831</v>
      </c>
      <c r="C1219" s="49">
        <v>43850.535393518519</v>
      </c>
      <c r="D1219" s="49">
        <v>43850.535393518519</v>
      </c>
      <c r="E1219" s="48" t="s">
        <v>34</v>
      </c>
      <c r="F1219" s="48" t="s">
        <v>33</v>
      </c>
      <c r="G1219" s="49">
        <v>43850.535393518519</v>
      </c>
      <c r="H1219" s="48"/>
      <c r="I1219" s="48"/>
      <c r="J1219" s="50">
        <v>0</v>
      </c>
      <c r="K1219" s="48" t="s">
        <v>37</v>
      </c>
      <c r="L1219" s="48"/>
    </row>
    <row r="1220" spans="1:12" ht="15.75" x14ac:dyDescent="0.25">
      <c r="A1220" s="48" t="s">
        <v>2567</v>
      </c>
      <c r="B1220" s="48" t="s">
        <v>7831</v>
      </c>
      <c r="C1220" s="49">
        <v>43850.536099537036</v>
      </c>
      <c r="D1220" s="49">
        <v>43850.536099537036</v>
      </c>
      <c r="E1220" s="48" t="s">
        <v>34</v>
      </c>
      <c r="F1220" s="48" t="s">
        <v>33</v>
      </c>
      <c r="G1220" s="49">
        <v>43850.536099537036</v>
      </c>
      <c r="H1220" s="48"/>
      <c r="I1220" s="48"/>
      <c r="J1220" s="50">
        <v>0</v>
      </c>
      <c r="K1220" s="48" t="s">
        <v>37</v>
      </c>
      <c r="L1220" s="48"/>
    </row>
    <row r="1221" spans="1:12" ht="15.75" x14ac:dyDescent="0.25">
      <c r="A1221" s="48" t="s">
        <v>2570</v>
      </c>
      <c r="B1221" s="48" t="s">
        <v>7831</v>
      </c>
      <c r="C1221" s="49">
        <v>43850.540972222225</v>
      </c>
      <c r="D1221" s="49">
        <v>43850.540972222225</v>
      </c>
      <c r="E1221" s="48" t="s">
        <v>34</v>
      </c>
      <c r="F1221" s="48" t="s">
        <v>33</v>
      </c>
      <c r="G1221" s="49">
        <v>43850.540972222225</v>
      </c>
      <c r="H1221" s="48"/>
      <c r="I1221" s="48"/>
      <c r="J1221" s="50">
        <v>0</v>
      </c>
      <c r="K1221" s="48" t="s">
        <v>37</v>
      </c>
      <c r="L1221" s="48"/>
    </row>
    <row r="1222" spans="1:12" ht="15.75" x14ac:dyDescent="0.25">
      <c r="A1222" s="48" t="s">
        <v>2572</v>
      </c>
      <c r="B1222" s="48" t="s">
        <v>7831</v>
      </c>
      <c r="C1222" s="49">
        <v>43850.486990740741</v>
      </c>
      <c r="D1222" s="49">
        <v>43850.487847222219</v>
      </c>
      <c r="E1222" s="48" t="s">
        <v>34</v>
      </c>
      <c r="F1222" s="48" t="s">
        <v>110</v>
      </c>
      <c r="G1222" s="49">
        <v>43850.487824074073</v>
      </c>
      <c r="H1222" s="48"/>
      <c r="I1222" s="48"/>
      <c r="J1222" s="50">
        <v>8.3333333168411627E-4</v>
      </c>
      <c r="K1222" s="48" t="s">
        <v>37</v>
      </c>
      <c r="L1222" s="48"/>
    </row>
    <row r="1223" spans="1:12" ht="15.75" x14ac:dyDescent="0.25">
      <c r="A1223" s="48" t="s">
        <v>2574</v>
      </c>
      <c r="B1223" s="48" t="s">
        <v>7831</v>
      </c>
      <c r="C1223" s="49">
        <v>43850.503379629627</v>
      </c>
      <c r="D1223" s="49">
        <v>43850.503379629627</v>
      </c>
      <c r="E1223" s="48" t="s">
        <v>34</v>
      </c>
      <c r="F1223" s="48" t="s">
        <v>33</v>
      </c>
      <c r="G1223" s="49">
        <v>43850.503379629627</v>
      </c>
      <c r="H1223" s="48"/>
      <c r="I1223" s="48"/>
      <c r="J1223" s="50">
        <v>0</v>
      </c>
      <c r="K1223" s="48" t="s">
        <v>37</v>
      </c>
      <c r="L1223" s="48"/>
    </row>
    <row r="1224" spans="1:12" ht="15.75" x14ac:dyDescent="0.25">
      <c r="A1224" s="48" t="s">
        <v>2575</v>
      </c>
      <c r="B1224" s="48" t="s">
        <v>7831</v>
      </c>
      <c r="C1224" s="49">
        <v>43850.5075462963</v>
      </c>
      <c r="D1224" s="49">
        <v>43850.5075462963</v>
      </c>
      <c r="E1224" s="48" t="s">
        <v>34</v>
      </c>
      <c r="F1224" s="48" t="s">
        <v>33</v>
      </c>
      <c r="G1224" s="49">
        <v>43850.5075462963</v>
      </c>
      <c r="H1224" s="48"/>
      <c r="I1224" s="48"/>
      <c r="J1224" s="50">
        <v>0</v>
      </c>
      <c r="K1224" s="48" t="s">
        <v>37</v>
      </c>
      <c r="L1224" s="48"/>
    </row>
    <row r="1225" spans="1:12" ht="15.75" x14ac:dyDescent="0.25">
      <c r="A1225" s="48" t="s">
        <v>2576</v>
      </c>
      <c r="B1225" s="48" t="s">
        <v>7831</v>
      </c>
      <c r="C1225" s="49">
        <v>43850.513124999998</v>
      </c>
      <c r="D1225" s="49">
        <v>43850.513124999998</v>
      </c>
      <c r="E1225" s="48" t="s">
        <v>34</v>
      </c>
      <c r="F1225" s="48" t="s">
        <v>33</v>
      </c>
      <c r="G1225" s="49">
        <v>43850.513124999998</v>
      </c>
      <c r="H1225" s="48"/>
      <c r="I1225" s="48"/>
      <c r="J1225" s="50">
        <v>0</v>
      </c>
      <c r="K1225" s="48" t="s">
        <v>37</v>
      </c>
      <c r="L1225" s="48"/>
    </row>
    <row r="1226" spans="1:12" ht="15.75" x14ac:dyDescent="0.25">
      <c r="A1226" s="48" t="s">
        <v>2577</v>
      </c>
      <c r="B1226" s="48" t="s">
        <v>7831</v>
      </c>
      <c r="C1226" s="49">
        <v>43850.51730324074</v>
      </c>
      <c r="D1226" s="49">
        <v>43850.51730324074</v>
      </c>
      <c r="E1226" s="48" t="s">
        <v>34</v>
      </c>
      <c r="F1226" s="48" t="s">
        <v>33</v>
      </c>
      <c r="G1226" s="49">
        <v>43850.51730324074</v>
      </c>
      <c r="H1226" s="48"/>
      <c r="I1226" s="48"/>
      <c r="J1226" s="50">
        <v>0</v>
      </c>
      <c r="K1226" s="48" t="s">
        <v>37</v>
      </c>
      <c r="L1226" s="48"/>
    </row>
    <row r="1227" spans="1:12" ht="15.75" x14ac:dyDescent="0.25">
      <c r="A1227" s="48" t="s">
        <v>2579</v>
      </c>
      <c r="B1227" s="48" t="s">
        <v>7831</v>
      </c>
      <c r="C1227" s="49">
        <v>43850.51730324074</v>
      </c>
      <c r="D1227" s="49">
        <v>43850.51730324074</v>
      </c>
      <c r="E1227" s="48" t="s">
        <v>34</v>
      </c>
      <c r="F1227" s="48" t="s">
        <v>33</v>
      </c>
      <c r="G1227" s="49">
        <v>43850.51730324074</v>
      </c>
      <c r="H1227" s="48"/>
      <c r="I1227" s="48"/>
      <c r="J1227" s="50">
        <v>0</v>
      </c>
      <c r="K1227" s="48" t="s">
        <v>37</v>
      </c>
      <c r="L1227" s="48"/>
    </row>
    <row r="1228" spans="1:12" ht="15.75" x14ac:dyDescent="0.25">
      <c r="A1228" s="48" t="s">
        <v>2580</v>
      </c>
      <c r="B1228" s="48" t="s">
        <v>7831</v>
      </c>
      <c r="C1228" s="49">
        <v>43850.518692129626</v>
      </c>
      <c r="D1228" s="49">
        <v>43850.518692129626</v>
      </c>
      <c r="E1228" s="48" t="s">
        <v>34</v>
      </c>
      <c r="F1228" s="48" t="s">
        <v>33</v>
      </c>
      <c r="G1228" s="49">
        <v>43850.518692129626</v>
      </c>
      <c r="H1228" s="48"/>
      <c r="I1228" s="48"/>
      <c r="J1228" s="50">
        <v>0</v>
      </c>
      <c r="K1228" s="48" t="s">
        <v>37</v>
      </c>
      <c r="L1228" s="48"/>
    </row>
    <row r="1229" spans="1:12" ht="15.75" x14ac:dyDescent="0.25">
      <c r="A1229" s="48" t="s">
        <v>2581</v>
      </c>
      <c r="B1229" s="48" t="s">
        <v>7831</v>
      </c>
      <c r="C1229" s="49">
        <v>43850.539583333331</v>
      </c>
      <c r="D1229" s="49">
        <v>43850.539583333331</v>
      </c>
      <c r="E1229" s="48" t="s">
        <v>34</v>
      </c>
      <c r="F1229" s="48" t="s">
        <v>33</v>
      </c>
      <c r="G1229" s="49">
        <v>43850.539583333331</v>
      </c>
      <c r="H1229" s="48"/>
      <c r="I1229" s="48"/>
      <c r="J1229" s="50">
        <v>0</v>
      </c>
      <c r="K1229" s="48" t="s">
        <v>37</v>
      </c>
      <c r="L1229" s="48"/>
    </row>
    <row r="1230" spans="1:12" ht="15.75" x14ac:dyDescent="0.25">
      <c r="A1230" s="48" t="s">
        <v>2582</v>
      </c>
      <c r="B1230" s="48" t="s">
        <v>7831</v>
      </c>
      <c r="C1230" s="49">
        <v>43850.563935185186</v>
      </c>
      <c r="D1230" s="49">
        <v>43850.563935185186</v>
      </c>
      <c r="E1230" s="48" t="s">
        <v>34</v>
      </c>
      <c r="F1230" s="48" t="s">
        <v>33</v>
      </c>
      <c r="G1230" s="49">
        <v>43850.563935185186</v>
      </c>
      <c r="H1230" s="48"/>
      <c r="I1230" s="48"/>
      <c r="J1230" s="50">
        <v>0</v>
      </c>
      <c r="K1230" s="48" t="s">
        <v>37</v>
      </c>
      <c r="L1230" s="48"/>
    </row>
    <row r="1231" spans="1:12" ht="15.75" x14ac:dyDescent="0.25">
      <c r="A1231" s="48" t="s">
        <v>2583</v>
      </c>
      <c r="B1231" s="48" t="s">
        <v>7831</v>
      </c>
      <c r="C1231" s="49">
        <v>43850.541006944448</v>
      </c>
      <c r="D1231" s="49">
        <v>43850.541006944448</v>
      </c>
      <c r="E1231" s="48" t="s">
        <v>34</v>
      </c>
      <c r="F1231" s="48" t="s">
        <v>33</v>
      </c>
      <c r="G1231" s="49">
        <v>43850.541006944448</v>
      </c>
      <c r="H1231" s="48"/>
      <c r="I1231" s="48"/>
      <c r="J1231" s="50">
        <v>0</v>
      </c>
      <c r="K1231" s="48" t="s">
        <v>37</v>
      </c>
      <c r="L1231" s="48"/>
    </row>
    <row r="1232" spans="1:12" ht="15.75" x14ac:dyDescent="0.25">
      <c r="A1232" s="48" t="s">
        <v>2584</v>
      </c>
      <c r="B1232" s="48" t="s">
        <v>7831</v>
      </c>
      <c r="C1232" s="49">
        <v>43850.541666666664</v>
      </c>
      <c r="D1232" s="49">
        <v>43850.541666666664</v>
      </c>
      <c r="E1232" s="48" t="s">
        <v>34</v>
      </c>
      <c r="F1232" s="48" t="s">
        <v>33</v>
      </c>
      <c r="G1232" s="49">
        <v>43850.541666666664</v>
      </c>
      <c r="H1232" s="48"/>
      <c r="I1232" s="48"/>
      <c r="J1232" s="50">
        <v>0</v>
      </c>
      <c r="K1232" s="48" t="s">
        <v>37</v>
      </c>
      <c r="L1232" s="48"/>
    </row>
    <row r="1233" spans="1:12" ht="15.75" x14ac:dyDescent="0.25">
      <c r="A1233" s="48" t="s">
        <v>2585</v>
      </c>
      <c r="B1233" s="48" t="s">
        <v>7831</v>
      </c>
      <c r="C1233" s="49">
        <v>43850.5940162037</v>
      </c>
      <c r="D1233" s="49">
        <v>43850.595046296294</v>
      </c>
      <c r="E1233" s="48" t="s">
        <v>34</v>
      </c>
      <c r="F1233" s="48" t="s">
        <v>110</v>
      </c>
      <c r="G1233" s="49">
        <v>43850.595335648148</v>
      </c>
      <c r="H1233" s="48"/>
      <c r="I1233" s="48"/>
      <c r="J1233" s="50">
        <v>1.3194444472901523E-3</v>
      </c>
      <c r="K1233" s="48" t="s">
        <v>37</v>
      </c>
      <c r="L1233" s="48"/>
    </row>
    <row r="1234" spans="1:12" ht="15.75" x14ac:dyDescent="0.25">
      <c r="A1234" s="48" t="s">
        <v>2587</v>
      </c>
      <c r="B1234" s="48" t="s">
        <v>7831</v>
      </c>
      <c r="C1234" s="49">
        <v>43850.613333333335</v>
      </c>
      <c r="D1234" s="49">
        <v>43850.613333333335</v>
      </c>
      <c r="E1234" s="48" t="s">
        <v>34</v>
      </c>
      <c r="F1234" s="48" t="s">
        <v>33</v>
      </c>
      <c r="G1234" s="49">
        <v>43850.613333333335</v>
      </c>
      <c r="H1234" s="48"/>
      <c r="I1234" s="48"/>
      <c r="J1234" s="50">
        <v>0</v>
      </c>
      <c r="K1234" s="48" t="s">
        <v>37</v>
      </c>
      <c r="L1234" s="48"/>
    </row>
    <row r="1235" spans="1:12" ht="15.75" x14ac:dyDescent="0.25">
      <c r="A1235" s="48" t="s">
        <v>2588</v>
      </c>
      <c r="B1235" s="48" t="s">
        <v>7831</v>
      </c>
      <c r="C1235" s="49">
        <v>43850.627986111111</v>
      </c>
      <c r="D1235" s="49">
        <v>43850.627986111111</v>
      </c>
      <c r="E1235" s="48" t="s">
        <v>34</v>
      </c>
      <c r="F1235" s="48" t="s">
        <v>33</v>
      </c>
      <c r="G1235" s="49">
        <v>43850.627986111111</v>
      </c>
      <c r="H1235" s="48"/>
      <c r="I1235" s="48"/>
      <c r="J1235" s="50">
        <v>0</v>
      </c>
      <c r="K1235" s="48" t="s">
        <v>37</v>
      </c>
      <c r="L1235" s="48"/>
    </row>
    <row r="1236" spans="1:12" ht="15.75" x14ac:dyDescent="0.25">
      <c r="A1236" s="48" t="s">
        <v>2590</v>
      </c>
      <c r="B1236" s="48" t="s">
        <v>7831</v>
      </c>
      <c r="C1236" s="49">
        <v>43850.658136574071</v>
      </c>
      <c r="D1236" s="49">
        <v>43850.658668981479</v>
      </c>
      <c r="E1236" s="48" t="s">
        <v>34</v>
      </c>
      <c r="F1236" s="48" t="s">
        <v>110</v>
      </c>
      <c r="G1236" s="49">
        <v>43850.65865740741</v>
      </c>
      <c r="H1236" s="48"/>
      <c r="I1236" s="48"/>
      <c r="J1236" s="50">
        <v>5.2083333866903558E-4</v>
      </c>
      <c r="K1236" s="48" t="s">
        <v>37</v>
      </c>
      <c r="L1236" s="48"/>
    </row>
    <row r="1237" spans="1:12" ht="15.75" x14ac:dyDescent="0.25">
      <c r="A1237" s="48" t="s">
        <v>2592</v>
      </c>
      <c r="B1237" s="48" t="s">
        <v>7831</v>
      </c>
      <c r="C1237" s="49">
        <v>43850.570196759261</v>
      </c>
      <c r="D1237" s="49">
        <v>43850.570196759261</v>
      </c>
      <c r="E1237" s="48" t="s">
        <v>34</v>
      </c>
      <c r="F1237" s="48" t="s">
        <v>33</v>
      </c>
      <c r="G1237" s="49">
        <v>43850.570196759261</v>
      </c>
      <c r="H1237" s="48"/>
      <c r="I1237" s="48"/>
      <c r="J1237" s="50">
        <v>0</v>
      </c>
      <c r="K1237" s="48" t="s">
        <v>37</v>
      </c>
      <c r="L1237" s="48"/>
    </row>
    <row r="1238" spans="1:12" ht="15.75" x14ac:dyDescent="0.25">
      <c r="A1238" s="48" t="s">
        <v>2595</v>
      </c>
      <c r="B1238" s="48" t="s">
        <v>7831</v>
      </c>
      <c r="C1238" s="49">
        <v>43850.576273148145</v>
      </c>
      <c r="D1238" s="49">
        <v>43850.578645833331</v>
      </c>
      <c r="E1238" s="48" t="s">
        <v>34</v>
      </c>
      <c r="F1238" s="48" t="s">
        <v>110</v>
      </c>
      <c r="G1238" s="49">
        <v>43850.578622685185</v>
      </c>
      <c r="H1238" s="48"/>
      <c r="I1238" s="48"/>
      <c r="J1238" s="50">
        <v>2.3495370405726135E-3</v>
      </c>
      <c r="K1238" s="48" t="s">
        <v>37</v>
      </c>
      <c r="L1238" s="48"/>
    </row>
    <row r="1239" spans="1:12" ht="15.75" x14ac:dyDescent="0.25">
      <c r="A1239" s="48" t="s">
        <v>2597</v>
      </c>
      <c r="B1239" s="48" t="s">
        <v>7831</v>
      </c>
      <c r="C1239" s="49">
        <v>43850.586192129631</v>
      </c>
      <c r="D1239" s="49">
        <v>43850.586192129631</v>
      </c>
      <c r="E1239" s="48" t="s">
        <v>34</v>
      </c>
      <c r="F1239" s="48" t="s">
        <v>33</v>
      </c>
      <c r="G1239" s="49">
        <v>43850.586192129631</v>
      </c>
      <c r="H1239" s="48"/>
      <c r="I1239" s="48"/>
      <c r="J1239" s="50">
        <v>0</v>
      </c>
      <c r="K1239" s="48" t="s">
        <v>37</v>
      </c>
      <c r="L1239" s="48"/>
    </row>
    <row r="1240" spans="1:12" ht="15.75" x14ac:dyDescent="0.25">
      <c r="A1240" s="48" t="s">
        <v>2598</v>
      </c>
      <c r="B1240" s="48" t="s">
        <v>7831</v>
      </c>
      <c r="C1240" s="49">
        <v>43850.617430555554</v>
      </c>
      <c r="D1240" s="49">
        <v>43850.618738425925</v>
      </c>
      <c r="E1240" s="48" t="s">
        <v>34</v>
      </c>
      <c r="F1240" s="48" t="s">
        <v>110</v>
      </c>
      <c r="G1240" s="49">
        <v>43850.618715277778</v>
      </c>
      <c r="H1240" s="48"/>
      <c r="I1240" s="48"/>
      <c r="J1240" s="50">
        <v>1.2847222242271528E-3</v>
      </c>
      <c r="K1240" s="48" t="s">
        <v>37</v>
      </c>
      <c r="L1240" s="48"/>
    </row>
    <row r="1241" spans="1:12" ht="15.75" x14ac:dyDescent="0.25">
      <c r="A1241" s="48" t="s">
        <v>2600</v>
      </c>
      <c r="B1241" s="48" t="s">
        <v>7831</v>
      </c>
      <c r="C1241" s="49">
        <v>43850.61959490741</v>
      </c>
      <c r="D1241" s="49">
        <v>43850.61959490741</v>
      </c>
      <c r="E1241" s="48" t="s">
        <v>34</v>
      </c>
      <c r="F1241" s="48" t="s">
        <v>33</v>
      </c>
      <c r="G1241" s="49">
        <v>43850.61959490741</v>
      </c>
      <c r="H1241" s="48"/>
      <c r="I1241" s="48"/>
      <c r="J1241" s="50">
        <v>0</v>
      </c>
      <c r="K1241" s="48" t="s">
        <v>37</v>
      </c>
      <c r="L1241" s="48"/>
    </row>
    <row r="1242" spans="1:12" ht="15.75" x14ac:dyDescent="0.25">
      <c r="A1242" s="48" t="s">
        <v>2602</v>
      </c>
      <c r="B1242" s="48" t="s">
        <v>7831</v>
      </c>
      <c r="C1242" s="49">
        <v>43850.620289351849</v>
      </c>
      <c r="D1242" s="49">
        <v>43850.620289351849</v>
      </c>
      <c r="E1242" s="48" t="s">
        <v>34</v>
      </c>
      <c r="F1242" s="48" t="s">
        <v>33</v>
      </c>
      <c r="G1242" s="49">
        <v>43850.620289351849</v>
      </c>
      <c r="H1242" s="48"/>
      <c r="I1242" s="48"/>
      <c r="J1242" s="50">
        <v>0</v>
      </c>
      <c r="K1242" s="48" t="s">
        <v>37</v>
      </c>
      <c r="L1242" s="48"/>
    </row>
    <row r="1243" spans="1:12" ht="15.75" x14ac:dyDescent="0.25">
      <c r="A1243" s="48" t="s">
        <v>2604</v>
      </c>
      <c r="B1243" s="48" t="s">
        <v>7831</v>
      </c>
      <c r="C1243" s="49">
        <v>43850.620983796296</v>
      </c>
      <c r="D1243" s="49">
        <v>43850.620983796296</v>
      </c>
      <c r="E1243" s="48" t="s">
        <v>34</v>
      </c>
      <c r="F1243" s="48" t="s">
        <v>33</v>
      </c>
      <c r="G1243" s="49">
        <v>43850.620983796296</v>
      </c>
      <c r="H1243" s="48"/>
      <c r="I1243" s="48"/>
      <c r="J1243" s="50">
        <v>0</v>
      </c>
      <c r="K1243" s="48" t="s">
        <v>37</v>
      </c>
      <c r="L1243" s="48"/>
    </row>
    <row r="1244" spans="1:12" ht="15.75" x14ac:dyDescent="0.25">
      <c r="A1244" s="48" t="s">
        <v>2605</v>
      </c>
      <c r="B1244" s="48" t="s">
        <v>7831</v>
      </c>
      <c r="C1244" s="49">
        <v>43850.631423611114</v>
      </c>
      <c r="D1244" s="49">
        <v>43850.631423611114</v>
      </c>
      <c r="E1244" s="48" t="s">
        <v>34</v>
      </c>
      <c r="F1244" s="48" t="s">
        <v>33</v>
      </c>
      <c r="G1244" s="49">
        <v>43850.631423611114</v>
      </c>
      <c r="H1244" s="48"/>
      <c r="I1244" s="48"/>
      <c r="J1244" s="50">
        <v>0</v>
      </c>
      <c r="K1244" s="48" t="s">
        <v>37</v>
      </c>
      <c r="L1244" s="48"/>
    </row>
    <row r="1245" spans="1:12" ht="15.75" x14ac:dyDescent="0.25">
      <c r="A1245" s="48" t="s">
        <v>2608</v>
      </c>
      <c r="B1245" s="48" t="s">
        <v>7831</v>
      </c>
      <c r="C1245" s="49">
        <v>43850.597326388888</v>
      </c>
      <c r="D1245" s="49">
        <v>43850.597326388888</v>
      </c>
      <c r="E1245" s="48" t="s">
        <v>34</v>
      </c>
      <c r="F1245" s="48" t="s">
        <v>33</v>
      </c>
      <c r="G1245" s="49">
        <v>43850.597326388888</v>
      </c>
      <c r="H1245" s="48"/>
      <c r="I1245" s="48"/>
      <c r="J1245" s="50">
        <v>0</v>
      </c>
      <c r="K1245" s="48" t="s">
        <v>37</v>
      </c>
      <c r="L1245" s="48"/>
    </row>
    <row r="1246" spans="1:12" ht="15.75" x14ac:dyDescent="0.25">
      <c r="A1246" s="48" t="s">
        <v>7861</v>
      </c>
      <c r="B1246" s="48" t="s">
        <v>7831</v>
      </c>
      <c r="C1246" s="49">
        <v>43850.641238425924</v>
      </c>
      <c r="D1246" s="49">
        <v>43850.647569444445</v>
      </c>
      <c r="E1246" s="48" t="s">
        <v>7833</v>
      </c>
      <c r="F1246" s="48" t="s">
        <v>33</v>
      </c>
      <c r="G1246" s="49">
        <v>43850.647569444445</v>
      </c>
      <c r="H1246" s="48"/>
      <c r="I1246" s="48"/>
      <c r="J1246" s="50">
        <v>6.33101852145046E-3</v>
      </c>
      <c r="K1246" s="48" t="s">
        <v>37</v>
      </c>
      <c r="L1246" s="48"/>
    </row>
    <row r="1247" spans="1:12" ht="15.75" x14ac:dyDescent="0.25">
      <c r="A1247" s="48" t="s">
        <v>2610</v>
      </c>
      <c r="B1247" s="48" t="s">
        <v>7831</v>
      </c>
      <c r="C1247" s="49">
        <v>43850.657361111109</v>
      </c>
      <c r="D1247" s="49">
        <v>43850.657361111109</v>
      </c>
      <c r="E1247" s="48" t="s">
        <v>34</v>
      </c>
      <c r="F1247" s="48" t="s">
        <v>33</v>
      </c>
      <c r="G1247" s="49">
        <v>43850.657361111109</v>
      </c>
      <c r="H1247" s="48"/>
      <c r="I1247" s="48"/>
      <c r="J1247" s="50">
        <v>0</v>
      </c>
      <c r="K1247" s="48" t="s">
        <v>37</v>
      </c>
      <c r="L1247" s="48"/>
    </row>
    <row r="1248" spans="1:12" ht="15.75" x14ac:dyDescent="0.25">
      <c r="A1248" s="48" t="s">
        <v>2612</v>
      </c>
      <c r="B1248" s="48" t="s">
        <v>7831</v>
      </c>
      <c r="C1248" s="49">
        <v>43850.663078703707</v>
      </c>
      <c r="D1248" s="49">
        <v>43850.665902777779</v>
      </c>
      <c r="E1248" s="48" t="s">
        <v>34</v>
      </c>
      <c r="F1248" s="48" t="s">
        <v>33</v>
      </c>
      <c r="G1248" s="49">
        <v>43850.663946759261</v>
      </c>
      <c r="H1248" s="48"/>
      <c r="I1248" s="48"/>
      <c r="J1248" s="50">
        <v>8.6805555474711582E-4</v>
      </c>
      <c r="K1248" s="48" t="s">
        <v>37</v>
      </c>
      <c r="L1248" s="48"/>
    </row>
    <row r="1249" spans="1:12" ht="15.75" x14ac:dyDescent="0.25">
      <c r="A1249" s="48" t="s">
        <v>2614</v>
      </c>
      <c r="B1249" s="48" t="s">
        <v>7831</v>
      </c>
      <c r="C1249" s="49">
        <v>43850.6643287037</v>
      </c>
      <c r="D1249" s="49">
        <v>43850.6643287037</v>
      </c>
      <c r="E1249" s="48" t="s">
        <v>34</v>
      </c>
      <c r="F1249" s="48" t="s">
        <v>33</v>
      </c>
      <c r="G1249" s="49">
        <v>43850.6643287037</v>
      </c>
      <c r="H1249" s="48"/>
      <c r="I1249" s="48"/>
      <c r="J1249" s="50">
        <v>0</v>
      </c>
      <c r="K1249" s="48" t="s">
        <v>37</v>
      </c>
      <c r="L1249" s="48"/>
    </row>
    <row r="1250" spans="1:12" ht="15.75" x14ac:dyDescent="0.25">
      <c r="A1250" s="48" t="s">
        <v>2615</v>
      </c>
      <c r="B1250" s="48" t="s">
        <v>7831</v>
      </c>
      <c r="C1250" s="49">
        <v>43850.68105324074</v>
      </c>
      <c r="D1250" s="49">
        <v>43850.68105324074</v>
      </c>
      <c r="E1250" s="48" t="s">
        <v>34</v>
      </c>
      <c r="F1250" s="48" t="s">
        <v>33</v>
      </c>
      <c r="G1250" s="49">
        <v>43850.68105324074</v>
      </c>
      <c r="H1250" s="48"/>
      <c r="I1250" s="48"/>
      <c r="J1250" s="50">
        <v>0</v>
      </c>
      <c r="K1250" s="48" t="s">
        <v>37</v>
      </c>
      <c r="L1250" s="48"/>
    </row>
    <row r="1251" spans="1:12" ht="15.75" x14ac:dyDescent="0.25">
      <c r="A1251" s="48" t="s">
        <v>2616</v>
      </c>
      <c r="B1251" s="48" t="s">
        <v>7831</v>
      </c>
      <c r="C1251" s="49">
        <v>43850.682569444441</v>
      </c>
      <c r="D1251" s="49">
        <v>43850.682569444441</v>
      </c>
      <c r="E1251" s="48" t="s">
        <v>34</v>
      </c>
      <c r="F1251" s="48" t="s">
        <v>33</v>
      </c>
      <c r="G1251" s="49">
        <v>43850.682569444441</v>
      </c>
      <c r="H1251" s="48"/>
      <c r="I1251" s="48"/>
      <c r="J1251" s="50">
        <v>0</v>
      </c>
      <c r="K1251" s="48" t="s">
        <v>37</v>
      </c>
      <c r="L1251" s="48"/>
    </row>
    <row r="1252" spans="1:12" ht="15.75" x14ac:dyDescent="0.25">
      <c r="A1252" s="48" t="s">
        <v>2617</v>
      </c>
      <c r="B1252" s="48" t="s">
        <v>7831</v>
      </c>
      <c r="C1252" s="49">
        <v>43850.683159722219</v>
      </c>
      <c r="D1252" s="49">
        <v>43850.683159722219</v>
      </c>
      <c r="E1252" s="48" t="s">
        <v>34</v>
      </c>
      <c r="F1252" s="48" t="s">
        <v>33</v>
      </c>
      <c r="G1252" s="49">
        <v>43850.683159722219</v>
      </c>
      <c r="H1252" s="48"/>
      <c r="I1252" s="48"/>
      <c r="J1252" s="50">
        <v>0</v>
      </c>
      <c r="K1252" s="48" t="s">
        <v>37</v>
      </c>
      <c r="L1252" s="48"/>
    </row>
    <row r="1253" spans="1:12" ht="15.75" x14ac:dyDescent="0.25">
      <c r="A1253" s="48" t="s">
        <v>2619</v>
      </c>
      <c r="B1253" s="48" t="s">
        <v>7831</v>
      </c>
      <c r="C1253" s="49">
        <v>43850.683854166666</v>
      </c>
      <c r="D1253" s="49">
        <v>43850.683854166666</v>
      </c>
      <c r="E1253" s="48" t="s">
        <v>34</v>
      </c>
      <c r="F1253" s="48" t="s">
        <v>33</v>
      </c>
      <c r="G1253" s="49">
        <v>43850.683854166666</v>
      </c>
      <c r="H1253" s="48"/>
      <c r="I1253" s="48"/>
      <c r="J1253" s="50">
        <v>0</v>
      </c>
      <c r="K1253" s="48" t="s">
        <v>37</v>
      </c>
      <c r="L1253" s="48"/>
    </row>
    <row r="1254" spans="1:12" ht="15.75" x14ac:dyDescent="0.25">
      <c r="A1254" s="48" t="s">
        <v>2621</v>
      </c>
      <c r="B1254" s="48" t="s">
        <v>7831</v>
      </c>
      <c r="C1254" s="49">
        <v>43850.686076388891</v>
      </c>
      <c r="D1254" s="49">
        <v>43850.686076388891</v>
      </c>
      <c r="E1254" s="48" t="s">
        <v>34</v>
      </c>
      <c r="F1254" s="48" t="s">
        <v>33</v>
      </c>
      <c r="G1254" s="49">
        <v>43850.686076388891</v>
      </c>
      <c r="H1254" s="48"/>
      <c r="I1254" s="48"/>
      <c r="J1254" s="50">
        <v>0</v>
      </c>
      <c r="K1254" s="48" t="s">
        <v>37</v>
      </c>
      <c r="L1254" s="48"/>
    </row>
    <row r="1255" spans="1:12" ht="15.75" x14ac:dyDescent="0.25">
      <c r="A1255" s="48" t="s">
        <v>2622</v>
      </c>
      <c r="B1255" s="48" t="s">
        <v>7831</v>
      </c>
      <c r="C1255" s="49">
        <v>43850.686076388891</v>
      </c>
      <c r="D1255" s="49">
        <v>43850.686076388891</v>
      </c>
      <c r="E1255" s="48" t="s">
        <v>34</v>
      </c>
      <c r="F1255" s="48" t="s">
        <v>33</v>
      </c>
      <c r="G1255" s="49">
        <v>43850.686076388891</v>
      </c>
      <c r="H1255" s="48"/>
      <c r="I1255" s="48"/>
      <c r="J1255" s="50">
        <v>0</v>
      </c>
      <c r="K1255" s="48" t="s">
        <v>37</v>
      </c>
      <c r="L1255" s="48"/>
    </row>
    <row r="1256" spans="1:12" ht="15.75" x14ac:dyDescent="0.25">
      <c r="A1256" s="48" t="s">
        <v>2623</v>
      </c>
      <c r="B1256" s="48" t="s">
        <v>7831</v>
      </c>
      <c r="C1256" s="49">
        <v>43850.669965277775</v>
      </c>
      <c r="D1256" s="49">
        <v>43850.669965277775</v>
      </c>
      <c r="E1256" s="48" t="s">
        <v>34</v>
      </c>
      <c r="F1256" s="48" t="s">
        <v>33</v>
      </c>
      <c r="G1256" s="49">
        <v>43850.669965277775</v>
      </c>
      <c r="H1256" s="48"/>
      <c r="I1256" s="48"/>
      <c r="J1256" s="50">
        <v>0</v>
      </c>
      <c r="K1256" s="48" t="s">
        <v>37</v>
      </c>
      <c r="L1256" s="48"/>
    </row>
    <row r="1257" spans="1:12" ht="15.75" x14ac:dyDescent="0.25">
      <c r="A1257" s="48" t="s">
        <v>2626</v>
      </c>
      <c r="B1257" s="48" t="s">
        <v>7831</v>
      </c>
      <c r="C1257" s="49">
        <v>43850.681759259256</v>
      </c>
      <c r="D1257" s="49">
        <v>43850.681759259256</v>
      </c>
      <c r="E1257" s="48" t="s">
        <v>34</v>
      </c>
      <c r="F1257" s="48" t="s">
        <v>33</v>
      </c>
      <c r="G1257" s="49">
        <v>43850.681759259256</v>
      </c>
      <c r="H1257" s="48"/>
      <c r="I1257" s="48"/>
      <c r="J1257" s="50">
        <v>0</v>
      </c>
      <c r="K1257" s="48" t="s">
        <v>37</v>
      </c>
      <c r="L1257" s="48"/>
    </row>
    <row r="1258" spans="1:12" ht="15.75" x14ac:dyDescent="0.25">
      <c r="A1258" s="48" t="s">
        <v>2629</v>
      </c>
      <c r="B1258" s="48" t="s">
        <v>7831</v>
      </c>
      <c r="C1258" s="49">
        <v>43850.675474537034</v>
      </c>
      <c r="D1258" s="49">
        <v>43850.675474537034</v>
      </c>
      <c r="E1258" s="48" t="s">
        <v>34</v>
      </c>
      <c r="F1258" s="48" t="s">
        <v>33</v>
      </c>
      <c r="G1258" s="49">
        <v>43850.675474537034</v>
      </c>
      <c r="H1258" s="48"/>
      <c r="I1258" s="48"/>
      <c r="J1258" s="50">
        <v>0</v>
      </c>
      <c r="K1258" s="48" t="s">
        <v>37</v>
      </c>
      <c r="L1258" s="48"/>
    </row>
    <row r="1259" spans="1:12" ht="15.75" x14ac:dyDescent="0.25">
      <c r="A1259" s="48" t="s">
        <v>2630</v>
      </c>
      <c r="B1259" s="48" t="s">
        <v>7831</v>
      </c>
      <c r="C1259" s="49">
        <v>43850.677685185183</v>
      </c>
      <c r="D1259" s="49">
        <v>43850.702013888891</v>
      </c>
      <c r="E1259" s="48" t="s">
        <v>34</v>
      </c>
      <c r="F1259" s="48" t="s">
        <v>150</v>
      </c>
      <c r="G1259" s="49">
        <v>43850.702013888891</v>
      </c>
      <c r="H1259" s="48"/>
      <c r="I1259" s="48"/>
      <c r="J1259" s="50">
        <v>2.4328703708306421E-2</v>
      </c>
      <c r="K1259" s="48" t="s">
        <v>37</v>
      </c>
      <c r="L1259" s="48"/>
    </row>
    <row r="1260" spans="1:12" ht="15.75" x14ac:dyDescent="0.25">
      <c r="A1260" s="48" t="s">
        <v>2632</v>
      </c>
      <c r="B1260" s="48" t="s">
        <v>7831</v>
      </c>
      <c r="C1260" s="49">
        <v>43850.677569444444</v>
      </c>
      <c r="D1260" s="49">
        <v>43850.677569444444</v>
      </c>
      <c r="E1260" s="48" t="s">
        <v>34</v>
      </c>
      <c r="F1260" s="48" t="s">
        <v>33</v>
      </c>
      <c r="G1260" s="49">
        <v>43850.677569444444</v>
      </c>
      <c r="H1260" s="48"/>
      <c r="I1260" s="48"/>
      <c r="J1260" s="50">
        <v>0</v>
      </c>
      <c r="K1260" s="48" t="s">
        <v>37</v>
      </c>
      <c r="L1260" s="48"/>
    </row>
    <row r="1261" spans="1:12" ht="15.75" x14ac:dyDescent="0.25">
      <c r="A1261" s="48" t="s">
        <v>2633</v>
      </c>
      <c r="B1261" s="48" t="s">
        <v>7831</v>
      </c>
      <c r="C1261" s="49">
        <v>43850.687465277777</v>
      </c>
      <c r="D1261" s="49">
        <v>43850.687465277777</v>
      </c>
      <c r="E1261" s="48" t="s">
        <v>34</v>
      </c>
      <c r="F1261" s="48" t="s">
        <v>33</v>
      </c>
      <c r="G1261" s="49">
        <v>43850.687465277777</v>
      </c>
      <c r="H1261" s="48"/>
      <c r="I1261" s="48"/>
      <c r="J1261" s="50">
        <v>0</v>
      </c>
      <c r="K1261" s="48" t="s">
        <v>37</v>
      </c>
      <c r="L1261" s="48"/>
    </row>
    <row r="1262" spans="1:12" ht="15.75" x14ac:dyDescent="0.25">
      <c r="A1262" s="48" t="s">
        <v>2635</v>
      </c>
      <c r="B1262" s="48" t="s">
        <v>7831</v>
      </c>
      <c r="C1262" s="49">
        <v>43850.767500000002</v>
      </c>
      <c r="D1262" s="49">
        <v>43850.767500000002</v>
      </c>
      <c r="E1262" s="48" t="s">
        <v>34</v>
      </c>
      <c r="F1262" s="48" t="s">
        <v>33</v>
      </c>
      <c r="G1262" s="49">
        <v>43850.767500000002</v>
      </c>
      <c r="H1262" s="48"/>
      <c r="I1262" s="48"/>
      <c r="J1262" s="50">
        <v>0</v>
      </c>
      <c r="K1262" s="48" t="s">
        <v>37</v>
      </c>
      <c r="L1262" s="48"/>
    </row>
    <row r="1263" spans="1:12" ht="15.75" x14ac:dyDescent="0.25">
      <c r="A1263" s="48" t="s">
        <v>2637</v>
      </c>
      <c r="B1263" s="48" t="s">
        <v>7831</v>
      </c>
      <c r="C1263" s="49">
        <v>43851.363206018519</v>
      </c>
      <c r="D1263" s="49">
        <v>43851.365231481483</v>
      </c>
      <c r="E1263" s="48" t="s">
        <v>34</v>
      </c>
      <c r="F1263" s="48" t="s">
        <v>150</v>
      </c>
      <c r="G1263" s="49">
        <v>43851.365601851852</v>
      </c>
      <c r="H1263" s="48"/>
      <c r="I1263" s="48"/>
      <c r="J1263" s="50">
        <v>2.3958333331393078E-3</v>
      </c>
      <c r="K1263" s="48" t="s">
        <v>37</v>
      </c>
      <c r="L1263" s="48"/>
    </row>
    <row r="1264" spans="1:12" ht="15.75" x14ac:dyDescent="0.25">
      <c r="A1264" s="48" t="s">
        <v>2639</v>
      </c>
      <c r="B1264" s="48" t="s">
        <v>7831</v>
      </c>
      <c r="C1264" s="49">
        <v>43851.368460648147</v>
      </c>
      <c r="D1264" s="49">
        <v>43851.368460648147</v>
      </c>
      <c r="E1264" s="48" t="s">
        <v>34</v>
      </c>
      <c r="F1264" s="48" t="s">
        <v>33</v>
      </c>
      <c r="G1264" s="49">
        <v>43851.368460648147</v>
      </c>
      <c r="H1264" s="48"/>
      <c r="I1264" s="48"/>
      <c r="J1264" s="50">
        <v>0</v>
      </c>
      <c r="K1264" s="48" t="s">
        <v>37</v>
      </c>
      <c r="L1264" s="48"/>
    </row>
    <row r="1265" spans="1:12" ht="15.75" x14ac:dyDescent="0.25">
      <c r="A1265" s="48" t="s">
        <v>2641</v>
      </c>
      <c r="B1265" s="48" t="s">
        <v>7831</v>
      </c>
      <c r="C1265" s="49">
        <v>43851.368460648147</v>
      </c>
      <c r="D1265" s="49">
        <v>43851.368460648147</v>
      </c>
      <c r="E1265" s="48" t="s">
        <v>34</v>
      </c>
      <c r="F1265" s="48" t="s">
        <v>33</v>
      </c>
      <c r="G1265" s="49">
        <v>43851.368460648147</v>
      </c>
      <c r="H1265" s="48"/>
      <c r="I1265" s="48"/>
      <c r="J1265" s="50">
        <v>0</v>
      </c>
      <c r="K1265" s="48" t="s">
        <v>37</v>
      </c>
      <c r="L1265" s="48"/>
    </row>
    <row r="1266" spans="1:12" ht="15.75" x14ac:dyDescent="0.25">
      <c r="A1266" s="48" t="s">
        <v>2642</v>
      </c>
      <c r="B1266" s="48" t="s">
        <v>7831</v>
      </c>
      <c r="C1266" s="49">
        <v>43851.36917824074</v>
      </c>
      <c r="D1266" s="49">
        <v>43851.36917824074</v>
      </c>
      <c r="E1266" s="48" t="s">
        <v>34</v>
      </c>
      <c r="F1266" s="48" t="s">
        <v>33</v>
      </c>
      <c r="G1266" s="49">
        <v>43851.36917824074</v>
      </c>
      <c r="H1266" s="48"/>
      <c r="I1266" s="48"/>
      <c r="J1266" s="50">
        <v>0</v>
      </c>
      <c r="K1266" s="48" t="s">
        <v>37</v>
      </c>
      <c r="L1266" s="48"/>
    </row>
    <row r="1267" spans="1:12" ht="15.75" x14ac:dyDescent="0.25">
      <c r="A1267" s="48" t="s">
        <v>2643</v>
      </c>
      <c r="B1267" s="48" t="s">
        <v>7831</v>
      </c>
      <c r="C1267" s="49">
        <v>43851.36917824074</v>
      </c>
      <c r="D1267" s="49">
        <v>43851.36917824074</v>
      </c>
      <c r="E1267" s="48" t="s">
        <v>34</v>
      </c>
      <c r="F1267" s="48" t="s">
        <v>33</v>
      </c>
      <c r="G1267" s="49">
        <v>43851.36917824074</v>
      </c>
      <c r="H1267" s="48"/>
      <c r="I1267" s="48"/>
      <c r="J1267" s="50">
        <v>0</v>
      </c>
      <c r="K1267" s="48" t="s">
        <v>37</v>
      </c>
      <c r="L1267" s="48"/>
    </row>
    <row r="1268" spans="1:12" ht="15.75" x14ac:dyDescent="0.25">
      <c r="A1268" s="48" t="s">
        <v>2645</v>
      </c>
      <c r="B1268" s="48" t="s">
        <v>7831</v>
      </c>
      <c r="C1268" s="49">
        <v>43851.369201388887</v>
      </c>
      <c r="D1268" s="49">
        <v>43851.369201388887</v>
      </c>
      <c r="E1268" s="48" t="s">
        <v>34</v>
      </c>
      <c r="F1268" s="48" t="s">
        <v>33</v>
      </c>
      <c r="G1268" s="49">
        <v>43851.369201388887</v>
      </c>
      <c r="H1268" s="48"/>
      <c r="I1268" s="48"/>
      <c r="J1268" s="50">
        <v>0</v>
      </c>
      <c r="K1268" s="48" t="s">
        <v>37</v>
      </c>
      <c r="L1268" s="48"/>
    </row>
    <row r="1269" spans="1:12" ht="15.75" x14ac:dyDescent="0.25">
      <c r="A1269" s="48" t="s">
        <v>2647</v>
      </c>
      <c r="B1269" s="48" t="s">
        <v>7831</v>
      </c>
      <c r="C1269" s="49">
        <v>43851.369201388887</v>
      </c>
      <c r="D1269" s="49">
        <v>43851.369201388887</v>
      </c>
      <c r="E1269" s="48" t="s">
        <v>34</v>
      </c>
      <c r="F1269" s="48" t="s">
        <v>33</v>
      </c>
      <c r="G1269" s="49">
        <v>43851.369201388887</v>
      </c>
      <c r="H1269" s="48"/>
      <c r="I1269" s="48"/>
      <c r="J1269" s="50">
        <v>0</v>
      </c>
      <c r="K1269" s="48" t="s">
        <v>37</v>
      </c>
      <c r="L1269" s="48"/>
    </row>
    <row r="1270" spans="1:12" ht="15.75" x14ac:dyDescent="0.25">
      <c r="A1270" s="48" t="s">
        <v>2649</v>
      </c>
      <c r="B1270" s="48" t="s">
        <v>7831</v>
      </c>
      <c r="C1270" s="49">
        <v>43851.369201388887</v>
      </c>
      <c r="D1270" s="49">
        <v>43851.369201388887</v>
      </c>
      <c r="E1270" s="48" t="s">
        <v>34</v>
      </c>
      <c r="F1270" s="48" t="s">
        <v>33</v>
      </c>
      <c r="G1270" s="49">
        <v>43851.369201388887</v>
      </c>
      <c r="H1270" s="48"/>
      <c r="I1270" s="48"/>
      <c r="J1270" s="50">
        <v>0</v>
      </c>
      <c r="K1270" s="48" t="s">
        <v>37</v>
      </c>
      <c r="L1270" s="48"/>
    </row>
    <row r="1271" spans="1:12" ht="15.75" x14ac:dyDescent="0.25">
      <c r="A1271" s="48" t="s">
        <v>2650</v>
      </c>
      <c r="B1271" s="48" t="s">
        <v>7831</v>
      </c>
      <c r="C1271" s="49">
        <v>43851.36990740741</v>
      </c>
      <c r="D1271" s="49">
        <v>43851.36990740741</v>
      </c>
      <c r="E1271" s="48" t="s">
        <v>34</v>
      </c>
      <c r="F1271" s="48" t="s">
        <v>33</v>
      </c>
      <c r="G1271" s="49">
        <v>43851.36990740741</v>
      </c>
      <c r="H1271" s="48"/>
      <c r="I1271" s="48"/>
      <c r="J1271" s="50">
        <v>0</v>
      </c>
      <c r="K1271" s="48" t="s">
        <v>37</v>
      </c>
      <c r="L1271" s="48"/>
    </row>
    <row r="1272" spans="1:12" ht="15.75" x14ac:dyDescent="0.25">
      <c r="A1272" s="48" t="s">
        <v>2651</v>
      </c>
      <c r="B1272" s="48" t="s">
        <v>7831</v>
      </c>
      <c r="C1272" s="49">
        <v>43851.36990740741</v>
      </c>
      <c r="D1272" s="49">
        <v>43851.36990740741</v>
      </c>
      <c r="E1272" s="48" t="s">
        <v>34</v>
      </c>
      <c r="F1272" s="48" t="s">
        <v>33</v>
      </c>
      <c r="G1272" s="49">
        <v>43851.36990740741</v>
      </c>
      <c r="H1272" s="48"/>
      <c r="I1272" s="48"/>
      <c r="J1272" s="50">
        <v>0</v>
      </c>
      <c r="K1272" s="48" t="s">
        <v>37</v>
      </c>
      <c r="L1272" s="48"/>
    </row>
    <row r="1273" spans="1:12" ht="15.75" x14ac:dyDescent="0.25">
      <c r="A1273" s="48" t="s">
        <v>2652</v>
      </c>
      <c r="B1273" s="48" t="s">
        <v>7831</v>
      </c>
      <c r="C1273" s="49">
        <v>43851.36990740741</v>
      </c>
      <c r="D1273" s="49">
        <v>43851.36990740741</v>
      </c>
      <c r="E1273" s="48" t="s">
        <v>34</v>
      </c>
      <c r="F1273" s="48" t="s">
        <v>33</v>
      </c>
      <c r="G1273" s="49">
        <v>43851.36990740741</v>
      </c>
      <c r="H1273" s="48"/>
      <c r="I1273" s="48"/>
      <c r="J1273" s="50">
        <v>0</v>
      </c>
      <c r="K1273" s="48" t="s">
        <v>37</v>
      </c>
      <c r="L1273" s="48"/>
    </row>
    <row r="1274" spans="1:12" ht="15.75" x14ac:dyDescent="0.25">
      <c r="A1274" s="48" t="s">
        <v>2654</v>
      </c>
      <c r="B1274" s="48" t="s">
        <v>7831</v>
      </c>
      <c r="C1274" s="49">
        <v>43851.36991898148</v>
      </c>
      <c r="D1274" s="49">
        <v>43851.36991898148</v>
      </c>
      <c r="E1274" s="48" t="s">
        <v>34</v>
      </c>
      <c r="F1274" s="48" t="s">
        <v>33</v>
      </c>
      <c r="G1274" s="49">
        <v>43851.36991898148</v>
      </c>
      <c r="H1274" s="48"/>
      <c r="I1274" s="48"/>
      <c r="J1274" s="50">
        <v>0</v>
      </c>
      <c r="K1274" s="48" t="s">
        <v>37</v>
      </c>
      <c r="L1274" s="48"/>
    </row>
    <row r="1275" spans="1:12" ht="15.75" x14ac:dyDescent="0.25">
      <c r="A1275" s="48" t="s">
        <v>2655</v>
      </c>
      <c r="B1275" s="48" t="s">
        <v>7831</v>
      </c>
      <c r="C1275" s="49">
        <v>43851.36991898148</v>
      </c>
      <c r="D1275" s="49">
        <v>43851.36991898148</v>
      </c>
      <c r="E1275" s="48" t="s">
        <v>34</v>
      </c>
      <c r="F1275" s="48" t="s">
        <v>33</v>
      </c>
      <c r="G1275" s="49">
        <v>43851.36991898148</v>
      </c>
      <c r="H1275" s="48"/>
      <c r="I1275" s="48"/>
      <c r="J1275" s="50">
        <v>0</v>
      </c>
      <c r="K1275" s="48" t="s">
        <v>37</v>
      </c>
      <c r="L1275" s="48"/>
    </row>
    <row r="1276" spans="1:12" ht="15.75" x14ac:dyDescent="0.25">
      <c r="A1276" s="48" t="s">
        <v>2657</v>
      </c>
      <c r="B1276" s="48" t="s">
        <v>7831</v>
      </c>
      <c r="C1276" s="49">
        <v>43851.36991898148</v>
      </c>
      <c r="D1276" s="49">
        <v>43851.36991898148</v>
      </c>
      <c r="E1276" s="48" t="s">
        <v>34</v>
      </c>
      <c r="F1276" s="48" t="s">
        <v>33</v>
      </c>
      <c r="G1276" s="49">
        <v>43851.36991898148</v>
      </c>
      <c r="H1276" s="48"/>
      <c r="I1276" s="48"/>
      <c r="J1276" s="50">
        <v>0</v>
      </c>
      <c r="K1276" s="48" t="s">
        <v>37</v>
      </c>
      <c r="L1276" s="48"/>
    </row>
    <row r="1277" spans="1:12" ht="15.75" x14ac:dyDescent="0.25">
      <c r="A1277" s="48" t="s">
        <v>2658</v>
      </c>
      <c r="B1277" s="48" t="s">
        <v>7831</v>
      </c>
      <c r="C1277" s="49">
        <v>43851.369189814817</v>
      </c>
      <c r="D1277" s="49">
        <v>43851.369189814817</v>
      </c>
      <c r="E1277" s="48" t="s">
        <v>34</v>
      </c>
      <c r="F1277" s="48" t="s">
        <v>33</v>
      </c>
      <c r="G1277" s="49">
        <v>43851.369189814817</v>
      </c>
      <c r="H1277" s="48"/>
      <c r="I1277" s="48"/>
      <c r="J1277" s="50">
        <v>0</v>
      </c>
      <c r="K1277" s="48" t="s">
        <v>37</v>
      </c>
      <c r="L1277" s="48"/>
    </row>
    <row r="1278" spans="1:12" ht="15.75" x14ac:dyDescent="0.25">
      <c r="A1278" s="48" t="s">
        <v>2660</v>
      </c>
      <c r="B1278" s="48" t="s">
        <v>7831</v>
      </c>
      <c r="C1278" s="49">
        <v>43851.369189814817</v>
      </c>
      <c r="D1278" s="49">
        <v>43851.369189814817</v>
      </c>
      <c r="E1278" s="48" t="s">
        <v>34</v>
      </c>
      <c r="F1278" s="48" t="s">
        <v>33</v>
      </c>
      <c r="G1278" s="49">
        <v>43851.369189814817</v>
      </c>
      <c r="H1278" s="48"/>
      <c r="I1278" s="48"/>
      <c r="J1278" s="50">
        <v>0</v>
      </c>
      <c r="K1278" s="48" t="s">
        <v>37</v>
      </c>
      <c r="L1278" s="48"/>
    </row>
    <row r="1279" spans="1:12" ht="15.75" x14ac:dyDescent="0.25">
      <c r="A1279" s="48" t="s">
        <v>2661</v>
      </c>
      <c r="B1279" s="48" t="s">
        <v>7831</v>
      </c>
      <c r="C1279" s="49">
        <v>43851.369201388887</v>
      </c>
      <c r="D1279" s="49">
        <v>43851.369201388887</v>
      </c>
      <c r="E1279" s="48" t="s">
        <v>34</v>
      </c>
      <c r="F1279" s="48" t="s">
        <v>33</v>
      </c>
      <c r="G1279" s="49">
        <v>43851.369201388887</v>
      </c>
      <c r="H1279" s="48"/>
      <c r="I1279" s="48"/>
      <c r="J1279" s="50">
        <v>0</v>
      </c>
      <c r="K1279" s="48" t="s">
        <v>37</v>
      </c>
      <c r="L1279" s="48"/>
    </row>
    <row r="1280" spans="1:12" ht="15.75" x14ac:dyDescent="0.25">
      <c r="A1280" s="48" t="s">
        <v>2663</v>
      </c>
      <c r="B1280" s="48" t="s">
        <v>7831</v>
      </c>
      <c r="C1280" s="49">
        <v>43851.369201388887</v>
      </c>
      <c r="D1280" s="49">
        <v>43851.369201388887</v>
      </c>
      <c r="E1280" s="48" t="s">
        <v>34</v>
      </c>
      <c r="F1280" s="48" t="s">
        <v>33</v>
      </c>
      <c r="G1280" s="49">
        <v>43851.369201388887</v>
      </c>
      <c r="H1280" s="48"/>
      <c r="I1280" s="48"/>
      <c r="J1280" s="50">
        <v>0</v>
      </c>
      <c r="K1280" s="48" t="s">
        <v>37</v>
      </c>
      <c r="L1280" s="48"/>
    </row>
    <row r="1281" spans="1:12" ht="15.75" x14ac:dyDescent="0.25">
      <c r="A1281" s="48" t="s">
        <v>2664</v>
      </c>
      <c r="B1281" s="48" t="s">
        <v>7831</v>
      </c>
      <c r="C1281" s="49">
        <v>43851.36990740741</v>
      </c>
      <c r="D1281" s="49">
        <v>43851.36990740741</v>
      </c>
      <c r="E1281" s="48" t="s">
        <v>34</v>
      </c>
      <c r="F1281" s="48" t="s">
        <v>33</v>
      </c>
      <c r="G1281" s="49">
        <v>43851.36990740741</v>
      </c>
      <c r="H1281" s="48"/>
      <c r="I1281" s="48"/>
      <c r="J1281" s="50">
        <v>0</v>
      </c>
      <c r="K1281" s="48" t="s">
        <v>37</v>
      </c>
      <c r="L1281" s="48"/>
    </row>
    <row r="1282" spans="1:12" ht="15.75" x14ac:dyDescent="0.25">
      <c r="A1282" s="48" t="s">
        <v>2666</v>
      </c>
      <c r="B1282" s="48" t="s">
        <v>7831</v>
      </c>
      <c r="C1282" s="49">
        <v>43851.36991898148</v>
      </c>
      <c r="D1282" s="49">
        <v>43851.36991898148</v>
      </c>
      <c r="E1282" s="48" t="s">
        <v>34</v>
      </c>
      <c r="F1282" s="48" t="s">
        <v>33</v>
      </c>
      <c r="G1282" s="49">
        <v>43851.36991898148</v>
      </c>
      <c r="H1282" s="48"/>
      <c r="I1282" s="48"/>
      <c r="J1282" s="50">
        <v>0</v>
      </c>
      <c r="K1282" s="48" t="s">
        <v>37</v>
      </c>
      <c r="L1282" s="48"/>
    </row>
    <row r="1283" spans="1:12" ht="15.75" x14ac:dyDescent="0.25">
      <c r="A1283" s="48" t="s">
        <v>2668</v>
      </c>
      <c r="B1283" s="48" t="s">
        <v>7831</v>
      </c>
      <c r="C1283" s="49">
        <v>43851.36991898148</v>
      </c>
      <c r="D1283" s="49">
        <v>43851.36991898148</v>
      </c>
      <c r="E1283" s="48" t="s">
        <v>34</v>
      </c>
      <c r="F1283" s="48" t="s">
        <v>33</v>
      </c>
      <c r="G1283" s="49">
        <v>43851.36991898148</v>
      </c>
      <c r="H1283" s="48"/>
      <c r="I1283" s="48"/>
      <c r="J1283" s="50">
        <v>0</v>
      </c>
      <c r="K1283" s="48" t="s">
        <v>37</v>
      </c>
      <c r="L1283" s="48"/>
    </row>
    <row r="1284" spans="1:12" ht="15.75" x14ac:dyDescent="0.25">
      <c r="A1284" s="48" t="s">
        <v>2670</v>
      </c>
      <c r="B1284" s="48" t="s">
        <v>7831</v>
      </c>
      <c r="C1284" s="49">
        <v>43851.36991898148</v>
      </c>
      <c r="D1284" s="49">
        <v>43851.36991898148</v>
      </c>
      <c r="E1284" s="48" t="s">
        <v>34</v>
      </c>
      <c r="F1284" s="48" t="s">
        <v>33</v>
      </c>
      <c r="G1284" s="49">
        <v>43851.36991898148</v>
      </c>
      <c r="H1284" s="48"/>
      <c r="I1284" s="48"/>
      <c r="J1284" s="50">
        <v>0</v>
      </c>
      <c r="K1284" s="48" t="s">
        <v>37</v>
      </c>
      <c r="L1284" s="48"/>
    </row>
    <row r="1285" spans="1:12" ht="15.75" x14ac:dyDescent="0.25">
      <c r="A1285" s="48" t="s">
        <v>2671</v>
      </c>
      <c r="B1285" s="48" t="s">
        <v>7831</v>
      </c>
      <c r="C1285" s="49">
        <v>43851.378958333335</v>
      </c>
      <c r="D1285" s="49">
        <v>43851.378958333335</v>
      </c>
      <c r="E1285" s="48" t="s">
        <v>34</v>
      </c>
      <c r="F1285" s="48" t="s">
        <v>33</v>
      </c>
      <c r="G1285" s="49">
        <v>43851.378958333335</v>
      </c>
      <c r="H1285" s="48"/>
      <c r="I1285" s="48"/>
      <c r="J1285" s="50">
        <v>0</v>
      </c>
      <c r="K1285" s="48" t="s">
        <v>37</v>
      </c>
      <c r="L1285" s="48"/>
    </row>
    <row r="1286" spans="1:12" ht="15.75" x14ac:dyDescent="0.25">
      <c r="A1286" s="48" t="s">
        <v>2672</v>
      </c>
      <c r="B1286" s="48" t="s">
        <v>7831</v>
      </c>
      <c r="C1286" s="49">
        <v>43851.392974537041</v>
      </c>
      <c r="D1286" s="49">
        <v>43851.392974537041</v>
      </c>
      <c r="E1286" s="48" t="s">
        <v>34</v>
      </c>
      <c r="F1286" s="48" t="s">
        <v>33</v>
      </c>
      <c r="G1286" s="49">
        <v>43851.392974537041</v>
      </c>
      <c r="H1286" s="48"/>
      <c r="I1286" s="48"/>
      <c r="J1286" s="50">
        <v>0</v>
      </c>
      <c r="K1286" s="48" t="s">
        <v>37</v>
      </c>
      <c r="L1286" s="48"/>
    </row>
    <row r="1287" spans="1:12" ht="15.75" x14ac:dyDescent="0.25">
      <c r="A1287" s="48" t="s">
        <v>2674</v>
      </c>
      <c r="B1287" s="48" t="s">
        <v>7831</v>
      </c>
      <c r="C1287" s="49">
        <v>43851.39366898148</v>
      </c>
      <c r="D1287" s="49">
        <v>43851.39366898148</v>
      </c>
      <c r="E1287" s="48" t="s">
        <v>34</v>
      </c>
      <c r="F1287" s="48" t="s">
        <v>33</v>
      </c>
      <c r="G1287" s="49">
        <v>43851.39366898148</v>
      </c>
      <c r="H1287" s="48"/>
      <c r="I1287" s="48"/>
      <c r="J1287" s="50">
        <v>0</v>
      </c>
      <c r="K1287" s="48" t="s">
        <v>37</v>
      </c>
      <c r="L1287" s="48"/>
    </row>
    <row r="1288" spans="1:12" ht="15.75" x14ac:dyDescent="0.25">
      <c r="A1288" s="48" t="s">
        <v>2676</v>
      </c>
      <c r="B1288" s="48" t="s">
        <v>7831</v>
      </c>
      <c r="C1288" s="49">
        <v>43851.403935185182</v>
      </c>
      <c r="D1288" s="49">
        <v>43851.406759259262</v>
      </c>
      <c r="E1288" s="48" t="s">
        <v>34</v>
      </c>
      <c r="F1288" s="48" t="s">
        <v>33</v>
      </c>
      <c r="G1288" s="49">
        <v>43851.406886574077</v>
      </c>
      <c r="H1288" s="48"/>
      <c r="I1288" s="48"/>
      <c r="J1288" s="50">
        <v>2.9513888948713429E-3</v>
      </c>
      <c r="K1288" s="48" t="s">
        <v>37</v>
      </c>
      <c r="L1288" s="48"/>
    </row>
    <row r="1289" spans="1:12" ht="15.75" x14ac:dyDescent="0.25">
      <c r="A1289" s="48" t="s">
        <v>2677</v>
      </c>
      <c r="B1289" s="48" t="s">
        <v>7831</v>
      </c>
      <c r="C1289" s="49">
        <v>43851.407476851855</v>
      </c>
      <c r="D1289" s="49">
        <v>43851.407476851855</v>
      </c>
      <c r="E1289" s="48" t="s">
        <v>34</v>
      </c>
      <c r="F1289" s="48" t="s">
        <v>33</v>
      </c>
      <c r="G1289" s="49">
        <v>43851.407476851855</v>
      </c>
      <c r="H1289" s="48"/>
      <c r="I1289" s="48"/>
      <c r="J1289" s="50">
        <v>0</v>
      </c>
      <c r="K1289" s="48" t="s">
        <v>37</v>
      </c>
      <c r="L1289" s="48"/>
    </row>
    <row r="1290" spans="1:12" ht="15.75" x14ac:dyDescent="0.25">
      <c r="A1290" s="48" t="s">
        <v>2679</v>
      </c>
      <c r="B1290" s="48" t="s">
        <v>7831</v>
      </c>
      <c r="C1290" s="49">
        <v>43851.369189814817</v>
      </c>
      <c r="D1290" s="49">
        <v>43851.369189814817</v>
      </c>
      <c r="E1290" s="48" t="s">
        <v>34</v>
      </c>
      <c r="F1290" s="48" t="s">
        <v>33</v>
      </c>
      <c r="G1290" s="49">
        <v>43851.369189814817</v>
      </c>
      <c r="H1290" s="48"/>
      <c r="I1290" s="48"/>
      <c r="J1290" s="50">
        <v>0</v>
      </c>
      <c r="K1290" s="48" t="s">
        <v>37</v>
      </c>
      <c r="L1290" s="48"/>
    </row>
    <row r="1291" spans="1:12" ht="15.75" x14ac:dyDescent="0.25">
      <c r="A1291" s="48" t="s">
        <v>2681</v>
      </c>
      <c r="B1291" s="48" t="s">
        <v>7831</v>
      </c>
      <c r="C1291" s="49">
        <v>43851.369201388887</v>
      </c>
      <c r="D1291" s="49">
        <v>43851.369201388887</v>
      </c>
      <c r="E1291" s="48" t="s">
        <v>34</v>
      </c>
      <c r="F1291" s="48" t="s">
        <v>33</v>
      </c>
      <c r="G1291" s="49">
        <v>43851.369201388887</v>
      </c>
      <c r="H1291" s="48"/>
      <c r="I1291" s="48"/>
      <c r="J1291" s="50">
        <v>0</v>
      </c>
      <c r="K1291" s="48" t="s">
        <v>37</v>
      </c>
      <c r="L1291" s="48"/>
    </row>
    <row r="1292" spans="1:12" ht="15.75" x14ac:dyDescent="0.25">
      <c r="A1292" s="48" t="s">
        <v>2682</v>
      </c>
      <c r="B1292" s="48" t="s">
        <v>7831</v>
      </c>
      <c r="C1292" s="49">
        <v>43851.369930555556</v>
      </c>
      <c r="D1292" s="49">
        <v>43851.369930555556</v>
      </c>
      <c r="E1292" s="48" t="s">
        <v>34</v>
      </c>
      <c r="F1292" s="48" t="s">
        <v>33</v>
      </c>
      <c r="G1292" s="49">
        <v>43851.369930555556</v>
      </c>
      <c r="H1292" s="48"/>
      <c r="I1292" s="48"/>
      <c r="J1292" s="50">
        <v>0</v>
      </c>
      <c r="K1292" s="48" t="s">
        <v>37</v>
      </c>
      <c r="L1292" s="48"/>
    </row>
    <row r="1293" spans="1:12" ht="15.75" x14ac:dyDescent="0.25">
      <c r="A1293" s="48" t="s">
        <v>2683</v>
      </c>
      <c r="B1293" s="48" t="s">
        <v>7831</v>
      </c>
      <c r="C1293" s="49">
        <v>43851.369930555556</v>
      </c>
      <c r="D1293" s="49">
        <v>43851.369930555556</v>
      </c>
      <c r="E1293" s="48" t="s">
        <v>34</v>
      </c>
      <c r="F1293" s="48" t="s">
        <v>33</v>
      </c>
      <c r="G1293" s="49">
        <v>43851.369930555556</v>
      </c>
      <c r="H1293" s="48"/>
      <c r="I1293" s="48"/>
      <c r="J1293" s="50">
        <v>0</v>
      </c>
      <c r="K1293" s="48" t="s">
        <v>37</v>
      </c>
      <c r="L1293" s="48"/>
    </row>
    <row r="1294" spans="1:12" ht="15.75" x14ac:dyDescent="0.25">
      <c r="A1294" s="48" t="s">
        <v>2684</v>
      </c>
      <c r="B1294" s="48" t="s">
        <v>7831</v>
      </c>
      <c r="C1294" s="49">
        <v>43851.369930555556</v>
      </c>
      <c r="D1294" s="49">
        <v>43851.369930555556</v>
      </c>
      <c r="E1294" s="48" t="s">
        <v>34</v>
      </c>
      <c r="F1294" s="48" t="s">
        <v>33</v>
      </c>
      <c r="G1294" s="49">
        <v>43851.369930555556</v>
      </c>
      <c r="H1294" s="48"/>
      <c r="I1294" s="48"/>
      <c r="J1294" s="50">
        <v>0</v>
      </c>
      <c r="K1294" s="48" t="s">
        <v>37</v>
      </c>
      <c r="L1294" s="48"/>
    </row>
    <row r="1295" spans="1:12" ht="15.75" x14ac:dyDescent="0.25">
      <c r="A1295" s="48" t="s">
        <v>2686</v>
      </c>
      <c r="B1295" s="48" t="s">
        <v>7831</v>
      </c>
      <c r="C1295" s="49">
        <v>43851.369930555556</v>
      </c>
      <c r="D1295" s="49">
        <v>43851.369930555556</v>
      </c>
      <c r="E1295" s="48" t="s">
        <v>34</v>
      </c>
      <c r="F1295" s="48" t="s">
        <v>33</v>
      </c>
      <c r="G1295" s="49">
        <v>43851.369930555556</v>
      </c>
      <c r="H1295" s="48"/>
      <c r="I1295" s="48"/>
      <c r="J1295" s="50">
        <v>0</v>
      </c>
      <c r="K1295" s="48" t="s">
        <v>37</v>
      </c>
      <c r="L1295" s="48"/>
    </row>
    <row r="1296" spans="1:12" ht="15.75" x14ac:dyDescent="0.25">
      <c r="A1296" s="48" t="s">
        <v>2688</v>
      </c>
      <c r="B1296" s="48" t="s">
        <v>7831</v>
      </c>
      <c r="C1296" s="49">
        <v>43851.372685185182</v>
      </c>
      <c r="D1296" s="49">
        <v>43851.372685185182</v>
      </c>
      <c r="E1296" s="48" t="s">
        <v>34</v>
      </c>
      <c r="F1296" s="48" t="s">
        <v>33</v>
      </c>
      <c r="G1296" s="49">
        <v>43851.372685185182</v>
      </c>
      <c r="H1296" s="48"/>
      <c r="I1296" s="48"/>
      <c r="J1296" s="50">
        <v>0</v>
      </c>
      <c r="K1296" s="48" t="s">
        <v>37</v>
      </c>
      <c r="L1296" s="48"/>
    </row>
    <row r="1297" spans="1:12" ht="15.75" x14ac:dyDescent="0.25">
      <c r="A1297" s="48" t="s">
        <v>2691</v>
      </c>
      <c r="B1297" s="48" t="s">
        <v>7831</v>
      </c>
      <c r="C1297" s="49">
        <v>43851.383113425924</v>
      </c>
      <c r="D1297" s="49">
        <v>43851.383819444447</v>
      </c>
      <c r="E1297" s="48" t="s">
        <v>34</v>
      </c>
      <c r="F1297" s="48" t="s">
        <v>150</v>
      </c>
      <c r="G1297" s="49">
        <v>43851.383958333332</v>
      </c>
      <c r="H1297" s="48"/>
      <c r="I1297" s="48"/>
      <c r="J1297" s="50">
        <v>8.4490740846376866E-4</v>
      </c>
      <c r="K1297" s="48" t="s">
        <v>37</v>
      </c>
      <c r="L1297" s="48"/>
    </row>
    <row r="1298" spans="1:12" ht="15.75" x14ac:dyDescent="0.25">
      <c r="A1298" s="48" t="s">
        <v>2693</v>
      </c>
      <c r="B1298" s="48" t="s">
        <v>7831</v>
      </c>
      <c r="C1298" s="49">
        <v>43851.383194444446</v>
      </c>
      <c r="D1298" s="49">
        <v>43851.383194444446</v>
      </c>
      <c r="E1298" s="48" t="s">
        <v>34</v>
      </c>
      <c r="F1298" s="48" t="s">
        <v>33</v>
      </c>
      <c r="G1298" s="49">
        <v>43851.383194444446</v>
      </c>
      <c r="H1298" s="48"/>
      <c r="I1298" s="48"/>
      <c r="J1298" s="50">
        <v>0</v>
      </c>
      <c r="K1298" s="48" t="s">
        <v>37</v>
      </c>
      <c r="L1298" s="48"/>
    </row>
    <row r="1299" spans="1:12" ht="15.75" x14ac:dyDescent="0.25">
      <c r="A1299" s="48" t="s">
        <v>2694</v>
      </c>
      <c r="B1299" s="48" t="s">
        <v>7831</v>
      </c>
      <c r="C1299" s="49">
        <v>43851.39366898148</v>
      </c>
      <c r="D1299" s="49">
        <v>43851.39366898148</v>
      </c>
      <c r="E1299" s="48" t="s">
        <v>34</v>
      </c>
      <c r="F1299" s="48" t="s">
        <v>33</v>
      </c>
      <c r="G1299" s="49">
        <v>43851.39366898148</v>
      </c>
      <c r="H1299" s="48"/>
      <c r="I1299" s="48"/>
      <c r="J1299" s="50">
        <v>0</v>
      </c>
      <c r="K1299" s="48" t="s">
        <v>37</v>
      </c>
      <c r="L1299" s="48"/>
    </row>
    <row r="1300" spans="1:12" ht="15.75" x14ac:dyDescent="0.25">
      <c r="A1300" s="48" t="s">
        <v>2696</v>
      </c>
      <c r="B1300" s="48" t="s">
        <v>7831</v>
      </c>
      <c r="C1300" s="49">
        <v>43851.400648148148</v>
      </c>
      <c r="D1300" s="49">
        <v>43851.400648148148</v>
      </c>
      <c r="E1300" s="48" t="s">
        <v>34</v>
      </c>
      <c r="F1300" s="48" t="s">
        <v>33</v>
      </c>
      <c r="G1300" s="49">
        <v>43851.400648148148</v>
      </c>
      <c r="H1300" s="48"/>
      <c r="I1300" s="48"/>
      <c r="J1300" s="50">
        <v>0</v>
      </c>
      <c r="K1300" s="48" t="s">
        <v>37</v>
      </c>
      <c r="L1300" s="48"/>
    </row>
    <row r="1301" spans="1:12" ht="15.75" x14ac:dyDescent="0.25">
      <c r="A1301" s="48" t="s">
        <v>2699</v>
      </c>
      <c r="B1301" s="48" t="s">
        <v>7831</v>
      </c>
      <c r="C1301" s="49">
        <v>43851.415150462963</v>
      </c>
      <c r="D1301" s="49">
        <v>43851.415150462963</v>
      </c>
      <c r="E1301" s="48" t="s">
        <v>34</v>
      </c>
      <c r="F1301" s="48" t="s">
        <v>33</v>
      </c>
      <c r="G1301" s="49">
        <v>43851.415150462963</v>
      </c>
      <c r="H1301" s="48"/>
      <c r="I1301" s="48"/>
      <c r="J1301" s="50">
        <v>0</v>
      </c>
      <c r="K1301" s="48" t="s">
        <v>37</v>
      </c>
      <c r="L1301" s="48"/>
    </row>
    <row r="1302" spans="1:12" ht="15.75" x14ac:dyDescent="0.25">
      <c r="A1302" s="48" t="s">
        <v>2701</v>
      </c>
      <c r="B1302" s="48" t="s">
        <v>7831</v>
      </c>
      <c r="C1302" s="49">
        <v>43851.415671296294</v>
      </c>
      <c r="D1302" s="49">
        <v>43851.417604166665</v>
      </c>
      <c r="E1302" s="48" t="s">
        <v>34</v>
      </c>
      <c r="F1302" s="48" t="s">
        <v>150</v>
      </c>
      <c r="G1302" s="49">
        <v>43851.417592592596</v>
      </c>
      <c r="H1302" s="48"/>
      <c r="I1302" s="48"/>
      <c r="J1302" s="50">
        <v>1.9212963015888818E-3</v>
      </c>
      <c r="K1302" s="48" t="s">
        <v>37</v>
      </c>
      <c r="L1302" s="48"/>
    </row>
    <row r="1303" spans="1:12" ht="15.75" x14ac:dyDescent="0.25">
      <c r="A1303" s="48" t="s">
        <v>2703</v>
      </c>
      <c r="B1303" s="48" t="s">
        <v>7831</v>
      </c>
      <c r="C1303" s="49">
        <v>43851.416655092595</v>
      </c>
      <c r="D1303" s="49">
        <v>43851.418796296297</v>
      </c>
      <c r="E1303" s="48" t="s">
        <v>34</v>
      </c>
      <c r="F1303" s="48" t="s">
        <v>110</v>
      </c>
      <c r="G1303" s="49">
        <v>43851.41909722222</v>
      </c>
      <c r="H1303" s="48"/>
      <c r="I1303" s="48"/>
      <c r="J1303" s="50">
        <v>2.4421296257060021E-3</v>
      </c>
      <c r="K1303" s="48" t="s">
        <v>37</v>
      </c>
      <c r="L1303" s="48"/>
    </row>
    <row r="1304" spans="1:12" ht="15.75" x14ac:dyDescent="0.25">
      <c r="A1304" s="48" t="s">
        <v>2706</v>
      </c>
      <c r="B1304" s="48" t="s">
        <v>7831</v>
      </c>
      <c r="C1304" s="49">
        <v>43851.43949074074</v>
      </c>
      <c r="D1304" s="49">
        <v>43851.43949074074</v>
      </c>
      <c r="E1304" s="48" t="s">
        <v>34</v>
      </c>
      <c r="F1304" s="48" t="s">
        <v>33</v>
      </c>
      <c r="G1304" s="49">
        <v>43851.43949074074</v>
      </c>
      <c r="H1304" s="48"/>
      <c r="I1304" s="48"/>
      <c r="J1304" s="50">
        <v>0</v>
      </c>
      <c r="K1304" s="48" t="s">
        <v>37</v>
      </c>
      <c r="L1304" s="48"/>
    </row>
    <row r="1305" spans="1:12" ht="15.75" x14ac:dyDescent="0.25">
      <c r="A1305" s="48" t="s">
        <v>2708</v>
      </c>
      <c r="B1305" s="48" t="s">
        <v>7831</v>
      </c>
      <c r="C1305" s="49">
        <v>43851.412604166668</v>
      </c>
      <c r="D1305" s="49">
        <v>43851.414317129631</v>
      </c>
      <c r="E1305" s="48" t="s">
        <v>34</v>
      </c>
      <c r="F1305" s="48" t="s">
        <v>110</v>
      </c>
      <c r="G1305" s="49">
        <v>43851.414305555554</v>
      </c>
      <c r="H1305" s="48"/>
      <c r="I1305" s="48"/>
      <c r="J1305" s="50">
        <v>1.7013888864312321E-3</v>
      </c>
      <c r="K1305" s="48" t="s">
        <v>37</v>
      </c>
      <c r="L1305" s="48"/>
    </row>
    <row r="1306" spans="1:12" ht="15.75" x14ac:dyDescent="0.25">
      <c r="A1306" s="48" t="s">
        <v>2710</v>
      </c>
      <c r="B1306" s="48" t="s">
        <v>7831</v>
      </c>
      <c r="C1306" s="49">
        <v>43851.424016203702</v>
      </c>
      <c r="D1306" s="49">
        <v>43851.424756944441</v>
      </c>
      <c r="E1306" s="48" t="s">
        <v>34</v>
      </c>
      <c r="F1306" s="48" t="s">
        <v>110</v>
      </c>
      <c r="G1306" s="49">
        <v>43851.424837962964</v>
      </c>
      <c r="H1306" s="48"/>
      <c r="I1306" s="48"/>
      <c r="J1306" s="50">
        <v>8.217592621804215E-4</v>
      </c>
      <c r="K1306" s="48" t="s">
        <v>37</v>
      </c>
      <c r="L1306" s="48"/>
    </row>
    <row r="1307" spans="1:12" ht="15.75" x14ac:dyDescent="0.25">
      <c r="A1307" s="48" t="s">
        <v>2712</v>
      </c>
      <c r="B1307" s="48" t="s">
        <v>7831</v>
      </c>
      <c r="C1307" s="49">
        <v>43851.435555555552</v>
      </c>
      <c r="D1307" s="49">
        <v>43851.437754629631</v>
      </c>
      <c r="E1307" s="48" t="s">
        <v>34</v>
      </c>
      <c r="F1307" s="48" t="s">
        <v>150</v>
      </c>
      <c r="G1307" s="49">
        <v>43851.437696759262</v>
      </c>
      <c r="H1307" s="48"/>
      <c r="I1307" s="48"/>
      <c r="J1307" s="50">
        <v>2.1412037094705738E-3</v>
      </c>
      <c r="K1307" s="48" t="s">
        <v>37</v>
      </c>
      <c r="L1307" s="48"/>
    </row>
    <row r="1308" spans="1:12" ht="15.75" x14ac:dyDescent="0.25">
      <c r="A1308" s="48" t="s">
        <v>2714</v>
      </c>
      <c r="B1308" s="48" t="s">
        <v>7831</v>
      </c>
      <c r="C1308" s="49">
        <v>43851.447152777779</v>
      </c>
      <c r="D1308" s="49">
        <v>43851.447152777779</v>
      </c>
      <c r="E1308" s="48" t="s">
        <v>34</v>
      </c>
      <c r="F1308" s="48" t="s">
        <v>33</v>
      </c>
      <c r="G1308" s="49">
        <v>43851.447152777779</v>
      </c>
      <c r="H1308" s="48"/>
      <c r="I1308" s="48"/>
      <c r="J1308" s="50">
        <v>0</v>
      </c>
      <c r="K1308" s="48" t="s">
        <v>37</v>
      </c>
      <c r="L1308" s="48"/>
    </row>
    <row r="1309" spans="1:12" ht="15.75" x14ac:dyDescent="0.25">
      <c r="A1309" s="48" t="s">
        <v>2717</v>
      </c>
      <c r="B1309" s="48" t="s">
        <v>7831</v>
      </c>
      <c r="C1309" s="49">
        <v>43851.451319444444</v>
      </c>
      <c r="D1309" s="49">
        <v>43851.451319444444</v>
      </c>
      <c r="E1309" s="48" t="s">
        <v>34</v>
      </c>
      <c r="F1309" s="48" t="s">
        <v>33</v>
      </c>
      <c r="G1309" s="49">
        <v>43851.451319444444</v>
      </c>
      <c r="H1309" s="48"/>
      <c r="I1309" s="48"/>
      <c r="J1309" s="50">
        <v>0</v>
      </c>
      <c r="K1309" s="48" t="s">
        <v>37</v>
      </c>
      <c r="L1309" s="48"/>
    </row>
    <row r="1310" spans="1:12" ht="15.75" x14ac:dyDescent="0.25">
      <c r="A1310" s="48" t="s">
        <v>2719</v>
      </c>
      <c r="B1310" s="48" t="s">
        <v>7831</v>
      </c>
      <c r="C1310" s="49">
        <v>43851.453414351854</v>
      </c>
      <c r="D1310" s="49">
        <v>43851.453414351854</v>
      </c>
      <c r="E1310" s="48" t="s">
        <v>34</v>
      </c>
      <c r="F1310" s="48" t="s">
        <v>33</v>
      </c>
      <c r="G1310" s="49">
        <v>43851.453414351854</v>
      </c>
      <c r="H1310" s="48"/>
      <c r="I1310" s="48"/>
      <c r="J1310" s="50">
        <v>0</v>
      </c>
      <c r="K1310" s="48" t="s">
        <v>37</v>
      </c>
      <c r="L1310" s="48"/>
    </row>
    <row r="1311" spans="1:12" ht="15.75" x14ac:dyDescent="0.25">
      <c r="A1311" s="48" t="s">
        <v>2721</v>
      </c>
      <c r="B1311" s="48" t="s">
        <v>7831</v>
      </c>
      <c r="C1311" s="49">
        <v>43851.442280092589</v>
      </c>
      <c r="D1311" s="49">
        <v>43851.442280092589</v>
      </c>
      <c r="E1311" s="48" t="s">
        <v>34</v>
      </c>
      <c r="F1311" s="48" t="s">
        <v>33</v>
      </c>
      <c r="G1311" s="49">
        <v>43851.442280092589</v>
      </c>
      <c r="H1311" s="48"/>
      <c r="I1311" s="48"/>
      <c r="J1311" s="50">
        <v>0</v>
      </c>
      <c r="K1311" s="48" t="s">
        <v>37</v>
      </c>
      <c r="L1311" s="48"/>
    </row>
    <row r="1312" spans="1:12" ht="15.75" x14ac:dyDescent="0.25">
      <c r="A1312" s="48" t="s">
        <v>2722</v>
      </c>
      <c r="B1312" s="48" t="s">
        <v>7831</v>
      </c>
      <c r="C1312" s="49">
        <v>43851.463912037034</v>
      </c>
      <c r="D1312" s="49">
        <v>43851.464675925927</v>
      </c>
      <c r="E1312" s="48" t="s">
        <v>34</v>
      </c>
      <c r="F1312" s="48" t="s">
        <v>110</v>
      </c>
      <c r="G1312" s="49">
        <v>43851.464641203704</v>
      </c>
      <c r="H1312" s="48"/>
      <c r="I1312" s="48"/>
      <c r="J1312" s="50">
        <v>7.2916666977107525E-4</v>
      </c>
      <c r="K1312" s="48" t="s">
        <v>37</v>
      </c>
      <c r="L1312" s="48"/>
    </row>
    <row r="1313" spans="1:12" ht="15.75" x14ac:dyDescent="0.25">
      <c r="A1313" s="48" t="s">
        <v>2724</v>
      </c>
      <c r="B1313" s="48" t="s">
        <v>7831</v>
      </c>
      <c r="C1313" s="49">
        <v>43851.465925925928</v>
      </c>
      <c r="D1313" s="49">
        <v>43851.465925925928</v>
      </c>
      <c r="E1313" s="48" t="s">
        <v>34</v>
      </c>
      <c r="F1313" s="48" t="s">
        <v>33</v>
      </c>
      <c r="G1313" s="49">
        <v>43851.465925925928</v>
      </c>
      <c r="H1313" s="48"/>
      <c r="I1313" s="48"/>
      <c r="J1313" s="50">
        <v>0</v>
      </c>
      <c r="K1313" s="48" t="s">
        <v>37</v>
      </c>
      <c r="L1313" s="48"/>
    </row>
    <row r="1314" spans="1:12" ht="15.75" x14ac:dyDescent="0.25">
      <c r="A1314" s="48" t="s">
        <v>2725</v>
      </c>
      <c r="B1314" s="48" t="s">
        <v>7831</v>
      </c>
      <c r="C1314" s="49">
        <v>43851.468715277777</v>
      </c>
      <c r="D1314" s="49">
        <v>43851.468715277777</v>
      </c>
      <c r="E1314" s="48" t="s">
        <v>34</v>
      </c>
      <c r="F1314" s="48" t="s">
        <v>33</v>
      </c>
      <c r="G1314" s="49">
        <v>43851.468715277777</v>
      </c>
      <c r="H1314" s="48"/>
      <c r="I1314" s="48"/>
      <c r="J1314" s="50">
        <v>0</v>
      </c>
      <c r="K1314" s="48" t="s">
        <v>37</v>
      </c>
      <c r="L1314" s="48"/>
    </row>
    <row r="1315" spans="1:12" ht="15.75" x14ac:dyDescent="0.25">
      <c r="A1315" s="48" t="s">
        <v>2727</v>
      </c>
      <c r="B1315" s="48" t="s">
        <v>7831</v>
      </c>
      <c r="C1315" s="49">
        <v>43851.476365740738</v>
      </c>
      <c r="D1315" s="49">
        <v>43851.476365740738</v>
      </c>
      <c r="E1315" s="48" t="s">
        <v>34</v>
      </c>
      <c r="F1315" s="48" t="s">
        <v>33</v>
      </c>
      <c r="G1315" s="49">
        <v>43851.476365740738</v>
      </c>
      <c r="H1315" s="48"/>
      <c r="I1315" s="48"/>
      <c r="J1315" s="50">
        <v>0</v>
      </c>
      <c r="K1315" s="48" t="s">
        <v>37</v>
      </c>
      <c r="L1315" s="48"/>
    </row>
    <row r="1316" spans="1:12" ht="15.75" x14ac:dyDescent="0.25">
      <c r="A1316" s="48" t="s">
        <v>2729</v>
      </c>
      <c r="B1316" s="48" t="s">
        <v>7831</v>
      </c>
      <c r="C1316" s="49">
        <v>43851.504872685182</v>
      </c>
      <c r="D1316" s="49">
        <v>43851.504872685182</v>
      </c>
      <c r="E1316" s="48" t="s">
        <v>34</v>
      </c>
      <c r="F1316" s="48" t="s">
        <v>33</v>
      </c>
      <c r="G1316" s="49">
        <v>43851.504872685182</v>
      </c>
      <c r="H1316" s="48"/>
      <c r="I1316" s="48"/>
      <c r="J1316" s="50">
        <v>0</v>
      </c>
      <c r="K1316" s="48" t="s">
        <v>37</v>
      </c>
      <c r="L1316" s="48"/>
    </row>
    <row r="1317" spans="1:12" ht="15.75" x14ac:dyDescent="0.25">
      <c r="A1317" s="48" t="s">
        <v>2730</v>
      </c>
      <c r="B1317" s="48" t="s">
        <v>7831</v>
      </c>
      <c r="C1317" s="49">
        <v>43851.509108796294</v>
      </c>
      <c r="D1317" s="49">
        <v>43851.509108796294</v>
      </c>
      <c r="E1317" s="48" t="s">
        <v>34</v>
      </c>
      <c r="F1317" s="48" t="s">
        <v>33</v>
      </c>
      <c r="G1317" s="49">
        <v>43851.509108796294</v>
      </c>
      <c r="H1317" s="48"/>
      <c r="I1317" s="48"/>
      <c r="J1317" s="50">
        <v>0</v>
      </c>
      <c r="K1317" s="48" t="s">
        <v>37</v>
      </c>
      <c r="L1317" s="48"/>
    </row>
    <row r="1318" spans="1:12" ht="15.75" x14ac:dyDescent="0.25">
      <c r="A1318" s="48" t="s">
        <v>2732</v>
      </c>
      <c r="B1318" s="48" t="s">
        <v>7831</v>
      </c>
      <c r="C1318" s="49">
        <v>43851.510439814818</v>
      </c>
      <c r="D1318" s="49">
        <v>43851.510439814818</v>
      </c>
      <c r="E1318" s="48" t="s">
        <v>34</v>
      </c>
      <c r="F1318" s="48" t="s">
        <v>33</v>
      </c>
      <c r="G1318" s="49">
        <v>43851.510439814818</v>
      </c>
      <c r="H1318" s="48"/>
      <c r="I1318" s="48"/>
      <c r="J1318" s="50">
        <v>0</v>
      </c>
      <c r="K1318" s="48" t="s">
        <v>37</v>
      </c>
      <c r="L1318" s="48"/>
    </row>
    <row r="1319" spans="1:12" ht="15.75" x14ac:dyDescent="0.25">
      <c r="A1319" s="48" t="s">
        <v>2734</v>
      </c>
      <c r="B1319" s="48" t="s">
        <v>7831</v>
      </c>
      <c r="C1319" s="49">
        <v>43851.516701388886</v>
      </c>
      <c r="D1319" s="49">
        <v>43851.516701388886</v>
      </c>
      <c r="E1319" s="48" t="s">
        <v>34</v>
      </c>
      <c r="F1319" s="48" t="s">
        <v>33</v>
      </c>
      <c r="G1319" s="49">
        <v>43851.516701388886</v>
      </c>
      <c r="H1319" s="48"/>
      <c r="I1319" s="48"/>
      <c r="J1319" s="50">
        <v>0</v>
      </c>
      <c r="K1319" s="48" t="s">
        <v>37</v>
      </c>
      <c r="L1319" s="48"/>
    </row>
    <row r="1320" spans="1:12" ht="15.75" x14ac:dyDescent="0.25">
      <c r="A1320" s="48" t="s">
        <v>2736</v>
      </c>
      <c r="B1320" s="48" t="s">
        <v>7831</v>
      </c>
      <c r="C1320" s="49">
        <v>43851.516701388886</v>
      </c>
      <c r="D1320" s="49">
        <v>43851.516701388886</v>
      </c>
      <c r="E1320" s="48" t="s">
        <v>34</v>
      </c>
      <c r="F1320" s="48" t="s">
        <v>33</v>
      </c>
      <c r="G1320" s="49">
        <v>43851.516701388886</v>
      </c>
      <c r="H1320" s="48"/>
      <c r="I1320" s="48"/>
      <c r="J1320" s="50">
        <v>0</v>
      </c>
      <c r="K1320" s="48" t="s">
        <v>37</v>
      </c>
      <c r="L1320" s="48"/>
    </row>
    <row r="1321" spans="1:12" ht="15.75" x14ac:dyDescent="0.25">
      <c r="A1321" s="48" t="s">
        <v>2737</v>
      </c>
      <c r="B1321" s="48" t="s">
        <v>7831</v>
      </c>
      <c r="C1321" s="49">
        <v>43851.518784722219</v>
      </c>
      <c r="D1321" s="49">
        <v>43851.518784722219</v>
      </c>
      <c r="E1321" s="48" t="s">
        <v>34</v>
      </c>
      <c r="F1321" s="48" t="s">
        <v>33</v>
      </c>
      <c r="G1321" s="49">
        <v>43851.518784722219</v>
      </c>
      <c r="H1321" s="48"/>
      <c r="I1321" s="48"/>
      <c r="J1321" s="50">
        <v>0</v>
      </c>
      <c r="K1321" s="48" t="s">
        <v>37</v>
      </c>
      <c r="L1321" s="48"/>
    </row>
    <row r="1322" spans="1:12" ht="15.75" x14ac:dyDescent="0.25">
      <c r="A1322" s="48" t="s">
        <v>2740</v>
      </c>
      <c r="B1322" s="48" t="s">
        <v>7831</v>
      </c>
      <c r="C1322" s="49">
        <v>43851.519490740742</v>
      </c>
      <c r="D1322" s="49">
        <v>43851.519490740742</v>
      </c>
      <c r="E1322" s="48" t="s">
        <v>34</v>
      </c>
      <c r="F1322" s="48" t="s">
        <v>33</v>
      </c>
      <c r="G1322" s="49">
        <v>43851.519490740742</v>
      </c>
      <c r="H1322" s="48"/>
      <c r="I1322" s="48"/>
      <c r="J1322" s="50">
        <v>0</v>
      </c>
      <c r="K1322" s="48" t="s">
        <v>37</v>
      </c>
      <c r="L1322" s="48"/>
    </row>
    <row r="1323" spans="1:12" ht="15.75" x14ac:dyDescent="0.25">
      <c r="A1323" s="48" t="s">
        <v>2743</v>
      </c>
      <c r="B1323" s="48" t="s">
        <v>7831</v>
      </c>
      <c r="C1323" s="49">
        <v>43851.519490740742</v>
      </c>
      <c r="D1323" s="49">
        <v>43851.519490740742</v>
      </c>
      <c r="E1323" s="48" t="s">
        <v>34</v>
      </c>
      <c r="F1323" s="48" t="s">
        <v>33</v>
      </c>
      <c r="G1323" s="49">
        <v>43851.519490740742</v>
      </c>
      <c r="H1323" s="48"/>
      <c r="I1323" s="48"/>
      <c r="J1323" s="50">
        <v>0</v>
      </c>
      <c r="K1323" s="48" t="s">
        <v>37</v>
      </c>
      <c r="L1323" s="48"/>
    </row>
    <row r="1324" spans="1:12" ht="15.75" x14ac:dyDescent="0.25">
      <c r="A1324" s="48" t="s">
        <v>2744</v>
      </c>
      <c r="B1324" s="48" t="s">
        <v>7831</v>
      </c>
      <c r="C1324" s="49">
        <v>43851.520879629628</v>
      </c>
      <c r="D1324" s="49">
        <v>43851.520879629628</v>
      </c>
      <c r="E1324" s="48" t="s">
        <v>34</v>
      </c>
      <c r="F1324" s="48" t="s">
        <v>33</v>
      </c>
      <c r="G1324" s="49">
        <v>43851.520879629628</v>
      </c>
      <c r="H1324" s="48"/>
      <c r="I1324" s="48"/>
      <c r="J1324" s="50">
        <v>0</v>
      </c>
      <c r="K1324" s="48" t="s">
        <v>37</v>
      </c>
      <c r="L1324" s="48"/>
    </row>
    <row r="1325" spans="1:12" ht="15.75" x14ac:dyDescent="0.25">
      <c r="A1325" s="48" t="s">
        <v>2746</v>
      </c>
      <c r="B1325" s="48" t="s">
        <v>7831</v>
      </c>
      <c r="C1325" s="49">
        <v>43851.521574074075</v>
      </c>
      <c r="D1325" s="49">
        <v>43851.521574074075</v>
      </c>
      <c r="E1325" s="48" t="s">
        <v>34</v>
      </c>
      <c r="F1325" s="48" t="s">
        <v>33</v>
      </c>
      <c r="G1325" s="49">
        <v>43851.521574074075</v>
      </c>
      <c r="H1325" s="48"/>
      <c r="I1325" s="48"/>
      <c r="J1325" s="50">
        <v>0</v>
      </c>
      <c r="K1325" s="48" t="s">
        <v>37</v>
      </c>
      <c r="L1325" s="48"/>
    </row>
    <row r="1326" spans="1:12" ht="15.75" x14ac:dyDescent="0.25">
      <c r="A1326" s="48" t="s">
        <v>2748</v>
      </c>
      <c r="B1326" s="48" t="s">
        <v>7831</v>
      </c>
      <c r="C1326" s="49">
        <v>43851.445810185185</v>
      </c>
      <c r="D1326" s="49">
        <v>43851.445810185185</v>
      </c>
      <c r="E1326" s="48" t="s">
        <v>34</v>
      </c>
      <c r="F1326" s="48" t="s">
        <v>33</v>
      </c>
      <c r="G1326" s="49">
        <v>43851.445810185185</v>
      </c>
      <c r="H1326" s="48"/>
      <c r="I1326" s="48"/>
      <c r="J1326" s="50">
        <v>0</v>
      </c>
      <c r="K1326" s="48" t="s">
        <v>37</v>
      </c>
      <c r="L1326" s="48"/>
    </row>
    <row r="1327" spans="1:12" ht="15.75" x14ac:dyDescent="0.25">
      <c r="A1327" s="48" t="s">
        <v>2750</v>
      </c>
      <c r="B1327" s="48" t="s">
        <v>7831</v>
      </c>
      <c r="C1327" s="49">
        <v>43851.469409722224</v>
      </c>
      <c r="D1327" s="49">
        <v>43851.469409722224</v>
      </c>
      <c r="E1327" s="48" t="s">
        <v>34</v>
      </c>
      <c r="F1327" s="48" t="s">
        <v>33</v>
      </c>
      <c r="G1327" s="49">
        <v>43851.469409722224</v>
      </c>
      <c r="H1327" s="48"/>
      <c r="I1327" s="48"/>
      <c r="J1327" s="50">
        <v>0</v>
      </c>
      <c r="K1327" s="48" t="s">
        <v>37</v>
      </c>
      <c r="L1327" s="48"/>
    </row>
    <row r="1328" spans="1:12" ht="15.75" x14ac:dyDescent="0.25">
      <c r="A1328" s="48" t="s">
        <v>2751</v>
      </c>
      <c r="B1328" s="48" t="s">
        <v>7831</v>
      </c>
      <c r="C1328" s="49">
        <v>43851.480532407404</v>
      </c>
      <c r="D1328" s="49">
        <v>43851.480532407404</v>
      </c>
      <c r="E1328" s="48" t="s">
        <v>34</v>
      </c>
      <c r="F1328" s="48" t="s">
        <v>33</v>
      </c>
      <c r="G1328" s="49">
        <v>43851.480532407404</v>
      </c>
      <c r="H1328" s="48"/>
      <c r="I1328" s="48"/>
      <c r="J1328" s="50">
        <v>0</v>
      </c>
      <c r="K1328" s="48" t="s">
        <v>37</v>
      </c>
      <c r="L1328" s="48"/>
    </row>
    <row r="1329" spans="1:12" ht="15.75" x14ac:dyDescent="0.25">
      <c r="A1329" s="48" t="s">
        <v>2753</v>
      </c>
      <c r="B1329" s="48" t="s">
        <v>7831</v>
      </c>
      <c r="C1329" s="49">
        <v>43851.491481481484</v>
      </c>
      <c r="D1329" s="49">
        <v>43851.492939814816</v>
      </c>
      <c r="E1329" s="48" t="s">
        <v>34</v>
      </c>
      <c r="F1329" s="48" t="s">
        <v>150</v>
      </c>
      <c r="G1329" s="49">
        <v>43851.493136574078</v>
      </c>
      <c r="H1329" s="48"/>
      <c r="I1329" s="48"/>
      <c r="J1329" s="50">
        <v>1.6550925938645378E-3</v>
      </c>
      <c r="K1329" s="48" t="s">
        <v>37</v>
      </c>
      <c r="L1329" s="48"/>
    </row>
    <row r="1330" spans="1:12" ht="15.75" x14ac:dyDescent="0.25">
      <c r="A1330" s="48" t="s">
        <v>2755</v>
      </c>
      <c r="B1330" s="48" t="s">
        <v>7831</v>
      </c>
      <c r="C1330" s="49">
        <v>43851.494444444441</v>
      </c>
      <c r="D1330" s="49">
        <v>43851.494444444441</v>
      </c>
      <c r="E1330" s="48" t="s">
        <v>34</v>
      </c>
      <c r="F1330" s="48" t="s">
        <v>33</v>
      </c>
      <c r="G1330" s="49">
        <v>43851.494444444441</v>
      </c>
      <c r="H1330" s="48"/>
      <c r="I1330" s="48"/>
      <c r="J1330" s="50">
        <v>0</v>
      </c>
      <c r="K1330" s="48" t="s">
        <v>37</v>
      </c>
      <c r="L1330" s="48"/>
    </row>
    <row r="1331" spans="1:12" ht="15.75" x14ac:dyDescent="0.25">
      <c r="A1331" s="48" t="s">
        <v>2756</v>
      </c>
      <c r="B1331" s="48" t="s">
        <v>7831</v>
      </c>
      <c r="C1331" s="49">
        <v>43851.516701388886</v>
      </c>
      <c r="D1331" s="49">
        <v>43851.516701388886</v>
      </c>
      <c r="E1331" s="48" t="s">
        <v>34</v>
      </c>
      <c r="F1331" s="48" t="s">
        <v>33</v>
      </c>
      <c r="G1331" s="49">
        <v>43851.516701388886</v>
      </c>
      <c r="H1331" s="48"/>
      <c r="I1331" s="48"/>
      <c r="J1331" s="50">
        <v>0</v>
      </c>
      <c r="K1331" s="48" t="s">
        <v>37</v>
      </c>
      <c r="L1331" s="48"/>
    </row>
    <row r="1332" spans="1:12" ht="15.75" x14ac:dyDescent="0.25">
      <c r="A1332" s="48" t="s">
        <v>2758</v>
      </c>
      <c r="B1332" s="48" t="s">
        <v>7831</v>
      </c>
      <c r="C1332" s="49">
        <v>43851.517395833333</v>
      </c>
      <c r="D1332" s="49">
        <v>43851.517395833333</v>
      </c>
      <c r="E1332" s="48" t="s">
        <v>34</v>
      </c>
      <c r="F1332" s="48" t="s">
        <v>33</v>
      </c>
      <c r="G1332" s="49">
        <v>43851.517395833333</v>
      </c>
      <c r="H1332" s="48"/>
      <c r="I1332" s="48"/>
      <c r="J1332" s="50">
        <v>0</v>
      </c>
      <c r="K1332" s="48" t="s">
        <v>37</v>
      </c>
      <c r="L1332" s="48"/>
    </row>
    <row r="1333" spans="1:12" ht="15.75" x14ac:dyDescent="0.25">
      <c r="A1333" s="48" t="s">
        <v>2761</v>
      </c>
      <c r="B1333" s="48" t="s">
        <v>7831</v>
      </c>
      <c r="C1333" s="49">
        <v>43851.518090277779</v>
      </c>
      <c r="D1333" s="49">
        <v>43851.518090277779</v>
      </c>
      <c r="E1333" s="48" t="s">
        <v>34</v>
      </c>
      <c r="F1333" s="48" t="s">
        <v>33</v>
      </c>
      <c r="G1333" s="49">
        <v>43851.518090277779</v>
      </c>
      <c r="H1333" s="48"/>
      <c r="I1333" s="48"/>
      <c r="J1333" s="50">
        <v>0</v>
      </c>
      <c r="K1333" s="48" t="s">
        <v>37</v>
      </c>
      <c r="L1333" s="48"/>
    </row>
    <row r="1334" spans="1:12" ht="15.75" x14ac:dyDescent="0.25">
      <c r="A1334" s="48" t="s">
        <v>2765</v>
      </c>
      <c r="B1334" s="48" t="s">
        <v>7831</v>
      </c>
      <c r="C1334" s="49">
        <v>43851.465925925928</v>
      </c>
      <c r="D1334" s="49">
        <v>43851.465925925928</v>
      </c>
      <c r="E1334" s="48" t="s">
        <v>34</v>
      </c>
      <c r="F1334" s="48" t="s">
        <v>33</v>
      </c>
      <c r="G1334" s="49">
        <v>43851.465925925928</v>
      </c>
      <c r="H1334" s="48"/>
      <c r="I1334" s="48"/>
      <c r="J1334" s="50">
        <v>0</v>
      </c>
      <c r="K1334" s="48" t="s">
        <v>37</v>
      </c>
      <c r="L1334" s="48"/>
    </row>
    <row r="1335" spans="1:12" ht="15.75" x14ac:dyDescent="0.25">
      <c r="A1335" s="48" t="s">
        <v>2767</v>
      </c>
      <c r="B1335" s="48" t="s">
        <v>7831</v>
      </c>
      <c r="C1335" s="49">
        <v>43851.496018518519</v>
      </c>
      <c r="D1335" s="49">
        <v>43851.496516203704</v>
      </c>
      <c r="E1335" s="48" t="s">
        <v>34</v>
      </c>
      <c r="F1335" s="48" t="s">
        <v>110</v>
      </c>
      <c r="G1335" s="49">
        <v>43851.495254629626</v>
      </c>
      <c r="H1335" s="48"/>
      <c r="I1335" s="48"/>
      <c r="J1335" s="50">
        <v>-7.638888928340748E-4</v>
      </c>
      <c r="K1335" s="48" t="s">
        <v>37</v>
      </c>
      <c r="L1335" s="48"/>
    </row>
    <row r="1336" spans="1:12" ht="15.75" x14ac:dyDescent="0.25">
      <c r="A1336" s="48" t="s">
        <v>2769</v>
      </c>
      <c r="B1336" s="48" t="s">
        <v>7831</v>
      </c>
      <c r="C1336" s="49">
        <v>43851.493750000001</v>
      </c>
      <c r="D1336" s="49">
        <v>43851.493750000001</v>
      </c>
      <c r="E1336" s="48" t="s">
        <v>34</v>
      </c>
      <c r="F1336" s="48" t="s">
        <v>33</v>
      </c>
      <c r="G1336" s="49">
        <v>43851.493750000001</v>
      </c>
      <c r="H1336" s="48"/>
      <c r="I1336" s="48"/>
      <c r="J1336" s="50">
        <v>0</v>
      </c>
      <c r="K1336" s="48" t="s">
        <v>37</v>
      </c>
      <c r="L1336" s="48"/>
    </row>
    <row r="1337" spans="1:12" ht="15.75" x14ac:dyDescent="0.25">
      <c r="A1337" s="48" t="s">
        <v>2771</v>
      </c>
      <c r="B1337" s="48" t="s">
        <v>7831</v>
      </c>
      <c r="C1337" s="49">
        <v>43851.513912037037</v>
      </c>
      <c r="D1337" s="49">
        <v>43851.513912037037</v>
      </c>
      <c r="E1337" s="48" t="s">
        <v>34</v>
      </c>
      <c r="F1337" s="48" t="s">
        <v>33</v>
      </c>
      <c r="G1337" s="49">
        <v>43851.513912037037</v>
      </c>
      <c r="H1337" s="48"/>
      <c r="I1337" s="48"/>
      <c r="J1337" s="50">
        <v>0</v>
      </c>
      <c r="K1337" s="48" t="s">
        <v>37</v>
      </c>
      <c r="L1337" s="48"/>
    </row>
    <row r="1338" spans="1:12" ht="15.75" x14ac:dyDescent="0.25">
      <c r="A1338" s="48" t="s">
        <v>2773</v>
      </c>
      <c r="B1338" s="48" t="s">
        <v>7831</v>
      </c>
      <c r="C1338" s="49">
        <v>43851.516701388886</v>
      </c>
      <c r="D1338" s="49">
        <v>43851.516701388886</v>
      </c>
      <c r="E1338" s="48" t="s">
        <v>34</v>
      </c>
      <c r="F1338" s="48" t="s">
        <v>33</v>
      </c>
      <c r="G1338" s="49">
        <v>43851.516701388886</v>
      </c>
      <c r="H1338" s="48"/>
      <c r="I1338" s="48"/>
      <c r="J1338" s="50">
        <v>0</v>
      </c>
      <c r="K1338" s="48" t="s">
        <v>37</v>
      </c>
      <c r="L1338" s="48"/>
    </row>
    <row r="1339" spans="1:12" ht="15.75" x14ac:dyDescent="0.25">
      <c r="A1339" s="48" t="s">
        <v>2775</v>
      </c>
      <c r="B1339" s="48" t="s">
        <v>7831</v>
      </c>
      <c r="C1339" s="49">
        <v>43851.522280092591</v>
      </c>
      <c r="D1339" s="49">
        <v>43851.522280092591</v>
      </c>
      <c r="E1339" s="48" t="s">
        <v>34</v>
      </c>
      <c r="F1339" s="48" t="s">
        <v>33</v>
      </c>
      <c r="G1339" s="49">
        <v>43851.522280092591</v>
      </c>
      <c r="H1339" s="48"/>
      <c r="I1339" s="48"/>
      <c r="J1339" s="50">
        <v>0</v>
      </c>
      <c r="K1339" s="48" t="s">
        <v>37</v>
      </c>
      <c r="L1339" s="48"/>
    </row>
    <row r="1340" spans="1:12" ht="15.75" x14ac:dyDescent="0.25">
      <c r="A1340" s="48" t="s">
        <v>2777</v>
      </c>
      <c r="B1340" s="48" t="s">
        <v>7831</v>
      </c>
      <c r="C1340" s="49">
        <v>43851.525057870371</v>
      </c>
      <c r="D1340" s="49">
        <v>43851.525057870371</v>
      </c>
      <c r="E1340" s="48" t="s">
        <v>34</v>
      </c>
      <c r="F1340" s="48" t="s">
        <v>33</v>
      </c>
      <c r="G1340" s="49">
        <v>43851.525057870371</v>
      </c>
      <c r="H1340" s="48"/>
      <c r="I1340" s="48"/>
      <c r="J1340" s="50">
        <v>0</v>
      </c>
      <c r="K1340" s="48" t="s">
        <v>37</v>
      </c>
      <c r="L1340" s="48"/>
    </row>
    <row r="1341" spans="1:12" ht="15.75" x14ac:dyDescent="0.25">
      <c r="A1341" s="48" t="s">
        <v>2778</v>
      </c>
      <c r="B1341" s="48" t="s">
        <v>7831</v>
      </c>
      <c r="C1341" s="49">
        <v>43851.520185185182</v>
      </c>
      <c r="D1341" s="49">
        <v>43851.520185185182</v>
      </c>
      <c r="E1341" s="48" t="s">
        <v>34</v>
      </c>
      <c r="F1341" s="48" t="s">
        <v>33</v>
      </c>
      <c r="G1341" s="49">
        <v>43851.520185185182</v>
      </c>
      <c r="H1341" s="48"/>
      <c r="I1341" s="48"/>
      <c r="J1341" s="50">
        <v>0</v>
      </c>
      <c r="K1341" s="48" t="s">
        <v>37</v>
      </c>
      <c r="L1341" s="48"/>
    </row>
    <row r="1342" spans="1:12" ht="15.75" x14ac:dyDescent="0.25">
      <c r="A1342" s="48" t="s">
        <v>2780</v>
      </c>
      <c r="B1342" s="48" t="s">
        <v>7831</v>
      </c>
      <c r="C1342" s="49">
        <v>43851.528541666667</v>
      </c>
      <c r="D1342" s="49">
        <v>43851.528541666667</v>
      </c>
      <c r="E1342" s="48" t="s">
        <v>34</v>
      </c>
      <c r="F1342" s="48" t="s">
        <v>33</v>
      </c>
      <c r="G1342" s="49">
        <v>43851.528541666667</v>
      </c>
      <c r="H1342" s="48"/>
      <c r="I1342" s="48"/>
      <c r="J1342" s="50">
        <v>0</v>
      </c>
      <c r="K1342" s="48" t="s">
        <v>37</v>
      </c>
      <c r="L1342" s="48"/>
    </row>
    <row r="1343" spans="1:12" ht="15.75" x14ac:dyDescent="0.25">
      <c r="A1343" s="48" t="s">
        <v>2782</v>
      </c>
      <c r="B1343" s="48" t="s">
        <v>7831</v>
      </c>
      <c r="C1343" s="49">
        <v>43851.618969907409</v>
      </c>
      <c r="D1343" s="49">
        <v>43851.618969907409</v>
      </c>
      <c r="E1343" s="48" t="s">
        <v>34</v>
      </c>
      <c r="F1343" s="48" t="s">
        <v>33</v>
      </c>
      <c r="G1343" s="49">
        <v>43851.618969907409</v>
      </c>
      <c r="H1343" s="48"/>
      <c r="I1343" s="48"/>
      <c r="J1343" s="50">
        <v>0</v>
      </c>
      <c r="K1343" s="48" t="s">
        <v>37</v>
      </c>
      <c r="L1343" s="48"/>
    </row>
    <row r="1344" spans="1:12" ht="15.75" x14ac:dyDescent="0.25">
      <c r="A1344" s="48" t="s">
        <v>2783</v>
      </c>
      <c r="B1344" s="48" t="s">
        <v>7831</v>
      </c>
      <c r="C1344" s="49">
        <v>43851.621053240742</v>
      </c>
      <c r="D1344" s="49">
        <v>43851.621053240742</v>
      </c>
      <c r="E1344" s="48" t="s">
        <v>34</v>
      </c>
      <c r="F1344" s="48" t="s">
        <v>33</v>
      </c>
      <c r="G1344" s="49">
        <v>43851.621053240742</v>
      </c>
      <c r="H1344" s="48"/>
      <c r="I1344" s="48"/>
      <c r="J1344" s="50">
        <v>0</v>
      </c>
      <c r="K1344" s="48" t="s">
        <v>37</v>
      </c>
      <c r="L1344" s="48"/>
    </row>
    <row r="1345" spans="1:12" ht="15.75" x14ac:dyDescent="0.25">
      <c r="A1345" s="48" t="s">
        <v>2784</v>
      </c>
      <c r="B1345" s="48" t="s">
        <v>7831</v>
      </c>
      <c r="C1345" s="49">
        <v>43851.608530092592</v>
      </c>
      <c r="D1345" s="49">
        <v>43851.608530092592</v>
      </c>
      <c r="E1345" s="48" t="s">
        <v>34</v>
      </c>
      <c r="F1345" s="48" t="s">
        <v>33</v>
      </c>
      <c r="G1345" s="49">
        <v>43851.608530092592</v>
      </c>
      <c r="H1345" s="48"/>
      <c r="I1345" s="48"/>
      <c r="J1345" s="50">
        <v>0</v>
      </c>
      <c r="K1345" s="48" t="s">
        <v>37</v>
      </c>
      <c r="L1345" s="48"/>
    </row>
    <row r="1346" spans="1:12" ht="15.75" x14ac:dyDescent="0.25">
      <c r="A1346" s="48" t="s">
        <v>2786</v>
      </c>
      <c r="B1346" s="48" t="s">
        <v>7831</v>
      </c>
      <c r="C1346" s="49">
        <v>43851.615486111114</v>
      </c>
      <c r="D1346" s="49">
        <v>43851.615486111114</v>
      </c>
      <c r="E1346" s="48" t="s">
        <v>34</v>
      </c>
      <c r="F1346" s="48" t="s">
        <v>33</v>
      </c>
      <c r="G1346" s="49">
        <v>43851.615486111114</v>
      </c>
      <c r="H1346" s="48"/>
      <c r="I1346" s="48"/>
      <c r="J1346" s="50">
        <v>0</v>
      </c>
      <c r="K1346" s="48" t="s">
        <v>37</v>
      </c>
      <c r="L1346" s="48"/>
    </row>
    <row r="1347" spans="1:12" ht="15.75" x14ac:dyDescent="0.25">
      <c r="A1347" s="48" t="s">
        <v>2788</v>
      </c>
      <c r="B1347" s="48" t="s">
        <v>7831</v>
      </c>
      <c r="C1347" s="49">
        <v>43851.632199074076</v>
      </c>
      <c r="D1347" s="49">
        <v>43851.632199074076</v>
      </c>
      <c r="E1347" s="48" t="s">
        <v>34</v>
      </c>
      <c r="F1347" s="48" t="s">
        <v>33</v>
      </c>
      <c r="G1347" s="49">
        <v>43851.632199074076</v>
      </c>
      <c r="H1347" s="48"/>
      <c r="I1347" s="48"/>
      <c r="J1347" s="50">
        <v>0</v>
      </c>
      <c r="K1347" s="48" t="s">
        <v>37</v>
      </c>
      <c r="L1347" s="48"/>
    </row>
    <row r="1348" spans="1:12" ht="15.75" x14ac:dyDescent="0.25">
      <c r="A1348" s="48" t="s">
        <v>2789</v>
      </c>
      <c r="B1348" s="48" t="s">
        <v>7831</v>
      </c>
      <c r="C1348" s="49">
        <v>43851.648900462962</v>
      </c>
      <c r="D1348" s="49">
        <v>43851.648900462962</v>
      </c>
      <c r="E1348" s="48" t="s">
        <v>34</v>
      </c>
      <c r="F1348" s="48" t="s">
        <v>33</v>
      </c>
      <c r="G1348" s="49">
        <v>43851.648900462962</v>
      </c>
      <c r="H1348" s="48"/>
      <c r="I1348" s="48"/>
      <c r="J1348" s="50">
        <v>0</v>
      </c>
      <c r="K1348" s="48" t="s">
        <v>37</v>
      </c>
      <c r="L1348" s="48"/>
    </row>
    <row r="1349" spans="1:12" ht="15.75" x14ac:dyDescent="0.25">
      <c r="A1349" s="48" t="s">
        <v>2791</v>
      </c>
      <c r="B1349" s="48" t="s">
        <v>7831</v>
      </c>
      <c r="C1349" s="49">
        <v>43851.614791666667</v>
      </c>
      <c r="D1349" s="49">
        <v>43851.614791666667</v>
      </c>
      <c r="E1349" s="48" t="s">
        <v>34</v>
      </c>
      <c r="F1349" s="48" t="s">
        <v>33</v>
      </c>
      <c r="G1349" s="49">
        <v>43851.614791666667</v>
      </c>
      <c r="H1349" s="48"/>
      <c r="I1349" s="48"/>
      <c r="J1349" s="50">
        <v>0</v>
      </c>
      <c r="K1349" s="48" t="s">
        <v>37</v>
      </c>
      <c r="L1349" s="48"/>
    </row>
    <row r="1350" spans="1:12" ht="15.75" x14ac:dyDescent="0.25">
      <c r="A1350" s="48" t="s">
        <v>2793</v>
      </c>
      <c r="B1350" s="48" t="s">
        <v>7831</v>
      </c>
      <c r="C1350" s="49">
        <v>43851.628692129627</v>
      </c>
      <c r="D1350" s="49">
        <v>43851.630150462966</v>
      </c>
      <c r="E1350" s="48" t="s">
        <v>34</v>
      </c>
      <c r="F1350" s="48" t="s">
        <v>150</v>
      </c>
      <c r="G1350" s="49">
        <v>43851.630393518521</v>
      </c>
      <c r="H1350" s="48"/>
      <c r="I1350" s="48"/>
      <c r="J1350" s="50">
        <v>1.7013888937071897E-3</v>
      </c>
      <c r="K1350" s="48" t="s">
        <v>37</v>
      </c>
      <c r="L1350" s="48"/>
    </row>
    <row r="1351" spans="1:12" ht="15.75" x14ac:dyDescent="0.25">
      <c r="A1351" s="48" t="s">
        <v>2795</v>
      </c>
      <c r="B1351" s="48" t="s">
        <v>7831</v>
      </c>
      <c r="C1351" s="49">
        <v>43851.638460648152</v>
      </c>
      <c r="D1351" s="49">
        <v>43851.638460648152</v>
      </c>
      <c r="E1351" s="48" t="s">
        <v>34</v>
      </c>
      <c r="F1351" s="48" t="s">
        <v>33</v>
      </c>
      <c r="G1351" s="49">
        <v>43851.638460648152</v>
      </c>
      <c r="H1351" s="48"/>
      <c r="I1351" s="48"/>
      <c r="J1351" s="50">
        <v>0</v>
      </c>
      <c r="K1351" s="48" t="s">
        <v>37</v>
      </c>
      <c r="L1351" s="48"/>
    </row>
    <row r="1352" spans="1:12" ht="15.75" x14ac:dyDescent="0.25">
      <c r="A1352" s="48" t="s">
        <v>2796</v>
      </c>
      <c r="B1352" s="48" t="s">
        <v>7831</v>
      </c>
      <c r="C1352" s="49">
        <v>43851.646111111113</v>
      </c>
      <c r="D1352" s="49">
        <v>43851.646111111113</v>
      </c>
      <c r="E1352" s="48" t="s">
        <v>34</v>
      </c>
      <c r="F1352" s="48" t="s">
        <v>33</v>
      </c>
      <c r="G1352" s="49">
        <v>43851.646111111113</v>
      </c>
      <c r="H1352" s="48"/>
      <c r="I1352" s="48"/>
      <c r="J1352" s="50">
        <v>0</v>
      </c>
      <c r="K1352" s="48" t="s">
        <v>37</v>
      </c>
      <c r="L1352" s="48"/>
    </row>
    <row r="1353" spans="1:12" ht="15.75" x14ac:dyDescent="0.25">
      <c r="A1353" s="48" t="s">
        <v>2797</v>
      </c>
      <c r="B1353" s="48" t="s">
        <v>7831</v>
      </c>
      <c r="C1353" s="49">
        <v>43851.658634259256</v>
      </c>
      <c r="D1353" s="49">
        <v>43851.658634259256</v>
      </c>
      <c r="E1353" s="48" t="s">
        <v>34</v>
      </c>
      <c r="F1353" s="48" t="s">
        <v>33</v>
      </c>
      <c r="G1353" s="49">
        <v>43851.658634259256</v>
      </c>
      <c r="H1353" s="48"/>
      <c r="I1353" s="48"/>
      <c r="J1353" s="50">
        <v>0</v>
      </c>
      <c r="K1353" s="48" t="s">
        <v>37</v>
      </c>
      <c r="L1353" s="48"/>
    </row>
    <row r="1354" spans="1:12" ht="15.75" x14ac:dyDescent="0.25">
      <c r="A1354" s="48" t="s">
        <v>2798</v>
      </c>
      <c r="B1354" s="48" t="s">
        <v>7831</v>
      </c>
      <c r="C1354" s="49">
        <v>43851.664201388892</v>
      </c>
      <c r="D1354" s="49">
        <v>43851.664201388892</v>
      </c>
      <c r="E1354" s="48" t="s">
        <v>34</v>
      </c>
      <c r="F1354" s="48" t="s">
        <v>33</v>
      </c>
      <c r="G1354" s="49">
        <v>43851.664201388892</v>
      </c>
      <c r="H1354" s="48"/>
      <c r="I1354" s="48"/>
      <c r="J1354" s="50">
        <v>0</v>
      </c>
      <c r="K1354" s="48" t="s">
        <v>37</v>
      </c>
      <c r="L1354" s="48"/>
    </row>
    <row r="1355" spans="1:12" ht="15.75" x14ac:dyDescent="0.25">
      <c r="A1355" s="48" t="s">
        <v>2799</v>
      </c>
      <c r="B1355" s="48" t="s">
        <v>7831</v>
      </c>
      <c r="C1355" s="49">
        <v>43851.682303240741</v>
      </c>
      <c r="D1355" s="49">
        <v>43851.682303240741</v>
      </c>
      <c r="E1355" s="48" t="s">
        <v>34</v>
      </c>
      <c r="F1355" s="48" t="s">
        <v>33</v>
      </c>
      <c r="G1355" s="49">
        <v>43851.682303240741</v>
      </c>
      <c r="H1355" s="48"/>
      <c r="I1355" s="48"/>
      <c r="J1355" s="50">
        <v>0</v>
      </c>
      <c r="K1355" s="48" t="s">
        <v>37</v>
      </c>
      <c r="L1355" s="48"/>
    </row>
    <row r="1356" spans="1:12" ht="15.75" x14ac:dyDescent="0.25">
      <c r="A1356" s="48" t="s">
        <v>2801</v>
      </c>
      <c r="B1356" s="48" t="s">
        <v>7831</v>
      </c>
      <c r="C1356" s="49">
        <v>43851.683009259257</v>
      </c>
      <c r="D1356" s="49">
        <v>43851.683009259257</v>
      </c>
      <c r="E1356" s="48" t="s">
        <v>34</v>
      </c>
      <c r="F1356" s="48" t="s">
        <v>33</v>
      </c>
      <c r="G1356" s="49">
        <v>43851.683009259257</v>
      </c>
      <c r="H1356" s="48"/>
      <c r="I1356" s="48"/>
      <c r="J1356" s="50">
        <v>0</v>
      </c>
      <c r="K1356" s="48" t="s">
        <v>37</v>
      </c>
      <c r="L1356" s="48"/>
    </row>
    <row r="1357" spans="1:12" ht="15.75" x14ac:dyDescent="0.25">
      <c r="A1357" s="48" t="s">
        <v>6513</v>
      </c>
      <c r="B1357" s="48" t="s">
        <v>7831</v>
      </c>
      <c r="C1357" s="49">
        <v>43851.683703703704</v>
      </c>
      <c r="D1357" s="49">
        <v>43851.683703703704</v>
      </c>
      <c r="E1357" s="48" t="s">
        <v>7833</v>
      </c>
      <c r="F1357" s="48" t="s">
        <v>33</v>
      </c>
      <c r="G1357" s="49">
        <v>43851.683703703704</v>
      </c>
      <c r="H1357" s="48"/>
      <c r="I1357" s="48"/>
      <c r="J1357" s="50">
        <v>0</v>
      </c>
      <c r="K1357" s="48" t="s">
        <v>37</v>
      </c>
      <c r="L1357" s="48"/>
    </row>
    <row r="1358" spans="1:12" ht="15.75" x14ac:dyDescent="0.25">
      <c r="A1358" s="48" t="s">
        <v>2803</v>
      </c>
      <c r="B1358" s="48" t="s">
        <v>7831</v>
      </c>
      <c r="C1358" s="49">
        <v>43851.68787037037</v>
      </c>
      <c r="D1358" s="49">
        <v>43851.68787037037</v>
      </c>
      <c r="E1358" s="48" t="s">
        <v>34</v>
      </c>
      <c r="F1358" s="48" t="s">
        <v>33</v>
      </c>
      <c r="G1358" s="49">
        <v>43851.68787037037</v>
      </c>
      <c r="H1358" s="48"/>
      <c r="I1358" s="48"/>
      <c r="J1358" s="50">
        <v>0</v>
      </c>
      <c r="K1358" s="48" t="s">
        <v>37</v>
      </c>
      <c r="L1358" s="48"/>
    </row>
    <row r="1359" spans="1:12" ht="15.75" x14ac:dyDescent="0.25">
      <c r="A1359" s="48" t="s">
        <v>2804</v>
      </c>
      <c r="B1359" s="48" t="s">
        <v>7831</v>
      </c>
      <c r="C1359" s="49">
        <v>43851.65934027778</v>
      </c>
      <c r="D1359" s="49">
        <v>43851.65934027778</v>
      </c>
      <c r="E1359" s="48" t="s">
        <v>34</v>
      </c>
      <c r="F1359" s="48" t="s">
        <v>33</v>
      </c>
      <c r="G1359" s="49">
        <v>43851.65934027778</v>
      </c>
      <c r="H1359" s="48"/>
      <c r="I1359" s="48"/>
      <c r="J1359" s="50">
        <v>0</v>
      </c>
      <c r="K1359" s="48" t="s">
        <v>37</v>
      </c>
      <c r="L1359" s="48"/>
    </row>
    <row r="1360" spans="1:12" ht="15.75" x14ac:dyDescent="0.25">
      <c r="A1360" s="48" t="s">
        <v>2806</v>
      </c>
      <c r="B1360" s="48" t="s">
        <v>7831</v>
      </c>
      <c r="C1360" s="49">
        <v>43851.663506944446</v>
      </c>
      <c r="D1360" s="49">
        <v>43851.663506944446</v>
      </c>
      <c r="E1360" s="48" t="s">
        <v>34</v>
      </c>
      <c r="F1360" s="48" t="s">
        <v>33</v>
      </c>
      <c r="G1360" s="49">
        <v>43851.663506944446</v>
      </c>
      <c r="H1360" s="48"/>
      <c r="I1360" s="48"/>
      <c r="J1360" s="50">
        <v>0</v>
      </c>
      <c r="K1360" s="48" t="s">
        <v>37</v>
      </c>
      <c r="L1360" s="48"/>
    </row>
    <row r="1361" spans="1:12" ht="15.75" x14ac:dyDescent="0.25">
      <c r="A1361" s="48" t="s">
        <v>2808</v>
      </c>
      <c r="B1361" s="48" t="s">
        <v>7831</v>
      </c>
      <c r="C1361" s="49">
        <v>43851.673252314817</v>
      </c>
      <c r="D1361" s="49">
        <v>43851.673252314817</v>
      </c>
      <c r="E1361" s="48" t="s">
        <v>34</v>
      </c>
      <c r="F1361" s="48" t="s">
        <v>33</v>
      </c>
      <c r="G1361" s="49">
        <v>43851.673252314817</v>
      </c>
      <c r="H1361" s="48"/>
      <c r="I1361" s="48"/>
      <c r="J1361" s="50">
        <v>0</v>
      </c>
      <c r="K1361" s="48" t="s">
        <v>37</v>
      </c>
      <c r="L1361" s="48"/>
    </row>
    <row r="1362" spans="1:12" ht="15.75" x14ac:dyDescent="0.25">
      <c r="A1362" s="48" t="s">
        <v>2810</v>
      </c>
      <c r="B1362" s="48" t="s">
        <v>7831</v>
      </c>
      <c r="C1362" s="49">
        <v>43851.676736111112</v>
      </c>
      <c r="D1362" s="49">
        <v>43851.676736111112</v>
      </c>
      <c r="E1362" s="48" t="s">
        <v>34</v>
      </c>
      <c r="F1362" s="48" t="s">
        <v>33</v>
      </c>
      <c r="G1362" s="49">
        <v>43851.676736111112</v>
      </c>
      <c r="H1362" s="48"/>
      <c r="I1362" s="48"/>
      <c r="J1362" s="50">
        <v>0</v>
      </c>
      <c r="K1362" s="48" t="s">
        <v>37</v>
      </c>
      <c r="L1362" s="48"/>
    </row>
    <row r="1363" spans="1:12" ht="15.75" x14ac:dyDescent="0.25">
      <c r="A1363" s="48" t="s">
        <v>2812</v>
      </c>
      <c r="B1363" s="48" t="s">
        <v>7831</v>
      </c>
      <c r="C1363" s="49">
        <v>43851.677905092591</v>
      </c>
      <c r="D1363" s="49">
        <v>43851.680381944447</v>
      </c>
      <c r="E1363" s="48" t="s">
        <v>34</v>
      </c>
      <c r="F1363" s="48" t="s">
        <v>110</v>
      </c>
      <c r="G1363" s="49">
        <v>43851.680138888885</v>
      </c>
      <c r="H1363" s="48"/>
      <c r="I1363" s="48"/>
      <c r="J1363" s="50">
        <v>2.2337962946039625E-3</v>
      </c>
      <c r="K1363" s="48" t="s">
        <v>37</v>
      </c>
      <c r="L1363" s="48"/>
    </row>
    <row r="1364" spans="1:12" ht="15.75" x14ac:dyDescent="0.25">
      <c r="A1364" s="48" t="s">
        <v>2814</v>
      </c>
      <c r="B1364" s="48" t="s">
        <v>7831</v>
      </c>
      <c r="C1364" s="49">
        <v>43851.68787037037</v>
      </c>
      <c r="D1364" s="49">
        <v>43851.68787037037</v>
      </c>
      <c r="E1364" s="48" t="s">
        <v>34</v>
      </c>
      <c r="F1364" s="48" t="s">
        <v>33</v>
      </c>
      <c r="G1364" s="49">
        <v>43851.68787037037</v>
      </c>
      <c r="H1364" s="48"/>
      <c r="I1364" s="48"/>
      <c r="J1364" s="50">
        <v>0</v>
      </c>
      <c r="K1364" s="48" t="s">
        <v>37</v>
      </c>
      <c r="L1364" s="48"/>
    </row>
    <row r="1365" spans="1:12" ht="15.75" x14ac:dyDescent="0.25">
      <c r="A1365" s="48" t="s">
        <v>2815</v>
      </c>
      <c r="B1365" s="48" t="s">
        <v>7831</v>
      </c>
      <c r="C1365" s="49">
        <v>43851.691354166665</v>
      </c>
      <c r="D1365" s="49">
        <v>43851.691354166665</v>
      </c>
      <c r="E1365" s="48" t="s">
        <v>34</v>
      </c>
      <c r="F1365" s="48" t="s">
        <v>33</v>
      </c>
      <c r="G1365" s="49">
        <v>43851.691354166665</v>
      </c>
      <c r="H1365" s="48"/>
      <c r="I1365" s="48"/>
      <c r="J1365" s="50">
        <v>0</v>
      </c>
      <c r="K1365" s="48" t="s">
        <v>37</v>
      </c>
      <c r="L1365" s="48"/>
    </row>
    <row r="1366" spans="1:12" ht="15.75" x14ac:dyDescent="0.25">
      <c r="A1366" s="48" t="s">
        <v>2817</v>
      </c>
      <c r="B1366" s="48" t="s">
        <v>7831</v>
      </c>
      <c r="C1366" s="49">
        <v>43851.691354166665</v>
      </c>
      <c r="D1366" s="49">
        <v>43851.691354166665</v>
      </c>
      <c r="E1366" s="48" t="s">
        <v>34</v>
      </c>
      <c r="F1366" s="48" t="s">
        <v>33</v>
      </c>
      <c r="G1366" s="49">
        <v>43851.691354166665</v>
      </c>
      <c r="H1366" s="48"/>
      <c r="I1366" s="48"/>
      <c r="J1366" s="50">
        <v>0</v>
      </c>
      <c r="K1366" s="48" t="s">
        <v>37</v>
      </c>
      <c r="L1366" s="48"/>
    </row>
    <row r="1367" spans="1:12" ht="15.75" x14ac:dyDescent="0.25">
      <c r="A1367" s="48" t="s">
        <v>2819</v>
      </c>
      <c r="B1367" s="48" t="s">
        <v>7831</v>
      </c>
      <c r="C1367" s="49">
        <v>43851.650983796295</v>
      </c>
      <c r="D1367" s="49">
        <v>43851.650983796295</v>
      </c>
      <c r="E1367" s="48" t="s">
        <v>34</v>
      </c>
      <c r="F1367" s="48" t="s">
        <v>33</v>
      </c>
      <c r="G1367" s="49">
        <v>43851.650983796295</v>
      </c>
      <c r="H1367" s="48"/>
      <c r="I1367" s="48"/>
      <c r="J1367" s="50">
        <v>0</v>
      </c>
      <c r="K1367" s="48" t="s">
        <v>37</v>
      </c>
      <c r="L1367" s="48"/>
    </row>
    <row r="1368" spans="1:12" ht="15.75" x14ac:dyDescent="0.25">
      <c r="A1368" s="48" t="s">
        <v>2821</v>
      </c>
      <c r="B1368" s="48" t="s">
        <v>7831</v>
      </c>
      <c r="C1368" s="49">
        <v>43851.650983796295</v>
      </c>
      <c r="D1368" s="49">
        <v>43851.650983796295</v>
      </c>
      <c r="E1368" s="48" t="s">
        <v>34</v>
      </c>
      <c r="F1368" s="48" t="s">
        <v>33</v>
      </c>
      <c r="G1368" s="49">
        <v>43851.650983796295</v>
      </c>
      <c r="H1368" s="48"/>
      <c r="I1368" s="48"/>
      <c r="J1368" s="50">
        <v>0</v>
      </c>
      <c r="K1368" s="48" t="s">
        <v>37</v>
      </c>
      <c r="L1368" s="48"/>
    </row>
    <row r="1369" spans="1:12" ht="15.75" x14ac:dyDescent="0.25">
      <c r="A1369" s="48" t="s">
        <v>2822</v>
      </c>
      <c r="B1369" s="48" t="s">
        <v>7831</v>
      </c>
      <c r="C1369" s="49">
        <v>43851.662812499999</v>
      </c>
      <c r="D1369" s="49">
        <v>43851.662812499999</v>
      </c>
      <c r="E1369" s="48" t="s">
        <v>34</v>
      </c>
      <c r="F1369" s="48" t="s">
        <v>33</v>
      </c>
      <c r="G1369" s="49">
        <v>43851.662812499999</v>
      </c>
      <c r="H1369" s="48"/>
      <c r="I1369" s="48"/>
      <c r="J1369" s="50">
        <v>0</v>
      </c>
      <c r="K1369" s="48" t="s">
        <v>37</v>
      </c>
      <c r="L1369" s="48"/>
    </row>
    <row r="1370" spans="1:12" ht="15.75" x14ac:dyDescent="0.25">
      <c r="A1370" s="48" t="s">
        <v>2823</v>
      </c>
      <c r="B1370" s="48" t="s">
        <v>7831</v>
      </c>
      <c r="C1370" s="49">
        <v>43851.663506944446</v>
      </c>
      <c r="D1370" s="49">
        <v>43851.663506944446</v>
      </c>
      <c r="E1370" s="48" t="s">
        <v>34</v>
      </c>
      <c r="F1370" s="48" t="s">
        <v>33</v>
      </c>
      <c r="G1370" s="49">
        <v>43851.663506944446</v>
      </c>
      <c r="H1370" s="48"/>
      <c r="I1370" s="48"/>
      <c r="J1370" s="50">
        <v>0</v>
      </c>
      <c r="K1370" s="48" t="s">
        <v>37</v>
      </c>
      <c r="L1370" s="48"/>
    </row>
    <row r="1371" spans="1:12" ht="15.75" x14ac:dyDescent="0.25">
      <c r="A1371" s="48" t="s">
        <v>2825</v>
      </c>
      <c r="B1371" s="48" t="s">
        <v>7831</v>
      </c>
      <c r="C1371" s="49">
        <v>43851.681608796294</v>
      </c>
      <c r="D1371" s="49">
        <v>43851.681608796294</v>
      </c>
      <c r="E1371" s="48" t="s">
        <v>34</v>
      </c>
      <c r="F1371" s="48" t="s">
        <v>33</v>
      </c>
      <c r="G1371" s="49">
        <v>43851.681608796294</v>
      </c>
      <c r="H1371" s="48"/>
      <c r="I1371" s="48"/>
      <c r="J1371" s="50">
        <v>0</v>
      </c>
      <c r="K1371" s="48" t="s">
        <v>37</v>
      </c>
      <c r="L1371" s="48"/>
    </row>
    <row r="1372" spans="1:12" ht="15.75" x14ac:dyDescent="0.25">
      <c r="A1372" s="48" t="s">
        <v>2826</v>
      </c>
      <c r="B1372" s="48" t="s">
        <v>7831</v>
      </c>
      <c r="C1372" s="49">
        <v>43851.681608796294</v>
      </c>
      <c r="D1372" s="49">
        <v>43851.681608796294</v>
      </c>
      <c r="E1372" s="48" t="s">
        <v>34</v>
      </c>
      <c r="F1372" s="48" t="s">
        <v>33</v>
      </c>
      <c r="G1372" s="49">
        <v>43851.681608796294</v>
      </c>
      <c r="H1372" s="48"/>
      <c r="I1372" s="48"/>
      <c r="J1372" s="50">
        <v>0</v>
      </c>
      <c r="K1372" s="48" t="s">
        <v>37</v>
      </c>
      <c r="L1372" s="48"/>
    </row>
    <row r="1373" spans="1:12" ht="15.75" x14ac:dyDescent="0.25">
      <c r="A1373" s="48" t="s">
        <v>2827</v>
      </c>
      <c r="B1373" s="48" t="s">
        <v>7831</v>
      </c>
      <c r="C1373" s="49">
        <v>43851.686527777776</v>
      </c>
      <c r="D1373" s="49">
        <v>43851.686527777776</v>
      </c>
      <c r="E1373" s="48" t="s">
        <v>34</v>
      </c>
      <c r="F1373" s="48" t="s">
        <v>33</v>
      </c>
      <c r="G1373" s="49">
        <v>43851.686527777776</v>
      </c>
      <c r="H1373" s="48"/>
      <c r="I1373" s="48"/>
      <c r="J1373" s="50">
        <v>0</v>
      </c>
      <c r="K1373" s="48" t="s">
        <v>37</v>
      </c>
      <c r="L1373" s="48"/>
    </row>
    <row r="1374" spans="1:12" ht="15.75" x14ac:dyDescent="0.25">
      <c r="A1374" s="48" t="s">
        <v>2828</v>
      </c>
      <c r="B1374" s="48" t="s">
        <v>7831</v>
      </c>
      <c r="C1374" s="49">
        <v>43851.689270833333</v>
      </c>
      <c r="D1374" s="49">
        <v>43851.689270833333</v>
      </c>
      <c r="E1374" s="48" t="s">
        <v>34</v>
      </c>
      <c r="F1374" s="48" t="s">
        <v>33</v>
      </c>
      <c r="G1374" s="49">
        <v>43851.689270833333</v>
      </c>
      <c r="H1374" s="48"/>
      <c r="I1374" s="48"/>
      <c r="J1374" s="50">
        <v>0</v>
      </c>
      <c r="K1374" s="48" t="s">
        <v>37</v>
      </c>
      <c r="L1374" s="48"/>
    </row>
    <row r="1375" spans="1:12" ht="15.75" x14ac:dyDescent="0.25">
      <c r="A1375" s="48" t="s">
        <v>2830</v>
      </c>
      <c r="B1375" s="48" t="s">
        <v>7831</v>
      </c>
      <c r="C1375" s="49">
        <v>43851.774780092594</v>
      </c>
      <c r="D1375" s="49">
        <v>43851.774780092594</v>
      </c>
      <c r="E1375" s="48" t="s">
        <v>34</v>
      </c>
      <c r="F1375" s="48" t="s">
        <v>33</v>
      </c>
      <c r="G1375" s="49">
        <v>43851.774780092594</v>
      </c>
      <c r="H1375" s="48"/>
      <c r="I1375" s="48"/>
      <c r="J1375" s="50">
        <v>0</v>
      </c>
      <c r="K1375" s="48" t="s">
        <v>37</v>
      </c>
      <c r="L1375" s="48"/>
    </row>
    <row r="1376" spans="1:12" ht="15.75" x14ac:dyDescent="0.25">
      <c r="A1376" s="48" t="s">
        <v>2831</v>
      </c>
      <c r="B1376" s="48" t="s">
        <v>7831</v>
      </c>
      <c r="C1376" s="49">
        <v>43851.974305555559</v>
      </c>
      <c r="D1376" s="49">
        <v>43851.974305555559</v>
      </c>
      <c r="E1376" s="48" t="s">
        <v>34</v>
      </c>
      <c r="F1376" s="48" t="s">
        <v>33</v>
      </c>
      <c r="G1376" s="49">
        <v>43851.974305555559</v>
      </c>
      <c r="H1376" s="48"/>
      <c r="I1376" s="48"/>
      <c r="J1376" s="50">
        <v>0</v>
      </c>
      <c r="K1376" s="48" t="s">
        <v>37</v>
      </c>
      <c r="L1376" s="48"/>
    </row>
    <row r="1377" spans="1:12" ht="15.75" x14ac:dyDescent="0.25">
      <c r="A1377" s="48" t="s">
        <v>2833</v>
      </c>
      <c r="B1377" s="48" t="s">
        <v>7831</v>
      </c>
      <c r="C1377" s="49">
        <v>43852.352013888885</v>
      </c>
      <c r="D1377" s="49">
        <v>43852.353391203702</v>
      </c>
      <c r="E1377" s="48" t="s">
        <v>34</v>
      </c>
      <c r="F1377" s="48" t="s">
        <v>110</v>
      </c>
      <c r="G1377" s="49">
        <v>43852.353368055556</v>
      </c>
      <c r="H1377" s="48"/>
      <c r="I1377" s="48"/>
      <c r="J1377" s="50">
        <v>1.3541666703531519E-3</v>
      </c>
      <c r="K1377" s="48" t="s">
        <v>37</v>
      </c>
      <c r="L1377" s="48"/>
    </row>
    <row r="1378" spans="1:12" ht="15.75" x14ac:dyDescent="0.25">
      <c r="A1378" s="48" t="s">
        <v>2834</v>
      </c>
      <c r="B1378" s="48" t="s">
        <v>7831</v>
      </c>
      <c r="C1378" s="49">
        <v>43852.368854166663</v>
      </c>
      <c r="D1378" s="49">
        <v>43852.368854166663</v>
      </c>
      <c r="E1378" s="48" t="s">
        <v>34</v>
      </c>
      <c r="F1378" s="48" t="s">
        <v>33</v>
      </c>
      <c r="G1378" s="49">
        <v>43852.368854166663</v>
      </c>
      <c r="H1378" s="48"/>
      <c r="I1378" s="48"/>
      <c r="J1378" s="50">
        <v>0</v>
      </c>
      <c r="K1378" s="48" t="s">
        <v>37</v>
      </c>
      <c r="L1378" s="48"/>
    </row>
    <row r="1379" spans="1:12" ht="15.75" x14ac:dyDescent="0.25">
      <c r="A1379" s="48" t="s">
        <v>2835</v>
      </c>
      <c r="B1379" s="48" t="s">
        <v>7831</v>
      </c>
      <c r="C1379" s="49">
        <v>43852.368854166663</v>
      </c>
      <c r="D1379" s="49">
        <v>43852.368854166663</v>
      </c>
      <c r="E1379" s="48" t="s">
        <v>34</v>
      </c>
      <c r="F1379" s="48" t="s">
        <v>33</v>
      </c>
      <c r="G1379" s="49">
        <v>43852.368854166663</v>
      </c>
      <c r="H1379" s="48"/>
      <c r="I1379" s="48"/>
      <c r="J1379" s="50">
        <v>0</v>
      </c>
      <c r="K1379" s="48" t="s">
        <v>37</v>
      </c>
      <c r="L1379" s="48"/>
    </row>
    <row r="1380" spans="1:12" ht="15.75" x14ac:dyDescent="0.25">
      <c r="A1380" s="48" t="s">
        <v>2836</v>
      </c>
      <c r="B1380" s="48" t="s">
        <v>7831</v>
      </c>
      <c r="C1380" s="49">
        <v>43852.36886574074</v>
      </c>
      <c r="D1380" s="49">
        <v>43852.36886574074</v>
      </c>
      <c r="E1380" s="48" t="s">
        <v>34</v>
      </c>
      <c r="F1380" s="48" t="s">
        <v>33</v>
      </c>
      <c r="G1380" s="49">
        <v>43852.36886574074</v>
      </c>
      <c r="H1380" s="48"/>
      <c r="I1380" s="48"/>
      <c r="J1380" s="50">
        <v>0</v>
      </c>
      <c r="K1380" s="48" t="s">
        <v>37</v>
      </c>
      <c r="L1380" s="48"/>
    </row>
    <row r="1381" spans="1:12" ht="15.75" x14ac:dyDescent="0.25">
      <c r="A1381" s="48" t="s">
        <v>2837</v>
      </c>
      <c r="B1381" s="48" t="s">
        <v>7831</v>
      </c>
      <c r="C1381" s="49">
        <v>43852.36886574074</v>
      </c>
      <c r="D1381" s="49">
        <v>43852.36886574074</v>
      </c>
      <c r="E1381" s="48" t="s">
        <v>34</v>
      </c>
      <c r="F1381" s="48" t="s">
        <v>33</v>
      </c>
      <c r="G1381" s="49">
        <v>43852.36886574074</v>
      </c>
      <c r="H1381" s="48"/>
      <c r="I1381" s="48"/>
      <c r="J1381" s="50">
        <v>0</v>
      </c>
      <c r="K1381" s="48" t="s">
        <v>37</v>
      </c>
      <c r="L1381" s="48"/>
    </row>
    <row r="1382" spans="1:12" ht="15.75" x14ac:dyDescent="0.25">
      <c r="A1382" s="48" t="s">
        <v>2839</v>
      </c>
      <c r="B1382" s="48" t="s">
        <v>7831</v>
      </c>
      <c r="C1382" s="49">
        <v>43852.36959490741</v>
      </c>
      <c r="D1382" s="49">
        <v>43852.36959490741</v>
      </c>
      <c r="E1382" s="48" t="s">
        <v>34</v>
      </c>
      <c r="F1382" s="48" t="s">
        <v>33</v>
      </c>
      <c r="G1382" s="49">
        <v>43852.36959490741</v>
      </c>
      <c r="H1382" s="48"/>
      <c r="I1382" s="48"/>
      <c r="J1382" s="50">
        <v>0</v>
      </c>
      <c r="K1382" s="48" t="s">
        <v>37</v>
      </c>
      <c r="L1382" s="48"/>
    </row>
    <row r="1383" spans="1:12" ht="15.75" x14ac:dyDescent="0.25">
      <c r="A1383" s="48" t="s">
        <v>2841</v>
      </c>
      <c r="B1383" s="48" t="s">
        <v>7831</v>
      </c>
      <c r="C1383" s="49">
        <v>43852.36959490741</v>
      </c>
      <c r="D1383" s="49">
        <v>43852.36959490741</v>
      </c>
      <c r="E1383" s="48" t="s">
        <v>34</v>
      </c>
      <c r="F1383" s="48" t="s">
        <v>33</v>
      </c>
      <c r="G1383" s="49">
        <v>43852.36959490741</v>
      </c>
      <c r="H1383" s="48"/>
      <c r="I1383" s="48"/>
      <c r="J1383" s="50">
        <v>0</v>
      </c>
      <c r="K1383" s="48" t="s">
        <v>37</v>
      </c>
      <c r="L1383" s="48"/>
    </row>
    <row r="1384" spans="1:12" ht="15.75" x14ac:dyDescent="0.25">
      <c r="A1384" s="48" t="s">
        <v>2842</v>
      </c>
      <c r="B1384" s="48" t="s">
        <v>7831</v>
      </c>
      <c r="C1384" s="49">
        <v>43852.369606481479</v>
      </c>
      <c r="D1384" s="49">
        <v>43852.369606481479</v>
      </c>
      <c r="E1384" s="48" t="s">
        <v>34</v>
      </c>
      <c r="F1384" s="48" t="s">
        <v>33</v>
      </c>
      <c r="G1384" s="49">
        <v>43852.369606481479</v>
      </c>
      <c r="H1384" s="48"/>
      <c r="I1384" s="48"/>
      <c r="J1384" s="50">
        <v>0</v>
      </c>
      <c r="K1384" s="48" t="s">
        <v>37</v>
      </c>
      <c r="L1384" s="48"/>
    </row>
    <row r="1385" spans="1:12" ht="15.75" x14ac:dyDescent="0.25">
      <c r="A1385" s="48" t="s">
        <v>2844</v>
      </c>
      <c r="B1385" s="48" t="s">
        <v>7831</v>
      </c>
      <c r="C1385" s="49">
        <v>43852.369618055556</v>
      </c>
      <c r="D1385" s="49">
        <v>43852.369618055556</v>
      </c>
      <c r="E1385" s="48" t="s">
        <v>34</v>
      </c>
      <c r="F1385" s="48" t="s">
        <v>33</v>
      </c>
      <c r="G1385" s="49">
        <v>43852.369618055556</v>
      </c>
      <c r="H1385" s="48"/>
      <c r="I1385" s="48"/>
      <c r="J1385" s="50">
        <v>0</v>
      </c>
      <c r="K1385" s="48" t="s">
        <v>37</v>
      </c>
      <c r="L1385" s="48"/>
    </row>
    <row r="1386" spans="1:12" ht="15.75" x14ac:dyDescent="0.25">
      <c r="A1386" s="48" t="s">
        <v>2845</v>
      </c>
      <c r="B1386" s="48" t="s">
        <v>7831</v>
      </c>
      <c r="C1386" s="49">
        <v>43852.369618055556</v>
      </c>
      <c r="D1386" s="49">
        <v>43852.369618055556</v>
      </c>
      <c r="E1386" s="48" t="s">
        <v>34</v>
      </c>
      <c r="F1386" s="48" t="s">
        <v>33</v>
      </c>
      <c r="G1386" s="49">
        <v>43852.369618055556</v>
      </c>
      <c r="H1386" s="48"/>
      <c r="I1386" s="48"/>
      <c r="J1386" s="50">
        <v>0</v>
      </c>
      <c r="K1386" s="48" t="s">
        <v>37</v>
      </c>
      <c r="L1386" s="48"/>
    </row>
    <row r="1387" spans="1:12" ht="15.75" x14ac:dyDescent="0.25">
      <c r="A1387" s="48" t="s">
        <v>2847</v>
      </c>
      <c r="B1387" s="48" t="s">
        <v>7831</v>
      </c>
      <c r="C1387" s="49">
        <v>43852.369629629633</v>
      </c>
      <c r="D1387" s="49">
        <v>43852.369629629633</v>
      </c>
      <c r="E1387" s="48" t="s">
        <v>34</v>
      </c>
      <c r="F1387" s="48" t="s">
        <v>33</v>
      </c>
      <c r="G1387" s="49">
        <v>43852.369629629633</v>
      </c>
      <c r="H1387" s="48"/>
      <c r="I1387" s="48"/>
      <c r="J1387" s="50">
        <v>0</v>
      </c>
      <c r="K1387" s="48" t="s">
        <v>37</v>
      </c>
      <c r="L1387" s="48"/>
    </row>
    <row r="1388" spans="1:12" ht="15.75" x14ac:dyDescent="0.25">
      <c r="A1388" s="48" t="s">
        <v>2848</v>
      </c>
      <c r="B1388" s="48" t="s">
        <v>7831</v>
      </c>
      <c r="C1388" s="49">
        <v>43852.369629629633</v>
      </c>
      <c r="D1388" s="49">
        <v>43852.369629629633</v>
      </c>
      <c r="E1388" s="48" t="s">
        <v>34</v>
      </c>
      <c r="F1388" s="48" t="s">
        <v>33</v>
      </c>
      <c r="G1388" s="49">
        <v>43852.369629629633</v>
      </c>
      <c r="H1388" s="48"/>
      <c r="I1388" s="48"/>
      <c r="J1388" s="50">
        <v>0</v>
      </c>
      <c r="K1388" s="48" t="s">
        <v>37</v>
      </c>
      <c r="L1388" s="48"/>
    </row>
    <row r="1389" spans="1:12" ht="15.75" x14ac:dyDescent="0.25">
      <c r="A1389" s="48" t="s">
        <v>2851</v>
      </c>
      <c r="B1389" s="48" t="s">
        <v>7831</v>
      </c>
      <c r="C1389" s="49">
        <v>43852.382152777776</v>
      </c>
      <c r="D1389" s="49">
        <v>43852.382152777776</v>
      </c>
      <c r="E1389" s="48" t="s">
        <v>34</v>
      </c>
      <c r="F1389" s="48" t="s">
        <v>33</v>
      </c>
      <c r="G1389" s="49">
        <v>43852.382152777776</v>
      </c>
      <c r="H1389" s="48"/>
      <c r="I1389" s="48"/>
      <c r="J1389" s="50">
        <v>0</v>
      </c>
      <c r="K1389" s="48" t="s">
        <v>37</v>
      </c>
      <c r="L1389" s="48"/>
    </row>
    <row r="1390" spans="1:12" ht="15.75" x14ac:dyDescent="0.25">
      <c r="A1390" s="48" t="s">
        <v>2854</v>
      </c>
      <c r="B1390" s="48" t="s">
        <v>7831</v>
      </c>
      <c r="C1390" s="49">
        <v>43852.382164351853</v>
      </c>
      <c r="D1390" s="49">
        <v>43852.382164351853</v>
      </c>
      <c r="E1390" s="48" t="s">
        <v>34</v>
      </c>
      <c r="F1390" s="48" t="s">
        <v>33</v>
      </c>
      <c r="G1390" s="49">
        <v>43852.382164351853</v>
      </c>
      <c r="H1390" s="48"/>
      <c r="I1390" s="48"/>
      <c r="J1390" s="50">
        <v>0</v>
      </c>
      <c r="K1390" s="48" t="s">
        <v>37</v>
      </c>
      <c r="L1390" s="48"/>
    </row>
    <row r="1391" spans="1:12" ht="15.75" x14ac:dyDescent="0.25">
      <c r="A1391" s="48" t="s">
        <v>2856</v>
      </c>
      <c r="B1391" s="48" t="s">
        <v>7831</v>
      </c>
      <c r="C1391" s="49">
        <v>43852.366006944445</v>
      </c>
      <c r="D1391" s="49">
        <v>43852.36791666667</v>
      </c>
      <c r="E1391" s="48" t="s">
        <v>34</v>
      </c>
      <c r="F1391" s="48" t="s">
        <v>150</v>
      </c>
      <c r="G1391" s="49">
        <v>43852.368252314816</v>
      </c>
      <c r="H1391" s="48"/>
      <c r="I1391" s="48"/>
      <c r="J1391" s="50">
        <v>2.2453703713836148E-3</v>
      </c>
      <c r="K1391" s="48" t="s">
        <v>37</v>
      </c>
      <c r="L1391" s="48"/>
    </row>
    <row r="1392" spans="1:12" ht="15.75" x14ac:dyDescent="0.25">
      <c r="A1392" s="48" t="s">
        <v>2858</v>
      </c>
      <c r="B1392" s="48" t="s">
        <v>7831</v>
      </c>
      <c r="C1392" s="49">
        <v>43852.366759259261</v>
      </c>
      <c r="D1392" s="49">
        <v>43852.366759259261</v>
      </c>
      <c r="E1392" s="48" t="s">
        <v>34</v>
      </c>
      <c r="F1392" s="48" t="s">
        <v>33</v>
      </c>
      <c r="G1392" s="49">
        <v>43852.366759259261</v>
      </c>
      <c r="H1392" s="48"/>
      <c r="I1392" s="48"/>
      <c r="J1392" s="50">
        <v>0</v>
      </c>
      <c r="K1392" s="48" t="s">
        <v>37</v>
      </c>
      <c r="L1392" s="48"/>
    </row>
    <row r="1393" spans="1:12" ht="15.75" x14ac:dyDescent="0.25">
      <c r="A1393" s="48" t="s">
        <v>2860</v>
      </c>
      <c r="B1393" s="48" t="s">
        <v>7831</v>
      </c>
      <c r="C1393" s="49">
        <v>43852.368854166663</v>
      </c>
      <c r="D1393" s="49">
        <v>43852.368854166663</v>
      </c>
      <c r="E1393" s="48" t="s">
        <v>34</v>
      </c>
      <c r="F1393" s="48" t="s">
        <v>33</v>
      </c>
      <c r="G1393" s="49">
        <v>43852.368854166663</v>
      </c>
      <c r="H1393" s="48"/>
      <c r="I1393" s="48"/>
      <c r="J1393" s="50">
        <v>0</v>
      </c>
      <c r="K1393" s="48" t="s">
        <v>37</v>
      </c>
      <c r="L1393" s="48"/>
    </row>
    <row r="1394" spans="1:12" ht="15.75" x14ac:dyDescent="0.25">
      <c r="A1394" s="48" t="s">
        <v>2862</v>
      </c>
      <c r="B1394" s="48" t="s">
        <v>7831</v>
      </c>
      <c r="C1394" s="49">
        <v>43852.36886574074</v>
      </c>
      <c r="D1394" s="49">
        <v>43852.36886574074</v>
      </c>
      <c r="E1394" s="48" t="s">
        <v>34</v>
      </c>
      <c r="F1394" s="48" t="s">
        <v>33</v>
      </c>
      <c r="G1394" s="49">
        <v>43852.36886574074</v>
      </c>
      <c r="H1394" s="48"/>
      <c r="I1394" s="48"/>
      <c r="J1394" s="50">
        <v>0</v>
      </c>
      <c r="K1394" s="48" t="s">
        <v>37</v>
      </c>
      <c r="L1394" s="48"/>
    </row>
    <row r="1395" spans="1:12" ht="15.75" x14ac:dyDescent="0.25">
      <c r="A1395" s="48" t="s">
        <v>2864</v>
      </c>
      <c r="B1395" s="48" t="s">
        <v>7831</v>
      </c>
      <c r="C1395" s="49">
        <v>43852.36886574074</v>
      </c>
      <c r="D1395" s="49">
        <v>43852.36886574074</v>
      </c>
      <c r="E1395" s="48" t="s">
        <v>34</v>
      </c>
      <c r="F1395" s="48" t="s">
        <v>33</v>
      </c>
      <c r="G1395" s="49">
        <v>43852.36886574074</v>
      </c>
      <c r="H1395" s="48"/>
      <c r="I1395" s="48"/>
      <c r="J1395" s="50">
        <v>0</v>
      </c>
      <c r="K1395" s="48" t="s">
        <v>37</v>
      </c>
      <c r="L1395" s="48"/>
    </row>
    <row r="1396" spans="1:12" ht="15.75" x14ac:dyDescent="0.25">
      <c r="A1396" s="48" t="s">
        <v>2867</v>
      </c>
      <c r="B1396" s="48" t="s">
        <v>7831</v>
      </c>
      <c r="C1396" s="49">
        <v>43852.36886574074</v>
      </c>
      <c r="D1396" s="49">
        <v>43852.36886574074</v>
      </c>
      <c r="E1396" s="48" t="s">
        <v>34</v>
      </c>
      <c r="F1396" s="48" t="s">
        <v>33</v>
      </c>
      <c r="G1396" s="49">
        <v>43852.36886574074</v>
      </c>
      <c r="H1396" s="48"/>
      <c r="I1396" s="48"/>
      <c r="J1396" s="50">
        <v>0</v>
      </c>
      <c r="K1396" s="48" t="s">
        <v>37</v>
      </c>
      <c r="L1396" s="48"/>
    </row>
    <row r="1397" spans="1:12" ht="15.75" x14ac:dyDescent="0.25">
      <c r="A1397" s="48" t="s">
        <v>2868</v>
      </c>
      <c r="B1397" s="48" t="s">
        <v>7831</v>
      </c>
      <c r="C1397" s="49">
        <v>43852.369606481479</v>
      </c>
      <c r="D1397" s="49">
        <v>43852.369606481479</v>
      </c>
      <c r="E1397" s="48" t="s">
        <v>34</v>
      </c>
      <c r="F1397" s="48" t="s">
        <v>33</v>
      </c>
      <c r="G1397" s="49">
        <v>43852.369606481479</v>
      </c>
      <c r="H1397" s="48"/>
      <c r="I1397" s="48"/>
      <c r="J1397" s="50">
        <v>0</v>
      </c>
      <c r="K1397" s="48" t="s">
        <v>37</v>
      </c>
      <c r="L1397" s="48"/>
    </row>
    <row r="1398" spans="1:12" ht="15.75" x14ac:dyDescent="0.25">
      <c r="A1398" s="48" t="s">
        <v>2869</v>
      </c>
      <c r="B1398" s="48" t="s">
        <v>7831</v>
      </c>
      <c r="C1398" s="49">
        <v>43852.369618055556</v>
      </c>
      <c r="D1398" s="49">
        <v>43852.369618055556</v>
      </c>
      <c r="E1398" s="48" t="s">
        <v>34</v>
      </c>
      <c r="F1398" s="48" t="s">
        <v>33</v>
      </c>
      <c r="G1398" s="49">
        <v>43852.369618055556</v>
      </c>
      <c r="H1398" s="48"/>
      <c r="I1398" s="48"/>
      <c r="J1398" s="50">
        <v>0</v>
      </c>
      <c r="K1398" s="48" t="s">
        <v>37</v>
      </c>
      <c r="L1398" s="48"/>
    </row>
    <row r="1399" spans="1:12" ht="15.75" x14ac:dyDescent="0.25">
      <c r="A1399" s="48" t="s">
        <v>2872</v>
      </c>
      <c r="B1399" s="48" t="s">
        <v>7831</v>
      </c>
      <c r="C1399" s="49">
        <v>43852.369641203702</v>
      </c>
      <c r="D1399" s="49">
        <v>43852.369641203702</v>
      </c>
      <c r="E1399" s="48" t="s">
        <v>34</v>
      </c>
      <c r="F1399" s="48" t="s">
        <v>33</v>
      </c>
      <c r="G1399" s="49">
        <v>43852.369641203702</v>
      </c>
      <c r="H1399" s="48"/>
      <c r="I1399" s="48"/>
      <c r="J1399" s="50">
        <v>0</v>
      </c>
      <c r="K1399" s="48" t="s">
        <v>37</v>
      </c>
      <c r="L1399" s="48"/>
    </row>
    <row r="1400" spans="1:12" ht="15.75" x14ac:dyDescent="0.25">
      <c r="A1400" s="48" t="s">
        <v>2875</v>
      </c>
      <c r="B1400" s="48" t="s">
        <v>7831</v>
      </c>
      <c r="C1400" s="49">
        <v>43852.369629629633</v>
      </c>
      <c r="D1400" s="49">
        <v>43852.369629629633</v>
      </c>
      <c r="E1400" s="48" t="s">
        <v>34</v>
      </c>
      <c r="F1400" s="48" t="s">
        <v>33</v>
      </c>
      <c r="G1400" s="49">
        <v>43852.369629629633</v>
      </c>
      <c r="H1400" s="48"/>
      <c r="I1400" s="48"/>
      <c r="J1400" s="50">
        <v>0</v>
      </c>
      <c r="K1400" s="48" t="s">
        <v>37</v>
      </c>
      <c r="L1400" s="48"/>
    </row>
    <row r="1401" spans="1:12" ht="15.75" x14ac:dyDescent="0.25">
      <c r="A1401" s="48" t="s">
        <v>2877</v>
      </c>
      <c r="B1401" s="48" t="s">
        <v>7831</v>
      </c>
      <c r="C1401" s="49">
        <v>43852.369641203702</v>
      </c>
      <c r="D1401" s="49">
        <v>43852.369641203702</v>
      </c>
      <c r="E1401" s="48" t="s">
        <v>34</v>
      </c>
      <c r="F1401" s="48" t="s">
        <v>33</v>
      </c>
      <c r="G1401" s="49">
        <v>43852.369641203702</v>
      </c>
      <c r="H1401" s="48"/>
      <c r="I1401" s="48"/>
      <c r="J1401" s="50">
        <v>0</v>
      </c>
      <c r="K1401" s="48" t="s">
        <v>37</v>
      </c>
      <c r="L1401" s="48"/>
    </row>
    <row r="1402" spans="1:12" ht="15.75" x14ac:dyDescent="0.25">
      <c r="A1402" s="48" t="s">
        <v>2879</v>
      </c>
      <c r="B1402" s="48" t="s">
        <v>7831</v>
      </c>
      <c r="C1402" s="49">
        <v>43852.394085648149</v>
      </c>
      <c r="D1402" s="49">
        <v>43852.394085648149</v>
      </c>
      <c r="E1402" s="48" t="s">
        <v>34</v>
      </c>
      <c r="F1402" s="48" t="s">
        <v>33</v>
      </c>
      <c r="G1402" s="49">
        <v>43852.394085648149</v>
      </c>
      <c r="H1402" s="48"/>
      <c r="I1402" s="48"/>
      <c r="J1402" s="50">
        <v>0</v>
      </c>
      <c r="K1402" s="48" t="s">
        <v>37</v>
      </c>
      <c r="L1402" s="48"/>
    </row>
    <row r="1403" spans="1:12" ht="15.75" x14ac:dyDescent="0.25">
      <c r="A1403" s="48" t="s">
        <v>2880</v>
      </c>
      <c r="B1403" s="48" t="s">
        <v>7831</v>
      </c>
      <c r="C1403" s="49">
        <v>43852.397673611114</v>
      </c>
      <c r="D1403" s="49">
        <v>43852.39947916667</v>
      </c>
      <c r="E1403" s="48" t="s">
        <v>34</v>
      </c>
      <c r="F1403" s="48" t="s">
        <v>110</v>
      </c>
      <c r="G1403" s="49">
        <v>43852.397812499999</v>
      </c>
      <c r="H1403" s="48"/>
      <c r="I1403" s="48"/>
      <c r="J1403" s="50">
        <v>1.3888888497604057E-4</v>
      </c>
      <c r="K1403" s="48" t="s">
        <v>37</v>
      </c>
      <c r="L1403" s="48"/>
    </row>
    <row r="1404" spans="1:12" ht="15.75" x14ac:dyDescent="0.25">
      <c r="A1404" s="48" t="s">
        <v>2881</v>
      </c>
      <c r="B1404" s="48" t="s">
        <v>7831</v>
      </c>
      <c r="C1404" s="49">
        <v>43852.397534722222</v>
      </c>
      <c r="D1404" s="49">
        <v>43852.397534722222</v>
      </c>
      <c r="E1404" s="48" t="s">
        <v>34</v>
      </c>
      <c r="F1404" s="48" t="s">
        <v>33</v>
      </c>
      <c r="G1404" s="49">
        <v>43852.397534722222</v>
      </c>
      <c r="H1404" s="48"/>
      <c r="I1404" s="48"/>
      <c r="J1404" s="50">
        <v>0</v>
      </c>
      <c r="K1404" s="48" t="s">
        <v>37</v>
      </c>
      <c r="L1404" s="48"/>
    </row>
    <row r="1405" spans="1:12" ht="15.75" x14ac:dyDescent="0.25">
      <c r="A1405" s="48" t="s">
        <v>2882</v>
      </c>
      <c r="B1405" s="48" t="s">
        <v>7831</v>
      </c>
      <c r="C1405" s="49">
        <v>43852.368854166663</v>
      </c>
      <c r="D1405" s="49">
        <v>43852.368854166663</v>
      </c>
      <c r="E1405" s="48" t="s">
        <v>34</v>
      </c>
      <c r="F1405" s="48" t="s">
        <v>33</v>
      </c>
      <c r="G1405" s="49">
        <v>43852.368854166663</v>
      </c>
      <c r="H1405" s="48"/>
      <c r="I1405" s="48"/>
      <c r="J1405" s="50">
        <v>0</v>
      </c>
      <c r="K1405" s="48" t="s">
        <v>37</v>
      </c>
      <c r="L1405" s="48"/>
    </row>
    <row r="1406" spans="1:12" ht="15.75" x14ac:dyDescent="0.25">
      <c r="A1406" s="48" t="s">
        <v>2883</v>
      </c>
      <c r="B1406" s="48" t="s">
        <v>7831</v>
      </c>
      <c r="C1406" s="49">
        <v>43852.36886574074</v>
      </c>
      <c r="D1406" s="49">
        <v>43852.36886574074</v>
      </c>
      <c r="E1406" s="48" t="s">
        <v>34</v>
      </c>
      <c r="F1406" s="48" t="s">
        <v>33</v>
      </c>
      <c r="G1406" s="49">
        <v>43852.36886574074</v>
      </c>
      <c r="H1406" s="48"/>
      <c r="I1406" s="48"/>
      <c r="J1406" s="50">
        <v>0</v>
      </c>
      <c r="K1406" s="48" t="s">
        <v>37</v>
      </c>
      <c r="L1406" s="48"/>
    </row>
    <row r="1407" spans="1:12" ht="15.75" x14ac:dyDescent="0.25">
      <c r="A1407" s="48" t="s">
        <v>2886</v>
      </c>
      <c r="B1407" s="48" t="s">
        <v>7831</v>
      </c>
      <c r="C1407" s="49">
        <v>43852.369618055556</v>
      </c>
      <c r="D1407" s="49">
        <v>43852.369618055556</v>
      </c>
      <c r="E1407" s="48" t="s">
        <v>34</v>
      </c>
      <c r="F1407" s="48" t="s">
        <v>33</v>
      </c>
      <c r="G1407" s="49">
        <v>43852.369618055556</v>
      </c>
      <c r="H1407" s="48"/>
      <c r="I1407" s="48"/>
      <c r="J1407" s="50">
        <v>0</v>
      </c>
      <c r="K1407" s="48" t="s">
        <v>37</v>
      </c>
      <c r="L1407" s="48"/>
    </row>
    <row r="1408" spans="1:12" ht="15.75" x14ac:dyDescent="0.25">
      <c r="A1408" s="48" t="s">
        <v>2889</v>
      </c>
      <c r="B1408" s="48" t="s">
        <v>7831</v>
      </c>
      <c r="C1408" s="49">
        <v>43852.369629629633</v>
      </c>
      <c r="D1408" s="49">
        <v>43852.369629629633</v>
      </c>
      <c r="E1408" s="48" t="s">
        <v>34</v>
      </c>
      <c r="F1408" s="48" t="s">
        <v>33</v>
      </c>
      <c r="G1408" s="49">
        <v>43852.369629629633</v>
      </c>
      <c r="H1408" s="48"/>
      <c r="I1408" s="48"/>
      <c r="J1408" s="50">
        <v>0</v>
      </c>
      <c r="K1408" s="48" t="s">
        <v>37</v>
      </c>
      <c r="L1408" s="48"/>
    </row>
    <row r="1409" spans="1:12" ht="15.75" x14ac:dyDescent="0.25">
      <c r="A1409" s="48" t="s">
        <v>2891</v>
      </c>
      <c r="B1409" s="48" t="s">
        <v>7831</v>
      </c>
      <c r="C1409" s="49">
        <v>43852.369629629633</v>
      </c>
      <c r="D1409" s="49">
        <v>43852.369629629633</v>
      </c>
      <c r="E1409" s="48" t="s">
        <v>34</v>
      </c>
      <c r="F1409" s="48" t="s">
        <v>33</v>
      </c>
      <c r="G1409" s="49">
        <v>43852.369629629633</v>
      </c>
      <c r="H1409" s="48"/>
      <c r="I1409" s="48"/>
      <c r="J1409" s="50">
        <v>0</v>
      </c>
      <c r="K1409" s="48" t="s">
        <v>37</v>
      </c>
      <c r="L1409" s="48"/>
    </row>
    <row r="1410" spans="1:12" ht="15.75" x14ac:dyDescent="0.25">
      <c r="A1410" s="48" t="s">
        <v>2892</v>
      </c>
      <c r="B1410" s="48" t="s">
        <v>7831</v>
      </c>
      <c r="C1410" s="49">
        <v>43852.369629629633</v>
      </c>
      <c r="D1410" s="49">
        <v>43852.369629629633</v>
      </c>
      <c r="E1410" s="48" t="s">
        <v>34</v>
      </c>
      <c r="F1410" s="48" t="s">
        <v>33</v>
      </c>
      <c r="G1410" s="49">
        <v>43852.369629629633</v>
      </c>
      <c r="H1410" s="48"/>
      <c r="I1410" s="48"/>
      <c r="J1410" s="50">
        <v>0</v>
      </c>
      <c r="K1410" s="48" t="s">
        <v>37</v>
      </c>
      <c r="L1410" s="48"/>
    </row>
    <row r="1411" spans="1:12" ht="15.75" x14ac:dyDescent="0.25">
      <c r="A1411" s="48" t="s">
        <v>2894</v>
      </c>
      <c r="B1411" s="48" t="s">
        <v>7831</v>
      </c>
      <c r="C1411" s="49">
        <v>43852.369641203702</v>
      </c>
      <c r="D1411" s="49">
        <v>43852.369641203702</v>
      </c>
      <c r="E1411" s="48" t="s">
        <v>34</v>
      </c>
      <c r="F1411" s="48" t="s">
        <v>33</v>
      </c>
      <c r="G1411" s="49">
        <v>43852.369641203702</v>
      </c>
      <c r="H1411" s="48"/>
      <c r="I1411" s="48"/>
      <c r="J1411" s="50">
        <v>0</v>
      </c>
      <c r="K1411" s="48" t="s">
        <v>37</v>
      </c>
      <c r="L1411" s="48"/>
    </row>
    <row r="1412" spans="1:12" ht="15.75" x14ac:dyDescent="0.25">
      <c r="A1412" s="48" t="s">
        <v>7862</v>
      </c>
      <c r="B1412" s="48" t="s">
        <v>7831</v>
      </c>
      <c r="C1412" s="49">
        <v>43852.3828587963</v>
      </c>
      <c r="D1412" s="49">
        <v>43852.3828587963</v>
      </c>
      <c r="E1412" s="48" t="s">
        <v>7833</v>
      </c>
      <c r="F1412" s="48" t="s">
        <v>33</v>
      </c>
      <c r="G1412" s="49">
        <v>43852.3828587963</v>
      </c>
      <c r="H1412" s="48"/>
      <c r="I1412" s="48"/>
      <c r="J1412" s="50">
        <v>0</v>
      </c>
      <c r="K1412" s="48" t="s">
        <v>37</v>
      </c>
      <c r="L1412" s="48"/>
    </row>
    <row r="1413" spans="1:12" ht="15.75" x14ac:dyDescent="0.25">
      <c r="A1413" s="48" t="s">
        <v>2897</v>
      </c>
      <c r="B1413" s="48" t="s">
        <v>7831</v>
      </c>
      <c r="C1413" s="49">
        <v>43852.385057870371</v>
      </c>
      <c r="D1413" s="49">
        <v>43852.387152777781</v>
      </c>
      <c r="E1413" s="48" t="s">
        <v>34</v>
      </c>
      <c r="F1413" s="48" t="s">
        <v>110</v>
      </c>
      <c r="G1413" s="49">
        <v>43852.386817129627</v>
      </c>
      <c r="H1413" s="48"/>
      <c r="I1413" s="48"/>
      <c r="J1413" s="50">
        <v>1.7592592557775788E-3</v>
      </c>
      <c r="K1413" s="48" t="s">
        <v>37</v>
      </c>
      <c r="L1413" s="48"/>
    </row>
    <row r="1414" spans="1:12" ht="15.75" x14ac:dyDescent="0.25">
      <c r="A1414" s="48" t="s">
        <v>2898</v>
      </c>
      <c r="B1414" s="48" t="s">
        <v>7831</v>
      </c>
      <c r="C1414" s="49">
        <v>43852.392951388887</v>
      </c>
      <c r="D1414" s="49">
        <v>43852.39366898148</v>
      </c>
      <c r="E1414" s="48" t="s">
        <v>34</v>
      </c>
      <c r="F1414" s="48" t="s">
        <v>110</v>
      </c>
      <c r="G1414" s="49">
        <v>43852.390173611115</v>
      </c>
      <c r="H1414" s="48"/>
      <c r="I1414" s="48"/>
      <c r="J1414" s="50">
        <v>-2.7777777722803876E-3</v>
      </c>
      <c r="K1414" s="48" t="s">
        <v>37</v>
      </c>
      <c r="L1414" s="48"/>
    </row>
    <row r="1415" spans="1:12" ht="15.75" x14ac:dyDescent="0.25">
      <c r="A1415" s="48" t="s">
        <v>2900</v>
      </c>
      <c r="B1415" s="48" t="s">
        <v>7831</v>
      </c>
      <c r="C1415" s="49">
        <v>43852.404537037037</v>
      </c>
      <c r="D1415" s="49">
        <v>43852.404537037037</v>
      </c>
      <c r="E1415" s="48" t="s">
        <v>34</v>
      </c>
      <c r="F1415" s="48" t="s">
        <v>33</v>
      </c>
      <c r="G1415" s="49">
        <v>43852.404537037037</v>
      </c>
      <c r="H1415" s="48"/>
      <c r="I1415" s="48"/>
      <c r="J1415" s="50">
        <v>0</v>
      </c>
      <c r="K1415" s="48" t="s">
        <v>37</v>
      </c>
      <c r="L1415" s="48"/>
    </row>
    <row r="1416" spans="1:12" ht="15.75" x14ac:dyDescent="0.25">
      <c r="A1416" s="48" t="s">
        <v>2901</v>
      </c>
      <c r="B1416" s="48" t="s">
        <v>7831</v>
      </c>
      <c r="C1416" s="49">
        <v>43852.411504629628</v>
      </c>
      <c r="D1416" s="49">
        <v>43852.412349537037</v>
      </c>
      <c r="E1416" s="48" t="s">
        <v>34</v>
      </c>
      <c r="F1416" s="48" t="s">
        <v>110</v>
      </c>
      <c r="G1416" s="49">
        <v>43852.41233796296</v>
      </c>
      <c r="H1416" s="48"/>
      <c r="I1416" s="48"/>
      <c r="J1416" s="50">
        <v>8.3333333168411627E-4</v>
      </c>
      <c r="K1416" s="48" t="s">
        <v>37</v>
      </c>
      <c r="L1416" s="48"/>
    </row>
    <row r="1417" spans="1:12" ht="15.75" x14ac:dyDescent="0.25">
      <c r="A1417" s="48" t="s">
        <v>2904</v>
      </c>
      <c r="B1417" s="48" t="s">
        <v>7831</v>
      </c>
      <c r="C1417" s="49">
        <v>43852.418124999997</v>
      </c>
      <c r="D1417" s="49">
        <v>43852.427685185183</v>
      </c>
      <c r="E1417" s="48" t="s">
        <v>34</v>
      </c>
      <c r="F1417" s="48" t="s">
        <v>150</v>
      </c>
      <c r="G1417" s="49">
        <v>43852.427476851852</v>
      </c>
      <c r="H1417" s="48"/>
      <c r="I1417" s="48"/>
      <c r="J1417" s="50">
        <v>9.3518518551718444E-3</v>
      </c>
      <c r="K1417" s="48" t="s">
        <v>37</v>
      </c>
      <c r="L1417" s="48"/>
    </row>
    <row r="1418" spans="1:12" ht="15.75" x14ac:dyDescent="0.25">
      <c r="A1418" s="48" t="s">
        <v>2906</v>
      </c>
      <c r="B1418" s="48" t="s">
        <v>7831</v>
      </c>
      <c r="C1418" s="49">
        <v>43852.419872685183</v>
      </c>
      <c r="D1418" s="49">
        <v>43852.419872685183</v>
      </c>
      <c r="E1418" s="48" t="s">
        <v>34</v>
      </c>
      <c r="F1418" s="48" t="s">
        <v>33</v>
      </c>
      <c r="G1418" s="49">
        <v>43852.419872685183</v>
      </c>
      <c r="H1418" s="48"/>
      <c r="I1418" s="48"/>
      <c r="J1418" s="50">
        <v>0</v>
      </c>
      <c r="K1418" s="48" t="s">
        <v>37</v>
      </c>
      <c r="L1418" s="48"/>
    </row>
    <row r="1419" spans="1:12" ht="15.75" x14ac:dyDescent="0.25">
      <c r="A1419" s="48" t="s">
        <v>2908</v>
      </c>
      <c r="B1419" s="48" t="s">
        <v>7831</v>
      </c>
      <c r="C1419" s="49">
        <v>43852.422673611109</v>
      </c>
      <c r="D1419" s="49">
        <v>43852.422673611109</v>
      </c>
      <c r="E1419" s="48" t="s">
        <v>34</v>
      </c>
      <c r="F1419" s="48" t="s">
        <v>33</v>
      </c>
      <c r="G1419" s="49">
        <v>43852.422673611109</v>
      </c>
      <c r="H1419" s="48"/>
      <c r="I1419" s="48"/>
      <c r="J1419" s="50">
        <v>0</v>
      </c>
      <c r="K1419" s="48" t="s">
        <v>37</v>
      </c>
      <c r="L1419" s="48"/>
    </row>
    <row r="1420" spans="1:12" ht="15.75" x14ac:dyDescent="0.25">
      <c r="A1420" s="48" t="s">
        <v>2910</v>
      </c>
      <c r="B1420" s="48" t="s">
        <v>7831</v>
      </c>
      <c r="C1420" s="49">
        <v>43852.424074074072</v>
      </c>
      <c r="D1420" s="49">
        <v>43852.424074074072</v>
      </c>
      <c r="E1420" s="48" t="s">
        <v>34</v>
      </c>
      <c r="F1420" s="48" t="s">
        <v>33</v>
      </c>
      <c r="G1420" s="49">
        <v>43852.424074074072</v>
      </c>
      <c r="H1420" s="48"/>
      <c r="I1420" s="48"/>
      <c r="J1420" s="50">
        <v>0</v>
      </c>
      <c r="K1420" s="48" t="s">
        <v>37</v>
      </c>
      <c r="L1420" s="48"/>
    </row>
    <row r="1421" spans="1:12" ht="15.75" x14ac:dyDescent="0.25">
      <c r="A1421" s="48" t="s">
        <v>2912</v>
      </c>
      <c r="B1421" s="48" t="s">
        <v>7831</v>
      </c>
      <c r="C1421" s="49">
        <v>43852.427627314813</v>
      </c>
      <c r="D1421" s="49">
        <v>43852.431145833332</v>
      </c>
      <c r="E1421" s="48" t="s">
        <v>34</v>
      </c>
      <c r="F1421" s="48" t="s">
        <v>110</v>
      </c>
      <c r="G1421" s="49">
        <v>43852.431400462963</v>
      </c>
      <c r="H1421" s="48"/>
      <c r="I1421" s="48"/>
      <c r="J1421" s="50">
        <v>3.7731481497758068E-3</v>
      </c>
      <c r="K1421" s="48" t="s">
        <v>37</v>
      </c>
      <c r="L1421" s="48"/>
    </row>
    <row r="1422" spans="1:12" ht="15.75" x14ac:dyDescent="0.25">
      <c r="A1422" s="48" t="s">
        <v>2914</v>
      </c>
      <c r="B1422" s="48" t="s">
        <v>7831</v>
      </c>
      <c r="C1422" s="49">
        <v>43852.439409722225</v>
      </c>
      <c r="D1422" s="49">
        <v>43852.439409722225</v>
      </c>
      <c r="E1422" s="48" t="s">
        <v>34</v>
      </c>
      <c r="F1422" s="48" t="s">
        <v>33</v>
      </c>
      <c r="G1422" s="49">
        <v>43852.439409722225</v>
      </c>
      <c r="H1422" s="48"/>
      <c r="I1422" s="48"/>
      <c r="J1422" s="50">
        <v>0</v>
      </c>
      <c r="K1422" s="48" t="s">
        <v>37</v>
      </c>
      <c r="L1422" s="48"/>
    </row>
    <row r="1423" spans="1:12" ht="15.75" x14ac:dyDescent="0.25">
      <c r="A1423" s="48" t="s">
        <v>2916</v>
      </c>
      <c r="B1423" s="48" t="s">
        <v>7831</v>
      </c>
      <c r="C1423" s="49">
        <v>43852.445706018516</v>
      </c>
      <c r="D1423" s="49">
        <v>43852.445706018516</v>
      </c>
      <c r="E1423" s="48" t="s">
        <v>34</v>
      </c>
      <c r="F1423" s="48" t="s">
        <v>33</v>
      </c>
      <c r="G1423" s="49">
        <v>43852.445706018516</v>
      </c>
      <c r="H1423" s="48"/>
      <c r="I1423" s="48"/>
      <c r="J1423" s="50">
        <v>0</v>
      </c>
      <c r="K1423" s="48" t="s">
        <v>37</v>
      </c>
      <c r="L1423" s="48"/>
    </row>
    <row r="1424" spans="1:12" ht="15.75" x14ac:dyDescent="0.25">
      <c r="A1424" s="48" t="s">
        <v>2918</v>
      </c>
      <c r="B1424" s="48" t="s">
        <v>7831</v>
      </c>
      <c r="C1424" s="49">
        <v>43852.471539351849</v>
      </c>
      <c r="D1424" s="49">
        <v>43852.471539351849</v>
      </c>
      <c r="E1424" s="48" t="s">
        <v>34</v>
      </c>
      <c r="F1424" s="48" t="s">
        <v>33</v>
      </c>
      <c r="G1424" s="49">
        <v>43852.471539351849</v>
      </c>
      <c r="H1424" s="48"/>
      <c r="I1424" s="48"/>
      <c r="J1424" s="50">
        <v>0</v>
      </c>
      <c r="K1424" s="48" t="s">
        <v>37</v>
      </c>
      <c r="L1424" s="48"/>
    </row>
    <row r="1425" spans="1:12" ht="15.75" x14ac:dyDescent="0.25">
      <c r="A1425" s="48" t="s">
        <v>2920</v>
      </c>
      <c r="B1425" s="48" t="s">
        <v>7831</v>
      </c>
      <c r="C1425" s="49">
        <v>43852.431030092594</v>
      </c>
      <c r="D1425" s="49">
        <v>43852.431030092594</v>
      </c>
      <c r="E1425" s="48" t="s">
        <v>34</v>
      </c>
      <c r="F1425" s="48" t="s">
        <v>33</v>
      </c>
      <c r="G1425" s="49">
        <v>43852.431030092594</v>
      </c>
      <c r="H1425" s="48"/>
      <c r="I1425" s="48"/>
      <c r="J1425" s="50">
        <v>0</v>
      </c>
      <c r="K1425" s="48" t="s">
        <v>37</v>
      </c>
      <c r="L1425" s="48"/>
    </row>
    <row r="1426" spans="1:12" ht="15.75" x14ac:dyDescent="0.25">
      <c r="A1426" s="48" t="s">
        <v>2923</v>
      </c>
      <c r="B1426" s="48" t="s">
        <v>7831</v>
      </c>
      <c r="C1426" s="49">
        <v>43852.4533912037</v>
      </c>
      <c r="D1426" s="49">
        <v>43852.4533912037</v>
      </c>
      <c r="E1426" s="48" t="s">
        <v>34</v>
      </c>
      <c r="F1426" s="48" t="s">
        <v>33</v>
      </c>
      <c r="G1426" s="49">
        <v>43852.4533912037</v>
      </c>
      <c r="H1426" s="48"/>
      <c r="I1426" s="48"/>
      <c r="J1426" s="50">
        <v>0</v>
      </c>
      <c r="K1426" s="48" t="s">
        <v>37</v>
      </c>
      <c r="L1426" s="48"/>
    </row>
    <row r="1427" spans="1:12" ht="15.75" x14ac:dyDescent="0.25">
      <c r="A1427" s="48" t="s">
        <v>2925</v>
      </c>
      <c r="B1427" s="48" t="s">
        <v>7831</v>
      </c>
      <c r="C1427" s="49">
        <v>43852.494201388887</v>
      </c>
      <c r="D1427" s="49">
        <v>43852.494201388887</v>
      </c>
      <c r="E1427" s="48" t="s">
        <v>34</v>
      </c>
      <c r="F1427" s="48" t="s">
        <v>33</v>
      </c>
      <c r="G1427" s="49">
        <v>43852.494201388887</v>
      </c>
      <c r="H1427" s="48"/>
      <c r="I1427" s="48"/>
      <c r="J1427" s="50">
        <v>0</v>
      </c>
      <c r="K1427" s="48" t="s">
        <v>37</v>
      </c>
      <c r="L1427" s="48"/>
    </row>
    <row r="1428" spans="1:12" ht="15.75" x14ac:dyDescent="0.25">
      <c r="A1428" s="48" t="s">
        <v>2928</v>
      </c>
      <c r="B1428" s="48" t="s">
        <v>7831</v>
      </c>
      <c r="C1428" s="49">
        <v>43852.430104166669</v>
      </c>
      <c r="D1428" s="49">
        <v>43852.43209490741</v>
      </c>
      <c r="E1428" s="48" t="s">
        <v>34</v>
      </c>
      <c r="F1428" s="48" t="s">
        <v>150</v>
      </c>
      <c r="G1428" s="49">
        <v>43852.432291666664</v>
      </c>
      <c r="H1428" s="48"/>
      <c r="I1428" s="48"/>
      <c r="J1428" s="50">
        <v>2.1874999947613105E-3</v>
      </c>
      <c r="K1428" s="48" t="s">
        <v>37</v>
      </c>
      <c r="L1428" s="48"/>
    </row>
    <row r="1429" spans="1:12" ht="15.75" x14ac:dyDescent="0.25">
      <c r="A1429" s="48" t="s">
        <v>2930</v>
      </c>
      <c r="B1429" s="48" t="s">
        <v>7831</v>
      </c>
      <c r="C1429" s="49">
        <v>43852.436608796299</v>
      </c>
      <c r="D1429" s="49">
        <v>43852.436608796299</v>
      </c>
      <c r="E1429" s="48" t="s">
        <v>34</v>
      </c>
      <c r="F1429" s="48" t="s">
        <v>33</v>
      </c>
      <c r="G1429" s="49">
        <v>43852.436608796299</v>
      </c>
      <c r="H1429" s="48"/>
      <c r="I1429" s="48"/>
      <c r="J1429" s="50">
        <v>0</v>
      </c>
      <c r="K1429" s="48" t="s">
        <v>37</v>
      </c>
      <c r="L1429" s="48"/>
    </row>
    <row r="1430" spans="1:12" ht="15.75" x14ac:dyDescent="0.25">
      <c r="A1430" s="48" t="s">
        <v>2931</v>
      </c>
      <c r="B1430" s="48" t="s">
        <v>7831</v>
      </c>
      <c r="C1430" s="49">
        <v>43852.437314814815</v>
      </c>
      <c r="D1430" s="49">
        <v>43852.437314814815</v>
      </c>
      <c r="E1430" s="48" t="s">
        <v>34</v>
      </c>
      <c r="F1430" s="48" t="s">
        <v>33</v>
      </c>
      <c r="G1430" s="49">
        <v>43852.437314814815</v>
      </c>
      <c r="H1430" s="48"/>
      <c r="I1430" s="48"/>
      <c r="J1430" s="50">
        <v>0</v>
      </c>
      <c r="K1430" s="48" t="s">
        <v>37</v>
      </c>
      <c r="L1430" s="48"/>
    </row>
    <row r="1431" spans="1:12" ht="15.75" x14ac:dyDescent="0.25">
      <c r="A1431" s="48" t="s">
        <v>2933</v>
      </c>
      <c r="B1431" s="48" t="s">
        <v>7831</v>
      </c>
      <c r="C1431" s="49">
        <v>43852.441493055558</v>
      </c>
      <c r="D1431" s="49">
        <v>43852.441493055558</v>
      </c>
      <c r="E1431" s="48" t="s">
        <v>34</v>
      </c>
      <c r="F1431" s="48" t="s">
        <v>33</v>
      </c>
      <c r="G1431" s="49">
        <v>43852.441493055558</v>
      </c>
      <c r="H1431" s="48"/>
      <c r="I1431" s="48"/>
      <c r="J1431" s="50">
        <v>0</v>
      </c>
      <c r="K1431" s="48" t="s">
        <v>37</v>
      </c>
      <c r="L1431" s="48"/>
    </row>
    <row r="1432" spans="1:12" ht="15.75" x14ac:dyDescent="0.25">
      <c r="A1432" s="48" t="s">
        <v>2935</v>
      </c>
      <c r="B1432" s="48" t="s">
        <v>7831</v>
      </c>
      <c r="C1432" s="49">
        <v>43852.442187499997</v>
      </c>
      <c r="D1432" s="49">
        <v>43852.442187499997</v>
      </c>
      <c r="E1432" s="48" t="s">
        <v>34</v>
      </c>
      <c r="F1432" s="48" t="s">
        <v>33</v>
      </c>
      <c r="G1432" s="49">
        <v>43852.442187499997</v>
      </c>
      <c r="H1432" s="48"/>
      <c r="I1432" s="48"/>
      <c r="J1432" s="50">
        <v>0</v>
      </c>
      <c r="K1432" s="48" t="s">
        <v>37</v>
      </c>
      <c r="L1432" s="48"/>
    </row>
    <row r="1433" spans="1:12" ht="15.75" x14ac:dyDescent="0.25">
      <c r="A1433" s="48" t="s">
        <v>2936</v>
      </c>
      <c r="B1433" s="48" t="s">
        <v>7831</v>
      </c>
      <c r="C1433" s="49">
        <v>43852.444282407407</v>
      </c>
      <c r="D1433" s="49">
        <v>43852.444282407407</v>
      </c>
      <c r="E1433" s="48" t="s">
        <v>34</v>
      </c>
      <c r="F1433" s="48" t="s">
        <v>33</v>
      </c>
      <c r="G1433" s="49">
        <v>43852.444282407407</v>
      </c>
      <c r="H1433" s="48"/>
      <c r="I1433" s="48"/>
      <c r="J1433" s="50">
        <v>0</v>
      </c>
      <c r="K1433" s="48" t="s">
        <v>37</v>
      </c>
      <c r="L1433" s="48"/>
    </row>
    <row r="1434" spans="1:12" ht="15.75" x14ac:dyDescent="0.25">
      <c r="A1434" s="48" t="s">
        <v>2938</v>
      </c>
      <c r="B1434" s="48" t="s">
        <v>7831</v>
      </c>
      <c r="C1434" s="49">
        <v>43852.445706018516</v>
      </c>
      <c r="D1434" s="49">
        <v>43852.445706018516</v>
      </c>
      <c r="E1434" s="48" t="s">
        <v>34</v>
      </c>
      <c r="F1434" s="48" t="s">
        <v>33</v>
      </c>
      <c r="G1434" s="49">
        <v>43852.445706018516</v>
      </c>
      <c r="H1434" s="48"/>
      <c r="I1434" s="48"/>
      <c r="J1434" s="50">
        <v>0</v>
      </c>
      <c r="K1434" s="48" t="s">
        <v>37</v>
      </c>
      <c r="L1434" s="48"/>
    </row>
    <row r="1435" spans="1:12" ht="15.75" x14ac:dyDescent="0.25">
      <c r="A1435" s="48" t="s">
        <v>2939</v>
      </c>
      <c r="B1435" s="48" t="s">
        <v>7831</v>
      </c>
      <c r="C1435" s="49">
        <v>43852.445706018516</v>
      </c>
      <c r="D1435" s="49">
        <v>43852.445706018516</v>
      </c>
      <c r="E1435" s="48" t="s">
        <v>34</v>
      </c>
      <c r="F1435" s="48" t="s">
        <v>33</v>
      </c>
      <c r="G1435" s="49">
        <v>43852.445706018516</v>
      </c>
      <c r="H1435" s="48"/>
      <c r="I1435" s="48"/>
      <c r="J1435" s="50">
        <v>0</v>
      </c>
      <c r="K1435" s="48" t="s">
        <v>37</v>
      </c>
      <c r="L1435" s="48"/>
    </row>
    <row r="1436" spans="1:12" ht="15.75" x14ac:dyDescent="0.25">
      <c r="A1436" s="48" t="s">
        <v>2940</v>
      </c>
      <c r="B1436" s="48" t="s">
        <v>7831</v>
      </c>
      <c r="C1436" s="49">
        <v>43852.446400462963</v>
      </c>
      <c r="D1436" s="49">
        <v>43852.446400462963</v>
      </c>
      <c r="E1436" s="48" t="s">
        <v>34</v>
      </c>
      <c r="F1436" s="48" t="s">
        <v>33</v>
      </c>
      <c r="G1436" s="49">
        <v>43852.446400462963</v>
      </c>
      <c r="H1436" s="48"/>
      <c r="I1436" s="48"/>
      <c r="J1436" s="50">
        <v>0</v>
      </c>
      <c r="K1436" s="48" t="s">
        <v>37</v>
      </c>
      <c r="L1436" s="48"/>
    </row>
    <row r="1437" spans="1:12" ht="15.75" x14ac:dyDescent="0.25">
      <c r="A1437" s="48" t="s">
        <v>2941</v>
      </c>
      <c r="B1437" s="48" t="s">
        <v>7831</v>
      </c>
      <c r="C1437" s="49">
        <v>43852.446400462963</v>
      </c>
      <c r="D1437" s="49">
        <v>43852.446400462963</v>
      </c>
      <c r="E1437" s="48" t="s">
        <v>34</v>
      </c>
      <c r="F1437" s="48" t="s">
        <v>33</v>
      </c>
      <c r="G1437" s="49">
        <v>43852.446400462963</v>
      </c>
      <c r="H1437" s="48"/>
      <c r="I1437" s="48"/>
      <c r="J1437" s="50">
        <v>0</v>
      </c>
      <c r="K1437" s="48" t="s">
        <v>37</v>
      </c>
      <c r="L1437" s="48"/>
    </row>
    <row r="1438" spans="1:12" ht="15.75" x14ac:dyDescent="0.25">
      <c r="A1438" s="48" t="s">
        <v>2944</v>
      </c>
      <c r="B1438" s="48" t="s">
        <v>7831</v>
      </c>
      <c r="C1438" s="49">
        <v>43852.469456018516</v>
      </c>
      <c r="D1438" s="49">
        <v>43852.469456018516</v>
      </c>
      <c r="E1438" s="48" t="s">
        <v>34</v>
      </c>
      <c r="F1438" s="48" t="s">
        <v>33</v>
      </c>
      <c r="G1438" s="49">
        <v>43852.469456018516</v>
      </c>
      <c r="H1438" s="48"/>
      <c r="I1438" s="48"/>
      <c r="J1438" s="50">
        <v>0</v>
      </c>
      <c r="K1438" s="48" t="s">
        <v>37</v>
      </c>
      <c r="L1438" s="48"/>
    </row>
    <row r="1439" spans="1:12" ht="15.75" x14ac:dyDescent="0.25">
      <c r="A1439" s="48" t="s">
        <v>2945</v>
      </c>
      <c r="B1439" s="48" t="s">
        <v>7831</v>
      </c>
      <c r="C1439" s="49">
        <v>43852.472256944442</v>
      </c>
      <c r="D1439" s="49">
        <v>43852.472256944442</v>
      </c>
      <c r="E1439" s="48" t="s">
        <v>34</v>
      </c>
      <c r="F1439" s="48" t="s">
        <v>33</v>
      </c>
      <c r="G1439" s="49">
        <v>43852.472256944442</v>
      </c>
      <c r="H1439" s="48"/>
      <c r="I1439" s="48"/>
      <c r="J1439" s="50">
        <v>0</v>
      </c>
      <c r="K1439" s="48" t="s">
        <v>37</v>
      </c>
      <c r="L1439" s="48"/>
    </row>
    <row r="1440" spans="1:12" ht="15.75" x14ac:dyDescent="0.25">
      <c r="A1440" s="48" t="s">
        <v>2948</v>
      </c>
      <c r="B1440" s="48" t="s">
        <v>7831</v>
      </c>
      <c r="C1440" s="49">
        <v>43852.478402777779</v>
      </c>
      <c r="D1440" s="49">
        <v>43852.481863425928</v>
      </c>
      <c r="E1440" s="48" t="s">
        <v>34</v>
      </c>
      <c r="F1440" s="48" t="s">
        <v>150</v>
      </c>
      <c r="G1440" s="49">
        <v>43852.481805555559</v>
      </c>
      <c r="H1440" s="48"/>
      <c r="I1440" s="48"/>
      <c r="J1440" s="50">
        <v>3.4027777801384218E-3</v>
      </c>
      <c r="K1440" s="48" t="s">
        <v>37</v>
      </c>
      <c r="L1440" s="48"/>
    </row>
    <row r="1441" spans="1:12" ht="15.75" x14ac:dyDescent="0.25">
      <c r="A1441" s="48" t="s">
        <v>2952</v>
      </c>
      <c r="B1441" s="48" t="s">
        <v>7831</v>
      </c>
      <c r="C1441" s="49">
        <v>43852.490729166668</v>
      </c>
      <c r="D1441" s="49">
        <v>43852.490729166668</v>
      </c>
      <c r="E1441" s="48" t="s">
        <v>34</v>
      </c>
      <c r="F1441" s="48" t="s">
        <v>33</v>
      </c>
      <c r="G1441" s="49">
        <v>43852.490729166668</v>
      </c>
      <c r="H1441" s="48"/>
      <c r="I1441" s="48"/>
      <c r="J1441" s="50">
        <v>0</v>
      </c>
      <c r="K1441" s="48" t="s">
        <v>37</v>
      </c>
      <c r="L1441" s="48"/>
    </row>
    <row r="1442" spans="1:12" ht="15.75" x14ac:dyDescent="0.25">
      <c r="A1442" s="48" t="s">
        <v>2954</v>
      </c>
      <c r="B1442" s="48" t="s">
        <v>7831</v>
      </c>
      <c r="C1442" s="49">
        <v>43852.494201388887</v>
      </c>
      <c r="D1442" s="49">
        <v>43852.494201388887</v>
      </c>
      <c r="E1442" s="48" t="s">
        <v>34</v>
      </c>
      <c r="F1442" s="48" t="s">
        <v>33</v>
      </c>
      <c r="G1442" s="49">
        <v>43852.494201388887</v>
      </c>
      <c r="H1442" s="48"/>
      <c r="I1442" s="48"/>
      <c r="J1442" s="50">
        <v>0</v>
      </c>
      <c r="K1442" s="48" t="s">
        <v>37</v>
      </c>
      <c r="L1442" s="48"/>
    </row>
    <row r="1443" spans="1:12" ht="15.75" x14ac:dyDescent="0.25">
      <c r="A1443" s="48" t="s">
        <v>2957</v>
      </c>
      <c r="B1443" s="48" t="s">
        <v>7831</v>
      </c>
      <c r="C1443" s="49">
        <v>43852.497685185182</v>
      </c>
      <c r="D1443" s="49">
        <v>43852.497685185182</v>
      </c>
      <c r="E1443" s="48" t="s">
        <v>34</v>
      </c>
      <c r="F1443" s="48" t="s">
        <v>33</v>
      </c>
      <c r="G1443" s="49">
        <v>43852.497685185182</v>
      </c>
      <c r="H1443" s="48"/>
      <c r="I1443" s="48"/>
      <c r="J1443" s="50">
        <v>0</v>
      </c>
      <c r="K1443" s="48" t="s">
        <v>37</v>
      </c>
      <c r="L1443" s="48"/>
    </row>
    <row r="1444" spans="1:12" ht="15.75" x14ac:dyDescent="0.25">
      <c r="A1444" s="48" t="s">
        <v>2959</v>
      </c>
      <c r="B1444" s="48" t="s">
        <v>7831</v>
      </c>
      <c r="C1444" s="49">
        <v>43852.501863425925</v>
      </c>
      <c r="D1444" s="49">
        <v>43852.501863425925</v>
      </c>
      <c r="E1444" s="48" t="s">
        <v>34</v>
      </c>
      <c r="F1444" s="48" t="s">
        <v>33</v>
      </c>
      <c r="G1444" s="49">
        <v>43852.501863425925</v>
      </c>
      <c r="H1444" s="48"/>
      <c r="I1444" s="48"/>
      <c r="J1444" s="50">
        <v>0</v>
      </c>
      <c r="K1444" s="48" t="s">
        <v>37</v>
      </c>
      <c r="L1444" s="48"/>
    </row>
    <row r="1445" spans="1:12" ht="15.75" x14ac:dyDescent="0.25">
      <c r="A1445" s="48" t="s">
        <v>2960</v>
      </c>
      <c r="B1445" s="48" t="s">
        <v>7831</v>
      </c>
      <c r="C1445" s="49">
        <v>43852.50880787037</v>
      </c>
      <c r="D1445" s="49">
        <v>43852.50880787037</v>
      </c>
      <c r="E1445" s="48" t="s">
        <v>34</v>
      </c>
      <c r="F1445" s="48" t="s">
        <v>33</v>
      </c>
      <c r="G1445" s="49">
        <v>43852.50880787037</v>
      </c>
      <c r="H1445" s="48"/>
      <c r="I1445" s="48"/>
      <c r="J1445" s="50">
        <v>0</v>
      </c>
      <c r="K1445" s="48" t="s">
        <v>37</v>
      </c>
      <c r="L1445" s="48"/>
    </row>
    <row r="1446" spans="1:12" ht="15.75" x14ac:dyDescent="0.25">
      <c r="A1446" s="48" t="s">
        <v>2962</v>
      </c>
      <c r="B1446" s="48" t="s">
        <v>7831</v>
      </c>
      <c r="C1446" s="49">
        <v>43852.51053240741</v>
      </c>
      <c r="D1446" s="49">
        <v>43852.51289351852</v>
      </c>
      <c r="E1446" s="48" t="s">
        <v>34</v>
      </c>
      <c r="F1446" s="48" t="s">
        <v>150</v>
      </c>
      <c r="G1446" s="49">
        <v>43852.512870370374</v>
      </c>
      <c r="H1446" s="48"/>
      <c r="I1446" s="48"/>
      <c r="J1446" s="50">
        <v>2.3379629637929611E-3</v>
      </c>
      <c r="K1446" s="48" t="s">
        <v>37</v>
      </c>
      <c r="L1446" s="48"/>
    </row>
    <row r="1447" spans="1:12" ht="15.75" x14ac:dyDescent="0.25">
      <c r="A1447" s="48" t="s">
        <v>2964</v>
      </c>
      <c r="B1447" s="48" t="s">
        <v>7831</v>
      </c>
      <c r="C1447" s="49">
        <v>43852.510891203703</v>
      </c>
      <c r="D1447" s="49">
        <v>43852.510891203703</v>
      </c>
      <c r="E1447" s="48" t="s">
        <v>34</v>
      </c>
      <c r="F1447" s="48" t="s">
        <v>33</v>
      </c>
      <c r="G1447" s="49">
        <v>43852.510891203703</v>
      </c>
      <c r="H1447" s="48"/>
      <c r="I1447" s="48"/>
      <c r="J1447" s="50">
        <v>0</v>
      </c>
      <c r="K1447" s="48" t="s">
        <v>37</v>
      </c>
      <c r="L1447" s="48"/>
    </row>
    <row r="1448" spans="1:12" ht="15.75" x14ac:dyDescent="0.25">
      <c r="A1448" s="48" t="s">
        <v>2966</v>
      </c>
      <c r="B1448" s="48" t="s">
        <v>7831</v>
      </c>
      <c r="C1448" s="49">
        <v>43852.515763888892</v>
      </c>
      <c r="D1448" s="49">
        <v>43852.515763888892</v>
      </c>
      <c r="E1448" s="48" t="s">
        <v>34</v>
      </c>
      <c r="F1448" s="48" t="s">
        <v>33</v>
      </c>
      <c r="G1448" s="49">
        <v>43852.515763888892</v>
      </c>
      <c r="H1448" s="48"/>
      <c r="I1448" s="48"/>
      <c r="J1448" s="50">
        <v>0</v>
      </c>
      <c r="K1448" s="48" t="s">
        <v>37</v>
      </c>
      <c r="L1448" s="48"/>
    </row>
    <row r="1449" spans="1:12" ht="15.75" x14ac:dyDescent="0.25">
      <c r="A1449" s="48" t="s">
        <v>2969</v>
      </c>
      <c r="B1449" s="48" t="s">
        <v>7831</v>
      </c>
      <c r="C1449" s="49">
        <v>43852.516458333332</v>
      </c>
      <c r="D1449" s="49">
        <v>43852.516458333332</v>
      </c>
      <c r="E1449" s="48" t="s">
        <v>34</v>
      </c>
      <c r="F1449" s="48" t="s">
        <v>33</v>
      </c>
      <c r="G1449" s="49">
        <v>43852.516458333332</v>
      </c>
      <c r="H1449" s="48"/>
      <c r="I1449" s="48"/>
      <c r="J1449" s="50">
        <v>0</v>
      </c>
      <c r="K1449" s="48" t="s">
        <v>37</v>
      </c>
      <c r="L1449" s="48"/>
    </row>
    <row r="1450" spans="1:12" ht="15.75" x14ac:dyDescent="0.25">
      <c r="A1450" s="48" t="s">
        <v>2971</v>
      </c>
      <c r="B1450" s="48" t="s">
        <v>7831</v>
      </c>
      <c r="C1450" s="49">
        <v>43852.520636574074</v>
      </c>
      <c r="D1450" s="49">
        <v>43852.520636574074</v>
      </c>
      <c r="E1450" s="48" t="s">
        <v>34</v>
      </c>
      <c r="F1450" s="48" t="s">
        <v>33</v>
      </c>
      <c r="G1450" s="49">
        <v>43852.520636574074</v>
      </c>
      <c r="H1450" s="48"/>
      <c r="I1450" s="48"/>
      <c r="J1450" s="50">
        <v>0</v>
      </c>
      <c r="K1450" s="48" t="s">
        <v>37</v>
      </c>
      <c r="L1450" s="48"/>
    </row>
    <row r="1451" spans="1:12" ht="15.75" x14ac:dyDescent="0.25">
      <c r="A1451" s="48" t="s">
        <v>2973</v>
      </c>
      <c r="B1451" s="48" t="s">
        <v>7831</v>
      </c>
      <c r="C1451" s="49">
        <v>43852.526898148149</v>
      </c>
      <c r="D1451" s="49">
        <v>43852.526898148149</v>
      </c>
      <c r="E1451" s="48" t="s">
        <v>34</v>
      </c>
      <c r="F1451" s="48" t="s">
        <v>33</v>
      </c>
      <c r="G1451" s="49">
        <v>43852.526898148149</v>
      </c>
      <c r="H1451" s="48"/>
      <c r="I1451" s="48"/>
      <c r="J1451" s="50">
        <v>0</v>
      </c>
      <c r="K1451" s="48" t="s">
        <v>37</v>
      </c>
      <c r="L1451" s="48"/>
    </row>
    <row r="1452" spans="1:12" ht="15.75" x14ac:dyDescent="0.25">
      <c r="A1452" s="48" t="s">
        <v>2974</v>
      </c>
      <c r="B1452" s="48" t="s">
        <v>7831</v>
      </c>
      <c r="C1452" s="49">
        <v>43852.537326388891</v>
      </c>
      <c r="D1452" s="49">
        <v>43852.537326388891</v>
      </c>
      <c r="E1452" s="48" t="s">
        <v>34</v>
      </c>
      <c r="F1452" s="48" t="s">
        <v>33</v>
      </c>
      <c r="G1452" s="49">
        <v>43852.537326388891</v>
      </c>
      <c r="H1452" s="48"/>
      <c r="I1452" s="48"/>
      <c r="J1452" s="50">
        <v>0</v>
      </c>
      <c r="K1452" s="48" t="s">
        <v>37</v>
      </c>
      <c r="L1452" s="48"/>
    </row>
    <row r="1453" spans="1:12" ht="15.75" x14ac:dyDescent="0.25">
      <c r="A1453" s="48" t="s">
        <v>2975</v>
      </c>
      <c r="B1453" s="48" t="s">
        <v>7831</v>
      </c>
      <c r="C1453" s="49">
        <v>43852.549155092594</v>
      </c>
      <c r="D1453" s="49">
        <v>43852.549155092594</v>
      </c>
      <c r="E1453" s="48" t="s">
        <v>34</v>
      </c>
      <c r="F1453" s="48" t="s">
        <v>33</v>
      </c>
      <c r="G1453" s="49">
        <v>43852.549155092594</v>
      </c>
      <c r="H1453" s="48"/>
      <c r="I1453" s="48"/>
      <c r="J1453" s="50">
        <v>0</v>
      </c>
      <c r="K1453" s="48" t="s">
        <v>37</v>
      </c>
      <c r="L1453" s="48"/>
    </row>
    <row r="1454" spans="1:12" ht="15.75" x14ac:dyDescent="0.25">
      <c r="A1454" s="48" t="s">
        <v>2976</v>
      </c>
      <c r="B1454" s="48" t="s">
        <v>7831</v>
      </c>
      <c r="C1454" s="49">
        <v>43852.55332175926</v>
      </c>
      <c r="D1454" s="49">
        <v>43852.55332175926</v>
      </c>
      <c r="E1454" s="48" t="s">
        <v>34</v>
      </c>
      <c r="F1454" s="48" t="s">
        <v>33</v>
      </c>
      <c r="G1454" s="49">
        <v>43852.55332175926</v>
      </c>
      <c r="H1454" s="48"/>
      <c r="I1454" s="48"/>
      <c r="J1454" s="50">
        <v>0</v>
      </c>
      <c r="K1454" s="48" t="s">
        <v>37</v>
      </c>
      <c r="L1454" s="48"/>
    </row>
    <row r="1455" spans="1:12" ht="15.75" x14ac:dyDescent="0.25">
      <c r="A1455" s="48" t="s">
        <v>2978</v>
      </c>
      <c r="B1455" s="48" t="s">
        <v>7831</v>
      </c>
      <c r="C1455" s="49">
        <v>43852.556111111109</v>
      </c>
      <c r="D1455" s="49">
        <v>43852.556111111109</v>
      </c>
      <c r="E1455" s="48" t="s">
        <v>34</v>
      </c>
      <c r="F1455" s="48" t="s">
        <v>33</v>
      </c>
      <c r="G1455" s="49">
        <v>43852.556111111109</v>
      </c>
      <c r="H1455" s="48"/>
      <c r="I1455" s="48"/>
      <c r="J1455" s="50">
        <v>0</v>
      </c>
      <c r="K1455" s="48" t="s">
        <v>37</v>
      </c>
      <c r="L1455" s="48"/>
    </row>
    <row r="1456" spans="1:12" ht="15.75" x14ac:dyDescent="0.25">
      <c r="A1456" s="48" t="s">
        <v>2980</v>
      </c>
      <c r="B1456" s="48" t="s">
        <v>7831</v>
      </c>
      <c r="C1456" s="49">
        <v>43852.556805555556</v>
      </c>
      <c r="D1456" s="49">
        <v>43852.556805555556</v>
      </c>
      <c r="E1456" s="48" t="s">
        <v>34</v>
      </c>
      <c r="F1456" s="48" t="s">
        <v>33</v>
      </c>
      <c r="G1456" s="49">
        <v>43852.556805555556</v>
      </c>
      <c r="H1456" s="48"/>
      <c r="I1456" s="48"/>
      <c r="J1456" s="50">
        <v>0</v>
      </c>
      <c r="K1456" s="48" t="s">
        <v>37</v>
      </c>
      <c r="L1456" s="48"/>
    </row>
    <row r="1457" spans="1:12" ht="15.75" x14ac:dyDescent="0.25">
      <c r="A1457" s="48" t="s">
        <v>2983</v>
      </c>
      <c r="B1457" s="48" t="s">
        <v>7831</v>
      </c>
      <c r="C1457" s="49">
        <v>43852.58253472222</v>
      </c>
      <c r="D1457" s="49">
        <v>43852.58253472222</v>
      </c>
      <c r="E1457" s="48" t="s">
        <v>34</v>
      </c>
      <c r="F1457" s="48" t="s">
        <v>33</v>
      </c>
      <c r="G1457" s="49">
        <v>43852.58253472222</v>
      </c>
      <c r="H1457" s="48"/>
      <c r="I1457" s="48"/>
      <c r="J1457" s="50">
        <v>0</v>
      </c>
      <c r="K1457" s="48" t="s">
        <v>37</v>
      </c>
      <c r="L1457" s="48"/>
    </row>
    <row r="1458" spans="1:12" ht="15.75" x14ac:dyDescent="0.25">
      <c r="A1458" s="48" t="s">
        <v>2984</v>
      </c>
      <c r="B1458" s="48" t="s">
        <v>7831</v>
      </c>
      <c r="C1458" s="49">
        <v>43852.602013888885</v>
      </c>
      <c r="D1458" s="49">
        <v>43852.602013888885</v>
      </c>
      <c r="E1458" s="48" t="s">
        <v>34</v>
      </c>
      <c r="F1458" s="48" t="s">
        <v>33</v>
      </c>
      <c r="G1458" s="49">
        <v>43852.602013888885</v>
      </c>
      <c r="H1458" s="48"/>
      <c r="I1458" s="48"/>
      <c r="J1458" s="50">
        <v>0</v>
      </c>
      <c r="K1458" s="48" t="s">
        <v>37</v>
      </c>
      <c r="L1458" s="48"/>
    </row>
    <row r="1459" spans="1:12" ht="15.75" x14ac:dyDescent="0.25">
      <c r="A1459" s="48" t="s">
        <v>2987</v>
      </c>
      <c r="B1459" s="48" t="s">
        <v>7831</v>
      </c>
      <c r="C1459" s="49">
        <v>43852.602013888885</v>
      </c>
      <c r="D1459" s="49">
        <v>43852.602013888885</v>
      </c>
      <c r="E1459" s="48" t="s">
        <v>34</v>
      </c>
      <c r="F1459" s="48" t="s">
        <v>33</v>
      </c>
      <c r="G1459" s="49">
        <v>43852.602013888885</v>
      </c>
      <c r="H1459" s="48"/>
      <c r="I1459" s="48"/>
      <c r="J1459" s="50">
        <v>0</v>
      </c>
      <c r="K1459" s="48" t="s">
        <v>37</v>
      </c>
      <c r="L1459" s="48"/>
    </row>
    <row r="1460" spans="1:12" ht="15.75" x14ac:dyDescent="0.25">
      <c r="A1460" s="48" t="s">
        <v>2989</v>
      </c>
      <c r="B1460" s="48" t="s">
        <v>7831</v>
      </c>
      <c r="C1460" s="49">
        <v>43852.603402777779</v>
      </c>
      <c r="D1460" s="49">
        <v>43852.603402777779</v>
      </c>
      <c r="E1460" s="48" t="s">
        <v>34</v>
      </c>
      <c r="F1460" s="48" t="s">
        <v>33</v>
      </c>
      <c r="G1460" s="49">
        <v>43852.603402777779</v>
      </c>
      <c r="H1460" s="48"/>
      <c r="I1460" s="48"/>
      <c r="J1460" s="50">
        <v>0</v>
      </c>
      <c r="K1460" s="48" t="s">
        <v>37</v>
      </c>
      <c r="L1460" s="48"/>
    </row>
    <row r="1461" spans="1:12" ht="15.75" x14ac:dyDescent="0.25">
      <c r="A1461" s="48" t="s">
        <v>2992</v>
      </c>
      <c r="B1461" s="48" t="s">
        <v>7831</v>
      </c>
      <c r="C1461" s="49">
        <v>43852.508113425924</v>
      </c>
      <c r="D1461" s="49">
        <v>43852.508113425924</v>
      </c>
      <c r="E1461" s="48" t="s">
        <v>34</v>
      </c>
      <c r="F1461" s="48" t="s">
        <v>33</v>
      </c>
      <c r="G1461" s="49">
        <v>43852.508113425924</v>
      </c>
      <c r="H1461" s="48"/>
      <c r="I1461" s="48"/>
      <c r="J1461" s="50">
        <v>0</v>
      </c>
      <c r="K1461" s="48" t="s">
        <v>37</v>
      </c>
      <c r="L1461" s="48"/>
    </row>
    <row r="1462" spans="1:12" ht="15.75" x14ac:dyDescent="0.25">
      <c r="A1462" s="48" t="s">
        <v>2994</v>
      </c>
      <c r="B1462" s="48" t="s">
        <v>7831</v>
      </c>
      <c r="C1462" s="49">
        <v>43852.514374999999</v>
      </c>
      <c r="D1462" s="49">
        <v>43852.514374999999</v>
      </c>
      <c r="E1462" s="48" t="s">
        <v>34</v>
      </c>
      <c r="F1462" s="48" t="s">
        <v>33</v>
      </c>
      <c r="G1462" s="49">
        <v>43852.514374999999</v>
      </c>
      <c r="H1462" s="48"/>
      <c r="I1462" s="48"/>
      <c r="J1462" s="50">
        <v>0</v>
      </c>
      <c r="K1462" s="48" t="s">
        <v>37</v>
      </c>
      <c r="L1462" s="48"/>
    </row>
    <row r="1463" spans="1:12" ht="15.75" x14ac:dyDescent="0.25">
      <c r="A1463" s="48" t="s">
        <v>2995</v>
      </c>
      <c r="B1463" s="48" t="s">
        <v>7831</v>
      </c>
      <c r="C1463" s="49">
        <v>43852.515763888892</v>
      </c>
      <c r="D1463" s="49">
        <v>43852.515763888892</v>
      </c>
      <c r="E1463" s="48" t="s">
        <v>34</v>
      </c>
      <c r="F1463" s="48" t="s">
        <v>33</v>
      </c>
      <c r="G1463" s="49">
        <v>43852.515763888892</v>
      </c>
      <c r="H1463" s="48"/>
      <c r="I1463" s="48"/>
      <c r="J1463" s="50">
        <v>0</v>
      </c>
      <c r="K1463" s="48" t="s">
        <v>37</v>
      </c>
      <c r="L1463" s="48"/>
    </row>
    <row r="1464" spans="1:12" ht="15.75" x14ac:dyDescent="0.25">
      <c r="A1464" s="48" t="s">
        <v>2997</v>
      </c>
      <c r="B1464" s="48" t="s">
        <v>7831</v>
      </c>
      <c r="C1464" s="49">
        <v>43852.515763888892</v>
      </c>
      <c r="D1464" s="49">
        <v>43852.515763888892</v>
      </c>
      <c r="E1464" s="48" t="s">
        <v>34</v>
      </c>
      <c r="F1464" s="48" t="s">
        <v>33</v>
      </c>
      <c r="G1464" s="49">
        <v>43852.515763888892</v>
      </c>
      <c r="H1464" s="48"/>
      <c r="I1464" s="48"/>
      <c r="J1464" s="50">
        <v>0</v>
      </c>
      <c r="K1464" s="48" t="s">
        <v>37</v>
      </c>
      <c r="L1464" s="48"/>
    </row>
    <row r="1465" spans="1:12" ht="15.75" x14ac:dyDescent="0.25">
      <c r="A1465" s="48" t="s">
        <v>2998</v>
      </c>
      <c r="B1465" s="48" t="s">
        <v>7831</v>
      </c>
      <c r="C1465" s="49">
        <v>43852.525509259256</v>
      </c>
      <c r="D1465" s="49">
        <v>43852.525509259256</v>
      </c>
      <c r="E1465" s="48" t="s">
        <v>34</v>
      </c>
      <c r="F1465" s="48" t="s">
        <v>33</v>
      </c>
      <c r="G1465" s="49">
        <v>43852.525509259256</v>
      </c>
      <c r="H1465" s="48"/>
      <c r="I1465" s="48"/>
      <c r="J1465" s="50">
        <v>0</v>
      </c>
      <c r="K1465" s="48" t="s">
        <v>37</v>
      </c>
      <c r="L1465" s="48"/>
    </row>
    <row r="1466" spans="1:12" ht="15.75" x14ac:dyDescent="0.25">
      <c r="A1466" s="48" t="s">
        <v>3000</v>
      </c>
      <c r="B1466" s="48" t="s">
        <v>7831</v>
      </c>
      <c r="C1466" s="49">
        <v>43852.543587962966</v>
      </c>
      <c r="D1466" s="49">
        <v>43852.543587962966</v>
      </c>
      <c r="E1466" s="48" t="s">
        <v>34</v>
      </c>
      <c r="F1466" s="48" t="s">
        <v>33</v>
      </c>
      <c r="G1466" s="49">
        <v>43852.543587962966</v>
      </c>
      <c r="H1466" s="48"/>
      <c r="I1466" s="48"/>
      <c r="J1466" s="50">
        <v>0</v>
      </c>
      <c r="K1466" s="48" t="s">
        <v>37</v>
      </c>
      <c r="L1466" s="48"/>
    </row>
    <row r="1467" spans="1:12" ht="15.75" x14ac:dyDescent="0.25">
      <c r="A1467" s="48" t="s">
        <v>3002</v>
      </c>
      <c r="B1467" s="48" t="s">
        <v>7831</v>
      </c>
      <c r="C1467" s="49">
        <v>43852.587037037039</v>
      </c>
      <c r="D1467" s="49">
        <v>43852.590370370373</v>
      </c>
      <c r="E1467" s="48" t="s">
        <v>34</v>
      </c>
      <c r="F1467" s="48" t="s">
        <v>110</v>
      </c>
      <c r="G1467" s="49">
        <v>43852.590451388889</v>
      </c>
      <c r="H1467" s="48"/>
      <c r="I1467" s="48"/>
      <c r="J1467" s="50">
        <v>3.4143518496421166E-3</v>
      </c>
      <c r="K1467" s="48" t="s">
        <v>37</v>
      </c>
      <c r="L1467" s="48"/>
    </row>
    <row r="1468" spans="1:12" ht="15.75" x14ac:dyDescent="0.25">
      <c r="A1468" s="48" t="s">
        <v>3003</v>
      </c>
      <c r="B1468" s="48" t="s">
        <v>7831</v>
      </c>
      <c r="C1468" s="49">
        <v>43852.602013888885</v>
      </c>
      <c r="D1468" s="49">
        <v>43852.602013888885</v>
      </c>
      <c r="E1468" s="48" t="s">
        <v>34</v>
      </c>
      <c r="F1468" s="48" t="s">
        <v>33</v>
      </c>
      <c r="G1468" s="49">
        <v>43852.602013888885</v>
      </c>
      <c r="H1468" s="48"/>
      <c r="I1468" s="48"/>
      <c r="J1468" s="50">
        <v>0</v>
      </c>
      <c r="K1468" s="48" t="s">
        <v>37</v>
      </c>
      <c r="L1468" s="48"/>
    </row>
    <row r="1469" spans="1:12" ht="15.75" x14ac:dyDescent="0.25">
      <c r="A1469" s="48" t="s">
        <v>3005</v>
      </c>
      <c r="B1469" s="48" t="s">
        <v>7831</v>
      </c>
      <c r="C1469" s="49">
        <v>43852.602708333332</v>
      </c>
      <c r="D1469" s="49">
        <v>43852.602708333332</v>
      </c>
      <c r="E1469" s="48" t="s">
        <v>34</v>
      </c>
      <c r="F1469" s="48" t="s">
        <v>33</v>
      </c>
      <c r="G1469" s="49">
        <v>43852.602708333332</v>
      </c>
      <c r="H1469" s="48"/>
      <c r="I1469" s="48"/>
      <c r="J1469" s="50">
        <v>0</v>
      </c>
      <c r="K1469" s="48" t="s">
        <v>37</v>
      </c>
      <c r="L1469" s="48"/>
    </row>
    <row r="1470" spans="1:12" ht="15.75" x14ac:dyDescent="0.25">
      <c r="A1470" s="48" t="s">
        <v>3007</v>
      </c>
      <c r="B1470" s="48" t="s">
        <v>7831</v>
      </c>
      <c r="C1470" s="49">
        <v>43852.604050925926</v>
      </c>
      <c r="D1470" s="49">
        <v>43852.611157407409</v>
      </c>
      <c r="E1470" s="48" t="s">
        <v>34</v>
      </c>
      <c r="F1470" s="48" t="s">
        <v>110</v>
      </c>
      <c r="G1470" s="49">
        <v>43852.604675925926</v>
      </c>
      <c r="H1470" s="48"/>
      <c r="I1470" s="48"/>
      <c r="J1470" s="50">
        <v>6.2500000058207661E-4</v>
      </c>
      <c r="K1470" s="48" t="s">
        <v>37</v>
      </c>
      <c r="L1470" s="48"/>
    </row>
    <row r="1471" spans="1:12" ht="15.75" x14ac:dyDescent="0.25">
      <c r="A1471" s="48" t="s">
        <v>3009</v>
      </c>
      <c r="B1471" s="48" t="s">
        <v>7831</v>
      </c>
      <c r="C1471" s="49">
        <v>43852.516458333332</v>
      </c>
      <c r="D1471" s="49">
        <v>43852.516458333332</v>
      </c>
      <c r="E1471" s="48" t="s">
        <v>34</v>
      </c>
      <c r="F1471" s="48" t="s">
        <v>33</v>
      </c>
      <c r="G1471" s="49">
        <v>43852.516458333332</v>
      </c>
      <c r="H1471" s="48"/>
      <c r="I1471" s="48"/>
      <c r="J1471" s="50">
        <v>0</v>
      </c>
      <c r="K1471" s="48" t="s">
        <v>37</v>
      </c>
      <c r="L1471" s="48"/>
    </row>
    <row r="1472" spans="1:12" ht="15.75" x14ac:dyDescent="0.25">
      <c r="A1472" s="48" t="s">
        <v>3011</v>
      </c>
      <c r="B1472" s="48" t="s">
        <v>7831</v>
      </c>
      <c r="C1472" s="49">
        <v>43852.520648148151</v>
      </c>
      <c r="D1472" s="49">
        <v>43852.520648148151</v>
      </c>
      <c r="E1472" s="48" t="s">
        <v>34</v>
      </c>
      <c r="F1472" s="48" t="s">
        <v>33</v>
      </c>
      <c r="G1472" s="49">
        <v>43852.520648148151</v>
      </c>
      <c r="H1472" s="48"/>
      <c r="I1472" s="48"/>
      <c r="J1472" s="50">
        <v>0</v>
      </c>
      <c r="K1472" s="48" t="s">
        <v>37</v>
      </c>
      <c r="L1472" s="48"/>
    </row>
    <row r="1473" spans="1:12" ht="15.75" x14ac:dyDescent="0.25">
      <c r="A1473" s="48" t="s">
        <v>3014</v>
      </c>
      <c r="B1473" s="48" t="s">
        <v>7831</v>
      </c>
      <c r="C1473" s="49">
        <v>43852.520648148151</v>
      </c>
      <c r="D1473" s="49">
        <v>43852.520648148151</v>
      </c>
      <c r="E1473" s="48" t="s">
        <v>34</v>
      </c>
      <c r="F1473" s="48" t="s">
        <v>33</v>
      </c>
      <c r="G1473" s="49">
        <v>43852.520648148151</v>
      </c>
      <c r="H1473" s="48"/>
      <c r="I1473" s="48"/>
      <c r="J1473" s="50">
        <v>0</v>
      </c>
      <c r="K1473" s="48" t="s">
        <v>37</v>
      </c>
      <c r="L1473" s="48"/>
    </row>
    <row r="1474" spans="1:12" ht="15.75" x14ac:dyDescent="0.25">
      <c r="A1474" s="48" t="s">
        <v>3015</v>
      </c>
      <c r="B1474" s="48" t="s">
        <v>7831</v>
      </c>
      <c r="C1474" s="49">
        <v>43852.525509259256</v>
      </c>
      <c r="D1474" s="49">
        <v>43852.525509259256</v>
      </c>
      <c r="E1474" s="48" t="s">
        <v>34</v>
      </c>
      <c r="F1474" s="48" t="s">
        <v>33</v>
      </c>
      <c r="G1474" s="49">
        <v>43852.525509259256</v>
      </c>
      <c r="H1474" s="48"/>
      <c r="I1474" s="48"/>
      <c r="J1474" s="50">
        <v>0</v>
      </c>
      <c r="K1474" s="48" t="s">
        <v>37</v>
      </c>
      <c r="L1474" s="48"/>
    </row>
    <row r="1475" spans="1:12" ht="15.75" x14ac:dyDescent="0.25">
      <c r="A1475" s="48" t="s">
        <v>3017</v>
      </c>
      <c r="B1475" s="48" t="s">
        <v>7831</v>
      </c>
      <c r="C1475" s="49">
        <v>43852.526203703703</v>
      </c>
      <c r="D1475" s="49">
        <v>43852.526203703703</v>
      </c>
      <c r="E1475" s="48" t="s">
        <v>34</v>
      </c>
      <c r="F1475" s="48" t="s">
        <v>33</v>
      </c>
      <c r="G1475" s="49">
        <v>43852.526203703703</v>
      </c>
      <c r="H1475" s="48"/>
      <c r="I1475" s="48"/>
      <c r="J1475" s="50">
        <v>0</v>
      </c>
      <c r="K1475" s="48" t="s">
        <v>37</v>
      </c>
      <c r="L1475" s="48"/>
    </row>
    <row r="1476" spans="1:12" ht="15.75" x14ac:dyDescent="0.25">
      <c r="A1476" s="48" t="s">
        <v>3019</v>
      </c>
      <c r="B1476" s="48" t="s">
        <v>7831</v>
      </c>
      <c r="C1476" s="49">
        <v>43852.526203703703</v>
      </c>
      <c r="D1476" s="49">
        <v>43852.526203703703</v>
      </c>
      <c r="E1476" s="48" t="s">
        <v>34</v>
      </c>
      <c r="F1476" s="48" t="s">
        <v>33</v>
      </c>
      <c r="G1476" s="49">
        <v>43852.526203703703</v>
      </c>
      <c r="H1476" s="48"/>
      <c r="I1476" s="48"/>
      <c r="J1476" s="50">
        <v>0</v>
      </c>
      <c r="K1476" s="48" t="s">
        <v>37</v>
      </c>
      <c r="L1476" s="48"/>
    </row>
    <row r="1477" spans="1:12" ht="15.75" x14ac:dyDescent="0.25">
      <c r="A1477" s="48" t="s">
        <v>3020</v>
      </c>
      <c r="B1477" s="48" t="s">
        <v>7831</v>
      </c>
      <c r="C1477" s="49">
        <v>43852.544282407405</v>
      </c>
      <c r="D1477" s="49">
        <v>43852.544282407405</v>
      </c>
      <c r="E1477" s="48" t="s">
        <v>34</v>
      </c>
      <c r="F1477" s="48" t="s">
        <v>33</v>
      </c>
      <c r="G1477" s="49">
        <v>43852.544282407405</v>
      </c>
      <c r="H1477" s="48"/>
      <c r="I1477" s="48"/>
      <c r="J1477" s="50">
        <v>0</v>
      </c>
      <c r="K1477" s="48" t="s">
        <v>37</v>
      </c>
      <c r="L1477" s="48"/>
    </row>
    <row r="1478" spans="1:12" ht="15.75" x14ac:dyDescent="0.25">
      <c r="A1478" s="48" t="s">
        <v>3023</v>
      </c>
      <c r="B1478" s="48" t="s">
        <v>7831</v>
      </c>
      <c r="C1478" s="49">
        <v>43852.575590277775</v>
      </c>
      <c r="D1478" s="49">
        <v>43852.575590277775</v>
      </c>
      <c r="E1478" s="48" t="s">
        <v>34</v>
      </c>
      <c r="F1478" s="48" t="s">
        <v>33</v>
      </c>
      <c r="G1478" s="49">
        <v>43852.575590277775</v>
      </c>
      <c r="H1478" s="48"/>
      <c r="I1478" s="48"/>
      <c r="J1478" s="50">
        <v>0</v>
      </c>
      <c r="K1478" s="48" t="s">
        <v>37</v>
      </c>
      <c r="L1478" s="48"/>
    </row>
    <row r="1479" spans="1:12" ht="15.75" x14ac:dyDescent="0.25">
      <c r="A1479" s="48" t="s">
        <v>3025</v>
      </c>
      <c r="B1479" s="48" t="s">
        <v>7831</v>
      </c>
      <c r="C1479" s="49">
        <v>43852.576284722221</v>
      </c>
      <c r="D1479" s="49">
        <v>43852.576284722221</v>
      </c>
      <c r="E1479" s="48" t="s">
        <v>34</v>
      </c>
      <c r="F1479" s="48" t="s">
        <v>33</v>
      </c>
      <c r="G1479" s="49">
        <v>43852.576284722221</v>
      </c>
      <c r="H1479" s="48"/>
      <c r="I1479" s="48"/>
      <c r="J1479" s="50">
        <v>0</v>
      </c>
      <c r="K1479" s="48" t="s">
        <v>37</v>
      </c>
      <c r="L1479" s="48"/>
    </row>
    <row r="1480" spans="1:12" ht="15.75" x14ac:dyDescent="0.25">
      <c r="A1480" s="48" t="s">
        <v>3027</v>
      </c>
      <c r="B1480" s="48" t="s">
        <v>7831</v>
      </c>
      <c r="C1480" s="49">
        <v>43852.59783564815</v>
      </c>
      <c r="D1480" s="49">
        <v>43852.59783564815</v>
      </c>
      <c r="E1480" s="48" t="s">
        <v>34</v>
      </c>
      <c r="F1480" s="48" t="s">
        <v>33</v>
      </c>
      <c r="G1480" s="49">
        <v>43852.59783564815</v>
      </c>
      <c r="H1480" s="48"/>
      <c r="I1480" s="48"/>
      <c r="J1480" s="50">
        <v>0</v>
      </c>
      <c r="K1480" s="48" t="s">
        <v>37</v>
      </c>
      <c r="L1480" s="48"/>
    </row>
    <row r="1481" spans="1:12" ht="15.75" x14ac:dyDescent="0.25">
      <c r="A1481" s="48" t="s">
        <v>3028</v>
      </c>
      <c r="B1481" s="48" t="s">
        <v>7831</v>
      </c>
      <c r="C1481" s="49">
        <v>43852.616620370369</v>
      </c>
      <c r="D1481" s="49">
        <v>43852.616620370369</v>
      </c>
      <c r="E1481" s="48" t="s">
        <v>34</v>
      </c>
      <c r="F1481" s="48" t="s">
        <v>33</v>
      </c>
      <c r="G1481" s="49">
        <v>43852.616620370369</v>
      </c>
      <c r="H1481" s="48"/>
      <c r="I1481" s="48"/>
      <c r="J1481" s="50">
        <v>0</v>
      </c>
      <c r="K1481" s="48" t="s">
        <v>37</v>
      </c>
      <c r="L1481" s="48"/>
    </row>
    <row r="1482" spans="1:12" ht="15.75" x14ac:dyDescent="0.25">
      <c r="A1482" s="48" t="s">
        <v>3030</v>
      </c>
      <c r="B1482" s="48" t="s">
        <v>7831</v>
      </c>
      <c r="C1482" s="49">
        <v>43852.618715277778</v>
      </c>
      <c r="D1482" s="49">
        <v>43852.618715277778</v>
      </c>
      <c r="E1482" s="48" t="s">
        <v>34</v>
      </c>
      <c r="F1482" s="48" t="s">
        <v>33</v>
      </c>
      <c r="G1482" s="49">
        <v>43852.618715277778</v>
      </c>
      <c r="H1482" s="48"/>
      <c r="I1482" s="48"/>
      <c r="J1482" s="50">
        <v>0</v>
      </c>
      <c r="K1482" s="48" t="s">
        <v>37</v>
      </c>
      <c r="L1482" s="48"/>
    </row>
    <row r="1483" spans="1:12" ht="15.75" x14ac:dyDescent="0.25">
      <c r="A1483" s="48" t="s">
        <v>3032</v>
      </c>
      <c r="B1483" s="48" t="s">
        <v>7831</v>
      </c>
      <c r="C1483" s="49">
        <v>43852.607581018521</v>
      </c>
      <c r="D1483" s="49">
        <v>43852.607581018521</v>
      </c>
      <c r="E1483" s="48" t="s">
        <v>34</v>
      </c>
      <c r="F1483" s="48" t="s">
        <v>33</v>
      </c>
      <c r="G1483" s="49">
        <v>43852.607581018521</v>
      </c>
      <c r="H1483" s="48"/>
      <c r="I1483" s="48"/>
      <c r="J1483" s="50">
        <v>0</v>
      </c>
      <c r="K1483" s="48" t="s">
        <v>37</v>
      </c>
      <c r="L1483" s="48"/>
    </row>
    <row r="1484" spans="1:12" ht="15.75" x14ac:dyDescent="0.25">
      <c r="A1484" s="48" t="s">
        <v>3033</v>
      </c>
      <c r="B1484" s="48" t="s">
        <v>7831</v>
      </c>
      <c r="C1484" s="49">
        <v>43852.627060185187</v>
      </c>
      <c r="D1484" s="49">
        <v>43852.627060185187</v>
      </c>
      <c r="E1484" s="48" t="s">
        <v>34</v>
      </c>
      <c r="F1484" s="48" t="s">
        <v>33</v>
      </c>
      <c r="G1484" s="49">
        <v>43852.627060185187</v>
      </c>
      <c r="H1484" s="48"/>
      <c r="I1484" s="48"/>
      <c r="J1484" s="50">
        <v>0</v>
      </c>
      <c r="K1484" s="48" t="s">
        <v>37</v>
      </c>
      <c r="L1484" s="48"/>
    </row>
    <row r="1485" spans="1:12" ht="15.75" x14ac:dyDescent="0.25">
      <c r="A1485" s="48" t="s">
        <v>3035</v>
      </c>
      <c r="B1485" s="48" t="s">
        <v>7831</v>
      </c>
      <c r="C1485" s="49">
        <v>43852.632627314815</v>
      </c>
      <c r="D1485" s="49">
        <v>43852.632627314815</v>
      </c>
      <c r="E1485" s="48" t="s">
        <v>34</v>
      </c>
      <c r="F1485" s="48" t="s">
        <v>33</v>
      </c>
      <c r="G1485" s="49">
        <v>43852.632627314815</v>
      </c>
      <c r="H1485" s="48"/>
      <c r="I1485" s="48"/>
      <c r="J1485" s="50">
        <v>0</v>
      </c>
      <c r="K1485" s="48" t="s">
        <v>37</v>
      </c>
      <c r="L1485" s="48"/>
    </row>
    <row r="1486" spans="1:12" ht="15.75" x14ac:dyDescent="0.25">
      <c r="A1486" s="48" t="s">
        <v>3036</v>
      </c>
      <c r="B1486" s="48" t="s">
        <v>7831</v>
      </c>
      <c r="C1486" s="49">
        <v>43852.651087962964</v>
      </c>
      <c r="D1486" s="49">
        <v>43852.65179398148</v>
      </c>
      <c r="E1486" s="48" t="s">
        <v>34</v>
      </c>
      <c r="F1486" s="48" t="s">
        <v>150</v>
      </c>
      <c r="G1486" s="49">
        <v>43852.651724537034</v>
      </c>
      <c r="H1486" s="48"/>
      <c r="I1486" s="48"/>
      <c r="J1486" s="50">
        <v>6.3657407008577138E-4</v>
      </c>
      <c r="K1486" s="48" t="s">
        <v>37</v>
      </c>
      <c r="L1486" s="48"/>
    </row>
    <row r="1487" spans="1:12" ht="15.75" x14ac:dyDescent="0.25">
      <c r="A1487" s="48" t="s">
        <v>3038</v>
      </c>
      <c r="B1487" s="48" t="s">
        <v>7831</v>
      </c>
      <c r="C1487" s="49">
        <v>43852.659189814818</v>
      </c>
      <c r="D1487" s="49">
        <v>43852.660810185182</v>
      </c>
      <c r="E1487" s="48" t="s">
        <v>34</v>
      </c>
      <c r="F1487" s="48" t="s">
        <v>150</v>
      </c>
      <c r="G1487" s="49">
        <v>43852.660752314812</v>
      </c>
      <c r="H1487" s="48"/>
      <c r="I1487" s="48"/>
      <c r="J1487" s="50">
        <v>1.5624999941792339E-3</v>
      </c>
      <c r="K1487" s="48" t="s">
        <v>37</v>
      </c>
      <c r="L1487" s="48"/>
    </row>
    <row r="1488" spans="1:12" ht="15.75" x14ac:dyDescent="0.25">
      <c r="A1488" s="48" t="s">
        <v>3040</v>
      </c>
      <c r="B1488" s="48" t="s">
        <v>7831</v>
      </c>
      <c r="C1488" s="49">
        <v>43852.667951388888</v>
      </c>
      <c r="D1488" s="49">
        <v>43852.669282407405</v>
      </c>
      <c r="E1488" s="48" t="s">
        <v>34</v>
      </c>
      <c r="F1488" s="48" t="s">
        <v>110</v>
      </c>
      <c r="G1488" s="49">
        <v>43852.669224537036</v>
      </c>
      <c r="H1488" s="48"/>
      <c r="I1488" s="48"/>
      <c r="J1488" s="50">
        <v>1.2731481474475004E-3</v>
      </c>
      <c r="K1488" s="48" t="s">
        <v>37</v>
      </c>
      <c r="L1488" s="48"/>
    </row>
    <row r="1489" spans="1:12" ht="15.75" x14ac:dyDescent="0.25">
      <c r="A1489" s="48" t="s">
        <v>3042</v>
      </c>
      <c r="B1489" s="48" t="s">
        <v>7831</v>
      </c>
      <c r="C1489" s="49">
        <v>43852.670891203707</v>
      </c>
      <c r="D1489" s="49">
        <v>43852.670891203707</v>
      </c>
      <c r="E1489" s="48" t="s">
        <v>34</v>
      </c>
      <c r="F1489" s="48" t="s">
        <v>33</v>
      </c>
      <c r="G1489" s="49">
        <v>43852.670891203707</v>
      </c>
      <c r="H1489" s="48"/>
      <c r="I1489" s="48"/>
      <c r="J1489" s="50">
        <v>0</v>
      </c>
      <c r="K1489" s="48" t="s">
        <v>37</v>
      </c>
      <c r="L1489" s="48"/>
    </row>
    <row r="1490" spans="1:12" ht="15.75" x14ac:dyDescent="0.25">
      <c r="A1490" s="48" t="s">
        <v>3044</v>
      </c>
      <c r="B1490" s="48" t="s">
        <v>7831</v>
      </c>
      <c r="C1490" s="49">
        <v>43852.679976851854</v>
      </c>
      <c r="D1490" s="49">
        <v>43852.679976851854</v>
      </c>
      <c r="E1490" s="48" t="s">
        <v>34</v>
      </c>
      <c r="F1490" s="48" t="s">
        <v>33</v>
      </c>
      <c r="G1490" s="49">
        <v>43852.679976851854</v>
      </c>
      <c r="H1490" s="48"/>
      <c r="I1490" s="48"/>
      <c r="J1490" s="50">
        <v>0</v>
      </c>
      <c r="K1490" s="48" t="s">
        <v>37</v>
      </c>
      <c r="L1490" s="48"/>
    </row>
    <row r="1491" spans="1:12" ht="15.75" x14ac:dyDescent="0.25">
      <c r="A1491" s="48" t="s">
        <v>3045</v>
      </c>
      <c r="B1491" s="48" t="s">
        <v>7831</v>
      </c>
      <c r="C1491" s="49">
        <v>43852.684178240743</v>
      </c>
      <c r="D1491" s="49">
        <v>43852.684178240743</v>
      </c>
      <c r="E1491" s="48" t="s">
        <v>34</v>
      </c>
      <c r="F1491" s="48" t="s">
        <v>33</v>
      </c>
      <c r="G1491" s="49">
        <v>43852.684178240743</v>
      </c>
      <c r="H1491" s="48"/>
      <c r="I1491" s="48"/>
      <c r="J1491" s="50">
        <v>0</v>
      </c>
      <c r="K1491" s="48" t="s">
        <v>37</v>
      </c>
      <c r="L1491" s="48"/>
    </row>
    <row r="1492" spans="1:12" ht="15.75" x14ac:dyDescent="0.25">
      <c r="A1492" s="48" t="s">
        <v>3046</v>
      </c>
      <c r="B1492" s="48" t="s">
        <v>7831</v>
      </c>
      <c r="C1492" s="49">
        <v>43852.689791666664</v>
      </c>
      <c r="D1492" s="49">
        <v>43852.689791666664</v>
      </c>
      <c r="E1492" s="48" t="s">
        <v>34</v>
      </c>
      <c r="F1492" s="48" t="s">
        <v>33</v>
      </c>
      <c r="G1492" s="49">
        <v>43852.689791666664</v>
      </c>
      <c r="H1492" s="48"/>
      <c r="I1492" s="48"/>
      <c r="J1492" s="50">
        <v>0</v>
      </c>
      <c r="K1492" s="48" t="s">
        <v>37</v>
      </c>
      <c r="L1492" s="48"/>
    </row>
    <row r="1493" spans="1:12" ht="15.75" x14ac:dyDescent="0.25">
      <c r="A1493" s="48" t="s">
        <v>3047</v>
      </c>
      <c r="B1493" s="48" t="s">
        <v>7831</v>
      </c>
      <c r="C1493" s="49">
        <v>43852.606192129628</v>
      </c>
      <c r="D1493" s="49">
        <v>43852.606192129628</v>
      </c>
      <c r="E1493" s="48" t="s">
        <v>34</v>
      </c>
      <c r="F1493" s="48" t="s">
        <v>33</v>
      </c>
      <c r="G1493" s="49">
        <v>43852.606192129628</v>
      </c>
      <c r="H1493" s="48"/>
      <c r="I1493" s="48"/>
      <c r="J1493" s="50">
        <v>0</v>
      </c>
      <c r="K1493" s="48" t="s">
        <v>37</v>
      </c>
      <c r="L1493" s="48"/>
    </row>
    <row r="1494" spans="1:12" ht="15.75" x14ac:dyDescent="0.25">
      <c r="A1494" s="48" t="s">
        <v>3049</v>
      </c>
      <c r="B1494" s="48" t="s">
        <v>7831</v>
      </c>
      <c r="C1494" s="49">
        <v>43852.616006944445</v>
      </c>
      <c r="D1494" s="49">
        <v>43852.620717592596</v>
      </c>
      <c r="E1494" s="48" t="s">
        <v>34</v>
      </c>
      <c r="F1494" s="48" t="s">
        <v>150</v>
      </c>
      <c r="G1494" s="49">
        <v>43852.619328703702</v>
      </c>
      <c r="H1494" s="48"/>
      <c r="I1494" s="48"/>
      <c r="J1494" s="50">
        <v>3.3217592572327703E-3</v>
      </c>
      <c r="K1494" s="48" t="s">
        <v>37</v>
      </c>
      <c r="L1494" s="48"/>
    </row>
    <row r="1495" spans="1:12" ht="15.75" x14ac:dyDescent="0.25">
      <c r="A1495" s="48" t="s">
        <v>3051</v>
      </c>
      <c r="B1495" s="48" t="s">
        <v>7831</v>
      </c>
      <c r="C1495" s="49">
        <v>43852.622893518521</v>
      </c>
      <c r="D1495" s="49">
        <v>43852.622893518521</v>
      </c>
      <c r="E1495" s="48" t="s">
        <v>34</v>
      </c>
      <c r="F1495" s="48" t="s">
        <v>33</v>
      </c>
      <c r="G1495" s="49">
        <v>43852.622893518521</v>
      </c>
      <c r="H1495" s="48"/>
      <c r="I1495" s="48"/>
      <c r="J1495" s="50">
        <v>0</v>
      </c>
      <c r="K1495" s="48" t="s">
        <v>37</v>
      </c>
      <c r="L1495" s="48"/>
    </row>
    <row r="1496" spans="1:12" ht="15.75" x14ac:dyDescent="0.25">
      <c r="A1496" s="48" t="s">
        <v>3052</v>
      </c>
      <c r="B1496" s="48" t="s">
        <v>7831</v>
      </c>
      <c r="C1496" s="49">
        <v>43852.624282407407</v>
      </c>
      <c r="D1496" s="49">
        <v>43852.624282407407</v>
      </c>
      <c r="E1496" s="48" t="s">
        <v>34</v>
      </c>
      <c r="F1496" s="48" t="s">
        <v>33</v>
      </c>
      <c r="G1496" s="49">
        <v>43852.624282407407</v>
      </c>
      <c r="H1496" s="48"/>
      <c r="I1496" s="48"/>
      <c r="J1496" s="50">
        <v>0</v>
      </c>
      <c r="K1496" s="48" t="s">
        <v>37</v>
      </c>
      <c r="L1496" s="48"/>
    </row>
    <row r="1497" spans="1:12" ht="15.75" x14ac:dyDescent="0.25">
      <c r="A1497" s="48" t="s">
        <v>3054</v>
      </c>
      <c r="B1497" s="48" t="s">
        <v>7831</v>
      </c>
      <c r="C1497" s="49">
        <v>43852.639641203707</v>
      </c>
      <c r="D1497" s="49">
        <v>43852.639641203707</v>
      </c>
      <c r="E1497" s="48" t="s">
        <v>34</v>
      </c>
      <c r="F1497" s="48" t="s">
        <v>33</v>
      </c>
      <c r="G1497" s="49">
        <v>43852.639641203707</v>
      </c>
      <c r="H1497" s="48"/>
      <c r="I1497" s="48"/>
      <c r="J1497" s="50">
        <v>0</v>
      </c>
      <c r="K1497" s="48" t="s">
        <v>37</v>
      </c>
      <c r="L1497" s="48"/>
    </row>
    <row r="1498" spans="1:12" ht="15.75" x14ac:dyDescent="0.25">
      <c r="A1498" s="48" t="s">
        <v>3056</v>
      </c>
      <c r="B1498" s="48" t="s">
        <v>7831</v>
      </c>
      <c r="C1498" s="49">
        <v>43852.663229166668</v>
      </c>
      <c r="D1498" s="49">
        <v>43852.663229166668</v>
      </c>
      <c r="E1498" s="48" t="s">
        <v>34</v>
      </c>
      <c r="F1498" s="48" t="s">
        <v>33</v>
      </c>
      <c r="G1498" s="49">
        <v>43852.663229166668</v>
      </c>
      <c r="H1498" s="48"/>
      <c r="I1498" s="48"/>
      <c r="J1498" s="50">
        <v>0</v>
      </c>
      <c r="K1498" s="48" t="s">
        <v>37</v>
      </c>
      <c r="L1498" s="48"/>
    </row>
    <row r="1499" spans="1:12" ht="15.75" x14ac:dyDescent="0.25">
      <c r="A1499" s="48" t="s">
        <v>3057</v>
      </c>
      <c r="B1499" s="48" t="s">
        <v>7831</v>
      </c>
      <c r="C1499" s="49">
        <v>43852.672280092593</v>
      </c>
      <c r="D1499" s="49">
        <v>43852.672280092593</v>
      </c>
      <c r="E1499" s="48" t="s">
        <v>34</v>
      </c>
      <c r="F1499" s="48" t="s">
        <v>33</v>
      </c>
      <c r="G1499" s="49">
        <v>43852.672280092593</v>
      </c>
      <c r="H1499" s="48"/>
      <c r="I1499" s="48"/>
      <c r="J1499" s="50">
        <v>0</v>
      </c>
      <c r="K1499" s="48" t="s">
        <v>37</v>
      </c>
      <c r="L1499" s="48"/>
    </row>
    <row r="1500" spans="1:12" ht="15.75" x14ac:dyDescent="0.25">
      <c r="A1500" s="48" t="s">
        <v>3059</v>
      </c>
      <c r="B1500" s="48" t="s">
        <v>7831</v>
      </c>
      <c r="C1500" s="49">
        <v>43852.677164351851</v>
      </c>
      <c r="D1500" s="49">
        <v>43852.677164351851</v>
      </c>
      <c r="E1500" s="48" t="s">
        <v>34</v>
      </c>
      <c r="F1500" s="48" t="s">
        <v>33</v>
      </c>
      <c r="G1500" s="49">
        <v>43852.677164351851</v>
      </c>
      <c r="H1500" s="48"/>
      <c r="I1500" s="48"/>
      <c r="J1500" s="50">
        <v>0</v>
      </c>
      <c r="K1500" s="48" t="s">
        <v>37</v>
      </c>
      <c r="L1500" s="48"/>
    </row>
    <row r="1501" spans="1:12" ht="15.75" x14ac:dyDescent="0.25">
      <c r="A1501" s="48" t="s">
        <v>3060</v>
      </c>
      <c r="B1501" s="48" t="s">
        <v>7831</v>
      </c>
      <c r="C1501" s="49">
        <v>43852.686967592592</v>
      </c>
      <c r="D1501" s="49">
        <v>43852.686967592592</v>
      </c>
      <c r="E1501" s="48" t="s">
        <v>34</v>
      </c>
      <c r="F1501" s="48" t="s">
        <v>33</v>
      </c>
      <c r="G1501" s="49">
        <v>43852.686967592592</v>
      </c>
      <c r="H1501" s="48"/>
      <c r="I1501" s="48"/>
      <c r="J1501" s="50">
        <v>0</v>
      </c>
      <c r="K1501" s="48" t="s">
        <v>37</v>
      </c>
      <c r="L1501" s="48"/>
    </row>
    <row r="1502" spans="1:12" ht="15.75" x14ac:dyDescent="0.25">
      <c r="A1502" s="48" t="s">
        <v>3061</v>
      </c>
      <c r="B1502" s="48" t="s">
        <v>7831</v>
      </c>
      <c r="C1502" s="49">
        <v>43852.69809027778</v>
      </c>
      <c r="D1502" s="49">
        <v>43852.699502314812</v>
      </c>
      <c r="E1502" s="48" t="s">
        <v>34</v>
      </c>
      <c r="F1502" s="48" t="s">
        <v>110</v>
      </c>
      <c r="G1502" s="49">
        <v>43852.699490740742</v>
      </c>
      <c r="H1502" s="48"/>
      <c r="I1502" s="48"/>
      <c r="J1502" s="50">
        <v>1.4004629629198462E-3</v>
      </c>
      <c r="K1502" s="48" t="s">
        <v>37</v>
      </c>
      <c r="L1502" s="48"/>
    </row>
    <row r="1503" spans="1:12" ht="15.75" x14ac:dyDescent="0.25">
      <c r="A1503" s="48" t="s">
        <v>3063</v>
      </c>
      <c r="B1503" s="48" t="s">
        <v>7831</v>
      </c>
      <c r="C1503" s="49">
        <v>43852.70821759259</v>
      </c>
      <c r="D1503" s="49">
        <v>43852.709930555553</v>
      </c>
      <c r="E1503" s="48" t="s">
        <v>34</v>
      </c>
      <c r="F1503" s="48" t="s">
        <v>150</v>
      </c>
      <c r="G1503" s="49">
        <v>43852.710324074076</v>
      </c>
      <c r="H1503" s="48"/>
      <c r="I1503" s="48"/>
      <c r="J1503" s="50">
        <v>2.1064814864075743E-3</v>
      </c>
      <c r="K1503" s="48" t="s">
        <v>37</v>
      </c>
      <c r="L1503" s="48"/>
    </row>
    <row r="1504" spans="1:12" ht="15.75" x14ac:dyDescent="0.25">
      <c r="A1504" s="48" t="s">
        <v>3065</v>
      </c>
      <c r="B1504" s="48" t="s">
        <v>7831</v>
      </c>
      <c r="C1504" s="49">
        <v>43852.660451388889</v>
      </c>
      <c r="D1504" s="49">
        <v>43852.660451388889</v>
      </c>
      <c r="E1504" s="48" t="s">
        <v>34</v>
      </c>
      <c r="F1504" s="48" t="s">
        <v>33</v>
      </c>
      <c r="G1504" s="49">
        <v>43852.660451388889</v>
      </c>
      <c r="H1504" s="48"/>
      <c r="I1504" s="48"/>
      <c r="J1504" s="50">
        <v>0</v>
      </c>
      <c r="K1504" s="48" t="s">
        <v>37</v>
      </c>
      <c r="L1504" s="48"/>
    </row>
    <row r="1505" spans="1:12" ht="15.75" x14ac:dyDescent="0.25">
      <c r="A1505" s="48" t="s">
        <v>3067</v>
      </c>
      <c r="B1505" s="48" t="s">
        <v>7831</v>
      </c>
      <c r="C1505" s="49">
        <v>43852.669803240744</v>
      </c>
      <c r="D1505" s="49">
        <v>43852.673182870371</v>
      </c>
      <c r="E1505" s="48" t="s">
        <v>34</v>
      </c>
      <c r="F1505" s="48" t="s">
        <v>150</v>
      </c>
      <c r="G1505" s="49">
        <v>43852.673402777778</v>
      </c>
      <c r="H1505" s="48"/>
      <c r="I1505" s="48"/>
      <c r="J1505" s="50">
        <v>3.5995370344608091E-3</v>
      </c>
      <c r="K1505" s="48" t="s">
        <v>37</v>
      </c>
      <c r="L1505" s="48"/>
    </row>
    <row r="1506" spans="1:12" ht="15.75" x14ac:dyDescent="0.25">
      <c r="A1506" s="48" t="s">
        <v>3069</v>
      </c>
      <c r="B1506" s="48" t="s">
        <v>7831</v>
      </c>
      <c r="C1506" s="49">
        <v>43852.675069444442</v>
      </c>
      <c r="D1506" s="49">
        <v>43852.675069444442</v>
      </c>
      <c r="E1506" s="48" t="s">
        <v>34</v>
      </c>
      <c r="F1506" s="48" t="s">
        <v>33</v>
      </c>
      <c r="G1506" s="49">
        <v>43852.675069444442</v>
      </c>
      <c r="H1506" s="48"/>
      <c r="I1506" s="48"/>
      <c r="J1506" s="50">
        <v>0</v>
      </c>
      <c r="K1506" s="48" t="s">
        <v>37</v>
      </c>
      <c r="L1506" s="48"/>
    </row>
    <row r="1507" spans="1:12" ht="15.75" x14ac:dyDescent="0.25">
      <c r="A1507" s="48" t="s">
        <v>3071</v>
      </c>
      <c r="B1507" s="48" t="s">
        <v>7831</v>
      </c>
      <c r="C1507" s="49">
        <v>43852.675752314812</v>
      </c>
      <c r="D1507" s="49">
        <v>43852.675752314812</v>
      </c>
      <c r="E1507" s="48" t="s">
        <v>34</v>
      </c>
      <c r="F1507" s="48" t="s">
        <v>33</v>
      </c>
      <c r="G1507" s="49">
        <v>43852.675752314812</v>
      </c>
      <c r="H1507" s="48"/>
      <c r="I1507" s="48"/>
      <c r="J1507" s="50">
        <v>0</v>
      </c>
      <c r="K1507" s="48" t="s">
        <v>37</v>
      </c>
      <c r="L1507" s="48"/>
    </row>
    <row r="1508" spans="1:12" ht="15.75" x14ac:dyDescent="0.25">
      <c r="A1508" s="48" t="s">
        <v>3072</v>
      </c>
      <c r="B1508" s="48" t="s">
        <v>7831</v>
      </c>
      <c r="C1508" s="49">
        <v>43852.675752314812</v>
      </c>
      <c r="D1508" s="49">
        <v>43852.675752314812</v>
      </c>
      <c r="E1508" s="48" t="s">
        <v>34</v>
      </c>
      <c r="F1508" s="48" t="s">
        <v>33</v>
      </c>
      <c r="G1508" s="49">
        <v>43852.675752314812</v>
      </c>
      <c r="H1508" s="48"/>
      <c r="I1508" s="48"/>
      <c r="J1508" s="50">
        <v>0</v>
      </c>
      <c r="K1508" s="48" t="s">
        <v>37</v>
      </c>
      <c r="L1508" s="48"/>
    </row>
    <row r="1509" spans="1:12" ht="15.75" x14ac:dyDescent="0.25">
      <c r="A1509" s="48" t="s">
        <v>3073</v>
      </c>
      <c r="B1509" s="48" t="s">
        <v>7831</v>
      </c>
      <c r="C1509" s="49">
        <v>43852.68277777778</v>
      </c>
      <c r="D1509" s="49">
        <v>43852.68277777778</v>
      </c>
      <c r="E1509" s="48" t="s">
        <v>34</v>
      </c>
      <c r="F1509" s="48" t="s">
        <v>33</v>
      </c>
      <c r="G1509" s="49">
        <v>43852.68277777778</v>
      </c>
      <c r="H1509" s="48"/>
      <c r="I1509" s="48"/>
      <c r="J1509" s="50">
        <v>0</v>
      </c>
      <c r="K1509" s="48" t="s">
        <v>37</v>
      </c>
      <c r="L1509" s="48"/>
    </row>
    <row r="1510" spans="1:12" ht="15.75" x14ac:dyDescent="0.25">
      <c r="A1510" s="48" t="s">
        <v>3075</v>
      </c>
      <c r="B1510" s="48" t="s">
        <v>7831</v>
      </c>
      <c r="C1510" s="49">
        <v>43852.688379629632</v>
      </c>
      <c r="D1510" s="49">
        <v>43852.688379629632</v>
      </c>
      <c r="E1510" s="48" t="s">
        <v>34</v>
      </c>
      <c r="F1510" s="48" t="s">
        <v>33</v>
      </c>
      <c r="G1510" s="49">
        <v>43852.688379629632</v>
      </c>
      <c r="H1510" s="48"/>
      <c r="I1510" s="48"/>
      <c r="J1510" s="50">
        <v>0</v>
      </c>
      <c r="K1510" s="48" t="s">
        <v>37</v>
      </c>
      <c r="L1510" s="48"/>
    </row>
    <row r="1511" spans="1:12" ht="15.75" x14ac:dyDescent="0.25">
      <c r="A1511" s="48" t="s">
        <v>3077</v>
      </c>
      <c r="B1511" s="48" t="s">
        <v>7831</v>
      </c>
      <c r="C1511" s="49">
        <v>43852.689085648148</v>
      </c>
      <c r="D1511" s="49">
        <v>43852.689085648148</v>
      </c>
      <c r="E1511" s="48" t="s">
        <v>34</v>
      </c>
      <c r="F1511" s="48" t="s">
        <v>33</v>
      </c>
      <c r="G1511" s="49">
        <v>43852.689085648148</v>
      </c>
      <c r="H1511" s="48"/>
      <c r="I1511" s="48"/>
      <c r="J1511" s="50">
        <v>0</v>
      </c>
      <c r="K1511" s="48" t="s">
        <v>37</v>
      </c>
      <c r="L1511" s="48"/>
    </row>
    <row r="1512" spans="1:12" ht="15.75" x14ac:dyDescent="0.25">
      <c r="A1512" s="48" t="s">
        <v>3078</v>
      </c>
      <c r="B1512" s="48" t="s">
        <v>7831</v>
      </c>
      <c r="C1512" s="49">
        <v>43852.74795138889</v>
      </c>
      <c r="D1512" s="49">
        <v>43852.749768518515</v>
      </c>
      <c r="E1512" s="48" t="s">
        <v>34</v>
      </c>
      <c r="F1512" s="48" t="s">
        <v>110</v>
      </c>
      <c r="G1512" s="49">
        <v>43852.749120370368</v>
      </c>
      <c r="H1512" s="48"/>
      <c r="I1512" s="48"/>
      <c r="J1512" s="50">
        <v>1.1689814782585017E-3</v>
      </c>
      <c r="K1512" s="48" t="s">
        <v>37</v>
      </c>
      <c r="L1512" s="48"/>
    </row>
    <row r="1513" spans="1:12" ht="15.75" x14ac:dyDescent="0.25">
      <c r="A1513" s="48" t="s">
        <v>3080</v>
      </c>
      <c r="B1513" s="48" t="s">
        <v>7831</v>
      </c>
      <c r="C1513" s="49">
        <v>43853.010335648149</v>
      </c>
      <c r="D1513" s="49">
        <v>43853.010335648149</v>
      </c>
      <c r="E1513" s="48" t="s">
        <v>34</v>
      </c>
      <c r="F1513" s="48" t="s">
        <v>33</v>
      </c>
      <c r="G1513" s="49">
        <v>43853.010335648149</v>
      </c>
      <c r="H1513" s="48"/>
      <c r="I1513" s="48"/>
      <c r="J1513" s="50">
        <v>0</v>
      </c>
      <c r="K1513" s="48" t="s">
        <v>37</v>
      </c>
      <c r="L1513" s="48"/>
    </row>
    <row r="1514" spans="1:12" ht="15.75" x14ac:dyDescent="0.25">
      <c r="A1514" s="48" t="s">
        <v>3082</v>
      </c>
      <c r="B1514" s="48" t="s">
        <v>7831</v>
      </c>
      <c r="C1514" s="49">
        <v>43853.36928240741</v>
      </c>
      <c r="D1514" s="49">
        <v>43853.36928240741</v>
      </c>
      <c r="E1514" s="48" t="s">
        <v>34</v>
      </c>
      <c r="F1514" s="48" t="s">
        <v>33</v>
      </c>
      <c r="G1514" s="49">
        <v>43853.36928240741</v>
      </c>
      <c r="H1514" s="48"/>
      <c r="I1514" s="48"/>
      <c r="J1514" s="50">
        <v>0</v>
      </c>
      <c r="K1514" s="48" t="s">
        <v>37</v>
      </c>
      <c r="L1514" s="48"/>
    </row>
    <row r="1515" spans="1:12" ht="15.75" x14ac:dyDescent="0.25">
      <c r="A1515" s="48" t="s">
        <v>3084</v>
      </c>
      <c r="B1515" s="48" t="s">
        <v>7831</v>
      </c>
      <c r="C1515" s="49">
        <v>43853.36928240741</v>
      </c>
      <c r="D1515" s="49">
        <v>43853.36928240741</v>
      </c>
      <c r="E1515" s="48" t="s">
        <v>34</v>
      </c>
      <c r="F1515" s="48" t="s">
        <v>33</v>
      </c>
      <c r="G1515" s="49">
        <v>43853.36928240741</v>
      </c>
      <c r="H1515" s="48"/>
      <c r="I1515" s="48"/>
      <c r="J1515" s="50">
        <v>0</v>
      </c>
      <c r="K1515" s="48" t="s">
        <v>37</v>
      </c>
      <c r="L1515" s="48"/>
    </row>
    <row r="1516" spans="1:12" ht="15.75" x14ac:dyDescent="0.25">
      <c r="A1516" s="48" t="s">
        <v>3086</v>
      </c>
      <c r="B1516" s="48" t="s">
        <v>7831</v>
      </c>
      <c r="C1516" s="49">
        <v>43853.36928240741</v>
      </c>
      <c r="D1516" s="49">
        <v>43853.36928240741</v>
      </c>
      <c r="E1516" s="48" t="s">
        <v>34</v>
      </c>
      <c r="F1516" s="48" t="s">
        <v>33</v>
      </c>
      <c r="G1516" s="49">
        <v>43853.36928240741</v>
      </c>
      <c r="H1516" s="48"/>
      <c r="I1516" s="48"/>
      <c r="J1516" s="50">
        <v>0</v>
      </c>
      <c r="K1516" s="48" t="s">
        <v>37</v>
      </c>
      <c r="L1516" s="48"/>
    </row>
    <row r="1517" spans="1:12" ht="15.75" x14ac:dyDescent="0.25">
      <c r="A1517" s="48" t="s">
        <v>3088</v>
      </c>
      <c r="B1517" s="48" t="s">
        <v>7831</v>
      </c>
      <c r="C1517" s="49">
        <v>43853.370694444442</v>
      </c>
      <c r="D1517" s="49">
        <v>43853.371608796297</v>
      </c>
      <c r="E1517" s="48" t="s">
        <v>34</v>
      </c>
      <c r="F1517" s="48" t="s">
        <v>110</v>
      </c>
      <c r="G1517" s="49">
        <v>43853.372754629629</v>
      </c>
      <c r="H1517" s="48"/>
      <c r="I1517" s="48"/>
      <c r="J1517" s="50">
        <v>2.0601851865649223E-3</v>
      </c>
      <c r="K1517" s="48" t="s">
        <v>37</v>
      </c>
      <c r="L1517" s="48"/>
    </row>
    <row r="1518" spans="1:12" ht="15.75" x14ac:dyDescent="0.25">
      <c r="A1518" s="48" t="s">
        <v>3090</v>
      </c>
      <c r="B1518" s="48" t="s">
        <v>7831</v>
      </c>
      <c r="C1518" s="49">
        <v>43853.36928240741</v>
      </c>
      <c r="D1518" s="49">
        <v>43853.36928240741</v>
      </c>
      <c r="E1518" s="48" t="s">
        <v>34</v>
      </c>
      <c r="F1518" s="48" t="s">
        <v>33</v>
      </c>
      <c r="G1518" s="49">
        <v>43853.36928240741</v>
      </c>
      <c r="H1518" s="48"/>
      <c r="I1518" s="48"/>
      <c r="J1518" s="50">
        <v>0</v>
      </c>
      <c r="K1518" s="48" t="s">
        <v>37</v>
      </c>
      <c r="L1518" s="48"/>
    </row>
    <row r="1519" spans="1:12" ht="15.75" x14ac:dyDescent="0.25">
      <c r="A1519" s="48" t="s">
        <v>3093</v>
      </c>
      <c r="B1519" s="48" t="s">
        <v>7831</v>
      </c>
      <c r="C1519" s="49">
        <v>43853.36928240741</v>
      </c>
      <c r="D1519" s="49">
        <v>43853.36928240741</v>
      </c>
      <c r="E1519" s="48" t="s">
        <v>34</v>
      </c>
      <c r="F1519" s="48" t="s">
        <v>33</v>
      </c>
      <c r="G1519" s="49">
        <v>43853.36928240741</v>
      </c>
      <c r="H1519" s="48"/>
      <c r="I1519" s="48"/>
      <c r="J1519" s="50">
        <v>0</v>
      </c>
      <c r="K1519" s="48" t="s">
        <v>37</v>
      </c>
      <c r="L1519" s="48"/>
    </row>
    <row r="1520" spans="1:12" ht="15.75" x14ac:dyDescent="0.25">
      <c r="A1520" s="48" t="s">
        <v>3094</v>
      </c>
      <c r="B1520" s="48" t="s">
        <v>7831</v>
      </c>
      <c r="C1520" s="49">
        <v>43853.369270833333</v>
      </c>
      <c r="D1520" s="49">
        <v>43853.369270833333</v>
      </c>
      <c r="E1520" s="48" t="s">
        <v>34</v>
      </c>
      <c r="F1520" s="48" t="s">
        <v>33</v>
      </c>
      <c r="G1520" s="49">
        <v>43853.369270833333</v>
      </c>
      <c r="H1520" s="48"/>
      <c r="I1520" s="48"/>
      <c r="J1520" s="50">
        <v>0</v>
      </c>
      <c r="K1520" s="48" t="s">
        <v>37</v>
      </c>
      <c r="L1520" s="48"/>
    </row>
    <row r="1521" spans="1:12" ht="15.75" x14ac:dyDescent="0.25">
      <c r="A1521" s="48" t="s">
        <v>3096</v>
      </c>
      <c r="B1521" s="48" t="s">
        <v>7831</v>
      </c>
      <c r="C1521" s="49">
        <v>43853.36928240741</v>
      </c>
      <c r="D1521" s="49">
        <v>43853.36928240741</v>
      </c>
      <c r="E1521" s="48" t="s">
        <v>34</v>
      </c>
      <c r="F1521" s="48" t="s">
        <v>33</v>
      </c>
      <c r="G1521" s="49">
        <v>43853.36928240741</v>
      </c>
      <c r="H1521" s="48"/>
      <c r="I1521" s="48"/>
      <c r="J1521" s="50">
        <v>0</v>
      </c>
      <c r="K1521" s="48" t="s">
        <v>37</v>
      </c>
      <c r="L1521" s="48"/>
    </row>
    <row r="1522" spans="1:12" ht="15.75" x14ac:dyDescent="0.25">
      <c r="A1522" s="48" t="s">
        <v>3098</v>
      </c>
      <c r="B1522" s="48" t="s">
        <v>7831</v>
      </c>
      <c r="C1522" s="49">
        <v>43853.369259259256</v>
      </c>
      <c r="D1522" s="49">
        <v>43853.369259259256</v>
      </c>
      <c r="E1522" s="48" t="s">
        <v>34</v>
      </c>
      <c r="F1522" s="48" t="s">
        <v>33</v>
      </c>
      <c r="G1522" s="49">
        <v>43853.369259259256</v>
      </c>
      <c r="H1522" s="48"/>
      <c r="I1522" s="48"/>
      <c r="J1522" s="50">
        <v>0</v>
      </c>
      <c r="K1522" s="48" t="s">
        <v>37</v>
      </c>
      <c r="L1522" s="48"/>
    </row>
    <row r="1523" spans="1:12" ht="15.75" x14ac:dyDescent="0.25">
      <c r="A1523" s="48" t="s">
        <v>3100</v>
      </c>
      <c r="B1523" s="48" t="s">
        <v>7831</v>
      </c>
      <c r="C1523" s="49">
        <v>43853.369317129633</v>
      </c>
      <c r="D1523" s="49">
        <v>43853.369317129633</v>
      </c>
      <c r="E1523" s="48" t="s">
        <v>34</v>
      </c>
      <c r="F1523" s="48" t="s">
        <v>33</v>
      </c>
      <c r="G1523" s="49">
        <v>43853.369317129633</v>
      </c>
      <c r="H1523" s="48"/>
      <c r="I1523" s="48"/>
      <c r="J1523" s="50">
        <v>0</v>
      </c>
      <c r="K1523" s="48" t="s">
        <v>37</v>
      </c>
      <c r="L1523" s="48"/>
    </row>
    <row r="1524" spans="1:12" ht="15.75" x14ac:dyDescent="0.25">
      <c r="A1524" s="48" t="s">
        <v>3102</v>
      </c>
      <c r="B1524" s="48" t="s">
        <v>7831</v>
      </c>
      <c r="C1524" s="49">
        <v>43853.368148148147</v>
      </c>
      <c r="D1524" s="49">
        <v>43853.370057870372</v>
      </c>
      <c r="E1524" s="48" t="s">
        <v>34</v>
      </c>
      <c r="F1524" s="48" t="s">
        <v>110</v>
      </c>
      <c r="G1524" s="49">
        <v>43853.369872685187</v>
      </c>
      <c r="H1524" s="48"/>
      <c r="I1524" s="48"/>
      <c r="J1524" s="50">
        <v>1.7245370399905369E-3</v>
      </c>
      <c r="K1524" s="48" t="s">
        <v>37</v>
      </c>
      <c r="L1524" s="48"/>
    </row>
    <row r="1525" spans="1:12" ht="15.75" x14ac:dyDescent="0.25">
      <c r="A1525" s="48" t="s">
        <v>3104</v>
      </c>
      <c r="B1525" s="48" t="s">
        <v>7831</v>
      </c>
      <c r="C1525" s="49">
        <v>43853.36928240741</v>
      </c>
      <c r="D1525" s="49">
        <v>43853.36928240741</v>
      </c>
      <c r="E1525" s="48" t="s">
        <v>34</v>
      </c>
      <c r="F1525" s="48" t="s">
        <v>33</v>
      </c>
      <c r="G1525" s="49">
        <v>43853.36928240741</v>
      </c>
      <c r="H1525" s="48"/>
      <c r="I1525" s="48"/>
      <c r="J1525" s="50">
        <v>0</v>
      </c>
      <c r="K1525" s="48" t="s">
        <v>37</v>
      </c>
      <c r="L1525" s="48"/>
    </row>
    <row r="1526" spans="1:12" ht="15.75" x14ac:dyDescent="0.25">
      <c r="A1526" s="48" t="s">
        <v>3105</v>
      </c>
      <c r="B1526" s="48" t="s">
        <v>7831</v>
      </c>
      <c r="C1526" s="49">
        <v>43853.36928240741</v>
      </c>
      <c r="D1526" s="49">
        <v>43853.36928240741</v>
      </c>
      <c r="E1526" s="48" t="s">
        <v>34</v>
      </c>
      <c r="F1526" s="48" t="s">
        <v>33</v>
      </c>
      <c r="G1526" s="49">
        <v>43853.36928240741</v>
      </c>
      <c r="H1526" s="48"/>
      <c r="I1526" s="48"/>
      <c r="J1526" s="50">
        <v>0</v>
      </c>
      <c r="K1526" s="48" t="s">
        <v>37</v>
      </c>
      <c r="L1526" s="48"/>
    </row>
    <row r="1527" spans="1:12" ht="15.75" x14ac:dyDescent="0.25">
      <c r="A1527" s="48" t="s">
        <v>3106</v>
      </c>
      <c r="B1527" s="48" t="s">
        <v>7831</v>
      </c>
      <c r="C1527" s="49">
        <v>43853.36928240741</v>
      </c>
      <c r="D1527" s="49">
        <v>43853.36928240741</v>
      </c>
      <c r="E1527" s="48" t="s">
        <v>34</v>
      </c>
      <c r="F1527" s="48" t="s">
        <v>33</v>
      </c>
      <c r="G1527" s="49">
        <v>43853.36928240741</v>
      </c>
      <c r="H1527" s="48"/>
      <c r="I1527" s="48"/>
      <c r="J1527" s="50">
        <v>0</v>
      </c>
      <c r="K1527" s="48" t="s">
        <v>37</v>
      </c>
      <c r="L1527" s="48"/>
    </row>
    <row r="1528" spans="1:12" ht="15.75" x14ac:dyDescent="0.25">
      <c r="A1528" s="48" t="s">
        <v>3107</v>
      </c>
      <c r="B1528" s="48" t="s">
        <v>7831</v>
      </c>
      <c r="C1528" s="49">
        <v>43853.36928240741</v>
      </c>
      <c r="D1528" s="49">
        <v>43853.36928240741</v>
      </c>
      <c r="E1528" s="48" t="s">
        <v>34</v>
      </c>
      <c r="F1528" s="48" t="s">
        <v>33</v>
      </c>
      <c r="G1528" s="49">
        <v>43853.36928240741</v>
      </c>
      <c r="H1528" s="48"/>
      <c r="I1528" s="48"/>
      <c r="J1528" s="50">
        <v>0</v>
      </c>
      <c r="K1528" s="48" t="s">
        <v>37</v>
      </c>
      <c r="L1528" s="48"/>
    </row>
    <row r="1529" spans="1:12" ht="15.75" x14ac:dyDescent="0.25">
      <c r="A1529" s="48" t="s">
        <v>3108</v>
      </c>
      <c r="B1529" s="48" t="s">
        <v>7831</v>
      </c>
      <c r="C1529" s="49">
        <v>43853.36928240741</v>
      </c>
      <c r="D1529" s="49">
        <v>43853.36928240741</v>
      </c>
      <c r="E1529" s="48" t="s">
        <v>34</v>
      </c>
      <c r="F1529" s="48" t="s">
        <v>33</v>
      </c>
      <c r="G1529" s="49">
        <v>43853.36928240741</v>
      </c>
      <c r="H1529" s="48"/>
      <c r="I1529" s="48"/>
      <c r="J1529" s="50">
        <v>0</v>
      </c>
      <c r="K1529" s="48" t="s">
        <v>37</v>
      </c>
      <c r="L1529" s="48"/>
    </row>
    <row r="1530" spans="1:12" ht="15.75" x14ac:dyDescent="0.25">
      <c r="A1530" s="48" t="s">
        <v>3110</v>
      </c>
      <c r="B1530" s="48" t="s">
        <v>7831</v>
      </c>
      <c r="C1530" s="49">
        <v>43853.369930555556</v>
      </c>
      <c r="D1530" s="49">
        <v>43853.369930555556</v>
      </c>
      <c r="E1530" s="48" t="s">
        <v>34</v>
      </c>
      <c r="F1530" s="48" t="s">
        <v>33</v>
      </c>
      <c r="G1530" s="49">
        <v>43853.369930555556</v>
      </c>
      <c r="H1530" s="48"/>
      <c r="I1530" s="48"/>
      <c r="J1530" s="50">
        <v>0</v>
      </c>
      <c r="K1530" s="48" t="s">
        <v>37</v>
      </c>
      <c r="L1530" s="48"/>
    </row>
    <row r="1531" spans="1:12" ht="15.75" x14ac:dyDescent="0.25">
      <c r="A1531" s="48" t="s">
        <v>3113</v>
      </c>
      <c r="B1531" s="48" t="s">
        <v>7831</v>
      </c>
      <c r="C1531" s="49">
        <v>43853.369942129626</v>
      </c>
      <c r="D1531" s="49">
        <v>43853.369942129626</v>
      </c>
      <c r="E1531" s="48" t="s">
        <v>34</v>
      </c>
      <c r="F1531" s="48" t="s">
        <v>33</v>
      </c>
      <c r="G1531" s="49">
        <v>43853.369942129626</v>
      </c>
      <c r="H1531" s="48"/>
      <c r="I1531" s="48"/>
      <c r="J1531" s="50">
        <v>0</v>
      </c>
      <c r="K1531" s="48" t="s">
        <v>37</v>
      </c>
      <c r="L1531" s="48"/>
    </row>
    <row r="1532" spans="1:12" ht="15.75" x14ac:dyDescent="0.25">
      <c r="A1532" s="48" t="s">
        <v>3115</v>
      </c>
      <c r="B1532" s="48" t="s">
        <v>7831</v>
      </c>
      <c r="C1532" s="49">
        <v>43853.369942129626</v>
      </c>
      <c r="D1532" s="49">
        <v>43853.369942129626</v>
      </c>
      <c r="E1532" s="48" t="s">
        <v>34</v>
      </c>
      <c r="F1532" s="48" t="s">
        <v>33</v>
      </c>
      <c r="G1532" s="49">
        <v>43853.369942129626</v>
      </c>
      <c r="H1532" s="48"/>
      <c r="I1532" s="48"/>
      <c r="J1532" s="50">
        <v>0</v>
      </c>
      <c r="K1532" s="48" t="s">
        <v>37</v>
      </c>
      <c r="L1532" s="48"/>
    </row>
    <row r="1533" spans="1:12" ht="15.75" x14ac:dyDescent="0.25">
      <c r="A1533" s="48" t="s">
        <v>3117</v>
      </c>
      <c r="B1533" s="48" t="s">
        <v>7831</v>
      </c>
      <c r="C1533" s="49">
        <v>43853.369942129626</v>
      </c>
      <c r="D1533" s="49">
        <v>43853.369942129626</v>
      </c>
      <c r="E1533" s="48" t="s">
        <v>34</v>
      </c>
      <c r="F1533" s="48" t="s">
        <v>33</v>
      </c>
      <c r="G1533" s="49">
        <v>43853.369942129626</v>
      </c>
      <c r="H1533" s="48"/>
      <c r="I1533" s="48"/>
      <c r="J1533" s="50">
        <v>0</v>
      </c>
      <c r="K1533" s="48" t="s">
        <v>37</v>
      </c>
      <c r="L1533" s="48"/>
    </row>
    <row r="1534" spans="1:12" ht="15.75" x14ac:dyDescent="0.25">
      <c r="A1534" s="48" t="s">
        <v>3119</v>
      </c>
      <c r="B1534" s="48" t="s">
        <v>7831</v>
      </c>
      <c r="C1534" s="49">
        <v>43853.370613425926</v>
      </c>
      <c r="D1534" s="49">
        <v>43853.370613425926</v>
      </c>
      <c r="E1534" s="48" t="s">
        <v>34</v>
      </c>
      <c r="F1534" s="48" t="s">
        <v>33</v>
      </c>
      <c r="G1534" s="49">
        <v>43853.370613425926</v>
      </c>
      <c r="H1534" s="48"/>
      <c r="I1534" s="48"/>
      <c r="J1534" s="50">
        <v>0</v>
      </c>
      <c r="K1534" s="48" t="s">
        <v>37</v>
      </c>
      <c r="L1534" s="48"/>
    </row>
    <row r="1535" spans="1:12" ht="15.75" x14ac:dyDescent="0.25">
      <c r="A1535" s="48" t="s">
        <v>3121</v>
      </c>
      <c r="B1535" s="48" t="s">
        <v>7831</v>
      </c>
      <c r="C1535" s="49">
        <v>43853.369942129626</v>
      </c>
      <c r="D1535" s="49">
        <v>43853.369942129626</v>
      </c>
      <c r="E1535" s="48" t="s">
        <v>34</v>
      </c>
      <c r="F1535" s="48" t="s">
        <v>33</v>
      </c>
      <c r="G1535" s="49">
        <v>43853.369942129626</v>
      </c>
      <c r="H1535" s="48"/>
      <c r="I1535" s="48"/>
      <c r="J1535" s="50">
        <v>0</v>
      </c>
      <c r="K1535" s="48" t="s">
        <v>37</v>
      </c>
      <c r="L1535" s="48"/>
    </row>
    <row r="1536" spans="1:12" ht="15.75" x14ac:dyDescent="0.25">
      <c r="A1536" s="48" t="s">
        <v>3122</v>
      </c>
      <c r="B1536" s="48" t="s">
        <v>7831</v>
      </c>
      <c r="C1536" s="49">
        <v>43853.369942129626</v>
      </c>
      <c r="D1536" s="49">
        <v>43853.369942129626</v>
      </c>
      <c r="E1536" s="48" t="s">
        <v>34</v>
      </c>
      <c r="F1536" s="48" t="s">
        <v>33</v>
      </c>
      <c r="G1536" s="49">
        <v>43853.369942129626</v>
      </c>
      <c r="H1536" s="48"/>
      <c r="I1536" s="48"/>
      <c r="J1536" s="50">
        <v>0</v>
      </c>
      <c r="K1536" s="48" t="s">
        <v>37</v>
      </c>
      <c r="L1536" s="48"/>
    </row>
    <row r="1537" spans="1:12" ht="15.75" x14ac:dyDescent="0.25">
      <c r="A1537" s="48" t="s">
        <v>3124</v>
      </c>
      <c r="B1537" s="48" t="s">
        <v>7831</v>
      </c>
      <c r="C1537" s="49">
        <v>43853.369942129626</v>
      </c>
      <c r="D1537" s="49">
        <v>43853.369942129626</v>
      </c>
      <c r="E1537" s="48" t="s">
        <v>34</v>
      </c>
      <c r="F1537" s="48" t="s">
        <v>33</v>
      </c>
      <c r="G1537" s="49">
        <v>43853.369942129626</v>
      </c>
      <c r="H1537" s="48"/>
      <c r="I1537" s="48"/>
      <c r="J1537" s="50">
        <v>0</v>
      </c>
      <c r="K1537" s="48" t="s">
        <v>37</v>
      </c>
      <c r="L1537" s="48"/>
    </row>
    <row r="1538" spans="1:12" ht="15.75" x14ac:dyDescent="0.25">
      <c r="A1538" s="48" t="s">
        <v>3126</v>
      </c>
      <c r="B1538" s="48" t="s">
        <v>7831</v>
      </c>
      <c r="C1538" s="49">
        <v>43853.369942129626</v>
      </c>
      <c r="D1538" s="49">
        <v>43853.369942129626</v>
      </c>
      <c r="E1538" s="48" t="s">
        <v>34</v>
      </c>
      <c r="F1538" s="48" t="s">
        <v>33</v>
      </c>
      <c r="G1538" s="49">
        <v>43853.369942129626</v>
      </c>
      <c r="H1538" s="48"/>
      <c r="I1538" s="48"/>
      <c r="J1538" s="50">
        <v>0</v>
      </c>
      <c r="K1538" s="48" t="s">
        <v>37</v>
      </c>
      <c r="L1538" s="48"/>
    </row>
    <row r="1539" spans="1:12" ht="15.75" x14ac:dyDescent="0.25">
      <c r="A1539" s="48" t="s">
        <v>3129</v>
      </c>
      <c r="B1539" s="48" t="s">
        <v>7831</v>
      </c>
      <c r="C1539" s="49">
        <v>43853.369953703703</v>
      </c>
      <c r="D1539" s="49">
        <v>43853.369953703703</v>
      </c>
      <c r="E1539" s="48" t="s">
        <v>34</v>
      </c>
      <c r="F1539" s="48" t="s">
        <v>33</v>
      </c>
      <c r="G1539" s="49">
        <v>43853.369953703703</v>
      </c>
      <c r="H1539" s="48"/>
      <c r="I1539" s="48"/>
      <c r="J1539" s="50">
        <v>0</v>
      </c>
      <c r="K1539" s="48" t="s">
        <v>37</v>
      </c>
      <c r="L1539" s="48"/>
    </row>
    <row r="1540" spans="1:12" ht="15.75" x14ac:dyDescent="0.25">
      <c r="A1540" s="48" t="s">
        <v>3130</v>
      </c>
      <c r="B1540" s="48" t="s">
        <v>7831</v>
      </c>
      <c r="C1540" s="49">
        <v>43853.369953703703</v>
      </c>
      <c r="D1540" s="49">
        <v>43853.369953703703</v>
      </c>
      <c r="E1540" s="48" t="s">
        <v>34</v>
      </c>
      <c r="F1540" s="48" t="s">
        <v>33</v>
      </c>
      <c r="G1540" s="49">
        <v>43853.369953703703</v>
      </c>
      <c r="H1540" s="48"/>
      <c r="I1540" s="48"/>
      <c r="J1540" s="50">
        <v>0</v>
      </c>
      <c r="K1540" s="48" t="s">
        <v>37</v>
      </c>
      <c r="L1540" s="48"/>
    </row>
    <row r="1541" spans="1:12" ht="15.75" x14ac:dyDescent="0.25">
      <c r="A1541" s="48" t="s">
        <v>3132</v>
      </c>
      <c r="B1541" s="48" t="s">
        <v>7831</v>
      </c>
      <c r="C1541" s="49">
        <v>43853.382118055553</v>
      </c>
      <c r="D1541" s="49">
        <v>43853.387256944443</v>
      </c>
      <c r="E1541" s="48" t="s">
        <v>34</v>
      </c>
      <c r="F1541" s="48" t="s">
        <v>150</v>
      </c>
      <c r="G1541" s="49">
        <v>43853.38722222222</v>
      </c>
      <c r="H1541" s="48"/>
      <c r="I1541" s="48"/>
      <c r="J1541" s="50">
        <v>5.1041666665696539E-3</v>
      </c>
      <c r="K1541" s="48" t="s">
        <v>37</v>
      </c>
      <c r="L1541" s="48"/>
    </row>
    <row r="1542" spans="1:12" ht="15.75" x14ac:dyDescent="0.25">
      <c r="A1542" s="48" t="s">
        <v>3134</v>
      </c>
      <c r="B1542" s="48" t="s">
        <v>7831</v>
      </c>
      <c r="C1542" s="49">
        <v>43853.388067129628</v>
      </c>
      <c r="D1542" s="49">
        <v>43853.388067129628</v>
      </c>
      <c r="E1542" s="48" t="s">
        <v>34</v>
      </c>
      <c r="F1542" s="48" t="s">
        <v>33</v>
      </c>
      <c r="G1542" s="49">
        <v>43853.388067129628</v>
      </c>
      <c r="H1542" s="48"/>
      <c r="I1542" s="48"/>
      <c r="J1542" s="50">
        <v>0</v>
      </c>
      <c r="K1542" s="48" t="s">
        <v>37</v>
      </c>
      <c r="L1542" s="48"/>
    </row>
    <row r="1543" spans="1:12" ht="15.75" x14ac:dyDescent="0.25">
      <c r="A1543" s="48" t="s">
        <v>3135</v>
      </c>
      <c r="B1543" s="48" t="s">
        <v>7831</v>
      </c>
      <c r="C1543" s="49">
        <v>43853.388773148145</v>
      </c>
      <c r="D1543" s="49">
        <v>43853.388773148145</v>
      </c>
      <c r="E1543" s="48" t="s">
        <v>34</v>
      </c>
      <c r="F1543" s="48" t="s">
        <v>33</v>
      </c>
      <c r="G1543" s="49">
        <v>43853.388773148145</v>
      </c>
      <c r="H1543" s="48"/>
      <c r="I1543" s="48"/>
      <c r="J1543" s="50">
        <v>0</v>
      </c>
      <c r="K1543" s="48" t="s">
        <v>37</v>
      </c>
      <c r="L1543" s="48"/>
    </row>
    <row r="1544" spans="1:12" ht="15.75" x14ac:dyDescent="0.25">
      <c r="A1544" s="48" t="s">
        <v>3137</v>
      </c>
      <c r="B1544" s="48" t="s">
        <v>7831</v>
      </c>
      <c r="C1544" s="49">
        <v>43853.424571759257</v>
      </c>
      <c r="D1544" s="49">
        <v>43853.424571759257</v>
      </c>
      <c r="E1544" s="48" t="s">
        <v>34</v>
      </c>
      <c r="F1544" s="48" t="s">
        <v>33</v>
      </c>
      <c r="G1544" s="49">
        <v>43853.424571759257</v>
      </c>
      <c r="H1544" s="48"/>
      <c r="I1544" s="48"/>
      <c r="J1544" s="50">
        <v>0</v>
      </c>
      <c r="K1544" s="48" t="s">
        <v>37</v>
      </c>
      <c r="L1544" s="48"/>
    </row>
    <row r="1545" spans="1:12" ht="15.75" x14ac:dyDescent="0.25">
      <c r="A1545" s="48" t="s">
        <v>3138</v>
      </c>
      <c r="B1545" s="48" t="s">
        <v>7831</v>
      </c>
      <c r="C1545" s="49">
        <v>43853.428182870368</v>
      </c>
      <c r="D1545" s="49">
        <v>43853.430138888885</v>
      </c>
      <c r="E1545" s="48" t="s">
        <v>34</v>
      </c>
      <c r="F1545" s="48" t="s">
        <v>150</v>
      </c>
      <c r="G1545" s="49">
        <v>43853.429027777776</v>
      </c>
      <c r="H1545" s="48"/>
      <c r="I1545" s="48"/>
      <c r="J1545" s="50">
        <v>8.4490740846376866E-4</v>
      </c>
      <c r="K1545" s="48" t="s">
        <v>37</v>
      </c>
      <c r="L1545" s="48"/>
    </row>
    <row r="1546" spans="1:12" ht="15.75" x14ac:dyDescent="0.25">
      <c r="A1546" s="48" t="s">
        <v>3141</v>
      </c>
      <c r="B1546" s="48" t="s">
        <v>7831</v>
      </c>
      <c r="C1546" s="49">
        <v>43853.393923611111</v>
      </c>
      <c r="D1546" s="49">
        <v>43853.398912037039</v>
      </c>
      <c r="E1546" s="48" t="s">
        <v>34</v>
      </c>
      <c r="F1546" s="48" t="s">
        <v>150</v>
      </c>
      <c r="G1546" s="49">
        <v>43853.399027777778</v>
      </c>
      <c r="H1546" s="48"/>
      <c r="I1546" s="48"/>
      <c r="J1546" s="50">
        <v>5.1041666665696539E-3</v>
      </c>
      <c r="K1546" s="48" t="s">
        <v>37</v>
      </c>
      <c r="L1546" s="48"/>
    </row>
    <row r="1547" spans="1:12" ht="15.75" x14ac:dyDescent="0.25">
      <c r="A1547" s="48" t="s">
        <v>3143</v>
      </c>
      <c r="B1547" s="48" t="s">
        <v>7831</v>
      </c>
      <c r="C1547" s="49">
        <v>43853.395046296297</v>
      </c>
      <c r="D1547" s="49">
        <v>43853.395046296297</v>
      </c>
      <c r="E1547" s="48" t="s">
        <v>34</v>
      </c>
      <c r="F1547" s="48" t="s">
        <v>33</v>
      </c>
      <c r="G1547" s="49">
        <v>43853.395046296297</v>
      </c>
      <c r="H1547" s="48"/>
      <c r="I1547" s="48"/>
      <c r="J1547" s="50">
        <v>0</v>
      </c>
      <c r="K1547" s="48" t="s">
        <v>37</v>
      </c>
      <c r="L1547" s="48"/>
    </row>
    <row r="1548" spans="1:12" ht="15.75" x14ac:dyDescent="0.25">
      <c r="A1548" s="48" t="s">
        <v>3145</v>
      </c>
      <c r="B1548" s="48" t="s">
        <v>7831</v>
      </c>
      <c r="C1548" s="49">
        <v>43853.395752314813</v>
      </c>
      <c r="D1548" s="49">
        <v>43853.395752314813</v>
      </c>
      <c r="E1548" s="48" t="s">
        <v>34</v>
      </c>
      <c r="F1548" s="48" t="s">
        <v>33</v>
      </c>
      <c r="G1548" s="49">
        <v>43853.395752314813</v>
      </c>
      <c r="H1548" s="48"/>
      <c r="I1548" s="48"/>
      <c r="J1548" s="50">
        <v>0</v>
      </c>
      <c r="K1548" s="48" t="s">
        <v>37</v>
      </c>
      <c r="L1548" s="48"/>
    </row>
    <row r="1549" spans="1:12" ht="15.75" x14ac:dyDescent="0.25">
      <c r="A1549" s="48" t="s">
        <v>3146</v>
      </c>
      <c r="B1549" s="48" t="s">
        <v>7831</v>
      </c>
      <c r="C1549" s="49">
        <v>43853.396307870367</v>
      </c>
      <c r="D1549" s="49">
        <v>43853.397268518522</v>
      </c>
      <c r="E1549" s="48" t="s">
        <v>34</v>
      </c>
      <c r="F1549" s="48" t="s">
        <v>110</v>
      </c>
      <c r="G1549" s="49">
        <v>43853.397268518522</v>
      </c>
      <c r="H1549" s="48"/>
      <c r="I1549" s="48"/>
      <c r="J1549" s="50">
        <v>9.6064815443241969E-4</v>
      </c>
      <c r="K1549" s="48" t="s">
        <v>37</v>
      </c>
      <c r="L1549" s="48"/>
    </row>
    <row r="1550" spans="1:12" ht="15.75" x14ac:dyDescent="0.25">
      <c r="A1550" s="48" t="s">
        <v>3148</v>
      </c>
      <c r="B1550" s="48" t="s">
        <v>7831</v>
      </c>
      <c r="C1550" s="49">
        <v>43853.40115740741</v>
      </c>
      <c r="D1550" s="49">
        <v>43853.403993055559</v>
      </c>
      <c r="E1550" s="48" t="s">
        <v>34</v>
      </c>
      <c r="F1550" s="48" t="s">
        <v>150</v>
      </c>
      <c r="G1550" s="49">
        <v>43853.405300925922</v>
      </c>
      <c r="H1550" s="48"/>
      <c r="I1550" s="48"/>
      <c r="J1550" s="50">
        <v>4.1435185121372342E-3</v>
      </c>
      <c r="K1550" s="48" t="s">
        <v>37</v>
      </c>
      <c r="L1550" s="48"/>
    </row>
    <row r="1551" spans="1:12" ht="15.75" x14ac:dyDescent="0.25">
      <c r="A1551" s="48" t="s">
        <v>3150</v>
      </c>
      <c r="B1551" s="48" t="s">
        <v>7831</v>
      </c>
      <c r="C1551" s="49">
        <v>43853.404131944444</v>
      </c>
      <c r="D1551" s="49">
        <v>43853.404131944444</v>
      </c>
      <c r="E1551" s="48" t="s">
        <v>34</v>
      </c>
      <c r="F1551" s="48" t="s">
        <v>33</v>
      </c>
      <c r="G1551" s="49">
        <v>43853.404131944444</v>
      </c>
      <c r="H1551" s="48"/>
      <c r="I1551" s="48"/>
      <c r="J1551" s="50">
        <v>0</v>
      </c>
      <c r="K1551" s="48" t="s">
        <v>37</v>
      </c>
      <c r="L1551" s="48"/>
    </row>
    <row r="1552" spans="1:12" ht="15.75" x14ac:dyDescent="0.25">
      <c r="A1552" s="48" t="s">
        <v>3151</v>
      </c>
      <c r="B1552" s="48" t="s">
        <v>7831</v>
      </c>
      <c r="C1552" s="49">
        <v>43853.408541666664</v>
      </c>
      <c r="D1552" s="49">
        <v>43853.408541666664</v>
      </c>
      <c r="E1552" s="48" t="s">
        <v>34</v>
      </c>
      <c r="F1552" s="48" t="s">
        <v>33</v>
      </c>
      <c r="G1552" s="49">
        <v>43853.408541666664</v>
      </c>
      <c r="H1552" s="48"/>
      <c r="I1552" s="48"/>
      <c r="J1552" s="50">
        <v>0</v>
      </c>
      <c r="K1552" s="48" t="s">
        <v>37</v>
      </c>
      <c r="L1552" s="48"/>
    </row>
    <row r="1553" spans="1:12" ht="15.75" x14ac:dyDescent="0.25">
      <c r="A1553" s="48" t="s">
        <v>3154</v>
      </c>
      <c r="B1553" s="48" t="s">
        <v>7831</v>
      </c>
      <c r="C1553" s="49">
        <v>43853.413530092592</v>
      </c>
      <c r="D1553" s="49">
        <v>43853.414895833332</v>
      </c>
      <c r="E1553" s="48" t="s">
        <v>34</v>
      </c>
      <c r="F1553" s="48" t="s">
        <v>150</v>
      </c>
      <c r="G1553" s="49">
        <v>43853.414097222223</v>
      </c>
      <c r="H1553" s="48"/>
      <c r="I1553" s="48"/>
      <c r="J1553" s="50">
        <v>5.671296312357299E-4</v>
      </c>
      <c r="K1553" s="48" t="s">
        <v>37</v>
      </c>
      <c r="L1553" s="48"/>
    </row>
    <row r="1554" spans="1:12" ht="15.75" x14ac:dyDescent="0.25">
      <c r="A1554" s="48" t="s">
        <v>3157</v>
      </c>
      <c r="B1554" s="48" t="s">
        <v>7831</v>
      </c>
      <c r="C1554" s="49">
        <v>43853.418298611112</v>
      </c>
      <c r="D1554" s="49">
        <v>43853.418298611112</v>
      </c>
      <c r="E1554" s="48" t="s">
        <v>34</v>
      </c>
      <c r="F1554" s="48" t="s">
        <v>33</v>
      </c>
      <c r="G1554" s="49">
        <v>43853.418298611112</v>
      </c>
      <c r="H1554" s="48"/>
      <c r="I1554" s="48"/>
      <c r="J1554" s="50">
        <v>0</v>
      </c>
      <c r="K1554" s="48" t="s">
        <v>37</v>
      </c>
      <c r="L1554" s="48"/>
    </row>
    <row r="1555" spans="1:12" ht="15.75" x14ac:dyDescent="0.25">
      <c r="A1555" s="48" t="s">
        <v>3158</v>
      </c>
      <c r="B1555" s="48" t="s">
        <v>7831</v>
      </c>
      <c r="C1555" s="49">
        <v>43853.424270833333</v>
      </c>
      <c r="D1555" s="49">
        <v>43853.425324074073</v>
      </c>
      <c r="E1555" s="48" t="s">
        <v>34</v>
      </c>
      <c r="F1555" s="48" t="s">
        <v>110</v>
      </c>
      <c r="G1555" s="49">
        <v>43853.425023148149</v>
      </c>
      <c r="H1555" s="48"/>
      <c r="I1555" s="48"/>
      <c r="J1555" s="50">
        <v>7.5231481605442241E-4</v>
      </c>
      <c r="K1555" s="48" t="s">
        <v>37</v>
      </c>
      <c r="L1555" s="48"/>
    </row>
    <row r="1556" spans="1:12" ht="15.75" x14ac:dyDescent="0.25">
      <c r="A1556" s="48" t="s">
        <v>3159</v>
      </c>
      <c r="B1556" s="48" t="s">
        <v>7831</v>
      </c>
      <c r="C1556" s="49">
        <v>43853.432233796295</v>
      </c>
      <c r="D1556" s="49">
        <v>43853.432233796295</v>
      </c>
      <c r="E1556" s="48" t="s">
        <v>34</v>
      </c>
      <c r="F1556" s="48" t="s">
        <v>33</v>
      </c>
      <c r="G1556" s="49">
        <v>43853.432233796295</v>
      </c>
      <c r="H1556" s="48"/>
      <c r="I1556" s="48"/>
      <c r="J1556" s="50">
        <v>0</v>
      </c>
      <c r="K1556" s="48" t="s">
        <v>37</v>
      </c>
      <c r="L1556" s="48"/>
    </row>
    <row r="1557" spans="1:12" ht="15.75" x14ac:dyDescent="0.25">
      <c r="A1557" s="48" t="s">
        <v>3160</v>
      </c>
      <c r="B1557" s="48" t="s">
        <v>7831</v>
      </c>
      <c r="C1557" s="49">
        <v>43853.438506944447</v>
      </c>
      <c r="D1557" s="49">
        <v>43853.438506944447</v>
      </c>
      <c r="E1557" s="48" t="s">
        <v>34</v>
      </c>
      <c r="F1557" s="48" t="s">
        <v>33</v>
      </c>
      <c r="G1557" s="49">
        <v>43853.438506944447</v>
      </c>
      <c r="H1557" s="48"/>
      <c r="I1557" s="48"/>
      <c r="J1557" s="50">
        <v>0</v>
      </c>
      <c r="K1557" s="48" t="s">
        <v>37</v>
      </c>
      <c r="L1557" s="48"/>
    </row>
    <row r="1558" spans="1:12" ht="15.75" x14ac:dyDescent="0.25">
      <c r="A1558" s="48" t="s">
        <v>3162</v>
      </c>
      <c r="B1558" s="48" t="s">
        <v>7831</v>
      </c>
      <c r="C1558" s="49">
        <v>43853.439201388886</v>
      </c>
      <c r="D1558" s="49">
        <v>43853.439201388886</v>
      </c>
      <c r="E1558" s="48" t="s">
        <v>34</v>
      </c>
      <c r="F1558" s="48" t="s">
        <v>33</v>
      </c>
      <c r="G1558" s="49">
        <v>43853.439201388886</v>
      </c>
      <c r="H1558" s="48"/>
      <c r="I1558" s="48"/>
      <c r="J1558" s="50">
        <v>0</v>
      </c>
      <c r="K1558" s="48" t="s">
        <v>37</v>
      </c>
      <c r="L1558" s="48"/>
    </row>
    <row r="1559" spans="1:12" ht="15.75" x14ac:dyDescent="0.25">
      <c r="A1559" s="48" t="s">
        <v>3165</v>
      </c>
      <c r="B1559" s="48" t="s">
        <v>7831</v>
      </c>
      <c r="C1559" s="49">
        <v>43853.466354166667</v>
      </c>
      <c r="D1559" s="49">
        <v>43853.466354166667</v>
      </c>
      <c r="E1559" s="48" t="s">
        <v>34</v>
      </c>
      <c r="F1559" s="48" t="s">
        <v>33</v>
      </c>
      <c r="G1559" s="49">
        <v>43853.466354166667</v>
      </c>
      <c r="H1559" s="48"/>
      <c r="I1559" s="48"/>
      <c r="J1559" s="50">
        <v>0</v>
      </c>
      <c r="K1559" s="48" t="s">
        <v>37</v>
      </c>
      <c r="L1559" s="48"/>
    </row>
    <row r="1560" spans="1:12" ht="15.75" x14ac:dyDescent="0.25">
      <c r="A1560" s="48" t="s">
        <v>3167</v>
      </c>
      <c r="B1560" s="48" t="s">
        <v>7831</v>
      </c>
      <c r="C1560" s="49">
        <v>43853.4687037037</v>
      </c>
      <c r="D1560" s="49">
        <v>43853.472337962965</v>
      </c>
      <c r="E1560" s="48" t="s">
        <v>34</v>
      </c>
      <c r="F1560" s="48" t="s">
        <v>150</v>
      </c>
      <c r="G1560" s="49">
        <v>43853.472291666665</v>
      </c>
      <c r="H1560" s="48"/>
      <c r="I1560" s="48"/>
      <c r="J1560" s="50">
        <v>3.5879629649571143E-3</v>
      </c>
      <c r="K1560" s="48" t="s">
        <v>37</v>
      </c>
      <c r="L1560" s="48"/>
    </row>
    <row r="1561" spans="1:12" ht="15.75" x14ac:dyDescent="0.25">
      <c r="A1561" s="48" t="s">
        <v>3169</v>
      </c>
      <c r="B1561" s="48" t="s">
        <v>7831</v>
      </c>
      <c r="C1561" s="49">
        <v>43853.44939814815</v>
      </c>
      <c r="D1561" s="49">
        <v>43853.45517361111</v>
      </c>
      <c r="E1561" s="48" t="s">
        <v>34</v>
      </c>
      <c r="F1561" s="48" t="s">
        <v>110</v>
      </c>
      <c r="G1561" s="49">
        <v>43853.454942129632</v>
      </c>
      <c r="H1561" s="48"/>
      <c r="I1561" s="48"/>
      <c r="J1561" s="50">
        <v>5.543981482333038E-3</v>
      </c>
      <c r="K1561" s="48" t="s">
        <v>37</v>
      </c>
      <c r="L1561" s="48"/>
    </row>
    <row r="1562" spans="1:12" ht="15.75" x14ac:dyDescent="0.25">
      <c r="A1562" s="48" t="s">
        <v>3171</v>
      </c>
      <c r="B1562" s="48" t="s">
        <v>7831</v>
      </c>
      <c r="C1562" s="49">
        <v>43853.469513888886</v>
      </c>
      <c r="D1562" s="49">
        <v>43853.470509259256</v>
      </c>
      <c r="E1562" s="48" t="s">
        <v>34</v>
      </c>
      <c r="F1562" s="48" t="s">
        <v>110</v>
      </c>
      <c r="G1562" s="49">
        <v>43853.470659722225</v>
      </c>
      <c r="H1562" s="48"/>
      <c r="I1562" s="48"/>
      <c r="J1562" s="50">
        <v>1.1458333392511122E-3</v>
      </c>
      <c r="K1562" s="48" t="s">
        <v>37</v>
      </c>
      <c r="L1562" s="48"/>
    </row>
    <row r="1563" spans="1:12" ht="15.75" x14ac:dyDescent="0.25">
      <c r="A1563" s="48" t="s">
        <v>3172</v>
      </c>
      <c r="B1563" s="48" t="s">
        <v>7831</v>
      </c>
      <c r="C1563" s="49">
        <v>43853.471226851849</v>
      </c>
      <c r="D1563" s="49">
        <v>43853.471226851849</v>
      </c>
      <c r="E1563" s="48" t="s">
        <v>34</v>
      </c>
      <c r="F1563" s="48" t="s">
        <v>33</v>
      </c>
      <c r="G1563" s="49">
        <v>43853.471226851849</v>
      </c>
      <c r="H1563" s="48"/>
      <c r="I1563" s="48"/>
      <c r="J1563" s="50">
        <v>0</v>
      </c>
      <c r="K1563" s="48" t="s">
        <v>37</v>
      </c>
      <c r="L1563" s="48"/>
    </row>
    <row r="1564" spans="1:12" ht="15.75" x14ac:dyDescent="0.25">
      <c r="A1564" s="48" t="s">
        <v>3173</v>
      </c>
      <c r="B1564" s="48" t="s">
        <v>7831</v>
      </c>
      <c r="C1564" s="49">
        <v>43853.478900462964</v>
      </c>
      <c r="D1564" s="49">
        <v>43853.478900462964</v>
      </c>
      <c r="E1564" s="48" t="s">
        <v>34</v>
      </c>
      <c r="F1564" s="48" t="s">
        <v>33</v>
      </c>
      <c r="G1564" s="49">
        <v>43853.478900462964</v>
      </c>
      <c r="H1564" s="48"/>
      <c r="I1564" s="48"/>
      <c r="J1564" s="50">
        <v>0</v>
      </c>
      <c r="K1564" s="48" t="s">
        <v>37</v>
      </c>
      <c r="L1564" s="48"/>
    </row>
    <row r="1565" spans="1:12" ht="15.75" x14ac:dyDescent="0.25">
      <c r="A1565" s="48" t="s">
        <v>3175</v>
      </c>
      <c r="B1565" s="48" t="s">
        <v>7831</v>
      </c>
      <c r="C1565" s="49">
        <v>43853.495636574073</v>
      </c>
      <c r="D1565" s="49">
        <v>43853.495636574073</v>
      </c>
      <c r="E1565" s="48" t="s">
        <v>34</v>
      </c>
      <c r="F1565" s="48" t="s">
        <v>33</v>
      </c>
      <c r="G1565" s="49">
        <v>43853.495636574073</v>
      </c>
      <c r="H1565" s="48"/>
      <c r="I1565" s="48"/>
      <c r="J1565" s="50">
        <v>0</v>
      </c>
      <c r="K1565" s="48" t="s">
        <v>37</v>
      </c>
      <c r="L1565" s="48"/>
    </row>
    <row r="1566" spans="1:12" ht="15.75" x14ac:dyDescent="0.25">
      <c r="A1566" s="48" t="s">
        <v>3176</v>
      </c>
      <c r="B1566" s="48" t="s">
        <v>7831</v>
      </c>
      <c r="C1566" s="49">
        <v>43853.444675925923</v>
      </c>
      <c r="D1566" s="49">
        <v>43853.446620370371</v>
      </c>
      <c r="E1566" s="48" t="s">
        <v>34</v>
      </c>
      <c r="F1566" s="48" t="s">
        <v>150</v>
      </c>
      <c r="G1566" s="49">
        <v>43853.446493055555</v>
      </c>
      <c r="H1566" s="48"/>
      <c r="I1566" s="48"/>
      <c r="J1566" s="50">
        <v>1.8171296323998831E-3</v>
      </c>
      <c r="K1566" s="48" t="s">
        <v>37</v>
      </c>
      <c r="L1566" s="48"/>
    </row>
    <row r="1567" spans="1:12" ht="15.75" x14ac:dyDescent="0.25">
      <c r="A1567" s="48" t="s">
        <v>3178</v>
      </c>
      <c r="B1567" s="48" t="s">
        <v>7831</v>
      </c>
      <c r="C1567" s="49">
        <v>43853.460787037038</v>
      </c>
      <c r="D1567" s="49">
        <v>43853.460787037038</v>
      </c>
      <c r="E1567" s="48" t="s">
        <v>34</v>
      </c>
      <c r="F1567" s="48" t="s">
        <v>33</v>
      </c>
      <c r="G1567" s="49">
        <v>43853.460787037038</v>
      </c>
      <c r="H1567" s="48"/>
      <c r="I1567" s="48"/>
      <c r="J1567" s="50">
        <v>0</v>
      </c>
      <c r="K1567" s="48" t="s">
        <v>37</v>
      </c>
      <c r="L1567" s="48"/>
    </row>
    <row r="1568" spans="1:12" ht="15.75" x14ac:dyDescent="0.25">
      <c r="A1568" s="48" t="s">
        <v>3180</v>
      </c>
      <c r="B1568" s="48" t="s">
        <v>7831</v>
      </c>
      <c r="C1568" s="49">
        <v>43853.479594907411</v>
      </c>
      <c r="D1568" s="49">
        <v>43853.479594907411</v>
      </c>
      <c r="E1568" s="48" t="s">
        <v>34</v>
      </c>
      <c r="F1568" s="48" t="s">
        <v>33</v>
      </c>
      <c r="G1568" s="49">
        <v>43853.479594907411</v>
      </c>
      <c r="H1568" s="48"/>
      <c r="I1568" s="48"/>
      <c r="J1568" s="50">
        <v>0</v>
      </c>
      <c r="K1568" s="48" t="s">
        <v>37</v>
      </c>
      <c r="L1568" s="48"/>
    </row>
    <row r="1569" spans="1:12" ht="15.75" x14ac:dyDescent="0.25">
      <c r="A1569" s="48" t="s">
        <v>3182</v>
      </c>
      <c r="B1569" s="48" t="s">
        <v>7831</v>
      </c>
      <c r="C1569" s="49">
        <v>43853.484189814815</v>
      </c>
      <c r="D1569" s="49">
        <v>43853.484872685185</v>
      </c>
      <c r="E1569" s="48" t="s">
        <v>34</v>
      </c>
      <c r="F1569" s="48" t="s">
        <v>110</v>
      </c>
      <c r="G1569" s="49">
        <v>43853.484872685185</v>
      </c>
      <c r="H1569" s="48"/>
      <c r="I1569" s="48"/>
      <c r="J1569" s="50">
        <v>6.8287036992842332E-4</v>
      </c>
      <c r="K1569" s="48" t="s">
        <v>37</v>
      </c>
      <c r="L1569" s="48"/>
    </row>
    <row r="1570" spans="1:12" ht="15.75" x14ac:dyDescent="0.25">
      <c r="A1570" s="48" t="s">
        <v>3184</v>
      </c>
      <c r="B1570" s="48" t="s">
        <v>7831</v>
      </c>
      <c r="C1570" s="49">
        <v>43853.488067129627</v>
      </c>
      <c r="D1570" s="49">
        <v>43853.489189814813</v>
      </c>
      <c r="E1570" s="48" t="s">
        <v>34</v>
      </c>
      <c r="F1570" s="48" t="s">
        <v>150</v>
      </c>
      <c r="G1570" s="49">
        <v>43853.48909722222</v>
      </c>
      <c r="H1570" s="48"/>
      <c r="I1570" s="48"/>
      <c r="J1570" s="50">
        <v>1.0300925932824612E-3</v>
      </c>
      <c r="K1570" s="48" t="s">
        <v>37</v>
      </c>
      <c r="L1570" s="48"/>
    </row>
    <row r="1571" spans="1:12" ht="15.75" x14ac:dyDescent="0.25">
      <c r="A1571" s="48" t="s">
        <v>3186</v>
      </c>
      <c r="B1571" s="48" t="s">
        <v>7831</v>
      </c>
      <c r="C1571" s="49">
        <v>43853.501909722225</v>
      </c>
      <c r="D1571" s="49">
        <v>43853.501909722225</v>
      </c>
      <c r="E1571" s="48" t="s">
        <v>34</v>
      </c>
      <c r="F1571" s="48" t="s">
        <v>33</v>
      </c>
      <c r="G1571" s="49">
        <v>43853.501909722225</v>
      </c>
      <c r="H1571" s="48"/>
      <c r="I1571" s="48"/>
      <c r="J1571" s="50">
        <v>0</v>
      </c>
      <c r="K1571" s="48" t="s">
        <v>37</v>
      </c>
      <c r="L1571" s="48"/>
    </row>
    <row r="1572" spans="1:12" ht="15.75" x14ac:dyDescent="0.25">
      <c r="A1572" s="48" t="s">
        <v>3188</v>
      </c>
      <c r="B1572" s="48" t="s">
        <v>7831</v>
      </c>
      <c r="C1572" s="49">
        <v>43853.483414351853</v>
      </c>
      <c r="D1572" s="49">
        <v>43853.485034722224</v>
      </c>
      <c r="E1572" s="48" t="s">
        <v>34</v>
      </c>
      <c r="F1572" s="48" t="s">
        <v>110</v>
      </c>
      <c r="G1572" s="49">
        <v>43853.485266203701</v>
      </c>
      <c r="H1572" s="48"/>
      <c r="I1572" s="48"/>
      <c r="J1572" s="50">
        <v>1.8518518481869251E-3</v>
      </c>
      <c r="K1572" s="48" t="s">
        <v>37</v>
      </c>
      <c r="L1572" s="48"/>
    </row>
    <row r="1573" spans="1:12" ht="15.75" x14ac:dyDescent="0.25">
      <c r="A1573" s="48" t="s">
        <v>3189</v>
      </c>
      <c r="B1573" s="48" t="s">
        <v>7831</v>
      </c>
      <c r="C1573" s="49">
        <v>43853.491446759261</v>
      </c>
      <c r="D1573" s="49">
        <v>43853.491446759261</v>
      </c>
      <c r="E1573" s="48" t="s">
        <v>34</v>
      </c>
      <c r="F1573" s="48" t="s">
        <v>33</v>
      </c>
      <c r="G1573" s="49">
        <v>43853.491446759261</v>
      </c>
      <c r="H1573" s="48"/>
      <c r="I1573" s="48"/>
      <c r="J1573" s="50">
        <v>0</v>
      </c>
      <c r="K1573" s="48" t="s">
        <v>37</v>
      </c>
      <c r="L1573" s="48"/>
    </row>
    <row r="1574" spans="1:12" ht="15.75" x14ac:dyDescent="0.25">
      <c r="A1574" s="48" t="s">
        <v>3192</v>
      </c>
      <c r="B1574" s="48" t="s">
        <v>7831</v>
      </c>
      <c r="C1574" s="49">
        <v>43853.495648148149</v>
      </c>
      <c r="D1574" s="49">
        <v>43853.495648148149</v>
      </c>
      <c r="E1574" s="48" t="s">
        <v>34</v>
      </c>
      <c r="F1574" s="48" t="s">
        <v>33</v>
      </c>
      <c r="G1574" s="49">
        <v>43853.495648148149</v>
      </c>
      <c r="H1574" s="48"/>
      <c r="I1574" s="48"/>
      <c r="J1574" s="50">
        <v>0</v>
      </c>
      <c r="K1574" s="48" t="s">
        <v>37</v>
      </c>
      <c r="L1574" s="48"/>
    </row>
    <row r="1575" spans="1:12" ht="15.75" x14ac:dyDescent="0.25">
      <c r="A1575" s="48" t="s">
        <v>3193</v>
      </c>
      <c r="B1575" s="48" t="s">
        <v>7831</v>
      </c>
      <c r="C1575" s="49">
        <v>43853.516550925924</v>
      </c>
      <c r="D1575" s="49">
        <v>43853.516550925924</v>
      </c>
      <c r="E1575" s="48" t="s">
        <v>34</v>
      </c>
      <c r="F1575" s="48" t="s">
        <v>33</v>
      </c>
      <c r="G1575" s="49">
        <v>43853.516550925924</v>
      </c>
      <c r="H1575" s="48"/>
      <c r="I1575" s="48"/>
      <c r="J1575" s="50">
        <v>0</v>
      </c>
      <c r="K1575" s="48" t="s">
        <v>37</v>
      </c>
      <c r="L1575" s="48"/>
    </row>
    <row r="1576" spans="1:12" ht="15.75" x14ac:dyDescent="0.25">
      <c r="A1576" s="48" t="s">
        <v>3195</v>
      </c>
      <c r="B1576" s="48" t="s">
        <v>7831</v>
      </c>
      <c r="C1576" s="49">
        <v>43853.525648148148</v>
      </c>
      <c r="D1576" s="49">
        <v>43853.525648148148</v>
      </c>
      <c r="E1576" s="48" t="s">
        <v>34</v>
      </c>
      <c r="F1576" s="48" t="s">
        <v>33</v>
      </c>
      <c r="G1576" s="49">
        <v>43853.525648148148</v>
      </c>
      <c r="H1576" s="48"/>
      <c r="I1576" s="48"/>
      <c r="J1576" s="50">
        <v>0</v>
      </c>
      <c r="K1576" s="48" t="s">
        <v>37</v>
      </c>
      <c r="L1576" s="48"/>
    </row>
    <row r="1577" spans="1:12" ht="15.75" x14ac:dyDescent="0.25">
      <c r="A1577" s="48" t="s">
        <v>3197</v>
      </c>
      <c r="B1577" s="48" t="s">
        <v>7831</v>
      </c>
      <c r="C1577" s="49">
        <v>43853.538483796299</v>
      </c>
      <c r="D1577" s="49">
        <v>43853.5393287037</v>
      </c>
      <c r="E1577" s="48" t="s">
        <v>34</v>
      </c>
      <c r="F1577" s="48" t="s">
        <v>150</v>
      </c>
      <c r="G1577" s="49">
        <v>43853.539201388892</v>
      </c>
      <c r="H1577" s="48"/>
      <c r="I1577" s="48"/>
      <c r="J1577" s="50">
        <v>7.1759259299142286E-4</v>
      </c>
      <c r="K1577" s="48" t="s">
        <v>37</v>
      </c>
      <c r="L1577" s="48"/>
    </row>
    <row r="1578" spans="1:12" ht="15.75" x14ac:dyDescent="0.25">
      <c r="A1578" s="48" t="s">
        <v>3200</v>
      </c>
      <c r="B1578" s="48" t="s">
        <v>7831</v>
      </c>
      <c r="C1578" s="49">
        <v>43853.542384259257</v>
      </c>
      <c r="D1578" s="49">
        <v>43853.542384259257</v>
      </c>
      <c r="E1578" s="48" t="s">
        <v>34</v>
      </c>
      <c r="F1578" s="48" t="s">
        <v>33</v>
      </c>
      <c r="G1578" s="49">
        <v>43853.542384259257</v>
      </c>
      <c r="H1578" s="48"/>
      <c r="I1578" s="48"/>
      <c r="J1578" s="50">
        <v>0</v>
      </c>
      <c r="K1578" s="48" t="s">
        <v>37</v>
      </c>
      <c r="L1578" s="48"/>
    </row>
    <row r="1579" spans="1:12" ht="15.75" x14ac:dyDescent="0.25">
      <c r="A1579" s="48" t="s">
        <v>3201</v>
      </c>
      <c r="B1579" s="48" t="s">
        <v>7831</v>
      </c>
      <c r="C1579" s="49">
        <v>43853.545173611114</v>
      </c>
      <c r="D1579" s="49">
        <v>43853.545173611114</v>
      </c>
      <c r="E1579" s="48" t="s">
        <v>34</v>
      </c>
      <c r="F1579" s="48" t="s">
        <v>33</v>
      </c>
      <c r="G1579" s="49">
        <v>43853.545173611114</v>
      </c>
      <c r="H1579" s="48"/>
      <c r="I1579" s="48"/>
      <c r="J1579" s="50">
        <v>0</v>
      </c>
      <c r="K1579" s="48" t="s">
        <v>37</v>
      </c>
      <c r="L1579" s="48"/>
    </row>
    <row r="1580" spans="1:12" ht="15.75" x14ac:dyDescent="0.25">
      <c r="A1580" s="48" t="s">
        <v>3203</v>
      </c>
      <c r="B1580" s="48" t="s">
        <v>7831</v>
      </c>
      <c r="C1580" s="49">
        <v>43853.550740740742</v>
      </c>
      <c r="D1580" s="49">
        <v>43853.550740740742</v>
      </c>
      <c r="E1580" s="48" t="s">
        <v>34</v>
      </c>
      <c r="F1580" s="48" t="s">
        <v>33</v>
      </c>
      <c r="G1580" s="49">
        <v>43853.550740740742</v>
      </c>
      <c r="H1580" s="48"/>
      <c r="I1580" s="48"/>
      <c r="J1580" s="50">
        <v>0</v>
      </c>
      <c r="K1580" s="48" t="s">
        <v>37</v>
      </c>
      <c r="L1580" s="48"/>
    </row>
    <row r="1581" spans="1:12" ht="15.75" x14ac:dyDescent="0.25">
      <c r="A1581" s="48" t="s">
        <v>3204</v>
      </c>
      <c r="B1581" s="48" t="s">
        <v>7831</v>
      </c>
      <c r="C1581" s="49">
        <v>43853.555625000001</v>
      </c>
      <c r="D1581" s="49">
        <v>43853.555625000001</v>
      </c>
      <c r="E1581" s="48" t="s">
        <v>34</v>
      </c>
      <c r="F1581" s="48" t="s">
        <v>33</v>
      </c>
      <c r="G1581" s="49">
        <v>43853.555625000001</v>
      </c>
      <c r="H1581" s="48"/>
      <c r="I1581" s="48"/>
      <c r="J1581" s="50">
        <v>0</v>
      </c>
      <c r="K1581" s="48" t="s">
        <v>37</v>
      </c>
      <c r="L1581" s="48"/>
    </row>
    <row r="1582" spans="1:12" ht="15.75" x14ac:dyDescent="0.25">
      <c r="A1582" s="48" t="s">
        <v>3207</v>
      </c>
      <c r="B1582" s="48" t="s">
        <v>7831</v>
      </c>
      <c r="C1582" s="49">
        <v>43853.559814814813</v>
      </c>
      <c r="D1582" s="49">
        <v>43853.559814814813</v>
      </c>
      <c r="E1582" s="48" t="s">
        <v>34</v>
      </c>
      <c r="F1582" s="48" t="s">
        <v>33</v>
      </c>
      <c r="G1582" s="49">
        <v>43853.559814814813</v>
      </c>
      <c r="H1582" s="48"/>
      <c r="I1582" s="48"/>
      <c r="J1582" s="50">
        <v>0</v>
      </c>
      <c r="K1582" s="48" t="s">
        <v>37</v>
      </c>
      <c r="L1582" s="48"/>
    </row>
    <row r="1583" spans="1:12" ht="15.75" x14ac:dyDescent="0.25">
      <c r="A1583" s="48" t="s">
        <v>3208</v>
      </c>
      <c r="B1583" s="48" t="s">
        <v>7831</v>
      </c>
      <c r="C1583" s="49">
        <v>43853.563437500001</v>
      </c>
      <c r="D1583" s="49">
        <v>43853.565960648149</v>
      </c>
      <c r="E1583" s="48" t="s">
        <v>34</v>
      </c>
      <c r="F1583" s="48" t="s">
        <v>150</v>
      </c>
      <c r="G1583" s="49">
        <v>43853.565949074073</v>
      </c>
      <c r="H1583" s="48"/>
      <c r="I1583" s="48"/>
      <c r="J1583" s="50">
        <v>2.5115740718320012E-3</v>
      </c>
      <c r="K1583" s="48" t="s">
        <v>37</v>
      </c>
      <c r="L1583" s="48"/>
    </row>
    <row r="1584" spans="1:12" ht="15.75" x14ac:dyDescent="0.25">
      <c r="A1584" s="48" t="s">
        <v>3209</v>
      </c>
      <c r="B1584" s="48" t="s">
        <v>7831</v>
      </c>
      <c r="C1584" s="49">
        <v>43853.563287037039</v>
      </c>
      <c r="D1584" s="49">
        <v>43853.563287037039</v>
      </c>
      <c r="E1584" s="48" t="s">
        <v>34</v>
      </c>
      <c r="F1584" s="48" t="s">
        <v>33</v>
      </c>
      <c r="G1584" s="49">
        <v>43853.563287037039</v>
      </c>
      <c r="H1584" s="48"/>
      <c r="I1584" s="48"/>
      <c r="J1584" s="50">
        <v>0</v>
      </c>
      <c r="K1584" s="48" t="s">
        <v>37</v>
      </c>
      <c r="L1584" s="48"/>
    </row>
    <row r="1585" spans="1:12" ht="15.75" x14ac:dyDescent="0.25">
      <c r="A1585" s="48" t="s">
        <v>3210</v>
      </c>
      <c r="B1585" s="48" t="s">
        <v>7831</v>
      </c>
      <c r="C1585" s="49">
        <v>43853.57236111111</v>
      </c>
      <c r="D1585" s="49">
        <v>43853.57236111111</v>
      </c>
      <c r="E1585" s="48" t="s">
        <v>34</v>
      </c>
      <c r="F1585" s="48" t="s">
        <v>33</v>
      </c>
      <c r="G1585" s="49">
        <v>43853.57236111111</v>
      </c>
      <c r="H1585" s="48"/>
      <c r="I1585" s="48"/>
      <c r="J1585" s="50">
        <v>0</v>
      </c>
      <c r="K1585" s="48" t="s">
        <v>37</v>
      </c>
      <c r="L1585" s="48"/>
    </row>
    <row r="1586" spans="1:12" ht="15.75" x14ac:dyDescent="0.25">
      <c r="A1586" s="48" t="s">
        <v>3212</v>
      </c>
      <c r="B1586" s="48" t="s">
        <v>7831</v>
      </c>
      <c r="C1586" s="49">
        <v>43853.517951388887</v>
      </c>
      <c r="D1586" s="49">
        <v>43853.517951388887</v>
      </c>
      <c r="E1586" s="48" t="s">
        <v>34</v>
      </c>
      <c r="F1586" s="48" t="s">
        <v>33</v>
      </c>
      <c r="G1586" s="49">
        <v>43853.517951388887</v>
      </c>
      <c r="H1586" s="48"/>
      <c r="I1586" s="48"/>
      <c r="J1586" s="50">
        <v>0</v>
      </c>
      <c r="K1586" s="48" t="s">
        <v>37</v>
      </c>
      <c r="L1586" s="48"/>
    </row>
    <row r="1587" spans="1:12" ht="15.75" x14ac:dyDescent="0.25">
      <c r="A1587" s="48" t="s">
        <v>3213</v>
      </c>
      <c r="B1587" s="48" t="s">
        <v>7831</v>
      </c>
      <c r="C1587" s="49">
        <v>43853.522847222222</v>
      </c>
      <c r="D1587" s="49">
        <v>43853.522847222222</v>
      </c>
      <c r="E1587" s="48" t="s">
        <v>34</v>
      </c>
      <c r="F1587" s="48" t="s">
        <v>33</v>
      </c>
      <c r="G1587" s="49">
        <v>43853.522847222222</v>
      </c>
      <c r="H1587" s="48"/>
      <c r="I1587" s="48"/>
      <c r="J1587" s="50">
        <v>0</v>
      </c>
      <c r="K1587" s="48" t="s">
        <v>37</v>
      </c>
      <c r="L1587" s="48"/>
    </row>
    <row r="1588" spans="1:12" ht="15.75" x14ac:dyDescent="0.25">
      <c r="A1588" s="48" t="s">
        <v>3215</v>
      </c>
      <c r="B1588" s="48" t="s">
        <v>7831</v>
      </c>
      <c r="C1588" s="49">
        <v>43853.54446759259</v>
      </c>
      <c r="D1588" s="49">
        <v>43853.54446759259</v>
      </c>
      <c r="E1588" s="48" t="s">
        <v>34</v>
      </c>
      <c r="F1588" s="48" t="s">
        <v>33</v>
      </c>
      <c r="G1588" s="49">
        <v>43853.54446759259</v>
      </c>
      <c r="H1588" s="48"/>
      <c r="I1588" s="48"/>
      <c r="J1588" s="50">
        <v>0</v>
      </c>
      <c r="K1588" s="48" t="s">
        <v>37</v>
      </c>
      <c r="L1588" s="48"/>
    </row>
    <row r="1589" spans="1:12" ht="15.75" x14ac:dyDescent="0.25">
      <c r="A1589" s="48" t="s">
        <v>3217</v>
      </c>
      <c r="B1589" s="48" t="s">
        <v>7831</v>
      </c>
      <c r="C1589" s="49">
        <v>43853.554942129631</v>
      </c>
      <c r="D1589" s="49">
        <v>43853.554942129631</v>
      </c>
      <c r="E1589" s="48" t="s">
        <v>34</v>
      </c>
      <c r="F1589" s="48" t="s">
        <v>33</v>
      </c>
      <c r="G1589" s="49">
        <v>43853.554942129631</v>
      </c>
      <c r="H1589" s="48"/>
      <c r="I1589" s="48"/>
      <c r="J1589" s="50">
        <v>0</v>
      </c>
      <c r="K1589" s="48" t="s">
        <v>37</v>
      </c>
      <c r="L1589" s="48"/>
    </row>
    <row r="1590" spans="1:12" ht="15.75" x14ac:dyDescent="0.25">
      <c r="A1590" s="48" t="s">
        <v>3218</v>
      </c>
      <c r="B1590" s="48" t="s">
        <v>7831</v>
      </c>
      <c r="C1590" s="49">
        <v>43853.571655092594</v>
      </c>
      <c r="D1590" s="49">
        <v>43853.571655092594</v>
      </c>
      <c r="E1590" s="48" t="s">
        <v>34</v>
      </c>
      <c r="F1590" s="48" t="s">
        <v>33</v>
      </c>
      <c r="G1590" s="49">
        <v>43853.571655092594</v>
      </c>
      <c r="H1590" s="48"/>
      <c r="I1590" s="48"/>
      <c r="J1590" s="50">
        <v>0</v>
      </c>
      <c r="K1590" s="48" t="s">
        <v>37</v>
      </c>
      <c r="L1590" s="48"/>
    </row>
    <row r="1591" spans="1:12" ht="15.75" x14ac:dyDescent="0.25">
      <c r="A1591" s="48" t="s">
        <v>3220</v>
      </c>
      <c r="B1591" s="48" t="s">
        <v>7831</v>
      </c>
      <c r="C1591" s="49">
        <v>43853.590717592589</v>
      </c>
      <c r="D1591" s="49">
        <v>43853.592673611114</v>
      </c>
      <c r="E1591" s="48" t="s">
        <v>34</v>
      </c>
      <c r="F1591" s="48" t="s">
        <v>150</v>
      </c>
      <c r="G1591" s="49">
        <v>43853.592662037037</v>
      </c>
      <c r="H1591" s="48"/>
      <c r="I1591" s="48"/>
      <c r="J1591" s="50">
        <v>1.9444444478722289E-3</v>
      </c>
      <c r="K1591" s="48" t="s">
        <v>37</v>
      </c>
      <c r="L1591" s="48"/>
    </row>
    <row r="1592" spans="1:12" ht="15.75" x14ac:dyDescent="0.25">
      <c r="A1592" s="48" t="s">
        <v>3222</v>
      </c>
      <c r="B1592" s="48" t="s">
        <v>7831</v>
      </c>
      <c r="C1592" s="49">
        <v>43853.597361111111</v>
      </c>
      <c r="D1592" s="49">
        <v>43853.599699074075</v>
      </c>
      <c r="E1592" s="48" t="s">
        <v>34</v>
      </c>
      <c r="F1592" s="48" t="s">
        <v>110</v>
      </c>
      <c r="G1592" s="49">
        <v>43853.59951388889</v>
      </c>
      <c r="H1592" s="48"/>
      <c r="I1592" s="48"/>
      <c r="J1592" s="50">
        <v>2.1527777789742686E-3</v>
      </c>
      <c r="K1592" s="48" t="s">
        <v>37</v>
      </c>
      <c r="L1592" s="48"/>
    </row>
    <row r="1593" spans="1:12" ht="15.75" x14ac:dyDescent="0.25">
      <c r="A1593" s="48" t="s">
        <v>3223</v>
      </c>
      <c r="B1593" s="48" t="s">
        <v>7831</v>
      </c>
      <c r="C1593" s="49">
        <v>43853.606620370374</v>
      </c>
      <c r="D1593" s="49">
        <v>43853.606620370374</v>
      </c>
      <c r="E1593" s="48" t="s">
        <v>34</v>
      </c>
      <c r="F1593" s="48" t="s">
        <v>33</v>
      </c>
      <c r="G1593" s="49">
        <v>43853.606620370374</v>
      </c>
      <c r="H1593" s="48"/>
      <c r="I1593" s="48"/>
      <c r="J1593" s="50">
        <v>0</v>
      </c>
      <c r="K1593" s="48" t="s">
        <v>37</v>
      </c>
      <c r="L1593" s="48"/>
    </row>
    <row r="1594" spans="1:12" ht="15.75" x14ac:dyDescent="0.25">
      <c r="A1594" s="48" t="s">
        <v>3224</v>
      </c>
      <c r="B1594" s="48" t="s">
        <v>7831</v>
      </c>
      <c r="C1594" s="49">
        <v>43853.626122685186</v>
      </c>
      <c r="D1594" s="49">
        <v>43853.628425925926</v>
      </c>
      <c r="E1594" s="48" t="s">
        <v>34</v>
      </c>
      <c r="F1594" s="48" t="s">
        <v>150</v>
      </c>
      <c r="G1594" s="49">
        <v>43853.62841435185</v>
      </c>
      <c r="H1594" s="48"/>
      <c r="I1594" s="48"/>
      <c r="J1594" s="50">
        <v>2.2916666639503092E-3</v>
      </c>
      <c r="K1594" s="48" t="s">
        <v>37</v>
      </c>
      <c r="L1594" s="48"/>
    </row>
    <row r="1595" spans="1:12" ht="15.75" x14ac:dyDescent="0.25">
      <c r="A1595" s="48" t="s">
        <v>3227</v>
      </c>
      <c r="B1595" s="48" t="s">
        <v>7831</v>
      </c>
      <c r="C1595" s="49">
        <v>43853.631006944444</v>
      </c>
      <c r="D1595" s="49">
        <v>43853.631006944444</v>
      </c>
      <c r="E1595" s="48" t="s">
        <v>34</v>
      </c>
      <c r="F1595" s="48" t="s">
        <v>33</v>
      </c>
      <c r="G1595" s="49">
        <v>43853.631006944444</v>
      </c>
      <c r="H1595" s="48"/>
      <c r="I1595" s="48"/>
      <c r="J1595" s="50">
        <v>0</v>
      </c>
      <c r="K1595" s="48" t="s">
        <v>37</v>
      </c>
      <c r="L1595" s="48"/>
    </row>
    <row r="1596" spans="1:12" ht="15.75" x14ac:dyDescent="0.25">
      <c r="A1596" s="48" t="s">
        <v>3229</v>
      </c>
      <c r="B1596" s="48" t="s">
        <v>7831</v>
      </c>
      <c r="C1596" s="49">
        <v>43853.511666666665</v>
      </c>
      <c r="D1596" s="49">
        <v>43853.511666666665</v>
      </c>
      <c r="E1596" s="48" t="s">
        <v>34</v>
      </c>
      <c r="F1596" s="48" t="s">
        <v>33</v>
      </c>
      <c r="G1596" s="49">
        <v>43853.511666666665</v>
      </c>
      <c r="H1596" s="48"/>
      <c r="I1596" s="48"/>
      <c r="J1596" s="50">
        <v>0</v>
      </c>
      <c r="K1596" s="48" t="s">
        <v>37</v>
      </c>
      <c r="L1596" s="48"/>
    </row>
    <row r="1597" spans="1:12" ht="15.75" x14ac:dyDescent="0.25">
      <c r="A1597" s="48" t="s">
        <v>3230</v>
      </c>
      <c r="B1597" s="48" t="s">
        <v>7831</v>
      </c>
      <c r="C1597" s="49">
        <v>43853.511666666665</v>
      </c>
      <c r="D1597" s="49">
        <v>43853.511666666665</v>
      </c>
      <c r="E1597" s="48" t="s">
        <v>34</v>
      </c>
      <c r="F1597" s="48" t="s">
        <v>33</v>
      </c>
      <c r="G1597" s="49">
        <v>43853.511666666665</v>
      </c>
      <c r="H1597" s="48"/>
      <c r="I1597" s="48"/>
      <c r="J1597" s="50">
        <v>0</v>
      </c>
      <c r="K1597" s="48" t="s">
        <v>37</v>
      </c>
      <c r="L1597" s="48"/>
    </row>
    <row r="1598" spans="1:12" ht="15.75" x14ac:dyDescent="0.25">
      <c r="A1598" s="48" t="s">
        <v>7863</v>
      </c>
      <c r="B1598" s="48" t="s">
        <v>7831</v>
      </c>
      <c r="C1598" s="49">
        <v>43853.517951388887</v>
      </c>
      <c r="D1598" s="49">
        <v>43853.517951388887</v>
      </c>
      <c r="E1598" s="48" t="s">
        <v>7833</v>
      </c>
      <c r="F1598" s="48" t="s">
        <v>33</v>
      </c>
      <c r="G1598" s="49">
        <v>43853.517951388887</v>
      </c>
      <c r="H1598" s="48"/>
      <c r="I1598" s="48"/>
      <c r="J1598" s="50">
        <v>0</v>
      </c>
      <c r="K1598" s="48" t="s">
        <v>37</v>
      </c>
      <c r="L1598" s="48"/>
    </row>
    <row r="1599" spans="1:12" ht="15.75" x14ac:dyDescent="0.25">
      <c r="A1599" s="48" t="s">
        <v>3231</v>
      </c>
      <c r="B1599" s="48" t="s">
        <v>7831</v>
      </c>
      <c r="C1599" s="49">
        <v>43853.51866898148</v>
      </c>
      <c r="D1599" s="49">
        <v>43853.51866898148</v>
      </c>
      <c r="E1599" s="48" t="s">
        <v>34</v>
      </c>
      <c r="F1599" s="48" t="s">
        <v>33</v>
      </c>
      <c r="G1599" s="49">
        <v>43853.51866898148</v>
      </c>
      <c r="H1599" s="48"/>
      <c r="I1599" s="48"/>
      <c r="J1599" s="50">
        <v>0</v>
      </c>
      <c r="K1599" s="48" t="s">
        <v>37</v>
      </c>
      <c r="L1599" s="48"/>
    </row>
    <row r="1600" spans="1:12" ht="15.75" x14ac:dyDescent="0.25">
      <c r="A1600" s="48" t="s">
        <v>3233</v>
      </c>
      <c r="B1600" s="48" t="s">
        <v>7831</v>
      </c>
      <c r="C1600" s="49">
        <v>43853.52144675926</v>
      </c>
      <c r="D1600" s="49">
        <v>43853.52144675926</v>
      </c>
      <c r="E1600" s="48" t="s">
        <v>34</v>
      </c>
      <c r="F1600" s="48" t="s">
        <v>33</v>
      </c>
      <c r="G1600" s="49">
        <v>43853.52144675926</v>
      </c>
      <c r="H1600" s="48"/>
      <c r="I1600" s="48"/>
      <c r="J1600" s="50">
        <v>0</v>
      </c>
      <c r="K1600" s="48" t="s">
        <v>37</v>
      </c>
      <c r="L1600" s="48"/>
    </row>
    <row r="1601" spans="1:12" ht="15.75" x14ac:dyDescent="0.25">
      <c r="A1601" s="48" t="s">
        <v>3234</v>
      </c>
      <c r="B1601" s="48" t="s">
        <v>7831</v>
      </c>
      <c r="C1601" s="49">
        <v>43853.522152777776</v>
      </c>
      <c r="D1601" s="49">
        <v>43853.522152777776</v>
      </c>
      <c r="E1601" s="48" t="s">
        <v>34</v>
      </c>
      <c r="F1601" s="48" t="s">
        <v>33</v>
      </c>
      <c r="G1601" s="49">
        <v>43853.522152777776</v>
      </c>
      <c r="H1601" s="48"/>
      <c r="I1601" s="48"/>
      <c r="J1601" s="50">
        <v>0</v>
      </c>
      <c r="K1601" s="48" t="s">
        <v>37</v>
      </c>
      <c r="L1601" s="48"/>
    </row>
    <row r="1602" spans="1:12" ht="15.75" x14ac:dyDescent="0.25">
      <c r="A1602" s="48" t="s">
        <v>3235</v>
      </c>
      <c r="B1602" s="48" t="s">
        <v>7831</v>
      </c>
      <c r="C1602" s="49">
        <v>43853.524259259262</v>
      </c>
      <c r="D1602" s="49">
        <v>43853.524259259262</v>
      </c>
      <c r="E1602" s="48" t="s">
        <v>34</v>
      </c>
      <c r="F1602" s="48" t="s">
        <v>33</v>
      </c>
      <c r="G1602" s="49">
        <v>43853.524259259262</v>
      </c>
      <c r="H1602" s="48"/>
      <c r="I1602" s="48"/>
      <c r="J1602" s="50">
        <v>0</v>
      </c>
      <c r="K1602" s="48" t="s">
        <v>37</v>
      </c>
      <c r="L1602" s="48"/>
    </row>
    <row r="1603" spans="1:12" ht="15.75" x14ac:dyDescent="0.25">
      <c r="A1603" s="48" t="s">
        <v>3237</v>
      </c>
      <c r="B1603" s="48" t="s">
        <v>7831</v>
      </c>
      <c r="C1603" s="49">
        <v>43853.524942129632</v>
      </c>
      <c r="D1603" s="49">
        <v>43853.524942129632</v>
      </c>
      <c r="E1603" s="48" t="s">
        <v>34</v>
      </c>
      <c r="F1603" s="48" t="s">
        <v>33</v>
      </c>
      <c r="G1603" s="49">
        <v>43853.524942129632</v>
      </c>
      <c r="H1603" s="48"/>
      <c r="I1603" s="48"/>
      <c r="J1603" s="50">
        <v>0</v>
      </c>
      <c r="K1603" s="48" t="s">
        <v>37</v>
      </c>
      <c r="L1603" s="48"/>
    </row>
    <row r="1604" spans="1:12" ht="15.75" x14ac:dyDescent="0.25">
      <c r="A1604" s="48" t="s">
        <v>3238</v>
      </c>
      <c r="B1604" s="48" t="s">
        <v>7831</v>
      </c>
      <c r="C1604" s="49">
        <v>43853.525648148148</v>
      </c>
      <c r="D1604" s="49">
        <v>43853.525648148148</v>
      </c>
      <c r="E1604" s="48" t="s">
        <v>34</v>
      </c>
      <c r="F1604" s="48" t="s">
        <v>33</v>
      </c>
      <c r="G1604" s="49">
        <v>43853.525648148148</v>
      </c>
      <c r="H1604" s="48"/>
      <c r="I1604" s="48"/>
      <c r="J1604" s="50">
        <v>0</v>
      </c>
      <c r="K1604" s="48" t="s">
        <v>37</v>
      </c>
      <c r="L1604" s="48"/>
    </row>
    <row r="1605" spans="1:12" ht="15.75" x14ac:dyDescent="0.25">
      <c r="A1605" s="48" t="s">
        <v>3239</v>
      </c>
      <c r="B1605" s="48" t="s">
        <v>7831</v>
      </c>
      <c r="C1605" s="49">
        <v>43853.527766203704</v>
      </c>
      <c r="D1605" s="49">
        <v>43853.527766203704</v>
      </c>
      <c r="E1605" s="48" t="s">
        <v>34</v>
      </c>
      <c r="F1605" s="48" t="s">
        <v>33</v>
      </c>
      <c r="G1605" s="49">
        <v>43853.527766203704</v>
      </c>
      <c r="H1605" s="48"/>
      <c r="I1605" s="48"/>
      <c r="J1605" s="50">
        <v>0</v>
      </c>
      <c r="K1605" s="48" t="s">
        <v>37</v>
      </c>
      <c r="L1605" s="48"/>
    </row>
    <row r="1606" spans="1:12" ht="15.75" x14ac:dyDescent="0.25">
      <c r="A1606" s="48" t="s">
        <v>3242</v>
      </c>
      <c r="B1606" s="48" t="s">
        <v>7831</v>
      </c>
      <c r="C1606" s="49">
        <v>43853.537488425929</v>
      </c>
      <c r="D1606" s="49">
        <v>43853.537488425929</v>
      </c>
      <c r="E1606" s="48" t="s">
        <v>34</v>
      </c>
      <c r="F1606" s="48" t="s">
        <v>33</v>
      </c>
      <c r="G1606" s="49">
        <v>43853.537488425929</v>
      </c>
      <c r="H1606" s="48"/>
      <c r="I1606" s="48"/>
      <c r="J1606" s="50">
        <v>0</v>
      </c>
      <c r="K1606" s="48" t="s">
        <v>37</v>
      </c>
      <c r="L1606" s="48"/>
    </row>
    <row r="1607" spans="1:12" ht="15.75" x14ac:dyDescent="0.25">
      <c r="A1607" s="48" t="s">
        <v>3243</v>
      </c>
      <c r="B1607" s="48" t="s">
        <v>7831</v>
      </c>
      <c r="C1607" s="49">
        <v>43853.59270833333</v>
      </c>
      <c r="D1607" s="49">
        <v>43853.59270833333</v>
      </c>
      <c r="E1607" s="48" t="s">
        <v>34</v>
      </c>
      <c r="F1607" s="48" t="s">
        <v>33</v>
      </c>
      <c r="G1607" s="49">
        <v>43853.59270833333</v>
      </c>
      <c r="H1607" s="48"/>
      <c r="I1607" s="48"/>
      <c r="J1607" s="50">
        <v>0</v>
      </c>
      <c r="K1607" s="48" t="s">
        <v>37</v>
      </c>
      <c r="L1607" s="48"/>
    </row>
    <row r="1608" spans="1:12" ht="15.75" x14ac:dyDescent="0.25">
      <c r="A1608" s="48" t="s">
        <v>3245</v>
      </c>
      <c r="B1608" s="48" t="s">
        <v>7831</v>
      </c>
      <c r="C1608" s="49">
        <v>43853.617523148147</v>
      </c>
      <c r="D1608" s="49">
        <v>43853.618460648147</v>
      </c>
      <c r="E1608" s="48" t="s">
        <v>34</v>
      </c>
      <c r="F1608" s="48" t="s">
        <v>150</v>
      </c>
      <c r="G1608" s="49">
        <v>43853.618460648147</v>
      </c>
      <c r="H1608" s="48"/>
      <c r="I1608" s="48"/>
      <c r="J1608" s="50">
        <v>9.3750000087311491E-4</v>
      </c>
      <c r="K1608" s="48" t="s">
        <v>37</v>
      </c>
      <c r="L1608" s="48"/>
    </row>
    <row r="1609" spans="1:12" ht="15.75" x14ac:dyDescent="0.25">
      <c r="A1609" s="48" t="s">
        <v>3247</v>
      </c>
      <c r="B1609" s="48" t="s">
        <v>7831</v>
      </c>
      <c r="C1609" s="49">
        <v>43853.628912037035</v>
      </c>
      <c r="D1609" s="49">
        <v>43853.628912037035</v>
      </c>
      <c r="E1609" s="48" t="s">
        <v>34</v>
      </c>
      <c r="F1609" s="48" t="s">
        <v>33</v>
      </c>
      <c r="G1609" s="49">
        <v>43853.628912037035</v>
      </c>
      <c r="H1609" s="48"/>
      <c r="I1609" s="48"/>
      <c r="J1609" s="50">
        <v>0</v>
      </c>
      <c r="K1609" s="48" t="s">
        <v>37</v>
      </c>
      <c r="L1609" s="48"/>
    </row>
    <row r="1610" spans="1:12" ht="15.75" x14ac:dyDescent="0.25">
      <c r="A1610" s="48" t="s">
        <v>3248</v>
      </c>
      <c r="B1610" s="48" t="s">
        <v>7831</v>
      </c>
      <c r="C1610" s="49">
        <v>43853.631701388891</v>
      </c>
      <c r="D1610" s="49">
        <v>43853.631701388891</v>
      </c>
      <c r="E1610" s="48" t="s">
        <v>34</v>
      </c>
      <c r="F1610" s="48" t="s">
        <v>33</v>
      </c>
      <c r="G1610" s="49">
        <v>43853.631701388891</v>
      </c>
      <c r="H1610" s="48"/>
      <c r="I1610" s="48"/>
      <c r="J1610" s="50">
        <v>0</v>
      </c>
      <c r="K1610" s="48" t="s">
        <v>37</v>
      </c>
      <c r="L1610" s="48"/>
    </row>
    <row r="1611" spans="1:12" ht="15.75" x14ac:dyDescent="0.25">
      <c r="A1611" s="48" t="s">
        <v>3251</v>
      </c>
      <c r="B1611" s="48" t="s">
        <v>7831</v>
      </c>
      <c r="C1611" s="49">
        <v>43853.637303240743</v>
      </c>
      <c r="D1611" s="49">
        <v>43853.637303240743</v>
      </c>
      <c r="E1611" s="48" t="s">
        <v>34</v>
      </c>
      <c r="F1611" s="48" t="s">
        <v>33</v>
      </c>
      <c r="G1611" s="49">
        <v>43853.637303240743</v>
      </c>
      <c r="H1611" s="48"/>
      <c r="I1611" s="48"/>
      <c r="J1611" s="50">
        <v>0</v>
      </c>
      <c r="K1611" s="48" t="s">
        <v>37</v>
      </c>
      <c r="L1611" s="48"/>
    </row>
    <row r="1612" spans="1:12" ht="15.75" x14ac:dyDescent="0.25">
      <c r="A1612" s="48" t="s">
        <v>3252</v>
      </c>
      <c r="B1612" s="48" t="s">
        <v>7831</v>
      </c>
      <c r="C1612" s="49">
        <v>43853.650590277779</v>
      </c>
      <c r="D1612" s="49">
        <v>43853.650590277779</v>
      </c>
      <c r="E1612" s="48" t="s">
        <v>34</v>
      </c>
      <c r="F1612" s="48" t="s">
        <v>33</v>
      </c>
      <c r="G1612" s="49">
        <v>43853.650590277779</v>
      </c>
      <c r="H1612" s="48"/>
      <c r="I1612" s="48"/>
      <c r="J1612" s="50">
        <v>0</v>
      </c>
      <c r="K1612" s="48" t="s">
        <v>37</v>
      </c>
      <c r="L1612" s="48"/>
    </row>
    <row r="1613" spans="1:12" ht="15.75" x14ac:dyDescent="0.25">
      <c r="A1613" s="48" t="s">
        <v>3254</v>
      </c>
      <c r="B1613" s="48" t="s">
        <v>7831</v>
      </c>
      <c r="C1613" s="49">
        <v>43853.653368055559</v>
      </c>
      <c r="D1613" s="49">
        <v>43853.653368055559</v>
      </c>
      <c r="E1613" s="48" t="s">
        <v>34</v>
      </c>
      <c r="F1613" s="48" t="s">
        <v>33</v>
      </c>
      <c r="G1613" s="49">
        <v>43853.653368055559</v>
      </c>
      <c r="H1613" s="48"/>
      <c r="I1613" s="48"/>
      <c r="J1613" s="50">
        <v>0</v>
      </c>
      <c r="K1613" s="48" t="s">
        <v>37</v>
      </c>
      <c r="L1613" s="48"/>
    </row>
    <row r="1614" spans="1:12" ht="15.75" x14ac:dyDescent="0.25">
      <c r="A1614" s="48" t="s">
        <v>3257</v>
      </c>
      <c r="B1614" s="48" t="s">
        <v>7831</v>
      </c>
      <c r="C1614" s="49">
        <v>43853.669409722221</v>
      </c>
      <c r="D1614" s="49">
        <v>43853.669409722221</v>
      </c>
      <c r="E1614" s="48" t="s">
        <v>34</v>
      </c>
      <c r="F1614" s="48" t="s">
        <v>33</v>
      </c>
      <c r="G1614" s="49">
        <v>43853.669409722221</v>
      </c>
      <c r="H1614" s="48"/>
      <c r="I1614" s="48"/>
      <c r="J1614" s="50">
        <v>0</v>
      </c>
      <c r="K1614" s="48" t="s">
        <v>37</v>
      </c>
      <c r="L1614" s="48"/>
    </row>
    <row r="1615" spans="1:12" ht="15.75" x14ac:dyDescent="0.25">
      <c r="A1615" s="48" t="s">
        <v>3258</v>
      </c>
      <c r="B1615" s="48" t="s">
        <v>7831</v>
      </c>
      <c r="C1615" s="49">
        <v>43853.675000000003</v>
      </c>
      <c r="D1615" s="49">
        <v>43853.675000000003</v>
      </c>
      <c r="E1615" s="48" t="s">
        <v>34</v>
      </c>
      <c r="F1615" s="48" t="s">
        <v>33</v>
      </c>
      <c r="G1615" s="49">
        <v>43853.675000000003</v>
      </c>
      <c r="H1615" s="48"/>
      <c r="I1615" s="48"/>
      <c r="J1615" s="50">
        <v>0</v>
      </c>
      <c r="K1615" s="48" t="s">
        <v>37</v>
      </c>
      <c r="L1615" s="48"/>
    </row>
    <row r="1616" spans="1:12" ht="15.75" x14ac:dyDescent="0.25">
      <c r="A1616" s="48" t="s">
        <v>3260</v>
      </c>
      <c r="B1616" s="48" t="s">
        <v>7831</v>
      </c>
      <c r="C1616" s="49">
        <v>43853.675706018519</v>
      </c>
      <c r="D1616" s="49">
        <v>43853.675706018519</v>
      </c>
      <c r="E1616" s="48" t="s">
        <v>34</v>
      </c>
      <c r="F1616" s="48" t="s">
        <v>33</v>
      </c>
      <c r="G1616" s="49">
        <v>43853.675706018519</v>
      </c>
      <c r="H1616" s="48"/>
      <c r="I1616" s="48"/>
      <c r="J1616" s="50">
        <v>0</v>
      </c>
      <c r="K1616" s="48" t="s">
        <v>37</v>
      </c>
      <c r="L1616" s="48"/>
    </row>
    <row r="1617" spans="1:12" ht="15.75" x14ac:dyDescent="0.25">
      <c r="A1617" s="48" t="s">
        <v>3262</v>
      </c>
      <c r="B1617" s="48" t="s">
        <v>7831</v>
      </c>
      <c r="C1617" s="49">
        <v>43853.677800925929</v>
      </c>
      <c r="D1617" s="49">
        <v>43853.677800925929</v>
      </c>
      <c r="E1617" s="48" t="s">
        <v>34</v>
      </c>
      <c r="F1617" s="48" t="s">
        <v>33</v>
      </c>
      <c r="G1617" s="49">
        <v>43853.677800925929</v>
      </c>
      <c r="H1617" s="48"/>
      <c r="I1617" s="48"/>
      <c r="J1617" s="50">
        <v>0</v>
      </c>
      <c r="K1617" s="48" t="s">
        <v>37</v>
      </c>
      <c r="L1617" s="48"/>
    </row>
    <row r="1618" spans="1:12" ht="15.75" x14ac:dyDescent="0.25">
      <c r="A1618" s="48" t="s">
        <v>3264</v>
      </c>
      <c r="B1618" s="48" t="s">
        <v>7831</v>
      </c>
      <c r="C1618" s="49">
        <v>43853.686712962961</v>
      </c>
      <c r="D1618" s="49">
        <v>43853.686712962961</v>
      </c>
      <c r="E1618" s="48" t="s">
        <v>34</v>
      </c>
      <c r="F1618" s="48" t="s">
        <v>33</v>
      </c>
      <c r="G1618" s="49">
        <v>43853.686712962961</v>
      </c>
      <c r="H1618" s="48"/>
      <c r="I1618" s="48"/>
      <c r="J1618" s="50">
        <v>0</v>
      </c>
      <c r="K1618" s="48" t="s">
        <v>37</v>
      </c>
      <c r="L1618" s="48"/>
    </row>
    <row r="1619" spans="1:12" ht="15.75" x14ac:dyDescent="0.25">
      <c r="A1619" s="48" t="s">
        <v>3266</v>
      </c>
      <c r="B1619" s="48" t="s">
        <v>7831</v>
      </c>
      <c r="C1619" s="49">
        <v>43853.687407407408</v>
      </c>
      <c r="D1619" s="49">
        <v>43853.687407407408</v>
      </c>
      <c r="E1619" s="48" t="s">
        <v>34</v>
      </c>
      <c r="F1619" s="48" t="s">
        <v>33</v>
      </c>
      <c r="G1619" s="49">
        <v>43853.687407407408</v>
      </c>
      <c r="H1619" s="48"/>
      <c r="I1619" s="48"/>
      <c r="J1619" s="50">
        <v>0</v>
      </c>
      <c r="K1619" s="48" t="s">
        <v>37</v>
      </c>
      <c r="L1619" s="48"/>
    </row>
    <row r="1620" spans="1:12" ht="15.75" x14ac:dyDescent="0.25">
      <c r="A1620" s="48" t="s">
        <v>3268</v>
      </c>
      <c r="B1620" s="48" t="s">
        <v>7831</v>
      </c>
      <c r="C1620" s="49">
        <v>43853.688113425924</v>
      </c>
      <c r="D1620" s="49">
        <v>43853.688113425924</v>
      </c>
      <c r="E1620" s="48" t="s">
        <v>34</v>
      </c>
      <c r="F1620" s="48" t="s">
        <v>33</v>
      </c>
      <c r="G1620" s="49">
        <v>43853.688113425924</v>
      </c>
      <c r="H1620" s="48"/>
      <c r="I1620" s="48"/>
      <c r="J1620" s="50">
        <v>0</v>
      </c>
      <c r="K1620" s="48" t="s">
        <v>37</v>
      </c>
      <c r="L1620" s="48"/>
    </row>
    <row r="1621" spans="1:12" ht="15.75" x14ac:dyDescent="0.25">
      <c r="A1621" s="48" t="s">
        <v>3269</v>
      </c>
      <c r="B1621" s="48" t="s">
        <v>7831</v>
      </c>
      <c r="C1621" s="49">
        <v>43853.688807870371</v>
      </c>
      <c r="D1621" s="49">
        <v>43853.688807870371</v>
      </c>
      <c r="E1621" s="48" t="s">
        <v>34</v>
      </c>
      <c r="F1621" s="48" t="s">
        <v>33</v>
      </c>
      <c r="G1621" s="49">
        <v>43853.688807870371</v>
      </c>
      <c r="H1621" s="48"/>
      <c r="I1621" s="48"/>
      <c r="J1621" s="50">
        <v>0</v>
      </c>
      <c r="K1621" s="48" t="s">
        <v>37</v>
      </c>
      <c r="L1621" s="48"/>
    </row>
    <row r="1622" spans="1:12" ht="15.75" x14ac:dyDescent="0.25">
      <c r="A1622" s="48" t="s">
        <v>3271</v>
      </c>
      <c r="B1622" s="48" t="s">
        <v>7831</v>
      </c>
      <c r="C1622" s="49">
        <v>43853.651273148149</v>
      </c>
      <c r="D1622" s="49">
        <v>43853.651273148149</v>
      </c>
      <c r="E1622" s="48" t="s">
        <v>34</v>
      </c>
      <c r="F1622" s="48" t="s">
        <v>33</v>
      </c>
      <c r="G1622" s="49">
        <v>43853.651273148149</v>
      </c>
      <c r="H1622" s="48"/>
      <c r="I1622" s="48"/>
      <c r="J1622" s="50">
        <v>0</v>
      </c>
      <c r="K1622" s="48" t="s">
        <v>37</v>
      </c>
      <c r="L1622" s="48"/>
    </row>
    <row r="1623" spans="1:12" ht="15.75" x14ac:dyDescent="0.25">
      <c r="A1623" s="48" t="s">
        <v>3272</v>
      </c>
      <c r="B1623" s="48" t="s">
        <v>7831</v>
      </c>
      <c r="C1623" s="49">
        <v>43853.652673611112</v>
      </c>
      <c r="D1623" s="49">
        <v>43853.652673611112</v>
      </c>
      <c r="E1623" s="48" t="s">
        <v>34</v>
      </c>
      <c r="F1623" s="48" t="s">
        <v>33</v>
      </c>
      <c r="G1623" s="49">
        <v>43853.652673611112</v>
      </c>
      <c r="H1623" s="48"/>
      <c r="I1623" s="48"/>
      <c r="J1623" s="50">
        <v>0</v>
      </c>
      <c r="K1623" s="48" t="s">
        <v>37</v>
      </c>
      <c r="L1623" s="48"/>
    </row>
    <row r="1624" spans="1:12" ht="15.75" x14ac:dyDescent="0.25">
      <c r="A1624" s="48" t="s">
        <v>3274</v>
      </c>
      <c r="B1624" s="48" t="s">
        <v>7831</v>
      </c>
      <c r="C1624" s="49">
        <v>43853.665243055555</v>
      </c>
      <c r="D1624" s="49">
        <v>43853.665243055555</v>
      </c>
      <c r="E1624" s="48" t="s">
        <v>34</v>
      </c>
      <c r="F1624" s="48" t="s">
        <v>33</v>
      </c>
      <c r="G1624" s="49">
        <v>43853.665243055555</v>
      </c>
      <c r="H1624" s="48"/>
      <c r="I1624" s="48"/>
      <c r="J1624" s="50">
        <v>0</v>
      </c>
      <c r="K1624" s="48" t="s">
        <v>37</v>
      </c>
      <c r="L1624" s="48"/>
    </row>
    <row r="1625" spans="1:12" ht="15.75" x14ac:dyDescent="0.25">
      <c r="A1625" s="48" t="s">
        <v>3275</v>
      </c>
      <c r="B1625" s="48" t="s">
        <v>7831</v>
      </c>
      <c r="C1625" s="49">
        <v>43853.688113425924</v>
      </c>
      <c r="D1625" s="49">
        <v>43853.688113425924</v>
      </c>
      <c r="E1625" s="48" t="s">
        <v>34</v>
      </c>
      <c r="F1625" s="48" t="s">
        <v>33</v>
      </c>
      <c r="G1625" s="49">
        <v>43853.688113425924</v>
      </c>
      <c r="H1625" s="48"/>
      <c r="I1625" s="48"/>
      <c r="J1625" s="50">
        <v>0</v>
      </c>
      <c r="K1625" s="48" t="s">
        <v>37</v>
      </c>
      <c r="L1625" s="48"/>
    </row>
    <row r="1626" spans="1:12" ht="15.75" x14ac:dyDescent="0.25">
      <c r="A1626" s="48" t="s">
        <v>3277</v>
      </c>
      <c r="B1626" s="48" t="s">
        <v>7831</v>
      </c>
      <c r="C1626" s="49">
        <v>43853.76871527778</v>
      </c>
      <c r="D1626" s="49">
        <v>43853.76871527778</v>
      </c>
      <c r="E1626" s="48" t="s">
        <v>34</v>
      </c>
      <c r="F1626" s="48" t="s">
        <v>33</v>
      </c>
      <c r="G1626" s="49">
        <v>43853.76871527778</v>
      </c>
      <c r="H1626" s="48"/>
      <c r="I1626" s="48"/>
      <c r="J1626" s="50">
        <v>0</v>
      </c>
      <c r="K1626" s="48" t="s">
        <v>37</v>
      </c>
      <c r="L1626" s="48"/>
    </row>
    <row r="1627" spans="1:12" ht="15.75" x14ac:dyDescent="0.25">
      <c r="A1627" s="48" t="s">
        <v>3279</v>
      </c>
      <c r="B1627" s="48" t="s">
        <v>7831</v>
      </c>
      <c r="C1627" s="49">
        <v>43853.649872685186</v>
      </c>
      <c r="D1627" s="49">
        <v>43853.649872685186</v>
      </c>
      <c r="E1627" s="48" t="s">
        <v>34</v>
      </c>
      <c r="F1627" s="48" t="s">
        <v>33</v>
      </c>
      <c r="G1627" s="49">
        <v>43853.649872685186</v>
      </c>
      <c r="H1627" s="48"/>
      <c r="I1627" s="48"/>
      <c r="J1627" s="50">
        <v>0</v>
      </c>
      <c r="K1627" s="48" t="s">
        <v>37</v>
      </c>
      <c r="L1627" s="48"/>
    </row>
    <row r="1628" spans="1:12" ht="15.75" x14ac:dyDescent="0.25">
      <c r="A1628" s="48" t="s">
        <v>3281</v>
      </c>
      <c r="B1628" s="48" t="s">
        <v>7831</v>
      </c>
      <c r="C1628" s="49">
        <v>43853.650578703702</v>
      </c>
      <c r="D1628" s="49">
        <v>43853.650578703702</v>
      </c>
      <c r="E1628" s="48" t="s">
        <v>34</v>
      </c>
      <c r="F1628" s="48" t="s">
        <v>33</v>
      </c>
      <c r="G1628" s="49">
        <v>43853.650578703702</v>
      </c>
      <c r="H1628" s="48"/>
      <c r="I1628" s="48"/>
      <c r="J1628" s="50">
        <v>0</v>
      </c>
      <c r="K1628" s="48" t="s">
        <v>37</v>
      </c>
      <c r="L1628" s="48"/>
    </row>
    <row r="1629" spans="1:12" ht="15.75" x14ac:dyDescent="0.25">
      <c r="A1629" s="48" t="s">
        <v>3283</v>
      </c>
      <c r="B1629" s="48" t="s">
        <v>7831</v>
      </c>
      <c r="C1629" s="49">
        <v>43853.65351851852</v>
      </c>
      <c r="D1629" s="49">
        <v>43853.653611111113</v>
      </c>
      <c r="E1629" s="48" t="s">
        <v>34</v>
      </c>
      <c r="F1629" s="48" t="s">
        <v>110</v>
      </c>
      <c r="G1629" s="49">
        <v>43853.651550925926</v>
      </c>
      <c r="H1629" s="48"/>
      <c r="I1629" s="48"/>
      <c r="J1629" s="50">
        <v>-1.9675925941555761E-3</v>
      </c>
      <c r="K1629" s="48" t="s">
        <v>37</v>
      </c>
      <c r="L1629" s="48"/>
    </row>
    <row r="1630" spans="1:12" ht="15.75" x14ac:dyDescent="0.25">
      <c r="A1630" s="48" t="s">
        <v>3285</v>
      </c>
      <c r="B1630" s="48" t="s">
        <v>7831</v>
      </c>
      <c r="C1630" s="49">
        <v>43853.678495370368</v>
      </c>
      <c r="D1630" s="49">
        <v>43853.678495370368</v>
      </c>
      <c r="E1630" s="48" t="s">
        <v>34</v>
      </c>
      <c r="F1630" s="48" t="s">
        <v>33</v>
      </c>
      <c r="G1630" s="49">
        <v>43853.678495370368</v>
      </c>
      <c r="H1630" s="48"/>
      <c r="I1630" s="48"/>
      <c r="J1630" s="50">
        <v>0</v>
      </c>
      <c r="K1630" s="48" t="s">
        <v>37</v>
      </c>
      <c r="L1630" s="48"/>
    </row>
    <row r="1631" spans="1:12" ht="15.75" x14ac:dyDescent="0.25">
      <c r="A1631" s="48" t="s">
        <v>3286</v>
      </c>
      <c r="B1631" s="48" t="s">
        <v>7831</v>
      </c>
      <c r="C1631" s="49">
        <v>43853.679201388892</v>
      </c>
      <c r="D1631" s="49">
        <v>43853.679201388892</v>
      </c>
      <c r="E1631" s="48" t="s">
        <v>34</v>
      </c>
      <c r="F1631" s="48" t="s">
        <v>33</v>
      </c>
      <c r="G1631" s="49">
        <v>43853.679201388892</v>
      </c>
      <c r="H1631" s="48"/>
      <c r="I1631" s="48"/>
      <c r="J1631" s="50">
        <v>0</v>
      </c>
      <c r="K1631" s="48" t="s">
        <v>37</v>
      </c>
      <c r="L1631" s="48"/>
    </row>
    <row r="1632" spans="1:12" ht="15.75" x14ac:dyDescent="0.25">
      <c r="A1632" s="48" t="s">
        <v>3287</v>
      </c>
      <c r="B1632" s="48" t="s">
        <v>7831</v>
      </c>
      <c r="C1632" s="49">
        <v>43853.681284722225</v>
      </c>
      <c r="D1632" s="49">
        <v>43853.681284722225</v>
      </c>
      <c r="E1632" s="48" t="s">
        <v>34</v>
      </c>
      <c r="F1632" s="48" t="s">
        <v>33</v>
      </c>
      <c r="G1632" s="49">
        <v>43853.681284722225</v>
      </c>
      <c r="H1632" s="48"/>
      <c r="I1632" s="48"/>
      <c r="J1632" s="50">
        <v>0</v>
      </c>
      <c r="K1632" s="48" t="s">
        <v>37</v>
      </c>
      <c r="L1632" s="48"/>
    </row>
    <row r="1633" spans="1:12" ht="15.75" x14ac:dyDescent="0.25">
      <c r="A1633" s="48" t="s">
        <v>3289</v>
      </c>
      <c r="B1633" s="48" t="s">
        <v>7831</v>
      </c>
      <c r="C1633" s="49">
        <v>43853.686064814814</v>
      </c>
      <c r="D1633" s="49">
        <v>43853.686064814814</v>
      </c>
      <c r="E1633" s="48" t="s">
        <v>34</v>
      </c>
      <c r="F1633" s="48" t="s">
        <v>33</v>
      </c>
      <c r="G1633" s="49">
        <v>43853.686064814814</v>
      </c>
      <c r="H1633" s="48"/>
      <c r="I1633" s="48"/>
      <c r="J1633" s="50">
        <v>0</v>
      </c>
      <c r="K1633" s="48" t="s">
        <v>37</v>
      </c>
      <c r="L1633" s="48"/>
    </row>
    <row r="1634" spans="1:12" ht="15.75" x14ac:dyDescent="0.25">
      <c r="A1634" s="48" t="s">
        <v>3291</v>
      </c>
      <c r="B1634" s="48" t="s">
        <v>7831</v>
      </c>
      <c r="C1634" s="49">
        <v>43854.357071759259</v>
      </c>
      <c r="D1634" s="49">
        <v>43854.359571759262</v>
      </c>
      <c r="E1634" s="48" t="s">
        <v>34</v>
      </c>
      <c r="F1634" s="48" t="s">
        <v>110</v>
      </c>
      <c r="G1634" s="49">
        <v>43854.359259259261</v>
      </c>
      <c r="H1634" s="48"/>
      <c r="I1634" s="48"/>
      <c r="J1634" s="50">
        <v>2.1875000020372681E-3</v>
      </c>
      <c r="K1634" s="48" t="s">
        <v>37</v>
      </c>
      <c r="L1634" s="48"/>
    </row>
    <row r="1635" spans="1:12" ht="15.75" x14ac:dyDescent="0.25">
      <c r="A1635" s="48" t="s">
        <v>3292</v>
      </c>
      <c r="B1635" s="48" t="s">
        <v>7831</v>
      </c>
      <c r="C1635" s="49">
        <v>43854.369409722225</v>
      </c>
      <c r="D1635" s="49">
        <v>43854.369409722225</v>
      </c>
      <c r="E1635" s="48" t="s">
        <v>34</v>
      </c>
      <c r="F1635" s="48" t="s">
        <v>33</v>
      </c>
      <c r="G1635" s="49">
        <v>43854.369409722225</v>
      </c>
      <c r="H1635" s="48"/>
      <c r="I1635" s="48"/>
      <c r="J1635" s="50">
        <v>0</v>
      </c>
      <c r="K1635" s="48" t="s">
        <v>37</v>
      </c>
      <c r="L1635" s="48"/>
    </row>
    <row r="1636" spans="1:12" ht="15.75" x14ac:dyDescent="0.25">
      <c r="A1636" s="48" t="s">
        <v>3293</v>
      </c>
      <c r="B1636" s="48" t="s">
        <v>7831</v>
      </c>
      <c r="C1636" s="49">
        <v>43854.369409722225</v>
      </c>
      <c r="D1636" s="49">
        <v>43854.369409722225</v>
      </c>
      <c r="E1636" s="48" t="s">
        <v>34</v>
      </c>
      <c r="F1636" s="48" t="s">
        <v>33</v>
      </c>
      <c r="G1636" s="49">
        <v>43854.369409722225</v>
      </c>
      <c r="H1636" s="48"/>
      <c r="I1636" s="48"/>
      <c r="J1636" s="50">
        <v>0</v>
      </c>
      <c r="K1636" s="48" t="s">
        <v>37</v>
      </c>
      <c r="L1636" s="48"/>
    </row>
    <row r="1637" spans="1:12" ht="15.75" x14ac:dyDescent="0.25">
      <c r="A1637" s="48" t="s">
        <v>3296</v>
      </c>
      <c r="B1637" s="48" t="s">
        <v>7831</v>
      </c>
      <c r="C1637" s="49">
        <v>43854.369421296295</v>
      </c>
      <c r="D1637" s="49">
        <v>43854.369421296295</v>
      </c>
      <c r="E1637" s="48" t="s">
        <v>34</v>
      </c>
      <c r="F1637" s="48" t="s">
        <v>33</v>
      </c>
      <c r="G1637" s="49">
        <v>43854.369421296295</v>
      </c>
      <c r="H1637" s="48"/>
      <c r="I1637" s="48"/>
      <c r="J1637" s="50">
        <v>0</v>
      </c>
      <c r="K1637" s="48" t="s">
        <v>37</v>
      </c>
      <c r="L1637" s="48"/>
    </row>
    <row r="1638" spans="1:12" ht="15.75" x14ac:dyDescent="0.25">
      <c r="A1638" s="48" t="s">
        <v>3297</v>
      </c>
      <c r="B1638" s="48" t="s">
        <v>7831</v>
      </c>
      <c r="C1638" s="49">
        <v>43854.370081018518</v>
      </c>
      <c r="D1638" s="49">
        <v>43854.370081018518</v>
      </c>
      <c r="E1638" s="48" t="s">
        <v>34</v>
      </c>
      <c r="F1638" s="48" t="s">
        <v>33</v>
      </c>
      <c r="G1638" s="49">
        <v>43854.370081018518</v>
      </c>
      <c r="H1638" s="48"/>
      <c r="I1638" s="48"/>
      <c r="J1638" s="50">
        <v>0</v>
      </c>
      <c r="K1638" s="48" t="s">
        <v>37</v>
      </c>
      <c r="L1638" s="48"/>
    </row>
    <row r="1639" spans="1:12" ht="15.75" x14ac:dyDescent="0.25">
      <c r="A1639" s="48" t="s">
        <v>3298</v>
      </c>
      <c r="B1639" s="48" t="s">
        <v>7831</v>
      </c>
      <c r="C1639" s="49">
        <v>43854.370092592595</v>
      </c>
      <c r="D1639" s="49">
        <v>43854.370092592595</v>
      </c>
      <c r="E1639" s="48" t="s">
        <v>34</v>
      </c>
      <c r="F1639" s="48" t="s">
        <v>33</v>
      </c>
      <c r="G1639" s="49">
        <v>43854.370092592595</v>
      </c>
      <c r="H1639" s="48"/>
      <c r="I1639" s="48"/>
      <c r="J1639" s="50">
        <v>0</v>
      </c>
      <c r="K1639" s="48" t="s">
        <v>37</v>
      </c>
      <c r="L1639" s="48"/>
    </row>
    <row r="1640" spans="1:12" ht="15.75" x14ac:dyDescent="0.25">
      <c r="A1640" s="48" t="s">
        <v>3299</v>
      </c>
      <c r="B1640" s="48" t="s">
        <v>7831</v>
      </c>
      <c r="C1640" s="49">
        <v>43854.370092592595</v>
      </c>
      <c r="D1640" s="49">
        <v>43854.370092592595</v>
      </c>
      <c r="E1640" s="48" t="s">
        <v>34</v>
      </c>
      <c r="F1640" s="48" t="s">
        <v>33</v>
      </c>
      <c r="G1640" s="49">
        <v>43854.370092592595</v>
      </c>
      <c r="H1640" s="48"/>
      <c r="I1640" s="48"/>
      <c r="J1640" s="50">
        <v>0</v>
      </c>
      <c r="K1640" s="48" t="s">
        <v>37</v>
      </c>
      <c r="L1640" s="48"/>
    </row>
    <row r="1641" spans="1:12" ht="15.75" x14ac:dyDescent="0.25">
      <c r="A1641" s="48" t="s">
        <v>3300</v>
      </c>
      <c r="B1641" s="48" t="s">
        <v>7831</v>
      </c>
      <c r="C1641" s="49">
        <v>43854.379131944443</v>
      </c>
      <c r="D1641" s="49">
        <v>43854.379131944443</v>
      </c>
      <c r="E1641" s="48" t="s">
        <v>34</v>
      </c>
      <c r="F1641" s="48" t="s">
        <v>33</v>
      </c>
      <c r="G1641" s="49">
        <v>43854.379131944443</v>
      </c>
      <c r="H1641" s="48"/>
      <c r="I1641" s="48"/>
      <c r="J1641" s="50">
        <v>0</v>
      </c>
      <c r="K1641" s="48" t="s">
        <v>37</v>
      </c>
      <c r="L1641" s="48"/>
    </row>
    <row r="1642" spans="1:12" ht="15.75" x14ac:dyDescent="0.25">
      <c r="A1642" s="48" t="s">
        <v>3301</v>
      </c>
      <c r="B1642" s="48" t="s">
        <v>7831</v>
      </c>
      <c r="C1642" s="49">
        <v>43854.352453703701</v>
      </c>
      <c r="D1642" s="49">
        <v>43854.35428240741</v>
      </c>
      <c r="E1642" s="48" t="s">
        <v>34</v>
      </c>
      <c r="F1642" s="48" t="s">
        <v>110</v>
      </c>
      <c r="G1642" s="49">
        <v>43854.354062500002</v>
      </c>
      <c r="H1642" s="48"/>
      <c r="I1642" s="48"/>
      <c r="J1642" s="50">
        <v>1.6087963012978435E-3</v>
      </c>
      <c r="K1642" s="48" t="s">
        <v>37</v>
      </c>
      <c r="L1642" s="48"/>
    </row>
    <row r="1643" spans="1:12" ht="15.75" x14ac:dyDescent="0.25">
      <c r="A1643" s="48" t="s">
        <v>3302</v>
      </c>
      <c r="B1643" s="48" t="s">
        <v>7831</v>
      </c>
      <c r="C1643" s="49">
        <v>43854.365879629629</v>
      </c>
      <c r="D1643" s="49">
        <v>43854.365879629629</v>
      </c>
      <c r="E1643" s="48" t="s">
        <v>34</v>
      </c>
      <c r="F1643" s="48" t="s">
        <v>33</v>
      </c>
      <c r="G1643" s="49">
        <v>43854.365879629629</v>
      </c>
      <c r="H1643" s="48"/>
      <c r="I1643" s="48"/>
      <c r="J1643" s="50">
        <v>0</v>
      </c>
      <c r="K1643" s="48" t="s">
        <v>37</v>
      </c>
      <c r="L1643" s="48"/>
    </row>
    <row r="1644" spans="1:12" ht="15.75" x14ac:dyDescent="0.25">
      <c r="A1644" s="48" t="s">
        <v>3303</v>
      </c>
      <c r="B1644" s="48" t="s">
        <v>7831</v>
      </c>
      <c r="C1644" s="49">
        <v>43854.368657407409</v>
      </c>
      <c r="D1644" s="49">
        <v>43854.368657407409</v>
      </c>
      <c r="E1644" s="48" t="s">
        <v>34</v>
      </c>
      <c r="F1644" s="48" t="s">
        <v>33</v>
      </c>
      <c r="G1644" s="49">
        <v>43854.368657407409</v>
      </c>
      <c r="H1644" s="48"/>
      <c r="I1644" s="48"/>
      <c r="J1644" s="50">
        <v>0</v>
      </c>
      <c r="K1644" s="48" t="s">
        <v>37</v>
      </c>
      <c r="L1644" s="48"/>
    </row>
    <row r="1645" spans="1:12" ht="15.75" x14ac:dyDescent="0.25">
      <c r="A1645" s="48" t="s">
        <v>3305</v>
      </c>
      <c r="B1645" s="48" t="s">
        <v>7831</v>
      </c>
      <c r="C1645" s="49">
        <v>43854.369375000002</v>
      </c>
      <c r="D1645" s="49">
        <v>43854.369375000002</v>
      </c>
      <c r="E1645" s="48" t="s">
        <v>34</v>
      </c>
      <c r="F1645" s="48" t="s">
        <v>33</v>
      </c>
      <c r="G1645" s="49">
        <v>43854.369375000002</v>
      </c>
      <c r="H1645" s="48"/>
      <c r="I1645" s="48"/>
      <c r="J1645" s="50">
        <v>0</v>
      </c>
      <c r="K1645" s="48" t="s">
        <v>37</v>
      </c>
      <c r="L1645" s="48"/>
    </row>
    <row r="1646" spans="1:12" ht="15.75" x14ac:dyDescent="0.25">
      <c r="A1646" s="48" t="s">
        <v>3306</v>
      </c>
      <c r="B1646" s="48" t="s">
        <v>7831</v>
      </c>
      <c r="C1646" s="49">
        <v>43854.369386574072</v>
      </c>
      <c r="D1646" s="49">
        <v>43854.369386574072</v>
      </c>
      <c r="E1646" s="48" t="s">
        <v>34</v>
      </c>
      <c r="F1646" s="48" t="s">
        <v>33</v>
      </c>
      <c r="G1646" s="49">
        <v>43854.369386574072</v>
      </c>
      <c r="H1646" s="48"/>
      <c r="I1646" s="48"/>
      <c r="J1646" s="50">
        <v>0</v>
      </c>
      <c r="K1646" s="48" t="s">
        <v>37</v>
      </c>
      <c r="L1646" s="48"/>
    </row>
    <row r="1647" spans="1:12" ht="15.75" x14ac:dyDescent="0.25">
      <c r="A1647" s="48" t="s">
        <v>3307</v>
      </c>
      <c r="B1647" s="48" t="s">
        <v>7831</v>
      </c>
      <c r="C1647" s="49">
        <v>43854.369386574072</v>
      </c>
      <c r="D1647" s="49">
        <v>43854.369386574072</v>
      </c>
      <c r="E1647" s="48" t="s">
        <v>34</v>
      </c>
      <c r="F1647" s="48" t="s">
        <v>33</v>
      </c>
      <c r="G1647" s="49">
        <v>43854.369386574072</v>
      </c>
      <c r="H1647" s="48"/>
      <c r="I1647" s="48"/>
      <c r="J1647" s="50">
        <v>0</v>
      </c>
      <c r="K1647" s="48" t="s">
        <v>37</v>
      </c>
      <c r="L1647" s="48"/>
    </row>
    <row r="1648" spans="1:12" ht="15.75" x14ac:dyDescent="0.25">
      <c r="A1648" s="48" t="s">
        <v>3309</v>
      </c>
      <c r="B1648" s="48" t="s">
        <v>7831</v>
      </c>
      <c r="C1648" s="49">
        <v>43854.369386574072</v>
      </c>
      <c r="D1648" s="49">
        <v>43854.369386574072</v>
      </c>
      <c r="E1648" s="48" t="s">
        <v>34</v>
      </c>
      <c r="F1648" s="48" t="s">
        <v>33</v>
      </c>
      <c r="G1648" s="49">
        <v>43854.369386574072</v>
      </c>
      <c r="H1648" s="48"/>
      <c r="I1648" s="48"/>
      <c r="J1648" s="50">
        <v>0</v>
      </c>
      <c r="K1648" s="48" t="s">
        <v>37</v>
      </c>
      <c r="L1648" s="48"/>
    </row>
    <row r="1649" spans="1:12" ht="15.75" x14ac:dyDescent="0.25">
      <c r="A1649" s="48" t="s">
        <v>3310</v>
      </c>
      <c r="B1649" s="48" t="s">
        <v>7831</v>
      </c>
      <c r="C1649" s="49">
        <v>43854.369421296295</v>
      </c>
      <c r="D1649" s="49">
        <v>43854.369421296295</v>
      </c>
      <c r="E1649" s="48" t="s">
        <v>34</v>
      </c>
      <c r="F1649" s="48" t="s">
        <v>33</v>
      </c>
      <c r="G1649" s="49">
        <v>43854.369421296295</v>
      </c>
      <c r="H1649" s="48"/>
      <c r="I1649" s="48"/>
      <c r="J1649" s="50">
        <v>0</v>
      </c>
      <c r="K1649" s="48" t="s">
        <v>37</v>
      </c>
      <c r="L1649" s="48"/>
    </row>
    <row r="1650" spans="1:12" ht="15.75" x14ac:dyDescent="0.25">
      <c r="A1650" s="48" t="s">
        <v>3312</v>
      </c>
      <c r="B1650" s="48" t="s">
        <v>7831</v>
      </c>
      <c r="C1650" s="49">
        <v>43854.369421296295</v>
      </c>
      <c r="D1650" s="49">
        <v>43854.369421296295</v>
      </c>
      <c r="E1650" s="48" t="s">
        <v>34</v>
      </c>
      <c r="F1650" s="48" t="s">
        <v>33</v>
      </c>
      <c r="G1650" s="49">
        <v>43854.369421296295</v>
      </c>
      <c r="H1650" s="48"/>
      <c r="I1650" s="48"/>
      <c r="J1650" s="50">
        <v>0</v>
      </c>
      <c r="K1650" s="48" t="s">
        <v>37</v>
      </c>
      <c r="L1650" s="48"/>
    </row>
    <row r="1651" spans="1:12" ht="15.75" x14ac:dyDescent="0.25">
      <c r="A1651" s="48" t="s">
        <v>3314</v>
      </c>
      <c r="B1651" s="48" t="s">
        <v>7831</v>
      </c>
      <c r="C1651" s="49">
        <v>43854.369421296295</v>
      </c>
      <c r="D1651" s="49">
        <v>43854.369421296295</v>
      </c>
      <c r="E1651" s="48" t="s">
        <v>34</v>
      </c>
      <c r="F1651" s="48" t="s">
        <v>33</v>
      </c>
      <c r="G1651" s="49">
        <v>43854.369421296295</v>
      </c>
      <c r="H1651" s="48"/>
      <c r="I1651" s="48"/>
      <c r="J1651" s="50">
        <v>0</v>
      </c>
      <c r="K1651" s="48" t="s">
        <v>37</v>
      </c>
      <c r="L1651" s="48"/>
    </row>
    <row r="1652" spans="1:12" ht="15.75" x14ac:dyDescent="0.25">
      <c r="A1652" s="48" t="s">
        <v>3316</v>
      </c>
      <c r="B1652" s="48" t="s">
        <v>7831</v>
      </c>
      <c r="C1652" s="49">
        <v>43854.369421296295</v>
      </c>
      <c r="D1652" s="49">
        <v>43854.369421296295</v>
      </c>
      <c r="E1652" s="48" t="s">
        <v>34</v>
      </c>
      <c r="F1652" s="48" t="s">
        <v>33</v>
      </c>
      <c r="G1652" s="49">
        <v>43854.369421296295</v>
      </c>
      <c r="H1652" s="48"/>
      <c r="I1652" s="48"/>
      <c r="J1652" s="50">
        <v>0</v>
      </c>
      <c r="K1652" s="48" t="s">
        <v>37</v>
      </c>
      <c r="L1652" s="48"/>
    </row>
    <row r="1653" spans="1:12" ht="15.75" x14ac:dyDescent="0.25">
      <c r="A1653" s="48" t="s">
        <v>3317</v>
      </c>
      <c r="B1653" s="48" t="s">
        <v>7831</v>
      </c>
      <c r="C1653" s="49">
        <v>43854.370081018518</v>
      </c>
      <c r="D1653" s="49">
        <v>43854.370081018518</v>
      </c>
      <c r="E1653" s="48" t="s">
        <v>34</v>
      </c>
      <c r="F1653" s="48" t="s">
        <v>33</v>
      </c>
      <c r="G1653" s="49">
        <v>43854.370081018518</v>
      </c>
      <c r="H1653" s="48"/>
      <c r="I1653" s="48"/>
      <c r="J1653" s="50">
        <v>0</v>
      </c>
      <c r="K1653" s="48" t="s">
        <v>37</v>
      </c>
      <c r="L1653" s="48"/>
    </row>
    <row r="1654" spans="1:12" ht="15.75" x14ac:dyDescent="0.25">
      <c r="A1654" s="48" t="s">
        <v>3319</v>
      </c>
      <c r="B1654" s="48" t="s">
        <v>7831</v>
      </c>
      <c r="C1654" s="49">
        <v>43854.370081018518</v>
      </c>
      <c r="D1654" s="49">
        <v>43854.370081018518</v>
      </c>
      <c r="E1654" s="48" t="s">
        <v>34</v>
      </c>
      <c r="F1654" s="48" t="s">
        <v>33</v>
      </c>
      <c r="G1654" s="49">
        <v>43854.370081018518</v>
      </c>
      <c r="H1654" s="48"/>
      <c r="I1654" s="48"/>
      <c r="J1654" s="50">
        <v>0</v>
      </c>
      <c r="K1654" s="48" t="s">
        <v>37</v>
      </c>
      <c r="L1654" s="48"/>
    </row>
    <row r="1655" spans="1:12" ht="15.75" x14ac:dyDescent="0.25">
      <c r="A1655" s="48" t="s">
        <v>3320</v>
      </c>
      <c r="B1655" s="48" t="s">
        <v>7831</v>
      </c>
      <c r="C1655" s="49">
        <v>43854.370092592595</v>
      </c>
      <c r="D1655" s="49">
        <v>43854.370092592595</v>
      </c>
      <c r="E1655" s="48" t="s">
        <v>34</v>
      </c>
      <c r="F1655" s="48" t="s">
        <v>33</v>
      </c>
      <c r="G1655" s="49">
        <v>43854.370092592595</v>
      </c>
      <c r="H1655" s="48"/>
      <c r="I1655" s="48"/>
      <c r="J1655" s="50">
        <v>0</v>
      </c>
      <c r="K1655" s="48" t="s">
        <v>37</v>
      </c>
      <c r="L1655" s="48"/>
    </row>
    <row r="1656" spans="1:12" ht="15.75" x14ac:dyDescent="0.25">
      <c r="A1656" s="48" t="s">
        <v>3325</v>
      </c>
      <c r="B1656" s="48" t="s">
        <v>7831</v>
      </c>
      <c r="C1656" s="49">
        <v>43854.35832175926</v>
      </c>
      <c r="D1656" s="49">
        <v>43854.360277777778</v>
      </c>
      <c r="E1656" s="48" t="s">
        <v>34</v>
      </c>
      <c r="F1656" s="48" t="s">
        <v>33</v>
      </c>
      <c r="G1656" s="49">
        <v>43854.36074074074</v>
      </c>
      <c r="H1656" s="48"/>
      <c r="I1656" s="48"/>
      <c r="J1656" s="50">
        <v>2.418981479422655E-3</v>
      </c>
      <c r="K1656" s="48" t="s">
        <v>37</v>
      </c>
      <c r="L1656" s="48"/>
    </row>
    <row r="1657" spans="1:12" ht="15.75" x14ac:dyDescent="0.25">
      <c r="A1657" s="48" t="s">
        <v>3327</v>
      </c>
      <c r="B1657" s="48" t="s">
        <v>7831</v>
      </c>
      <c r="C1657" s="49">
        <v>43854.368668981479</v>
      </c>
      <c r="D1657" s="49">
        <v>43854.368668981479</v>
      </c>
      <c r="E1657" s="48" t="s">
        <v>34</v>
      </c>
      <c r="F1657" s="48" t="s">
        <v>33</v>
      </c>
      <c r="G1657" s="49">
        <v>43854.368668981479</v>
      </c>
      <c r="H1657" s="48"/>
      <c r="I1657" s="48"/>
      <c r="J1657" s="50">
        <v>0</v>
      </c>
      <c r="K1657" s="48" t="s">
        <v>37</v>
      </c>
      <c r="L1657" s="48"/>
    </row>
    <row r="1658" spans="1:12" ht="15.75" x14ac:dyDescent="0.25">
      <c r="A1658" s="48" t="s">
        <v>3329</v>
      </c>
      <c r="B1658" s="48" t="s">
        <v>7831</v>
      </c>
      <c r="C1658" s="49">
        <v>43854.369375000002</v>
      </c>
      <c r="D1658" s="49">
        <v>43854.369375000002</v>
      </c>
      <c r="E1658" s="48" t="s">
        <v>34</v>
      </c>
      <c r="F1658" s="48" t="s">
        <v>33</v>
      </c>
      <c r="G1658" s="49">
        <v>43854.369375000002</v>
      </c>
      <c r="H1658" s="48"/>
      <c r="I1658" s="48"/>
      <c r="J1658" s="50">
        <v>0</v>
      </c>
      <c r="K1658" s="48" t="s">
        <v>37</v>
      </c>
      <c r="L1658" s="48"/>
    </row>
    <row r="1659" spans="1:12" ht="15.75" x14ac:dyDescent="0.25">
      <c r="A1659" s="48" t="s">
        <v>3330</v>
      </c>
      <c r="B1659" s="48" t="s">
        <v>7831</v>
      </c>
      <c r="C1659" s="49">
        <v>43854.369386574072</v>
      </c>
      <c r="D1659" s="49">
        <v>43854.369386574072</v>
      </c>
      <c r="E1659" s="48" t="s">
        <v>34</v>
      </c>
      <c r="F1659" s="48" t="s">
        <v>33</v>
      </c>
      <c r="G1659" s="49">
        <v>43854.369386574072</v>
      </c>
      <c r="H1659" s="48"/>
      <c r="I1659" s="48"/>
      <c r="J1659" s="50">
        <v>0</v>
      </c>
      <c r="K1659" s="48" t="s">
        <v>37</v>
      </c>
      <c r="L1659" s="48"/>
    </row>
    <row r="1660" spans="1:12" ht="15.75" x14ac:dyDescent="0.25">
      <c r="A1660" s="48" t="s">
        <v>3332</v>
      </c>
      <c r="B1660" s="48" t="s">
        <v>7831</v>
      </c>
      <c r="C1660" s="49">
        <v>43854.369421296295</v>
      </c>
      <c r="D1660" s="49">
        <v>43854.369421296295</v>
      </c>
      <c r="E1660" s="48" t="s">
        <v>34</v>
      </c>
      <c r="F1660" s="48" t="s">
        <v>33</v>
      </c>
      <c r="G1660" s="49">
        <v>43854.369421296295</v>
      </c>
      <c r="H1660" s="48"/>
      <c r="I1660" s="48"/>
      <c r="J1660" s="50">
        <v>0</v>
      </c>
      <c r="K1660" s="48" t="s">
        <v>37</v>
      </c>
      <c r="L1660" s="48"/>
    </row>
    <row r="1661" spans="1:12" ht="15.75" x14ac:dyDescent="0.25">
      <c r="A1661" s="48" t="s">
        <v>3334</v>
      </c>
      <c r="B1661" s="48" t="s">
        <v>7831</v>
      </c>
      <c r="C1661" s="49">
        <v>43854.369421296295</v>
      </c>
      <c r="D1661" s="49">
        <v>43854.369421296295</v>
      </c>
      <c r="E1661" s="48" t="s">
        <v>34</v>
      </c>
      <c r="F1661" s="48" t="s">
        <v>33</v>
      </c>
      <c r="G1661" s="49">
        <v>43854.369421296295</v>
      </c>
      <c r="H1661" s="48"/>
      <c r="I1661" s="48"/>
      <c r="J1661" s="50">
        <v>0</v>
      </c>
      <c r="K1661" s="48" t="s">
        <v>37</v>
      </c>
      <c r="L1661" s="48"/>
    </row>
    <row r="1662" spans="1:12" ht="15.75" x14ac:dyDescent="0.25">
      <c r="A1662" s="48" t="s">
        <v>3336</v>
      </c>
      <c r="B1662" s="48" t="s">
        <v>7831</v>
      </c>
      <c r="C1662" s="49">
        <v>43854.370081018518</v>
      </c>
      <c r="D1662" s="49">
        <v>43854.370081018518</v>
      </c>
      <c r="E1662" s="48" t="s">
        <v>34</v>
      </c>
      <c r="F1662" s="48" t="s">
        <v>33</v>
      </c>
      <c r="G1662" s="49">
        <v>43854.370081018518</v>
      </c>
      <c r="H1662" s="48"/>
      <c r="I1662" s="48"/>
      <c r="J1662" s="50">
        <v>0</v>
      </c>
      <c r="K1662" s="48" t="s">
        <v>37</v>
      </c>
      <c r="L1662" s="48"/>
    </row>
    <row r="1663" spans="1:12" ht="15.75" x14ac:dyDescent="0.25">
      <c r="A1663" s="48" t="s">
        <v>3337</v>
      </c>
      <c r="B1663" s="48" t="s">
        <v>7831</v>
      </c>
      <c r="C1663" s="49">
        <v>43854.370081018518</v>
      </c>
      <c r="D1663" s="49">
        <v>43854.370081018518</v>
      </c>
      <c r="E1663" s="48" t="s">
        <v>34</v>
      </c>
      <c r="F1663" s="48" t="s">
        <v>33</v>
      </c>
      <c r="G1663" s="49">
        <v>43854.370081018518</v>
      </c>
      <c r="H1663" s="48"/>
      <c r="I1663" s="48"/>
      <c r="J1663" s="50">
        <v>0</v>
      </c>
      <c r="K1663" s="48" t="s">
        <v>37</v>
      </c>
      <c r="L1663" s="48"/>
    </row>
    <row r="1664" spans="1:12" ht="15.75" x14ac:dyDescent="0.25">
      <c r="A1664" s="48" t="s">
        <v>3339</v>
      </c>
      <c r="B1664" s="48" t="s">
        <v>7831</v>
      </c>
      <c r="C1664" s="49">
        <v>43854.372430555559</v>
      </c>
      <c r="D1664" s="49">
        <v>43854.374976851854</v>
      </c>
      <c r="E1664" s="48" t="s">
        <v>34</v>
      </c>
      <c r="F1664" s="48" t="s">
        <v>110</v>
      </c>
      <c r="G1664" s="49">
        <v>43854.374814814815</v>
      </c>
      <c r="H1664" s="48"/>
      <c r="I1664" s="48"/>
      <c r="J1664" s="50">
        <v>2.3842592563596554E-3</v>
      </c>
      <c r="K1664" s="48" t="s">
        <v>37</v>
      </c>
      <c r="L1664" s="48"/>
    </row>
    <row r="1665" spans="1:12" ht="15.75" x14ac:dyDescent="0.25">
      <c r="A1665" s="48" t="s">
        <v>3341</v>
      </c>
      <c r="B1665" s="48" t="s">
        <v>7831</v>
      </c>
      <c r="C1665" s="49">
        <v>43854.386793981481</v>
      </c>
      <c r="D1665" s="49">
        <v>43854.386793981481</v>
      </c>
      <c r="E1665" s="48" t="s">
        <v>34</v>
      </c>
      <c r="F1665" s="48" t="s">
        <v>33</v>
      </c>
      <c r="G1665" s="49">
        <v>43854.386793981481</v>
      </c>
      <c r="H1665" s="48"/>
      <c r="I1665" s="48"/>
      <c r="J1665" s="50">
        <v>0</v>
      </c>
      <c r="K1665" s="48" t="s">
        <v>37</v>
      </c>
      <c r="L1665" s="48"/>
    </row>
    <row r="1666" spans="1:12" ht="15.75" x14ac:dyDescent="0.25">
      <c r="A1666" s="48" t="s">
        <v>3342</v>
      </c>
      <c r="B1666" s="48" t="s">
        <v>7831</v>
      </c>
      <c r="C1666" s="49">
        <v>43854.394467592596</v>
      </c>
      <c r="D1666" s="49">
        <v>43854.394467592596</v>
      </c>
      <c r="E1666" s="48" t="s">
        <v>34</v>
      </c>
      <c r="F1666" s="48" t="s">
        <v>33</v>
      </c>
      <c r="G1666" s="49">
        <v>43854.394467592596</v>
      </c>
      <c r="H1666" s="48"/>
      <c r="I1666" s="48"/>
      <c r="J1666" s="50">
        <v>0</v>
      </c>
      <c r="K1666" s="48" t="s">
        <v>37</v>
      </c>
      <c r="L1666" s="48"/>
    </row>
    <row r="1667" spans="1:12" ht="15.75" x14ac:dyDescent="0.25">
      <c r="A1667" s="48" t="s">
        <v>3343</v>
      </c>
      <c r="B1667" s="48" t="s">
        <v>7831</v>
      </c>
      <c r="C1667" s="49">
        <v>43854.408391203702</v>
      </c>
      <c r="D1667" s="49">
        <v>43854.408391203702</v>
      </c>
      <c r="E1667" s="48" t="s">
        <v>34</v>
      </c>
      <c r="F1667" s="48" t="s">
        <v>33</v>
      </c>
      <c r="G1667" s="49">
        <v>43854.408391203702</v>
      </c>
      <c r="H1667" s="48"/>
      <c r="I1667" s="48"/>
      <c r="J1667" s="50">
        <v>0</v>
      </c>
      <c r="K1667" s="48" t="s">
        <v>37</v>
      </c>
      <c r="L1667" s="48"/>
    </row>
    <row r="1668" spans="1:12" ht="15.75" x14ac:dyDescent="0.25">
      <c r="A1668" s="48" t="s">
        <v>3345</v>
      </c>
      <c r="B1668" s="48" t="s">
        <v>7831</v>
      </c>
      <c r="C1668" s="49">
        <v>43854.409791666665</v>
      </c>
      <c r="D1668" s="49">
        <v>43854.409791666665</v>
      </c>
      <c r="E1668" s="48" t="s">
        <v>34</v>
      </c>
      <c r="F1668" s="48" t="s">
        <v>33</v>
      </c>
      <c r="G1668" s="49">
        <v>43854.409791666665</v>
      </c>
      <c r="H1668" s="48"/>
      <c r="I1668" s="48"/>
      <c r="J1668" s="50">
        <v>0</v>
      </c>
      <c r="K1668" s="48" t="s">
        <v>37</v>
      </c>
      <c r="L1668" s="48"/>
    </row>
    <row r="1669" spans="1:12" ht="15.75" x14ac:dyDescent="0.25">
      <c r="A1669" s="48" t="s">
        <v>3348</v>
      </c>
      <c r="B1669" s="48" t="s">
        <v>7831</v>
      </c>
      <c r="C1669" s="49">
        <v>43854.417453703703</v>
      </c>
      <c r="D1669" s="49">
        <v>43854.417453703703</v>
      </c>
      <c r="E1669" s="48" t="s">
        <v>34</v>
      </c>
      <c r="F1669" s="48" t="s">
        <v>33</v>
      </c>
      <c r="G1669" s="49">
        <v>43854.417453703703</v>
      </c>
      <c r="H1669" s="48"/>
      <c r="I1669" s="48"/>
      <c r="J1669" s="50">
        <v>0</v>
      </c>
      <c r="K1669" s="48" t="s">
        <v>37</v>
      </c>
      <c r="L1669" s="48"/>
    </row>
    <row r="1670" spans="1:12" ht="15.75" x14ac:dyDescent="0.25">
      <c r="A1670" s="48" t="s">
        <v>3350</v>
      </c>
      <c r="B1670" s="48" t="s">
        <v>7831</v>
      </c>
      <c r="C1670" s="49">
        <v>43854.441145833334</v>
      </c>
      <c r="D1670" s="49">
        <v>43854.441145833334</v>
      </c>
      <c r="E1670" s="48" t="s">
        <v>34</v>
      </c>
      <c r="F1670" s="48" t="s">
        <v>33</v>
      </c>
      <c r="G1670" s="49">
        <v>43854.441145833334</v>
      </c>
      <c r="H1670" s="48"/>
      <c r="I1670" s="48"/>
      <c r="J1670" s="50">
        <v>0</v>
      </c>
      <c r="K1670" s="48" t="s">
        <v>37</v>
      </c>
      <c r="L1670" s="48"/>
    </row>
    <row r="1671" spans="1:12" ht="15.75" x14ac:dyDescent="0.25">
      <c r="A1671" s="48" t="s">
        <v>3351</v>
      </c>
      <c r="B1671" s="48" t="s">
        <v>7831</v>
      </c>
      <c r="C1671" s="49">
        <v>43854.449201388888</v>
      </c>
      <c r="D1671" s="49">
        <v>43854.453715277778</v>
      </c>
      <c r="E1671" s="48" t="s">
        <v>34</v>
      </c>
      <c r="F1671" s="48" t="s">
        <v>33</v>
      </c>
      <c r="G1671" s="49">
        <v>43854.452673611115</v>
      </c>
      <c r="H1671" s="48"/>
      <c r="I1671" s="48"/>
      <c r="J1671" s="50">
        <v>3.4722222262644209E-3</v>
      </c>
      <c r="K1671" s="48" t="s">
        <v>37</v>
      </c>
      <c r="L1671" s="48"/>
    </row>
    <row r="1672" spans="1:12" ht="15.75" x14ac:dyDescent="0.25">
      <c r="A1672" s="48" t="s">
        <v>3353</v>
      </c>
      <c r="B1672" s="48" t="s">
        <v>7831</v>
      </c>
      <c r="C1672" s="49">
        <v>43854.456724537034</v>
      </c>
      <c r="D1672" s="49">
        <v>43854.458425925928</v>
      </c>
      <c r="E1672" s="48" t="s">
        <v>34</v>
      </c>
      <c r="F1672" s="48" t="s">
        <v>110</v>
      </c>
      <c r="G1672" s="49">
        <v>43854.458287037036</v>
      </c>
      <c r="H1672" s="48"/>
      <c r="I1672" s="48"/>
      <c r="J1672" s="50">
        <v>1.5625000014551915E-3</v>
      </c>
      <c r="K1672" s="48" t="s">
        <v>37</v>
      </c>
      <c r="L1672" s="48"/>
    </row>
    <row r="1673" spans="1:12" ht="15.75" x14ac:dyDescent="0.25">
      <c r="A1673" s="48" t="s">
        <v>3354</v>
      </c>
      <c r="B1673" s="48" t="s">
        <v>7831</v>
      </c>
      <c r="C1673" s="49">
        <v>43854.464502314811</v>
      </c>
      <c r="D1673" s="49">
        <v>43854.466956018521</v>
      </c>
      <c r="E1673" s="48" t="s">
        <v>34</v>
      </c>
      <c r="F1673" s="48" t="s">
        <v>33</v>
      </c>
      <c r="G1673" s="49">
        <v>43854.479456018518</v>
      </c>
      <c r="H1673" s="48"/>
      <c r="I1673" s="48"/>
      <c r="J1673" s="50">
        <v>1.4953703706851229E-2</v>
      </c>
      <c r="K1673" s="48" t="s">
        <v>37</v>
      </c>
      <c r="L1673" s="48"/>
    </row>
    <row r="1674" spans="1:12" ht="15.75" x14ac:dyDescent="0.25">
      <c r="A1674" s="48" t="s">
        <v>3356</v>
      </c>
      <c r="B1674" s="48" t="s">
        <v>7831</v>
      </c>
      <c r="C1674" s="49">
        <v>43854.466550925928</v>
      </c>
      <c r="D1674" s="49">
        <v>43854.46837962963</v>
      </c>
      <c r="E1674" s="48" t="s">
        <v>34</v>
      </c>
      <c r="F1674" s="48" t="s">
        <v>110</v>
      </c>
      <c r="G1674" s="49">
        <v>43854.468252314815</v>
      </c>
      <c r="H1674" s="48"/>
      <c r="I1674" s="48"/>
      <c r="J1674" s="50">
        <v>1.7013888864312321E-3</v>
      </c>
      <c r="K1674" s="48" t="s">
        <v>37</v>
      </c>
      <c r="L1674" s="48"/>
    </row>
    <row r="1675" spans="1:12" ht="15.75" x14ac:dyDescent="0.25">
      <c r="A1675" s="48" t="s">
        <v>3357</v>
      </c>
      <c r="B1675" s="48" t="s">
        <v>7831</v>
      </c>
      <c r="C1675" s="49">
        <v>43854.467129629629</v>
      </c>
      <c r="D1675" s="49">
        <v>43854.469502314816</v>
      </c>
      <c r="E1675" s="48" t="s">
        <v>34</v>
      </c>
      <c r="F1675" s="48" t="s">
        <v>150</v>
      </c>
      <c r="G1675" s="49">
        <v>43854.4684375</v>
      </c>
      <c r="H1675" s="48"/>
      <c r="I1675" s="48"/>
      <c r="J1675" s="50">
        <v>1.3078703705104999E-3</v>
      </c>
      <c r="K1675" s="48" t="s">
        <v>37</v>
      </c>
      <c r="L1675" s="48"/>
    </row>
    <row r="1676" spans="1:12" ht="15.75" x14ac:dyDescent="0.25">
      <c r="A1676" s="48" t="s">
        <v>3360</v>
      </c>
      <c r="B1676" s="48" t="s">
        <v>7831</v>
      </c>
      <c r="C1676" s="49">
        <v>43854.47457175926</v>
      </c>
      <c r="D1676" s="49">
        <v>43854.47457175926</v>
      </c>
      <c r="E1676" s="48" t="s">
        <v>34</v>
      </c>
      <c r="F1676" s="48" t="s">
        <v>33</v>
      </c>
      <c r="G1676" s="49">
        <v>43854.47457175926</v>
      </c>
      <c r="H1676" s="48"/>
      <c r="I1676" s="48"/>
      <c r="J1676" s="50">
        <v>0</v>
      </c>
      <c r="K1676" s="48" t="s">
        <v>37</v>
      </c>
      <c r="L1676" s="48"/>
    </row>
    <row r="1677" spans="1:12" ht="15.75" x14ac:dyDescent="0.25">
      <c r="A1677" s="48" t="s">
        <v>3361</v>
      </c>
      <c r="B1677" s="48" t="s">
        <v>7831</v>
      </c>
      <c r="C1677" s="49">
        <v>43854.483622685184</v>
      </c>
      <c r="D1677" s="49">
        <v>43854.487071759257</v>
      </c>
      <c r="E1677" s="48" t="s">
        <v>34</v>
      </c>
      <c r="F1677" s="48" t="s">
        <v>33</v>
      </c>
      <c r="G1677" s="49">
        <v>43854.487604166665</v>
      </c>
      <c r="H1677" s="48"/>
      <c r="I1677" s="48"/>
      <c r="J1677" s="50">
        <v>3.9814814808778465E-3</v>
      </c>
      <c r="K1677" s="48" t="s">
        <v>37</v>
      </c>
      <c r="L1677" s="48"/>
    </row>
    <row r="1678" spans="1:12" ht="15.75" x14ac:dyDescent="0.25">
      <c r="A1678" s="48" t="s">
        <v>3363</v>
      </c>
      <c r="B1678" s="48" t="s">
        <v>7831</v>
      </c>
      <c r="C1678" s="49">
        <v>43854.49046296296</v>
      </c>
      <c r="D1678" s="49">
        <v>43854.49046296296</v>
      </c>
      <c r="E1678" s="48" t="s">
        <v>34</v>
      </c>
      <c r="F1678" s="48" t="s">
        <v>33</v>
      </c>
      <c r="G1678" s="49">
        <v>43854.49046296296</v>
      </c>
      <c r="H1678" s="48"/>
      <c r="I1678" s="48"/>
      <c r="J1678" s="50">
        <v>0</v>
      </c>
      <c r="K1678" s="48" t="s">
        <v>37</v>
      </c>
      <c r="L1678" s="48"/>
    </row>
    <row r="1679" spans="1:12" ht="15.75" x14ac:dyDescent="0.25">
      <c r="A1679" s="48" t="s">
        <v>3364</v>
      </c>
      <c r="B1679" s="48" t="s">
        <v>7831</v>
      </c>
      <c r="C1679" s="49">
        <v>43854.440451388888</v>
      </c>
      <c r="D1679" s="49">
        <v>43854.440451388888</v>
      </c>
      <c r="E1679" s="48" t="s">
        <v>34</v>
      </c>
      <c r="F1679" s="48" t="s">
        <v>33</v>
      </c>
      <c r="G1679" s="49">
        <v>43854.440451388888</v>
      </c>
      <c r="H1679" s="48"/>
      <c r="I1679" s="48"/>
      <c r="J1679" s="50">
        <v>0</v>
      </c>
      <c r="K1679" s="48" t="s">
        <v>37</v>
      </c>
      <c r="L1679" s="48"/>
    </row>
    <row r="1680" spans="1:12" ht="15.75" x14ac:dyDescent="0.25">
      <c r="A1680" s="48" t="s">
        <v>3366</v>
      </c>
      <c r="B1680" s="48" t="s">
        <v>7831</v>
      </c>
      <c r="C1680" s="49">
        <v>43854.453668981485</v>
      </c>
      <c r="D1680" s="49">
        <v>43854.453668981485</v>
      </c>
      <c r="E1680" s="48" t="s">
        <v>34</v>
      </c>
      <c r="F1680" s="48" t="s">
        <v>33</v>
      </c>
      <c r="G1680" s="49">
        <v>43854.453668981485</v>
      </c>
      <c r="H1680" s="48"/>
      <c r="I1680" s="48"/>
      <c r="J1680" s="50">
        <v>0</v>
      </c>
      <c r="K1680" s="48" t="s">
        <v>37</v>
      </c>
      <c r="L1680" s="48"/>
    </row>
    <row r="1681" spans="1:12" ht="15.75" x14ac:dyDescent="0.25">
      <c r="A1681" s="48" t="s">
        <v>3368</v>
      </c>
      <c r="B1681" s="48" t="s">
        <v>7831</v>
      </c>
      <c r="C1681" s="49">
        <v>43854.465115740742</v>
      </c>
      <c r="D1681" s="49">
        <v>43854.465763888889</v>
      </c>
      <c r="E1681" s="48" t="s">
        <v>34</v>
      </c>
      <c r="F1681" s="48" t="s">
        <v>150</v>
      </c>
      <c r="G1681" s="49">
        <v>43854.465763888889</v>
      </c>
      <c r="H1681" s="48"/>
      <c r="I1681" s="48"/>
      <c r="J1681" s="50">
        <v>6.4814814686542377E-4</v>
      </c>
      <c r="K1681" s="48" t="s">
        <v>37</v>
      </c>
      <c r="L1681" s="48"/>
    </row>
    <row r="1682" spans="1:12" ht="15.75" x14ac:dyDescent="0.25">
      <c r="A1682" s="48" t="s">
        <v>3370</v>
      </c>
      <c r="B1682" s="48" t="s">
        <v>7831</v>
      </c>
      <c r="C1682" s="49">
        <v>43854.469050925924</v>
      </c>
      <c r="D1682" s="49">
        <v>43854.470231481479</v>
      </c>
      <c r="E1682" s="48" t="s">
        <v>34</v>
      </c>
      <c r="F1682" s="48" t="s">
        <v>33</v>
      </c>
      <c r="G1682" s="49">
        <v>43854.471053240741</v>
      </c>
      <c r="H1682" s="48"/>
      <c r="I1682" s="48"/>
      <c r="J1682" s="50">
        <v>2.0023148172185756E-3</v>
      </c>
      <c r="K1682" s="48" t="s">
        <v>37</v>
      </c>
      <c r="L1682" s="48"/>
    </row>
    <row r="1683" spans="1:12" ht="15.75" x14ac:dyDescent="0.25">
      <c r="A1683" s="48" t="s">
        <v>3371</v>
      </c>
      <c r="B1683" s="48" t="s">
        <v>7831</v>
      </c>
      <c r="C1683" s="49">
        <v>43854.475960648146</v>
      </c>
      <c r="D1683" s="49">
        <v>43854.475960648146</v>
      </c>
      <c r="E1683" s="48" t="s">
        <v>34</v>
      </c>
      <c r="F1683" s="48" t="s">
        <v>33</v>
      </c>
      <c r="G1683" s="49">
        <v>43854.475960648146</v>
      </c>
      <c r="H1683" s="48"/>
      <c r="I1683" s="48"/>
      <c r="J1683" s="50">
        <v>0</v>
      </c>
      <c r="K1683" s="48" t="s">
        <v>37</v>
      </c>
      <c r="L1683" s="48"/>
    </row>
    <row r="1684" spans="1:12" ht="15.75" x14ac:dyDescent="0.25">
      <c r="A1684" s="48" t="s">
        <v>3374</v>
      </c>
      <c r="B1684" s="48" t="s">
        <v>7831</v>
      </c>
      <c r="C1684" s="49">
        <v>43854.482129629629</v>
      </c>
      <c r="D1684" s="49">
        <v>43854.485312500001</v>
      </c>
      <c r="E1684" s="48" t="s">
        <v>34</v>
      </c>
      <c r="F1684" s="48" t="s">
        <v>110</v>
      </c>
      <c r="G1684" s="49">
        <v>43854.485891203702</v>
      </c>
      <c r="H1684" s="48"/>
      <c r="I1684" s="48"/>
      <c r="J1684" s="50">
        <v>3.7615740729961544E-3</v>
      </c>
      <c r="K1684" s="48" t="s">
        <v>37</v>
      </c>
      <c r="L1684" s="48"/>
    </row>
    <row r="1685" spans="1:12" ht="15.75" x14ac:dyDescent="0.25">
      <c r="A1685" s="48" t="s">
        <v>3375</v>
      </c>
      <c r="B1685" s="48" t="s">
        <v>7831</v>
      </c>
      <c r="C1685" s="49">
        <v>43854.501597222225</v>
      </c>
      <c r="D1685" s="49">
        <v>43854.501597222225</v>
      </c>
      <c r="E1685" s="48" t="s">
        <v>34</v>
      </c>
      <c r="F1685" s="48" t="s">
        <v>33</v>
      </c>
      <c r="G1685" s="49">
        <v>43854.501597222225</v>
      </c>
      <c r="H1685" s="48"/>
      <c r="I1685" s="48"/>
      <c r="J1685" s="50">
        <v>0</v>
      </c>
      <c r="K1685" s="48" t="s">
        <v>37</v>
      </c>
      <c r="L1685" s="48"/>
    </row>
    <row r="1686" spans="1:12" ht="15.75" x14ac:dyDescent="0.25">
      <c r="A1686" s="48" t="s">
        <v>3377</v>
      </c>
      <c r="B1686" s="48" t="s">
        <v>7831</v>
      </c>
      <c r="C1686" s="49">
        <v>43854.501597222225</v>
      </c>
      <c r="D1686" s="49">
        <v>43854.501597222225</v>
      </c>
      <c r="E1686" s="48" t="s">
        <v>34</v>
      </c>
      <c r="F1686" s="48" t="s">
        <v>33</v>
      </c>
      <c r="G1686" s="49">
        <v>43854.501597222225</v>
      </c>
      <c r="H1686" s="48"/>
      <c r="I1686" s="48"/>
      <c r="J1686" s="50">
        <v>0</v>
      </c>
      <c r="K1686" s="48" t="s">
        <v>37</v>
      </c>
      <c r="L1686" s="48"/>
    </row>
    <row r="1687" spans="1:12" ht="15.75" x14ac:dyDescent="0.25">
      <c r="A1687" s="48" t="s">
        <v>3379</v>
      </c>
      <c r="B1687" s="48" t="s">
        <v>7831</v>
      </c>
      <c r="C1687" s="49">
        <v>43854.461342592593</v>
      </c>
      <c r="D1687" s="49">
        <v>43854.461342592593</v>
      </c>
      <c r="E1687" s="48" t="s">
        <v>34</v>
      </c>
      <c r="F1687" s="48" t="s">
        <v>33</v>
      </c>
      <c r="G1687" s="49">
        <v>43854.461342592593</v>
      </c>
      <c r="H1687" s="48"/>
      <c r="I1687" s="48"/>
      <c r="J1687" s="50">
        <v>0</v>
      </c>
      <c r="K1687" s="48" t="s">
        <v>37</v>
      </c>
      <c r="L1687" s="48"/>
    </row>
    <row r="1688" spans="1:12" ht="15.75" x14ac:dyDescent="0.25">
      <c r="A1688" s="48" t="s">
        <v>3380</v>
      </c>
      <c r="B1688" s="48" t="s">
        <v>7831</v>
      </c>
      <c r="C1688" s="49">
        <v>43854.473020833335</v>
      </c>
      <c r="D1688" s="49">
        <v>43854.473449074074</v>
      </c>
      <c r="E1688" s="48" t="s">
        <v>34</v>
      </c>
      <c r="F1688" s="48" t="s">
        <v>33</v>
      </c>
      <c r="G1688" s="49">
        <v>43854.473449074074</v>
      </c>
      <c r="H1688" s="48"/>
      <c r="I1688" s="48"/>
      <c r="J1688" s="50">
        <v>4.2824073898373172E-4</v>
      </c>
      <c r="K1688" s="48" t="s">
        <v>37</v>
      </c>
      <c r="L1688" s="48"/>
    </row>
    <row r="1689" spans="1:12" ht="15.75" x14ac:dyDescent="0.25">
      <c r="A1689" s="48" t="s">
        <v>3382</v>
      </c>
      <c r="B1689" s="48" t="s">
        <v>7831</v>
      </c>
      <c r="C1689" s="49">
        <v>43854.501597222225</v>
      </c>
      <c r="D1689" s="49">
        <v>43854.501597222225</v>
      </c>
      <c r="E1689" s="48" t="s">
        <v>34</v>
      </c>
      <c r="F1689" s="48" t="s">
        <v>33</v>
      </c>
      <c r="G1689" s="49">
        <v>43854.501597222225</v>
      </c>
      <c r="H1689" s="48"/>
      <c r="I1689" s="48"/>
      <c r="J1689" s="50">
        <v>0</v>
      </c>
      <c r="K1689" s="48" t="s">
        <v>37</v>
      </c>
      <c r="L1689" s="48"/>
    </row>
    <row r="1690" spans="1:12" ht="15.75" x14ac:dyDescent="0.25">
      <c r="A1690" s="48" t="s">
        <v>3384</v>
      </c>
      <c r="B1690" s="48" t="s">
        <v>7831</v>
      </c>
      <c r="C1690" s="49">
        <v>43854.501597222225</v>
      </c>
      <c r="D1690" s="49">
        <v>43854.501597222225</v>
      </c>
      <c r="E1690" s="48" t="s">
        <v>34</v>
      </c>
      <c r="F1690" s="48" t="s">
        <v>33</v>
      </c>
      <c r="G1690" s="49">
        <v>43854.501597222225</v>
      </c>
      <c r="H1690" s="48"/>
      <c r="I1690" s="48"/>
      <c r="J1690" s="50">
        <v>0</v>
      </c>
      <c r="K1690" s="48" t="s">
        <v>37</v>
      </c>
      <c r="L1690" s="48"/>
    </row>
    <row r="1691" spans="1:12" ht="15.75" x14ac:dyDescent="0.25">
      <c r="A1691" s="48" t="s">
        <v>3385</v>
      </c>
      <c r="B1691" s="48" t="s">
        <v>7831</v>
      </c>
      <c r="C1691" s="49">
        <v>43854.52107638889</v>
      </c>
      <c r="D1691" s="49">
        <v>43854.52107638889</v>
      </c>
      <c r="E1691" s="48" t="s">
        <v>34</v>
      </c>
      <c r="F1691" s="48" t="s">
        <v>33</v>
      </c>
      <c r="G1691" s="49">
        <v>43854.52107638889</v>
      </c>
      <c r="H1691" s="48"/>
      <c r="I1691" s="48"/>
      <c r="J1691" s="50">
        <v>0</v>
      </c>
      <c r="K1691" s="48" t="s">
        <v>37</v>
      </c>
      <c r="L1691" s="48"/>
    </row>
    <row r="1692" spans="1:12" ht="15.75" x14ac:dyDescent="0.25">
      <c r="A1692" s="48" t="s">
        <v>3386</v>
      </c>
      <c r="B1692" s="48" t="s">
        <v>7831</v>
      </c>
      <c r="C1692" s="49">
        <v>43854.55027777778</v>
      </c>
      <c r="D1692" s="49">
        <v>43854.55027777778</v>
      </c>
      <c r="E1692" s="48" t="s">
        <v>34</v>
      </c>
      <c r="F1692" s="48" t="s">
        <v>33</v>
      </c>
      <c r="G1692" s="49">
        <v>43854.55027777778</v>
      </c>
      <c r="H1692" s="48"/>
      <c r="I1692" s="48"/>
      <c r="J1692" s="50">
        <v>0</v>
      </c>
      <c r="K1692" s="48" t="s">
        <v>37</v>
      </c>
      <c r="L1692" s="48"/>
    </row>
    <row r="1693" spans="1:12" ht="15.75" x14ac:dyDescent="0.25">
      <c r="A1693" s="48" t="s">
        <v>3388</v>
      </c>
      <c r="B1693" s="48" t="s">
        <v>7831</v>
      </c>
      <c r="C1693" s="49">
        <v>43854.553055555552</v>
      </c>
      <c r="D1693" s="49">
        <v>43854.553055555552</v>
      </c>
      <c r="E1693" s="48" t="s">
        <v>34</v>
      </c>
      <c r="F1693" s="48" t="s">
        <v>33</v>
      </c>
      <c r="G1693" s="49">
        <v>43854.553055555552</v>
      </c>
      <c r="H1693" s="48"/>
      <c r="I1693" s="48"/>
      <c r="J1693" s="50">
        <v>0</v>
      </c>
      <c r="K1693" s="48" t="s">
        <v>37</v>
      </c>
      <c r="L1693" s="48"/>
    </row>
    <row r="1694" spans="1:12" ht="15.75" x14ac:dyDescent="0.25">
      <c r="A1694" s="48" t="s">
        <v>3389</v>
      </c>
      <c r="B1694" s="48" t="s">
        <v>7831</v>
      </c>
      <c r="C1694" s="49">
        <v>43854.566388888888</v>
      </c>
      <c r="D1694" s="49">
        <v>43854.567071759258</v>
      </c>
      <c r="E1694" s="48" t="s">
        <v>34</v>
      </c>
      <c r="F1694" s="48" t="s">
        <v>110</v>
      </c>
      <c r="G1694" s="49">
        <v>43854.56753472222</v>
      </c>
      <c r="H1694" s="48"/>
      <c r="I1694" s="48"/>
      <c r="J1694" s="50">
        <v>1.1458333319751546E-3</v>
      </c>
      <c r="K1694" s="48" t="s">
        <v>37</v>
      </c>
      <c r="L1694" s="48"/>
    </row>
    <row r="1695" spans="1:12" ht="15.75" x14ac:dyDescent="0.25">
      <c r="A1695" s="48" t="s">
        <v>3390</v>
      </c>
      <c r="B1695" s="48" t="s">
        <v>7831</v>
      </c>
      <c r="C1695" s="49">
        <v>43854.501597222225</v>
      </c>
      <c r="D1695" s="49">
        <v>43854.501597222225</v>
      </c>
      <c r="E1695" s="48" t="s">
        <v>34</v>
      </c>
      <c r="F1695" s="48" t="s">
        <v>33</v>
      </c>
      <c r="G1695" s="49">
        <v>43854.501597222225</v>
      </c>
      <c r="H1695" s="48"/>
      <c r="I1695" s="48"/>
      <c r="J1695" s="50">
        <v>0</v>
      </c>
      <c r="K1695" s="48" t="s">
        <v>37</v>
      </c>
      <c r="L1695" s="48"/>
    </row>
    <row r="1696" spans="1:12" ht="15.75" x14ac:dyDescent="0.25">
      <c r="A1696" s="48" t="s">
        <v>3392</v>
      </c>
      <c r="B1696" s="48" t="s">
        <v>7831</v>
      </c>
      <c r="C1696" s="49">
        <v>43854.502997685187</v>
      </c>
      <c r="D1696" s="49">
        <v>43854.502997685187</v>
      </c>
      <c r="E1696" s="48" t="s">
        <v>34</v>
      </c>
      <c r="F1696" s="48" t="s">
        <v>33</v>
      </c>
      <c r="G1696" s="49">
        <v>43854.502997685187</v>
      </c>
      <c r="H1696" s="48"/>
      <c r="I1696" s="48"/>
      <c r="J1696" s="50">
        <v>0</v>
      </c>
      <c r="K1696" s="48" t="s">
        <v>37</v>
      </c>
      <c r="L1696" s="48"/>
    </row>
    <row r="1697" spans="1:12" ht="15.75" x14ac:dyDescent="0.25">
      <c r="A1697" s="48" t="s">
        <v>3394</v>
      </c>
      <c r="B1697" s="48" t="s">
        <v>7831</v>
      </c>
      <c r="C1697" s="49">
        <v>43854.503692129627</v>
      </c>
      <c r="D1697" s="49">
        <v>43854.503692129627</v>
      </c>
      <c r="E1697" s="48" t="s">
        <v>34</v>
      </c>
      <c r="F1697" s="48" t="s">
        <v>33</v>
      </c>
      <c r="G1697" s="49">
        <v>43854.503692129627</v>
      </c>
      <c r="H1697" s="48"/>
      <c r="I1697" s="48"/>
      <c r="J1697" s="50">
        <v>0</v>
      </c>
      <c r="K1697" s="48" t="s">
        <v>37</v>
      </c>
      <c r="L1697" s="48"/>
    </row>
    <row r="1698" spans="1:12" ht="15.75" x14ac:dyDescent="0.25">
      <c r="A1698" s="48" t="s">
        <v>3397</v>
      </c>
      <c r="B1698" s="48" t="s">
        <v>7831</v>
      </c>
      <c r="C1698" s="49">
        <v>43854.515509259261</v>
      </c>
      <c r="D1698" s="49">
        <v>43854.515509259261</v>
      </c>
      <c r="E1698" s="48" t="s">
        <v>34</v>
      </c>
      <c r="F1698" s="48" t="s">
        <v>33</v>
      </c>
      <c r="G1698" s="49">
        <v>43854.515509259261</v>
      </c>
      <c r="H1698" s="48"/>
      <c r="I1698" s="48"/>
      <c r="J1698" s="50">
        <v>0</v>
      </c>
      <c r="K1698" s="48" t="s">
        <v>37</v>
      </c>
      <c r="L1698" s="48"/>
    </row>
    <row r="1699" spans="1:12" ht="15.75" x14ac:dyDescent="0.25">
      <c r="A1699" s="48" t="s">
        <v>3399</v>
      </c>
      <c r="B1699" s="48" t="s">
        <v>7831</v>
      </c>
      <c r="C1699" s="49">
        <v>43854.516898148147</v>
      </c>
      <c r="D1699" s="49">
        <v>43854.516898148147</v>
      </c>
      <c r="E1699" s="48" t="s">
        <v>34</v>
      </c>
      <c r="F1699" s="48" t="s">
        <v>33</v>
      </c>
      <c r="G1699" s="49">
        <v>43854.516898148147</v>
      </c>
      <c r="H1699" s="48"/>
      <c r="I1699" s="48"/>
      <c r="J1699" s="50">
        <v>0</v>
      </c>
      <c r="K1699" s="48" t="s">
        <v>37</v>
      </c>
      <c r="L1699" s="48"/>
    </row>
    <row r="1700" spans="1:12" ht="15.75" x14ac:dyDescent="0.25">
      <c r="A1700" s="48" t="s">
        <v>3400</v>
      </c>
      <c r="B1700" s="48" t="s">
        <v>7831</v>
      </c>
      <c r="C1700" s="49">
        <v>43854.523865740739</v>
      </c>
      <c r="D1700" s="49">
        <v>43854.523865740739</v>
      </c>
      <c r="E1700" s="48" t="s">
        <v>34</v>
      </c>
      <c r="F1700" s="48" t="s">
        <v>33</v>
      </c>
      <c r="G1700" s="49">
        <v>43854.523865740739</v>
      </c>
      <c r="H1700" s="48"/>
      <c r="I1700" s="48"/>
      <c r="J1700" s="50">
        <v>0</v>
      </c>
      <c r="K1700" s="48" t="s">
        <v>37</v>
      </c>
      <c r="L1700" s="48"/>
    </row>
    <row r="1701" spans="1:12" ht="15.75" x14ac:dyDescent="0.25">
      <c r="A1701" s="48" t="s">
        <v>3401</v>
      </c>
      <c r="B1701" s="48" t="s">
        <v>7831</v>
      </c>
      <c r="C1701" s="49">
        <v>43854.529421296298</v>
      </c>
      <c r="D1701" s="49">
        <v>43854.529421296298</v>
      </c>
      <c r="E1701" s="48" t="s">
        <v>34</v>
      </c>
      <c r="F1701" s="48" t="s">
        <v>33</v>
      </c>
      <c r="G1701" s="49">
        <v>43854.529421296298</v>
      </c>
      <c r="H1701" s="48"/>
      <c r="I1701" s="48"/>
      <c r="J1701" s="50">
        <v>0</v>
      </c>
      <c r="K1701" s="48" t="s">
        <v>37</v>
      </c>
      <c r="L1701" s="48"/>
    </row>
    <row r="1702" spans="1:12" ht="15.75" x14ac:dyDescent="0.25">
      <c r="A1702" s="48" t="s">
        <v>3403</v>
      </c>
      <c r="B1702" s="48" t="s">
        <v>7831</v>
      </c>
      <c r="C1702" s="49">
        <v>43854.562800925924</v>
      </c>
      <c r="D1702" s="49">
        <v>43854.562800925924</v>
      </c>
      <c r="E1702" s="48" t="s">
        <v>34</v>
      </c>
      <c r="F1702" s="48" t="s">
        <v>33</v>
      </c>
      <c r="G1702" s="49">
        <v>43854.562800925924</v>
      </c>
      <c r="H1702" s="48"/>
      <c r="I1702" s="48"/>
      <c r="J1702" s="50">
        <v>0</v>
      </c>
      <c r="K1702" s="48" t="s">
        <v>37</v>
      </c>
      <c r="L1702" s="48"/>
    </row>
    <row r="1703" spans="1:12" ht="15.75" x14ac:dyDescent="0.25">
      <c r="A1703" s="48" t="s">
        <v>3404</v>
      </c>
      <c r="B1703" s="48" t="s">
        <v>7831</v>
      </c>
      <c r="C1703" s="49">
        <v>43854.576701388891</v>
      </c>
      <c r="D1703" s="49">
        <v>43854.576701388891</v>
      </c>
      <c r="E1703" s="48" t="s">
        <v>34</v>
      </c>
      <c r="F1703" s="48" t="s">
        <v>33</v>
      </c>
      <c r="G1703" s="49">
        <v>43854.576701388891</v>
      </c>
      <c r="H1703" s="48"/>
      <c r="I1703" s="48"/>
      <c r="J1703" s="50">
        <v>0</v>
      </c>
      <c r="K1703" s="48" t="s">
        <v>37</v>
      </c>
      <c r="L1703" s="48"/>
    </row>
    <row r="1704" spans="1:12" ht="15.75" x14ac:dyDescent="0.25">
      <c r="A1704" s="48" t="s">
        <v>3405</v>
      </c>
      <c r="B1704" s="48" t="s">
        <v>7831</v>
      </c>
      <c r="C1704" s="49">
        <v>43854.601724537039</v>
      </c>
      <c r="D1704" s="49">
        <v>43854.601724537039</v>
      </c>
      <c r="E1704" s="48" t="s">
        <v>34</v>
      </c>
      <c r="F1704" s="48" t="s">
        <v>33</v>
      </c>
      <c r="G1704" s="49">
        <v>43854.601724537039</v>
      </c>
      <c r="H1704" s="48"/>
      <c r="I1704" s="48"/>
      <c r="J1704" s="50">
        <v>0</v>
      </c>
      <c r="K1704" s="48" t="s">
        <v>37</v>
      </c>
      <c r="L1704" s="48"/>
    </row>
    <row r="1705" spans="1:12" ht="15.75" x14ac:dyDescent="0.25">
      <c r="A1705" s="48" t="s">
        <v>3407</v>
      </c>
      <c r="B1705" s="48" t="s">
        <v>7831</v>
      </c>
      <c r="C1705" s="49">
        <v>43854.609375</v>
      </c>
      <c r="D1705" s="49">
        <v>43854.609375</v>
      </c>
      <c r="E1705" s="48" t="s">
        <v>34</v>
      </c>
      <c r="F1705" s="48" t="s">
        <v>33</v>
      </c>
      <c r="G1705" s="49">
        <v>43854.609375</v>
      </c>
      <c r="H1705" s="48"/>
      <c r="I1705" s="48"/>
      <c r="J1705" s="50">
        <v>0</v>
      </c>
      <c r="K1705" s="48" t="s">
        <v>37</v>
      </c>
      <c r="L1705" s="48"/>
    </row>
    <row r="1706" spans="1:12" ht="15.75" x14ac:dyDescent="0.25">
      <c r="A1706" s="48" t="s">
        <v>3408</v>
      </c>
      <c r="B1706" s="48" t="s">
        <v>7831</v>
      </c>
      <c r="C1706" s="49">
        <v>43854.62059027778</v>
      </c>
      <c r="D1706" s="49">
        <v>43854.62059027778</v>
      </c>
      <c r="E1706" s="48" t="s">
        <v>34</v>
      </c>
      <c r="F1706" s="48" t="s">
        <v>33</v>
      </c>
      <c r="G1706" s="49">
        <v>43854.62059027778</v>
      </c>
      <c r="H1706" s="48"/>
      <c r="I1706" s="48"/>
      <c r="J1706" s="50">
        <v>0</v>
      </c>
      <c r="K1706" s="48" t="s">
        <v>37</v>
      </c>
      <c r="L1706" s="48"/>
    </row>
    <row r="1707" spans="1:12" ht="15.75" x14ac:dyDescent="0.25">
      <c r="A1707" s="48" t="s">
        <v>3409</v>
      </c>
      <c r="B1707" s="48" t="s">
        <v>7831</v>
      </c>
      <c r="C1707" s="49">
        <v>43854.502997685187</v>
      </c>
      <c r="D1707" s="49">
        <v>43854.502997685187</v>
      </c>
      <c r="E1707" s="48" t="s">
        <v>34</v>
      </c>
      <c r="F1707" s="48" t="s">
        <v>33</v>
      </c>
      <c r="G1707" s="49">
        <v>43854.502997685187</v>
      </c>
      <c r="H1707" s="48"/>
      <c r="I1707" s="48"/>
      <c r="J1707" s="50">
        <v>0</v>
      </c>
      <c r="K1707" s="48" t="s">
        <v>37</v>
      </c>
      <c r="L1707" s="48"/>
    </row>
    <row r="1708" spans="1:12" ht="15.75" x14ac:dyDescent="0.25">
      <c r="A1708" s="48" t="s">
        <v>3411</v>
      </c>
      <c r="B1708" s="48" t="s">
        <v>7831</v>
      </c>
      <c r="C1708" s="49">
        <v>43854.518263888887</v>
      </c>
      <c r="D1708" s="49">
        <v>43854.522812499999</v>
      </c>
      <c r="E1708" s="48" t="s">
        <v>34</v>
      </c>
      <c r="F1708" s="48" t="s">
        <v>33</v>
      </c>
      <c r="G1708" s="49">
        <v>43854.523738425924</v>
      </c>
      <c r="H1708" s="48"/>
      <c r="I1708" s="48"/>
      <c r="J1708" s="50">
        <v>5.4745370362070389E-3</v>
      </c>
      <c r="K1708" s="48" t="s">
        <v>37</v>
      </c>
      <c r="L1708" s="48"/>
    </row>
    <row r="1709" spans="1:12" ht="15.75" x14ac:dyDescent="0.25">
      <c r="A1709" s="48" t="s">
        <v>3413</v>
      </c>
      <c r="B1709" s="48" t="s">
        <v>7831</v>
      </c>
      <c r="C1709" s="49">
        <v>43854.520381944443</v>
      </c>
      <c r="D1709" s="49">
        <v>43854.520381944443</v>
      </c>
      <c r="E1709" s="48" t="s">
        <v>34</v>
      </c>
      <c r="F1709" s="48" t="s">
        <v>33</v>
      </c>
      <c r="G1709" s="49">
        <v>43854.520381944443</v>
      </c>
      <c r="H1709" s="48"/>
      <c r="I1709" s="48"/>
      <c r="J1709" s="50">
        <v>0</v>
      </c>
      <c r="K1709" s="48" t="s">
        <v>37</v>
      </c>
      <c r="L1709" s="48"/>
    </row>
    <row r="1710" spans="1:12" ht="15.75" x14ac:dyDescent="0.25">
      <c r="A1710" s="48" t="s">
        <v>3415</v>
      </c>
      <c r="B1710" s="48" t="s">
        <v>7831</v>
      </c>
      <c r="C1710" s="49">
        <v>43854.531504629631</v>
      </c>
      <c r="D1710" s="49">
        <v>43854.531504629631</v>
      </c>
      <c r="E1710" s="48" t="s">
        <v>34</v>
      </c>
      <c r="F1710" s="48" t="s">
        <v>33</v>
      </c>
      <c r="G1710" s="49">
        <v>43854.531504629631</v>
      </c>
      <c r="H1710" s="48"/>
      <c r="I1710" s="48"/>
      <c r="J1710" s="50">
        <v>0</v>
      </c>
      <c r="K1710" s="48" t="s">
        <v>37</v>
      </c>
      <c r="L1710" s="48"/>
    </row>
    <row r="1711" spans="1:12" ht="15.75" x14ac:dyDescent="0.25">
      <c r="A1711" s="48" t="s">
        <v>3417</v>
      </c>
      <c r="B1711" s="48" t="s">
        <v>7831</v>
      </c>
      <c r="C1711" s="49">
        <v>43854.539282407408</v>
      </c>
      <c r="D1711" s="49">
        <v>43854.542048611111</v>
      </c>
      <c r="E1711" s="48" t="s">
        <v>34</v>
      </c>
      <c r="F1711" s="48" t="s">
        <v>110</v>
      </c>
      <c r="G1711" s="49">
        <v>43854.542048611111</v>
      </c>
      <c r="H1711" s="48"/>
      <c r="I1711" s="48"/>
      <c r="J1711" s="50">
        <v>2.7662037027766928E-3</v>
      </c>
      <c r="K1711" s="48" t="s">
        <v>37</v>
      </c>
      <c r="L1711" s="48"/>
    </row>
    <row r="1712" spans="1:12" ht="15.75" x14ac:dyDescent="0.25">
      <c r="A1712" s="48" t="s">
        <v>3419</v>
      </c>
      <c r="B1712" s="48" t="s">
        <v>7831</v>
      </c>
      <c r="C1712" s="49">
        <v>43854.541180555556</v>
      </c>
      <c r="D1712" s="49">
        <v>43854.542326388888</v>
      </c>
      <c r="E1712" s="48" t="s">
        <v>34</v>
      </c>
      <c r="F1712" s="48" t="s">
        <v>33</v>
      </c>
      <c r="G1712" s="49">
        <v>43854.542986111112</v>
      </c>
      <c r="H1712" s="48"/>
      <c r="I1712" s="48"/>
      <c r="J1712" s="50">
        <v>1.8055555556202307E-3</v>
      </c>
      <c r="K1712" s="48" t="s">
        <v>37</v>
      </c>
      <c r="L1712" s="48"/>
    </row>
    <row r="1713" spans="1:12" ht="15.75" x14ac:dyDescent="0.25">
      <c r="A1713" s="48" t="s">
        <v>3420</v>
      </c>
      <c r="B1713" s="48" t="s">
        <v>7831</v>
      </c>
      <c r="C1713" s="49">
        <v>43854.625497685185</v>
      </c>
      <c r="D1713" s="49">
        <v>43854.626168981478</v>
      </c>
      <c r="E1713" s="48" t="s">
        <v>34</v>
      </c>
      <c r="F1713" s="48" t="s">
        <v>110</v>
      </c>
      <c r="G1713" s="49">
        <v>43854.626157407409</v>
      </c>
      <c r="H1713" s="48"/>
      <c r="I1713" s="48"/>
      <c r="J1713" s="50">
        <v>6.5972222364507616E-4</v>
      </c>
      <c r="K1713" s="48" t="s">
        <v>37</v>
      </c>
      <c r="L1713" s="48"/>
    </row>
    <row r="1714" spans="1:12" ht="15.75" x14ac:dyDescent="0.25">
      <c r="A1714" s="48" t="s">
        <v>3422</v>
      </c>
      <c r="B1714" s="48" t="s">
        <v>7831</v>
      </c>
      <c r="C1714" s="49">
        <v>43854.661631944444</v>
      </c>
      <c r="D1714" s="49">
        <v>43854.661631944444</v>
      </c>
      <c r="E1714" s="48" t="s">
        <v>34</v>
      </c>
      <c r="F1714" s="48" t="s">
        <v>33</v>
      </c>
      <c r="G1714" s="49">
        <v>43854.661631944444</v>
      </c>
      <c r="H1714" s="48"/>
      <c r="I1714" s="48"/>
      <c r="J1714" s="50">
        <v>0</v>
      </c>
      <c r="K1714" s="48" t="s">
        <v>37</v>
      </c>
      <c r="L1714" s="48"/>
    </row>
    <row r="1715" spans="1:12" ht="15.75" x14ac:dyDescent="0.25">
      <c r="A1715" s="48" t="s">
        <v>3423</v>
      </c>
      <c r="B1715" s="48" t="s">
        <v>7831</v>
      </c>
      <c r="C1715" s="49">
        <v>43854.664421296293</v>
      </c>
      <c r="D1715" s="49">
        <v>43854.664421296293</v>
      </c>
      <c r="E1715" s="48" t="s">
        <v>34</v>
      </c>
      <c r="F1715" s="48" t="s">
        <v>33</v>
      </c>
      <c r="G1715" s="49">
        <v>43854.664421296293</v>
      </c>
      <c r="H1715" s="48"/>
      <c r="I1715" s="48"/>
      <c r="J1715" s="50">
        <v>0</v>
      </c>
      <c r="K1715" s="48" t="s">
        <v>37</v>
      </c>
      <c r="L1715" s="48"/>
    </row>
    <row r="1716" spans="1:12" ht="15.75" x14ac:dyDescent="0.25">
      <c r="A1716" s="48" t="s">
        <v>3425</v>
      </c>
      <c r="B1716" s="48" t="s">
        <v>7831</v>
      </c>
      <c r="C1716" s="49">
        <v>43854.673460648148</v>
      </c>
      <c r="D1716" s="49">
        <v>43854.673460648148</v>
      </c>
      <c r="E1716" s="48" t="s">
        <v>34</v>
      </c>
      <c r="F1716" s="48" t="s">
        <v>33</v>
      </c>
      <c r="G1716" s="49">
        <v>43854.673460648148</v>
      </c>
      <c r="H1716" s="48"/>
      <c r="I1716" s="48"/>
      <c r="J1716" s="50">
        <v>0</v>
      </c>
      <c r="K1716" s="48" t="s">
        <v>37</v>
      </c>
      <c r="L1716" s="48"/>
    </row>
    <row r="1717" spans="1:12" ht="15.75" x14ac:dyDescent="0.25">
      <c r="A1717" s="48" t="s">
        <v>3427</v>
      </c>
      <c r="B1717" s="48" t="s">
        <v>7831</v>
      </c>
      <c r="C1717" s="49">
        <v>43854.674849537034</v>
      </c>
      <c r="D1717" s="49">
        <v>43854.674849537034</v>
      </c>
      <c r="E1717" s="48" t="s">
        <v>34</v>
      </c>
      <c r="F1717" s="48" t="s">
        <v>33</v>
      </c>
      <c r="G1717" s="49">
        <v>43854.674849537034</v>
      </c>
      <c r="H1717" s="48"/>
      <c r="I1717" s="48"/>
      <c r="J1717" s="50">
        <v>0</v>
      </c>
      <c r="K1717" s="48" t="s">
        <v>37</v>
      </c>
      <c r="L1717" s="48"/>
    </row>
    <row r="1718" spans="1:12" ht="15.75" x14ac:dyDescent="0.25">
      <c r="A1718" s="48" t="s">
        <v>3429</v>
      </c>
      <c r="B1718" s="48" t="s">
        <v>7831</v>
      </c>
      <c r="C1718" s="49">
        <v>43854.675543981481</v>
      </c>
      <c r="D1718" s="49">
        <v>43854.675543981481</v>
      </c>
      <c r="E1718" s="48" t="s">
        <v>34</v>
      </c>
      <c r="F1718" s="48" t="s">
        <v>33</v>
      </c>
      <c r="G1718" s="49">
        <v>43854.675543981481</v>
      </c>
      <c r="H1718" s="48"/>
      <c r="I1718" s="48"/>
      <c r="J1718" s="50">
        <v>0</v>
      </c>
      <c r="K1718" s="48" t="s">
        <v>37</v>
      </c>
      <c r="L1718" s="48"/>
    </row>
    <row r="1719" spans="1:12" ht="15.75" x14ac:dyDescent="0.25">
      <c r="A1719" s="48" t="s">
        <v>3430</v>
      </c>
      <c r="B1719" s="48" t="s">
        <v>7831</v>
      </c>
      <c r="C1719" s="49">
        <v>43854.638680555552</v>
      </c>
      <c r="D1719" s="49">
        <v>43854.638680555552</v>
      </c>
      <c r="E1719" s="48" t="s">
        <v>34</v>
      </c>
      <c r="F1719" s="48" t="s">
        <v>33</v>
      </c>
      <c r="G1719" s="49">
        <v>43854.638680555552</v>
      </c>
      <c r="H1719" s="48"/>
      <c r="I1719" s="48"/>
      <c r="J1719" s="50">
        <v>0</v>
      </c>
      <c r="K1719" s="48" t="s">
        <v>37</v>
      </c>
      <c r="L1719" s="48"/>
    </row>
    <row r="1720" spans="1:12" ht="15.75" x14ac:dyDescent="0.25">
      <c r="A1720" s="48" t="s">
        <v>3431</v>
      </c>
      <c r="B1720" s="48" t="s">
        <v>7831</v>
      </c>
      <c r="C1720" s="49">
        <v>43854.640069444446</v>
      </c>
      <c r="D1720" s="49">
        <v>43854.640069444446</v>
      </c>
      <c r="E1720" s="48" t="s">
        <v>34</v>
      </c>
      <c r="F1720" s="48" t="s">
        <v>33</v>
      </c>
      <c r="G1720" s="49">
        <v>43854.640069444446</v>
      </c>
      <c r="H1720" s="48"/>
      <c r="I1720" s="48"/>
      <c r="J1720" s="50">
        <v>0</v>
      </c>
      <c r="K1720" s="48" t="s">
        <v>37</v>
      </c>
      <c r="L1720" s="48"/>
    </row>
    <row r="1721" spans="1:12" ht="15.75" x14ac:dyDescent="0.25">
      <c r="A1721" s="48" t="s">
        <v>3433</v>
      </c>
      <c r="B1721" s="48" t="s">
        <v>7831</v>
      </c>
      <c r="C1721" s="49">
        <v>43854.643541666665</v>
      </c>
      <c r="D1721" s="49">
        <v>43854.643541666665</v>
      </c>
      <c r="E1721" s="48" t="s">
        <v>34</v>
      </c>
      <c r="F1721" s="48" t="s">
        <v>33</v>
      </c>
      <c r="G1721" s="49">
        <v>43854.643541666665</v>
      </c>
      <c r="H1721" s="48"/>
      <c r="I1721" s="48"/>
      <c r="J1721" s="50">
        <v>0</v>
      </c>
      <c r="K1721" s="48" t="s">
        <v>37</v>
      </c>
      <c r="L1721" s="48"/>
    </row>
    <row r="1722" spans="1:12" ht="15.75" x14ac:dyDescent="0.25">
      <c r="A1722" s="48" t="s">
        <v>3434</v>
      </c>
      <c r="B1722" s="48" t="s">
        <v>7831</v>
      </c>
      <c r="C1722" s="49">
        <v>43854.652442129627</v>
      </c>
      <c r="D1722" s="49">
        <v>43854.654386574075</v>
      </c>
      <c r="E1722" s="48" t="s">
        <v>34</v>
      </c>
      <c r="F1722" s="48" t="s">
        <v>150</v>
      </c>
      <c r="G1722" s="49">
        <v>43854.653541666667</v>
      </c>
      <c r="H1722" s="48"/>
      <c r="I1722" s="48"/>
      <c r="J1722" s="50">
        <v>1.0995370394084603E-3</v>
      </c>
      <c r="K1722" s="48" t="s">
        <v>37</v>
      </c>
      <c r="L1722" s="48"/>
    </row>
    <row r="1723" spans="1:12" ht="15.75" x14ac:dyDescent="0.25">
      <c r="A1723" s="48" t="s">
        <v>3436</v>
      </c>
      <c r="B1723" s="48" t="s">
        <v>7831</v>
      </c>
      <c r="C1723" s="49">
        <v>43854.671365740738</v>
      </c>
      <c r="D1723" s="49">
        <v>43854.671365740738</v>
      </c>
      <c r="E1723" s="48" t="s">
        <v>34</v>
      </c>
      <c r="F1723" s="48" t="s">
        <v>33</v>
      </c>
      <c r="G1723" s="49">
        <v>43854.671365740738</v>
      </c>
      <c r="H1723" s="48"/>
      <c r="I1723" s="48"/>
      <c r="J1723" s="50">
        <v>0</v>
      </c>
      <c r="K1723" s="48" t="s">
        <v>37</v>
      </c>
      <c r="L1723" s="48"/>
    </row>
    <row r="1724" spans="1:12" ht="15.75" x14ac:dyDescent="0.25">
      <c r="A1724" s="48" t="s">
        <v>3438</v>
      </c>
      <c r="B1724" s="48" t="s">
        <v>7831</v>
      </c>
      <c r="C1724" s="49">
        <v>43854.681122685186</v>
      </c>
      <c r="D1724" s="49">
        <v>43854.681122685186</v>
      </c>
      <c r="E1724" s="48" t="s">
        <v>34</v>
      </c>
      <c r="F1724" s="48" t="s">
        <v>33</v>
      </c>
      <c r="G1724" s="49">
        <v>43854.681122685186</v>
      </c>
      <c r="H1724" s="48"/>
      <c r="I1724" s="48"/>
      <c r="J1724" s="50">
        <v>0</v>
      </c>
      <c r="K1724" s="48" t="s">
        <v>37</v>
      </c>
      <c r="L1724" s="48"/>
    </row>
    <row r="1725" spans="1:12" ht="15.75" x14ac:dyDescent="0.25">
      <c r="A1725" s="48" t="s">
        <v>3440</v>
      </c>
      <c r="B1725" s="48" t="s">
        <v>7831</v>
      </c>
      <c r="C1725" s="49">
        <v>43854.685995370368</v>
      </c>
      <c r="D1725" s="49">
        <v>43854.685995370368</v>
      </c>
      <c r="E1725" s="48" t="s">
        <v>34</v>
      </c>
      <c r="F1725" s="48" t="s">
        <v>33</v>
      </c>
      <c r="G1725" s="49">
        <v>43854.685995370368</v>
      </c>
      <c r="H1725" s="48"/>
      <c r="I1725" s="48"/>
      <c r="J1725" s="50">
        <v>0</v>
      </c>
      <c r="K1725" s="48" t="s">
        <v>37</v>
      </c>
      <c r="L1725" s="48"/>
    </row>
    <row r="1726" spans="1:12" ht="15.75" x14ac:dyDescent="0.25">
      <c r="A1726" s="48" t="s">
        <v>3441</v>
      </c>
      <c r="B1726" s="48" t="s">
        <v>7831</v>
      </c>
      <c r="C1726" s="49">
        <v>43854.686689814815</v>
      </c>
      <c r="D1726" s="49">
        <v>43854.686689814815</v>
      </c>
      <c r="E1726" s="48" t="s">
        <v>34</v>
      </c>
      <c r="F1726" s="48" t="s">
        <v>33</v>
      </c>
      <c r="G1726" s="49">
        <v>43854.686689814815</v>
      </c>
      <c r="H1726" s="48"/>
      <c r="I1726" s="48"/>
      <c r="J1726" s="50">
        <v>0</v>
      </c>
      <c r="K1726" s="48" t="s">
        <v>37</v>
      </c>
      <c r="L1726" s="48"/>
    </row>
    <row r="1727" spans="1:12" ht="15.75" x14ac:dyDescent="0.25">
      <c r="A1727" s="48" t="s">
        <v>3442</v>
      </c>
      <c r="B1727" s="48" t="s">
        <v>7831</v>
      </c>
      <c r="C1727" s="49">
        <v>43854.689479166664</v>
      </c>
      <c r="D1727" s="49">
        <v>43854.689479166664</v>
      </c>
      <c r="E1727" s="48" t="s">
        <v>34</v>
      </c>
      <c r="F1727" s="48" t="s">
        <v>33</v>
      </c>
      <c r="G1727" s="49">
        <v>43854.689479166664</v>
      </c>
      <c r="H1727" s="48"/>
      <c r="I1727" s="48"/>
      <c r="J1727" s="50">
        <v>0</v>
      </c>
      <c r="K1727" s="48" t="s">
        <v>37</v>
      </c>
      <c r="L1727" s="48"/>
    </row>
    <row r="1728" spans="1:12" ht="15.75" x14ac:dyDescent="0.25">
      <c r="A1728" s="48" t="s">
        <v>3443</v>
      </c>
      <c r="B1728" s="48" t="s">
        <v>7831</v>
      </c>
      <c r="C1728" s="49">
        <v>43854.695092592592</v>
      </c>
      <c r="D1728" s="49">
        <v>43854.695092592592</v>
      </c>
      <c r="E1728" s="48" t="s">
        <v>34</v>
      </c>
      <c r="F1728" s="48" t="s">
        <v>33</v>
      </c>
      <c r="G1728" s="49">
        <v>43854.695092592592</v>
      </c>
      <c r="H1728" s="48"/>
      <c r="I1728" s="48"/>
      <c r="J1728" s="50">
        <v>0</v>
      </c>
      <c r="K1728" s="48" t="s">
        <v>37</v>
      </c>
      <c r="L1728" s="48"/>
    </row>
    <row r="1729" spans="1:12" ht="15.75" x14ac:dyDescent="0.25">
      <c r="A1729" s="48" t="s">
        <v>3444</v>
      </c>
      <c r="B1729" s="48" t="s">
        <v>7831</v>
      </c>
      <c r="C1729" s="49">
        <v>43854.658159722225</v>
      </c>
      <c r="D1729" s="49">
        <v>43854.658159722225</v>
      </c>
      <c r="E1729" s="48" t="s">
        <v>34</v>
      </c>
      <c r="F1729" s="48" t="s">
        <v>33</v>
      </c>
      <c r="G1729" s="49">
        <v>43854.658159722225</v>
      </c>
      <c r="H1729" s="48"/>
      <c r="I1729" s="48"/>
      <c r="J1729" s="50">
        <v>0</v>
      </c>
      <c r="K1729" s="48" t="s">
        <v>37</v>
      </c>
      <c r="L1729" s="48"/>
    </row>
    <row r="1730" spans="1:12" ht="15.75" x14ac:dyDescent="0.25">
      <c r="A1730" s="48" t="s">
        <v>3445</v>
      </c>
      <c r="B1730" s="48" t="s">
        <v>7831</v>
      </c>
      <c r="C1730" s="49">
        <v>43854.659548611111</v>
      </c>
      <c r="D1730" s="49">
        <v>43854.659548611111</v>
      </c>
      <c r="E1730" s="48" t="s">
        <v>34</v>
      </c>
      <c r="F1730" s="48" t="s">
        <v>33</v>
      </c>
      <c r="G1730" s="49">
        <v>43854.659548611111</v>
      </c>
      <c r="H1730" s="48"/>
      <c r="I1730" s="48"/>
      <c r="J1730" s="50">
        <v>0</v>
      </c>
      <c r="K1730" s="48" t="s">
        <v>37</v>
      </c>
      <c r="L1730" s="48"/>
    </row>
    <row r="1731" spans="1:12" ht="15.75" x14ac:dyDescent="0.25">
      <c r="A1731" s="48" t="s">
        <v>3447</v>
      </c>
      <c r="B1731" s="48" t="s">
        <v>7831</v>
      </c>
      <c r="C1731" s="49">
        <v>43854.676446759258</v>
      </c>
      <c r="D1731" s="49">
        <v>43854.681388888886</v>
      </c>
      <c r="E1731" s="48" t="s">
        <v>34</v>
      </c>
      <c r="F1731" s="48" t="s">
        <v>33</v>
      </c>
      <c r="G1731" s="49">
        <v>43854.681342592594</v>
      </c>
      <c r="H1731" s="48"/>
      <c r="I1731" s="48"/>
      <c r="J1731" s="50">
        <v>4.8958333354676142E-3</v>
      </c>
      <c r="K1731" s="48" t="s">
        <v>37</v>
      </c>
      <c r="L1731" s="48"/>
    </row>
    <row r="1732" spans="1:12" ht="15.75" x14ac:dyDescent="0.25">
      <c r="A1732" s="48" t="s">
        <v>3448</v>
      </c>
      <c r="B1732" s="48" t="s">
        <v>7831</v>
      </c>
      <c r="C1732" s="49">
        <v>43854.681817129633</v>
      </c>
      <c r="D1732" s="49">
        <v>43854.681817129633</v>
      </c>
      <c r="E1732" s="48" t="s">
        <v>34</v>
      </c>
      <c r="F1732" s="48" t="s">
        <v>33</v>
      </c>
      <c r="G1732" s="49">
        <v>43854.681817129633</v>
      </c>
      <c r="H1732" s="48"/>
      <c r="I1732" s="48"/>
      <c r="J1732" s="50">
        <v>0</v>
      </c>
      <c r="K1732" s="48" t="s">
        <v>37</v>
      </c>
      <c r="L1732" s="48"/>
    </row>
    <row r="1733" spans="1:12" ht="15.75" x14ac:dyDescent="0.25">
      <c r="A1733" s="48" t="s">
        <v>3449</v>
      </c>
      <c r="B1733" s="48" t="s">
        <v>7831</v>
      </c>
      <c r="C1733" s="49">
        <v>43854.683206018519</v>
      </c>
      <c r="D1733" s="49">
        <v>43854.683206018519</v>
      </c>
      <c r="E1733" s="48" t="s">
        <v>34</v>
      </c>
      <c r="F1733" s="48" t="s">
        <v>33</v>
      </c>
      <c r="G1733" s="49">
        <v>43854.683206018519</v>
      </c>
      <c r="H1733" s="48"/>
      <c r="I1733" s="48"/>
      <c r="J1733" s="50">
        <v>0</v>
      </c>
      <c r="K1733" s="48" t="s">
        <v>37</v>
      </c>
      <c r="L1733" s="48"/>
    </row>
    <row r="1734" spans="1:12" ht="15.75" x14ac:dyDescent="0.25">
      <c r="A1734" s="48" t="s">
        <v>3451</v>
      </c>
      <c r="B1734" s="48" t="s">
        <v>7831</v>
      </c>
      <c r="C1734" s="49">
        <v>43854.683206018519</v>
      </c>
      <c r="D1734" s="49">
        <v>43854.683206018519</v>
      </c>
      <c r="E1734" s="48" t="s">
        <v>34</v>
      </c>
      <c r="F1734" s="48" t="s">
        <v>33</v>
      </c>
      <c r="G1734" s="49">
        <v>43854.683206018519</v>
      </c>
      <c r="H1734" s="48"/>
      <c r="I1734" s="48"/>
      <c r="J1734" s="50">
        <v>0</v>
      </c>
      <c r="K1734" s="48" t="s">
        <v>37</v>
      </c>
      <c r="L1734" s="48"/>
    </row>
    <row r="1735" spans="1:12" ht="15.75" x14ac:dyDescent="0.25">
      <c r="A1735" s="48" t="s">
        <v>3452</v>
      </c>
      <c r="B1735" s="48" t="s">
        <v>7831</v>
      </c>
      <c r="C1735" s="49">
        <v>43854.683912037035</v>
      </c>
      <c r="D1735" s="49">
        <v>43854.683912037035</v>
      </c>
      <c r="E1735" s="48" t="s">
        <v>34</v>
      </c>
      <c r="F1735" s="48" t="s">
        <v>33</v>
      </c>
      <c r="G1735" s="49">
        <v>43854.683912037035</v>
      </c>
      <c r="H1735" s="48"/>
      <c r="I1735" s="48"/>
      <c r="J1735" s="50">
        <v>0</v>
      </c>
      <c r="K1735" s="48" t="s">
        <v>37</v>
      </c>
      <c r="L1735" s="48"/>
    </row>
    <row r="1736" spans="1:12" ht="15.75" x14ac:dyDescent="0.25">
      <c r="A1736" s="48" t="s">
        <v>3453</v>
      </c>
      <c r="B1736" s="48" t="s">
        <v>7831</v>
      </c>
      <c r="C1736" s="49">
        <v>43854.685300925928</v>
      </c>
      <c r="D1736" s="49">
        <v>43854.685300925928</v>
      </c>
      <c r="E1736" s="48" t="s">
        <v>34</v>
      </c>
      <c r="F1736" s="48" t="s">
        <v>33</v>
      </c>
      <c r="G1736" s="49">
        <v>43854.685300925928</v>
      </c>
      <c r="H1736" s="48"/>
      <c r="I1736" s="48"/>
      <c r="J1736" s="50">
        <v>0</v>
      </c>
      <c r="K1736" s="48" t="s">
        <v>37</v>
      </c>
      <c r="L1736" s="48"/>
    </row>
    <row r="1737" spans="1:12" ht="15.75" x14ac:dyDescent="0.25">
      <c r="A1737" s="48" t="s">
        <v>3454</v>
      </c>
      <c r="B1737" s="48" t="s">
        <v>7831</v>
      </c>
      <c r="C1737" s="49">
        <v>43854.689479166664</v>
      </c>
      <c r="D1737" s="49">
        <v>43854.689479166664</v>
      </c>
      <c r="E1737" s="48" t="s">
        <v>34</v>
      </c>
      <c r="F1737" s="48" t="s">
        <v>33</v>
      </c>
      <c r="G1737" s="49">
        <v>43854.689479166664</v>
      </c>
      <c r="H1737" s="48"/>
      <c r="I1737" s="48"/>
      <c r="J1737" s="50">
        <v>0</v>
      </c>
      <c r="K1737" s="48" t="s">
        <v>37</v>
      </c>
      <c r="L1737" s="48"/>
    </row>
    <row r="1738" spans="1:12" ht="15.75" x14ac:dyDescent="0.25">
      <c r="A1738" s="48" t="s">
        <v>3455</v>
      </c>
      <c r="B1738" s="48" t="s">
        <v>7831</v>
      </c>
      <c r="C1738" s="49">
        <v>43854.690868055557</v>
      </c>
      <c r="D1738" s="49">
        <v>43854.690868055557</v>
      </c>
      <c r="E1738" s="48" t="s">
        <v>34</v>
      </c>
      <c r="F1738" s="48" t="s">
        <v>33</v>
      </c>
      <c r="G1738" s="49">
        <v>43854.690868055557</v>
      </c>
      <c r="H1738" s="48"/>
      <c r="I1738" s="48"/>
      <c r="J1738" s="50">
        <v>0</v>
      </c>
      <c r="K1738" s="48" t="s">
        <v>37</v>
      </c>
      <c r="L1738" s="48"/>
    </row>
    <row r="1739" spans="1:12" ht="15.75" x14ac:dyDescent="0.25">
      <c r="A1739" s="48" t="s">
        <v>7864</v>
      </c>
      <c r="B1739" s="48" t="s">
        <v>7831</v>
      </c>
      <c r="C1739" s="49">
        <v>43854.73333333333</v>
      </c>
      <c r="D1739" s="49">
        <v>43854.73333333333</v>
      </c>
      <c r="E1739" s="48" t="s">
        <v>7833</v>
      </c>
      <c r="F1739" s="48" t="s">
        <v>33</v>
      </c>
      <c r="G1739" s="49">
        <v>43854.73333333333</v>
      </c>
      <c r="H1739" s="48"/>
      <c r="I1739" s="48"/>
      <c r="J1739" s="50">
        <v>0</v>
      </c>
      <c r="K1739" s="48" t="s">
        <v>37</v>
      </c>
      <c r="L1739" s="48"/>
    </row>
    <row r="1740" spans="1:12" ht="15.75" x14ac:dyDescent="0.25">
      <c r="A1740" s="48" t="s">
        <v>3456</v>
      </c>
      <c r="B1740" s="48" t="s">
        <v>7831</v>
      </c>
      <c r="C1740" s="49">
        <v>43854.682511574072</v>
      </c>
      <c r="D1740" s="49">
        <v>43854.682511574072</v>
      </c>
      <c r="E1740" s="48" t="s">
        <v>34</v>
      </c>
      <c r="F1740" s="48" t="s">
        <v>33</v>
      </c>
      <c r="G1740" s="49">
        <v>43854.682511574072</v>
      </c>
      <c r="H1740" s="48"/>
      <c r="I1740" s="48"/>
      <c r="J1740" s="50">
        <v>0</v>
      </c>
      <c r="K1740" s="48" t="s">
        <v>37</v>
      </c>
      <c r="L1740" s="48"/>
    </row>
    <row r="1741" spans="1:12" ht="15.75" x14ac:dyDescent="0.25">
      <c r="A1741" s="48" t="s">
        <v>3458</v>
      </c>
      <c r="B1741" s="48" t="s">
        <v>7831</v>
      </c>
      <c r="C1741" s="49">
        <v>43854.683912037035</v>
      </c>
      <c r="D1741" s="49">
        <v>43854.683912037035</v>
      </c>
      <c r="E1741" s="48" t="s">
        <v>34</v>
      </c>
      <c r="F1741" s="48" t="s">
        <v>33</v>
      </c>
      <c r="G1741" s="49">
        <v>43854.683912037035</v>
      </c>
      <c r="H1741" s="48"/>
      <c r="I1741" s="48"/>
      <c r="J1741" s="50">
        <v>0</v>
      </c>
      <c r="K1741" s="48" t="s">
        <v>37</v>
      </c>
      <c r="L1741" s="48"/>
    </row>
    <row r="1742" spans="1:12" ht="15.75" x14ac:dyDescent="0.25">
      <c r="A1742" s="48" t="s">
        <v>3461</v>
      </c>
      <c r="B1742" s="48" t="s">
        <v>7831</v>
      </c>
      <c r="C1742" s="49">
        <v>43854.685300925928</v>
      </c>
      <c r="D1742" s="49">
        <v>43854.685300925928</v>
      </c>
      <c r="E1742" s="48" t="s">
        <v>34</v>
      </c>
      <c r="F1742" s="48" t="s">
        <v>33</v>
      </c>
      <c r="G1742" s="49">
        <v>43854.685300925928</v>
      </c>
      <c r="H1742" s="48"/>
      <c r="I1742" s="48"/>
      <c r="J1742" s="50">
        <v>0</v>
      </c>
      <c r="K1742" s="48" t="s">
        <v>37</v>
      </c>
      <c r="L1742" s="48"/>
    </row>
    <row r="1743" spans="1:12" ht="15.75" x14ac:dyDescent="0.25">
      <c r="A1743" s="48" t="s">
        <v>3463</v>
      </c>
      <c r="B1743" s="48" t="s">
        <v>7831</v>
      </c>
      <c r="C1743" s="49">
        <v>43854.690868055557</v>
      </c>
      <c r="D1743" s="49">
        <v>43854.690868055557</v>
      </c>
      <c r="E1743" s="48" t="s">
        <v>34</v>
      </c>
      <c r="F1743" s="48" t="s">
        <v>33</v>
      </c>
      <c r="G1743" s="49">
        <v>43854.690868055557</v>
      </c>
      <c r="H1743" s="48"/>
      <c r="I1743" s="48"/>
      <c r="J1743" s="50">
        <v>0</v>
      </c>
      <c r="K1743" s="48" t="s">
        <v>37</v>
      </c>
      <c r="L1743" s="48"/>
    </row>
    <row r="1744" spans="1:12" ht="15.75" x14ac:dyDescent="0.25">
      <c r="A1744" s="48" t="s">
        <v>3466</v>
      </c>
      <c r="B1744" s="48" t="s">
        <v>7831</v>
      </c>
      <c r="C1744" s="49">
        <v>43854.691574074073</v>
      </c>
      <c r="D1744" s="49">
        <v>43854.691574074073</v>
      </c>
      <c r="E1744" s="48" t="s">
        <v>34</v>
      </c>
      <c r="F1744" s="48" t="s">
        <v>33</v>
      </c>
      <c r="G1744" s="49">
        <v>43854.691574074073</v>
      </c>
      <c r="H1744" s="48"/>
      <c r="I1744" s="48"/>
      <c r="J1744" s="50">
        <v>0</v>
      </c>
      <c r="K1744" s="48" t="s">
        <v>37</v>
      </c>
      <c r="L1744" s="48"/>
    </row>
    <row r="1745" spans="1:12" ht="15.75" x14ac:dyDescent="0.25">
      <c r="A1745" s="48" t="s">
        <v>3468</v>
      </c>
      <c r="B1745" s="48" t="s">
        <v>7831</v>
      </c>
      <c r="C1745" s="49">
        <v>43854.728333333333</v>
      </c>
      <c r="D1745" s="49">
        <v>43854.731006944443</v>
      </c>
      <c r="E1745" s="48" t="s">
        <v>34</v>
      </c>
      <c r="F1745" s="48" t="s">
        <v>110</v>
      </c>
      <c r="G1745" s="49">
        <v>43854.730995370373</v>
      </c>
      <c r="H1745" s="48"/>
      <c r="I1745" s="48"/>
      <c r="J1745" s="50">
        <v>2.6620370408636518E-3</v>
      </c>
      <c r="K1745" s="48" t="s">
        <v>37</v>
      </c>
      <c r="L1745" s="48"/>
    </row>
    <row r="1746" spans="1:12" ht="15.75" x14ac:dyDescent="0.25">
      <c r="A1746" s="48" t="s">
        <v>3470</v>
      </c>
      <c r="B1746" s="48" t="s">
        <v>7831</v>
      </c>
      <c r="C1746" s="49">
        <v>43854.755648148152</v>
      </c>
      <c r="D1746" s="49">
        <v>43854.755648148152</v>
      </c>
      <c r="E1746" s="48" t="s">
        <v>34</v>
      </c>
      <c r="F1746" s="48" t="s">
        <v>33</v>
      </c>
      <c r="G1746" s="49">
        <v>43854.755648148152</v>
      </c>
      <c r="H1746" s="48"/>
      <c r="I1746" s="48"/>
      <c r="J1746" s="50">
        <v>0</v>
      </c>
      <c r="K1746" s="48" t="s">
        <v>37</v>
      </c>
      <c r="L1746" s="48"/>
    </row>
    <row r="1747" spans="1:12" ht="15.75" x14ac:dyDescent="0.25">
      <c r="A1747" s="48" t="s">
        <v>3472</v>
      </c>
      <c r="B1747" s="48" t="s">
        <v>7831</v>
      </c>
      <c r="C1747" s="49">
        <v>43854.845949074072</v>
      </c>
      <c r="D1747" s="49">
        <v>43854.845949074072</v>
      </c>
      <c r="E1747" s="48" t="s">
        <v>34</v>
      </c>
      <c r="F1747" s="48" t="s">
        <v>33</v>
      </c>
      <c r="G1747" s="49">
        <v>43854.845949074072</v>
      </c>
      <c r="H1747" s="48"/>
      <c r="I1747" s="48"/>
      <c r="J1747" s="50">
        <v>0</v>
      </c>
      <c r="K1747" s="48" t="s">
        <v>37</v>
      </c>
      <c r="L1747" s="48"/>
    </row>
    <row r="1748" spans="1:12" ht="15.75" x14ac:dyDescent="0.25">
      <c r="A1748" s="48" t="s">
        <v>3474</v>
      </c>
      <c r="B1748" s="48" t="s">
        <v>7831</v>
      </c>
      <c r="C1748" s="49">
        <v>43856.521967592591</v>
      </c>
      <c r="D1748" s="49">
        <v>43856.521967592591</v>
      </c>
      <c r="E1748" s="48" t="s">
        <v>34</v>
      </c>
      <c r="F1748" s="48" t="s">
        <v>33</v>
      </c>
      <c r="G1748" s="49">
        <v>43856.521967592591</v>
      </c>
      <c r="H1748" s="48"/>
      <c r="I1748" s="48"/>
      <c r="J1748" s="50">
        <v>0</v>
      </c>
      <c r="K1748" s="48" t="s">
        <v>37</v>
      </c>
      <c r="L1748" s="48"/>
    </row>
    <row r="1749" spans="1:12" ht="15.75" x14ac:dyDescent="0.25">
      <c r="A1749" s="48" t="s">
        <v>3476</v>
      </c>
      <c r="B1749" s="48" t="s">
        <v>7831</v>
      </c>
      <c r="C1749" s="49">
        <v>43857.344537037039</v>
      </c>
      <c r="D1749" s="49">
        <v>43857.344537037039</v>
      </c>
      <c r="E1749" s="48" t="s">
        <v>34</v>
      </c>
      <c r="F1749" s="48" t="s">
        <v>33</v>
      </c>
      <c r="G1749" s="49">
        <v>43857.344537037039</v>
      </c>
      <c r="H1749" s="48"/>
      <c r="I1749" s="48"/>
      <c r="J1749" s="50">
        <v>0</v>
      </c>
      <c r="K1749" s="48" t="s">
        <v>37</v>
      </c>
      <c r="L1749" s="48"/>
    </row>
    <row r="1750" spans="1:12" ht="15.75" x14ac:dyDescent="0.25">
      <c r="A1750" s="48" t="s">
        <v>3478</v>
      </c>
      <c r="B1750" s="48" t="s">
        <v>7831</v>
      </c>
      <c r="C1750" s="49">
        <v>43857.367384259262</v>
      </c>
      <c r="D1750" s="49">
        <v>43857.367384259262</v>
      </c>
      <c r="E1750" s="48" t="s">
        <v>34</v>
      </c>
      <c r="F1750" s="48" t="s">
        <v>33</v>
      </c>
      <c r="G1750" s="49">
        <v>43857.367384259262</v>
      </c>
      <c r="H1750" s="48"/>
      <c r="I1750" s="48"/>
      <c r="J1750" s="50">
        <v>0</v>
      </c>
      <c r="K1750" s="48" t="s">
        <v>37</v>
      </c>
      <c r="L1750" s="48"/>
    </row>
    <row r="1751" spans="1:12" ht="15.75" x14ac:dyDescent="0.25">
      <c r="A1751" s="48" t="s">
        <v>3479</v>
      </c>
      <c r="B1751" s="48" t="s">
        <v>7831</v>
      </c>
      <c r="C1751" s="49">
        <v>43857.367384259262</v>
      </c>
      <c r="D1751" s="49">
        <v>43857.367384259262</v>
      </c>
      <c r="E1751" s="48" t="s">
        <v>34</v>
      </c>
      <c r="F1751" s="48" t="s">
        <v>33</v>
      </c>
      <c r="G1751" s="49">
        <v>43857.367384259262</v>
      </c>
      <c r="H1751" s="48"/>
      <c r="I1751" s="48"/>
      <c r="J1751" s="50">
        <v>0</v>
      </c>
      <c r="K1751" s="48" t="s">
        <v>37</v>
      </c>
      <c r="L1751" s="48"/>
    </row>
    <row r="1752" spans="1:12" ht="15.75" x14ac:dyDescent="0.25">
      <c r="A1752" s="48" t="s">
        <v>3481</v>
      </c>
      <c r="B1752" s="48" t="s">
        <v>7831</v>
      </c>
      <c r="C1752" s="49">
        <v>43857.357557870368</v>
      </c>
      <c r="D1752" s="49">
        <v>43857.3596412037</v>
      </c>
      <c r="E1752" s="48" t="s">
        <v>34</v>
      </c>
      <c r="F1752" s="48" t="s">
        <v>110</v>
      </c>
      <c r="G1752" s="49">
        <v>43857.3596412037</v>
      </c>
      <c r="H1752" s="48"/>
      <c r="I1752" s="48"/>
      <c r="J1752" s="50">
        <v>2.0833333328482695E-3</v>
      </c>
      <c r="K1752" s="48" t="s">
        <v>37</v>
      </c>
      <c r="L1752" s="48"/>
    </row>
    <row r="1753" spans="1:12" ht="15.75" x14ac:dyDescent="0.25">
      <c r="A1753" s="48" t="s">
        <v>3482</v>
      </c>
      <c r="B1753" s="48" t="s">
        <v>7831</v>
      </c>
      <c r="C1753" s="49">
        <v>43857.367395833331</v>
      </c>
      <c r="D1753" s="49">
        <v>43857.367395833331</v>
      </c>
      <c r="E1753" s="48" t="s">
        <v>34</v>
      </c>
      <c r="F1753" s="48" t="s">
        <v>33</v>
      </c>
      <c r="G1753" s="49">
        <v>43857.367395833331</v>
      </c>
      <c r="H1753" s="48"/>
      <c r="I1753" s="48"/>
      <c r="J1753" s="50">
        <v>0</v>
      </c>
      <c r="K1753" s="48" t="s">
        <v>37</v>
      </c>
      <c r="L1753" s="48"/>
    </row>
    <row r="1754" spans="1:12" ht="15.75" x14ac:dyDescent="0.25">
      <c r="A1754" s="48" t="s">
        <v>3484</v>
      </c>
      <c r="B1754" s="48" t="s">
        <v>7831</v>
      </c>
      <c r="C1754" s="49">
        <v>43857.367407407408</v>
      </c>
      <c r="D1754" s="49">
        <v>43857.367407407408</v>
      </c>
      <c r="E1754" s="48" t="s">
        <v>34</v>
      </c>
      <c r="F1754" s="48" t="s">
        <v>33</v>
      </c>
      <c r="G1754" s="49">
        <v>43857.367407407408</v>
      </c>
      <c r="H1754" s="48"/>
      <c r="I1754" s="48"/>
      <c r="J1754" s="50">
        <v>0</v>
      </c>
      <c r="K1754" s="48" t="s">
        <v>37</v>
      </c>
      <c r="L1754" s="48"/>
    </row>
    <row r="1755" spans="1:12" ht="15.75" x14ac:dyDescent="0.25">
      <c r="A1755" s="48" t="s">
        <v>3486</v>
      </c>
      <c r="B1755" s="48" t="s">
        <v>7831</v>
      </c>
      <c r="C1755" s="49">
        <v>43857.367418981485</v>
      </c>
      <c r="D1755" s="49">
        <v>43857.367418981485</v>
      </c>
      <c r="E1755" s="48" t="s">
        <v>34</v>
      </c>
      <c r="F1755" s="48" t="s">
        <v>33</v>
      </c>
      <c r="G1755" s="49">
        <v>43857.367418981485</v>
      </c>
      <c r="H1755" s="48"/>
      <c r="I1755" s="48"/>
      <c r="J1755" s="50">
        <v>0</v>
      </c>
      <c r="K1755" s="48" t="s">
        <v>37</v>
      </c>
      <c r="L1755" s="48"/>
    </row>
    <row r="1756" spans="1:12" ht="15.75" x14ac:dyDescent="0.25">
      <c r="A1756" s="48" t="s">
        <v>3488</v>
      </c>
      <c r="B1756" s="48" t="s">
        <v>7831</v>
      </c>
      <c r="C1756" s="49">
        <v>43857.367430555554</v>
      </c>
      <c r="D1756" s="49">
        <v>43857.367430555554</v>
      </c>
      <c r="E1756" s="48" t="s">
        <v>34</v>
      </c>
      <c r="F1756" s="48" t="s">
        <v>33</v>
      </c>
      <c r="G1756" s="49">
        <v>43857.367430555554</v>
      </c>
      <c r="H1756" s="48"/>
      <c r="I1756" s="48"/>
      <c r="J1756" s="50">
        <v>0</v>
      </c>
      <c r="K1756" s="48" t="s">
        <v>37</v>
      </c>
      <c r="L1756" s="48"/>
    </row>
    <row r="1757" spans="1:12" ht="15.75" x14ac:dyDescent="0.25">
      <c r="A1757" s="48" t="s">
        <v>3489</v>
      </c>
      <c r="B1757" s="48" t="s">
        <v>7831</v>
      </c>
      <c r="C1757" s="49">
        <v>43857.367430555554</v>
      </c>
      <c r="D1757" s="49">
        <v>43857.367430555554</v>
      </c>
      <c r="E1757" s="48" t="s">
        <v>34</v>
      </c>
      <c r="F1757" s="48" t="s">
        <v>33</v>
      </c>
      <c r="G1757" s="49">
        <v>43857.367430555554</v>
      </c>
      <c r="H1757" s="48"/>
      <c r="I1757" s="48"/>
      <c r="J1757" s="50">
        <v>0</v>
      </c>
      <c r="K1757" s="48" t="s">
        <v>37</v>
      </c>
      <c r="L1757" s="48"/>
    </row>
    <row r="1758" spans="1:12" ht="15.75" x14ac:dyDescent="0.25">
      <c r="A1758" s="48" t="s">
        <v>3491</v>
      </c>
      <c r="B1758" s="48" t="s">
        <v>7831</v>
      </c>
      <c r="C1758" s="49">
        <v>43857.367430555554</v>
      </c>
      <c r="D1758" s="49">
        <v>43857.367430555554</v>
      </c>
      <c r="E1758" s="48" t="s">
        <v>34</v>
      </c>
      <c r="F1758" s="48" t="s">
        <v>33</v>
      </c>
      <c r="G1758" s="49">
        <v>43857.367430555554</v>
      </c>
      <c r="H1758" s="48"/>
      <c r="I1758" s="48"/>
      <c r="J1758" s="50">
        <v>0</v>
      </c>
      <c r="K1758" s="48" t="s">
        <v>37</v>
      </c>
      <c r="L1758" s="48"/>
    </row>
    <row r="1759" spans="1:12" ht="15.75" x14ac:dyDescent="0.25">
      <c r="A1759" s="48" t="s">
        <v>3493</v>
      </c>
      <c r="B1759" s="48" t="s">
        <v>7831</v>
      </c>
      <c r="C1759" s="49">
        <v>43857.367442129631</v>
      </c>
      <c r="D1759" s="49">
        <v>43857.367442129631</v>
      </c>
      <c r="E1759" s="48" t="s">
        <v>34</v>
      </c>
      <c r="F1759" s="48" t="s">
        <v>33</v>
      </c>
      <c r="G1759" s="49">
        <v>43857.367442129631</v>
      </c>
      <c r="H1759" s="48"/>
      <c r="I1759" s="48"/>
      <c r="J1759" s="50">
        <v>0</v>
      </c>
      <c r="K1759" s="48" t="s">
        <v>37</v>
      </c>
      <c r="L1759" s="48"/>
    </row>
    <row r="1760" spans="1:12" ht="15.75" x14ac:dyDescent="0.25">
      <c r="A1760" s="48" t="s">
        <v>3495</v>
      </c>
      <c r="B1760" s="48" t="s">
        <v>7831</v>
      </c>
      <c r="C1760" s="49">
        <v>43857.367384259262</v>
      </c>
      <c r="D1760" s="49">
        <v>43857.367384259262</v>
      </c>
      <c r="E1760" s="48" t="s">
        <v>34</v>
      </c>
      <c r="F1760" s="48" t="s">
        <v>33</v>
      </c>
      <c r="G1760" s="49">
        <v>43857.367384259262</v>
      </c>
      <c r="H1760" s="48"/>
      <c r="I1760" s="48"/>
      <c r="J1760" s="50">
        <v>0</v>
      </c>
      <c r="K1760" s="48" t="s">
        <v>37</v>
      </c>
      <c r="L1760" s="48"/>
    </row>
    <row r="1761" spans="1:12" ht="15.75" x14ac:dyDescent="0.25">
      <c r="A1761" s="48" t="s">
        <v>3496</v>
      </c>
      <c r="B1761" s="48" t="s">
        <v>7831</v>
      </c>
      <c r="C1761" s="49">
        <v>43857.367395833331</v>
      </c>
      <c r="D1761" s="49">
        <v>43857.367395833331</v>
      </c>
      <c r="E1761" s="48" t="s">
        <v>34</v>
      </c>
      <c r="F1761" s="48" t="s">
        <v>33</v>
      </c>
      <c r="G1761" s="49">
        <v>43857.367395833331</v>
      </c>
      <c r="H1761" s="48"/>
      <c r="I1761" s="48"/>
      <c r="J1761" s="50">
        <v>0</v>
      </c>
      <c r="K1761" s="48" t="s">
        <v>37</v>
      </c>
      <c r="L1761" s="48"/>
    </row>
    <row r="1762" spans="1:12" ht="15.75" x14ac:dyDescent="0.25">
      <c r="A1762" s="48" t="s">
        <v>3498</v>
      </c>
      <c r="B1762" s="48" t="s">
        <v>7831</v>
      </c>
      <c r="C1762" s="49">
        <v>43857.367407407408</v>
      </c>
      <c r="D1762" s="49">
        <v>43857.367407407408</v>
      </c>
      <c r="E1762" s="48" t="s">
        <v>34</v>
      </c>
      <c r="F1762" s="48" t="s">
        <v>33</v>
      </c>
      <c r="G1762" s="49">
        <v>43857.367407407408</v>
      </c>
      <c r="H1762" s="48"/>
      <c r="I1762" s="48"/>
      <c r="J1762" s="50">
        <v>0</v>
      </c>
      <c r="K1762" s="48" t="s">
        <v>37</v>
      </c>
      <c r="L1762" s="48"/>
    </row>
    <row r="1763" spans="1:12" ht="15.75" x14ac:dyDescent="0.25">
      <c r="A1763" s="48" t="s">
        <v>3500</v>
      </c>
      <c r="B1763" s="48" t="s">
        <v>7831</v>
      </c>
      <c r="C1763" s="49">
        <v>43857.367418981485</v>
      </c>
      <c r="D1763" s="49">
        <v>43857.367418981485</v>
      </c>
      <c r="E1763" s="48" t="s">
        <v>34</v>
      </c>
      <c r="F1763" s="48" t="s">
        <v>33</v>
      </c>
      <c r="G1763" s="49">
        <v>43857.367418981485</v>
      </c>
      <c r="H1763" s="48"/>
      <c r="I1763" s="48"/>
      <c r="J1763" s="50">
        <v>0</v>
      </c>
      <c r="K1763" s="48" t="s">
        <v>37</v>
      </c>
      <c r="L1763" s="48"/>
    </row>
    <row r="1764" spans="1:12" ht="15.75" x14ac:dyDescent="0.25">
      <c r="A1764" s="48" t="s">
        <v>3502</v>
      </c>
      <c r="B1764" s="48" t="s">
        <v>7831</v>
      </c>
      <c r="C1764" s="49">
        <v>43857.367418981485</v>
      </c>
      <c r="D1764" s="49">
        <v>43857.367418981485</v>
      </c>
      <c r="E1764" s="48" t="s">
        <v>34</v>
      </c>
      <c r="F1764" s="48" t="s">
        <v>33</v>
      </c>
      <c r="G1764" s="49">
        <v>43857.367418981485</v>
      </c>
      <c r="H1764" s="48"/>
      <c r="I1764" s="48"/>
      <c r="J1764" s="50">
        <v>0</v>
      </c>
      <c r="K1764" s="48" t="s">
        <v>37</v>
      </c>
      <c r="L1764" s="48"/>
    </row>
    <row r="1765" spans="1:12" ht="15.75" x14ac:dyDescent="0.25">
      <c r="A1765" s="48" t="s">
        <v>3505</v>
      </c>
      <c r="B1765" s="48" t="s">
        <v>7831</v>
      </c>
      <c r="C1765" s="49">
        <v>43857.367442129631</v>
      </c>
      <c r="D1765" s="49">
        <v>43857.367442129631</v>
      </c>
      <c r="E1765" s="48" t="s">
        <v>34</v>
      </c>
      <c r="F1765" s="48" t="s">
        <v>33</v>
      </c>
      <c r="G1765" s="49">
        <v>43857.367442129631</v>
      </c>
      <c r="H1765" s="48"/>
      <c r="I1765" s="48"/>
      <c r="J1765" s="50">
        <v>0</v>
      </c>
      <c r="K1765" s="48" t="s">
        <v>37</v>
      </c>
      <c r="L1765" s="48"/>
    </row>
    <row r="1766" spans="1:12" ht="15.75" x14ac:dyDescent="0.25">
      <c r="A1766" s="48" t="s">
        <v>3506</v>
      </c>
      <c r="B1766" s="48" t="s">
        <v>7831</v>
      </c>
      <c r="C1766" s="49">
        <v>43857.367442129631</v>
      </c>
      <c r="D1766" s="49">
        <v>43857.367442129631</v>
      </c>
      <c r="E1766" s="48" t="s">
        <v>34</v>
      </c>
      <c r="F1766" s="48" t="s">
        <v>33</v>
      </c>
      <c r="G1766" s="49">
        <v>43857.367442129631</v>
      </c>
      <c r="H1766" s="48"/>
      <c r="I1766" s="48"/>
      <c r="J1766" s="50">
        <v>0</v>
      </c>
      <c r="K1766" s="48" t="s">
        <v>37</v>
      </c>
      <c r="L1766" s="48"/>
    </row>
    <row r="1767" spans="1:12" ht="15.75" x14ac:dyDescent="0.25">
      <c r="A1767" s="48" t="s">
        <v>3508</v>
      </c>
      <c r="B1767" s="48" t="s">
        <v>7831</v>
      </c>
      <c r="C1767" s="49">
        <v>43857.367395833331</v>
      </c>
      <c r="D1767" s="49">
        <v>43857.367395833331</v>
      </c>
      <c r="E1767" s="48" t="s">
        <v>34</v>
      </c>
      <c r="F1767" s="48" t="s">
        <v>33</v>
      </c>
      <c r="G1767" s="49">
        <v>43857.367395833331</v>
      </c>
      <c r="H1767" s="48"/>
      <c r="I1767" s="48"/>
      <c r="J1767" s="50">
        <v>0</v>
      </c>
      <c r="K1767" s="48" t="s">
        <v>37</v>
      </c>
      <c r="L1767" s="48"/>
    </row>
    <row r="1768" spans="1:12" ht="15.75" x14ac:dyDescent="0.25">
      <c r="A1768" s="48" t="s">
        <v>3510</v>
      </c>
      <c r="B1768" s="48" t="s">
        <v>7831</v>
      </c>
      <c r="C1768" s="49">
        <v>43857.367407407408</v>
      </c>
      <c r="D1768" s="49">
        <v>43857.367407407408</v>
      </c>
      <c r="E1768" s="48" t="s">
        <v>34</v>
      </c>
      <c r="F1768" s="48" t="s">
        <v>33</v>
      </c>
      <c r="G1768" s="49">
        <v>43857.367407407408</v>
      </c>
      <c r="H1768" s="48"/>
      <c r="I1768" s="48"/>
      <c r="J1768" s="50">
        <v>0</v>
      </c>
      <c r="K1768" s="48" t="s">
        <v>37</v>
      </c>
      <c r="L1768" s="48"/>
    </row>
    <row r="1769" spans="1:12" ht="15.75" x14ac:dyDescent="0.25">
      <c r="A1769" s="48" t="s">
        <v>3512</v>
      </c>
      <c r="B1769" s="48" t="s">
        <v>7831</v>
      </c>
      <c r="C1769" s="49">
        <v>43857.367418981485</v>
      </c>
      <c r="D1769" s="49">
        <v>43857.367418981485</v>
      </c>
      <c r="E1769" s="48" t="s">
        <v>34</v>
      </c>
      <c r="F1769" s="48" t="s">
        <v>33</v>
      </c>
      <c r="G1769" s="49">
        <v>43857.367418981485</v>
      </c>
      <c r="H1769" s="48"/>
      <c r="I1769" s="48"/>
      <c r="J1769" s="50">
        <v>0</v>
      </c>
      <c r="K1769" s="48" t="s">
        <v>37</v>
      </c>
      <c r="L1769" s="48"/>
    </row>
    <row r="1770" spans="1:12" ht="15.75" x14ac:dyDescent="0.25">
      <c r="A1770" s="48" t="s">
        <v>3513</v>
      </c>
      <c r="B1770" s="48" t="s">
        <v>7831</v>
      </c>
      <c r="C1770" s="49">
        <v>43857.367430555554</v>
      </c>
      <c r="D1770" s="49">
        <v>43857.367430555554</v>
      </c>
      <c r="E1770" s="48" t="s">
        <v>34</v>
      </c>
      <c r="F1770" s="48" t="s">
        <v>33</v>
      </c>
      <c r="G1770" s="49">
        <v>43857.367430555554</v>
      </c>
      <c r="H1770" s="48"/>
      <c r="I1770" s="48"/>
      <c r="J1770" s="50">
        <v>0</v>
      </c>
      <c r="K1770" s="48" t="s">
        <v>37</v>
      </c>
      <c r="L1770" s="48"/>
    </row>
    <row r="1771" spans="1:12" ht="15.75" x14ac:dyDescent="0.25">
      <c r="A1771" s="48" t="s">
        <v>3514</v>
      </c>
      <c r="B1771" s="48" t="s">
        <v>7831</v>
      </c>
      <c r="C1771" s="49">
        <v>43857.367430555554</v>
      </c>
      <c r="D1771" s="49">
        <v>43857.367430555554</v>
      </c>
      <c r="E1771" s="48" t="s">
        <v>34</v>
      </c>
      <c r="F1771" s="48" t="s">
        <v>33</v>
      </c>
      <c r="G1771" s="49">
        <v>43857.367430555554</v>
      </c>
      <c r="H1771" s="48"/>
      <c r="I1771" s="48"/>
      <c r="J1771" s="50">
        <v>0</v>
      </c>
      <c r="K1771" s="48" t="s">
        <v>37</v>
      </c>
      <c r="L1771" s="48"/>
    </row>
    <row r="1772" spans="1:12" ht="15.75" x14ac:dyDescent="0.25">
      <c r="A1772" s="48" t="s">
        <v>3515</v>
      </c>
      <c r="B1772" s="48" t="s">
        <v>7831</v>
      </c>
      <c r="C1772" s="49">
        <v>43857.367430555554</v>
      </c>
      <c r="D1772" s="49">
        <v>43857.367430555554</v>
      </c>
      <c r="E1772" s="48" t="s">
        <v>34</v>
      </c>
      <c r="F1772" s="48" t="s">
        <v>33</v>
      </c>
      <c r="G1772" s="49">
        <v>43857.367430555554</v>
      </c>
      <c r="H1772" s="48"/>
      <c r="I1772" s="48"/>
      <c r="J1772" s="50">
        <v>0</v>
      </c>
      <c r="K1772" s="48" t="s">
        <v>37</v>
      </c>
      <c r="L1772" s="48"/>
    </row>
    <row r="1773" spans="1:12" ht="15.75" x14ac:dyDescent="0.25">
      <c r="A1773" s="48" t="s">
        <v>3517</v>
      </c>
      <c r="B1773" s="48" t="s">
        <v>7831</v>
      </c>
      <c r="C1773" s="49">
        <v>43857.367442129631</v>
      </c>
      <c r="D1773" s="49">
        <v>43857.367442129631</v>
      </c>
      <c r="E1773" s="48" t="s">
        <v>34</v>
      </c>
      <c r="F1773" s="48" t="s">
        <v>33</v>
      </c>
      <c r="G1773" s="49">
        <v>43857.367442129631</v>
      </c>
      <c r="H1773" s="48"/>
      <c r="I1773" s="48"/>
      <c r="J1773" s="50">
        <v>0</v>
      </c>
      <c r="K1773" s="48" t="s">
        <v>37</v>
      </c>
      <c r="L1773" s="48"/>
    </row>
    <row r="1774" spans="1:12" ht="15.75" x14ac:dyDescent="0.25">
      <c r="A1774" s="48" t="s">
        <v>3518</v>
      </c>
      <c r="B1774" s="48" t="s">
        <v>7831</v>
      </c>
      <c r="C1774" s="49">
        <v>43857.3674537037</v>
      </c>
      <c r="D1774" s="49">
        <v>43857.3674537037</v>
      </c>
      <c r="E1774" s="48" t="s">
        <v>34</v>
      </c>
      <c r="F1774" s="48" t="s">
        <v>33</v>
      </c>
      <c r="G1774" s="49">
        <v>43857.3674537037</v>
      </c>
      <c r="H1774" s="48"/>
      <c r="I1774" s="48"/>
      <c r="J1774" s="50">
        <v>0</v>
      </c>
      <c r="K1774" s="48" t="s">
        <v>37</v>
      </c>
      <c r="L1774" s="48"/>
    </row>
    <row r="1775" spans="1:12" ht="15.75" x14ac:dyDescent="0.25">
      <c r="A1775" s="48" t="s">
        <v>3519</v>
      </c>
      <c r="B1775" s="48" t="s">
        <v>7831</v>
      </c>
      <c r="C1775" s="49">
        <v>43857.3674537037</v>
      </c>
      <c r="D1775" s="49">
        <v>43857.3674537037</v>
      </c>
      <c r="E1775" s="48" t="s">
        <v>34</v>
      </c>
      <c r="F1775" s="48" t="s">
        <v>33</v>
      </c>
      <c r="G1775" s="49">
        <v>43857.3674537037</v>
      </c>
      <c r="H1775" s="48"/>
      <c r="I1775" s="48"/>
      <c r="J1775" s="50">
        <v>0</v>
      </c>
      <c r="K1775" s="48" t="s">
        <v>37</v>
      </c>
      <c r="L1775" s="48"/>
    </row>
    <row r="1776" spans="1:12" ht="15.75" x14ac:dyDescent="0.25">
      <c r="A1776" s="48" t="s">
        <v>3520</v>
      </c>
      <c r="B1776" s="48" t="s">
        <v>7831</v>
      </c>
      <c r="C1776" s="49">
        <v>43857.391724537039</v>
      </c>
      <c r="D1776" s="49">
        <v>43857.391724537039</v>
      </c>
      <c r="E1776" s="48" t="s">
        <v>34</v>
      </c>
      <c r="F1776" s="48" t="s">
        <v>33</v>
      </c>
      <c r="G1776" s="49">
        <v>43857.391724537039</v>
      </c>
      <c r="H1776" s="48"/>
      <c r="I1776" s="48"/>
      <c r="J1776" s="50">
        <v>0</v>
      </c>
      <c r="K1776" s="48" t="s">
        <v>37</v>
      </c>
      <c r="L1776" s="48"/>
    </row>
    <row r="1777" spans="1:12" ht="15.75" x14ac:dyDescent="0.25">
      <c r="A1777" s="48" t="s">
        <v>3523</v>
      </c>
      <c r="B1777" s="48" t="s">
        <v>7831</v>
      </c>
      <c r="C1777" s="49">
        <v>43857.405648148146</v>
      </c>
      <c r="D1777" s="49">
        <v>43857.405648148146</v>
      </c>
      <c r="E1777" s="48" t="s">
        <v>34</v>
      </c>
      <c r="F1777" s="48" t="s">
        <v>33</v>
      </c>
      <c r="G1777" s="49">
        <v>43857.405648148146</v>
      </c>
      <c r="H1777" s="48"/>
      <c r="I1777" s="48"/>
      <c r="J1777" s="50">
        <v>0</v>
      </c>
      <c r="K1777" s="48" t="s">
        <v>37</v>
      </c>
      <c r="L1777" s="48"/>
    </row>
    <row r="1778" spans="1:12" ht="15.75" x14ac:dyDescent="0.25">
      <c r="A1778" s="48" t="s">
        <v>3525</v>
      </c>
      <c r="B1778" s="48" t="s">
        <v>7831</v>
      </c>
      <c r="C1778" s="49">
        <v>43857.407037037039</v>
      </c>
      <c r="D1778" s="49">
        <v>43857.407037037039</v>
      </c>
      <c r="E1778" s="48" t="s">
        <v>34</v>
      </c>
      <c r="F1778" s="48" t="s">
        <v>33</v>
      </c>
      <c r="G1778" s="49">
        <v>43857.407037037039</v>
      </c>
      <c r="H1778" s="48"/>
      <c r="I1778" s="48"/>
      <c r="J1778" s="50">
        <v>0</v>
      </c>
      <c r="K1778" s="48" t="s">
        <v>37</v>
      </c>
      <c r="L1778" s="48"/>
    </row>
    <row r="1779" spans="1:12" ht="15.75" x14ac:dyDescent="0.25">
      <c r="A1779" s="48" t="s">
        <v>3526</v>
      </c>
      <c r="B1779" s="48" t="s">
        <v>7831</v>
      </c>
      <c r="C1779" s="49">
        <v>43857.372916666667</v>
      </c>
      <c r="D1779" s="49">
        <v>43857.372916666667</v>
      </c>
      <c r="E1779" s="48" t="s">
        <v>34</v>
      </c>
      <c r="F1779" s="48" t="s">
        <v>33</v>
      </c>
      <c r="G1779" s="49">
        <v>43857.372916666667</v>
      </c>
      <c r="H1779" s="48"/>
      <c r="I1779" s="48"/>
      <c r="J1779" s="50">
        <v>0</v>
      </c>
      <c r="K1779" s="48" t="s">
        <v>37</v>
      </c>
      <c r="L1779" s="48"/>
    </row>
    <row r="1780" spans="1:12" ht="15.75" x14ac:dyDescent="0.25">
      <c r="A1780" s="48" t="s">
        <v>3528</v>
      </c>
      <c r="B1780" s="48" t="s">
        <v>7831</v>
      </c>
      <c r="C1780" s="49">
        <v>43857.372916666667</v>
      </c>
      <c r="D1780" s="49">
        <v>43857.372916666667</v>
      </c>
      <c r="E1780" s="48" t="s">
        <v>34</v>
      </c>
      <c r="F1780" s="48" t="s">
        <v>33</v>
      </c>
      <c r="G1780" s="49">
        <v>43857.372916666667</v>
      </c>
      <c r="H1780" s="48"/>
      <c r="I1780" s="48"/>
      <c r="J1780" s="50">
        <v>0</v>
      </c>
      <c r="K1780" s="48" t="s">
        <v>37</v>
      </c>
      <c r="L1780" s="48"/>
    </row>
    <row r="1781" spans="1:12" ht="15.75" x14ac:dyDescent="0.25">
      <c r="A1781" s="48" t="s">
        <v>3530</v>
      </c>
      <c r="B1781" s="48" t="s">
        <v>7831</v>
      </c>
      <c r="C1781" s="49">
        <v>43857.37431712963</v>
      </c>
      <c r="D1781" s="49">
        <v>43857.37431712963</v>
      </c>
      <c r="E1781" s="48" t="s">
        <v>34</v>
      </c>
      <c r="F1781" s="48" t="s">
        <v>33</v>
      </c>
      <c r="G1781" s="49">
        <v>43857.37431712963</v>
      </c>
      <c r="H1781" s="48"/>
      <c r="I1781" s="48"/>
      <c r="J1781" s="50">
        <v>0</v>
      </c>
      <c r="K1781" s="48" t="s">
        <v>37</v>
      </c>
      <c r="L1781" s="48"/>
    </row>
    <row r="1782" spans="1:12" ht="15.75" x14ac:dyDescent="0.25">
      <c r="A1782" s="48" t="s">
        <v>3531</v>
      </c>
      <c r="B1782" s="48" t="s">
        <v>7831</v>
      </c>
      <c r="C1782" s="49">
        <v>43857.404247685183</v>
      </c>
      <c r="D1782" s="49">
        <v>43857.404247685183</v>
      </c>
      <c r="E1782" s="48" t="s">
        <v>34</v>
      </c>
      <c r="F1782" s="48" t="s">
        <v>33</v>
      </c>
      <c r="G1782" s="49">
        <v>43857.404247685183</v>
      </c>
      <c r="H1782" s="48"/>
      <c r="I1782" s="48"/>
      <c r="J1782" s="50">
        <v>0</v>
      </c>
      <c r="K1782" s="48" t="s">
        <v>37</v>
      </c>
      <c r="L1782" s="48"/>
    </row>
    <row r="1783" spans="1:12" ht="15.75" x14ac:dyDescent="0.25">
      <c r="A1783" s="48" t="s">
        <v>3532</v>
      </c>
      <c r="B1783" s="48" t="s">
        <v>7831</v>
      </c>
      <c r="C1783" s="49">
        <v>43857.405393518522</v>
      </c>
      <c r="D1783" s="49">
        <v>43857.406574074077</v>
      </c>
      <c r="E1783" s="48" t="s">
        <v>34</v>
      </c>
      <c r="F1783" s="48" t="s">
        <v>110</v>
      </c>
      <c r="G1783" s="49">
        <v>43857.405972222223</v>
      </c>
      <c r="H1783" s="48"/>
      <c r="I1783" s="48"/>
      <c r="J1783" s="50">
        <v>5.7870370073942468E-4</v>
      </c>
      <c r="K1783" s="48" t="s">
        <v>37</v>
      </c>
      <c r="L1783" s="48"/>
    </row>
    <row r="1784" spans="1:12" ht="15.75" x14ac:dyDescent="0.25">
      <c r="A1784" s="48" t="s">
        <v>3534</v>
      </c>
      <c r="B1784" s="48" t="s">
        <v>7831</v>
      </c>
      <c r="C1784" s="49">
        <v>43857.408425925925</v>
      </c>
      <c r="D1784" s="49">
        <v>43857.408425925925</v>
      </c>
      <c r="E1784" s="48" t="s">
        <v>34</v>
      </c>
      <c r="F1784" s="48" t="s">
        <v>33</v>
      </c>
      <c r="G1784" s="49">
        <v>43857.408425925925</v>
      </c>
      <c r="H1784" s="48"/>
      <c r="I1784" s="48"/>
      <c r="J1784" s="50">
        <v>0</v>
      </c>
      <c r="K1784" s="48" t="s">
        <v>37</v>
      </c>
      <c r="L1784" s="48"/>
    </row>
    <row r="1785" spans="1:12" ht="15.75" x14ac:dyDescent="0.25">
      <c r="A1785" s="48" t="s">
        <v>3535</v>
      </c>
      <c r="B1785" s="48" t="s">
        <v>7831</v>
      </c>
      <c r="C1785" s="49">
        <v>43857.419548611113</v>
      </c>
      <c r="D1785" s="49">
        <v>43857.419548611113</v>
      </c>
      <c r="E1785" s="48" t="s">
        <v>34</v>
      </c>
      <c r="F1785" s="48" t="s">
        <v>33</v>
      </c>
      <c r="G1785" s="49">
        <v>43857.419548611113</v>
      </c>
      <c r="H1785" s="48"/>
      <c r="I1785" s="48"/>
      <c r="J1785" s="50">
        <v>0</v>
      </c>
      <c r="K1785" s="48" t="s">
        <v>37</v>
      </c>
      <c r="L1785" s="48"/>
    </row>
    <row r="1786" spans="1:12" ht="15.75" x14ac:dyDescent="0.25">
      <c r="A1786" s="48" t="s">
        <v>3537</v>
      </c>
      <c r="B1786" s="48" t="s">
        <v>7831</v>
      </c>
      <c r="C1786" s="49">
        <v>43857.423726851855</v>
      </c>
      <c r="D1786" s="49">
        <v>43857.423726851855</v>
      </c>
      <c r="E1786" s="48" t="s">
        <v>34</v>
      </c>
      <c r="F1786" s="48" t="s">
        <v>33</v>
      </c>
      <c r="G1786" s="49">
        <v>43857.423726851855</v>
      </c>
      <c r="H1786" s="48"/>
      <c r="I1786" s="48"/>
      <c r="J1786" s="50">
        <v>0</v>
      </c>
      <c r="K1786" s="48" t="s">
        <v>37</v>
      </c>
      <c r="L1786" s="48"/>
    </row>
    <row r="1787" spans="1:12" ht="15.75" x14ac:dyDescent="0.25">
      <c r="A1787" s="48" t="s">
        <v>3538</v>
      </c>
      <c r="B1787" s="48" t="s">
        <v>7831</v>
      </c>
      <c r="C1787" s="49">
        <v>43857.438321759262</v>
      </c>
      <c r="D1787" s="49">
        <v>43857.438321759262</v>
      </c>
      <c r="E1787" s="48" t="s">
        <v>34</v>
      </c>
      <c r="F1787" s="48" t="s">
        <v>33</v>
      </c>
      <c r="G1787" s="49">
        <v>43857.438321759262</v>
      </c>
      <c r="H1787" s="48"/>
      <c r="I1787" s="48"/>
      <c r="J1787" s="50">
        <v>0</v>
      </c>
      <c r="K1787" s="48" t="s">
        <v>37</v>
      </c>
      <c r="L1787" s="48"/>
    </row>
    <row r="1788" spans="1:12" ht="15.75" x14ac:dyDescent="0.25">
      <c r="A1788" s="48" t="s">
        <v>3540</v>
      </c>
      <c r="B1788" s="48" t="s">
        <v>7831</v>
      </c>
      <c r="C1788" s="49">
        <v>43857.448761574073</v>
      </c>
      <c r="D1788" s="49">
        <v>43857.448761574073</v>
      </c>
      <c r="E1788" s="48" t="s">
        <v>34</v>
      </c>
      <c r="F1788" s="48" t="s">
        <v>33</v>
      </c>
      <c r="G1788" s="49">
        <v>43857.448761574073</v>
      </c>
      <c r="H1788" s="48"/>
      <c r="I1788" s="48"/>
      <c r="J1788" s="50">
        <v>0</v>
      </c>
      <c r="K1788" s="48" t="s">
        <v>37</v>
      </c>
      <c r="L1788" s="48"/>
    </row>
    <row r="1789" spans="1:12" ht="15.75" x14ac:dyDescent="0.25">
      <c r="A1789" s="48" t="s">
        <v>3543</v>
      </c>
      <c r="B1789" s="48" t="s">
        <v>7831</v>
      </c>
      <c r="C1789" s="49">
        <v>43857.384629629632</v>
      </c>
      <c r="D1789" s="49">
        <v>43857.384895833333</v>
      </c>
      <c r="E1789" s="48" t="s">
        <v>34</v>
      </c>
      <c r="F1789" s="48" t="s">
        <v>110</v>
      </c>
      <c r="G1789" s="49">
        <v>43857.385243055556</v>
      </c>
      <c r="H1789" s="48"/>
      <c r="I1789" s="48"/>
      <c r="J1789" s="50">
        <v>6.1342592380242422E-4</v>
      </c>
      <c r="K1789" s="48" t="s">
        <v>37</v>
      </c>
      <c r="L1789" s="48"/>
    </row>
    <row r="1790" spans="1:12" ht="15.75" x14ac:dyDescent="0.25">
      <c r="A1790" s="48" t="s">
        <v>3545</v>
      </c>
      <c r="B1790" s="48" t="s">
        <v>7831</v>
      </c>
      <c r="C1790" s="49">
        <v>43857.399363425924</v>
      </c>
      <c r="D1790" s="49">
        <v>43857.399363425924</v>
      </c>
      <c r="E1790" s="48" t="s">
        <v>34</v>
      </c>
      <c r="F1790" s="48" t="s">
        <v>33</v>
      </c>
      <c r="G1790" s="49">
        <v>43857.399363425924</v>
      </c>
      <c r="H1790" s="48"/>
      <c r="I1790" s="48"/>
      <c r="J1790" s="50">
        <v>0</v>
      </c>
      <c r="K1790" s="48" t="s">
        <v>37</v>
      </c>
      <c r="L1790" s="48"/>
    </row>
    <row r="1791" spans="1:12" ht="15.75" x14ac:dyDescent="0.25">
      <c r="A1791" s="48" t="s">
        <v>3547</v>
      </c>
      <c r="B1791" s="48" t="s">
        <v>7831</v>
      </c>
      <c r="C1791" s="49">
        <v>43857.422326388885</v>
      </c>
      <c r="D1791" s="49">
        <v>43857.422326388885</v>
      </c>
      <c r="E1791" s="48" t="s">
        <v>34</v>
      </c>
      <c r="F1791" s="48" t="s">
        <v>33</v>
      </c>
      <c r="G1791" s="49">
        <v>43857.422326388885</v>
      </c>
      <c r="H1791" s="48"/>
      <c r="I1791" s="48"/>
      <c r="J1791" s="50">
        <v>0</v>
      </c>
      <c r="K1791" s="48" t="s">
        <v>37</v>
      </c>
      <c r="L1791" s="48"/>
    </row>
    <row r="1792" spans="1:12" ht="15.75" x14ac:dyDescent="0.25">
      <c r="A1792" s="48" t="s">
        <v>3549</v>
      </c>
      <c r="B1792" s="48" t="s">
        <v>7831</v>
      </c>
      <c r="C1792" s="49">
        <v>43857.424421296295</v>
      </c>
      <c r="D1792" s="49">
        <v>43857.424421296295</v>
      </c>
      <c r="E1792" s="48" t="s">
        <v>34</v>
      </c>
      <c r="F1792" s="48" t="s">
        <v>33</v>
      </c>
      <c r="G1792" s="49">
        <v>43857.424421296295</v>
      </c>
      <c r="H1792" s="48"/>
      <c r="I1792" s="48"/>
      <c r="J1792" s="50">
        <v>0</v>
      </c>
      <c r="K1792" s="48" t="s">
        <v>37</v>
      </c>
      <c r="L1792" s="48"/>
    </row>
    <row r="1793" spans="1:12" ht="15.75" x14ac:dyDescent="0.25">
      <c r="A1793" s="48" t="s">
        <v>3551</v>
      </c>
      <c r="B1793" s="48" t="s">
        <v>7831</v>
      </c>
      <c r="C1793" s="49">
        <v>43857.441111111111</v>
      </c>
      <c r="D1793" s="49">
        <v>43857.441111111111</v>
      </c>
      <c r="E1793" s="48" t="s">
        <v>34</v>
      </c>
      <c r="F1793" s="48" t="s">
        <v>33</v>
      </c>
      <c r="G1793" s="49">
        <v>43857.441111111111</v>
      </c>
      <c r="H1793" s="48"/>
      <c r="I1793" s="48"/>
      <c r="J1793" s="50">
        <v>0</v>
      </c>
      <c r="K1793" s="48" t="s">
        <v>37</v>
      </c>
      <c r="L1793" s="48"/>
    </row>
    <row r="1794" spans="1:12" ht="15.75" x14ac:dyDescent="0.25">
      <c r="A1794" s="48" t="s">
        <v>3553</v>
      </c>
      <c r="B1794" s="48" t="s">
        <v>7831</v>
      </c>
      <c r="C1794" s="49">
        <v>43857.455011574071</v>
      </c>
      <c r="D1794" s="49">
        <v>43857.455011574071</v>
      </c>
      <c r="E1794" s="48" t="s">
        <v>34</v>
      </c>
      <c r="F1794" s="48" t="s">
        <v>33</v>
      </c>
      <c r="G1794" s="49">
        <v>43857.455011574071</v>
      </c>
      <c r="H1794" s="48"/>
      <c r="I1794" s="48"/>
      <c r="J1794" s="50">
        <v>0</v>
      </c>
      <c r="K1794" s="48" t="s">
        <v>37</v>
      </c>
      <c r="L1794" s="48"/>
    </row>
    <row r="1795" spans="1:12" ht="15.75" x14ac:dyDescent="0.25">
      <c r="A1795" s="48" t="s">
        <v>3554</v>
      </c>
      <c r="B1795" s="48" t="s">
        <v>7831</v>
      </c>
      <c r="C1795" s="49">
        <v>43857.460578703707</v>
      </c>
      <c r="D1795" s="49">
        <v>43857.460578703707</v>
      </c>
      <c r="E1795" s="48" t="s">
        <v>34</v>
      </c>
      <c r="F1795" s="48" t="s">
        <v>33</v>
      </c>
      <c r="G1795" s="49">
        <v>43857.460578703707</v>
      </c>
      <c r="H1795" s="48"/>
      <c r="I1795" s="48"/>
      <c r="J1795" s="50">
        <v>0</v>
      </c>
      <c r="K1795" s="48" t="s">
        <v>37</v>
      </c>
      <c r="L1795" s="48"/>
    </row>
    <row r="1796" spans="1:12" ht="15.75" x14ac:dyDescent="0.25">
      <c r="A1796" s="48" t="s">
        <v>3555</v>
      </c>
      <c r="B1796" s="48" t="s">
        <v>7831</v>
      </c>
      <c r="C1796" s="49">
        <v>43857.464513888888</v>
      </c>
      <c r="D1796" s="49">
        <v>43857.467476851853</v>
      </c>
      <c r="E1796" s="48" t="s">
        <v>34</v>
      </c>
      <c r="F1796" s="48" t="s">
        <v>110</v>
      </c>
      <c r="G1796" s="49">
        <v>43857.46738425926</v>
      </c>
      <c r="H1796" s="48"/>
      <c r="I1796" s="48"/>
      <c r="J1796" s="50">
        <v>2.8703703719656914E-3</v>
      </c>
      <c r="K1796" s="48" t="s">
        <v>37</v>
      </c>
      <c r="L1796" s="48"/>
    </row>
    <row r="1797" spans="1:12" ht="15.75" x14ac:dyDescent="0.25">
      <c r="A1797" s="48" t="s">
        <v>3557</v>
      </c>
      <c r="B1797" s="48" t="s">
        <v>7831</v>
      </c>
      <c r="C1797" s="49">
        <v>43857.508553240739</v>
      </c>
      <c r="D1797" s="49">
        <v>43857.508553240739</v>
      </c>
      <c r="E1797" s="48" t="s">
        <v>34</v>
      </c>
      <c r="F1797" s="48" t="s">
        <v>33</v>
      </c>
      <c r="G1797" s="49">
        <v>43857.508553240739</v>
      </c>
      <c r="H1797" s="48"/>
      <c r="I1797" s="48"/>
      <c r="J1797" s="50">
        <v>0</v>
      </c>
      <c r="K1797" s="48" t="s">
        <v>37</v>
      </c>
      <c r="L1797" s="48"/>
    </row>
    <row r="1798" spans="1:12" ht="15.75" x14ac:dyDescent="0.25">
      <c r="A1798" s="48" t="s">
        <v>3558</v>
      </c>
      <c r="B1798" s="48" t="s">
        <v>7831</v>
      </c>
      <c r="C1798" s="49">
        <v>43857.510636574072</v>
      </c>
      <c r="D1798" s="49">
        <v>43857.510636574072</v>
      </c>
      <c r="E1798" s="48" t="s">
        <v>34</v>
      </c>
      <c r="F1798" s="48" t="s">
        <v>33</v>
      </c>
      <c r="G1798" s="49">
        <v>43857.510636574072</v>
      </c>
      <c r="H1798" s="48"/>
      <c r="I1798" s="48"/>
      <c r="J1798" s="50">
        <v>0</v>
      </c>
      <c r="K1798" s="48" t="s">
        <v>37</v>
      </c>
      <c r="L1798" s="48"/>
    </row>
    <row r="1799" spans="1:12" ht="15.75" x14ac:dyDescent="0.25">
      <c r="A1799" s="48" t="s">
        <v>3560</v>
      </c>
      <c r="B1799" s="48" t="s">
        <v>7831</v>
      </c>
      <c r="C1799" s="49">
        <v>43857.519687499997</v>
      </c>
      <c r="D1799" s="49">
        <v>43857.519687499997</v>
      </c>
      <c r="E1799" s="48" t="s">
        <v>34</v>
      </c>
      <c r="F1799" s="48" t="s">
        <v>33</v>
      </c>
      <c r="G1799" s="49">
        <v>43857.519687499997</v>
      </c>
      <c r="H1799" s="48"/>
      <c r="I1799" s="48"/>
      <c r="J1799" s="50">
        <v>0</v>
      </c>
      <c r="K1799" s="48" t="s">
        <v>37</v>
      </c>
      <c r="L1799" s="48"/>
    </row>
    <row r="1800" spans="1:12" ht="15.75" x14ac:dyDescent="0.25">
      <c r="A1800" s="48" t="s">
        <v>3563</v>
      </c>
      <c r="B1800" s="48" t="s">
        <v>7831</v>
      </c>
      <c r="C1800" s="49">
        <v>43857.448761574073</v>
      </c>
      <c r="D1800" s="49">
        <v>43857.448761574073</v>
      </c>
      <c r="E1800" s="48" t="s">
        <v>34</v>
      </c>
      <c r="F1800" s="48" t="s">
        <v>33</v>
      </c>
      <c r="G1800" s="49">
        <v>43857.448761574073</v>
      </c>
      <c r="H1800" s="48"/>
      <c r="I1800" s="48"/>
      <c r="J1800" s="50">
        <v>0</v>
      </c>
      <c r="K1800" s="48" t="s">
        <v>37</v>
      </c>
      <c r="L1800" s="48"/>
    </row>
    <row r="1801" spans="1:12" ht="15.75" x14ac:dyDescent="0.25">
      <c r="A1801" s="48" t="s">
        <v>3565</v>
      </c>
      <c r="B1801" s="48" t="s">
        <v>7831</v>
      </c>
      <c r="C1801" s="49">
        <v>43857.461273148147</v>
      </c>
      <c r="D1801" s="49">
        <v>43857.461273148147</v>
      </c>
      <c r="E1801" s="48" t="s">
        <v>34</v>
      </c>
      <c r="F1801" s="48" t="s">
        <v>33</v>
      </c>
      <c r="G1801" s="49">
        <v>43857.461273148147</v>
      </c>
      <c r="H1801" s="48"/>
      <c r="I1801" s="48"/>
      <c r="J1801" s="50">
        <v>0</v>
      </c>
      <c r="K1801" s="48" t="s">
        <v>37</v>
      </c>
      <c r="L1801" s="48"/>
    </row>
    <row r="1802" spans="1:12" ht="15.75" x14ac:dyDescent="0.25">
      <c r="A1802" s="48" t="s">
        <v>3567</v>
      </c>
      <c r="B1802" s="48" t="s">
        <v>7831</v>
      </c>
      <c r="C1802" s="49">
        <v>43857.482106481482</v>
      </c>
      <c r="D1802" s="49">
        <v>43857.483437499999</v>
      </c>
      <c r="E1802" s="48" t="s">
        <v>34</v>
      </c>
      <c r="F1802" s="48" t="s">
        <v>150</v>
      </c>
      <c r="G1802" s="49">
        <v>43857.483391203707</v>
      </c>
      <c r="H1802" s="48"/>
      <c r="I1802" s="48"/>
      <c r="J1802" s="50">
        <v>1.2847222242271528E-3</v>
      </c>
      <c r="K1802" s="48" t="s">
        <v>37</v>
      </c>
      <c r="L1802" s="48"/>
    </row>
    <row r="1803" spans="1:12" ht="15.75" x14ac:dyDescent="0.25">
      <c r="A1803" s="48" t="s">
        <v>3569</v>
      </c>
      <c r="B1803" s="48" t="s">
        <v>7831</v>
      </c>
      <c r="C1803" s="49">
        <v>43857.502986111111</v>
      </c>
      <c r="D1803" s="49">
        <v>43857.502986111111</v>
      </c>
      <c r="E1803" s="48" t="s">
        <v>34</v>
      </c>
      <c r="F1803" s="48" t="s">
        <v>33</v>
      </c>
      <c r="G1803" s="49">
        <v>43857.502986111111</v>
      </c>
      <c r="H1803" s="48"/>
      <c r="I1803" s="48"/>
      <c r="J1803" s="50">
        <v>0</v>
      </c>
      <c r="K1803" s="48" t="s">
        <v>37</v>
      </c>
      <c r="L1803" s="48"/>
    </row>
    <row r="1804" spans="1:12" ht="15.75" x14ac:dyDescent="0.25">
      <c r="A1804" s="48" t="s">
        <v>3571</v>
      </c>
      <c r="B1804" s="48" t="s">
        <v>7831</v>
      </c>
      <c r="C1804" s="49">
        <v>43857.503680555557</v>
      </c>
      <c r="D1804" s="49">
        <v>43857.503680555557</v>
      </c>
      <c r="E1804" s="48" t="s">
        <v>34</v>
      </c>
      <c r="F1804" s="48" t="s">
        <v>33</v>
      </c>
      <c r="G1804" s="49">
        <v>43857.503680555557</v>
      </c>
      <c r="H1804" s="48"/>
      <c r="I1804" s="48"/>
      <c r="J1804" s="50">
        <v>0</v>
      </c>
      <c r="K1804" s="48" t="s">
        <v>37</v>
      </c>
      <c r="L1804" s="48"/>
    </row>
    <row r="1805" spans="1:12" ht="15.75" x14ac:dyDescent="0.25">
      <c r="A1805" s="48" t="s">
        <v>3572</v>
      </c>
      <c r="B1805" s="48" t="s">
        <v>7831</v>
      </c>
      <c r="C1805" s="49">
        <v>43857.512569444443</v>
      </c>
      <c r="D1805" s="49">
        <v>43857.514675925922</v>
      </c>
      <c r="E1805" s="48" t="s">
        <v>34</v>
      </c>
      <c r="F1805" s="48" t="s">
        <v>150</v>
      </c>
      <c r="G1805" s="49">
        <v>43857.5153125</v>
      </c>
      <c r="H1805" s="48"/>
      <c r="I1805" s="48"/>
      <c r="J1805" s="50">
        <v>2.7430555564933456E-3</v>
      </c>
      <c r="K1805" s="48" t="s">
        <v>37</v>
      </c>
      <c r="L1805" s="48"/>
    </row>
    <row r="1806" spans="1:12" ht="15.75" x14ac:dyDescent="0.25">
      <c r="A1806" s="48" t="s">
        <v>3574</v>
      </c>
      <c r="B1806" s="48" t="s">
        <v>7831</v>
      </c>
      <c r="C1806" s="49">
        <v>43857.512615740743</v>
      </c>
      <c r="D1806" s="49">
        <v>43857.514641203707</v>
      </c>
      <c r="E1806" s="48" t="s">
        <v>34</v>
      </c>
      <c r="F1806" s="48" t="s">
        <v>150</v>
      </c>
      <c r="G1806" s="49">
        <v>43857.5155787037</v>
      </c>
      <c r="H1806" s="48"/>
      <c r="I1806" s="48"/>
      <c r="J1806" s="50">
        <v>2.9629629570990801E-3</v>
      </c>
      <c r="K1806" s="48" t="s">
        <v>37</v>
      </c>
      <c r="L1806" s="48"/>
    </row>
    <row r="1807" spans="1:12" ht="15.75" x14ac:dyDescent="0.25">
      <c r="A1807" s="48" t="s">
        <v>3575</v>
      </c>
      <c r="B1807" s="48" t="s">
        <v>7831</v>
      </c>
      <c r="C1807" s="49">
        <v>43857.518993055557</v>
      </c>
      <c r="D1807" s="49">
        <v>43857.518993055557</v>
      </c>
      <c r="E1807" s="48" t="s">
        <v>34</v>
      </c>
      <c r="F1807" s="48" t="s">
        <v>33</v>
      </c>
      <c r="G1807" s="49">
        <v>43857.518993055557</v>
      </c>
      <c r="H1807" s="48"/>
      <c r="I1807" s="48"/>
      <c r="J1807" s="50">
        <v>0</v>
      </c>
      <c r="K1807" s="48" t="s">
        <v>37</v>
      </c>
      <c r="L1807" s="48"/>
    </row>
    <row r="1808" spans="1:12" ht="15.75" x14ac:dyDescent="0.25">
      <c r="A1808" s="48" t="s">
        <v>3577</v>
      </c>
      <c r="B1808" s="48" t="s">
        <v>7831</v>
      </c>
      <c r="C1808" s="49">
        <v>43857.519687499997</v>
      </c>
      <c r="D1808" s="49">
        <v>43857.519687499997</v>
      </c>
      <c r="E1808" s="48" t="s">
        <v>34</v>
      </c>
      <c r="F1808" s="48" t="s">
        <v>33</v>
      </c>
      <c r="G1808" s="49">
        <v>43857.519687499997</v>
      </c>
      <c r="H1808" s="48"/>
      <c r="I1808" s="48"/>
      <c r="J1808" s="50">
        <v>0</v>
      </c>
      <c r="K1808" s="48" t="s">
        <v>37</v>
      </c>
      <c r="L1808" s="48"/>
    </row>
    <row r="1809" spans="1:12" ht="15.75" x14ac:dyDescent="0.25">
      <c r="A1809" s="48" t="s">
        <v>3579</v>
      </c>
      <c r="B1809" s="48" t="s">
        <v>7831</v>
      </c>
      <c r="C1809" s="49">
        <v>43857.52065972222</v>
      </c>
      <c r="D1809" s="49">
        <v>43857.522164351853</v>
      </c>
      <c r="E1809" s="48" t="s">
        <v>34</v>
      </c>
      <c r="F1809" s="48" t="s">
        <v>150</v>
      </c>
      <c r="G1809" s="49">
        <v>43857.521469907406</v>
      </c>
      <c r="H1809" s="48"/>
      <c r="I1809" s="48"/>
      <c r="J1809" s="50">
        <v>8.1018518540076911E-4</v>
      </c>
      <c r="K1809" s="48" t="s">
        <v>37</v>
      </c>
      <c r="L1809" s="48"/>
    </row>
    <row r="1810" spans="1:12" ht="15.75" x14ac:dyDescent="0.25">
      <c r="A1810" s="48" t="s">
        <v>3580</v>
      </c>
      <c r="B1810" s="48" t="s">
        <v>7831</v>
      </c>
      <c r="C1810" s="49">
        <v>43857.468217592592</v>
      </c>
      <c r="D1810" s="49">
        <v>43857.468217592592</v>
      </c>
      <c r="E1810" s="48" t="s">
        <v>34</v>
      </c>
      <c r="F1810" s="48" t="s">
        <v>33</v>
      </c>
      <c r="G1810" s="49">
        <v>43857.468217592592</v>
      </c>
      <c r="H1810" s="48"/>
      <c r="I1810" s="48"/>
      <c r="J1810" s="50">
        <v>0</v>
      </c>
      <c r="K1810" s="48" t="s">
        <v>37</v>
      </c>
      <c r="L1810" s="48"/>
    </row>
    <row r="1811" spans="1:12" ht="15.75" x14ac:dyDescent="0.25">
      <c r="A1811" s="48" t="s">
        <v>3581</v>
      </c>
      <c r="B1811" s="48" t="s">
        <v>7831</v>
      </c>
      <c r="C1811" s="49">
        <v>43857.496041666665</v>
      </c>
      <c r="D1811" s="49">
        <v>43857.496041666665</v>
      </c>
      <c r="E1811" s="48" t="s">
        <v>34</v>
      </c>
      <c r="F1811" s="48" t="s">
        <v>33</v>
      </c>
      <c r="G1811" s="49">
        <v>43857.496041666665</v>
      </c>
      <c r="H1811" s="48"/>
      <c r="I1811" s="48"/>
      <c r="J1811" s="50">
        <v>0</v>
      </c>
      <c r="K1811" s="48" t="s">
        <v>37</v>
      </c>
      <c r="L1811" s="48"/>
    </row>
    <row r="1812" spans="1:12" ht="15.75" x14ac:dyDescent="0.25">
      <c r="A1812" s="48" t="s">
        <v>3582</v>
      </c>
      <c r="B1812" s="48" t="s">
        <v>7831</v>
      </c>
      <c r="C1812" s="49">
        <v>43857.527789351851</v>
      </c>
      <c r="D1812" s="49">
        <v>43857.52784722222</v>
      </c>
      <c r="E1812" s="48" t="s">
        <v>34</v>
      </c>
      <c r="F1812" s="48" t="s">
        <v>110</v>
      </c>
      <c r="G1812" s="49">
        <v>43857.527824074074</v>
      </c>
      <c r="H1812" s="48"/>
      <c r="I1812" s="48"/>
      <c r="J1812" s="50">
        <v>3.4722223062999547E-5</v>
      </c>
      <c r="K1812" s="48" t="s">
        <v>37</v>
      </c>
      <c r="L1812" s="48"/>
    </row>
    <row r="1813" spans="1:12" ht="15.75" x14ac:dyDescent="0.25">
      <c r="A1813" s="48" t="s">
        <v>3584</v>
      </c>
      <c r="B1813" s="48" t="s">
        <v>7831</v>
      </c>
      <c r="C1813" s="49">
        <v>43857.527337962965</v>
      </c>
      <c r="D1813" s="49">
        <v>43857.527337962965</v>
      </c>
      <c r="E1813" s="48" t="s">
        <v>34</v>
      </c>
      <c r="F1813" s="48" t="s">
        <v>33</v>
      </c>
      <c r="G1813" s="49">
        <v>43857.527337962965</v>
      </c>
      <c r="H1813" s="48"/>
      <c r="I1813" s="48"/>
      <c r="J1813" s="50">
        <v>0</v>
      </c>
      <c r="K1813" s="48" t="s">
        <v>37</v>
      </c>
      <c r="L1813" s="48"/>
    </row>
    <row r="1814" spans="1:12" ht="15.75" x14ac:dyDescent="0.25">
      <c r="A1814" s="48" t="s">
        <v>3586</v>
      </c>
      <c r="B1814" s="48" t="s">
        <v>7831</v>
      </c>
      <c r="C1814" s="49">
        <v>43857.533194444448</v>
      </c>
      <c r="D1814" s="49">
        <v>43857.534675925926</v>
      </c>
      <c r="E1814" s="48" t="s">
        <v>34</v>
      </c>
      <c r="F1814" s="48" t="s">
        <v>150</v>
      </c>
      <c r="G1814" s="49">
        <v>43857.534641203703</v>
      </c>
      <c r="H1814" s="48"/>
      <c r="I1814" s="48"/>
      <c r="J1814" s="50">
        <v>1.4467592554865405E-3</v>
      </c>
      <c r="K1814" s="48" t="s">
        <v>37</v>
      </c>
      <c r="L1814" s="48"/>
    </row>
    <row r="1815" spans="1:12" ht="15.75" x14ac:dyDescent="0.25">
      <c r="A1815" s="48" t="s">
        <v>3588</v>
      </c>
      <c r="B1815" s="48" t="s">
        <v>7831</v>
      </c>
      <c r="C1815" s="49">
        <v>43857.532256944447</v>
      </c>
      <c r="D1815" s="49">
        <v>43857.532256944447</v>
      </c>
      <c r="E1815" s="48" t="s">
        <v>34</v>
      </c>
      <c r="F1815" s="48" t="s">
        <v>33</v>
      </c>
      <c r="G1815" s="49">
        <v>43857.532256944447</v>
      </c>
      <c r="H1815" s="48"/>
      <c r="I1815" s="48"/>
      <c r="J1815" s="50">
        <v>0</v>
      </c>
      <c r="K1815" s="48" t="s">
        <v>37</v>
      </c>
      <c r="L1815" s="48"/>
    </row>
    <row r="1816" spans="1:12" ht="15.75" x14ac:dyDescent="0.25">
      <c r="A1816" s="48" t="s">
        <v>3590</v>
      </c>
      <c r="B1816" s="48" t="s">
        <v>7831</v>
      </c>
      <c r="C1816" s="49">
        <v>43857.523333333331</v>
      </c>
      <c r="D1816" s="49">
        <v>43857.525659722225</v>
      </c>
      <c r="E1816" s="48" t="s">
        <v>34</v>
      </c>
      <c r="F1816" s="48" t="s">
        <v>150</v>
      </c>
      <c r="G1816" s="49">
        <v>43857.528101851851</v>
      </c>
      <c r="H1816" s="48"/>
      <c r="I1816" s="48"/>
      <c r="J1816" s="50">
        <v>4.7685185199952684E-3</v>
      </c>
      <c r="K1816" s="48" t="s">
        <v>37</v>
      </c>
      <c r="L1816" s="48"/>
    </row>
    <row r="1817" spans="1:12" ht="15.75" x14ac:dyDescent="0.25">
      <c r="A1817" s="48" t="s">
        <v>3591</v>
      </c>
      <c r="B1817" s="48" t="s">
        <v>7831</v>
      </c>
      <c r="C1817" s="49">
        <v>43857.609837962962</v>
      </c>
      <c r="D1817" s="49">
        <v>43857.610601851855</v>
      </c>
      <c r="E1817" s="48" t="s">
        <v>34</v>
      </c>
      <c r="F1817" s="48" t="s">
        <v>110</v>
      </c>
      <c r="G1817" s="49">
        <v>43857.610266203701</v>
      </c>
      <c r="H1817" s="48"/>
      <c r="I1817" s="48"/>
      <c r="J1817" s="50">
        <v>4.2824073898373172E-4</v>
      </c>
      <c r="K1817" s="48" t="s">
        <v>37</v>
      </c>
      <c r="L1817" s="48"/>
    </row>
    <row r="1818" spans="1:12" ht="15.75" x14ac:dyDescent="0.25">
      <c r="A1818" s="48" t="s">
        <v>3593</v>
      </c>
      <c r="B1818" s="48" t="s">
        <v>7831</v>
      </c>
      <c r="C1818" s="49">
        <v>43857.619259259256</v>
      </c>
      <c r="D1818" s="49">
        <v>43857.619259259256</v>
      </c>
      <c r="E1818" s="48" t="s">
        <v>34</v>
      </c>
      <c r="F1818" s="48" t="s">
        <v>33</v>
      </c>
      <c r="G1818" s="49">
        <v>43857.619259259256</v>
      </c>
      <c r="H1818" s="48"/>
      <c r="I1818" s="48"/>
      <c r="J1818" s="50">
        <v>0</v>
      </c>
      <c r="K1818" s="48" t="s">
        <v>37</v>
      </c>
      <c r="L1818" s="48"/>
    </row>
    <row r="1819" spans="1:12" ht="15.75" x14ac:dyDescent="0.25">
      <c r="A1819" s="48" t="s">
        <v>3594</v>
      </c>
      <c r="B1819" s="48" t="s">
        <v>7831</v>
      </c>
      <c r="C1819" s="49">
        <v>43857.622083333335</v>
      </c>
      <c r="D1819" s="49">
        <v>43857.625474537039</v>
      </c>
      <c r="E1819" s="48" t="s">
        <v>34</v>
      </c>
      <c r="F1819" s="48" t="s">
        <v>150</v>
      </c>
      <c r="G1819" s="49">
        <v>43857.625231481485</v>
      </c>
      <c r="H1819" s="48"/>
      <c r="I1819" s="48"/>
      <c r="J1819" s="50">
        <v>3.1481481491937302E-3</v>
      </c>
      <c r="K1819" s="48" t="s">
        <v>37</v>
      </c>
      <c r="L1819" s="48"/>
    </row>
    <row r="1820" spans="1:12" ht="15.75" x14ac:dyDescent="0.25">
      <c r="A1820" s="48" t="s">
        <v>3596</v>
      </c>
      <c r="B1820" s="48" t="s">
        <v>7831</v>
      </c>
      <c r="C1820" s="49">
        <v>43857.523287037038</v>
      </c>
      <c r="D1820" s="49">
        <v>43857.524872685186</v>
      </c>
      <c r="E1820" s="48" t="s">
        <v>34</v>
      </c>
      <c r="F1820" s="48" t="s">
        <v>150</v>
      </c>
      <c r="G1820" s="49">
        <v>43857.528252314813</v>
      </c>
      <c r="H1820" s="48"/>
      <c r="I1820" s="48"/>
      <c r="J1820" s="50">
        <v>4.9652777743176557E-3</v>
      </c>
      <c r="K1820" s="48" t="s">
        <v>37</v>
      </c>
      <c r="L1820" s="48"/>
    </row>
    <row r="1821" spans="1:12" ht="15.75" x14ac:dyDescent="0.25">
      <c r="A1821" s="48" t="s">
        <v>3597</v>
      </c>
      <c r="B1821" s="48" t="s">
        <v>7831</v>
      </c>
      <c r="C1821" s="49">
        <v>43857.533148148148</v>
      </c>
      <c r="D1821" s="49">
        <v>43857.534803240742</v>
      </c>
      <c r="E1821" s="48" t="s">
        <v>34</v>
      </c>
      <c r="F1821" s="48" t="s">
        <v>150</v>
      </c>
      <c r="G1821" s="49">
        <v>43857.534791666665</v>
      </c>
      <c r="H1821" s="48"/>
      <c r="I1821" s="48"/>
      <c r="J1821" s="50">
        <v>1.6435185170848854E-3</v>
      </c>
      <c r="K1821" s="48" t="s">
        <v>37</v>
      </c>
      <c r="L1821" s="48"/>
    </row>
    <row r="1822" spans="1:12" ht="15.75" x14ac:dyDescent="0.25">
      <c r="A1822" s="48" t="s">
        <v>3598</v>
      </c>
      <c r="B1822" s="48" t="s">
        <v>7831</v>
      </c>
      <c r="C1822" s="49">
        <v>43857.532256944447</v>
      </c>
      <c r="D1822" s="49">
        <v>43857.532256944447</v>
      </c>
      <c r="E1822" s="48" t="s">
        <v>34</v>
      </c>
      <c r="F1822" s="48" t="s">
        <v>33</v>
      </c>
      <c r="G1822" s="49">
        <v>43857.532256944447</v>
      </c>
      <c r="H1822" s="48"/>
      <c r="I1822" s="48"/>
      <c r="J1822" s="50">
        <v>0</v>
      </c>
      <c r="K1822" s="48" t="s">
        <v>37</v>
      </c>
      <c r="L1822" s="48"/>
    </row>
    <row r="1823" spans="1:12" ht="15.75" x14ac:dyDescent="0.25">
      <c r="A1823" s="48" t="s">
        <v>3599</v>
      </c>
      <c r="B1823" s="48" t="s">
        <v>7831</v>
      </c>
      <c r="C1823" s="49">
        <v>43857.532951388886</v>
      </c>
      <c r="D1823" s="49">
        <v>43857.532951388886</v>
      </c>
      <c r="E1823" s="48" t="s">
        <v>34</v>
      </c>
      <c r="F1823" s="48" t="s">
        <v>33</v>
      </c>
      <c r="G1823" s="49">
        <v>43857.532951388886</v>
      </c>
      <c r="H1823" s="48"/>
      <c r="I1823" s="48"/>
      <c r="J1823" s="50">
        <v>0</v>
      </c>
      <c r="K1823" s="48" t="s">
        <v>37</v>
      </c>
      <c r="L1823" s="48"/>
    </row>
    <row r="1824" spans="1:12" ht="15.75" x14ac:dyDescent="0.25">
      <c r="A1824" s="48" t="s">
        <v>3602</v>
      </c>
      <c r="B1824" s="48" t="s">
        <v>7831</v>
      </c>
      <c r="C1824" s="49">
        <v>43857.537129629629</v>
      </c>
      <c r="D1824" s="49">
        <v>43857.537129629629</v>
      </c>
      <c r="E1824" s="48" t="s">
        <v>34</v>
      </c>
      <c r="F1824" s="48" t="s">
        <v>33</v>
      </c>
      <c r="G1824" s="49">
        <v>43857.537129629629</v>
      </c>
      <c r="H1824" s="48"/>
      <c r="I1824" s="48"/>
      <c r="J1824" s="50">
        <v>0</v>
      </c>
      <c r="K1824" s="48" t="s">
        <v>37</v>
      </c>
      <c r="L1824" s="48"/>
    </row>
    <row r="1825" spans="1:12" ht="15.75" x14ac:dyDescent="0.25">
      <c r="A1825" s="48" t="s">
        <v>3604</v>
      </c>
      <c r="B1825" s="48" t="s">
        <v>7831</v>
      </c>
      <c r="C1825" s="49">
        <v>43857.539097222223</v>
      </c>
      <c r="D1825" s="49">
        <v>43857.540613425925</v>
      </c>
      <c r="E1825" s="48" t="s">
        <v>34</v>
      </c>
      <c r="F1825" s="48" t="s">
        <v>150</v>
      </c>
      <c r="G1825" s="49">
        <v>43857.540601851855</v>
      </c>
      <c r="H1825" s="48"/>
      <c r="I1825" s="48"/>
      <c r="J1825" s="50">
        <v>1.5046296321088448E-3</v>
      </c>
      <c r="K1825" s="48" t="s">
        <v>37</v>
      </c>
      <c r="L1825" s="48"/>
    </row>
    <row r="1826" spans="1:12" ht="15.75" x14ac:dyDescent="0.25">
      <c r="A1826" s="48" t="s">
        <v>3605</v>
      </c>
      <c r="B1826" s="48" t="s">
        <v>7831</v>
      </c>
      <c r="C1826" s="49">
        <v>43857.539918981478</v>
      </c>
      <c r="D1826" s="49">
        <v>43857.539918981478</v>
      </c>
      <c r="E1826" s="48" t="s">
        <v>34</v>
      </c>
      <c r="F1826" s="48" t="s">
        <v>33</v>
      </c>
      <c r="G1826" s="49">
        <v>43857.539918981478</v>
      </c>
      <c r="H1826" s="48"/>
      <c r="I1826" s="48"/>
      <c r="J1826" s="50">
        <v>0</v>
      </c>
      <c r="K1826" s="48" t="s">
        <v>37</v>
      </c>
      <c r="L1826" s="48"/>
    </row>
    <row r="1827" spans="1:12" ht="15.75" x14ac:dyDescent="0.25">
      <c r="A1827" s="48" t="s">
        <v>3607</v>
      </c>
      <c r="B1827" s="48" t="s">
        <v>7831</v>
      </c>
      <c r="C1827" s="49">
        <v>43857.540613425925</v>
      </c>
      <c r="D1827" s="49">
        <v>43857.540613425925</v>
      </c>
      <c r="E1827" s="48" t="s">
        <v>34</v>
      </c>
      <c r="F1827" s="48" t="s">
        <v>33</v>
      </c>
      <c r="G1827" s="49">
        <v>43857.540613425925</v>
      </c>
      <c r="H1827" s="48"/>
      <c r="I1827" s="48"/>
      <c r="J1827" s="50">
        <v>0</v>
      </c>
      <c r="K1827" s="48" t="s">
        <v>37</v>
      </c>
      <c r="L1827" s="48"/>
    </row>
    <row r="1828" spans="1:12" ht="15.75" x14ac:dyDescent="0.25">
      <c r="A1828" s="48" t="s">
        <v>3609</v>
      </c>
      <c r="B1828" s="48" t="s">
        <v>7831</v>
      </c>
      <c r="C1828" s="49">
        <v>43857.587222222224</v>
      </c>
      <c r="D1828" s="49">
        <v>43857.587222222224</v>
      </c>
      <c r="E1828" s="48" t="s">
        <v>34</v>
      </c>
      <c r="F1828" s="48" t="s">
        <v>33</v>
      </c>
      <c r="G1828" s="49">
        <v>43857.587222222224</v>
      </c>
      <c r="H1828" s="48"/>
      <c r="I1828" s="48"/>
      <c r="J1828" s="50">
        <v>0</v>
      </c>
      <c r="K1828" s="48" t="s">
        <v>37</v>
      </c>
      <c r="L1828" s="48"/>
    </row>
    <row r="1829" spans="1:12" ht="15.75" x14ac:dyDescent="0.25">
      <c r="A1829" s="48" t="s">
        <v>3612</v>
      </c>
      <c r="B1829" s="48" t="s">
        <v>7831</v>
      </c>
      <c r="C1829" s="49">
        <v>43857.587222222224</v>
      </c>
      <c r="D1829" s="49">
        <v>43857.587222222224</v>
      </c>
      <c r="E1829" s="48" t="s">
        <v>34</v>
      </c>
      <c r="F1829" s="48" t="s">
        <v>33</v>
      </c>
      <c r="G1829" s="49">
        <v>43857.587222222224</v>
      </c>
      <c r="H1829" s="48"/>
      <c r="I1829" s="48"/>
      <c r="J1829" s="50">
        <v>0</v>
      </c>
      <c r="K1829" s="48" t="s">
        <v>37</v>
      </c>
      <c r="L1829" s="48"/>
    </row>
    <row r="1830" spans="1:12" ht="15.75" x14ac:dyDescent="0.25">
      <c r="A1830" s="48" t="s">
        <v>3615</v>
      </c>
      <c r="B1830" s="48" t="s">
        <v>7831</v>
      </c>
      <c r="C1830" s="49">
        <v>43857.589305555557</v>
      </c>
      <c r="D1830" s="49">
        <v>43857.589305555557</v>
      </c>
      <c r="E1830" s="48" t="s">
        <v>34</v>
      </c>
      <c r="F1830" s="48" t="s">
        <v>33</v>
      </c>
      <c r="G1830" s="49">
        <v>43857.589305555557</v>
      </c>
      <c r="H1830" s="48"/>
      <c r="I1830" s="48"/>
      <c r="J1830" s="50">
        <v>0</v>
      </c>
      <c r="K1830" s="48" t="s">
        <v>37</v>
      </c>
      <c r="L1830" s="48"/>
    </row>
    <row r="1831" spans="1:12" ht="15.75" x14ac:dyDescent="0.25">
      <c r="A1831" s="48" t="s">
        <v>3616</v>
      </c>
      <c r="B1831" s="48" t="s">
        <v>7831</v>
      </c>
      <c r="C1831" s="49">
        <v>43857.5390625</v>
      </c>
      <c r="D1831" s="49">
        <v>43857.541504629633</v>
      </c>
      <c r="E1831" s="48" t="s">
        <v>34</v>
      </c>
      <c r="F1831" s="48" t="s">
        <v>150</v>
      </c>
      <c r="G1831" s="49">
        <v>43857.54109953704</v>
      </c>
      <c r="H1831" s="48"/>
      <c r="I1831" s="48"/>
      <c r="J1831" s="50">
        <v>2.0370370402815752E-3</v>
      </c>
      <c r="K1831" s="48" t="s">
        <v>37</v>
      </c>
      <c r="L1831" s="48"/>
    </row>
    <row r="1832" spans="1:12" ht="15.75" x14ac:dyDescent="0.25">
      <c r="A1832" s="48" t="s">
        <v>3617</v>
      </c>
      <c r="B1832" s="48" t="s">
        <v>7831</v>
      </c>
      <c r="C1832" s="49">
        <v>43857.540613425925</v>
      </c>
      <c r="D1832" s="49">
        <v>43857.540613425925</v>
      </c>
      <c r="E1832" s="48" t="s">
        <v>34</v>
      </c>
      <c r="F1832" s="48" t="s">
        <v>33</v>
      </c>
      <c r="G1832" s="49">
        <v>43857.540613425925</v>
      </c>
      <c r="H1832" s="48"/>
      <c r="I1832" s="48"/>
      <c r="J1832" s="50">
        <v>0</v>
      </c>
      <c r="K1832" s="48" t="s">
        <v>37</v>
      </c>
      <c r="L1832" s="48"/>
    </row>
    <row r="1833" spans="1:12" ht="15.75" x14ac:dyDescent="0.25">
      <c r="A1833" s="48" t="s">
        <v>3618</v>
      </c>
      <c r="B1833" s="48" t="s">
        <v>7831</v>
      </c>
      <c r="C1833" s="49">
        <v>43857.587222222224</v>
      </c>
      <c r="D1833" s="49">
        <v>43857.587222222224</v>
      </c>
      <c r="E1833" s="48" t="s">
        <v>34</v>
      </c>
      <c r="F1833" s="48" t="s">
        <v>33</v>
      </c>
      <c r="G1833" s="49">
        <v>43857.587222222224</v>
      </c>
      <c r="H1833" s="48"/>
      <c r="I1833" s="48"/>
      <c r="J1833" s="50">
        <v>0</v>
      </c>
      <c r="K1833" s="48" t="s">
        <v>37</v>
      </c>
      <c r="L1833" s="48"/>
    </row>
    <row r="1834" spans="1:12" ht="15.75" x14ac:dyDescent="0.25">
      <c r="A1834" s="48" t="s">
        <v>3620</v>
      </c>
      <c r="B1834" s="48" t="s">
        <v>7831</v>
      </c>
      <c r="C1834" s="49">
        <v>43857.590532407405</v>
      </c>
      <c r="D1834" s="49">
        <v>43857.593865740739</v>
      </c>
      <c r="E1834" s="48" t="s">
        <v>34</v>
      </c>
      <c r="F1834" s="48" t="s">
        <v>150</v>
      </c>
      <c r="G1834" s="49">
        <v>43857.592870370368</v>
      </c>
      <c r="H1834" s="48"/>
      <c r="I1834" s="48"/>
      <c r="J1834" s="50">
        <v>2.3379629637929611E-3</v>
      </c>
      <c r="K1834" s="48" t="s">
        <v>37</v>
      </c>
      <c r="L1834" s="48"/>
    </row>
    <row r="1835" spans="1:12" ht="15.75" x14ac:dyDescent="0.25">
      <c r="A1835" s="48" t="s">
        <v>3621</v>
      </c>
      <c r="B1835" s="48" t="s">
        <v>7831</v>
      </c>
      <c r="C1835" s="49">
        <v>43857.590729166666</v>
      </c>
      <c r="D1835" s="49">
        <v>43857.593634259261</v>
      </c>
      <c r="E1835" s="48" t="s">
        <v>34</v>
      </c>
      <c r="F1835" s="48" t="s">
        <v>150</v>
      </c>
      <c r="G1835" s="49">
        <v>43857.593009259261</v>
      </c>
      <c r="H1835" s="48"/>
      <c r="I1835" s="48"/>
      <c r="J1835" s="50">
        <v>2.2800925944466144E-3</v>
      </c>
      <c r="K1835" s="48" t="s">
        <v>37</v>
      </c>
      <c r="L1835" s="48"/>
    </row>
    <row r="1836" spans="1:12" ht="15.75" x14ac:dyDescent="0.25">
      <c r="A1836" s="48" t="s">
        <v>3622</v>
      </c>
      <c r="B1836" s="48" t="s">
        <v>7831</v>
      </c>
      <c r="C1836" s="49">
        <v>43857.624768518515</v>
      </c>
      <c r="D1836" s="49">
        <v>43857.625763888886</v>
      </c>
      <c r="E1836" s="48" t="s">
        <v>34</v>
      </c>
      <c r="F1836" s="48" t="s">
        <v>110</v>
      </c>
      <c r="G1836" s="49">
        <v>43857.62604166667</v>
      </c>
      <c r="H1836" s="48"/>
      <c r="I1836" s="48"/>
      <c r="J1836" s="50">
        <v>1.273148154723458E-3</v>
      </c>
      <c r="K1836" s="48" t="s">
        <v>37</v>
      </c>
      <c r="L1836" s="48"/>
    </row>
    <row r="1837" spans="1:12" ht="15.75" x14ac:dyDescent="0.25">
      <c r="A1837" s="48" t="s">
        <v>3623</v>
      </c>
      <c r="B1837" s="48" t="s">
        <v>7831</v>
      </c>
      <c r="C1837" s="49">
        <v>43857.626192129632</v>
      </c>
      <c r="D1837" s="49">
        <v>43857.626192129632</v>
      </c>
      <c r="E1837" s="48" t="s">
        <v>34</v>
      </c>
      <c r="F1837" s="48" t="s">
        <v>33</v>
      </c>
      <c r="G1837" s="49">
        <v>43857.626192129632</v>
      </c>
      <c r="H1837" s="48"/>
      <c r="I1837" s="48"/>
      <c r="J1837" s="50">
        <v>0</v>
      </c>
      <c r="K1837" s="48" t="s">
        <v>37</v>
      </c>
      <c r="L1837" s="48"/>
    </row>
    <row r="1838" spans="1:12" ht="15.75" x14ac:dyDescent="0.25">
      <c r="A1838" s="48" t="s">
        <v>3624</v>
      </c>
      <c r="B1838" s="48" t="s">
        <v>7831</v>
      </c>
      <c r="C1838" s="49">
        <v>43857.627060185187</v>
      </c>
      <c r="D1838" s="49">
        <v>43857.631597222222</v>
      </c>
      <c r="E1838" s="48" t="s">
        <v>34</v>
      </c>
      <c r="F1838" s="48" t="s">
        <v>110</v>
      </c>
      <c r="G1838" s="49">
        <v>43857.629432870373</v>
      </c>
      <c r="H1838" s="48"/>
      <c r="I1838" s="48"/>
      <c r="J1838" s="50">
        <v>2.3726851868559606E-3</v>
      </c>
      <c r="K1838" s="48" t="s">
        <v>37</v>
      </c>
      <c r="L1838" s="48"/>
    </row>
    <row r="1839" spans="1:12" ht="15.75" x14ac:dyDescent="0.25">
      <c r="A1839" s="48" t="s">
        <v>3626</v>
      </c>
      <c r="B1839" s="48" t="s">
        <v>7831</v>
      </c>
      <c r="C1839" s="49">
        <v>43857.637314814812</v>
      </c>
      <c r="D1839" s="49">
        <v>43857.637314814812</v>
      </c>
      <c r="E1839" s="48" t="s">
        <v>34</v>
      </c>
      <c r="F1839" s="48" t="s">
        <v>33</v>
      </c>
      <c r="G1839" s="49">
        <v>43857.637314814812</v>
      </c>
      <c r="H1839" s="48"/>
      <c r="I1839" s="48"/>
      <c r="J1839" s="50">
        <v>0</v>
      </c>
      <c r="K1839" s="48" t="s">
        <v>37</v>
      </c>
      <c r="L1839" s="48"/>
    </row>
    <row r="1840" spans="1:12" ht="15.75" x14ac:dyDescent="0.25">
      <c r="A1840" s="48" t="s">
        <v>3628</v>
      </c>
      <c r="B1840" s="48" t="s">
        <v>7831</v>
      </c>
      <c r="C1840" s="49">
        <v>43857.649143518516</v>
      </c>
      <c r="D1840" s="49">
        <v>43857.649143518516</v>
      </c>
      <c r="E1840" s="48" t="s">
        <v>34</v>
      </c>
      <c r="F1840" s="48" t="s">
        <v>33</v>
      </c>
      <c r="G1840" s="49">
        <v>43857.649143518516</v>
      </c>
      <c r="H1840" s="48"/>
      <c r="I1840" s="48"/>
      <c r="J1840" s="50">
        <v>0</v>
      </c>
      <c r="K1840" s="48" t="s">
        <v>37</v>
      </c>
      <c r="L1840" s="48"/>
    </row>
    <row r="1841" spans="1:12" ht="15.75" x14ac:dyDescent="0.25">
      <c r="A1841" s="48" t="s">
        <v>3630</v>
      </c>
      <c r="B1841" s="48" t="s">
        <v>7831</v>
      </c>
      <c r="C1841" s="49">
        <v>43857.683217592596</v>
      </c>
      <c r="D1841" s="49">
        <v>43857.683217592596</v>
      </c>
      <c r="E1841" s="48" t="s">
        <v>34</v>
      </c>
      <c r="F1841" s="48" t="s">
        <v>33</v>
      </c>
      <c r="G1841" s="49">
        <v>43857.683217592596</v>
      </c>
      <c r="H1841" s="48"/>
      <c r="I1841" s="48"/>
      <c r="J1841" s="50">
        <v>0</v>
      </c>
      <c r="K1841" s="48" t="s">
        <v>37</v>
      </c>
      <c r="L1841" s="48"/>
    </row>
    <row r="1842" spans="1:12" ht="15.75" x14ac:dyDescent="0.25">
      <c r="A1842" s="48" t="s">
        <v>3632</v>
      </c>
      <c r="B1842" s="48" t="s">
        <v>7831</v>
      </c>
      <c r="C1842" s="49">
        <v>43857.640787037039</v>
      </c>
      <c r="D1842" s="49">
        <v>43857.640787037039</v>
      </c>
      <c r="E1842" s="48" t="s">
        <v>34</v>
      </c>
      <c r="F1842" s="48" t="s">
        <v>33</v>
      </c>
      <c r="G1842" s="49">
        <v>43857.640787037039</v>
      </c>
      <c r="H1842" s="48"/>
      <c r="I1842" s="48"/>
      <c r="J1842" s="50">
        <v>0</v>
      </c>
      <c r="K1842" s="48" t="s">
        <v>37</v>
      </c>
      <c r="L1842" s="48"/>
    </row>
    <row r="1843" spans="1:12" ht="15.75" x14ac:dyDescent="0.25">
      <c r="A1843" s="48" t="s">
        <v>3634</v>
      </c>
      <c r="B1843" s="48" t="s">
        <v>7831</v>
      </c>
      <c r="C1843" s="49">
        <v>43857.660960648151</v>
      </c>
      <c r="D1843" s="49">
        <v>43857.660960648151</v>
      </c>
      <c r="E1843" s="48" t="s">
        <v>34</v>
      </c>
      <c r="F1843" s="48" t="s">
        <v>33</v>
      </c>
      <c r="G1843" s="49">
        <v>43857.660960648151</v>
      </c>
      <c r="H1843" s="48"/>
      <c r="I1843" s="48"/>
      <c r="J1843" s="50">
        <v>0</v>
      </c>
      <c r="K1843" s="48" t="s">
        <v>37</v>
      </c>
      <c r="L1843" s="48"/>
    </row>
    <row r="1844" spans="1:12" ht="15.75" x14ac:dyDescent="0.25">
      <c r="A1844" s="48" t="s">
        <v>3636</v>
      </c>
      <c r="B1844" s="48" t="s">
        <v>7831</v>
      </c>
      <c r="C1844" s="49">
        <v>43857.67765046296</v>
      </c>
      <c r="D1844" s="49">
        <v>43857.67765046296</v>
      </c>
      <c r="E1844" s="48" t="s">
        <v>34</v>
      </c>
      <c r="F1844" s="48" t="s">
        <v>33</v>
      </c>
      <c r="G1844" s="49">
        <v>43857.67765046296</v>
      </c>
      <c r="H1844" s="48"/>
      <c r="I1844" s="48"/>
      <c r="J1844" s="50">
        <v>0</v>
      </c>
      <c r="K1844" s="48" t="s">
        <v>37</v>
      </c>
      <c r="L1844" s="48"/>
    </row>
    <row r="1845" spans="1:12" ht="15.75" x14ac:dyDescent="0.25">
      <c r="A1845" s="48" t="s">
        <v>3637</v>
      </c>
      <c r="B1845" s="48" t="s">
        <v>7831</v>
      </c>
      <c r="C1845" s="49">
        <v>43857.678344907406</v>
      </c>
      <c r="D1845" s="49">
        <v>43857.678344907406</v>
      </c>
      <c r="E1845" s="48" t="s">
        <v>34</v>
      </c>
      <c r="F1845" s="48" t="s">
        <v>33</v>
      </c>
      <c r="G1845" s="49">
        <v>43857.678344907406</v>
      </c>
      <c r="H1845" s="48"/>
      <c r="I1845" s="48"/>
      <c r="J1845" s="50">
        <v>0</v>
      </c>
      <c r="K1845" s="48" t="s">
        <v>37</v>
      </c>
      <c r="L1845" s="48"/>
    </row>
    <row r="1846" spans="1:12" ht="15.75" x14ac:dyDescent="0.25">
      <c r="A1846" s="48" t="s">
        <v>3638</v>
      </c>
      <c r="B1846" s="48" t="s">
        <v>7831</v>
      </c>
      <c r="C1846" s="49">
        <v>43857.686006944445</v>
      </c>
      <c r="D1846" s="49">
        <v>43857.686006944445</v>
      </c>
      <c r="E1846" s="48" t="s">
        <v>34</v>
      </c>
      <c r="F1846" s="48" t="s">
        <v>33</v>
      </c>
      <c r="G1846" s="49">
        <v>43857.686006944445</v>
      </c>
      <c r="H1846" s="48"/>
      <c r="I1846" s="48"/>
      <c r="J1846" s="50">
        <v>0</v>
      </c>
      <c r="K1846" s="48" t="s">
        <v>37</v>
      </c>
      <c r="L1846" s="48"/>
    </row>
    <row r="1847" spans="1:12" ht="15.75" x14ac:dyDescent="0.25">
      <c r="A1847" s="48" t="s">
        <v>3641</v>
      </c>
      <c r="B1847" s="48" t="s">
        <v>7831</v>
      </c>
      <c r="C1847" s="49">
        <v>43857.688090277778</v>
      </c>
      <c r="D1847" s="49">
        <v>43857.688090277778</v>
      </c>
      <c r="E1847" s="48" t="s">
        <v>34</v>
      </c>
      <c r="F1847" s="48" t="s">
        <v>33</v>
      </c>
      <c r="G1847" s="49">
        <v>43857.688090277778</v>
      </c>
      <c r="H1847" s="48"/>
      <c r="I1847" s="48"/>
      <c r="J1847" s="50">
        <v>0</v>
      </c>
      <c r="K1847" s="48" t="s">
        <v>37</v>
      </c>
      <c r="L1847" s="48"/>
    </row>
    <row r="1848" spans="1:12" ht="15.75" x14ac:dyDescent="0.25">
      <c r="A1848" s="48" t="s">
        <v>3642</v>
      </c>
      <c r="B1848" s="48" t="s">
        <v>7831</v>
      </c>
      <c r="C1848" s="49">
        <v>43857.688090277778</v>
      </c>
      <c r="D1848" s="49">
        <v>43857.688090277778</v>
      </c>
      <c r="E1848" s="48" t="s">
        <v>34</v>
      </c>
      <c r="F1848" s="48" t="s">
        <v>33</v>
      </c>
      <c r="G1848" s="49">
        <v>43857.688090277778</v>
      </c>
      <c r="H1848" s="48"/>
      <c r="I1848" s="48"/>
      <c r="J1848" s="50">
        <v>0</v>
      </c>
      <c r="K1848" s="48" t="s">
        <v>37</v>
      </c>
      <c r="L1848" s="48"/>
    </row>
    <row r="1849" spans="1:12" ht="15.75" x14ac:dyDescent="0.25">
      <c r="A1849" s="48" t="s">
        <v>3644</v>
      </c>
      <c r="B1849" s="48" t="s">
        <v>7831</v>
      </c>
      <c r="C1849" s="49">
        <v>43857.688784722224</v>
      </c>
      <c r="D1849" s="49">
        <v>43857.688784722224</v>
      </c>
      <c r="E1849" s="48" t="s">
        <v>34</v>
      </c>
      <c r="F1849" s="48" t="s">
        <v>33</v>
      </c>
      <c r="G1849" s="49">
        <v>43857.688784722224</v>
      </c>
      <c r="H1849" s="48"/>
      <c r="I1849" s="48"/>
      <c r="J1849" s="50">
        <v>0</v>
      </c>
      <c r="K1849" s="48" t="s">
        <v>37</v>
      </c>
      <c r="L1849" s="48"/>
    </row>
    <row r="1850" spans="1:12" ht="15.75" x14ac:dyDescent="0.25">
      <c r="A1850" s="48" t="s">
        <v>3646</v>
      </c>
      <c r="B1850" s="48" t="s">
        <v>7831</v>
      </c>
      <c r="C1850" s="49">
        <v>43857.690185185187</v>
      </c>
      <c r="D1850" s="49">
        <v>43857.690185185187</v>
      </c>
      <c r="E1850" s="48" t="s">
        <v>34</v>
      </c>
      <c r="F1850" s="48" t="s">
        <v>33</v>
      </c>
      <c r="G1850" s="49">
        <v>43857.690185185187</v>
      </c>
      <c r="H1850" s="48"/>
      <c r="I1850" s="48"/>
      <c r="J1850" s="50">
        <v>0</v>
      </c>
      <c r="K1850" s="48" t="s">
        <v>37</v>
      </c>
      <c r="L1850" s="48"/>
    </row>
    <row r="1851" spans="1:12" ht="15.75" x14ac:dyDescent="0.25">
      <c r="A1851" s="48" t="s">
        <v>3648</v>
      </c>
      <c r="B1851" s="48" t="s">
        <v>7831</v>
      </c>
      <c r="C1851" s="49">
        <v>43857.657488425924</v>
      </c>
      <c r="D1851" s="49">
        <v>43857.657488425924</v>
      </c>
      <c r="E1851" s="48" t="s">
        <v>34</v>
      </c>
      <c r="F1851" s="48" t="s">
        <v>33</v>
      </c>
      <c r="G1851" s="49">
        <v>43857.657488425924</v>
      </c>
      <c r="H1851" s="48"/>
      <c r="I1851" s="48"/>
      <c r="J1851" s="50">
        <v>0</v>
      </c>
      <c r="K1851" s="48" t="s">
        <v>37</v>
      </c>
      <c r="L1851" s="48"/>
    </row>
    <row r="1852" spans="1:12" ht="15.75" x14ac:dyDescent="0.25">
      <c r="A1852" s="48" t="s">
        <v>3650</v>
      </c>
      <c r="B1852" s="48" t="s">
        <v>7831</v>
      </c>
      <c r="C1852" s="49">
        <v>43857.683217592596</v>
      </c>
      <c r="D1852" s="49">
        <v>43857.683217592596</v>
      </c>
      <c r="E1852" s="48" t="s">
        <v>34</v>
      </c>
      <c r="F1852" s="48" t="s">
        <v>33</v>
      </c>
      <c r="G1852" s="49">
        <v>43857.683217592596</v>
      </c>
      <c r="H1852" s="48"/>
      <c r="I1852" s="48"/>
      <c r="J1852" s="50">
        <v>0</v>
      </c>
      <c r="K1852" s="48" t="s">
        <v>37</v>
      </c>
      <c r="L1852" s="48"/>
    </row>
    <row r="1853" spans="1:12" ht="15.75" x14ac:dyDescent="0.25">
      <c r="A1853" s="48" t="s">
        <v>3653</v>
      </c>
      <c r="B1853" s="48" t="s">
        <v>7831</v>
      </c>
      <c r="C1853" s="49">
        <v>43857.685300925928</v>
      </c>
      <c r="D1853" s="49">
        <v>43857.685300925928</v>
      </c>
      <c r="E1853" s="48" t="s">
        <v>34</v>
      </c>
      <c r="F1853" s="48" t="s">
        <v>33</v>
      </c>
      <c r="G1853" s="49">
        <v>43857.685300925928</v>
      </c>
      <c r="H1853" s="48"/>
      <c r="I1853" s="48"/>
      <c r="J1853" s="50">
        <v>0</v>
      </c>
      <c r="K1853" s="48" t="s">
        <v>37</v>
      </c>
      <c r="L1853" s="48"/>
    </row>
    <row r="1854" spans="1:12" ht="15.75" x14ac:dyDescent="0.25">
      <c r="A1854" s="48" t="s">
        <v>3654</v>
      </c>
      <c r="B1854" s="48" t="s">
        <v>7831</v>
      </c>
      <c r="C1854" s="49">
        <v>43857.688090277778</v>
      </c>
      <c r="D1854" s="49">
        <v>43857.688090277778</v>
      </c>
      <c r="E1854" s="48" t="s">
        <v>34</v>
      </c>
      <c r="F1854" s="48" t="s">
        <v>33</v>
      </c>
      <c r="G1854" s="49">
        <v>43857.688090277778</v>
      </c>
      <c r="H1854" s="48"/>
      <c r="I1854" s="48"/>
      <c r="J1854" s="50">
        <v>0</v>
      </c>
      <c r="K1854" s="48" t="s">
        <v>37</v>
      </c>
      <c r="L1854" s="48"/>
    </row>
    <row r="1855" spans="1:12" ht="15.75" x14ac:dyDescent="0.25">
      <c r="A1855" s="48" t="s">
        <v>3655</v>
      </c>
      <c r="B1855" s="48" t="s">
        <v>7831</v>
      </c>
      <c r="C1855" s="49">
        <v>43857.751377314817</v>
      </c>
      <c r="D1855" s="49">
        <v>43857.751377314817</v>
      </c>
      <c r="E1855" s="48" t="s">
        <v>34</v>
      </c>
      <c r="F1855" s="48" t="s">
        <v>33</v>
      </c>
      <c r="G1855" s="49">
        <v>43857.751377314817</v>
      </c>
      <c r="H1855" s="48"/>
      <c r="I1855" s="48"/>
      <c r="J1855" s="50">
        <v>0</v>
      </c>
      <c r="K1855" s="48" t="s">
        <v>37</v>
      </c>
      <c r="L1855" s="48"/>
    </row>
    <row r="1856" spans="1:12" ht="15.75" x14ac:dyDescent="0.25">
      <c r="A1856" s="48" t="s">
        <v>3658</v>
      </c>
      <c r="B1856" s="48" t="s">
        <v>7831</v>
      </c>
      <c r="C1856" s="49">
        <v>43857.775011574071</v>
      </c>
      <c r="D1856" s="49">
        <v>43857.775011574071</v>
      </c>
      <c r="E1856" s="48" t="s">
        <v>34</v>
      </c>
      <c r="F1856" s="48" t="s">
        <v>33</v>
      </c>
      <c r="G1856" s="49">
        <v>43857.775011574071</v>
      </c>
      <c r="H1856" s="48"/>
      <c r="I1856" s="48"/>
      <c r="J1856" s="50">
        <v>0</v>
      </c>
      <c r="K1856" s="48" t="s">
        <v>37</v>
      </c>
      <c r="L1856" s="48"/>
    </row>
    <row r="1857" spans="1:12" ht="15.75" x14ac:dyDescent="0.25">
      <c r="A1857" s="48" t="s">
        <v>3659</v>
      </c>
      <c r="B1857" s="48" t="s">
        <v>7831</v>
      </c>
      <c r="C1857" s="49">
        <v>43857.800729166665</v>
      </c>
      <c r="D1857" s="49">
        <v>43857.800729166665</v>
      </c>
      <c r="E1857" s="48" t="s">
        <v>34</v>
      </c>
      <c r="F1857" s="48" t="s">
        <v>33</v>
      </c>
      <c r="G1857" s="49">
        <v>43857.800729166665</v>
      </c>
      <c r="H1857" s="48"/>
      <c r="I1857" s="48"/>
      <c r="J1857" s="50">
        <v>0</v>
      </c>
      <c r="K1857" s="48" t="s">
        <v>37</v>
      </c>
      <c r="L1857" s="48"/>
    </row>
    <row r="1858" spans="1:12" ht="15.75" x14ac:dyDescent="0.25">
      <c r="A1858" s="48" t="s">
        <v>3661</v>
      </c>
      <c r="B1858" s="48" t="s">
        <v>7831</v>
      </c>
      <c r="C1858" s="49">
        <v>43858.359502314815</v>
      </c>
      <c r="D1858" s="49">
        <v>43858.361805555556</v>
      </c>
      <c r="E1858" s="48" t="s">
        <v>34</v>
      </c>
      <c r="F1858" s="48" t="s">
        <v>110</v>
      </c>
      <c r="G1858" s="49">
        <v>43858.36178240741</v>
      </c>
      <c r="H1858" s="48"/>
      <c r="I1858" s="48"/>
      <c r="J1858" s="50">
        <v>2.2800925944466144E-3</v>
      </c>
      <c r="K1858" s="48" t="s">
        <v>37</v>
      </c>
      <c r="L1858" s="48"/>
    </row>
    <row r="1859" spans="1:12" ht="15.75" x14ac:dyDescent="0.25">
      <c r="A1859" s="48" t="s">
        <v>7865</v>
      </c>
      <c r="B1859" s="48" t="s">
        <v>7831</v>
      </c>
      <c r="C1859" s="49">
        <v>43858.11787037037</v>
      </c>
      <c r="D1859" s="49">
        <v>43858.11787037037</v>
      </c>
      <c r="E1859" s="48" t="s">
        <v>7833</v>
      </c>
      <c r="F1859" s="48" t="s">
        <v>33</v>
      </c>
      <c r="G1859" s="49">
        <v>43858.11787037037</v>
      </c>
      <c r="H1859" s="48"/>
      <c r="I1859" s="48"/>
      <c r="J1859" s="50">
        <v>0</v>
      </c>
      <c r="K1859" s="48" t="s">
        <v>37</v>
      </c>
      <c r="L1859" s="48"/>
    </row>
    <row r="1860" spans="1:12" ht="15.75" x14ac:dyDescent="0.25">
      <c r="A1860" s="48" t="s">
        <v>3664</v>
      </c>
      <c r="B1860" s="48" t="s">
        <v>7831</v>
      </c>
      <c r="C1860" s="49">
        <v>43858.358796296299</v>
      </c>
      <c r="D1860" s="49">
        <v>43858.360324074078</v>
      </c>
      <c r="E1860" s="48" t="s">
        <v>34</v>
      </c>
      <c r="F1860" s="48" t="s">
        <v>110</v>
      </c>
      <c r="G1860" s="49">
        <v>43858.360613425924</v>
      </c>
      <c r="H1860" s="48"/>
      <c r="I1860" s="48"/>
      <c r="J1860" s="50">
        <v>1.8171296251239255E-3</v>
      </c>
      <c r="K1860" s="48" t="s">
        <v>37</v>
      </c>
      <c r="L1860" s="48"/>
    </row>
    <row r="1861" spans="1:12" ht="15.75" x14ac:dyDescent="0.25">
      <c r="A1861" s="48" t="s">
        <v>3666</v>
      </c>
      <c r="B1861" s="48" t="s">
        <v>7831</v>
      </c>
      <c r="C1861" s="49">
        <v>43858.366226851853</v>
      </c>
      <c r="D1861" s="49">
        <v>43858.366226851853</v>
      </c>
      <c r="E1861" s="48" t="s">
        <v>34</v>
      </c>
      <c r="F1861" s="48" t="s">
        <v>33</v>
      </c>
      <c r="G1861" s="49">
        <v>43858.366226851853</v>
      </c>
      <c r="H1861" s="48"/>
      <c r="I1861" s="48"/>
      <c r="J1861" s="50">
        <v>0</v>
      </c>
      <c r="K1861" s="48" t="s">
        <v>37</v>
      </c>
      <c r="L1861" s="48"/>
    </row>
    <row r="1862" spans="1:12" ht="15.75" x14ac:dyDescent="0.25">
      <c r="A1862" s="48" t="s">
        <v>3667</v>
      </c>
      <c r="B1862" s="48" t="s">
        <v>7831</v>
      </c>
      <c r="C1862" s="49">
        <v>43858.369074074071</v>
      </c>
      <c r="D1862" s="49">
        <v>43858.369074074071</v>
      </c>
      <c r="E1862" s="48" t="s">
        <v>34</v>
      </c>
      <c r="F1862" s="48" t="s">
        <v>33</v>
      </c>
      <c r="G1862" s="49">
        <v>43858.369074074071</v>
      </c>
      <c r="H1862" s="48"/>
      <c r="I1862" s="48"/>
      <c r="J1862" s="50">
        <v>0</v>
      </c>
      <c r="K1862" s="48" t="s">
        <v>37</v>
      </c>
      <c r="L1862" s="48"/>
    </row>
    <row r="1863" spans="1:12" ht="15.75" x14ac:dyDescent="0.25">
      <c r="A1863" s="48" t="s">
        <v>3669</v>
      </c>
      <c r="B1863" s="48" t="s">
        <v>7831</v>
      </c>
      <c r="C1863" s="49">
        <v>43858.369074074071</v>
      </c>
      <c r="D1863" s="49">
        <v>43858.369074074071</v>
      </c>
      <c r="E1863" s="48" t="s">
        <v>34</v>
      </c>
      <c r="F1863" s="48" t="s">
        <v>33</v>
      </c>
      <c r="G1863" s="49">
        <v>43858.369074074071</v>
      </c>
      <c r="H1863" s="48"/>
      <c r="I1863" s="48"/>
      <c r="J1863" s="50">
        <v>0</v>
      </c>
      <c r="K1863" s="48" t="s">
        <v>37</v>
      </c>
      <c r="L1863" s="48"/>
    </row>
    <row r="1864" spans="1:12" ht="15.75" x14ac:dyDescent="0.25">
      <c r="A1864" s="48" t="s">
        <v>3671</v>
      </c>
      <c r="B1864" s="48" t="s">
        <v>7831</v>
      </c>
      <c r="C1864" s="49">
        <v>43858.369074074071</v>
      </c>
      <c r="D1864" s="49">
        <v>43858.369074074071</v>
      </c>
      <c r="E1864" s="48" t="s">
        <v>34</v>
      </c>
      <c r="F1864" s="48" t="s">
        <v>33</v>
      </c>
      <c r="G1864" s="49">
        <v>43858.369074074071</v>
      </c>
      <c r="H1864" s="48"/>
      <c r="I1864" s="48"/>
      <c r="J1864" s="50">
        <v>0</v>
      </c>
      <c r="K1864" s="48" t="s">
        <v>37</v>
      </c>
      <c r="L1864" s="48"/>
    </row>
    <row r="1865" spans="1:12" ht="15.75" x14ac:dyDescent="0.25">
      <c r="A1865" s="48" t="s">
        <v>3674</v>
      </c>
      <c r="B1865" s="48" t="s">
        <v>7831</v>
      </c>
      <c r="C1865" s="49">
        <v>43858.369074074071</v>
      </c>
      <c r="D1865" s="49">
        <v>43858.369074074071</v>
      </c>
      <c r="E1865" s="48" t="s">
        <v>34</v>
      </c>
      <c r="F1865" s="48" t="s">
        <v>33</v>
      </c>
      <c r="G1865" s="49">
        <v>43858.369074074071</v>
      </c>
      <c r="H1865" s="48"/>
      <c r="I1865" s="48"/>
      <c r="J1865" s="50">
        <v>0</v>
      </c>
      <c r="K1865" s="48" t="s">
        <v>37</v>
      </c>
      <c r="L1865" s="48"/>
    </row>
    <row r="1866" spans="1:12" ht="15.75" x14ac:dyDescent="0.25">
      <c r="A1866" s="48" t="s">
        <v>3675</v>
      </c>
      <c r="B1866" s="48" t="s">
        <v>7831</v>
      </c>
      <c r="C1866" s="49">
        <v>43858.369085648148</v>
      </c>
      <c r="D1866" s="49">
        <v>43858.369085648148</v>
      </c>
      <c r="E1866" s="48" t="s">
        <v>34</v>
      </c>
      <c r="F1866" s="48" t="s">
        <v>33</v>
      </c>
      <c r="G1866" s="49">
        <v>43858.369085648148</v>
      </c>
      <c r="H1866" s="48"/>
      <c r="I1866" s="48"/>
      <c r="J1866" s="50">
        <v>0</v>
      </c>
      <c r="K1866" s="48" t="s">
        <v>37</v>
      </c>
      <c r="L1866" s="48"/>
    </row>
    <row r="1867" spans="1:12" ht="15.75" x14ac:dyDescent="0.25">
      <c r="A1867" s="48" t="s">
        <v>3677</v>
      </c>
      <c r="B1867" s="48" t="s">
        <v>7831</v>
      </c>
      <c r="C1867" s="49">
        <v>43858.369085648148</v>
      </c>
      <c r="D1867" s="49">
        <v>43858.369085648148</v>
      </c>
      <c r="E1867" s="48" t="s">
        <v>34</v>
      </c>
      <c r="F1867" s="48" t="s">
        <v>33</v>
      </c>
      <c r="G1867" s="49">
        <v>43858.369085648148</v>
      </c>
      <c r="H1867" s="48"/>
      <c r="I1867" s="48"/>
      <c r="J1867" s="50">
        <v>0</v>
      </c>
      <c r="K1867" s="48" t="s">
        <v>37</v>
      </c>
      <c r="L1867" s="48"/>
    </row>
    <row r="1868" spans="1:12" ht="15.75" x14ac:dyDescent="0.25">
      <c r="A1868" s="48" t="s">
        <v>3678</v>
      </c>
      <c r="B1868" s="48" t="s">
        <v>7831</v>
      </c>
      <c r="C1868" s="49">
        <v>43858.369085648148</v>
      </c>
      <c r="D1868" s="49">
        <v>43858.369085648148</v>
      </c>
      <c r="E1868" s="48" t="s">
        <v>34</v>
      </c>
      <c r="F1868" s="48" t="s">
        <v>33</v>
      </c>
      <c r="G1868" s="49">
        <v>43858.369085648148</v>
      </c>
      <c r="H1868" s="48"/>
      <c r="I1868" s="48"/>
      <c r="J1868" s="50">
        <v>0</v>
      </c>
      <c r="K1868" s="48" t="s">
        <v>37</v>
      </c>
      <c r="L1868" s="48"/>
    </row>
    <row r="1869" spans="1:12" ht="15.75" x14ac:dyDescent="0.25">
      <c r="A1869" s="48" t="s">
        <v>3680</v>
      </c>
      <c r="B1869" s="48" t="s">
        <v>7831</v>
      </c>
      <c r="C1869" s="49">
        <v>43858.369062500002</v>
      </c>
      <c r="D1869" s="49">
        <v>43858.369062500002</v>
      </c>
      <c r="E1869" s="48" t="s">
        <v>34</v>
      </c>
      <c r="F1869" s="48" t="s">
        <v>33</v>
      </c>
      <c r="G1869" s="49">
        <v>43858.369062500002</v>
      </c>
      <c r="H1869" s="48"/>
      <c r="I1869" s="48"/>
      <c r="J1869" s="50">
        <v>0</v>
      </c>
      <c r="K1869" s="48" t="s">
        <v>37</v>
      </c>
      <c r="L1869" s="48"/>
    </row>
    <row r="1870" spans="1:12" ht="15.75" x14ac:dyDescent="0.25">
      <c r="A1870" s="48" t="s">
        <v>3682</v>
      </c>
      <c r="B1870" s="48" t="s">
        <v>7831</v>
      </c>
      <c r="C1870" s="49">
        <v>43858.369074074071</v>
      </c>
      <c r="D1870" s="49">
        <v>43858.369074074071</v>
      </c>
      <c r="E1870" s="48" t="s">
        <v>34</v>
      </c>
      <c r="F1870" s="48" t="s">
        <v>33</v>
      </c>
      <c r="G1870" s="49">
        <v>43858.369074074071</v>
      </c>
      <c r="H1870" s="48"/>
      <c r="I1870" s="48"/>
      <c r="J1870" s="50">
        <v>0</v>
      </c>
      <c r="K1870" s="48" t="s">
        <v>37</v>
      </c>
      <c r="L1870" s="48"/>
    </row>
    <row r="1871" spans="1:12" ht="15.75" x14ac:dyDescent="0.25">
      <c r="A1871" s="48" t="s">
        <v>3684</v>
      </c>
      <c r="B1871" s="48" t="s">
        <v>7831</v>
      </c>
      <c r="C1871" s="49">
        <v>43858.369085648148</v>
      </c>
      <c r="D1871" s="49">
        <v>43858.369085648148</v>
      </c>
      <c r="E1871" s="48" t="s">
        <v>34</v>
      </c>
      <c r="F1871" s="48" t="s">
        <v>33</v>
      </c>
      <c r="G1871" s="49">
        <v>43858.369085648148</v>
      </c>
      <c r="H1871" s="48"/>
      <c r="I1871" s="48"/>
      <c r="J1871" s="50">
        <v>0</v>
      </c>
      <c r="K1871" s="48" t="s">
        <v>37</v>
      </c>
      <c r="L1871" s="48"/>
    </row>
    <row r="1872" spans="1:12" ht="15.75" x14ac:dyDescent="0.25">
      <c r="A1872" s="48" t="s">
        <v>3685</v>
      </c>
      <c r="B1872" s="48" t="s">
        <v>7831</v>
      </c>
      <c r="C1872" s="49">
        <v>43858.369768518518</v>
      </c>
      <c r="D1872" s="49">
        <v>43858.369768518518</v>
      </c>
      <c r="E1872" s="48" t="s">
        <v>34</v>
      </c>
      <c r="F1872" s="48" t="s">
        <v>33</v>
      </c>
      <c r="G1872" s="49">
        <v>43858.369768518518</v>
      </c>
      <c r="H1872" s="48"/>
      <c r="I1872" s="48"/>
      <c r="J1872" s="50">
        <v>0</v>
      </c>
      <c r="K1872" s="48" t="s">
        <v>37</v>
      </c>
      <c r="L1872" s="48"/>
    </row>
    <row r="1873" spans="1:12" ht="15.75" x14ac:dyDescent="0.25">
      <c r="A1873" s="48" t="s">
        <v>3687</v>
      </c>
      <c r="B1873" s="48" t="s">
        <v>7831</v>
      </c>
      <c r="C1873" s="49">
        <v>43858.369768518518</v>
      </c>
      <c r="D1873" s="49">
        <v>43858.369768518518</v>
      </c>
      <c r="E1873" s="48" t="s">
        <v>34</v>
      </c>
      <c r="F1873" s="48" t="s">
        <v>33</v>
      </c>
      <c r="G1873" s="49">
        <v>43858.369768518518</v>
      </c>
      <c r="H1873" s="48"/>
      <c r="I1873" s="48"/>
      <c r="J1873" s="50">
        <v>0</v>
      </c>
      <c r="K1873" s="48" t="s">
        <v>37</v>
      </c>
      <c r="L1873" s="48"/>
    </row>
    <row r="1874" spans="1:12" ht="15.75" x14ac:dyDescent="0.25">
      <c r="A1874" s="48" t="s">
        <v>3688</v>
      </c>
      <c r="B1874" s="48" t="s">
        <v>7831</v>
      </c>
      <c r="C1874" s="49">
        <v>43858.369803240741</v>
      </c>
      <c r="D1874" s="49">
        <v>43858.369803240741</v>
      </c>
      <c r="E1874" s="48" t="s">
        <v>34</v>
      </c>
      <c r="F1874" s="48" t="s">
        <v>33</v>
      </c>
      <c r="G1874" s="49">
        <v>43858.369803240741</v>
      </c>
      <c r="H1874" s="48"/>
      <c r="I1874" s="48"/>
      <c r="J1874" s="50">
        <v>0</v>
      </c>
      <c r="K1874" s="48" t="s">
        <v>37</v>
      </c>
      <c r="L1874" s="48"/>
    </row>
    <row r="1875" spans="1:12" ht="15.75" x14ac:dyDescent="0.25">
      <c r="A1875" s="48" t="s">
        <v>3690</v>
      </c>
      <c r="B1875" s="48" t="s">
        <v>7831</v>
      </c>
      <c r="C1875" s="49">
        <v>43858.369803240741</v>
      </c>
      <c r="D1875" s="49">
        <v>43858.369803240741</v>
      </c>
      <c r="E1875" s="48" t="s">
        <v>34</v>
      </c>
      <c r="F1875" s="48" t="s">
        <v>33</v>
      </c>
      <c r="G1875" s="49">
        <v>43858.369803240741</v>
      </c>
      <c r="H1875" s="48"/>
      <c r="I1875" s="48"/>
      <c r="J1875" s="50">
        <v>0</v>
      </c>
      <c r="K1875" s="48" t="s">
        <v>37</v>
      </c>
      <c r="L1875" s="48"/>
    </row>
    <row r="1876" spans="1:12" ht="15.75" x14ac:dyDescent="0.25">
      <c r="A1876" s="48" t="s">
        <v>3691</v>
      </c>
      <c r="B1876" s="48" t="s">
        <v>7831</v>
      </c>
      <c r="C1876" s="49">
        <v>43858.369803240741</v>
      </c>
      <c r="D1876" s="49">
        <v>43858.369803240741</v>
      </c>
      <c r="E1876" s="48" t="s">
        <v>34</v>
      </c>
      <c r="F1876" s="48" t="s">
        <v>33</v>
      </c>
      <c r="G1876" s="49">
        <v>43858.369803240741</v>
      </c>
      <c r="H1876" s="48"/>
      <c r="I1876" s="48"/>
      <c r="J1876" s="50">
        <v>0</v>
      </c>
      <c r="K1876" s="48" t="s">
        <v>37</v>
      </c>
      <c r="L1876" s="48"/>
    </row>
    <row r="1877" spans="1:12" ht="15.75" x14ac:dyDescent="0.25">
      <c r="A1877" s="48" t="s">
        <v>3693</v>
      </c>
      <c r="B1877" s="48" t="s">
        <v>7831</v>
      </c>
      <c r="C1877" s="49">
        <v>43858.388668981483</v>
      </c>
      <c r="D1877" s="49">
        <v>43858.388668981483</v>
      </c>
      <c r="E1877" s="48" t="s">
        <v>34</v>
      </c>
      <c r="F1877" s="48" t="s">
        <v>33</v>
      </c>
      <c r="G1877" s="49">
        <v>43858.388668981483</v>
      </c>
      <c r="H1877" s="48"/>
      <c r="I1877" s="48"/>
      <c r="J1877" s="50">
        <v>0</v>
      </c>
      <c r="K1877" s="48" t="s">
        <v>37</v>
      </c>
      <c r="L1877" s="48"/>
    </row>
    <row r="1878" spans="1:12" ht="15.75" x14ac:dyDescent="0.25">
      <c r="A1878" s="48" t="s">
        <v>3694</v>
      </c>
      <c r="B1878" s="48" t="s">
        <v>7831</v>
      </c>
      <c r="C1878" s="49">
        <v>43858.391400462962</v>
      </c>
      <c r="D1878" s="49">
        <v>43858.391400462962</v>
      </c>
      <c r="E1878" s="48" t="s">
        <v>34</v>
      </c>
      <c r="F1878" s="48" t="s">
        <v>33</v>
      </c>
      <c r="G1878" s="49">
        <v>43858.391400462962</v>
      </c>
      <c r="H1878" s="48"/>
      <c r="I1878" s="48"/>
      <c r="J1878" s="50">
        <v>0</v>
      </c>
      <c r="K1878" s="48" t="s">
        <v>37</v>
      </c>
      <c r="L1878" s="48"/>
    </row>
    <row r="1879" spans="1:12" ht="15.75" x14ac:dyDescent="0.25">
      <c r="A1879" s="48" t="s">
        <v>3696</v>
      </c>
      <c r="B1879" s="48" t="s">
        <v>7831</v>
      </c>
      <c r="C1879" s="49">
        <v>43858.392106481479</v>
      </c>
      <c r="D1879" s="49">
        <v>43858.392106481479</v>
      </c>
      <c r="E1879" s="48" t="s">
        <v>34</v>
      </c>
      <c r="F1879" s="48" t="s">
        <v>33</v>
      </c>
      <c r="G1879" s="49">
        <v>43858.392106481479</v>
      </c>
      <c r="H1879" s="48"/>
      <c r="I1879" s="48"/>
      <c r="J1879" s="50">
        <v>0</v>
      </c>
      <c r="K1879" s="48" t="s">
        <v>37</v>
      </c>
      <c r="L1879" s="48"/>
    </row>
    <row r="1880" spans="1:12" ht="15.75" x14ac:dyDescent="0.25">
      <c r="A1880" s="48" t="s">
        <v>3697</v>
      </c>
      <c r="B1880" s="48" t="s">
        <v>7831</v>
      </c>
      <c r="C1880" s="49">
        <v>43858.392731481479</v>
      </c>
      <c r="D1880" s="49">
        <v>43858.395995370367</v>
      </c>
      <c r="E1880" s="48" t="s">
        <v>34</v>
      </c>
      <c r="F1880" s="48" t="s">
        <v>150</v>
      </c>
      <c r="G1880" s="49">
        <v>43858.395983796298</v>
      </c>
      <c r="H1880" s="48"/>
      <c r="I1880" s="48"/>
      <c r="J1880" s="50">
        <v>3.2523148183827288E-3</v>
      </c>
      <c r="K1880" s="48" t="s">
        <v>37</v>
      </c>
      <c r="L1880" s="48"/>
    </row>
    <row r="1881" spans="1:12" ht="15.75" x14ac:dyDescent="0.25">
      <c r="A1881" s="48" t="s">
        <v>3699</v>
      </c>
      <c r="B1881" s="48" t="s">
        <v>7831</v>
      </c>
      <c r="C1881" s="49">
        <v>43858.410925925928</v>
      </c>
      <c r="D1881" s="49">
        <v>43858.410925925928</v>
      </c>
      <c r="E1881" s="48" t="s">
        <v>34</v>
      </c>
      <c r="F1881" s="48" t="s">
        <v>33</v>
      </c>
      <c r="G1881" s="49">
        <v>43858.410925925928</v>
      </c>
      <c r="H1881" s="48"/>
      <c r="I1881" s="48"/>
      <c r="J1881" s="50">
        <v>0</v>
      </c>
      <c r="K1881" s="48" t="s">
        <v>37</v>
      </c>
      <c r="L1881" s="48"/>
    </row>
    <row r="1882" spans="1:12" ht="15.75" x14ac:dyDescent="0.25">
      <c r="A1882" s="48" t="s">
        <v>3700</v>
      </c>
      <c r="B1882" s="48" t="s">
        <v>7831</v>
      </c>
      <c r="C1882" s="49">
        <v>43858.369074074071</v>
      </c>
      <c r="D1882" s="49">
        <v>43858.369074074071</v>
      </c>
      <c r="E1882" s="48" t="s">
        <v>34</v>
      </c>
      <c r="F1882" s="48" t="s">
        <v>33</v>
      </c>
      <c r="G1882" s="49">
        <v>43858.369074074071</v>
      </c>
      <c r="H1882" s="48"/>
      <c r="I1882" s="48"/>
      <c r="J1882" s="50">
        <v>0</v>
      </c>
      <c r="K1882" s="48" t="s">
        <v>37</v>
      </c>
      <c r="L1882" s="48"/>
    </row>
    <row r="1883" spans="1:12" ht="15.75" x14ac:dyDescent="0.25">
      <c r="A1883" s="48" t="s">
        <v>3702</v>
      </c>
      <c r="B1883" s="48" t="s">
        <v>7831</v>
      </c>
      <c r="C1883" s="49">
        <v>43858.369085648148</v>
      </c>
      <c r="D1883" s="49">
        <v>43858.369085648148</v>
      </c>
      <c r="E1883" s="48" t="s">
        <v>34</v>
      </c>
      <c r="F1883" s="48" t="s">
        <v>33</v>
      </c>
      <c r="G1883" s="49">
        <v>43858.369085648148</v>
      </c>
      <c r="H1883" s="48"/>
      <c r="I1883" s="48"/>
      <c r="J1883" s="50">
        <v>0</v>
      </c>
      <c r="K1883" s="48" t="s">
        <v>37</v>
      </c>
      <c r="L1883" s="48"/>
    </row>
    <row r="1884" spans="1:12" ht="15.75" x14ac:dyDescent="0.25">
      <c r="A1884" s="48" t="s">
        <v>3704</v>
      </c>
      <c r="B1884" s="48" t="s">
        <v>7831</v>
      </c>
      <c r="C1884" s="49">
        <v>43858.369768518518</v>
      </c>
      <c r="D1884" s="49">
        <v>43858.369768518518</v>
      </c>
      <c r="E1884" s="48" t="s">
        <v>34</v>
      </c>
      <c r="F1884" s="48" t="s">
        <v>33</v>
      </c>
      <c r="G1884" s="49">
        <v>43858.369768518518</v>
      </c>
      <c r="H1884" s="48"/>
      <c r="I1884" s="48"/>
      <c r="J1884" s="50">
        <v>0</v>
      </c>
      <c r="K1884" s="48" t="s">
        <v>37</v>
      </c>
      <c r="L1884" s="48"/>
    </row>
    <row r="1885" spans="1:12" ht="15.75" x14ac:dyDescent="0.25">
      <c r="A1885" s="48" t="s">
        <v>3707</v>
      </c>
      <c r="B1885" s="48" t="s">
        <v>7831</v>
      </c>
      <c r="C1885" s="49">
        <v>43858.369780092595</v>
      </c>
      <c r="D1885" s="49">
        <v>43858.369780092595</v>
      </c>
      <c r="E1885" s="48" t="s">
        <v>34</v>
      </c>
      <c r="F1885" s="48" t="s">
        <v>33</v>
      </c>
      <c r="G1885" s="49">
        <v>43858.369780092595</v>
      </c>
      <c r="H1885" s="48"/>
      <c r="I1885" s="48"/>
      <c r="J1885" s="50">
        <v>0</v>
      </c>
      <c r="K1885" s="48" t="s">
        <v>37</v>
      </c>
      <c r="L1885" s="48"/>
    </row>
    <row r="1886" spans="1:12" ht="15.75" x14ac:dyDescent="0.25">
      <c r="A1886" s="48" t="s">
        <v>3709</v>
      </c>
      <c r="B1886" s="48" t="s">
        <v>7831</v>
      </c>
      <c r="C1886" s="49">
        <v>43858.369791666664</v>
      </c>
      <c r="D1886" s="49">
        <v>43858.369791666664</v>
      </c>
      <c r="E1886" s="48" t="s">
        <v>34</v>
      </c>
      <c r="F1886" s="48" t="s">
        <v>33</v>
      </c>
      <c r="G1886" s="49">
        <v>43858.369791666664</v>
      </c>
      <c r="H1886" s="48"/>
      <c r="I1886" s="48"/>
      <c r="J1886" s="50">
        <v>0</v>
      </c>
      <c r="K1886" s="48" t="s">
        <v>37</v>
      </c>
      <c r="L1886" s="48"/>
    </row>
    <row r="1887" spans="1:12" ht="15.75" x14ac:dyDescent="0.25">
      <c r="A1887" s="48" t="s">
        <v>3710</v>
      </c>
      <c r="B1887" s="48" t="s">
        <v>7831</v>
      </c>
      <c r="C1887" s="49">
        <v>43858.369803240741</v>
      </c>
      <c r="D1887" s="49">
        <v>43858.369803240741</v>
      </c>
      <c r="E1887" s="48" t="s">
        <v>34</v>
      </c>
      <c r="F1887" s="48" t="s">
        <v>33</v>
      </c>
      <c r="G1887" s="49">
        <v>43858.369803240741</v>
      </c>
      <c r="H1887" s="48"/>
      <c r="I1887" s="48"/>
      <c r="J1887" s="50">
        <v>0</v>
      </c>
      <c r="K1887" s="48" t="s">
        <v>37</v>
      </c>
      <c r="L1887" s="48"/>
    </row>
    <row r="1888" spans="1:12" ht="15.75" x14ac:dyDescent="0.25">
      <c r="A1888" s="48" t="s">
        <v>3711</v>
      </c>
      <c r="B1888" s="48" t="s">
        <v>7831</v>
      </c>
      <c r="C1888" s="49">
        <v>43858.370451388888</v>
      </c>
      <c r="D1888" s="49">
        <v>43858.370451388888</v>
      </c>
      <c r="E1888" s="48" t="s">
        <v>34</v>
      </c>
      <c r="F1888" s="48" t="s">
        <v>33</v>
      </c>
      <c r="G1888" s="49">
        <v>43858.370451388888</v>
      </c>
      <c r="H1888" s="48"/>
      <c r="I1888" s="48"/>
      <c r="J1888" s="50">
        <v>0</v>
      </c>
      <c r="K1888" s="48" t="s">
        <v>37</v>
      </c>
      <c r="L1888" s="48"/>
    </row>
    <row r="1889" spans="1:12" ht="15.75" x14ac:dyDescent="0.25">
      <c r="A1889" s="48" t="s">
        <v>3713</v>
      </c>
      <c r="B1889" s="48" t="s">
        <v>7831</v>
      </c>
      <c r="C1889" s="49">
        <v>43858.392094907409</v>
      </c>
      <c r="D1889" s="49">
        <v>43858.392094907409</v>
      </c>
      <c r="E1889" s="48" t="s">
        <v>34</v>
      </c>
      <c r="F1889" s="48" t="s">
        <v>33</v>
      </c>
      <c r="G1889" s="49">
        <v>43858.392094907409</v>
      </c>
      <c r="H1889" s="48"/>
      <c r="I1889" s="48"/>
      <c r="J1889" s="50">
        <v>0</v>
      </c>
      <c r="K1889" s="48" t="s">
        <v>37</v>
      </c>
      <c r="L1889" s="48"/>
    </row>
    <row r="1890" spans="1:12" ht="15.75" x14ac:dyDescent="0.25">
      <c r="A1890" s="48" t="s">
        <v>3716</v>
      </c>
      <c r="B1890" s="48" t="s">
        <v>7831</v>
      </c>
      <c r="C1890" s="49">
        <v>43858.400462962964</v>
      </c>
      <c r="D1890" s="49">
        <v>43858.400462962964</v>
      </c>
      <c r="E1890" s="48" t="s">
        <v>34</v>
      </c>
      <c r="F1890" s="48" t="s">
        <v>33</v>
      </c>
      <c r="G1890" s="49">
        <v>43858.400462962964</v>
      </c>
      <c r="H1890" s="48"/>
      <c r="I1890" s="48"/>
      <c r="J1890" s="50">
        <v>0</v>
      </c>
      <c r="K1890" s="48" t="s">
        <v>37</v>
      </c>
      <c r="L1890" s="48"/>
    </row>
    <row r="1891" spans="1:12" ht="15.75" x14ac:dyDescent="0.25">
      <c r="A1891" s="48" t="s">
        <v>3718</v>
      </c>
      <c r="B1891" s="48" t="s">
        <v>7831</v>
      </c>
      <c r="C1891" s="49">
        <v>43858.415393518517</v>
      </c>
      <c r="D1891" s="49">
        <v>43858.418298611112</v>
      </c>
      <c r="E1891" s="48" t="s">
        <v>34</v>
      </c>
      <c r="F1891" s="48" t="s">
        <v>110</v>
      </c>
      <c r="G1891" s="49">
        <v>43858.418287037035</v>
      </c>
      <c r="H1891" s="48"/>
      <c r="I1891" s="48"/>
      <c r="J1891" s="50">
        <v>2.8935185182490386E-3</v>
      </c>
      <c r="K1891" s="48" t="s">
        <v>37</v>
      </c>
      <c r="L1891" s="48"/>
    </row>
    <row r="1892" spans="1:12" ht="15.75" x14ac:dyDescent="0.25">
      <c r="A1892" s="48" t="s">
        <v>3720</v>
      </c>
      <c r="B1892" s="48" t="s">
        <v>7831</v>
      </c>
      <c r="C1892" s="49">
        <v>43858.433877314812</v>
      </c>
      <c r="D1892" s="49">
        <v>43858.435914351852</v>
      </c>
      <c r="E1892" s="48" t="s">
        <v>34</v>
      </c>
      <c r="F1892" s="48" t="s">
        <v>110</v>
      </c>
      <c r="G1892" s="49">
        <v>43858.436053240737</v>
      </c>
      <c r="H1892" s="48"/>
      <c r="I1892" s="48"/>
      <c r="J1892" s="50">
        <v>2.1759259252576157E-3</v>
      </c>
      <c r="K1892" s="48" t="s">
        <v>37</v>
      </c>
      <c r="L1892" s="48"/>
    </row>
    <row r="1893" spans="1:12" ht="15.75" x14ac:dyDescent="0.25">
      <c r="A1893" s="48" t="s">
        <v>3722</v>
      </c>
      <c r="B1893" s="48" t="s">
        <v>7831</v>
      </c>
      <c r="C1893" s="49">
        <v>43858.369780092595</v>
      </c>
      <c r="D1893" s="49">
        <v>43858.369780092595</v>
      </c>
      <c r="E1893" s="48" t="s">
        <v>34</v>
      </c>
      <c r="F1893" s="48" t="s">
        <v>33</v>
      </c>
      <c r="G1893" s="49">
        <v>43858.369780092595</v>
      </c>
      <c r="H1893" s="48"/>
      <c r="I1893" s="48"/>
      <c r="J1893" s="50">
        <v>0</v>
      </c>
      <c r="K1893" s="48" t="s">
        <v>37</v>
      </c>
      <c r="L1893" s="48"/>
    </row>
    <row r="1894" spans="1:12" ht="15.75" x14ac:dyDescent="0.25">
      <c r="A1894" s="48" t="s">
        <v>3724</v>
      </c>
      <c r="B1894" s="48" t="s">
        <v>7831</v>
      </c>
      <c r="C1894" s="49">
        <v>43858.369791666664</v>
      </c>
      <c r="D1894" s="49">
        <v>43858.369791666664</v>
      </c>
      <c r="E1894" s="48" t="s">
        <v>34</v>
      </c>
      <c r="F1894" s="48" t="s">
        <v>33</v>
      </c>
      <c r="G1894" s="49">
        <v>43858.369791666664</v>
      </c>
      <c r="H1894" s="48"/>
      <c r="I1894" s="48"/>
      <c r="J1894" s="50">
        <v>0</v>
      </c>
      <c r="K1894" s="48" t="s">
        <v>37</v>
      </c>
      <c r="L1894" s="48"/>
    </row>
    <row r="1895" spans="1:12" ht="15.75" x14ac:dyDescent="0.25">
      <c r="A1895" s="48" t="s">
        <v>3726</v>
      </c>
      <c r="B1895" s="48" t="s">
        <v>7831</v>
      </c>
      <c r="C1895" s="49">
        <v>43858.386793981481</v>
      </c>
      <c r="D1895" s="49">
        <v>43858.388506944444</v>
      </c>
      <c r="E1895" s="48" t="s">
        <v>34</v>
      </c>
      <c r="F1895" s="48" t="s">
        <v>150</v>
      </c>
      <c r="G1895" s="49">
        <v>43858.388460648152</v>
      </c>
      <c r="H1895" s="48"/>
      <c r="I1895" s="48"/>
      <c r="J1895" s="50">
        <v>1.6666666706441902E-3</v>
      </c>
      <c r="K1895" s="48" t="s">
        <v>37</v>
      </c>
      <c r="L1895" s="48"/>
    </row>
    <row r="1896" spans="1:12" ht="15.75" x14ac:dyDescent="0.25">
      <c r="A1896" s="48" t="s">
        <v>3728</v>
      </c>
      <c r="B1896" s="48" t="s">
        <v>7831</v>
      </c>
      <c r="C1896" s="49">
        <v>43858.394895833335</v>
      </c>
      <c r="D1896" s="49">
        <v>43858.394895833335</v>
      </c>
      <c r="E1896" s="48" t="s">
        <v>34</v>
      </c>
      <c r="F1896" s="48" t="s">
        <v>33</v>
      </c>
      <c r="G1896" s="49">
        <v>43858.394895833335</v>
      </c>
      <c r="H1896" s="48"/>
      <c r="I1896" s="48"/>
      <c r="J1896" s="50">
        <v>0</v>
      </c>
      <c r="K1896" s="48" t="s">
        <v>37</v>
      </c>
      <c r="L1896" s="48"/>
    </row>
    <row r="1897" spans="1:12" ht="15.75" x14ac:dyDescent="0.25">
      <c r="A1897" s="48" t="s">
        <v>7866</v>
      </c>
      <c r="B1897" s="48" t="s">
        <v>7831</v>
      </c>
      <c r="C1897" s="49">
        <v>43858.419282407405</v>
      </c>
      <c r="D1897" s="49">
        <v>43858.419282407405</v>
      </c>
      <c r="E1897" s="48" t="s">
        <v>7833</v>
      </c>
      <c r="F1897" s="48" t="s">
        <v>33</v>
      </c>
      <c r="G1897" s="49">
        <v>43858.419282407405</v>
      </c>
      <c r="H1897" s="48"/>
      <c r="I1897" s="48"/>
      <c r="J1897" s="50">
        <v>0</v>
      </c>
      <c r="K1897" s="48" t="s">
        <v>37</v>
      </c>
      <c r="L1897" s="48"/>
    </row>
    <row r="1898" spans="1:12" ht="15.75" x14ac:dyDescent="0.25">
      <c r="A1898" s="48" t="s">
        <v>3730</v>
      </c>
      <c r="B1898" s="48" t="s">
        <v>7831</v>
      </c>
      <c r="C1898" s="49">
        <v>43858.442407407405</v>
      </c>
      <c r="D1898" s="49">
        <v>43858.442407407405</v>
      </c>
      <c r="E1898" s="48" t="s">
        <v>34</v>
      </c>
      <c r="F1898" s="48" t="s">
        <v>33</v>
      </c>
      <c r="G1898" s="49">
        <v>43858.442407407405</v>
      </c>
      <c r="H1898" s="48"/>
      <c r="I1898" s="48"/>
      <c r="J1898" s="50">
        <v>0</v>
      </c>
      <c r="K1898" s="48" t="s">
        <v>37</v>
      </c>
      <c r="L1898" s="48"/>
    </row>
    <row r="1899" spans="1:12" ht="15.75" x14ac:dyDescent="0.25">
      <c r="A1899" s="48" t="s">
        <v>3731</v>
      </c>
      <c r="B1899" s="48" t="s">
        <v>7831</v>
      </c>
      <c r="C1899" s="49">
        <v>43858.452152777776</v>
      </c>
      <c r="D1899" s="49">
        <v>43858.452152777776</v>
      </c>
      <c r="E1899" s="48" t="s">
        <v>34</v>
      </c>
      <c r="F1899" s="48" t="s">
        <v>33</v>
      </c>
      <c r="G1899" s="49">
        <v>43858.452152777776</v>
      </c>
      <c r="H1899" s="48"/>
      <c r="I1899" s="48"/>
      <c r="J1899" s="50">
        <v>0</v>
      </c>
      <c r="K1899" s="48" t="s">
        <v>37</v>
      </c>
      <c r="L1899" s="48"/>
    </row>
    <row r="1900" spans="1:12" ht="15.75" x14ac:dyDescent="0.25">
      <c r="A1900" s="48" t="s">
        <v>3733</v>
      </c>
      <c r="B1900" s="48" t="s">
        <v>7831</v>
      </c>
      <c r="C1900" s="49">
        <v>43858.469965277778</v>
      </c>
      <c r="D1900" s="49">
        <v>43858.470983796295</v>
      </c>
      <c r="E1900" s="48" t="s">
        <v>34</v>
      </c>
      <c r="F1900" s="48" t="s">
        <v>33</v>
      </c>
      <c r="G1900" s="49">
        <v>43858.470983796295</v>
      </c>
      <c r="H1900" s="48"/>
      <c r="I1900" s="48"/>
      <c r="J1900" s="50">
        <v>1.0185185165028088E-3</v>
      </c>
      <c r="K1900" s="48" t="s">
        <v>37</v>
      </c>
      <c r="L1900" s="48"/>
    </row>
    <row r="1901" spans="1:12" ht="15.75" x14ac:dyDescent="0.25">
      <c r="A1901" s="48" t="s">
        <v>3735</v>
      </c>
      <c r="B1901" s="48" t="s">
        <v>7831</v>
      </c>
      <c r="C1901" s="49">
        <v>43858.487025462964</v>
      </c>
      <c r="D1901" s="49">
        <v>43858.487025462964</v>
      </c>
      <c r="E1901" s="48" t="s">
        <v>34</v>
      </c>
      <c r="F1901" s="48" t="s">
        <v>33</v>
      </c>
      <c r="G1901" s="49">
        <v>43858.487025462964</v>
      </c>
      <c r="H1901" s="48"/>
      <c r="I1901" s="48"/>
      <c r="J1901" s="50">
        <v>0</v>
      </c>
      <c r="K1901" s="48" t="s">
        <v>37</v>
      </c>
      <c r="L1901" s="48"/>
    </row>
    <row r="1902" spans="1:12" ht="15.75" x14ac:dyDescent="0.25">
      <c r="A1902" s="48" t="s">
        <v>3736</v>
      </c>
      <c r="B1902" s="48" t="s">
        <v>7831</v>
      </c>
      <c r="C1902" s="49">
        <v>43858.496817129628</v>
      </c>
      <c r="D1902" s="49">
        <v>43858.49827546296</v>
      </c>
      <c r="E1902" s="48" t="s">
        <v>34</v>
      </c>
      <c r="F1902" s="48" t="s">
        <v>110</v>
      </c>
      <c r="G1902" s="49">
        <v>43858.498090277775</v>
      </c>
      <c r="H1902" s="48"/>
      <c r="I1902" s="48"/>
      <c r="J1902" s="50">
        <v>1.2731481474475004E-3</v>
      </c>
      <c r="K1902" s="48" t="s">
        <v>37</v>
      </c>
      <c r="L1902" s="48"/>
    </row>
    <row r="1903" spans="1:12" ht="15.75" x14ac:dyDescent="0.25">
      <c r="A1903" s="48" t="s">
        <v>3738</v>
      </c>
      <c r="B1903" s="48" t="s">
        <v>7831</v>
      </c>
      <c r="C1903" s="49">
        <v>43858.511817129627</v>
      </c>
      <c r="D1903" s="49">
        <v>43858.511817129627</v>
      </c>
      <c r="E1903" s="48" t="s">
        <v>34</v>
      </c>
      <c r="F1903" s="48" t="s">
        <v>33</v>
      </c>
      <c r="G1903" s="49">
        <v>43858.511817129627</v>
      </c>
      <c r="H1903" s="48"/>
      <c r="I1903" s="48"/>
      <c r="J1903" s="50">
        <v>0</v>
      </c>
      <c r="K1903" s="48" t="s">
        <v>37</v>
      </c>
      <c r="L1903" s="48"/>
    </row>
    <row r="1904" spans="1:12" ht="15.75" x14ac:dyDescent="0.25">
      <c r="A1904" s="48" t="s">
        <v>3739</v>
      </c>
      <c r="B1904" s="48" t="s">
        <v>7831</v>
      </c>
      <c r="C1904" s="49">
        <v>43858.514606481483</v>
      </c>
      <c r="D1904" s="49">
        <v>43858.514606481483</v>
      </c>
      <c r="E1904" s="48" t="s">
        <v>34</v>
      </c>
      <c r="F1904" s="48" t="s">
        <v>33</v>
      </c>
      <c r="G1904" s="49">
        <v>43858.514606481483</v>
      </c>
      <c r="H1904" s="48"/>
      <c r="I1904" s="48"/>
      <c r="J1904" s="50">
        <v>0</v>
      </c>
      <c r="K1904" s="48" t="s">
        <v>37</v>
      </c>
      <c r="L1904" s="48"/>
    </row>
    <row r="1905" spans="1:12" ht="15.75" x14ac:dyDescent="0.25">
      <c r="A1905" s="48" t="s">
        <v>3740</v>
      </c>
      <c r="B1905" s="48" t="s">
        <v>7831</v>
      </c>
      <c r="C1905" s="49">
        <v>43858.515300925923</v>
      </c>
      <c r="D1905" s="49">
        <v>43858.515300925923</v>
      </c>
      <c r="E1905" s="48" t="s">
        <v>34</v>
      </c>
      <c r="F1905" s="48" t="s">
        <v>33</v>
      </c>
      <c r="G1905" s="49">
        <v>43858.515300925923</v>
      </c>
      <c r="H1905" s="48"/>
      <c r="I1905" s="48"/>
      <c r="J1905" s="50">
        <v>0</v>
      </c>
      <c r="K1905" s="48" t="s">
        <v>37</v>
      </c>
      <c r="L1905" s="48"/>
    </row>
    <row r="1906" spans="1:12" ht="15.75" x14ac:dyDescent="0.25">
      <c r="A1906" s="48" t="s">
        <v>3742</v>
      </c>
      <c r="B1906" s="48" t="s">
        <v>7831</v>
      </c>
      <c r="C1906" s="49">
        <v>43858.518784722219</v>
      </c>
      <c r="D1906" s="49">
        <v>43858.518784722219</v>
      </c>
      <c r="E1906" s="48" t="s">
        <v>34</v>
      </c>
      <c r="F1906" s="48" t="s">
        <v>33</v>
      </c>
      <c r="G1906" s="49">
        <v>43858.518784722219</v>
      </c>
      <c r="H1906" s="48"/>
      <c r="I1906" s="48"/>
      <c r="J1906" s="50">
        <v>0</v>
      </c>
      <c r="K1906" s="48" t="s">
        <v>37</v>
      </c>
      <c r="L1906" s="48"/>
    </row>
    <row r="1907" spans="1:12" ht="15.75" x14ac:dyDescent="0.25">
      <c r="A1907" s="48" t="s">
        <v>3743</v>
      </c>
      <c r="B1907" s="48" t="s">
        <v>7831</v>
      </c>
      <c r="C1907" s="49">
        <v>43858.523877314816</v>
      </c>
      <c r="D1907" s="49">
        <v>43858.526192129626</v>
      </c>
      <c r="E1907" s="48" t="s">
        <v>34</v>
      </c>
      <c r="F1907" s="48" t="s">
        <v>110</v>
      </c>
      <c r="G1907" s="49">
        <v>43858.526099537034</v>
      </c>
      <c r="H1907" s="48"/>
      <c r="I1907" s="48"/>
      <c r="J1907" s="50">
        <v>2.2222222178243101E-3</v>
      </c>
      <c r="K1907" s="48" t="s">
        <v>37</v>
      </c>
      <c r="L1907" s="48"/>
    </row>
    <row r="1908" spans="1:12" ht="15.75" x14ac:dyDescent="0.25">
      <c r="A1908" s="48" t="s">
        <v>3745</v>
      </c>
      <c r="B1908" s="48" t="s">
        <v>7831</v>
      </c>
      <c r="C1908" s="49">
        <v>43858.460069444445</v>
      </c>
      <c r="D1908" s="49">
        <v>43858.462048611109</v>
      </c>
      <c r="E1908" s="48" t="s">
        <v>34</v>
      </c>
      <c r="F1908" s="48" t="s">
        <v>150</v>
      </c>
      <c r="G1908" s="49">
        <v>43858.462002314816</v>
      </c>
      <c r="H1908" s="48"/>
      <c r="I1908" s="48"/>
      <c r="J1908" s="50">
        <v>1.9328703710925765E-3</v>
      </c>
      <c r="K1908" s="48" t="s">
        <v>37</v>
      </c>
      <c r="L1908" s="48"/>
    </row>
    <row r="1909" spans="1:12" ht="15.75" x14ac:dyDescent="0.25">
      <c r="A1909" s="48" t="s">
        <v>3747</v>
      </c>
      <c r="B1909" s="48" t="s">
        <v>7831</v>
      </c>
      <c r="C1909" s="49">
        <v>43858.469594907408</v>
      </c>
      <c r="D1909" s="49">
        <v>43858.469594907408</v>
      </c>
      <c r="E1909" s="48" t="s">
        <v>34</v>
      </c>
      <c r="F1909" s="48" t="s">
        <v>33</v>
      </c>
      <c r="G1909" s="49">
        <v>43858.469594907408</v>
      </c>
      <c r="H1909" s="48"/>
      <c r="I1909" s="48"/>
      <c r="J1909" s="50">
        <v>0</v>
      </c>
      <c r="K1909" s="48" t="s">
        <v>37</v>
      </c>
      <c r="L1909" s="48"/>
    </row>
    <row r="1910" spans="1:12" ht="15.75" x14ac:dyDescent="0.25">
      <c r="A1910" s="48" t="s">
        <v>3748</v>
      </c>
      <c r="B1910" s="48" t="s">
        <v>7831</v>
      </c>
      <c r="C1910" s="49">
        <v>43858.492569444446</v>
      </c>
      <c r="D1910" s="49">
        <v>43858.494351851848</v>
      </c>
      <c r="E1910" s="48" t="s">
        <v>34</v>
      </c>
      <c r="F1910" s="48" t="s">
        <v>33</v>
      </c>
      <c r="G1910" s="49">
        <v>43858.493761574071</v>
      </c>
      <c r="H1910" s="48"/>
      <c r="I1910" s="48"/>
      <c r="J1910" s="50">
        <v>1.1921296245418489E-3</v>
      </c>
      <c r="K1910" s="48" t="s">
        <v>37</v>
      </c>
      <c r="L1910" s="48"/>
    </row>
    <row r="1911" spans="1:12" ht="15.75" x14ac:dyDescent="0.25">
      <c r="A1911" s="48" t="s">
        <v>3750</v>
      </c>
      <c r="B1911" s="48" t="s">
        <v>7831</v>
      </c>
      <c r="C1911" s="49">
        <v>43858.502268518518</v>
      </c>
      <c r="D1911" s="49">
        <v>43858.503622685188</v>
      </c>
      <c r="E1911" s="48" t="s">
        <v>34</v>
      </c>
      <c r="F1911" s="48" t="s">
        <v>110</v>
      </c>
      <c r="G1911" s="49">
        <v>43858.503599537034</v>
      </c>
      <c r="H1911" s="48"/>
      <c r="I1911" s="48"/>
      <c r="J1911" s="50">
        <v>1.3310185167938471E-3</v>
      </c>
      <c r="K1911" s="48" t="s">
        <v>37</v>
      </c>
      <c r="L1911" s="48"/>
    </row>
    <row r="1912" spans="1:12" ht="15.75" x14ac:dyDescent="0.25">
      <c r="A1912" s="48" t="s">
        <v>3751</v>
      </c>
      <c r="B1912" s="48" t="s">
        <v>7831</v>
      </c>
      <c r="C1912" s="49">
        <v>43858.502141203702</v>
      </c>
      <c r="D1912" s="49">
        <v>43858.502141203702</v>
      </c>
      <c r="E1912" s="48" t="s">
        <v>34</v>
      </c>
      <c r="F1912" s="48" t="s">
        <v>33</v>
      </c>
      <c r="G1912" s="49">
        <v>43858.502141203702</v>
      </c>
      <c r="H1912" s="48"/>
      <c r="I1912" s="48"/>
      <c r="J1912" s="50">
        <v>0</v>
      </c>
      <c r="K1912" s="48" t="s">
        <v>37</v>
      </c>
      <c r="L1912" s="48"/>
    </row>
    <row r="1913" spans="1:12" ht="15.75" x14ac:dyDescent="0.25">
      <c r="A1913" s="48" t="s">
        <v>3752</v>
      </c>
      <c r="B1913" s="48" t="s">
        <v>7831</v>
      </c>
      <c r="C1913" s="49">
        <v>43858.506249999999</v>
      </c>
      <c r="D1913" s="49">
        <v>43858.506249999999</v>
      </c>
      <c r="E1913" s="48" t="s">
        <v>34</v>
      </c>
      <c r="F1913" s="48" t="s">
        <v>33</v>
      </c>
      <c r="G1913" s="49">
        <v>43858.506249999999</v>
      </c>
      <c r="H1913" s="48"/>
      <c r="I1913" s="48"/>
      <c r="J1913" s="50">
        <v>0</v>
      </c>
      <c r="K1913" s="48" t="s">
        <v>37</v>
      </c>
      <c r="L1913" s="48"/>
    </row>
    <row r="1914" spans="1:12" ht="15.75" x14ac:dyDescent="0.25">
      <c r="A1914" s="48" t="s">
        <v>3753</v>
      </c>
      <c r="B1914" s="48" t="s">
        <v>7831</v>
      </c>
      <c r="C1914" s="49">
        <v>43858.509039351855</v>
      </c>
      <c r="D1914" s="49">
        <v>43858.509039351855</v>
      </c>
      <c r="E1914" s="48" t="s">
        <v>34</v>
      </c>
      <c r="F1914" s="48" t="s">
        <v>33</v>
      </c>
      <c r="G1914" s="49">
        <v>43858.509039351855</v>
      </c>
      <c r="H1914" s="48"/>
      <c r="I1914" s="48"/>
      <c r="J1914" s="50">
        <v>0</v>
      </c>
      <c r="K1914" s="48" t="s">
        <v>37</v>
      </c>
      <c r="L1914" s="48"/>
    </row>
    <row r="1915" spans="1:12" ht="15.75" x14ac:dyDescent="0.25">
      <c r="A1915" s="48" t="s">
        <v>3756</v>
      </c>
      <c r="B1915" s="48" t="s">
        <v>7831</v>
      </c>
      <c r="C1915" s="49">
        <v>43858.511817129627</v>
      </c>
      <c r="D1915" s="49">
        <v>43858.511817129627</v>
      </c>
      <c r="E1915" s="48" t="s">
        <v>34</v>
      </c>
      <c r="F1915" s="48" t="s">
        <v>33</v>
      </c>
      <c r="G1915" s="49">
        <v>43858.511817129627</v>
      </c>
      <c r="H1915" s="48"/>
      <c r="I1915" s="48"/>
      <c r="J1915" s="50">
        <v>0</v>
      </c>
      <c r="K1915" s="48" t="s">
        <v>37</v>
      </c>
      <c r="L1915" s="48"/>
    </row>
    <row r="1916" spans="1:12" ht="15.75" x14ac:dyDescent="0.25">
      <c r="A1916" s="48" t="s">
        <v>3759</v>
      </c>
      <c r="B1916" s="48" t="s">
        <v>7831</v>
      </c>
      <c r="C1916" s="49">
        <v>43858.514606481483</v>
      </c>
      <c r="D1916" s="49">
        <v>43858.514606481483</v>
      </c>
      <c r="E1916" s="48" t="s">
        <v>34</v>
      </c>
      <c r="F1916" s="48" t="s">
        <v>33</v>
      </c>
      <c r="G1916" s="49">
        <v>43858.514606481483</v>
      </c>
      <c r="H1916" s="48"/>
      <c r="I1916" s="48"/>
      <c r="J1916" s="50">
        <v>0</v>
      </c>
      <c r="K1916" s="48" t="s">
        <v>37</v>
      </c>
      <c r="L1916" s="48"/>
    </row>
    <row r="1917" spans="1:12" ht="15.75" x14ac:dyDescent="0.25">
      <c r="A1917" s="48" t="s">
        <v>3762</v>
      </c>
      <c r="B1917" s="48" t="s">
        <v>7831</v>
      </c>
      <c r="C1917" s="49">
        <v>43858.522951388892</v>
      </c>
      <c r="D1917" s="49">
        <v>43858.522951388892</v>
      </c>
      <c r="E1917" s="48" t="s">
        <v>34</v>
      </c>
      <c r="F1917" s="48" t="s">
        <v>33</v>
      </c>
      <c r="G1917" s="49">
        <v>43858.522951388892</v>
      </c>
      <c r="H1917" s="48"/>
      <c r="I1917" s="48"/>
      <c r="J1917" s="50">
        <v>0</v>
      </c>
      <c r="K1917" s="48" t="s">
        <v>37</v>
      </c>
      <c r="L1917" s="48"/>
    </row>
    <row r="1918" spans="1:12" ht="15.75" x14ac:dyDescent="0.25">
      <c r="A1918" s="48" t="s">
        <v>3763</v>
      </c>
      <c r="B1918" s="48" t="s">
        <v>7831</v>
      </c>
      <c r="C1918" s="49">
        <v>43858.5312962963</v>
      </c>
      <c r="D1918" s="49">
        <v>43858.5312962963</v>
      </c>
      <c r="E1918" s="48" t="s">
        <v>34</v>
      </c>
      <c r="F1918" s="48" t="s">
        <v>33</v>
      </c>
      <c r="G1918" s="49">
        <v>43858.5312962963</v>
      </c>
      <c r="H1918" s="48"/>
      <c r="I1918" s="48"/>
      <c r="J1918" s="50">
        <v>0</v>
      </c>
      <c r="K1918" s="48" t="s">
        <v>37</v>
      </c>
      <c r="L1918" s="48"/>
    </row>
    <row r="1919" spans="1:12" ht="15.75" x14ac:dyDescent="0.25">
      <c r="A1919" s="48" t="s">
        <v>3765</v>
      </c>
      <c r="B1919" s="48" t="s">
        <v>7831</v>
      </c>
      <c r="C1919" s="49">
        <v>43858.541724537034</v>
      </c>
      <c r="D1919" s="49">
        <v>43858.541724537034</v>
      </c>
      <c r="E1919" s="48" t="s">
        <v>34</v>
      </c>
      <c r="F1919" s="48" t="s">
        <v>33</v>
      </c>
      <c r="G1919" s="49">
        <v>43858.541724537034</v>
      </c>
      <c r="H1919" s="48"/>
      <c r="I1919" s="48"/>
      <c r="J1919" s="50">
        <v>0</v>
      </c>
      <c r="K1919" s="48" t="s">
        <v>37</v>
      </c>
      <c r="L1919" s="48"/>
    </row>
    <row r="1920" spans="1:12" ht="15.75" x14ac:dyDescent="0.25">
      <c r="A1920" s="48" t="s">
        <v>3768</v>
      </c>
      <c r="B1920" s="48" t="s">
        <v>7831</v>
      </c>
      <c r="C1920" s="49">
        <v>43858.449930555558</v>
      </c>
      <c r="D1920" s="49">
        <v>43858.45925925926</v>
      </c>
      <c r="E1920" s="48" t="s">
        <v>34</v>
      </c>
      <c r="F1920" s="48" t="s">
        <v>33</v>
      </c>
      <c r="G1920" s="49">
        <v>43858.451423611114</v>
      </c>
      <c r="H1920" s="48"/>
      <c r="I1920" s="48"/>
      <c r="J1920" s="50">
        <v>1.4930555553291924E-3</v>
      </c>
      <c r="K1920" s="48" t="s">
        <v>37</v>
      </c>
      <c r="L1920" s="48"/>
    </row>
    <row r="1921" spans="1:12" ht="15.75" x14ac:dyDescent="0.25">
      <c r="A1921" s="48" t="s">
        <v>3770</v>
      </c>
      <c r="B1921" s="48" t="s">
        <v>7831</v>
      </c>
      <c r="C1921" s="49">
        <v>43858.47446759259</v>
      </c>
      <c r="D1921" s="49">
        <v>43858.47446759259</v>
      </c>
      <c r="E1921" s="48" t="s">
        <v>34</v>
      </c>
      <c r="F1921" s="48" t="s">
        <v>33</v>
      </c>
      <c r="G1921" s="49">
        <v>43858.47446759259</v>
      </c>
      <c r="H1921" s="48"/>
      <c r="I1921" s="48"/>
      <c r="J1921" s="50">
        <v>0</v>
      </c>
      <c r="K1921" s="48" t="s">
        <v>37</v>
      </c>
      <c r="L1921" s="48"/>
    </row>
    <row r="1922" spans="1:12" ht="15.75" x14ac:dyDescent="0.25">
      <c r="A1922" s="48" t="s">
        <v>3773</v>
      </c>
      <c r="B1922" s="48" t="s">
        <v>7831</v>
      </c>
      <c r="C1922" s="49">
        <v>43858.476585648146</v>
      </c>
      <c r="D1922" s="49">
        <v>43858.48201388889</v>
      </c>
      <c r="E1922" s="48" t="s">
        <v>34</v>
      </c>
      <c r="F1922" s="48" t="s">
        <v>150</v>
      </c>
      <c r="G1922" s="49">
        <v>43858.481319444443</v>
      </c>
      <c r="H1922" s="48"/>
      <c r="I1922" s="48"/>
      <c r="J1922" s="50">
        <v>4.7337962969322689E-3</v>
      </c>
      <c r="K1922" s="48" t="s">
        <v>37</v>
      </c>
      <c r="L1922" s="48"/>
    </row>
    <row r="1923" spans="1:12" ht="15.75" x14ac:dyDescent="0.25">
      <c r="A1923" s="48" t="s">
        <v>3775</v>
      </c>
      <c r="B1923" s="48" t="s">
        <v>7831</v>
      </c>
      <c r="C1923" s="49">
        <v>43858.506261574075</v>
      </c>
      <c r="D1923" s="49">
        <v>43858.506261574075</v>
      </c>
      <c r="E1923" s="48" t="s">
        <v>34</v>
      </c>
      <c r="F1923" s="48" t="s">
        <v>33</v>
      </c>
      <c r="G1923" s="49">
        <v>43858.506261574075</v>
      </c>
      <c r="H1923" s="48"/>
      <c r="I1923" s="48"/>
      <c r="J1923" s="50">
        <v>0</v>
      </c>
      <c r="K1923" s="48" t="s">
        <v>37</v>
      </c>
      <c r="L1923" s="48"/>
    </row>
    <row r="1924" spans="1:12" ht="15.75" x14ac:dyDescent="0.25">
      <c r="A1924" s="48" t="s">
        <v>3776</v>
      </c>
      <c r="B1924" s="48" t="s">
        <v>7831</v>
      </c>
      <c r="C1924" s="49">
        <v>43858.508344907408</v>
      </c>
      <c r="D1924" s="49">
        <v>43858.508344907408</v>
      </c>
      <c r="E1924" s="48" t="s">
        <v>34</v>
      </c>
      <c r="F1924" s="48" t="s">
        <v>33</v>
      </c>
      <c r="G1924" s="49">
        <v>43858.508344907408</v>
      </c>
      <c r="H1924" s="48"/>
      <c r="I1924" s="48"/>
      <c r="J1924" s="50">
        <v>0</v>
      </c>
      <c r="K1924" s="48" t="s">
        <v>37</v>
      </c>
      <c r="L1924" s="48"/>
    </row>
    <row r="1925" spans="1:12" ht="15.75" x14ac:dyDescent="0.25">
      <c r="A1925" s="48" t="s">
        <v>3778</v>
      </c>
      <c r="B1925" s="48" t="s">
        <v>7831</v>
      </c>
      <c r="C1925" s="49">
        <v>43858.515300925923</v>
      </c>
      <c r="D1925" s="49">
        <v>43858.515300925923</v>
      </c>
      <c r="E1925" s="48" t="s">
        <v>34</v>
      </c>
      <c r="F1925" s="48" t="s">
        <v>33</v>
      </c>
      <c r="G1925" s="49">
        <v>43858.515300925923</v>
      </c>
      <c r="H1925" s="48"/>
      <c r="I1925" s="48"/>
      <c r="J1925" s="50">
        <v>0</v>
      </c>
      <c r="K1925" s="48" t="s">
        <v>37</v>
      </c>
      <c r="L1925" s="48"/>
    </row>
    <row r="1926" spans="1:12" ht="15.75" x14ac:dyDescent="0.25">
      <c r="A1926" s="48" t="s">
        <v>3780</v>
      </c>
      <c r="B1926" s="48" t="s">
        <v>7831</v>
      </c>
      <c r="C1926" s="49">
        <v>43858.523645833331</v>
      </c>
      <c r="D1926" s="49">
        <v>43858.523645833331</v>
      </c>
      <c r="E1926" s="48" t="s">
        <v>34</v>
      </c>
      <c r="F1926" s="48" t="s">
        <v>33</v>
      </c>
      <c r="G1926" s="49">
        <v>43858.523645833331</v>
      </c>
      <c r="H1926" s="48"/>
      <c r="I1926" s="48"/>
      <c r="J1926" s="50">
        <v>0</v>
      </c>
      <c r="K1926" s="48" t="s">
        <v>37</v>
      </c>
      <c r="L1926" s="48"/>
    </row>
    <row r="1927" spans="1:12" ht="15.75" x14ac:dyDescent="0.25">
      <c r="A1927" s="48" t="s">
        <v>3782</v>
      </c>
      <c r="B1927" s="48" t="s">
        <v>7831</v>
      </c>
      <c r="C1927" s="49">
        <v>43858.531990740739</v>
      </c>
      <c r="D1927" s="49">
        <v>43858.531990740739</v>
      </c>
      <c r="E1927" s="48" t="s">
        <v>34</v>
      </c>
      <c r="F1927" s="48" t="s">
        <v>33</v>
      </c>
      <c r="G1927" s="49">
        <v>43858.531990740739</v>
      </c>
      <c r="H1927" s="48"/>
      <c r="I1927" s="48"/>
      <c r="J1927" s="50">
        <v>0</v>
      </c>
      <c r="K1927" s="48" t="s">
        <v>37</v>
      </c>
      <c r="L1927" s="48"/>
    </row>
    <row r="1928" spans="1:12" ht="15.75" x14ac:dyDescent="0.25">
      <c r="A1928" s="48" t="s">
        <v>3783</v>
      </c>
      <c r="B1928" s="48" t="s">
        <v>7831</v>
      </c>
      <c r="C1928" s="49">
        <v>43858.591238425928</v>
      </c>
      <c r="D1928" s="49">
        <v>43858.591238425928</v>
      </c>
      <c r="E1928" s="48" t="s">
        <v>34</v>
      </c>
      <c r="F1928" s="48" t="s">
        <v>33</v>
      </c>
      <c r="G1928" s="49">
        <v>43858.591238425928</v>
      </c>
      <c r="H1928" s="48"/>
      <c r="I1928" s="48"/>
      <c r="J1928" s="50">
        <v>0</v>
      </c>
      <c r="K1928" s="48" t="s">
        <v>37</v>
      </c>
      <c r="L1928" s="48"/>
    </row>
    <row r="1929" spans="1:12" ht="15.75" x14ac:dyDescent="0.25">
      <c r="A1929" s="48" t="s">
        <v>3785</v>
      </c>
      <c r="B1929" s="48" t="s">
        <v>7831</v>
      </c>
      <c r="C1929" s="49">
        <v>43858.590324074074</v>
      </c>
      <c r="D1929" s="49">
        <v>43858.594143518516</v>
      </c>
      <c r="E1929" s="48" t="s">
        <v>34</v>
      </c>
      <c r="F1929" s="48" t="s">
        <v>150</v>
      </c>
      <c r="G1929" s="49">
        <v>43858.594131944446</v>
      </c>
      <c r="H1929" s="48"/>
      <c r="I1929" s="48"/>
      <c r="J1929" s="50">
        <v>3.8078703728388064E-3</v>
      </c>
      <c r="K1929" s="48" t="s">
        <v>37</v>
      </c>
      <c r="L1929" s="48"/>
    </row>
    <row r="1930" spans="1:12" ht="15.75" x14ac:dyDescent="0.25">
      <c r="A1930" s="48" t="s">
        <v>3787</v>
      </c>
      <c r="B1930" s="48" t="s">
        <v>7831</v>
      </c>
      <c r="C1930" s="49">
        <v>43858.607245370367</v>
      </c>
      <c r="D1930" s="49">
        <v>43858.607245370367</v>
      </c>
      <c r="E1930" s="48" t="s">
        <v>34</v>
      </c>
      <c r="F1930" s="48" t="s">
        <v>33</v>
      </c>
      <c r="G1930" s="49">
        <v>43858.607245370367</v>
      </c>
      <c r="H1930" s="48"/>
      <c r="I1930" s="48"/>
      <c r="J1930" s="50">
        <v>0</v>
      </c>
      <c r="K1930" s="48" t="s">
        <v>37</v>
      </c>
      <c r="L1930" s="48"/>
    </row>
    <row r="1931" spans="1:12" ht="15.75" x14ac:dyDescent="0.25">
      <c r="A1931" s="48" t="s">
        <v>3789</v>
      </c>
      <c r="B1931" s="48" t="s">
        <v>7831</v>
      </c>
      <c r="C1931" s="49">
        <v>43858.639930555553</v>
      </c>
      <c r="D1931" s="49">
        <v>43858.639930555553</v>
      </c>
      <c r="E1931" s="48" t="s">
        <v>34</v>
      </c>
      <c r="F1931" s="48" t="s">
        <v>33</v>
      </c>
      <c r="G1931" s="49">
        <v>43858.639930555553</v>
      </c>
      <c r="H1931" s="48"/>
      <c r="I1931" s="48"/>
      <c r="J1931" s="50">
        <v>0</v>
      </c>
      <c r="K1931" s="48" t="s">
        <v>37</v>
      </c>
      <c r="L1931" s="48"/>
    </row>
    <row r="1932" spans="1:12" ht="15.75" x14ac:dyDescent="0.25">
      <c r="A1932" s="48" t="s">
        <v>3790</v>
      </c>
      <c r="B1932" s="48" t="s">
        <v>7831</v>
      </c>
      <c r="C1932" s="49">
        <v>43858.648275462961</v>
      </c>
      <c r="D1932" s="49">
        <v>43858.648275462961</v>
      </c>
      <c r="E1932" s="48" t="s">
        <v>34</v>
      </c>
      <c r="F1932" s="48" t="s">
        <v>33</v>
      </c>
      <c r="G1932" s="49">
        <v>43858.648275462961</v>
      </c>
      <c r="H1932" s="48"/>
      <c r="I1932" s="48"/>
      <c r="J1932" s="50">
        <v>0</v>
      </c>
      <c r="K1932" s="48" t="s">
        <v>37</v>
      </c>
      <c r="L1932" s="48"/>
    </row>
    <row r="1933" spans="1:12" ht="15.75" x14ac:dyDescent="0.25">
      <c r="A1933" s="48" t="s">
        <v>3792</v>
      </c>
      <c r="B1933" s="48" t="s">
        <v>7831</v>
      </c>
      <c r="C1933" s="49">
        <v>43858.598900462966</v>
      </c>
      <c r="D1933" s="49">
        <v>43858.598900462966</v>
      </c>
      <c r="E1933" s="48" t="s">
        <v>34</v>
      </c>
      <c r="F1933" s="48" t="s">
        <v>33</v>
      </c>
      <c r="G1933" s="49">
        <v>43858.598900462966</v>
      </c>
      <c r="H1933" s="48"/>
      <c r="I1933" s="48"/>
      <c r="J1933" s="50">
        <v>0</v>
      </c>
      <c r="K1933" s="48" t="s">
        <v>37</v>
      </c>
      <c r="L1933" s="48"/>
    </row>
    <row r="1934" spans="1:12" ht="15.75" x14ac:dyDescent="0.25">
      <c r="A1934" s="48" t="s">
        <v>3793</v>
      </c>
      <c r="B1934" s="48" t="s">
        <v>7831</v>
      </c>
      <c r="C1934" s="49">
        <v>43858.600289351853</v>
      </c>
      <c r="D1934" s="49">
        <v>43858.600289351853</v>
      </c>
      <c r="E1934" s="48" t="s">
        <v>34</v>
      </c>
      <c r="F1934" s="48" t="s">
        <v>33</v>
      </c>
      <c r="G1934" s="49">
        <v>43858.600289351853</v>
      </c>
      <c r="H1934" s="48"/>
      <c r="I1934" s="48"/>
      <c r="J1934" s="50">
        <v>0</v>
      </c>
      <c r="K1934" s="48" t="s">
        <v>37</v>
      </c>
      <c r="L1934" s="48"/>
    </row>
    <row r="1935" spans="1:12" ht="15.75" x14ac:dyDescent="0.25">
      <c r="A1935" s="48" t="s">
        <v>3795</v>
      </c>
      <c r="B1935" s="48" t="s">
        <v>7831</v>
      </c>
      <c r="C1935" s="49">
        <v>43858.606550925928</v>
      </c>
      <c r="D1935" s="49">
        <v>43858.606550925928</v>
      </c>
      <c r="E1935" s="48" t="s">
        <v>34</v>
      </c>
      <c r="F1935" s="48" t="s">
        <v>33</v>
      </c>
      <c r="G1935" s="49">
        <v>43858.606550925928</v>
      </c>
      <c r="H1935" s="48"/>
      <c r="I1935" s="48"/>
      <c r="J1935" s="50">
        <v>0</v>
      </c>
      <c r="K1935" s="48" t="s">
        <v>37</v>
      </c>
      <c r="L1935" s="48"/>
    </row>
    <row r="1936" spans="1:12" ht="15.75" x14ac:dyDescent="0.25">
      <c r="A1936" s="48" t="s">
        <v>3798</v>
      </c>
      <c r="B1936" s="48" t="s">
        <v>7831</v>
      </c>
      <c r="C1936" s="49">
        <v>43858.617175925923</v>
      </c>
      <c r="D1936" s="49">
        <v>43858.619131944448</v>
      </c>
      <c r="E1936" s="48" t="s">
        <v>34</v>
      </c>
      <c r="F1936" s="48" t="s">
        <v>110</v>
      </c>
      <c r="G1936" s="49">
        <v>43858.619120370371</v>
      </c>
      <c r="H1936" s="48"/>
      <c r="I1936" s="48"/>
      <c r="J1936" s="50">
        <v>1.9444444478722289E-3</v>
      </c>
      <c r="K1936" s="48" t="s">
        <v>37</v>
      </c>
      <c r="L1936" s="48"/>
    </row>
    <row r="1937" spans="1:12" ht="15.75" x14ac:dyDescent="0.25">
      <c r="A1937" s="48" t="s">
        <v>3800</v>
      </c>
      <c r="B1937" s="48" t="s">
        <v>7831</v>
      </c>
      <c r="C1937" s="49">
        <v>43858.619768518518</v>
      </c>
      <c r="D1937" s="49">
        <v>43858.619768518518</v>
      </c>
      <c r="E1937" s="48" t="s">
        <v>34</v>
      </c>
      <c r="F1937" s="48" t="s">
        <v>33</v>
      </c>
      <c r="G1937" s="49">
        <v>43858.619768518518</v>
      </c>
      <c r="H1937" s="48"/>
      <c r="I1937" s="48"/>
      <c r="J1937" s="50">
        <v>0</v>
      </c>
      <c r="K1937" s="48" t="s">
        <v>37</v>
      </c>
      <c r="L1937" s="48"/>
    </row>
    <row r="1938" spans="1:12" ht="15.75" x14ac:dyDescent="0.25">
      <c r="A1938" s="48" t="s">
        <v>3802</v>
      </c>
      <c r="B1938" s="48" t="s">
        <v>7831</v>
      </c>
      <c r="C1938" s="49">
        <v>43858.638715277775</v>
      </c>
      <c r="D1938" s="49">
        <v>43858.63962962963</v>
      </c>
      <c r="E1938" s="48" t="s">
        <v>34</v>
      </c>
      <c r="F1938" s="48" t="s">
        <v>150</v>
      </c>
      <c r="G1938" s="49">
        <v>43858.639618055553</v>
      </c>
      <c r="H1938" s="48"/>
      <c r="I1938" s="48"/>
      <c r="J1938" s="50">
        <v>9.0277777781011537E-4</v>
      </c>
      <c r="K1938" s="48" t="s">
        <v>37</v>
      </c>
      <c r="L1938" s="48"/>
    </row>
    <row r="1939" spans="1:12" ht="15.75" x14ac:dyDescent="0.25">
      <c r="A1939" s="48" t="s">
        <v>3804</v>
      </c>
      <c r="B1939" s="48" t="s">
        <v>7831</v>
      </c>
      <c r="C1939" s="49">
        <v>43858.640625</v>
      </c>
      <c r="D1939" s="49">
        <v>43858.640625</v>
      </c>
      <c r="E1939" s="48" t="s">
        <v>34</v>
      </c>
      <c r="F1939" s="48" t="s">
        <v>33</v>
      </c>
      <c r="G1939" s="49">
        <v>43858.640625</v>
      </c>
      <c r="H1939" s="48"/>
      <c r="I1939" s="48"/>
      <c r="J1939" s="50">
        <v>0</v>
      </c>
      <c r="K1939" s="48" t="s">
        <v>37</v>
      </c>
      <c r="L1939" s="48"/>
    </row>
    <row r="1940" spans="1:12" ht="15.75" x14ac:dyDescent="0.25">
      <c r="A1940" s="48" t="s">
        <v>3805</v>
      </c>
      <c r="B1940" s="48" t="s">
        <v>7831</v>
      </c>
      <c r="C1940" s="49">
        <v>43858.662939814814</v>
      </c>
      <c r="D1940" s="49">
        <v>43858.662939814814</v>
      </c>
      <c r="E1940" s="48" t="s">
        <v>34</v>
      </c>
      <c r="F1940" s="48" t="s">
        <v>33</v>
      </c>
      <c r="G1940" s="49">
        <v>43858.662939814814</v>
      </c>
      <c r="H1940" s="48"/>
      <c r="I1940" s="48"/>
      <c r="J1940" s="50">
        <v>0</v>
      </c>
      <c r="K1940" s="48" t="s">
        <v>37</v>
      </c>
      <c r="L1940" s="48"/>
    </row>
    <row r="1941" spans="1:12" ht="15.75" x14ac:dyDescent="0.25">
      <c r="A1941" s="48" t="s">
        <v>3808</v>
      </c>
      <c r="B1941" s="48" t="s">
        <v>7831</v>
      </c>
      <c r="C1941" s="49">
        <v>43858.680960648147</v>
      </c>
      <c r="D1941" s="49">
        <v>43858.680960648147</v>
      </c>
      <c r="E1941" s="48" t="s">
        <v>34</v>
      </c>
      <c r="F1941" s="48" t="s">
        <v>33</v>
      </c>
      <c r="G1941" s="49">
        <v>43858.680960648147</v>
      </c>
      <c r="H1941" s="48"/>
      <c r="I1941" s="48"/>
      <c r="J1941" s="50">
        <v>0</v>
      </c>
      <c r="K1941" s="48" t="s">
        <v>37</v>
      </c>
      <c r="L1941" s="48"/>
    </row>
    <row r="1942" spans="1:12" ht="15.75" x14ac:dyDescent="0.25">
      <c r="A1942" s="48" t="s">
        <v>3810</v>
      </c>
      <c r="B1942" s="48" t="s">
        <v>7831</v>
      </c>
      <c r="C1942" s="49">
        <v>43858.623935185184</v>
      </c>
      <c r="D1942" s="49">
        <v>43858.623935185184</v>
      </c>
      <c r="E1942" s="48" t="s">
        <v>34</v>
      </c>
      <c r="F1942" s="48" t="s">
        <v>33</v>
      </c>
      <c r="G1942" s="49">
        <v>43858.623935185184</v>
      </c>
      <c r="H1942" s="48"/>
      <c r="I1942" s="48"/>
      <c r="J1942" s="50">
        <v>0</v>
      </c>
      <c r="K1942" s="48" t="s">
        <v>37</v>
      </c>
      <c r="L1942" s="48"/>
    </row>
    <row r="1943" spans="1:12" ht="15.75" x14ac:dyDescent="0.25">
      <c r="A1943" s="48" t="s">
        <v>3813</v>
      </c>
      <c r="B1943" s="48" t="s">
        <v>7831</v>
      </c>
      <c r="C1943" s="49">
        <v>43858.664965277778</v>
      </c>
      <c r="D1943" s="49">
        <v>43858.664965277778</v>
      </c>
      <c r="E1943" s="48" t="s">
        <v>34</v>
      </c>
      <c r="F1943" s="48" t="s">
        <v>33</v>
      </c>
      <c r="G1943" s="49">
        <v>43858.664965277778</v>
      </c>
      <c r="H1943" s="48"/>
      <c r="I1943" s="48"/>
      <c r="J1943" s="50">
        <v>0</v>
      </c>
      <c r="K1943" s="48" t="s">
        <v>37</v>
      </c>
      <c r="L1943" s="48"/>
    </row>
    <row r="1944" spans="1:12" ht="15.75" x14ac:dyDescent="0.25">
      <c r="A1944" s="48" t="s">
        <v>3815</v>
      </c>
      <c r="B1944" s="48" t="s">
        <v>7831</v>
      </c>
      <c r="C1944" s="49">
        <v>43858.674699074072</v>
      </c>
      <c r="D1944" s="49">
        <v>43858.674699074072</v>
      </c>
      <c r="E1944" s="48" t="s">
        <v>34</v>
      </c>
      <c r="F1944" s="48" t="s">
        <v>33</v>
      </c>
      <c r="G1944" s="49">
        <v>43858.674699074072</v>
      </c>
      <c r="H1944" s="48"/>
      <c r="I1944" s="48"/>
      <c r="J1944" s="50">
        <v>0</v>
      </c>
      <c r="K1944" s="48" t="s">
        <v>37</v>
      </c>
      <c r="L1944" s="48"/>
    </row>
    <row r="1945" spans="1:12" ht="15.75" x14ac:dyDescent="0.25">
      <c r="A1945" s="48" t="s">
        <v>3817</v>
      </c>
      <c r="B1945" s="48" t="s">
        <v>7831</v>
      </c>
      <c r="C1945" s="49">
        <v>43858.676087962966</v>
      </c>
      <c r="D1945" s="49">
        <v>43858.676087962966</v>
      </c>
      <c r="E1945" s="48" t="s">
        <v>34</v>
      </c>
      <c r="F1945" s="48" t="s">
        <v>33</v>
      </c>
      <c r="G1945" s="49">
        <v>43858.676087962966</v>
      </c>
      <c r="H1945" s="48"/>
      <c r="I1945" s="48"/>
      <c r="J1945" s="50">
        <v>0</v>
      </c>
      <c r="K1945" s="48" t="s">
        <v>37</v>
      </c>
      <c r="L1945" s="48"/>
    </row>
    <row r="1946" spans="1:12" ht="15.75" x14ac:dyDescent="0.25">
      <c r="A1946" s="48" t="s">
        <v>3819</v>
      </c>
      <c r="B1946" s="48" t="s">
        <v>7831</v>
      </c>
      <c r="C1946" s="49">
        <v>43858.682349537034</v>
      </c>
      <c r="D1946" s="49">
        <v>43858.682349537034</v>
      </c>
      <c r="E1946" s="48" t="s">
        <v>34</v>
      </c>
      <c r="F1946" s="48" t="s">
        <v>33</v>
      </c>
      <c r="G1946" s="49">
        <v>43858.682349537034</v>
      </c>
      <c r="H1946" s="48"/>
      <c r="I1946" s="48"/>
      <c r="J1946" s="50">
        <v>0</v>
      </c>
      <c r="K1946" s="48" t="s">
        <v>37</v>
      </c>
      <c r="L1946" s="48"/>
    </row>
    <row r="1947" spans="1:12" ht="15.75" x14ac:dyDescent="0.25">
      <c r="A1947" s="48" t="s">
        <v>3821</v>
      </c>
      <c r="B1947" s="48" t="s">
        <v>7831</v>
      </c>
      <c r="C1947" s="49">
        <v>43858.685833333337</v>
      </c>
      <c r="D1947" s="49">
        <v>43858.685833333337</v>
      </c>
      <c r="E1947" s="48" t="s">
        <v>34</v>
      </c>
      <c r="F1947" s="48" t="s">
        <v>33</v>
      </c>
      <c r="G1947" s="49">
        <v>43858.685833333337</v>
      </c>
      <c r="H1947" s="48"/>
      <c r="I1947" s="48"/>
      <c r="J1947" s="50">
        <v>0</v>
      </c>
      <c r="K1947" s="48" t="s">
        <v>37</v>
      </c>
      <c r="L1947" s="48"/>
    </row>
    <row r="1948" spans="1:12" ht="15.75" x14ac:dyDescent="0.25">
      <c r="A1948" s="48" t="s">
        <v>3823</v>
      </c>
      <c r="B1948" s="48" t="s">
        <v>7831</v>
      </c>
      <c r="C1948" s="49">
        <v>43858.687222222223</v>
      </c>
      <c r="D1948" s="49">
        <v>43858.687222222223</v>
      </c>
      <c r="E1948" s="48" t="s">
        <v>34</v>
      </c>
      <c r="F1948" s="48" t="s">
        <v>33</v>
      </c>
      <c r="G1948" s="49">
        <v>43858.687222222223</v>
      </c>
      <c r="H1948" s="48"/>
      <c r="I1948" s="48"/>
      <c r="J1948" s="50">
        <v>0</v>
      </c>
      <c r="K1948" s="48" t="s">
        <v>37</v>
      </c>
      <c r="L1948" s="48"/>
    </row>
    <row r="1949" spans="1:12" ht="15.75" x14ac:dyDescent="0.25">
      <c r="A1949" s="48" t="s">
        <v>3824</v>
      </c>
      <c r="B1949" s="48" t="s">
        <v>7831</v>
      </c>
      <c r="C1949" s="49">
        <v>43858.658009259256</v>
      </c>
      <c r="D1949" s="49">
        <v>43858.658009259256</v>
      </c>
      <c r="E1949" s="48" t="s">
        <v>34</v>
      </c>
      <c r="F1949" s="48" t="s">
        <v>33</v>
      </c>
      <c r="G1949" s="49">
        <v>43858.658009259256</v>
      </c>
      <c r="H1949" s="48"/>
      <c r="I1949" s="48"/>
      <c r="J1949" s="50">
        <v>0</v>
      </c>
      <c r="K1949" s="48" t="s">
        <v>37</v>
      </c>
      <c r="L1949" s="48"/>
    </row>
    <row r="1950" spans="1:12" ht="15.75" x14ac:dyDescent="0.25">
      <c r="A1950" s="48" t="s">
        <v>3825</v>
      </c>
      <c r="B1950" s="48" t="s">
        <v>7831</v>
      </c>
      <c r="C1950" s="49">
        <v>43858.666354166664</v>
      </c>
      <c r="D1950" s="49">
        <v>43858.666354166664</v>
      </c>
      <c r="E1950" s="48" t="s">
        <v>34</v>
      </c>
      <c r="F1950" s="48" t="s">
        <v>33</v>
      </c>
      <c r="G1950" s="49">
        <v>43858.666354166664</v>
      </c>
      <c r="H1950" s="48"/>
      <c r="I1950" s="48"/>
      <c r="J1950" s="50">
        <v>0</v>
      </c>
      <c r="K1950" s="48" t="s">
        <v>37</v>
      </c>
      <c r="L1950" s="48"/>
    </row>
    <row r="1951" spans="1:12" ht="15.75" x14ac:dyDescent="0.25">
      <c r="A1951" s="48" t="s">
        <v>3827</v>
      </c>
      <c r="B1951" s="48" t="s">
        <v>7831</v>
      </c>
      <c r="C1951" s="49">
        <v>43858.680960648147</v>
      </c>
      <c r="D1951" s="49">
        <v>43858.680960648147</v>
      </c>
      <c r="E1951" s="48" t="s">
        <v>34</v>
      </c>
      <c r="F1951" s="48" t="s">
        <v>33</v>
      </c>
      <c r="G1951" s="49">
        <v>43858.680960648147</v>
      </c>
      <c r="H1951" s="48"/>
      <c r="I1951" s="48"/>
      <c r="J1951" s="50">
        <v>0</v>
      </c>
      <c r="K1951" s="48" t="s">
        <v>37</v>
      </c>
      <c r="L1951" s="48"/>
    </row>
    <row r="1952" spans="1:12" ht="15.75" x14ac:dyDescent="0.25">
      <c r="A1952" s="48" t="s">
        <v>3828</v>
      </c>
      <c r="B1952" s="48" t="s">
        <v>7831</v>
      </c>
      <c r="C1952" s="49">
        <v>43858.685833333337</v>
      </c>
      <c r="D1952" s="49">
        <v>43858.685833333337</v>
      </c>
      <c r="E1952" s="48" t="s">
        <v>34</v>
      </c>
      <c r="F1952" s="48" t="s">
        <v>33</v>
      </c>
      <c r="G1952" s="49">
        <v>43858.685833333337</v>
      </c>
      <c r="H1952" s="48"/>
      <c r="I1952" s="48"/>
      <c r="J1952" s="50">
        <v>0</v>
      </c>
      <c r="K1952" s="48" t="s">
        <v>37</v>
      </c>
      <c r="L1952" s="48"/>
    </row>
    <row r="1953" spans="1:12" ht="15.75" x14ac:dyDescent="0.25">
      <c r="A1953" s="48" t="s">
        <v>3830</v>
      </c>
      <c r="B1953" s="48" t="s">
        <v>7831</v>
      </c>
      <c r="C1953" s="49">
        <v>43858.696527777778</v>
      </c>
      <c r="D1953" s="49">
        <v>43858.69734953704</v>
      </c>
      <c r="E1953" s="48" t="s">
        <v>34</v>
      </c>
      <c r="F1953" s="48" t="s">
        <v>150</v>
      </c>
      <c r="G1953" s="49">
        <v>43858.697523148148</v>
      </c>
      <c r="H1953" s="48"/>
      <c r="I1953" s="48"/>
      <c r="J1953" s="50">
        <v>9.9537037021946162E-4</v>
      </c>
      <c r="K1953" s="48" t="s">
        <v>37</v>
      </c>
      <c r="L1953" s="48"/>
    </row>
    <row r="1954" spans="1:12" ht="15.75" x14ac:dyDescent="0.25">
      <c r="A1954" s="48" t="s">
        <v>3832</v>
      </c>
      <c r="B1954" s="48" t="s">
        <v>7831</v>
      </c>
      <c r="C1954" s="49">
        <v>43858.699108796296</v>
      </c>
      <c r="D1954" s="49">
        <v>43858.702407407407</v>
      </c>
      <c r="E1954" s="48" t="s">
        <v>34</v>
      </c>
      <c r="F1954" s="48" t="s">
        <v>33</v>
      </c>
      <c r="G1954" s="49">
        <v>43858.701736111114</v>
      </c>
      <c r="H1954" s="48"/>
      <c r="I1954" s="48"/>
      <c r="J1954" s="50">
        <v>2.6273148178006522E-3</v>
      </c>
      <c r="K1954" s="48" t="s">
        <v>37</v>
      </c>
      <c r="L1954" s="48"/>
    </row>
    <row r="1955" spans="1:12" ht="15.75" x14ac:dyDescent="0.25">
      <c r="A1955" s="48" t="s">
        <v>3834</v>
      </c>
      <c r="B1955" s="48" t="s">
        <v>7831</v>
      </c>
      <c r="C1955" s="49">
        <v>43858.680960648147</v>
      </c>
      <c r="D1955" s="49">
        <v>43858.680960648147</v>
      </c>
      <c r="E1955" s="48" t="s">
        <v>34</v>
      </c>
      <c r="F1955" s="48" t="s">
        <v>33</v>
      </c>
      <c r="G1955" s="49">
        <v>43858.680960648147</v>
      </c>
      <c r="H1955" s="48"/>
      <c r="I1955" s="48"/>
      <c r="J1955" s="50">
        <v>0</v>
      </c>
      <c r="K1955" s="48" t="s">
        <v>37</v>
      </c>
      <c r="L1955" s="48"/>
    </row>
    <row r="1956" spans="1:12" ht="15.75" x14ac:dyDescent="0.25">
      <c r="A1956" s="48" t="s">
        <v>3836</v>
      </c>
      <c r="B1956" s="48" t="s">
        <v>7831</v>
      </c>
      <c r="C1956" s="49">
        <v>43858.681655092594</v>
      </c>
      <c r="D1956" s="49">
        <v>43858.681655092594</v>
      </c>
      <c r="E1956" s="48" t="s">
        <v>34</v>
      </c>
      <c r="F1956" s="48" t="s">
        <v>33</v>
      </c>
      <c r="G1956" s="49">
        <v>43858.681655092594</v>
      </c>
      <c r="H1956" s="48"/>
      <c r="I1956" s="48"/>
      <c r="J1956" s="50">
        <v>0</v>
      </c>
      <c r="K1956" s="48" t="s">
        <v>37</v>
      </c>
      <c r="L1956" s="48"/>
    </row>
    <row r="1957" spans="1:12" ht="15.75" x14ac:dyDescent="0.25">
      <c r="A1957" s="48" t="s">
        <v>3837</v>
      </c>
      <c r="B1957" s="48" t="s">
        <v>7831</v>
      </c>
      <c r="C1957" s="49">
        <v>43858.68304398148</v>
      </c>
      <c r="D1957" s="49">
        <v>43858.68304398148</v>
      </c>
      <c r="E1957" s="48" t="s">
        <v>34</v>
      </c>
      <c r="F1957" s="48" t="s">
        <v>33</v>
      </c>
      <c r="G1957" s="49">
        <v>43858.68304398148</v>
      </c>
      <c r="H1957" s="48"/>
      <c r="I1957" s="48"/>
      <c r="J1957" s="50">
        <v>0</v>
      </c>
      <c r="K1957" s="48" t="s">
        <v>37</v>
      </c>
      <c r="L1957" s="48"/>
    </row>
    <row r="1958" spans="1:12" ht="15.75" x14ac:dyDescent="0.25">
      <c r="A1958" s="48" t="s">
        <v>3839</v>
      </c>
      <c r="B1958" s="48" t="s">
        <v>7831</v>
      </c>
      <c r="C1958" s="49">
        <v>43858.684444444443</v>
      </c>
      <c r="D1958" s="49">
        <v>43858.684444444443</v>
      </c>
      <c r="E1958" s="48" t="s">
        <v>34</v>
      </c>
      <c r="F1958" s="48" t="s">
        <v>33</v>
      </c>
      <c r="G1958" s="49">
        <v>43858.684444444443</v>
      </c>
      <c r="H1958" s="48"/>
      <c r="I1958" s="48"/>
      <c r="J1958" s="50">
        <v>0</v>
      </c>
      <c r="K1958" s="48" t="s">
        <v>37</v>
      </c>
      <c r="L1958" s="48"/>
    </row>
    <row r="1959" spans="1:12" ht="15.75" x14ac:dyDescent="0.25">
      <c r="A1959" s="48" t="s">
        <v>3841</v>
      </c>
      <c r="B1959" s="48" t="s">
        <v>7831</v>
      </c>
      <c r="C1959" s="49">
        <v>43858.684444444443</v>
      </c>
      <c r="D1959" s="49">
        <v>43858.684444444443</v>
      </c>
      <c r="E1959" s="48" t="s">
        <v>34</v>
      </c>
      <c r="F1959" s="48" t="s">
        <v>33</v>
      </c>
      <c r="G1959" s="49">
        <v>43858.684444444443</v>
      </c>
      <c r="H1959" s="48"/>
      <c r="I1959" s="48"/>
      <c r="J1959" s="50">
        <v>0</v>
      </c>
      <c r="K1959" s="48" t="s">
        <v>37</v>
      </c>
      <c r="L1959" s="48"/>
    </row>
    <row r="1960" spans="1:12" ht="15.75" x14ac:dyDescent="0.25">
      <c r="A1960" s="48" t="s">
        <v>3843</v>
      </c>
      <c r="B1960" s="48" t="s">
        <v>7831</v>
      </c>
      <c r="C1960" s="49">
        <v>43858.690011574072</v>
      </c>
      <c r="D1960" s="49">
        <v>43858.690011574072</v>
      </c>
      <c r="E1960" s="48" t="s">
        <v>34</v>
      </c>
      <c r="F1960" s="48" t="s">
        <v>33</v>
      </c>
      <c r="G1960" s="49">
        <v>43858.690011574072</v>
      </c>
      <c r="H1960" s="48"/>
      <c r="I1960" s="48"/>
      <c r="J1960" s="50">
        <v>0</v>
      </c>
      <c r="K1960" s="48" t="s">
        <v>37</v>
      </c>
      <c r="L1960" s="48"/>
    </row>
    <row r="1961" spans="1:12" ht="15.75" x14ac:dyDescent="0.25">
      <c r="A1961" s="48" t="s">
        <v>3845</v>
      </c>
      <c r="B1961" s="48" t="s">
        <v>7831</v>
      </c>
      <c r="C1961" s="49">
        <v>43858.690706018519</v>
      </c>
      <c r="D1961" s="49">
        <v>43858.690706018519</v>
      </c>
      <c r="E1961" s="48" t="s">
        <v>34</v>
      </c>
      <c r="F1961" s="48" t="s">
        <v>33</v>
      </c>
      <c r="G1961" s="49">
        <v>43858.690706018519</v>
      </c>
      <c r="H1961" s="48"/>
      <c r="I1961" s="48"/>
      <c r="J1961" s="50">
        <v>0</v>
      </c>
      <c r="K1961" s="48" t="s">
        <v>37</v>
      </c>
      <c r="L1961" s="48"/>
    </row>
    <row r="1962" spans="1:12" ht="15.75" x14ac:dyDescent="0.25">
      <c r="A1962" s="48" t="s">
        <v>3847</v>
      </c>
      <c r="B1962" s="48" t="s">
        <v>7831</v>
      </c>
      <c r="C1962" s="49">
        <v>43858.692106481481</v>
      </c>
      <c r="D1962" s="49">
        <v>43858.692106481481</v>
      </c>
      <c r="E1962" s="48" t="s">
        <v>34</v>
      </c>
      <c r="F1962" s="48" t="s">
        <v>33</v>
      </c>
      <c r="G1962" s="49">
        <v>43858.692106481481</v>
      </c>
      <c r="H1962" s="48"/>
      <c r="I1962" s="48"/>
      <c r="J1962" s="50">
        <v>0</v>
      </c>
      <c r="K1962" s="48" t="s">
        <v>37</v>
      </c>
      <c r="L1962" s="48"/>
    </row>
    <row r="1963" spans="1:12" ht="15.75" x14ac:dyDescent="0.25">
      <c r="A1963" s="48" t="s">
        <v>3848</v>
      </c>
      <c r="B1963" s="48" t="s">
        <v>7831</v>
      </c>
      <c r="C1963" s="49">
        <v>43858.827662037038</v>
      </c>
      <c r="D1963" s="49">
        <v>43858.827662037038</v>
      </c>
      <c r="E1963" s="48" t="s">
        <v>34</v>
      </c>
      <c r="F1963" s="48" t="s">
        <v>33</v>
      </c>
      <c r="G1963" s="49">
        <v>43858.827662037038</v>
      </c>
      <c r="H1963" s="48"/>
      <c r="I1963" s="48"/>
      <c r="J1963" s="50">
        <v>0</v>
      </c>
      <c r="K1963" s="48" t="s">
        <v>37</v>
      </c>
      <c r="L1963" s="48"/>
    </row>
    <row r="1964" spans="1:12" ht="15.75" x14ac:dyDescent="0.25">
      <c r="A1964" s="48" t="s">
        <v>3849</v>
      </c>
      <c r="B1964" s="48" t="s">
        <v>7831</v>
      </c>
      <c r="C1964" s="49">
        <v>43858.691400462965</v>
      </c>
      <c r="D1964" s="49">
        <v>43858.691400462965</v>
      </c>
      <c r="E1964" s="48" t="s">
        <v>34</v>
      </c>
      <c r="F1964" s="48" t="s">
        <v>33</v>
      </c>
      <c r="G1964" s="49">
        <v>43858.691400462965</v>
      </c>
      <c r="H1964" s="48"/>
      <c r="I1964" s="48"/>
      <c r="J1964" s="50">
        <v>0</v>
      </c>
      <c r="K1964" s="48" t="s">
        <v>37</v>
      </c>
      <c r="L1964" s="48"/>
    </row>
    <row r="1965" spans="1:12" ht="15.75" x14ac:dyDescent="0.25">
      <c r="A1965" s="48" t="s">
        <v>3850</v>
      </c>
      <c r="B1965" s="48" t="s">
        <v>7831</v>
      </c>
      <c r="C1965" s="49">
        <v>43859.342870370368</v>
      </c>
      <c r="D1965" s="49">
        <v>43859.344560185185</v>
      </c>
      <c r="E1965" s="48" t="s">
        <v>34</v>
      </c>
      <c r="F1965" s="48" t="s">
        <v>110</v>
      </c>
      <c r="G1965" s="49">
        <v>43859.344305555554</v>
      </c>
      <c r="H1965" s="48"/>
      <c r="I1965" s="48"/>
      <c r="J1965" s="50">
        <v>1.4351851859828457E-3</v>
      </c>
      <c r="K1965" s="48" t="s">
        <v>37</v>
      </c>
      <c r="L1965" s="48"/>
    </row>
    <row r="1966" spans="1:12" ht="15.75" x14ac:dyDescent="0.25">
      <c r="A1966" s="48" t="s">
        <v>3851</v>
      </c>
      <c r="B1966" s="48" t="s">
        <v>7831</v>
      </c>
      <c r="C1966" s="49">
        <v>43859.369143518517</v>
      </c>
      <c r="D1966" s="49">
        <v>43859.369143518517</v>
      </c>
      <c r="E1966" s="48" t="s">
        <v>34</v>
      </c>
      <c r="F1966" s="48" t="s">
        <v>33</v>
      </c>
      <c r="G1966" s="49">
        <v>43859.369143518517</v>
      </c>
      <c r="H1966" s="48"/>
      <c r="I1966" s="48"/>
      <c r="J1966" s="50">
        <v>0</v>
      </c>
      <c r="K1966" s="48" t="s">
        <v>37</v>
      </c>
      <c r="L1966" s="48"/>
    </row>
    <row r="1967" spans="1:12" ht="15.75" x14ac:dyDescent="0.25">
      <c r="A1967" s="48" t="s">
        <v>3853</v>
      </c>
      <c r="B1967" s="48" t="s">
        <v>7831</v>
      </c>
      <c r="C1967" s="49">
        <v>43859.369143518517</v>
      </c>
      <c r="D1967" s="49">
        <v>43859.369143518517</v>
      </c>
      <c r="E1967" s="48" t="s">
        <v>34</v>
      </c>
      <c r="F1967" s="48" t="s">
        <v>33</v>
      </c>
      <c r="G1967" s="49">
        <v>43859.369143518517</v>
      </c>
      <c r="H1967" s="48"/>
      <c r="I1967" s="48"/>
      <c r="J1967" s="50">
        <v>0</v>
      </c>
      <c r="K1967" s="48" t="s">
        <v>37</v>
      </c>
      <c r="L1967" s="48"/>
    </row>
    <row r="1968" spans="1:12" ht="15.75" x14ac:dyDescent="0.25">
      <c r="A1968" s="48" t="s">
        <v>3856</v>
      </c>
      <c r="B1968" s="48" t="s">
        <v>7831</v>
      </c>
      <c r="C1968" s="49">
        <v>43859.369143518517</v>
      </c>
      <c r="D1968" s="49">
        <v>43859.369143518517</v>
      </c>
      <c r="E1968" s="48" t="s">
        <v>34</v>
      </c>
      <c r="F1968" s="48" t="s">
        <v>33</v>
      </c>
      <c r="G1968" s="49">
        <v>43859.369143518517</v>
      </c>
      <c r="H1968" s="48"/>
      <c r="I1968" s="48"/>
      <c r="J1968" s="50">
        <v>0</v>
      </c>
      <c r="K1968" s="48" t="s">
        <v>37</v>
      </c>
      <c r="L1968" s="48"/>
    </row>
    <row r="1969" spans="1:12" ht="15.75" x14ac:dyDescent="0.25">
      <c r="A1969" s="48" t="s">
        <v>3858</v>
      </c>
      <c r="B1969" s="48" t="s">
        <v>7831</v>
      </c>
      <c r="C1969" s="49">
        <v>43859.369143518517</v>
      </c>
      <c r="D1969" s="49">
        <v>43859.369143518517</v>
      </c>
      <c r="E1969" s="48" t="s">
        <v>34</v>
      </c>
      <c r="F1969" s="48" t="s">
        <v>33</v>
      </c>
      <c r="G1969" s="49">
        <v>43859.369143518517</v>
      </c>
      <c r="H1969" s="48"/>
      <c r="I1969" s="48"/>
      <c r="J1969" s="50">
        <v>0</v>
      </c>
      <c r="K1969" s="48" t="s">
        <v>37</v>
      </c>
      <c r="L1969" s="48"/>
    </row>
    <row r="1970" spans="1:12" ht="15.75" x14ac:dyDescent="0.25">
      <c r="A1970" s="48" t="s">
        <v>3861</v>
      </c>
      <c r="B1970" s="48" t="s">
        <v>7831</v>
      </c>
      <c r="C1970" s="49">
        <v>43859.369837962964</v>
      </c>
      <c r="D1970" s="49">
        <v>43859.369837962964</v>
      </c>
      <c r="E1970" s="48" t="s">
        <v>34</v>
      </c>
      <c r="F1970" s="48" t="s">
        <v>33</v>
      </c>
      <c r="G1970" s="49">
        <v>43859.369837962964</v>
      </c>
      <c r="H1970" s="48"/>
      <c r="I1970" s="48"/>
      <c r="J1970" s="50">
        <v>0</v>
      </c>
      <c r="K1970" s="48" t="s">
        <v>37</v>
      </c>
      <c r="L1970" s="48"/>
    </row>
    <row r="1971" spans="1:12" ht="15.75" x14ac:dyDescent="0.25">
      <c r="A1971" s="48" t="s">
        <v>3863</v>
      </c>
      <c r="B1971" s="48" t="s">
        <v>7831</v>
      </c>
      <c r="C1971" s="49">
        <v>43859.369849537034</v>
      </c>
      <c r="D1971" s="49">
        <v>43859.369849537034</v>
      </c>
      <c r="E1971" s="48" t="s">
        <v>34</v>
      </c>
      <c r="F1971" s="48" t="s">
        <v>33</v>
      </c>
      <c r="G1971" s="49">
        <v>43859.369849537034</v>
      </c>
      <c r="H1971" s="48"/>
      <c r="I1971" s="48"/>
      <c r="J1971" s="50">
        <v>0</v>
      </c>
      <c r="K1971" s="48" t="s">
        <v>37</v>
      </c>
      <c r="L1971" s="48"/>
    </row>
    <row r="1972" spans="1:12" ht="15.75" x14ac:dyDescent="0.25">
      <c r="A1972" s="48" t="s">
        <v>3865</v>
      </c>
      <c r="B1972" s="48" t="s">
        <v>7831</v>
      </c>
      <c r="C1972" s="49">
        <v>43859.352071759262</v>
      </c>
      <c r="D1972" s="49">
        <v>43859.354479166665</v>
      </c>
      <c r="E1972" s="48" t="s">
        <v>34</v>
      </c>
      <c r="F1972" s="48" t="s">
        <v>110</v>
      </c>
      <c r="G1972" s="49">
        <v>43859.354456018518</v>
      </c>
      <c r="H1972" s="48"/>
      <c r="I1972" s="48"/>
      <c r="J1972" s="50">
        <v>2.3842592563596554E-3</v>
      </c>
      <c r="K1972" s="48" t="s">
        <v>37</v>
      </c>
      <c r="L1972" s="48"/>
    </row>
    <row r="1973" spans="1:12" ht="15.75" x14ac:dyDescent="0.25">
      <c r="A1973" s="48" t="s">
        <v>3866</v>
      </c>
      <c r="B1973" s="48" t="s">
        <v>7831</v>
      </c>
      <c r="C1973" s="49">
        <v>43859.369131944448</v>
      </c>
      <c r="D1973" s="49">
        <v>43859.369131944448</v>
      </c>
      <c r="E1973" s="48" t="s">
        <v>34</v>
      </c>
      <c r="F1973" s="48" t="s">
        <v>33</v>
      </c>
      <c r="G1973" s="49">
        <v>43859.369131944448</v>
      </c>
      <c r="H1973" s="48"/>
      <c r="I1973" s="48"/>
      <c r="J1973" s="50">
        <v>0</v>
      </c>
      <c r="K1973" s="48" t="s">
        <v>37</v>
      </c>
      <c r="L1973" s="48"/>
    </row>
    <row r="1974" spans="1:12" ht="15.75" x14ac:dyDescent="0.25">
      <c r="A1974" s="48" t="s">
        <v>3868</v>
      </c>
      <c r="B1974" s="48" t="s">
        <v>7831</v>
      </c>
      <c r="C1974" s="49">
        <v>43859.369131944448</v>
      </c>
      <c r="D1974" s="49">
        <v>43859.369131944448</v>
      </c>
      <c r="E1974" s="48" t="s">
        <v>34</v>
      </c>
      <c r="F1974" s="48" t="s">
        <v>33</v>
      </c>
      <c r="G1974" s="49">
        <v>43859.369131944448</v>
      </c>
      <c r="H1974" s="48"/>
      <c r="I1974" s="48"/>
      <c r="J1974" s="50">
        <v>0</v>
      </c>
      <c r="K1974" s="48" t="s">
        <v>37</v>
      </c>
      <c r="L1974" s="48"/>
    </row>
    <row r="1975" spans="1:12" ht="15.75" x14ac:dyDescent="0.25">
      <c r="A1975" s="48" t="s">
        <v>3869</v>
      </c>
      <c r="B1975" s="48" t="s">
        <v>7831</v>
      </c>
      <c r="C1975" s="49">
        <v>43859.369131944448</v>
      </c>
      <c r="D1975" s="49">
        <v>43859.369131944448</v>
      </c>
      <c r="E1975" s="48" t="s">
        <v>34</v>
      </c>
      <c r="F1975" s="48" t="s">
        <v>33</v>
      </c>
      <c r="G1975" s="49">
        <v>43859.369131944448</v>
      </c>
      <c r="H1975" s="48"/>
      <c r="I1975" s="48"/>
      <c r="J1975" s="50">
        <v>0</v>
      </c>
      <c r="K1975" s="48" t="s">
        <v>37</v>
      </c>
      <c r="L1975" s="48"/>
    </row>
    <row r="1976" spans="1:12" ht="15.75" x14ac:dyDescent="0.25">
      <c r="A1976" s="48" t="s">
        <v>3871</v>
      </c>
      <c r="B1976" s="48" t="s">
        <v>7831</v>
      </c>
      <c r="C1976" s="49">
        <v>43859.369131944448</v>
      </c>
      <c r="D1976" s="49">
        <v>43859.369131944448</v>
      </c>
      <c r="E1976" s="48" t="s">
        <v>34</v>
      </c>
      <c r="F1976" s="48" t="s">
        <v>33</v>
      </c>
      <c r="G1976" s="49">
        <v>43859.369131944448</v>
      </c>
      <c r="H1976" s="48"/>
      <c r="I1976" s="48"/>
      <c r="J1976" s="50">
        <v>0</v>
      </c>
      <c r="K1976" s="48" t="s">
        <v>37</v>
      </c>
      <c r="L1976" s="48"/>
    </row>
    <row r="1977" spans="1:12" ht="15.75" x14ac:dyDescent="0.25">
      <c r="A1977" s="48" t="s">
        <v>3872</v>
      </c>
      <c r="B1977" s="48" t="s">
        <v>7831</v>
      </c>
      <c r="C1977" s="49">
        <v>43859.369837962964</v>
      </c>
      <c r="D1977" s="49">
        <v>43859.369837962964</v>
      </c>
      <c r="E1977" s="48" t="s">
        <v>34</v>
      </c>
      <c r="F1977" s="48" t="s">
        <v>33</v>
      </c>
      <c r="G1977" s="49">
        <v>43859.369837962964</v>
      </c>
      <c r="H1977" s="48"/>
      <c r="I1977" s="48"/>
      <c r="J1977" s="50">
        <v>0</v>
      </c>
      <c r="K1977" s="48" t="s">
        <v>37</v>
      </c>
      <c r="L1977" s="48"/>
    </row>
    <row r="1978" spans="1:12" ht="15.75" x14ac:dyDescent="0.25">
      <c r="A1978" s="48" t="s">
        <v>3874</v>
      </c>
      <c r="B1978" s="48" t="s">
        <v>7831</v>
      </c>
      <c r="C1978" s="49">
        <v>43859.369837962964</v>
      </c>
      <c r="D1978" s="49">
        <v>43859.369837962964</v>
      </c>
      <c r="E1978" s="48" t="s">
        <v>34</v>
      </c>
      <c r="F1978" s="48" t="s">
        <v>33</v>
      </c>
      <c r="G1978" s="49">
        <v>43859.369837962964</v>
      </c>
      <c r="H1978" s="48"/>
      <c r="I1978" s="48"/>
      <c r="J1978" s="50">
        <v>0</v>
      </c>
      <c r="K1978" s="48" t="s">
        <v>37</v>
      </c>
      <c r="L1978" s="48"/>
    </row>
    <row r="1979" spans="1:12" ht="15.75" x14ac:dyDescent="0.25">
      <c r="A1979" s="48" t="s">
        <v>3877</v>
      </c>
      <c r="B1979" s="48" t="s">
        <v>7831</v>
      </c>
      <c r="C1979" s="49">
        <v>43859.369849537034</v>
      </c>
      <c r="D1979" s="49">
        <v>43859.369849537034</v>
      </c>
      <c r="E1979" s="48" t="s">
        <v>34</v>
      </c>
      <c r="F1979" s="48" t="s">
        <v>33</v>
      </c>
      <c r="G1979" s="49">
        <v>43859.369849537034</v>
      </c>
      <c r="H1979" s="48"/>
      <c r="I1979" s="48"/>
      <c r="J1979" s="50">
        <v>0</v>
      </c>
      <c r="K1979" s="48" t="s">
        <v>37</v>
      </c>
      <c r="L1979" s="48"/>
    </row>
    <row r="1980" spans="1:12" ht="15.75" x14ac:dyDescent="0.25">
      <c r="A1980" s="48" t="s">
        <v>3879</v>
      </c>
      <c r="B1980" s="48" t="s">
        <v>7831</v>
      </c>
      <c r="C1980" s="49">
        <v>43859.369849537034</v>
      </c>
      <c r="D1980" s="49">
        <v>43859.369849537034</v>
      </c>
      <c r="E1980" s="48" t="s">
        <v>34</v>
      </c>
      <c r="F1980" s="48" t="s">
        <v>33</v>
      </c>
      <c r="G1980" s="49">
        <v>43859.369849537034</v>
      </c>
      <c r="H1980" s="48"/>
      <c r="I1980" s="48"/>
      <c r="J1980" s="50">
        <v>0</v>
      </c>
      <c r="K1980" s="48" t="s">
        <v>37</v>
      </c>
      <c r="L1980" s="48"/>
    </row>
    <row r="1981" spans="1:12" ht="15.75" x14ac:dyDescent="0.25">
      <c r="A1981" s="48" t="s">
        <v>3880</v>
      </c>
      <c r="B1981" s="48" t="s">
        <v>7831</v>
      </c>
      <c r="C1981" s="49">
        <v>43859.369849537034</v>
      </c>
      <c r="D1981" s="49">
        <v>43859.369849537034</v>
      </c>
      <c r="E1981" s="48" t="s">
        <v>34</v>
      </c>
      <c r="F1981" s="48" t="s">
        <v>33</v>
      </c>
      <c r="G1981" s="49">
        <v>43859.369849537034</v>
      </c>
      <c r="H1981" s="48"/>
      <c r="I1981" s="48"/>
      <c r="J1981" s="50">
        <v>0</v>
      </c>
      <c r="K1981" s="48" t="s">
        <v>37</v>
      </c>
      <c r="L1981" s="48"/>
    </row>
    <row r="1982" spans="1:12" ht="15.75" x14ac:dyDescent="0.25">
      <c r="A1982" s="48" t="s">
        <v>3882</v>
      </c>
      <c r="B1982" s="48" t="s">
        <v>7831</v>
      </c>
      <c r="C1982" s="49">
        <v>43859.36986111111</v>
      </c>
      <c r="D1982" s="49">
        <v>43859.36986111111</v>
      </c>
      <c r="E1982" s="48" t="s">
        <v>34</v>
      </c>
      <c r="F1982" s="48" t="s">
        <v>33</v>
      </c>
      <c r="G1982" s="49">
        <v>43859.36986111111</v>
      </c>
      <c r="H1982" s="48"/>
      <c r="I1982" s="48"/>
      <c r="J1982" s="50">
        <v>0</v>
      </c>
      <c r="K1982" s="48" t="s">
        <v>37</v>
      </c>
      <c r="L1982" s="48"/>
    </row>
    <row r="1983" spans="1:12" ht="15.75" x14ac:dyDescent="0.25">
      <c r="A1983" s="48" t="s">
        <v>3884</v>
      </c>
      <c r="B1983" s="48" t="s">
        <v>7831</v>
      </c>
      <c r="C1983" s="49">
        <v>43859.370127314818</v>
      </c>
      <c r="D1983" s="49">
        <v>43859.372719907406</v>
      </c>
      <c r="E1983" s="48" t="s">
        <v>34</v>
      </c>
      <c r="F1983" s="48" t="s">
        <v>33</v>
      </c>
      <c r="G1983" s="49">
        <v>43859.376238425924</v>
      </c>
      <c r="H1983" s="48"/>
      <c r="I1983" s="48"/>
      <c r="J1983" s="50">
        <v>6.1111111062928103E-3</v>
      </c>
      <c r="K1983" s="48" t="s">
        <v>37</v>
      </c>
      <c r="L1983" s="48"/>
    </row>
    <row r="1984" spans="1:12" ht="15.75" x14ac:dyDescent="0.25">
      <c r="A1984" s="48" t="s">
        <v>3885</v>
      </c>
      <c r="B1984" s="48" t="s">
        <v>7831</v>
      </c>
      <c r="C1984" s="49">
        <v>43859.370578703703</v>
      </c>
      <c r="D1984" s="49">
        <v>43859.370578703703</v>
      </c>
      <c r="E1984" s="48" t="s">
        <v>34</v>
      </c>
      <c r="F1984" s="48" t="s">
        <v>33</v>
      </c>
      <c r="G1984" s="49">
        <v>43859.370578703703</v>
      </c>
      <c r="H1984" s="48"/>
      <c r="I1984" s="48"/>
      <c r="J1984" s="50">
        <v>0</v>
      </c>
      <c r="K1984" s="48" t="s">
        <v>37</v>
      </c>
      <c r="L1984" s="48"/>
    </row>
    <row r="1985" spans="1:12" ht="15.75" x14ac:dyDescent="0.25">
      <c r="A1985" s="48" t="s">
        <v>3888</v>
      </c>
      <c r="B1985" s="48" t="s">
        <v>7831</v>
      </c>
      <c r="C1985" s="49">
        <v>43859.370578703703</v>
      </c>
      <c r="D1985" s="49">
        <v>43859.370578703703</v>
      </c>
      <c r="E1985" s="48" t="s">
        <v>34</v>
      </c>
      <c r="F1985" s="48" t="s">
        <v>33</v>
      </c>
      <c r="G1985" s="49">
        <v>43859.370578703703</v>
      </c>
      <c r="H1985" s="48"/>
      <c r="I1985" s="48"/>
      <c r="J1985" s="50">
        <v>0</v>
      </c>
      <c r="K1985" s="48" t="s">
        <v>37</v>
      </c>
      <c r="L1985" s="48"/>
    </row>
    <row r="1986" spans="1:12" ht="15.75" x14ac:dyDescent="0.25">
      <c r="A1986" s="48" t="s">
        <v>3890</v>
      </c>
      <c r="B1986" s="48" t="s">
        <v>7831</v>
      </c>
      <c r="C1986" s="49">
        <v>43859.370578703703</v>
      </c>
      <c r="D1986" s="49">
        <v>43859.370578703703</v>
      </c>
      <c r="E1986" s="48" t="s">
        <v>34</v>
      </c>
      <c r="F1986" s="48" t="s">
        <v>33</v>
      </c>
      <c r="G1986" s="49">
        <v>43859.370578703703</v>
      </c>
      <c r="H1986" s="48"/>
      <c r="I1986" s="48"/>
      <c r="J1986" s="50">
        <v>0</v>
      </c>
      <c r="K1986" s="48" t="s">
        <v>37</v>
      </c>
      <c r="L1986" s="48"/>
    </row>
    <row r="1987" spans="1:12" ht="15.75" x14ac:dyDescent="0.25">
      <c r="A1987" s="48" t="s">
        <v>3892</v>
      </c>
      <c r="B1987" s="48" t="s">
        <v>7831</v>
      </c>
      <c r="C1987" s="49">
        <v>43859.370578703703</v>
      </c>
      <c r="D1987" s="49">
        <v>43859.370578703703</v>
      </c>
      <c r="E1987" s="48" t="s">
        <v>34</v>
      </c>
      <c r="F1987" s="48" t="s">
        <v>33</v>
      </c>
      <c r="G1987" s="49">
        <v>43859.370578703703</v>
      </c>
      <c r="H1987" s="48"/>
      <c r="I1987" s="48"/>
      <c r="J1987" s="50">
        <v>0</v>
      </c>
      <c r="K1987" s="48" t="s">
        <v>37</v>
      </c>
      <c r="L1987" s="48"/>
    </row>
    <row r="1988" spans="1:12" ht="15.75" x14ac:dyDescent="0.25">
      <c r="A1988" s="48" t="s">
        <v>3894</v>
      </c>
      <c r="B1988" s="48" t="s">
        <v>7831</v>
      </c>
      <c r="C1988" s="49">
        <v>43859.369143518517</v>
      </c>
      <c r="D1988" s="49">
        <v>43859.369143518517</v>
      </c>
      <c r="E1988" s="48" t="s">
        <v>34</v>
      </c>
      <c r="F1988" s="48" t="s">
        <v>33</v>
      </c>
      <c r="G1988" s="49">
        <v>43859.369143518517</v>
      </c>
      <c r="H1988" s="48"/>
      <c r="I1988" s="48"/>
      <c r="J1988" s="50">
        <v>0</v>
      </c>
      <c r="K1988" s="48" t="s">
        <v>37</v>
      </c>
      <c r="L1988" s="48"/>
    </row>
    <row r="1989" spans="1:12" ht="15.75" x14ac:dyDescent="0.25">
      <c r="A1989" s="48" t="s">
        <v>3896</v>
      </c>
      <c r="B1989" s="48" t="s">
        <v>7831</v>
      </c>
      <c r="C1989" s="49">
        <v>43859.369143518517</v>
      </c>
      <c r="D1989" s="49">
        <v>43859.369143518517</v>
      </c>
      <c r="E1989" s="48" t="s">
        <v>34</v>
      </c>
      <c r="F1989" s="48" t="s">
        <v>33</v>
      </c>
      <c r="G1989" s="49">
        <v>43859.369143518517</v>
      </c>
      <c r="H1989" s="48"/>
      <c r="I1989" s="48"/>
      <c r="J1989" s="50">
        <v>0</v>
      </c>
      <c r="K1989" s="48" t="s">
        <v>37</v>
      </c>
      <c r="L1989" s="48"/>
    </row>
    <row r="1990" spans="1:12" ht="15.75" x14ac:dyDescent="0.25">
      <c r="A1990" s="48" t="s">
        <v>3898</v>
      </c>
      <c r="B1990" s="48" t="s">
        <v>7831</v>
      </c>
      <c r="C1990" s="49">
        <v>43859.369849537034</v>
      </c>
      <c r="D1990" s="49">
        <v>43859.369849537034</v>
      </c>
      <c r="E1990" s="48" t="s">
        <v>34</v>
      </c>
      <c r="F1990" s="48" t="s">
        <v>33</v>
      </c>
      <c r="G1990" s="49">
        <v>43859.369849537034</v>
      </c>
      <c r="H1990" s="48"/>
      <c r="I1990" s="48"/>
      <c r="J1990" s="50">
        <v>0</v>
      </c>
      <c r="K1990" s="48" t="s">
        <v>37</v>
      </c>
      <c r="L1990" s="48"/>
    </row>
    <row r="1991" spans="1:12" ht="15.75" x14ac:dyDescent="0.25">
      <c r="A1991" s="48" t="s">
        <v>3899</v>
      </c>
      <c r="B1991" s="48" t="s">
        <v>7831</v>
      </c>
      <c r="C1991" s="49">
        <v>43859.370578703703</v>
      </c>
      <c r="D1991" s="49">
        <v>43859.370578703703</v>
      </c>
      <c r="E1991" s="48" t="s">
        <v>34</v>
      </c>
      <c r="F1991" s="48" t="s">
        <v>33</v>
      </c>
      <c r="G1991" s="49">
        <v>43859.370578703703</v>
      </c>
      <c r="H1991" s="48"/>
      <c r="I1991" s="48"/>
      <c r="J1991" s="50">
        <v>0</v>
      </c>
      <c r="K1991" s="48" t="s">
        <v>37</v>
      </c>
      <c r="L1991" s="48"/>
    </row>
    <row r="1992" spans="1:12" ht="15.75" x14ac:dyDescent="0.25">
      <c r="A1992" s="48" t="s">
        <v>3901</v>
      </c>
      <c r="B1992" s="48" t="s">
        <v>7831</v>
      </c>
      <c r="C1992" s="49">
        <v>43859.372187499997</v>
      </c>
      <c r="D1992" s="49">
        <v>43859.373923611114</v>
      </c>
      <c r="E1992" s="48" t="s">
        <v>34</v>
      </c>
      <c r="F1992" s="48" t="s">
        <v>150</v>
      </c>
      <c r="G1992" s="49">
        <v>43859.373923611114</v>
      </c>
      <c r="H1992" s="48"/>
      <c r="I1992" s="48"/>
      <c r="J1992" s="50">
        <v>1.7361111167701893E-3</v>
      </c>
      <c r="K1992" s="48" t="s">
        <v>37</v>
      </c>
      <c r="L1992" s="48"/>
    </row>
    <row r="1993" spans="1:12" ht="15.75" x14ac:dyDescent="0.25">
      <c r="A1993" s="48" t="s">
        <v>3902</v>
      </c>
      <c r="B1993" s="48" t="s">
        <v>7831</v>
      </c>
      <c r="C1993" s="49">
        <v>43859.382349537038</v>
      </c>
      <c r="D1993" s="49">
        <v>43859.382349537038</v>
      </c>
      <c r="E1993" s="48" t="s">
        <v>34</v>
      </c>
      <c r="F1993" s="48" t="s">
        <v>33</v>
      </c>
      <c r="G1993" s="49">
        <v>43859.382349537038</v>
      </c>
      <c r="H1993" s="48"/>
      <c r="I1993" s="48"/>
      <c r="J1993" s="50">
        <v>0</v>
      </c>
      <c r="K1993" s="48" t="s">
        <v>37</v>
      </c>
      <c r="L1993" s="48"/>
    </row>
    <row r="1994" spans="1:12" ht="15.75" x14ac:dyDescent="0.25">
      <c r="A1994" s="48" t="s">
        <v>3903</v>
      </c>
      <c r="B1994" s="48" t="s">
        <v>7831</v>
      </c>
      <c r="C1994" s="49">
        <v>43859.388611111113</v>
      </c>
      <c r="D1994" s="49">
        <v>43859.388611111113</v>
      </c>
      <c r="E1994" s="48" t="s">
        <v>34</v>
      </c>
      <c r="F1994" s="48" t="s">
        <v>33</v>
      </c>
      <c r="G1994" s="49">
        <v>43859.388611111113</v>
      </c>
      <c r="H1994" s="48"/>
      <c r="I1994" s="48"/>
      <c r="J1994" s="50">
        <v>0</v>
      </c>
      <c r="K1994" s="48" t="s">
        <v>37</v>
      </c>
      <c r="L1994" s="48"/>
    </row>
    <row r="1995" spans="1:12" ht="15.75" x14ac:dyDescent="0.25">
      <c r="A1995" s="48" t="s">
        <v>3905</v>
      </c>
      <c r="B1995" s="48" t="s">
        <v>7831</v>
      </c>
      <c r="C1995" s="49">
        <v>43859.390011574076</v>
      </c>
      <c r="D1995" s="49">
        <v>43859.390011574076</v>
      </c>
      <c r="E1995" s="48" t="s">
        <v>34</v>
      </c>
      <c r="F1995" s="48" t="s">
        <v>33</v>
      </c>
      <c r="G1995" s="49">
        <v>43859.390011574076</v>
      </c>
      <c r="H1995" s="48"/>
      <c r="I1995" s="48"/>
      <c r="J1995" s="50">
        <v>0</v>
      </c>
      <c r="K1995" s="48" t="s">
        <v>37</v>
      </c>
      <c r="L1995" s="48"/>
    </row>
    <row r="1996" spans="1:12" ht="15.75" x14ac:dyDescent="0.25">
      <c r="A1996" s="48" t="s">
        <v>3906</v>
      </c>
      <c r="B1996" s="48" t="s">
        <v>7831</v>
      </c>
      <c r="C1996" s="49">
        <v>43859.395578703705</v>
      </c>
      <c r="D1996" s="49">
        <v>43859.395578703705</v>
      </c>
      <c r="E1996" s="48" t="s">
        <v>34</v>
      </c>
      <c r="F1996" s="48" t="s">
        <v>33</v>
      </c>
      <c r="G1996" s="49">
        <v>43859.395578703705</v>
      </c>
      <c r="H1996" s="48"/>
      <c r="I1996" s="48"/>
      <c r="J1996" s="50">
        <v>0</v>
      </c>
      <c r="K1996" s="48" t="s">
        <v>37</v>
      </c>
      <c r="L1996" s="48"/>
    </row>
    <row r="1997" spans="1:12" ht="15.75" x14ac:dyDescent="0.25">
      <c r="A1997" s="48" t="s">
        <v>3909</v>
      </c>
      <c r="B1997" s="48" t="s">
        <v>7831</v>
      </c>
      <c r="C1997" s="49">
        <v>43859.413657407407</v>
      </c>
      <c r="D1997" s="49">
        <v>43859.413657407407</v>
      </c>
      <c r="E1997" s="48" t="s">
        <v>34</v>
      </c>
      <c r="F1997" s="48" t="s">
        <v>33</v>
      </c>
      <c r="G1997" s="49">
        <v>43859.413657407407</v>
      </c>
      <c r="H1997" s="48"/>
      <c r="I1997" s="48"/>
      <c r="J1997" s="50">
        <v>0</v>
      </c>
      <c r="K1997" s="48" t="s">
        <v>37</v>
      </c>
      <c r="L1997" s="48"/>
    </row>
    <row r="1998" spans="1:12" ht="15.75" x14ac:dyDescent="0.25">
      <c r="A1998" s="48" t="s">
        <v>3912</v>
      </c>
      <c r="B1998" s="48" t="s">
        <v>7831</v>
      </c>
      <c r="C1998" s="49">
        <v>43859.424791666665</v>
      </c>
      <c r="D1998" s="49">
        <v>43859.424791666665</v>
      </c>
      <c r="E1998" s="48" t="s">
        <v>34</v>
      </c>
      <c r="F1998" s="48" t="s">
        <v>33</v>
      </c>
      <c r="G1998" s="49">
        <v>43859.424791666665</v>
      </c>
      <c r="H1998" s="48"/>
      <c r="I1998" s="48"/>
      <c r="J1998" s="50">
        <v>0</v>
      </c>
      <c r="K1998" s="48" t="s">
        <v>37</v>
      </c>
      <c r="L1998" s="48"/>
    </row>
    <row r="1999" spans="1:12" ht="15.75" x14ac:dyDescent="0.25">
      <c r="A1999" s="48" t="s">
        <v>3913</v>
      </c>
      <c r="B1999" s="48" t="s">
        <v>7831</v>
      </c>
      <c r="C1999" s="49">
        <v>43859.425486111111</v>
      </c>
      <c r="D1999" s="49">
        <v>43859.425486111111</v>
      </c>
      <c r="E1999" s="48" t="s">
        <v>34</v>
      </c>
      <c r="F1999" s="48" t="s">
        <v>33</v>
      </c>
      <c r="G1999" s="49">
        <v>43859.425486111111</v>
      </c>
      <c r="H1999" s="48"/>
      <c r="I1999" s="48"/>
      <c r="J1999" s="50">
        <v>0</v>
      </c>
      <c r="K1999" s="48" t="s">
        <v>37</v>
      </c>
      <c r="L1999" s="48"/>
    </row>
    <row r="2000" spans="1:12" ht="15.75" x14ac:dyDescent="0.25">
      <c r="A2000" s="48" t="s">
        <v>3915</v>
      </c>
      <c r="B2000" s="48" t="s">
        <v>7831</v>
      </c>
      <c r="C2000" s="49">
        <v>43859.426203703704</v>
      </c>
      <c r="D2000" s="49">
        <v>43859.426203703704</v>
      </c>
      <c r="E2000" s="48" t="s">
        <v>34</v>
      </c>
      <c r="F2000" s="48" t="s">
        <v>33</v>
      </c>
      <c r="G2000" s="49">
        <v>43859.426203703704</v>
      </c>
      <c r="H2000" s="48"/>
      <c r="I2000" s="48"/>
      <c r="J2000" s="50">
        <v>0</v>
      </c>
      <c r="K2000" s="48" t="s">
        <v>37</v>
      </c>
      <c r="L2000" s="48"/>
    </row>
    <row r="2001" spans="1:12" ht="15.75" x14ac:dyDescent="0.25">
      <c r="A2001" s="48" t="s">
        <v>3917</v>
      </c>
      <c r="B2001" s="48" t="s">
        <v>7831</v>
      </c>
      <c r="C2001" s="49">
        <v>43859.369849537034</v>
      </c>
      <c r="D2001" s="49">
        <v>43859.369849537034</v>
      </c>
      <c r="E2001" s="48" t="s">
        <v>34</v>
      </c>
      <c r="F2001" s="48" t="s">
        <v>33</v>
      </c>
      <c r="G2001" s="49">
        <v>43859.369849537034</v>
      </c>
      <c r="H2001" s="48"/>
      <c r="I2001" s="48"/>
      <c r="J2001" s="50">
        <v>0</v>
      </c>
      <c r="K2001" s="48" t="s">
        <v>37</v>
      </c>
      <c r="L2001" s="48"/>
    </row>
    <row r="2002" spans="1:12" ht="15.75" x14ac:dyDescent="0.25">
      <c r="A2002" s="48" t="s">
        <v>3919</v>
      </c>
      <c r="B2002" s="48" t="s">
        <v>7831</v>
      </c>
      <c r="C2002" s="49">
        <v>43859.369849537034</v>
      </c>
      <c r="D2002" s="49">
        <v>43859.369849537034</v>
      </c>
      <c r="E2002" s="48" t="s">
        <v>34</v>
      </c>
      <c r="F2002" s="48" t="s">
        <v>33</v>
      </c>
      <c r="G2002" s="49">
        <v>43859.369849537034</v>
      </c>
      <c r="H2002" s="48"/>
      <c r="I2002" s="48"/>
      <c r="J2002" s="50">
        <v>0</v>
      </c>
      <c r="K2002" s="48" t="s">
        <v>37</v>
      </c>
      <c r="L2002" s="48"/>
    </row>
    <row r="2003" spans="1:12" ht="15.75" x14ac:dyDescent="0.25">
      <c r="A2003" s="48" t="s">
        <v>3921</v>
      </c>
      <c r="B2003" s="48" t="s">
        <v>7831</v>
      </c>
      <c r="C2003" s="49">
        <v>43859.373298611114</v>
      </c>
      <c r="D2003" s="49">
        <v>43859.373298611114</v>
      </c>
      <c r="E2003" s="48" t="s">
        <v>34</v>
      </c>
      <c r="F2003" s="48" t="s">
        <v>33</v>
      </c>
      <c r="G2003" s="49">
        <v>43859.373298611114</v>
      </c>
      <c r="H2003" s="48"/>
      <c r="I2003" s="48"/>
      <c r="J2003" s="50">
        <v>0</v>
      </c>
      <c r="K2003" s="48" t="s">
        <v>37</v>
      </c>
      <c r="L2003" s="48"/>
    </row>
    <row r="2004" spans="1:12" ht="15.75" x14ac:dyDescent="0.25">
      <c r="A2004" s="48" t="s">
        <v>3922</v>
      </c>
      <c r="B2004" s="48" t="s">
        <v>7831</v>
      </c>
      <c r="C2004" s="49">
        <v>43859.3746875</v>
      </c>
      <c r="D2004" s="49">
        <v>43859.3746875</v>
      </c>
      <c r="E2004" s="48" t="s">
        <v>34</v>
      </c>
      <c r="F2004" s="48" t="s">
        <v>33</v>
      </c>
      <c r="G2004" s="49">
        <v>43859.3746875</v>
      </c>
      <c r="H2004" s="48"/>
      <c r="I2004" s="48"/>
      <c r="J2004" s="50">
        <v>0</v>
      </c>
      <c r="K2004" s="48" t="s">
        <v>37</v>
      </c>
      <c r="L2004" s="48"/>
    </row>
    <row r="2005" spans="1:12" ht="15.75" x14ac:dyDescent="0.25">
      <c r="A2005" s="48" t="s">
        <v>3924</v>
      </c>
      <c r="B2005" s="48" t="s">
        <v>7831</v>
      </c>
      <c r="C2005" s="49">
        <v>43859.395578703705</v>
      </c>
      <c r="D2005" s="49">
        <v>43859.395578703705</v>
      </c>
      <c r="E2005" s="48" t="s">
        <v>34</v>
      </c>
      <c r="F2005" s="48" t="s">
        <v>33</v>
      </c>
      <c r="G2005" s="49">
        <v>43859.395578703705</v>
      </c>
      <c r="H2005" s="48"/>
      <c r="I2005" s="48"/>
      <c r="J2005" s="50">
        <v>0</v>
      </c>
      <c r="K2005" s="48" t="s">
        <v>37</v>
      </c>
      <c r="L2005" s="48"/>
    </row>
    <row r="2006" spans="1:12" ht="15.75" x14ac:dyDescent="0.25">
      <c r="A2006" s="48" t="s">
        <v>3926</v>
      </c>
      <c r="B2006" s="48" t="s">
        <v>7831</v>
      </c>
      <c r="C2006" s="49">
        <v>43859.399050925924</v>
      </c>
      <c r="D2006" s="49">
        <v>43859.399050925924</v>
      </c>
      <c r="E2006" s="48" t="s">
        <v>34</v>
      </c>
      <c r="F2006" s="48" t="s">
        <v>33</v>
      </c>
      <c r="G2006" s="49">
        <v>43859.399050925924</v>
      </c>
      <c r="H2006" s="48"/>
      <c r="I2006" s="48"/>
      <c r="J2006" s="50">
        <v>0</v>
      </c>
      <c r="K2006" s="48" t="s">
        <v>37</v>
      </c>
      <c r="L2006" s="48"/>
    </row>
    <row r="2007" spans="1:12" ht="15.75" x14ac:dyDescent="0.25">
      <c r="A2007" s="48" t="s">
        <v>3928</v>
      </c>
      <c r="B2007" s="48" t="s">
        <v>7831</v>
      </c>
      <c r="C2007" s="49">
        <v>43859.424791666665</v>
      </c>
      <c r="D2007" s="49">
        <v>43859.424791666665</v>
      </c>
      <c r="E2007" s="48" t="s">
        <v>34</v>
      </c>
      <c r="F2007" s="48" t="s">
        <v>33</v>
      </c>
      <c r="G2007" s="49">
        <v>43859.424791666665</v>
      </c>
      <c r="H2007" s="48"/>
      <c r="I2007" s="48"/>
      <c r="J2007" s="50">
        <v>0</v>
      </c>
      <c r="K2007" s="48" t="s">
        <v>37</v>
      </c>
      <c r="L2007" s="48"/>
    </row>
    <row r="2008" spans="1:12" ht="15.75" x14ac:dyDescent="0.25">
      <c r="A2008" s="48" t="s">
        <v>3930</v>
      </c>
      <c r="B2008" s="48" t="s">
        <v>7831</v>
      </c>
      <c r="C2008" s="49">
        <v>43859.42827546296</v>
      </c>
      <c r="D2008" s="49">
        <v>43859.42827546296</v>
      </c>
      <c r="E2008" s="48" t="s">
        <v>34</v>
      </c>
      <c r="F2008" s="48" t="s">
        <v>33</v>
      </c>
      <c r="G2008" s="49">
        <v>43859.42827546296</v>
      </c>
      <c r="H2008" s="48"/>
      <c r="I2008" s="48"/>
      <c r="J2008" s="50">
        <v>0</v>
      </c>
      <c r="K2008" s="48" t="s">
        <v>37</v>
      </c>
      <c r="L2008" s="48"/>
    </row>
    <row r="2009" spans="1:12" ht="15.75" x14ac:dyDescent="0.25">
      <c r="A2009" s="48" t="s">
        <v>3932</v>
      </c>
      <c r="B2009" s="48" t="s">
        <v>7831</v>
      </c>
      <c r="C2009" s="49">
        <v>43859.433842592596</v>
      </c>
      <c r="D2009" s="49">
        <v>43859.433842592596</v>
      </c>
      <c r="E2009" s="48" t="s">
        <v>34</v>
      </c>
      <c r="F2009" s="48" t="s">
        <v>33</v>
      </c>
      <c r="G2009" s="49">
        <v>43859.433842592596</v>
      </c>
      <c r="H2009" s="48"/>
      <c r="I2009" s="48"/>
      <c r="J2009" s="50">
        <v>0</v>
      </c>
      <c r="K2009" s="48" t="s">
        <v>37</v>
      </c>
      <c r="L2009" s="48"/>
    </row>
    <row r="2010" spans="1:12" ht="15.75" x14ac:dyDescent="0.25">
      <c r="A2010" s="48" t="s">
        <v>3934</v>
      </c>
      <c r="B2010" s="48" t="s">
        <v>7831</v>
      </c>
      <c r="C2010" s="49">
        <v>43859.443564814814</v>
      </c>
      <c r="D2010" s="49">
        <v>43859.443564814814</v>
      </c>
      <c r="E2010" s="48" t="s">
        <v>34</v>
      </c>
      <c r="F2010" s="48" t="s">
        <v>33</v>
      </c>
      <c r="G2010" s="49">
        <v>43859.443564814814</v>
      </c>
      <c r="H2010" s="48"/>
      <c r="I2010" s="48"/>
      <c r="J2010" s="50">
        <v>0</v>
      </c>
      <c r="K2010" s="48" t="s">
        <v>37</v>
      </c>
      <c r="L2010" s="48"/>
    </row>
    <row r="2011" spans="1:12" ht="15.75" x14ac:dyDescent="0.25">
      <c r="A2011" s="48" t="s">
        <v>3936</v>
      </c>
      <c r="B2011" s="48" t="s">
        <v>7831</v>
      </c>
      <c r="C2011" s="49">
        <v>43859.453981481478</v>
      </c>
      <c r="D2011" s="49">
        <v>43859.45616898148</v>
      </c>
      <c r="E2011" s="48" t="s">
        <v>34</v>
      </c>
      <c r="F2011" s="48" t="s">
        <v>150</v>
      </c>
      <c r="G2011" s="49">
        <v>43859.456134259257</v>
      </c>
      <c r="H2011" s="48"/>
      <c r="I2011" s="48"/>
      <c r="J2011" s="50">
        <v>2.1527777789742686E-3</v>
      </c>
      <c r="K2011" s="48" t="s">
        <v>37</v>
      </c>
      <c r="L2011" s="48"/>
    </row>
    <row r="2012" spans="1:12" ht="15.75" x14ac:dyDescent="0.25">
      <c r="A2012" s="48" t="s">
        <v>3938</v>
      </c>
      <c r="B2012" s="48" t="s">
        <v>7831</v>
      </c>
      <c r="C2012" s="49">
        <v>43859.380266203705</v>
      </c>
      <c r="D2012" s="49">
        <v>43859.380266203705</v>
      </c>
      <c r="E2012" s="48" t="s">
        <v>34</v>
      </c>
      <c r="F2012" s="48" t="s">
        <v>33</v>
      </c>
      <c r="G2012" s="49">
        <v>43859.380266203705</v>
      </c>
      <c r="H2012" s="48"/>
      <c r="I2012" s="48"/>
      <c r="J2012" s="50">
        <v>0</v>
      </c>
      <c r="K2012" s="48" t="s">
        <v>37</v>
      </c>
      <c r="L2012" s="48"/>
    </row>
    <row r="2013" spans="1:12" ht="15.75" x14ac:dyDescent="0.25">
      <c r="A2013" s="48" t="s">
        <v>3939</v>
      </c>
      <c r="B2013" s="48" t="s">
        <v>7831</v>
      </c>
      <c r="C2013" s="49">
        <v>43859.382349537038</v>
      </c>
      <c r="D2013" s="49">
        <v>43859.382349537038</v>
      </c>
      <c r="E2013" s="48" t="s">
        <v>34</v>
      </c>
      <c r="F2013" s="48" t="s">
        <v>33</v>
      </c>
      <c r="G2013" s="49">
        <v>43859.382349537038</v>
      </c>
      <c r="H2013" s="48"/>
      <c r="I2013" s="48"/>
      <c r="J2013" s="50">
        <v>0</v>
      </c>
      <c r="K2013" s="48" t="s">
        <v>37</v>
      </c>
      <c r="L2013" s="48"/>
    </row>
    <row r="2014" spans="1:12" ht="15.75" x14ac:dyDescent="0.25">
      <c r="A2014" s="48" t="s">
        <v>3941</v>
      </c>
      <c r="B2014" s="48" t="s">
        <v>7831</v>
      </c>
      <c r="C2014" s="49">
        <v>43859.385833333334</v>
      </c>
      <c r="D2014" s="49">
        <v>43859.385833333334</v>
      </c>
      <c r="E2014" s="48" t="s">
        <v>34</v>
      </c>
      <c r="F2014" s="48" t="s">
        <v>33</v>
      </c>
      <c r="G2014" s="49">
        <v>43859.385833333334</v>
      </c>
      <c r="H2014" s="48"/>
      <c r="I2014" s="48"/>
      <c r="J2014" s="50">
        <v>0</v>
      </c>
      <c r="K2014" s="48" t="s">
        <v>37</v>
      </c>
      <c r="L2014" s="48"/>
    </row>
    <row r="2015" spans="1:12" ht="15.75" x14ac:dyDescent="0.25">
      <c r="A2015" s="48" t="s">
        <v>3944</v>
      </c>
      <c r="B2015" s="48" t="s">
        <v>7831</v>
      </c>
      <c r="C2015" s="49">
        <v>43859.419224537036</v>
      </c>
      <c r="D2015" s="49">
        <v>43859.419224537036</v>
      </c>
      <c r="E2015" s="48" t="s">
        <v>34</v>
      </c>
      <c r="F2015" s="48" t="s">
        <v>33</v>
      </c>
      <c r="G2015" s="49">
        <v>43859.419224537036</v>
      </c>
      <c r="H2015" s="48"/>
      <c r="I2015" s="48"/>
      <c r="J2015" s="50">
        <v>0</v>
      </c>
      <c r="K2015" s="48" t="s">
        <v>37</v>
      </c>
      <c r="L2015" s="48"/>
    </row>
    <row r="2016" spans="1:12" ht="15.75" x14ac:dyDescent="0.25">
      <c r="A2016" s="48" t="s">
        <v>3945</v>
      </c>
      <c r="B2016" s="48" t="s">
        <v>7831</v>
      </c>
      <c r="C2016" s="49">
        <v>43859.425486111111</v>
      </c>
      <c r="D2016" s="49">
        <v>43859.425486111111</v>
      </c>
      <c r="E2016" s="48" t="s">
        <v>34</v>
      </c>
      <c r="F2016" s="48" t="s">
        <v>33</v>
      </c>
      <c r="G2016" s="49">
        <v>43859.425486111111</v>
      </c>
      <c r="H2016" s="48"/>
      <c r="I2016" s="48"/>
      <c r="J2016" s="50">
        <v>0</v>
      </c>
      <c r="K2016" s="48" t="s">
        <v>37</v>
      </c>
      <c r="L2016" s="48"/>
    </row>
    <row r="2017" spans="1:12" ht="15.75" x14ac:dyDescent="0.25">
      <c r="A2017" s="48" t="s">
        <v>3946</v>
      </c>
      <c r="B2017" s="48" t="s">
        <v>7831</v>
      </c>
      <c r="C2017" s="49">
        <v>43859.429513888892</v>
      </c>
      <c r="D2017" s="49">
        <v>43859.430208333331</v>
      </c>
      <c r="E2017" s="48" t="s">
        <v>34</v>
      </c>
      <c r="F2017" s="48" t="s">
        <v>33</v>
      </c>
      <c r="G2017" s="49">
        <v>43859.433449074073</v>
      </c>
      <c r="H2017" s="48"/>
      <c r="I2017" s="48"/>
      <c r="J2017" s="50">
        <v>3.9351851810351945E-3</v>
      </c>
      <c r="K2017" s="48" t="s">
        <v>37</v>
      </c>
      <c r="L2017" s="48"/>
    </row>
    <row r="2018" spans="1:12" ht="15.75" x14ac:dyDescent="0.25">
      <c r="A2018" s="48" t="s">
        <v>3949</v>
      </c>
      <c r="B2018" s="48" t="s">
        <v>7831</v>
      </c>
      <c r="C2018" s="49">
        <v>43859.430671296293</v>
      </c>
      <c r="D2018" s="49">
        <v>43859.430671296293</v>
      </c>
      <c r="E2018" s="48" t="s">
        <v>34</v>
      </c>
      <c r="F2018" s="48" t="s">
        <v>33</v>
      </c>
      <c r="G2018" s="49">
        <v>43859.430671296293</v>
      </c>
      <c r="H2018" s="48"/>
      <c r="I2018" s="48"/>
      <c r="J2018" s="50">
        <v>0</v>
      </c>
      <c r="K2018" s="48" t="s">
        <v>37</v>
      </c>
      <c r="L2018" s="48"/>
    </row>
    <row r="2019" spans="1:12" ht="15.75" x14ac:dyDescent="0.25">
      <c r="A2019" s="48" t="s">
        <v>3950</v>
      </c>
      <c r="B2019" s="48" t="s">
        <v>7831</v>
      </c>
      <c r="C2019" s="49">
        <v>43859.431400462963</v>
      </c>
      <c r="D2019" s="49">
        <v>43859.433310185188</v>
      </c>
      <c r="E2019" s="48" t="s">
        <v>34</v>
      </c>
      <c r="F2019" s="48" t="s">
        <v>110</v>
      </c>
      <c r="G2019" s="49">
        <v>43859.433113425926</v>
      </c>
      <c r="H2019" s="48"/>
      <c r="I2019" s="48"/>
      <c r="J2019" s="50">
        <v>1.7129629632108845E-3</v>
      </c>
      <c r="K2019" s="48" t="s">
        <v>37</v>
      </c>
      <c r="L2019" s="48"/>
    </row>
    <row r="2020" spans="1:12" ht="15.75" x14ac:dyDescent="0.25">
      <c r="A2020" s="48" t="s">
        <v>3951</v>
      </c>
      <c r="B2020" s="48" t="s">
        <v>7831</v>
      </c>
      <c r="C2020" s="49">
        <v>43859.42827546296</v>
      </c>
      <c r="D2020" s="49">
        <v>43859.42827546296</v>
      </c>
      <c r="E2020" s="48" t="s">
        <v>34</v>
      </c>
      <c r="F2020" s="48" t="s">
        <v>33</v>
      </c>
      <c r="G2020" s="49">
        <v>43859.42827546296</v>
      </c>
      <c r="H2020" s="48"/>
      <c r="I2020" s="48"/>
      <c r="J2020" s="50">
        <v>0</v>
      </c>
      <c r="K2020" s="48" t="s">
        <v>37</v>
      </c>
      <c r="L2020" s="48"/>
    </row>
    <row r="2021" spans="1:12" ht="15.75" x14ac:dyDescent="0.25">
      <c r="A2021" s="48" t="s">
        <v>3953</v>
      </c>
      <c r="B2021" s="48" t="s">
        <v>7831</v>
      </c>
      <c r="C2021" s="49">
        <v>43859.439953703702</v>
      </c>
      <c r="D2021" s="49">
        <v>43859.442280092589</v>
      </c>
      <c r="E2021" s="48" t="s">
        <v>34</v>
      </c>
      <c r="F2021" s="48" t="s">
        <v>150</v>
      </c>
      <c r="G2021" s="49">
        <v>43859.442245370374</v>
      </c>
      <c r="H2021" s="48"/>
      <c r="I2021" s="48"/>
      <c r="J2021" s="50">
        <v>2.2916666712262668E-3</v>
      </c>
      <c r="K2021" s="48" t="s">
        <v>37</v>
      </c>
      <c r="L2021" s="48"/>
    </row>
    <row r="2022" spans="1:12" ht="15.75" x14ac:dyDescent="0.25">
      <c r="A2022" s="48" t="s">
        <v>3954</v>
      </c>
      <c r="B2022" s="48" t="s">
        <v>7831</v>
      </c>
      <c r="C2022" s="49">
        <v>43859.451215277775</v>
      </c>
      <c r="D2022" s="49">
        <v>43859.451215277775</v>
      </c>
      <c r="E2022" s="48" t="s">
        <v>34</v>
      </c>
      <c r="F2022" s="48" t="s">
        <v>33</v>
      </c>
      <c r="G2022" s="49">
        <v>43859.451215277775</v>
      </c>
      <c r="H2022" s="48"/>
      <c r="I2022" s="48"/>
      <c r="J2022" s="50">
        <v>0</v>
      </c>
      <c r="K2022" s="48" t="s">
        <v>37</v>
      </c>
      <c r="L2022" s="48"/>
    </row>
    <row r="2023" spans="1:12" ht="15.75" x14ac:dyDescent="0.25">
      <c r="A2023" s="48" t="s">
        <v>3956</v>
      </c>
      <c r="B2023" s="48" t="s">
        <v>7831</v>
      </c>
      <c r="C2023" s="49">
        <v>43859.457638888889</v>
      </c>
      <c r="D2023" s="49">
        <v>43859.458692129629</v>
      </c>
      <c r="E2023" s="48" t="s">
        <v>34</v>
      </c>
      <c r="F2023" s="48" t="s">
        <v>150</v>
      </c>
      <c r="G2023" s="49">
        <v>43859.458668981482</v>
      </c>
      <c r="H2023" s="48"/>
      <c r="I2023" s="48"/>
      <c r="J2023" s="50">
        <v>1.0300925932824612E-3</v>
      </c>
      <c r="K2023" s="48" t="s">
        <v>37</v>
      </c>
      <c r="L2023" s="48"/>
    </row>
    <row r="2024" spans="1:12" ht="15.75" x14ac:dyDescent="0.25">
      <c r="A2024" s="48" t="s">
        <v>3958</v>
      </c>
      <c r="B2024" s="48" t="s">
        <v>7831</v>
      </c>
      <c r="C2024" s="49">
        <v>43859.482534722221</v>
      </c>
      <c r="D2024" s="49">
        <v>43859.482534722221</v>
      </c>
      <c r="E2024" s="48" t="s">
        <v>34</v>
      </c>
      <c r="F2024" s="48" t="s">
        <v>33</v>
      </c>
      <c r="G2024" s="49">
        <v>43859.482534722221</v>
      </c>
      <c r="H2024" s="48"/>
      <c r="I2024" s="48"/>
      <c r="J2024" s="50">
        <v>0</v>
      </c>
      <c r="K2024" s="48" t="s">
        <v>37</v>
      </c>
      <c r="L2024" s="48"/>
    </row>
    <row r="2025" spans="1:12" ht="15.75" x14ac:dyDescent="0.25">
      <c r="A2025" s="48" t="s">
        <v>3960</v>
      </c>
      <c r="B2025" s="48" t="s">
        <v>7831</v>
      </c>
      <c r="C2025" s="49">
        <v>43859.507581018515</v>
      </c>
      <c r="D2025" s="49">
        <v>43859.507581018515</v>
      </c>
      <c r="E2025" s="48" t="s">
        <v>34</v>
      </c>
      <c r="F2025" s="48" t="s">
        <v>33</v>
      </c>
      <c r="G2025" s="49">
        <v>43859.507581018515</v>
      </c>
      <c r="H2025" s="48"/>
      <c r="I2025" s="48"/>
      <c r="J2025" s="50">
        <v>0</v>
      </c>
      <c r="K2025" s="48" t="s">
        <v>37</v>
      </c>
      <c r="L2025" s="48"/>
    </row>
    <row r="2026" spans="1:12" ht="15.75" x14ac:dyDescent="0.25">
      <c r="A2026" s="48" t="s">
        <v>7867</v>
      </c>
      <c r="B2026" s="48" t="s">
        <v>7831</v>
      </c>
      <c r="C2026" s="49">
        <v>43859.513842592591</v>
      </c>
      <c r="D2026" s="49">
        <v>43859.513842592591</v>
      </c>
      <c r="E2026" s="48" t="s">
        <v>7833</v>
      </c>
      <c r="F2026" s="48" t="s">
        <v>33</v>
      </c>
      <c r="G2026" s="49">
        <v>43859.513842592591</v>
      </c>
      <c r="H2026" s="48"/>
      <c r="I2026" s="48"/>
      <c r="J2026" s="50">
        <v>0</v>
      </c>
      <c r="K2026" s="48" t="s">
        <v>37</v>
      </c>
      <c r="L2026" s="48"/>
    </row>
    <row r="2027" spans="1:12" ht="15.75" x14ac:dyDescent="0.25">
      <c r="A2027" s="48" t="s">
        <v>3962</v>
      </c>
      <c r="B2027" s="48" t="s">
        <v>7831</v>
      </c>
      <c r="C2027" s="49">
        <v>43859.514537037037</v>
      </c>
      <c r="D2027" s="49">
        <v>43859.514537037037</v>
      </c>
      <c r="E2027" s="48" t="s">
        <v>34</v>
      </c>
      <c r="F2027" s="48" t="s">
        <v>33</v>
      </c>
      <c r="G2027" s="49">
        <v>43859.514537037037</v>
      </c>
      <c r="H2027" s="48"/>
      <c r="I2027" s="48"/>
      <c r="J2027" s="50">
        <v>0</v>
      </c>
      <c r="K2027" s="48" t="s">
        <v>37</v>
      </c>
      <c r="L2027" s="48"/>
    </row>
    <row r="2028" spans="1:12" ht="15.75" x14ac:dyDescent="0.25">
      <c r="A2028" s="48" t="s">
        <v>3963</v>
      </c>
      <c r="B2028" s="48" t="s">
        <v>7831</v>
      </c>
      <c r="C2028" s="49">
        <v>43859.534710648149</v>
      </c>
      <c r="D2028" s="49">
        <v>43859.534710648149</v>
      </c>
      <c r="E2028" s="48" t="s">
        <v>34</v>
      </c>
      <c r="F2028" s="48" t="s">
        <v>33</v>
      </c>
      <c r="G2028" s="49">
        <v>43859.534710648149</v>
      </c>
      <c r="H2028" s="48"/>
      <c r="I2028" s="48"/>
      <c r="J2028" s="50">
        <v>0</v>
      </c>
      <c r="K2028" s="48" t="s">
        <v>37</v>
      </c>
      <c r="L2028" s="48"/>
    </row>
    <row r="2029" spans="1:12" ht="15.75" x14ac:dyDescent="0.25">
      <c r="A2029" s="48" t="s">
        <v>3965</v>
      </c>
      <c r="B2029" s="48" t="s">
        <v>7831</v>
      </c>
      <c r="C2029" s="49">
        <v>43859.453321759262</v>
      </c>
      <c r="D2029" s="49">
        <v>43859.453321759262</v>
      </c>
      <c r="E2029" s="48" t="s">
        <v>34</v>
      </c>
      <c r="F2029" s="48" t="s">
        <v>33</v>
      </c>
      <c r="G2029" s="49">
        <v>43859.453321759262</v>
      </c>
      <c r="H2029" s="48"/>
      <c r="I2029" s="48"/>
      <c r="J2029" s="50">
        <v>0</v>
      </c>
      <c r="K2029" s="48" t="s">
        <v>37</v>
      </c>
      <c r="L2029" s="48"/>
    </row>
    <row r="2030" spans="1:12" ht="15.75" x14ac:dyDescent="0.25">
      <c r="A2030" s="48" t="s">
        <v>3967</v>
      </c>
      <c r="B2030" s="48" t="s">
        <v>7831</v>
      </c>
      <c r="C2030" s="49">
        <v>43859.473958333336</v>
      </c>
      <c r="D2030" s="49">
        <v>43859.475543981483</v>
      </c>
      <c r="E2030" s="48" t="s">
        <v>34</v>
      </c>
      <c r="F2030" s="48" t="s">
        <v>150</v>
      </c>
      <c r="G2030" s="49">
        <v>43859.475659722222</v>
      </c>
      <c r="H2030" s="48"/>
      <c r="I2030" s="48"/>
      <c r="J2030" s="50">
        <v>1.7013888864312321E-3</v>
      </c>
      <c r="K2030" s="48" t="s">
        <v>37</v>
      </c>
      <c r="L2030" s="48"/>
    </row>
    <row r="2031" spans="1:12" ht="15.75" x14ac:dyDescent="0.25">
      <c r="A2031" s="48" t="s">
        <v>3969</v>
      </c>
      <c r="B2031" s="48" t="s">
        <v>7831</v>
      </c>
      <c r="C2031" s="49">
        <v>43859.476273148146</v>
      </c>
      <c r="D2031" s="49">
        <v>43859.476273148146</v>
      </c>
      <c r="E2031" s="48" t="s">
        <v>34</v>
      </c>
      <c r="F2031" s="48" t="s">
        <v>33</v>
      </c>
      <c r="G2031" s="49">
        <v>43859.476273148146</v>
      </c>
      <c r="H2031" s="48"/>
      <c r="I2031" s="48"/>
      <c r="J2031" s="50">
        <v>0</v>
      </c>
      <c r="K2031" s="48" t="s">
        <v>37</v>
      </c>
      <c r="L2031" s="48"/>
    </row>
    <row r="2032" spans="1:12" ht="15.75" x14ac:dyDescent="0.25">
      <c r="A2032" s="48" t="s">
        <v>3971</v>
      </c>
      <c r="B2032" s="48" t="s">
        <v>7831</v>
      </c>
      <c r="C2032" s="49">
        <v>43859.48810185185</v>
      </c>
      <c r="D2032" s="49">
        <v>43859.48810185185</v>
      </c>
      <c r="E2032" s="48" t="s">
        <v>34</v>
      </c>
      <c r="F2032" s="48" t="s">
        <v>33</v>
      </c>
      <c r="G2032" s="49">
        <v>43859.48810185185</v>
      </c>
      <c r="H2032" s="48"/>
      <c r="I2032" s="48"/>
      <c r="J2032" s="50">
        <v>0</v>
      </c>
      <c r="K2032" s="48" t="s">
        <v>37</v>
      </c>
      <c r="L2032" s="48"/>
    </row>
    <row r="2033" spans="1:12" ht="15.75" x14ac:dyDescent="0.25">
      <c r="A2033" s="48" t="s">
        <v>3973</v>
      </c>
      <c r="B2033" s="48" t="s">
        <v>7831</v>
      </c>
      <c r="C2033" s="49">
        <v>43859.499236111114</v>
      </c>
      <c r="D2033" s="49">
        <v>43859.499236111114</v>
      </c>
      <c r="E2033" s="48" t="s">
        <v>34</v>
      </c>
      <c r="F2033" s="48" t="s">
        <v>33</v>
      </c>
      <c r="G2033" s="49">
        <v>43859.499236111114</v>
      </c>
      <c r="H2033" s="48"/>
      <c r="I2033" s="48"/>
      <c r="J2033" s="50">
        <v>0</v>
      </c>
      <c r="K2033" s="48" t="s">
        <v>37</v>
      </c>
      <c r="L2033" s="48"/>
    </row>
    <row r="2034" spans="1:12" ht="15.75" x14ac:dyDescent="0.25">
      <c r="A2034" s="48" t="s">
        <v>3975</v>
      </c>
      <c r="B2034" s="48" t="s">
        <v>7831</v>
      </c>
      <c r="C2034" s="49">
        <v>43859.506192129629</v>
      </c>
      <c r="D2034" s="49">
        <v>43859.506192129629</v>
      </c>
      <c r="E2034" s="48" t="s">
        <v>34</v>
      </c>
      <c r="F2034" s="48" t="s">
        <v>33</v>
      </c>
      <c r="G2034" s="49">
        <v>43859.506192129629</v>
      </c>
      <c r="H2034" s="48"/>
      <c r="I2034" s="48"/>
      <c r="J2034" s="50">
        <v>0</v>
      </c>
      <c r="K2034" s="48" t="s">
        <v>37</v>
      </c>
      <c r="L2034" s="48"/>
    </row>
    <row r="2035" spans="1:12" ht="15.75" x14ac:dyDescent="0.25">
      <c r="A2035" s="48" t="s">
        <v>3976</v>
      </c>
      <c r="B2035" s="48" t="s">
        <v>7831</v>
      </c>
      <c r="C2035" s="49">
        <v>43859.521493055552</v>
      </c>
      <c r="D2035" s="49">
        <v>43859.521493055552</v>
      </c>
      <c r="E2035" s="48" t="s">
        <v>34</v>
      </c>
      <c r="F2035" s="48" t="s">
        <v>33</v>
      </c>
      <c r="G2035" s="49">
        <v>43859.521493055552</v>
      </c>
      <c r="H2035" s="48"/>
      <c r="I2035" s="48"/>
      <c r="J2035" s="50">
        <v>0</v>
      </c>
      <c r="K2035" s="48" t="s">
        <v>37</v>
      </c>
      <c r="L2035" s="48"/>
    </row>
    <row r="2036" spans="1:12" ht="15.75" x14ac:dyDescent="0.25">
      <c r="A2036" s="48" t="s">
        <v>3978</v>
      </c>
      <c r="B2036" s="48" t="s">
        <v>7831</v>
      </c>
      <c r="C2036" s="49">
        <v>43859.52983796296</v>
      </c>
      <c r="D2036" s="49">
        <v>43859.52983796296</v>
      </c>
      <c r="E2036" s="48" t="s">
        <v>34</v>
      </c>
      <c r="F2036" s="48" t="s">
        <v>33</v>
      </c>
      <c r="G2036" s="49">
        <v>43859.52983796296</v>
      </c>
      <c r="H2036" s="48"/>
      <c r="I2036" s="48"/>
      <c r="J2036" s="50">
        <v>0</v>
      </c>
      <c r="K2036" s="48" t="s">
        <v>37</v>
      </c>
      <c r="L2036" s="48"/>
    </row>
    <row r="2037" spans="1:12" ht="15.75" x14ac:dyDescent="0.25">
      <c r="A2037" s="48" t="s">
        <v>3979</v>
      </c>
      <c r="B2037" s="48" t="s">
        <v>7831</v>
      </c>
      <c r="C2037" s="49">
        <v>43859.53193287037</v>
      </c>
      <c r="D2037" s="49">
        <v>43859.53193287037</v>
      </c>
      <c r="E2037" s="48" t="s">
        <v>34</v>
      </c>
      <c r="F2037" s="48" t="s">
        <v>33</v>
      </c>
      <c r="G2037" s="49">
        <v>43859.53193287037</v>
      </c>
      <c r="H2037" s="48"/>
      <c r="I2037" s="48"/>
      <c r="J2037" s="50">
        <v>0</v>
      </c>
      <c r="K2037" s="48" t="s">
        <v>37</v>
      </c>
      <c r="L2037" s="48"/>
    </row>
    <row r="2038" spans="1:12" ht="15.75" x14ac:dyDescent="0.25">
      <c r="A2038" s="48" t="s">
        <v>3980</v>
      </c>
      <c r="B2038" s="48" t="s">
        <v>7831</v>
      </c>
      <c r="C2038" s="49">
        <v>43859.476273148146</v>
      </c>
      <c r="D2038" s="49">
        <v>43859.476273148146</v>
      </c>
      <c r="E2038" s="48" t="s">
        <v>34</v>
      </c>
      <c r="F2038" s="48" t="s">
        <v>33</v>
      </c>
      <c r="G2038" s="49">
        <v>43859.476273148146</v>
      </c>
      <c r="H2038" s="48"/>
      <c r="I2038" s="48"/>
      <c r="J2038" s="50">
        <v>0</v>
      </c>
      <c r="K2038" s="48" t="s">
        <v>37</v>
      </c>
      <c r="L2038" s="48"/>
    </row>
    <row r="2039" spans="1:12" ht="15.75" x14ac:dyDescent="0.25">
      <c r="A2039" s="48" t="s">
        <v>3982</v>
      </c>
      <c r="B2039" s="48" t="s">
        <v>7831</v>
      </c>
      <c r="C2039" s="49">
        <v>43859.488796296297</v>
      </c>
      <c r="D2039" s="49">
        <v>43859.488796296297</v>
      </c>
      <c r="E2039" s="48" t="s">
        <v>34</v>
      </c>
      <c r="F2039" s="48" t="s">
        <v>33</v>
      </c>
      <c r="G2039" s="49">
        <v>43859.488796296297</v>
      </c>
      <c r="H2039" s="48"/>
      <c r="I2039" s="48"/>
      <c r="J2039" s="50">
        <v>0</v>
      </c>
      <c r="K2039" s="48" t="s">
        <v>37</v>
      </c>
      <c r="L2039" s="48"/>
    </row>
    <row r="2040" spans="1:12" ht="15.75" x14ac:dyDescent="0.25">
      <c r="A2040" s="48" t="s">
        <v>3984</v>
      </c>
      <c r="B2040" s="48" t="s">
        <v>7831</v>
      </c>
      <c r="C2040" s="49">
        <v>43859.492962962962</v>
      </c>
      <c r="D2040" s="49">
        <v>43859.492962962962</v>
      </c>
      <c r="E2040" s="48" t="s">
        <v>34</v>
      </c>
      <c r="F2040" s="48" t="s">
        <v>33</v>
      </c>
      <c r="G2040" s="49">
        <v>43859.492962962962</v>
      </c>
      <c r="H2040" s="48"/>
      <c r="I2040" s="48"/>
      <c r="J2040" s="50">
        <v>0</v>
      </c>
      <c r="K2040" s="48" t="s">
        <v>37</v>
      </c>
      <c r="L2040" s="48"/>
    </row>
    <row r="2041" spans="1:12" ht="15.75" x14ac:dyDescent="0.25">
      <c r="A2041" s="48" t="s">
        <v>3986</v>
      </c>
      <c r="B2041" s="48" t="s">
        <v>7831</v>
      </c>
      <c r="C2041" s="49">
        <v>43859.493657407409</v>
      </c>
      <c r="D2041" s="49">
        <v>43859.493657407409</v>
      </c>
      <c r="E2041" s="48" t="s">
        <v>34</v>
      </c>
      <c r="F2041" s="48" t="s">
        <v>33</v>
      </c>
      <c r="G2041" s="49">
        <v>43859.493657407409</v>
      </c>
      <c r="H2041" s="48"/>
      <c r="I2041" s="48"/>
      <c r="J2041" s="50">
        <v>0</v>
      </c>
      <c r="K2041" s="48" t="s">
        <v>37</v>
      </c>
      <c r="L2041" s="48"/>
    </row>
    <row r="2042" spans="1:12" ht="15.75" x14ac:dyDescent="0.25">
      <c r="A2042" s="48" t="s">
        <v>3988</v>
      </c>
      <c r="B2042" s="48" t="s">
        <v>7831</v>
      </c>
      <c r="C2042" s="49">
        <v>43859.496446759258</v>
      </c>
      <c r="D2042" s="49">
        <v>43859.496446759258</v>
      </c>
      <c r="E2042" s="48" t="s">
        <v>34</v>
      </c>
      <c r="F2042" s="48" t="s">
        <v>33</v>
      </c>
      <c r="G2042" s="49">
        <v>43859.496446759258</v>
      </c>
      <c r="H2042" s="48"/>
      <c r="I2042" s="48"/>
      <c r="J2042" s="50">
        <v>0</v>
      </c>
      <c r="K2042" s="48" t="s">
        <v>37</v>
      </c>
      <c r="L2042" s="48"/>
    </row>
    <row r="2043" spans="1:12" ht="15.75" x14ac:dyDescent="0.25">
      <c r="A2043" s="48" t="s">
        <v>3990</v>
      </c>
      <c r="B2043" s="48" t="s">
        <v>7831</v>
      </c>
      <c r="C2043" s="49">
        <v>43859.509675925925</v>
      </c>
      <c r="D2043" s="49">
        <v>43859.509675925925</v>
      </c>
      <c r="E2043" s="48" t="s">
        <v>34</v>
      </c>
      <c r="F2043" s="48" t="s">
        <v>33</v>
      </c>
      <c r="G2043" s="49">
        <v>43859.509675925925</v>
      </c>
      <c r="H2043" s="48"/>
      <c r="I2043" s="48"/>
      <c r="J2043" s="50">
        <v>0</v>
      </c>
      <c r="K2043" s="48" t="s">
        <v>37</v>
      </c>
      <c r="L2043" s="48"/>
    </row>
    <row r="2044" spans="1:12" ht="15.75" x14ac:dyDescent="0.25">
      <c r="A2044" s="48" t="s">
        <v>3991</v>
      </c>
      <c r="B2044" s="48" t="s">
        <v>7831</v>
      </c>
      <c r="C2044" s="49">
        <v>43859.550706018519</v>
      </c>
      <c r="D2044" s="49">
        <v>43859.550706018519</v>
      </c>
      <c r="E2044" s="48" t="s">
        <v>34</v>
      </c>
      <c r="F2044" s="48" t="s">
        <v>33</v>
      </c>
      <c r="G2044" s="49">
        <v>43859.550706018519</v>
      </c>
      <c r="H2044" s="48"/>
      <c r="I2044" s="48"/>
      <c r="J2044" s="50">
        <v>0</v>
      </c>
      <c r="K2044" s="48" t="s">
        <v>37</v>
      </c>
      <c r="L2044" s="48"/>
    </row>
    <row r="2045" spans="1:12" ht="15.75" x14ac:dyDescent="0.25">
      <c r="A2045" s="48" t="s">
        <v>3994</v>
      </c>
      <c r="B2045" s="48" t="s">
        <v>7831</v>
      </c>
      <c r="C2045" s="49">
        <v>43859.562604166669</v>
      </c>
      <c r="D2045" s="49">
        <v>43859.563645833332</v>
      </c>
      <c r="E2045" s="48" t="s">
        <v>34</v>
      </c>
      <c r="F2045" s="48" t="s">
        <v>150</v>
      </c>
      <c r="G2045" s="49">
        <v>43859.564328703702</v>
      </c>
      <c r="H2045" s="48"/>
      <c r="I2045" s="48"/>
      <c r="J2045" s="50">
        <v>1.7245370327145793E-3</v>
      </c>
      <c r="K2045" s="48" t="s">
        <v>37</v>
      </c>
      <c r="L2045" s="48"/>
    </row>
    <row r="2046" spans="1:12" ht="15.75" x14ac:dyDescent="0.25">
      <c r="A2046" s="48" t="s">
        <v>3996</v>
      </c>
      <c r="B2046" s="48" t="s">
        <v>7831</v>
      </c>
      <c r="C2046" s="49">
        <v>43859.570162037038</v>
      </c>
      <c r="D2046" s="49">
        <v>43859.570162037038</v>
      </c>
      <c r="E2046" s="48" t="s">
        <v>34</v>
      </c>
      <c r="F2046" s="48" t="s">
        <v>33</v>
      </c>
      <c r="G2046" s="49">
        <v>43859.570162037038</v>
      </c>
      <c r="H2046" s="48"/>
      <c r="I2046" s="48"/>
      <c r="J2046" s="50">
        <v>0</v>
      </c>
      <c r="K2046" s="48" t="s">
        <v>37</v>
      </c>
      <c r="L2046" s="48"/>
    </row>
    <row r="2047" spans="1:12" ht="15.75" x14ac:dyDescent="0.25">
      <c r="A2047" s="48" t="s">
        <v>3997</v>
      </c>
      <c r="B2047" s="48" t="s">
        <v>7831</v>
      </c>
      <c r="C2047" s="49">
        <v>43859.607719907406</v>
      </c>
      <c r="D2047" s="49">
        <v>43859.607719907406</v>
      </c>
      <c r="E2047" s="48" t="s">
        <v>34</v>
      </c>
      <c r="F2047" s="48" t="s">
        <v>33</v>
      </c>
      <c r="G2047" s="49">
        <v>43859.607719907406</v>
      </c>
      <c r="H2047" s="48"/>
      <c r="I2047" s="48"/>
      <c r="J2047" s="50">
        <v>0</v>
      </c>
      <c r="K2047" s="48" t="s">
        <v>37</v>
      </c>
      <c r="L2047" s="48"/>
    </row>
    <row r="2048" spans="1:12" ht="15.75" x14ac:dyDescent="0.25">
      <c r="A2048" s="48" t="s">
        <v>3999</v>
      </c>
      <c r="B2048" s="48" t="s">
        <v>7831</v>
      </c>
      <c r="C2048" s="49">
        <v>43859.610405092593</v>
      </c>
      <c r="D2048" s="49">
        <v>43859.612569444442</v>
      </c>
      <c r="E2048" s="48" t="s">
        <v>34</v>
      </c>
      <c r="F2048" s="48" t="s">
        <v>110</v>
      </c>
      <c r="G2048" s="49">
        <v>43859.611574074072</v>
      </c>
      <c r="H2048" s="48"/>
      <c r="I2048" s="48"/>
      <c r="J2048" s="50">
        <v>1.1689814782585017E-3</v>
      </c>
      <c r="K2048" s="48" t="s">
        <v>37</v>
      </c>
      <c r="L2048" s="48"/>
    </row>
    <row r="2049" spans="1:12" ht="15.75" x14ac:dyDescent="0.25">
      <c r="A2049" s="48" t="s">
        <v>4001</v>
      </c>
      <c r="B2049" s="48" t="s">
        <v>7831</v>
      </c>
      <c r="C2049" s="49">
        <v>43859.629328703704</v>
      </c>
      <c r="D2049" s="49">
        <v>43859.629328703704</v>
      </c>
      <c r="E2049" s="48" t="s">
        <v>34</v>
      </c>
      <c r="F2049" s="48" t="s">
        <v>33</v>
      </c>
      <c r="G2049" s="49">
        <v>43859.629328703704</v>
      </c>
      <c r="H2049" s="48"/>
      <c r="I2049" s="48"/>
      <c r="J2049" s="50">
        <v>0</v>
      </c>
      <c r="K2049" s="48" t="s">
        <v>37</v>
      </c>
      <c r="L2049" s="48"/>
    </row>
    <row r="2050" spans="1:12" ht="15.75" x14ac:dyDescent="0.25">
      <c r="A2050" s="48" t="s">
        <v>4002</v>
      </c>
      <c r="B2050" s="48" t="s">
        <v>7831</v>
      </c>
      <c r="C2050" s="49">
        <v>43859.673171296294</v>
      </c>
      <c r="D2050" s="49">
        <v>43859.673171296294</v>
      </c>
      <c r="E2050" s="48" t="s">
        <v>34</v>
      </c>
      <c r="F2050" s="48" t="s">
        <v>33</v>
      </c>
      <c r="G2050" s="49">
        <v>43859.673171296294</v>
      </c>
      <c r="H2050" s="48"/>
      <c r="I2050" s="48"/>
      <c r="J2050" s="50">
        <v>0</v>
      </c>
      <c r="K2050" s="48" t="s">
        <v>37</v>
      </c>
      <c r="L2050" s="48"/>
    </row>
    <row r="2051" spans="1:12" ht="15.75" x14ac:dyDescent="0.25">
      <c r="A2051" s="48" t="s">
        <v>4004</v>
      </c>
      <c r="B2051" s="48" t="s">
        <v>7831</v>
      </c>
      <c r="C2051" s="49">
        <v>43859.673171296294</v>
      </c>
      <c r="D2051" s="49">
        <v>43859.673171296294</v>
      </c>
      <c r="E2051" s="48" t="s">
        <v>34</v>
      </c>
      <c r="F2051" s="48" t="s">
        <v>33</v>
      </c>
      <c r="G2051" s="49">
        <v>43859.673171296294</v>
      </c>
      <c r="H2051" s="48"/>
      <c r="I2051" s="48"/>
      <c r="J2051" s="50">
        <v>0</v>
      </c>
      <c r="K2051" s="48" t="s">
        <v>37</v>
      </c>
      <c r="L2051" s="48"/>
    </row>
    <row r="2052" spans="1:12" ht="15.75" x14ac:dyDescent="0.25">
      <c r="A2052" s="48" t="s">
        <v>4006</v>
      </c>
      <c r="B2052" s="48" t="s">
        <v>7831</v>
      </c>
      <c r="C2052" s="49">
        <v>43859.67386574074</v>
      </c>
      <c r="D2052" s="49">
        <v>43859.67386574074</v>
      </c>
      <c r="E2052" s="48" t="s">
        <v>34</v>
      </c>
      <c r="F2052" s="48" t="s">
        <v>33</v>
      </c>
      <c r="G2052" s="49">
        <v>43859.67386574074</v>
      </c>
      <c r="H2052" s="48"/>
      <c r="I2052" s="48"/>
      <c r="J2052" s="50">
        <v>0</v>
      </c>
      <c r="K2052" s="48" t="s">
        <v>37</v>
      </c>
      <c r="L2052" s="48"/>
    </row>
    <row r="2053" spans="1:12" ht="15.75" x14ac:dyDescent="0.25">
      <c r="A2053" s="48" t="s">
        <v>4007</v>
      </c>
      <c r="B2053" s="48" t="s">
        <v>7831</v>
      </c>
      <c r="C2053" s="49">
        <v>43859.597986111112</v>
      </c>
      <c r="D2053" s="49">
        <v>43859.597986111112</v>
      </c>
      <c r="E2053" s="48" t="s">
        <v>34</v>
      </c>
      <c r="F2053" s="48" t="s">
        <v>33</v>
      </c>
      <c r="G2053" s="49">
        <v>43859.597986111112</v>
      </c>
      <c r="H2053" s="48"/>
      <c r="I2053" s="48"/>
      <c r="J2053" s="50">
        <v>0</v>
      </c>
      <c r="K2053" s="48" t="s">
        <v>37</v>
      </c>
      <c r="L2053" s="48"/>
    </row>
    <row r="2054" spans="1:12" ht="15.75" x14ac:dyDescent="0.25">
      <c r="A2054" s="48" t="s">
        <v>4009</v>
      </c>
      <c r="B2054" s="48" t="s">
        <v>7831</v>
      </c>
      <c r="C2054" s="49">
        <v>43859.6328125</v>
      </c>
      <c r="D2054" s="49">
        <v>43859.6328125</v>
      </c>
      <c r="E2054" s="48" t="s">
        <v>34</v>
      </c>
      <c r="F2054" s="48" t="s">
        <v>33</v>
      </c>
      <c r="G2054" s="49">
        <v>43859.6328125</v>
      </c>
      <c r="H2054" s="48"/>
      <c r="I2054" s="48"/>
      <c r="J2054" s="50">
        <v>0</v>
      </c>
      <c r="K2054" s="48" t="s">
        <v>37</v>
      </c>
      <c r="L2054" s="48"/>
    </row>
    <row r="2055" spans="1:12" ht="15.75" x14ac:dyDescent="0.25">
      <c r="A2055" s="48" t="s">
        <v>4011</v>
      </c>
      <c r="B2055" s="48" t="s">
        <v>7831</v>
      </c>
      <c r="C2055" s="49">
        <v>43859.647418981483</v>
      </c>
      <c r="D2055" s="49">
        <v>43859.647418981483</v>
      </c>
      <c r="E2055" s="48" t="s">
        <v>34</v>
      </c>
      <c r="F2055" s="48" t="s">
        <v>33</v>
      </c>
      <c r="G2055" s="49">
        <v>43859.647418981483</v>
      </c>
      <c r="H2055" s="48"/>
      <c r="I2055" s="48"/>
      <c r="J2055" s="50">
        <v>0</v>
      </c>
      <c r="K2055" s="48" t="s">
        <v>37</v>
      </c>
      <c r="L2055" s="48"/>
    </row>
    <row r="2056" spans="1:12" ht="15.75" x14ac:dyDescent="0.25">
      <c r="A2056" s="48" t="s">
        <v>4012</v>
      </c>
      <c r="B2056" s="48" t="s">
        <v>7831</v>
      </c>
      <c r="C2056" s="49">
        <v>43859.657858796294</v>
      </c>
      <c r="D2056" s="49">
        <v>43859.657858796294</v>
      </c>
      <c r="E2056" s="48" t="s">
        <v>34</v>
      </c>
      <c r="F2056" s="48" t="s">
        <v>33</v>
      </c>
      <c r="G2056" s="49">
        <v>43859.657858796294</v>
      </c>
      <c r="H2056" s="48"/>
      <c r="I2056" s="48"/>
      <c r="J2056" s="50">
        <v>0</v>
      </c>
      <c r="K2056" s="48" t="s">
        <v>37</v>
      </c>
      <c r="L2056" s="48"/>
    </row>
    <row r="2057" spans="1:12" ht="15.75" x14ac:dyDescent="0.25">
      <c r="A2057" s="48" t="s">
        <v>4013</v>
      </c>
      <c r="B2057" s="48" t="s">
        <v>7831</v>
      </c>
      <c r="C2057" s="49">
        <v>43859.657858796294</v>
      </c>
      <c r="D2057" s="49">
        <v>43859.657858796294</v>
      </c>
      <c r="E2057" s="48" t="s">
        <v>34</v>
      </c>
      <c r="F2057" s="48" t="s">
        <v>33</v>
      </c>
      <c r="G2057" s="49">
        <v>43859.657858796294</v>
      </c>
      <c r="H2057" s="48"/>
      <c r="I2057" s="48"/>
      <c r="J2057" s="50">
        <v>0</v>
      </c>
      <c r="K2057" s="48" t="s">
        <v>37</v>
      </c>
      <c r="L2057" s="48"/>
    </row>
    <row r="2058" spans="1:12" ht="15.75" x14ac:dyDescent="0.25">
      <c r="A2058" s="48" t="s">
        <v>4014</v>
      </c>
      <c r="B2058" s="48" t="s">
        <v>7831</v>
      </c>
      <c r="C2058" s="49">
        <v>43859.682916666665</v>
      </c>
      <c r="D2058" s="49">
        <v>43859.682916666665</v>
      </c>
      <c r="E2058" s="48" t="s">
        <v>34</v>
      </c>
      <c r="F2058" s="48" t="s">
        <v>33</v>
      </c>
      <c r="G2058" s="49">
        <v>43859.682916666665</v>
      </c>
      <c r="H2058" s="48"/>
      <c r="I2058" s="48"/>
      <c r="J2058" s="50">
        <v>0</v>
      </c>
      <c r="K2058" s="48" t="s">
        <v>37</v>
      </c>
      <c r="L2058" s="48"/>
    </row>
    <row r="2059" spans="1:12" ht="15.75" x14ac:dyDescent="0.25">
      <c r="A2059" s="48" t="s">
        <v>4016</v>
      </c>
      <c r="B2059" s="48" t="s">
        <v>7831</v>
      </c>
      <c r="C2059" s="49">
        <v>43859.686400462961</v>
      </c>
      <c r="D2059" s="49">
        <v>43859.686400462961</v>
      </c>
      <c r="E2059" s="48" t="s">
        <v>34</v>
      </c>
      <c r="F2059" s="48" t="s">
        <v>33</v>
      </c>
      <c r="G2059" s="49">
        <v>43859.686400462961</v>
      </c>
      <c r="H2059" s="48"/>
      <c r="I2059" s="48"/>
      <c r="J2059" s="50">
        <v>0</v>
      </c>
      <c r="K2059" s="48" t="s">
        <v>37</v>
      </c>
      <c r="L2059" s="48"/>
    </row>
    <row r="2060" spans="1:12" ht="15.75" x14ac:dyDescent="0.25">
      <c r="A2060" s="48" t="s">
        <v>4017</v>
      </c>
      <c r="B2060" s="48" t="s">
        <v>7831</v>
      </c>
      <c r="C2060" s="49">
        <v>43859.690578703703</v>
      </c>
      <c r="D2060" s="49">
        <v>43859.690578703703</v>
      </c>
      <c r="E2060" s="48" t="s">
        <v>34</v>
      </c>
      <c r="F2060" s="48" t="s">
        <v>33</v>
      </c>
      <c r="G2060" s="49">
        <v>43859.690578703703</v>
      </c>
      <c r="H2060" s="48"/>
      <c r="I2060" s="48"/>
      <c r="J2060" s="50">
        <v>0</v>
      </c>
      <c r="K2060" s="48" t="s">
        <v>37</v>
      </c>
      <c r="L2060" s="48"/>
    </row>
    <row r="2061" spans="1:12" ht="15.75" x14ac:dyDescent="0.25">
      <c r="A2061" s="48" t="s">
        <v>4018</v>
      </c>
      <c r="B2061" s="48" t="s">
        <v>7831</v>
      </c>
      <c r="C2061" s="49">
        <v>43859.696886574071</v>
      </c>
      <c r="D2061" s="49">
        <v>43859.698391203703</v>
      </c>
      <c r="E2061" s="48" t="s">
        <v>34</v>
      </c>
      <c r="F2061" s="48" t="s">
        <v>110</v>
      </c>
      <c r="G2061" s="49">
        <v>43859.697962962964</v>
      </c>
      <c r="H2061" s="48"/>
      <c r="I2061" s="48"/>
      <c r="J2061" s="50">
        <v>1.0763888931251131E-3</v>
      </c>
      <c r="K2061" s="48" t="s">
        <v>37</v>
      </c>
      <c r="L2061" s="48"/>
    </row>
    <row r="2062" spans="1:12" ht="15.75" x14ac:dyDescent="0.25">
      <c r="A2062" s="48" t="s">
        <v>4019</v>
      </c>
      <c r="B2062" s="48" t="s">
        <v>7831</v>
      </c>
      <c r="C2062" s="49">
        <v>43859.650219907409</v>
      </c>
      <c r="D2062" s="49">
        <v>43859.651608796295</v>
      </c>
      <c r="E2062" s="48" t="s">
        <v>34</v>
      </c>
      <c r="F2062" s="48" t="s">
        <v>150</v>
      </c>
      <c r="G2062" s="49">
        <v>43859.651562500003</v>
      </c>
      <c r="H2062" s="48"/>
      <c r="I2062" s="48"/>
      <c r="J2062" s="50">
        <v>1.3425925935734995E-3</v>
      </c>
      <c r="K2062" s="48" t="s">
        <v>37</v>
      </c>
      <c r="L2062" s="48"/>
    </row>
    <row r="2063" spans="1:12" ht="15.75" x14ac:dyDescent="0.25">
      <c r="A2063" s="48" t="s">
        <v>4021</v>
      </c>
      <c r="B2063" s="48" t="s">
        <v>7831</v>
      </c>
      <c r="C2063" s="49">
        <v>43859.675254629627</v>
      </c>
      <c r="D2063" s="49">
        <v>43859.675254629627</v>
      </c>
      <c r="E2063" s="48" t="s">
        <v>34</v>
      </c>
      <c r="F2063" s="48" t="s">
        <v>33</v>
      </c>
      <c r="G2063" s="49">
        <v>43859.675254629627</v>
      </c>
      <c r="H2063" s="48"/>
      <c r="I2063" s="48"/>
      <c r="J2063" s="50">
        <v>0</v>
      </c>
      <c r="K2063" s="48" t="s">
        <v>37</v>
      </c>
      <c r="L2063" s="48"/>
    </row>
    <row r="2064" spans="1:12" ht="15.75" x14ac:dyDescent="0.25">
      <c r="A2064" s="48" t="s">
        <v>4022</v>
      </c>
      <c r="B2064" s="48" t="s">
        <v>7831</v>
      </c>
      <c r="C2064" s="49">
        <v>43859.675254629627</v>
      </c>
      <c r="D2064" s="49">
        <v>43859.675254629627</v>
      </c>
      <c r="E2064" s="48" t="s">
        <v>34</v>
      </c>
      <c r="F2064" s="48" t="s">
        <v>33</v>
      </c>
      <c r="G2064" s="49">
        <v>43859.675254629627</v>
      </c>
      <c r="H2064" s="48"/>
      <c r="I2064" s="48"/>
      <c r="J2064" s="50">
        <v>0</v>
      </c>
      <c r="K2064" s="48" t="s">
        <v>37</v>
      </c>
      <c r="L2064" s="48"/>
    </row>
    <row r="2065" spans="1:12" ht="15.75" x14ac:dyDescent="0.25">
      <c r="A2065" s="48" t="s">
        <v>4023</v>
      </c>
      <c r="B2065" s="48" t="s">
        <v>7831</v>
      </c>
      <c r="C2065" s="49">
        <v>43859.676493055558</v>
      </c>
      <c r="D2065" s="49">
        <v>43859.677395833336</v>
      </c>
      <c r="E2065" s="48" t="s">
        <v>34</v>
      </c>
      <c r="F2065" s="48" t="s">
        <v>150</v>
      </c>
      <c r="G2065" s="49">
        <v>43859.677337962959</v>
      </c>
      <c r="H2065" s="48"/>
      <c r="I2065" s="48"/>
      <c r="J2065" s="50">
        <v>8.4490740118781105E-4</v>
      </c>
      <c r="K2065" s="48" t="s">
        <v>37</v>
      </c>
      <c r="L2065" s="48"/>
    </row>
    <row r="2066" spans="1:12" ht="15.75" x14ac:dyDescent="0.25">
      <c r="A2066" s="48" t="s">
        <v>4025</v>
      </c>
      <c r="B2066" s="48" t="s">
        <v>7831</v>
      </c>
      <c r="C2066" s="49">
        <v>43859.688715277778</v>
      </c>
      <c r="D2066" s="49">
        <v>43859.690115740741</v>
      </c>
      <c r="E2066" s="48" t="s">
        <v>34</v>
      </c>
      <c r="F2066" s="48" t="s">
        <v>110</v>
      </c>
      <c r="G2066" s="49">
        <v>43859.690057870372</v>
      </c>
      <c r="H2066" s="48"/>
      <c r="I2066" s="48"/>
      <c r="J2066" s="50">
        <v>1.3425925935734995E-3</v>
      </c>
      <c r="K2066" s="48" t="s">
        <v>37</v>
      </c>
      <c r="L2066" s="48"/>
    </row>
    <row r="2067" spans="1:12" ht="15.75" x14ac:dyDescent="0.25">
      <c r="A2067" s="48" t="s">
        <v>4027</v>
      </c>
      <c r="B2067" s="48" t="s">
        <v>7831</v>
      </c>
      <c r="C2067" s="49">
        <v>43859.690578703703</v>
      </c>
      <c r="D2067" s="49">
        <v>43859.690578703703</v>
      </c>
      <c r="E2067" s="48" t="s">
        <v>34</v>
      </c>
      <c r="F2067" s="48" t="s">
        <v>33</v>
      </c>
      <c r="G2067" s="49">
        <v>43859.690578703703</v>
      </c>
      <c r="H2067" s="48"/>
      <c r="I2067" s="48"/>
      <c r="J2067" s="50">
        <v>0</v>
      </c>
      <c r="K2067" s="48" t="s">
        <v>37</v>
      </c>
      <c r="L2067" s="48"/>
    </row>
    <row r="2068" spans="1:12" ht="15.75" x14ac:dyDescent="0.25">
      <c r="A2068" s="48" t="s">
        <v>4029</v>
      </c>
      <c r="B2068" s="48" t="s">
        <v>7831</v>
      </c>
      <c r="C2068" s="49">
        <v>43859.691990740743</v>
      </c>
      <c r="D2068" s="49">
        <v>43859.691990740743</v>
      </c>
      <c r="E2068" s="48" t="s">
        <v>34</v>
      </c>
      <c r="F2068" s="48" t="s">
        <v>33</v>
      </c>
      <c r="G2068" s="49">
        <v>43859.691990740743</v>
      </c>
      <c r="H2068" s="48"/>
      <c r="I2068" s="48"/>
      <c r="J2068" s="50">
        <v>0</v>
      </c>
      <c r="K2068" s="48" t="s">
        <v>37</v>
      </c>
      <c r="L2068" s="48"/>
    </row>
    <row r="2069" spans="1:12" ht="15.75" x14ac:dyDescent="0.25">
      <c r="A2069" s="48" t="s">
        <v>4032</v>
      </c>
      <c r="B2069" s="48" t="s">
        <v>7831</v>
      </c>
      <c r="C2069" s="49">
        <v>43859.675254629627</v>
      </c>
      <c r="D2069" s="49">
        <v>43859.675254629627</v>
      </c>
      <c r="E2069" s="48" t="s">
        <v>34</v>
      </c>
      <c r="F2069" s="48" t="s">
        <v>33</v>
      </c>
      <c r="G2069" s="49">
        <v>43859.675254629627</v>
      </c>
      <c r="H2069" s="48"/>
      <c r="I2069" s="48"/>
      <c r="J2069" s="50">
        <v>0</v>
      </c>
      <c r="K2069" s="48" t="s">
        <v>37</v>
      </c>
      <c r="L2069" s="48"/>
    </row>
    <row r="2070" spans="1:12" ht="15.75" x14ac:dyDescent="0.25">
      <c r="A2070" s="48" t="s">
        <v>4034</v>
      </c>
      <c r="B2070" s="48" t="s">
        <v>7831</v>
      </c>
      <c r="C2070" s="49">
        <v>43859.675254629627</v>
      </c>
      <c r="D2070" s="49">
        <v>43859.675254629627</v>
      </c>
      <c r="E2070" s="48" t="s">
        <v>34</v>
      </c>
      <c r="F2070" s="48" t="s">
        <v>33</v>
      </c>
      <c r="G2070" s="49">
        <v>43859.675254629627</v>
      </c>
      <c r="H2070" s="48"/>
      <c r="I2070" s="48"/>
      <c r="J2070" s="50">
        <v>0</v>
      </c>
      <c r="K2070" s="48" t="s">
        <v>37</v>
      </c>
      <c r="L2070" s="48"/>
    </row>
    <row r="2071" spans="1:12" ht="15.75" x14ac:dyDescent="0.25">
      <c r="A2071" s="48" t="s">
        <v>4035</v>
      </c>
      <c r="B2071" s="48" t="s">
        <v>7831</v>
      </c>
      <c r="C2071" s="49">
        <v>43859.6794212963</v>
      </c>
      <c r="D2071" s="49">
        <v>43859.6794212963</v>
      </c>
      <c r="E2071" s="48" t="s">
        <v>34</v>
      </c>
      <c r="F2071" s="48" t="s">
        <v>33</v>
      </c>
      <c r="G2071" s="49">
        <v>43859.6794212963</v>
      </c>
      <c r="H2071" s="48"/>
      <c r="I2071" s="48"/>
      <c r="J2071" s="50">
        <v>0</v>
      </c>
      <c r="K2071" s="48" t="s">
        <v>37</v>
      </c>
      <c r="L2071" s="48"/>
    </row>
    <row r="2072" spans="1:12" ht="15.75" x14ac:dyDescent="0.25">
      <c r="A2072" s="48" t="s">
        <v>4036</v>
      </c>
      <c r="B2072" s="48" t="s">
        <v>7831</v>
      </c>
      <c r="C2072" s="49">
        <v>43859.680127314816</v>
      </c>
      <c r="D2072" s="49">
        <v>43859.680127314816</v>
      </c>
      <c r="E2072" s="48" t="s">
        <v>34</v>
      </c>
      <c r="F2072" s="48" t="s">
        <v>33</v>
      </c>
      <c r="G2072" s="49">
        <v>43859.680127314816</v>
      </c>
      <c r="H2072" s="48"/>
      <c r="I2072" s="48"/>
      <c r="J2072" s="50">
        <v>0</v>
      </c>
      <c r="K2072" s="48" t="s">
        <v>37</v>
      </c>
      <c r="L2072" s="48"/>
    </row>
    <row r="2073" spans="1:12" ht="15.75" x14ac:dyDescent="0.25">
      <c r="A2073" s="48" t="s">
        <v>4039</v>
      </c>
      <c r="B2073" s="48" t="s">
        <v>7831</v>
      </c>
      <c r="C2073" s="49">
        <v>43859.685011574074</v>
      </c>
      <c r="D2073" s="49">
        <v>43859.685011574074</v>
      </c>
      <c r="E2073" s="48" t="s">
        <v>34</v>
      </c>
      <c r="F2073" s="48" t="s">
        <v>33</v>
      </c>
      <c r="G2073" s="49">
        <v>43859.685011574074</v>
      </c>
      <c r="H2073" s="48"/>
      <c r="I2073" s="48"/>
      <c r="J2073" s="50">
        <v>0</v>
      </c>
      <c r="K2073" s="48" t="s">
        <v>37</v>
      </c>
      <c r="L2073" s="48"/>
    </row>
    <row r="2074" spans="1:12" ht="15.75" x14ac:dyDescent="0.25">
      <c r="A2074" s="48" t="s">
        <v>4040</v>
      </c>
      <c r="B2074" s="48" t="s">
        <v>7831</v>
      </c>
      <c r="C2074" s="49">
        <v>43859.687789351854</v>
      </c>
      <c r="D2074" s="49">
        <v>43859.687789351854</v>
      </c>
      <c r="E2074" s="48" t="s">
        <v>34</v>
      </c>
      <c r="F2074" s="48" t="s">
        <v>33</v>
      </c>
      <c r="G2074" s="49">
        <v>43859.687789351854</v>
      </c>
      <c r="H2074" s="48"/>
      <c r="I2074" s="48"/>
      <c r="J2074" s="50">
        <v>0</v>
      </c>
      <c r="K2074" s="48" t="s">
        <v>37</v>
      </c>
      <c r="L2074" s="48"/>
    </row>
    <row r="2075" spans="1:12" ht="15.75" x14ac:dyDescent="0.25">
      <c r="A2075" s="48" t="s">
        <v>4042</v>
      </c>
      <c r="B2075" s="48" t="s">
        <v>7831</v>
      </c>
      <c r="C2075" s="49">
        <v>43859.74554398148</v>
      </c>
      <c r="D2075" s="49">
        <v>43859.74554398148</v>
      </c>
      <c r="E2075" s="48" t="s">
        <v>34</v>
      </c>
      <c r="F2075" s="48" t="s">
        <v>33</v>
      </c>
      <c r="G2075" s="49">
        <v>43859.74554398148</v>
      </c>
      <c r="H2075" s="48"/>
      <c r="I2075" s="48"/>
      <c r="J2075" s="50">
        <v>0</v>
      </c>
      <c r="K2075" s="48" t="s">
        <v>37</v>
      </c>
      <c r="L2075" s="48"/>
    </row>
    <row r="2076" spans="1:12" ht="15.75" x14ac:dyDescent="0.25">
      <c r="A2076" s="48" t="s">
        <v>7868</v>
      </c>
      <c r="B2076" s="48" t="s">
        <v>7831</v>
      </c>
      <c r="C2076" s="49">
        <v>43859.746932870374</v>
      </c>
      <c r="D2076" s="49">
        <v>43859.746932870374</v>
      </c>
      <c r="E2076" s="48" t="s">
        <v>7833</v>
      </c>
      <c r="F2076" s="48" t="s">
        <v>33</v>
      </c>
      <c r="G2076" s="49">
        <v>43859.746932870374</v>
      </c>
      <c r="H2076" s="48"/>
      <c r="I2076" s="48"/>
      <c r="J2076" s="50">
        <v>0</v>
      </c>
      <c r="K2076" s="48" t="s">
        <v>37</v>
      </c>
      <c r="L2076" s="48"/>
    </row>
    <row r="2077" spans="1:12" ht="15.75" x14ac:dyDescent="0.25">
      <c r="A2077" s="48" t="s">
        <v>4043</v>
      </c>
      <c r="B2077" s="48" t="s">
        <v>7831</v>
      </c>
      <c r="C2077" s="49">
        <v>43859.763622685183</v>
      </c>
      <c r="D2077" s="49">
        <v>43859.763622685183</v>
      </c>
      <c r="E2077" s="48" t="s">
        <v>34</v>
      </c>
      <c r="F2077" s="48" t="s">
        <v>33</v>
      </c>
      <c r="G2077" s="49">
        <v>43859.763622685183</v>
      </c>
      <c r="H2077" s="48"/>
      <c r="I2077" s="48"/>
      <c r="J2077" s="50">
        <v>0</v>
      </c>
      <c r="K2077" s="48" t="s">
        <v>37</v>
      </c>
      <c r="L2077" s="48"/>
    </row>
    <row r="2078" spans="1:12" ht="15.75" x14ac:dyDescent="0.25">
      <c r="A2078" s="48" t="s">
        <v>4045</v>
      </c>
      <c r="B2078" s="48" t="s">
        <v>7831</v>
      </c>
      <c r="C2078" s="49">
        <v>43860.341747685183</v>
      </c>
      <c r="D2078" s="49">
        <v>43860.342453703706</v>
      </c>
      <c r="E2078" s="48" t="s">
        <v>34</v>
      </c>
      <c r="F2078" s="48" t="s">
        <v>110</v>
      </c>
      <c r="G2078" s="49">
        <v>43860.342453703706</v>
      </c>
      <c r="H2078" s="48"/>
      <c r="I2078" s="48"/>
      <c r="J2078" s="50">
        <v>7.0601852348772809E-4</v>
      </c>
      <c r="K2078" s="48" t="s">
        <v>37</v>
      </c>
      <c r="L2078" s="48"/>
    </row>
    <row r="2079" spans="1:12" ht="15.75" x14ac:dyDescent="0.25">
      <c r="A2079" s="48" t="s">
        <v>4047</v>
      </c>
      <c r="B2079" s="48" t="s">
        <v>7831</v>
      </c>
      <c r="C2079" s="49">
        <v>43860.35665509259</v>
      </c>
      <c r="D2079" s="49">
        <v>43860.358576388891</v>
      </c>
      <c r="E2079" s="48" t="s">
        <v>34</v>
      </c>
      <c r="F2079" s="48" t="s">
        <v>150</v>
      </c>
      <c r="G2079" s="49">
        <v>43860.358842592592</v>
      </c>
      <c r="H2079" s="48"/>
      <c r="I2079" s="48"/>
      <c r="J2079" s="50">
        <v>2.1875000020372681E-3</v>
      </c>
      <c r="K2079" s="48" t="s">
        <v>37</v>
      </c>
      <c r="L2079" s="48"/>
    </row>
    <row r="2080" spans="1:12" ht="15.75" x14ac:dyDescent="0.25">
      <c r="A2080" s="48" t="s">
        <v>4049</v>
      </c>
      <c r="B2080" s="48" t="s">
        <v>7831</v>
      </c>
      <c r="C2080" s="49">
        <v>43860.369074074071</v>
      </c>
      <c r="D2080" s="49">
        <v>43860.371076388888</v>
      </c>
      <c r="E2080" s="48" t="s">
        <v>34</v>
      </c>
      <c r="F2080" s="48" t="s">
        <v>110</v>
      </c>
      <c r="G2080" s="49">
        <v>43860.371064814812</v>
      </c>
      <c r="H2080" s="48"/>
      <c r="I2080" s="48"/>
      <c r="J2080" s="50">
        <v>1.9907407404389232E-3</v>
      </c>
      <c r="K2080" s="48" t="s">
        <v>37</v>
      </c>
      <c r="L2080" s="48"/>
    </row>
    <row r="2081" spans="1:12" ht="15.75" x14ac:dyDescent="0.25">
      <c r="A2081" s="48" t="s">
        <v>4051</v>
      </c>
      <c r="B2081" s="48" t="s">
        <v>7831</v>
      </c>
      <c r="C2081" s="49">
        <v>43860.369409722225</v>
      </c>
      <c r="D2081" s="49">
        <v>43860.369409722225</v>
      </c>
      <c r="E2081" s="48" t="s">
        <v>34</v>
      </c>
      <c r="F2081" s="48" t="s">
        <v>33</v>
      </c>
      <c r="G2081" s="49">
        <v>43860.369409722225</v>
      </c>
      <c r="H2081" s="48"/>
      <c r="I2081" s="48"/>
      <c r="J2081" s="50">
        <v>0</v>
      </c>
      <c r="K2081" s="48" t="s">
        <v>37</v>
      </c>
      <c r="L2081" s="48"/>
    </row>
    <row r="2082" spans="1:12" ht="15.75" x14ac:dyDescent="0.25">
      <c r="A2082" s="48" t="s">
        <v>4053</v>
      </c>
      <c r="B2082" s="48" t="s">
        <v>7831</v>
      </c>
      <c r="C2082" s="49">
        <v>43860.369421296295</v>
      </c>
      <c r="D2082" s="49">
        <v>43860.369421296295</v>
      </c>
      <c r="E2082" s="48" t="s">
        <v>34</v>
      </c>
      <c r="F2082" s="48" t="s">
        <v>33</v>
      </c>
      <c r="G2082" s="49">
        <v>43860.369421296295</v>
      </c>
      <c r="H2082" s="48"/>
      <c r="I2082" s="48"/>
      <c r="J2082" s="50">
        <v>0</v>
      </c>
      <c r="K2082" s="48" t="s">
        <v>37</v>
      </c>
      <c r="L2082" s="48"/>
    </row>
    <row r="2083" spans="1:12" ht="15.75" x14ac:dyDescent="0.25">
      <c r="A2083" s="48" t="s">
        <v>4054</v>
      </c>
      <c r="B2083" s="48" t="s">
        <v>7831</v>
      </c>
      <c r="C2083" s="49">
        <v>43860.370150462964</v>
      </c>
      <c r="D2083" s="49">
        <v>43860.370150462964</v>
      </c>
      <c r="E2083" s="48" t="s">
        <v>34</v>
      </c>
      <c r="F2083" s="48" t="s">
        <v>33</v>
      </c>
      <c r="G2083" s="49">
        <v>43860.370150462964</v>
      </c>
      <c r="H2083" s="48"/>
      <c r="I2083" s="48"/>
      <c r="J2083" s="50">
        <v>0</v>
      </c>
      <c r="K2083" s="48" t="s">
        <v>37</v>
      </c>
      <c r="L2083" s="48"/>
    </row>
    <row r="2084" spans="1:12" ht="15.75" x14ac:dyDescent="0.25">
      <c r="A2084" s="48" t="s">
        <v>4056</v>
      </c>
      <c r="B2084" s="48" t="s">
        <v>7831</v>
      </c>
      <c r="C2084" s="49">
        <v>43860.370150462964</v>
      </c>
      <c r="D2084" s="49">
        <v>43860.370150462964</v>
      </c>
      <c r="E2084" s="48" t="s">
        <v>34</v>
      </c>
      <c r="F2084" s="48" t="s">
        <v>33</v>
      </c>
      <c r="G2084" s="49">
        <v>43860.370150462964</v>
      </c>
      <c r="H2084" s="48"/>
      <c r="I2084" s="48"/>
      <c r="J2084" s="50">
        <v>0</v>
      </c>
      <c r="K2084" s="48" t="s">
        <v>37</v>
      </c>
      <c r="L2084" s="48"/>
    </row>
    <row r="2085" spans="1:12" ht="15.75" x14ac:dyDescent="0.25">
      <c r="A2085" s="48" t="s">
        <v>4058</v>
      </c>
      <c r="B2085" s="48" t="s">
        <v>7831</v>
      </c>
      <c r="C2085" s="49">
        <v>43860.370150462964</v>
      </c>
      <c r="D2085" s="49">
        <v>43860.370150462964</v>
      </c>
      <c r="E2085" s="48" t="s">
        <v>34</v>
      </c>
      <c r="F2085" s="48" t="s">
        <v>33</v>
      </c>
      <c r="G2085" s="49">
        <v>43860.370150462964</v>
      </c>
      <c r="H2085" s="48"/>
      <c r="I2085" s="48"/>
      <c r="J2085" s="50">
        <v>0</v>
      </c>
      <c r="K2085" s="48" t="s">
        <v>37</v>
      </c>
      <c r="L2085" s="48"/>
    </row>
    <row r="2086" spans="1:12" ht="15.75" x14ac:dyDescent="0.25">
      <c r="A2086" s="48" t="s">
        <v>4060</v>
      </c>
      <c r="B2086" s="48" t="s">
        <v>7831</v>
      </c>
      <c r="C2086" s="49">
        <v>43860.370185185187</v>
      </c>
      <c r="D2086" s="49">
        <v>43860.370185185187</v>
      </c>
      <c r="E2086" s="48" t="s">
        <v>34</v>
      </c>
      <c r="F2086" s="48" t="s">
        <v>33</v>
      </c>
      <c r="G2086" s="49">
        <v>43860.370185185187</v>
      </c>
      <c r="H2086" s="48"/>
      <c r="I2086" s="48"/>
      <c r="J2086" s="50">
        <v>0</v>
      </c>
      <c r="K2086" s="48" t="s">
        <v>37</v>
      </c>
      <c r="L2086" s="48"/>
    </row>
    <row r="2087" spans="1:12" ht="15.75" x14ac:dyDescent="0.25">
      <c r="A2087" s="48" t="s">
        <v>4062</v>
      </c>
      <c r="B2087" s="48" t="s">
        <v>7831</v>
      </c>
      <c r="C2087" s="49">
        <v>43860.370196759257</v>
      </c>
      <c r="D2087" s="49">
        <v>43860.370196759257</v>
      </c>
      <c r="E2087" s="48" t="s">
        <v>34</v>
      </c>
      <c r="F2087" s="48" t="s">
        <v>33</v>
      </c>
      <c r="G2087" s="49">
        <v>43860.370196759257</v>
      </c>
      <c r="H2087" s="48"/>
      <c r="I2087" s="48"/>
      <c r="J2087" s="50">
        <v>0</v>
      </c>
      <c r="K2087" s="48" t="s">
        <v>37</v>
      </c>
      <c r="L2087" s="48"/>
    </row>
    <row r="2088" spans="1:12" ht="15.75" x14ac:dyDescent="0.25">
      <c r="A2088" s="48" t="s">
        <v>4063</v>
      </c>
      <c r="B2088" s="48" t="s">
        <v>7831</v>
      </c>
      <c r="C2088" s="49">
        <v>43860.370821759258</v>
      </c>
      <c r="D2088" s="49">
        <v>43860.370821759258</v>
      </c>
      <c r="E2088" s="48" t="s">
        <v>34</v>
      </c>
      <c r="F2088" s="48" t="s">
        <v>33</v>
      </c>
      <c r="G2088" s="49">
        <v>43860.370821759258</v>
      </c>
      <c r="H2088" s="48"/>
      <c r="I2088" s="48"/>
      <c r="J2088" s="50">
        <v>0</v>
      </c>
      <c r="K2088" s="48" t="s">
        <v>37</v>
      </c>
      <c r="L2088" s="48"/>
    </row>
    <row r="2089" spans="1:12" ht="15.75" x14ac:dyDescent="0.25">
      <c r="A2089" s="48" t="s">
        <v>4064</v>
      </c>
      <c r="B2089" s="48" t="s">
        <v>7831</v>
      </c>
      <c r="C2089" s="49">
        <v>43860.370150462964</v>
      </c>
      <c r="D2089" s="49">
        <v>43860.370150462964</v>
      </c>
      <c r="E2089" s="48" t="s">
        <v>34</v>
      </c>
      <c r="F2089" s="48" t="s">
        <v>33</v>
      </c>
      <c r="G2089" s="49">
        <v>43860.370150462964</v>
      </c>
      <c r="H2089" s="48"/>
      <c r="I2089" s="48"/>
      <c r="J2089" s="50">
        <v>0</v>
      </c>
      <c r="K2089" s="48" t="s">
        <v>37</v>
      </c>
      <c r="L2089" s="48"/>
    </row>
    <row r="2090" spans="1:12" ht="15.75" x14ac:dyDescent="0.25">
      <c r="A2090" s="48" t="s">
        <v>4066</v>
      </c>
      <c r="B2090" s="48" t="s">
        <v>7831</v>
      </c>
      <c r="C2090" s="49">
        <v>43860.370185185187</v>
      </c>
      <c r="D2090" s="49">
        <v>43860.370185185187</v>
      </c>
      <c r="E2090" s="48" t="s">
        <v>34</v>
      </c>
      <c r="F2090" s="48" t="s">
        <v>33</v>
      </c>
      <c r="G2090" s="49">
        <v>43860.370185185187</v>
      </c>
      <c r="H2090" s="48"/>
      <c r="I2090" s="48"/>
      <c r="J2090" s="50">
        <v>0</v>
      </c>
      <c r="K2090" s="48" t="s">
        <v>37</v>
      </c>
      <c r="L2090" s="48"/>
    </row>
    <row r="2091" spans="1:12" ht="15.75" x14ac:dyDescent="0.25">
      <c r="A2091" s="48" t="s">
        <v>4068</v>
      </c>
      <c r="B2091" s="48" t="s">
        <v>7831</v>
      </c>
      <c r="C2091" s="49">
        <v>43860.370185185187</v>
      </c>
      <c r="D2091" s="49">
        <v>43860.370185185187</v>
      </c>
      <c r="E2091" s="48" t="s">
        <v>34</v>
      </c>
      <c r="F2091" s="48" t="s">
        <v>33</v>
      </c>
      <c r="G2091" s="49">
        <v>43860.370185185187</v>
      </c>
      <c r="H2091" s="48"/>
      <c r="I2091" s="48"/>
      <c r="J2091" s="50">
        <v>0</v>
      </c>
      <c r="K2091" s="48" t="s">
        <v>37</v>
      </c>
      <c r="L2091" s="48"/>
    </row>
    <row r="2092" spans="1:12" ht="15.75" x14ac:dyDescent="0.25">
      <c r="A2092" s="48" t="s">
        <v>4070</v>
      </c>
      <c r="B2092" s="48" t="s">
        <v>7831</v>
      </c>
      <c r="C2092" s="49">
        <v>43860.370196759257</v>
      </c>
      <c r="D2092" s="49">
        <v>43860.370196759257</v>
      </c>
      <c r="E2092" s="48" t="s">
        <v>34</v>
      </c>
      <c r="F2092" s="48" t="s">
        <v>33</v>
      </c>
      <c r="G2092" s="49">
        <v>43860.370196759257</v>
      </c>
      <c r="H2092" s="48"/>
      <c r="I2092" s="48"/>
      <c r="J2092" s="50">
        <v>0</v>
      </c>
      <c r="K2092" s="48" t="s">
        <v>37</v>
      </c>
      <c r="L2092" s="48"/>
    </row>
    <row r="2093" spans="1:12" ht="15.75" x14ac:dyDescent="0.25">
      <c r="A2093" s="48" t="s">
        <v>4071</v>
      </c>
      <c r="B2093" s="48" t="s">
        <v>7831</v>
      </c>
      <c r="C2093" s="49">
        <v>43860.370196759257</v>
      </c>
      <c r="D2093" s="49">
        <v>43860.370196759257</v>
      </c>
      <c r="E2093" s="48" t="s">
        <v>34</v>
      </c>
      <c r="F2093" s="48" t="s">
        <v>33</v>
      </c>
      <c r="G2093" s="49">
        <v>43860.370196759257</v>
      </c>
      <c r="H2093" s="48"/>
      <c r="I2093" s="48"/>
      <c r="J2093" s="50">
        <v>0</v>
      </c>
      <c r="K2093" s="48" t="s">
        <v>37</v>
      </c>
      <c r="L2093" s="48"/>
    </row>
    <row r="2094" spans="1:12" ht="15.75" x14ac:dyDescent="0.25">
      <c r="A2094" s="48" t="s">
        <v>4072</v>
      </c>
      <c r="B2094" s="48" t="s">
        <v>7831</v>
      </c>
      <c r="C2094" s="49">
        <v>43860.388287037036</v>
      </c>
      <c r="D2094" s="49">
        <v>43860.388287037036</v>
      </c>
      <c r="E2094" s="48" t="s">
        <v>34</v>
      </c>
      <c r="F2094" s="48" t="s">
        <v>33</v>
      </c>
      <c r="G2094" s="49">
        <v>43860.388287037036</v>
      </c>
      <c r="H2094" s="48"/>
      <c r="I2094" s="48"/>
      <c r="J2094" s="50">
        <v>0</v>
      </c>
      <c r="K2094" s="48" t="s">
        <v>37</v>
      </c>
      <c r="L2094" s="48"/>
    </row>
    <row r="2095" spans="1:12" ht="15.75" x14ac:dyDescent="0.25">
      <c r="A2095" s="48" t="s">
        <v>4074</v>
      </c>
      <c r="B2095" s="48" t="s">
        <v>7831</v>
      </c>
      <c r="C2095" s="49">
        <v>43860.400150462963</v>
      </c>
      <c r="D2095" s="49">
        <v>43860.400150462963</v>
      </c>
      <c r="E2095" s="48" t="s">
        <v>34</v>
      </c>
      <c r="F2095" s="48" t="s">
        <v>33</v>
      </c>
      <c r="G2095" s="49">
        <v>43860.400150462963</v>
      </c>
      <c r="H2095" s="48"/>
      <c r="I2095" s="48"/>
      <c r="J2095" s="50">
        <v>0</v>
      </c>
      <c r="K2095" s="48" t="s">
        <v>37</v>
      </c>
      <c r="L2095" s="48"/>
    </row>
    <row r="2096" spans="1:12" ht="15.75" x14ac:dyDescent="0.25">
      <c r="A2096" s="48" t="s">
        <v>4076</v>
      </c>
      <c r="B2096" s="48" t="s">
        <v>7831</v>
      </c>
      <c r="C2096" s="49">
        <v>43860.369421296295</v>
      </c>
      <c r="D2096" s="49">
        <v>43860.369421296295</v>
      </c>
      <c r="E2096" s="48" t="s">
        <v>34</v>
      </c>
      <c r="F2096" s="48" t="s">
        <v>33</v>
      </c>
      <c r="G2096" s="49">
        <v>43860.369421296295</v>
      </c>
      <c r="H2096" s="48"/>
      <c r="I2096" s="48"/>
      <c r="J2096" s="50">
        <v>0</v>
      </c>
      <c r="K2096" s="48" t="s">
        <v>37</v>
      </c>
      <c r="L2096" s="48"/>
    </row>
    <row r="2097" spans="1:12" ht="15.75" x14ac:dyDescent="0.25">
      <c r="A2097" s="48" t="s">
        <v>4078</v>
      </c>
      <c r="B2097" s="48" t="s">
        <v>7831</v>
      </c>
      <c r="C2097" s="49">
        <v>43860.370138888888</v>
      </c>
      <c r="D2097" s="49">
        <v>43860.370138888888</v>
      </c>
      <c r="E2097" s="48" t="s">
        <v>34</v>
      </c>
      <c r="F2097" s="48" t="s">
        <v>33</v>
      </c>
      <c r="G2097" s="49">
        <v>43860.370138888888</v>
      </c>
      <c r="H2097" s="48"/>
      <c r="I2097" s="48"/>
      <c r="J2097" s="50">
        <v>0</v>
      </c>
      <c r="K2097" s="48" t="s">
        <v>37</v>
      </c>
      <c r="L2097" s="48"/>
    </row>
    <row r="2098" spans="1:12" ht="15.75" x14ac:dyDescent="0.25">
      <c r="A2098" s="48" t="s">
        <v>4080</v>
      </c>
      <c r="B2098" s="48" t="s">
        <v>7831</v>
      </c>
      <c r="C2098" s="49">
        <v>43860.370196759257</v>
      </c>
      <c r="D2098" s="49">
        <v>43860.370196759257</v>
      </c>
      <c r="E2098" s="48" t="s">
        <v>34</v>
      </c>
      <c r="F2098" s="48" t="s">
        <v>33</v>
      </c>
      <c r="G2098" s="49">
        <v>43860.370196759257</v>
      </c>
      <c r="H2098" s="48"/>
      <c r="I2098" s="48"/>
      <c r="J2098" s="50">
        <v>0</v>
      </c>
      <c r="K2098" s="48" t="s">
        <v>37</v>
      </c>
      <c r="L2098" s="48"/>
    </row>
    <row r="2099" spans="1:12" ht="15.75" x14ac:dyDescent="0.25">
      <c r="A2099" s="48" t="s">
        <v>4082</v>
      </c>
      <c r="B2099" s="48" t="s">
        <v>7831</v>
      </c>
      <c r="C2099" s="49">
        <v>43860.415393518517</v>
      </c>
      <c r="D2099" s="49">
        <v>43860.416921296295</v>
      </c>
      <c r="E2099" s="48" t="s">
        <v>34</v>
      </c>
      <c r="F2099" s="48" t="s">
        <v>110</v>
      </c>
      <c r="G2099" s="49">
        <v>43860.416724537034</v>
      </c>
      <c r="H2099" s="48"/>
      <c r="I2099" s="48"/>
      <c r="J2099" s="50">
        <v>1.3310185167938471E-3</v>
      </c>
      <c r="K2099" s="48" t="s">
        <v>37</v>
      </c>
      <c r="L2099" s="48"/>
    </row>
    <row r="2100" spans="1:12" ht="15.75" x14ac:dyDescent="0.25">
      <c r="A2100" s="48" t="s">
        <v>4083</v>
      </c>
      <c r="B2100" s="48" t="s">
        <v>7831</v>
      </c>
      <c r="C2100" s="49">
        <v>43860.373622685183</v>
      </c>
      <c r="D2100" s="49">
        <v>43860.373622685183</v>
      </c>
      <c r="E2100" s="48" t="s">
        <v>34</v>
      </c>
      <c r="F2100" s="48" t="s">
        <v>33</v>
      </c>
      <c r="G2100" s="49">
        <v>43860.373622685183</v>
      </c>
      <c r="H2100" s="48"/>
      <c r="I2100" s="48"/>
      <c r="J2100" s="50">
        <v>0</v>
      </c>
      <c r="K2100" s="48" t="s">
        <v>37</v>
      </c>
      <c r="L2100" s="48"/>
    </row>
    <row r="2101" spans="1:12" ht="15.75" x14ac:dyDescent="0.25">
      <c r="A2101" s="48" t="s">
        <v>4084</v>
      </c>
      <c r="B2101" s="48" t="s">
        <v>7831</v>
      </c>
      <c r="C2101" s="49">
        <v>43860.379907407405</v>
      </c>
      <c r="D2101" s="49">
        <v>43860.379907407405</v>
      </c>
      <c r="E2101" s="48" t="s">
        <v>34</v>
      </c>
      <c r="F2101" s="48" t="s">
        <v>33</v>
      </c>
      <c r="G2101" s="49">
        <v>43860.379907407405</v>
      </c>
      <c r="H2101" s="48"/>
      <c r="I2101" s="48"/>
      <c r="J2101" s="50">
        <v>0</v>
      </c>
      <c r="K2101" s="48" t="s">
        <v>37</v>
      </c>
      <c r="L2101" s="48"/>
    </row>
    <row r="2102" spans="1:12" ht="15.75" x14ac:dyDescent="0.25">
      <c r="A2102" s="48" t="s">
        <v>4085</v>
      </c>
      <c r="B2102" s="48" t="s">
        <v>7831</v>
      </c>
      <c r="C2102" s="49">
        <v>43860.385358796295</v>
      </c>
      <c r="D2102" s="49">
        <v>43860.387673611112</v>
      </c>
      <c r="E2102" s="48" t="s">
        <v>34</v>
      </c>
      <c r="F2102" s="48" t="s">
        <v>110</v>
      </c>
      <c r="G2102" s="49">
        <v>43860.38685185185</v>
      </c>
      <c r="H2102" s="48"/>
      <c r="I2102" s="48"/>
      <c r="J2102" s="50">
        <v>1.4930555553291924E-3</v>
      </c>
      <c r="K2102" s="48" t="s">
        <v>37</v>
      </c>
      <c r="L2102" s="48"/>
    </row>
    <row r="2103" spans="1:12" ht="15.75" x14ac:dyDescent="0.25">
      <c r="A2103" s="48" t="s">
        <v>4086</v>
      </c>
      <c r="B2103" s="48" t="s">
        <v>7831</v>
      </c>
      <c r="C2103" s="49">
        <v>43860.442256944443</v>
      </c>
      <c r="D2103" s="49">
        <v>43860.442256944443</v>
      </c>
      <c r="E2103" s="48" t="s">
        <v>34</v>
      </c>
      <c r="F2103" s="48" t="s">
        <v>33</v>
      </c>
      <c r="G2103" s="49">
        <v>43860.442256944443</v>
      </c>
      <c r="H2103" s="48"/>
      <c r="I2103" s="48"/>
      <c r="J2103" s="50">
        <v>0</v>
      </c>
      <c r="K2103" s="48" t="s">
        <v>37</v>
      </c>
      <c r="L2103" s="48"/>
    </row>
    <row r="2104" spans="1:12" ht="15.75" x14ac:dyDescent="0.25">
      <c r="A2104" s="48" t="s">
        <v>4089</v>
      </c>
      <c r="B2104" s="48" t="s">
        <v>7831</v>
      </c>
      <c r="C2104" s="49">
        <v>43860.435567129629</v>
      </c>
      <c r="D2104" s="49">
        <v>43860.436724537038</v>
      </c>
      <c r="E2104" s="48" t="s">
        <v>34</v>
      </c>
      <c r="F2104" s="48" t="s">
        <v>110</v>
      </c>
      <c r="G2104" s="49">
        <v>43860.436655092592</v>
      </c>
      <c r="H2104" s="48"/>
      <c r="I2104" s="48"/>
      <c r="J2104" s="50">
        <v>1.0879629626288079E-3</v>
      </c>
      <c r="K2104" s="48" t="s">
        <v>37</v>
      </c>
      <c r="L2104" s="48"/>
    </row>
    <row r="2105" spans="1:12" ht="15.75" x14ac:dyDescent="0.25">
      <c r="A2105" s="48" t="s">
        <v>4091</v>
      </c>
      <c r="B2105" s="48" t="s">
        <v>7831</v>
      </c>
      <c r="C2105" s="49">
        <v>43860.51458333333</v>
      </c>
      <c r="D2105" s="49">
        <v>43860.51458333333</v>
      </c>
      <c r="E2105" s="48" t="s">
        <v>34</v>
      </c>
      <c r="F2105" s="48" t="s">
        <v>33</v>
      </c>
      <c r="G2105" s="49">
        <v>43860.51458333333</v>
      </c>
      <c r="H2105" s="48"/>
      <c r="I2105" s="48"/>
      <c r="J2105" s="50">
        <v>0</v>
      </c>
      <c r="K2105" s="48" t="s">
        <v>37</v>
      </c>
      <c r="L2105" s="48"/>
    </row>
    <row r="2106" spans="1:12" ht="15.75" x14ac:dyDescent="0.25">
      <c r="A2106" s="48" t="s">
        <v>4093</v>
      </c>
      <c r="B2106" s="48" t="s">
        <v>7831</v>
      </c>
      <c r="C2106" s="49">
        <v>43860.483981481484</v>
      </c>
      <c r="D2106" s="49">
        <v>43860.483981481484</v>
      </c>
      <c r="E2106" s="48" t="s">
        <v>34</v>
      </c>
      <c r="F2106" s="48" t="s">
        <v>33</v>
      </c>
      <c r="G2106" s="49">
        <v>43860.483981481484</v>
      </c>
      <c r="H2106" s="48"/>
      <c r="I2106" s="48"/>
      <c r="J2106" s="50">
        <v>0</v>
      </c>
      <c r="K2106" s="48" t="s">
        <v>37</v>
      </c>
      <c r="L2106" s="48"/>
    </row>
    <row r="2107" spans="1:12" ht="15.75" x14ac:dyDescent="0.25">
      <c r="A2107" s="48" t="s">
        <v>4095</v>
      </c>
      <c r="B2107" s="48" t="s">
        <v>7831</v>
      </c>
      <c r="C2107" s="49">
        <v>43860.543796296297</v>
      </c>
      <c r="D2107" s="49">
        <v>43860.544618055559</v>
      </c>
      <c r="E2107" s="48" t="s">
        <v>34</v>
      </c>
      <c r="F2107" s="48" t="s">
        <v>110</v>
      </c>
      <c r="G2107" s="49">
        <v>43860.544583333336</v>
      </c>
      <c r="H2107" s="48"/>
      <c r="I2107" s="48"/>
      <c r="J2107" s="50">
        <v>7.8703703911742195E-4</v>
      </c>
      <c r="K2107" s="48" t="s">
        <v>37</v>
      </c>
      <c r="L2107" s="48"/>
    </row>
    <row r="2108" spans="1:12" ht="15.75" x14ac:dyDescent="0.25">
      <c r="A2108" s="48" t="s">
        <v>4097</v>
      </c>
      <c r="B2108" s="48" t="s">
        <v>7831</v>
      </c>
      <c r="C2108" s="49">
        <v>43860.571608796294</v>
      </c>
      <c r="D2108" s="49">
        <v>43860.571608796294</v>
      </c>
      <c r="E2108" s="48" t="s">
        <v>34</v>
      </c>
      <c r="F2108" s="48" t="s">
        <v>33</v>
      </c>
      <c r="G2108" s="49">
        <v>43860.571608796294</v>
      </c>
      <c r="H2108" s="48"/>
      <c r="I2108" s="48"/>
      <c r="J2108" s="50">
        <v>0</v>
      </c>
      <c r="K2108" s="48" t="s">
        <v>37</v>
      </c>
      <c r="L2108" s="48"/>
    </row>
    <row r="2109" spans="1:12" ht="15.75" x14ac:dyDescent="0.25">
      <c r="A2109" s="48" t="s">
        <v>4099</v>
      </c>
      <c r="B2109" s="48" t="s">
        <v>7831</v>
      </c>
      <c r="C2109" s="49">
        <v>43860.558368055557</v>
      </c>
      <c r="D2109" s="49">
        <v>43860.560011574074</v>
      </c>
      <c r="E2109" s="48" t="s">
        <v>34</v>
      </c>
      <c r="F2109" s="48" t="s">
        <v>150</v>
      </c>
      <c r="G2109" s="49">
        <v>43860.559895833336</v>
      </c>
      <c r="H2109" s="48"/>
      <c r="I2109" s="48"/>
      <c r="J2109" s="50">
        <v>1.527777778392192E-3</v>
      </c>
      <c r="K2109" s="48" t="s">
        <v>37</v>
      </c>
      <c r="L2109" s="48"/>
    </row>
    <row r="2110" spans="1:12" ht="15.75" x14ac:dyDescent="0.25">
      <c r="A2110" s="48" t="s">
        <v>4101</v>
      </c>
      <c r="B2110" s="48" t="s">
        <v>7831</v>
      </c>
      <c r="C2110" s="49">
        <v>43860.564652777779</v>
      </c>
      <c r="D2110" s="49">
        <v>43860.564652777779</v>
      </c>
      <c r="E2110" s="48" t="s">
        <v>34</v>
      </c>
      <c r="F2110" s="48" t="s">
        <v>33</v>
      </c>
      <c r="G2110" s="49">
        <v>43860.564652777779</v>
      </c>
      <c r="H2110" s="48"/>
      <c r="I2110" s="48"/>
      <c r="J2110" s="50">
        <v>0</v>
      </c>
      <c r="K2110" s="48" t="s">
        <v>37</v>
      </c>
      <c r="L2110" s="48"/>
    </row>
    <row r="2111" spans="1:12" ht="15.75" x14ac:dyDescent="0.25">
      <c r="A2111" s="48" t="s">
        <v>4103</v>
      </c>
      <c r="B2111" s="48" t="s">
        <v>7831</v>
      </c>
      <c r="C2111" s="49">
        <v>43860.567442129628</v>
      </c>
      <c r="D2111" s="49">
        <v>43860.567442129628</v>
      </c>
      <c r="E2111" s="48" t="s">
        <v>34</v>
      </c>
      <c r="F2111" s="48" t="s">
        <v>33</v>
      </c>
      <c r="G2111" s="49">
        <v>43860.567442129628</v>
      </c>
      <c r="H2111" s="48"/>
      <c r="I2111" s="48"/>
      <c r="J2111" s="50">
        <v>0</v>
      </c>
      <c r="K2111" s="48" t="s">
        <v>37</v>
      </c>
      <c r="L2111" s="48"/>
    </row>
    <row r="2112" spans="1:12" ht="15.75" x14ac:dyDescent="0.25">
      <c r="A2112" s="48" t="s">
        <v>4106</v>
      </c>
      <c r="B2112" s="48" t="s">
        <v>7831</v>
      </c>
      <c r="C2112" s="49">
        <v>43860.61215277778</v>
      </c>
      <c r="D2112" s="49">
        <v>43860.620983796296</v>
      </c>
      <c r="E2112" s="48" t="s">
        <v>34</v>
      </c>
      <c r="F2112" s="48" t="s">
        <v>150</v>
      </c>
      <c r="G2112" s="49">
        <v>43860.621076388888</v>
      </c>
      <c r="H2112" s="48"/>
      <c r="I2112" s="48"/>
      <c r="J2112" s="50">
        <v>8.923611108912155E-3</v>
      </c>
      <c r="K2112" s="48" t="s">
        <v>37</v>
      </c>
      <c r="L2112" s="48"/>
    </row>
    <row r="2113" spans="1:12" ht="15.75" x14ac:dyDescent="0.25">
      <c r="A2113" s="48" t="s">
        <v>4108</v>
      </c>
      <c r="B2113" s="48" t="s">
        <v>7831</v>
      </c>
      <c r="C2113" s="49">
        <v>43860.521539351852</v>
      </c>
      <c r="D2113" s="49">
        <v>43860.521539351852</v>
      </c>
      <c r="E2113" s="48" t="s">
        <v>34</v>
      </c>
      <c r="F2113" s="48" t="s">
        <v>33</v>
      </c>
      <c r="G2113" s="49">
        <v>43860.521539351852</v>
      </c>
      <c r="H2113" s="48"/>
      <c r="I2113" s="48"/>
      <c r="J2113" s="50">
        <v>0</v>
      </c>
      <c r="K2113" s="48" t="s">
        <v>37</v>
      </c>
      <c r="L2113" s="48"/>
    </row>
    <row r="2114" spans="1:12" ht="15.75" x14ac:dyDescent="0.25">
      <c r="A2114" s="48" t="s">
        <v>4109</v>
      </c>
      <c r="B2114" s="48" t="s">
        <v>7831</v>
      </c>
      <c r="C2114" s="49">
        <v>43860.527094907404</v>
      </c>
      <c r="D2114" s="49">
        <v>43860.527094907404</v>
      </c>
      <c r="E2114" s="48" t="s">
        <v>34</v>
      </c>
      <c r="F2114" s="48" t="s">
        <v>33</v>
      </c>
      <c r="G2114" s="49">
        <v>43860.527094907404</v>
      </c>
      <c r="H2114" s="48"/>
      <c r="I2114" s="48"/>
      <c r="J2114" s="50">
        <v>0</v>
      </c>
      <c r="K2114" s="48" t="s">
        <v>37</v>
      </c>
      <c r="L2114" s="48"/>
    </row>
    <row r="2115" spans="1:12" ht="15.75" x14ac:dyDescent="0.25">
      <c r="A2115" s="48" t="s">
        <v>4111</v>
      </c>
      <c r="B2115" s="48" t="s">
        <v>7831</v>
      </c>
      <c r="C2115" s="49">
        <v>43860.547962962963</v>
      </c>
      <c r="D2115" s="49">
        <v>43860.547962962963</v>
      </c>
      <c r="E2115" s="48" t="s">
        <v>34</v>
      </c>
      <c r="F2115" s="48" t="s">
        <v>33</v>
      </c>
      <c r="G2115" s="49">
        <v>43860.547962962963</v>
      </c>
      <c r="H2115" s="48"/>
      <c r="I2115" s="48"/>
      <c r="J2115" s="50">
        <v>0</v>
      </c>
      <c r="K2115" s="48" t="s">
        <v>37</v>
      </c>
      <c r="L2115" s="48"/>
    </row>
    <row r="2116" spans="1:12" ht="15.75" x14ac:dyDescent="0.25">
      <c r="A2116" s="48" t="s">
        <v>4112</v>
      </c>
      <c r="B2116" s="48" t="s">
        <v>7831</v>
      </c>
      <c r="C2116" s="49">
        <v>43860.566736111112</v>
      </c>
      <c r="D2116" s="49">
        <v>43860.566736111112</v>
      </c>
      <c r="E2116" s="48" t="s">
        <v>34</v>
      </c>
      <c r="F2116" s="48" t="s">
        <v>33</v>
      </c>
      <c r="G2116" s="49">
        <v>43860.566736111112</v>
      </c>
      <c r="H2116" s="48"/>
      <c r="I2116" s="48"/>
      <c r="J2116" s="50">
        <v>0</v>
      </c>
      <c r="K2116" s="48" t="s">
        <v>37</v>
      </c>
      <c r="L2116" s="48"/>
    </row>
    <row r="2117" spans="1:12" ht="15.75" x14ac:dyDescent="0.25">
      <c r="A2117" s="48" t="s">
        <v>4114</v>
      </c>
      <c r="B2117" s="48" t="s">
        <v>7831</v>
      </c>
      <c r="C2117" s="49">
        <v>43860.585509259261</v>
      </c>
      <c r="D2117" s="49">
        <v>43860.585509259261</v>
      </c>
      <c r="E2117" s="48" t="s">
        <v>34</v>
      </c>
      <c r="F2117" s="48" t="s">
        <v>33</v>
      </c>
      <c r="G2117" s="49">
        <v>43860.585509259261</v>
      </c>
      <c r="H2117" s="48"/>
      <c r="I2117" s="48"/>
      <c r="J2117" s="50">
        <v>0</v>
      </c>
      <c r="K2117" s="48" t="s">
        <v>37</v>
      </c>
      <c r="L2117" s="48"/>
    </row>
    <row r="2118" spans="1:12" ht="15.75" x14ac:dyDescent="0.25">
      <c r="A2118" s="48" t="s">
        <v>4116</v>
      </c>
      <c r="B2118" s="48" t="s">
        <v>7831</v>
      </c>
      <c r="C2118" s="49">
        <v>43860.600115740737</v>
      </c>
      <c r="D2118" s="49">
        <v>43860.600115740737</v>
      </c>
      <c r="E2118" s="48" t="s">
        <v>34</v>
      </c>
      <c r="F2118" s="48" t="s">
        <v>33</v>
      </c>
      <c r="G2118" s="49">
        <v>43860.600115740737</v>
      </c>
      <c r="H2118" s="48"/>
      <c r="I2118" s="48"/>
      <c r="J2118" s="50">
        <v>0</v>
      </c>
      <c r="K2118" s="48" t="s">
        <v>37</v>
      </c>
      <c r="L2118" s="48"/>
    </row>
    <row r="2119" spans="1:12" ht="15.75" x14ac:dyDescent="0.25">
      <c r="A2119" s="48" t="s">
        <v>4118</v>
      </c>
      <c r="B2119" s="48" t="s">
        <v>7831</v>
      </c>
      <c r="C2119" s="49">
        <v>43860.608356481483</v>
      </c>
      <c r="D2119" s="49">
        <v>43860.610497685186</v>
      </c>
      <c r="E2119" s="48" t="s">
        <v>34</v>
      </c>
      <c r="F2119" s="48" t="s">
        <v>110</v>
      </c>
      <c r="G2119" s="49">
        <v>43860.6090625</v>
      </c>
      <c r="H2119" s="48"/>
      <c r="I2119" s="48"/>
      <c r="J2119" s="50">
        <v>7.0601851621177047E-4</v>
      </c>
      <c r="K2119" s="48" t="s">
        <v>37</v>
      </c>
      <c r="L2119" s="48"/>
    </row>
    <row r="2120" spans="1:12" ht="15.75" x14ac:dyDescent="0.25">
      <c r="A2120" s="48" t="s">
        <v>4120</v>
      </c>
      <c r="B2120" s="48" t="s">
        <v>7831</v>
      </c>
      <c r="C2120" s="49">
        <v>43860.610555555555</v>
      </c>
      <c r="D2120" s="49">
        <v>43860.610555555555</v>
      </c>
      <c r="E2120" s="48" t="s">
        <v>34</v>
      </c>
      <c r="F2120" s="48" t="s">
        <v>33</v>
      </c>
      <c r="G2120" s="49">
        <v>43860.610555555555</v>
      </c>
      <c r="H2120" s="48"/>
      <c r="I2120" s="48"/>
      <c r="J2120" s="50">
        <v>0</v>
      </c>
      <c r="K2120" s="48" t="s">
        <v>37</v>
      </c>
      <c r="L2120" s="48"/>
    </row>
    <row r="2121" spans="1:12" ht="15.75" x14ac:dyDescent="0.25">
      <c r="A2121" s="48" t="s">
        <v>4121</v>
      </c>
      <c r="B2121" s="48" t="s">
        <v>7831</v>
      </c>
      <c r="C2121" s="49">
        <v>43860.625185185185</v>
      </c>
      <c r="D2121" s="49">
        <v>43860.625185185185</v>
      </c>
      <c r="E2121" s="48" t="s">
        <v>34</v>
      </c>
      <c r="F2121" s="48" t="s">
        <v>33</v>
      </c>
      <c r="G2121" s="49">
        <v>43860.625185185185</v>
      </c>
      <c r="H2121" s="48"/>
      <c r="I2121" s="48"/>
      <c r="J2121" s="50">
        <v>0</v>
      </c>
      <c r="K2121" s="48" t="s">
        <v>37</v>
      </c>
      <c r="L2121" s="48"/>
    </row>
    <row r="2122" spans="1:12" ht="15.75" x14ac:dyDescent="0.25">
      <c r="A2122" s="48" t="s">
        <v>4122</v>
      </c>
      <c r="B2122" s="48" t="s">
        <v>7831</v>
      </c>
      <c r="C2122" s="49">
        <v>43860.647581018522</v>
      </c>
      <c r="D2122" s="49">
        <v>43860.648148148146</v>
      </c>
      <c r="E2122" s="48" t="s">
        <v>34</v>
      </c>
      <c r="F2122" s="48" t="s">
        <v>110</v>
      </c>
      <c r="G2122" s="49">
        <v>43860.648263888892</v>
      </c>
      <c r="H2122" s="48"/>
      <c r="I2122" s="48"/>
      <c r="J2122" s="50">
        <v>6.8287036992842332E-4</v>
      </c>
      <c r="K2122" s="48" t="s">
        <v>37</v>
      </c>
      <c r="L2122" s="48"/>
    </row>
    <row r="2123" spans="1:12" ht="15.75" x14ac:dyDescent="0.25">
      <c r="A2123" s="48" t="s">
        <v>4124</v>
      </c>
      <c r="B2123" s="48" t="s">
        <v>7831</v>
      </c>
      <c r="C2123" s="49">
        <v>43860.687800925924</v>
      </c>
      <c r="D2123" s="49">
        <v>43860.687800925924</v>
      </c>
      <c r="E2123" s="48" t="s">
        <v>34</v>
      </c>
      <c r="F2123" s="48" t="s">
        <v>33</v>
      </c>
      <c r="G2123" s="49">
        <v>43860.687800925924</v>
      </c>
      <c r="H2123" s="48"/>
      <c r="I2123" s="48"/>
      <c r="J2123" s="50">
        <v>0</v>
      </c>
      <c r="K2123" s="48" t="s">
        <v>37</v>
      </c>
      <c r="L2123" s="48"/>
    </row>
    <row r="2124" spans="1:12" ht="15.75" x14ac:dyDescent="0.25">
      <c r="A2124" s="48" t="s">
        <v>4126</v>
      </c>
      <c r="B2124" s="48" t="s">
        <v>7831</v>
      </c>
      <c r="C2124" s="49">
        <v>43860.618993055556</v>
      </c>
      <c r="D2124" s="49">
        <v>43860.619953703703</v>
      </c>
      <c r="E2124" s="48" t="s">
        <v>34</v>
      </c>
      <c r="F2124" s="48" t="s">
        <v>110</v>
      </c>
      <c r="G2124" s="49">
        <v>43860.619641203702</v>
      </c>
      <c r="H2124" s="48"/>
      <c r="I2124" s="48"/>
      <c r="J2124" s="50">
        <v>6.4814814686542377E-4</v>
      </c>
      <c r="K2124" s="48" t="s">
        <v>37</v>
      </c>
      <c r="L2124" s="48"/>
    </row>
    <row r="2125" spans="1:12" ht="15.75" x14ac:dyDescent="0.25">
      <c r="A2125" s="48" t="s">
        <v>4128</v>
      </c>
      <c r="B2125" s="48" t="s">
        <v>7831</v>
      </c>
      <c r="C2125" s="49">
        <v>43860.646736111114</v>
      </c>
      <c r="D2125" s="49">
        <v>43860.646736111114</v>
      </c>
      <c r="E2125" s="48" t="s">
        <v>34</v>
      </c>
      <c r="F2125" s="48" t="s">
        <v>33</v>
      </c>
      <c r="G2125" s="49">
        <v>43860.646736111114</v>
      </c>
      <c r="H2125" s="48"/>
      <c r="I2125" s="48"/>
      <c r="J2125" s="50">
        <v>0</v>
      </c>
      <c r="K2125" s="48" t="s">
        <v>37</v>
      </c>
      <c r="L2125" s="48"/>
    </row>
    <row r="2126" spans="1:12" ht="15.75" x14ac:dyDescent="0.25">
      <c r="A2126" s="48" t="s">
        <v>4130</v>
      </c>
      <c r="B2126" s="48" t="s">
        <v>7831</v>
      </c>
      <c r="C2126" s="49">
        <v>43860.689942129633</v>
      </c>
      <c r="D2126" s="49">
        <v>43860.69189814815</v>
      </c>
      <c r="E2126" s="48" t="s">
        <v>34</v>
      </c>
      <c r="F2126" s="48" t="s">
        <v>150</v>
      </c>
      <c r="G2126" s="49">
        <v>43860.69222222222</v>
      </c>
      <c r="H2126" s="48"/>
      <c r="I2126" s="48"/>
      <c r="J2126" s="50">
        <v>2.2800925871706568E-3</v>
      </c>
      <c r="K2126" s="48" t="s">
        <v>37</v>
      </c>
      <c r="L2126" s="48"/>
    </row>
    <row r="2127" spans="1:12" ht="15.75" x14ac:dyDescent="0.25">
      <c r="A2127" s="48" t="s">
        <v>4135</v>
      </c>
      <c r="B2127" s="48" t="s">
        <v>7831</v>
      </c>
      <c r="C2127" s="49">
        <v>43860.72792824074</v>
      </c>
      <c r="D2127" s="49">
        <v>43860.728865740741</v>
      </c>
      <c r="E2127" s="48" t="s">
        <v>34</v>
      </c>
      <c r="F2127" s="48" t="s">
        <v>110</v>
      </c>
      <c r="G2127" s="49">
        <v>43860.728854166664</v>
      </c>
      <c r="H2127" s="48"/>
      <c r="I2127" s="48"/>
      <c r="J2127" s="50">
        <v>9.2592592409346253E-4</v>
      </c>
      <c r="K2127" s="48" t="s">
        <v>37</v>
      </c>
      <c r="L2127" s="48"/>
    </row>
  </sheetData>
  <conditionalFormatting sqref="B1:L1">
    <cfRule type="duplicateValues" dxfId="142" priority="115"/>
  </conditionalFormatting>
  <conditionalFormatting sqref="A1:A2127">
    <cfRule type="duplicateValues" dxfId="141" priority="116"/>
  </conditionalFormatting>
  <conditionalFormatting sqref="A1128:A1151">
    <cfRule type="duplicateValues" dxfId="140" priority="114"/>
  </conditionalFormatting>
  <conditionalFormatting sqref="A1152:A1175">
    <cfRule type="duplicateValues" dxfId="139" priority="113"/>
  </conditionalFormatting>
  <conditionalFormatting sqref="A1176:A1199">
    <cfRule type="duplicateValues" dxfId="138" priority="112"/>
  </conditionalFormatting>
  <conditionalFormatting sqref="A1200:A1223">
    <cfRule type="duplicateValues" dxfId="137" priority="111"/>
  </conditionalFormatting>
  <conditionalFormatting sqref="A1224:A1247">
    <cfRule type="duplicateValues" dxfId="136" priority="110"/>
  </conditionalFormatting>
  <conditionalFormatting sqref="A1248:A1271">
    <cfRule type="duplicateValues" dxfId="135" priority="109"/>
  </conditionalFormatting>
  <conditionalFormatting sqref="A1272:A1295">
    <cfRule type="duplicateValues" dxfId="134" priority="108"/>
  </conditionalFormatting>
  <conditionalFormatting sqref="A1296:A1319">
    <cfRule type="duplicateValues" dxfId="133" priority="107"/>
  </conditionalFormatting>
  <conditionalFormatting sqref="A1320:A1343">
    <cfRule type="duplicateValues" dxfId="132" priority="106"/>
  </conditionalFormatting>
  <conditionalFormatting sqref="A1344:A1367">
    <cfRule type="duplicateValues" dxfId="131" priority="105"/>
  </conditionalFormatting>
  <conditionalFormatting sqref="A1368:A1391">
    <cfRule type="duplicateValues" dxfId="130" priority="104"/>
  </conditionalFormatting>
  <conditionalFormatting sqref="A1392:A1415">
    <cfRule type="duplicateValues" dxfId="129" priority="103"/>
  </conditionalFormatting>
  <conditionalFormatting sqref="A1416:A1439">
    <cfRule type="duplicateValues" dxfId="128" priority="102"/>
  </conditionalFormatting>
  <conditionalFormatting sqref="A1440:A1463">
    <cfRule type="duplicateValues" dxfId="127" priority="101"/>
  </conditionalFormatting>
  <conditionalFormatting sqref="A1464:A1487">
    <cfRule type="duplicateValues" dxfId="126" priority="100"/>
  </conditionalFormatting>
  <conditionalFormatting sqref="A1488:A1511">
    <cfRule type="duplicateValues" dxfId="125" priority="99"/>
  </conditionalFormatting>
  <conditionalFormatting sqref="A1488:A1496">
    <cfRule type="duplicateValues" dxfId="124" priority="98"/>
  </conditionalFormatting>
  <conditionalFormatting sqref="A1497:A1511">
    <cfRule type="duplicateValues" dxfId="123" priority="97"/>
  </conditionalFormatting>
  <conditionalFormatting sqref="A1512:A1535">
    <cfRule type="duplicateValues" dxfId="122" priority="96"/>
  </conditionalFormatting>
  <conditionalFormatting sqref="A1512:A1520">
    <cfRule type="duplicateValues" dxfId="121" priority="95"/>
  </conditionalFormatting>
  <conditionalFormatting sqref="A1521:A1535">
    <cfRule type="duplicateValues" dxfId="120" priority="94"/>
  </conditionalFormatting>
  <conditionalFormatting sqref="A1536:A1559">
    <cfRule type="duplicateValues" dxfId="119" priority="93"/>
  </conditionalFormatting>
  <conditionalFormatting sqref="A1536:A1544">
    <cfRule type="duplicateValues" dxfId="118" priority="92"/>
  </conditionalFormatting>
  <conditionalFormatting sqref="A1545:A1559">
    <cfRule type="duplicateValues" dxfId="117" priority="91"/>
  </conditionalFormatting>
  <conditionalFormatting sqref="A1560:A1639">
    <cfRule type="duplicateValues" dxfId="116" priority="90"/>
  </conditionalFormatting>
  <conditionalFormatting sqref="A1560:A1567">
    <cfRule type="duplicateValues" dxfId="115" priority="89"/>
  </conditionalFormatting>
  <conditionalFormatting sqref="A1568:A1591">
    <cfRule type="duplicateValues" dxfId="114" priority="88"/>
  </conditionalFormatting>
  <conditionalFormatting sqref="A1568:A1576">
    <cfRule type="duplicateValues" dxfId="113" priority="87"/>
  </conditionalFormatting>
  <conditionalFormatting sqref="A1577:A1591">
    <cfRule type="duplicateValues" dxfId="112" priority="86"/>
  </conditionalFormatting>
  <conditionalFormatting sqref="A1592:A1615">
    <cfRule type="duplicateValues" dxfId="111" priority="85"/>
  </conditionalFormatting>
  <conditionalFormatting sqref="A1592:A1600">
    <cfRule type="duplicateValues" dxfId="110" priority="84"/>
  </conditionalFormatting>
  <conditionalFormatting sqref="A1601:A1615">
    <cfRule type="duplicateValues" dxfId="109" priority="83"/>
  </conditionalFormatting>
  <conditionalFormatting sqref="A1616:A1639">
    <cfRule type="duplicateValues" dxfId="108" priority="82"/>
  </conditionalFormatting>
  <conditionalFormatting sqref="A1616:A1624">
    <cfRule type="duplicateValues" dxfId="107" priority="81"/>
  </conditionalFormatting>
  <conditionalFormatting sqref="A1625:A1639">
    <cfRule type="duplicateValues" dxfId="106" priority="80"/>
  </conditionalFormatting>
  <conditionalFormatting sqref="A1640:A1719">
    <cfRule type="duplicateValues" dxfId="105" priority="79"/>
  </conditionalFormatting>
  <conditionalFormatting sqref="A1640:A1647">
    <cfRule type="duplicateValues" dxfId="104" priority="78"/>
  </conditionalFormatting>
  <conditionalFormatting sqref="A1648:A1671">
    <cfRule type="duplicateValues" dxfId="103" priority="77"/>
  </conditionalFormatting>
  <conditionalFormatting sqref="A1648:A1656">
    <cfRule type="duplicateValues" dxfId="102" priority="76"/>
  </conditionalFormatting>
  <conditionalFormatting sqref="A1657:A1671">
    <cfRule type="duplicateValues" dxfId="101" priority="75"/>
  </conditionalFormatting>
  <conditionalFormatting sqref="A1672:A1695">
    <cfRule type="duplicateValues" dxfId="100" priority="74"/>
  </conditionalFormatting>
  <conditionalFormatting sqref="A1672:A1680">
    <cfRule type="duplicateValues" dxfId="99" priority="73"/>
  </conditionalFormatting>
  <conditionalFormatting sqref="A1681:A1695">
    <cfRule type="duplicateValues" dxfId="98" priority="72"/>
  </conditionalFormatting>
  <conditionalFormatting sqref="A1696:A1719">
    <cfRule type="duplicateValues" dxfId="97" priority="71"/>
  </conditionalFormatting>
  <conditionalFormatting sqref="A1696:A1704">
    <cfRule type="duplicateValues" dxfId="96" priority="70"/>
  </conditionalFormatting>
  <conditionalFormatting sqref="A1705:A1719">
    <cfRule type="duplicateValues" dxfId="95" priority="69"/>
  </conditionalFormatting>
  <conditionalFormatting sqref="A1720:A1799">
    <cfRule type="duplicateValues" dxfId="94" priority="68"/>
  </conditionalFormatting>
  <conditionalFormatting sqref="A1720:A1727">
    <cfRule type="duplicateValues" dxfId="93" priority="67"/>
  </conditionalFormatting>
  <conditionalFormatting sqref="A1728:A1751">
    <cfRule type="duplicateValues" dxfId="92" priority="66"/>
  </conditionalFormatting>
  <conditionalFormatting sqref="A1728:A1736">
    <cfRule type="duplicateValues" dxfId="91" priority="65"/>
  </conditionalFormatting>
  <conditionalFormatting sqref="A1737:A1751">
    <cfRule type="duplicateValues" dxfId="90" priority="64"/>
  </conditionalFormatting>
  <conditionalFormatting sqref="A1752:A1775">
    <cfRule type="duplicateValues" dxfId="89" priority="63"/>
  </conditionalFormatting>
  <conditionalFormatting sqref="A1752:A1760">
    <cfRule type="duplicateValues" dxfId="88" priority="62"/>
  </conditionalFormatting>
  <conditionalFormatting sqref="A1761:A1775">
    <cfRule type="duplicateValues" dxfId="87" priority="61"/>
  </conditionalFormatting>
  <conditionalFormatting sqref="A1776:A1799">
    <cfRule type="duplicateValues" dxfId="86" priority="60"/>
  </conditionalFormatting>
  <conditionalFormatting sqref="A1776:A1784">
    <cfRule type="duplicateValues" dxfId="85" priority="59"/>
  </conditionalFormatting>
  <conditionalFormatting sqref="A1785:A1799">
    <cfRule type="duplicateValues" dxfId="84" priority="58"/>
  </conditionalFormatting>
  <conditionalFormatting sqref="A1800:A1879">
    <cfRule type="duplicateValues" dxfId="83" priority="57"/>
  </conditionalFormatting>
  <conditionalFormatting sqref="A1800:A1807">
    <cfRule type="duplicateValues" dxfId="82" priority="56"/>
  </conditionalFormatting>
  <conditionalFormatting sqref="A1808:A1831">
    <cfRule type="duplicateValues" dxfId="81" priority="55"/>
  </conditionalFormatting>
  <conditionalFormatting sqref="A1808:A1816">
    <cfRule type="duplicateValues" dxfId="80" priority="54"/>
  </conditionalFormatting>
  <conditionalFormatting sqref="A1817:A1831">
    <cfRule type="duplicateValues" dxfId="79" priority="53"/>
  </conditionalFormatting>
  <conditionalFormatting sqref="A1832:A1855">
    <cfRule type="duplicateValues" dxfId="78" priority="52"/>
  </conditionalFormatting>
  <conditionalFormatting sqref="A1832:A1840">
    <cfRule type="duplicateValues" dxfId="77" priority="51"/>
  </conditionalFormatting>
  <conditionalFormatting sqref="A1841:A1855">
    <cfRule type="duplicateValues" dxfId="76" priority="50"/>
  </conditionalFormatting>
  <conditionalFormatting sqref="A1856:A1879">
    <cfRule type="duplicateValues" dxfId="75" priority="49"/>
  </conditionalFormatting>
  <conditionalFormatting sqref="A1856:A1864">
    <cfRule type="duplicateValues" dxfId="74" priority="48"/>
  </conditionalFormatting>
  <conditionalFormatting sqref="A1865:A1879">
    <cfRule type="duplicateValues" dxfId="73" priority="47"/>
  </conditionalFormatting>
  <conditionalFormatting sqref="A1880:A1959">
    <cfRule type="duplicateValues" dxfId="72" priority="46"/>
  </conditionalFormatting>
  <conditionalFormatting sqref="A1880:A1887">
    <cfRule type="duplicateValues" dxfId="71" priority="45"/>
  </conditionalFormatting>
  <conditionalFormatting sqref="A1888:A1911">
    <cfRule type="duplicateValues" dxfId="70" priority="44"/>
  </conditionalFormatting>
  <conditionalFormatting sqref="A1888:A1896">
    <cfRule type="duplicateValues" dxfId="69" priority="43"/>
  </conditionalFormatting>
  <conditionalFormatting sqref="A1897:A1911">
    <cfRule type="duplicateValues" dxfId="68" priority="42"/>
  </conditionalFormatting>
  <conditionalFormatting sqref="A1912:A1935">
    <cfRule type="duplicateValues" dxfId="67" priority="41"/>
  </conditionalFormatting>
  <conditionalFormatting sqref="A1912:A1920">
    <cfRule type="duplicateValues" dxfId="66" priority="40"/>
  </conditionalFormatting>
  <conditionalFormatting sqref="A1921:A1935">
    <cfRule type="duplicateValues" dxfId="65" priority="39"/>
  </conditionalFormatting>
  <conditionalFormatting sqref="A1936:A1959">
    <cfRule type="duplicateValues" dxfId="64" priority="38"/>
  </conditionalFormatting>
  <conditionalFormatting sqref="A1936:A1944">
    <cfRule type="duplicateValues" dxfId="63" priority="37"/>
  </conditionalFormatting>
  <conditionalFormatting sqref="A1945:A1959">
    <cfRule type="duplicateValues" dxfId="62" priority="36"/>
  </conditionalFormatting>
  <conditionalFormatting sqref="A1960:A1992">
    <cfRule type="duplicateValues" dxfId="61" priority="35"/>
  </conditionalFormatting>
  <conditionalFormatting sqref="A1960:A1992">
    <cfRule type="duplicateValues" dxfId="60" priority="34"/>
  </conditionalFormatting>
  <conditionalFormatting sqref="A1960:A1968">
    <cfRule type="duplicateValues" dxfId="59" priority="33"/>
  </conditionalFormatting>
  <conditionalFormatting sqref="A1960:A1968">
    <cfRule type="duplicateValues" dxfId="58" priority="32"/>
  </conditionalFormatting>
  <conditionalFormatting sqref="A1969:A1992">
    <cfRule type="duplicateValues" dxfId="57" priority="31"/>
  </conditionalFormatting>
  <conditionalFormatting sqref="A1969:A1977">
    <cfRule type="duplicateValues" dxfId="56" priority="30"/>
  </conditionalFormatting>
  <conditionalFormatting sqref="A1978:A1992">
    <cfRule type="duplicateValues" dxfId="55" priority="29"/>
  </conditionalFormatting>
  <conditionalFormatting sqref="A1993:A2025">
    <cfRule type="duplicateValues" dxfId="54" priority="28"/>
  </conditionalFormatting>
  <conditionalFormatting sqref="A1993:A2025">
    <cfRule type="duplicateValues" dxfId="53" priority="27"/>
  </conditionalFormatting>
  <conditionalFormatting sqref="A1993:A2001">
    <cfRule type="duplicateValues" dxfId="52" priority="26"/>
  </conditionalFormatting>
  <conditionalFormatting sqref="A1993:A2001">
    <cfRule type="duplicateValues" dxfId="51" priority="25"/>
  </conditionalFormatting>
  <conditionalFormatting sqref="A2002:A2025">
    <cfRule type="duplicateValues" dxfId="50" priority="24"/>
  </conditionalFormatting>
  <conditionalFormatting sqref="A2002:A2010">
    <cfRule type="duplicateValues" dxfId="49" priority="23"/>
  </conditionalFormatting>
  <conditionalFormatting sqref="A2011:A2025">
    <cfRule type="duplicateValues" dxfId="48" priority="22"/>
  </conditionalFormatting>
  <conditionalFormatting sqref="A2026:A2058">
    <cfRule type="duplicateValues" dxfId="47" priority="21"/>
  </conditionalFormatting>
  <conditionalFormatting sqref="A2026:A2058">
    <cfRule type="duplicateValues" dxfId="46" priority="20"/>
  </conditionalFormatting>
  <conditionalFormatting sqref="A2026:A2034">
    <cfRule type="duplicateValues" dxfId="45" priority="19"/>
  </conditionalFormatting>
  <conditionalFormatting sqref="A2026:A2034">
    <cfRule type="duplicateValues" dxfId="44" priority="18"/>
  </conditionalFormatting>
  <conditionalFormatting sqref="A2035:A2058">
    <cfRule type="duplicateValues" dxfId="43" priority="17"/>
  </conditionalFormatting>
  <conditionalFormatting sqref="A2035:A2043">
    <cfRule type="duplicateValues" dxfId="42" priority="16"/>
  </conditionalFormatting>
  <conditionalFormatting sqref="A2044:A2058">
    <cfRule type="duplicateValues" dxfId="41" priority="15"/>
  </conditionalFormatting>
  <conditionalFormatting sqref="A2059:A2091">
    <cfRule type="duplicateValues" dxfId="40" priority="14"/>
  </conditionalFormatting>
  <conditionalFormatting sqref="A2059:A2091">
    <cfRule type="duplicateValues" dxfId="39" priority="13"/>
  </conditionalFormatting>
  <conditionalFormatting sqref="A2059:A2067">
    <cfRule type="duplicateValues" dxfId="38" priority="12"/>
  </conditionalFormatting>
  <conditionalFormatting sqref="A2059:A2067">
    <cfRule type="duplicateValues" dxfId="37" priority="11"/>
  </conditionalFormatting>
  <conditionalFormatting sqref="A2068:A2091">
    <cfRule type="duplicateValues" dxfId="36" priority="10"/>
  </conditionalFormatting>
  <conditionalFormatting sqref="A2068:A2076">
    <cfRule type="duplicateValues" dxfId="35" priority="9"/>
  </conditionalFormatting>
  <conditionalFormatting sqref="A2077:A2091">
    <cfRule type="duplicateValues" dxfId="34" priority="8"/>
  </conditionalFormatting>
  <conditionalFormatting sqref="A2092:A2124">
    <cfRule type="duplicateValues" dxfId="33" priority="7"/>
  </conditionalFormatting>
  <conditionalFormatting sqref="A2092:A2124">
    <cfRule type="duplicateValues" dxfId="32" priority="6"/>
  </conditionalFormatting>
  <conditionalFormatting sqref="A2092:A2100">
    <cfRule type="duplicateValues" dxfId="31" priority="5"/>
  </conditionalFormatting>
  <conditionalFormatting sqref="A2092:A2100">
    <cfRule type="duplicateValues" dxfId="30" priority="4"/>
  </conditionalFormatting>
  <conditionalFormatting sqref="A2101:A2124">
    <cfRule type="duplicateValues" dxfId="29" priority="3"/>
  </conditionalFormatting>
  <conditionalFormatting sqref="A2101:A2109">
    <cfRule type="duplicateValues" dxfId="28" priority="2"/>
  </conditionalFormatting>
  <conditionalFormatting sqref="A2110:A2124">
    <cfRule type="duplicateValues" dxfId="27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58430-D2C1-4008-BE31-69B1D157996F}">
  <sheetPr codeName="Hoja11"/>
  <dimension ref="A1:J719"/>
  <sheetViews>
    <sheetView tabSelected="1" topLeftCell="A633" zoomScale="80" zoomScaleNormal="80" workbookViewId="0">
      <selection activeCell="K673" sqref="K673"/>
    </sheetView>
  </sheetViews>
  <sheetFormatPr baseColWidth="10" defaultRowHeight="15" x14ac:dyDescent="0.25"/>
  <cols>
    <col min="1" max="1" width="27" customWidth="1"/>
    <col min="2" max="2" width="30.7109375" bestFit="1" customWidth="1"/>
    <col min="3" max="3" width="29.5703125" customWidth="1"/>
    <col min="4" max="4" width="10.5703125" bestFit="1" customWidth="1"/>
    <col min="5" max="5" width="11.28515625" customWidth="1"/>
    <col min="6" max="6" width="22.7109375" customWidth="1"/>
    <col min="7" max="7" width="14.42578125" customWidth="1"/>
    <col min="8" max="8" width="12.7109375" customWidth="1"/>
    <col min="9" max="9" width="21.5703125" customWidth="1"/>
    <col min="10" max="10" width="19.42578125" customWidth="1"/>
  </cols>
  <sheetData>
    <row r="1" spans="1:10" ht="15.75" thickBot="1" x14ac:dyDescent="0.3">
      <c r="A1" s="47" t="s">
        <v>7869</v>
      </c>
      <c r="B1" s="47" t="s">
        <v>7821</v>
      </c>
      <c r="C1" s="47" t="s">
        <v>7823</v>
      </c>
      <c r="D1" s="47" t="s">
        <v>7824</v>
      </c>
      <c r="E1" s="47" t="s">
        <v>4138</v>
      </c>
      <c r="F1" s="47" t="s">
        <v>7825</v>
      </c>
      <c r="G1" s="47" t="s">
        <v>7826</v>
      </c>
      <c r="H1" s="47" t="s">
        <v>7827</v>
      </c>
      <c r="I1" s="47" t="s">
        <v>7828</v>
      </c>
      <c r="J1" s="47" t="s">
        <v>7829</v>
      </c>
    </row>
    <row r="2" spans="1:10" x14ac:dyDescent="0.25">
      <c r="A2" s="11" t="s">
        <v>4155</v>
      </c>
      <c r="B2" s="11" t="s">
        <v>7831</v>
      </c>
      <c r="C2" s="49">
        <v>43609.505960648145</v>
      </c>
      <c r="D2" s="11" t="s">
        <v>34</v>
      </c>
      <c r="E2" s="11" t="s">
        <v>150</v>
      </c>
      <c r="F2" s="49">
        <v>43609.505868055552</v>
      </c>
      <c r="G2" s="11"/>
      <c r="H2" s="11"/>
      <c r="I2" s="17">
        <v>9.2592592409346253E-5</v>
      </c>
      <c r="J2" s="11" t="s">
        <v>37</v>
      </c>
    </row>
    <row r="3" spans="1:10" x14ac:dyDescent="0.25">
      <c r="A3" s="11" t="s">
        <v>4158</v>
      </c>
      <c r="B3" s="11" t="s">
        <v>7831</v>
      </c>
      <c r="C3" s="49">
        <v>43609.535266203704</v>
      </c>
      <c r="D3" s="11" t="s">
        <v>34</v>
      </c>
      <c r="E3" s="11" t="s">
        <v>150</v>
      </c>
      <c r="F3" s="49">
        <v>43609.535243055558</v>
      </c>
      <c r="G3" s="11"/>
      <c r="H3" s="11"/>
      <c r="I3" s="17">
        <v>2.314814628334716E-5</v>
      </c>
      <c r="J3" s="11" t="s">
        <v>37</v>
      </c>
    </row>
    <row r="4" spans="1:10" x14ac:dyDescent="0.25">
      <c r="A4" s="11" t="s">
        <v>4159</v>
      </c>
      <c r="B4" s="11" t="s">
        <v>7831</v>
      </c>
      <c r="C4" s="49">
        <v>43662.538773148146</v>
      </c>
      <c r="D4" s="11" t="s">
        <v>34</v>
      </c>
      <c r="E4" s="11" t="s">
        <v>150</v>
      </c>
      <c r="F4" s="49">
        <v>43662.538773148146</v>
      </c>
      <c r="G4" s="11"/>
      <c r="H4" s="11"/>
      <c r="I4" s="17">
        <v>0</v>
      </c>
      <c r="J4" s="11" t="s">
        <v>37</v>
      </c>
    </row>
    <row r="5" spans="1:10" x14ac:dyDescent="0.25">
      <c r="A5" s="11" t="s">
        <v>4161</v>
      </c>
      <c r="B5" s="11" t="s">
        <v>7831</v>
      </c>
      <c r="C5" s="49">
        <v>43738.482511574075</v>
      </c>
      <c r="D5" s="11" t="s">
        <v>34</v>
      </c>
      <c r="E5" s="11" t="s">
        <v>150</v>
      </c>
      <c r="F5" s="49">
        <v>43738.482418981483</v>
      </c>
      <c r="G5" s="11"/>
      <c r="H5" s="11"/>
      <c r="I5" s="17">
        <v>9.2592592409346253E-5</v>
      </c>
      <c r="J5" s="11" t="s">
        <v>37</v>
      </c>
    </row>
    <row r="6" spans="1:10" x14ac:dyDescent="0.25">
      <c r="A6" s="11" t="s">
        <v>4164</v>
      </c>
      <c r="B6" s="11" t="s">
        <v>7831</v>
      </c>
      <c r="C6" s="49">
        <v>43802.639907407407</v>
      </c>
      <c r="D6" s="11" t="s">
        <v>34</v>
      </c>
      <c r="E6" s="11" t="s">
        <v>150</v>
      </c>
      <c r="F6" s="49">
        <v>43802.638807870368</v>
      </c>
      <c r="G6" s="11"/>
      <c r="H6" s="11"/>
      <c r="I6" s="17">
        <v>1.0995370394084603E-3</v>
      </c>
      <c r="J6" s="11" t="s">
        <v>37</v>
      </c>
    </row>
    <row r="7" spans="1:10" x14ac:dyDescent="0.25">
      <c r="A7" s="11" t="s">
        <v>4166</v>
      </c>
      <c r="B7" s="11" t="s">
        <v>7831</v>
      </c>
      <c r="C7" s="49">
        <v>43803.425474537034</v>
      </c>
      <c r="D7" s="11" t="s">
        <v>34</v>
      </c>
      <c r="E7" s="11" t="s">
        <v>150</v>
      </c>
      <c r="F7" s="49">
        <v>43803.425451388888</v>
      </c>
      <c r="G7" s="11"/>
      <c r="H7" s="11"/>
      <c r="I7" s="17">
        <v>2.314814628334716E-5</v>
      </c>
      <c r="J7" s="11" t="s">
        <v>37</v>
      </c>
    </row>
    <row r="8" spans="1:10" x14ac:dyDescent="0.25">
      <c r="A8" s="11" t="s">
        <v>4169</v>
      </c>
      <c r="B8" s="11" t="s">
        <v>7831</v>
      </c>
      <c r="C8" s="49">
        <v>43803.654409722221</v>
      </c>
      <c r="D8" s="11" t="s">
        <v>34</v>
      </c>
      <c r="E8" s="11" t="s">
        <v>110</v>
      </c>
      <c r="F8" s="49">
        <v>43803.653645833336</v>
      </c>
      <c r="G8" s="11"/>
      <c r="H8" s="11"/>
      <c r="I8" s="17">
        <v>7.6388888555811718E-4</v>
      </c>
      <c r="J8" s="11" t="s">
        <v>37</v>
      </c>
    </row>
    <row r="9" spans="1:10" x14ac:dyDescent="0.25">
      <c r="A9" s="11" t="s">
        <v>4171</v>
      </c>
      <c r="B9" s="11" t="s">
        <v>7831</v>
      </c>
      <c r="C9" s="49">
        <v>43804.43650462963</v>
      </c>
      <c r="D9" s="11" t="s">
        <v>34</v>
      </c>
      <c r="E9" s="11" t="s">
        <v>150</v>
      </c>
      <c r="F9" s="49">
        <v>43804.436793981484</v>
      </c>
      <c r="G9" s="11"/>
      <c r="H9" s="11"/>
      <c r="I9" s="17">
        <v>-2.8935185400769114E-4</v>
      </c>
      <c r="J9" s="11" t="s">
        <v>37</v>
      </c>
    </row>
    <row r="10" spans="1:10" x14ac:dyDescent="0.25">
      <c r="A10" s="11" t="s">
        <v>4173</v>
      </c>
      <c r="B10" s="11" t="s">
        <v>7831</v>
      </c>
      <c r="C10" s="49">
        <v>43804.532199074078</v>
      </c>
      <c r="D10" s="11" t="s">
        <v>34</v>
      </c>
      <c r="E10" s="11" t="s">
        <v>150</v>
      </c>
      <c r="F10" s="49">
        <v>43804.532187500001</v>
      </c>
      <c r="G10" s="11"/>
      <c r="H10" s="11"/>
      <c r="I10" s="17">
        <v>1.1574076779652387E-5</v>
      </c>
      <c r="J10" s="11" t="s">
        <v>37</v>
      </c>
    </row>
    <row r="11" spans="1:10" x14ac:dyDescent="0.25">
      <c r="A11" s="11" t="s">
        <v>4175</v>
      </c>
      <c r="B11" s="11" t="s">
        <v>7831</v>
      </c>
      <c r="C11" s="49">
        <v>43804.64267361111</v>
      </c>
      <c r="D11" s="11" t="s">
        <v>34</v>
      </c>
      <c r="E11" s="11" t="s">
        <v>150</v>
      </c>
      <c r="F11" s="49">
        <v>43804.642268518517</v>
      </c>
      <c r="G11" s="11"/>
      <c r="H11" s="11"/>
      <c r="I11" s="17">
        <v>4.0509259270038456E-4</v>
      </c>
      <c r="J11" s="11" t="s">
        <v>37</v>
      </c>
    </row>
    <row r="12" spans="1:10" x14ac:dyDescent="0.25">
      <c r="A12" s="11" t="s">
        <v>4177</v>
      </c>
      <c r="B12" s="11" t="s">
        <v>7831</v>
      </c>
      <c r="C12" s="49">
        <v>43805.641064814816</v>
      </c>
      <c r="D12" s="11" t="s">
        <v>34</v>
      </c>
      <c r="E12" s="11" t="s">
        <v>150</v>
      </c>
      <c r="F12" s="49">
        <v>43805.641053240739</v>
      </c>
      <c r="G12" s="11"/>
      <c r="H12" s="11"/>
      <c r="I12" s="17">
        <v>1.1574076779652387E-5</v>
      </c>
      <c r="J12" s="11" t="s">
        <v>37</v>
      </c>
    </row>
    <row r="13" spans="1:10" x14ac:dyDescent="0.25">
      <c r="A13" s="11" t="s">
        <v>4180</v>
      </c>
      <c r="B13" s="11" t="s">
        <v>7831</v>
      </c>
      <c r="C13" s="49">
        <v>43808.502326388887</v>
      </c>
      <c r="D13" s="11" t="s">
        <v>34</v>
      </c>
      <c r="E13" s="11" t="s">
        <v>150</v>
      </c>
      <c r="F13" s="49">
        <v>43808.501921296294</v>
      </c>
      <c r="G13" s="11"/>
      <c r="H13" s="11"/>
      <c r="I13" s="17">
        <v>4.0509259270038456E-4</v>
      </c>
      <c r="J13" s="11" t="s">
        <v>37</v>
      </c>
    </row>
    <row r="14" spans="1:10" x14ac:dyDescent="0.25">
      <c r="A14" s="11" t="s">
        <v>4182</v>
      </c>
      <c r="B14" s="11" t="s">
        <v>7831</v>
      </c>
      <c r="C14" s="49">
        <v>43817.385393518518</v>
      </c>
      <c r="D14" s="11" t="s">
        <v>34</v>
      </c>
      <c r="E14" s="11" t="s">
        <v>150</v>
      </c>
      <c r="F14" s="49">
        <v>43817.385347222225</v>
      </c>
      <c r="G14" s="11"/>
      <c r="H14" s="11"/>
      <c r="I14" s="17">
        <v>4.6296292566694319E-5</v>
      </c>
      <c r="J14" s="11" t="s">
        <v>37</v>
      </c>
    </row>
    <row r="15" spans="1:10" x14ac:dyDescent="0.25">
      <c r="A15" s="11" t="s">
        <v>4184</v>
      </c>
      <c r="B15" s="11" t="s">
        <v>7831</v>
      </c>
      <c r="C15" s="49">
        <v>43817.725648148145</v>
      </c>
      <c r="D15" s="11" t="s">
        <v>34</v>
      </c>
      <c r="E15" s="11" t="s">
        <v>150</v>
      </c>
      <c r="F15" s="49">
        <v>43817.725555555553</v>
      </c>
      <c r="G15" s="11"/>
      <c r="H15" s="11"/>
      <c r="I15" s="17">
        <v>9.2592592409346253E-5</v>
      </c>
      <c r="J15" s="11" t="s">
        <v>37</v>
      </c>
    </row>
    <row r="16" spans="1:10" x14ac:dyDescent="0.25">
      <c r="A16" s="11" t="s">
        <v>4186</v>
      </c>
      <c r="B16" s="11" t="s">
        <v>7831</v>
      </c>
      <c r="C16" s="49">
        <v>43822.718391203707</v>
      </c>
      <c r="D16" s="11" t="s">
        <v>34</v>
      </c>
      <c r="E16" s="11" t="s">
        <v>150</v>
      </c>
      <c r="F16" s="49">
        <v>43822.718275462961</v>
      </c>
      <c r="G16" s="11"/>
      <c r="H16" s="11"/>
      <c r="I16" s="17">
        <v>1.1574074596865103E-4</v>
      </c>
      <c r="J16" s="11" t="s">
        <v>37</v>
      </c>
    </row>
    <row r="17" spans="1:10" x14ac:dyDescent="0.25">
      <c r="A17" s="11" t="s">
        <v>4188</v>
      </c>
      <c r="B17" s="11" t="s">
        <v>7831</v>
      </c>
      <c r="C17" s="49">
        <v>43825.663090277776</v>
      </c>
      <c r="D17" s="11" t="s">
        <v>34</v>
      </c>
      <c r="E17" s="11" t="s">
        <v>150</v>
      </c>
      <c r="F17" s="49">
        <v>43825.657777777778</v>
      </c>
      <c r="G17" s="11"/>
      <c r="H17" s="11"/>
      <c r="I17" s="17">
        <v>5.3124999976716936E-3</v>
      </c>
      <c r="J17" s="11" t="s">
        <v>37</v>
      </c>
    </row>
    <row r="18" spans="1:10" x14ac:dyDescent="0.25">
      <c r="A18" s="11" t="s">
        <v>4190</v>
      </c>
      <c r="B18" s="11" t="s">
        <v>7831</v>
      </c>
      <c r="C18" s="49">
        <v>43825.681319444448</v>
      </c>
      <c r="D18" s="11" t="s">
        <v>34</v>
      </c>
      <c r="E18" s="11" t="s">
        <v>150</v>
      </c>
      <c r="F18" s="49">
        <v>43825.681238425925</v>
      </c>
      <c r="G18" s="11"/>
      <c r="H18" s="11"/>
      <c r="I18" s="17">
        <v>8.101852290565148E-5</v>
      </c>
      <c r="J18" s="11" t="s">
        <v>37</v>
      </c>
    </row>
    <row r="19" spans="1:10" x14ac:dyDescent="0.25">
      <c r="A19" s="11" t="s">
        <v>4192</v>
      </c>
      <c r="B19" s="11" t="s">
        <v>7831</v>
      </c>
      <c r="C19" s="49">
        <v>43826.670717592591</v>
      </c>
      <c r="D19" s="11" t="s">
        <v>34</v>
      </c>
      <c r="E19" s="11" t="s">
        <v>150</v>
      </c>
      <c r="F19" s="49">
        <v>43826.670937499999</v>
      </c>
      <c r="G19" s="11"/>
      <c r="H19" s="11"/>
      <c r="I19" s="17">
        <v>-2.1990740788169205E-4</v>
      </c>
      <c r="J19" s="11" t="s">
        <v>37</v>
      </c>
    </row>
    <row r="20" spans="1:10" x14ac:dyDescent="0.25">
      <c r="A20" s="11" t="s">
        <v>4194</v>
      </c>
      <c r="B20" s="11" t="s">
        <v>7831</v>
      </c>
      <c r="C20" s="49">
        <v>43829.698611111111</v>
      </c>
      <c r="D20" s="11" t="s">
        <v>34</v>
      </c>
      <c r="E20" s="11" t="s">
        <v>150</v>
      </c>
      <c r="F20" s="49">
        <v>43829.694907407407</v>
      </c>
      <c r="G20" s="11"/>
      <c r="H20" s="11"/>
      <c r="I20" s="17">
        <v>3.7037037036498077E-3</v>
      </c>
      <c r="J20" s="11" t="s">
        <v>37</v>
      </c>
    </row>
    <row r="21" spans="1:10" x14ac:dyDescent="0.25">
      <c r="A21" s="11" t="s">
        <v>4196</v>
      </c>
      <c r="B21" s="11" t="s">
        <v>7831</v>
      </c>
      <c r="C21" s="49">
        <v>43829.72111111111</v>
      </c>
      <c r="D21" s="11" t="s">
        <v>34</v>
      </c>
      <c r="E21" s="11" t="s">
        <v>150</v>
      </c>
      <c r="F21" s="49">
        <v>43829.721099537041</v>
      </c>
      <c r="G21" s="11"/>
      <c r="H21" s="11"/>
      <c r="I21" s="17">
        <v>1.1574069503694773E-5</v>
      </c>
      <c r="J21" s="11" t="s">
        <v>37</v>
      </c>
    </row>
    <row r="22" spans="1:10" x14ac:dyDescent="0.25">
      <c r="A22" s="11" t="s">
        <v>4198</v>
      </c>
      <c r="B22" s="11" t="s">
        <v>7831</v>
      </c>
      <c r="C22" s="49">
        <v>43830.358865740738</v>
      </c>
      <c r="D22" s="11" t="s">
        <v>34</v>
      </c>
      <c r="E22" s="11" t="s">
        <v>150</v>
      </c>
      <c r="F22" s="49">
        <v>43830.360034722224</v>
      </c>
      <c r="G22" s="11"/>
      <c r="H22" s="11"/>
      <c r="I22" s="17">
        <v>-1.1689814855344594E-3</v>
      </c>
      <c r="J22" s="11" t="s">
        <v>37</v>
      </c>
    </row>
    <row r="23" spans="1:10" x14ac:dyDescent="0.25">
      <c r="A23" s="11" t="s">
        <v>4200</v>
      </c>
      <c r="B23" s="11" t="s">
        <v>7831</v>
      </c>
      <c r="C23" s="49">
        <v>43830.523321759261</v>
      </c>
      <c r="D23" s="11" t="s">
        <v>34</v>
      </c>
      <c r="E23" s="11" t="s">
        <v>150</v>
      </c>
      <c r="F23" s="49">
        <v>43830.522673611114</v>
      </c>
      <c r="G23" s="11"/>
      <c r="H23" s="11"/>
      <c r="I23" s="17">
        <v>6.4814814686542377E-4</v>
      </c>
      <c r="J23" s="11" t="s">
        <v>37</v>
      </c>
    </row>
    <row r="24" spans="1:10" x14ac:dyDescent="0.25">
      <c r="A24" s="11" t="s">
        <v>4202</v>
      </c>
      <c r="B24" s="11" t="s">
        <v>7831</v>
      </c>
      <c r="C24" s="49">
        <v>43830.539884259262</v>
      </c>
      <c r="D24" s="11" t="s">
        <v>34</v>
      </c>
      <c r="E24" s="11" t="s">
        <v>150</v>
      </c>
      <c r="F24" s="49">
        <v>43830.538981481484</v>
      </c>
      <c r="G24" s="11"/>
      <c r="H24" s="11"/>
      <c r="I24" s="17">
        <v>9.0277777781011537E-4</v>
      </c>
      <c r="J24" s="11" t="s">
        <v>37</v>
      </c>
    </row>
    <row r="25" spans="1:10" x14ac:dyDescent="0.25">
      <c r="A25" s="11" t="s">
        <v>4204</v>
      </c>
      <c r="B25" s="11" t="s">
        <v>7831</v>
      </c>
      <c r="C25" s="49">
        <v>43830.547743055555</v>
      </c>
      <c r="D25" s="11" t="s">
        <v>34</v>
      </c>
      <c r="E25" s="11" t="s">
        <v>150</v>
      </c>
      <c r="F25" s="49">
        <v>43830.54755787037</v>
      </c>
      <c r="G25" s="11"/>
      <c r="H25" s="11"/>
      <c r="I25" s="17">
        <v>1.8518518481869251E-4</v>
      </c>
      <c r="J25" s="11" t="s">
        <v>37</v>
      </c>
    </row>
    <row r="26" spans="1:10" x14ac:dyDescent="0.25">
      <c r="A26" s="11" t="s">
        <v>4206</v>
      </c>
      <c r="B26" s="11" t="s">
        <v>7831</v>
      </c>
      <c r="C26" s="49">
        <v>43830.558333333334</v>
      </c>
      <c r="D26" s="11" t="s">
        <v>34</v>
      </c>
      <c r="E26" s="11" t="s">
        <v>150</v>
      </c>
      <c r="F26" s="49">
        <v>43830.557615740741</v>
      </c>
      <c r="G26" s="11"/>
      <c r="H26" s="11"/>
      <c r="I26" s="17">
        <v>7.1759259299142286E-4</v>
      </c>
      <c r="J26" s="11" t="s">
        <v>37</v>
      </c>
    </row>
    <row r="27" spans="1:10" x14ac:dyDescent="0.25">
      <c r="A27" s="11" t="s">
        <v>4208</v>
      </c>
      <c r="B27" s="11" t="s">
        <v>7831</v>
      </c>
      <c r="C27" s="49">
        <v>43830.590532407405</v>
      </c>
      <c r="D27" s="11" t="s">
        <v>34</v>
      </c>
      <c r="E27" s="11" t="s">
        <v>150</v>
      </c>
      <c r="F27" s="49">
        <v>43830.590914351851</v>
      </c>
      <c r="G27" s="11"/>
      <c r="H27" s="11"/>
      <c r="I27" s="17">
        <v>-3.819444464170374E-4</v>
      </c>
      <c r="J27" s="11" t="s">
        <v>37</v>
      </c>
    </row>
    <row r="28" spans="1:10" x14ac:dyDescent="0.25">
      <c r="A28" s="11" t="s">
        <v>4210</v>
      </c>
      <c r="B28" s="11" t="s">
        <v>7831</v>
      </c>
      <c r="C28" s="49">
        <v>43830.644687499997</v>
      </c>
      <c r="D28" s="11" t="s">
        <v>34</v>
      </c>
      <c r="E28" s="11" t="s">
        <v>150</v>
      </c>
      <c r="F28" s="49">
        <v>43830.644583333335</v>
      </c>
      <c r="G28" s="11"/>
      <c r="H28" s="11"/>
      <c r="I28" s="17">
        <v>1.0416666191304103E-4</v>
      </c>
      <c r="J28" s="11" t="s">
        <v>37</v>
      </c>
    </row>
    <row r="29" spans="1:10" x14ac:dyDescent="0.25">
      <c r="A29" s="11" t="s">
        <v>4212</v>
      </c>
      <c r="B29" s="11" t="s">
        <v>7831</v>
      </c>
      <c r="C29" s="49">
        <v>43830.649351851855</v>
      </c>
      <c r="D29" s="11" t="s">
        <v>34</v>
      </c>
      <c r="E29" s="11" t="s">
        <v>150</v>
      </c>
      <c r="F29" s="49">
        <v>43830.649305555555</v>
      </c>
      <c r="G29" s="11"/>
      <c r="H29" s="11"/>
      <c r="I29" s="17">
        <v>4.6296299842651933E-5</v>
      </c>
      <c r="J29" s="11" t="s">
        <v>37</v>
      </c>
    </row>
    <row r="30" spans="1:10" x14ac:dyDescent="0.25">
      <c r="A30" s="11" t="s">
        <v>4214</v>
      </c>
      <c r="B30" s="11" t="s">
        <v>7831</v>
      </c>
      <c r="C30" s="49">
        <v>43829.612812500003</v>
      </c>
      <c r="D30" s="11" t="s">
        <v>34</v>
      </c>
      <c r="E30" s="11" t="s">
        <v>150</v>
      </c>
      <c r="F30" s="49">
        <v>43829.61278935185</v>
      </c>
      <c r="G30" s="11"/>
      <c r="H30" s="11"/>
      <c r="I30" s="17">
        <v>2.3148153559304774E-5</v>
      </c>
      <c r="J30" s="11" t="s">
        <v>37</v>
      </c>
    </row>
    <row r="31" spans="1:10" x14ac:dyDescent="0.25">
      <c r="A31" s="11" t="s">
        <v>4216</v>
      </c>
      <c r="B31" s="11" t="s">
        <v>7831</v>
      </c>
      <c r="C31" s="49">
        <v>43829.723506944443</v>
      </c>
      <c r="D31" s="11" t="s">
        <v>34</v>
      </c>
      <c r="E31" s="11" t="s">
        <v>150</v>
      </c>
      <c r="F31" s="49">
        <v>43829.722916666666</v>
      </c>
      <c r="G31" s="11"/>
      <c r="H31" s="11"/>
      <c r="I31" s="17">
        <v>5.9027777751907706E-4</v>
      </c>
      <c r="J31" s="11" t="s">
        <v>37</v>
      </c>
    </row>
    <row r="32" spans="1:10" x14ac:dyDescent="0.25">
      <c r="A32" s="11" t="s">
        <v>4218</v>
      </c>
      <c r="B32" s="11" t="s">
        <v>7831</v>
      </c>
      <c r="C32" s="49">
        <v>43830.564583333333</v>
      </c>
      <c r="D32" s="11" t="s">
        <v>34</v>
      </c>
      <c r="E32" s="11" t="s">
        <v>150</v>
      </c>
      <c r="F32" s="49">
        <v>43830.564583333333</v>
      </c>
      <c r="G32" s="11"/>
      <c r="H32" s="11"/>
      <c r="I32" s="17">
        <v>0</v>
      </c>
      <c r="J32" s="11" t="s">
        <v>37</v>
      </c>
    </row>
    <row r="33" spans="1:10" x14ac:dyDescent="0.25">
      <c r="A33" s="11" t="s">
        <v>4220</v>
      </c>
      <c r="B33" s="11" t="s">
        <v>7831</v>
      </c>
      <c r="C33" s="49">
        <v>43830.639872685184</v>
      </c>
      <c r="D33" s="11" t="s">
        <v>34</v>
      </c>
      <c r="E33" s="11" t="s">
        <v>150</v>
      </c>
      <c r="F33" s="49">
        <v>43830.639560185184</v>
      </c>
      <c r="G33" s="11"/>
      <c r="H33" s="11"/>
      <c r="I33" s="17">
        <v>3.125000002910383E-4</v>
      </c>
      <c r="J33" s="11" t="s">
        <v>37</v>
      </c>
    </row>
    <row r="34" spans="1:10" x14ac:dyDescent="0.25">
      <c r="A34" s="11" t="s">
        <v>4221</v>
      </c>
      <c r="B34" s="11" t="s">
        <v>7831</v>
      </c>
      <c r="C34" s="49">
        <v>43830.631296296298</v>
      </c>
      <c r="D34" s="11" t="s">
        <v>34</v>
      </c>
      <c r="E34" s="11" t="s">
        <v>150</v>
      </c>
      <c r="F34" s="49">
        <v>43830.631238425929</v>
      </c>
      <c r="G34" s="11"/>
      <c r="H34" s="11"/>
      <c r="I34" s="17">
        <v>5.7870369346346706E-5</v>
      </c>
      <c r="J34" s="11" t="s">
        <v>37</v>
      </c>
    </row>
    <row r="35" spans="1:10" x14ac:dyDescent="0.25">
      <c r="A35" s="11" t="s">
        <v>4223</v>
      </c>
      <c r="B35" s="11" t="s">
        <v>7831</v>
      </c>
      <c r="C35" s="49">
        <v>43832.355740740742</v>
      </c>
      <c r="D35" s="11" t="s">
        <v>34</v>
      </c>
      <c r="E35" s="11" t="s">
        <v>150</v>
      </c>
      <c r="F35" s="49">
        <v>43832.355729166666</v>
      </c>
      <c r="G35" s="11"/>
      <c r="H35" s="11"/>
      <c r="I35" s="17">
        <v>1.1574076779652387E-5</v>
      </c>
      <c r="J35" s="11" t="s">
        <v>37</v>
      </c>
    </row>
    <row r="36" spans="1:10" x14ac:dyDescent="0.25">
      <c r="A36" s="11" t="s">
        <v>4225</v>
      </c>
      <c r="B36" s="11" t="s">
        <v>7831</v>
      </c>
      <c r="C36" s="49">
        <v>43832.418611111112</v>
      </c>
      <c r="D36" s="11" t="s">
        <v>34</v>
      </c>
      <c r="E36" s="11" t="s">
        <v>150</v>
      </c>
      <c r="F36" s="49">
        <v>43832.418888888889</v>
      </c>
      <c r="G36" s="11"/>
      <c r="H36" s="11"/>
      <c r="I36" s="17">
        <v>-2.7777777722803876E-4</v>
      </c>
      <c r="J36" s="11" t="s">
        <v>37</v>
      </c>
    </row>
    <row r="37" spans="1:10" x14ac:dyDescent="0.25">
      <c r="A37" s="11" t="s">
        <v>4226</v>
      </c>
      <c r="B37" s="11" t="s">
        <v>7831</v>
      </c>
      <c r="C37" s="49">
        <v>43832.487164351849</v>
      </c>
      <c r="D37" s="11" t="s">
        <v>34</v>
      </c>
      <c r="E37" s="11" t="s">
        <v>150</v>
      </c>
      <c r="F37" s="49">
        <v>43832.487129629626</v>
      </c>
      <c r="G37" s="11"/>
      <c r="H37" s="11"/>
      <c r="I37" s="17">
        <v>3.4722223062999547E-5</v>
      </c>
      <c r="J37" s="11" t="s">
        <v>37</v>
      </c>
    </row>
    <row r="38" spans="1:10" x14ac:dyDescent="0.25">
      <c r="A38" s="11" t="s">
        <v>4228</v>
      </c>
      <c r="B38" s="11" t="s">
        <v>7831</v>
      </c>
      <c r="C38" s="49">
        <v>43832.487407407411</v>
      </c>
      <c r="D38" s="11" t="s">
        <v>34</v>
      </c>
      <c r="E38" s="11" t="s">
        <v>150</v>
      </c>
      <c r="F38" s="49">
        <v>43832.48646990741</v>
      </c>
      <c r="G38" s="11"/>
      <c r="H38" s="11"/>
      <c r="I38" s="17">
        <v>9.3750000087311491E-4</v>
      </c>
      <c r="J38" s="11" t="s">
        <v>37</v>
      </c>
    </row>
    <row r="39" spans="1:10" x14ac:dyDescent="0.25">
      <c r="A39" s="11" t="s">
        <v>4231</v>
      </c>
      <c r="B39" s="11" t="s">
        <v>7831</v>
      </c>
      <c r="C39" s="49">
        <v>43832.489247685182</v>
      </c>
      <c r="D39" s="11" t="s">
        <v>34</v>
      </c>
      <c r="E39" s="11" t="s">
        <v>150</v>
      </c>
      <c r="F39" s="49">
        <v>43832.488842592589</v>
      </c>
      <c r="G39" s="11"/>
      <c r="H39" s="11"/>
      <c r="I39" s="17">
        <v>4.0509259270038456E-4</v>
      </c>
      <c r="J39" s="11" t="s">
        <v>37</v>
      </c>
    </row>
    <row r="40" spans="1:10" x14ac:dyDescent="0.25">
      <c r="A40" s="11" t="s">
        <v>4233</v>
      </c>
      <c r="B40" s="11" t="s">
        <v>7831</v>
      </c>
      <c r="C40" s="49">
        <v>43832.498263888891</v>
      </c>
      <c r="D40" s="11" t="s">
        <v>34</v>
      </c>
      <c r="E40" s="11" t="s">
        <v>150</v>
      </c>
      <c r="F40" s="49">
        <v>43832.498240740744</v>
      </c>
      <c r="G40" s="11"/>
      <c r="H40" s="11"/>
      <c r="I40" s="17">
        <v>2.314814628334716E-5</v>
      </c>
      <c r="J40" s="11" t="s">
        <v>37</v>
      </c>
    </row>
    <row r="41" spans="1:10" x14ac:dyDescent="0.25">
      <c r="A41" s="11" t="s">
        <v>7870</v>
      </c>
      <c r="B41" s="11" t="s">
        <v>7831</v>
      </c>
      <c r="C41" s="49">
        <v>43832.502893518518</v>
      </c>
      <c r="D41" s="11" t="s">
        <v>7833</v>
      </c>
      <c r="E41" s="11" t="s">
        <v>150</v>
      </c>
      <c r="F41" s="49">
        <v>43832.502893518518</v>
      </c>
      <c r="G41" s="11"/>
      <c r="H41" s="11"/>
      <c r="I41" s="17">
        <v>0</v>
      </c>
      <c r="J41" s="11" t="s">
        <v>37</v>
      </c>
    </row>
    <row r="42" spans="1:10" x14ac:dyDescent="0.25">
      <c r="A42" s="11" t="s">
        <v>4235</v>
      </c>
      <c r="B42" s="11" t="s">
        <v>7831</v>
      </c>
      <c r="C42" s="49">
        <v>43832.512152777781</v>
      </c>
      <c r="D42" s="11" t="s">
        <v>34</v>
      </c>
      <c r="E42" s="11" t="s">
        <v>150</v>
      </c>
      <c r="F42" s="49">
        <v>43832.512106481481</v>
      </c>
      <c r="G42" s="11"/>
      <c r="H42" s="11"/>
      <c r="I42" s="17">
        <v>4.6296299842651933E-5</v>
      </c>
      <c r="J42" s="11" t="s">
        <v>37</v>
      </c>
    </row>
    <row r="43" spans="1:10" x14ac:dyDescent="0.25">
      <c r="A43" s="11" t="s">
        <v>4237</v>
      </c>
      <c r="B43" s="11" t="s">
        <v>7831</v>
      </c>
      <c r="C43" s="49">
        <v>43832.515104166669</v>
      </c>
      <c r="D43" s="11" t="s">
        <v>34</v>
      </c>
      <c r="E43" s="11" t="s">
        <v>150</v>
      </c>
      <c r="F43" s="49">
        <v>43832.515104166669</v>
      </c>
      <c r="G43" s="11"/>
      <c r="H43" s="11"/>
      <c r="I43" s="17">
        <v>0</v>
      </c>
      <c r="J43" s="11" t="s">
        <v>37</v>
      </c>
    </row>
    <row r="44" spans="1:10" x14ac:dyDescent="0.25">
      <c r="A44" s="11" t="s">
        <v>4239</v>
      </c>
      <c r="B44" s="11" t="s">
        <v>7831</v>
      </c>
      <c r="C44" s="49">
        <v>43832.564027777778</v>
      </c>
      <c r="D44" s="11" t="s">
        <v>34</v>
      </c>
      <c r="E44" s="11" t="s">
        <v>150</v>
      </c>
      <c r="F44" s="49">
        <v>43832.56521990741</v>
      </c>
      <c r="G44" s="11"/>
      <c r="H44" s="11"/>
      <c r="I44" s="17">
        <v>-1.1921296318178065E-3</v>
      </c>
      <c r="J44" s="11" t="s">
        <v>37</v>
      </c>
    </row>
    <row r="45" spans="1:10" x14ac:dyDescent="0.25">
      <c r="A45" s="11" t="s">
        <v>4241</v>
      </c>
      <c r="B45" s="11" t="s">
        <v>7831</v>
      </c>
      <c r="C45" s="49">
        <v>43832.575740740744</v>
      </c>
      <c r="D45" s="11" t="s">
        <v>34</v>
      </c>
      <c r="E45" s="11" t="s">
        <v>150</v>
      </c>
      <c r="F45" s="49">
        <v>43832.574178240742</v>
      </c>
      <c r="G45" s="11"/>
      <c r="H45" s="11"/>
      <c r="I45" s="17">
        <v>1.5625000014551915E-3</v>
      </c>
      <c r="J45" s="11" t="s">
        <v>37</v>
      </c>
    </row>
    <row r="46" spans="1:10" x14ac:dyDescent="0.25">
      <c r="A46" s="11" t="s">
        <v>4243</v>
      </c>
      <c r="B46" s="11" t="s">
        <v>7831</v>
      </c>
      <c r="C46" s="49">
        <v>43832.582662037035</v>
      </c>
      <c r="D46" s="11" t="s">
        <v>34</v>
      </c>
      <c r="E46" s="11" t="s">
        <v>150</v>
      </c>
      <c r="F46" s="49">
        <v>43832.582662037035</v>
      </c>
      <c r="G46" s="11"/>
      <c r="H46" s="11"/>
      <c r="I46" s="17">
        <v>0</v>
      </c>
      <c r="J46" s="11" t="s">
        <v>37</v>
      </c>
    </row>
    <row r="47" spans="1:10" x14ac:dyDescent="0.25">
      <c r="A47" s="11" t="s">
        <v>4245</v>
      </c>
      <c r="B47" s="11" t="s">
        <v>7831</v>
      </c>
      <c r="C47" s="49">
        <v>43832.595185185186</v>
      </c>
      <c r="D47" s="11" t="s">
        <v>34</v>
      </c>
      <c r="E47" s="11" t="s">
        <v>150</v>
      </c>
      <c r="F47" s="49">
        <v>43832.593321759261</v>
      </c>
      <c r="G47" s="11"/>
      <c r="H47" s="11"/>
      <c r="I47" s="17">
        <v>1.8634259249665774E-3</v>
      </c>
      <c r="J47" s="11" t="s">
        <v>37</v>
      </c>
    </row>
    <row r="48" spans="1:10" x14ac:dyDescent="0.25">
      <c r="A48" s="11" t="s">
        <v>4246</v>
      </c>
      <c r="B48" s="11" t="s">
        <v>7831</v>
      </c>
      <c r="C48" s="49">
        <v>43832.610798611109</v>
      </c>
      <c r="D48" s="11" t="s">
        <v>34</v>
      </c>
      <c r="E48" s="11" t="s">
        <v>150</v>
      </c>
      <c r="F48" s="49">
        <v>43832.61074074074</v>
      </c>
      <c r="G48" s="11"/>
      <c r="H48" s="11"/>
      <c r="I48" s="17">
        <v>5.7870369346346706E-5</v>
      </c>
      <c r="J48" s="11" t="s">
        <v>37</v>
      </c>
    </row>
    <row r="49" spans="1:10" x14ac:dyDescent="0.25">
      <c r="A49" s="11" t="s">
        <v>7871</v>
      </c>
      <c r="B49" s="11" t="s">
        <v>7831</v>
      </c>
      <c r="C49" s="49">
        <v>43832.628379629627</v>
      </c>
      <c r="D49" s="11" t="s">
        <v>7833</v>
      </c>
      <c r="E49" s="11" t="s">
        <v>150</v>
      </c>
      <c r="F49" s="49">
        <v>43832.627187500002</v>
      </c>
      <c r="G49" s="11"/>
      <c r="H49" s="11"/>
      <c r="I49" s="17">
        <v>1.1921296245418489E-3</v>
      </c>
      <c r="J49" s="11" t="s">
        <v>37</v>
      </c>
    </row>
    <row r="50" spans="1:10" x14ac:dyDescent="0.25">
      <c r="A50" s="11" t="s">
        <v>4248</v>
      </c>
      <c r="B50" s="11" t="s">
        <v>7831</v>
      </c>
      <c r="C50" s="49">
        <v>43832.627800925926</v>
      </c>
      <c r="D50" s="11" t="s">
        <v>34</v>
      </c>
      <c r="E50" s="11" t="s">
        <v>150</v>
      </c>
      <c r="F50" s="49">
        <v>43832.626979166664</v>
      </c>
      <c r="G50" s="11"/>
      <c r="H50" s="11"/>
      <c r="I50" s="17">
        <v>8.217592621804215E-4</v>
      </c>
      <c r="J50" s="11" t="s">
        <v>37</v>
      </c>
    </row>
    <row r="51" spans="1:10" x14ac:dyDescent="0.25">
      <c r="A51" s="11" t="s">
        <v>4250</v>
      </c>
      <c r="B51" s="11" t="s">
        <v>7831</v>
      </c>
      <c r="C51" s="49">
        <v>43832.356226851851</v>
      </c>
      <c r="D51" s="11" t="s">
        <v>34</v>
      </c>
      <c r="E51" s="11" t="s">
        <v>150</v>
      </c>
      <c r="F51" s="49">
        <v>43832.356215277781</v>
      </c>
      <c r="G51" s="11"/>
      <c r="H51" s="11"/>
      <c r="I51" s="17">
        <v>1.1574069503694773E-5</v>
      </c>
      <c r="J51" s="11" t="s">
        <v>37</v>
      </c>
    </row>
    <row r="52" spans="1:10" x14ac:dyDescent="0.25">
      <c r="A52" s="11" t="s">
        <v>4252</v>
      </c>
      <c r="B52" s="11" t="s">
        <v>7831</v>
      </c>
      <c r="C52" s="49">
        <v>43832.469756944447</v>
      </c>
      <c r="D52" s="11" t="s">
        <v>34</v>
      </c>
      <c r="E52" s="11" t="s">
        <v>150</v>
      </c>
      <c r="F52" s="49">
        <v>43832.469687500001</v>
      </c>
      <c r="G52" s="11"/>
      <c r="H52" s="11"/>
      <c r="I52" s="17">
        <v>6.9444446125999093E-5</v>
      </c>
      <c r="J52" s="11" t="s">
        <v>37</v>
      </c>
    </row>
    <row r="53" spans="1:10" x14ac:dyDescent="0.25">
      <c r="A53" s="11" t="s">
        <v>4254</v>
      </c>
      <c r="B53" s="11" t="s">
        <v>7831</v>
      </c>
      <c r="C53" s="49">
        <v>43832.47284722222</v>
      </c>
      <c r="D53" s="11" t="s">
        <v>34</v>
      </c>
      <c r="E53" s="11" t="s">
        <v>150</v>
      </c>
      <c r="F53" s="49">
        <v>43832.472256944442</v>
      </c>
      <c r="G53" s="11"/>
      <c r="H53" s="11"/>
      <c r="I53" s="17">
        <v>5.9027777751907706E-4</v>
      </c>
      <c r="J53" s="11" t="s">
        <v>37</v>
      </c>
    </row>
    <row r="54" spans="1:10" x14ac:dyDescent="0.25">
      <c r="A54" s="11" t="s">
        <v>4256</v>
      </c>
      <c r="B54" s="11" t="s">
        <v>7831</v>
      </c>
      <c r="C54" s="49">
        <v>43832.474814814814</v>
      </c>
      <c r="D54" s="11" t="s">
        <v>34</v>
      </c>
      <c r="E54" s="11" t="s">
        <v>150</v>
      </c>
      <c r="F54" s="49">
        <v>43832.474409722221</v>
      </c>
      <c r="G54" s="11"/>
      <c r="H54" s="11"/>
      <c r="I54" s="17">
        <v>4.0509259270038456E-4</v>
      </c>
      <c r="J54" s="11" t="s">
        <v>37</v>
      </c>
    </row>
    <row r="55" spans="1:10" x14ac:dyDescent="0.25">
      <c r="A55" s="11" t="s">
        <v>4258</v>
      </c>
      <c r="B55" s="11" t="s">
        <v>7831</v>
      </c>
      <c r="C55" s="49">
        <v>43832.483912037038</v>
      </c>
      <c r="D55" s="11" t="s">
        <v>34</v>
      </c>
      <c r="E55" s="11" t="s">
        <v>150</v>
      </c>
      <c r="F55" s="49">
        <v>43832.483819444446</v>
      </c>
      <c r="G55" s="11"/>
      <c r="H55" s="11"/>
      <c r="I55" s="17">
        <v>9.2592592409346253E-5</v>
      </c>
      <c r="J55" s="11" t="s">
        <v>37</v>
      </c>
    </row>
    <row r="56" spans="1:10" x14ac:dyDescent="0.25">
      <c r="A56" s="11" t="s">
        <v>4260</v>
      </c>
      <c r="B56" s="11" t="s">
        <v>7831</v>
      </c>
      <c r="C56" s="49">
        <v>43832.489942129629</v>
      </c>
      <c r="D56" s="11" t="s">
        <v>34</v>
      </c>
      <c r="E56" s="11" t="s">
        <v>150</v>
      </c>
      <c r="F56" s="49">
        <v>43832.489699074074</v>
      </c>
      <c r="G56" s="11"/>
      <c r="H56" s="11"/>
      <c r="I56" s="17">
        <v>2.4305555416503921E-4</v>
      </c>
      <c r="J56" s="11" t="s">
        <v>37</v>
      </c>
    </row>
    <row r="57" spans="1:10" x14ac:dyDescent="0.25">
      <c r="A57" s="11" t="s">
        <v>4262</v>
      </c>
      <c r="B57" s="11" t="s">
        <v>7831</v>
      </c>
      <c r="C57" s="49">
        <v>43832.490717592591</v>
      </c>
      <c r="D57" s="11" t="s">
        <v>34</v>
      </c>
      <c r="E57" s="11" t="s">
        <v>150</v>
      </c>
      <c r="F57" s="49">
        <v>43832.490694444445</v>
      </c>
      <c r="G57" s="11"/>
      <c r="H57" s="11"/>
      <c r="I57" s="17">
        <v>2.314814628334716E-5</v>
      </c>
      <c r="J57" s="11" t="s">
        <v>37</v>
      </c>
    </row>
    <row r="58" spans="1:10" x14ac:dyDescent="0.25">
      <c r="A58" s="11" t="s">
        <v>4264</v>
      </c>
      <c r="B58" s="11" t="s">
        <v>7831</v>
      </c>
      <c r="C58" s="49">
        <v>43832.492974537039</v>
      </c>
      <c r="D58" s="11" t="s">
        <v>34</v>
      </c>
      <c r="E58" s="11" t="s">
        <v>150</v>
      </c>
      <c r="F58" s="49">
        <v>43832.492962962962</v>
      </c>
      <c r="G58" s="11"/>
      <c r="H58" s="11"/>
      <c r="I58" s="17">
        <v>1.1574076779652387E-5</v>
      </c>
      <c r="J58" s="11" t="s">
        <v>37</v>
      </c>
    </row>
    <row r="59" spans="1:10" x14ac:dyDescent="0.25">
      <c r="A59" s="11" t="s">
        <v>4266</v>
      </c>
      <c r="B59" s="11" t="s">
        <v>7831</v>
      </c>
      <c r="C59" s="49">
        <v>43832.498449074075</v>
      </c>
      <c r="D59" s="11" t="s">
        <v>34</v>
      </c>
      <c r="E59" s="11" t="s">
        <v>150</v>
      </c>
      <c r="F59" s="49">
        <v>43832.49827546296</v>
      </c>
      <c r="G59" s="11"/>
      <c r="H59" s="11"/>
      <c r="I59" s="17">
        <v>1.7361111531499773E-4</v>
      </c>
      <c r="J59" s="11" t="s">
        <v>37</v>
      </c>
    </row>
    <row r="60" spans="1:10" x14ac:dyDescent="0.25">
      <c r="A60" s="11" t="s">
        <v>4268</v>
      </c>
      <c r="B60" s="11" t="s">
        <v>7831</v>
      </c>
      <c r="C60" s="49">
        <v>43832.509918981479</v>
      </c>
      <c r="D60" s="11" t="s">
        <v>34</v>
      </c>
      <c r="E60" s="11" t="s">
        <v>150</v>
      </c>
      <c r="F60" s="49">
        <v>43832.509722222225</v>
      </c>
      <c r="G60" s="11"/>
      <c r="H60" s="11"/>
      <c r="I60" s="17">
        <v>1.9675925432238728E-4</v>
      </c>
      <c r="J60" s="11" t="s">
        <v>37</v>
      </c>
    </row>
    <row r="61" spans="1:10" x14ac:dyDescent="0.25">
      <c r="A61" s="11" t="s">
        <v>4270</v>
      </c>
      <c r="B61" s="11" t="s">
        <v>7831</v>
      </c>
      <c r="C61" s="49">
        <v>43832.41609953704</v>
      </c>
      <c r="D61" s="11" t="s">
        <v>34</v>
      </c>
      <c r="E61" s="11" t="s">
        <v>150</v>
      </c>
      <c r="F61" s="49">
        <v>43832.415844907409</v>
      </c>
      <c r="G61" s="11"/>
      <c r="H61" s="11"/>
      <c r="I61" s="17">
        <v>2.546296309446916E-4</v>
      </c>
      <c r="J61" s="11" t="s">
        <v>37</v>
      </c>
    </row>
    <row r="62" spans="1:10" x14ac:dyDescent="0.25">
      <c r="A62" s="11" t="s">
        <v>4272</v>
      </c>
      <c r="B62" s="11" t="s">
        <v>7831</v>
      </c>
      <c r="C62" s="49">
        <v>43832.46638888889</v>
      </c>
      <c r="D62" s="11" t="s">
        <v>34</v>
      </c>
      <c r="E62" s="11" t="s">
        <v>150</v>
      </c>
      <c r="F62" s="49">
        <v>43832.465752314813</v>
      </c>
      <c r="G62" s="11"/>
      <c r="H62" s="11"/>
      <c r="I62" s="17">
        <v>6.36574077361729E-4</v>
      </c>
      <c r="J62" s="11" t="s">
        <v>37</v>
      </c>
    </row>
    <row r="63" spans="1:10" x14ac:dyDescent="0.25">
      <c r="A63" s="11" t="s">
        <v>4274</v>
      </c>
      <c r="B63" s="11" t="s">
        <v>7831</v>
      </c>
      <c r="C63" s="49">
        <v>43832.467118055552</v>
      </c>
      <c r="D63" s="11" t="s">
        <v>34</v>
      </c>
      <c r="E63" s="11" t="s">
        <v>150</v>
      </c>
      <c r="F63" s="49">
        <v>43832.467106481483</v>
      </c>
      <c r="G63" s="11"/>
      <c r="H63" s="11"/>
      <c r="I63" s="17">
        <v>1.1574069503694773E-5</v>
      </c>
      <c r="J63" s="11" t="s">
        <v>37</v>
      </c>
    </row>
    <row r="64" spans="1:10" x14ac:dyDescent="0.25">
      <c r="A64" s="11" t="s">
        <v>4276</v>
      </c>
      <c r="B64" s="11" t="s">
        <v>7831</v>
      </c>
      <c r="C64" s="49">
        <v>43832.493043981478</v>
      </c>
      <c r="D64" s="11" t="s">
        <v>34</v>
      </c>
      <c r="E64" s="11" t="s">
        <v>150</v>
      </c>
      <c r="F64" s="49">
        <v>43832.493009259262</v>
      </c>
      <c r="G64" s="11"/>
      <c r="H64" s="11"/>
      <c r="I64" s="17">
        <v>3.4722215787041932E-5</v>
      </c>
      <c r="J64" s="11" t="s">
        <v>37</v>
      </c>
    </row>
    <row r="65" spans="1:10" x14ac:dyDescent="0.25">
      <c r="A65" s="11" t="s">
        <v>4278</v>
      </c>
      <c r="B65" s="11" t="s">
        <v>7831</v>
      </c>
      <c r="C65" s="49">
        <v>43832.494108796294</v>
      </c>
      <c r="D65" s="11" t="s">
        <v>34</v>
      </c>
      <c r="E65" s="11" t="s">
        <v>150</v>
      </c>
      <c r="F65" s="49">
        <v>43832.494085648148</v>
      </c>
      <c r="G65" s="11"/>
      <c r="H65" s="11"/>
      <c r="I65" s="17">
        <v>2.314814628334716E-5</v>
      </c>
      <c r="J65" s="11" t="s">
        <v>37</v>
      </c>
    </row>
    <row r="66" spans="1:10" x14ac:dyDescent="0.25">
      <c r="A66" s="11" t="s">
        <v>4280</v>
      </c>
      <c r="B66" s="11" t="s">
        <v>7831</v>
      </c>
      <c r="C66" s="49">
        <v>43832.496516203704</v>
      </c>
      <c r="D66" s="11" t="s">
        <v>34</v>
      </c>
      <c r="E66" s="11" t="s">
        <v>150</v>
      </c>
      <c r="F66" s="49">
        <v>43832.495671296296</v>
      </c>
      <c r="G66" s="11"/>
      <c r="H66" s="11"/>
      <c r="I66" s="17">
        <v>8.4490740846376866E-4</v>
      </c>
      <c r="J66" s="11" t="s">
        <v>37</v>
      </c>
    </row>
    <row r="67" spans="1:10" x14ac:dyDescent="0.25">
      <c r="A67" s="11" t="s">
        <v>4282</v>
      </c>
      <c r="B67" s="11" t="s">
        <v>7831</v>
      </c>
      <c r="C67" s="49">
        <v>43832.496388888889</v>
      </c>
      <c r="D67" s="11" t="s">
        <v>34</v>
      </c>
      <c r="E67" s="11" t="s">
        <v>150</v>
      </c>
      <c r="F67" s="49">
        <v>43832.495937500003</v>
      </c>
      <c r="G67" s="11"/>
      <c r="H67" s="11"/>
      <c r="I67" s="17">
        <v>4.5138888526707888E-4</v>
      </c>
      <c r="J67" s="11" t="s">
        <v>37</v>
      </c>
    </row>
    <row r="68" spans="1:10" x14ac:dyDescent="0.25">
      <c r="A68" s="11" t="s">
        <v>4283</v>
      </c>
      <c r="B68" s="11" t="s">
        <v>7831</v>
      </c>
      <c r="C68" s="49">
        <v>43832.499884259261</v>
      </c>
      <c r="D68" s="11" t="s">
        <v>34</v>
      </c>
      <c r="E68" s="11" t="s">
        <v>150</v>
      </c>
      <c r="F68" s="49">
        <v>43832.498761574076</v>
      </c>
      <c r="G68" s="11"/>
      <c r="H68" s="11"/>
      <c r="I68" s="17">
        <v>1.1226851856918074E-3</v>
      </c>
      <c r="J68" s="11" t="s">
        <v>37</v>
      </c>
    </row>
    <row r="69" spans="1:10" x14ac:dyDescent="0.25">
      <c r="A69" s="11" t="s">
        <v>4285</v>
      </c>
      <c r="B69" s="11" t="s">
        <v>7831</v>
      </c>
      <c r="C69" s="49">
        <v>43832.502060185187</v>
      </c>
      <c r="D69" s="11" t="s">
        <v>34</v>
      </c>
      <c r="E69" s="11" t="s">
        <v>150</v>
      </c>
      <c r="F69" s="49">
        <v>43832.501539351855</v>
      </c>
      <c r="G69" s="11"/>
      <c r="H69" s="11"/>
      <c r="I69" s="17">
        <v>5.2083333139307797E-4</v>
      </c>
      <c r="J69" s="11" t="s">
        <v>37</v>
      </c>
    </row>
    <row r="70" spans="1:10" x14ac:dyDescent="0.25">
      <c r="A70" s="11" t="s">
        <v>4288</v>
      </c>
      <c r="B70" s="11" t="s">
        <v>7831</v>
      </c>
      <c r="C70" s="49">
        <v>43832.524664351855</v>
      </c>
      <c r="D70" s="11" t="s">
        <v>34</v>
      </c>
      <c r="E70" s="11" t="s">
        <v>150</v>
      </c>
      <c r="F70" s="49">
        <v>43832.524178240739</v>
      </c>
      <c r="G70" s="11"/>
      <c r="H70" s="11"/>
      <c r="I70" s="17">
        <v>4.8611111560603604E-4</v>
      </c>
      <c r="J70" s="11" t="s">
        <v>37</v>
      </c>
    </row>
    <row r="71" spans="1:10" x14ac:dyDescent="0.25">
      <c r="A71" s="11" t="s">
        <v>4290</v>
      </c>
      <c r="B71" s="11" t="s">
        <v>7831</v>
      </c>
      <c r="C71" s="49">
        <v>43832.587916666664</v>
      </c>
      <c r="D71" s="11" t="s">
        <v>34</v>
      </c>
      <c r="E71" s="11" t="s">
        <v>150</v>
      </c>
      <c r="F71" s="49">
        <v>43832.587916666664</v>
      </c>
      <c r="G71" s="11"/>
      <c r="H71" s="11"/>
      <c r="I71" s="17">
        <v>0</v>
      </c>
      <c r="J71" s="11" t="s">
        <v>37</v>
      </c>
    </row>
    <row r="72" spans="1:10" x14ac:dyDescent="0.25">
      <c r="A72" s="11" t="s">
        <v>4291</v>
      </c>
      <c r="B72" s="11" t="s">
        <v>7831</v>
      </c>
      <c r="C72" s="49">
        <v>43832.603125000001</v>
      </c>
      <c r="D72" s="11" t="s">
        <v>34</v>
      </c>
      <c r="E72" s="11" t="s">
        <v>150</v>
      </c>
      <c r="F72" s="49">
        <v>43832.601921296293</v>
      </c>
      <c r="G72" s="11"/>
      <c r="H72" s="11"/>
      <c r="I72" s="17">
        <v>1.2037037085974589E-3</v>
      </c>
      <c r="J72" s="11" t="s">
        <v>37</v>
      </c>
    </row>
    <row r="73" spans="1:10" x14ac:dyDescent="0.25">
      <c r="A73" s="11" t="s">
        <v>4292</v>
      </c>
      <c r="B73" s="11" t="s">
        <v>7831</v>
      </c>
      <c r="C73" s="49">
        <v>43832.614768518521</v>
      </c>
      <c r="D73" s="11" t="s">
        <v>34</v>
      </c>
      <c r="E73" s="11" t="s">
        <v>150</v>
      </c>
      <c r="F73" s="49">
        <v>43832.61513888889</v>
      </c>
      <c r="G73" s="11"/>
      <c r="H73" s="11"/>
      <c r="I73" s="17">
        <v>-3.7037036963738501E-4</v>
      </c>
      <c r="J73" s="11" t="s">
        <v>37</v>
      </c>
    </row>
    <row r="74" spans="1:10" x14ac:dyDescent="0.25">
      <c r="A74" s="11" t="s">
        <v>4294</v>
      </c>
      <c r="B74" s="11" t="s">
        <v>7831</v>
      </c>
      <c r="C74" s="49">
        <v>43832.648773148147</v>
      </c>
      <c r="D74" s="11" t="s">
        <v>34</v>
      </c>
      <c r="E74" s="11" t="s">
        <v>150</v>
      </c>
      <c r="F74" s="49">
        <v>43832.648715277777</v>
      </c>
      <c r="G74" s="11"/>
      <c r="H74" s="11"/>
      <c r="I74" s="17">
        <v>5.7870369346346706E-5</v>
      </c>
      <c r="J74" s="11" t="s">
        <v>37</v>
      </c>
    </row>
    <row r="75" spans="1:10" x14ac:dyDescent="0.25">
      <c r="A75" s="11" t="s">
        <v>4295</v>
      </c>
      <c r="B75" s="11" t="s">
        <v>7831</v>
      </c>
      <c r="C75" s="49">
        <v>43832.653391203705</v>
      </c>
      <c r="D75" s="11" t="s">
        <v>34</v>
      </c>
      <c r="E75" s="11" t="s">
        <v>150</v>
      </c>
      <c r="F75" s="49">
        <v>43832.652997685182</v>
      </c>
      <c r="G75" s="11"/>
      <c r="H75" s="11"/>
      <c r="I75" s="17">
        <v>3.9351852319668978E-4</v>
      </c>
      <c r="J75" s="11" t="s">
        <v>37</v>
      </c>
    </row>
    <row r="76" spans="1:10" x14ac:dyDescent="0.25">
      <c r="A76" s="11" t="s">
        <v>4296</v>
      </c>
      <c r="B76" s="11" t="s">
        <v>7831</v>
      </c>
      <c r="C76" s="49">
        <v>43832.618807870371</v>
      </c>
      <c r="D76" s="11" t="s">
        <v>34</v>
      </c>
      <c r="E76" s="11" t="s">
        <v>150</v>
      </c>
      <c r="F76" s="49">
        <v>43832.618657407409</v>
      </c>
      <c r="G76" s="11"/>
      <c r="H76" s="11"/>
      <c r="I76" s="17">
        <v>1.5046296175569296E-4</v>
      </c>
      <c r="J76" s="11" t="s">
        <v>37</v>
      </c>
    </row>
    <row r="77" spans="1:10" x14ac:dyDescent="0.25">
      <c r="A77" s="11" t="s">
        <v>4298</v>
      </c>
      <c r="B77" s="11" t="s">
        <v>7831</v>
      </c>
      <c r="C77" s="49">
        <v>43832.634166666663</v>
      </c>
      <c r="D77" s="11" t="s">
        <v>34</v>
      </c>
      <c r="E77" s="11" t="s">
        <v>150</v>
      </c>
      <c r="F77" s="49">
        <v>43832.633460648147</v>
      </c>
      <c r="G77" s="11"/>
      <c r="H77" s="11"/>
      <c r="I77" s="17">
        <v>7.0601851621177047E-4</v>
      </c>
      <c r="J77" s="11" t="s">
        <v>37</v>
      </c>
    </row>
    <row r="78" spans="1:10" x14ac:dyDescent="0.25">
      <c r="A78" s="11" t="s">
        <v>4300</v>
      </c>
      <c r="B78" s="11" t="s">
        <v>7831</v>
      </c>
      <c r="C78" s="49">
        <v>43832.659687500003</v>
      </c>
      <c r="D78" s="11" t="s">
        <v>34</v>
      </c>
      <c r="E78" s="11" t="s">
        <v>150</v>
      </c>
      <c r="F78" s="49">
        <v>43832.659641203703</v>
      </c>
      <c r="G78" s="11"/>
      <c r="H78" s="11"/>
      <c r="I78" s="17">
        <v>4.6296299842651933E-5</v>
      </c>
      <c r="J78" s="11" t="s">
        <v>37</v>
      </c>
    </row>
    <row r="79" spans="1:10" x14ac:dyDescent="0.25">
      <c r="A79" s="11" t="s">
        <v>4302</v>
      </c>
      <c r="B79" s="11" t="s">
        <v>7831</v>
      </c>
      <c r="C79" s="49">
        <v>43832.673958333333</v>
      </c>
      <c r="D79" s="11" t="s">
        <v>34</v>
      </c>
      <c r="E79" s="11" t="s">
        <v>150</v>
      </c>
      <c r="F79" s="49">
        <v>43832.674247685187</v>
      </c>
      <c r="G79" s="11"/>
      <c r="H79" s="11"/>
      <c r="I79" s="17">
        <v>-2.8935185400769114E-4</v>
      </c>
      <c r="J79" s="11" t="s">
        <v>37</v>
      </c>
    </row>
    <row r="80" spans="1:10" x14ac:dyDescent="0.25">
      <c r="A80" s="11" t="s">
        <v>4304</v>
      </c>
      <c r="B80" s="11" t="s">
        <v>7831</v>
      </c>
      <c r="C80" s="49">
        <v>43833.365231481483</v>
      </c>
      <c r="D80" s="11" t="s">
        <v>34</v>
      </c>
      <c r="E80" s="11" t="s">
        <v>150</v>
      </c>
      <c r="F80" s="49">
        <v>43833.364976851852</v>
      </c>
      <c r="G80" s="11"/>
      <c r="H80" s="11"/>
      <c r="I80" s="17">
        <v>2.546296309446916E-4</v>
      </c>
      <c r="J80" s="11" t="s">
        <v>37</v>
      </c>
    </row>
    <row r="81" spans="1:10" x14ac:dyDescent="0.25">
      <c r="A81" s="11" t="s">
        <v>4306</v>
      </c>
      <c r="B81" s="11" t="s">
        <v>7831</v>
      </c>
      <c r="C81" s="49">
        <v>43833.370185185187</v>
      </c>
      <c r="D81" s="11" t="s">
        <v>34</v>
      </c>
      <c r="E81" s="11" t="s">
        <v>150</v>
      </c>
      <c r="F81" s="49">
        <v>43833.369340277779</v>
      </c>
      <c r="G81" s="11"/>
      <c r="H81" s="11"/>
      <c r="I81" s="17">
        <v>8.4490740846376866E-4</v>
      </c>
      <c r="J81" s="11" t="s">
        <v>37</v>
      </c>
    </row>
    <row r="82" spans="1:10" x14ac:dyDescent="0.25">
      <c r="A82" s="11" t="s">
        <v>4308</v>
      </c>
      <c r="B82" s="11" t="s">
        <v>7831</v>
      </c>
      <c r="C82" s="49">
        <v>43833.391203703701</v>
      </c>
      <c r="D82" s="11" t="s">
        <v>34</v>
      </c>
      <c r="E82" s="11" t="s">
        <v>150</v>
      </c>
      <c r="F82" s="49">
        <v>43833.390949074077</v>
      </c>
      <c r="G82" s="11"/>
      <c r="H82" s="11"/>
      <c r="I82" s="17">
        <v>2.5462962366873398E-4</v>
      </c>
      <c r="J82" s="11" t="s">
        <v>37</v>
      </c>
    </row>
    <row r="83" spans="1:10" x14ac:dyDescent="0.25">
      <c r="A83" s="11" t="s">
        <v>4310</v>
      </c>
      <c r="B83" s="11" t="s">
        <v>7831</v>
      </c>
      <c r="C83" s="49">
        <v>43833.437974537039</v>
      </c>
      <c r="D83" s="11" t="s">
        <v>34</v>
      </c>
      <c r="E83" s="11" t="s">
        <v>150</v>
      </c>
      <c r="F83" s="49">
        <v>43833.437962962962</v>
      </c>
      <c r="G83" s="11"/>
      <c r="H83" s="11"/>
      <c r="I83" s="17">
        <v>1.1574076779652387E-5</v>
      </c>
      <c r="J83" s="11" t="s">
        <v>37</v>
      </c>
    </row>
    <row r="84" spans="1:10" x14ac:dyDescent="0.25">
      <c r="A84" s="11" t="s">
        <v>4314</v>
      </c>
      <c r="B84" s="11" t="s">
        <v>7831</v>
      </c>
      <c r="C84" s="49">
        <v>43833.466886574075</v>
      </c>
      <c r="D84" s="11" t="s">
        <v>34</v>
      </c>
      <c r="E84" s="11" t="s">
        <v>150</v>
      </c>
      <c r="F84" s="49">
        <v>43833.466863425929</v>
      </c>
      <c r="G84" s="11"/>
      <c r="H84" s="11"/>
      <c r="I84" s="17">
        <v>2.314814628334716E-5</v>
      </c>
      <c r="J84" s="11" t="s">
        <v>37</v>
      </c>
    </row>
    <row r="85" spans="1:10" x14ac:dyDescent="0.25">
      <c r="A85" s="11" t="s">
        <v>4316</v>
      </c>
      <c r="B85" s="11" t="s">
        <v>7831</v>
      </c>
      <c r="C85" s="49">
        <v>43833.471250000002</v>
      </c>
      <c r="D85" s="11" t="s">
        <v>34</v>
      </c>
      <c r="E85" s="11" t="s">
        <v>150</v>
      </c>
      <c r="F85" s="49">
        <v>43833.471134259256</v>
      </c>
      <c r="G85" s="11"/>
      <c r="H85" s="11"/>
      <c r="I85" s="17">
        <v>1.1574074596865103E-4</v>
      </c>
      <c r="J85" s="11" t="s">
        <v>37</v>
      </c>
    </row>
    <row r="86" spans="1:10" x14ac:dyDescent="0.25">
      <c r="A86" s="11" t="s">
        <v>4317</v>
      </c>
      <c r="B86" s="11" t="s">
        <v>7831</v>
      </c>
      <c r="C86" s="49">
        <v>43832.704479166663</v>
      </c>
      <c r="D86" s="11" t="s">
        <v>34</v>
      </c>
      <c r="E86" s="11" t="s">
        <v>150</v>
      </c>
      <c r="F86" s="49">
        <v>43832.703784722224</v>
      </c>
      <c r="G86" s="11"/>
      <c r="H86" s="11"/>
      <c r="I86" s="17">
        <v>6.9444443943211809E-4</v>
      </c>
      <c r="J86" s="11" t="s">
        <v>37</v>
      </c>
    </row>
    <row r="87" spans="1:10" x14ac:dyDescent="0.25">
      <c r="A87" s="11" t="s">
        <v>4319</v>
      </c>
      <c r="B87" s="11" t="s">
        <v>7831</v>
      </c>
      <c r="C87" s="49">
        <v>43832.714409722219</v>
      </c>
      <c r="D87" s="11" t="s">
        <v>34</v>
      </c>
      <c r="E87" s="11" t="s">
        <v>150</v>
      </c>
      <c r="F87" s="49">
        <v>43832.714398148149</v>
      </c>
      <c r="G87" s="11"/>
      <c r="H87" s="11"/>
      <c r="I87" s="17">
        <v>1.1574069503694773E-5</v>
      </c>
      <c r="J87" s="11" t="s">
        <v>37</v>
      </c>
    </row>
    <row r="88" spans="1:10" x14ac:dyDescent="0.25">
      <c r="A88" s="11" t="s">
        <v>7872</v>
      </c>
      <c r="B88" s="11" t="s">
        <v>7831</v>
      </c>
      <c r="C88" s="49">
        <v>43832.719224537039</v>
      </c>
      <c r="D88" s="11" t="s">
        <v>7833</v>
      </c>
      <c r="E88" s="11" t="s">
        <v>150</v>
      </c>
      <c r="F88" s="49">
        <v>43832.718310185184</v>
      </c>
      <c r="G88" s="11"/>
      <c r="H88" s="11"/>
      <c r="I88" s="17">
        <v>9.1435185458976775E-4</v>
      </c>
      <c r="J88" s="11" t="s">
        <v>37</v>
      </c>
    </row>
    <row r="89" spans="1:10" x14ac:dyDescent="0.25">
      <c r="A89" s="11" t="s">
        <v>4321</v>
      </c>
      <c r="B89" s="11" t="s">
        <v>7831</v>
      </c>
      <c r="C89" s="49">
        <v>43833.374374999999</v>
      </c>
      <c r="D89" s="11" t="s">
        <v>34</v>
      </c>
      <c r="E89" s="11" t="s">
        <v>150</v>
      </c>
      <c r="F89" s="49">
        <v>43833.373738425929</v>
      </c>
      <c r="G89" s="11"/>
      <c r="H89" s="11"/>
      <c r="I89" s="17">
        <v>6.3657407008577138E-4</v>
      </c>
      <c r="J89" s="11" t="s">
        <v>37</v>
      </c>
    </row>
    <row r="90" spans="1:10" x14ac:dyDescent="0.25">
      <c r="A90" s="11" t="s">
        <v>4323</v>
      </c>
      <c r="B90" s="11" t="s">
        <v>7831</v>
      </c>
      <c r="C90" s="49">
        <v>43833.37641203704</v>
      </c>
      <c r="D90" s="11" t="s">
        <v>34</v>
      </c>
      <c r="E90" s="11" t="s">
        <v>150</v>
      </c>
      <c r="F90" s="49">
        <v>43833.376388888886</v>
      </c>
      <c r="G90" s="11"/>
      <c r="H90" s="11"/>
      <c r="I90" s="17">
        <v>2.3148153559304774E-5</v>
      </c>
      <c r="J90" s="11" t="s">
        <v>37</v>
      </c>
    </row>
    <row r="91" spans="1:10" x14ac:dyDescent="0.25">
      <c r="A91" s="11" t="s">
        <v>4325</v>
      </c>
      <c r="B91" s="11" t="s">
        <v>7831</v>
      </c>
      <c r="C91" s="49">
        <v>43833.389305555553</v>
      </c>
      <c r="D91" s="11" t="s">
        <v>34</v>
      </c>
      <c r="E91" s="11" t="s">
        <v>150</v>
      </c>
      <c r="F91" s="49">
        <v>43833.388923611114</v>
      </c>
      <c r="G91" s="11"/>
      <c r="H91" s="11"/>
      <c r="I91" s="17">
        <v>3.8194443914107978E-4</v>
      </c>
      <c r="J91" s="11" t="s">
        <v>37</v>
      </c>
    </row>
    <row r="92" spans="1:10" x14ac:dyDescent="0.25">
      <c r="A92" s="11" t="s">
        <v>4327</v>
      </c>
      <c r="B92" s="11" t="s">
        <v>7831</v>
      </c>
      <c r="C92" s="49">
        <v>43833.505706018521</v>
      </c>
      <c r="D92" s="11" t="s">
        <v>34</v>
      </c>
      <c r="E92" s="11" t="s">
        <v>150</v>
      </c>
      <c r="F92" s="49">
        <v>43833.504571759258</v>
      </c>
      <c r="G92" s="11"/>
      <c r="H92" s="11"/>
      <c r="I92" s="17">
        <v>1.1342592624714598E-3</v>
      </c>
      <c r="J92" s="11" t="s">
        <v>37</v>
      </c>
    </row>
    <row r="93" spans="1:10" x14ac:dyDescent="0.25">
      <c r="A93" s="11" t="s">
        <v>4329</v>
      </c>
      <c r="B93" s="11" t="s">
        <v>7831</v>
      </c>
      <c r="C93" s="49">
        <v>43832.695069444446</v>
      </c>
      <c r="D93" s="11" t="s">
        <v>34</v>
      </c>
      <c r="E93" s="11" t="s">
        <v>150</v>
      </c>
      <c r="F93" s="49">
        <v>43832.694502314815</v>
      </c>
      <c r="G93" s="11"/>
      <c r="H93" s="11"/>
      <c r="I93" s="17">
        <v>5.671296312357299E-4</v>
      </c>
      <c r="J93" s="11" t="s">
        <v>37</v>
      </c>
    </row>
    <row r="94" spans="1:10" x14ac:dyDescent="0.25">
      <c r="A94" s="11" t="s">
        <v>4331</v>
      </c>
      <c r="B94" s="11" t="s">
        <v>7831</v>
      </c>
      <c r="C94" s="49">
        <v>43832.708472222221</v>
      </c>
      <c r="D94" s="11" t="s">
        <v>34</v>
      </c>
      <c r="E94" s="11" t="s">
        <v>150</v>
      </c>
      <c r="F94" s="49">
        <v>43832.707337962966</v>
      </c>
      <c r="G94" s="11"/>
      <c r="H94" s="11"/>
      <c r="I94" s="17">
        <v>1.1342592551955022E-3</v>
      </c>
      <c r="J94" s="11" t="s">
        <v>37</v>
      </c>
    </row>
    <row r="95" spans="1:10" x14ac:dyDescent="0.25">
      <c r="A95" s="11" t="s">
        <v>4333</v>
      </c>
      <c r="B95" s="11" t="s">
        <v>7831</v>
      </c>
      <c r="C95" s="49">
        <v>43832.715497685182</v>
      </c>
      <c r="D95" s="11" t="s">
        <v>34</v>
      </c>
      <c r="E95" s="11" t="s">
        <v>150</v>
      </c>
      <c r="F95" s="49">
        <v>43832.715497685182</v>
      </c>
      <c r="G95" s="11"/>
      <c r="H95" s="11"/>
      <c r="I95" s="17">
        <v>0</v>
      </c>
      <c r="J95" s="11" t="s">
        <v>37</v>
      </c>
    </row>
    <row r="96" spans="1:10" x14ac:dyDescent="0.25">
      <c r="A96" s="11" t="s">
        <v>4335</v>
      </c>
      <c r="B96" s="11" t="s">
        <v>7831</v>
      </c>
      <c r="C96" s="49">
        <v>43833.304664351854</v>
      </c>
      <c r="D96" s="11" t="s">
        <v>34</v>
      </c>
      <c r="E96" s="11" t="s">
        <v>150</v>
      </c>
      <c r="F96" s="49">
        <v>43833.304664351854</v>
      </c>
      <c r="G96" s="11"/>
      <c r="H96" s="11"/>
      <c r="I96" s="17">
        <v>0</v>
      </c>
      <c r="J96" s="11" t="s">
        <v>37</v>
      </c>
    </row>
    <row r="97" spans="1:10" x14ac:dyDescent="0.25">
      <c r="A97" s="11" t="s">
        <v>4336</v>
      </c>
      <c r="B97" s="11" t="s">
        <v>7831</v>
      </c>
      <c r="C97" s="49">
        <v>43833.381122685183</v>
      </c>
      <c r="D97" s="11" t="s">
        <v>34</v>
      </c>
      <c r="E97" s="11" t="s">
        <v>150</v>
      </c>
      <c r="F97" s="49">
        <v>43833.38040509259</v>
      </c>
      <c r="G97" s="11"/>
      <c r="H97" s="11"/>
      <c r="I97" s="17">
        <v>7.1759259299142286E-4</v>
      </c>
      <c r="J97" s="11" t="s">
        <v>37</v>
      </c>
    </row>
    <row r="98" spans="1:10" x14ac:dyDescent="0.25">
      <c r="A98" s="11" t="s">
        <v>4338</v>
      </c>
      <c r="B98" s="11" t="s">
        <v>7831</v>
      </c>
      <c r="C98" s="49">
        <v>43833.455752314818</v>
      </c>
      <c r="D98" s="11" t="s">
        <v>34</v>
      </c>
      <c r="E98" s="11" t="s">
        <v>150</v>
      </c>
      <c r="F98" s="49">
        <v>43833.45548611111</v>
      </c>
      <c r="G98" s="11"/>
      <c r="H98" s="11"/>
      <c r="I98" s="17">
        <v>2.6620370772434399E-4</v>
      </c>
      <c r="J98" s="11" t="s">
        <v>37</v>
      </c>
    </row>
    <row r="99" spans="1:10" x14ac:dyDescent="0.25">
      <c r="A99" s="11" t="s">
        <v>4342</v>
      </c>
      <c r="B99" s="11" t="s">
        <v>7831</v>
      </c>
      <c r="C99" s="49">
        <v>43833.511458333334</v>
      </c>
      <c r="D99" s="11" t="s">
        <v>34</v>
      </c>
      <c r="E99" s="11" t="s">
        <v>150</v>
      </c>
      <c r="F99" s="49">
        <v>43833.511435185188</v>
      </c>
      <c r="G99" s="11"/>
      <c r="H99" s="11"/>
      <c r="I99" s="17">
        <v>2.314814628334716E-5</v>
      </c>
      <c r="J99" s="11" t="s">
        <v>37</v>
      </c>
    </row>
    <row r="100" spans="1:10" x14ac:dyDescent="0.25">
      <c r="A100" s="11" t="s">
        <v>4344</v>
      </c>
      <c r="B100" s="11" t="s">
        <v>7831</v>
      </c>
      <c r="C100" s="49">
        <v>43833.623124999998</v>
      </c>
      <c r="D100" s="11" t="s">
        <v>34</v>
      </c>
      <c r="E100" s="11" t="s">
        <v>150</v>
      </c>
      <c r="F100" s="49">
        <v>43833.621747685182</v>
      </c>
      <c r="G100" s="11"/>
      <c r="H100" s="11"/>
      <c r="I100" s="17">
        <v>1.377314816636499E-3</v>
      </c>
      <c r="J100" s="11" t="s">
        <v>37</v>
      </c>
    </row>
    <row r="101" spans="1:10" x14ac:dyDescent="0.25">
      <c r="A101" s="11" t="s">
        <v>4346</v>
      </c>
      <c r="B101" s="11" t="s">
        <v>7831</v>
      </c>
      <c r="C101" s="49">
        <v>43833.638402777775</v>
      </c>
      <c r="D101" s="11" t="s">
        <v>34</v>
      </c>
      <c r="E101" s="11" t="s">
        <v>150</v>
      </c>
      <c r="F101" s="49">
        <v>43833.638379629629</v>
      </c>
      <c r="G101" s="11"/>
      <c r="H101" s="11"/>
      <c r="I101" s="17">
        <v>2.314814628334716E-5</v>
      </c>
      <c r="J101" s="11" t="s">
        <v>37</v>
      </c>
    </row>
    <row r="102" spans="1:10" x14ac:dyDescent="0.25">
      <c r="A102" s="11" t="s">
        <v>4348</v>
      </c>
      <c r="B102" s="11" t="s">
        <v>7831</v>
      </c>
      <c r="C102" s="49">
        <v>43833.645266203705</v>
      </c>
      <c r="D102" s="11" t="s">
        <v>34</v>
      </c>
      <c r="E102" s="11" t="s">
        <v>150</v>
      </c>
      <c r="F102" s="49">
        <v>43833.644120370373</v>
      </c>
      <c r="G102" s="11"/>
      <c r="H102" s="11"/>
      <c r="I102" s="17">
        <v>1.1458333319751546E-3</v>
      </c>
      <c r="J102" s="11" t="s">
        <v>37</v>
      </c>
    </row>
    <row r="103" spans="1:10" x14ac:dyDescent="0.25">
      <c r="A103" s="11" t="s">
        <v>4350</v>
      </c>
      <c r="B103" s="11" t="s">
        <v>7831</v>
      </c>
      <c r="C103" s="49">
        <v>43833.508553240739</v>
      </c>
      <c r="D103" s="11" t="s">
        <v>34</v>
      </c>
      <c r="E103" s="11" t="s">
        <v>150</v>
      </c>
      <c r="F103" s="49">
        <v>43833.508530092593</v>
      </c>
      <c r="G103" s="11"/>
      <c r="H103" s="11"/>
      <c r="I103" s="17">
        <v>2.314814628334716E-5</v>
      </c>
      <c r="J103" s="11" t="s">
        <v>37</v>
      </c>
    </row>
    <row r="104" spans="1:10" x14ac:dyDescent="0.25">
      <c r="A104" s="11" t="s">
        <v>4352</v>
      </c>
      <c r="B104" s="11" t="s">
        <v>7831</v>
      </c>
      <c r="C104" s="49">
        <v>43833.651134259257</v>
      </c>
      <c r="D104" s="11" t="s">
        <v>34</v>
      </c>
      <c r="E104" s="11" t="s">
        <v>150</v>
      </c>
      <c r="F104" s="49">
        <v>43833.649351851855</v>
      </c>
      <c r="G104" s="11"/>
      <c r="H104" s="11"/>
      <c r="I104" s="17">
        <v>1.782407402060926E-3</v>
      </c>
      <c r="J104" s="11" t="s">
        <v>37</v>
      </c>
    </row>
    <row r="105" spans="1:10" x14ac:dyDescent="0.25">
      <c r="A105" s="11" t="s">
        <v>4354</v>
      </c>
      <c r="B105" s="11" t="s">
        <v>7831</v>
      </c>
      <c r="C105" s="49">
        <v>43833.655405092592</v>
      </c>
      <c r="D105" s="11" t="s">
        <v>34</v>
      </c>
      <c r="E105" s="11" t="s">
        <v>150</v>
      </c>
      <c r="F105" s="49">
        <v>43833.654236111113</v>
      </c>
      <c r="G105" s="11"/>
      <c r="H105" s="11"/>
      <c r="I105" s="17">
        <v>1.1689814782585017E-3</v>
      </c>
      <c r="J105" s="11" t="s">
        <v>37</v>
      </c>
    </row>
    <row r="106" spans="1:10" x14ac:dyDescent="0.25">
      <c r="A106" s="11" t="s">
        <v>4356</v>
      </c>
      <c r="B106" s="11" t="s">
        <v>7831</v>
      </c>
      <c r="C106" s="49">
        <v>43833.716967592591</v>
      </c>
      <c r="D106" s="11" t="s">
        <v>34</v>
      </c>
      <c r="E106" s="11" t="s">
        <v>150</v>
      </c>
      <c r="F106" s="49">
        <v>43833.716944444444</v>
      </c>
      <c r="G106" s="11"/>
      <c r="H106" s="11"/>
      <c r="I106" s="17">
        <v>2.314814628334716E-5</v>
      </c>
      <c r="J106" s="11" t="s">
        <v>37</v>
      </c>
    </row>
    <row r="107" spans="1:10" x14ac:dyDescent="0.25">
      <c r="A107" s="11" t="s">
        <v>4357</v>
      </c>
      <c r="B107" s="11" t="s">
        <v>7831</v>
      </c>
      <c r="C107" s="49">
        <v>43833.72247685185</v>
      </c>
      <c r="D107" s="11" t="s">
        <v>34</v>
      </c>
      <c r="E107" s="11" t="s">
        <v>150</v>
      </c>
      <c r="F107" s="49">
        <v>43833.722453703704</v>
      </c>
      <c r="G107" s="11"/>
      <c r="H107" s="11"/>
      <c r="I107" s="17">
        <v>2.314814628334716E-5</v>
      </c>
      <c r="J107" s="11" t="s">
        <v>37</v>
      </c>
    </row>
    <row r="108" spans="1:10" x14ac:dyDescent="0.25">
      <c r="A108" s="11" t="s">
        <v>4358</v>
      </c>
      <c r="B108" s="11" t="s">
        <v>7831</v>
      </c>
      <c r="C108" s="49">
        <v>43833.727835648147</v>
      </c>
      <c r="D108" s="11" t="s">
        <v>34</v>
      </c>
      <c r="E108" s="11" t="s">
        <v>150</v>
      </c>
      <c r="F108" s="49">
        <v>43833.727824074071</v>
      </c>
      <c r="G108" s="11"/>
      <c r="H108" s="11"/>
      <c r="I108" s="17">
        <v>1.1574076779652387E-5</v>
      </c>
      <c r="J108" s="11" t="s">
        <v>37</v>
      </c>
    </row>
    <row r="109" spans="1:10" x14ac:dyDescent="0.25">
      <c r="A109" s="11" t="s">
        <v>4359</v>
      </c>
      <c r="B109" s="11" t="s">
        <v>7831</v>
      </c>
      <c r="C109" s="49">
        <v>43837.262615740743</v>
      </c>
      <c r="D109" s="11" t="s">
        <v>34</v>
      </c>
      <c r="E109" s="11" t="s">
        <v>150</v>
      </c>
      <c r="F109" s="49">
        <v>43837.262615740743</v>
      </c>
      <c r="G109" s="11"/>
      <c r="H109" s="11"/>
      <c r="I109" s="17">
        <v>0</v>
      </c>
      <c r="J109" s="11" t="s">
        <v>37</v>
      </c>
    </row>
    <row r="110" spans="1:10" x14ac:dyDescent="0.25">
      <c r="A110" s="11" t="s">
        <v>4360</v>
      </c>
      <c r="B110" s="11" t="s">
        <v>7831</v>
      </c>
      <c r="C110" s="49">
        <v>43837.38349537037</v>
      </c>
      <c r="D110" s="11" t="s">
        <v>34</v>
      </c>
      <c r="E110" s="11" t="s">
        <v>150</v>
      </c>
      <c r="F110" s="49">
        <v>43837.383275462962</v>
      </c>
      <c r="G110" s="11"/>
      <c r="H110" s="11"/>
      <c r="I110" s="17">
        <v>2.1990740788169205E-4</v>
      </c>
      <c r="J110" s="11" t="s">
        <v>37</v>
      </c>
    </row>
    <row r="111" spans="1:10" x14ac:dyDescent="0.25">
      <c r="A111" s="11" t="s">
        <v>4362</v>
      </c>
      <c r="B111" s="11" t="s">
        <v>7831</v>
      </c>
      <c r="C111" s="49">
        <v>43837.424409722225</v>
      </c>
      <c r="D111" s="11" t="s">
        <v>34</v>
      </c>
      <c r="E111" s="11" t="s">
        <v>150</v>
      </c>
      <c r="F111" s="49">
        <v>43837.423935185187</v>
      </c>
      <c r="G111" s="11"/>
      <c r="H111" s="11"/>
      <c r="I111" s="17">
        <v>4.7453703882638365E-4</v>
      </c>
      <c r="J111" s="11" t="s">
        <v>37</v>
      </c>
    </row>
    <row r="112" spans="1:10" x14ac:dyDescent="0.25">
      <c r="A112" s="11" t="s">
        <v>4364</v>
      </c>
      <c r="B112" s="11" t="s">
        <v>7831</v>
      </c>
      <c r="C112" s="49">
        <v>43837.436400462961</v>
      </c>
      <c r="D112" s="11" t="s">
        <v>34</v>
      </c>
      <c r="E112" s="11" t="s">
        <v>150</v>
      </c>
      <c r="F112" s="49">
        <v>43837.435740740744</v>
      </c>
      <c r="G112" s="11"/>
      <c r="H112" s="11"/>
      <c r="I112" s="17">
        <v>6.5972221636911854E-4</v>
      </c>
      <c r="J112" s="11" t="s">
        <v>37</v>
      </c>
    </row>
    <row r="113" spans="1:10" x14ac:dyDescent="0.25">
      <c r="A113" s="11" t="s">
        <v>4366</v>
      </c>
      <c r="B113" s="11" t="s">
        <v>7831</v>
      </c>
      <c r="C113" s="49">
        <v>43837.413148148145</v>
      </c>
      <c r="D113" s="11" t="s">
        <v>34</v>
      </c>
      <c r="E113" s="11" t="s">
        <v>150</v>
      </c>
      <c r="F113" s="49">
        <v>43837.41333333333</v>
      </c>
      <c r="G113" s="11"/>
      <c r="H113" s="11"/>
      <c r="I113" s="17">
        <v>-1.8518518481869251E-4</v>
      </c>
      <c r="J113" s="11" t="s">
        <v>37</v>
      </c>
    </row>
    <row r="114" spans="1:10" x14ac:dyDescent="0.25">
      <c r="A114" s="11" t="s">
        <v>4368</v>
      </c>
      <c r="B114" s="11" t="s">
        <v>7831</v>
      </c>
      <c r="C114" s="49">
        <v>43837.437557870369</v>
      </c>
      <c r="D114" s="11" t="s">
        <v>34</v>
      </c>
      <c r="E114" s="11" t="s">
        <v>150</v>
      </c>
      <c r="F114" s="49">
        <v>43837.436886574076</v>
      </c>
      <c r="G114" s="11"/>
      <c r="H114" s="11"/>
      <c r="I114" s="17">
        <v>6.7129629314877093E-4</v>
      </c>
      <c r="J114" s="11" t="s">
        <v>37</v>
      </c>
    </row>
    <row r="115" spans="1:10" x14ac:dyDescent="0.25">
      <c r="A115" s="11" t="s">
        <v>4370</v>
      </c>
      <c r="B115" s="11" t="s">
        <v>7831</v>
      </c>
      <c r="C115" s="49">
        <v>43837.438923611109</v>
      </c>
      <c r="D115" s="11" t="s">
        <v>34</v>
      </c>
      <c r="E115" s="11" t="s">
        <v>150</v>
      </c>
      <c r="F115" s="49">
        <v>43837.43891203704</v>
      </c>
      <c r="G115" s="11"/>
      <c r="H115" s="11"/>
      <c r="I115" s="17">
        <v>1.1574069503694773E-5</v>
      </c>
      <c r="J115" s="11" t="s">
        <v>37</v>
      </c>
    </row>
    <row r="116" spans="1:10" x14ac:dyDescent="0.25">
      <c r="A116" s="11" t="s">
        <v>4372</v>
      </c>
      <c r="B116" s="11" t="s">
        <v>7831</v>
      </c>
      <c r="C116" s="49">
        <v>43837.405891203707</v>
      </c>
      <c r="D116" s="11" t="s">
        <v>34</v>
      </c>
      <c r="E116" s="11" t="s">
        <v>150</v>
      </c>
      <c r="F116" s="49">
        <v>43837.405856481484</v>
      </c>
      <c r="G116" s="11"/>
      <c r="H116" s="11"/>
      <c r="I116" s="17">
        <v>3.4722223062999547E-5</v>
      </c>
      <c r="J116" s="11" t="s">
        <v>37</v>
      </c>
    </row>
    <row r="117" spans="1:10" x14ac:dyDescent="0.25">
      <c r="A117" s="11" t="s">
        <v>4374</v>
      </c>
      <c r="B117" s="11" t="s">
        <v>7831</v>
      </c>
      <c r="C117" s="49">
        <v>43837.424224537041</v>
      </c>
      <c r="D117" s="11" t="s">
        <v>34</v>
      </c>
      <c r="E117" s="11" t="s">
        <v>150</v>
      </c>
      <c r="F117" s="49">
        <v>43837.423819444448</v>
      </c>
      <c r="G117" s="11"/>
      <c r="H117" s="11"/>
      <c r="I117" s="17">
        <v>4.0509259270038456E-4</v>
      </c>
      <c r="J117" s="11" t="s">
        <v>37</v>
      </c>
    </row>
    <row r="118" spans="1:10" x14ac:dyDescent="0.25">
      <c r="A118" s="11" t="s">
        <v>4375</v>
      </c>
      <c r="B118" s="11" t="s">
        <v>7831</v>
      </c>
      <c r="C118" s="49">
        <v>43837.445011574076</v>
      </c>
      <c r="D118" s="11" t="s">
        <v>34</v>
      </c>
      <c r="E118" s="11" t="s">
        <v>150</v>
      </c>
      <c r="F118" s="49">
        <v>43837.445</v>
      </c>
      <c r="G118" s="11"/>
      <c r="H118" s="11"/>
      <c r="I118" s="17">
        <v>1.1574076779652387E-5</v>
      </c>
      <c r="J118" s="11" t="s">
        <v>37</v>
      </c>
    </row>
    <row r="119" spans="1:10" x14ac:dyDescent="0.25">
      <c r="A119" s="11" t="s">
        <v>4377</v>
      </c>
      <c r="B119" s="11" t="s">
        <v>7831</v>
      </c>
      <c r="C119" s="49">
        <v>43837.532164351855</v>
      </c>
      <c r="D119" s="11" t="s">
        <v>34</v>
      </c>
      <c r="E119" s="11" t="s">
        <v>150</v>
      </c>
      <c r="F119" s="49">
        <v>43837.531886574077</v>
      </c>
      <c r="G119" s="11"/>
      <c r="H119" s="11"/>
      <c r="I119" s="17">
        <v>2.7777777722803876E-4</v>
      </c>
      <c r="J119" s="11" t="s">
        <v>37</v>
      </c>
    </row>
    <row r="120" spans="1:10" x14ac:dyDescent="0.25">
      <c r="A120" s="11" t="s">
        <v>4379</v>
      </c>
      <c r="B120" s="11" t="s">
        <v>7831</v>
      </c>
      <c r="C120" s="49">
        <v>43837.535856481481</v>
      </c>
      <c r="D120" s="11" t="s">
        <v>34</v>
      </c>
      <c r="E120" s="11" t="s">
        <v>150</v>
      </c>
      <c r="F120" s="49">
        <v>43837.535520833335</v>
      </c>
      <c r="G120" s="11"/>
      <c r="H120" s="11"/>
      <c r="I120" s="17">
        <v>3.3564814657438546E-4</v>
      </c>
      <c r="J120" s="11" t="s">
        <v>37</v>
      </c>
    </row>
    <row r="121" spans="1:10" x14ac:dyDescent="0.25">
      <c r="A121" s="11" t="s">
        <v>4381</v>
      </c>
      <c r="B121" s="11" t="s">
        <v>7831</v>
      </c>
      <c r="C121" s="49">
        <v>43837.549027777779</v>
      </c>
      <c r="D121" s="11" t="s">
        <v>34</v>
      </c>
      <c r="E121" s="11" t="s">
        <v>150</v>
      </c>
      <c r="F121" s="49">
        <v>43837.548692129632</v>
      </c>
      <c r="G121" s="11"/>
      <c r="H121" s="11"/>
      <c r="I121" s="17">
        <v>3.3564814657438546E-4</v>
      </c>
      <c r="J121" s="11" t="s">
        <v>37</v>
      </c>
    </row>
    <row r="122" spans="1:10" x14ac:dyDescent="0.25">
      <c r="A122" s="11" t="s">
        <v>4383</v>
      </c>
      <c r="B122" s="11" t="s">
        <v>7831</v>
      </c>
      <c r="C122" s="49">
        <v>43837.454768518517</v>
      </c>
      <c r="D122" s="11" t="s">
        <v>34</v>
      </c>
      <c r="E122" s="11" t="s">
        <v>150</v>
      </c>
      <c r="F122" s="49">
        <v>43837.454745370371</v>
      </c>
      <c r="G122" s="11"/>
      <c r="H122" s="11"/>
      <c r="I122" s="17">
        <v>2.314814628334716E-5</v>
      </c>
      <c r="J122" s="11" t="s">
        <v>37</v>
      </c>
    </row>
    <row r="123" spans="1:10" x14ac:dyDescent="0.25">
      <c r="A123" s="11" t="s">
        <v>4386</v>
      </c>
      <c r="B123" s="11" t="s">
        <v>7831</v>
      </c>
      <c r="C123" s="49">
        <v>43837.477442129632</v>
      </c>
      <c r="D123" s="11" t="s">
        <v>34</v>
      </c>
      <c r="E123" s="11" t="s">
        <v>150</v>
      </c>
      <c r="F123" s="49">
        <v>43837.477233796293</v>
      </c>
      <c r="G123" s="11"/>
      <c r="H123" s="11"/>
      <c r="I123" s="17">
        <v>2.0833333837799728E-4</v>
      </c>
      <c r="J123" s="11" t="s">
        <v>37</v>
      </c>
    </row>
    <row r="124" spans="1:10" x14ac:dyDescent="0.25">
      <c r="A124" s="11" t="s">
        <v>4388</v>
      </c>
      <c r="B124" s="11" t="s">
        <v>7831</v>
      </c>
      <c r="C124" s="49">
        <v>43837.533900462964</v>
      </c>
      <c r="D124" s="11" t="s">
        <v>34</v>
      </c>
      <c r="E124" s="11" t="s">
        <v>150</v>
      </c>
      <c r="F124" s="49">
        <v>43837.533391203702</v>
      </c>
      <c r="G124" s="11"/>
      <c r="H124" s="11"/>
      <c r="I124" s="17">
        <v>5.092592618893832E-4</v>
      </c>
      <c r="J124" s="11" t="s">
        <v>37</v>
      </c>
    </row>
    <row r="125" spans="1:10" x14ac:dyDescent="0.25">
      <c r="A125" s="11" t="s">
        <v>4390</v>
      </c>
      <c r="B125" s="11" t="s">
        <v>7831</v>
      </c>
      <c r="C125" s="49">
        <v>43837.543425925927</v>
      </c>
      <c r="D125" s="11" t="s">
        <v>34</v>
      </c>
      <c r="E125" s="11" t="s">
        <v>150</v>
      </c>
      <c r="F125" s="49">
        <v>43837.542870370373</v>
      </c>
      <c r="G125" s="11"/>
      <c r="H125" s="11"/>
      <c r="I125" s="17">
        <v>5.5555555445607752E-4</v>
      </c>
      <c r="J125" s="11" t="s">
        <v>37</v>
      </c>
    </row>
    <row r="126" spans="1:10" x14ac:dyDescent="0.25">
      <c r="A126" s="11" t="s">
        <v>4392</v>
      </c>
      <c r="B126" s="11" t="s">
        <v>7831</v>
      </c>
      <c r="C126" s="49">
        <v>43837.56962962963</v>
      </c>
      <c r="D126" s="11" t="s">
        <v>34</v>
      </c>
      <c r="E126" s="11" t="s">
        <v>150</v>
      </c>
      <c r="F126" s="49">
        <v>43837.569618055553</v>
      </c>
      <c r="G126" s="11"/>
      <c r="H126" s="11"/>
      <c r="I126" s="17">
        <v>1.1574076779652387E-5</v>
      </c>
      <c r="J126" s="11" t="s">
        <v>37</v>
      </c>
    </row>
    <row r="127" spans="1:10" x14ac:dyDescent="0.25">
      <c r="A127" s="11" t="s">
        <v>4394</v>
      </c>
      <c r="B127" s="11" t="s">
        <v>7831</v>
      </c>
      <c r="C127" s="49">
        <v>43837.607731481483</v>
      </c>
      <c r="D127" s="11" t="s">
        <v>34</v>
      </c>
      <c r="E127" s="11" t="s">
        <v>150</v>
      </c>
      <c r="F127" s="49">
        <v>43837.607442129629</v>
      </c>
      <c r="G127" s="11"/>
      <c r="H127" s="11"/>
      <c r="I127" s="17">
        <v>2.8935185400769114E-4</v>
      </c>
      <c r="J127" s="11" t="s">
        <v>37</v>
      </c>
    </row>
    <row r="128" spans="1:10" x14ac:dyDescent="0.25">
      <c r="A128" s="11" t="s">
        <v>4396</v>
      </c>
      <c r="B128" s="11" t="s">
        <v>7831</v>
      </c>
      <c r="C128" s="49">
        <v>43837.609652777777</v>
      </c>
      <c r="D128" s="11" t="s">
        <v>34</v>
      </c>
      <c r="E128" s="11" t="s">
        <v>150</v>
      </c>
      <c r="F128" s="49">
        <v>43837.609085648146</v>
      </c>
      <c r="G128" s="11"/>
      <c r="H128" s="11"/>
      <c r="I128" s="17">
        <v>5.671296312357299E-4</v>
      </c>
      <c r="J128" s="11" t="s">
        <v>37</v>
      </c>
    </row>
    <row r="129" spans="1:10" x14ac:dyDescent="0.25">
      <c r="A129" s="11" t="s">
        <v>4398</v>
      </c>
      <c r="B129" s="11" t="s">
        <v>7831</v>
      </c>
      <c r="C129" s="49">
        <v>43837.616863425923</v>
      </c>
      <c r="D129" s="11" t="s">
        <v>34</v>
      </c>
      <c r="E129" s="11" t="s">
        <v>150</v>
      </c>
      <c r="F129" s="49">
        <v>43837.616354166668</v>
      </c>
      <c r="G129" s="11"/>
      <c r="H129" s="11"/>
      <c r="I129" s="17">
        <v>5.0925925461342558E-4</v>
      </c>
      <c r="J129" s="11" t="s">
        <v>37</v>
      </c>
    </row>
    <row r="130" spans="1:10" x14ac:dyDescent="0.25">
      <c r="A130" s="11" t="s">
        <v>4400</v>
      </c>
      <c r="B130" s="11" t="s">
        <v>7831</v>
      </c>
      <c r="C130" s="49">
        <v>43837.45753472222</v>
      </c>
      <c r="D130" s="11" t="s">
        <v>34</v>
      </c>
      <c r="E130" s="11" t="s">
        <v>150</v>
      </c>
      <c r="F130" s="49">
        <v>43837.457002314812</v>
      </c>
      <c r="G130" s="11"/>
      <c r="H130" s="11"/>
      <c r="I130" s="17">
        <v>5.3240740817273036E-4</v>
      </c>
      <c r="J130" s="11" t="s">
        <v>37</v>
      </c>
    </row>
    <row r="131" spans="1:10" x14ac:dyDescent="0.25">
      <c r="A131" s="11" t="s">
        <v>4402</v>
      </c>
      <c r="B131" s="11" t="s">
        <v>7831</v>
      </c>
      <c r="C131" s="49">
        <v>43837.466087962966</v>
      </c>
      <c r="D131" s="11" t="s">
        <v>34</v>
      </c>
      <c r="E131" s="11" t="s">
        <v>150</v>
      </c>
      <c r="F131" s="49">
        <v>43837.464201388888</v>
      </c>
      <c r="G131" s="11"/>
      <c r="H131" s="11"/>
      <c r="I131" s="17">
        <v>1.8865740785258822E-3</v>
      </c>
      <c r="J131" s="11" t="s">
        <v>37</v>
      </c>
    </row>
    <row r="132" spans="1:10" x14ac:dyDescent="0.25">
      <c r="A132" s="11" t="s">
        <v>4404</v>
      </c>
      <c r="B132" s="11" t="s">
        <v>7831</v>
      </c>
      <c r="C132" s="49">
        <v>43837.48060185185</v>
      </c>
      <c r="D132" s="11" t="s">
        <v>34</v>
      </c>
      <c r="E132" s="11" t="s">
        <v>150</v>
      </c>
      <c r="F132" s="49">
        <v>43837.47996527778</v>
      </c>
      <c r="G132" s="11"/>
      <c r="H132" s="11"/>
      <c r="I132" s="17">
        <v>6.3657407008577138E-4</v>
      </c>
      <c r="J132" s="11" t="s">
        <v>37</v>
      </c>
    </row>
    <row r="133" spans="1:10" x14ac:dyDescent="0.25">
      <c r="A133" s="11" t="s">
        <v>4406</v>
      </c>
      <c r="B133" s="11" t="s">
        <v>7831</v>
      </c>
      <c r="C133" s="49">
        <v>43837.505277777775</v>
      </c>
      <c r="D133" s="11" t="s">
        <v>34</v>
      </c>
      <c r="E133" s="11" t="s">
        <v>150</v>
      </c>
      <c r="F133" s="49">
        <v>43837.524861111109</v>
      </c>
      <c r="G133" s="11"/>
      <c r="H133" s="11"/>
      <c r="I133" s="17">
        <v>-1.9583333334594499E-2</v>
      </c>
      <c r="J133" s="11" t="s">
        <v>37</v>
      </c>
    </row>
    <row r="134" spans="1:10" x14ac:dyDescent="0.25">
      <c r="A134" s="11" t="s">
        <v>4408</v>
      </c>
      <c r="B134" s="11" t="s">
        <v>7831</v>
      </c>
      <c r="C134" s="49">
        <v>43837.530138888891</v>
      </c>
      <c r="D134" s="11" t="s">
        <v>34</v>
      </c>
      <c r="E134" s="11" t="s">
        <v>150</v>
      </c>
      <c r="F134" s="49">
        <v>43837.530069444445</v>
      </c>
      <c r="G134" s="11"/>
      <c r="H134" s="11"/>
      <c r="I134" s="17">
        <v>6.9444446125999093E-5</v>
      </c>
      <c r="J134" s="11" t="s">
        <v>37</v>
      </c>
    </row>
    <row r="135" spans="1:10" x14ac:dyDescent="0.25">
      <c r="A135" s="11" t="s">
        <v>4410</v>
      </c>
      <c r="B135" s="11" t="s">
        <v>7831</v>
      </c>
      <c r="C135" s="49">
        <v>43837.537303240744</v>
      </c>
      <c r="D135" s="11" t="s">
        <v>34</v>
      </c>
      <c r="E135" s="11" t="s">
        <v>150</v>
      </c>
      <c r="F135" s="49">
        <v>43837.537280092591</v>
      </c>
      <c r="G135" s="11"/>
      <c r="H135" s="11"/>
      <c r="I135" s="17">
        <v>2.3148153559304774E-5</v>
      </c>
      <c r="J135" s="11" t="s">
        <v>37</v>
      </c>
    </row>
    <row r="136" spans="1:10" x14ac:dyDescent="0.25">
      <c r="A136" s="11" t="s">
        <v>4412</v>
      </c>
      <c r="B136" s="11" t="s">
        <v>7831</v>
      </c>
      <c r="C136" s="49">
        <v>43837.541481481479</v>
      </c>
      <c r="D136" s="11" t="s">
        <v>34</v>
      </c>
      <c r="E136" s="11" t="s">
        <v>150</v>
      </c>
      <c r="F136" s="49">
        <v>43837.540914351855</v>
      </c>
      <c r="G136" s="11"/>
      <c r="H136" s="11"/>
      <c r="I136" s="17">
        <v>5.6712962395977229E-4</v>
      </c>
      <c r="J136" s="11" t="s">
        <v>37</v>
      </c>
    </row>
    <row r="137" spans="1:10" x14ac:dyDescent="0.25">
      <c r="A137" s="11" t="s">
        <v>4414</v>
      </c>
      <c r="B137" s="11" t="s">
        <v>7831</v>
      </c>
      <c r="C137" s="49">
        <v>43837.601099537038</v>
      </c>
      <c r="D137" s="11" t="s">
        <v>34</v>
      </c>
      <c r="E137" s="11" t="s">
        <v>150</v>
      </c>
      <c r="F137" s="49">
        <v>43837.601087962961</v>
      </c>
      <c r="G137" s="11"/>
      <c r="H137" s="11"/>
      <c r="I137" s="17">
        <v>1.1574076779652387E-5</v>
      </c>
      <c r="J137" s="11" t="s">
        <v>37</v>
      </c>
    </row>
    <row r="138" spans="1:10" x14ac:dyDescent="0.25">
      <c r="A138" s="11" t="s">
        <v>4416</v>
      </c>
      <c r="B138" s="11" t="s">
        <v>7831</v>
      </c>
      <c r="C138" s="49">
        <v>43837.605810185189</v>
      </c>
      <c r="D138" s="11" t="s">
        <v>34</v>
      </c>
      <c r="E138" s="11" t="s">
        <v>150</v>
      </c>
      <c r="F138" s="49">
        <v>43837.604756944442</v>
      </c>
      <c r="G138" s="11"/>
      <c r="H138" s="11"/>
      <c r="I138" s="17">
        <v>1.0532407468417659E-3</v>
      </c>
      <c r="J138" s="11" t="s">
        <v>37</v>
      </c>
    </row>
    <row r="139" spans="1:10" x14ac:dyDescent="0.25">
      <c r="A139" s="11" t="s">
        <v>4418</v>
      </c>
      <c r="B139" s="11" t="s">
        <v>7831</v>
      </c>
      <c r="C139" s="49">
        <v>43837.611354166664</v>
      </c>
      <c r="D139" s="11" t="s">
        <v>34</v>
      </c>
      <c r="E139" s="11" t="s">
        <v>150</v>
      </c>
      <c r="F139" s="49">
        <v>43837.611076388886</v>
      </c>
      <c r="G139" s="11"/>
      <c r="H139" s="11"/>
      <c r="I139" s="17">
        <v>2.7777777722803876E-4</v>
      </c>
      <c r="J139" s="11" t="s">
        <v>37</v>
      </c>
    </row>
    <row r="140" spans="1:10" x14ac:dyDescent="0.25">
      <c r="A140" s="11" t="s">
        <v>4420</v>
      </c>
      <c r="B140" s="11" t="s">
        <v>7831</v>
      </c>
      <c r="C140" s="49">
        <v>43837.633819444447</v>
      </c>
      <c r="D140" s="11" t="s">
        <v>34</v>
      </c>
      <c r="E140" s="11" t="s">
        <v>150</v>
      </c>
      <c r="F140" s="49">
        <v>43837.632233796299</v>
      </c>
      <c r="G140" s="11"/>
      <c r="H140" s="11"/>
      <c r="I140" s="17">
        <v>1.5856481477385387E-3</v>
      </c>
      <c r="J140" s="11" t="s">
        <v>37</v>
      </c>
    </row>
    <row r="141" spans="1:10" x14ac:dyDescent="0.25">
      <c r="A141" s="11" t="s">
        <v>4422</v>
      </c>
      <c r="B141" s="11" t="s">
        <v>7831</v>
      </c>
      <c r="C141" s="49">
        <v>43837.642777777779</v>
      </c>
      <c r="D141" s="11" t="s">
        <v>34</v>
      </c>
      <c r="E141" s="11" t="s">
        <v>150</v>
      </c>
      <c r="F141" s="49">
        <v>43837.64234953704</v>
      </c>
      <c r="G141" s="11"/>
      <c r="H141" s="11"/>
      <c r="I141" s="17">
        <v>4.2824073898373172E-4</v>
      </c>
      <c r="J141" s="11" t="s">
        <v>37</v>
      </c>
    </row>
    <row r="142" spans="1:10" x14ac:dyDescent="0.25">
      <c r="A142" s="11" t="s">
        <v>4424</v>
      </c>
      <c r="B142" s="11" t="s">
        <v>7831</v>
      </c>
      <c r="C142" s="49">
        <v>43837.644537037035</v>
      </c>
      <c r="D142" s="11" t="s">
        <v>34</v>
      </c>
      <c r="E142" s="11" t="s">
        <v>150</v>
      </c>
      <c r="F142" s="49">
        <v>43837.644259259258</v>
      </c>
      <c r="G142" s="11"/>
      <c r="H142" s="11"/>
      <c r="I142" s="17">
        <v>2.7777777722803876E-4</v>
      </c>
      <c r="J142" s="11" t="s">
        <v>37</v>
      </c>
    </row>
    <row r="143" spans="1:10" x14ac:dyDescent="0.25">
      <c r="A143" s="11" t="s">
        <v>4425</v>
      </c>
      <c r="B143" s="11" t="s">
        <v>7831</v>
      </c>
      <c r="C143" s="49">
        <v>43837.57230324074</v>
      </c>
      <c r="D143" s="11" t="s">
        <v>34</v>
      </c>
      <c r="E143" s="11" t="s">
        <v>150</v>
      </c>
      <c r="F143" s="49">
        <v>43837.571886574071</v>
      </c>
      <c r="G143" s="11"/>
      <c r="H143" s="11"/>
      <c r="I143" s="17">
        <v>4.1666666948003694E-4</v>
      </c>
      <c r="J143" s="11" t="s">
        <v>37</v>
      </c>
    </row>
    <row r="144" spans="1:10" x14ac:dyDescent="0.25">
      <c r="A144" s="11" t="s">
        <v>4427</v>
      </c>
      <c r="B144" s="11" t="s">
        <v>7831</v>
      </c>
      <c r="C144" s="49">
        <v>43837.574201388888</v>
      </c>
      <c r="D144" s="11" t="s">
        <v>34</v>
      </c>
      <c r="E144" s="11" t="s">
        <v>150</v>
      </c>
      <c r="F144" s="49">
        <v>43837.573865740742</v>
      </c>
      <c r="G144" s="11"/>
      <c r="H144" s="11"/>
      <c r="I144" s="17">
        <v>3.3564814657438546E-4</v>
      </c>
      <c r="J144" s="11" t="s">
        <v>37</v>
      </c>
    </row>
    <row r="145" spans="1:10" x14ac:dyDescent="0.25">
      <c r="A145" s="11" t="s">
        <v>4429</v>
      </c>
      <c r="B145" s="11" t="s">
        <v>7831</v>
      </c>
      <c r="C145" s="49">
        <v>43837.579513888886</v>
      </c>
      <c r="D145" s="11" t="s">
        <v>34</v>
      </c>
      <c r="E145" s="11" t="s">
        <v>150</v>
      </c>
      <c r="F145" s="49">
        <v>43837.578587962962</v>
      </c>
      <c r="G145" s="11"/>
      <c r="H145" s="11"/>
      <c r="I145" s="17">
        <v>9.2592592409346253E-4</v>
      </c>
      <c r="J145" s="11" t="s">
        <v>37</v>
      </c>
    </row>
    <row r="146" spans="1:10" x14ac:dyDescent="0.25">
      <c r="A146" s="11" t="s">
        <v>4431</v>
      </c>
      <c r="B146" s="11" t="s">
        <v>7831</v>
      </c>
      <c r="C146" s="49">
        <v>43837.584074074075</v>
      </c>
      <c r="D146" s="11" t="s">
        <v>34</v>
      </c>
      <c r="E146" s="11" t="s">
        <v>150</v>
      </c>
      <c r="F146" s="49">
        <v>43837.583240740743</v>
      </c>
      <c r="G146" s="11"/>
      <c r="H146" s="11"/>
      <c r="I146" s="17">
        <v>8.3333333168411627E-4</v>
      </c>
      <c r="J146" s="11" t="s">
        <v>37</v>
      </c>
    </row>
    <row r="147" spans="1:10" x14ac:dyDescent="0.25">
      <c r="A147" s="11" t="s">
        <v>4433</v>
      </c>
      <c r="B147" s="11" t="s">
        <v>7831</v>
      </c>
      <c r="C147" s="49">
        <v>43837.596712962964</v>
      </c>
      <c r="D147" s="11" t="s">
        <v>34</v>
      </c>
      <c r="E147" s="11" t="s">
        <v>150</v>
      </c>
      <c r="F147" s="49">
        <v>43837.594409722224</v>
      </c>
      <c r="G147" s="11"/>
      <c r="H147" s="11"/>
      <c r="I147" s="17">
        <v>2.3032407407299615E-3</v>
      </c>
      <c r="J147" s="11" t="s">
        <v>37</v>
      </c>
    </row>
    <row r="148" spans="1:10" x14ac:dyDescent="0.25">
      <c r="A148" s="11" t="s">
        <v>4435</v>
      </c>
      <c r="B148" s="11" t="s">
        <v>7831</v>
      </c>
      <c r="C148" s="49">
        <v>43837.623900462961</v>
      </c>
      <c r="D148" s="11" t="s">
        <v>34</v>
      </c>
      <c r="E148" s="11" t="s">
        <v>150</v>
      </c>
      <c r="F148" s="49">
        <v>43837.623414351852</v>
      </c>
      <c r="G148" s="11"/>
      <c r="H148" s="11"/>
      <c r="I148" s="17">
        <v>4.8611110833007842E-4</v>
      </c>
      <c r="J148" s="11" t="s">
        <v>37</v>
      </c>
    </row>
    <row r="149" spans="1:10" x14ac:dyDescent="0.25">
      <c r="A149" s="11" t="s">
        <v>4436</v>
      </c>
      <c r="B149" s="11" t="s">
        <v>7831</v>
      </c>
      <c r="C149" s="49">
        <v>43837.627152777779</v>
      </c>
      <c r="D149" s="11" t="s">
        <v>34</v>
      </c>
      <c r="E149" s="11" t="s">
        <v>150</v>
      </c>
      <c r="F149" s="49">
        <v>43837.626805555556</v>
      </c>
      <c r="G149" s="11"/>
      <c r="H149" s="11"/>
      <c r="I149" s="17">
        <v>3.4722222335403785E-4</v>
      </c>
      <c r="J149" s="11" t="s">
        <v>37</v>
      </c>
    </row>
    <row r="150" spans="1:10" x14ac:dyDescent="0.25">
      <c r="A150" s="11" t="s">
        <v>4438</v>
      </c>
      <c r="B150" s="11" t="s">
        <v>7831</v>
      </c>
      <c r="C150" s="49">
        <v>43837.637696759259</v>
      </c>
      <c r="D150" s="11" t="s">
        <v>34</v>
      </c>
      <c r="E150" s="11" t="s">
        <v>150</v>
      </c>
      <c r="F150" s="49">
        <v>43837.63585648148</v>
      </c>
      <c r="G150" s="11"/>
      <c r="H150" s="11"/>
      <c r="I150" s="17">
        <v>1.8402777786832303E-3</v>
      </c>
      <c r="J150" s="11" t="s">
        <v>37</v>
      </c>
    </row>
    <row r="151" spans="1:10" x14ac:dyDescent="0.25">
      <c r="A151" s="11" t="s">
        <v>4440</v>
      </c>
      <c r="B151" s="11" t="s">
        <v>7831</v>
      </c>
      <c r="C151" s="49">
        <v>43837.648368055554</v>
      </c>
      <c r="D151" s="11" t="s">
        <v>34</v>
      </c>
      <c r="E151" s="11" t="s">
        <v>150</v>
      </c>
      <c r="F151" s="49">
        <v>43837.647847222222</v>
      </c>
      <c r="G151" s="11"/>
      <c r="H151" s="11"/>
      <c r="I151" s="17">
        <v>5.2083333139307797E-4</v>
      </c>
      <c r="J151" s="11" t="s">
        <v>37</v>
      </c>
    </row>
    <row r="152" spans="1:10" x14ac:dyDescent="0.25">
      <c r="A152" s="11" t="s">
        <v>4442</v>
      </c>
      <c r="B152" s="11" t="s">
        <v>7831</v>
      </c>
      <c r="C152" s="49">
        <v>43837.654780092591</v>
      </c>
      <c r="D152" s="11" t="s">
        <v>34</v>
      </c>
      <c r="E152" s="11" t="s">
        <v>150</v>
      </c>
      <c r="F152" s="49">
        <v>43837.654293981483</v>
      </c>
      <c r="G152" s="11"/>
      <c r="H152" s="11"/>
      <c r="I152" s="17">
        <v>4.8611110833007842E-4</v>
      </c>
      <c r="J152" s="11" t="s">
        <v>37</v>
      </c>
    </row>
    <row r="153" spans="1:10" x14ac:dyDescent="0.25">
      <c r="A153" s="11" t="s">
        <v>4444</v>
      </c>
      <c r="B153" s="11" t="s">
        <v>7831</v>
      </c>
      <c r="C153" s="49">
        <v>43837.747719907406</v>
      </c>
      <c r="D153" s="11" t="s">
        <v>34</v>
      </c>
      <c r="E153" s="11" t="s">
        <v>150</v>
      </c>
      <c r="F153" s="49">
        <v>43837.747708333336</v>
      </c>
      <c r="G153" s="11"/>
      <c r="H153" s="11"/>
      <c r="I153" s="17">
        <v>1.1574069503694773E-5</v>
      </c>
      <c r="J153" s="11" t="s">
        <v>37</v>
      </c>
    </row>
    <row r="154" spans="1:10" x14ac:dyDescent="0.25">
      <c r="A154" s="11" t="s">
        <v>4446</v>
      </c>
      <c r="B154" s="11" t="s">
        <v>7831</v>
      </c>
      <c r="C154" s="49">
        <v>43837.650347222225</v>
      </c>
      <c r="D154" s="11" t="s">
        <v>34</v>
      </c>
      <c r="E154" s="11" t="s">
        <v>150</v>
      </c>
      <c r="F154" s="49">
        <v>43837.649745370371</v>
      </c>
      <c r="G154" s="11"/>
      <c r="H154" s="11"/>
      <c r="I154" s="17">
        <v>6.0185185429872945E-4</v>
      </c>
      <c r="J154" s="11" t="s">
        <v>37</v>
      </c>
    </row>
    <row r="155" spans="1:10" x14ac:dyDescent="0.25">
      <c r="A155" s="11" t="s">
        <v>4448</v>
      </c>
      <c r="B155" s="11" t="s">
        <v>7831</v>
      </c>
      <c r="C155" s="49">
        <v>43837.677499999998</v>
      </c>
      <c r="D155" s="11" t="s">
        <v>34</v>
      </c>
      <c r="E155" s="11" t="s">
        <v>150</v>
      </c>
      <c r="F155" s="49">
        <v>43837.676319444443</v>
      </c>
      <c r="G155" s="11"/>
      <c r="H155" s="11"/>
      <c r="I155" s="17">
        <v>1.1805555550381541E-3</v>
      </c>
      <c r="J155" s="11" t="s">
        <v>37</v>
      </c>
    </row>
    <row r="156" spans="1:10" x14ac:dyDescent="0.25">
      <c r="A156" s="11" t="s">
        <v>4449</v>
      </c>
      <c r="B156" s="11" t="s">
        <v>7831</v>
      </c>
      <c r="C156" s="49">
        <v>43837.704664351855</v>
      </c>
      <c r="D156" s="11" t="s">
        <v>34</v>
      </c>
      <c r="E156" s="11" t="s">
        <v>150</v>
      </c>
      <c r="F156" s="49">
        <v>43837.70412037037</v>
      </c>
      <c r="G156" s="11"/>
      <c r="H156" s="11"/>
      <c r="I156" s="17">
        <v>5.4398148495238274E-4</v>
      </c>
      <c r="J156" s="11" t="s">
        <v>37</v>
      </c>
    </row>
    <row r="157" spans="1:10" x14ac:dyDescent="0.25">
      <c r="A157" s="11" t="s">
        <v>4451</v>
      </c>
      <c r="B157" s="11" t="s">
        <v>7831</v>
      </c>
      <c r="C157" s="49">
        <v>43837.711400462962</v>
      </c>
      <c r="D157" s="11" t="s">
        <v>34</v>
      </c>
      <c r="E157" s="11" t="s">
        <v>150</v>
      </c>
      <c r="F157" s="49">
        <v>43837.710798611108</v>
      </c>
      <c r="G157" s="11"/>
      <c r="H157" s="11"/>
      <c r="I157" s="17">
        <v>6.0185185429872945E-4</v>
      </c>
      <c r="J157" s="11" t="s">
        <v>37</v>
      </c>
    </row>
    <row r="158" spans="1:10" x14ac:dyDescent="0.25">
      <c r="A158" s="11" t="s">
        <v>4453</v>
      </c>
      <c r="B158" s="11" t="s">
        <v>7831</v>
      </c>
      <c r="C158" s="49">
        <v>43837.725474537037</v>
      </c>
      <c r="D158" s="11" t="s">
        <v>34</v>
      </c>
      <c r="E158" s="11" t="s">
        <v>150</v>
      </c>
      <c r="F158" s="49">
        <v>43837.725046296298</v>
      </c>
      <c r="G158" s="11"/>
      <c r="H158" s="11"/>
      <c r="I158" s="17">
        <v>4.2824073898373172E-4</v>
      </c>
      <c r="J158" s="11" t="s">
        <v>37</v>
      </c>
    </row>
    <row r="159" spans="1:10" x14ac:dyDescent="0.25">
      <c r="A159" s="11" t="s">
        <v>4455</v>
      </c>
      <c r="B159" s="11" t="s">
        <v>7831</v>
      </c>
      <c r="C159" s="49">
        <v>43837.727766203701</v>
      </c>
      <c r="D159" s="11" t="s">
        <v>34</v>
      </c>
      <c r="E159" s="11" t="s">
        <v>150</v>
      </c>
      <c r="F159" s="49">
        <v>43837.727256944447</v>
      </c>
      <c r="G159" s="11"/>
      <c r="H159" s="11"/>
      <c r="I159" s="17">
        <v>5.0925925461342558E-4</v>
      </c>
      <c r="J159" s="11" t="s">
        <v>37</v>
      </c>
    </row>
    <row r="160" spans="1:10" x14ac:dyDescent="0.25">
      <c r="A160" s="11" t="s">
        <v>4457</v>
      </c>
      <c r="B160" s="11" t="s">
        <v>7831</v>
      </c>
      <c r="C160" s="49">
        <v>43837.747858796298</v>
      </c>
      <c r="D160" s="11" t="s">
        <v>34</v>
      </c>
      <c r="E160" s="11" t="s">
        <v>150</v>
      </c>
      <c r="F160" s="49">
        <v>43837.748078703706</v>
      </c>
      <c r="G160" s="11"/>
      <c r="H160" s="11"/>
      <c r="I160" s="17">
        <v>-2.1990740788169205E-4</v>
      </c>
      <c r="J160" s="11" t="s">
        <v>37</v>
      </c>
    </row>
    <row r="161" spans="1:10" x14ac:dyDescent="0.25">
      <c r="A161" s="11" t="s">
        <v>4459</v>
      </c>
      <c r="B161" s="11" t="s">
        <v>7831</v>
      </c>
      <c r="C161" s="49">
        <v>43837.747685185182</v>
      </c>
      <c r="D161" s="11" t="s">
        <v>34</v>
      </c>
      <c r="E161" s="11" t="s">
        <v>150</v>
      </c>
      <c r="F161" s="49">
        <v>43837.747662037036</v>
      </c>
      <c r="G161" s="11"/>
      <c r="H161" s="11"/>
      <c r="I161" s="17">
        <v>2.314814628334716E-5</v>
      </c>
      <c r="J161" s="11" t="s">
        <v>37</v>
      </c>
    </row>
    <row r="162" spans="1:10" x14ac:dyDescent="0.25">
      <c r="A162" s="11" t="s">
        <v>4460</v>
      </c>
      <c r="B162" s="11" t="s">
        <v>7831</v>
      </c>
      <c r="C162" s="49">
        <v>43838.365185185183</v>
      </c>
      <c r="D162" s="11" t="s">
        <v>34</v>
      </c>
      <c r="E162" s="11" t="s">
        <v>150</v>
      </c>
      <c r="F162" s="49">
        <v>43838.365011574075</v>
      </c>
      <c r="G162" s="11"/>
      <c r="H162" s="11"/>
      <c r="I162" s="17">
        <v>1.7361110803904012E-4</v>
      </c>
      <c r="J162" s="11" t="s">
        <v>37</v>
      </c>
    </row>
    <row r="163" spans="1:10" x14ac:dyDescent="0.25">
      <c r="A163" s="11" t="s">
        <v>4462</v>
      </c>
      <c r="B163" s="11" t="s">
        <v>7831</v>
      </c>
      <c r="C163" s="49">
        <v>43837.646157407406</v>
      </c>
      <c r="D163" s="11" t="s">
        <v>34</v>
      </c>
      <c r="E163" s="11" t="s">
        <v>150</v>
      </c>
      <c r="F163" s="49">
        <v>43837.645891203705</v>
      </c>
      <c r="G163" s="11"/>
      <c r="H163" s="11"/>
      <c r="I163" s="17">
        <v>2.6620370044838637E-4</v>
      </c>
      <c r="J163" s="11" t="s">
        <v>37</v>
      </c>
    </row>
    <row r="164" spans="1:10" x14ac:dyDescent="0.25">
      <c r="A164" s="11" t="s">
        <v>4463</v>
      </c>
      <c r="B164" s="11" t="s">
        <v>7831</v>
      </c>
      <c r="C164" s="49">
        <v>43837.662407407406</v>
      </c>
      <c r="D164" s="11" t="s">
        <v>34</v>
      </c>
      <c r="E164" s="11" t="s">
        <v>150</v>
      </c>
      <c r="F164" s="49">
        <v>43837.661712962959</v>
      </c>
      <c r="G164" s="11"/>
      <c r="H164" s="11"/>
      <c r="I164" s="17">
        <v>6.944444467080757E-4</v>
      </c>
      <c r="J164" s="11" t="s">
        <v>37</v>
      </c>
    </row>
    <row r="165" spans="1:10" x14ac:dyDescent="0.25">
      <c r="A165" s="11" t="s">
        <v>4465</v>
      </c>
      <c r="B165" s="11" t="s">
        <v>7831</v>
      </c>
      <c r="C165" s="49">
        <v>43837.713113425925</v>
      </c>
      <c r="D165" s="11" t="s">
        <v>34</v>
      </c>
      <c r="E165" s="11" t="s">
        <v>150</v>
      </c>
      <c r="F165" s="49">
        <v>43837.712997685187</v>
      </c>
      <c r="G165" s="11"/>
      <c r="H165" s="11"/>
      <c r="I165" s="17">
        <v>1.1574073869269341E-4</v>
      </c>
      <c r="J165" s="11" t="s">
        <v>37</v>
      </c>
    </row>
    <row r="166" spans="1:10" x14ac:dyDescent="0.25">
      <c r="A166" s="11" t="s">
        <v>4467</v>
      </c>
      <c r="B166" s="11" t="s">
        <v>7831</v>
      </c>
      <c r="C166" s="49">
        <v>43837.721875000003</v>
      </c>
      <c r="D166" s="11" t="s">
        <v>34</v>
      </c>
      <c r="E166" s="11" t="s">
        <v>150</v>
      </c>
      <c r="F166" s="49">
        <v>43837.721493055556</v>
      </c>
      <c r="G166" s="11"/>
      <c r="H166" s="11"/>
      <c r="I166" s="17">
        <v>3.819444464170374E-4</v>
      </c>
      <c r="J166" s="11" t="s">
        <v>37</v>
      </c>
    </row>
    <row r="167" spans="1:10" x14ac:dyDescent="0.25">
      <c r="A167" s="11" t="s">
        <v>4468</v>
      </c>
      <c r="B167" s="11" t="s">
        <v>7831</v>
      </c>
      <c r="C167" s="49">
        <v>43837.736145833333</v>
      </c>
      <c r="D167" s="11" t="s">
        <v>34</v>
      </c>
      <c r="E167" s="11" t="s">
        <v>150</v>
      </c>
      <c r="F167" s="49">
        <v>43837.736134259256</v>
      </c>
      <c r="G167" s="11"/>
      <c r="H167" s="11"/>
      <c r="I167" s="17">
        <v>1.1574076779652387E-5</v>
      </c>
      <c r="J167" s="11" t="s">
        <v>37</v>
      </c>
    </row>
    <row r="168" spans="1:10" x14ac:dyDescent="0.25">
      <c r="A168" s="11" t="s">
        <v>4470</v>
      </c>
      <c r="B168" s="11" t="s">
        <v>7831</v>
      </c>
      <c r="C168" s="49">
        <v>43837.738865740743</v>
      </c>
      <c r="D168" s="11" t="s">
        <v>34</v>
      </c>
      <c r="E168" s="11" t="s">
        <v>150</v>
      </c>
      <c r="F168" s="49">
        <v>43837.73846064815</v>
      </c>
      <c r="G168" s="11"/>
      <c r="H168" s="11"/>
      <c r="I168" s="17">
        <v>4.0509259270038456E-4</v>
      </c>
      <c r="J168" s="11" t="s">
        <v>37</v>
      </c>
    </row>
    <row r="169" spans="1:10" x14ac:dyDescent="0.25">
      <c r="A169" s="11" t="s">
        <v>4472</v>
      </c>
      <c r="B169" s="11" t="s">
        <v>7831</v>
      </c>
      <c r="C169" s="49">
        <v>43837.738842592589</v>
      </c>
      <c r="D169" s="11" t="s">
        <v>34</v>
      </c>
      <c r="E169" s="11" t="s">
        <v>150</v>
      </c>
      <c r="F169" s="49">
        <v>43837.738564814812</v>
      </c>
      <c r="G169" s="11"/>
      <c r="H169" s="11"/>
      <c r="I169" s="17">
        <v>2.7777777722803876E-4</v>
      </c>
      <c r="J169" s="11" t="s">
        <v>37</v>
      </c>
    </row>
    <row r="170" spans="1:10" x14ac:dyDescent="0.25">
      <c r="A170" s="11" t="s">
        <v>4473</v>
      </c>
      <c r="B170" s="11" t="s">
        <v>7831</v>
      </c>
      <c r="C170" s="49">
        <v>43837.742384259262</v>
      </c>
      <c r="D170" s="11" t="s">
        <v>34</v>
      </c>
      <c r="E170" s="11" t="s">
        <v>150</v>
      </c>
      <c r="F170" s="49">
        <v>43837.742013888892</v>
      </c>
      <c r="G170" s="11"/>
      <c r="H170" s="11"/>
      <c r="I170" s="17">
        <v>3.7037036963738501E-4</v>
      </c>
      <c r="J170" s="11" t="s">
        <v>37</v>
      </c>
    </row>
    <row r="171" spans="1:10" x14ac:dyDescent="0.25">
      <c r="A171" s="11" t="s">
        <v>4475</v>
      </c>
      <c r="B171" s="11" t="s">
        <v>7831</v>
      </c>
      <c r="C171" s="49">
        <v>43838.419409722221</v>
      </c>
      <c r="D171" s="11" t="s">
        <v>34</v>
      </c>
      <c r="E171" s="11" t="s">
        <v>150</v>
      </c>
      <c r="F171" s="49">
        <v>43838.414247685185</v>
      </c>
      <c r="G171" s="11"/>
      <c r="H171" s="11"/>
      <c r="I171" s="17">
        <v>5.1620370359160006E-3</v>
      </c>
      <c r="J171" s="11" t="s">
        <v>37</v>
      </c>
    </row>
    <row r="172" spans="1:10" x14ac:dyDescent="0.25">
      <c r="A172" s="11" t="s">
        <v>4476</v>
      </c>
      <c r="B172" s="11" t="s">
        <v>7831</v>
      </c>
      <c r="C172" s="49">
        <v>43838.270671296297</v>
      </c>
      <c r="D172" s="11" t="s">
        <v>34</v>
      </c>
      <c r="E172" s="11" t="s">
        <v>150</v>
      </c>
      <c r="F172" s="49">
        <v>43838.270671296297</v>
      </c>
      <c r="G172" s="11"/>
      <c r="H172" s="11"/>
      <c r="I172" s="17">
        <v>0</v>
      </c>
      <c r="J172" s="11" t="s">
        <v>37</v>
      </c>
    </row>
    <row r="173" spans="1:10" x14ac:dyDescent="0.25">
      <c r="A173" s="11" t="s">
        <v>4477</v>
      </c>
      <c r="B173" s="11" t="s">
        <v>7831</v>
      </c>
      <c r="C173" s="49">
        <v>43838.274062500001</v>
      </c>
      <c r="D173" s="11" t="s">
        <v>34</v>
      </c>
      <c r="E173" s="11" t="s">
        <v>150</v>
      </c>
      <c r="F173" s="49">
        <v>43838.274062500001</v>
      </c>
      <c r="G173" s="11"/>
      <c r="H173" s="11"/>
      <c r="I173" s="17">
        <v>0</v>
      </c>
      <c r="J173" s="11" t="s">
        <v>37</v>
      </c>
    </row>
    <row r="174" spans="1:10" x14ac:dyDescent="0.25">
      <c r="A174" s="11" t="s">
        <v>4480</v>
      </c>
      <c r="B174" s="11" t="s">
        <v>7831</v>
      </c>
      <c r="C174" s="49">
        <v>43838.359490740739</v>
      </c>
      <c r="D174" s="11" t="s">
        <v>34</v>
      </c>
      <c r="E174" s="11" t="s">
        <v>150</v>
      </c>
      <c r="F174" s="49">
        <v>43838.358287037037</v>
      </c>
      <c r="G174" s="11"/>
      <c r="H174" s="11"/>
      <c r="I174" s="17">
        <v>1.2037037013215013E-3</v>
      </c>
      <c r="J174" s="11" t="s">
        <v>37</v>
      </c>
    </row>
    <row r="175" spans="1:10" x14ac:dyDescent="0.25">
      <c r="A175" s="11" t="s">
        <v>4482</v>
      </c>
      <c r="B175" s="11" t="s">
        <v>7831</v>
      </c>
      <c r="C175" s="49">
        <v>43838.371111111112</v>
      </c>
      <c r="D175" s="11" t="s">
        <v>34</v>
      </c>
      <c r="E175" s="11" t="s">
        <v>150</v>
      </c>
      <c r="F175" s="49">
        <v>43838.370856481481</v>
      </c>
      <c r="G175" s="11"/>
      <c r="H175" s="11"/>
      <c r="I175" s="17">
        <v>2.546296309446916E-4</v>
      </c>
      <c r="J175" s="11" t="s">
        <v>37</v>
      </c>
    </row>
    <row r="176" spans="1:10" x14ac:dyDescent="0.25">
      <c r="A176" s="11" t="s">
        <v>4484</v>
      </c>
      <c r="B176" s="11" t="s">
        <v>7831</v>
      </c>
      <c r="C176" s="49">
        <v>43838.42328703704</v>
      </c>
      <c r="D176" s="11" t="s">
        <v>34</v>
      </c>
      <c r="E176" s="11" t="s">
        <v>150</v>
      </c>
      <c r="F176" s="49">
        <v>43838.423275462963</v>
      </c>
      <c r="G176" s="11"/>
      <c r="H176" s="11"/>
      <c r="I176" s="17">
        <v>1.1574076779652387E-5</v>
      </c>
      <c r="J176" s="11" t="s">
        <v>37</v>
      </c>
    </row>
    <row r="177" spans="1:10" x14ac:dyDescent="0.25">
      <c r="A177" s="11" t="s">
        <v>4486</v>
      </c>
      <c r="B177" s="11" t="s">
        <v>7831</v>
      </c>
      <c r="C177" s="49">
        <v>43838.51489583333</v>
      </c>
      <c r="D177" s="11" t="s">
        <v>34</v>
      </c>
      <c r="E177" s="11" t="s">
        <v>150</v>
      </c>
      <c r="F177" s="49">
        <v>43838.512546296297</v>
      </c>
      <c r="G177" s="11"/>
      <c r="H177" s="11"/>
      <c r="I177" s="17">
        <v>2.3495370332966559E-3</v>
      </c>
      <c r="J177" s="11" t="s">
        <v>37</v>
      </c>
    </row>
    <row r="178" spans="1:10" x14ac:dyDescent="0.25">
      <c r="A178" s="11" t="s">
        <v>4488</v>
      </c>
      <c r="B178" s="11" t="s">
        <v>7831</v>
      </c>
      <c r="C178" s="49">
        <v>43838.532812500001</v>
      </c>
      <c r="D178" s="11" t="s">
        <v>34</v>
      </c>
      <c r="E178" s="11" t="s">
        <v>150</v>
      </c>
      <c r="F178" s="49">
        <v>43838.531875000001</v>
      </c>
      <c r="G178" s="11"/>
      <c r="H178" s="11"/>
      <c r="I178" s="17">
        <v>9.3750000087311491E-4</v>
      </c>
      <c r="J178" s="11" t="s">
        <v>37</v>
      </c>
    </row>
    <row r="179" spans="1:10" x14ac:dyDescent="0.25">
      <c r="A179" s="11" t="s">
        <v>4490</v>
      </c>
      <c r="B179" s="11" t="s">
        <v>7831</v>
      </c>
      <c r="C179" s="49">
        <v>43838.420046296298</v>
      </c>
      <c r="D179" s="11" t="s">
        <v>34</v>
      </c>
      <c r="E179" s="11" t="s">
        <v>150</v>
      </c>
      <c r="F179" s="49">
        <v>43838.420023148145</v>
      </c>
      <c r="G179" s="11"/>
      <c r="H179" s="11"/>
      <c r="I179" s="17">
        <v>2.3148153559304774E-5</v>
      </c>
      <c r="J179" s="11" t="s">
        <v>37</v>
      </c>
    </row>
    <row r="180" spans="1:10" x14ac:dyDescent="0.25">
      <c r="A180" s="11" t="s">
        <v>4491</v>
      </c>
      <c r="B180" s="11" t="s">
        <v>7831</v>
      </c>
      <c r="C180" s="49">
        <v>43838.428993055553</v>
      </c>
      <c r="D180" s="11" t="s">
        <v>34</v>
      </c>
      <c r="E180" s="11" t="s">
        <v>150</v>
      </c>
      <c r="F180" s="49">
        <v>43838.428715277776</v>
      </c>
      <c r="G180" s="11"/>
      <c r="H180" s="11"/>
      <c r="I180" s="17">
        <v>2.7777777722803876E-4</v>
      </c>
      <c r="J180" s="11" t="s">
        <v>37</v>
      </c>
    </row>
    <row r="181" spans="1:10" x14ac:dyDescent="0.25">
      <c r="A181" s="11" t="s">
        <v>4492</v>
      </c>
      <c r="B181" s="11" t="s">
        <v>7831</v>
      </c>
      <c r="C181" s="49">
        <v>43838.469733796293</v>
      </c>
      <c r="D181" s="11" t="s">
        <v>34</v>
      </c>
      <c r="E181" s="11" t="s">
        <v>150</v>
      </c>
      <c r="F181" s="49">
        <v>43838.464768518519</v>
      </c>
      <c r="G181" s="11"/>
      <c r="H181" s="11"/>
      <c r="I181" s="17">
        <v>4.9652777743176557E-3</v>
      </c>
      <c r="J181" s="11" t="s">
        <v>37</v>
      </c>
    </row>
    <row r="182" spans="1:10" x14ac:dyDescent="0.25">
      <c r="A182" s="11" t="s">
        <v>4494</v>
      </c>
      <c r="B182" s="11" t="s">
        <v>7831</v>
      </c>
      <c r="C182" s="49">
        <v>43838.466053240743</v>
      </c>
      <c r="D182" s="11" t="s">
        <v>34</v>
      </c>
      <c r="E182" s="11" t="s">
        <v>150</v>
      </c>
      <c r="F182" s="49">
        <v>43838.465486111112</v>
      </c>
      <c r="G182" s="11"/>
      <c r="H182" s="11"/>
      <c r="I182" s="17">
        <v>5.671296312357299E-4</v>
      </c>
      <c r="J182" s="11" t="s">
        <v>37</v>
      </c>
    </row>
    <row r="183" spans="1:10" x14ac:dyDescent="0.25">
      <c r="A183" s="11" t="s">
        <v>4495</v>
      </c>
      <c r="B183" s="11" t="s">
        <v>7831</v>
      </c>
      <c r="C183" s="49">
        <v>43838.489953703705</v>
      </c>
      <c r="D183" s="11" t="s">
        <v>34</v>
      </c>
      <c r="E183" s="11" t="s">
        <v>150</v>
      </c>
      <c r="F183" s="49">
        <v>43838.489942129629</v>
      </c>
      <c r="G183" s="11"/>
      <c r="H183" s="11"/>
      <c r="I183" s="17">
        <v>1.1574076779652387E-5</v>
      </c>
      <c r="J183" s="11" t="s">
        <v>37</v>
      </c>
    </row>
    <row r="184" spans="1:10" x14ac:dyDescent="0.25">
      <c r="A184" s="11" t="s">
        <v>4497</v>
      </c>
      <c r="B184" s="11" t="s">
        <v>7831</v>
      </c>
      <c r="C184" s="49">
        <v>43838.505347222221</v>
      </c>
      <c r="D184" s="11" t="s">
        <v>34</v>
      </c>
      <c r="E184" s="11" t="s">
        <v>150</v>
      </c>
      <c r="F184" s="49">
        <v>43838.502280092594</v>
      </c>
      <c r="G184" s="11"/>
      <c r="H184" s="11"/>
      <c r="I184" s="17">
        <v>3.0671296262880787E-3</v>
      </c>
      <c r="J184" s="11" t="s">
        <v>37</v>
      </c>
    </row>
    <row r="185" spans="1:10" x14ac:dyDescent="0.25">
      <c r="A185" s="11" t="s">
        <v>7873</v>
      </c>
      <c r="B185" s="11" t="s">
        <v>7831</v>
      </c>
      <c r="C185" s="49">
        <v>43838.509629629632</v>
      </c>
      <c r="D185" s="11" t="s">
        <v>7833</v>
      </c>
      <c r="E185" s="11" t="s">
        <v>150</v>
      </c>
      <c r="F185" s="49">
        <v>43838.506388888891</v>
      </c>
      <c r="G185" s="11"/>
      <c r="H185" s="11"/>
      <c r="I185" s="17">
        <v>3.2407407416030765E-3</v>
      </c>
      <c r="J185" s="11" t="s">
        <v>37</v>
      </c>
    </row>
    <row r="186" spans="1:10" x14ac:dyDescent="0.25">
      <c r="A186" s="11" t="s">
        <v>4499</v>
      </c>
      <c r="B186" s="11" t="s">
        <v>7831</v>
      </c>
      <c r="C186" s="49">
        <v>43838.548483796294</v>
      </c>
      <c r="D186" s="11" t="s">
        <v>34</v>
      </c>
      <c r="E186" s="11" t="s">
        <v>150</v>
      </c>
      <c r="F186" s="49">
        <v>43838.546076388891</v>
      </c>
      <c r="G186" s="11"/>
      <c r="H186" s="11"/>
      <c r="I186" s="17">
        <v>2.4074074026430026E-3</v>
      </c>
      <c r="J186" s="11" t="s">
        <v>37</v>
      </c>
    </row>
    <row r="187" spans="1:10" x14ac:dyDescent="0.25">
      <c r="A187" s="11" t="s">
        <v>4501</v>
      </c>
      <c r="B187" s="11" t="s">
        <v>7831</v>
      </c>
      <c r="C187" s="49">
        <v>43838.597708333335</v>
      </c>
      <c r="D187" s="11" t="s">
        <v>34</v>
      </c>
      <c r="E187" s="11" t="s">
        <v>150</v>
      </c>
      <c r="F187" s="49">
        <v>43838.597696759258</v>
      </c>
      <c r="G187" s="11"/>
      <c r="H187" s="11"/>
      <c r="I187" s="17">
        <v>1.1574076779652387E-5</v>
      </c>
      <c r="J187" s="11" t="s">
        <v>37</v>
      </c>
    </row>
    <row r="188" spans="1:10" x14ac:dyDescent="0.25">
      <c r="A188" s="11" t="s">
        <v>4502</v>
      </c>
      <c r="B188" s="11" t="s">
        <v>7831</v>
      </c>
      <c r="C188" s="49">
        <v>43838.607789351852</v>
      </c>
      <c r="D188" s="11" t="s">
        <v>34</v>
      </c>
      <c r="E188" s="11" t="s">
        <v>150</v>
      </c>
      <c r="F188" s="49">
        <v>43838.607268518521</v>
      </c>
      <c r="G188" s="11"/>
      <c r="H188" s="11"/>
      <c r="I188" s="17">
        <v>5.2083333139307797E-4</v>
      </c>
      <c r="J188" s="11" t="s">
        <v>37</v>
      </c>
    </row>
    <row r="189" spans="1:10" x14ac:dyDescent="0.25">
      <c r="A189" s="11" t="s">
        <v>4505</v>
      </c>
      <c r="B189" s="11" t="s">
        <v>7831</v>
      </c>
      <c r="C189" s="49">
        <v>43838.465694444443</v>
      </c>
      <c r="D189" s="11" t="s">
        <v>34</v>
      </c>
      <c r="E189" s="11" t="s">
        <v>150</v>
      </c>
      <c r="F189" s="49">
        <v>43838.464618055557</v>
      </c>
      <c r="G189" s="11"/>
      <c r="H189" s="11"/>
      <c r="I189" s="17">
        <v>1.0763888858491555E-3</v>
      </c>
      <c r="J189" s="11" t="s">
        <v>37</v>
      </c>
    </row>
    <row r="190" spans="1:10" x14ac:dyDescent="0.25">
      <c r="A190" s="11" t="s">
        <v>4506</v>
      </c>
      <c r="B190" s="11" t="s">
        <v>7831</v>
      </c>
      <c r="C190" s="49">
        <v>43838.465925925928</v>
      </c>
      <c r="D190" s="11" t="s">
        <v>34</v>
      </c>
      <c r="E190" s="11" t="s">
        <v>150</v>
      </c>
      <c r="F190" s="49">
        <v>43838.464872685188</v>
      </c>
      <c r="G190" s="11"/>
      <c r="H190" s="11"/>
      <c r="I190" s="17">
        <v>1.0532407395658083E-3</v>
      </c>
      <c r="J190" s="11" t="s">
        <v>37</v>
      </c>
    </row>
    <row r="191" spans="1:10" x14ac:dyDescent="0.25">
      <c r="A191" s="11" t="s">
        <v>4507</v>
      </c>
      <c r="B191" s="11" t="s">
        <v>7831</v>
      </c>
      <c r="C191" s="49">
        <v>43838.466157407405</v>
      </c>
      <c r="D191" s="11" t="s">
        <v>34</v>
      </c>
      <c r="E191" s="11" t="s">
        <v>150</v>
      </c>
      <c r="F191" s="49">
        <v>43838.465069444443</v>
      </c>
      <c r="G191" s="11"/>
      <c r="H191" s="11"/>
      <c r="I191" s="17">
        <v>1.0879629626288079E-3</v>
      </c>
      <c r="J191" s="11" t="s">
        <v>37</v>
      </c>
    </row>
    <row r="192" spans="1:10" x14ac:dyDescent="0.25">
      <c r="A192" s="11" t="s">
        <v>4508</v>
      </c>
      <c r="B192" s="11" t="s">
        <v>7831</v>
      </c>
      <c r="C192" s="49">
        <v>43838.605324074073</v>
      </c>
      <c r="D192" s="11" t="s">
        <v>34</v>
      </c>
      <c r="E192" s="11" t="s">
        <v>150</v>
      </c>
      <c r="F192" s="49">
        <v>43838.605023148149</v>
      </c>
      <c r="G192" s="11"/>
      <c r="H192" s="11"/>
      <c r="I192" s="17">
        <v>3.0092592351138592E-4</v>
      </c>
      <c r="J192" s="11" t="s">
        <v>37</v>
      </c>
    </row>
    <row r="193" spans="1:10" x14ac:dyDescent="0.25">
      <c r="A193" s="11" t="s">
        <v>4510</v>
      </c>
      <c r="B193" s="11" t="s">
        <v>7831</v>
      </c>
      <c r="C193" s="49">
        <v>43838.610844907409</v>
      </c>
      <c r="D193" s="11" t="s">
        <v>34</v>
      </c>
      <c r="E193" s="11" t="s">
        <v>150</v>
      </c>
      <c r="F193" s="49">
        <v>43838.610821759263</v>
      </c>
      <c r="G193" s="11"/>
      <c r="H193" s="11"/>
      <c r="I193" s="17">
        <v>2.314814628334716E-5</v>
      </c>
      <c r="J193" s="11" t="s">
        <v>37</v>
      </c>
    </row>
    <row r="194" spans="1:10" x14ac:dyDescent="0.25">
      <c r="A194" s="11" t="s">
        <v>4512</v>
      </c>
      <c r="B194" s="11" t="s">
        <v>7831</v>
      </c>
      <c r="C194" s="49">
        <v>43838.613993055558</v>
      </c>
      <c r="D194" s="11" t="s">
        <v>34</v>
      </c>
      <c r="E194" s="11" t="s">
        <v>150</v>
      </c>
      <c r="F194" s="49">
        <v>43838.613645833335</v>
      </c>
      <c r="G194" s="11"/>
      <c r="H194" s="11"/>
      <c r="I194" s="17">
        <v>3.4722222335403785E-4</v>
      </c>
      <c r="J194" s="11" t="s">
        <v>37</v>
      </c>
    </row>
    <row r="195" spans="1:10" x14ac:dyDescent="0.25">
      <c r="A195" s="11" t="s">
        <v>4514</v>
      </c>
      <c r="B195" s="11" t="s">
        <v>7831</v>
      </c>
      <c r="C195" s="49">
        <v>43838.647534722222</v>
      </c>
      <c r="D195" s="11" t="s">
        <v>34</v>
      </c>
      <c r="E195" s="11" t="s">
        <v>150</v>
      </c>
      <c r="F195" s="49">
        <v>43838.647523148145</v>
      </c>
      <c r="G195" s="11"/>
      <c r="H195" s="11"/>
      <c r="I195" s="17">
        <v>1.1574076779652387E-5</v>
      </c>
      <c r="J195" s="11" t="s">
        <v>37</v>
      </c>
    </row>
    <row r="196" spans="1:10" x14ac:dyDescent="0.25">
      <c r="A196" s="11" t="s">
        <v>4516</v>
      </c>
      <c r="B196" s="11" t="s">
        <v>7831</v>
      </c>
      <c r="C196" s="49">
        <v>43838.658055555556</v>
      </c>
      <c r="D196" s="11" t="s">
        <v>34</v>
      </c>
      <c r="E196" s="11" t="s">
        <v>150</v>
      </c>
      <c r="F196" s="49">
        <v>43838.657534722224</v>
      </c>
      <c r="G196" s="11"/>
      <c r="H196" s="11"/>
      <c r="I196" s="17">
        <v>5.2083333139307797E-4</v>
      </c>
      <c r="J196" s="11" t="s">
        <v>37</v>
      </c>
    </row>
    <row r="197" spans="1:10" x14ac:dyDescent="0.25">
      <c r="A197" s="11" t="s">
        <v>4518</v>
      </c>
      <c r="B197" s="11" t="s">
        <v>7831</v>
      </c>
      <c r="C197" s="49">
        <v>43838.65960648148</v>
      </c>
      <c r="D197" s="11" t="s">
        <v>34</v>
      </c>
      <c r="E197" s="11" t="s">
        <v>150</v>
      </c>
      <c r="F197" s="49">
        <v>43838.659594907411</v>
      </c>
      <c r="G197" s="11"/>
      <c r="H197" s="11"/>
      <c r="I197" s="17">
        <v>1.1574069503694773E-5</v>
      </c>
      <c r="J197" s="11" t="s">
        <v>37</v>
      </c>
    </row>
    <row r="198" spans="1:10" x14ac:dyDescent="0.25">
      <c r="A198" s="11" t="s">
        <v>4520</v>
      </c>
      <c r="B198" s="11" t="s">
        <v>7831</v>
      </c>
      <c r="C198" s="49">
        <v>43838.702893518515</v>
      </c>
      <c r="D198" s="11" t="s">
        <v>34</v>
      </c>
      <c r="E198" s="11" t="s">
        <v>150</v>
      </c>
      <c r="F198" s="49">
        <v>43838.702800925923</v>
      </c>
      <c r="G198" s="11"/>
      <c r="H198" s="11"/>
      <c r="I198" s="17">
        <v>9.2592592409346253E-5</v>
      </c>
      <c r="J198" s="11" t="s">
        <v>37</v>
      </c>
    </row>
    <row r="199" spans="1:10" x14ac:dyDescent="0.25">
      <c r="A199" s="11" t="s">
        <v>4521</v>
      </c>
      <c r="B199" s="11" t="s">
        <v>7831</v>
      </c>
      <c r="C199" s="49">
        <v>43838.741354166668</v>
      </c>
      <c r="D199" s="11" t="s">
        <v>34</v>
      </c>
      <c r="E199" s="11" t="s">
        <v>150</v>
      </c>
      <c r="F199" s="49">
        <v>43838.739733796298</v>
      </c>
      <c r="G199" s="11"/>
      <c r="H199" s="11"/>
      <c r="I199" s="17">
        <v>1.6203703708015382E-3</v>
      </c>
      <c r="J199" s="11" t="s">
        <v>37</v>
      </c>
    </row>
    <row r="200" spans="1:10" x14ac:dyDescent="0.25">
      <c r="A200" s="11" t="s">
        <v>4523</v>
      </c>
      <c r="B200" s="11" t="s">
        <v>7831</v>
      </c>
      <c r="C200" s="49">
        <v>43838.750717592593</v>
      </c>
      <c r="D200" s="11" t="s">
        <v>34</v>
      </c>
      <c r="E200" s="11" t="s">
        <v>150</v>
      </c>
      <c r="F200" s="49">
        <v>43838.750717592593</v>
      </c>
      <c r="G200" s="11"/>
      <c r="H200" s="11"/>
      <c r="I200" s="17">
        <v>0</v>
      </c>
      <c r="J200" s="11" t="s">
        <v>37</v>
      </c>
    </row>
    <row r="201" spans="1:10" x14ac:dyDescent="0.25">
      <c r="A201" s="11" t="s">
        <v>4525</v>
      </c>
      <c r="B201" s="11" t="s">
        <v>7831</v>
      </c>
      <c r="C201" s="49">
        <v>43838.770138888889</v>
      </c>
      <c r="D201" s="11" t="s">
        <v>34</v>
      </c>
      <c r="E201" s="11" t="s">
        <v>150</v>
      </c>
      <c r="F201" s="49">
        <v>43838.770138888889</v>
      </c>
      <c r="G201" s="11"/>
      <c r="H201" s="11"/>
      <c r="I201" s="17">
        <v>0</v>
      </c>
      <c r="J201" s="11" t="s">
        <v>37</v>
      </c>
    </row>
    <row r="202" spans="1:10" x14ac:dyDescent="0.25">
      <c r="A202" s="11" t="s">
        <v>4526</v>
      </c>
      <c r="B202" s="11" t="s">
        <v>7831</v>
      </c>
      <c r="C202" s="49">
        <v>43838.795162037037</v>
      </c>
      <c r="D202" s="11" t="s">
        <v>34</v>
      </c>
      <c r="E202" s="11" t="s">
        <v>150</v>
      </c>
      <c r="F202" s="49">
        <v>43838.79515046296</v>
      </c>
      <c r="G202" s="11"/>
      <c r="H202" s="11"/>
      <c r="I202" s="17">
        <v>1.1574076779652387E-5</v>
      </c>
      <c r="J202" s="11" t="s">
        <v>37</v>
      </c>
    </row>
    <row r="203" spans="1:10" x14ac:dyDescent="0.25">
      <c r="A203" s="11" t="s">
        <v>4527</v>
      </c>
      <c r="B203" s="11" t="s">
        <v>7831</v>
      </c>
      <c r="C203" s="49">
        <v>43838.81453703704</v>
      </c>
      <c r="D203" s="11" t="s">
        <v>34</v>
      </c>
      <c r="E203" s="11" t="s">
        <v>150</v>
      </c>
      <c r="F203" s="49">
        <v>43838.814525462964</v>
      </c>
      <c r="G203" s="11"/>
      <c r="H203" s="11"/>
      <c r="I203" s="17">
        <v>1.1574076779652387E-5</v>
      </c>
      <c r="J203" s="11" t="s">
        <v>37</v>
      </c>
    </row>
    <row r="204" spans="1:10" x14ac:dyDescent="0.25">
      <c r="A204" s="11" t="s">
        <v>4529</v>
      </c>
      <c r="B204" s="11" t="s">
        <v>7831</v>
      </c>
      <c r="C204" s="49">
        <v>43838.817164351851</v>
      </c>
      <c r="D204" s="11" t="s">
        <v>34</v>
      </c>
      <c r="E204" s="11" t="s">
        <v>150</v>
      </c>
      <c r="F204" s="49">
        <v>43838.816793981481</v>
      </c>
      <c r="G204" s="11"/>
      <c r="H204" s="11"/>
      <c r="I204" s="17">
        <v>3.7037036963738501E-4</v>
      </c>
      <c r="J204" s="11" t="s">
        <v>37</v>
      </c>
    </row>
    <row r="205" spans="1:10" x14ac:dyDescent="0.25">
      <c r="A205" s="11" t="s">
        <v>4531</v>
      </c>
      <c r="B205" s="11" t="s">
        <v>7831</v>
      </c>
      <c r="C205" s="49">
        <v>43838.828125</v>
      </c>
      <c r="D205" s="11" t="s">
        <v>34</v>
      </c>
      <c r="E205" s="11" t="s">
        <v>150</v>
      </c>
      <c r="F205" s="49">
        <v>43838.828125</v>
      </c>
      <c r="G205" s="11"/>
      <c r="H205" s="11"/>
      <c r="I205" s="17">
        <v>0</v>
      </c>
      <c r="J205" s="11" t="s">
        <v>37</v>
      </c>
    </row>
    <row r="206" spans="1:10" x14ac:dyDescent="0.25">
      <c r="A206" s="11" t="s">
        <v>4533</v>
      </c>
      <c r="B206" s="11" t="s">
        <v>7831</v>
      </c>
      <c r="C206" s="49">
        <v>43838.639143518521</v>
      </c>
      <c r="D206" s="11" t="s">
        <v>34</v>
      </c>
      <c r="E206" s="11" t="s">
        <v>150</v>
      </c>
      <c r="F206" s="49">
        <v>43838.638819444444</v>
      </c>
      <c r="G206" s="11"/>
      <c r="H206" s="11"/>
      <c r="I206" s="17">
        <v>3.2407407707069069E-4</v>
      </c>
      <c r="J206" s="11" t="s">
        <v>37</v>
      </c>
    </row>
    <row r="207" spans="1:10" x14ac:dyDescent="0.25">
      <c r="A207" s="11" t="s">
        <v>4535</v>
      </c>
      <c r="B207" s="11" t="s">
        <v>7831</v>
      </c>
      <c r="C207" s="49">
        <v>43838.664965277778</v>
      </c>
      <c r="D207" s="11" t="s">
        <v>34</v>
      </c>
      <c r="E207" s="11" t="s">
        <v>150</v>
      </c>
      <c r="F207" s="49">
        <v>43838.664456018516</v>
      </c>
      <c r="G207" s="11"/>
      <c r="H207" s="11"/>
      <c r="I207" s="17">
        <v>5.092592618893832E-4</v>
      </c>
      <c r="J207" s="11" t="s">
        <v>37</v>
      </c>
    </row>
    <row r="208" spans="1:10" x14ac:dyDescent="0.25">
      <c r="A208" s="11" t="s">
        <v>4537</v>
      </c>
      <c r="B208" s="11" t="s">
        <v>7831</v>
      </c>
      <c r="C208" s="49">
        <v>43838.698506944442</v>
      </c>
      <c r="D208" s="11" t="s">
        <v>34</v>
      </c>
      <c r="E208" s="11" t="s">
        <v>150</v>
      </c>
      <c r="F208" s="49">
        <v>43838.698495370372</v>
      </c>
      <c r="G208" s="11"/>
      <c r="H208" s="11"/>
      <c r="I208" s="17">
        <v>1.1574069503694773E-5</v>
      </c>
      <c r="J208" s="11" t="s">
        <v>37</v>
      </c>
    </row>
    <row r="209" spans="1:10" x14ac:dyDescent="0.25">
      <c r="A209" s="11" t="s">
        <v>4539</v>
      </c>
      <c r="B209" s="11" t="s">
        <v>7831</v>
      </c>
      <c r="C209" s="49">
        <v>43838.714039351849</v>
      </c>
      <c r="D209" s="11" t="s">
        <v>34</v>
      </c>
      <c r="E209" s="11" t="s">
        <v>150</v>
      </c>
      <c r="F209" s="49">
        <v>43838.713773148149</v>
      </c>
      <c r="G209" s="11"/>
      <c r="H209" s="11"/>
      <c r="I209" s="17">
        <v>2.6620370044838637E-4</v>
      </c>
      <c r="J209" s="11" t="s">
        <v>37</v>
      </c>
    </row>
    <row r="210" spans="1:10" x14ac:dyDescent="0.25">
      <c r="A210" s="11" t="s">
        <v>4541</v>
      </c>
      <c r="B210" s="11" t="s">
        <v>7831</v>
      </c>
      <c r="C210" s="49">
        <v>43838.749803240738</v>
      </c>
      <c r="D210" s="11" t="s">
        <v>34</v>
      </c>
      <c r="E210" s="11" t="s">
        <v>150</v>
      </c>
      <c r="F210" s="49">
        <v>43838.749201388891</v>
      </c>
      <c r="G210" s="11"/>
      <c r="H210" s="11"/>
      <c r="I210" s="17">
        <v>6.0185184702277184E-4</v>
      </c>
      <c r="J210" s="11" t="s">
        <v>37</v>
      </c>
    </row>
    <row r="211" spans="1:10" x14ac:dyDescent="0.25">
      <c r="A211" s="11" t="s">
        <v>4543</v>
      </c>
      <c r="B211" s="11" t="s">
        <v>7831</v>
      </c>
      <c r="C211" s="49">
        <v>43838.751770833333</v>
      </c>
      <c r="D211" s="11" t="s">
        <v>34</v>
      </c>
      <c r="E211" s="11" t="s">
        <v>150</v>
      </c>
      <c r="F211" s="49">
        <v>43838.751759259256</v>
      </c>
      <c r="G211" s="11"/>
      <c r="H211" s="11"/>
      <c r="I211" s="17">
        <v>1.1574076779652387E-5</v>
      </c>
      <c r="J211" s="11" t="s">
        <v>37</v>
      </c>
    </row>
    <row r="212" spans="1:10" x14ac:dyDescent="0.25">
      <c r="A212" s="11" t="s">
        <v>4545</v>
      </c>
      <c r="B212" s="11" t="s">
        <v>7831</v>
      </c>
      <c r="C212" s="49">
        <v>43838.758842592593</v>
      </c>
      <c r="D212" s="11" t="s">
        <v>34</v>
      </c>
      <c r="E212" s="11" t="s">
        <v>150</v>
      </c>
      <c r="F212" s="49">
        <v>43838.758831018517</v>
      </c>
      <c r="G212" s="11"/>
      <c r="H212" s="11"/>
      <c r="I212" s="17">
        <v>1.1574076779652387E-5</v>
      </c>
      <c r="J212" s="11" t="s">
        <v>37</v>
      </c>
    </row>
    <row r="213" spans="1:10" x14ac:dyDescent="0.25">
      <c r="A213" s="11" t="s">
        <v>4547</v>
      </c>
      <c r="B213" s="11" t="s">
        <v>7831</v>
      </c>
      <c r="C213" s="49">
        <v>43838.762928240743</v>
      </c>
      <c r="D213" s="11" t="s">
        <v>34</v>
      </c>
      <c r="E213" s="11" t="s">
        <v>150</v>
      </c>
      <c r="F213" s="49">
        <v>43838.76090277778</v>
      </c>
      <c r="G213" s="11"/>
      <c r="H213" s="11"/>
      <c r="I213" s="17">
        <v>2.0254629635019228E-3</v>
      </c>
      <c r="J213" s="11" t="s">
        <v>37</v>
      </c>
    </row>
    <row r="214" spans="1:10" x14ac:dyDescent="0.25">
      <c r="A214" s="11" t="s">
        <v>4548</v>
      </c>
      <c r="B214" s="11" t="s">
        <v>7831</v>
      </c>
      <c r="C214" s="49">
        <v>43838.800509259258</v>
      </c>
      <c r="D214" s="11" t="s">
        <v>34</v>
      </c>
      <c r="E214" s="11" t="s">
        <v>150</v>
      </c>
      <c r="F214" s="49">
        <v>43838.800509259258</v>
      </c>
      <c r="G214" s="11"/>
      <c r="H214" s="11"/>
      <c r="I214" s="17">
        <v>0</v>
      </c>
      <c r="J214" s="11" t="s">
        <v>37</v>
      </c>
    </row>
    <row r="215" spans="1:10" x14ac:dyDescent="0.25">
      <c r="A215" s="11" t="s">
        <v>4549</v>
      </c>
      <c r="B215" s="11" t="s">
        <v>7831</v>
      </c>
      <c r="C215" s="49">
        <v>43838.81082175926</v>
      </c>
      <c r="D215" s="11" t="s">
        <v>34</v>
      </c>
      <c r="E215" s="11" t="s">
        <v>150</v>
      </c>
      <c r="F215" s="49">
        <v>43838.81082175926</v>
      </c>
      <c r="G215" s="11"/>
      <c r="H215" s="11"/>
      <c r="I215" s="17">
        <v>0</v>
      </c>
      <c r="J215" s="11" t="s">
        <v>37</v>
      </c>
    </row>
    <row r="216" spans="1:10" x14ac:dyDescent="0.25">
      <c r="A216" s="11" t="s">
        <v>4551</v>
      </c>
      <c r="B216" s="11" t="s">
        <v>7831</v>
      </c>
      <c r="C216" s="49">
        <v>43838.873020833336</v>
      </c>
      <c r="D216" s="11" t="s">
        <v>34</v>
      </c>
      <c r="E216" s="11" t="s">
        <v>150</v>
      </c>
      <c r="F216" s="49">
        <v>43838.873020833336</v>
      </c>
      <c r="G216" s="11"/>
      <c r="H216" s="11"/>
      <c r="I216" s="17">
        <v>0</v>
      </c>
      <c r="J216" s="11" t="s">
        <v>37</v>
      </c>
    </row>
    <row r="217" spans="1:10" x14ac:dyDescent="0.25">
      <c r="A217" s="11" t="s">
        <v>4553</v>
      </c>
      <c r="B217" s="11" t="s">
        <v>7831</v>
      </c>
      <c r="C217" s="49">
        <v>43839.350775462961</v>
      </c>
      <c r="D217" s="11" t="s">
        <v>34</v>
      </c>
      <c r="E217" s="11" t="s">
        <v>150</v>
      </c>
      <c r="F217" s="49">
        <v>43839.350763888891</v>
      </c>
      <c r="G217" s="11"/>
      <c r="H217" s="11"/>
      <c r="I217" s="17">
        <v>1.1574069503694773E-5</v>
      </c>
      <c r="J217" s="11" t="s">
        <v>37</v>
      </c>
    </row>
    <row r="218" spans="1:10" x14ac:dyDescent="0.25">
      <c r="A218" s="11" t="s">
        <v>4555</v>
      </c>
      <c r="B218" s="11" t="s">
        <v>7831</v>
      </c>
      <c r="C218" s="49">
        <v>43839.372152777774</v>
      </c>
      <c r="D218" s="11" t="s">
        <v>34</v>
      </c>
      <c r="E218" s="11" t="s">
        <v>150</v>
      </c>
      <c r="F218" s="49">
        <v>43839.372141203705</v>
      </c>
      <c r="G218" s="11"/>
      <c r="H218" s="11"/>
      <c r="I218" s="17">
        <v>1.1574069503694773E-5</v>
      </c>
      <c r="J218" s="11" t="s">
        <v>37</v>
      </c>
    </row>
    <row r="219" spans="1:10" x14ac:dyDescent="0.25">
      <c r="A219" s="11" t="s">
        <v>4557</v>
      </c>
      <c r="B219" s="11" t="s">
        <v>7831</v>
      </c>
      <c r="C219" s="49">
        <v>43838.642326388886</v>
      </c>
      <c r="D219" s="11" t="s">
        <v>34</v>
      </c>
      <c r="E219" s="11" t="s">
        <v>150</v>
      </c>
      <c r="F219" s="49">
        <v>43838.641840277778</v>
      </c>
      <c r="G219" s="11"/>
      <c r="H219" s="11"/>
      <c r="I219" s="17">
        <v>4.8611110833007842E-4</v>
      </c>
      <c r="J219" s="11" t="s">
        <v>37</v>
      </c>
    </row>
    <row r="220" spans="1:10" x14ac:dyDescent="0.25">
      <c r="A220" s="11" t="s">
        <v>4559</v>
      </c>
      <c r="B220" s="11" t="s">
        <v>7831</v>
      </c>
      <c r="C220" s="49">
        <v>43838.661932870367</v>
      </c>
      <c r="D220" s="11" t="s">
        <v>34</v>
      </c>
      <c r="E220" s="11" t="s">
        <v>150</v>
      </c>
      <c r="F220" s="49">
        <v>43838.66165509259</v>
      </c>
      <c r="G220" s="11"/>
      <c r="H220" s="11"/>
      <c r="I220" s="17">
        <v>2.7777777722803876E-4</v>
      </c>
      <c r="J220" s="11" t="s">
        <v>37</v>
      </c>
    </row>
    <row r="221" spans="1:10" x14ac:dyDescent="0.25">
      <c r="A221" s="11" t="s">
        <v>4561</v>
      </c>
      <c r="B221" s="11" t="s">
        <v>7831</v>
      </c>
      <c r="C221" s="49">
        <v>43838.666759259257</v>
      </c>
      <c r="D221" s="11" t="s">
        <v>34</v>
      </c>
      <c r="E221" s="11" t="s">
        <v>150</v>
      </c>
      <c r="F221" s="49">
        <v>43838.666747685187</v>
      </c>
      <c r="G221" s="11"/>
      <c r="H221" s="11"/>
      <c r="I221" s="17">
        <v>1.1574069503694773E-5</v>
      </c>
      <c r="J221" s="11" t="s">
        <v>37</v>
      </c>
    </row>
    <row r="222" spans="1:10" x14ac:dyDescent="0.25">
      <c r="A222" s="11" t="s">
        <v>4563</v>
      </c>
      <c r="B222" s="11" t="s">
        <v>7831</v>
      </c>
      <c r="C222" s="49">
        <v>43838.688206018516</v>
      </c>
      <c r="D222" s="11" t="s">
        <v>34</v>
      </c>
      <c r="E222" s="11" t="s">
        <v>150</v>
      </c>
      <c r="F222" s="49">
        <v>43838.688206018516</v>
      </c>
      <c r="G222" s="11"/>
      <c r="H222" s="11"/>
      <c r="I222" s="17">
        <v>0</v>
      </c>
      <c r="J222" s="11" t="s">
        <v>37</v>
      </c>
    </row>
    <row r="223" spans="1:10" x14ac:dyDescent="0.25">
      <c r="A223" s="11" t="s">
        <v>4565</v>
      </c>
      <c r="B223" s="11" t="s">
        <v>7831</v>
      </c>
      <c r="C223" s="49">
        <v>43838.695162037038</v>
      </c>
      <c r="D223" s="11" t="s">
        <v>34</v>
      </c>
      <c r="E223" s="11" t="s">
        <v>150</v>
      </c>
      <c r="F223" s="49">
        <v>43838.694328703707</v>
      </c>
      <c r="G223" s="11"/>
      <c r="H223" s="11"/>
      <c r="I223" s="17">
        <v>8.3333333168411627E-4</v>
      </c>
      <c r="J223" s="11" t="s">
        <v>37</v>
      </c>
    </row>
    <row r="224" spans="1:10" x14ac:dyDescent="0.25">
      <c r="A224" s="11" t="s">
        <v>4566</v>
      </c>
      <c r="B224" s="11" t="s">
        <v>7831</v>
      </c>
      <c r="C224" s="49">
        <v>43838.700543981482</v>
      </c>
      <c r="D224" s="11" t="s">
        <v>34</v>
      </c>
      <c r="E224" s="11" t="s">
        <v>150</v>
      </c>
      <c r="F224" s="49">
        <v>43838.700416666667</v>
      </c>
      <c r="G224" s="11"/>
      <c r="H224" s="11"/>
      <c r="I224" s="17">
        <v>1.273148154723458E-4</v>
      </c>
      <c r="J224" s="11" t="s">
        <v>37</v>
      </c>
    </row>
    <row r="225" spans="1:10" x14ac:dyDescent="0.25">
      <c r="A225" s="11" t="s">
        <v>4568</v>
      </c>
      <c r="B225" s="11" t="s">
        <v>7831</v>
      </c>
      <c r="C225" s="49">
        <v>43838.707754629628</v>
      </c>
      <c r="D225" s="11" t="s">
        <v>34</v>
      </c>
      <c r="E225" s="11" t="s">
        <v>150</v>
      </c>
      <c r="F225" s="49">
        <v>43838.706307870372</v>
      </c>
      <c r="G225" s="11"/>
      <c r="H225" s="11"/>
      <c r="I225" s="17">
        <v>1.4467592554865405E-3</v>
      </c>
      <c r="J225" s="11" t="s">
        <v>37</v>
      </c>
    </row>
    <row r="226" spans="1:10" x14ac:dyDescent="0.25">
      <c r="A226" s="11" t="s">
        <v>4570</v>
      </c>
      <c r="B226" s="11" t="s">
        <v>7831</v>
      </c>
      <c r="C226" s="49">
        <v>43838.747928240744</v>
      </c>
      <c r="D226" s="11" t="s">
        <v>34</v>
      </c>
      <c r="E226" s="11" t="s">
        <v>150</v>
      </c>
      <c r="F226" s="49">
        <v>43838.747361111113</v>
      </c>
      <c r="G226" s="11"/>
      <c r="H226" s="11"/>
      <c r="I226" s="17">
        <v>5.671296312357299E-4</v>
      </c>
      <c r="J226" s="11" t="s">
        <v>37</v>
      </c>
    </row>
    <row r="227" spans="1:10" x14ac:dyDescent="0.25">
      <c r="A227" s="11" t="s">
        <v>4572</v>
      </c>
      <c r="B227" s="11" t="s">
        <v>7831</v>
      </c>
      <c r="C227" s="49">
        <v>43838.752696759257</v>
      </c>
      <c r="D227" s="11" t="s">
        <v>34</v>
      </c>
      <c r="E227" s="11" t="s">
        <v>150</v>
      </c>
      <c r="F227" s="49">
        <v>43838.752650462964</v>
      </c>
      <c r="G227" s="11"/>
      <c r="H227" s="11"/>
      <c r="I227" s="17">
        <v>4.6296292566694319E-5</v>
      </c>
      <c r="J227" s="11" t="s">
        <v>37</v>
      </c>
    </row>
    <row r="228" spans="1:10" x14ac:dyDescent="0.25">
      <c r="A228" s="11" t="s">
        <v>4573</v>
      </c>
      <c r="B228" s="11" t="s">
        <v>7831</v>
      </c>
      <c r="C228" s="49">
        <v>43838.780856481484</v>
      </c>
      <c r="D228" s="11" t="s">
        <v>34</v>
      </c>
      <c r="E228" s="11" t="s">
        <v>150</v>
      </c>
      <c r="F228" s="49">
        <v>43838.780856481484</v>
      </c>
      <c r="G228" s="11"/>
      <c r="H228" s="11"/>
      <c r="I228" s="17">
        <v>0</v>
      </c>
      <c r="J228" s="11" t="s">
        <v>37</v>
      </c>
    </row>
    <row r="229" spans="1:10" x14ac:dyDescent="0.25">
      <c r="A229" s="11" t="s">
        <v>4575</v>
      </c>
      <c r="B229" s="11" t="s">
        <v>7831</v>
      </c>
      <c r="C229" s="49">
        <v>43838.785671296297</v>
      </c>
      <c r="D229" s="11" t="s">
        <v>34</v>
      </c>
      <c r="E229" s="11" t="s">
        <v>150</v>
      </c>
      <c r="F229" s="49">
        <v>43838.785671296297</v>
      </c>
      <c r="G229" s="11"/>
      <c r="H229" s="11"/>
      <c r="I229" s="17">
        <v>0</v>
      </c>
      <c r="J229" s="11" t="s">
        <v>37</v>
      </c>
    </row>
    <row r="230" spans="1:10" x14ac:dyDescent="0.25">
      <c r="A230" s="11" t="s">
        <v>4577</v>
      </c>
      <c r="B230" s="11" t="s">
        <v>7831</v>
      </c>
      <c r="C230" s="49">
        <v>43839.27103009259</v>
      </c>
      <c r="D230" s="11" t="s">
        <v>34</v>
      </c>
      <c r="E230" s="11" t="s">
        <v>150</v>
      </c>
      <c r="F230" s="49">
        <v>43839.27103009259</v>
      </c>
      <c r="G230" s="11"/>
      <c r="H230" s="11"/>
      <c r="I230" s="17">
        <v>0</v>
      </c>
      <c r="J230" s="11" t="s">
        <v>37</v>
      </c>
    </row>
    <row r="231" spans="1:10" x14ac:dyDescent="0.25">
      <c r="A231" s="11" t="s">
        <v>4578</v>
      </c>
      <c r="B231" s="11" t="s">
        <v>7831</v>
      </c>
      <c r="C231" s="49">
        <v>43839.364768518521</v>
      </c>
      <c r="D231" s="11" t="s">
        <v>34</v>
      </c>
      <c r="E231" s="11" t="s">
        <v>150</v>
      </c>
      <c r="F231" s="49">
        <v>43839.364259259259</v>
      </c>
      <c r="G231" s="11"/>
      <c r="H231" s="11"/>
      <c r="I231" s="17">
        <v>5.092592618893832E-4</v>
      </c>
      <c r="J231" s="11" t="s">
        <v>37</v>
      </c>
    </row>
    <row r="232" spans="1:10" x14ac:dyDescent="0.25">
      <c r="A232" s="11" t="s">
        <v>4580</v>
      </c>
      <c r="B232" s="11" t="s">
        <v>7831</v>
      </c>
      <c r="C232" s="49">
        <v>43839.381111111114</v>
      </c>
      <c r="D232" s="11" t="s">
        <v>34</v>
      </c>
      <c r="E232" s="11" t="s">
        <v>150</v>
      </c>
      <c r="F232" s="49">
        <v>43839.381111111114</v>
      </c>
      <c r="G232" s="11"/>
      <c r="H232" s="11"/>
      <c r="I232" s="17">
        <v>0</v>
      </c>
      <c r="J232" s="11" t="s">
        <v>37</v>
      </c>
    </row>
    <row r="233" spans="1:10" x14ac:dyDescent="0.25">
      <c r="A233" s="11" t="s">
        <v>4582</v>
      </c>
      <c r="B233" s="11" t="s">
        <v>7831</v>
      </c>
      <c r="C233" s="49">
        <v>43839.407523148147</v>
      </c>
      <c r="D233" s="11" t="s">
        <v>34</v>
      </c>
      <c r="E233" s="11" t="s">
        <v>150</v>
      </c>
      <c r="F233" s="49">
        <v>43839.407442129632</v>
      </c>
      <c r="G233" s="11"/>
      <c r="H233" s="11"/>
      <c r="I233" s="17">
        <v>8.1018515629693866E-5</v>
      </c>
      <c r="J233" s="11" t="s">
        <v>37</v>
      </c>
    </row>
    <row r="234" spans="1:10" x14ac:dyDescent="0.25">
      <c r="A234" s="11" t="s">
        <v>4583</v>
      </c>
      <c r="B234" s="11" t="s">
        <v>7831</v>
      </c>
      <c r="C234" s="49">
        <v>43839.41337962963</v>
      </c>
      <c r="D234" s="11" t="s">
        <v>34</v>
      </c>
      <c r="E234" s="11" t="s">
        <v>150</v>
      </c>
      <c r="F234" s="49">
        <v>43839.412627314814</v>
      </c>
      <c r="G234" s="11"/>
      <c r="H234" s="11"/>
      <c r="I234" s="17">
        <v>7.5231481605442241E-4</v>
      </c>
      <c r="J234" s="11" t="s">
        <v>37</v>
      </c>
    </row>
    <row r="235" spans="1:10" x14ac:dyDescent="0.25">
      <c r="A235" s="11" t="s">
        <v>4585</v>
      </c>
      <c r="B235" s="11" t="s">
        <v>7831</v>
      </c>
      <c r="C235" s="49">
        <v>43839.413530092592</v>
      </c>
      <c r="D235" s="11" t="s">
        <v>34</v>
      </c>
      <c r="E235" s="11" t="s">
        <v>150</v>
      </c>
      <c r="F235" s="49">
        <v>43839.412754629629</v>
      </c>
      <c r="G235" s="11"/>
      <c r="H235" s="11"/>
      <c r="I235" s="17">
        <v>7.7546296233776957E-4</v>
      </c>
      <c r="J235" s="11" t="s">
        <v>37</v>
      </c>
    </row>
    <row r="236" spans="1:10" x14ac:dyDescent="0.25">
      <c r="A236" s="11" t="s">
        <v>4586</v>
      </c>
      <c r="B236" s="11" t="s">
        <v>7831</v>
      </c>
      <c r="C236" s="49">
        <v>43839.41369212963</v>
      </c>
      <c r="D236" s="11" t="s">
        <v>34</v>
      </c>
      <c r="E236" s="11" t="s">
        <v>150</v>
      </c>
      <c r="F236" s="49">
        <v>43839.412858796299</v>
      </c>
      <c r="G236" s="11"/>
      <c r="H236" s="11"/>
      <c r="I236" s="17">
        <v>8.3333333168411627E-4</v>
      </c>
      <c r="J236" s="11" t="s">
        <v>37</v>
      </c>
    </row>
    <row r="237" spans="1:10" x14ac:dyDescent="0.25">
      <c r="A237" s="11" t="s">
        <v>4587</v>
      </c>
      <c r="B237" s="11" t="s">
        <v>7831</v>
      </c>
      <c r="C237" s="49">
        <v>43839.464513888888</v>
      </c>
      <c r="D237" s="11" t="s">
        <v>34</v>
      </c>
      <c r="E237" s="11" t="s">
        <v>150</v>
      </c>
      <c r="F237" s="49">
        <v>43839.464791666665</v>
      </c>
      <c r="G237" s="11"/>
      <c r="H237" s="11"/>
      <c r="I237" s="17">
        <v>-2.7777777722803876E-4</v>
      </c>
      <c r="J237" s="11" t="s">
        <v>37</v>
      </c>
    </row>
    <row r="238" spans="1:10" x14ac:dyDescent="0.25">
      <c r="A238" s="11" t="s">
        <v>4589</v>
      </c>
      <c r="B238" s="11" t="s">
        <v>7831</v>
      </c>
      <c r="C238" s="49">
        <v>43839.47797453704</v>
      </c>
      <c r="D238" s="11" t="s">
        <v>34</v>
      </c>
      <c r="E238" s="11" t="s">
        <v>150</v>
      </c>
      <c r="F238" s="49">
        <v>43839.47519675926</v>
      </c>
      <c r="G238" s="11"/>
      <c r="H238" s="11"/>
      <c r="I238" s="17">
        <v>2.7777777795563452E-3</v>
      </c>
      <c r="J238" s="11" t="s">
        <v>37</v>
      </c>
    </row>
    <row r="239" spans="1:10" x14ac:dyDescent="0.25">
      <c r="A239" s="11" t="s">
        <v>4591</v>
      </c>
      <c r="B239" s="11" t="s">
        <v>7831</v>
      </c>
      <c r="C239" s="49">
        <v>43839.483587962961</v>
      </c>
      <c r="D239" s="11" t="s">
        <v>34</v>
      </c>
      <c r="E239" s="11" t="s">
        <v>150</v>
      </c>
      <c r="F239" s="49">
        <v>43839.482569444444</v>
      </c>
      <c r="G239" s="11"/>
      <c r="H239" s="11"/>
      <c r="I239" s="17">
        <v>1.0185185165028088E-3</v>
      </c>
      <c r="J239" s="11" t="s">
        <v>37</v>
      </c>
    </row>
    <row r="240" spans="1:10" x14ac:dyDescent="0.25">
      <c r="A240" s="52" t="s">
        <v>4593</v>
      </c>
      <c r="B240" s="11" t="s">
        <v>7831</v>
      </c>
      <c r="C240" s="49">
        <v>43839.506701388891</v>
      </c>
      <c r="D240" s="11" t="s">
        <v>34</v>
      </c>
      <c r="E240" s="11" t="s">
        <v>150</v>
      </c>
      <c r="F240" s="49">
        <v>43839.505694444444</v>
      </c>
      <c r="G240" s="11"/>
      <c r="H240" s="11"/>
      <c r="I240" s="17">
        <v>1.006944446999114E-3</v>
      </c>
      <c r="J240" s="11" t="s">
        <v>37</v>
      </c>
    </row>
    <row r="241" spans="1:10" x14ac:dyDescent="0.25">
      <c r="A241" s="11" t="s">
        <v>4595</v>
      </c>
      <c r="B241" s="11" t="s">
        <v>7831</v>
      </c>
      <c r="C241" s="49">
        <v>43839.514641203707</v>
      </c>
      <c r="D241" s="11" t="s">
        <v>34</v>
      </c>
      <c r="E241" s="11" t="s">
        <v>150</v>
      </c>
      <c r="F241" s="49">
        <v>43839.514247685183</v>
      </c>
      <c r="G241" s="11"/>
      <c r="H241" s="11"/>
      <c r="I241" s="17">
        <v>3.9351852319668978E-4</v>
      </c>
      <c r="J241" s="11" t="s">
        <v>37</v>
      </c>
    </row>
    <row r="242" spans="1:10" x14ac:dyDescent="0.25">
      <c r="A242" s="11" t="s">
        <v>4597</v>
      </c>
      <c r="B242" s="11" t="s">
        <v>7831</v>
      </c>
      <c r="C242" s="49">
        <v>43839.518310185187</v>
      </c>
      <c r="D242" s="11" t="s">
        <v>34</v>
      </c>
      <c r="E242" s="11" t="s">
        <v>150</v>
      </c>
      <c r="F242" s="49">
        <v>43839.51829861111</v>
      </c>
      <c r="G242" s="11"/>
      <c r="H242" s="11"/>
      <c r="I242" s="17">
        <v>1.1574076779652387E-5</v>
      </c>
      <c r="J242" s="11" t="s">
        <v>37</v>
      </c>
    </row>
    <row r="243" spans="1:10" x14ac:dyDescent="0.25">
      <c r="A243" s="11" t="s">
        <v>4599</v>
      </c>
      <c r="B243" s="11" t="s">
        <v>7831</v>
      </c>
      <c r="C243" s="49">
        <v>43839.524594907409</v>
      </c>
      <c r="D243" s="11" t="s">
        <v>34</v>
      </c>
      <c r="E243" s="11" t="s">
        <v>150</v>
      </c>
      <c r="F243" s="49">
        <v>43839.524571759262</v>
      </c>
      <c r="G243" s="11"/>
      <c r="H243" s="11"/>
      <c r="I243" s="17">
        <v>2.314814628334716E-5</v>
      </c>
      <c r="J243" s="11" t="s">
        <v>37</v>
      </c>
    </row>
    <row r="244" spans="1:10" x14ac:dyDescent="0.25">
      <c r="A244" s="11" t="s">
        <v>4601</v>
      </c>
      <c r="B244" s="11" t="s">
        <v>7831</v>
      </c>
      <c r="C244" s="49">
        <v>43839.431111111109</v>
      </c>
      <c r="D244" s="11" t="s">
        <v>34</v>
      </c>
      <c r="E244" s="11" t="s">
        <v>150</v>
      </c>
      <c r="F244" s="49">
        <v>43839.431018518517</v>
      </c>
      <c r="G244" s="11"/>
      <c r="H244" s="11"/>
      <c r="I244" s="17">
        <v>9.2592592409346253E-5</v>
      </c>
      <c r="J244" s="11" t="s">
        <v>37</v>
      </c>
    </row>
    <row r="245" spans="1:10" x14ac:dyDescent="0.25">
      <c r="A245" s="11" t="s">
        <v>4603</v>
      </c>
      <c r="B245" s="11" t="s">
        <v>7831</v>
      </c>
      <c r="C245" s="49">
        <v>43839.480046296296</v>
      </c>
      <c r="D245" s="11" t="s">
        <v>34</v>
      </c>
      <c r="E245" s="11" t="s">
        <v>150</v>
      </c>
      <c r="F245" s="49">
        <v>43839.479826388888</v>
      </c>
      <c r="G245" s="11"/>
      <c r="H245" s="11"/>
      <c r="I245" s="17">
        <v>2.1990740788169205E-4</v>
      </c>
      <c r="J245" s="11" t="s">
        <v>37</v>
      </c>
    </row>
    <row r="246" spans="1:10" x14ac:dyDescent="0.25">
      <c r="A246" s="11" t="s">
        <v>4605</v>
      </c>
      <c r="B246" s="11" t="s">
        <v>7831</v>
      </c>
      <c r="C246" s="49">
        <v>43839.547847222224</v>
      </c>
      <c r="D246" s="11" t="s">
        <v>34</v>
      </c>
      <c r="E246" s="11" t="s">
        <v>150</v>
      </c>
      <c r="F246" s="49">
        <v>43839.547835648147</v>
      </c>
      <c r="G246" s="11"/>
      <c r="H246" s="11"/>
      <c r="I246" s="17">
        <v>1.1574076779652387E-5</v>
      </c>
      <c r="J246" s="11" t="s">
        <v>37</v>
      </c>
    </row>
    <row r="247" spans="1:10" x14ac:dyDescent="0.25">
      <c r="A247" s="11" t="s">
        <v>4607</v>
      </c>
      <c r="B247" s="11" t="s">
        <v>7831</v>
      </c>
      <c r="C247" s="49">
        <v>43839.669270833336</v>
      </c>
      <c r="D247" s="11" t="s">
        <v>34</v>
      </c>
      <c r="E247" s="11" t="s">
        <v>150</v>
      </c>
      <c r="F247" s="49">
        <v>43839.669259259259</v>
      </c>
      <c r="G247" s="11"/>
      <c r="H247" s="11"/>
      <c r="I247" s="17">
        <v>1.1574076779652387E-5</v>
      </c>
      <c r="J247" s="11" t="s">
        <v>37</v>
      </c>
    </row>
    <row r="248" spans="1:10" x14ac:dyDescent="0.25">
      <c r="A248" s="11" t="s">
        <v>4609</v>
      </c>
      <c r="B248" s="11" t="s">
        <v>7831</v>
      </c>
      <c r="C248" s="49">
        <v>43839.720451388886</v>
      </c>
      <c r="D248" s="11" t="s">
        <v>34</v>
      </c>
      <c r="E248" s="11" t="s">
        <v>150</v>
      </c>
      <c r="F248" s="49">
        <v>43839.718888888892</v>
      </c>
      <c r="G248" s="11"/>
      <c r="H248" s="11"/>
      <c r="I248" s="17">
        <v>1.5624999941792339E-3</v>
      </c>
      <c r="J248" s="11" t="s">
        <v>37</v>
      </c>
    </row>
    <row r="249" spans="1:10" x14ac:dyDescent="0.25">
      <c r="A249" s="11" t="s">
        <v>4611</v>
      </c>
      <c r="B249" s="11" t="s">
        <v>7831</v>
      </c>
      <c r="C249" s="49">
        <v>43839.722939814812</v>
      </c>
      <c r="D249" s="11" t="s">
        <v>34</v>
      </c>
      <c r="E249" s="11" t="s">
        <v>150</v>
      </c>
      <c r="F249" s="49">
        <v>43839.722928240742</v>
      </c>
      <c r="G249" s="11"/>
      <c r="H249" s="11"/>
      <c r="I249" s="17">
        <v>1.1574069503694773E-5</v>
      </c>
      <c r="J249" s="11" t="s">
        <v>37</v>
      </c>
    </row>
    <row r="250" spans="1:10" x14ac:dyDescent="0.25">
      <c r="A250" s="11" t="s">
        <v>4613</v>
      </c>
      <c r="B250" s="11" t="s">
        <v>7831</v>
      </c>
      <c r="C250" s="49">
        <v>43839.729548611111</v>
      </c>
      <c r="D250" s="11" t="s">
        <v>34</v>
      </c>
      <c r="E250" s="11" t="s">
        <v>150</v>
      </c>
      <c r="F250" s="49">
        <v>43839.725763888891</v>
      </c>
      <c r="G250" s="11"/>
      <c r="H250" s="11"/>
      <c r="I250" s="17">
        <v>3.7847222192795016E-3</v>
      </c>
      <c r="J250" s="11" t="s">
        <v>37</v>
      </c>
    </row>
    <row r="251" spans="1:10" x14ac:dyDescent="0.25">
      <c r="A251" s="11" t="s">
        <v>4614</v>
      </c>
      <c r="B251" s="11" t="s">
        <v>7831</v>
      </c>
      <c r="C251" s="49">
        <v>43839.726053240738</v>
      </c>
      <c r="D251" s="11" t="s">
        <v>34</v>
      </c>
      <c r="E251" s="11" t="s">
        <v>150</v>
      </c>
      <c r="F251" s="49">
        <v>43839.726053240738</v>
      </c>
      <c r="G251" s="11"/>
      <c r="H251" s="11"/>
      <c r="I251" s="17">
        <v>0</v>
      </c>
      <c r="J251" s="11" t="s">
        <v>37</v>
      </c>
    </row>
    <row r="252" spans="1:10" x14ac:dyDescent="0.25">
      <c r="A252" s="11" t="s">
        <v>4616</v>
      </c>
      <c r="B252" s="11" t="s">
        <v>7831</v>
      </c>
      <c r="C252" s="49">
        <v>43840.335706018515</v>
      </c>
      <c r="D252" s="11" t="s">
        <v>34</v>
      </c>
      <c r="E252" s="11" t="s">
        <v>150</v>
      </c>
      <c r="F252" s="49">
        <v>43840.3356712963</v>
      </c>
      <c r="G252" s="11"/>
      <c r="H252" s="11"/>
      <c r="I252" s="17">
        <v>3.4722215787041932E-5</v>
      </c>
      <c r="J252" s="11" t="s">
        <v>37</v>
      </c>
    </row>
    <row r="253" spans="1:10" x14ac:dyDescent="0.25">
      <c r="A253" s="11" t="s">
        <v>4618</v>
      </c>
      <c r="B253" s="11" t="s">
        <v>7831</v>
      </c>
      <c r="C253" s="49">
        <v>43839.652569444443</v>
      </c>
      <c r="D253" s="11" t="s">
        <v>34</v>
      </c>
      <c r="E253" s="11" t="s">
        <v>150</v>
      </c>
      <c r="F253" s="49">
        <v>43839.652557870373</v>
      </c>
      <c r="G253" s="11"/>
      <c r="H253" s="11"/>
      <c r="I253" s="17">
        <v>1.1574069503694773E-5</v>
      </c>
      <c r="J253" s="11" t="s">
        <v>37</v>
      </c>
    </row>
    <row r="254" spans="1:10" x14ac:dyDescent="0.25">
      <c r="A254" s="11" t="s">
        <v>4620</v>
      </c>
      <c r="B254" s="11" t="s">
        <v>7831</v>
      </c>
      <c r="C254" s="49">
        <v>43839.654537037037</v>
      </c>
      <c r="D254" s="11" t="s">
        <v>34</v>
      </c>
      <c r="E254" s="11" t="s">
        <v>150</v>
      </c>
      <c r="F254" s="49">
        <v>43839.654293981483</v>
      </c>
      <c r="G254" s="11"/>
      <c r="H254" s="11"/>
      <c r="I254" s="17">
        <v>2.4305555416503921E-4</v>
      </c>
      <c r="J254" s="11" t="s">
        <v>37</v>
      </c>
    </row>
    <row r="255" spans="1:10" x14ac:dyDescent="0.25">
      <c r="A255" s="11" t="s">
        <v>4622</v>
      </c>
      <c r="B255" s="11" t="s">
        <v>7831</v>
      </c>
      <c r="C255" s="49">
        <v>43839.667060185187</v>
      </c>
      <c r="D255" s="11" t="s">
        <v>34</v>
      </c>
      <c r="E255" s="11" t="s">
        <v>150</v>
      </c>
      <c r="F255" s="49">
        <v>43839.666805555556</v>
      </c>
      <c r="G255" s="11"/>
      <c r="H255" s="11"/>
      <c r="I255" s="17">
        <v>2.546296309446916E-4</v>
      </c>
      <c r="J255" s="11" t="s">
        <v>37</v>
      </c>
    </row>
    <row r="256" spans="1:10" x14ac:dyDescent="0.25">
      <c r="A256" s="11" t="s">
        <v>4624</v>
      </c>
      <c r="B256" s="11" t="s">
        <v>7831</v>
      </c>
      <c r="C256" s="49">
        <v>43839.684525462966</v>
      </c>
      <c r="D256" s="11" t="s">
        <v>34</v>
      </c>
      <c r="E256" s="11" t="s">
        <v>150</v>
      </c>
      <c r="F256" s="49">
        <v>43839.684027777781</v>
      </c>
      <c r="G256" s="11"/>
      <c r="H256" s="11"/>
      <c r="I256" s="17">
        <v>4.9768518510973081E-4</v>
      </c>
      <c r="J256" s="11" t="s">
        <v>37</v>
      </c>
    </row>
    <row r="257" spans="1:10" x14ac:dyDescent="0.25">
      <c r="A257" s="11" t="s">
        <v>4626</v>
      </c>
      <c r="B257" s="11" t="s">
        <v>7831</v>
      </c>
      <c r="C257" s="49">
        <v>43839.619814814818</v>
      </c>
      <c r="D257" s="11" t="s">
        <v>34</v>
      </c>
      <c r="E257" s="11" t="s">
        <v>150</v>
      </c>
      <c r="F257" s="49">
        <v>43839.61822916667</v>
      </c>
      <c r="G257" s="11"/>
      <c r="H257" s="11"/>
      <c r="I257" s="17">
        <v>1.5856481477385387E-3</v>
      </c>
      <c r="J257" s="11" t="s">
        <v>37</v>
      </c>
    </row>
    <row r="258" spans="1:10" x14ac:dyDescent="0.25">
      <c r="A258" s="11" t="s">
        <v>4627</v>
      </c>
      <c r="B258" s="11" t="s">
        <v>7831</v>
      </c>
      <c r="C258" s="49">
        <v>43839.60738425926</v>
      </c>
      <c r="D258" s="11" t="s">
        <v>34</v>
      </c>
      <c r="E258" s="11" t="s">
        <v>150</v>
      </c>
      <c r="F258" s="49">
        <v>43839.607615740744</v>
      </c>
      <c r="G258" s="11"/>
      <c r="H258" s="11"/>
      <c r="I258" s="17">
        <v>-2.3148148466134444E-4</v>
      </c>
      <c r="J258" s="11" t="s">
        <v>37</v>
      </c>
    </row>
    <row r="259" spans="1:10" x14ac:dyDescent="0.25">
      <c r="A259" s="11" t="s">
        <v>4629</v>
      </c>
      <c r="B259" s="11" t="s">
        <v>7831</v>
      </c>
      <c r="C259" s="49">
        <v>43839.610312500001</v>
      </c>
      <c r="D259" s="11" t="s">
        <v>34</v>
      </c>
      <c r="E259" s="11" t="s">
        <v>150</v>
      </c>
      <c r="F259" s="49">
        <v>43839.610289351855</v>
      </c>
      <c r="G259" s="11"/>
      <c r="H259" s="11"/>
      <c r="I259" s="17">
        <v>2.314814628334716E-5</v>
      </c>
      <c r="J259" s="11" t="s">
        <v>37</v>
      </c>
    </row>
    <row r="260" spans="1:10" x14ac:dyDescent="0.25">
      <c r="A260" s="11" t="s">
        <v>4631</v>
      </c>
      <c r="B260" s="11" t="s">
        <v>7831</v>
      </c>
      <c r="C260" s="49">
        <v>43839.610925925925</v>
      </c>
      <c r="D260" s="11" t="s">
        <v>34</v>
      </c>
      <c r="E260" s="11" t="s">
        <v>150</v>
      </c>
      <c r="F260" s="49">
        <v>43839.610347222224</v>
      </c>
      <c r="G260" s="11"/>
      <c r="H260" s="11"/>
      <c r="I260" s="17">
        <v>5.7870370073942468E-4</v>
      </c>
      <c r="J260" s="11" t="s">
        <v>37</v>
      </c>
    </row>
    <row r="261" spans="1:10" x14ac:dyDescent="0.25">
      <c r="A261" s="11" t="s">
        <v>4633</v>
      </c>
      <c r="B261" s="11" t="s">
        <v>7831</v>
      </c>
      <c r="C261" s="49">
        <v>43839.636944444443</v>
      </c>
      <c r="D261" s="11" t="s">
        <v>34</v>
      </c>
      <c r="E261" s="11" t="s">
        <v>150</v>
      </c>
      <c r="F261" s="49">
        <v>43839.638912037037</v>
      </c>
      <c r="G261" s="11"/>
      <c r="H261" s="11"/>
      <c r="I261" s="17">
        <v>-1.9675925941555761E-3</v>
      </c>
      <c r="J261" s="11" t="s">
        <v>37</v>
      </c>
    </row>
    <row r="262" spans="1:10" x14ac:dyDescent="0.25">
      <c r="A262" s="11" t="s">
        <v>4635</v>
      </c>
      <c r="B262" s="11" t="s">
        <v>7831</v>
      </c>
      <c r="C262" s="49">
        <v>43839.656527777777</v>
      </c>
      <c r="D262" s="11" t="s">
        <v>34</v>
      </c>
      <c r="E262" s="11" t="s">
        <v>150</v>
      </c>
      <c r="F262" s="49">
        <v>43839.656365740739</v>
      </c>
      <c r="G262" s="11"/>
      <c r="H262" s="11"/>
      <c r="I262" s="17">
        <v>1.6203703853534535E-4</v>
      </c>
      <c r="J262" s="11" t="s">
        <v>37</v>
      </c>
    </row>
    <row r="263" spans="1:10" x14ac:dyDescent="0.25">
      <c r="A263" s="11" t="s">
        <v>4637</v>
      </c>
      <c r="B263" s="11" t="s">
        <v>7831</v>
      </c>
      <c r="C263" s="49">
        <v>43839.717326388891</v>
      </c>
      <c r="D263" s="11" t="s">
        <v>34</v>
      </c>
      <c r="E263" s="11" t="s">
        <v>150</v>
      </c>
      <c r="F263" s="49">
        <v>43839.716562499998</v>
      </c>
      <c r="G263" s="11"/>
      <c r="H263" s="11"/>
      <c r="I263" s="17">
        <v>7.638888928340748E-4</v>
      </c>
      <c r="J263" s="11" t="s">
        <v>37</v>
      </c>
    </row>
    <row r="264" spans="1:10" x14ac:dyDescent="0.25">
      <c r="A264" s="11" t="s">
        <v>4639</v>
      </c>
      <c r="B264" s="11" t="s">
        <v>7831</v>
      </c>
      <c r="C264" s="49">
        <v>43839.720509259256</v>
      </c>
      <c r="D264" s="11" t="s">
        <v>34</v>
      </c>
      <c r="E264" s="11" t="s">
        <v>150</v>
      </c>
      <c r="F264" s="49">
        <v>43839.719710648147</v>
      </c>
      <c r="G264" s="11"/>
      <c r="H264" s="11"/>
      <c r="I264" s="17">
        <v>7.9861110862111673E-4</v>
      </c>
      <c r="J264" s="11" t="s">
        <v>37</v>
      </c>
    </row>
    <row r="265" spans="1:10" x14ac:dyDescent="0.25">
      <c r="A265" s="11" t="s">
        <v>4641</v>
      </c>
      <c r="B265" s="11" t="s">
        <v>7831</v>
      </c>
      <c r="C265" s="49">
        <v>43839.723749999997</v>
      </c>
      <c r="D265" s="11" t="s">
        <v>34</v>
      </c>
      <c r="E265" s="11" t="s">
        <v>150</v>
      </c>
      <c r="F265" s="49">
        <v>43839.723738425928</v>
      </c>
      <c r="G265" s="11"/>
      <c r="H265" s="11"/>
      <c r="I265" s="17">
        <v>1.1574069503694773E-5</v>
      </c>
      <c r="J265" s="11" t="s">
        <v>37</v>
      </c>
    </row>
    <row r="266" spans="1:10" x14ac:dyDescent="0.25">
      <c r="A266" s="11" t="s">
        <v>4643</v>
      </c>
      <c r="B266" s="11" t="s">
        <v>7831</v>
      </c>
      <c r="C266" s="49">
        <v>43839.722951388889</v>
      </c>
      <c r="D266" s="11" t="s">
        <v>34</v>
      </c>
      <c r="E266" s="11" t="s">
        <v>150</v>
      </c>
      <c r="F266" s="49">
        <v>43839.72278935185</v>
      </c>
      <c r="G266" s="11"/>
      <c r="H266" s="11"/>
      <c r="I266" s="17">
        <v>1.6203703853534535E-4</v>
      </c>
      <c r="J266" s="11" t="s">
        <v>37</v>
      </c>
    </row>
    <row r="267" spans="1:10" x14ac:dyDescent="0.25">
      <c r="A267" s="11" t="s">
        <v>4644</v>
      </c>
      <c r="B267" s="11" t="s">
        <v>7831</v>
      </c>
      <c r="C267" s="49">
        <v>43840.409884259258</v>
      </c>
      <c r="D267" s="11" t="s">
        <v>34</v>
      </c>
      <c r="E267" s="11" t="s">
        <v>150</v>
      </c>
      <c r="F267" s="49">
        <v>43840.409791666665</v>
      </c>
      <c r="G267" s="11"/>
      <c r="H267" s="11"/>
      <c r="I267" s="17">
        <v>9.2592592409346253E-5</v>
      </c>
      <c r="J267" s="11" t="s">
        <v>37</v>
      </c>
    </row>
    <row r="268" spans="1:10" x14ac:dyDescent="0.25">
      <c r="A268" s="11" t="s">
        <v>4646</v>
      </c>
      <c r="B268" s="11" t="s">
        <v>7831</v>
      </c>
      <c r="C268" s="49">
        <v>43840.429722222223</v>
      </c>
      <c r="D268" s="11" t="s">
        <v>34</v>
      </c>
      <c r="E268" s="11" t="s">
        <v>150</v>
      </c>
      <c r="F268" s="49">
        <v>43840.429606481484</v>
      </c>
      <c r="G268" s="11"/>
      <c r="H268" s="11"/>
      <c r="I268" s="17">
        <v>1.1574073869269341E-4</v>
      </c>
      <c r="J268" s="11" t="s">
        <v>37</v>
      </c>
    </row>
    <row r="269" spans="1:10" x14ac:dyDescent="0.25">
      <c r="A269" s="11" t="s">
        <v>4647</v>
      </c>
      <c r="B269" s="11" t="s">
        <v>7831</v>
      </c>
      <c r="C269" s="49">
        <v>43840.433032407411</v>
      </c>
      <c r="D269" s="11" t="s">
        <v>34</v>
      </c>
      <c r="E269" s="11" t="s">
        <v>150</v>
      </c>
      <c r="F269" s="49">
        <v>43840.432592592595</v>
      </c>
      <c r="G269" s="11"/>
      <c r="H269" s="11"/>
      <c r="I269" s="17">
        <v>4.398148157633841E-4</v>
      </c>
      <c r="J269" s="11" t="s">
        <v>37</v>
      </c>
    </row>
    <row r="270" spans="1:10" x14ac:dyDescent="0.25">
      <c r="A270" s="11" t="s">
        <v>4649</v>
      </c>
      <c r="B270" s="11" t="s">
        <v>7831</v>
      </c>
      <c r="C270" s="49">
        <v>43840.461087962962</v>
      </c>
      <c r="D270" s="11" t="s">
        <v>34</v>
      </c>
      <c r="E270" s="11" t="s">
        <v>150</v>
      </c>
      <c r="F270" s="49">
        <v>43840.460972222223</v>
      </c>
      <c r="G270" s="11"/>
      <c r="H270" s="11"/>
      <c r="I270" s="17">
        <v>1.1574073869269341E-4</v>
      </c>
      <c r="J270" s="11" t="s">
        <v>37</v>
      </c>
    </row>
    <row r="271" spans="1:10" x14ac:dyDescent="0.25">
      <c r="A271" s="11" t="s">
        <v>4651</v>
      </c>
      <c r="B271" s="11" t="s">
        <v>7831</v>
      </c>
      <c r="C271" s="49">
        <v>43840.46601851852</v>
      </c>
      <c r="D271" s="11" t="s">
        <v>34</v>
      </c>
      <c r="E271" s="11" t="s">
        <v>150</v>
      </c>
      <c r="F271" s="49">
        <v>43840.466006944444</v>
      </c>
      <c r="G271" s="11"/>
      <c r="H271" s="11"/>
      <c r="I271" s="17">
        <v>1.1574076779652387E-5</v>
      </c>
      <c r="J271" s="11" t="s">
        <v>37</v>
      </c>
    </row>
    <row r="272" spans="1:10" x14ac:dyDescent="0.25">
      <c r="A272" s="11" t="s">
        <v>4653</v>
      </c>
      <c r="B272" s="11" t="s">
        <v>7831</v>
      </c>
      <c r="C272" s="49">
        <v>43840.386608796296</v>
      </c>
      <c r="D272" s="11" t="s">
        <v>34</v>
      </c>
      <c r="E272" s="11" t="s">
        <v>150</v>
      </c>
      <c r="F272" s="49">
        <v>43840.38689814815</v>
      </c>
      <c r="G272" s="11"/>
      <c r="H272" s="11"/>
      <c r="I272" s="17">
        <v>-2.8935185400769114E-4</v>
      </c>
      <c r="J272" s="11" t="s">
        <v>37</v>
      </c>
    </row>
    <row r="273" spans="1:10" x14ac:dyDescent="0.25">
      <c r="A273" s="11" t="s">
        <v>4655</v>
      </c>
      <c r="B273" s="11" t="s">
        <v>7831</v>
      </c>
      <c r="C273" s="49">
        <v>43840.394212962965</v>
      </c>
      <c r="D273" s="11" t="s">
        <v>34</v>
      </c>
      <c r="E273" s="11" t="s">
        <v>150</v>
      </c>
      <c r="F273" s="49">
        <v>43840.394189814811</v>
      </c>
      <c r="G273" s="11"/>
      <c r="H273" s="11"/>
      <c r="I273" s="17">
        <v>2.3148153559304774E-5</v>
      </c>
      <c r="J273" s="11" t="s">
        <v>37</v>
      </c>
    </row>
    <row r="274" spans="1:10" x14ac:dyDescent="0.25">
      <c r="A274" s="11" t="s">
        <v>4657</v>
      </c>
      <c r="B274" s="11" t="s">
        <v>7831</v>
      </c>
      <c r="C274" s="49">
        <v>43840.416851851849</v>
      </c>
      <c r="D274" s="11" t="s">
        <v>34</v>
      </c>
      <c r="E274" s="11" t="s">
        <v>150</v>
      </c>
      <c r="F274" s="49">
        <v>43840.417500000003</v>
      </c>
      <c r="G274" s="11"/>
      <c r="H274" s="11"/>
      <c r="I274" s="17">
        <v>-6.4814815414138138E-4</v>
      </c>
      <c r="J274" s="11" t="s">
        <v>37</v>
      </c>
    </row>
    <row r="275" spans="1:10" x14ac:dyDescent="0.25">
      <c r="A275" s="11" t="s">
        <v>4658</v>
      </c>
      <c r="B275" s="11" t="s">
        <v>7831</v>
      </c>
      <c r="C275" s="49">
        <v>43840.444548611114</v>
      </c>
      <c r="D275" s="11" t="s">
        <v>34</v>
      </c>
      <c r="E275" s="11" t="s">
        <v>150</v>
      </c>
      <c r="F275" s="49">
        <v>43840.44390046296</v>
      </c>
      <c r="G275" s="11"/>
      <c r="H275" s="11"/>
      <c r="I275" s="17">
        <v>6.4814815414138138E-4</v>
      </c>
      <c r="J275" s="11" t="s">
        <v>37</v>
      </c>
    </row>
    <row r="276" spans="1:10" x14ac:dyDescent="0.25">
      <c r="A276" s="11" t="s">
        <v>4660</v>
      </c>
      <c r="B276" s="11" t="s">
        <v>7831</v>
      </c>
      <c r="C276" s="49">
        <v>43840.489351851851</v>
      </c>
      <c r="D276" s="11" t="s">
        <v>34</v>
      </c>
      <c r="E276" s="11" t="s">
        <v>150</v>
      </c>
      <c r="F276" s="49">
        <v>43840.489016203705</v>
      </c>
      <c r="G276" s="11"/>
      <c r="H276" s="11"/>
      <c r="I276" s="17">
        <v>3.3564814657438546E-4</v>
      </c>
      <c r="J276" s="11" t="s">
        <v>37</v>
      </c>
    </row>
    <row r="277" spans="1:10" x14ac:dyDescent="0.25">
      <c r="A277" s="11" t="s">
        <v>4662</v>
      </c>
      <c r="B277" s="11" t="s">
        <v>7831</v>
      </c>
      <c r="C277" s="49">
        <v>43840.494571759256</v>
      </c>
      <c r="D277" s="11" t="s">
        <v>34</v>
      </c>
      <c r="E277" s="11" t="s">
        <v>150</v>
      </c>
      <c r="F277" s="49">
        <v>43840.491678240738</v>
      </c>
      <c r="G277" s="11"/>
      <c r="H277" s="11"/>
      <c r="I277" s="17">
        <v>2.8935185182490386E-3</v>
      </c>
      <c r="J277" s="11" t="s">
        <v>37</v>
      </c>
    </row>
    <row r="278" spans="1:10" x14ac:dyDescent="0.25">
      <c r="A278" s="11" t="s">
        <v>4664</v>
      </c>
      <c r="B278" s="11" t="s">
        <v>7831</v>
      </c>
      <c r="C278" s="49">
        <v>43840.502071759256</v>
      </c>
      <c r="D278" s="11" t="s">
        <v>34</v>
      </c>
      <c r="E278" s="11" t="s">
        <v>150</v>
      </c>
      <c r="F278" s="49">
        <v>43840.502442129633</v>
      </c>
      <c r="G278" s="11"/>
      <c r="H278" s="11"/>
      <c r="I278" s="17">
        <v>-3.7037037691334262E-4</v>
      </c>
      <c r="J278" s="11" t="s">
        <v>37</v>
      </c>
    </row>
    <row r="279" spans="1:10" x14ac:dyDescent="0.25">
      <c r="A279" s="11" t="s">
        <v>4666</v>
      </c>
      <c r="B279" s="11" t="s">
        <v>7831</v>
      </c>
      <c r="C279" s="49">
        <v>43840.519490740742</v>
      </c>
      <c r="D279" s="11" t="s">
        <v>34</v>
      </c>
      <c r="E279" s="11" t="s">
        <v>150</v>
      </c>
      <c r="F279" s="49">
        <v>43840.51939814815</v>
      </c>
      <c r="G279" s="11"/>
      <c r="H279" s="11"/>
      <c r="I279" s="17">
        <v>9.2592592409346253E-5</v>
      </c>
      <c r="J279" s="11" t="s">
        <v>37</v>
      </c>
    </row>
    <row r="280" spans="1:10" x14ac:dyDescent="0.25">
      <c r="A280" s="11" t="s">
        <v>4667</v>
      </c>
      <c r="B280" s="11" t="s">
        <v>7831</v>
      </c>
      <c r="C280" s="49">
        <v>43840.596898148149</v>
      </c>
      <c r="D280" s="11" t="s">
        <v>34</v>
      </c>
      <c r="E280" s="11" t="s">
        <v>150</v>
      </c>
      <c r="F280" s="49">
        <v>43840.596030092594</v>
      </c>
      <c r="G280" s="11"/>
      <c r="H280" s="11"/>
      <c r="I280" s="17">
        <v>8.6805555474711582E-4</v>
      </c>
      <c r="J280" s="11" t="s">
        <v>37</v>
      </c>
    </row>
    <row r="281" spans="1:10" x14ac:dyDescent="0.25">
      <c r="A281" s="11" t="s">
        <v>4670</v>
      </c>
      <c r="B281" s="11" t="s">
        <v>7831</v>
      </c>
      <c r="C281" s="49">
        <v>43840.52449074074</v>
      </c>
      <c r="D281" s="11" t="s">
        <v>34</v>
      </c>
      <c r="E281" s="11" t="s">
        <v>150</v>
      </c>
      <c r="F281" s="49">
        <v>43840.523981481485</v>
      </c>
      <c r="G281" s="11"/>
      <c r="H281" s="11"/>
      <c r="I281" s="17">
        <v>5.0925925461342558E-4</v>
      </c>
      <c r="J281" s="11" t="s">
        <v>37</v>
      </c>
    </row>
    <row r="282" spans="1:10" x14ac:dyDescent="0.25">
      <c r="A282" s="11" t="s">
        <v>4672</v>
      </c>
      <c r="B282" s="11" t="s">
        <v>7831</v>
      </c>
      <c r="C282" s="49">
        <v>43840.530590277776</v>
      </c>
      <c r="D282" s="11" t="s">
        <v>34</v>
      </c>
      <c r="E282" s="11" t="s">
        <v>150</v>
      </c>
      <c r="F282" s="49">
        <v>43840.52952546296</v>
      </c>
      <c r="G282" s="11"/>
      <c r="H282" s="11"/>
      <c r="I282" s="17">
        <v>1.0648148163454607E-3</v>
      </c>
      <c r="J282" s="11" t="s">
        <v>37</v>
      </c>
    </row>
    <row r="283" spans="1:10" x14ac:dyDescent="0.25">
      <c r="A283" s="11" t="s">
        <v>4674</v>
      </c>
      <c r="B283" s="11" t="s">
        <v>7831</v>
      </c>
      <c r="C283" s="49">
        <v>43840.617210648146</v>
      </c>
      <c r="D283" s="11" t="s">
        <v>34</v>
      </c>
      <c r="E283" s="11" t="s">
        <v>150</v>
      </c>
      <c r="F283" s="49">
        <v>43840.616689814815</v>
      </c>
      <c r="G283" s="11"/>
      <c r="H283" s="11"/>
      <c r="I283" s="17">
        <v>5.2083333139307797E-4</v>
      </c>
      <c r="J283" s="11" t="s">
        <v>37</v>
      </c>
    </row>
    <row r="284" spans="1:10" x14ac:dyDescent="0.25">
      <c r="A284" s="11" t="s">
        <v>4678</v>
      </c>
      <c r="B284" s="11" t="s">
        <v>7831</v>
      </c>
      <c r="C284" s="49">
        <v>43840.708020833335</v>
      </c>
      <c r="D284" s="11" t="s">
        <v>34</v>
      </c>
      <c r="E284" s="11" t="s">
        <v>150</v>
      </c>
      <c r="F284" s="49">
        <v>43840.707557870373</v>
      </c>
      <c r="G284" s="11"/>
      <c r="H284" s="11"/>
      <c r="I284" s="17">
        <v>4.6296296204673126E-4</v>
      </c>
      <c r="J284" s="11" t="s">
        <v>37</v>
      </c>
    </row>
    <row r="285" spans="1:10" x14ac:dyDescent="0.25">
      <c r="A285" s="11" t="s">
        <v>4680</v>
      </c>
      <c r="B285" s="11" t="s">
        <v>7831</v>
      </c>
      <c r="C285" s="49">
        <v>43840.715983796297</v>
      </c>
      <c r="D285" s="11" t="s">
        <v>34</v>
      </c>
      <c r="E285" s="11" t="s">
        <v>150</v>
      </c>
      <c r="F285" s="49">
        <v>43840.715787037036</v>
      </c>
      <c r="G285" s="11"/>
      <c r="H285" s="11"/>
      <c r="I285" s="17">
        <v>1.9675926159834489E-4</v>
      </c>
      <c r="J285" s="11" t="s">
        <v>37</v>
      </c>
    </row>
    <row r="286" spans="1:10" x14ac:dyDescent="0.25">
      <c r="A286" s="11" t="s">
        <v>4682</v>
      </c>
      <c r="B286" s="11" t="s">
        <v>7831</v>
      </c>
      <c r="C286" s="49">
        <v>43840.7658912037</v>
      </c>
      <c r="D286" s="11" t="s">
        <v>34</v>
      </c>
      <c r="E286" s="11" t="s">
        <v>150</v>
      </c>
      <c r="F286" s="49">
        <v>43840.765370370369</v>
      </c>
      <c r="G286" s="11"/>
      <c r="H286" s="11"/>
      <c r="I286" s="17">
        <v>5.2083333139307797E-4</v>
      </c>
      <c r="J286" s="11" t="s">
        <v>37</v>
      </c>
    </row>
    <row r="287" spans="1:10" x14ac:dyDescent="0.25">
      <c r="A287" s="11" t="s">
        <v>4684</v>
      </c>
      <c r="B287" s="11" t="s">
        <v>7831</v>
      </c>
      <c r="C287" s="49">
        <v>43840.706458333334</v>
      </c>
      <c r="D287" s="11" t="s">
        <v>34</v>
      </c>
      <c r="E287" s="11" t="s">
        <v>150</v>
      </c>
      <c r="F287" s="49">
        <v>43840.705023148148</v>
      </c>
      <c r="G287" s="11"/>
      <c r="H287" s="11"/>
      <c r="I287" s="17">
        <v>1.4351851859828457E-3</v>
      </c>
      <c r="J287" s="11" t="s">
        <v>37</v>
      </c>
    </row>
    <row r="288" spans="1:10" x14ac:dyDescent="0.25">
      <c r="A288" s="11" t="s">
        <v>4685</v>
      </c>
      <c r="B288" s="11" t="s">
        <v>7831</v>
      </c>
      <c r="C288" s="49">
        <v>43840.739641203705</v>
      </c>
      <c r="D288" s="11" t="s">
        <v>34</v>
      </c>
      <c r="E288" s="11" t="s">
        <v>150</v>
      </c>
      <c r="F288" s="49">
        <v>43840.739293981482</v>
      </c>
      <c r="G288" s="11"/>
      <c r="H288" s="11"/>
      <c r="I288" s="17">
        <v>3.4722222335403785E-4</v>
      </c>
      <c r="J288" s="11" t="s">
        <v>37</v>
      </c>
    </row>
    <row r="289" spans="1:10" x14ac:dyDescent="0.25">
      <c r="A289" s="11" t="s">
        <v>4687</v>
      </c>
      <c r="B289" s="11" t="s">
        <v>7831</v>
      </c>
      <c r="C289" s="49">
        <v>43840.74858796296</v>
      </c>
      <c r="D289" s="11" t="s">
        <v>34</v>
      </c>
      <c r="E289" s="11" t="s">
        <v>150</v>
      </c>
      <c r="F289" s="49">
        <v>43840.748576388891</v>
      </c>
      <c r="G289" s="11"/>
      <c r="H289" s="11"/>
      <c r="I289" s="17">
        <v>1.1574069503694773E-5</v>
      </c>
      <c r="J289" s="11" t="s">
        <v>37</v>
      </c>
    </row>
    <row r="290" spans="1:10" x14ac:dyDescent="0.25">
      <c r="A290" s="11" t="s">
        <v>4689</v>
      </c>
      <c r="B290" s="11" t="s">
        <v>7831</v>
      </c>
      <c r="C290" s="49">
        <v>43840.763194444444</v>
      </c>
      <c r="D290" s="11" t="s">
        <v>34</v>
      </c>
      <c r="E290" s="11" t="s">
        <v>150</v>
      </c>
      <c r="F290" s="49">
        <v>43840.762037037035</v>
      </c>
      <c r="G290" s="11"/>
      <c r="H290" s="11"/>
      <c r="I290" s="17">
        <v>1.157407408754807E-3</v>
      </c>
      <c r="J290" s="11" t="s">
        <v>37</v>
      </c>
    </row>
    <row r="291" spans="1:10" x14ac:dyDescent="0.25">
      <c r="A291" s="11" t="s">
        <v>4691</v>
      </c>
      <c r="B291" s="11" t="s">
        <v>7831</v>
      </c>
      <c r="C291" s="49">
        <v>43840.769409722219</v>
      </c>
      <c r="D291" s="11" t="s">
        <v>34</v>
      </c>
      <c r="E291" s="11" t="s">
        <v>150</v>
      </c>
      <c r="F291" s="49">
        <v>43840.769594907404</v>
      </c>
      <c r="G291" s="11"/>
      <c r="H291" s="11"/>
      <c r="I291" s="17">
        <v>-1.8518518481869251E-4</v>
      </c>
      <c r="J291" s="11" t="s">
        <v>37</v>
      </c>
    </row>
    <row r="292" spans="1:10" x14ac:dyDescent="0.25">
      <c r="A292" s="11" t="s">
        <v>4693</v>
      </c>
      <c r="B292" s="11" t="s">
        <v>7831</v>
      </c>
      <c r="C292" s="49">
        <v>43840.779803240737</v>
      </c>
      <c r="D292" s="11" t="s">
        <v>34</v>
      </c>
      <c r="E292" s="11" t="s">
        <v>150</v>
      </c>
      <c r="F292" s="49">
        <v>43840.779803240737</v>
      </c>
      <c r="G292" s="11"/>
      <c r="H292" s="11"/>
      <c r="I292" s="17">
        <v>0</v>
      </c>
      <c r="J292" s="11" t="s">
        <v>37</v>
      </c>
    </row>
    <row r="293" spans="1:10" x14ac:dyDescent="0.25">
      <c r="A293" s="11" t="s">
        <v>4695</v>
      </c>
      <c r="B293" s="11" t="s">
        <v>7831</v>
      </c>
      <c r="C293" s="49">
        <v>43840.647974537038</v>
      </c>
      <c r="D293" s="11" t="s">
        <v>34</v>
      </c>
      <c r="E293" s="11" t="s">
        <v>150</v>
      </c>
      <c r="F293" s="49">
        <v>43840.647233796299</v>
      </c>
      <c r="G293" s="11"/>
      <c r="H293" s="11"/>
      <c r="I293" s="17">
        <v>7.4074073927477002E-4</v>
      </c>
      <c r="J293" s="11" t="s">
        <v>37</v>
      </c>
    </row>
    <row r="294" spans="1:10" x14ac:dyDescent="0.25">
      <c r="A294" s="11" t="s">
        <v>4697</v>
      </c>
      <c r="B294" s="11" t="s">
        <v>7831</v>
      </c>
      <c r="C294" s="49">
        <v>43840.71533564815</v>
      </c>
      <c r="D294" s="11" t="s">
        <v>34</v>
      </c>
      <c r="E294" s="11" t="s">
        <v>150</v>
      </c>
      <c r="F294" s="49">
        <v>43840.715324074074</v>
      </c>
      <c r="G294" s="11"/>
      <c r="H294" s="11"/>
      <c r="I294" s="17">
        <v>1.1574076779652387E-5</v>
      </c>
      <c r="J294" s="11" t="s">
        <v>37</v>
      </c>
    </row>
    <row r="295" spans="1:10" x14ac:dyDescent="0.25">
      <c r="A295" s="11" t="s">
        <v>4698</v>
      </c>
      <c r="B295" s="11" t="s">
        <v>7831</v>
      </c>
      <c r="C295" s="49">
        <v>43840.736979166664</v>
      </c>
      <c r="D295" s="11" t="s">
        <v>34</v>
      </c>
      <c r="E295" s="11" t="s">
        <v>150</v>
      </c>
      <c r="F295" s="49">
        <v>43840.736516203702</v>
      </c>
      <c r="G295" s="11"/>
      <c r="H295" s="11"/>
      <c r="I295" s="17">
        <v>4.6296296204673126E-4</v>
      </c>
      <c r="J295" s="11" t="s">
        <v>37</v>
      </c>
    </row>
    <row r="296" spans="1:10" x14ac:dyDescent="0.25">
      <c r="A296" s="11" t="s">
        <v>4699</v>
      </c>
      <c r="B296" s="11" t="s">
        <v>7831</v>
      </c>
      <c r="C296" s="49">
        <v>43840.741608796299</v>
      </c>
      <c r="D296" s="11" t="s">
        <v>34</v>
      </c>
      <c r="E296" s="11" t="s">
        <v>150</v>
      </c>
      <c r="F296" s="49">
        <v>43840.741597222222</v>
      </c>
      <c r="G296" s="11"/>
      <c r="H296" s="11"/>
      <c r="I296" s="17">
        <v>1.1574076779652387E-5</v>
      </c>
      <c r="J296" s="11" t="s">
        <v>37</v>
      </c>
    </row>
    <row r="297" spans="1:10" x14ac:dyDescent="0.25">
      <c r="A297" s="11" t="s">
        <v>4700</v>
      </c>
      <c r="B297" s="11" t="s">
        <v>7831</v>
      </c>
      <c r="C297" s="49">
        <v>43840.742199074077</v>
      </c>
      <c r="D297" s="11" t="s">
        <v>34</v>
      </c>
      <c r="E297" s="11" t="s">
        <v>150</v>
      </c>
      <c r="F297" s="49">
        <v>43840.742025462961</v>
      </c>
      <c r="G297" s="11"/>
      <c r="H297" s="11"/>
      <c r="I297" s="17">
        <v>1.7361111531499773E-4</v>
      </c>
      <c r="J297" s="11" t="s">
        <v>37</v>
      </c>
    </row>
    <row r="298" spans="1:10" x14ac:dyDescent="0.25">
      <c r="A298" s="11" t="s">
        <v>4701</v>
      </c>
      <c r="B298" s="11" t="s">
        <v>7831</v>
      </c>
      <c r="C298" s="49">
        <v>43840.746921296297</v>
      </c>
      <c r="D298" s="11" t="s">
        <v>34</v>
      </c>
      <c r="E298" s="11" t="s">
        <v>150</v>
      </c>
      <c r="F298" s="49">
        <v>43840.744768518518</v>
      </c>
      <c r="G298" s="11"/>
      <c r="H298" s="11"/>
      <c r="I298" s="17">
        <v>2.1527777789742686E-3</v>
      </c>
      <c r="J298" s="11" t="s">
        <v>37</v>
      </c>
    </row>
    <row r="299" spans="1:10" x14ac:dyDescent="0.25">
      <c r="A299" s="11" t="s">
        <v>4702</v>
      </c>
      <c r="B299" s="11" t="s">
        <v>7831</v>
      </c>
      <c r="C299" s="49">
        <v>43840.767280092594</v>
      </c>
      <c r="D299" s="11" t="s">
        <v>34</v>
      </c>
      <c r="E299" s="11" t="s">
        <v>150</v>
      </c>
      <c r="F299" s="49">
        <v>43840.767604166664</v>
      </c>
      <c r="G299" s="11"/>
      <c r="H299" s="11"/>
      <c r="I299" s="17">
        <v>-3.2407406979473308E-4</v>
      </c>
      <c r="J299" s="11" t="s">
        <v>37</v>
      </c>
    </row>
    <row r="300" spans="1:10" x14ac:dyDescent="0.25">
      <c r="A300" s="11" t="s">
        <v>4703</v>
      </c>
      <c r="B300" s="11" t="s">
        <v>7831</v>
      </c>
      <c r="C300" s="49">
        <v>43843.404745370368</v>
      </c>
      <c r="D300" s="11" t="s">
        <v>34</v>
      </c>
      <c r="E300" s="11" t="s">
        <v>150</v>
      </c>
      <c r="F300" s="49">
        <v>43843.404976851853</v>
      </c>
      <c r="G300" s="11"/>
      <c r="H300" s="11"/>
      <c r="I300" s="17">
        <v>-2.3148148466134444E-4</v>
      </c>
      <c r="J300" s="11" t="s">
        <v>37</v>
      </c>
    </row>
    <row r="301" spans="1:10" x14ac:dyDescent="0.25">
      <c r="A301" s="11" t="s">
        <v>4705</v>
      </c>
      <c r="B301" s="11" t="s">
        <v>7831</v>
      </c>
      <c r="C301" s="49">
        <v>43843.191805555558</v>
      </c>
      <c r="D301" s="11" t="s">
        <v>34</v>
      </c>
      <c r="E301" s="11" t="s">
        <v>150</v>
      </c>
      <c r="F301" s="49">
        <v>43843.191805555558</v>
      </c>
      <c r="G301" s="11"/>
      <c r="H301" s="11"/>
      <c r="I301" s="17">
        <v>0</v>
      </c>
      <c r="J301" s="11" t="s">
        <v>37</v>
      </c>
    </row>
    <row r="302" spans="1:10" x14ac:dyDescent="0.25">
      <c r="A302" s="11" t="s">
        <v>4707</v>
      </c>
      <c r="B302" s="11" t="s">
        <v>7831</v>
      </c>
      <c r="C302" s="49">
        <v>43843.376504629632</v>
      </c>
      <c r="D302" s="11" t="s">
        <v>34</v>
      </c>
      <c r="E302" s="11" t="s">
        <v>150</v>
      </c>
      <c r="F302" s="49">
        <v>43843.376481481479</v>
      </c>
      <c r="G302" s="11"/>
      <c r="H302" s="11"/>
      <c r="I302" s="17">
        <v>2.3148153559304774E-5</v>
      </c>
      <c r="J302" s="11" t="s">
        <v>37</v>
      </c>
    </row>
    <row r="303" spans="1:10" x14ac:dyDescent="0.25">
      <c r="A303" s="11" t="s">
        <v>4709</v>
      </c>
      <c r="B303" s="11" t="s">
        <v>7831</v>
      </c>
      <c r="C303" s="49">
        <v>43843.404016203705</v>
      </c>
      <c r="D303" s="11" t="s">
        <v>34</v>
      </c>
      <c r="E303" s="11" t="s">
        <v>150</v>
      </c>
      <c r="F303" s="49">
        <v>43843.403865740744</v>
      </c>
      <c r="G303" s="11"/>
      <c r="H303" s="11"/>
      <c r="I303" s="17">
        <v>1.5046296175569296E-4</v>
      </c>
      <c r="J303" s="11" t="s">
        <v>37</v>
      </c>
    </row>
    <row r="304" spans="1:10" x14ac:dyDescent="0.25">
      <c r="A304" s="11" t="s">
        <v>4711</v>
      </c>
      <c r="B304" s="11" t="s">
        <v>7831</v>
      </c>
      <c r="C304" s="49">
        <v>43843.422592592593</v>
      </c>
      <c r="D304" s="11" t="s">
        <v>34</v>
      </c>
      <c r="E304" s="11" t="s">
        <v>150</v>
      </c>
      <c r="F304" s="49">
        <v>43843.422581018516</v>
      </c>
      <c r="G304" s="11"/>
      <c r="H304" s="11"/>
      <c r="I304" s="17">
        <v>1.1574076779652387E-5</v>
      </c>
      <c r="J304" s="11" t="s">
        <v>37</v>
      </c>
    </row>
    <row r="305" spans="1:10" x14ac:dyDescent="0.25">
      <c r="A305" s="11" t="s">
        <v>7874</v>
      </c>
      <c r="B305" s="11" t="s">
        <v>7831</v>
      </c>
      <c r="C305" s="49">
        <v>43843.449618055558</v>
      </c>
      <c r="D305" s="11" t="s">
        <v>7833</v>
      </c>
      <c r="E305" s="11" t="s">
        <v>150</v>
      </c>
      <c r="F305" s="49">
        <v>43843.448831018519</v>
      </c>
      <c r="G305" s="11"/>
      <c r="H305" s="11"/>
      <c r="I305" s="17">
        <v>7.8703703911742195E-4</v>
      </c>
      <c r="J305" s="11" t="s">
        <v>37</v>
      </c>
    </row>
    <row r="306" spans="1:10" x14ac:dyDescent="0.25">
      <c r="A306" s="11" t="s">
        <v>4713</v>
      </c>
      <c r="B306" s="11" t="s">
        <v>7831</v>
      </c>
      <c r="C306" s="49">
        <v>43843.46875</v>
      </c>
      <c r="D306" s="11" t="s">
        <v>34</v>
      </c>
      <c r="E306" s="11" t="s">
        <v>150</v>
      </c>
      <c r="F306" s="49">
        <v>43843.468553240738</v>
      </c>
      <c r="G306" s="11"/>
      <c r="H306" s="11"/>
      <c r="I306" s="17">
        <v>1.9675926159834489E-4</v>
      </c>
      <c r="J306" s="11" t="s">
        <v>37</v>
      </c>
    </row>
    <row r="307" spans="1:10" x14ac:dyDescent="0.25">
      <c r="A307" s="11" t="s">
        <v>4715</v>
      </c>
      <c r="B307" s="11" t="s">
        <v>7831</v>
      </c>
      <c r="C307" s="49">
        <v>43843.476099537038</v>
      </c>
      <c r="D307" s="11" t="s">
        <v>34</v>
      </c>
      <c r="E307" s="11" t="s">
        <v>150</v>
      </c>
      <c r="F307" s="49">
        <v>43843.476273148146</v>
      </c>
      <c r="G307" s="11"/>
      <c r="H307" s="11"/>
      <c r="I307" s="17">
        <v>-1.7361110803904012E-4</v>
      </c>
      <c r="J307" s="11" t="s">
        <v>37</v>
      </c>
    </row>
    <row r="308" spans="1:10" x14ac:dyDescent="0.25">
      <c r="A308" s="11" t="s">
        <v>4717</v>
      </c>
      <c r="B308" s="11" t="s">
        <v>7831</v>
      </c>
      <c r="C308" s="49">
        <v>43843.490601851852</v>
      </c>
      <c r="D308" s="11" t="s">
        <v>34</v>
      </c>
      <c r="E308" s="11" t="s">
        <v>150</v>
      </c>
      <c r="F308" s="49">
        <v>43843.49009259259</v>
      </c>
      <c r="G308" s="11"/>
      <c r="H308" s="11"/>
      <c r="I308" s="17">
        <v>5.092592618893832E-4</v>
      </c>
      <c r="J308" s="11" t="s">
        <v>37</v>
      </c>
    </row>
    <row r="309" spans="1:10" x14ac:dyDescent="0.25">
      <c r="A309" s="11" t="s">
        <v>4719</v>
      </c>
      <c r="B309" s="11" t="s">
        <v>7831</v>
      </c>
      <c r="C309" s="49">
        <v>43843.422268518516</v>
      </c>
      <c r="D309" s="11" t="s">
        <v>34</v>
      </c>
      <c r="E309" s="11" t="s">
        <v>150</v>
      </c>
      <c r="F309" s="49">
        <v>43843.422060185185</v>
      </c>
      <c r="G309" s="11"/>
      <c r="H309" s="11"/>
      <c r="I309" s="17">
        <v>2.0833333110203966E-4</v>
      </c>
      <c r="J309" s="11" t="s">
        <v>37</v>
      </c>
    </row>
    <row r="310" spans="1:10" x14ac:dyDescent="0.25">
      <c r="A310" s="11" t="s">
        <v>4722</v>
      </c>
      <c r="B310" s="11" t="s">
        <v>7831</v>
      </c>
      <c r="C310" s="49">
        <v>43843.460046296299</v>
      </c>
      <c r="D310" s="11" t="s">
        <v>34</v>
      </c>
      <c r="E310" s="11" t="s">
        <v>150</v>
      </c>
      <c r="F310" s="49">
        <v>43843.459479166668</v>
      </c>
      <c r="G310" s="11"/>
      <c r="H310" s="11"/>
      <c r="I310" s="17">
        <v>5.671296312357299E-4</v>
      </c>
      <c r="J310" s="11" t="s">
        <v>37</v>
      </c>
    </row>
    <row r="311" spans="1:10" x14ac:dyDescent="0.25">
      <c r="A311" s="11" t="s">
        <v>4724</v>
      </c>
      <c r="B311" s="11" t="s">
        <v>7831</v>
      </c>
      <c r="C311" s="49">
        <v>43843.472870370373</v>
      </c>
      <c r="D311" s="11" t="s">
        <v>34</v>
      </c>
      <c r="E311" s="11" t="s">
        <v>150</v>
      </c>
      <c r="F311" s="49">
        <v>43843.472453703704</v>
      </c>
      <c r="G311" s="11"/>
      <c r="H311" s="11"/>
      <c r="I311" s="17">
        <v>4.1666666948003694E-4</v>
      </c>
      <c r="J311" s="11" t="s">
        <v>37</v>
      </c>
    </row>
    <row r="312" spans="1:10" x14ac:dyDescent="0.25">
      <c r="A312" s="11" t="s">
        <v>4726</v>
      </c>
      <c r="B312" s="11" t="s">
        <v>7831</v>
      </c>
      <c r="C312" s="49">
        <v>43843.424363425926</v>
      </c>
      <c r="D312" s="11" t="s">
        <v>34</v>
      </c>
      <c r="E312" s="11" t="s">
        <v>150</v>
      </c>
      <c r="F312" s="49">
        <v>43843.424027777779</v>
      </c>
      <c r="G312" s="11"/>
      <c r="H312" s="11"/>
      <c r="I312" s="17">
        <v>3.3564814657438546E-4</v>
      </c>
      <c r="J312" s="11" t="s">
        <v>37</v>
      </c>
    </row>
    <row r="313" spans="1:10" x14ac:dyDescent="0.25">
      <c r="A313" s="11" t="s">
        <v>4728</v>
      </c>
      <c r="B313" s="11" t="s">
        <v>7831</v>
      </c>
      <c r="C313" s="49">
        <v>43843.42931712963</v>
      </c>
      <c r="D313" s="11" t="s">
        <v>34</v>
      </c>
      <c r="E313" s="11" t="s">
        <v>150</v>
      </c>
      <c r="F313" s="49">
        <v>43843.428460648145</v>
      </c>
      <c r="G313" s="11"/>
      <c r="H313" s="11"/>
      <c r="I313" s="17">
        <v>8.5648148524342105E-4</v>
      </c>
      <c r="J313" s="11" t="s">
        <v>37</v>
      </c>
    </row>
    <row r="314" spans="1:10" x14ac:dyDescent="0.25">
      <c r="A314" s="11" t="s">
        <v>4730</v>
      </c>
      <c r="B314" s="11" t="s">
        <v>7831</v>
      </c>
      <c r="C314" s="49">
        <v>43843.484513888892</v>
      </c>
      <c r="D314" s="11" t="s">
        <v>34</v>
      </c>
      <c r="E314" s="11" t="s">
        <v>150</v>
      </c>
      <c r="F314" s="49">
        <v>43843.484143518515</v>
      </c>
      <c r="G314" s="11"/>
      <c r="H314" s="11"/>
      <c r="I314" s="17">
        <v>3.7037037691334262E-4</v>
      </c>
      <c r="J314" s="11" t="s">
        <v>37</v>
      </c>
    </row>
    <row r="315" spans="1:10" x14ac:dyDescent="0.25">
      <c r="A315" s="11" t="s">
        <v>4731</v>
      </c>
      <c r="B315" s="11" t="s">
        <v>7831</v>
      </c>
      <c r="C315" s="49">
        <v>43843.49858796296</v>
      </c>
      <c r="D315" s="11" t="s">
        <v>34</v>
      </c>
      <c r="E315" s="11" t="s">
        <v>150</v>
      </c>
      <c r="F315" s="49">
        <v>43843.49858796296</v>
      </c>
      <c r="G315" s="11"/>
      <c r="H315" s="11"/>
      <c r="I315" s="17">
        <v>0</v>
      </c>
      <c r="J315" s="11" t="s">
        <v>37</v>
      </c>
    </row>
    <row r="316" spans="1:10" x14ac:dyDescent="0.25">
      <c r="A316" s="11" t="s">
        <v>4732</v>
      </c>
      <c r="B316" s="11" t="s">
        <v>7831</v>
      </c>
      <c r="C316" s="49">
        <v>43843.504976851851</v>
      </c>
      <c r="D316" s="11" t="s">
        <v>34</v>
      </c>
      <c r="E316" s="11" t="s">
        <v>150</v>
      </c>
      <c r="F316" s="49">
        <v>43843.504849537036</v>
      </c>
      <c r="G316" s="11"/>
      <c r="H316" s="11"/>
      <c r="I316" s="17">
        <v>1.273148154723458E-4</v>
      </c>
      <c r="J316" s="11" t="s">
        <v>37</v>
      </c>
    </row>
    <row r="317" spans="1:10" x14ac:dyDescent="0.25">
      <c r="A317" s="11" t="s">
        <v>4734</v>
      </c>
      <c r="B317" s="11" t="s">
        <v>7831</v>
      </c>
      <c r="C317" s="49">
        <v>43844.267893518518</v>
      </c>
      <c r="D317" s="11" t="s">
        <v>34</v>
      </c>
      <c r="E317" s="11" t="s">
        <v>150</v>
      </c>
      <c r="F317" s="49">
        <v>43844.268368055556</v>
      </c>
      <c r="G317" s="11"/>
      <c r="H317" s="11"/>
      <c r="I317" s="17">
        <v>-4.7453703882638365E-4</v>
      </c>
      <c r="J317" s="11" t="s">
        <v>37</v>
      </c>
    </row>
    <row r="318" spans="1:10" x14ac:dyDescent="0.25">
      <c r="A318" s="11" t="s">
        <v>4735</v>
      </c>
      <c r="B318" s="11" t="s">
        <v>7831</v>
      </c>
      <c r="C318" s="49">
        <v>43844.271550925929</v>
      </c>
      <c r="D318" s="11" t="s">
        <v>34</v>
      </c>
      <c r="E318" s="11" t="s">
        <v>150</v>
      </c>
      <c r="F318" s="49">
        <v>43844.271550925929</v>
      </c>
      <c r="G318" s="11"/>
      <c r="H318" s="11"/>
      <c r="I318" s="17">
        <v>0</v>
      </c>
      <c r="J318" s="11" t="s">
        <v>37</v>
      </c>
    </row>
    <row r="319" spans="1:10" x14ac:dyDescent="0.25">
      <c r="A319" s="11" t="s">
        <v>4737</v>
      </c>
      <c r="B319" s="11" t="s">
        <v>7831</v>
      </c>
      <c r="C319" s="49">
        <v>43843.615856481483</v>
      </c>
      <c r="D319" s="11" t="s">
        <v>34</v>
      </c>
      <c r="E319" s="11" t="s">
        <v>150</v>
      </c>
      <c r="F319" s="49">
        <v>43843.615266203706</v>
      </c>
      <c r="G319" s="11"/>
      <c r="H319" s="11"/>
      <c r="I319" s="17">
        <v>5.9027777751907706E-4</v>
      </c>
      <c r="J319" s="11" t="s">
        <v>37</v>
      </c>
    </row>
    <row r="320" spans="1:10" x14ac:dyDescent="0.25">
      <c r="A320" s="11" t="s">
        <v>4739</v>
      </c>
      <c r="B320" s="11" t="s">
        <v>7831</v>
      </c>
      <c r="C320" s="49">
        <v>43843.65357638889</v>
      </c>
      <c r="D320" s="11" t="s">
        <v>34</v>
      </c>
      <c r="E320" s="11" t="s">
        <v>150</v>
      </c>
      <c r="F320" s="49">
        <v>43843.653402777774</v>
      </c>
      <c r="G320" s="11"/>
      <c r="H320" s="11"/>
      <c r="I320" s="17">
        <v>1.7361111531499773E-4</v>
      </c>
      <c r="J320" s="11" t="s">
        <v>37</v>
      </c>
    </row>
    <row r="321" spans="1:10" x14ac:dyDescent="0.25">
      <c r="A321" s="11" t="s">
        <v>4741</v>
      </c>
      <c r="B321" s="11" t="s">
        <v>7831</v>
      </c>
      <c r="C321" s="49">
        <v>43843.693252314813</v>
      </c>
      <c r="D321" s="11" t="s">
        <v>34</v>
      </c>
      <c r="E321" s="11" t="s">
        <v>150</v>
      </c>
      <c r="F321" s="49">
        <v>43843.693240740744</v>
      </c>
      <c r="G321" s="11"/>
      <c r="H321" s="11"/>
      <c r="I321" s="17">
        <v>1.1574069503694773E-5</v>
      </c>
      <c r="J321" s="11" t="s">
        <v>37</v>
      </c>
    </row>
    <row r="322" spans="1:10" x14ac:dyDescent="0.25">
      <c r="A322" s="11" t="s">
        <v>4743</v>
      </c>
      <c r="B322" s="11" t="s">
        <v>7831</v>
      </c>
      <c r="C322" s="49">
        <v>43843.717476851853</v>
      </c>
      <c r="D322" s="11" t="s">
        <v>34</v>
      </c>
      <c r="E322" s="11" t="s">
        <v>150</v>
      </c>
      <c r="F322" s="49">
        <v>43843.717638888891</v>
      </c>
      <c r="G322" s="11"/>
      <c r="H322" s="11"/>
      <c r="I322" s="17">
        <v>-1.6203703853534535E-4</v>
      </c>
      <c r="J322" s="11" t="s">
        <v>37</v>
      </c>
    </row>
    <row r="323" spans="1:10" x14ac:dyDescent="0.25">
      <c r="A323" s="11" t="s">
        <v>4745</v>
      </c>
      <c r="B323" s="11" t="s">
        <v>7831</v>
      </c>
      <c r="C323" s="49">
        <v>43844.352916666663</v>
      </c>
      <c r="D323" s="11" t="s">
        <v>34</v>
      </c>
      <c r="E323" s="11" t="s">
        <v>150</v>
      </c>
      <c r="F323" s="49">
        <v>43844.352905092594</v>
      </c>
      <c r="G323" s="11"/>
      <c r="H323" s="11"/>
      <c r="I323" s="17">
        <v>1.1574069503694773E-5</v>
      </c>
      <c r="J323" s="11" t="s">
        <v>37</v>
      </c>
    </row>
    <row r="324" spans="1:10" x14ac:dyDescent="0.25">
      <c r="A324" s="11" t="s">
        <v>4747</v>
      </c>
      <c r="B324" s="11" t="s">
        <v>7831</v>
      </c>
      <c r="C324" s="49">
        <v>43843.640983796293</v>
      </c>
      <c r="D324" s="11" t="s">
        <v>34</v>
      </c>
      <c r="E324" s="11" t="s">
        <v>150</v>
      </c>
      <c r="F324" s="49">
        <v>43843.640775462962</v>
      </c>
      <c r="G324" s="11"/>
      <c r="H324" s="11"/>
      <c r="I324" s="17">
        <v>2.0833333110203966E-4</v>
      </c>
      <c r="J324" s="11" t="s">
        <v>37</v>
      </c>
    </row>
    <row r="325" spans="1:10" x14ac:dyDescent="0.25">
      <c r="A325" s="11" t="s">
        <v>4749</v>
      </c>
      <c r="B325" s="11" t="s">
        <v>7831</v>
      </c>
      <c r="C325" s="49">
        <v>43843.647615740738</v>
      </c>
      <c r="D325" s="11" t="s">
        <v>34</v>
      </c>
      <c r="E325" s="11" t="s">
        <v>150</v>
      </c>
      <c r="F325" s="49">
        <v>43843.646412037036</v>
      </c>
      <c r="G325" s="11"/>
      <c r="H325" s="11"/>
      <c r="I325" s="17">
        <v>1.2037037013215013E-3</v>
      </c>
      <c r="J325" s="11" t="s">
        <v>37</v>
      </c>
    </row>
    <row r="326" spans="1:10" x14ac:dyDescent="0.25">
      <c r="A326" s="11" t="s">
        <v>4751</v>
      </c>
      <c r="B326" s="11" t="s">
        <v>7831</v>
      </c>
      <c r="C326" s="49">
        <v>43843.654282407406</v>
      </c>
      <c r="D326" s="11" t="s">
        <v>34</v>
      </c>
      <c r="E326" s="11" t="s">
        <v>150</v>
      </c>
      <c r="F326" s="49">
        <v>43843.654270833336</v>
      </c>
      <c r="G326" s="11"/>
      <c r="H326" s="11"/>
      <c r="I326" s="17">
        <v>1.1574069503694773E-5</v>
      </c>
      <c r="J326" s="11" t="s">
        <v>37</v>
      </c>
    </row>
    <row r="327" spans="1:10" x14ac:dyDescent="0.25">
      <c r="A327" s="11" t="s">
        <v>4753</v>
      </c>
      <c r="B327" s="11" t="s">
        <v>7831</v>
      </c>
      <c r="C327" s="49">
        <v>43843.69159722222</v>
      </c>
      <c r="D327" s="11" t="s">
        <v>34</v>
      </c>
      <c r="E327" s="11" t="s">
        <v>150</v>
      </c>
      <c r="F327" s="49">
        <v>43843.691469907404</v>
      </c>
      <c r="G327" s="11"/>
      <c r="H327" s="11"/>
      <c r="I327" s="17">
        <v>1.273148154723458E-4</v>
      </c>
      <c r="J327" s="11" t="s">
        <v>37</v>
      </c>
    </row>
    <row r="328" spans="1:10" x14ac:dyDescent="0.25">
      <c r="A328" s="11" t="s">
        <v>4755</v>
      </c>
      <c r="B328" s="11" t="s">
        <v>7831</v>
      </c>
      <c r="C328" s="49">
        <v>43843.745289351849</v>
      </c>
      <c r="D328" s="11" t="s">
        <v>34</v>
      </c>
      <c r="E328" s="11" t="s">
        <v>150</v>
      </c>
      <c r="F328" s="49">
        <v>43843.74527777778</v>
      </c>
      <c r="G328" s="11"/>
      <c r="H328" s="11"/>
      <c r="I328" s="17">
        <v>1.1574069503694773E-5</v>
      </c>
      <c r="J328" s="11" t="s">
        <v>37</v>
      </c>
    </row>
    <row r="329" spans="1:10" x14ac:dyDescent="0.25">
      <c r="A329" s="11" t="s">
        <v>4757</v>
      </c>
      <c r="B329" s="11" t="s">
        <v>7831</v>
      </c>
      <c r="C329" s="49">
        <v>43844.415891203702</v>
      </c>
      <c r="D329" s="11" t="s">
        <v>34</v>
      </c>
      <c r="E329" s="11" t="s">
        <v>150</v>
      </c>
      <c r="F329" s="49">
        <v>43844.415868055556</v>
      </c>
      <c r="G329" s="11"/>
      <c r="H329" s="11"/>
      <c r="I329" s="17">
        <v>2.314814628334716E-5</v>
      </c>
      <c r="J329" s="11" t="s">
        <v>37</v>
      </c>
    </row>
    <row r="330" spans="1:10" x14ac:dyDescent="0.25">
      <c r="A330" s="11" t="s">
        <v>4759</v>
      </c>
      <c r="B330" s="11" t="s">
        <v>7831</v>
      </c>
      <c r="C330" s="49">
        <v>43844.429618055554</v>
      </c>
      <c r="D330" s="11" t="s">
        <v>34</v>
      </c>
      <c r="E330" s="11" t="s">
        <v>150</v>
      </c>
      <c r="F330" s="49">
        <v>43844.429259259261</v>
      </c>
      <c r="G330" s="11"/>
      <c r="H330" s="11"/>
      <c r="I330" s="17">
        <v>3.5879629285773262E-4</v>
      </c>
      <c r="J330" s="11" t="s">
        <v>37</v>
      </c>
    </row>
    <row r="331" spans="1:10" x14ac:dyDescent="0.25">
      <c r="A331" s="11" t="s">
        <v>4761</v>
      </c>
      <c r="B331" s="11" t="s">
        <v>7831</v>
      </c>
      <c r="C331" s="49">
        <v>43844.432500000003</v>
      </c>
      <c r="D331" s="11" t="s">
        <v>34</v>
      </c>
      <c r="E331" s="11" t="s">
        <v>150</v>
      </c>
      <c r="F331" s="49">
        <v>43844.431597222225</v>
      </c>
      <c r="G331" s="11"/>
      <c r="H331" s="11"/>
      <c r="I331" s="17">
        <v>9.0277777781011537E-4</v>
      </c>
      <c r="J331" s="11" t="s">
        <v>37</v>
      </c>
    </row>
    <row r="332" spans="1:10" x14ac:dyDescent="0.25">
      <c r="A332" s="11" t="s">
        <v>4763</v>
      </c>
      <c r="B332" s="11" t="s">
        <v>7831</v>
      </c>
      <c r="C332" s="49">
        <v>43844.449097222219</v>
      </c>
      <c r="D332" s="11" t="s">
        <v>34</v>
      </c>
      <c r="E332" s="11" t="s">
        <v>150</v>
      </c>
      <c r="F332" s="49">
        <v>43844.44908564815</v>
      </c>
      <c r="G332" s="11"/>
      <c r="H332" s="11"/>
      <c r="I332" s="17">
        <v>1.1574069503694773E-5</v>
      </c>
      <c r="J332" s="11" t="s">
        <v>37</v>
      </c>
    </row>
    <row r="333" spans="1:10" x14ac:dyDescent="0.25">
      <c r="A333" s="11" t="s">
        <v>4765</v>
      </c>
      <c r="B333" s="11" t="s">
        <v>7831</v>
      </c>
      <c r="C333" s="49">
        <v>43844.452835648146</v>
      </c>
      <c r="D333" s="11" t="s">
        <v>34</v>
      </c>
      <c r="E333" s="11" t="s">
        <v>150</v>
      </c>
      <c r="F333" s="49">
        <v>43844.452824074076</v>
      </c>
      <c r="G333" s="11"/>
      <c r="H333" s="11"/>
      <c r="I333" s="17">
        <v>1.1574069503694773E-5</v>
      </c>
      <c r="J333" s="11" t="s">
        <v>37</v>
      </c>
    </row>
    <row r="334" spans="1:10" x14ac:dyDescent="0.25">
      <c r="A334" s="11" t="s">
        <v>4767</v>
      </c>
      <c r="B334" s="11" t="s">
        <v>7831</v>
      </c>
      <c r="C334" s="49">
        <v>43844.461770833332</v>
      </c>
      <c r="D334" s="11" t="s">
        <v>34</v>
      </c>
      <c r="E334" s="11" t="s">
        <v>150</v>
      </c>
      <c r="F334" s="49">
        <v>43844.461273148147</v>
      </c>
      <c r="G334" s="11"/>
      <c r="H334" s="11"/>
      <c r="I334" s="17">
        <v>4.9768518510973081E-4</v>
      </c>
      <c r="J334" s="11" t="s">
        <v>37</v>
      </c>
    </row>
    <row r="335" spans="1:10" x14ac:dyDescent="0.25">
      <c r="A335" s="11" t="s">
        <v>4769</v>
      </c>
      <c r="B335" s="11" t="s">
        <v>7831</v>
      </c>
      <c r="C335" s="49">
        <v>43844.39466435185</v>
      </c>
      <c r="D335" s="11" t="s">
        <v>34</v>
      </c>
      <c r="E335" s="11" t="s">
        <v>150</v>
      </c>
      <c r="F335" s="49">
        <v>43844.39466435185</v>
      </c>
      <c r="G335" s="11"/>
      <c r="H335" s="11"/>
      <c r="I335" s="17">
        <v>0</v>
      </c>
      <c r="J335" s="11" t="s">
        <v>37</v>
      </c>
    </row>
    <row r="336" spans="1:10" x14ac:dyDescent="0.25">
      <c r="A336" s="11" t="s">
        <v>4771</v>
      </c>
      <c r="B336" s="11" t="s">
        <v>7831</v>
      </c>
      <c r="C336" s="49">
        <v>43844.420300925929</v>
      </c>
      <c r="D336" s="11" t="s">
        <v>34</v>
      </c>
      <c r="E336" s="11" t="s">
        <v>150</v>
      </c>
      <c r="F336" s="49">
        <v>43844.419305555559</v>
      </c>
      <c r="G336" s="11"/>
      <c r="H336" s="11"/>
      <c r="I336" s="17">
        <v>9.9537037021946162E-4</v>
      </c>
      <c r="J336" s="11" t="s">
        <v>37</v>
      </c>
    </row>
    <row r="337" spans="1:10" x14ac:dyDescent="0.25">
      <c r="A337" s="11" t="s">
        <v>4773</v>
      </c>
      <c r="B337" s="11" t="s">
        <v>7831</v>
      </c>
      <c r="C337" s="49">
        <v>43844.43545138889</v>
      </c>
      <c r="D337" s="11" t="s">
        <v>34</v>
      </c>
      <c r="E337" s="11" t="s">
        <v>150</v>
      </c>
      <c r="F337" s="49">
        <v>43844.435057870367</v>
      </c>
      <c r="G337" s="11"/>
      <c r="H337" s="11"/>
      <c r="I337" s="17">
        <v>3.9351852319668978E-4</v>
      </c>
      <c r="J337" s="11" t="s">
        <v>37</v>
      </c>
    </row>
    <row r="338" spans="1:10" x14ac:dyDescent="0.25">
      <c r="A338" s="11" t="s">
        <v>4775</v>
      </c>
      <c r="B338" s="11" t="s">
        <v>7831</v>
      </c>
      <c r="C338" s="49">
        <v>43844.440729166665</v>
      </c>
      <c r="D338" s="11" t="s">
        <v>34</v>
      </c>
      <c r="E338" s="11" t="s">
        <v>150</v>
      </c>
      <c r="F338" s="49">
        <v>43844.440127314818</v>
      </c>
      <c r="G338" s="11"/>
      <c r="H338" s="11"/>
      <c r="I338" s="17">
        <v>6.0185184702277184E-4</v>
      </c>
      <c r="J338" s="11" t="s">
        <v>37</v>
      </c>
    </row>
    <row r="339" spans="1:10" x14ac:dyDescent="0.25">
      <c r="A339" s="11" t="s">
        <v>4777</v>
      </c>
      <c r="B339" s="11" t="s">
        <v>7831</v>
      </c>
      <c r="C339" s="49">
        <v>43844.44840277778</v>
      </c>
      <c r="D339" s="11" t="s">
        <v>34</v>
      </c>
      <c r="E339" s="11" t="s">
        <v>150</v>
      </c>
      <c r="F339" s="49">
        <v>43844.447893518518</v>
      </c>
      <c r="G339" s="11"/>
      <c r="H339" s="11"/>
      <c r="I339" s="17">
        <v>5.092592618893832E-4</v>
      </c>
      <c r="J339" s="11" t="s">
        <v>37</v>
      </c>
    </row>
    <row r="340" spans="1:10" x14ac:dyDescent="0.25">
      <c r="A340" s="11" t="s">
        <v>4779</v>
      </c>
      <c r="B340" s="11" t="s">
        <v>7831</v>
      </c>
      <c r="C340" s="49">
        <v>43844.496493055558</v>
      </c>
      <c r="D340" s="11" t="s">
        <v>34</v>
      </c>
      <c r="E340" s="11" t="s">
        <v>150</v>
      </c>
      <c r="F340" s="49">
        <v>43844.496493055558</v>
      </c>
      <c r="G340" s="11"/>
      <c r="H340" s="11"/>
      <c r="I340" s="17">
        <v>0</v>
      </c>
      <c r="J340" s="11" t="s">
        <v>37</v>
      </c>
    </row>
    <row r="341" spans="1:10" x14ac:dyDescent="0.25">
      <c r="A341" s="11" t="s">
        <v>4781</v>
      </c>
      <c r="B341" s="11" t="s">
        <v>7831</v>
      </c>
      <c r="C341" s="49">
        <v>43844.403865740744</v>
      </c>
      <c r="D341" s="11" t="s">
        <v>34</v>
      </c>
      <c r="E341" s="11" t="s">
        <v>150</v>
      </c>
      <c r="F341" s="49">
        <v>43844.402499999997</v>
      </c>
      <c r="G341" s="11"/>
      <c r="H341" s="11"/>
      <c r="I341" s="17">
        <v>1.3657407471328042E-3</v>
      </c>
      <c r="J341" s="11" t="s">
        <v>37</v>
      </c>
    </row>
    <row r="342" spans="1:10" x14ac:dyDescent="0.25">
      <c r="A342" s="11" t="s">
        <v>4783</v>
      </c>
      <c r="B342" s="11" t="s">
        <v>7831</v>
      </c>
      <c r="C342" s="49">
        <v>43844.416562500002</v>
      </c>
      <c r="D342" s="11" t="s">
        <v>34</v>
      </c>
      <c r="E342" s="11" t="s">
        <v>150</v>
      </c>
      <c r="F342" s="49">
        <v>43844.415208333332</v>
      </c>
      <c r="G342" s="11"/>
      <c r="H342" s="11"/>
      <c r="I342" s="17">
        <v>1.3541666703531519E-3</v>
      </c>
      <c r="J342" s="11" t="s">
        <v>37</v>
      </c>
    </row>
    <row r="343" spans="1:10" x14ac:dyDescent="0.25">
      <c r="A343" s="11" t="s">
        <v>4785</v>
      </c>
      <c r="B343" s="11" t="s">
        <v>7831</v>
      </c>
      <c r="C343" s="49">
        <v>43844.427245370367</v>
      </c>
      <c r="D343" s="11" t="s">
        <v>34</v>
      </c>
      <c r="E343" s="11" t="s">
        <v>150</v>
      </c>
      <c r="F343" s="49">
        <v>43844.42664351852</v>
      </c>
      <c r="G343" s="11"/>
      <c r="H343" s="11"/>
      <c r="I343" s="17">
        <v>6.0185184702277184E-4</v>
      </c>
      <c r="J343" s="11" t="s">
        <v>37</v>
      </c>
    </row>
    <row r="344" spans="1:10" x14ac:dyDescent="0.25">
      <c r="A344" s="11" t="s">
        <v>4787</v>
      </c>
      <c r="B344" s="11" t="s">
        <v>7831</v>
      </c>
      <c r="C344" s="49">
        <v>43844.430150462962</v>
      </c>
      <c r="D344" s="11" t="s">
        <v>34</v>
      </c>
      <c r="E344" s="11" t="s">
        <v>150</v>
      </c>
      <c r="F344" s="49">
        <v>43844.430127314816</v>
      </c>
      <c r="G344" s="11"/>
      <c r="H344" s="11"/>
      <c r="I344" s="17">
        <v>2.314814628334716E-5</v>
      </c>
      <c r="J344" s="11" t="s">
        <v>37</v>
      </c>
    </row>
    <row r="345" spans="1:10" x14ac:dyDescent="0.25">
      <c r="A345" s="11" t="s">
        <v>4788</v>
      </c>
      <c r="B345" s="11" t="s">
        <v>7831</v>
      </c>
      <c r="C345" s="49">
        <v>43844.435115740744</v>
      </c>
      <c r="D345" s="11" t="s">
        <v>34</v>
      </c>
      <c r="E345" s="11" t="s">
        <v>150</v>
      </c>
      <c r="F345" s="49">
        <v>43844.435104166667</v>
      </c>
      <c r="G345" s="11"/>
      <c r="H345" s="11"/>
      <c r="I345" s="17">
        <v>1.1574076779652387E-5</v>
      </c>
      <c r="J345" s="11" t="s">
        <v>37</v>
      </c>
    </row>
    <row r="346" spans="1:10" x14ac:dyDescent="0.25">
      <c r="A346" s="11" t="s">
        <v>4789</v>
      </c>
      <c r="B346" s="11" t="s">
        <v>7831</v>
      </c>
      <c r="C346" s="49">
        <v>43844.456064814818</v>
      </c>
      <c r="D346" s="11" t="s">
        <v>34</v>
      </c>
      <c r="E346" s="11" t="s">
        <v>150</v>
      </c>
      <c r="F346" s="49">
        <v>43844.456064814818</v>
      </c>
      <c r="G346" s="11"/>
      <c r="H346" s="11"/>
      <c r="I346" s="17">
        <v>0</v>
      </c>
      <c r="J346" s="11" t="s">
        <v>37</v>
      </c>
    </row>
    <row r="347" spans="1:10" x14ac:dyDescent="0.25">
      <c r="A347" s="11" t="s">
        <v>4790</v>
      </c>
      <c r="B347" s="11" t="s">
        <v>7831</v>
      </c>
      <c r="C347" s="49">
        <v>43844.464814814812</v>
      </c>
      <c r="D347" s="11" t="s">
        <v>34</v>
      </c>
      <c r="E347" s="11" t="s">
        <v>150</v>
      </c>
      <c r="F347" s="49">
        <v>43844.464803240742</v>
      </c>
      <c r="G347" s="11"/>
      <c r="H347" s="11"/>
      <c r="I347" s="17">
        <v>1.1574069503694773E-5</v>
      </c>
      <c r="J347" s="11" t="s">
        <v>37</v>
      </c>
    </row>
    <row r="348" spans="1:10" x14ac:dyDescent="0.25">
      <c r="A348" s="11" t="s">
        <v>4791</v>
      </c>
      <c r="B348" s="11" t="s">
        <v>7831</v>
      </c>
      <c r="C348" s="49">
        <v>43844.547337962962</v>
      </c>
      <c r="D348" s="11" t="s">
        <v>34</v>
      </c>
      <c r="E348" s="11" t="s">
        <v>150</v>
      </c>
      <c r="F348" s="49">
        <v>43844.5465625</v>
      </c>
      <c r="G348" s="11"/>
      <c r="H348" s="11"/>
      <c r="I348" s="17">
        <v>7.7546296233776957E-4</v>
      </c>
      <c r="J348" s="11" t="s">
        <v>37</v>
      </c>
    </row>
    <row r="349" spans="1:10" x14ac:dyDescent="0.25">
      <c r="A349" s="11" t="s">
        <v>4793</v>
      </c>
      <c r="B349" s="11" t="s">
        <v>7831</v>
      </c>
      <c r="C349" s="49">
        <v>43844.501585648148</v>
      </c>
      <c r="D349" s="11" t="s">
        <v>34</v>
      </c>
      <c r="E349" s="11" t="s">
        <v>150</v>
      </c>
      <c r="F349" s="49">
        <v>43844.501585648148</v>
      </c>
      <c r="G349" s="11"/>
      <c r="H349" s="11"/>
      <c r="I349" s="17">
        <v>0</v>
      </c>
      <c r="J349" s="11" t="s">
        <v>37</v>
      </c>
    </row>
    <row r="350" spans="1:10" x14ac:dyDescent="0.25">
      <c r="A350" s="11" t="s">
        <v>4795</v>
      </c>
      <c r="B350" s="11" t="s">
        <v>7831</v>
      </c>
      <c r="C350" s="49">
        <v>43844.503993055558</v>
      </c>
      <c r="D350" s="11" t="s">
        <v>34</v>
      </c>
      <c r="E350" s="11" t="s">
        <v>150</v>
      </c>
      <c r="F350" s="49">
        <v>43844.503935185188</v>
      </c>
      <c r="G350" s="11"/>
      <c r="H350" s="11"/>
      <c r="I350" s="17">
        <v>5.7870369346346706E-5</v>
      </c>
      <c r="J350" s="11" t="s">
        <v>37</v>
      </c>
    </row>
    <row r="351" spans="1:10" x14ac:dyDescent="0.25">
      <c r="A351" s="11" t="s">
        <v>4797</v>
      </c>
      <c r="B351" s="11" t="s">
        <v>7831</v>
      </c>
      <c r="C351" s="49">
        <v>43844.531435185185</v>
      </c>
      <c r="D351" s="11" t="s">
        <v>34</v>
      </c>
      <c r="E351" s="11" t="s">
        <v>150</v>
      </c>
      <c r="F351" s="49">
        <v>43844.531423611108</v>
      </c>
      <c r="G351" s="11"/>
      <c r="H351" s="11"/>
      <c r="I351" s="17">
        <v>1.1574076779652387E-5</v>
      </c>
      <c r="J351" s="11" t="s">
        <v>37</v>
      </c>
    </row>
    <row r="352" spans="1:10" x14ac:dyDescent="0.25">
      <c r="A352" s="11" t="s">
        <v>4798</v>
      </c>
      <c r="B352" s="11" t="s">
        <v>7831</v>
      </c>
      <c r="C352" s="49">
        <v>43844.534143518518</v>
      </c>
      <c r="D352" s="11" t="s">
        <v>34</v>
      </c>
      <c r="E352" s="11" t="s">
        <v>150</v>
      </c>
      <c r="F352" s="49">
        <v>43844.533796296295</v>
      </c>
      <c r="G352" s="11"/>
      <c r="H352" s="11"/>
      <c r="I352" s="17">
        <v>3.4722222335403785E-4</v>
      </c>
      <c r="J352" s="11" t="s">
        <v>37</v>
      </c>
    </row>
    <row r="353" spans="1:10" x14ac:dyDescent="0.25">
      <c r="A353" s="11" t="s">
        <v>4800</v>
      </c>
      <c r="B353" s="11" t="s">
        <v>7831</v>
      </c>
      <c r="C353" s="49">
        <v>43844.554467592592</v>
      </c>
      <c r="D353" s="11" t="s">
        <v>34</v>
      </c>
      <c r="E353" s="11" t="s">
        <v>150</v>
      </c>
      <c r="F353" s="49">
        <v>43844.554351851853</v>
      </c>
      <c r="G353" s="11"/>
      <c r="H353" s="11"/>
      <c r="I353" s="17">
        <v>1.1574073869269341E-4</v>
      </c>
      <c r="J353" s="11" t="s">
        <v>37</v>
      </c>
    </row>
    <row r="354" spans="1:10" x14ac:dyDescent="0.25">
      <c r="A354" s="11" t="s">
        <v>4802</v>
      </c>
      <c r="B354" s="11" t="s">
        <v>7831</v>
      </c>
      <c r="C354" s="49">
        <v>43844.564039351855</v>
      </c>
      <c r="D354" s="11" t="s">
        <v>34</v>
      </c>
      <c r="E354" s="11" t="s">
        <v>150</v>
      </c>
      <c r="F354" s="49">
        <v>43844.564004629632</v>
      </c>
      <c r="G354" s="11"/>
      <c r="H354" s="11"/>
      <c r="I354" s="17">
        <v>3.4722223062999547E-5</v>
      </c>
      <c r="J354" s="11" t="s">
        <v>37</v>
      </c>
    </row>
    <row r="355" spans="1:10" x14ac:dyDescent="0.25">
      <c r="A355" s="11" t="s">
        <v>4804</v>
      </c>
      <c r="B355" s="11" t="s">
        <v>7831</v>
      </c>
      <c r="C355" s="49">
        <v>43844.563425925924</v>
      </c>
      <c r="D355" s="11" t="s">
        <v>34</v>
      </c>
      <c r="E355" s="11" t="s">
        <v>150</v>
      </c>
      <c r="F355" s="49">
        <v>43844.563425925924</v>
      </c>
      <c r="G355" s="11"/>
      <c r="H355" s="11"/>
      <c r="I355" s="17">
        <v>0</v>
      </c>
      <c r="J355" s="11" t="s">
        <v>37</v>
      </c>
    </row>
    <row r="356" spans="1:10" x14ac:dyDescent="0.25">
      <c r="A356" s="11" t="s">
        <v>4806</v>
      </c>
      <c r="B356" s="11" t="s">
        <v>7831</v>
      </c>
      <c r="C356" s="49">
        <v>43844.56318287037</v>
      </c>
      <c r="D356" s="11" t="s">
        <v>34</v>
      </c>
      <c r="E356" s="11" t="s">
        <v>150</v>
      </c>
      <c r="F356" s="49">
        <v>43844.563159722224</v>
      </c>
      <c r="G356" s="11"/>
      <c r="H356" s="11"/>
      <c r="I356" s="17">
        <v>2.314814628334716E-5</v>
      </c>
      <c r="J356" s="11" t="s">
        <v>37</v>
      </c>
    </row>
    <row r="357" spans="1:10" x14ac:dyDescent="0.25">
      <c r="A357" s="11" t="s">
        <v>4808</v>
      </c>
      <c r="B357" s="11" t="s">
        <v>7831</v>
      </c>
      <c r="C357" s="49">
        <v>43844.600555555553</v>
      </c>
      <c r="D357" s="11" t="s">
        <v>34</v>
      </c>
      <c r="E357" s="11" t="s">
        <v>150</v>
      </c>
      <c r="F357" s="49">
        <v>43844.600543981483</v>
      </c>
      <c r="G357" s="11"/>
      <c r="H357" s="11"/>
      <c r="I357" s="17">
        <v>1.1574069503694773E-5</v>
      </c>
      <c r="J357" s="11" t="s">
        <v>37</v>
      </c>
    </row>
    <row r="358" spans="1:10" x14ac:dyDescent="0.25">
      <c r="A358" s="11" t="s">
        <v>4809</v>
      </c>
      <c r="B358" s="11" t="s">
        <v>7831</v>
      </c>
      <c r="C358" s="49">
        <v>43844.663182870368</v>
      </c>
      <c r="D358" s="11" t="s">
        <v>34</v>
      </c>
      <c r="E358" s="11" t="s">
        <v>150</v>
      </c>
      <c r="F358" s="49">
        <v>43844.663159722222</v>
      </c>
      <c r="G358" s="11"/>
      <c r="H358" s="11"/>
      <c r="I358" s="17">
        <v>2.314814628334716E-5</v>
      </c>
      <c r="J358" s="11" t="s">
        <v>37</v>
      </c>
    </row>
    <row r="359" spans="1:10" x14ac:dyDescent="0.25">
      <c r="A359" s="11" t="s">
        <v>4811</v>
      </c>
      <c r="B359" s="11" t="s">
        <v>7831</v>
      </c>
      <c r="C359" s="49">
        <v>43844.67386574074</v>
      </c>
      <c r="D359" s="11" t="s">
        <v>34</v>
      </c>
      <c r="E359" s="11" t="s">
        <v>150</v>
      </c>
      <c r="F359" s="49">
        <v>43844.673750000002</v>
      </c>
      <c r="G359" s="11"/>
      <c r="H359" s="11"/>
      <c r="I359" s="17">
        <v>1.1574073869269341E-4</v>
      </c>
      <c r="J359" s="11" t="s">
        <v>37</v>
      </c>
    </row>
    <row r="360" spans="1:10" x14ac:dyDescent="0.25">
      <c r="A360" s="11" t="s">
        <v>4813</v>
      </c>
      <c r="B360" s="11" t="s">
        <v>7831</v>
      </c>
      <c r="C360" s="49">
        <v>43844.716261574074</v>
      </c>
      <c r="D360" s="11" t="s">
        <v>34</v>
      </c>
      <c r="E360" s="11" t="s">
        <v>150</v>
      </c>
      <c r="F360" s="49">
        <v>43844.716053240743</v>
      </c>
      <c r="G360" s="11"/>
      <c r="H360" s="11"/>
      <c r="I360" s="17">
        <v>2.0833333110203966E-4</v>
      </c>
      <c r="J360" s="11" t="s">
        <v>37</v>
      </c>
    </row>
    <row r="361" spans="1:10" x14ac:dyDescent="0.25">
      <c r="A361" s="11" t="s">
        <v>4815</v>
      </c>
      <c r="B361" s="11" t="s">
        <v>7831</v>
      </c>
      <c r="C361" s="49">
        <v>43844.775648148148</v>
      </c>
      <c r="D361" s="11" t="s">
        <v>34</v>
      </c>
      <c r="E361" s="11" t="s">
        <v>150</v>
      </c>
      <c r="F361" s="49">
        <v>43844.775254629632</v>
      </c>
      <c r="G361" s="11"/>
      <c r="H361" s="11"/>
      <c r="I361" s="17">
        <v>3.9351851592073217E-4</v>
      </c>
      <c r="J361" s="11" t="s">
        <v>37</v>
      </c>
    </row>
    <row r="362" spans="1:10" x14ac:dyDescent="0.25">
      <c r="A362" s="11" t="s">
        <v>4817</v>
      </c>
      <c r="B362" s="11" t="s">
        <v>7831</v>
      </c>
      <c r="C362" s="49">
        <v>43844.646527777775</v>
      </c>
      <c r="D362" s="11" t="s">
        <v>34</v>
      </c>
      <c r="E362" s="11" t="s">
        <v>150</v>
      </c>
      <c r="F362" s="49">
        <v>43844.646493055552</v>
      </c>
      <c r="G362" s="11"/>
      <c r="H362" s="11"/>
      <c r="I362" s="17">
        <v>3.4722223062999547E-5</v>
      </c>
      <c r="J362" s="11" t="s">
        <v>37</v>
      </c>
    </row>
    <row r="363" spans="1:10" x14ac:dyDescent="0.25">
      <c r="A363" s="11" t="s">
        <v>4819</v>
      </c>
      <c r="B363" s="11" t="s">
        <v>7831</v>
      </c>
      <c r="C363" s="49">
        <v>43844.701539351852</v>
      </c>
      <c r="D363" s="11" t="s">
        <v>34</v>
      </c>
      <c r="E363" s="11" t="s">
        <v>150</v>
      </c>
      <c r="F363" s="49">
        <v>43844.701516203706</v>
      </c>
      <c r="G363" s="11"/>
      <c r="H363" s="11"/>
      <c r="I363" s="17">
        <v>2.314814628334716E-5</v>
      </c>
      <c r="J363" s="11" t="s">
        <v>37</v>
      </c>
    </row>
    <row r="364" spans="1:10" x14ac:dyDescent="0.25">
      <c r="A364" s="11" t="s">
        <v>4821</v>
      </c>
      <c r="B364" s="11" t="s">
        <v>7831</v>
      </c>
      <c r="C364" s="49">
        <v>43844.719305555554</v>
      </c>
      <c r="D364" s="11" t="s">
        <v>34</v>
      </c>
      <c r="E364" s="11" t="s">
        <v>150</v>
      </c>
      <c r="F364" s="49">
        <v>43844.718969907408</v>
      </c>
      <c r="G364" s="11"/>
      <c r="H364" s="11"/>
      <c r="I364" s="17">
        <v>3.3564814657438546E-4</v>
      </c>
      <c r="J364" s="11" t="s">
        <v>37</v>
      </c>
    </row>
    <row r="365" spans="1:10" x14ac:dyDescent="0.25">
      <c r="A365" s="11" t="s">
        <v>4822</v>
      </c>
      <c r="B365" s="11" t="s">
        <v>7831</v>
      </c>
      <c r="C365" s="49">
        <v>43844.793402777781</v>
      </c>
      <c r="D365" s="11" t="s">
        <v>34</v>
      </c>
      <c r="E365" s="11" t="s">
        <v>150</v>
      </c>
      <c r="F365" s="49">
        <v>43844.793055555558</v>
      </c>
      <c r="G365" s="11"/>
      <c r="H365" s="11"/>
      <c r="I365" s="17">
        <v>3.4722222335403785E-4</v>
      </c>
      <c r="J365" s="11" t="s">
        <v>37</v>
      </c>
    </row>
    <row r="366" spans="1:10" x14ac:dyDescent="0.25">
      <c r="A366" s="11" t="s">
        <v>4824</v>
      </c>
      <c r="B366" s="11" t="s">
        <v>7831</v>
      </c>
      <c r="C366" s="49">
        <v>43844.669224537036</v>
      </c>
      <c r="D366" s="11" t="s">
        <v>34</v>
      </c>
      <c r="E366" s="11" t="s">
        <v>150</v>
      </c>
      <c r="F366" s="49">
        <v>43844.669212962966</v>
      </c>
      <c r="G366" s="11"/>
      <c r="H366" s="11"/>
      <c r="I366" s="17">
        <v>1.1574069503694773E-5</v>
      </c>
      <c r="J366" s="11" t="s">
        <v>37</v>
      </c>
    </row>
    <row r="367" spans="1:10" x14ac:dyDescent="0.25">
      <c r="A367" s="11" t="s">
        <v>4826</v>
      </c>
      <c r="B367" s="11" t="s">
        <v>7831</v>
      </c>
      <c r="C367" s="49">
        <v>43844.723425925928</v>
      </c>
      <c r="D367" s="11" t="s">
        <v>34</v>
      </c>
      <c r="E367" s="11" t="s">
        <v>150</v>
      </c>
      <c r="F367" s="49">
        <v>43844.723576388889</v>
      </c>
      <c r="G367" s="11"/>
      <c r="H367" s="11"/>
      <c r="I367" s="17">
        <v>-1.5046296175569296E-4</v>
      </c>
      <c r="J367" s="11" t="s">
        <v>37</v>
      </c>
    </row>
    <row r="368" spans="1:10" x14ac:dyDescent="0.25">
      <c r="A368" s="11" t="s">
        <v>4828</v>
      </c>
      <c r="B368" s="11" t="s">
        <v>7831</v>
      </c>
      <c r="C368" s="49">
        <v>43844.736284722225</v>
      </c>
      <c r="D368" s="11" t="s">
        <v>34</v>
      </c>
      <c r="E368" s="11" t="s">
        <v>150</v>
      </c>
      <c r="F368" s="49">
        <v>43844.736273148148</v>
      </c>
      <c r="G368" s="11"/>
      <c r="H368" s="11"/>
      <c r="I368" s="17">
        <v>1.1574076779652387E-5</v>
      </c>
      <c r="J368" s="11" t="s">
        <v>37</v>
      </c>
    </row>
    <row r="369" spans="1:10" x14ac:dyDescent="0.25">
      <c r="A369" s="11" t="s">
        <v>4830</v>
      </c>
      <c r="B369" s="11" t="s">
        <v>7831</v>
      </c>
      <c r="C369" s="49">
        <v>43845.365486111114</v>
      </c>
      <c r="D369" s="11" t="s">
        <v>34</v>
      </c>
      <c r="E369" s="11" t="s">
        <v>150</v>
      </c>
      <c r="F369" s="49">
        <v>43845.36546296296</v>
      </c>
      <c r="G369" s="11"/>
      <c r="H369" s="11"/>
      <c r="I369" s="17">
        <v>2.3148153559304774E-5</v>
      </c>
      <c r="J369" s="11" t="s">
        <v>37</v>
      </c>
    </row>
    <row r="370" spans="1:10" x14ac:dyDescent="0.25">
      <c r="A370" s="11" t="s">
        <v>4832</v>
      </c>
      <c r="B370" s="11" t="s">
        <v>7831</v>
      </c>
      <c r="C370" s="49">
        <v>43845.369074074071</v>
      </c>
      <c r="D370" s="11" t="s">
        <v>34</v>
      </c>
      <c r="E370" s="11" t="s">
        <v>150</v>
      </c>
      <c r="F370" s="49">
        <v>43845.369062500002</v>
      </c>
      <c r="G370" s="11"/>
      <c r="H370" s="11"/>
      <c r="I370" s="17">
        <v>1.1574069503694773E-5</v>
      </c>
      <c r="J370" s="11" t="s">
        <v>37</v>
      </c>
    </row>
    <row r="371" spans="1:10" x14ac:dyDescent="0.25">
      <c r="A371" s="11" t="s">
        <v>4833</v>
      </c>
      <c r="B371" s="11" t="s">
        <v>7831</v>
      </c>
      <c r="C371" s="49">
        <v>43845.375474537039</v>
      </c>
      <c r="D371" s="11" t="s">
        <v>34</v>
      </c>
      <c r="E371" s="11" t="s">
        <v>150</v>
      </c>
      <c r="F371" s="49">
        <v>43845.375706018516</v>
      </c>
      <c r="G371" s="11"/>
      <c r="H371" s="11"/>
      <c r="I371" s="17">
        <v>-2.3148147738538682E-4</v>
      </c>
      <c r="J371" s="11" t="s">
        <v>37</v>
      </c>
    </row>
    <row r="372" spans="1:10" x14ac:dyDescent="0.25">
      <c r="A372" s="11" t="s">
        <v>4834</v>
      </c>
      <c r="B372" s="11" t="s">
        <v>7831</v>
      </c>
      <c r="C372" s="49">
        <v>43845.382719907408</v>
      </c>
      <c r="D372" s="11" t="s">
        <v>34</v>
      </c>
      <c r="E372" s="11" t="s">
        <v>150</v>
      </c>
      <c r="F372" s="49">
        <v>43845.381782407407</v>
      </c>
      <c r="G372" s="11"/>
      <c r="H372" s="11"/>
      <c r="I372" s="17">
        <v>9.3750000087311491E-4</v>
      </c>
      <c r="J372" s="11" t="s">
        <v>37</v>
      </c>
    </row>
    <row r="373" spans="1:10" x14ac:dyDescent="0.25">
      <c r="A373" s="11" t="s">
        <v>4836</v>
      </c>
      <c r="B373" s="11" t="s">
        <v>7831</v>
      </c>
      <c r="C373" s="49">
        <v>43845.413611111115</v>
      </c>
      <c r="D373" s="11" t="s">
        <v>34</v>
      </c>
      <c r="E373" s="11" t="s">
        <v>150</v>
      </c>
      <c r="F373" s="49">
        <v>43845.413252314815</v>
      </c>
      <c r="G373" s="11"/>
      <c r="H373" s="11"/>
      <c r="I373" s="17">
        <v>3.5879630013369024E-4</v>
      </c>
      <c r="J373" s="11" t="s">
        <v>37</v>
      </c>
    </row>
    <row r="374" spans="1:10" x14ac:dyDescent="0.25">
      <c r="A374" s="11" t="s">
        <v>4837</v>
      </c>
      <c r="B374" s="11" t="s">
        <v>7831</v>
      </c>
      <c r="C374" s="49">
        <v>43845.370613425926</v>
      </c>
      <c r="D374" s="11" t="s">
        <v>34</v>
      </c>
      <c r="E374" s="11" t="s">
        <v>150</v>
      </c>
      <c r="F374" s="49">
        <v>43845.37060185185</v>
      </c>
      <c r="G374" s="11"/>
      <c r="H374" s="11"/>
      <c r="I374" s="17">
        <v>1.1574076779652387E-5</v>
      </c>
      <c r="J374" s="11" t="s">
        <v>37</v>
      </c>
    </row>
    <row r="375" spans="1:10" x14ac:dyDescent="0.25">
      <c r="A375" s="11" t="s">
        <v>4839</v>
      </c>
      <c r="B375" s="11" t="s">
        <v>7831</v>
      </c>
      <c r="C375" s="49">
        <v>43845.403495370374</v>
      </c>
      <c r="D375" s="11" t="s">
        <v>34</v>
      </c>
      <c r="E375" s="11" t="s">
        <v>150</v>
      </c>
      <c r="F375" s="49">
        <v>43845.40347222222</v>
      </c>
      <c r="G375" s="11"/>
      <c r="H375" s="11"/>
      <c r="I375" s="17">
        <v>2.3148153559304774E-5</v>
      </c>
      <c r="J375" s="11" t="s">
        <v>37</v>
      </c>
    </row>
    <row r="376" spans="1:10" x14ac:dyDescent="0.25">
      <c r="A376" s="11" t="s">
        <v>4840</v>
      </c>
      <c r="B376" s="11" t="s">
        <v>7831</v>
      </c>
      <c r="C376" s="49">
        <v>43845.416006944448</v>
      </c>
      <c r="D376" s="11" t="s">
        <v>34</v>
      </c>
      <c r="E376" s="11" t="s">
        <v>150</v>
      </c>
      <c r="F376" s="49">
        <v>43845.415983796294</v>
      </c>
      <c r="G376" s="11"/>
      <c r="H376" s="11"/>
      <c r="I376" s="17">
        <v>2.3148153559304774E-5</v>
      </c>
      <c r="J376" s="11" t="s">
        <v>37</v>
      </c>
    </row>
    <row r="377" spans="1:10" x14ac:dyDescent="0.25">
      <c r="A377" s="11" t="s">
        <v>4842</v>
      </c>
      <c r="B377" s="11" t="s">
        <v>7831</v>
      </c>
      <c r="C377" s="49">
        <v>43845.442361111112</v>
      </c>
      <c r="D377" s="11" t="s">
        <v>34</v>
      </c>
      <c r="E377" s="11" t="s">
        <v>150</v>
      </c>
      <c r="F377" s="49">
        <v>43845.442187499997</v>
      </c>
      <c r="G377" s="11"/>
      <c r="H377" s="11"/>
      <c r="I377" s="17">
        <v>1.7361111531499773E-4</v>
      </c>
      <c r="J377" s="11" t="s">
        <v>37</v>
      </c>
    </row>
    <row r="378" spans="1:10" x14ac:dyDescent="0.25">
      <c r="A378" s="11" t="s">
        <v>4844</v>
      </c>
      <c r="B378" s="11" t="s">
        <v>7831</v>
      </c>
      <c r="C378" s="49">
        <v>43845.480243055557</v>
      </c>
      <c r="D378" s="11" t="s">
        <v>34</v>
      </c>
      <c r="E378" s="11" t="s">
        <v>150</v>
      </c>
      <c r="F378" s="49">
        <v>43845.480196759258</v>
      </c>
      <c r="G378" s="11"/>
      <c r="H378" s="11"/>
      <c r="I378" s="17">
        <v>4.6296299842651933E-5</v>
      </c>
      <c r="J378" s="11" t="s">
        <v>37</v>
      </c>
    </row>
    <row r="379" spans="1:10" x14ac:dyDescent="0.25">
      <c r="A379" s="11" t="s">
        <v>4846</v>
      </c>
      <c r="B379" s="11" t="s">
        <v>7831</v>
      </c>
      <c r="C379" s="49">
        <v>43845.482557870368</v>
      </c>
      <c r="D379" s="11" t="s">
        <v>34</v>
      </c>
      <c r="E379" s="11" t="s">
        <v>150</v>
      </c>
      <c r="F379" s="49">
        <v>43845.482534722221</v>
      </c>
      <c r="G379" s="11"/>
      <c r="H379" s="11"/>
      <c r="I379" s="17">
        <v>2.314814628334716E-5</v>
      </c>
      <c r="J379" s="11" t="s">
        <v>37</v>
      </c>
    </row>
    <row r="380" spans="1:10" x14ac:dyDescent="0.25">
      <c r="A380" s="11" t="s">
        <v>4848</v>
      </c>
      <c r="B380" s="11" t="s">
        <v>7831</v>
      </c>
      <c r="C380" s="49">
        <v>43845.373310185183</v>
      </c>
      <c r="D380" s="11" t="s">
        <v>34</v>
      </c>
      <c r="E380" s="11" t="s">
        <v>150</v>
      </c>
      <c r="F380" s="49">
        <v>43845.37300925926</v>
      </c>
      <c r="G380" s="11"/>
      <c r="H380" s="11"/>
      <c r="I380" s="17">
        <v>3.0092592351138592E-4</v>
      </c>
      <c r="J380" s="11" t="s">
        <v>37</v>
      </c>
    </row>
    <row r="381" spans="1:10" x14ac:dyDescent="0.25">
      <c r="A381" s="11" t="s">
        <v>4850</v>
      </c>
      <c r="B381" s="11" t="s">
        <v>7831</v>
      </c>
      <c r="C381" s="49">
        <v>43845.394895833335</v>
      </c>
      <c r="D381" s="11" t="s">
        <v>34</v>
      </c>
      <c r="E381" s="11" t="s">
        <v>150</v>
      </c>
      <c r="F381" s="49">
        <v>43845.394884259258</v>
      </c>
      <c r="G381" s="11"/>
      <c r="H381" s="11"/>
      <c r="I381" s="17">
        <v>1.1574076779652387E-5</v>
      </c>
      <c r="J381" s="11" t="s">
        <v>37</v>
      </c>
    </row>
    <row r="382" spans="1:10" x14ac:dyDescent="0.25">
      <c r="A382" s="11" t="s">
        <v>4851</v>
      </c>
      <c r="B382" s="11" t="s">
        <v>7831</v>
      </c>
      <c r="C382" s="49">
        <v>43845.462650462963</v>
      </c>
      <c r="D382" s="11" t="s">
        <v>34</v>
      </c>
      <c r="E382" s="11" t="s">
        <v>150</v>
      </c>
      <c r="F382" s="49">
        <v>43845.462638888886</v>
      </c>
      <c r="G382" s="11"/>
      <c r="H382" s="11"/>
      <c r="I382" s="17">
        <v>1.1574076779652387E-5</v>
      </c>
      <c r="J382" s="11" t="s">
        <v>37</v>
      </c>
    </row>
    <row r="383" spans="1:10" x14ac:dyDescent="0.25">
      <c r="A383" s="11" t="s">
        <v>4853</v>
      </c>
      <c r="B383" s="11" t="s">
        <v>7831</v>
      </c>
      <c r="C383" s="49">
        <v>43845.588888888888</v>
      </c>
      <c r="D383" s="11" t="s">
        <v>34</v>
      </c>
      <c r="E383" s="11" t="s">
        <v>150</v>
      </c>
      <c r="F383" s="49">
        <v>43845.588414351849</v>
      </c>
      <c r="G383" s="11"/>
      <c r="H383" s="11"/>
      <c r="I383" s="17">
        <v>4.7453703882638365E-4</v>
      </c>
      <c r="J383" s="11" t="s">
        <v>37</v>
      </c>
    </row>
    <row r="384" spans="1:10" x14ac:dyDescent="0.25">
      <c r="A384" s="11" t="s">
        <v>4854</v>
      </c>
      <c r="B384" s="11" t="s">
        <v>7831</v>
      </c>
      <c r="C384" s="49">
        <v>43845.678668981483</v>
      </c>
      <c r="D384" s="11" t="s">
        <v>34</v>
      </c>
      <c r="E384" s="11" t="s">
        <v>150</v>
      </c>
      <c r="F384" s="49">
        <v>43845.67900462963</v>
      </c>
      <c r="G384" s="11"/>
      <c r="H384" s="11"/>
      <c r="I384" s="17">
        <v>-3.3564814657438546E-4</v>
      </c>
      <c r="J384" s="11" t="s">
        <v>37</v>
      </c>
    </row>
    <row r="385" spans="1:10" x14ac:dyDescent="0.25">
      <c r="A385" s="11" t="s">
        <v>4856</v>
      </c>
      <c r="B385" s="11" t="s">
        <v>7831</v>
      </c>
      <c r="C385" s="49">
        <v>43845.600208333337</v>
      </c>
      <c r="D385" s="11" t="s">
        <v>34</v>
      </c>
      <c r="E385" s="11" t="s">
        <v>150</v>
      </c>
      <c r="F385" s="49">
        <v>43845.598877314813</v>
      </c>
      <c r="G385" s="11"/>
      <c r="H385" s="11"/>
      <c r="I385" s="17">
        <v>1.3310185240698047E-3</v>
      </c>
      <c r="J385" s="11" t="s">
        <v>37</v>
      </c>
    </row>
    <row r="386" spans="1:10" x14ac:dyDescent="0.25">
      <c r="A386" s="11" t="s">
        <v>4858</v>
      </c>
      <c r="B386" s="11" t="s">
        <v>7831</v>
      </c>
      <c r="C386" s="49">
        <v>43845.619131944448</v>
      </c>
      <c r="D386" s="11" t="s">
        <v>34</v>
      </c>
      <c r="E386" s="11" t="s">
        <v>150</v>
      </c>
      <c r="F386" s="49">
        <v>43845.619340277779</v>
      </c>
      <c r="G386" s="11"/>
      <c r="H386" s="11"/>
      <c r="I386" s="17">
        <v>-2.0833333110203966E-4</v>
      </c>
      <c r="J386" s="11" t="s">
        <v>37</v>
      </c>
    </row>
    <row r="387" spans="1:10" x14ac:dyDescent="0.25">
      <c r="A387" s="11" t="s">
        <v>4860</v>
      </c>
      <c r="B387" s="11" t="s">
        <v>7831</v>
      </c>
      <c r="C387" s="49">
        <v>43845.658125000002</v>
      </c>
      <c r="D387" s="11" t="s">
        <v>34</v>
      </c>
      <c r="E387" s="11" t="s">
        <v>150</v>
      </c>
      <c r="F387" s="49">
        <v>43845.657754629632</v>
      </c>
      <c r="G387" s="11"/>
      <c r="H387" s="11"/>
      <c r="I387" s="17">
        <v>3.7037036963738501E-4</v>
      </c>
      <c r="J387" s="11" t="s">
        <v>37</v>
      </c>
    </row>
    <row r="388" spans="1:10" x14ac:dyDescent="0.25">
      <c r="A388" s="11" t="s">
        <v>4862</v>
      </c>
      <c r="B388" s="11" t="s">
        <v>7831</v>
      </c>
      <c r="C388" s="49">
        <v>43845.674907407411</v>
      </c>
      <c r="D388" s="11" t="s">
        <v>34</v>
      </c>
      <c r="E388" s="11" t="s">
        <v>150</v>
      </c>
      <c r="F388" s="49">
        <v>43845.674733796295</v>
      </c>
      <c r="G388" s="11"/>
      <c r="H388" s="11"/>
      <c r="I388" s="17">
        <v>1.7361111531499773E-4</v>
      </c>
      <c r="J388" s="11" t="s">
        <v>37</v>
      </c>
    </row>
    <row r="389" spans="1:10" x14ac:dyDescent="0.25">
      <c r="A389" s="11" t="s">
        <v>4864</v>
      </c>
      <c r="B389" s="11" t="s">
        <v>7831</v>
      </c>
      <c r="C389" s="49">
        <v>43845.722696759258</v>
      </c>
      <c r="D389" s="11" t="s">
        <v>34</v>
      </c>
      <c r="E389" s="11" t="s">
        <v>150</v>
      </c>
      <c r="F389" s="49">
        <v>43845.722557870373</v>
      </c>
      <c r="G389" s="11"/>
      <c r="H389" s="11"/>
      <c r="I389" s="17">
        <v>1.3888888497604057E-4</v>
      </c>
      <c r="J389" s="11" t="s">
        <v>37</v>
      </c>
    </row>
    <row r="390" spans="1:10" x14ac:dyDescent="0.25">
      <c r="A390" s="11" t="s">
        <v>4866</v>
      </c>
      <c r="B390" s="11" t="s">
        <v>7831</v>
      </c>
      <c r="C390" s="49">
        <v>43845.724340277775</v>
      </c>
      <c r="D390" s="11" t="s">
        <v>34</v>
      </c>
      <c r="E390" s="11" t="s">
        <v>150</v>
      </c>
      <c r="F390" s="49">
        <v>43845.724502314813</v>
      </c>
      <c r="G390" s="11"/>
      <c r="H390" s="11"/>
      <c r="I390" s="17">
        <v>-1.6203703853534535E-4</v>
      </c>
      <c r="J390" s="11" t="s">
        <v>37</v>
      </c>
    </row>
    <row r="391" spans="1:10" x14ac:dyDescent="0.25">
      <c r="A391" s="11" t="s">
        <v>4870</v>
      </c>
      <c r="B391" s="11" t="s">
        <v>7831</v>
      </c>
      <c r="C391" s="49">
        <v>43846.37232638889</v>
      </c>
      <c r="D391" s="11" t="s">
        <v>34</v>
      </c>
      <c r="E391" s="11" t="s">
        <v>150</v>
      </c>
      <c r="F391" s="49">
        <v>43846.370335648149</v>
      </c>
      <c r="G391" s="11"/>
      <c r="H391" s="11"/>
      <c r="I391" s="17">
        <v>1.9907407404389232E-3</v>
      </c>
      <c r="J391" s="11" t="s">
        <v>37</v>
      </c>
    </row>
    <row r="392" spans="1:10" x14ac:dyDescent="0.25">
      <c r="A392" s="11" t="s">
        <v>4872</v>
      </c>
      <c r="B392" s="11" t="s">
        <v>7831</v>
      </c>
      <c r="C392" s="49">
        <v>43846.384618055556</v>
      </c>
      <c r="D392" s="11" t="s">
        <v>34</v>
      </c>
      <c r="E392" s="11" t="s">
        <v>150</v>
      </c>
      <c r="F392" s="49">
        <v>43846.384594907409</v>
      </c>
      <c r="G392" s="11"/>
      <c r="H392" s="11"/>
      <c r="I392" s="17">
        <v>2.314814628334716E-5</v>
      </c>
      <c r="J392" s="11" t="s">
        <v>37</v>
      </c>
    </row>
    <row r="393" spans="1:10" x14ac:dyDescent="0.25">
      <c r="A393" s="11" t="s">
        <v>4874</v>
      </c>
      <c r="B393" s="11" t="s">
        <v>7831</v>
      </c>
      <c r="C393" s="49">
        <v>43846.3984375</v>
      </c>
      <c r="D393" s="11" t="s">
        <v>34</v>
      </c>
      <c r="E393" s="11" t="s">
        <v>150</v>
      </c>
      <c r="F393" s="49">
        <v>43846.398217592592</v>
      </c>
      <c r="G393" s="11"/>
      <c r="H393" s="11"/>
      <c r="I393" s="17">
        <v>2.1990740788169205E-4</v>
      </c>
      <c r="J393" s="11" t="s">
        <v>37</v>
      </c>
    </row>
    <row r="394" spans="1:10" x14ac:dyDescent="0.25">
      <c r="A394" s="11" t="s">
        <v>4876</v>
      </c>
      <c r="B394" s="11" t="s">
        <v>7831</v>
      </c>
      <c r="C394" s="49">
        <v>43846.405162037037</v>
      </c>
      <c r="D394" s="11" t="s">
        <v>34</v>
      </c>
      <c r="E394" s="11" t="s">
        <v>150</v>
      </c>
      <c r="F394" s="49">
        <v>43846.404988425929</v>
      </c>
      <c r="G394" s="11"/>
      <c r="H394" s="11"/>
      <c r="I394" s="17">
        <v>1.7361110803904012E-4</v>
      </c>
      <c r="J394" s="11" t="s">
        <v>37</v>
      </c>
    </row>
    <row r="395" spans="1:10" x14ac:dyDescent="0.25">
      <c r="A395" s="11" t="s">
        <v>4878</v>
      </c>
      <c r="B395" s="11" t="s">
        <v>7831</v>
      </c>
      <c r="C395" s="49">
        <v>43846.412303240744</v>
      </c>
      <c r="D395" s="11" t="s">
        <v>34</v>
      </c>
      <c r="E395" s="11" t="s">
        <v>150</v>
      </c>
      <c r="F395" s="49">
        <v>43846.412465277775</v>
      </c>
      <c r="G395" s="11"/>
      <c r="H395" s="11"/>
      <c r="I395" s="17">
        <v>-1.6203703125938773E-4</v>
      </c>
      <c r="J395" s="11" t="s">
        <v>37</v>
      </c>
    </row>
    <row r="396" spans="1:10" x14ac:dyDescent="0.25">
      <c r="A396" s="11" t="s">
        <v>4880</v>
      </c>
      <c r="B396" s="11" t="s">
        <v>7831</v>
      </c>
      <c r="C396" s="49">
        <v>43846.435949074075</v>
      </c>
      <c r="D396" s="11" t="s">
        <v>34</v>
      </c>
      <c r="E396" s="11" t="s">
        <v>150</v>
      </c>
      <c r="F396" s="49">
        <v>43846.434884259259</v>
      </c>
      <c r="G396" s="11"/>
      <c r="H396" s="11"/>
      <c r="I396" s="17">
        <v>1.0648148163454607E-3</v>
      </c>
      <c r="J396" s="11" t="s">
        <v>37</v>
      </c>
    </row>
    <row r="397" spans="1:10" x14ac:dyDescent="0.25">
      <c r="A397" s="11" t="s">
        <v>4882</v>
      </c>
      <c r="B397" s="11" t="s">
        <v>7831</v>
      </c>
      <c r="C397" s="49">
        <v>43846.434201388889</v>
      </c>
      <c r="D397" s="11" t="s">
        <v>34</v>
      </c>
      <c r="E397" s="11" t="s">
        <v>150</v>
      </c>
      <c r="F397" s="49">
        <v>43846.434201388889</v>
      </c>
      <c r="G397" s="11"/>
      <c r="H397" s="11"/>
      <c r="I397" s="17">
        <v>0</v>
      </c>
      <c r="J397" s="11" t="s">
        <v>37</v>
      </c>
    </row>
    <row r="398" spans="1:10" x14ac:dyDescent="0.25">
      <c r="A398" s="11" t="s">
        <v>4884</v>
      </c>
      <c r="B398" s="11" t="s">
        <v>7831</v>
      </c>
      <c r="C398" s="49">
        <v>43845.720972222225</v>
      </c>
      <c r="D398" s="11" t="s">
        <v>34</v>
      </c>
      <c r="E398" s="11" t="s">
        <v>150</v>
      </c>
      <c r="F398" s="49">
        <v>43845.720613425925</v>
      </c>
      <c r="G398" s="11"/>
      <c r="H398" s="11"/>
      <c r="I398" s="17">
        <v>3.5879630013369024E-4</v>
      </c>
      <c r="J398" s="11" t="s">
        <v>37</v>
      </c>
    </row>
    <row r="399" spans="1:10" x14ac:dyDescent="0.25">
      <c r="A399" s="11" t="s">
        <v>4885</v>
      </c>
      <c r="B399" s="11" t="s">
        <v>7831</v>
      </c>
      <c r="C399" s="49">
        <v>43846.407048611109</v>
      </c>
      <c r="D399" s="11" t="s">
        <v>34</v>
      </c>
      <c r="E399" s="11" t="s">
        <v>150</v>
      </c>
      <c r="F399" s="49">
        <v>43846.407233796293</v>
      </c>
      <c r="G399" s="11"/>
      <c r="H399" s="11"/>
      <c r="I399" s="17">
        <v>-1.8518518481869251E-4</v>
      </c>
      <c r="J399" s="11" t="s">
        <v>37</v>
      </c>
    </row>
    <row r="400" spans="1:10" x14ac:dyDescent="0.25">
      <c r="A400" s="11" t="s">
        <v>4886</v>
      </c>
      <c r="B400" s="11" t="s">
        <v>7831</v>
      </c>
      <c r="C400" s="49">
        <v>43846.420092592591</v>
      </c>
      <c r="D400" s="11" t="s">
        <v>34</v>
      </c>
      <c r="E400" s="11" t="s">
        <v>150</v>
      </c>
      <c r="F400" s="49">
        <v>43846.41983796296</v>
      </c>
      <c r="G400" s="11"/>
      <c r="H400" s="11"/>
      <c r="I400" s="17">
        <v>2.546296309446916E-4</v>
      </c>
      <c r="J400" s="11" t="s">
        <v>37</v>
      </c>
    </row>
    <row r="401" spans="1:10" x14ac:dyDescent="0.25">
      <c r="A401" s="11" t="s">
        <v>4888</v>
      </c>
      <c r="B401" s="11" t="s">
        <v>7831</v>
      </c>
      <c r="C401" s="49">
        <v>43846.429467592592</v>
      </c>
      <c r="D401" s="11" t="s">
        <v>34</v>
      </c>
      <c r="E401" s="11" t="s">
        <v>150</v>
      </c>
      <c r="F401" s="49">
        <v>43846.429444444446</v>
      </c>
      <c r="G401" s="11"/>
      <c r="H401" s="11"/>
      <c r="I401" s="17">
        <v>2.314814628334716E-5</v>
      </c>
      <c r="J401" s="11" t="s">
        <v>37</v>
      </c>
    </row>
    <row r="402" spans="1:10" x14ac:dyDescent="0.25">
      <c r="A402" s="11" t="s">
        <v>4890</v>
      </c>
      <c r="B402" s="11" t="s">
        <v>7831</v>
      </c>
      <c r="C402" s="49">
        <v>43846.43712962963</v>
      </c>
      <c r="D402" s="11" t="s">
        <v>34</v>
      </c>
      <c r="E402" s="11" t="s">
        <v>150</v>
      </c>
      <c r="F402" s="49">
        <v>43846.436481481483</v>
      </c>
      <c r="G402" s="11"/>
      <c r="H402" s="11"/>
      <c r="I402" s="17">
        <v>6.4814814686542377E-4</v>
      </c>
      <c r="J402" s="11" t="s">
        <v>37</v>
      </c>
    </row>
    <row r="403" spans="1:10" x14ac:dyDescent="0.25">
      <c r="A403" s="11" t="s">
        <v>4891</v>
      </c>
      <c r="B403" s="11" t="s">
        <v>7831</v>
      </c>
      <c r="C403" s="49">
        <v>43846.440636574072</v>
      </c>
      <c r="D403" s="11" t="s">
        <v>34</v>
      </c>
      <c r="E403" s="11" t="s">
        <v>150</v>
      </c>
      <c r="F403" s="49">
        <v>43846.440613425926</v>
      </c>
      <c r="G403" s="11"/>
      <c r="H403" s="11"/>
      <c r="I403" s="17">
        <v>2.314814628334716E-5</v>
      </c>
      <c r="J403" s="11" t="s">
        <v>37</v>
      </c>
    </row>
    <row r="404" spans="1:10" x14ac:dyDescent="0.25">
      <c r="A404" s="11" t="s">
        <v>4893</v>
      </c>
      <c r="B404" s="11" t="s">
        <v>7831</v>
      </c>
      <c r="C404" s="49">
        <v>43846.443865740737</v>
      </c>
      <c r="D404" s="11" t="s">
        <v>34</v>
      </c>
      <c r="E404" s="11" t="s">
        <v>150</v>
      </c>
      <c r="F404" s="49">
        <v>43846.443831018521</v>
      </c>
      <c r="G404" s="11"/>
      <c r="H404" s="11"/>
      <c r="I404" s="17">
        <v>3.4722215787041932E-5</v>
      </c>
      <c r="J404" s="11" t="s">
        <v>37</v>
      </c>
    </row>
    <row r="405" spans="1:10" x14ac:dyDescent="0.25">
      <c r="A405" s="11" t="s">
        <v>4895</v>
      </c>
      <c r="B405" s="11" t="s">
        <v>7831</v>
      </c>
      <c r="C405" s="49">
        <v>43846.497430555559</v>
      </c>
      <c r="D405" s="11" t="s">
        <v>34</v>
      </c>
      <c r="E405" s="11" t="s">
        <v>150</v>
      </c>
      <c r="F405" s="49">
        <v>43846.497129629628</v>
      </c>
      <c r="G405" s="11"/>
      <c r="H405" s="11"/>
      <c r="I405" s="17">
        <v>3.0092593078734353E-4</v>
      </c>
      <c r="J405" s="11" t="s">
        <v>37</v>
      </c>
    </row>
    <row r="406" spans="1:10" x14ac:dyDescent="0.25">
      <c r="A406" s="11" t="s">
        <v>4897</v>
      </c>
      <c r="B406" s="11" t="s">
        <v>7831</v>
      </c>
      <c r="C406" s="49">
        <v>43846.525752314818</v>
      </c>
      <c r="D406" s="11" t="s">
        <v>34</v>
      </c>
      <c r="E406" s="11" t="s">
        <v>150</v>
      </c>
      <c r="F406" s="49">
        <v>43846.525729166664</v>
      </c>
      <c r="G406" s="11"/>
      <c r="H406" s="11"/>
      <c r="I406" s="17">
        <v>2.3148153559304774E-5</v>
      </c>
      <c r="J406" s="11" t="s">
        <v>37</v>
      </c>
    </row>
    <row r="407" spans="1:10" x14ac:dyDescent="0.25">
      <c r="A407" s="11" t="s">
        <v>4898</v>
      </c>
      <c r="B407" s="11" t="s">
        <v>7831</v>
      </c>
      <c r="C407" s="49">
        <v>43846.472037037034</v>
      </c>
      <c r="D407" s="11" t="s">
        <v>34</v>
      </c>
      <c r="E407" s="11" t="s">
        <v>150</v>
      </c>
      <c r="F407" s="49">
        <v>43846.472002314818</v>
      </c>
      <c r="G407" s="11"/>
      <c r="H407" s="11"/>
      <c r="I407" s="17">
        <v>3.4722215787041932E-5</v>
      </c>
      <c r="J407" s="11" t="s">
        <v>37</v>
      </c>
    </row>
    <row r="408" spans="1:10" x14ac:dyDescent="0.25">
      <c r="A408" s="11" t="s">
        <v>4899</v>
      </c>
      <c r="B408" s="11" t="s">
        <v>7831</v>
      </c>
      <c r="C408" s="49">
        <v>43846.485497685186</v>
      </c>
      <c r="D408" s="11" t="s">
        <v>34</v>
      </c>
      <c r="E408" s="11" t="s">
        <v>150</v>
      </c>
      <c r="F408" s="49">
        <v>43846.485185185185</v>
      </c>
      <c r="G408" s="11"/>
      <c r="H408" s="11"/>
      <c r="I408" s="17">
        <v>3.125000002910383E-4</v>
      </c>
      <c r="J408" s="11" t="s">
        <v>37</v>
      </c>
    </row>
    <row r="409" spans="1:10" x14ac:dyDescent="0.25">
      <c r="A409" s="11" t="s">
        <v>4901</v>
      </c>
      <c r="B409" s="11" t="s">
        <v>7831</v>
      </c>
      <c r="C409" s="49">
        <v>43846.648402777777</v>
      </c>
      <c r="D409" s="11" t="s">
        <v>34</v>
      </c>
      <c r="E409" s="11" t="s">
        <v>150</v>
      </c>
      <c r="F409" s="49">
        <v>43846.648784722223</v>
      </c>
      <c r="G409" s="11"/>
      <c r="H409" s="11"/>
      <c r="I409" s="17">
        <v>-3.819444464170374E-4</v>
      </c>
      <c r="J409" s="11" t="s">
        <v>37</v>
      </c>
    </row>
    <row r="410" spans="1:10" x14ac:dyDescent="0.25">
      <c r="A410" s="11" t="s">
        <v>4903</v>
      </c>
      <c r="B410" s="11" t="s">
        <v>7831</v>
      </c>
      <c r="C410" s="49">
        <v>43846.648449074077</v>
      </c>
      <c r="D410" s="11" t="s">
        <v>34</v>
      </c>
      <c r="E410" s="11" t="s">
        <v>150</v>
      </c>
      <c r="F410" s="49">
        <v>43846.649039351854</v>
      </c>
      <c r="G410" s="11"/>
      <c r="H410" s="11"/>
      <c r="I410" s="17">
        <v>-5.9027777751907706E-4</v>
      </c>
      <c r="J410" s="11" t="s">
        <v>37</v>
      </c>
    </row>
    <row r="411" spans="1:10" x14ac:dyDescent="0.25">
      <c r="A411" s="11" t="s">
        <v>4904</v>
      </c>
      <c r="B411" s="11" t="s">
        <v>7831</v>
      </c>
      <c r="C411" s="49">
        <v>43846.648518518516</v>
      </c>
      <c r="D411" s="11" t="s">
        <v>34</v>
      </c>
      <c r="E411" s="11" t="s">
        <v>150</v>
      </c>
      <c r="F411" s="49">
        <v>43846.649155092593</v>
      </c>
      <c r="G411" s="11"/>
      <c r="H411" s="11"/>
      <c r="I411" s="17">
        <v>-6.36574077361729E-4</v>
      </c>
      <c r="J411" s="11" t="s">
        <v>37</v>
      </c>
    </row>
    <row r="412" spans="1:10" x14ac:dyDescent="0.25">
      <c r="A412" s="11" t="s">
        <v>4905</v>
      </c>
      <c r="B412" s="11" t="s">
        <v>7831</v>
      </c>
      <c r="C412" s="49">
        <v>43846.677777777775</v>
      </c>
      <c r="D412" s="11" t="s">
        <v>34</v>
      </c>
      <c r="E412" s="11" t="s">
        <v>150</v>
      </c>
      <c r="F412" s="49">
        <v>43846.677743055552</v>
      </c>
      <c r="G412" s="11"/>
      <c r="H412" s="11"/>
      <c r="I412" s="17">
        <v>3.4722223062999547E-5</v>
      </c>
      <c r="J412" s="11" t="s">
        <v>37</v>
      </c>
    </row>
    <row r="413" spans="1:10" x14ac:dyDescent="0.25">
      <c r="A413" s="11" t="s">
        <v>4907</v>
      </c>
      <c r="B413" s="11" t="s">
        <v>7831</v>
      </c>
      <c r="C413" s="49">
        <v>43846.686631944445</v>
      </c>
      <c r="D413" s="11" t="s">
        <v>34</v>
      </c>
      <c r="E413" s="11" t="s">
        <v>150</v>
      </c>
      <c r="F413" s="49">
        <v>43846.687407407408</v>
      </c>
      <c r="G413" s="11"/>
      <c r="H413" s="11"/>
      <c r="I413" s="17">
        <v>-7.7546296233776957E-4</v>
      </c>
      <c r="J413" s="11" t="s">
        <v>37</v>
      </c>
    </row>
    <row r="414" spans="1:10" x14ac:dyDescent="0.25">
      <c r="A414" s="11" t="s">
        <v>4909</v>
      </c>
      <c r="B414" s="11" t="s">
        <v>7831</v>
      </c>
      <c r="C414" s="49">
        <v>43846.692812499998</v>
      </c>
      <c r="D414" s="11" t="s">
        <v>34</v>
      </c>
      <c r="E414" s="11" t="s">
        <v>150</v>
      </c>
      <c r="F414" s="49">
        <v>43846.692453703705</v>
      </c>
      <c r="G414" s="11"/>
      <c r="H414" s="11"/>
      <c r="I414" s="17">
        <v>3.5879629285773262E-4</v>
      </c>
      <c r="J414" s="11" t="s">
        <v>37</v>
      </c>
    </row>
    <row r="415" spans="1:10" x14ac:dyDescent="0.25">
      <c r="A415" s="11" t="s">
        <v>4912</v>
      </c>
      <c r="B415" s="11" t="s">
        <v>7831</v>
      </c>
      <c r="C415" s="49">
        <v>43846.624895833331</v>
      </c>
      <c r="D415" s="11" t="s">
        <v>34</v>
      </c>
      <c r="E415" s="11" t="s">
        <v>150</v>
      </c>
      <c r="F415" s="49">
        <v>43846.624768518515</v>
      </c>
      <c r="G415" s="11"/>
      <c r="H415" s="11"/>
      <c r="I415" s="17">
        <v>1.273148154723458E-4</v>
      </c>
      <c r="J415" s="11" t="s">
        <v>37</v>
      </c>
    </row>
    <row r="416" spans="1:10" x14ac:dyDescent="0.25">
      <c r="A416" s="11" t="s">
        <v>4914</v>
      </c>
      <c r="B416" s="11" t="s">
        <v>7831</v>
      </c>
      <c r="C416" s="49">
        <v>43846.658252314817</v>
      </c>
      <c r="D416" s="11" t="s">
        <v>34</v>
      </c>
      <c r="E416" s="11" t="s">
        <v>150</v>
      </c>
      <c r="F416" s="49">
        <v>43846.657870370371</v>
      </c>
      <c r="G416" s="11"/>
      <c r="H416" s="11"/>
      <c r="I416" s="17">
        <v>3.819444464170374E-4</v>
      </c>
      <c r="J416" s="11" t="s">
        <v>37</v>
      </c>
    </row>
    <row r="417" spans="1:10" x14ac:dyDescent="0.25">
      <c r="A417" s="11" t="s">
        <v>4915</v>
      </c>
      <c r="B417" s="11" t="s">
        <v>7831</v>
      </c>
      <c r="C417" s="49">
        <v>43846.668333333335</v>
      </c>
      <c r="D417" s="11" t="s">
        <v>34</v>
      </c>
      <c r="E417" s="11" t="s">
        <v>150</v>
      </c>
      <c r="F417" s="49">
        <v>43846.663784722223</v>
      </c>
      <c r="G417" s="11"/>
      <c r="H417" s="11"/>
      <c r="I417" s="17">
        <v>4.5486111121135764E-3</v>
      </c>
      <c r="J417" s="11" t="s">
        <v>37</v>
      </c>
    </row>
    <row r="418" spans="1:10" x14ac:dyDescent="0.25">
      <c r="A418" s="11" t="s">
        <v>4917</v>
      </c>
      <c r="B418" s="11" t="s">
        <v>7831</v>
      </c>
      <c r="C418" s="49">
        <v>43846.674895833334</v>
      </c>
      <c r="D418" s="11" t="s">
        <v>34</v>
      </c>
      <c r="E418" s="11" t="s">
        <v>150</v>
      </c>
      <c r="F418" s="49">
        <v>43846.675185185188</v>
      </c>
      <c r="G418" s="11"/>
      <c r="H418" s="11"/>
      <c r="I418" s="17">
        <v>-2.8935185400769114E-4</v>
      </c>
      <c r="J418" s="11" t="s">
        <v>37</v>
      </c>
    </row>
    <row r="419" spans="1:10" x14ac:dyDescent="0.25">
      <c r="A419" s="11" t="s">
        <v>4919</v>
      </c>
      <c r="B419" s="11" t="s">
        <v>7831</v>
      </c>
      <c r="C419" s="49">
        <v>43846.695914351854</v>
      </c>
      <c r="D419" s="11" t="s">
        <v>34</v>
      </c>
      <c r="E419" s="11" t="s">
        <v>150</v>
      </c>
      <c r="F419" s="49">
        <v>43846.695729166669</v>
      </c>
      <c r="G419" s="11"/>
      <c r="H419" s="11"/>
      <c r="I419" s="17">
        <v>1.8518518481869251E-4</v>
      </c>
      <c r="J419" s="11" t="s">
        <v>37</v>
      </c>
    </row>
    <row r="420" spans="1:10" x14ac:dyDescent="0.25">
      <c r="A420" s="11" t="s">
        <v>4920</v>
      </c>
      <c r="B420" s="11" t="s">
        <v>7831</v>
      </c>
      <c r="C420" s="49">
        <v>43846.672326388885</v>
      </c>
      <c r="D420" s="11" t="s">
        <v>34</v>
      </c>
      <c r="E420" s="11" t="s">
        <v>150</v>
      </c>
      <c r="F420" s="49">
        <v>43846.670081018521</v>
      </c>
      <c r="G420" s="11"/>
      <c r="H420" s="11"/>
      <c r="I420" s="17">
        <v>2.2453703641076572E-3</v>
      </c>
      <c r="J420" s="11" t="s">
        <v>37</v>
      </c>
    </row>
    <row r="421" spans="1:10" x14ac:dyDescent="0.25">
      <c r="A421" s="11" t="s">
        <v>4921</v>
      </c>
      <c r="B421" s="11" t="s">
        <v>7831</v>
      </c>
      <c r="C421" s="49">
        <v>43847.15415509259</v>
      </c>
      <c r="D421" s="11" t="s">
        <v>34</v>
      </c>
      <c r="E421" s="11" t="s">
        <v>150</v>
      </c>
      <c r="F421" s="49">
        <v>43847.15415509259</v>
      </c>
      <c r="G421" s="11"/>
      <c r="H421" s="11"/>
      <c r="I421" s="17">
        <v>0</v>
      </c>
      <c r="J421" s="11" t="s">
        <v>37</v>
      </c>
    </row>
    <row r="422" spans="1:10" x14ac:dyDescent="0.25">
      <c r="A422" s="11" t="s">
        <v>4923</v>
      </c>
      <c r="B422" s="11" t="s">
        <v>7831</v>
      </c>
      <c r="C422" s="49">
        <v>43847.299618055556</v>
      </c>
      <c r="D422" s="11" t="s">
        <v>34</v>
      </c>
      <c r="E422" s="11" t="s">
        <v>150</v>
      </c>
      <c r="F422" s="49">
        <v>43847.299004629633</v>
      </c>
      <c r="G422" s="11"/>
      <c r="H422" s="11"/>
      <c r="I422" s="17">
        <v>6.1342592380242422E-4</v>
      </c>
      <c r="J422" s="11" t="s">
        <v>37</v>
      </c>
    </row>
    <row r="423" spans="1:10" x14ac:dyDescent="0.25">
      <c r="A423" s="11" t="s">
        <v>4924</v>
      </c>
      <c r="B423" s="11" t="s">
        <v>7831</v>
      </c>
      <c r="C423" s="49">
        <v>43847.369675925926</v>
      </c>
      <c r="D423" s="11" t="s">
        <v>34</v>
      </c>
      <c r="E423" s="11" t="s">
        <v>150</v>
      </c>
      <c r="F423" s="49">
        <v>43847.369652777779</v>
      </c>
      <c r="G423" s="11"/>
      <c r="H423" s="11"/>
      <c r="I423" s="17">
        <v>2.314814628334716E-5</v>
      </c>
      <c r="J423" s="11" t="s">
        <v>37</v>
      </c>
    </row>
    <row r="424" spans="1:10" x14ac:dyDescent="0.25">
      <c r="A424" s="11" t="s">
        <v>4927</v>
      </c>
      <c r="B424" s="11" t="s">
        <v>7831</v>
      </c>
      <c r="C424" s="49">
        <v>43847.441099537034</v>
      </c>
      <c r="D424" s="11" t="s">
        <v>34</v>
      </c>
      <c r="E424" s="11" t="s">
        <v>150</v>
      </c>
      <c r="F424" s="49">
        <v>43847.441064814811</v>
      </c>
      <c r="G424" s="11"/>
      <c r="H424" s="11"/>
      <c r="I424" s="17">
        <v>3.4722223062999547E-5</v>
      </c>
      <c r="J424" s="11" t="s">
        <v>37</v>
      </c>
    </row>
    <row r="425" spans="1:10" x14ac:dyDescent="0.25">
      <c r="A425" s="11" t="s">
        <v>4929</v>
      </c>
      <c r="B425" s="11" t="s">
        <v>7831</v>
      </c>
      <c r="C425" s="49">
        <v>43846.696793981479</v>
      </c>
      <c r="D425" s="11" t="s">
        <v>34</v>
      </c>
      <c r="E425" s="11" t="s">
        <v>150</v>
      </c>
      <c r="F425" s="49">
        <v>43846.696493055555</v>
      </c>
      <c r="G425" s="11"/>
      <c r="H425" s="11"/>
      <c r="I425" s="17">
        <v>3.0092592351138592E-4</v>
      </c>
      <c r="J425" s="11" t="s">
        <v>37</v>
      </c>
    </row>
    <row r="426" spans="1:10" x14ac:dyDescent="0.25">
      <c r="A426" s="11" t="s">
        <v>4931</v>
      </c>
      <c r="B426" s="11" t="s">
        <v>7831</v>
      </c>
      <c r="C426" s="49">
        <v>43846.702314814815</v>
      </c>
      <c r="D426" s="11" t="s">
        <v>34</v>
      </c>
      <c r="E426" s="11" t="s">
        <v>150</v>
      </c>
      <c r="F426" s="49">
        <v>43846.702291666668</v>
      </c>
      <c r="G426" s="11"/>
      <c r="H426" s="11"/>
      <c r="I426" s="17">
        <v>2.314814628334716E-5</v>
      </c>
      <c r="J426" s="11" t="s">
        <v>37</v>
      </c>
    </row>
    <row r="427" spans="1:10" x14ac:dyDescent="0.25">
      <c r="A427" s="11" t="s">
        <v>4933</v>
      </c>
      <c r="B427" s="11" t="s">
        <v>7831</v>
      </c>
      <c r="C427" s="49">
        <v>43846.706377314818</v>
      </c>
      <c r="D427" s="11" t="s">
        <v>34</v>
      </c>
      <c r="E427" s="11" t="s">
        <v>150</v>
      </c>
      <c r="F427" s="49">
        <v>43846.704375000001</v>
      </c>
      <c r="G427" s="11"/>
      <c r="H427" s="11"/>
      <c r="I427" s="17">
        <v>2.0023148172185756E-3</v>
      </c>
      <c r="J427" s="11" t="s">
        <v>37</v>
      </c>
    </row>
    <row r="428" spans="1:10" x14ac:dyDescent="0.25">
      <c r="A428" s="11" t="s">
        <v>4936</v>
      </c>
      <c r="B428" s="11" t="s">
        <v>7831</v>
      </c>
      <c r="C428" s="49">
        <v>43847.404189814813</v>
      </c>
      <c r="D428" s="11" t="s">
        <v>34</v>
      </c>
      <c r="E428" s="11" t="s">
        <v>150</v>
      </c>
      <c r="F428" s="49">
        <v>43847.404178240744</v>
      </c>
      <c r="G428" s="11"/>
      <c r="H428" s="11"/>
      <c r="I428" s="17">
        <v>1.1574069503694773E-5</v>
      </c>
      <c r="J428" s="11" t="s">
        <v>37</v>
      </c>
    </row>
    <row r="429" spans="1:10" x14ac:dyDescent="0.25">
      <c r="A429" s="11" t="s">
        <v>4938</v>
      </c>
      <c r="B429" s="11" t="s">
        <v>7831</v>
      </c>
      <c r="C429" s="52">
        <v>43847.421111111114</v>
      </c>
      <c r="D429" s="11" t="s">
        <v>34</v>
      </c>
      <c r="E429" s="11" t="s">
        <v>150</v>
      </c>
      <c r="F429" s="49">
        <v>43847.421087962961</v>
      </c>
      <c r="G429" s="11"/>
      <c r="H429" s="11"/>
      <c r="I429" s="17">
        <v>2.3148153559304774E-5</v>
      </c>
      <c r="J429" s="11" t="s">
        <v>37</v>
      </c>
    </row>
    <row r="430" spans="1:10" x14ac:dyDescent="0.25">
      <c r="A430" s="11" t="s">
        <v>4940</v>
      </c>
      <c r="B430" s="11" t="s">
        <v>7831</v>
      </c>
      <c r="C430" s="52">
        <v>43847.341238425928</v>
      </c>
      <c r="D430" s="11" t="s">
        <v>34</v>
      </c>
      <c r="E430" s="11" t="s">
        <v>150</v>
      </c>
      <c r="F430" s="49">
        <v>43847.341782407406</v>
      </c>
      <c r="G430" s="11"/>
      <c r="H430" s="11"/>
      <c r="I430" s="17">
        <v>-5.4398147767642513E-4</v>
      </c>
      <c r="J430" s="11" t="s">
        <v>37</v>
      </c>
    </row>
    <row r="431" spans="1:10" x14ac:dyDescent="0.25">
      <c r="A431" s="11" t="s">
        <v>4941</v>
      </c>
      <c r="B431" s="11" t="s">
        <v>7831</v>
      </c>
      <c r="C431" s="49">
        <v>43847.367951388886</v>
      </c>
      <c r="D431" s="11" t="s">
        <v>34</v>
      </c>
      <c r="E431" s="11" t="s">
        <v>150</v>
      </c>
      <c r="F431" s="49">
        <v>43847.368194444447</v>
      </c>
      <c r="G431" s="11"/>
      <c r="H431" s="11"/>
      <c r="I431" s="17">
        <v>-2.4305556144099683E-4</v>
      </c>
      <c r="J431" s="11" t="s">
        <v>37</v>
      </c>
    </row>
    <row r="432" spans="1:10" x14ac:dyDescent="0.25">
      <c r="A432" s="11" t="s">
        <v>4943</v>
      </c>
      <c r="B432" s="11" t="s">
        <v>7831</v>
      </c>
      <c r="C432" s="49">
        <v>43847.417743055557</v>
      </c>
      <c r="D432" s="11" t="s">
        <v>34</v>
      </c>
      <c r="E432" s="11" t="s">
        <v>150</v>
      </c>
      <c r="F432" s="49">
        <v>43847.417708333334</v>
      </c>
      <c r="G432" s="11"/>
      <c r="H432" s="11"/>
      <c r="I432" s="17">
        <v>3.4722223062999547E-5</v>
      </c>
      <c r="J432" s="11" t="s">
        <v>37</v>
      </c>
    </row>
    <row r="433" spans="1:10" x14ac:dyDescent="0.25">
      <c r="A433" s="11" t="s">
        <v>4945</v>
      </c>
      <c r="B433" s="11" t="s">
        <v>7831</v>
      </c>
      <c r="C433" s="49">
        <v>43847.433506944442</v>
      </c>
      <c r="D433" s="11" t="s">
        <v>34</v>
      </c>
      <c r="E433" s="11" t="s">
        <v>150</v>
      </c>
      <c r="F433" s="49">
        <v>43847.43309027778</v>
      </c>
      <c r="G433" s="11"/>
      <c r="H433" s="11"/>
      <c r="I433" s="17">
        <v>4.1666666220407933E-4</v>
      </c>
      <c r="J433" s="11" t="s">
        <v>37</v>
      </c>
    </row>
    <row r="434" spans="1:10" x14ac:dyDescent="0.25">
      <c r="A434" s="11" t="s">
        <v>4947</v>
      </c>
      <c r="B434" s="11" t="s">
        <v>7831</v>
      </c>
      <c r="C434" s="49">
        <v>43847.436782407407</v>
      </c>
      <c r="D434" s="11" t="s">
        <v>34</v>
      </c>
      <c r="E434" s="11" t="s">
        <v>150</v>
      </c>
      <c r="F434" s="49">
        <v>43847.436493055553</v>
      </c>
      <c r="G434" s="11"/>
      <c r="H434" s="11"/>
      <c r="I434" s="17">
        <v>2.8935185400769114E-4</v>
      </c>
      <c r="J434" s="11" t="s">
        <v>37</v>
      </c>
    </row>
    <row r="435" spans="1:10" x14ac:dyDescent="0.25">
      <c r="A435" s="11" t="s">
        <v>4948</v>
      </c>
      <c r="B435" s="11" t="s">
        <v>7831</v>
      </c>
      <c r="C435" s="49">
        <v>43847.480208333334</v>
      </c>
      <c r="D435" s="11" t="s">
        <v>34</v>
      </c>
      <c r="E435" s="11" t="s">
        <v>150</v>
      </c>
      <c r="F435" s="49">
        <v>43847.480173611111</v>
      </c>
      <c r="G435" s="11"/>
      <c r="H435" s="11"/>
      <c r="I435" s="17">
        <v>3.4722223062999547E-5</v>
      </c>
      <c r="J435" s="11" t="s">
        <v>37</v>
      </c>
    </row>
    <row r="436" spans="1:10" x14ac:dyDescent="0.25">
      <c r="A436" s="11" t="s">
        <v>4950</v>
      </c>
      <c r="B436" s="11" t="s">
        <v>7831</v>
      </c>
      <c r="C436" s="49">
        <v>43847.448148148149</v>
      </c>
      <c r="D436" s="11" t="s">
        <v>34</v>
      </c>
      <c r="E436" s="11" t="s">
        <v>150</v>
      </c>
      <c r="F436" s="49">
        <v>43847.448622685188</v>
      </c>
      <c r="G436" s="11"/>
      <c r="H436" s="11"/>
      <c r="I436" s="17">
        <v>-4.7453703882638365E-4</v>
      </c>
      <c r="J436" s="11" t="s">
        <v>37</v>
      </c>
    </row>
    <row r="437" spans="1:10" x14ac:dyDescent="0.25">
      <c r="A437" s="11" t="s">
        <v>4951</v>
      </c>
      <c r="B437" s="11" t="s">
        <v>7831</v>
      </c>
      <c r="C437" s="49">
        <v>43847.466666666667</v>
      </c>
      <c r="D437" s="11" t="s">
        <v>34</v>
      </c>
      <c r="E437" s="11" t="s">
        <v>150</v>
      </c>
      <c r="F437" s="49">
        <v>43847.466643518521</v>
      </c>
      <c r="G437" s="11"/>
      <c r="H437" s="11"/>
      <c r="I437" s="17">
        <v>2.314814628334716E-5</v>
      </c>
      <c r="J437" s="11" t="s">
        <v>37</v>
      </c>
    </row>
    <row r="438" spans="1:10" x14ac:dyDescent="0.25">
      <c r="A438" s="11" t="s">
        <v>4953</v>
      </c>
      <c r="B438" s="11" t="s">
        <v>7831</v>
      </c>
      <c r="C438" s="49">
        <v>43847.482615740744</v>
      </c>
      <c r="D438" s="11" t="s">
        <v>34</v>
      </c>
      <c r="E438" s="11" t="s">
        <v>150</v>
      </c>
      <c r="F438" s="49">
        <v>43847.482557870368</v>
      </c>
      <c r="G438" s="11"/>
      <c r="H438" s="11"/>
      <c r="I438" s="17">
        <v>5.787037662230432E-5</v>
      </c>
      <c r="J438" s="11" t="s">
        <v>37</v>
      </c>
    </row>
    <row r="439" spans="1:10" x14ac:dyDescent="0.25">
      <c r="A439" s="11" t="s">
        <v>4954</v>
      </c>
      <c r="B439" s="11" t="s">
        <v>7831</v>
      </c>
      <c r="C439" s="49">
        <v>43847.609386574077</v>
      </c>
      <c r="D439" s="11" t="s">
        <v>34</v>
      </c>
      <c r="E439" s="11" t="s">
        <v>150</v>
      </c>
      <c r="F439" s="49">
        <v>43847.609363425923</v>
      </c>
      <c r="G439" s="11"/>
      <c r="H439" s="11"/>
      <c r="I439" s="17">
        <v>2.3148153559304774E-5</v>
      </c>
      <c r="J439" s="11" t="s">
        <v>37</v>
      </c>
    </row>
    <row r="440" spans="1:10" x14ac:dyDescent="0.25">
      <c r="A440" s="11" t="s">
        <v>4956</v>
      </c>
      <c r="B440" s="11" t="s">
        <v>7831</v>
      </c>
      <c r="C440" s="49">
        <v>43847.612210648149</v>
      </c>
      <c r="D440" s="11" t="s">
        <v>34</v>
      </c>
      <c r="E440" s="11" t="s">
        <v>150</v>
      </c>
      <c r="F440" s="49">
        <v>43847.612581018519</v>
      </c>
      <c r="G440" s="11"/>
      <c r="H440" s="11"/>
      <c r="I440" s="17">
        <v>-3.7037036963738501E-4</v>
      </c>
      <c r="J440" s="11" t="s">
        <v>37</v>
      </c>
    </row>
    <row r="441" spans="1:10" x14ac:dyDescent="0.25">
      <c r="A441" s="11" t="s">
        <v>4958</v>
      </c>
      <c r="B441" s="11" t="s">
        <v>7831</v>
      </c>
      <c r="C441" s="49">
        <v>43847.633113425924</v>
      </c>
      <c r="D441" s="11" t="s">
        <v>34</v>
      </c>
      <c r="E441" s="11" t="s">
        <v>150</v>
      </c>
      <c r="F441" s="49">
        <v>43847.632905092592</v>
      </c>
      <c r="G441" s="11"/>
      <c r="H441" s="11"/>
      <c r="I441" s="17">
        <v>2.0833333110203966E-4</v>
      </c>
      <c r="J441" s="11" t="s">
        <v>37</v>
      </c>
    </row>
    <row r="442" spans="1:10" x14ac:dyDescent="0.25">
      <c r="A442" s="11" t="s">
        <v>4960</v>
      </c>
      <c r="B442" s="11" t="s">
        <v>7831</v>
      </c>
      <c r="C442" s="49">
        <v>43847.644803240742</v>
      </c>
      <c r="D442" s="11" t="s">
        <v>34</v>
      </c>
      <c r="E442" s="11" t="s">
        <v>150</v>
      </c>
      <c r="F442" s="49">
        <v>43847.644780092596</v>
      </c>
      <c r="G442" s="11"/>
      <c r="H442" s="11"/>
      <c r="I442" s="17">
        <v>2.314814628334716E-5</v>
      </c>
      <c r="J442" s="11" t="s">
        <v>37</v>
      </c>
    </row>
    <row r="443" spans="1:10" x14ac:dyDescent="0.25">
      <c r="A443" s="11" t="s">
        <v>4962</v>
      </c>
      <c r="B443" s="11" t="s">
        <v>7831</v>
      </c>
      <c r="C443" s="49">
        <v>43847.509363425925</v>
      </c>
      <c r="D443" s="11" t="s">
        <v>34</v>
      </c>
      <c r="E443" s="11" t="s">
        <v>150</v>
      </c>
      <c r="F443" s="49">
        <v>43847.509351851855</v>
      </c>
      <c r="G443" s="11"/>
      <c r="H443" s="11"/>
      <c r="I443" s="17">
        <v>1.1574069503694773E-5</v>
      </c>
      <c r="J443" s="11" t="s">
        <v>37</v>
      </c>
    </row>
    <row r="444" spans="1:10" x14ac:dyDescent="0.25">
      <c r="A444" s="11" t="s">
        <v>4964</v>
      </c>
      <c r="B444" s="11" t="s">
        <v>7831</v>
      </c>
      <c r="C444" s="49">
        <v>43847.594907407409</v>
      </c>
      <c r="D444" s="11" t="s">
        <v>34</v>
      </c>
      <c r="E444" s="11" t="s">
        <v>150</v>
      </c>
      <c r="F444" s="49">
        <v>43847.594872685186</v>
      </c>
      <c r="G444" s="11"/>
      <c r="H444" s="11"/>
      <c r="I444" s="17">
        <v>3.4722223062999547E-5</v>
      </c>
      <c r="J444" s="11" t="s">
        <v>37</v>
      </c>
    </row>
    <row r="445" spans="1:10" x14ac:dyDescent="0.25">
      <c r="A445" s="11" t="s">
        <v>4966</v>
      </c>
      <c r="B445" s="11" t="s">
        <v>7831</v>
      </c>
      <c r="C445" s="49">
        <v>43847.681296296294</v>
      </c>
      <c r="D445" s="11" t="s">
        <v>34</v>
      </c>
      <c r="E445" s="11" t="s">
        <v>150</v>
      </c>
      <c r="F445" s="49">
        <v>43847.681273148148</v>
      </c>
      <c r="G445" s="11"/>
      <c r="H445" s="11"/>
      <c r="I445" s="17">
        <v>2.314814628334716E-5</v>
      </c>
      <c r="J445" s="11" t="s">
        <v>37</v>
      </c>
    </row>
    <row r="446" spans="1:10" x14ac:dyDescent="0.25">
      <c r="A446" s="11" t="s">
        <v>4968</v>
      </c>
      <c r="B446" s="11" t="s">
        <v>7831</v>
      </c>
      <c r="C446" s="49">
        <v>43847.717164351852</v>
      </c>
      <c r="D446" s="11" t="s">
        <v>34</v>
      </c>
      <c r="E446" s="11" t="s">
        <v>150</v>
      </c>
      <c r="F446" s="49">
        <v>43847.716909722221</v>
      </c>
      <c r="G446" s="11"/>
      <c r="H446" s="11"/>
      <c r="I446" s="17">
        <v>2.546296309446916E-4</v>
      </c>
      <c r="J446" s="11" t="s">
        <v>37</v>
      </c>
    </row>
    <row r="447" spans="1:10" x14ac:dyDescent="0.25">
      <c r="A447" s="11" t="s">
        <v>4969</v>
      </c>
      <c r="B447" s="11" t="s">
        <v>7831</v>
      </c>
      <c r="C447" s="49">
        <v>43847.813159722224</v>
      </c>
      <c r="D447" s="11" t="s">
        <v>34</v>
      </c>
      <c r="E447" s="11" t="s">
        <v>150</v>
      </c>
      <c r="F447" s="49">
        <v>43847.812962962962</v>
      </c>
      <c r="G447" s="11"/>
      <c r="H447" s="11"/>
      <c r="I447" s="17">
        <v>1.9675926159834489E-4</v>
      </c>
      <c r="J447" s="11" t="s">
        <v>37</v>
      </c>
    </row>
    <row r="448" spans="1:10" x14ac:dyDescent="0.25">
      <c r="A448" s="11" t="s">
        <v>4971</v>
      </c>
      <c r="B448" s="11" t="s">
        <v>7831</v>
      </c>
      <c r="C448" s="49">
        <v>43847.672592592593</v>
      </c>
      <c r="D448" s="11" t="s">
        <v>34</v>
      </c>
      <c r="E448" s="11" t="s">
        <v>150</v>
      </c>
      <c r="F448" s="49">
        <v>43847.672314814816</v>
      </c>
      <c r="G448" s="11"/>
      <c r="H448" s="11"/>
      <c r="I448" s="17">
        <v>2.7777777722803876E-4</v>
      </c>
      <c r="J448" s="11" t="s">
        <v>37</v>
      </c>
    </row>
    <row r="449" spans="1:10" x14ac:dyDescent="0.25">
      <c r="A449" s="11" t="s">
        <v>4972</v>
      </c>
      <c r="B449" s="11" t="s">
        <v>7831</v>
      </c>
      <c r="C449" s="49">
        <v>43847.700358796297</v>
      </c>
      <c r="D449" s="11" t="s">
        <v>34</v>
      </c>
      <c r="E449" s="11" t="s">
        <v>150</v>
      </c>
      <c r="F449" s="49">
        <v>43847.700335648151</v>
      </c>
      <c r="G449" s="11"/>
      <c r="H449" s="11"/>
      <c r="I449" s="17">
        <v>2.314814628334716E-5</v>
      </c>
      <c r="J449" s="11" t="s">
        <v>37</v>
      </c>
    </row>
    <row r="450" spans="1:10" x14ac:dyDescent="0.25">
      <c r="A450" s="11" t="s">
        <v>4974</v>
      </c>
      <c r="B450" s="11" t="s">
        <v>7831</v>
      </c>
      <c r="C450" s="49">
        <v>43847.816192129627</v>
      </c>
      <c r="D450" s="11" t="s">
        <v>34</v>
      </c>
      <c r="E450" s="11" t="s">
        <v>150</v>
      </c>
      <c r="F450" s="49">
        <v>43847.816122685188</v>
      </c>
      <c r="G450" s="11"/>
      <c r="H450" s="11"/>
      <c r="I450" s="17">
        <v>6.9444438850041479E-5</v>
      </c>
      <c r="J450" s="11" t="s">
        <v>37</v>
      </c>
    </row>
    <row r="451" spans="1:10" x14ac:dyDescent="0.25">
      <c r="A451" s="11" t="s">
        <v>4977</v>
      </c>
      <c r="B451" s="11" t="s">
        <v>7831</v>
      </c>
      <c r="C451" s="49">
        <v>43847.847395833334</v>
      </c>
      <c r="D451" s="11" t="s">
        <v>34</v>
      </c>
      <c r="E451" s="11" t="s">
        <v>150</v>
      </c>
      <c r="F451" s="49">
        <v>43847.847326388888</v>
      </c>
      <c r="G451" s="11"/>
      <c r="H451" s="11"/>
      <c r="I451" s="17">
        <v>6.9444446125999093E-5</v>
      </c>
      <c r="J451" s="11" t="s">
        <v>37</v>
      </c>
    </row>
    <row r="452" spans="1:10" x14ac:dyDescent="0.25">
      <c r="A452" s="11" t="s">
        <v>4979</v>
      </c>
      <c r="B452" s="11" t="s">
        <v>7831</v>
      </c>
      <c r="C452" s="49">
        <v>43847.860821759263</v>
      </c>
      <c r="D452" s="11" t="s">
        <v>34</v>
      </c>
      <c r="E452" s="11" t="s">
        <v>150</v>
      </c>
      <c r="F452" s="49">
        <v>43847.860763888886</v>
      </c>
      <c r="G452" s="11"/>
      <c r="H452" s="11"/>
      <c r="I452" s="17">
        <v>5.787037662230432E-5</v>
      </c>
      <c r="J452" s="11" t="s">
        <v>37</v>
      </c>
    </row>
    <row r="453" spans="1:10" x14ac:dyDescent="0.25">
      <c r="A453" s="11" t="s">
        <v>4980</v>
      </c>
      <c r="B453" s="11" t="s">
        <v>7831</v>
      </c>
      <c r="C453" s="49">
        <v>43848.802662037036</v>
      </c>
      <c r="D453" s="11" t="s">
        <v>34</v>
      </c>
      <c r="E453" s="11" t="s">
        <v>150</v>
      </c>
      <c r="F453" s="49">
        <v>43848.802627314813</v>
      </c>
      <c r="G453" s="11"/>
      <c r="H453" s="11"/>
      <c r="I453" s="17">
        <v>3.4722223062999547E-5</v>
      </c>
      <c r="J453" s="11" t="s">
        <v>37</v>
      </c>
    </row>
    <row r="454" spans="1:10" x14ac:dyDescent="0.25">
      <c r="A454" s="11" t="s">
        <v>4982</v>
      </c>
      <c r="B454" s="11" t="s">
        <v>7831</v>
      </c>
      <c r="C454" s="49">
        <v>43850.360868055555</v>
      </c>
      <c r="D454" s="11" t="s">
        <v>34</v>
      </c>
      <c r="E454" s="11" t="s">
        <v>150</v>
      </c>
      <c r="F454" s="49">
        <v>43850.360856481479</v>
      </c>
      <c r="G454" s="11"/>
      <c r="H454" s="11"/>
      <c r="I454" s="17">
        <v>1.1574076779652387E-5</v>
      </c>
      <c r="J454" s="11" t="s">
        <v>37</v>
      </c>
    </row>
    <row r="455" spans="1:10" x14ac:dyDescent="0.25">
      <c r="A455" s="11" t="s">
        <v>4984</v>
      </c>
      <c r="B455" s="11" t="s">
        <v>7831</v>
      </c>
      <c r="C455" s="49">
        <v>43850.410138888888</v>
      </c>
      <c r="D455" s="11" t="s">
        <v>34</v>
      </c>
      <c r="E455" s="11" t="s">
        <v>150</v>
      </c>
      <c r="F455" s="49">
        <v>43850.405023148145</v>
      </c>
      <c r="G455" s="11"/>
      <c r="H455" s="11"/>
      <c r="I455" s="17">
        <v>5.1157407433493063E-3</v>
      </c>
      <c r="J455" s="11" t="s">
        <v>37</v>
      </c>
    </row>
    <row r="456" spans="1:10" x14ac:dyDescent="0.25">
      <c r="A456" s="11" t="s">
        <v>4986</v>
      </c>
      <c r="B456" s="11" t="s">
        <v>7831</v>
      </c>
      <c r="C456" s="49">
        <v>43850.431550925925</v>
      </c>
      <c r="D456" s="11" t="s">
        <v>34</v>
      </c>
      <c r="E456" s="11" t="s">
        <v>150</v>
      </c>
      <c r="F456" s="49">
        <v>43850.43037037037</v>
      </c>
      <c r="G456" s="11"/>
      <c r="H456" s="11"/>
      <c r="I456" s="17">
        <v>1.1805555550381541E-3</v>
      </c>
      <c r="J456" s="11" t="s">
        <v>37</v>
      </c>
    </row>
    <row r="457" spans="1:10" x14ac:dyDescent="0.25">
      <c r="A457" s="11" t="s">
        <v>4988</v>
      </c>
      <c r="B457" s="11" t="s">
        <v>7831</v>
      </c>
      <c r="C457" s="49">
        <v>43850.388055555559</v>
      </c>
      <c r="D457" s="11" t="s">
        <v>34</v>
      </c>
      <c r="E457" s="11" t="s">
        <v>150</v>
      </c>
      <c r="F457" s="49">
        <v>43850.387673611112</v>
      </c>
      <c r="G457" s="11"/>
      <c r="H457" s="11"/>
      <c r="I457" s="17">
        <v>3.819444464170374E-4</v>
      </c>
      <c r="J457" s="11" t="s">
        <v>37</v>
      </c>
    </row>
    <row r="458" spans="1:10" x14ac:dyDescent="0.25">
      <c r="A458" s="11" t="s">
        <v>4990</v>
      </c>
      <c r="B458" s="11" t="s">
        <v>7831</v>
      </c>
      <c r="C458" s="49">
        <v>43850.394884259258</v>
      </c>
      <c r="D458" s="11" t="s">
        <v>34</v>
      </c>
      <c r="E458" s="11" t="s">
        <v>150</v>
      </c>
      <c r="F458" s="49">
        <v>43850.394861111112</v>
      </c>
      <c r="G458" s="11"/>
      <c r="H458" s="11"/>
      <c r="I458" s="17">
        <v>2.314814628334716E-5</v>
      </c>
      <c r="J458" s="11" t="s">
        <v>37</v>
      </c>
    </row>
    <row r="459" spans="1:10" x14ac:dyDescent="0.25">
      <c r="A459" s="11" t="s">
        <v>4993</v>
      </c>
      <c r="B459" s="11" t="s">
        <v>7831</v>
      </c>
      <c r="C459" s="49">
        <v>43850.464212962965</v>
      </c>
      <c r="D459" s="11" t="s">
        <v>34</v>
      </c>
      <c r="E459" s="11" t="s">
        <v>150</v>
      </c>
      <c r="F459" s="49">
        <v>43850.464201388888</v>
      </c>
      <c r="G459" s="11"/>
      <c r="H459" s="11"/>
      <c r="I459" s="17">
        <v>1.1574076779652387E-5</v>
      </c>
      <c r="J459" s="11" t="s">
        <v>37</v>
      </c>
    </row>
    <row r="460" spans="1:10" x14ac:dyDescent="0.25">
      <c r="A460" s="11" t="s">
        <v>4995</v>
      </c>
      <c r="B460" s="11" t="s">
        <v>7831</v>
      </c>
      <c r="C460" s="49">
        <v>43850.463935185187</v>
      </c>
      <c r="D460" s="11" t="s">
        <v>34</v>
      </c>
      <c r="E460" s="11" t="s">
        <v>150</v>
      </c>
      <c r="F460" s="49">
        <v>43850.463912037034</v>
      </c>
      <c r="G460" s="11"/>
      <c r="H460" s="11"/>
      <c r="I460" s="17">
        <v>2.3148153559304774E-5</v>
      </c>
      <c r="J460" s="11" t="s">
        <v>37</v>
      </c>
    </row>
    <row r="461" spans="1:10" x14ac:dyDescent="0.25">
      <c r="A461" s="11" t="s">
        <v>4996</v>
      </c>
      <c r="B461" s="11" t="s">
        <v>7831</v>
      </c>
      <c r="C461" s="49">
        <v>43850.544085648151</v>
      </c>
      <c r="D461" s="11" t="s">
        <v>34</v>
      </c>
      <c r="E461" s="11" t="s">
        <v>150</v>
      </c>
      <c r="F461" s="49">
        <v>43850.544085648151</v>
      </c>
      <c r="G461" s="11"/>
      <c r="H461" s="11"/>
      <c r="I461" s="17">
        <v>0</v>
      </c>
      <c r="J461" s="11" t="s">
        <v>37</v>
      </c>
    </row>
    <row r="462" spans="1:10" x14ac:dyDescent="0.25">
      <c r="A462" s="11" t="s">
        <v>4998</v>
      </c>
      <c r="B462" s="11" t="s">
        <v>7831</v>
      </c>
      <c r="C462" s="49">
        <v>43850.608356481483</v>
      </c>
      <c r="D462" s="11" t="s">
        <v>34</v>
      </c>
      <c r="E462" s="11" t="s">
        <v>150</v>
      </c>
      <c r="F462" s="49">
        <v>43850.60833333333</v>
      </c>
      <c r="G462" s="11"/>
      <c r="H462" s="11"/>
      <c r="I462" s="17">
        <v>2.3148153559304774E-5</v>
      </c>
      <c r="J462" s="11" t="s">
        <v>37</v>
      </c>
    </row>
    <row r="463" spans="1:10" x14ac:dyDescent="0.25">
      <c r="A463" s="11" t="s">
        <v>5001</v>
      </c>
      <c r="B463" s="11" t="s">
        <v>7831</v>
      </c>
      <c r="C463" s="49">
        <v>43850.40420138889</v>
      </c>
      <c r="D463" s="11" t="s">
        <v>34</v>
      </c>
      <c r="E463" s="11" t="s">
        <v>150</v>
      </c>
      <c r="F463" s="49">
        <v>43850.40420138889</v>
      </c>
      <c r="G463" s="11"/>
      <c r="H463" s="11"/>
      <c r="I463" s="17">
        <v>0</v>
      </c>
      <c r="J463" s="11" t="s">
        <v>37</v>
      </c>
    </row>
    <row r="464" spans="1:10" x14ac:dyDescent="0.25">
      <c r="A464" s="11" t="s">
        <v>5003</v>
      </c>
      <c r="B464" s="11" t="s">
        <v>7831</v>
      </c>
      <c r="C464" s="49">
        <v>43850.420104166667</v>
      </c>
      <c r="D464" s="11" t="s">
        <v>34</v>
      </c>
      <c r="E464" s="11" t="s">
        <v>150</v>
      </c>
      <c r="F464" s="49">
        <v>43850.420092592591</v>
      </c>
      <c r="G464" s="11"/>
      <c r="H464" s="11"/>
      <c r="I464" s="17">
        <v>1.1574076779652387E-5</v>
      </c>
      <c r="J464" s="11" t="s">
        <v>37</v>
      </c>
    </row>
    <row r="465" spans="1:10" x14ac:dyDescent="0.25">
      <c r="A465" s="11" t="s">
        <v>5005</v>
      </c>
      <c r="B465" s="11" t="s">
        <v>7831</v>
      </c>
      <c r="C465" s="49">
        <v>43850.437141203707</v>
      </c>
      <c r="D465" s="11" t="s">
        <v>34</v>
      </c>
      <c r="E465" s="11" t="s">
        <v>150</v>
      </c>
      <c r="F465" s="49">
        <v>43850.437627314815</v>
      </c>
      <c r="G465" s="11"/>
      <c r="H465" s="11"/>
      <c r="I465" s="17">
        <v>-4.8611110833007842E-4</v>
      </c>
      <c r="J465" s="11" t="s">
        <v>37</v>
      </c>
    </row>
    <row r="466" spans="1:10" x14ac:dyDescent="0.25">
      <c r="A466" s="11" t="s">
        <v>5007</v>
      </c>
      <c r="B466" s="11" t="s">
        <v>7831</v>
      </c>
      <c r="C466" s="49">
        <v>43850.439826388887</v>
      </c>
      <c r="D466" s="11" t="s">
        <v>34</v>
      </c>
      <c r="E466" s="11" t="s">
        <v>150</v>
      </c>
      <c r="F466" s="49">
        <v>43850.439629629633</v>
      </c>
      <c r="G466" s="11"/>
      <c r="H466" s="11"/>
      <c r="I466" s="17">
        <v>1.9675925432238728E-4</v>
      </c>
      <c r="J466" s="11" t="s">
        <v>37</v>
      </c>
    </row>
    <row r="467" spans="1:10" x14ac:dyDescent="0.25">
      <c r="A467" s="11" t="s">
        <v>5010</v>
      </c>
      <c r="B467" s="11" t="s">
        <v>7831</v>
      </c>
      <c r="C467" s="49">
        <v>43850.473969907405</v>
      </c>
      <c r="D467" s="11" t="s">
        <v>34</v>
      </c>
      <c r="E467" s="11" t="s">
        <v>150</v>
      </c>
      <c r="F467" s="49">
        <v>43850.473865740743</v>
      </c>
      <c r="G467" s="11"/>
      <c r="H467" s="11"/>
      <c r="I467" s="17">
        <v>1.0416666191304103E-4</v>
      </c>
      <c r="J467" s="11" t="s">
        <v>37</v>
      </c>
    </row>
    <row r="468" spans="1:10" x14ac:dyDescent="0.25">
      <c r="A468" s="11" t="s">
        <v>5012</v>
      </c>
      <c r="B468" s="11" t="s">
        <v>7831</v>
      </c>
      <c r="C468" s="49">
        <v>43850.483622685184</v>
      </c>
      <c r="D468" s="11" t="s">
        <v>34</v>
      </c>
      <c r="E468" s="11" t="s">
        <v>150</v>
      </c>
      <c r="F468" s="49">
        <v>43850.48333333333</v>
      </c>
      <c r="G468" s="11"/>
      <c r="H468" s="11"/>
      <c r="I468" s="17">
        <v>2.8935185400769114E-4</v>
      </c>
      <c r="J468" s="11" t="s">
        <v>37</v>
      </c>
    </row>
    <row r="469" spans="1:10" x14ac:dyDescent="0.25">
      <c r="A469" s="11" t="s">
        <v>5014</v>
      </c>
      <c r="B469" s="11" t="s">
        <v>7831</v>
      </c>
      <c r="C469" s="49">
        <v>43850.50335648148</v>
      </c>
      <c r="D469" s="11" t="s">
        <v>34</v>
      </c>
      <c r="E469" s="11" t="s">
        <v>150</v>
      </c>
      <c r="F469" s="49">
        <v>43850.503344907411</v>
      </c>
      <c r="G469" s="11"/>
      <c r="H469" s="11"/>
      <c r="I469" s="17">
        <v>1.1574069503694773E-5</v>
      </c>
      <c r="J469" s="11" t="s">
        <v>37</v>
      </c>
    </row>
    <row r="470" spans="1:10" x14ac:dyDescent="0.25">
      <c r="A470" s="11" t="s">
        <v>5015</v>
      </c>
      <c r="B470" s="11" t="s">
        <v>7831</v>
      </c>
      <c r="C470" s="49">
        <v>43850.509745370371</v>
      </c>
      <c r="D470" s="11" t="s">
        <v>34</v>
      </c>
      <c r="E470" s="11" t="s">
        <v>150</v>
      </c>
      <c r="F470" s="49">
        <v>43850.50990740741</v>
      </c>
      <c r="G470" s="11"/>
      <c r="H470" s="11"/>
      <c r="I470" s="17">
        <v>-1.6203703853534535E-4</v>
      </c>
      <c r="J470" s="11" t="s">
        <v>37</v>
      </c>
    </row>
    <row r="471" spans="1:10" x14ac:dyDescent="0.25">
      <c r="A471" s="11" t="s">
        <v>5017</v>
      </c>
      <c r="B471" s="11" t="s">
        <v>7831</v>
      </c>
      <c r="C471" s="49">
        <v>43850.525879629633</v>
      </c>
      <c r="D471" s="11" t="s">
        <v>34</v>
      </c>
      <c r="E471" s="11" t="s">
        <v>150</v>
      </c>
      <c r="F471" s="49">
        <v>43850.525868055556</v>
      </c>
      <c r="G471" s="11"/>
      <c r="H471" s="11"/>
      <c r="I471" s="17">
        <v>1.1574076779652387E-5</v>
      </c>
      <c r="J471" s="11" t="s">
        <v>37</v>
      </c>
    </row>
    <row r="472" spans="1:10" x14ac:dyDescent="0.25">
      <c r="A472" s="11" t="s">
        <v>5019</v>
      </c>
      <c r="B472" s="11" t="s">
        <v>7831</v>
      </c>
      <c r="C472" s="49">
        <v>43850.534328703703</v>
      </c>
      <c r="D472" s="11" t="s">
        <v>34</v>
      </c>
      <c r="E472" s="11" t="s">
        <v>150</v>
      </c>
      <c r="F472" s="49">
        <v>43850.534317129626</v>
      </c>
      <c r="G472" s="11"/>
      <c r="H472" s="11"/>
      <c r="I472" s="17">
        <v>1.1574076779652387E-5</v>
      </c>
      <c r="J472" s="11" t="s">
        <v>37</v>
      </c>
    </row>
    <row r="473" spans="1:10" x14ac:dyDescent="0.25">
      <c r="A473" s="11" t="s">
        <v>5021</v>
      </c>
      <c r="B473" s="11" t="s">
        <v>7831</v>
      </c>
      <c r="C473" s="49">
        <v>43850.542800925927</v>
      </c>
      <c r="D473" s="11" t="s">
        <v>34</v>
      </c>
      <c r="E473" s="11" t="s">
        <v>150</v>
      </c>
      <c r="F473" s="49">
        <v>43850.54277777778</v>
      </c>
      <c r="G473" s="11"/>
      <c r="H473" s="11"/>
      <c r="I473" s="17">
        <v>2.314814628334716E-5</v>
      </c>
      <c r="J473" s="11" t="s">
        <v>37</v>
      </c>
    </row>
    <row r="474" spans="1:10" x14ac:dyDescent="0.25">
      <c r="A474" s="11" t="s">
        <v>5023</v>
      </c>
      <c r="B474" s="11" t="s">
        <v>7831</v>
      </c>
      <c r="C474" s="49">
        <v>43850.546770833331</v>
      </c>
      <c r="D474" s="11" t="s">
        <v>34</v>
      </c>
      <c r="E474" s="11" t="s">
        <v>150</v>
      </c>
      <c r="F474" s="49">
        <v>43850.546759259261</v>
      </c>
      <c r="G474" s="11"/>
      <c r="H474" s="11"/>
      <c r="I474" s="17">
        <v>1.1574069503694773E-5</v>
      </c>
      <c r="J474" s="11" t="s">
        <v>37</v>
      </c>
    </row>
    <row r="475" spans="1:10" x14ac:dyDescent="0.25">
      <c r="A475" s="11" t="s">
        <v>5025</v>
      </c>
      <c r="B475" s="11" t="s">
        <v>7831</v>
      </c>
      <c r="C475" s="49">
        <v>43850.433518518519</v>
      </c>
      <c r="D475" s="11" t="s">
        <v>34</v>
      </c>
      <c r="E475" s="11" t="s">
        <v>150</v>
      </c>
      <c r="F475" s="49">
        <v>43850.433506944442</v>
      </c>
      <c r="G475" s="11"/>
      <c r="H475" s="11"/>
      <c r="I475" s="17">
        <v>1.1574076779652387E-5</v>
      </c>
      <c r="J475" s="11" t="s">
        <v>37</v>
      </c>
    </row>
    <row r="476" spans="1:10" x14ac:dyDescent="0.25">
      <c r="A476" s="11" t="s">
        <v>5026</v>
      </c>
      <c r="B476" s="11" t="s">
        <v>7831</v>
      </c>
      <c r="C476" s="49">
        <v>43850.443287037036</v>
      </c>
      <c r="D476" s="11" t="s">
        <v>34</v>
      </c>
      <c r="E476" s="11" t="s">
        <v>150</v>
      </c>
      <c r="F476" s="49">
        <v>43850.443113425928</v>
      </c>
      <c r="G476" s="11"/>
      <c r="H476" s="11"/>
      <c r="I476" s="17">
        <v>1.7361110803904012E-4</v>
      </c>
      <c r="J476" s="11" t="s">
        <v>37</v>
      </c>
    </row>
    <row r="477" spans="1:10" x14ac:dyDescent="0.25">
      <c r="A477" s="11" t="s">
        <v>5028</v>
      </c>
      <c r="B477" s="11" t="s">
        <v>7831</v>
      </c>
      <c r="C477" s="49">
        <v>43850.45517361111</v>
      </c>
      <c r="D477" s="11" t="s">
        <v>34</v>
      </c>
      <c r="E477" s="11" t="s">
        <v>150</v>
      </c>
      <c r="F477" s="49">
        <v>43850.454930555556</v>
      </c>
      <c r="G477" s="11"/>
      <c r="H477" s="11"/>
      <c r="I477" s="17">
        <v>2.4305555416503921E-4</v>
      </c>
      <c r="J477" s="11" t="s">
        <v>37</v>
      </c>
    </row>
    <row r="478" spans="1:10" x14ac:dyDescent="0.25">
      <c r="A478" s="11" t="s">
        <v>5030</v>
      </c>
      <c r="B478" s="11" t="s">
        <v>7831</v>
      </c>
      <c r="C478" s="49">
        <v>43850.456643518519</v>
      </c>
      <c r="D478" s="11" t="s">
        <v>34</v>
      </c>
      <c r="E478" s="11" t="s">
        <v>150</v>
      </c>
      <c r="F478" s="49">
        <v>43850.456817129627</v>
      </c>
      <c r="G478" s="11"/>
      <c r="H478" s="11"/>
      <c r="I478" s="17">
        <v>-1.7361110803904012E-4</v>
      </c>
      <c r="J478" s="11" t="s">
        <v>37</v>
      </c>
    </row>
    <row r="479" spans="1:10" x14ac:dyDescent="0.25">
      <c r="A479" s="11" t="s">
        <v>5032</v>
      </c>
      <c r="B479" s="11" t="s">
        <v>7831</v>
      </c>
      <c r="C479" s="49">
        <v>43850.460416666669</v>
      </c>
      <c r="D479" s="11" t="s">
        <v>34</v>
      </c>
      <c r="E479" s="11" t="s">
        <v>150</v>
      </c>
      <c r="F479" s="49">
        <v>43850.461516203701</v>
      </c>
      <c r="G479" s="11"/>
      <c r="H479" s="11"/>
      <c r="I479" s="17">
        <v>-1.0995370321325026E-3</v>
      </c>
      <c r="J479" s="11" t="s">
        <v>37</v>
      </c>
    </row>
    <row r="480" spans="1:10" x14ac:dyDescent="0.25">
      <c r="A480" s="11" t="s">
        <v>5034</v>
      </c>
      <c r="B480" s="11" t="s">
        <v>7831</v>
      </c>
      <c r="C480" s="49">
        <v>43850.460439814815</v>
      </c>
      <c r="D480" s="11" t="s">
        <v>34</v>
      </c>
      <c r="E480" s="11" t="s">
        <v>150</v>
      </c>
      <c r="F480" s="49">
        <v>43850.461631944447</v>
      </c>
      <c r="G480" s="11"/>
      <c r="H480" s="11"/>
      <c r="I480" s="17">
        <v>-1.1921296318178065E-3</v>
      </c>
      <c r="J480" s="11" t="s">
        <v>37</v>
      </c>
    </row>
    <row r="481" spans="1:10" x14ac:dyDescent="0.25">
      <c r="A481" s="11" t="s">
        <v>5035</v>
      </c>
      <c r="B481" s="11" t="s">
        <v>7831</v>
      </c>
      <c r="C481" s="49">
        <v>43850.460462962961</v>
      </c>
      <c r="D481" s="11" t="s">
        <v>34</v>
      </c>
      <c r="E481" s="11" t="s">
        <v>150</v>
      </c>
      <c r="F481" s="49">
        <v>43850.461805555555</v>
      </c>
      <c r="G481" s="11"/>
      <c r="H481" s="11"/>
      <c r="I481" s="17">
        <v>-1.3425925935734995E-3</v>
      </c>
      <c r="J481" s="11" t="s">
        <v>37</v>
      </c>
    </row>
    <row r="482" spans="1:10" x14ac:dyDescent="0.25">
      <c r="A482" s="11" t="s">
        <v>5036</v>
      </c>
      <c r="B482" s="11" t="s">
        <v>7831</v>
      </c>
      <c r="C482" s="49">
        <v>43850.464918981481</v>
      </c>
      <c r="D482" s="11" t="s">
        <v>34</v>
      </c>
      <c r="E482" s="11" t="s">
        <v>150</v>
      </c>
      <c r="F482" s="49">
        <v>43850.464895833335</v>
      </c>
      <c r="G482" s="11"/>
      <c r="H482" s="11"/>
      <c r="I482" s="17">
        <v>2.314814628334716E-5</v>
      </c>
      <c r="J482" s="11" t="s">
        <v>37</v>
      </c>
    </row>
    <row r="483" spans="1:10" x14ac:dyDescent="0.25">
      <c r="A483" s="11" t="s">
        <v>5037</v>
      </c>
      <c r="B483" s="11" t="s">
        <v>7831</v>
      </c>
      <c r="C483" s="49">
        <v>43850.493645833332</v>
      </c>
      <c r="D483" s="11" t="s">
        <v>34</v>
      </c>
      <c r="E483" s="11" t="s">
        <v>150</v>
      </c>
      <c r="F483" s="49">
        <v>43850.493773148148</v>
      </c>
      <c r="G483" s="11"/>
      <c r="H483" s="11"/>
      <c r="I483" s="17">
        <v>-1.273148154723458E-4</v>
      </c>
      <c r="J483" s="11" t="s">
        <v>37</v>
      </c>
    </row>
    <row r="484" spans="1:10" x14ac:dyDescent="0.25">
      <c r="A484" s="11" t="s">
        <v>5038</v>
      </c>
      <c r="B484" s="11" t="s">
        <v>7831</v>
      </c>
      <c r="C484" s="49">
        <v>43850.51866898148</v>
      </c>
      <c r="D484" s="11" t="s">
        <v>34</v>
      </c>
      <c r="E484" s="11" t="s">
        <v>150</v>
      </c>
      <c r="F484" s="49">
        <v>43850.518657407411</v>
      </c>
      <c r="G484" s="11"/>
      <c r="H484" s="11"/>
      <c r="I484" s="17">
        <v>1.1574069503694773E-5</v>
      </c>
      <c r="J484" s="11" t="s">
        <v>37</v>
      </c>
    </row>
    <row r="485" spans="1:10" x14ac:dyDescent="0.25">
      <c r="A485" s="11" t="s">
        <v>5040</v>
      </c>
      <c r="B485" s="11" t="s">
        <v>7831</v>
      </c>
      <c r="C485" s="49">
        <v>43850.596620370372</v>
      </c>
      <c r="D485" s="11" t="s">
        <v>34</v>
      </c>
      <c r="E485" s="11" t="s">
        <v>150</v>
      </c>
      <c r="F485" s="49">
        <v>43850.596342592595</v>
      </c>
      <c r="G485" s="11"/>
      <c r="H485" s="11"/>
      <c r="I485" s="17">
        <v>2.7777777722803876E-4</v>
      </c>
      <c r="J485" s="11" t="s">
        <v>37</v>
      </c>
    </row>
    <row r="486" spans="1:10" x14ac:dyDescent="0.25">
      <c r="A486" s="11" t="s">
        <v>5042</v>
      </c>
      <c r="B486" s="11" t="s">
        <v>7831</v>
      </c>
      <c r="C486" s="49">
        <v>43850.679120370369</v>
      </c>
      <c r="D486" s="11" t="s">
        <v>34</v>
      </c>
      <c r="E486" s="11" t="s">
        <v>150</v>
      </c>
      <c r="F486" s="49">
        <v>43850.679016203707</v>
      </c>
      <c r="G486" s="11"/>
      <c r="H486" s="11"/>
      <c r="I486" s="17">
        <v>1.0416666191304103E-4</v>
      </c>
      <c r="J486" s="11" t="s">
        <v>37</v>
      </c>
    </row>
    <row r="487" spans="1:10" x14ac:dyDescent="0.25">
      <c r="A487" s="11" t="s">
        <v>5044</v>
      </c>
      <c r="B487" s="11" t="s">
        <v>7831</v>
      </c>
      <c r="C487" s="49">
        <v>43850.681550925925</v>
      </c>
      <c r="D487" s="11" t="s">
        <v>34</v>
      </c>
      <c r="E487" s="11" t="s">
        <v>150</v>
      </c>
      <c r="F487" s="49">
        <v>43850.681539351855</v>
      </c>
      <c r="G487" s="11"/>
      <c r="H487" s="11"/>
      <c r="I487" s="17">
        <v>1.1574069503694773E-5</v>
      </c>
      <c r="J487" s="11" t="s">
        <v>37</v>
      </c>
    </row>
    <row r="488" spans="1:10" x14ac:dyDescent="0.25">
      <c r="A488" s="11" t="s">
        <v>5046</v>
      </c>
      <c r="B488" s="11" t="s">
        <v>7831</v>
      </c>
      <c r="C488" s="49">
        <v>43850.690127314818</v>
      </c>
      <c r="D488" s="11" t="s">
        <v>34</v>
      </c>
      <c r="E488" s="11" t="s">
        <v>150</v>
      </c>
      <c r="F488" s="49">
        <v>43850.69027777778</v>
      </c>
      <c r="G488" s="11"/>
      <c r="H488" s="11"/>
      <c r="I488" s="17">
        <v>-1.5046296175569296E-4</v>
      </c>
      <c r="J488" s="11" t="s">
        <v>37</v>
      </c>
    </row>
    <row r="489" spans="1:10" x14ac:dyDescent="0.25">
      <c r="A489" s="11" t="s">
        <v>5048</v>
      </c>
      <c r="B489" s="11" t="s">
        <v>7831</v>
      </c>
      <c r="C489" s="49">
        <v>43850.698854166665</v>
      </c>
      <c r="D489" s="11" t="s">
        <v>34</v>
      </c>
      <c r="E489" s="11" t="s">
        <v>150</v>
      </c>
      <c r="F489" s="49">
        <v>43850.698599537034</v>
      </c>
      <c r="G489" s="11"/>
      <c r="H489" s="11"/>
      <c r="I489" s="17">
        <v>2.546296309446916E-4</v>
      </c>
      <c r="J489" s="11" t="s">
        <v>37</v>
      </c>
    </row>
    <row r="490" spans="1:10" x14ac:dyDescent="0.25">
      <c r="A490" s="11" t="s">
        <v>5050</v>
      </c>
      <c r="B490" s="11" t="s">
        <v>7831</v>
      </c>
      <c r="C490" s="52">
        <v>43850.703680555554</v>
      </c>
      <c r="D490" s="11" t="s">
        <v>34</v>
      </c>
      <c r="E490" s="11" t="s">
        <v>150</v>
      </c>
      <c r="F490" s="52">
        <v>43850.704004629632</v>
      </c>
      <c r="G490" s="11"/>
      <c r="H490" s="11"/>
      <c r="I490" s="17">
        <v>-3.2407407707069069E-4</v>
      </c>
      <c r="J490" s="11" t="s">
        <v>37</v>
      </c>
    </row>
    <row r="491" spans="1:10" x14ac:dyDescent="0.25">
      <c r="A491" s="11" t="s">
        <v>5052</v>
      </c>
      <c r="B491" s="11" t="s">
        <v>7831</v>
      </c>
      <c r="C491" s="49">
        <v>43850.735011574077</v>
      </c>
      <c r="D491" s="11" t="s">
        <v>34</v>
      </c>
      <c r="E491" s="11" t="s">
        <v>150</v>
      </c>
      <c r="F491" s="49">
        <v>43850.733206018522</v>
      </c>
      <c r="G491" s="11"/>
      <c r="H491" s="11"/>
      <c r="I491" s="17">
        <v>1.8055555556202307E-3</v>
      </c>
      <c r="J491" s="11" t="s">
        <v>37</v>
      </c>
    </row>
    <row r="492" spans="1:10" x14ac:dyDescent="0.25">
      <c r="A492" s="11" t="s">
        <v>5054</v>
      </c>
      <c r="B492" s="11" t="s">
        <v>7831</v>
      </c>
      <c r="C492" s="49">
        <v>43850.629745370374</v>
      </c>
      <c r="D492" s="11" t="s">
        <v>34</v>
      </c>
      <c r="E492" s="11" t="s">
        <v>150</v>
      </c>
      <c r="F492" s="49">
        <v>43850.629733796297</v>
      </c>
      <c r="G492" s="11"/>
      <c r="H492" s="11"/>
      <c r="I492" s="17">
        <v>1.1574076779652387E-5</v>
      </c>
      <c r="J492" s="11" t="s">
        <v>37</v>
      </c>
    </row>
    <row r="493" spans="1:10" x14ac:dyDescent="0.25">
      <c r="A493" s="11" t="s">
        <v>5055</v>
      </c>
      <c r="B493" s="11" t="s">
        <v>7831</v>
      </c>
      <c r="C493" s="49">
        <v>43850.632349537038</v>
      </c>
      <c r="D493" s="11" t="s">
        <v>34</v>
      </c>
      <c r="E493" s="11" t="s">
        <v>150</v>
      </c>
      <c r="F493" s="49">
        <v>43850.633530092593</v>
      </c>
      <c r="G493" s="11"/>
      <c r="H493" s="11"/>
      <c r="I493" s="17">
        <v>-1.1805555550381541E-3</v>
      </c>
      <c r="J493" s="11" t="s">
        <v>37</v>
      </c>
    </row>
    <row r="494" spans="1:10" x14ac:dyDescent="0.25">
      <c r="A494" s="11" t="s">
        <v>5057</v>
      </c>
      <c r="B494" s="11" t="s">
        <v>7831</v>
      </c>
      <c r="C494" s="49">
        <v>43850.639988425923</v>
      </c>
      <c r="D494" s="11" t="s">
        <v>34</v>
      </c>
      <c r="E494" s="11" t="s">
        <v>150</v>
      </c>
      <c r="F494" s="49">
        <v>43850.639965277776</v>
      </c>
      <c r="G494" s="11"/>
      <c r="H494" s="11"/>
      <c r="I494" s="17">
        <v>2.314814628334716E-5</v>
      </c>
      <c r="J494" s="11" t="s">
        <v>37</v>
      </c>
    </row>
    <row r="495" spans="1:10" x14ac:dyDescent="0.25">
      <c r="A495" s="11" t="s">
        <v>5059</v>
      </c>
      <c r="B495" s="11" t="s">
        <v>7831</v>
      </c>
      <c r="C495" s="49">
        <v>43850.707557870373</v>
      </c>
      <c r="D495" s="11" t="s">
        <v>34</v>
      </c>
      <c r="E495" s="11" t="s">
        <v>150</v>
      </c>
      <c r="F495" s="49">
        <v>43850.707557870373</v>
      </c>
      <c r="G495" s="11"/>
      <c r="H495" s="11"/>
      <c r="I495" s="17">
        <v>0</v>
      </c>
      <c r="J495" s="11" t="s">
        <v>37</v>
      </c>
    </row>
    <row r="496" spans="1:10" x14ac:dyDescent="0.25">
      <c r="A496" s="11" t="s">
        <v>5060</v>
      </c>
      <c r="B496" s="11" t="s">
        <v>7831</v>
      </c>
      <c r="C496" s="49">
        <v>43850.73537037037</v>
      </c>
      <c r="D496" s="11" t="s">
        <v>34</v>
      </c>
      <c r="E496" s="11" t="s">
        <v>150</v>
      </c>
      <c r="F496" s="49">
        <v>43850.735671296294</v>
      </c>
      <c r="G496" s="11"/>
      <c r="H496" s="11"/>
      <c r="I496" s="17">
        <v>-3.0092592351138592E-4</v>
      </c>
      <c r="J496" s="11" t="s">
        <v>37</v>
      </c>
    </row>
    <row r="497" spans="1:10" x14ac:dyDescent="0.25">
      <c r="A497" s="11" t="s">
        <v>5062</v>
      </c>
      <c r="B497" s="11" t="s">
        <v>7831</v>
      </c>
      <c r="C497" s="49">
        <v>43850.733877314815</v>
      </c>
      <c r="D497" s="11" t="s">
        <v>34</v>
      </c>
      <c r="E497" s="11" t="s">
        <v>150</v>
      </c>
      <c r="F497" s="49">
        <v>43850.733854166669</v>
      </c>
      <c r="G497" s="11"/>
      <c r="H497" s="11"/>
      <c r="I497" s="17">
        <v>2.314814628334716E-5</v>
      </c>
      <c r="J497" s="11" t="s">
        <v>37</v>
      </c>
    </row>
    <row r="498" spans="1:10" x14ac:dyDescent="0.25">
      <c r="A498" s="11" t="s">
        <v>5064</v>
      </c>
      <c r="B498" s="11" t="s">
        <v>7831</v>
      </c>
      <c r="C498" s="49">
        <v>43850.730729166666</v>
      </c>
      <c r="D498" s="11" t="s">
        <v>34</v>
      </c>
      <c r="E498" s="11" t="s">
        <v>150</v>
      </c>
      <c r="F498" s="49">
        <v>43850.730717592596</v>
      </c>
      <c r="G498" s="11"/>
      <c r="H498" s="11"/>
      <c r="I498" s="17">
        <v>1.1574069503694773E-5</v>
      </c>
      <c r="J498" s="11" t="s">
        <v>37</v>
      </c>
    </row>
    <row r="499" spans="1:10" x14ac:dyDescent="0.25">
      <c r="A499" s="11" t="s">
        <v>5067</v>
      </c>
      <c r="B499" s="11" t="s">
        <v>7831</v>
      </c>
      <c r="C499" s="49">
        <v>43851.417129629626</v>
      </c>
      <c r="D499" s="11" t="s">
        <v>34</v>
      </c>
      <c r="E499" s="11" t="s">
        <v>150</v>
      </c>
      <c r="F499" s="49">
        <v>43851.416944444441</v>
      </c>
      <c r="G499" s="11"/>
      <c r="H499" s="11"/>
      <c r="I499" s="17">
        <v>1.8518518481869251E-4</v>
      </c>
      <c r="J499" s="11" t="s">
        <v>37</v>
      </c>
    </row>
    <row r="500" spans="1:10" x14ac:dyDescent="0.25">
      <c r="A500" s="11" t="s">
        <v>5069</v>
      </c>
      <c r="B500" s="11" t="s">
        <v>7831</v>
      </c>
      <c r="C500" s="49">
        <v>43850.909780092596</v>
      </c>
      <c r="D500" s="11" t="s">
        <v>34</v>
      </c>
      <c r="E500" s="11" t="s">
        <v>150</v>
      </c>
      <c r="F500" s="49">
        <v>43850.909745370373</v>
      </c>
      <c r="G500" s="11"/>
      <c r="H500" s="11"/>
      <c r="I500" s="17">
        <v>3.4722223062999547E-5</v>
      </c>
      <c r="J500" s="11" t="s">
        <v>37</v>
      </c>
    </row>
    <row r="501" spans="1:10" x14ac:dyDescent="0.25">
      <c r="A501" s="11" t="s">
        <v>5071</v>
      </c>
      <c r="B501" s="11" t="s">
        <v>7831</v>
      </c>
      <c r="C501" s="49">
        <v>43851.39949074074</v>
      </c>
      <c r="D501" s="11" t="s">
        <v>34</v>
      </c>
      <c r="E501" s="11" t="s">
        <v>150</v>
      </c>
      <c r="F501" s="49">
        <v>43851.39949074074</v>
      </c>
      <c r="G501" s="11"/>
      <c r="H501" s="11"/>
      <c r="I501" s="17">
        <v>0</v>
      </c>
      <c r="J501" s="11" t="s">
        <v>37</v>
      </c>
    </row>
    <row r="502" spans="1:10" x14ac:dyDescent="0.25">
      <c r="A502" s="11" t="s">
        <v>5072</v>
      </c>
      <c r="B502" s="11" t="s">
        <v>7831</v>
      </c>
      <c r="C502" s="49">
        <v>43851.401516203703</v>
      </c>
      <c r="D502" s="11" t="s">
        <v>34</v>
      </c>
      <c r="E502" s="11" t="s">
        <v>150</v>
      </c>
      <c r="F502" s="49">
        <v>43851.401296296295</v>
      </c>
      <c r="G502" s="11"/>
      <c r="H502" s="11"/>
      <c r="I502" s="17">
        <v>2.1990740788169205E-4</v>
      </c>
      <c r="J502" s="11" t="s">
        <v>37</v>
      </c>
    </row>
    <row r="503" spans="1:10" x14ac:dyDescent="0.25">
      <c r="A503" s="11" t="s">
        <v>5075</v>
      </c>
      <c r="B503" s="11" t="s">
        <v>7831</v>
      </c>
      <c r="C503" s="49">
        <v>43851.410231481481</v>
      </c>
      <c r="D503" s="11" t="s">
        <v>34</v>
      </c>
      <c r="E503" s="11" t="s">
        <v>150</v>
      </c>
      <c r="F503" s="49">
        <v>43851.410555555558</v>
      </c>
      <c r="G503" s="11"/>
      <c r="H503" s="11"/>
      <c r="I503" s="17">
        <v>-3.2407407707069069E-4</v>
      </c>
      <c r="J503" s="11" t="s">
        <v>37</v>
      </c>
    </row>
    <row r="504" spans="1:10" x14ac:dyDescent="0.25">
      <c r="A504" s="11" t="s">
        <v>5076</v>
      </c>
      <c r="B504" s="11" t="s">
        <v>7831</v>
      </c>
      <c r="C504" s="49">
        <v>43851.419490740744</v>
      </c>
      <c r="D504" s="11" t="s">
        <v>34</v>
      </c>
      <c r="E504" s="11" t="s">
        <v>150</v>
      </c>
      <c r="F504" s="49">
        <v>43851.419259259259</v>
      </c>
      <c r="G504" s="11"/>
      <c r="H504" s="11"/>
      <c r="I504" s="17">
        <v>2.3148148466134444E-4</v>
      </c>
      <c r="J504" s="11" t="s">
        <v>37</v>
      </c>
    </row>
    <row r="505" spans="1:10" x14ac:dyDescent="0.25">
      <c r="A505" s="11" t="s">
        <v>5077</v>
      </c>
      <c r="B505" s="11" t="s">
        <v>7831</v>
      </c>
      <c r="C505" s="49">
        <v>43851.408530092594</v>
      </c>
      <c r="D505" s="11" t="s">
        <v>34</v>
      </c>
      <c r="E505" s="11" t="s">
        <v>150</v>
      </c>
      <c r="F505" s="49">
        <v>43851.408518518518</v>
      </c>
      <c r="G505" s="11"/>
      <c r="H505" s="11"/>
      <c r="I505" s="17">
        <v>1.1574076779652387E-5</v>
      </c>
      <c r="J505" s="11" t="s">
        <v>37</v>
      </c>
    </row>
    <row r="506" spans="1:10" x14ac:dyDescent="0.25">
      <c r="A506" s="11" t="s">
        <v>5079</v>
      </c>
      <c r="B506" s="11" t="s">
        <v>7831</v>
      </c>
      <c r="C506" s="49">
        <v>43851.47828703704</v>
      </c>
      <c r="D506" s="11" t="s">
        <v>34</v>
      </c>
      <c r="E506" s="11" t="s">
        <v>150</v>
      </c>
      <c r="F506" s="49">
        <v>43851.47828703704</v>
      </c>
      <c r="G506" s="11"/>
      <c r="H506" s="11"/>
      <c r="I506" s="17">
        <v>0</v>
      </c>
      <c r="J506" s="11" t="s">
        <v>37</v>
      </c>
    </row>
    <row r="507" spans="1:10" x14ac:dyDescent="0.25">
      <c r="A507" s="11" t="s">
        <v>5081</v>
      </c>
      <c r="B507" s="11" t="s">
        <v>7831</v>
      </c>
      <c r="C507" s="49">
        <v>43851.52144675926</v>
      </c>
      <c r="D507" s="11" t="s">
        <v>34</v>
      </c>
      <c r="E507" s="11" t="s">
        <v>150</v>
      </c>
      <c r="F507" s="49">
        <v>43851.521435185183</v>
      </c>
      <c r="G507" s="11"/>
      <c r="H507" s="11"/>
      <c r="I507" s="17">
        <v>1.1574076779652387E-5</v>
      </c>
      <c r="J507" s="11" t="s">
        <v>37</v>
      </c>
    </row>
    <row r="508" spans="1:10" x14ac:dyDescent="0.25">
      <c r="A508" s="11" t="s">
        <v>5082</v>
      </c>
      <c r="B508" s="11" t="s">
        <v>7831</v>
      </c>
      <c r="C508" s="49">
        <v>43851.461840277778</v>
      </c>
      <c r="D508" s="11" t="s">
        <v>34</v>
      </c>
      <c r="E508" s="11" t="s">
        <v>150</v>
      </c>
      <c r="F508" s="49">
        <v>43851.461828703701</v>
      </c>
      <c r="G508" s="11"/>
      <c r="H508" s="11"/>
      <c r="I508" s="17">
        <v>1.1574076779652387E-5</v>
      </c>
      <c r="J508" s="11" t="s">
        <v>37</v>
      </c>
    </row>
    <row r="509" spans="1:10" x14ac:dyDescent="0.25">
      <c r="A509" s="11" t="s">
        <v>5084</v>
      </c>
      <c r="B509" s="11" t="s">
        <v>7831</v>
      </c>
      <c r="C509" s="49">
        <v>43851.465567129628</v>
      </c>
      <c r="D509" s="11" t="s">
        <v>34</v>
      </c>
      <c r="E509" s="11" t="s">
        <v>150</v>
      </c>
      <c r="F509" s="49">
        <v>43851.465555555558</v>
      </c>
      <c r="G509" s="11"/>
      <c r="H509" s="11"/>
      <c r="I509" s="17">
        <v>1.1574069503694773E-5</v>
      </c>
      <c r="J509" s="11" t="s">
        <v>37</v>
      </c>
    </row>
    <row r="510" spans="1:10" x14ac:dyDescent="0.25">
      <c r="A510" s="11" t="s">
        <v>5086</v>
      </c>
      <c r="B510" s="11" t="s">
        <v>7831</v>
      </c>
      <c r="C510" s="49">
        <v>43851.507939814815</v>
      </c>
      <c r="D510" s="11" t="s">
        <v>34</v>
      </c>
      <c r="E510" s="11" t="s">
        <v>150</v>
      </c>
      <c r="F510" s="49">
        <v>43851.508101851854</v>
      </c>
      <c r="G510" s="11"/>
      <c r="H510" s="11"/>
      <c r="I510" s="17">
        <v>-1.6203703853534535E-4</v>
      </c>
      <c r="J510" s="11" t="s">
        <v>37</v>
      </c>
    </row>
    <row r="511" spans="1:10" x14ac:dyDescent="0.25">
      <c r="A511" s="11" t="s">
        <v>5087</v>
      </c>
      <c r="B511" s="11" t="s">
        <v>7831</v>
      </c>
      <c r="C511" s="52">
        <v>43851.59480324074</v>
      </c>
      <c r="D511" s="11" t="s">
        <v>34</v>
      </c>
      <c r="E511" s="11" t="s">
        <v>150</v>
      </c>
      <c r="F511" s="52">
        <v>43851.59479166667</v>
      </c>
      <c r="G511" s="11"/>
      <c r="H511" s="11"/>
      <c r="I511" s="17">
        <v>1.1574069503694773E-5</v>
      </c>
      <c r="J511" s="11" t="s">
        <v>37</v>
      </c>
    </row>
    <row r="512" spans="1:10" x14ac:dyDescent="0.25">
      <c r="A512" s="11" t="s">
        <v>5088</v>
      </c>
      <c r="B512" s="11" t="s">
        <v>7831</v>
      </c>
      <c r="C512" s="49">
        <v>43852.374178240738</v>
      </c>
      <c r="D512" s="11" t="s">
        <v>34</v>
      </c>
      <c r="E512" s="11" t="s">
        <v>150</v>
      </c>
      <c r="F512" s="49">
        <v>43852.374548611115</v>
      </c>
      <c r="G512" s="11"/>
      <c r="H512" s="11"/>
      <c r="I512" s="17">
        <v>-3.7037037691334262E-4</v>
      </c>
      <c r="J512" s="11" t="s">
        <v>37</v>
      </c>
    </row>
    <row r="513" spans="1:10" x14ac:dyDescent="0.25">
      <c r="A513" s="11" t="s">
        <v>5090</v>
      </c>
      <c r="B513" s="11" t="s">
        <v>7831</v>
      </c>
      <c r="C513" s="52">
        <v>43852.382430555554</v>
      </c>
      <c r="D513" s="11" t="s">
        <v>34</v>
      </c>
      <c r="E513" s="11" t="s">
        <v>150</v>
      </c>
      <c r="F513" s="52">
        <v>43852.382395833331</v>
      </c>
      <c r="G513" s="11"/>
      <c r="H513" s="11"/>
      <c r="I513" s="17">
        <v>3.4722223062999547E-5</v>
      </c>
      <c r="J513" s="11" t="s">
        <v>37</v>
      </c>
    </row>
    <row r="514" spans="1:10" x14ac:dyDescent="0.25">
      <c r="A514" s="11" t="s">
        <v>5093</v>
      </c>
      <c r="B514" s="11" t="s">
        <v>7831</v>
      </c>
      <c r="C514" s="49">
        <v>43852.442465277774</v>
      </c>
      <c r="D514" s="11" t="s">
        <v>34</v>
      </c>
      <c r="E514" s="11" t="s">
        <v>150</v>
      </c>
      <c r="F514" s="49">
        <v>43852.442430555559</v>
      </c>
      <c r="G514" s="11"/>
      <c r="H514" s="11"/>
      <c r="I514" s="17">
        <v>3.4722215787041932E-5</v>
      </c>
      <c r="J514" s="11" t="s">
        <v>37</v>
      </c>
    </row>
    <row r="515" spans="1:10" x14ac:dyDescent="0.25">
      <c r="A515" s="11" t="s">
        <v>5095</v>
      </c>
      <c r="B515" s="11" t="s">
        <v>7831</v>
      </c>
      <c r="C515" s="49">
        <v>43852.445289351854</v>
      </c>
      <c r="D515" s="11" t="s">
        <v>34</v>
      </c>
      <c r="E515" s="11" t="s">
        <v>150</v>
      </c>
      <c r="F515" s="49">
        <v>43852.445254629631</v>
      </c>
      <c r="G515" s="11"/>
      <c r="H515" s="11"/>
      <c r="I515" s="17">
        <v>3.4722223062999547E-5</v>
      </c>
      <c r="J515" s="11" t="s">
        <v>37</v>
      </c>
    </row>
    <row r="516" spans="1:10" x14ac:dyDescent="0.25">
      <c r="A516" s="11" t="s">
        <v>5097</v>
      </c>
      <c r="B516" s="11" t="s">
        <v>7831</v>
      </c>
      <c r="C516" s="49">
        <v>43852.453518518516</v>
      </c>
      <c r="D516" s="11" t="s">
        <v>34</v>
      </c>
      <c r="E516" s="11" t="s">
        <v>150</v>
      </c>
      <c r="F516" s="49">
        <v>43852.453483796293</v>
      </c>
      <c r="G516" s="11"/>
      <c r="H516" s="11"/>
      <c r="I516" s="17">
        <v>3.4722223062999547E-5</v>
      </c>
      <c r="J516" s="11" t="s">
        <v>37</v>
      </c>
    </row>
    <row r="517" spans="1:10" x14ac:dyDescent="0.25">
      <c r="A517" s="11" t="s">
        <v>5100</v>
      </c>
      <c r="B517" s="11" t="s">
        <v>7831</v>
      </c>
      <c r="C517" s="49">
        <v>43852.33289351852</v>
      </c>
      <c r="D517" s="11" t="s">
        <v>34</v>
      </c>
      <c r="E517" s="11" t="s">
        <v>150</v>
      </c>
      <c r="F517" s="49">
        <v>43852.332881944443</v>
      </c>
      <c r="G517" s="11"/>
      <c r="H517" s="11"/>
      <c r="I517" s="17">
        <v>1.1574076779652387E-5</v>
      </c>
      <c r="J517" s="11" t="s">
        <v>37</v>
      </c>
    </row>
    <row r="518" spans="1:10" x14ac:dyDescent="0.25">
      <c r="A518" s="11" t="s">
        <v>5101</v>
      </c>
      <c r="B518" s="11" t="s">
        <v>7831</v>
      </c>
      <c r="C518" s="49">
        <v>43852.397812499999</v>
      </c>
      <c r="D518" s="11" t="s">
        <v>34</v>
      </c>
      <c r="E518" s="11" t="s">
        <v>150</v>
      </c>
      <c r="F518" s="49">
        <v>43852.398865740739</v>
      </c>
      <c r="G518" s="11"/>
      <c r="H518" s="11"/>
      <c r="I518" s="17">
        <v>-1.0532407395658083E-3</v>
      </c>
      <c r="J518" s="11" t="s">
        <v>37</v>
      </c>
    </row>
    <row r="519" spans="1:10" x14ac:dyDescent="0.25">
      <c r="A519" s="11" t="s">
        <v>5103</v>
      </c>
      <c r="B519" s="11" t="s">
        <v>7831</v>
      </c>
      <c r="C519" s="49">
        <v>43852.43408564815</v>
      </c>
      <c r="D519" s="11" t="s">
        <v>34</v>
      </c>
      <c r="E519" s="11" t="s">
        <v>150</v>
      </c>
      <c r="F519" s="49">
        <v>43852.434050925927</v>
      </c>
      <c r="G519" s="11"/>
      <c r="H519" s="11"/>
      <c r="I519" s="17">
        <v>3.4722223062999547E-5</v>
      </c>
      <c r="J519" s="11" t="s">
        <v>37</v>
      </c>
    </row>
    <row r="520" spans="1:10" x14ac:dyDescent="0.25">
      <c r="A520" s="11" t="s">
        <v>5105</v>
      </c>
      <c r="B520" s="11" t="s">
        <v>7831</v>
      </c>
      <c r="C520" s="49">
        <v>43852.439652777779</v>
      </c>
      <c r="D520" s="11" t="s">
        <v>34</v>
      </c>
      <c r="E520" s="11" t="s">
        <v>150</v>
      </c>
      <c r="F520" s="49">
        <v>43852.43959490741</v>
      </c>
      <c r="G520" s="11"/>
      <c r="H520" s="11"/>
      <c r="I520" s="17">
        <v>5.7870369346346706E-5</v>
      </c>
      <c r="J520" s="11" t="s">
        <v>37</v>
      </c>
    </row>
    <row r="521" spans="1:10" x14ac:dyDescent="0.25">
      <c r="A521" s="11" t="s">
        <v>5106</v>
      </c>
      <c r="B521" s="11" t="s">
        <v>7831</v>
      </c>
      <c r="C521" s="49">
        <v>43852.459548611114</v>
      </c>
      <c r="D521" s="11" t="s">
        <v>34</v>
      </c>
      <c r="E521" s="11" t="s">
        <v>150</v>
      </c>
      <c r="F521" s="49">
        <v>43852.459699074076</v>
      </c>
      <c r="G521" s="11"/>
      <c r="H521" s="11"/>
      <c r="I521" s="17">
        <v>-1.5046296175569296E-4</v>
      </c>
      <c r="J521" s="11" t="s">
        <v>37</v>
      </c>
    </row>
    <row r="522" spans="1:10" x14ac:dyDescent="0.25">
      <c r="A522" s="11" t="s">
        <v>5108</v>
      </c>
      <c r="B522" s="11" t="s">
        <v>7831</v>
      </c>
      <c r="C522" s="49">
        <v>43852.48715277778</v>
      </c>
      <c r="D522" s="11" t="s">
        <v>34</v>
      </c>
      <c r="E522" s="11" t="s">
        <v>150</v>
      </c>
      <c r="F522" s="49">
        <v>43852.486585648148</v>
      </c>
      <c r="G522" s="11"/>
      <c r="H522" s="11"/>
      <c r="I522" s="17">
        <v>5.671296312357299E-4</v>
      </c>
      <c r="J522" s="11" t="s">
        <v>37</v>
      </c>
    </row>
    <row r="523" spans="1:10" x14ac:dyDescent="0.25">
      <c r="A523" s="11" t="s">
        <v>5110</v>
      </c>
      <c r="B523" s="11" t="s">
        <v>7831</v>
      </c>
      <c r="C523" s="49">
        <v>43852.594201388885</v>
      </c>
      <c r="D523" s="11" t="s">
        <v>34</v>
      </c>
      <c r="E523" s="11" t="s">
        <v>150</v>
      </c>
      <c r="F523" s="49">
        <v>43852.594444444447</v>
      </c>
      <c r="G523" s="11"/>
      <c r="H523" s="11"/>
      <c r="I523" s="17">
        <v>-2.4305556144099683E-4</v>
      </c>
      <c r="J523" s="11" t="s">
        <v>37</v>
      </c>
    </row>
    <row r="524" spans="1:10" x14ac:dyDescent="0.25">
      <c r="A524" s="11" t="s">
        <v>5111</v>
      </c>
      <c r="B524" s="11" t="s">
        <v>7831</v>
      </c>
      <c r="C524" s="49">
        <v>43852.384814814817</v>
      </c>
      <c r="D524" s="11" t="s">
        <v>34</v>
      </c>
      <c r="E524" s="11" t="s">
        <v>150</v>
      </c>
      <c r="F524" s="49">
        <v>43852.384745370371</v>
      </c>
      <c r="G524" s="11"/>
      <c r="H524" s="11"/>
      <c r="I524" s="17">
        <v>6.9444446125999093E-5</v>
      </c>
      <c r="J524" s="11" t="s">
        <v>37</v>
      </c>
    </row>
    <row r="525" spans="1:10" x14ac:dyDescent="0.25">
      <c r="A525" s="11" t="s">
        <v>5113</v>
      </c>
      <c r="B525" s="11" t="s">
        <v>7831</v>
      </c>
      <c r="C525" s="49">
        <v>43852.387465277781</v>
      </c>
      <c r="D525" s="11" t="s">
        <v>34</v>
      </c>
      <c r="E525" s="11" t="s">
        <v>150</v>
      </c>
      <c r="F525" s="49">
        <v>43852.387418981481</v>
      </c>
      <c r="G525" s="11"/>
      <c r="H525" s="11"/>
      <c r="I525" s="17">
        <v>4.6296299842651933E-5</v>
      </c>
      <c r="J525" s="11" t="s">
        <v>37</v>
      </c>
    </row>
    <row r="526" spans="1:10" x14ac:dyDescent="0.25">
      <c r="A526" s="11" t="s">
        <v>5115</v>
      </c>
      <c r="B526" s="11" t="s">
        <v>7831</v>
      </c>
      <c r="C526" s="49">
        <v>43852.422465277778</v>
      </c>
      <c r="D526" s="11" t="s">
        <v>34</v>
      </c>
      <c r="E526" s="11" t="s">
        <v>150</v>
      </c>
      <c r="F526" s="49">
        <v>43852.422430555554</v>
      </c>
      <c r="G526" s="11"/>
      <c r="H526" s="11"/>
      <c r="I526" s="17">
        <v>3.4722223062999547E-5</v>
      </c>
      <c r="J526" s="11" t="s">
        <v>37</v>
      </c>
    </row>
    <row r="527" spans="1:10" x14ac:dyDescent="0.25">
      <c r="A527" s="11" t="s">
        <v>5117</v>
      </c>
      <c r="B527" s="11" t="s">
        <v>7831</v>
      </c>
      <c r="C527" s="49">
        <v>43852.430381944447</v>
      </c>
      <c r="D527" s="11" t="s">
        <v>34</v>
      </c>
      <c r="E527" s="11" t="s">
        <v>150</v>
      </c>
      <c r="F527" s="49">
        <v>43852.429016203707</v>
      </c>
      <c r="G527" s="11"/>
      <c r="H527" s="11"/>
      <c r="I527" s="17">
        <v>1.3657407398568466E-3</v>
      </c>
      <c r="J527" s="11" t="s">
        <v>37</v>
      </c>
    </row>
    <row r="528" spans="1:10" x14ac:dyDescent="0.25">
      <c r="A528" s="11" t="s">
        <v>5119</v>
      </c>
      <c r="B528" s="11" t="s">
        <v>7831</v>
      </c>
      <c r="C528" s="49">
        <v>43852.472858796296</v>
      </c>
      <c r="D528" s="11" t="s">
        <v>34</v>
      </c>
      <c r="E528" s="11" t="s">
        <v>150</v>
      </c>
      <c r="F528" s="49">
        <v>43852.46806712963</v>
      </c>
      <c r="G528" s="11"/>
      <c r="H528" s="11"/>
      <c r="I528" s="17">
        <v>4.7916666662786156E-3</v>
      </c>
      <c r="J528" s="11" t="s">
        <v>37</v>
      </c>
    </row>
    <row r="529" spans="1:10" x14ac:dyDescent="0.25">
      <c r="A529" s="11" t="s">
        <v>5121</v>
      </c>
      <c r="B529" s="11" t="s">
        <v>7831</v>
      </c>
      <c r="C529" s="49">
        <v>43852.516655092593</v>
      </c>
      <c r="D529" s="11" t="s">
        <v>34</v>
      </c>
      <c r="E529" s="11" t="s">
        <v>150</v>
      </c>
      <c r="F529" s="49">
        <v>43852.517326388886</v>
      </c>
      <c r="G529" s="11"/>
      <c r="H529" s="11"/>
      <c r="I529" s="17">
        <v>-6.7129629314877093E-4</v>
      </c>
      <c r="J529" s="11" t="s">
        <v>37</v>
      </c>
    </row>
    <row r="530" spans="1:10" x14ac:dyDescent="0.25">
      <c r="A530" s="11" t="s">
        <v>5123</v>
      </c>
      <c r="B530" s="11" t="s">
        <v>7831</v>
      </c>
      <c r="C530" s="49">
        <v>43852.531631944446</v>
      </c>
      <c r="D530" s="11" t="s">
        <v>34</v>
      </c>
      <c r="E530" s="11" t="s">
        <v>150</v>
      </c>
      <c r="F530" s="49">
        <v>43852.532048611109</v>
      </c>
      <c r="G530" s="11"/>
      <c r="H530" s="11"/>
      <c r="I530" s="17">
        <v>-4.1666666220407933E-4</v>
      </c>
      <c r="J530" s="11" t="s">
        <v>37</v>
      </c>
    </row>
    <row r="531" spans="1:10" x14ac:dyDescent="0.25">
      <c r="A531" s="11" t="s">
        <v>5125</v>
      </c>
      <c r="B531" s="11" t="s">
        <v>7831</v>
      </c>
      <c r="C531" s="49">
        <v>43852.5702662037</v>
      </c>
      <c r="D531" s="11" t="s">
        <v>34</v>
      </c>
      <c r="E531" s="11" t="s">
        <v>150</v>
      </c>
      <c r="F531" s="49">
        <v>43852.569664351853</v>
      </c>
      <c r="G531" s="11"/>
      <c r="H531" s="11"/>
      <c r="I531" s="17">
        <v>6.0185184702277184E-4</v>
      </c>
      <c r="J531" s="11" t="s">
        <v>37</v>
      </c>
    </row>
    <row r="532" spans="1:10" x14ac:dyDescent="0.25">
      <c r="A532" s="11" t="s">
        <v>5127</v>
      </c>
      <c r="B532" s="11" t="s">
        <v>7831</v>
      </c>
      <c r="C532" s="49">
        <v>43852.486643518518</v>
      </c>
      <c r="D532" s="11" t="s">
        <v>34</v>
      </c>
      <c r="E532" s="11" t="s">
        <v>150</v>
      </c>
      <c r="F532" s="49">
        <v>43852.485844907409</v>
      </c>
      <c r="G532" s="11"/>
      <c r="H532" s="11"/>
      <c r="I532" s="17">
        <v>7.9861110862111673E-4</v>
      </c>
      <c r="J532" s="11" t="s">
        <v>37</v>
      </c>
    </row>
    <row r="533" spans="1:10" x14ac:dyDescent="0.25">
      <c r="A533" s="11" t="s">
        <v>5128</v>
      </c>
      <c r="B533" s="11" t="s">
        <v>7831</v>
      </c>
      <c r="C533" s="49">
        <v>43852.490324074075</v>
      </c>
      <c r="D533" s="11" t="s">
        <v>34</v>
      </c>
      <c r="E533" s="11" t="s">
        <v>150</v>
      </c>
      <c r="F533" s="49">
        <v>43852.490289351852</v>
      </c>
      <c r="G533" s="11"/>
      <c r="H533" s="11"/>
      <c r="I533" s="17">
        <v>3.4722223062999547E-5</v>
      </c>
      <c r="J533" s="11" t="s">
        <v>37</v>
      </c>
    </row>
    <row r="534" spans="1:10" x14ac:dyDescent="0.25">
      <c r="A534" s="11" t="s">
        <v>5129</v>
      </c>
      <c r="B534" s="11" t="s">
        <v>7831</v>
      </c>
      <c r="C534" s="49">
        <v>43852.538252314815</v>
      </c>
      <c r="D534" s="11" t="s">
        <v>34</v>
      </c>
      <c r="E534" s="11" t="s">
        <v>150</v>
      </c>
      <c r="F534" s="49">
        <v>43852.538229166668</v>
      </c>
      <c r="G534" s="11"/>
      <c r="H534" s="11"/>
      <c r="I534" s="17">
        <v>2.314814628334716E-5</v>
      </c>
      <c r="J534" s="11" t="s">
        <v>37</v>
      </c>
    </row>
    <row r="535" spans="1:10" x14ac:dyDescent="0.25">
      <c r="A535" s="11" t="s">
        <v>5131</v>
      </c>
      <c r="B535" s="11" t="s">
        <v>7831</v>
      </c>
      <c r="C535" s="49">
        <v>43852.618784722225</v>
      </c>
      <c r="D535" s="11" t="s">
        <v>34</v>
      </c>
      <c r="E535" s="11" t="s">
        <v>150</v>
      </c>
      <c r="F535" s="49">
        <v>43852.618738425925</v>
      </c>
      <c r="G535" s="11"/>
      <c r="H535" s="11"/>
      <c r="I535" s="17">
        <v>4.6296299842651933E-5</v>
      </c>
      <c r="J535" s="11" t="s">
        <v>37</v>
      </c>
    </row>
    <row r="536" spans="1:10" x14ac:dyDescent="0.25">
      <c r="A536" s="11" t="s">
        <v>5133</v>
      </c>
      <c r="B536" s="11" t="s">
        <v>7831</v>
      </c>
      <c r="C536" s="49">
        <v>43853.329131944447</v>
      </c>
      <c r="D536" s="11" t="s">
        <v>34</v>
      </c>
      <c r="E536" s="11" t="s">
        <v>150</v>
      </c>
      <c r="F536" s="49">
        <v>43853.329074074078</v>
      </c>
      <c r="G536" s="11"/>
      <c r="H536" s="11"/>
      <c r="I536" s="17">
        <v>5.7870369346346706E-5</v>
      </c>
      <c r="J536" s="11" t="s">
        <v>37</v>
      </c>
    </row>
    <row r="537" spans="1:10" x14ac:dyDescent="0.25">
      <c r="A537" s="11" t="s">
        <v>5134</v>
      </c>
      <c r="B537" s="11" t="s">
        <v>7831</v>
      </c>
      <c r="C537" s="49">
        <v>43853.366655092592</v>
      </c>
      <c r="D537" s="11" t="s">
        <v>34</v>
      </c>
      <c r="E537" s="11" t="s">
        <v>150</v>
      </c>
      <c r="F537" s="49">
        <v>43853.365879629629</v>
      </c>
      <c r="G537" s="11"/>
      <c r="H537" s="11"/>
      <c r="I537" s="17">
        <v>7.7546296233776957E-4</v>
      </c>
      <c r="J537" s="11" t="s">
        <v>37</v>
      </c>
    </row>
    <row r="538" spans="1:10" x14ac:dyDescent="0.25">
      <c r="A538" s="11" t="s">
        <v>5136</v>
      </c>
      <c r="B538" s="11" t="s">
        <v>7831</v>
      </c>
      <c r="C538" s="49">
        <v>43853.375324074077</v>
      </c>
      <c r="D538" s="11" t="s">
        <v>34</v>
      </c>
      <c r="E538" s="11" t="s">
        <v>150</v>
      </c>
      <c r="F538" s="49">
        <v>43853.375208333331</v>
      </c>
      <c r="G538" s="11"/>
      <c r="H538" s="11"/>
      <c r="I538" s="17">
        <v>1.1574074596865103E-4</v>
      </c>
      <c r="J538" s="11" t="s">
        <v>37</v>
      </c>
    </row>
    <row r="539" spans="1:10" x14ac:dyDescent="0.25">
      <c r="A539" s="11" t="s">
        <v>5137</v>
      </c>
      <c r="B539" s="11" t="s">
        <v>7831</v>
      </c>
      <c r="C539" s="49">
        <v>43853.384814814817</v>
      </c>
      <c r="D539" s="11" t="s">
        <v>34</v>
      </c>
      <c r="E539" s="11" t="s">
        <v>150</v>
      </c>
      <c r="F539" s="49">
        <v>43853.38480324074</v>
      </c>
      <c r="G539" s="11"/>
      <c r="H539" s="11"/>
      <c r="I539" s="17">
        <v>1.1574076779652387E-5</v>
      </c>
      <c r="J539" s="11" t="s">
        <v>37</v>
      </c>
    </row>
    <row r="540" spans="1:10" x14ac:dyDescent="0.25">
      <c r="A540" s="11" t="s">
        <v>5138</v>
      </c>
      <c r="B540" s="11" t="s">
        <v>7831</v>
      </c>
      <c r="C540" s="49">
        <v>43852.608981481484</v>
      </c>
      <c r="D540" s="11" t="s">
        <v>34</v>
      </c>
      <c r="E540" s="11" t="s">
        <v>150</v>
      </c>
      <c r="F540" s="49">
        <v>43852.608761574076</v>
      </c>
      <c r="G540" s="11"/>
      <c r="H540" s="11"/>
      <c r="I540" s="17">
        <v>2.1990740788169205E-4</v>
      </c>
      <c r="J540" s="11" t="s">
        <v>37</v>
      </c>
    </row>
    <row r="541" spans="1:10" x14ac:dyDescent="0.25">
      <c r="A541" s="11" t="s">
        <v>5140</v>
      </c>
      <c r="B541" s="11" t="s">
        <v>7831</v>
      </c>
      <c r="C541" s="49">
        <v>43852.712870370371</v>
      </c>
      <c r="D541" s="11" t="s">
        <v>34</v>
      </c>
      <c r="E541" s="11" t="s">
        <v>150</v>
      </c>
      <c r="F541" s="49">
        <v>43852.712847222225</v>
      </c>
      <c r="G541" s="11"/>
      <c r="H541" s="11"/>
      <c r="I541" s="17">
        <v>2.314814628334716E-5</v>
      </c>
      <c r="J541" s="11" t="s">
        <v>37</v>
      </c>
    </row>
    <row r="542" spans="1:10" x14ac:dyDescent="0.25">
      <c r="A542" s="11" t="s">
        <v>5142</v>
      </c>
      <c r="B542" s="11" t="s">
        <v>7831</v>
      </c>
      <c r="C542" s="49">
        <v>43852.716203703705</v>
      </c>
      <c r="D542" s="11" t="s">
        <v>34</v>
      </c>
      <c r="E542" s="11" t="s">
        <v>150</v>
      </c>
      <c r="F542" s="49">
        <v>43852.716192129628</v>
      </c>
      <c r="G542" s="11"/>
      <c r="H542" s="11"/>
      <c r="I542" s="17">
        <v>1.1574076779652387E-5</v>
      </c>
      <c r="J542" s="11" t="s">
        <v>37</v>
      </c>
    </row>
    <row r="543" spans="1:10" x14ac:dyDescent="0.25">
      <c r="A543" s="11" t="s">
        <v>5143</v>
      </c>
      <c r="B543" s="11" t="s">
        <v>7831</v>
      </c>
      <c r="C543" s="49">
        <v>43852.740844907406</v>
      </c>
      <c r="D543" s="11" t="s">
        <v>34</v>
      </c>
      <c r="E543" s="11" t="s">
        <v>150</v>
      </c>
      <c r="F543" s="49">
        <v>43852.736539351848</v>
      </c>
      <c r="G543" s="11"/>
      <c r="H543" s="11"/>
      <c r="I543" s="17">
        <v>4.3055555579485372E-3</v>
      </c>
      <c r="J543" s="11" t="s">
        <v>37</v>
      </c>
    </row>
    <row r="544" spans="1:10" x14ac:dyDescent="0.25">
      <c r="A544" s="11" t="s">
        <v>5145</v>
      </c>
      <c r="B544" s="11" t="s">
        <v>7831</v>
      </c>
      <c r="C544" s="49">
        <v>43852.671759259261</v>
      </c>
      <c r="D544" s="11" t="s">
        <v>34</v>
      </c>
      <c r="E544" s="11" t="s">
        <v>150</v>
      </c>
      <c r="F544" s="49">
        <v>43852.672349537039</v>
      </c>
      <c r="G544" s="11"/>
      <c r="H544" s="11"/>
      <c r="I544" s="17">
        <v>-5.9027777751907706E-4</v>
      </c>
      <c r="J544" s="11" t="s">
        <v>37</v>
      </c>
    </row>
    <row r="545" spans="1:10" x14ac:dyDescent="0.25">
      <c r="A545" s="11" t="s">
        <v>5147</v>
      </c>
      <c r="B545" s="11" t="s">
        <v>7831</v>
      </c>
      <c r="C545" s="49">
        <v>43852.685162037036</v>
      </c>
      <c r="D545" s="11" t="s">
        <v>34</v>
      </c>
      <c r="E545" s="11" t="s">
        <v>150</v>
      </c>
      <c r="F545" s="49">
        <v>43852.685034722221</v>
      </c>
      <c r="G545" s="11"/>
      <c r="H545" s="11"/>
      <c r="I545" s="17">
        <v>1.273148154723458E-4</v>
      </c>
      <c r="J545" s="11" t="s">
        <v>37</v>
      </c>
    </row>
    <row r="546" spans="1:10" x14ac:dyDescent="0.25">
      <c r="A546" s="11" t="s">
        <v>5149</v>
      </c>
      <c r="B546" s="11" t="s">
        <v>7831</v>
      </c>
      <c r="C546" s="49">
        <v>43852.746006944442</v>
      </c>
      <c r="D546" s="11" t="s">
        <v>34</v>
      </c>
      <c r="E546" s="11" t="s">
        <v>150</v>
      </c>
      <c r="F546" s="49">
        <v>43852.746620370373</v>
      </c>
      <c r="G546" s="11"/>
      <c r="H546" s="11"/>
      <c r="I546" s="17">
        <v>-6.1342593107838184E-4</v>
      </c>
      <c r="J546" s="11" t="s">
        <v>37</v>
      </c>
    </row>
    <row r="547" spans="1:10" x14ac:dyDescent="0.25">
      <c r="A547" s="11" t="s">
        <v>5152</v>
      </c>
      <c r="B547" s="11" t="s">
        <v>7831</v>
      </c>
      <c r="C547" s="49">
        <v>43853.380601851852</v>
      </c>
      <c r="D547" s="11" t="s">
        <v>34</v>
      </c>
      <c r="E547" s="11" t="s">
        <v>150</v>
      </c>
      <c r="F547" s="49">
        <v>43853.380590277775</v>
      </c>
      <c r="G547" s="11"/>
      <c r="H547" s="11"/>
      <c r="I547" s="17">
        <v>1.1574076779652387E-5</v>
      </c>
      <c r="J547" s="11" t="s">
        <v>37</v>
      </c>
    </row>
    <row r="548" spans="1:10" x14ac:dyDescent="0.25">
      <c r="A548" s="11" t="s">
        <v>5155</v>
      </c>
      <c r="B548" s="11" t="s">
        <v>7831</v>
      </c>
      <c r="C548" s="49">
        <v>43853.402685185189</v>
      </c>
      <c r="D548" s="11" t="s">
        <v>34</v>
      </c>
      <c r="E548" s="11" t="s">
        <v>150</v>
      </c>
      <c r="F548" s="49">
        <v>43853.402673611112</v>
      </c>
      <c r="G548" s="11"/>
      <c r="H548" s="11"/>
      <c r="I548" s="17">
        <v>1.1574076779652387E-5</v>
      </c>
      <c r="J548" s="11" t="s">
        <v>37</v>
      </c>
    </row>
    <row r="549" spans="1:10" x14ac:dyDescent="0.25">
      <c r="A549" s="11" t="s">
        <v>5158</v>
      </c>
      <c r="B549" s="11" t="s">
        <v>7831</v>
      </c>
      <c r="C549" s="49">
        <v>43853.434270833335</v>
      </c>
      <c r="D549" s="11" t="s">
        <v>34</v>
      </c>
      <c r="E549" s="11" t="s">
        <v>150</v>
      </c>
      <c r="F549" s="49">
        <v>43853.434247685182</v>
      </c>
      <c r="G549" s="11"/>
      <c r="H549" s="11"/>
      <c r="I549" s="17">
        <v>2.3148153559304774E-5</v>
      </c>
      <c r="J549" s="11" t="s">
        <v>37</v>
      </c>
    </row>
    <row r="550" spans="1:10" x14ac:dyDescent="0.25">
      <c r="A550" s="11" t="s">
        <v>5160</v>
      </c>
      <c r="B550" s="11" t="s">
        <v>7831</v>
      </c>
      <c r="C550" s="49">
        <v>43853.425393518519</v>
      </c>
      <c r="D550" s="11" t="s">
        <v>34</v>
      </c>
      <c r="E550" s="11" t="s">
        <v>150</v>
      </c>
      <c r="F550" s="49">
        <v>43853.425381944442</v>
      </c>
      <c r="G550" s="11"/>
      <c r="H550" s="11"/>
      <c r="I550" s="17">
        <v>1.1574076779652387E-5</v>
      </c>
      <c r="J550" s="11" t="s">
        <v>37</v>
      </c>
    </row>
    <row r="551" spans="1:10" x14ac:dyDescent="0.25">
      <c r="A551" s="11" t="s">
        <v>5162</v>
      </c>
      <c r="B551" s="11" t="s">
        <v>7831</v>
      </c>
      <c r="C551" s="49">
        <v>43853.454976851855</v>
      </c>
      <c r="D551" s="11" t="s">
        <v>34</v>
      </c>
      <c r="E551" s="11" t="s">
        <v>150</v>
      </c>
      <c r="F551" s="49">
        <v>43853.454351851855</v>
      </c>
      <c r="G551" s="11"/>
      <c r="H551" s="11"/>
      <c r="I551" s="17">
        <v>6.2500000058207661E-4</v>
      </c>
      <c r="J551" s="11" t="s">
        <v>37</v>
      </c>
    </row>
    <row r="552" spans="1:10" x14ac:dyDescent="0.25">
      <c r="A552" s="11" t="s">
        <v>5164</v>
      </c>
      <c r="B552" s="11" t="s">
        <v>7831</v>
      </c>
      <c r="C552" s="49">
        <v>43853.486226851855</v>
      </c>
      <c r="D552" s="11" t="s">
        <v>34</v>
      </c>
      <c r="E552" s="11" t="s">
        <v>150</v>
      </c>
      <c r="F552" s="49">
        <v>43853.486203703702</v>
      </c>
      <c r="G552" s="11"/>
      <c r="H552" s="11"/>
      <c r="I552" s="17">
        <v>2.3148153559304774E-5</v>
      </c>
      <c r="J552" s="11" t="s">
        <v>37</v>
      </c>
    </row>
    <row r="553" spans="1:10" x14ac:dyDescent="0.25">
      <c r="A553" s="11" t="s">
        <v>5166</v>
      </c>
      <c r="B553" s="11" t="s">
        <v>7831</v>
      </c>
      <c r="C553" s="49">
        <v>43853.655046296299</v>
      </c>
      <c r="D553" s="11" t="s">
        <v>34</v>
      </c>
      <c r="E553" s="11" t="s">
        <v>150</v>
      </c>
      <c r="F553" s="49">
        <v>43853.655034722222</v>
      </c>
      <c r="G553" s="11"/>
      <c r="H553" s="11"/>
      <c r="I553" s="17">
        <v>1.1574076779652387E-5</v>
      </c>
      <c r="J553" s="11" t="s">
        <v>37</v>
      </c>
    </row>
    <row r="554" spans="1:10" x14ac:dyDescent="0.25">
      <c r="A554" s="11" t="s">
        <v>5168</v>
      </c>
      <c r="B554" s="11" t="s">
        <v>7831</v>
      </c>
      <c r="C554" s="49">
        <v>43853.49496527778</v>
      </c>
      <c r="D554" s="11" t="s">
        <v>34</v>
      </c>
      <c r="E554" s="11" t="s">
        <v>150</v>
      </c>
      <c r="F554" s="49">
        <v>43853.49491898148</v>
      </c>
      <c r="G554" s="11"/>
      <c r="H554" s="11"/>
      <c r="I554" s="17">
        <v>4.6296299842651933E-5</v>
      </c>
      <c r="J554" s="11" t="s">
        <v>37</v>
      </c>
    </row>
    <row r="555" spans="1:10" x14ac:dyDescent="0.25">
      <c r="A555" s="11" t="s">
        <v>5169</v>
      </c>
      <c r="B555" s="11" t="s">
        <v>7831</v>
      </c>
      <c r="C555" s="49">
        <v>43853.516782407409</v>
      </c>
      <c r="D555" s="11" t="s">
        <v>34</v>
      </c>
      <c r="E555" s="11" t="s">
        <v>150</v>
      </c>
      <c r="F555" s="49">
        <v>43853.517696759256</v>
      </c>
      <c r="G555" s="11"/>
      <c r="H555" s="11"/>
      <c r="I555" s="17">
        <v>-9.1435184731381014E-4</v>
      </c>
      <c r="J555" s="11" t="s">
        <v>37</v>
      </c>
    </row>
    <row r="556" spans="1:10" x14ac:dyDescent="0.25">
      <c r="A556" s="11" t="s">
        <v>5171</v>
      </c>
      <c r="B556" s="11" t="s">
        <v>7831</v>
      </c>
      <c r="C556" s="49">
        <v>43853.524953703702</v>
      </c>
      <c r="D556" s="11" t="s">
        <v>34</v>
      </c>
      <c r="E556" s="11" t="s">
        <v>150</v>
      </c>
      <c r="F556" s="49">
        <v>43853.523622685185</v>
      </c>
      <c r="G556" s="11"/>
      <c r="H556" s="11"/>
      <c r="I556" s="17">
        <v>1.3310185167938471E-3</v>
      </c>
      <c r="J556" s="11" t="s">
        <v>37</v>
      </c>
    </row>
    <row r="557" spans="1:10" x14ac:dyDescent="0.25">
      <c r="A557" s="11" t="s">
        <v>5172</v>
      </c>
      <c r="B557" s="11" t="s">
        <v>7831</v>
      </c>
      <c r="C557" s="49">
        <v>43853.532604166663</v>
      </c>
      <c r="D557" s="11" t="s">
        <v>34</v>
      </c>
      <c r="E557" s="11" t="s">
        <v>150</v>
      </c>
      <c r="F557" s="49">
        <v>43853.532430555555</v>
      </c>
      <c r="G557" s="11"/>
      <c r="H557" s="11"/>
      <c r="I557" s="17">
        <v>1.7361110803904012E-4</v>
      </c>
      <c r="J557" s="11" t="s">
        <v>37</v>
      </c>
    </row>
    <row r="558" spans="1:10" x14ac:dyDescent="0.25">
      <c r="A558" s="11" t="s">
        <v>5174</v>
      </c>
      <c r="B558" s="11" t="s">
        <v>7831</v>
      </c>
      <c r="C558" s="49">
        <v>43853.608425925922</v>
      </c>
      <c r="D558" s="11" t="s">
        <v>34</v>
      </c>
      <c r="E558" s="11" t="s">
        <v>150</v>
      </c>
      <c r="F558" s="49">
        <v>43853.608217592591</v>
      </c>
      <c r="G558" s="11"/>
      <c r="H558" s="11"/>
      <c r="I558" s="17">
        <v>2.0833333110203966E-4</v>
      </c>
      <c r="J558" s="11" t="s">
        <v>37</v>
      </c>
    </row>
    <row r="559" spans="1:10" x14ac:dyDescent="0.25">
      <c r="A559" s="11" t="s">
        <v>5176</v>
      </c>
      <c r="B559" s="11" t="s">
        <v>7831</v>
      </c>
      <c r="C559" s="49">
        <v>43853.678078703706</v>
      </c>
      <c r="D559" s="11" t="s">
        <v>34</v>
      </c>
      <c r="E559" s="11" t="s">
        <v>150</v>
      </c>
      <c r="F559" s="49">
        <v>43853.678078703706</v>
      </c>
      <c r="G559" s="11"/>
      <c r="H559" s="11"/>
      <c r="I559" s="17">
        <v>0</v>
      </c>
      <c r="J559" s="11" t="s">
        <v>37</v>
      </c>
    </row>
    <row r="560" spans="1:10" x14ac:dyDescent="0.25">
      <c r="A560" s="11" t="s">
        <v>5178</v>
      </c>
      <c r="B560" s="11" t="s">
        <v>7831</v>
      </c>
      <c r="C560" s="49">
        <v>43853.676678240743</v>
      </c>
      <c r="D560" s="11" t="s">
        <v>34</v>
      </c>
      <c r="E560" s="11" t="s">
        <v>150</v>
      </c>
      <c r="F560" s="49">
        <v>43853.677499999998</v>
      </c>
      <c r="G560" s="11"/>
      <c r="H560" s="11"/>
      <c r="I560" s="17">
        <v>-8.2175925490446389E-4</v>
      </c>
      <c r="J560" s="11" t="s">
        <v>37</v>
      </c>
    </row>
    <row r="561" spans="1:10" x14ac:dyDescent="0.25">
      <c r="A561" s="11" t="s">
        <v>5180</v>
      </c>
      <c r="B561" s="11" t="s">
        <v>7831</v>
      </c>
      <c r="C561" s="49">
        <v>43853.690057870372</v>
      </c>
      <c r="D561" s="11" t="s">
        <v>34</v>
      </c>
      <c r="E561" s="11" t="s">
        <v>150</v>
      </c>
      <c r="F561" s="49">
        <v>43853.690057870372</v>
      </c>
      <c r="G561" s="11"/>
      <c r="H561" s="11"/>
      <c r="I561" s="17">
        <v>0</v>
      </c>
      <c r="J561" s="11" t="s">
        <v>37</v>
      </c>
    </row>
    <row r="562" spans="1:10" x14ac:dyDescent="0.25">
      <c r="A562" s="11" t="s">
        <v>5182</v>
      </c>
      <c r="B562" s="11" t="s">
        <v>7831</v>
      </c>
      <c r="C562" s="49">
        <v>43853.693379629629</v>
      </c>
      <c r="D562" s="11" t="s">
        <v>34</v>
      </c>
      <c r="E562" s="11" t="s">
        <v>150</v>
      </c>
      <c r="F562" s="49">
        <v>43853.693171296298</v>
      </c>
      <c r="G562" s="11"/>
      <c r="H562" s="11"/>
      <c r="I562" s="17">
        <v>2.0833333110203966E-4</v>
      </c>
      <c r="J562" s="11" t="s">
        <v>37</v>
      </c>
    </row>
    <row r="563" spans="1:10" x14ac:dyDescent="0.25">
      <c r="A563" s="11" t="s">
        <v>5184</v>
      </c>
      <c r="B563" s="11" t="s">
        <v>7831</v>
      </c>
      <c r="C563" s="49">
        <v>43853.733206018522</v>
      </c>
      <c r="D563" s="11" t="s">
        <v>34</v>
      </c>
      <c r="E563" s="11" t="s">
        <v>150</v>
      </c>
      <c r="F563" s="49">
        <v>43853.733182870368</v>
      </c>
      <c r="G563" s="11"/>
      <c r="H563" s="11"/>
      <c r="I563" s="17">
        <v>2.3148153559304774E-5</v>
      </c>
      <c r="J563" s="11" t="s">
        <v>37</v>
      </c>
    </row>
    <row r="564" spans="1:10" x14ac:dyDescent="0.25">
      <c r="A564" s="11" t="s">
        <v>5186</v>
      </c>
      <c r="B564" s="11" t="s">
        <v>7831</v>
      </c>
      <c r="C564" s="49">
        <v>43853.650393518517</v>
      </c>
      <c r="D564" s="11" t="s">
        <v>34</v>
      </c>
      <c r="E564" s="11" t="s">
        <v>150</v>
      </c>
      <c r="F564" s="49">
        <v>43853.650231481479</v>
      </c>
      <c r="G564" s="11"/>
      <c r="H564" s="11"/>
      <c r="I564" s="17">
        <v>1.6203703853534535E-4</v>
      </c>
      <c r="J564" s="11" t="s">
        <v>37</v>
      </c>
    </row>
    <row r="565" spans="1:10" x14ac:dyDescent="0.25">
      <c r="A565" s="11" t="s">
        <v>5188</v>
      </c>
      <c r="B565" s="11" t="s">
        <v>7831</v>
      </c>
      <c r="C565" s="49">
        <v>43853.705185185187</v>
      </c>
      <c r="D565" s="11" t="s">
        <v>34</v>
      </c>
      <c r="E565" s="11" t="s">
        <v>150</v>
      </c>
      <c r="F565" s="49">
        <v>43853.70517361111</v>
      </c>
      <c r="G565" s="11"/>
      <c r="H565" s="11"/>
      <c r="I565" s="17">
        <v>1.1574076779652387E-5</v>
      </c>
      <c r="J565" s="11" t="s">
        <v>37</v>
      </c>
    </row>
    <row r="566" spans="1:10" x14ac:dyDescent="0.25">
      <c r="A566" s="11" t="s">
        <v>5190</v>
      </c>
      <c r="B566" s="11" t="s">
        <v>7831</v>
      </c>
      <c r="C566" s="49">
        <v>43853.735497685186</v>
      </c>
      <c r="D566" s="11" t="s">
        <v>34</v>
      </c>
      <c r="E566" s="11" t="s">
        <v>150</v>
      </c>
      <c r="F566" s="49">
        <v>43853.735474537039</v>
      </c>
      <c r="G566" s="11"/>
      <c r="H566" s="11"/>
      <c r="I566" s="17">
        <v>2.314814628334716E-5</v>
      </c>
      <c r="J566" s="11" t="s">
        <v>37</v>
      </c>
    </row>
    <row r="567" spans="1:10" x14ac:dyDescent="0.25">
      <c r="A567" s="11" t="s">
        <v>5192</v>
      </c>
      <c r="B567" s="11" t="s">
        <v>7831</v>
      </c>
      <c r="C567" s="49">
        <v>43854.319930555554</v>
      </c>
      <c r="D567" s="11" t="s">
        <v>34</v>
      </c>
      <c r="E567" s="11" t="s">
        <v>150</v>
      </c>
      <c r="F567" s="49">
        <v>43854.319837962961</v>
      </c>
      <c r="G567" s="11"/>
      <c r="H567" s="11"/>
      <c r="I567" s="17">
        <v>9.2592592409346253E-5</v>
      </c>
      <c r="J567" s="11" t="s">
        <v>37</v>
      </c>
    </row>
    <row r="568" spans="1:10" x14ac:dyDescent="0.25">
      <c r="A568" s="11" t="s">
        <v>5194</v>
      </c>
      <c r="B568" s="11" t="s">
        <v>7831</v>
      </c>
      <c r="C568" s="49">
        <v>43854.391550925924</v>
      </c>
      <c r="D568" s="11" t="s">
        <v>34</v>
      </c>
      <c r="E568" s="11" t="s">
        <v>150</v>
      </c>
      <c r="F568" s="49">
        <v>43854.391550925924</v>
      </c>
      <c r="G568" s="11"/>
      <c r="H568" s="11"/>
      <c r="I568" s="17">
        <v>0</v>
      </c>
      <c r="J568" s="11" t="s">
        <v>37</v>
      </c>
    </row>
    <row r="569" spans="1:10" x14ac:dyDescent="0.25">
      <c r="A569" s="11" t="s">
        <v>5196</v>
      </c>
      <c r="B569" s="11" t="s">
        <v>7831</v>
      </c>
      <c r="C569" s="49">
        <v>43853.715787037036</v>
      </c>
      <c r="D569" s="11" t="s">
        <v>34</v>
      </c>
      <c r="E569" s="11" t="s">
        <v>150</v>
      </c>
      <c r="F569" s="49">
        <v>43853.714409722219</v>
      </c>
      <c r="G569" s="11"/>
      <c r="H569" s="11"/>
      <c r="I569" s="17">
        <v>1.377314816636499E-3</v>
      </c>
      <c r="J569" s="11" t="s">
        <v>37</v>
      </c>
    </row>
    <row r="570" spans="1:10" x14ac:dyDescent="0.25">
      <c r="A570" s="11" t="s">
        <v>5198</v>
      </c>
      <c r="B570" s="11" t="s">
        <v>7831</v>
      </c>
      <c r="C570" s="49">
        <v>43854.265868055554</v>
      </c>
      <c r="D570" s="11" t="s">
        <v>34</v>
      </c>
      <c r="E570" s="11" t="s">
        <v>150</v>
      </c>
      <c r="F570" s="49">
        <v>43854.364108796297</v>
      </c>
      <c r="G570" s="11"/>
      <c r="H570" s="11"/>
      <c r="I570" s="17">
        <v>-9.824074074276723E-2</v>
      </c>
      <c r="J570" s="11" t="s">
        <v>37</v>
      </c>
    </row>
    <row r="571" spans="1:10" x14ac:dyDescent="0.25">
      <c r="A571" s="11" t="s">
        <v>5199</v>
      </c>
      <c r="B571" s="11" t="s">
        <v>7831</v>
      </c>
      <c r="C571" s="49">
        <v>43854.384629629632</v>
      </c>
      <c r="D571" s="11" t="s">
        <v>34</v>
      </c>
      <c r="E571" s="11" t="s">
        <v>150</v>
      </c>
      <c r="F571" s="49">
        <v>43854.384629629632</v>
      </c>
      <c r="G571" s="11"/>
      <c r="H571" s="11"/>
      <c r="I571" s="17">
        <v>0</v>
      </c>
      <c r="J571" s="11" t="s">
        <v>37</v>
      </c>
    </row>
    <row r="572" spans="1:10" x14ac:dyDescent="0.25">
      <c r="A572" s="11" t="s">
        <v>5200</v>
      </c>
      <c r="B572" s="11" t="s">
        <v>7831</v>
      </c>
      <c r="C572" s="49">
        <v>43854.463043981479</v>
      </c>
      <c r="D572" s="11" t="s">
        <v>34</v>
      </c>
      <c r="E572" s="11" t="s">
        <v>150</v>
      </c>
      <c r="F572" s="49">
        <v>43854.462997685187</v>
      </c>
      <c r="G572" s="11"/>
      <c r="H572" s="11"/>
      <c r="I572" s="17">
        <v>4.6296292566694319E-5</v>
      </c>
      <c r="J572" s="11" t="s">
        <v>37</v>
      </c>
    </row>
    <row r="573" spans="1:10" x14ac:dyDescent="0.25">
      <c r="A573" s="11" t="s">
        <v>5201</v>
      </c>
      <c r="B573" s="11" t="s">
        <v>7831</v>
      </c>
      <c r="C573" s="49">
        <v>43854.45888888889</v>
      </c>
      <c r="D573" s="11" t="s">
        <v>34</v>
      </c>
      <c r="E573" s="11" t="s">
        <v>150</v>
      </c>
      <c r="F573" s="49">
        <v>43854.458865740744</v>
      </c>
      <c r="G573" s="11"/>
      <c r="H573" s="11"/>
      <c r="I573" s="17">
        <v>2.314814628334716E-5</v>
      </c>
      <c r="J573" s="11" t="s">
        <v>37</v>
      </c>
    </row>
    <row r="574" spans="1:10" x14ac:dyDescent="0.25">
      <c r="A574" s="11" t="s">
        <v>5204</v>
      </c>
      <c r="B574" s="11" t="s">
        <v>7831</v>
      </c>
      <c r="C574" s="49">
        <v>43854.411631944444</v>
      </c>
      <c r="D574" s="11" t="s">
        <v>34</v>
      </c>
      <c r="E574" s="11" t="s">
        <v>150</v>
      </c>
      <c r="F574" s="49">
        <v>43854.411608796298</v>
      </c>
      <c r="G574" s="11"/>
      <c r="H574" s="11"/>
      <c r="I574" s="17">
        <v>2.314814628334716E-5</v>
      </c>
      <c r="J574" s="11" t="s">
        <v>37</v>
      </c>
    </row>
    <row r="575" spans="1:10" x14ac:dyDescent="0.25">
      <c r="A575" s="11" t="s">
        <v>5206</v>
      </c>
      <c r="B575" s="11" t="s">
        <v>7831</v>
      </c>
      <c r="C575" s="49">
        <v>43854.503136574072</v>
      </c>
      <c r="D575" s="11" t="s">
        <v>34</v>
      </c>
      <c r="E575" s="11" t="s">
        <v>150</v>
      </c>
      <c r="F575" s="49">
        <v>43854.503368055557</v>
      </c>
      <c r="G575" s="11"/>
      <c r="H575" s="11"/>
      <c r="I575" s="17">
        <v>-2.3148148466134444E-4</v>
      </c>
      <c r="J575" s="11" t="s">
        <v>37</v>
      </c>
    </row>
    <row r="576" spans="1:10" x14ac:dyDescent="0.25">
      <c r="A576" s="11" t="s">
        <v>5209</v>
      </c>
      <c r="B576" s="11" t="s">
        <v>7831</v>
      </c>
      <c r="C576" s="49">
        <v>43854.541354166664</v>
      </c>
      <c r="D576" s="11" t="s">
        <v>34</v>
      </c>
      <c r="E576" s="11" t="s">
        <v>150</v>
      </c>
      <c r="F576" s="49">
        <v>43854.541342592594</v>
      </c>
      <c r="G576" s="11"/>
      <c r="H576" s="11"/>
      <c r="I576" s="17">
        <v>1.1574069503694773E-5</v>
      </c>
      <c r="J576" s="11" t="s">
        <v>37</v>
      </c>
    </row>
    <row r="577" spans="1:10" x14ac:dyDescent="0.25">
      <c r="A577" s="11" t="s">
        <v>5212</v>
      </c>
      <c r="B577" s="11" t="s">
        <v>7831</v>
      </c>
      <c r="C577" s="49">
        <v>43854.519965277781</v>
      </c>
      <c r="D577" s="11" t="s">
        <v>34</v>
      </c>
      <c r="E577" s="11" t="s">
        <v>150</v>
      </c>
      <c r="F577" s="49">
        <v>43854.519942129627</v>
      </c>
      <c r="G577" s="11"/>
      <c r="H577" s="11"/>
      <c r="I577" s="17">
        <v>2.3148153559304774E-5</v>
      </c>
      <c r="J577" s="11" t="s">
        <v>37</v>
      </c>
    </row>
    <row r="578" spans="1:10" x14ac:dyDescent="0.25">
      <c r="A578" s="11" t="s">
        <v>5213</v>
      </c>
      <c r="B578" s="11" t="s">
        <v>7831</v>
      </c>
      <c r="C578" s="49">
        <v>43854.605370370373</v>
      </c>
      <c r="D578" s="11" t="s">
        <v>34</v>
      </c>
      <c r="E578" s="11" t="s">
        <v>150</v>
      </c>
      <c r="F578" s="49">
        <v>43854.605324074073</v>
      </c>
      <c r="G578" s="11"/>
      <c r="H578" s="11"/>
      <c r="I578" s="17">
        <v>4.6296299842651933E-5</v>
      </c>
      <c r="J578" s="11" t="s">
        <v>37</v>
      </c>
    </row>
    <row r="579" spans="1:10" x14ac:dyDescent="0.25">
      <c r="A579" s="11" t="s">
        <v>5215</v>
      </c>
      <c r="B579" s="11" t="s">
        <v>7831</v>
      </c>
      <c r="C579" s="49">
        <v>43854.674664351849</v>
      </c>
      <c r="D579" s="11" t="s">
        <v>34</v>
      </c>
      <c r="E579" s="11" t="s">
        <v>150</v>
      </c>
      <c r="F579" s="49">
        <v>43854.677233796298</v>
      </c>
      <c r="G579" s="11"/>
      <c r="H579" s="11"/>
      <c r="I579" s="17">
        <v>-2.5694444484543055E-3</v>
      </c>
      <c r="J579" s="11" t="s">
        <v>37</v>
      </c>
    </row>
    <row r="580" spans="1:10" x14ac:dyDescent="0.25">
      <c r="A580" s="11" t="s">
        <v>5216</v>
      </c>
      <c r="B580" s="11" t="s">
        <v>7831</v>
      </c>
      <c r="C580" s="49">
        <v>43854.713333333333</v>
      </c>
      <c r="D580" s="11" t="s">
        <v>34</v>
      </c>
      <c r="E580" s="11" t="s">
        <v>150</v>
      </c>
      <c r="F580" s="49">
        <v>43854.713310185187</v>
      </c>
      <c r="G580" s="11"/>
      <c r="H580" s="11"/>
      <c r="I580" s="17">
        <v>2.314814628334716E-5</v>
      </c>
      <c r="J580" s="11" t="s">
        <v>37</v>
      </c>
    </row>
    <row r="581" spans="1:10" x14ac:dyDescent="0.25">
      <c r="A581" s="11" t="s">
        <v>5217</v>
      </c>
      <c r="B581" s="11" t="s">
        <v>7831</v>
      </c>
      <c r="C581" s="49">
        <v>43854.665937500002</v>
      </c>
      <c r="D581" s="11" t="s">
        <v>34</v>
      </c>
      <c r="E581" s="11" t="s">
        <v>150</v>
      </c>
      <c r="F581" s="49">
        <v>43854.665914351855</v>
      </c>
      <c r="G581" s="11"/>
      <c r="H581" s="11"/>
      <c r="I581" s="17">
        <v>2.314814628334716E-5</v>
      </c>
      <c r="J581" s="11" t="s">
        <v>37</v>
      </c>
    </row>
    <row r="582" spans="1:10" x14ac:dyDescent="0.25">
      <c r="A582" s="11" t="s">
        <v>5219</v>
      </c>
      <c r="B582" s="11" t="s">
        <v>7831</v>
      </c>
      <c r="C582" s="49">
        <v>43854.70207175926</v>
      </c>
      <c r="D582" s="11" t="s">
        <v>34</v>
      </c>
      <c r="E582" s="11" t="s">
        <v>150</v>
      </c>
      <c r="F582" s="49">
        <v>43854.702048611114</v>
      </c>
      <c r="G582" s="11"/>
      <c r="H582" s="11"/>
      <c r="I582" s="17">
        <v>2.314814628334716E-5</v>
      </c>
      <c r="J582" s="11" t="s">
        <v>37</v>
      </c>
    </row>
    <row r="583" spans="1:10" x14ac:dyDescent="0.25">
      <c r="A583" s="11" t="s">
        <v>5221</v>
      </c>
      <c r="B583" s="11" t="s">
        <v>7831</v>
      </c>
      <c r="C583" s="49">
        <v>43854.740706018521</v>
      </c>
      <c r="D583" s="11" t="s">
        <v>34</v>
      </c>
      <c r="E583" s="11" t="s">
        <v>150</v>
      </c>
      <c r="F583" s="49">
        <v>43854.739571759259</v>
      </c>
      <c r="G583" s="11"/>
      <c r="H583" s="11"/>
      <c r="I583" s="17">
        <v>1.1342592624714598E-3</v>
      </c>
      <c r="J583" s="11" t="s">
        <v>37</v>
      </c>
    </row>
    <row r="584" spans="1:10" x14ac:dyDescent="0.25">
      <c r="A584" s="11" t="s">
        <v>5223</v>
      </c>
      <c r="B584" s="11" t="s">
        <v>7831</v>
      </c>
      <c r="C584" s="49">
        <v>43854.759675925925</v>
      </c>
      <c r="D584" s="11" t="s">
        <v>34</v>
      </c>
      <c r="E584" s="11" t="s">
        <v>150</v>
      </c>
      <c r="F584" s="49">
        <v>43854.76017361111</v>
      </c>
      <c r="G584" s="11"/>
      <c r="H584" s="11"/>
      <c r="I584" s="17">
        <v>-4.9768518510973081E-4</v>
      </c>
      <c r="J584" s="11" t="s">
        <v>37</v>
      </c>
    </row>
    <row r="585" spans="1:10" x14ac:dyDescent="0.25">
      <c r="A585" s="11" t="s">
        <v>5226</v>
      </c>
      <c r="B585" s="11" t="s">
        <v>7831</v>
      </c>
      <c r="C585" s="49">
        <v>43857.275451388887</v>
      </c>
      <c r="D585" s="11" t="s">
        <v>34</v>
      </c>
      <c r="E585" s="11" t="s">
        <v>150</v>
      </c>
      <c r="F585" s="49">
        <v>43857.275451388887</v>
      </c>
      <c r="G585" s="11"/>
      <c r="H585" s="11"/>
      <c r="I585" s="17">
        <v>0</v>
      </c>
      <c r="J585" s="11" t="s">
        <v>37</v>
      </c>
    </row>
    <row r="586" spans="1:10" x14ac:dyDescent="0.25">
      <c r="A586" s="11" t="s">
        <v>5230</v>
      </c>
      <c r="B586" s="11" t="s">
        <v>7831</v>
      </c>
      <c r="C586" s="49">
        <v>43857.37841435185</v>
      </c>
      <c r="D586" s="11" t="s">
        <v>34</v>
      </c>
      <c r="E586" s="11" t="s">
        <v>110</v>
      </c>
      <c r="F586" s="49">
        <v>43857.378391203703</v>
      </c>
      <c r="G586" s="11"/>
      <c r="H586" s="11"/>
      <c r="I586" s="17">
        <v>2.314814628334716E-5</v>
      </c>
      <c r="J586" s="11" t="s">
        <v>37</v>
      </c>
    </row>
    <row r="587" spans="1:10" x14ac:dyDescent="0.25">
      <c r="A587" s="11" t="s">
        <v>5232</v>
      </c>
      <c r="B587" s="11" t="s">
        <v>7831</v>
      </c>
      <c r="C587" s="49">
        <v>43857.388645833336</v>
      </c>
      <c r="D587" s="11" t="s">
        <v>34</v>
      </c>
      <c r="E587" s="11" t="s">
        <v>150</v>
      </c>
      <c r="F587" s="49">
        <v>43857.387465277781</v>
      </c>
      <c r="G587" s="11"/>
      <c r="H587" s="11"/>
      <c r="I587" s="17">
        <v>1.1805555550381541E-3</v>
      </c>
      <c r="J587" s="11" t="s">
        <v>37</v>
      </c>
    </row>
    <row r="588" spans="1:10" x14ac:dyDescent="0.25">
      <c r="A588" s="11" t="s">
        <v>5234</v>
      </c>
      <c r="B588" s="11" t="s">
        <v>7831</v>
      </c>
      <c r="C588" s="49">
        <v>43857.401354166665</v>
      </c>
      <c r="D588" s="11" t="s">
        <v>34</v>
      </c>
      <c r="E588" s="11" t="s">
        <v>150</v>
      </c>
      <c r="F588" s="49">
        <v>43857.401354166665</v>
      </c>
      <c r="G588" s="11"/>
      <c r="H588" s="11"/>
      <c r="I588" s="17">
        <v>0</v>
      </c>
      <c r="J588" s="11" t="s">
        <v>37</v>
      </c>
    </row>
    <row r="589" spans="1:10" x14ac:dyDescent="0.25">
      <c r="A589" s="11" t="s">
        <v>5235</v>
      </c>
      <c r="B589" s="11" t="s">
        <v>7831</v>
      </c>
      <c r="C589" s="49">
        <v>43857.416307870371</v>
      </c>
      <c r="D589" s="11" t="s">
        <v>34</v>
      </c>
      <c r="E589" s="11" t="s">
        <v>150</v>
      </c>
      <c r="F589" s="49">
        <v>43857.416296296295</v>
      </c>
      <c r="G589" s="11"/>
      <c r="H589" s="11"/>
      <c r="I589" s="17">
        <v>1.1574076779652387E-5</v>
      </c>
      <c r="J589" s="11" t="s">
        <v>37</v>
      </c>
    </row>
    <row r="590" spans="1:10" x14ac:dyDescent="0.25">
      <c r="A590" s="11" t="s">
        <v>5238</v>
      </c>
      <c r="B590" s="11" t="s">
        <v>7831</v>
      </c>
      <c r="C590" s="49">
        <v>43857.423136574071</v>
      </c>
      <c r="D590" s="11" t="s">
        <v>34</v>
      </c>
      <c r="E590" s="11" t="s">
        <v>150</v>
      </c>
      <c r="F590" s="49">
        <v>43857.423043981478</v>
      </c>
      <c r="G590" s="11"/>
      <c r="H590" s="11"/>
      <c r="I590" s="17">
        <v>9.2592592409346253E-5</v>
      </c>
      <c r="J590" s="11" t="s">
        <v>37</v>
      </c>
    </row>
    <row r="591" spans="1:10" x14ac:dyDescent="0.25">
      <c r="A591" s="11" t="s">
        <v>5240</v>
      </c>
      <c r="B591" s="11" t="s">
        <v>7831</v>
      </c>
      <c r="C591" s="49">
        <v>43857.450092592589</v>
      </c>
      <c r="D591" s="11" t="s">
        <v>34</v>
      </c>
      <c r="E591" s="11" t="s">
        <v>150</v>
      </c>
      <c r="F591" s="49">
        <v>43857.45008101852</v>
      </c>
      <c r="G591" s="11"/>
      <c r="H591" s="11"/>
      <c r="I591" s="17">
        <v>1.1574069503694773E-5</v>
      </c>
      <c r="J591" s="11" t="s">
        <v>37</v>
      </c>
    </row>
    <row r="592" spans="1:10" x14ac:dyDescent="0.25">
      <c r="A592" s="11" t="s">
        <v>5242</v>
      </c>
      <c r="B592" s="11" t="s">
        <v>7831</v>
      </c>
      <c r="C592" s="49">
        <v>43857.303240740737</v>
      </c>
      <c r="D592" s="11" t="s">
        <v>34</v>
      </c>
      <c r="E592" s="11" t="s">
        <v>150</v>
      </c>
      <c r="F592" s="49">
        <v>43857.303229166668</v>
      </c>
      <c r="G592" s="11"/>
      <c r="H592" s="11"/>
      <c r="I592" s="17">
        <v>1.1574069503694773E-5</v>
      </c>
      <c r="J592" s="11" t="s">
        <v>37</v>
      </c>
    </row>
    <row r="593" spans="1:10" x14ac:dyDescent="0.25">
      <c r="A593" s="11" t="s">
        <v>5243</v>
      </c>
      <c r="B593" s="11" t="s">
        <v>7831</v>
      </c>
      <c r="C593" s="49">
        <v>43857.375509259262</v>
      </c>
      <c r="D593" s="11" t="s">
        <v>34</v>
      </c>
      <c r="E593" s="11" t="s">
        <v>150</v>
      </c>
      <c r="F593" s="49">
        <v>43857.375486111108</v>
      </c>
      <c r="G593" s="11"/>
      <c r="H593" s="11"/>
      <c r="I593" s="17">
        <v>2.3148153559304774E-5</v>
      </c>
      <c r="J593" s="11" t="s">
        <v>37</v>
      </c>
    </row>
    <row r="594" spans="1:10" x14ac:dyDescent="0.25">
      <c r="A594" s="11" t="s">
        <v>5246</v>
      </c>
      <c r="B594" s="11" t="s">
        <v>7831</v>
      </c>
      <c r="C594" s="49">
        <v>43857.376018518517</v>
      </c>
      <c r="D594" s="11" t="s">
        <v>34</v>
      </c>
      <c r="E594" s="11" t="s">
        <v>150</v>
      </c>
      <c r="F594" s="49">
        <v>43857.375486111108</v>
      </c>
      <c r="G594" s="11"/>
      <c r="H594" s="11"/>
      <c r="I594" s="17">
        <v>5.3240740817273036E-4</v>
      </c>
      <c r="J594" s="11" t="s">
        <v>37</v>
      </c>
    </row>
    <row r="595" spans="1:10" x14ac:dyDescent="0.25">
      <c r="A595" s="11" t="s">
        <v>5247</v>
      </c>
      <c r="B595" s="11" t="s">
        <v>7831</v>
      </c>
      <c r="C595" s="49">
        <v>43857.387453703705</v>
      </c>
      <c r="D595" s="11" t="s">
        <v>34</v>
      </c>
      <c r="E595" s="11" t="s">
        <v>150</v>
      </c>
      <c r="F595" s="49">
        <v>43857.387638888889</v>
      </c>
      <c r="G595" s="11"/>
      <c r="H595" s="11"/>
      <c r="I595" s="17">
        <v>-1.8518518481869251E-4</v>
      </c>
      <c r="J595" s="11" t="s">
        <v>37</v>
      </c>
    </row>
    <row r="596" spans="1:10" x14ac:dyDescent="0.25">
      <c r="A596" s="11" t="s">
        <v>5250</v>
      </c>
      <c r="B596" s="11" t="s">
        <v>7831</v>
      </c>
      <c r="C596" s="49">
        <v>43857.222407407404</v>
      </c>
      <c r="D596" s="11" t="s">
        <v>34</v>
      </c>
      <c r="E596" s="11" t="s">
        <v>150</v>
      </c>
      <c r="F596" s="49">
        <v>43857.222337962965</v>
      </c>
      <c r="G596" s="11"/>
      <c r="H596" s="11"/>
      <c r="I596" s="17">
        <v>6.9444438850041479E-5</v>
      </c>
      <c r="J596" s="11" t="s">
        <v>37</v>
      </c>
    </row>
    <row r="597" spans="1:10" x14ac:dyDescent="0.25">
      <c r="A597" s="11" t="s">
        <v>5252</v>
      </c>
      <c r="B597" s="11" t="s">
        <v>7831</v>
      </c>
      <c r="C597" s="49">
        <v>43857.354814814818</v>
      </c>
      <c r="D597" s="11" t="s">
        <v>34</v>
      </c>
      <c r="E597" s="11" t="s">
        <v>150</v>
      </c>
      <c r="F597" s="49">
        <v>43857.354803240742</v>
      </c>
      <c r="G597" s="11"/>
      <c r="H597" s="11"/>
      <c r="I597" s="17">
        <v>1.1574076779652387E-5</v>
      </c>
      <c r="J597" s="11" t="s">
        <v>37</v>
      </c>
    </row>
    <row r="598" spans="1:10" x14ac:dyDescent="0.25">
      <c r="A598" s="11" t="s">
        <v>5255</v>
      </c>
      <c r="B598" s="11" t="s">
        <v>7831</v>
      </c>
      <c r="C598" s="49">
        <v>43857.362210648149</v>
      </c>
      <c r="D598" s="11" t="s">
        <v>34</v>
      </c>
      <c r="E598" s="11" t="s">
        <v>150</v>
      </c>
      <c r="F598" s="49">
        <v>43857.362210648149</v>
      </c>
      <c r="G598" s="11"/>
      <c r="H598" s="11"/>
      <c r="I598" s="17">
        <v>0</v>
      </c>
      <c r="J598" s="11" t="s">
        <v>37</v>
      </c>
    </row>
    <row r="599" spans="1:10" x14ac:dyDescent="0.25">
      <c r="A599" s="11" t="s">
        <v>5259</v>
      </c>
      <c r="B599" s="11" t="s">
        <v>7831</v>
      </c>
      <c r="C599" s="49">
        <v>43857.427187499998</v>
      </c>
      <c r="D599" s="11" t="s">
        <v>34</v>
      </c>
      <c r="E599" s="11" t="s">
        <v>150</v>
      </c>
      <c r="F599" s="49">
        <v>43857.427175925928</v>
      </c>
      <c r="G599" s="11"/>
      <c r="H599" s="11"/>
      <c r="I599" s="17">
        <v>1.1574069503694773E-5</v>
      </c>
      <c r="J599" s="11" t="s">
        <v>37</v>
      </c>
    </row>
    <row r="600" spans="1:10" x14ac:dyDescent="0.25">
      <c r="A600" s="11" t="s">
        <v>5260</v>
      </c>
      <c r="B600" s="11" t="s">
        <v>7831</v>
      </c>
      <c r="C600" s="49">
        <v>43857.482881944445</v>
      </c>
      <c r="D600" s="11" t="s">
        <v>34</v>
      </c>
      <c r="E600" s="11" t="s">
        <v>150</v>
      </c>
      <c r="F600" s="49">
        <v>43857.482870370368</v>
      </c>
      <c r="G600" s="11"/>
      <c r="H600" s="11"/>
      <c r="I600" s="17">
        <v>1.1574076779652387E-5</v>
      </c>
      <c r="J600" s="11" t="s">
        <v>37</v>
      </c>
    </row>
    <row r="601" spans="1:10" x14ac:dyDescent="0.25">
      <c r="A601" s="11" t="s">
        <v>5262</v>
      </c>
      <c r="B601" s="11" t="s">
        <v>7831</v>
      </c>
      <c r="C601" s="49">
        <v>43857.504016203704</v>
      </c>
      <c r="D601" s="11" t="s">
        <v>34</v>
      </c>
      <c r="E601" s="11" t="s">
        <v>110</v>
      </c>
      <c r="F601" s="49">
        <v>43857.504004629627</v>
      </c>
      <c r="G601" s="11"/>
      <c r="H601" s="11"/>
      <c r="I601" s="17">
        <v>1.1574076779652387E-5</v>
      </c>
      <c r="J601" s="11" t="s">
        <v>37</v>
      </c>
    </row>
    <row r="602" spans="1:10" x14ac:dyDescent="0.25">
      <c r="A602" s="11" t="s">
        <v>5264</v>
      </c>
      <c r="B602" s="11" t="s">
        <v>7831</v>
      </c>
      <c r="C602" s="49">
        <v>43857.629050925927</v>
      </c>
      <c r="D602" s="11" t="s">
        <v>34</v>
      </c>
      <c r="E602" s="11" t="s">
        <v>150</v>
      </c>
      <c r="F602" s="49">
        <v>43857.62903935185</v>
      </c>
      <c r="G602" s="11"/>
      <c r="H602" s="11"/>
      <c r="I602" s="17">
        <v>1.1574076779652387E-5</v>
      </c>
      <c r="J602" s="11" t="s">
        <v>37</v>
      </c>
    </row>
    <row r="603" spans="1:10" x14ac:dyDescent="0.25">
      <c r="A603" s="11" t="s">
        <v>5265</v>
      </c>
      <c r="B603" s="11" t="s">
        <v>7831</v>
      </c>
      <c r="C603" s="49">
        <v>43857.629201388889</v>
      </c>
      <c r="D603" s="11" t="s">
        <v>34</v>
      </c>
      <c r="E603" s="11" t="s">
        <v>150</v>
      </c>
      <c r="F603" s="49">
        <v>43857.629178240742</v>
      </c>
      <c r="G603" s="11"/>
      <c r="H603" s="11"/>
      <c r="I603" s="17">
        <v>2.314814628334716E-5</v>
      </c>
      <c r="J603" s="11" t="s">
        <v>37</v>
      </c>
    </row>
    <row r="604" spans="1:10" x14ac:dyDescent="0.25">
      <c r="A604" s="11" t="s">
        <v>5266</v>
      </c>
      <c r="B604" s="11" t="s">
        <v>7831</v>
      </c>
      <c r="C604" s="49">
        <v>43857.629328703704</v>
      </c>
      <c r="D604" s="11" t="s">
        <v>34</v>
      </c>
      <c r="E604" s="11" t="s">
        <v>150</v>
      </c>
      <c r="F604" s="49">
        <v>43857.629328703704</v>
      </c>
      <c r="G604" s="11"/>
      <c r="H604" s="11"/>
      <c r="I604" s="17">
        <v>0</v>
      </c>
      <c r="J604" s="11" t="s">
        <v>37</v>
      </c>
    </row>
    <row r="605" spans="1:10" x14ac:dyDescent="0.25">
      <c r="A605" s="11" t="s">
        <v>5267</v>
      </c>
      <c r="B605" s="11" t="s">
        <v>7831</v>
      </c>
      <c r="C605" s="49">
        <v>43857.629594907405</v>
      </c>
      <c r="D605" s="11" t="s">
        <v>34</v>
      </c>
      <c r="E605" s="11" t="s">
        <v>150</v>
      </c>
      <c r="F605" s="49">
        <v>43857.629583333335</v>
      </c>
      <c r="G605" s="11"/>
      <c r="H605" s="11"/>
      <c r="I605" s="17">
        <v>1.1574069503694773E-5</v>
      </c>
      <c r="J605" s="11" t="s">
        <v>37</v>
      </c>
    </row>
    <row r="606" spans="1:10" x14ac:dyDescent="0.25">
      <c r="A606" s="11" t="s">
        <v>5268</v>
      </c>
      <c r="B606" s="11" t="s">
        <v>7831</v>
      </c>
      <c r="C606" s="49">
        <v>43857.645590277774</v>
      </c>
      <c r="D606" s="11" t="s">
        <v>34</v>
      </c>
      <c r="E606" s="11" t="s">
        <v>150</v>
      </c>
      <c r="F606" s="49">
        <v>43857.645567129628</v>
      </c>
      <c r="G606" s="11"/>
      <c r="H606" s="11"/>
      <c r="I606" s="17">
        <v>2.314814628334716E-5</v>
      </c>
      <c r="J606" s="11" t="s">
        <v>37</v>
      </c>
    </row>
    <row r="607" spans="1:10" x14ac:dyDescent="0.25">
      <c r="A607" s="11" t="s">
        <v>5270</v>
      </c>
      <c r="B607" s="11" t="s">
        <v>7831</v>
      </c>
      <c r="C607" s="49">
        <v>43857.622847222221</v>
      </c>
      <c r="D607" s="11" t="s">
        <v>34</v>
      </c>
      <c r="E607" s="11" t="s">
        <v>150</v>
      </c>
      <c r="F607" s="49">
        <v>43857.622824074075</v>
      </c>
      <c r="G607" s="11"/>
      <c r="H607" s="11"/>
      <c r="I607" s="17">
        <v>2.314814628334716E-5</v>
      </c>
      <c r="J607" s="11" t="s">
        <v>37</v>
      </c>
    </row>
    <row r="608" spans="1:10" x14ac:dyDescent="0.25">
      <c r="A608" s="11" t="s">
        <v>5272</v>
      </c>
      <c r="B608" s="11" t="s">
        <v>7831</v>
      </c>
      <c r="C608" s="49">
        <v>43857.629467592589</v>
      </c>
      <c r="D608" s="11" t="s">
        <v>34</v>
      </c>
      <c r="E608" s="11" t="s">
        <v>150</v>
      </c>
      <c r="F608" s="49">
        <v>43857.629467592589</v>
      </c>
      <c r="G608" s="11"/>
      <c r="H608" s="11"/>
      <c r="I608" s="17">
        <v>0</v>
      </c>
      <c r="J608" s="11" t="s">
        <v>37</v>
      </c>
    </row>
    <row r="609" spans="1:10" x14ac:dyDescent="0.25">
      <c r="A609" s="11" t="s">
        <v>5273</v>
      </c>
      <c r="B609" s="11" t="s">
        <v>7831</v>
      </c>
      <c r="C609" s="49">
        <v>43857.691851851851</v>
      </c>
      <c r="D609" s="11" t="s">
        <v>34</v>
      </c>
      <c r="E609" s="11" t="s">
        <v>110</v>
      </c>
      <c r="F609" s="49">
        <v>43857.691828703704</v>
      </c>
      <c r="G609" s="11"/>
      <c r="H609" s="11"/>
      <c r="I609" s="17">
        <v>2.314814628334716E-5</v>
      </c>
      <c r="J609" s="11" t="s">
        <v>37</v>
      </c>
    </row>
    <row r="610" spans="1:10" x14ac:dyDescent="0.25">
      <c r="A610" s="11" t="s">
        <v>5275</v>
      </c>
      <c r="B610" s="11" t="s">
        <v>7831</v>
      </c>
      <c r="C610" s="49">
        <v>43857.80541666667</v>
      </c>
      <c r="D610" s="11" t="s">
        <v>34</v>
      </c>
      <c r="E610" s="11" t="s">
        <v>150</v>
      </c>
      <c r="F610" s="49">
        <v>43857.80541666667</v>
      </c>
      <c r="G610" s="11"/>
      <c r="H610" s="11"/>
      <c r="I610" s="17">
        <v>0</v>
      </c>
      <c r="J610" s="11" t="s">
        <v>37</v>
      </c>
    </row>
    <row r="611" spans="1:10" x14ac:dyDescent="0.25">
      <c r="A611" s="11" t="s">
        <v>5279</v>
      </c>
      <c r="B611" s="11" t="s">
        <v>7831</v>
      </c>
      <c r="C611" s="49">
        <v>43858.366759259261</v>
      </c>
      <c r="D611" s="11" t="s">
        <v>34</v>
      </c>
      <c r="E611" s="11" t="s">
        <v>150</v>
      </c>
      <c r="F611" s="49">
        <v>43858.366747685184</v>
      </c>
      <c r="G611" s="11"/>
      <c r="H611" s="11"/>
      <c r="I611" s="17">
        <v>1.1574076779652387E-5</v>
      </c>
      <c r="J611" s="11" t="s">
        <v>37</v>
      </c>
    </row>
    <row r="612" spans="1:10" x14ac:dyDescent="0.25">
      <c r="A612" s="11" t="s">
        <v>5281</v>
      </c>
      <c r="B612" s="11" t="s">
        <v>7831</v>
      </c>
      <c r="C612" s="49">
        <v>43858.418067129627</v>
      </c>
      <c r="D612" s="11" t="s">
        <v>34</v>
      </c>
      <c r="E612" s="11" t="s">
        <v>110</v>
      </c>
      <c r="F612" s="49">
        <v>43858.418055555558</v>
      </c>
      <c r="G612" s="11"/>
      <c r="H612" s="11"/>
      <c r="I612" s="17">
        <v>1.1574069503694773E-5</v>
      </c>
      <c r="J612" s="11" t="s">
        <v>37</v>
      </c>
    </row>
    <row r="613" spans="1:10" x14ac:dyDescent="0.25">
      <c r="A613" s="11" t="s">
        <v>5283</v>
      </c>
      <c r="B613" s="11" t="s">
        <v>7831</v>
      </c>
      <c r="C613" s="49">
        <v>43858.422060185185</v>
      </c>
      <c r="D613" s="11" t="s">
        <v>34</v>
      </c>
      <c r="E613" s="11" t="s">
        <v>150</v>
      </c>
      <c r="F613" s="49">
        <v>43858.419895833336</v>
      </c>
      <c r="G613" s="11"/>
      <c r="H613" s="11"/>
      <c r="I613" s="17">
        <v>2.1643518484779634E-3</v>
      </c>
      <c r="J613" s="11" t="s">
        <v>37</v>
      </c>
    </row>
    <row r="614" spans="1:10" x14ac:dyDescent="0.25">
      <c r="A614" s="11" t="s">
        <v>5287</v>
      </c>
      <c r="B614" s="11" t="s">
        <v>7831</v>
      </c>
      <c r="C614" s="49">
        <v>43858.40960648148</v>
      </c>
      <c r="D614" s="11" t="s">
        <v>34</v>
      </c>
      <c r="E614" s="11" t="s">
        <v>150</v>
      </c>
      <c r="F614" s="49">
        <v>43858.409594907411</v>
      </c>
      <c r="G614" s="11"/>
      <c r="H614" s="11"/>
      <c r="I614" s="17">
        <v>1.1574069503694773E-5</v>
      </c>
      <c r="J614" s="11" t="s">
        <v>37</v>
      </c>
    </row>
    <row r="615" spans="1:10" x14ac:dyDescent="0.25">
      <c r="A615" s="11" t="s">
        <v>5289</v>
      </c>
      <c r="B615" s="11" t="s">
        <v>7831</v>
      </c>
      <c r="C615" s="49">
        <v>43858.424733796295</v>
      </c>
      <c r="D615" s="11" t="s">
        <v>34</v>
      </c>
      <c r="E615" s="11" t="s">
        <v>150</v>
      </c>
      <c r="F615" s="49">
        <v>43858.424664351849</v>
      </c>
      <c r="G615" s="11"/>
      <c r="H615" s="11"/>
      <c r="I615" s="17">
        <v>6.9444446125999093E-5</v>
      </c>
      <c r="J615" s="11" t="s">
        <v>37</v>
      </c>
    </row>
    <row r="616" spans="1:10" x14ac:dyDescent="0.25">
      <c r="A616" s="11" t="s">
        <v>5293</v>
      </c>
      <c r="B616" s="11" t="s">
        <v>7831</v>
      </c>
      <c r="C616" s="49">
        <v>43858.489236111112</v>
      </c>
      <c r="D616" s="11" t="s">
        <v>34</v>
      </c>
      <c r="E616" s="11" t="s">
        <v>110</v>
      </c>
      <c r="F616" s="49">
        <v>43858.48946759259</v>
      </c>
      <c r="G616" s="11"/>
      <c r="H616" s="11"/>
      <c r="I616" s="17">
        <v>-2.3148147738538682E-4</v>
      </c>
      <c r="J616" s="11" t="s">
        <v>37</v>
      </c>
    </row>
    <row r="617" spans="1:10" x14ac:dyDescent="0.25">
      <c r="A617" s="11" t="s">
        <v>5295</v>
      </c>
      <c r="B617" s="11" t="s">
        <v>7831</v>
      </c>
      <c r="C617" s="49">
        <v>43858.492476851854</v>
      </c>
      <c r="D617" s="11" t="s">
        <v>34</v>
      </c>
      <c r="E617" s="11" t="s">
        <v>110</v>
      </c>
      <c r="F617" s="49">
        <v>43858.492407407408</v>
      </c>
      <c r="G617" s="11"/>
      <c r="H617" s="11"/>
      <c r="I617" s="17">
        <v>6.9444446125999093E-5</v>
      </c>
      <c r="J617" s="11" t="s">
        <v>37</v>
      </c>
    </row>
    <row r="618" spans="1:10" x14ac:dyDescent="0.25">
      <c r="A618" s="11" t="s">
        <v>5297</v>
      </c>
      <c r="B618" s="11" t="s">
        <v>7831</v>
      </c>
      <c r="C618" s="49">
        <v>43858.450972222221</v>
      </c>
      <c r="D618" s="11" t="s">
        <v>34</v>
      </c>
      <c r="E618" s="11" t="s">
        <v>110</v>
      </c>
      <c r="F618" s="49">
        <v>43858.450960648152</v>
      </c>
      <c r="G618" s="11"/>
      <c r="H618" s="11"/>
      <c r="I618" s="17">
        <v>1.1574069503694773E-5</v>
      </c>
      <c r="J618" s="11" t="s">
        <v>37</v>
      </c>
    </row>
    <row r="619" spans="1:10" x14ac:dyDescent="0.25">
      <c r="A619" s="11" t="s">
        <v>5298</v>
      </c>
      <c r="B619" s="11" t="s">
        <v>7831</v>
      </c>
      <c r="C619" s="49">
        <v>43858.461377314816</v>
      </c>
      <c r="D619" s="11" t="s">
        <v>34</v>
      </c>
      <c r="E619" s="11" t="s">
        <v>150</v>
      </c>
      <c r="F619" s="49">
        <v>43858.461562500001</v>
      </c>
      <c r="G619" s="11"/>
      <c r="H619" s="11"/>
      <c r="I619" s="17">
        <v>-1.8518518481869251E-4</v>
      </c>
      <c r="J619" s="11" t="s">
        <v>37</v>
      </c>
    </row>
    <row r="620" spans="1:10" x14ac:dyDescent="0.25">
      <c r="A620" s="11" t="s">
        <v>5299</v>
      </c>
      <c r="B620" s="11" t="s">
        <v>7831</v>
      </c>
      <c r="C620" s="49">
        <v>43858.477210648147</v>
      </c>
      <c r="D620" s="11" t="s">
        <v>34</v>
      </c>
      <c r="E620" s="11" t="s">
        <v>150</v>
      </c>
      <c r="F620" s="49">
        <v>43858.477164351854</v>
      </c>
      <c r="G620" s="11"/>
      <c r="H620" s="11"/>
      <c r="I620" s="17">
        <v>4.6296292566694319E-5</v>
      </c>
      <c r="J620" s="11" t="s">
        <v>37</v>
      </c>
    </row>
    <row r="621" spans="1:10" x14ac:dyDescent="0.25">
      <c r="A621" s="11" t="s">
        <v>5301</v>
      </c>
      <c r="B621" s="11" t="s">
        <v>7831</v>
      </c>
      <c r="C621" s="49">
        <v>43858.490347222221</v>
      </c>
      <c r="D621" s="11" t="s">
        <v>34</v>
      </c>
      <c r="E621" s="11" t="s">
        <v>150</v>
      </c>
      <c r="F621" s="49">
        <v>43858.490636574075</v>
      </c>
      <c r="G621" s="11"/>
      <c r="H621" s="11"/>
      <c r="I621" s="17">
        <v>-2.8935185400769114E-4</v>
      </c>
      <c r="J621" s="11" t="s">
        <v>37</v>
      </c>
    </row>
    <row r="622" spans="1:10" x14ac:dyDescent="0.25">
      <c r="A622" s="11" t="s">
        <v>5302</v>
      </c>
      <c r="B622" s="11" t="s">
        <v>7831</v>
      </c>
      <c r="C622" s="49">
        <v>43858.495196759257</v>
      </c>
      <c r="D622" s="11" t="s">
        <v>34</v>
      </c>
      <c r="E622" s="11" t="s">
        <v>150</v>
      </c>
      <c r="F622" s="49">
        <v>43858.493923611109</v>
      </c>
      <c r="G622" s="11"/>
      <c r="H622" s="11"/>
      <c r="I622" s="17">
        <v>1.2731481474475004E-3</v>
      </c>
      <c r="J622" s="11" t="s">
        <v>37</v>
      </c>
    </row>
    <row r="623" spans="1:10" x14ac:dyDescent="0.25">
      <c r="A623" s="11" t="s">
        <v>5304</v>
      </c>
      <c r="B623" s="11" t="s">
        <v>7831</v>
      </c>
      <c r="C623" s="49">
        <v>43858.511145833334</v>
      </c>
      <c r="D623" s="11" t="s">
        <v>34</v>
      </c>
      <c r="E623" s="11" t="s">
        <v>150</v>
      </c>
      <c r="F623" s="49">
        <v>43858.511087962965</v>
      </c>
      <c r="G623" s="11"/>
      <c r="H623" s="11"/>
      <c r="I623" s="17">
        <v>5.7870369346346706E-5</v>
      </c>
      <c r="J623" s="11" t="s">
        <v>37</v>
      </c>
    </row>
    <row r="624" spans="1:10" x14ac:dyDescent="0.25">
      <c r="A624" s="11" t="s">
        <v>5306</v>
      </c>
      <c r="B624" s="11" t="s">
        <v>7831</v>
      </c>
      <c r="C624" s="52">
        <v>43858.458356481482</v>
      </c>
      <c r="D624" s="11" t="s">
        <v>34</v>
      </c>
      <c r="E624" s="11" t="s">
        <v>110</v>
      </c>
      <c r="F624" s="52">
        <v>43858.458553240744</v>
      </c>
      <c r="G624" s="11"/>
      <c r="H624" s="11"/>
      <c r="I624" s="17">
        <v>-1.9675926159834489E-4</v>
      </c>
      <c r="J624" s="11" t="s">
        <v>37</v>
      </c>
    </row>
    <row r="625" spans="1:10" x14ac:dyDescent="0.25">
      <c r="A625" s="11" t="s">
        <v>5308</v>
      </c>
      <c r="B625" s="11" t="s">
        <v>7831</v>
      </c>
      <c r="C625" s="49">
        <v>43858.594953703701</v>
      </c>
      <c r="D625" s="11" t="s">
        <v>34</v>
      </c>
      <c r="E625" s="11" t="s">
        <v>150</v>
      </c>
      <c r="F625" s="49">
        <v>43858.594930555555</v>
      </c>
      <c r="G625" s="11"/>
      <c r="H625" s="11"/>
      <c r="I625" s="17">
        <v>2.314814628334716E-5</v>
      </c>
      <c r="J625" s="11" t="s">
        <v>37</v>
      </c>
    </row>
    <row r="626" spans="1:10" x14ac:dyDescent="0.25">
      <c r="A626" s="11" t="s">
        <v>5309</v>
      </c>
      <c r="B626" s="11" t="s">
        <v>7831</v>
      </c>
      <c r="C626" s="49">
        <v>43858.613530092596</v>
      </c>
      <c r="D626" s="11" t="s">
        <v>34</v>
      </c>
      <c r="E626" s="11" t="s">
        <v>150</v>
      </c>
      <c r="F626" s="49">
        <v>43858.613495370373</v>
      </c>
      <c r="G626" s="11"/>
      <c r="H626" s="11"/>
      <c r="I626" s="17">
        <v>3.4722223062999547E-5</v>
      </c>
      <c r="J626" s="11" t="s">
        <v>37</v>
      </c>
    </row>
    <row r="627" spans="1:10" x14ac:dyDescent="0.25">
      <c r="A627" s="11" t="s">
        <v>5311</v>
      </c>
      <c r="B627" s="11" t="s">
        <v>7831</v>
      </c>
      <c r="C627" s="49">
        <v>43858.700208333335</v>
      </c>
      <c r="D627" s="11" t="s">
        <v>34</v>
      </c>
      <c r="E627" s="11" t="s">
        <v>150</v>
      </c>
      <c r="F627" s="49">
        <v>43858.700370370374</v>
      </c>
      <c r="G627" s="11"/>
      <c r="H627" s="11"/>
      <c r="I627" s="17">
        <v>-1.6203703853534535E-4</v>
      </c>
      <c r="J627" s="11" t="s">
        <v>37</v>
      </c>
    </row>
    <row r="628" spans="1:10" x14ac:dyDescent="0.25">
      <c r="A628" s="11" t="s">
        <v>5313</v>
      </c>
      <c r="B628" s="11" t="s">
        <v>7831</v>
      </c>
      <c r="C628" s="49">
        <v>43858.702615740738</v>
      </c>
      <c r="D628" s="11" t="s">
        <v>34</v>
      </c>
      <c r="E628" s="11" t="s">
        <v>150</v>
      </c>
      <c r="F628" s="49">
        <v>43858.702592592592</v>
      </c>
      <c r="G628" s="11"/>
      <c r="H628" s="11"/>
      <c r="I628" s="17">
        <v>2.314814628334716E-5</v>
      </c>
      <c r="J628" s="11" t="s">
        <v>37</v>
      </c>
    </row>
    <row r="629" spans="1:10" x14ac:dyDescent="0.25">
      <c r="A629" s="11" t="s">
        <v>5315</v>
      </c>
      <c r="B629" s="11" t="s">
        <v>7831</v>
      </c>
      <c r="C629" s="49">
        <v>43859.353854166664</v>
      </c>
      <c r="D629" s="11" t="s">
        <v>34</v>
      </c>
      <c r="E629" s="11" t="s">
        <v>150</v>
      </c>
      <c r="F629" s="49">
        <v>43859.356030092589</v>
      </c>
      <c r="G629" s="11"/>
      <c r="H629" s="11"/>
      <c r="I629" s="17">
        <v>-2.1759259252576157E-3</v>
      </c>
      <c r="J629" s="11" t="s">
        <v>37</v>
      </c>
    </row>
    <row r="630" spans="1:10" x14ac:dyDescent="0.25">
      <c r="A630" s="11" t="s">
        <v>5316</v>
      </c>
      <c r="B630" s="11" t="s">
        <v>7831</v>
      </c>
      <c r="C630" s="49">
        <v>43858.661956018521</v>
      </c>
      <c r="D630" s="11" t="s">
        <v>34</v>
      </c>
      <c r="E630" s="11" t="s">
        <v>110</v>
      </c>
      <c r="F630" s="49">
        <v>43858.661932870367</v>
      </c>
      <c r="G630" s="11"/>
      <c r="H630" s="11"/>
      <c r="I630" s="17">
        <v>2.3148153559304774E-5</v>
      </c>
      <c r="J630" s="11" t="s">
        <v>37</v>
      </c>
    </row>
    <row r="631" spans="1:10" x14ac:dyDescent="0.25">
      <c r="A631" s="11" t="s">
        <v>5318</v>
      </c>
      <c r="B631" s="11" t="s">
        <v>7831</v>
      </c>
      <c r="C631" s="49">
        <v>43858.708321759259</v>
      </c>
      <c r="D631" s="11" t="s">
        <v>34</v>
      </c>
      <c r="E631" s="11" t="s">
        <v>150</v>
      </c>
      <c r="F631" s="49">
        <v>43858.70784722222</v>
      </c>
      <c r="G631" s="11"/>
      <c r="H631" s="11"/>
      <c r="I631" s="17">
        <v>4.7453703882638365E-4</v>
      </c>
      <c r="J631" s="11" t="s">
        <v>37</v>
      </c>
    </row>
    <row r="632" spans="1:10" x14ac:dyDescent="0.25">
      <c r="A632" s="11" t="s">
        <v>5320</v>
      </c>
      <c r="B632" s="11" t="s">
        <v>7831</v>
      </c>
      <c r="C632" s="49">
        <v>43858.718182870369</v>
      </c>
      <c r="D632" s="11" t="s">
        <v>34</v>
      </c>
      <c r="E632" s="11" t="s">
        <v>150</v>
      </c>
      <c r="F632" s="49">
        <v>43858.718159722222</v>
      </c>
      <c r="G632" s="11"/>
      <c r="H632" s="11"/>
      <c r="I632" s="17">
        <v>2.314814628334716E-5</v>
      </c>
      <c r="J632" s="11" t="s">
        <v>37</v>
      </c>
    </row>
    <row r="633" spans="1:10" x14ac:dyDescent="0.25">
      <c r="A633" s="11" t="s">
        <v>5323</v>
      </c>
      <c r="B633" s="11" t="s">
        <v>7831</v>
      </c>
      <c r="C633" s="49">
        <v>43858.694398148145</v>
      </c>
      <c r="D633" s="11" t="s">
        <v>34</v>
      </c>
      <c r="E633" s="11" t="s">
        <v>150</v>
      </c>
      <c r="F633" s="49">
        <v>43858.693865740737</v>
      </c>
      <c r="G633" s="11"/>
      <c r="H633" s="11"/>
      <c r="I633" s="17">
        <v>5.3240740817273036E-4</v>
      </c>
      <c r="J633" s="11" t="s">
        <v>37</v>
      </c>
    </row>
    <row r="634" spans="1:10" x14ac:dyDescent="0.25">
      <c r="A634" s="11" t="s">
        <v>5325</v>
      </c>
      <c r="B634" s="11" t="s">
        <v>7831</v>
      </c>
      <c r="C634" s="49">
        <v>43858.697418981479</v>
      </c>
      <c r="D634" s="11" t="s">
        <v>34</v>
      </c>
      <c r="E634" s="11" t="s">
        <v>150</v>
      </c>
      <c r="F634" s="49">
        <v>43858.697395833333</v>
      </c>
      <c r="G634" s="11"/>
      <c r="H634" s="11"/>
      <c r="I634" s="17">
        <v>2.314814628334716E-5</v>
      </c>
      <c r="J634" s="11" t="s">
        <v>37</v>
      </c>
    </row>
    <row r="635" spans="1:10" x14ac:dyDescent="0.25">
      <c r="A635" s="11" t="s">
        <v>5327</v>
      </c>
      <c r="B635" s="11" t="s">
        <v>7831</v>
      </c>
      <c r="C635" s="49">
        <v>43858.773217592592</v>
      </c>
      <c r="D635" s="11" t="s">
        <v>34</v>
      </c>
      <c r="E635" s="11" t="s">
        <v>150</v>
      </c>
      <c r="F635" s="49">
        <v>43858.773217592592</v>
      </c>
      <c r="G635" s="11"/>
      <c r="H635" s="11"/>
      <c r="I635" s="17">
        <v>0</v>
      </c>
      <c r="J635" s="11" t="s">
        <v>37</v>
      </c>
    </row>
    <row r="636" spans="1:10" x14ac:dyDescent="0.25">
      <c r="A636" s="11" t="s">
        <v>5329</v>
      </c>
      <c r="B636" s="11" t="s">
        <v>7831</v>
      </c>
      <c r="C636" s="49">
        <v>43859.367175925923</v>
      </c>
      <c r="D636" s="11" t="s">
        <v>34</v>
      </c>
      <c r="E636" s="11" t="s">
        <v>150</v>
      </c>
      <c r="F636" s="49">
        <v>43859.367164351854</v>
      </c>
      <c r="G636" s="11"/>
      <c r="H636" s="11"/>
      <c r="I636" s="17">
        <v>1.1574069503694773E-5</v>
      </c>
      <c r="J636" s="11" t="s">
        <v>37</v>
      </c>
    </row>
    <row r="637" spans="1:10" x14ac:dyDescent="0.25">
      <c r="A637" s="11" t="s">
        <v>5331</v>
      </c>
      <c r="B637" s="11" t="s">
        <v>7831</v>
      </c>
      <c r="C637" s="49">
        <v>43859.382152777776</v>
      </c>
      <c r="D637" s="11" t="s">
        <v>34</v>
      </c>
      <c r="E637" s="11" t="s">
        <v>150</v>
      </c>
      <c r="F637" s="49">
        <v>43859.382141203707</v>
      </c>
      <c r="G637" s="11"/>
      <c r="H637" s="11"/>
      <c r="I637" s="17">
        <v>1.1574069503694773E-5</v>
      </c>
      <c r="J637" s="11" t="s">
        <v>37</v>
      </c>
    </row>
    <row r="638" spans="1:10" x14ac:dyDescent="0.25">
      <c r="A638" s="11" t="s">
        <v>5334</v>
      </c>
      <c r="B638" s="11" t="s">
        <v>7831</v>
      </c>
      <c r="C638" s="52">
        <v>43859.413368055553</v>
      </c>
      <c r="D638" s="11" t="s">
        <v>34</v>
      </c>
      <c r="E638" s="11" t="s">
        <v>150</v>
      </c>
      <c r="F638" s="52">
        <v>43859.413194444445</v>
      </c>
      <c r="G638" s="11"/>
      <c r="H638" s="11"/>
      <c r="I638" s="17">
        <v>1.7361110803904012E-4</v>
      </c>
      <c r="J638" s="11" t="s">
        <v>37</v>
      </c>
    </row>
    <row r="639" spans="1:10" x14ac:dyDescent="0.25">
      <c r="A639" s="11" t="s">
        <v>5336</v>
      </c>
      <c r="B639" s="11" t="s">
        <v>7831</v>
      </c>
      <c r="C639" s="49">
        <v>43859.443506944444</v>
      </c>
      <c r="D639" s="11" t="s">
        <v>34</v>
      </c>
      <c r="E639" s="11" t="s">
        <v>150</v>
      </c>
      <c r="F639" s="49">
        <v>43859.443483796298</v>
      </c>
      <c r="G639" s="11"/>
      <c r="H639" s="11"/>
      <c r="I639" s="17">
        <v>2.314814628334716E-5</v>
      </c>
      <c r="J639" s="11" t="s">
        <v>37</v>
      </c>
    </row>
    <row r="640" spans="1:10" x14ac:dyDescent="0.25">
      <c r="A640" s="11" t="s">
        <v>5338</v>
      </c>
      <c r="B640" s="11" t="s">
        <v>7831</v>
      </c>
      <c r="C640" s="49">
        <v>43859.456134259257</v>
      </c>
      <c r="D640" s="11" t="s">
        <v>34</v>
      </c>
      <c r="E640" s="11" t="s">
        <v>150</v>
      </c>
      <c r="F640" s="49">
        <v>43859.455671296295</v>
      </c>
      <c r="G640" s="11"/>
      <c r="H640" s="11"/>
      <c r="I640" s="17">
        <v>4.6296296204673126E-4</v>
      </c>
      <c r="J640" s="11" t="s">
        <v>37</v>
      </c>
    </row>
    <row r="641" spans="1:10" x14ac:dyDescent="0.25">
      <c r="A641" s="11" t="s">
        <v>5340</v>
      </c>
      <c r="B641" s="11" t="s">
        <v>7831</v>
      </c>
      <c r="C641" s="49">
        <v>43859.46675925926</v>
      </c>
      <c r="D641" s="11" t="s">
        <v>34</v>
      </c>
      <c r="E641" s="11" t="s">
        <v>150</v>
      </c>
      <c r="F641" s="49">
        <v>43859.466516203705</v>
      </c>
      <c r="G641" s="11"/>
      <c r="H641" s="11"/>
      <c r="I641" s="17">
        <v>2.4305555416503921E-4</v>
      </c>
      <c r="J641" s="11" t="s">
        <v>37</v>
      </c>
    </row>
    <row r="642" spans="1:10" x14ac:dyDescent="0.25">
      <c r="A642" s="11" t="s">
        <v>5342</v>
      </c>
      <c r="B642" s="11" t="s">
        <v>7831</v>
      </c>
      <c r="C642" s="49">
        <v>43859.470393518517</v>
      </c>
      <c r="D642" s="11" t="s">
        <v>34</v>
      </c>
      <c r="E642" s="11" t="s">
        <v>150</v>
      </c>
      <c r="F642" s="49">
        <v>43859.470381944448</v>
      </c>
      <c r="G642" s="11"/>
      <c r="H642" s="11"/>
      <c r="I642" s="17">
        <v>1.1574069503694773E-5</v>
      </c>
      <c r="J642" s="11" t="s">
        <v>37</v>
      </c>
    </row>
    <row r="643" spans="1:10" x14ac:dyDescent="0.25">
      <c r="A643" s="11" t="s">
        <v>5345</v>
      </c>
      <c r="B643" s="11" t="s">
        <v>7831</v>
      </c>
      <c r="C643" s="49">
        <v>43859.476203703707</v>
      </c>
      <c r="D643" s="11" t="s">
        <v>34</v>
      </c>
      <c r="E643" s="11" t="s">
        <v>150</v>
      </c>
      <c r="F643" s="49">
        <v>43859.476180555554</v>
      </c>
      <c r="G643" s="11"/>
      <c r="H643" s="11"/>
      <c r="I643" s="17">
        <v>2.3148153559304774E-5</v>
      </c>
      <c r="J643" s="11" t="s">
        <v>37</v>
      </c>
    </row>
    <row r="644" spans="1:10" x14ac:dyDescent="0.25">
      <c r="A644" s="11" t="s">
        <v>5348</v>
      </c>
      <c r="B644" s="11" t="s">
        <v>7831</v>
      </c>
      <c r="C644" s="49">
        <v>43859.484618055554</v>
      </c>
      <c r="D644" s="11" t="s">
        <v>34</v>
      </c>
      <c r="E644" s="11" t="s">
        <v>150</v>
      </c>
      <c r="F644" s="49">
        <v>43859.484606481485</v>
      </c>
      <c r="G644" s="11"/>
      <c r="H644" s="11"/>
      <c r="I644" s="17">
        <v>1.1574069503694773E-5</v>
      </c>
      <c r="J644" s="11" t="s">
        <v>37</v>
      </c>
    </row>
    <row r="645" spans="1:10" x14ac:dyDescent="0.25">
      <c r="A645" s="11" t="s">
        <v>5351</v>
      </c>
      <c r="B645" s="11" t="s">
        <v>7831</v>
      </c>
      <c r="C645" s="49">
        <v>43859.593310185184</v>
      </c>
      <c r="D645" s="11" t="s">
        <v>34</v>
      </c>
      <c r="E645" s="11" t="s">
        <v>150</v>
      </c>
      <c r="F645" s="49">
        <v>43859.593159722222</v>
      </c>
      <c r="G645" s="11"/>
      <c r="H645" s="11"/>
      <c r="I645" s="17">
        <v>1.5046296175569296E-4</v>
      </c>
      <c r="J645" s="11" t="s">
        <v>37</v>
      </c>
    </row>
    <row r="646" spans="1:10" x14ac:dyDescent="0.25">
      <c r="A646" s="11" t="s">
        <v>5353</v>
      </c>
      <c r="B646" s="11" t="s">
        <v>7831</v>
      </c>
      <c r="C646" s="49">
        <v>43859.640821759262</v>
      </c>
      <c r="D646" s="11" t="s">
        <v>34</v>
      </c>
      <c r="E646" s="11" t="s">
        <v>150</v>
      </c>
      <c r="F646" s="49">
        <v>43859.640775462962</v>
      </c>
      <c r="G646" s="11"/>
      <c r="H646" s="11"/>
      <c r="I646" s="17">
        <v>4.6296299842651933E-5</v>
      </c>
      <c r="J646" s="11" t="s">
        <v>37</v>
      </c>
    </row>
    <row r="647" spans="1:10" x14ac:dyDescent="0.25">
      <c r="A647" s="11" t="s">
        <v>5355</v>
      </c>
      <c r="B647" s="11" t="s">
        <v>7831</v>
      </c>
      <c r="C647" s="49">
        <v>43859.652488425927</v>
      </c>
      <c r="D647" s="11" t="s">
        <v>34</v>
      </c>
      <c r="E647" s="11" t="s">
        <v>150</v>
      </c>
      <c r="F647" s="49">
        <v>43859.652442129627</v>
      </c>
      <c r="G647" s="11"/>
      <c r="H647" s="11"/>
      <c r="I647" s="17">
        <v>4.6296299842651933E-5</v>
      </c>
      <c r="J647" s="11" t="s">
        <v>37</v>
      </c>
    </row>
    <row r="648" spans="1:10" x14ac:dyDescent="0.25">
      <c r="A648" s="11" t="s">
        <v>5356</v>
      </c>
      <c r="B648" s="11" t="s">
        <v>7831</v>
      </c>
      <c r="C648" s="49">
        <v>43859.656423611108</v>
      </c>
      <c r="D648" s="11" t="s">
        <v>34</v>
      </c>
      <c r="E648" s="11" t="s">
        <v>150</v>
      </c>
      <c r="F648" s="49">
        <v>43859.656354166669</v>
      </c>
      <c r="G648" s="11"/>
      <c r="H648" s="11"/>
      <c r="I648" s="17">
        <v>6.9444438850041479E-5</v>
      </c>
      <c r="J648" s="11" t="s">
        <v>37</v>
      </c>
    </row>
    <row r="649" spans="1:10" x14ac:dyDescent="0.25">
      <c r="A649" s="11" t="s">
        <v>5358</v>
      </c>
      <c r="B649" s="11" t="s">
        <v>7831</v>
      </c>
      <c r="C649" s="49">
        <v>43859.661689814813</v>
      </c>
      <c r="D649" s="11" t="s">
        <v>34</v>
      </c>
      <c r="E649" s="11" t="s">
        <v>150</v>
      </c>
      <c r="F649" s="49">
        <v>43859.661643518521</v>
      </c>
      <c r="G649" s="11"/>
      <c r="H649" s="11"/>
      <c r="I649" s="17">
        <v>4.6296292566694319E-5</v>
      </c>
      <c r="J649" s="11" t="s">
        <v>37</v>
      </c>
    </row>
    <row r="650" spans="1:10" x14ac:dyDescent="0.25">
      <c r="A650" s="11" t="s">
        <v>5359</v>
      </c>
      <c r="B650" s="11" t="s">
        <v>7831</v>
      </c>
      <c r="C650" s="49">
        <v>43859.683530092596</v>
      </c>
      <c r="D650" s="11" t="s">
        <v>34</v>
      </c>
      <c r="E650" s="11" t="s">
        <v>150</v>
      </c>
      <c r="F650" s="49">
        <v>43859.683425925927</v>
      </c>
      <c r="G650" s="11"/>
      <c r="H650" s="11"/>
      <c r="I650" s="17">
        <v>1.0416666918899864E-4</v>
      </c>
      <c r="J650" s="11" t="s">
        <v>37</v>
      </c>
    </row>
    <row r="651" spans="1:10" x14ac:dyDescent="0.25">
      <c r="A651" s="11" t="s">
        <v>5362</v>
      </c>
      <c r="B651" s="11" t="s">
        <v>7831</v>
      </c>
      <c r="C651" s="49">
        <v>43859.695648148147</v>
      </c>
      <c r="D651" s="11" t="s">
        <v>34</v>
      </c>
      <c r="E651" s="11" t="s">
        <v>150</v>
      </c>
      <c r="F651" s="49">
        <v>43859.695613425924</v>
      </c>
      <c r="G651" s="11"/>
      <c r="H651" s="11"/>
      <c r="I651" s="17">
        <v>3.4722223062999547E-5</v>
      </c>
      <c r="J651" s="11" t="s">
        <v>37</v>
      </c>
    </row>
    <row r="652" spans="1:10" x14ac:dyDescent="0.25">
      <c r="A652" s="11" t="s">
        <v>5365</v>
      </c>
      <c r="B652" s="11" t="s">
        <v>7831</v>
      </c>
      <c r="C652" s="49">
        <v>43859.576354166667</v>
      </c>
      <c r="D652" s="11" t="s">
        <v>34</v>
      </c>
      <c r="E652" s="11" t="s">
        <v>150</v>
      </c>
      <c r="F652" s="49">
        <v>43859.575150462966</v>
      </c>
      <c r="G652" s="11"/>
      <c r="H652" s="11"/>
      <c r="I652" s="17">
        <v>1.2037037013215013E-3</v>
      </c>
      <c r="J652" s="11" t="s">
        <v>37</v>
      </c>
    </row>
    <row r="653" spans="1:10" x14ac:dyDescent="0.25">
      <c r="A653" s="11" t="s">
        <v>5366</v>
      </c>
      <c r="B653" s="11" t="s">
        <v>7831</v>
      </c>
      <c r="C653" s="52">
        <v>43859.646377314813</v>
      </c>
      <c r="D653" s="11" t="s">
        <v>34</v>
      </c>
      <c r="E653" s="11" t="s">
        <v>150</v>
      </c>
      <c r="F653" s="52">
        <v>43859.646331018521</v>
      </c>
      <c r="G653" s="11"/>
      <c r="H653" s="11"/>
      <c r="I653" s="17">
        <v>4.6296292566694319E-5</v>
      </c>
      <c r="J653" s="11" t="s">
        <v>37</v>
      </c>
    </row>
    <row r="654" spans="1:10" x14ac:dyDescent="0.25">
      <c r="A654" s="11" t="s">
        <v>5368</v>
      </c>
      <c r="B654" s="11" t="s">
        <v>7831</v>
      </c>
      <c r="C654" s="49">
        <v>43859.65047453704</v>
      </c>
      <c r="D654" s="11" t="s">
        <v>34</v>
      </c>
      <c r="E654" s="11" t="s">
        <v>150</v>
      </c>
      <c r="F654" s="49">
        <v>43859.65042824074</v>
      </c>
      <c r="G654" s="11"/>
      <c r="H654" s="11"/>
      <c r="I654" s="17">
        <v>4.6296299842651933E-5</v>
      </c>
      <c r="J654" s="11" t="s">
        <v>37</v>
      </c>
    </row>
    <row r="655" spans="1:10" x14ac:dyDescent="0.25">
      <c r="A655" s="11" t="s">
        <v>5370</v>
      </c>
      <c r="B655" s="11" t="s">
        <v>7831</v>
      </c>
      <c r="C655" s="49">
        <v>43859.705578703702</v>
      </c>
      <c r="D655" s="11" t="s">
        <v>34</v>
      </c>
      <c r="E655" s="11" t="s">
        <v>150</v>
      </c>
      <c r="F655" s="49">
        <v>43859.705567129633</v>
      </c>
      <c r="G655" s="11"/>
      <c r="H655" s="11"/>
      <c r="I655" s="17">
        <v>1.1574069503694773E-5</v>
      </c>
      <c r="J655" s="11" t="s">
        <v>37</v>
      </c>
    </row>
    <row r="656" spans="1:10" x14ac:dyDescent="0.25">
      <c r="A656" s="11" t="s">
        <v>5371</v>
      </c>
      <c r="B656" s="11" t="s">
        <v>7831</v>
      </c>
      <c r="C656" s="49">
        <v>43859.722280092596</v>
      </c>
      <c r="D656" s="11" t="s">
        <v>34</v>
      </c>
      <c r="E656" s="11" t="s">
        <v>150</v>
      </c>
      <c r="F656" s="49">
        <v>43859.722268518519</v>
      </c>
      <c r="G656" s="11"/>
      <c r="H656" s="11"/>
      <c r="I656" s="17">
        <v>1.1574076779652387E-5</v>
      </c>
      <c r="J656" s="11" t="s">
        <v>37</v>
      </c>
    </row>
    <row r="657" spans="1:10" x14ac:dyDescent="0.25">
      <c r="A657" s="11" t="s">
        <v>5372</v>
      </c>
      <c r="B657" s="11" t="s">
        <v>7831</v>
      </c>
      <c r="C657" s="49">
        <v>43860.316701388889</v>
      </c>
      <c r="D657" s="11" t="s">
        <v>34</v>
      </c>
      <c r="E657" s="11" t="s">
        <v>150</v>
      </c>
      <c r="F657" s="49">
        <v>43860.316701388889</v>
      </c>
      <c r="G657" s="11"/>
      <c r="H657" s="11"/>
      <c r="I657" s="17">
        <v>0</v>
      </c>
      <c r="J657" s="11" t="s">
        <v>37</v>
      </c>
    </row>
    <row r="658" spans="1:10" x14ac:dyDescent="0.25">
      <c r="A658" s="11" t="s">
        <v>5376</v>
      </c>
      <c r="B658" s="11" t="s">
        <v>7831</v>
      </c>
      <c r="C658" s="49">
        <v>43859.678113425929</v>
      </c>
      <c r="D658" s="11" t="s">
        <v>34</v>
      </c>
      <c r="E658" s="11" t="s">
        <v>150</v>
      </c>
      <c r="F658" s="49">
        <v>43859.678090277775</v>
      </c>
      <c r="G658" s="11"/>
      <c r="H658" s="11"/>
      <c r="I658" s="17">
        <v>2.3148153559304774E-5</v>
      </c>
      <c r="J658" s="11" t="s">
        <v>37</v>
      </c>
    </row>
    <row r="659" spans="1:10" x14ac:dyDescent="0.25">
      <c r="A659" s="11" t="s">
        <v>5378</v>
      </c>
      <c r="B659" s="11" t="s">
        <v>7831</v>
      </c>
      <c r="C659" s="49">
        <v>43859.697951388887</v>
      </c>
      <c r="D659" s="11" t="s">
        <v>34</v>
      </c>
      <c r="E659" s="11" t="s">
        <v>150</v>
      </c>
      <c r="F659" s="49">
        <v>43859.697928240741</v>
      </c>
      <c r="G659" s="11"/>
      <c r="H659" s="11"/>
      <c r="I659" s="17">
        <v>2.314814628334716E-5</v>
      </c>
      <c r="J659" s="11" t="s">
        <v>37</v>
      </c>
    </row>
    <row r="660" spans="1:10" x14ac:dyDescent="0.25">
      <c r="A660" s="11" t="s">
        <v>5380</v>
      </c>
      <c r="B660" s="11" t="s">
        <v>7831</v>
      </c>
      <c r="C660" s="49">
        <v>43860.410393518519</v>
      </c>
      <c r="D660" s="11" t="s">
        <v>34</v>
      </c>
      <c r="E660" s="11" t="s">
        <v>150</v>
      </c>
      <c r="F660" s="49">
        <v>43860.410324074073</v>
      </c>
      <c r="G660" s="11"/>
      <c r="H660" s="11"/>
      <c r="I660" s="17">
        <v>6.9444446125999093E-5</v>
      </c>
      <c r="J660" s="11" t="s">
        <v>37</v>
      </c>
    </row>
    <row r="661" spans="1:10" x14ac:dyDescent="0.25">
      <c r="A661" s="11" t="s">
        <v>5382</v>
      </c>
      <c r="B661" s="11" t="s">
        <v>7831</v>
      </c>
      <c r="C661" s="49">
        <v>43860.462731481479</v>
      </c>
      <c r="D661" s="11" t="s">
        <v>34</v>
      </c>
      <c r="E661" s="11" t="s">
        <v>150</v>
      </c>
      <c r="F661" s="49">
        <v>43860.462673611109</v>
      </c>
      <c r="G661" s="11"/>
      <c r="H661" s="11"/>
      <c r="I661" s="17">
        <v>5.7870369346346706E-5</v>
      </c>
      <c r="J661" s="11" t="s">
        <v>37</v>
      </c>
    </row>
    <row r="662" spans="1:10" x14ac:dyDescent="0.25">
      <c r="A662" s="11" t="s">
        <v>5384</v>
      </c>
      <c r="B662" s="11" t="s">
        <v>7831</v>
      </c>
      <c r="C662" s="49">
        <v>43860.353020833332</v>
      </c>
      <c r="D662" s="11" t="s">
        <v>34</v>
      </c>
      <c r="E662" s="11" t="s">
        <v>150</v>
      </c>
      <c r="F662" s="49">
        <v>43860.35324074074</v>
      </c>
      <c r="G662" s="11"/>
      <c r="H662" s="11"/>
      <c r="I662" s="17">
        <v>-2.1990740788169205E-4</v>
      </c>
      <c r="J662" s="11" t="s">
        <v>37</v>
      </c>
    </row>
    <row r="663" spans="1:10" x14ac:dyDescent="0.25">
      <c r="A663" s="11" t="s">
        <v>5386</v>
      </c>
      <c r="B663" s="11" t="s">
        <v>7831</v>
      </c>
      <c r="C663" s="49">
        <v>43860.362766203703</v>
      </c>
      <c r="D663" s="11" t="s">
        <v>34</v>
      </c>
      <c r="E663" s="11" t="s">
        <v>150</v>
      </c>
      <c r="F663" s="49">
        <v>43860.362766203703</v>
      </c>
      <c r="G663" s="11"/>
      <c r="H663" s="11"/>
      <c r="I663" s="17">
        <v>0</v>
      </c>
      <c r="J663" s="11" t="s">
        <v>37</v>
      </c>
    </row>
    <row r="664" spans="1:10" x14ac:dyDescent="0.25">
      <c r="A664" s="11" t="s">
        <v>5392</v>
      </c>
      <c r="B664" s="11" t="s">
        <v>7831</v>
      </c>
      <c r="C664" s="49">
        <v>43860.476504629631</v>
      </c>
      <c r="D664" s="11" t="s">
        <v>34</v>
      </c>
      <c r="E664" s="11" t="s">
        <v>150</v>
      </c>
      <c r="F664" s="49">
        <v>43860.474548611113</v>
      </c>
      <c r="G664" s="11"/>
      <c r="H664" s="11"/>
      <c r="I664" s="17">
        <v>1.9560185173759237E-3</v>
      </c>
      <c r="J664" s="11" t="s">
        <v>37</v>
      </c>
    </row>
    <row r="665" spans="1:10" x14ac:dyDescent="0.25">
      <c r="A665" s="11" t="s">
        <v>5394</v>
      </c>
      <c r="B665" s="11" t="s">
        <v>7831</v>
      </c>
      <c r="C665" s="49">
        <v>43860.471168981479</v>
      </c>
      <c r="D665" s="11" t="s">
        <v>34</v>
      </c>
      <c r="E665" s="11" t="s">
        <v>150</v>
      </c>
      <c r="F665" s="49">
        <v>43860.471134259256</v>
      </c>
      <c r="G665" s="11"/>
      <c r="H665" s="11"/>
      <c r="I665" s="17">
        <v>3.4722223062999547E-5</v>
      </c>
      <c r="J665" s="11" t="s">
        <v>37</v>
      </c>
    </row>
    <row r="666" spans="1:10" x14ac:dyDescent="0.25">
      <c r="A666" s="11" t="s">
        <v>5396</v>
      </c>
      <c r="B666" s="11" t="s">
        <v>7831</v>
      </c>
      <c r="C666" s="49">
        <v>43860.478101851855</v>
      </c>
      <c r="D666" s="11" t="s">
        <v>34</v>
      </c>
      <c r="E666" s="11" t="s">
        <v>150</v>
      </c>
      <c r="F666" s="49">
        <v>43860.478055555555</v>
      </c>
      <c r="G666" s="11"/>
      <c r="H666" s="11"/>
      <c r="I666" s="17">
        <v>4.6296299842651933E-5</v>
      </c>
      <c r="J666" s="11" t="s">
        <v>37</v>
      </c>
    </row>
    <row r="667" spans="1:10" x14ac:dyDescent="0.25">
      <c r="A667" s="11" t="s">
        <v>5398</v>
      </c>
      <c r="B667" s="11" t="s">
        <v>7831</v>
      </c>
      <c r="C667" s="49">
        <v>43860.483171296299</v>
      </c>
      <c r="D667" s="11" t="s">
        <v>34</v>
      </c>
      <c r="E667" s="11" t="s">
        <v>150</v>
      </c>
      <c r="F667" s="49">
        <v>43860.483784722222</v>
      </c>
      <c r="G667" s="11"/>
      <c r="H667" s="11"/>
      <c r="I667" s="17">
        <v>-6.1342592380242422E-4</v>
      </c>
      <c r="J667" s="11" t="s">
        <v>37</v>
      </c>
    </row>
    <row r="668" spans="1:10" x14ac:dyDescent="0.25">
      <c r="A668" s="11" t="s">
        <v>5400</v>
      </c>
      <c r="B668" s="11" t="s">
        <v>7831</v>
      </c>
      <c r="C668" s="49">
        <v>43860.4924537037</v>
      </c>
      <c r="D668" s="11" t="s">
        <v>34</v>
      </c>
      <c r="E668" s="11" t="s">
        <v>150</v>
      </c>
      <c r="F668" s="49">
        <v>43860.492418981485</v>
      </c>
      <c r="G668" s="11"/>
      <c r="H668" s="11"/>
      <c r="I668" s="17">
        <v>3.4722215787041932E-5</v>
      </c>
      <c r="J668" s="11" t="s">
        <v>37</v>
      </c>
    </row>
    <row r="669" spans="1:10" x14ac:dyDescent="0.25">
      <c r="A669" s="11" t="s">
        <v>5402</v>
      </c>
      <c r="B669" s="11" t="s">
        <v>7831</v>
      </c>
      <c r="C669" s="49">
        <v>43860.606215277781</v>
      </c>
      <c r="D669" s="11" t="s">
        <v>34</v>
      </c>
      <c r="E669" s="11" t="s">
        <v>150</v>
      </c>
      <c r="F669" s="49">
        <v>43860.606134259258</v>
      </c>
      <c r="G669" s="11"/>
      <c r="H669" s="11"/>
      <c r="I669" s="17">
        <v>8.101852290565148E-5</v>
      </c>
      <c r="J669" s="11" t="s">
        <v>37</v>
      </c>
    </row>
    <row r="670" spans="1:10" x14ac:dyDescent="0.25">
      <c r="A670" s="11" t="s">
        <v>5405</v>
      </c>
      <c r="B670" s="11" t="s">
        <v>7831</v>
      </c>
      <c r="C670" s="49">
        <v>43860.635497685187</v>
      </c>
      <c r="D670" s="11" t="s">
        <v>34</v>
      </c>
      <c r="E670" s="11" t="s">
        <v>150</v>
      </c>
      <c r="F670" s="49">
        <v>43860.635474537034</v>
      </c>
      <c r="G670" s="11"/>
      <c r="H670" s="11"/>
      <c r="I670" s="17">
        <v>2.3148153559304774E-5</v>
      </c>
      <c r="J670" s="11" t="s">
        <v>37</v>
      </c>
    </row>
    <row r="671" spans="1:10" x14ac:dyDescent="0.25">
      <c r="A671" s="11" t="s">
        <v>5407</v>
      </c>
      <c r="B671" s="11" t="s">
        <v>7831</v>
      </c>
      <c r="C671" s="49">
        <v>43860.604571759257</v>
      </c>
      <c r="D671" s="11" t="s">
        <v>34</v>
      </c>
      <c r="E671" s="11" t="s">
        <v>150</v>
      </c>
      <c r="F671" s="49">
        <v>43860.604560185187</v>
      </c>
      <c r="G671" s="11"/>
      <c r="H671" s="11"/>
      <c r="I671" s="17">
        <v>1.1574069503694773E-5</v>
      </c>
      <c r="J671" s="11" t="s">
        <v>37</v>
      </c>
    </row>
    <row r="672" spans="1:10" x14ac:dyDescent="0.25">
      <c r="A672" s="11" t="s">
        <v>5409</v>
      </c>
      <c r="B672" s="11" t="s">
        <v>7831</v>
      </c>
      <c r="C672" s="49">
        <v>43860.609837962962</v>
      </c>
      <c r="D672" s="11" t="s">
        <v>34</v>
      </c>
      <c r="E672" s="11" t="s">
        <v>150</v>
      </c>
      <c r="F672" s="49">
        <v>43860.609490740739</v>
      </c>
      <c r="G672" s="11"/>
      <c r="H672" s="11"/>
      <c r="I672" s="17">
        <v>3.4722222335403785E-4</v>
      </c>
      <c r="J672" s="11" t="s">
        <v>37</v>
      </c>
    </row>
    <row r="673" spans="1:10" x14ac:dyDescent="0.25">
      <c r="A673" s="11" t="s">
        <v>5411</v>
      </c>
      <c r="B673" s="11" t="s">
        <v>7831</v>
      </c>
      <c r="C673" s="49">
        <v>43860.610324074078</v>
      </c>
      <c r="D673" s="11" t="s">
        <v>34</v>
      </c>
      <c r="E673" s="11" t="s">
        <v>150</v>
      </c>
      <c r="F673" s="49">
        <v>43860.610231481478</v>
      </c>
      <c r="G673" s="11"/>
      <c r="H673" s="11"/>
      <c r="I673" s="17">
        <v>9.2592599685303867E-5</v>
      </c>
      <c r="J673" s="11" t="s">
        <v>37</v>
      </c>
    </row>
    <row r="674" spans="1:10" x14ac:dyDescent="0.25">
      <c r="A674" s="11" t="s">
        <v>5413</v>
      </c>
      <c r="B674" s="11" t="s">
        <v>7831</v>
      </c>
      <c r="C674" s="49">
        <v>43860.615740740737</v>
      </c>
      <c r="D674" s="11" t="s">
        <v>34</v>
      </c>
      <c r="E674" s="11" t="s">
        <v>150</v>
      </c>
      <c r="F674" s="49">
        <v>43860.615717592591</v>
      </c>
      <c r="G674" s="11"/>
      <c r="H674" s="11"/>
      <c r="I674" s="17">
        <v>2.314814628334716E-5</v>
      </c>
      <c r="J674" s="11" t="s">
        <v>37</v>
      </c>
    </row>
    <row r="675" spans="1:10" x14ac:dyDescent="0.25">
      <c r="A675" s="11" t="s">
        <v>5414</v>
      </c>
      <c r="B675" s="11" t="s">
        <v>7831</v>
      </c>
      <c r="C675" s="49">
        <v>43860.620567129627</v>
      </c>
      <c r="D675" s="11" t="s">
        <v>34</v>
      </c>
      <c r="E675" s="11" t="s">
        <v>150</v>
      </c>
      <c r="F675" s="49">
        <v>43860.619826388887</v>
      </c>
      <c r="G675" s="11"/>
      <c r="H675" s="11"/>
      <c r="I675" s="17">
        <v>7.4074073927477002E-4</v>
      </c>
      <c r="J675" s="11" t="s">
        <v>37</v>
      </c>
    </row>
    <row r="676" spans="1:10" x14ac:dyDescent="0.25">
      <c r="A676" s="11" t="s">
        <v>5415</v>
      </c>
      <c r="B676" s="11" t="s">
        <v>7831</v>
      </c>
      <c r="C676" s="49">
        <v>43860.649293981478</v>
      </c>
      <c r="D676" s="11" t="s">
        <v>34</v>
      </c>
      <c r="E676" s="11" t="s">
        <v>150</v>
      </c>
      <c r="F676" s="49">
        <v>43860.649259259262</v>
      </c>
      <c r="G676" s="11"/>
      <c r="H676" s="11"/>
      <c r="I676" s="17">
        <v>3.4722215787041932E-5</v>
      </c>
      <c r="J676" s="11" t="s">
        <v>37</v>
      </c>
    </row>
    <row r="677" spans="1:10" x14ac:dyDescent="0.25">
      <c r="A677" s="11" t="s">
        <v>5416</v>
      </c>
      <c r="B677" s="11" t="s">
        <v>7831</v>
      </c>
      <c r="C677" s="49">
        <v>43860.674189814818</v>
      </c>
      <c r="D677" s="11" t="s">
        <v>34</v>
      </c>
      <c r="E677" s="11" t="s">
        <v>150</v>
      </c>
      <c r="F677" s="49">
        <v>43860.674143518518</v>
      </c>
      <c r="G677" s="11"/>
      <c r="H677" s="11"/>
      <c r="I677" s="17">
        <v>4.6296299842651933E-5</v>
      </c>
      <c r="J677" s="11" t="s">
        <v>37</v>
      </c>
    </row>
    <row r="678" spans="1:10" x14ac:dyDescent="0.25">
      <c r="A678" s="11" t="s">
        <v>5419</v>
      </c>
      <c r="B678" s="11" t="s">
        <v>7831</v>
      </c>
      <c r="C678" s="49">
        <v>43860.614560185182</v>
      </c>
      <c r="D678" s="11" t="s">
        <v>34</v>
      </c>
      <c r="E678" s="11" t="s">
        <v>150</v>
      </c>
      <c r="F678" s="49">
        <v>43860.61451388889</v>
      </c>
      <c r="G678" s="11"/>
      <c r="H678" s="11"/>
      <c r="I678" s="17">
        <v>4.6296292566694319E-5</v>
      </c>
      <c r="J678" s="11" t="s">
        <v>37</v>
      </c>
    </row>
    <row r="679" spans="1:10" x14ac:dyDescent="0.25">
      <c r="A679" s="11" t="s">
        <v>5423</v>
      </c>
      <c r="B679" s="11" t="s">
        <v>7831</v>
      </c>
      <c r="C679" s="49">
        <v>43860.679085648146</v>
      </c>
      <c r="D679" s="11" t="s">
        <v>34</v>
      </c>
      <c r="E679" s="11" t="s">
        <v>150</v>
      </c>
      <c r="F679" s="49">
        <v>43860.678703703707</v>
      </c>
      <c r="G679" s="11"/>
      <c r="H679" s="11"/>
      <c r="I679" s="17">
        <v>3.8194443914107978E-4</v>
      </c>
      <c r="J679" s="11" t="s">
        <v>37</v>
      </c>
    </row>
    <row r="680" spans="1:10" x14ac:dyDescent="0.25">
      <c r="A680" s="11" t="s">
        <v>7875</v>
      </c>
      <c r="B680" s="11" t="s">
        <v>7831</v>
      </c>
      <c r="C680" s="49">
        <v>43861.623981481483</v>
      </c>
      <c r="D680" s="11" t="s">
        <v>7876</v>
      </c>
      <c r="E680" s="11" t="s">
        <v>150</v>
      </c>
      <c r="F680" s="49">
        <v>43861.623969907407</v>
      </c>
      <c r="G680" s="11"/>
      <c r="H680" s="11"/>
      <c r="I680" s="17">
        <v>1.1574076779652387E-5</v>
      </c>
      <c r="J680" s="11" t="s">
        <v>37</v>
      </c>
    </row>
    <row r="681" spans="1:10" x14ac:dyDescent="0.25">
      <c r="A681" s="11"/>
      <c r="B681" s="11"/>
      <c r="C681" s="49"/>
      <c r="D681" s="11"/>
      <c r="E681" s="11"/>
      <c r="F681" s="49"/>
      <c r="G681" s="11"/>
      <c r="H681" s="11"/>
      <c r="I681" s="11"/>
      <c r="J681" s="11"/>
    </row>
    <row r="682" spans="1:10" x14ac:dyDescent="0.25">
      <c r="A682" s="11"/>
      <c r="B682" s="11"/>
      <c r="C682" s="49"/>
      <c r="D682" s="11"/>
      <c r="E682" s="11"/>
      <c r="F682" s="49"/>
      <c r="G682" s="11"/>
      <c r="H682" s="11"/>
      <c r="I682" s="11"/>
      <c r="J682" s="11"/>
    </row>
    <row r="683" spans="1:10" x14ac:dyDescent="0.25">
      <c r="A683" s="11"/>
      <c r="B683" s="11"/>
      <c r="C683" s="49"/>
      <c r="D683" s="11"/>
      <c r="E683" s="11"/>
      <c r="F683" s="49"/>
      <c r="G683" s="11"/>
      <c r="H683" s="11"/>
      <c r="I683" s="11"/>
      <c r="J683" s="11"/>
    </row>
    <row r="684" spans="1:10" x14ac:dyDescent="0.25">
      <c r="A684" s="11"/>
      <c r="B684" s="11"/>
      <c r="C684" s="49"/>
      <c r="D684" s="11"/>
      <c r="E684" s="11"/>
      <c r="F684" s="49"/>
      <c r="G684" s="11"/>
      <c r="H684" s="11"/>
      <c r="I684" s="11"/>
      <c r="J684" s="11"/>
    </row>
    <row r="685" spans="1:10" x14ac:dyDescent="0.25">
      <c r="A685" s="11"/>
      <c r="B685" s="11"/>
      <c r="C685" s="49"/>
      <c r="D685" s="11"/>
      <c r="E685" s="11"/>
      <c r="F685" s="49"/>
      <c r="G685" s="11"/>
      <c r="H685" s="11"/>
      <c r="I685" s="11"/>
      <c r="J685" s="11"/>
    </row>
    <row r="686" spans="1:10" x14ac:dyDescent="0.25">
      <c r="A686" s="11"/>
      <c r="B686" s="11"/>
      <c r="C686" s="49"/>
      <c r="D686" s="11"/>
      <c r="E686" s="11"/>
      <c r="F686" s="49"/>
      <c r="G686" s="11"/>
      <c r="H686" s="11"/>
      <c r="I686" s="11"/>
      <c r="J686" s="11"/>
    </row>
    <row r="687" spans="1:10" x14ac:dyDescent="0.25">
      <c r="A687" s="11"/>
      <c r="B687" s="11"/>
      <c r="C687" s="49"/>
      <c r="D687" s="11"/>
      <c r="E687" s="11"/>
      <c r="F687" s="49"/>
      <c r="G687" s="11"/>
      <c r="H687" s="11"/>
      <c r="I687" s="11"/>
      <c r="J687" s="11"/>
    </row>
    <row r="688" spans="1:10" x14ac:dyDescent="0.25">
      <c r="A688" s="11"/>
      <c r="B688" s="11"/>
      <c r="C688" s="49"/>
      <c r="D688" s="11"/>
      <c r="E688" s="11"/>
      <c r="F688" s="49"/>
      <c r="G688" s="11"/>
      <c r="H688" s="11"/>
      <c r="I688" s="11"/>
      <c r="J688" s="11"/>
    </row>
    <row r="689" spans="1:10" x14ac:dyDescent="0.25">
      <c r="A689" s="11"/>
      <c r="B689" s="11"/>
      <c r="C689" s="49"/>
      <c r="D689" s="11"/>
      <c r="E689" s="11"/>
      <c r="F689" s="49"/>
      <c r="G689" s="11"/>
      <c r="H689" s="11"/>
      <c r="I689" s="11"/>
      <c r="J689" s="11"/>
    </row>
    <row r="690" spans="1:10" x14ac:dyDescent="0.25">
      <c r="A690" s="11"/>
      <c r="B690" s="11"/>
      <c r="C690" s="49"/>
      <c r="D690" s="11"/>
      <c r="E690" s="11"/>
      <c r="F690" s="49"/>
      <c r="G690" s="11"/>
      <c r="H690" s="11"/>
      <c r="I690" s="11"/>
      <c r="J690" s="11"/>
    </row>
    <row r="691" spans="1:10" x14ac:dyDescent="0.25">
      <c r="A691" s="11"/>
      <c r="B691" s="11"/>
      <c r="C691" s="49"/>
      <c r="D691" s="11"/>
      <c r="E691" s="11"/>
      <c r="F691" s="49"/>
      <c r="G691" s="11"/>
      <c r="H691" s="11"/>
      <c r="I691" s="11"/>
      <c r="J691" s="11"/>
    </row>
    <row r="692" spans="1:10" x14ac:dyDescent="0.25">
      <c r="A692" s="11"/>
      <c r="B692" s="11"/>
      <c r="C692" s="49"/>
      <c r="D692" s="11"/>
      <c r="E692" s="11"/>
      <c r="F692" s="49"/>
      <c r="G692" s="11"/>
      <c r="H692" s="11"/>
      <c r="I692" s="11"/>
      <c r="J692" s="11"/>
    </row>
    <row r="693" spans="1:10" x14ac:dyDescent="0.25">
      <c r="A693" s="11"/>
      <c r="B693" s="11"/>
      <c r="C693" s="49"/>
      <c r="D693" s="11"/>
      <c r="E693" s="11"/>
      <c r="F693" s="49"/>
      <c r="G693" s="11"/>
      <c r="H693" s="11"/>
      <c r="I693" s="11"/>
      <c r="J693" s="11"/>
    </row>
    <row r="694" spans="1:10" x14ac:dyDescent="0.25">
      <c r="A694" s="11"/>
      <c r="B694" s="11"/>
      <c r="C694" s="49"/>
      <c r="D694" s="11"/>
      <c r="E694" s="11"/>
      <c r="F694" s="49"/>
      <c r="G694" s="11"/>
      <c r="H694" s="11"/>
      <c r="I694" s="11"/>
      <c r="J694" s="11"/>
    </row>
    <row r="695" spans="1:10" x14ac:dyDescent="0.25">
      <c r="A695" s="11"/>
      <c r="B695" s="11"/>
      <c r="C695" s="49"/>
      <c r="D695" s="11"/>
      <c r="E695" s="11"/>
      <c r="F695" s="49"/>
      <c r="G695" s="11"/>
      <c r="H695" s="11"/>
      <c r="I695" s="11"/>
      <c r="J695" s="11"/>
    </row>
    <row r="696" spans="1:10" x14ac:dyDescent="0.25">
      <c r="A696" s="11"/>
      <c r="B696" s="11"/>
      <c r="C696" s="49"/>
      <c r="D696" s="11"/>
      <c r="E696" s="11"/>
      <c r="F696" s="49"/>
      <c r="G696" s="11"/>
      <c r="H696" s="11"/>
      <c r="I696" s="11"/>
      <c r="J696" s="11"/>
    </row>
    <row r="697" spans="1:10" x14ac:dyDescent="0.25">
      <c r="A697" s="11"/>
      <c r="B697" s="11"/>
      <c r="C697" s="49"/>
      <c r="D697" s="11"/>
      <c r="E697" s="11"/>
      <c r="F697" s="49"/>
      <c r="G697" s="11"/>
      <c r="H697" s="11"/>
      <c r="I697" s="11"/>
      <c r="J697" s="11"/>
    </row>
    <row r="698" spans="1:10" x14ac:dyDescent="0.25">
      <c r="A698" s="11"/>
      <c r="B698" s="11"/>
      <c r="C698" s="49"/>
      <c r="D698" s="11"/>
      <c r="E698" s="11"/>
      <c r="F698" s="49"/>
      <c r="G698" s="11"/>
      <c r="H698" s="11"/>
      <c r="I698" s="11"/>
      <c r="J698" s="11"/>
    </row>
    <row r="699" spans="1:10" x14ac:dyDescent="0.25">
      <c r="A699" s="11"/>
      <c r="B699" s="11"/>
      <c r="C699" s="49"/>
      <c r="D699" s="11"/>
      <c r="E699" s="11"/>
      <c r="F699" s="49"/>
      <c r="G699" s="11"/>
      <c r="H699" s="11"/>
      <c r="I699" s="11"/>
      <c r="J699" s="11"/>
    </row>
    <row r="700" spans="1:10" x14ac:dyDescent="0.25">
      <c r="A700" s="11"/>
      <c r="B700" s="11"/>
      <c r="C700" s="49"/>
      <c r="D700" s="11"/>
      <c r="E700" s="11"/>
      <c r="F700" s="49"/>
      <c r="G700" s="11"/>
      <c r="H700" s="11"/>
      <c r="I700" s="11"/>
      <c r="J700" s="11"/>
    </row>
    <row r="701" spans="1:10" x14ac:dyDescent="0.25">
      <c r="A701" s="11"/>
      <c r="B701" s="11"/>
      <c r="C701" s="49"/>
      <c r="D701" s="11"/>
      <c r="E701" s="11"/>
      <c r="F701" s="49"/>
      <c r="G701" s="11"/>
      <c r="H701" s="11"/>
      <c r="I701" s="11"/>
      <c r="J701" s="11"/>
    </row>
    <row r="702" spans="1:10" x14ac:dyDescent="0.25">
      <c r="A702" s="11"/>
      <c r="B702" s="11"/>
      <c r="C702" s="49"/>
      <c r="D702" s="11"/>
      <c r="E702" s="11"/>
      <c r="F702" s="49"/>
      <c r="G702" s="11"/>
      <c r="H702" s="11"/>
      <c r="I702" s="11"/>
      <c r="J702" s="11"/>
    </row>
    <row r="703" spans="1:10" x14ac:dyDescent="0.25">
      <c r="A703" s="11"/>
      <c r="B703" s="11"/>
      <c r="C703" s="49"/>
      <c r="D703" s="11"/>
      <c r="E703" s="11"/>
      <c r="F703" s="49"/>
      <c r="G703" s="11"/>
      <c r="H703" s="11"/>
      <c r="I703" s="11"/>
      <c r="J703" s="11"/>
    </row>
    <row r="704" spans="1:10" x14ac:dyDescent="0.25">
      <c r="A704" s="11"/>
      <c r="B704" s="11"/>
      <c r="C704" s="49"/>
      <c r="D704" s="11"/>
      <c r="E704" s="11"/>
      <c r="F704" s="49"/>
      <c r="G704" s="11"/>
      <c r="H704" s="11"/>
      <c r="I704" s="11"/>
      <c r="J704" s="11"/>
    </row>
    <row r="705" spans="1:10" x14ac:dyDescent="0.25">
      <c r="A705" s="11"/>
      <c r="B705" s="11"/>
      <c r="C705" s="49"/>
      <c r="D705" s="11"/>
      <c r="E705" s="11"/>
      <c r="F705" s="49"/>
      <c r="G705" s="11"/>
      <c r="H705" s="11"/>
      <c r="I705" s="11"/>
      <c r="J705" s="11"/>
    </row>
    <row r="706" spans="1:10" x14ac:dyDescent="0.25">
      <c r="A706" s="11"/>
      <c r="B706" s="11"/>
      <c r="C706" s="49"/>
      <c r="D706" s="11"/>
      <c r="E706" s="11"/>
      <c r="F706" s="49"/>
      <c r="G706" s="11"/>
      <c r="H706" s="11"/>
      <c r="I706" s="11"/>
      <c r="J706" s="11"/>
    </row>
    <row r="707" spans="1:10" x14ac:dyDescent="0.25">
      <c r="A707" s="11"/>
      <c r="B707" s="11"/>
      <c r="C707" s="49"/>
      <c r="D707" s="11"/>
      <c r="E707" s="11"/>
      <c r="F707" s="49"/>
      <c r="G707" s="11"/>
      <c r="H707" s="11"/>
      <c r="I707" s="11"/>
      <c r="J707" s="11"/>
    </row>
    <row r="708" spans="1:10" x14ac:dyDescent="0.25">
      <c r="A708" s="11"/>
      <c r="B708" s="11"/>
      <c r="C708" s="49"/>
      <c r="D708" s="11"/>
      <c r="E708" s="11"/>
      <c r="F708" s="49"/>
      <c r="G708" s="11"/>
      <c r="H708" s="11"/>
      <c r="I708" s="11"/>
      <c r="J708" s="11"/>
    </row>
    <row r="709" spans="1:10" x14ac:dyDescent="0.25">
      <c r="A709" s="11"/>
      <c r="B709" s="11"/>
      <c r="C709" s="49"/>
      <c r="D709" s="11"/>
      <c r="E709" s="11"/>
      <c r="F709" s="49"/>
      <c r="G709" s="11"/>
      <c r="H709" s="11"/>
      <c r="I709" s="11"/>
      <c r="J709" s="11"/>
    </row>
    <row r="710" spans="1:10" x14ac:dyDescent="0.25">
      <c r="A710" s="11"/>
      <c r="B710" s="11"/>
      <c r="C710" s="49"/>
      <c r="D710" s="11"/>
      <c r="E710" s="11"/>
      <c r="F710" s="49"/>
      <c r="G710" s="11"/>
      <c r="H710" s="11"/>
      <c r="I710" s="11"/>
      <c r="J710" s="11"/>
    </row>
    <row r="711" spans="1:10" x14ac:dyDescent="0.25">
      <c r="A711" s="11"/>
      <c r="B711" s="11"/>
      <c r="C711" s="49"/>
      <c r="D711" s="11"/>
      <c r="E711" s="11"/>
      <c r="F711" s="49"/>
      <c r="G711" s="11"/>
      <c r="H711" s="11"/>
      <c r="I711" s="11"/>
      <c r="J711" s="11"/>
    </row>
    <row r="712" spans="1:10" x14ac:dyDescent="0.25">
      <c r="A712" s="11"/>
      <c r="B712" s="11"/>
      <c r="C712" s="49"/>
      <c r="D712" s="11"/>
      <c r="E712" s="11"/>
      <c r="F712" s="49"/>
      <c r="G712" s="11"/>
      <c r="H712" s="11"/>
      <c r="I712" s="11"/>
      <c r="J712" s="11"/>
    </row>
    <row r="713" spans="1:10" x14ac:dyDescent="0.25">
      <c r="A713" s="11"/>
      <c r="B713" s="11"/>
      <c r="C713" s="49"/>
      <c r="D713" s="11"/>
      <c r="E713" s="11"/>
      <c r="F713" s="49"/>
      <c r="G713" s="11"/>
      <c r="H713" s="11"/>
      <c r="I713" s="11"/>
      <c r="J713" s="11"/>
    </row>
    <row r="714" spans="1:10" x14ac:dyDescent="0.25">
      <c r="A714" s="11"/>
      <c r="B714" s="11"/>
      <c r="C714" s="49"/>
      <c r="D714" s="11"/>
      <c r="E714" s="11"/>
      <c r="F714" s="49"/>
      <c r="G714" s="11"/>
      <c r="H714" s="11"/>
      <c r="I714" s="11"/>
      <c r="J714" s="11"/>
    </row>
    <row r="715" spans="1:10" x14ac:dyDescent="0.25">
      <c r="A715" s="11"/>
      <c r="B715" s="11"/>
      <c r="C715" s="49"/>
      <c r="D715" s="11"/>
      <c r="E715" s="11"/>
      <c r="F715" s="49"/>
      <c r="G715" s="11"/>
      <c r="H715" s="11"/>
      <c r="I715" s="11"/>
      <c r="J715" s="11"/>
    </row>
    <row r="716" spans="1:10" x14ac:dyDescent="0.25">
      <c r="A716" s="11"/>
      <c r="B716" s="11"/>
      <c r="C716" s="49"/>
      <c r="D716" s="11"/>
      <c r="E716" s="11"/>
      <c r="F716" s="49"/>
      <c r="G716" s="11"/>
      <c r="H716" s="11"/>
      <c r="I716" s="11"/>
      <c r="J716" s="11"/>
    </row>
    <row r="717" spans="1:10" x14ac:dyDescent="0.25">
      <c r="A717" s="11"/>
      <c r="B717" s="11"/>
      <c r="C717" s="49"/>
      <c r="D717" s="11"/>
      <c r="E717" s="11"/>
      <c r="F717" s="49"/>
      <c r="G717" s="11"/>
      <c r="H717" s="11"/>
      <c r="I717" s="11"/>
      <c r="J717" s="11"/>
    </row>
    <row r="718" spans="1:10" x14ac:dyDescent="0.25">
      <c r="A718" s="11"/>
      <c r="B718" s="11"/>
      <c r="C718" s="49"/>
      <c r="D718" s="11"/>
      <c r="E718" s="11"/>
      <c r="F718" s="49"/>
      <c r="G718" s="11"/>
      <c r="H718" s="11"/>
      <c r="I718" s="11"/>
      <c r="J718" s="11"/>
    </row>
    <row r="719" spans="1:10" x14ac:dyDescent="0.25">
      <c r="A719" s="11"/>
      <c r="B719" s="11"/>
      <c r="C719" s="49"/>
      <c r="D719" s="11"/>
      <c r="E719" s="11"/>
      <c r="F719" s="49"/>
      <c r="G719" s="11"/>
      <c r="H719" s="11"/>
      <c r="I719" s="11"/>
      <c r="J719" s="11"/>
    </row>
  </sheetData>
  <conditionalFormatting sqref="A1">
    <cfRule type="duplicateValues" dxfId="12" priority="2"/>
  </conditionalFormatting>
  <conditionalFormatting sqref="B1:J1">
    <cfRule type="duplicateValues" dxfId="11" priority="1"/>
  </conditionalFormatting>
  <pageMargins left="0.7" right="0.7" top="0.75" bottom="0.75" header="0.3" footer="0.3"/>
  <pageSetup paperSize="9" orientation="portrait" horizontalDpi="4294967294" verticalDpi="4294967294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3A510-DAED-4989-9DEC-1C4D6EB73B45}">
  <sheetPr codeName="Hoja5"/>
  <dimension ref="B1:CZ405"/>
  <sheetViews>
    <sheetView topLeftCell="P23" zoomScale="85" zoomScaleNormal="85" workbookViewId="0">
      <selection activeCell="Y32" sqref="Y32"/>
    </sheetView>
  </sheetViews>
  <sheetFormatPr baseColWidth="10" defaultRowHeight="15" x14ac:dyDescent="0.25"/>
  <cols>
    <col min="2" max="2" width="17.5703125" bestFit="1" customWidth="1"/>
    <col min="3" max="3" width="24.140625" bestFit="1" customWidth="1"/>
    <col min="4" max="4" width="16.28515625" bestFit="1" customWidth="1"/>
    <col min="5" max="5" width="17.5703125" bestFit="1" customWidth="1"/>
    <col min="6" max="6" width="24.140625" bestFit="1" customWidth="1"/>
    <col min="7" max="7" width="17.5703125" bestFit="1" customWidth="1"/>
    <col min="8" max="8" width="30.5703125" bestFit="1" customWidth="1"/>
    <col min="10" max="10" width="26.7109375" bestFit="1" customWidth="1"/>
    <col min="11" max="11" width="8.85546875" bestFit="1" customWidth="1"/>
    <col min="12" max="12" width="17.5703125" bestFit="1" customWidth="1"/>
    <col min="13" max="13" width="24.140625" bestFit="1" customWidth="1"/>
    <col min="14" max="14" width="27.28515625" bestFit="1" customWidth="1"/>
    <col min="15" max="15" width="17.5703125" bestFit="1" customWidth="1"/>
    <col min="16" max="16" width="28.5703125" bestFit="1" customWidth="1"/>
    <col min="17" max="17" width="24.140625" bestFit="1" customWidth="1"/>
    <col min="18" max="18" width="17.5703125" bestFit="1" customWidth="1"/>
    <col min="19" max="19" width="26.85546875" bestFit="1" customWidth="1"/>
    <col min="20" max="20" width="10" bestFit="1" customWidth="1"/>
    <col min="21" max="21" width="12.7109375" bestFit="1" customWidth="1"/>
    <col min="23" max="23" width="17.5703125" bestFit="1" customWidth="1"/>
    <col min="24" max="24" width="24" bestFit="1" customWidth="1"/>
    <col min="25" max="25" width="26.85546875" bestFit="1" customWidth="1"/>
    <col min="26" max="26" width="8.85546875" bestFit="1" customWidth="1"/>
    <col min="27" max="27" width="10" bestFit="1" customWidth="1"/>
    <col min="28" max="28" width="13" bestFit="1" customWidth="1"/>
    <col min="29" max="29" width="25.7109375" bestFit="1" customWidth="1"/>
    <col min="31" max="31" width="17.5703125" bestFit="1" customWidth="1"/>
    <col min="32" max="32" width="23" bestFit="1" customWidth="1"/>
    <col min="33" max="33" width="8.85546875" bestFit="1" customWidth="1"/>
    <col min="34" max="34" width="18.85546875" bestFit="1" customWidth="1"/>
    <col min="36" max="36" width="16.140625" bestFit="1" customWidth="1"/>
    <col min="37" max="37" width="8.85546875" bestFit="1" customWidth="1"/>
    <col min="38" max="38" width="12.28515625" bestFit="1" customWidth="1"/>
    <col min="39" max="39" width="14.42578125" bestFit="1" customWidth="1"/>
    <col min="40" max="40" width="11.42578125" customWidth="1"/>
    <col min="41" max="41" width="15.5703125" bestFit="1" customWidth="1"/>
    <col min="42" max="42" width="8.85546875" bestFit="1" customWidth="1"/>
    <col min="43" max="43" width="9.140625" bestFit="1" customWidth="1"/>
    <col min="44" max="44" width="13" bestFit="1" customWidth="1"/>
    <col min="45" max="46" width="11.42578125" customWidth="1"/>
    <col min="47" max="47" width="28.5703125" bestFit="1" customWidth="1"/>
    <col min="48" max="49" width="8.85546875" bestFit="1" customWidth="1"/>
    <col min="50" max="50" width="11.42578125" customWidth="1"/>
    <col min="51" max="51" width="28.5703125" bestFit="1" customWidth="1"/>
    <col min="52" max="53" width="8.85546875" bestFit="1" customWidth="1"/>
    <col min="54" max="54" width="11.42578125" customWidth="1"/>
    <col min="55" max="55" width="17.7109375" bestFit="1" customWidth="1"/>
    <col min="56" max="56" width="8.85546875" bestFit="1" customWidth="1"/>
    <col min="57" max="57" width="15" bestFit="1" customWidth="1"/>
    <col min="58" max="58" width="11.42578125" customWidth="1"/>
    <col min="59" max="59" width="31.28515625" bestFit="1" customWidth="1"/>
    <col min="60" max="60" width="5.140625" bestFit="1" customWidth="1"/>
    <col min="61" max="61" width="12.28515625" bestFit="1" customWidth="1"/>
    <col min="62" max="62" width="13" bestFit="1" customWidth="1"/>
    <col min="63" max="63" width="23.42578125" bestFit="1" customWidth="1"/>
    <col min="64" max="64" width="11.5703125" customWidth="1"/>
    <col min="65" max="65" width="68.7109375" bestFit="1" customWidth="1"/>
    <col min="66" max="66" width="8.85546875" bestFit="1" customWidth="1"/>
    <col min="67" max="67" width="12.28515625" bestFit="1" customWidth="1"/>
    <col min="68" max="68" width="13" bestFit="1" customWidth="1"/>
    <col min="69" max="69" width="12.5703125" bestFit="1" customWidth="1"/>
    <col min="70" max="70" width="11.42578125" customWidth="1"/>
    <col min="71" max="71" width="75.28515625" bestFit="1" customWidth="1"/>
    <col min="72" max="72" width="8.85546875" bestFit="1" customWidth="1"/>
    <col min="73" max="73" width="12.28515625" bestFit="1" customWidth="1"/>
    <col min="74" max="74" width="13" bestFit="1" customWidth="1"/>
    <col min="75" max="75" width="11.28515625" bestFit="1" customWidth="1"/>
    <col min="76" max="76" width="11.42578125" customWidth="1"/>
    <col min="77" max="77" width="26.85546875" bestFit="1" customWidth="1"/>
    <col min="78" max="78" width="23.42578125" bestFit="1" customWidth="1"/>
    <col min="79" max="79" width="12.5703125" bestFit="1" customWidth="1"/>
    <col min="80" max="80" width="5.28515625" bestFit="1" customWidth="1"/>
    <col min="81" max="81" width="25.140625" bestFit="1" customWidth="1"/>
    <col min="82" max="82" width="81.140625" bestFit="1" customWidth="1"/>
    <col min="83" max="83" width="12.5703125" bestFit="1" customWidth="1"/>
    <col min="84" max="84" width="8.42578125" bestFit="1" customWidth="1"/>
    <col min="85" max="85" width="26.85546875" bestFit="1" customWidth="1"/>
    <col min="86" max="86" width="33.5703125" bestFit="1" customWidth="1"/>
    <col min="87" max="88" width="12.5703125" bestFit="1" customWidth="1"/>
    <col min="89" max="89" width="25.42578125" bestFit="1" customWidth="1"/>
    <col min="90" max="90" width="30.85546875" bestFit="1" customWidth="1"/>
    <col min="91" max="91" width="12.5703125" bestFit="1" customWidth="1"/>
    <col min="92" max="92" width="12.5703125" customWidth="1"/>
    <col min="93" max="93" width="24.28515625" bestFit="1" customWidth="1"/>
    <col min="94" max="94" width="37.7109375" bestFit="1" customWidth="1"/>
    <col min="95" max="95" width="12.5703125" bestFit="1" customWidth="1"/>
    <col min="96" max="96" width="8.5703125" customWidth="1"/>
    <col min="97" max="97" width="26" bestFit="1" customWidth="1"/>
    <col min="98" max="98" width="40.7109375" bestFit="1" customWidth="1"/>
    <col min="99" max="99" width="12.5703125" bestFit="1" customWidth="1"/>
    <col min="100" max="100" width="20.5703125" bestFit="1" customWidth="1"/>
    <col min="101" max="101" width="33" bestFit="1" customWidth="1"/>
    <col min="102" max="102" width="21.85546875" customWidth="1"/>
    <col min="103" max="103" width="28.42578125" customWidth="1"/>
    <col min="104" max="104" width="12.5703125" bestFit="1" customWidth="1"/>
    <col min="105" max="105" width="30.85546875" bestFit="1" customWidth="1"/>
    <col min="106" max="106" width="28.85546875" bestFit="1" customWidth="1"/>
    <col min="107" max="107" width="50.42578125" bestFit="1" customWidth="1"/>
    <col min="108" max="108" width="55.42578125" bestFit="1" customWidth="1"/>
    <col min="109" max="109" width="52.85546875" bestFit="1" customWidth="1"/>
    <col min="110" max="110" width="40.7109375" bestFit="1" customWidth="1"/>
    <col min="111" max="111" width="37.85546875" bestFit="1" customWidth="1"/>
    <col min="112" max="112" width="40.85546875" bestFit="1" customWidth="1"/>
    <col min="113" max="113" width="33.5703125" bestFit="1" customWidth="1"/>
    <col min="114" max="114" width="47.42578125" bestFit="1" customWidth="1"/>
    <col min="115" max="115" width="61.5703125" bestFit="1" customWidth="1"/>
    <col min="116" max="116" width="20.5703125" bestFit="1" customWidth="1"/>
    <col min="117" max="117" width="64.85546875" bestFit="1" customWidth="1"/>
    <col min="118" max="118" width="11" bestFit="1" customWidth="1"/>
    <col min="119" max="119" width="12.5703125" bestFit="1" customWidth="1"/>
    <col min="120" max="121" width="8" bestFit="1" customWidth="1"/>
    <col min="122" max="122" width="8.7109375" bestFit="1" customWidth="1"/>
    <col min="123" max="123" width="10.42578125" bestFit="1" customWidth="1"/>
    <col min="124" max="124" width="15.7109375" bestFit="1" customWidth="1"/>
    <col min="125" max="126" width="12.42578125" bestFit="1" customWidth="1"/>
    <col min="127" max="127" width="9.28515625" bestFit="1" customWidth="1"/>
    <col min="128" max="128" width="9.140625" bestFit="1" customWidth="1"/>
    <col min="129" max="129" width="11" bestFit="1" customWidth="1"/>
    <col min="130" max="130" width="10" bestFit="1" customWidth="1"/>
    <col min="131" max="131" width="8.28515625" bestFit="1" customWidth="1"/>
    <col min="132" max="132" width="8.85546875" bestFit="1" customWidth="1"/>
    <col min="133" max="133" width="9.85546875" bestFit="1" customWidth="1"/>
    <col min="134" max="134" width="20.28515625" bestFit="1" customWidth="1"/>
    <col min="135" max="135" width="8.140625" bestFit="1" customWidth="1"/>
    <col min="136" max="136" width="18.42578125" bestFit="1" customWidth="1"/>
    <col min="137" max="137" width="17.140625" bestFit="1" customWidth="1"/>
    <col min="138" max="138" width="10" bestFit="1" customWidth="1"/>
    <col min="139" max="139" width="12.28515625" bestFit="1" customWidth="1"/>
    <col min="140" max="140" width="19.28515625" bestFit="1" customWidth="1"/>
    <col min="141" max="141" width="8.5703125" bestFit="1" customWidth="1"/>
    <col min="142" max="143" width="19.7109375" bestFit="1" customWidth="1"/>
    <col min="144" max="144" width="23" bestFit="1" customWidth="1"/>
    <col min="145" max="146" width="8.5703125" bestFit="1" customWidth="1"/>
    <col min="147" max="147" width="8.42578125" bestFit="1" customWidth="1"/>
    <col min="148" max="148" width="23" bestFit="1" customWidth="1"/>
    <col min="149" max="149" width="11.85546875" bestFit="1" customWidth="1"/>
    <col min="150" max="150" width="8.28515625" bestFit="1" customWidth="1"/>
    <col min="151" max="151" width="12.140625" bestFit="1" customWidth="1"/>
    <col min="152" max="152" width="14.28515625" bestFit="1" customWidth="1"/>
    <col min="153" max="153" width="10.85546875" bestFit="1" customWidth="1"/>
    <col min="154" max="154" width="12.5703125" bestFit="1" customWidth="1"/>
    <col min="155" max="156" width="9" bestFit="1" customWidth="1"/>
    <col min="157" max="157" width="7.85546875" bestFit="1" customWidth="1"/>
    <col min="158" max="158" width="9.140625" bestFit="1" customWidth="1"/>
    <col min="159" max="159" width="16.42578125" bestFit="1" customWidth="1"/>
    <col min="160" max="160" width="9.7109375" bestFit="1" customWidth="1"/>
    <col min="161" max="161" width="11.28515625" bestFit="1" customWidth="1"/>
    <col min="162" max="162" width="10" bestFit="1" customWidth="1"/>
    <col min="163" max="163" width="10.7109375" bestFit="1" customWidth="1"/>
    <col min="164" max="164" width="7.28515625" bestFit="1" customWidth="1"/>
    <col min="165" max="165" width="12.85546875" bestFit="1" customWidth="1"/>
    <col min="166" max="166" width="11.85546875" bestFit="1" customWidth="1"/>
    <col min="167" max="167" width="10.140625" bestFit="1" customWidth="1"/>
    <col min="168" max="168" width="12.140625" bestFit="1" customWidth="1"/>
    <col min="169" max="169" width="13.28515625" bestFit="1" customWidth="1"/>
    <col min="170" max="170" width="13.5703125" bestFit="1" customWidth="1"/>
    <col min="171" max="171" width="6.85546875" bestFit="1" customWidth="1"/>
    <col min="172" max="172" width="9.85546875" bestFit="1" customWidth="1"/>
    <col min="173" max="173" width="9.28515625" bestFit="1" customWidth="1"/>
    <col min="174" max="174" width="5.85546875" bestFit="1" customWidth="1"/>
    <col min="175" max="176" width="9.5703125" bestFit="1" customWidth="1"/>
    <col min="177" max="177" width="13.7109375" bestFit="1" customWidth="1"/>
    <col min="178" max="178" width="8.42578125" bestFit="1" customWidth="1"/>
    <col min="179" max="179" width="10.42578125" bestFit="1" customWidth="1"/>
    <col min="181" max="181" width="10.7109375" bestFit="1" customWidth="1"/>
    <col min="182" max="182" width="8.28515625" bestFit="1" customWidth="1"/>
    <col min="183" max="183" width="11" bestFit="1" customWidth="1"/>
    <col min="184" max="184" width="8.7109375" bestFit="1" customWidth="1"/>
    <col min="185" max="185" width="8.42578125" bestFit="1" customWidth="1"/>
    <col min="186" max="186" width="11.28515625" bestFit="1" customWidth="1"/>
    <col min="187" max="187" width="8.7109375" bestFit="1" customWidth="1"/>
    <col min="188" max="188" width="7.7109375" bestFit="1" customWidth="1"/>
    <col min="189" max="189" width="8.42578125" bestFit="1" customWidth="1"/>
    <col min="190" max="190" width="13" bestFit="1" customWidth="1"/>
    <col min="191" max="191" width="9.28515625" bestFit="1" customWidth="1"/>
    <col min="192" max="192" width="9.7109375" bestFit="1" customWidth="1"/>
    <col min="193" max="193" width="12.28515625" bestFit="1" customWidth="1"/>
    <col min="194" max="194" width="11.140625" bestFit="1" customWidth="1"/>
    <col min="196" max="196" width="9.140625" bestFit="1" customWidth="1"/>
    <col min="197" max="197" width="9.28515625" bestFit="1" customWidth="1"/>
    <col min="198" max="198" width="15.5703125" bestFit="1" customWidth="1"/>
    <col min="199" max="199" width="10.7109375" bestFit="1" customWidth="1"/>
    <col min="200" max="200" width="23.7109375" bestFit="1" customWidth="1"/>
    <col min="201" max="201" width="10.85546875" bestFit="1" customWidth="1"/>
    <col min="202" max="202" width="8.140625" bestFit="1" customWidth="1"/>
    <col min="203" max="203" width="9.140625" bestFit="1" customWidth="1"/>
    <col min="204" max="204" width="9.7109375" bestFit="1" customWidth="1"/>
    <col min="205" max="205" width="9.28515625" bestFit="1" customWidth="1"/>
    <col min="206" max="206" width="8.5703125" bestFit="1" customWidth="1"/>
    <col min="207" max="207" width="8.85546875" bestFit="1" customWidth="1"/>
    <col min="208" max="208" width="11.28515625" bestFit="1" customWidth="1"/>
    <col min="209" max="209" width="10.42578125" bestFit="1" customWidth="1"/>
    <col min="210" max="210" width="10" bestFit="1" customWidth="1"/>
    <col min="211" max="211" width="9.140625" bestFit="1" customWidth="1"/>
    <col min="212" max="212" width="8.42578125" bestFit="1" customWidth="1"/>
    <col min="213" max="213" width="5.7109375" bestFit="1" customWidth="1"/>
    <col min="214" max="214" width="7.5703125" bestFit="1" customWidth="1"/>
    <col min="215" max="215" width="10.7109375" bestFit="1" customWidth="1"/>
    <col min="216" max="216" width="9.28515625" bestFit="1" customWidth="1"/>
    <col min="217" max="217" width="8.85546875" bestFit="1" customWidth="1"/>
    <col min="218" max="218" width="10.85546875" bestFit="1" customWidth="1"/>
    <col min="219" max="219" width="8.7109375" bestFit="1" customWidth="1"/>
    <col min="220" max="220" width="10.140625" bestFit="1" customWidth="1"/>
    <col min="221" max="221" width="10.42578125" bestFit="1" customWidth="1"/>
    <col min="222" max="222" width="7.85546875" bestFit="1" customWidth="1"/>
    <col min="223" max="223" width="6.85546875" bestFit="1" customWidth="1"/>
    <col min="224" max="224" width="19.42578125" bestFit="1" customWidth="1"/>
    <col min="225" max="225" width="9.5703125" bestFit="1" customWidth="1"/>
    <col min="226" max="226" width="9" bestFit="1" customWidth="1"/>
    <col min="227" max="227" width="11.5703125" bestFit="1" customWidth="1"/>
    <col min="228" max="228" width="10.42578125" bestFit="1" customWidth="1"/>
    <col min="229" max="229" width="12.28515625" bestFit="1" customWidth="1"/>
    <col min="230" max="231" width="10.140625" bestFit="1" customWidth="1"/>
    <col min="232" max="232" width="12.7109375" bestFit="1" customWidth="1"/>
    <col min="233" max="233" width="9.140625" bestFit="1" customWidth="1"/>
    <col min="234" max="234" width="6.85546875" bestFit="1" customWidth="1"/>
    <col min="235" max="235" width="10" bestFit="1" customWidth="1"/>
    <col min="236" max="236" width="11.5703125" bestFit="1" customWidth="1"/>
    <col min="237" max="237" width="8.5703125" bestFit="1" customWidth="1"/>
    <col min="238" max="238" width="11.5703125" bestFit="1" customWidth="1"/>
    <col min="239" max="239" width="12.85546875" bestFit="1" customWidth="1"/>
    <col min="240" max="240" width="8.28515625" bestFit="1" customWidth="1"/>
    <col min="241" max="241" width="10.7109375" bestFit="1" customWidth="1"/>
    <col min="242" max="242" width="7.7109375" bestFit="1" customWidth="1"/>
    <col min="243" max="243" width="16.28515625" bestFit="1" customWidth="1"/>
    <col min="244" max="244" width="14.7109375" bestFit="1" customWidth="1"/>
    <col min="245" max="245" width="12.5703125" bestFit="1" customWidth="1"/>
    <col min="246" max="246" width="7.85546875" bestFit="1" customWidth="1"/>
    <col min="247" max="247" width="6.85546875" bestFit="1" customWidth="1"/>
    <col min="248" max="248" width="7.42578125" bestFit="1" customWidth="1"/>
    <col min="249" max="249" width="9.5703125" bestFit="1" customWidth="1"/>
    <col min="250" max="250" width="3.85546875" bestFit="1" customWidth="1"/>
    <col min="251" max="251" width="9.5703125" bestFit="1" customWidth="1"/>
    <col min="252" max="252" width="10.85546875" bestFit="1" customWidth="1"/>
    <col min="253" max="253" width="12.7109375" bestFit="1" customWidth="1"/>
    <col min="254" max="254" width="8.28515625" bestFit="1" customWidth="1"/>
    <col min="255" max="255" width="16.28515625" bestFit="1" customWidth="1"/>
    <col min="256" max="256" width="8.28515625" bestFit="1" customWidth="1"/>
    <col min="257" max="257" width="13.28515625" bestFit="1" customWidth="1"/>
    <col min="258" max="258" width="10.7109375" bestFit="1" customWidth="1"/>
    <col min="259" max="259" width="7.7109375" bestFit="1" customWidth="1"/>
    <col min="260" max="260" width="11.140625" bestFit="1" customWidth="1"/>
    <col min="261" max="261" width="10.28515625" bestFit="1" customWidth="1"/>
    <col min="262" max="262" width="18.85546875" bestFit="1" customWidth="1"/>
    <col min="263" max="263" width="11.85546875" bestFit="1" customWidth="1"/>
    <col min="264" max="264" width="8.7109375" bestFit="1" customWidth="1"/>
    <col min="265" max="265" width="7" bestFit="1" customWidth="1"/>
    <col min="266" max="266" width="14.28515625" bestFit="1" customWidth="1"/>
    <col min="267" max="267" width="10" bestFit="1" customWidth="1"/>
    <col min="268" max="268" width="9.7109375" bestFit="1" customWidth="1"/>
    <col min="269" max="269" width="11.85546875" bestFit="1" customWidth="1"/>
    <col min="270" max="270" width="10" bestFit="1" customWidth="1"/>
    <col min="271" max="271" width="6.7109375" bestFit="1" customWidth="1"/>
    <col min="272" max="272" width="24.5703125" bestFit="1" customWidth="1"/>
    <col min="273" max="273" width="14.5703125" bestFit="1" customWidth="1"/>
    <col min="274" max="274" width="11.85546875" bestFit="1" customWidth="1"/>
    <col min="275" max="275" width="9.140625" bestFit="1" customWidth="1"/>
    <col min="276" max="276" width="13.140625" bestFit="1" customWidth="1"/>
    <col min="278" max="278" width="12.140625" bestFit="1" customWidth="1"/>
    <col min="279" max="279" width="7.5703125" bestFit="1" customWidth="1"/>
    <col min="280" max="280" width="9.7109375" bestFit="1" customWidth="1"/>
    <col min="281" max="281" width="11.140625" bestFit="1" customWidth="1"/>
    <col min="282" max="282" width="10.28515625" bestFit="1" customWidth="1"/>
    <col min="283" max="283" width="10.42578125" bestFit="1" customWidth="1"/>
    <col min="285" max="285" width="12" bestFit="1" customWidth="1"/>
    <col min="286" max="286" width="7.5703125" bestFit="1" customWidth="1"/>
    <col min="287" max="287" width="10.85546875" bestFit="1" customWidth="1"/>
    <col min="288" max="288" width="10.28515625" bestFit="1" customWidth="1"/>
    <col min="289" max="289" width="8.42578125" bestFit="1" customWidth="1"/>
    <col min="290" max="290" width="14.7109375" bestFit="1" customWidth="1"/>
    <col min="291" max="291" width="14.140625" bestFit="1" customWidth="1"/>
    <col min="292" max="292" width="9.140625" bestFit="1" customWidth="1"/>
    <col min="293" max="293" width="7" bestFit="1" customWidth="1"/>
    <col min="294" max="294" width="12.28515625" bestFit="1" customWidth="1"/>
    <col min="295" max="295" width="5.85546875" bestFit="1" customWidth="1"/>
    <col min="296" max="296" width="10.140625" bestFit="1" customWidth="1"/>
    <col min="297" max="297" width="7.5703125" bestFit="1" customWidth="1"/>
    <col min="298" max="298" width="14" bestFit="1" customWidth="1"/>
    <col min="299" max="299" width="9.7109375" bestFit="1" customWidth="1"/>
    <col min="300" max="300" width="9.5703125" bestFit="1" customWidth="1"/>
    <col min="301" max="301" width="9.28515625" bestFit="1" customWidth="1"/>
    <col min="302" max="302" width="11.5703125" bestFit="1" customWidth="1"/>
    <col min="303" max="303" width="9.140625" bestFit="1" customWidth="1"/>
    <col min="304" max="304" width="10.140625" bestFit="1" customWidth="1"/>
    <col min="305" max="305" width="13.140625" bestFit="1" customWidth="1"/>
    <col min="306" max="307" width="8" bestFit="1" customWidth="1"/>
    <col min="308" max="308" width="17.140625" bestFit="1" customWidth="1"/>
    <col min="309" max="309" width="9.5703125" bestFit="1" customWidth="1"/>
    <col min="310" max="310" width="7.28515625" bestFit="1" customWidth="1"/>
    <col min="311" max="311" width="15.42578125" bestFit="1" customWidth="1"/>
    <col min="312" max="312" width="8.85546875" bestFit="1" customWidth="1"/>
    <col min="313" max="313" width="8.5703125" bestFit="1" customWidth="1"/>
    <col min="314" max="314" width="7.7109375" bestFit="1" customWidth="1"/>
    <col min="315" max="315" width="7.28515625" bestFit="1" customWidth="1"/>
    <col min="316" max="316" width="8.42578125" bestFit="1" customWidth="1"/>
    <col min="317" max="317" width="8.28515625" bestFit="1" customWidth="1"/>
    <col min="318" max="318" width="5.42578125" bestFit="1" customWidth="1"/>
    <col min="319" max="319" width="8.7109375" bestFit="1" customWidth="1"/>
    <col min="320" max="320" width="9.140625" bestFit="1" customWidth="1"/>
    <col min="321" max="321" width="13.42578125" bestFit="1" customWidth="1"/>
    <col min="322" max="322" width="6.7109375" bestFit="1" customWidth="1"/>
    <col min="323" max="323" width="9.140625" bestFit="1" customWidth="1"/>
    <col min="324" max="324" width="15.7109375" bestFit="1" customWidth="1"/>
    <col min="325" max="325" width="10.7109375" bestFit="1" customWidth="1"/>
    <col min="326" max="326" width="9.140625" bestFit="1" customWidth="1"/>
    <col min="327" max="327" width="7.7109375" bestFit="1" customWidth="1"/>
    <col min="328" max="328" width="10.7109375" bestFit="1" customWidth="1"/>
    <col min="329" max="329" width="11" bestFit="1" customWidth="1"/>
    <col min="330" max="330" width="18.85546875" bestFit="1" customWidth="1"/>
    <col min="331" max="331" width="8.85546875" bestFit="1" customWidth="1"/>
    <col min="332" max="332" width="6.140625" bestFit="1" customWidth="1"/>
    <col min="333" max="333" width="8.85546875" bestFit="1" customWidth="1"/>
    <col min="334" max="334" width="11" bestFit="1" customWidth="1"/>
    <col min="335" max="335" width="5.7109375" bestFit="1" customWidth="1"/>
    <col min="336" max="336" width="7.5703125" bestFit="1" customWidth="1"/>
    <col min="337" max="337" width="13.28515625" bestFit="1" customWidth="1"/>
    <col min="338" max="338" width="15" bestFit="1" customWidth="1"/>
    <col min="339" max="339" width="13.42578125" bestFit="1" customWidth="1"/>
    <col min="340" max="340" width="18" bestFit="1" customWidth="1"/>
    <col min="341" max="341" width="8.85546875" bestFit="1" customWidth="1"/>
    <col min="342" max="342" width="15" bestFit="1" customWidth="1"/>
    <col min="343" max="343" width="19.28515625" bestFit="1" customWidth="1"/>
    <col min="344" max="344" width="15.5703125" bestFit="1" customWidth="1"/>
    <col min="345" max="345" width="17.140625" bestFit="1" customWidth="1"/>
    <col min="346" max="346" width="15.42578125" bestFit="1" customWidth="1"/>
    <col min="347" max="347" width="14" bestFit="1" customWidth="1"/>
    <col min="348" max="348" width="15.85546875" bestFit="1" customWidth="1"/>
    <col min="349" max="349" width="14.5703125" bestFit="1" customWidth="1"/>
    <col min="350" max="350" width="12.85546875" bestFit="1" customWidth="1"/>
    <col min="351" max="351" width="16.85546875" bestFit="1" customWidth="1"/>
    <col min="352" max="352" width="9.42578125" bestFit="1" customWidth="1"/>
    <col min="353" max="353" width="19.28515625" bestFit="1" customWidth="1"/>
    <col min="354" max="354" width="10" bestFit="1" customWidth="1"/>
    <col min="355" max="355" width="17.85546875" bestFit="1" customWidth="1"/>
    <col min="356" max="356" width="10" bestFit="1" customWidth="1"/>
    <col min="357" max="357" width="9.28515625" bestFit="1" customWidth="1"/>
    <col min="358" max="358" width="9" bestFit="1" customWidth="1"/>
    <col min="359" max="359" width="10.28515625" bestFit="1" customWidth="1"/>
    <col min="360" max="360" width="10.7109375" bestFit="1" customWidth="1"/>
    <col min="361" max="361" width="9" bestFit="1" customWidth="1"/>
    <col min="362" max="362" width="7.7109375" bestFit="1" customWidth="1"/>
    <col min="363" max="363" width="10.42578125" bestFit="1" customWidth="1"/>
    <col min="364" max="364" width="9.5703125" bestFit="1" customWidth="1"/>
    <col min="366" max="366" width="10.42578125" bestFit="1" customWidth="1"/>
    <col min="367" max="367" width="10.5703125" bestFit="1" customWidth="1"/>
    <col min="368" max="368" width="9.7109375" bestFit="1" customWidth="1"/>
    <col min="369" max="369" width="16.140625" bestFit="1" customWidth="1"/>
    <col min="370" max="370" width="12.140625" bestFit="1" customWidth="1"/>
    <col min="371" max="371" width="9.140625" bestFit="1" customWidth="1"/>
    <col min="372" max="372" width="6.85546875" bestFit="1" customWidth="1"/>
    <col min="373" max="373" width="16.140625" bestFit="1" customWidth="1"/>
    <col min="374" max="374" width="14.42578125" bestFit="1" customWidth="1"/>
    <col min="375" max="375" width="23" bestFit="1" customWidth="1"/>
    <col min="376" max="376" width="8.7109375" bestFit="1" customWidth="1"/>
    <col min="377" max="377" width="10.140625" bestFit="1" customWidth="1"/>
    <col min="378" max="378" width="8.85546875" bestFit="1" customWidth="1"/>
    <col min="379" max="379" width="9" bestFit="1" customWidth="1"/>
    <col min="380" max="380" width="9.7109375" bestFit="1" customWidth="1"/>
    <col min="381" max="381" width="13" bestFit="1" customWidth="1"/>
    <col min="382" max="382" width="23.85546875" bestFit="1" customWidth="1"/>
    <col min="383" max="383" width="12.42578125" bestFit="1" customWidth="1"/>
    <col min="384" max="384" width="11.7109375" bestFit="1" customWidth="1"/>
    <col min="385" max="385" width="15" bestFit="1" customWidth="1"/>
    <col min="386" max="386" width="23.42578125" bestFit="1" customWidth="1"/>
    <col min="387" max="387" width="14.85546875" bestFit="1" customWidth="1"/>
    <col min="388" max="388" width="14.7109375" bestFit="1" customWidth="1"/>
    <col min="389" max="389" width="15.140625" bestFit="1" customWidth="1"/>
    <col min="390" max="390" width="15.28515625" bestFit="1" customWidth="1"/>
    <col min="391" max="391" width="12.7109375" bestFit="1" customWidth="1"/>
    <col min="392" max="392" width="23.28515625" bestFit="1" customWidth="1"/>
    <col min="393" max="393" width="16.140625" bestFit="1" customWidth="1"/>
    <col min="394" max="394" width="21" bestFit="1" customWidth="1"/>
    <col min="395" max="395" width="20.140625" bestFit="1" customWidth="1"/>
    <col min="396" max="396" width="19.7109375" bestFit="1" customWidth="1"/>
    <col min="397" max="397" width="24" bestFit="1" customWidth="1"/>
    <col min="398" max="398" width="13" bestFit="1" customWidth="1"/>
    <col min="399" max="399" width="9" bestFit="1" customWidth="1"/>
    <col min="400" max="400" width="20" bestFit="1" customWidth="1"/>
    <col min="401" max="401" width="13" bestFit="1" customWidth="1"/>
    <col min="402" max="402" width="12.28515625" bestFit="1" customWidth="1"/>
    <col min="403" max="403" width="20.7109375" bestFit="1" customWidth="1"/>
    <col min="404" max="404" width="12.5703125" bestFit="1" customWidth="1"/>
    <col min="405" max="405" width="11" bestFit="1" customWidth="1"/>
    <col min="406" max="406" width="11.140625" bestFit="1" customWidth="1"/>
    <col min="407" max="407" width="23.28515625" bestFit="1" customWidth="1"/>
    <col min="408" max="408" width="12" bestFit="1" customWidth="1"/>
    <col min="409" max="409" width="14.85546875" bestFit="1" customWidth="1"/>
    <col min="410" max="410" width="12.5703125" bestFit="1" customWidth="1"/>
    <col min="411" max="411" width="10.140625" bestFit="1" customWidth="1"/>
    <col min="412" max="412" width="13.28515625" bestFit="1" customWidth="1"/>
    <col min="413" max="413" width="12.28515625" bestFit="1" customWidth="1"/>
    <col min="414" max="414" width="20" bestFit="1" customWidth="1"/>
    <col min="415" max="415" width="10.42578125" bestFit="1" customWidth="1"/>
    <col min="416" max="416" width="14.140625" bestFit="1" customWidth="1"/>
    <col min="417" max="417" width="10.7109375" bestFit="1" customWidth="1"/>
    <col min="418" max="418" width="11.28515625" bestFit="1" customWidth="1"/>
    <col min="419" max="419" width="13.42578125" bestFit="1" customWidth="1"/>
    <col min="420" max="420" width="11" bestFit="1" customWidth="1"/>
    <col min="421" max="422" width="9.28515625" bestFit="1" customWidth="1"/>
    <col min="423" max="424" width="6.5703125" bestFit="1" customWidth="1"/>
    <col min="425" max="425" width="4.28515625" bestFit="1" customWidth="1"/>
    <col min="426" max="426" width="8.42578125" bestFit="1" customWidth="1"/>
    <col min="427" max="427" width="8.7109375" bestFit="1" customWidth="1"/>
    <col min="428" max="428" width="10.42578125" bestFit="1" customWidth="1"/>
    <col min="429" max="429" width="13.42578125" bestFit="1" customWidth="1"/>
    <col min="430" max="430" width="6.7109375" bestFit="1" customWidth="1"/>
    <col min="431" max="431" width="10" bestFit="1" customWidth="1"/>
    <col min="432" max="432" width="6.42578125" bestFit="1" customWidth="1"/>
    <col min="433" max="433" width="16.85546875" bestFit="1" customWidth="1"/>
    <col min="434" max="434" width="15.28515625" bestFit="1" customWidth="1"/>
    <col min="435" max="435" width="6.140625" bestFit="1" customWidth="1"/>
    <col min="436" max="436" width="8.7109375" bestFit="1" customWidth="1"/>
    <col min="437" max="437" width="7" bestFit="1" customWidth="1"/>
    <col min="438" max="438" width="6.140625" bestFit="1" customWidth="1"/>
    <col min="439" max="439" width="9.140625" bestFit="1" customWidth="1"/>
    <col min="440" max="440" width="10" bestFit="1" customWidth="1"/>
    <col min="441" max="441" width="7.42578125" bestFit="1" customWidth="1"/>
    <col min="442" max="442" width="8.7109375" bestFit="1" customWidth="1"/>
    <col min="443" max="443" width="7.7109375" bestFit="1" customWidth="1"/>
    <col min="444" max="444" width="8.42578125" bestFit="1" customWidth="1"/>
    <col min="445" max="445" width="7.5703125" bestFit="1" customWidth="1"/>
    <col min="446" max="446" width="9" bestFit="1" customWidth="1"/>
    <col min="447" max="447" width="7.5703125" bestFit="1" customWidth="1"/>
    <col min="448" max="448" width="9.5703125" bestFit="1" customWidth="1"/>
    <col min="449" max="449" width="8" bestFit="1" customWidth="1"/>
    <col min="450" max="450" width="8.140625" bestFit="1" customWidth="1"/>
    <col min="451" max="451" width="8.28515625" bestFit="1" customWidth="1"/>
    <col min="452" max="452" width="5.7109375" bestFit="1" customWidth="1"/>
    <col min="453" max="453" width="8.28515625" bestFit="1" customWidth="1"/>
    <col min="454" max="454" width="9.7109375" bestFit="1" customWidth="1"/>
    <col min="455" max="455" width="7" bestFit="1" customWidth="1"/>
    <col min="456" max="456" width="4.85546875" bestFit="1" customWidth="1"/>
    <col min="457" max="457" width="8.5703125" bestFit="1" customWidth="1"/>
    <col min="458" max="458" width="7.140625" bestFit="1" customWidth="1"/>
    <col min="459" max="459" width="9.7109375" bestFit="1" customWidth="1"/>
    <col min="460" max="460" width="17.85546875" bestFit="1" customWidth="1"/>
    <col min="461" max="461" width="12.5703125" bestFit="1" customWidth="1"/>
    <col min="462" max="462" width="6.140625" bestFit="1" customWidth="1"/>
    <col min="463" max="463" width="16.85546875" bestFit="1" customWidth="1"/>
    <col min="464" max="464" width="11.28515625" bestFit="1" customWidth="1"/>
    <col min="465" max="465" width="14" bestFit="1" customWidth="1"/>
    <col min="466" max="466" width="15.28515625" bestFit="1" customWidth="1"/>
    <col min="467" max="467" width="12.28515625" bestFit="1" customWidth="1"/>
    <col min="468" max="468" width="6.5703125" bestFit="1" customWidth="1"/>
    <col min="470" max="470" width="7.7109375" bestFit="1" customWidth="1"/>
    <col min="471" max="471" width="13.7109375" bestFit="1" customWidth="1"/>
    <col min="472" max="472" width="4.85546875" bestFit="1" customWidth="1"/>
    <col min="473" max="473" width="11.5703125" bestFit="1" customWidth="1"/>
    <col min="474" max="474" width="10.5703125" bestFit="1" customWidth="1"/>
    <col min="475" max="475" width="9.5703125" bestFit="1" customWidth="1"/>
    <col min="476" max="476" width="11.140625" bestFit="1" customWidth="1"/>
    <col min="477" max="477" width="9" bestFit="1" customWidth="1"/>
    <col min="478" max="478" width="24.140625" bestFit="1" customWidth="1"/>
    <col min="479" max="479" width="12.5703125" bestFit="1" customWidth="1"/>
  </cols>
  <sheetData>
    <row r="1" spans="2:104" x14ac:dyDescent="0.25">
      <c r="J1" s="90" t="s">
        <v>7888</v>
      </c>
      <c r="K1" s="90"/>
      <c r="L1" s="90"/>
      <c r="N1" s="90" t="s">
        <v>7890</v>
      </c>
      <c r="O1" s="90"/>
      <c r="P1" s="90"/>
      <c r="R1" s="90" t="s">
        <v>7896</v>
      </c>
      <c r="S1" s="90"/>
      <c r="T1" s="90"/>
      <c r="U1" s="90"/>
      <c r="V1" s="90"/>
      <c r="W1" s="90"/>
      <c r="Y1" s="90" t="s">
        <v>7901</v>
      </c>
      <c r="Z1" s="90"/>
      <c r="AA1" s="90"/>
      <c r="AB1" s="90"/>
      <c r="AC1" s="90"/>
      <c r="AD1" s="90"/>
      <c r="AF1" s="90" t="s">
        <v>7902</v>
      </c>
      <c r="AG1" s="90"/>
      <c r="AH1" s="90"/>
      <c r="AJ1" s="90" t="s">
        <v>7906</v>
      </c>
      <c r="AK1" s="90"/>
      <c r="AL1" s="90"/>
      <c r="AM1" s="90"/>
      <c r="AO1" s="90" t="s">
        <v>7972</v>
      </c>
      <c r="AP1" s="90"/>
      <c r="AQ1" s="90"/>
      <c r="AR1" s="90"/>
      <c r="AS1" s="90"/>
      <c r="AU1" s="90" t="s">
        <v>7976</v>
      </c>
      <c r="AV1" s="90"/>
      <c r="AW1" s="90"/>
      <c r="AY1" s="90" t="s">
        <v>7977</v>
      </c>
      <c r="AZ1" s="90"/>
      <c r="BA1" s="90"/>
      <c r="BC1" s="90" t="s">
        <v>7999</v>
      </c>
      <c r="BD1" s="90"/>
      <c r="BE1" s="90"/>
      <c r="BG1" s="90" t="s">
        <v>7983</v>
      </c>
      <c r="BH1" s="90"/>
      <c r="BI1" s="90"/>
      <c r="BJ1" s="90"/>
      <c r="BK1" s="90"/>
      <c r="BM1" s="90" t="s">
        <v>7984</v>
      </c>
      <c r="BN1" s="90"/>
      <c r="BO1" s="90"/>
      <c r="BP1" s="90"/>
      <c r="BQ1" s="90"/>
      <c r="BS1" s="90" t="s">
        <v>7985</v>
      </c>
      <c r="BT1" s="90"/>
      <c r="BU1" s="90"/>
      <c r="BV1" s="90"/>
      <c r="BW1" s="90"/>
      <c r="BY1" s="90" t="s">
        <v>7991</v>
      </c>
      <c r="BZ1" s="90"/>
      <c r="CA1" s="90"/>
      <c r="CC1" s="90" t="s">
        <v>7993</v>
      </c>
      <c r="CD1" s="90"/>
      <c r="CE1" s="90"/>
      <c r="CG1" s="90" t="s">
        <v>7988</v>
      </c>
      <c r="CH1" s="90"/>
      <c r="CI1" s="90"/>
      <c r="CK1" s="90" t="s">
        <v>7996</v>
      </c>
      <c r="CL1" s="90"/>
      <c r="CM1" s="90"/>
      <c r="CO1" s="90" t="s">
        <v>7997</v>
      </c>
      <c r="CP1" s="90"/>
      <c r="CQ1" s="90"/>
      <c r="CS1" s="90" t="s">
        <v>7998</v>
      </c>
      <c r="CT1" s="90"/>
      <c r="CU1" s="90"/>
    </row>
    <row r="2" spans="2:104" x14ac:dyDescent="0.25">
      <c r="B2" s="55" t="s">
        <v>7879</v>
      </c>
      <c r="C2" t="s">
        <v>7883</v>
      </c>
      <c r="D2" t="s">
        <v>7881</v>
      </c>
      <c r="F2" s="55" t="s">
        <v>7882</v>
      </c>
      <c r="G2" t="s">
        <v>7884</v>
      </c>
      <c r="H2" t="s">
        <v>7881</v>
      </c>
      <c r="J2" s="55" t="s">
        <v>7886</v>
      </c>
      <c r="K2" t="s">
        <v>7880</v>
      </c>
      <c r="L2" t="s">
        <v>7887</v>
      </c>
      <c r="N2" s="55" t="s">
        <v>7889</v>
      </c>
      <c r="O2" t="s">
        <v>7880</v>
      </c>
      <c r="P2" t="s">
        <v>7887</v>
      </c>
      <c r="R2" s="55" t="s">
        <v>7891</v>
      </c>
      <c r="S2" t="s">
        <v>7880</v>
      </c>
      <c r="T2" t="s">
        <v>7887</v>
      </c>
      <c r="U2" t="s">
        <v>7895</v>
      </c>
      <c r="V2" s="54" t="s">
        <v>7892</v>
      </c>
      <c r="W2" s="54" t="s">
        <v>7899</v>
      </c>
      <c r="Y2" s="55" t="s">
        <v>7897</v>
      </c>
      <c r="Z2" t="s">
        <v>7880</v>
      </c>
      <c r="AA2" t="s">
        <v>7887</v>
      </c>
      <c r="AB2" t="s">
        <v>7898</v>
      </c>
      <c r="AC2" s="54" t="s">
        <v>7892</v>
      </c>
      <c r="AD2" s="54" t="s">
        <v>7899</v>
      </c>
      <c r="AF2" s="55" t="s">
        <v>7902</v>
      </c>
      <c r="AG2" t="s">
        <v>7880</v>
      </c>
      <c r="AH2" t="s">
        <v>7903</v>
      </c>
      <c r="AJ2" s="55" t="s">
        <v>7905</v>
      </c>
      <c r="AK2" t="s">
        <v>7880</v>
      </c>
      <c r="AL2" t="s">
        <v>7965</v>
      </c>
      <c r="AM2" s="54" t="s">
        <v>7970</v>
      </c>
      <c r="AO2" s="55" t="s">
        <v>7973</v>
      </c>
      <c r="AP2" t="s">
        <v>7880</v>
      </c>
      <c r="AQ2" t="s">
        <v>7971</v>
      </c>
      <c r="AR2" t="s">
        <v>7898</v>
      </c>
      <c r="AS2" s="54" t="s">
        <v>7899</v>
      </c>
      <c r="AU2" s="55" t="s">
        <v>7974</v>
      </c>
      <c r="AV2" t="s">
        <v>7880</v>
      </c>
      <c r="AW2" t="s">
        <v>7975</v>
      </c>
      <c r="AY2" s="55" t="s">
        <v>7974</v>
      </c>
      <c r="AZ2" t="s">
        <v>7880</v>
      </c>
      <c r="BA2" t="s">
        <v>7975</v>
      </c>
      <c r="BC2" s="55" t="s">
        <v>7978</v>
      </c>
      <c r="BD2" t="s">
        <v>7880</v>
      </c>
      <c r="BE2" t="s">
        <v>7979</v>
      </c>
      <c r="BG2" s="55" t="s">
        <v>7980</v>
      </c>
      <c r="BH2" t="s">
        <v>7880</v>
      </c>
      <c r="BI2" t="s">
        <v>7965</v>
      </c>
      <c r="BJ2" t="s">
        <v>7898</v>
      </c>
      <c r="BK2" s="54" t="s">
        <v>7981</v>
      </c>
      <c r="BM2" s="55" t="s">
        <v>7982</v>
      </c>
      <c r="BN2" t="s">
        <v>7880</v>
      </c>
      <c r="BO2" t="s">
        <v>7965</v>
      </c>
      <c r="BP2" t="s">
        <v>7898</v>
      </c>
      <c r="BQ2" s="54" t="s">
        <v>7981</v>
      </c>
      <c r="BS2" s="55" t="s">
        <v>7986</v>
      </c>
      <c r="BT2" t="s">
        <v>7880</v>
      </c>
      <c r="BU2" t="s">
        <v>7965</v>
      </c>
      <c r="BV2" t="s">
        <v>7898</v>
      </c>
      <c r="BW2" s="54" t="s">
        <v>7981</v>
      </c>
      <c r="BY2" s="55" t="s">
        <v>7990</v>
      </c>
      <c r="BZ2" s="55" t="s">
        <v>7966</v>
      </c>
      <c r="CC2" s="55" t="s">
        <v>7990</v>
      </c>
      <c r="CD2" s="55" t="s">
        <v>7966</v>
      </c>
      <c r="CG2" s="55" t="s">
        <v>7989</v>
      </c>
      <c r="CH2" s="55" t="s">
        <v>7966</v>
      </c>
      <c r="CK2" s="55" t="s">
        <v>7994</v>
      </c>
      <c r="CL2" s="55" t="s">
        <v>7966</v>
      </c>
      <c r="CO2" s="55" t="s">
        <v>7987</v>
      </c>
      <c r="CP2" s="55" t="s">
        <v>7966</v>
      </c>
      <c r="CS2" s="55" t="s">
        <v>7987</v>
      </c>
      <c r="CT2" s="55" t="s">
        <v>7966</v>
      </c>
      <c r="CW2" s="55" t="s">
        <v>8000</v>
      </c>
      <c r="CX2" s="55" t="s">
        <v>7966</v>
      </c>
    </row>
    <row r="3" spans="2:104" x14ac:dyDescent="0.25">
      <c r="B3" s="56" t="s">
        <v>33</v>
      </c>
      <c r="C3" s="53">
        <v>1815</v>
      </c>
      <c r="D3" s="66">
        <v>0.8614143331751305</v>
      </c>
      <c r="F3" s="56" t="s">
        <v>150</v>
      </c>
      <c r="G3" s="53">
        <v>701</v>
      </c>
      <c r="H3" s="66">
        <v>0.97768479776847983</v>
      </c>
      <c r="J3" s="56" t="s">
        <v>32</v>
      </c>
      <c r="K3" s="53">
        <v>1771</v>
      </c>
      <c r="L3" s="66">
        <v>0.84293193717277481</v>
      </c>
      <c r="N3" s="56" t="s">
        <v>395</v>
      </c>
      <c r="O3" s="53">
        <v>459</v>
      </c>
      <c r="P3" s="66">
        <v>0.65198863636363635</v>
      </c>
      <c r="R3" s="56" t="s">
        <v>123</v>
      </c>
      <c r="S3" s="53">
        <v>126</v>
      </c>
      <c r="T3" s="66">
        <v>0.375</v>
      </c>
      <c r="U3" s="66">
        <v>0.375</v>
      </c>
      <c r="V3" s="53">
        <v>20</v>
      </c>
      <c r="W3" s="66">
        <v>0.8</v>
      </c>
      <c r="Y3" s="56" t="s">
        <v>395</v>
      </c>
      <c r="Z3" s="53">
        <v>459</v>
      </c>
      <c r="AA3" s="66">
        <v>0.64016736401673635</v>
      </c>
      <c r="AB3" s="66">
        <v>0.64016736401673635</v>
      </c>
      <c r="AC3" s="53">
        <v>70</v>
      </c>
      <c r="AD3" s="66">
        <v>0.8</v>
      </c>
      <c r="AF3" s="56" t="s">
        <v>39</v>
      </c>
      <c r="AG3" s="53">
        <v>1737</v>
      </c>
      <c r="AH3" s="66">
        <v>0.82439487422876123</v>
      </c>
      <c r="AJ3" s="56" t="s">
        <v>5862</v>
      </c>
      <c r="AK3" s="53">
        <v>170</v>
      </c>
      <c r="AL3" s="66">
        <v>0.14991181657848324</v>
      </c>
      <c r="AM3" s="53">
        <f>INDEX(TablaDepartamentos[Municipios],MATCH(AJ3,TablaDepartamentos[Departamento],0))</f>
        <v>45</v>
      </c>
      <c r="AO3" s="56" t="s">
        <v>6535</v>
      </c>
      <c r="AP3" s="53">
        <v>23</v>
      </c>
      <c r="AQ3" s="66">
        <v>0.14935064935064934</v>
      </c>
      <c r="AR3" s="66">
        <v>0.14935064935064934</v>
      </c>
      <c r="AS3" s="66">
        <v>0.8</v>
      </c>
      <c r="AU3" s="56" t="s">
        <v>5468</v>
      </c>
      <c r="AV3" s="53">
        <v>1631</v>
      </c>
      <c r="AW3" s="66">
        <v>0.95659824046920816</v>
      </c>
      <c r="AY3" s="56" t="s">
        <v>5457</v>
      </c>
      <c r="AZ3" s="53">
        <v>45</v>
      </c>
      <c r="BA3" s="66">
        <v>0.60810810810810811</v>
      </c>
      <c r="BC3" s="56" t="s">
        <v>5747</v>
      </c>
      <c r="BD3" s="53">
        <v>753</v>
      </c>
      <c r="BE3" s="66">
        <v>0.44741532976827092</v>
      </c>
      <c r="BG3" s="56" t="s">
        <v>5497</v>
      </c>
      <c r="BH3" s="53">
        <v>86</v>
      </c>
      <c r="BI3" s="66">
        <v>0.62773722627737227</v>
      </c>
      <c r="BJ3" s="66">
        <v>0.62773722627737227</v>
      </c>
      <c r="BK3" s="66">
        <f>0</f>
        <v>0</v>
      </c>
      <c r="BM3" s="56" t="s">
        <v>5467</v>
      </c>
      <c r="BN3" s="53">
        <v>115</v>
      </c>
      <c r="BO3" s="66">
        <v>0.46370967741935482</v>
      </c>
      <c r="BP3" s="66">
        <v>0.46370967741935482</v>
      </c>
      <c r="BQ3" s="66">
        <f>0</f>
        <v>0</v>
      </c>
      <c r="BS3" s="56" t="s">
        <v>5472</v>
      </c>
      <c r="BT3" s="53">
        <v>690</v>
      </c>
      <c r="BU3" s="66">
        <v>0.63948100092678406</v>
      </c>
      <c r="BV3" s="66">
        <v>0.63948100092678406</v>
      </c>
      <c r="BW3" s="66">
        <f>0</f>
        <v>0</v>
      </c>
      <c r="BY3" s="55" t="s">
        <v>7992</v>
      </c>
      <c r="BZ3" t="s">
        <v>5497</v>
      </c>
      <c r="CA3" t="s">
        <v>7878</v>
      </c>
      <c r="CC3" s="55" t="s">
        <v>7992</v>
      </c>
      <c r="CD3" t="s">
        <v>5681</v>
      </c>
      <c r="CE3" t="s">
        <v>7878</v>
      </c>
      <c r="CG3" s="55" t="s">
        <v>7877</v>
      </c>
      <c r="CH3" t="s">
        <v>5467</v>
      </c>
      <c r="CI3" t="s">
        <v>7878</v>
      </c>
      <c r="CK3" s="55" t="s">
        <v>7877</v>
      </c>
      <c r="CL3" t="s">
        <v>5573</v>
      </c>
      <c r="CM3" t="s">
        <v>7878</v>
      </c>
      <c r="CO3" s="55" t="s">
        <v>7973</v>
      </c>
      <c r="CP3" t="s">
        <v>5472</v>
      </c>
      <c r="CQ3" t="s">
        <v>7878</v>
      </c>
      <c r="CS3" s="55" t="s">
        <v>7973</v>
      </c>
      <c r="CT3" t="s">
        <v>5485</v>
      </c>
      <c r="CU3" t="s">
        <v>7878</v>
      </c>
      <c r="CW3" s="55" t="s">
        <v>7877</v>
      </c>
      <c r="CX3" t="s">
        <v>5482</v>
      </c>
      <c r="CY3" t="s">
        <v>5698</v>
      </c>
      <c r="CZ3" t="s">
        <v>7878</v>
      </c>
    </row>
    <row r="4" spans="2:104" x14ac:dyDescent="0.25">
      <c r="B4" s="56" t="s">
        <v>150</v>
      </c>
      <c r="C4" s="53">
        <v>120</v>
      </c>
      <c r="D4" s="66">
        <v>5.6953013763644991E-2</v>
      </c>
      <c r="F4" s="56" t="s">
        <v>110</v>
      </c>
      <c r="G4" s="53">
        <v>16</v>
      </c>
      <c r="H4" s="66">
        <v>2.2315202231520222E-2</v>
      </c>
      <c r="J4" s="56" t="s">
        <v>123</v>
      </c>
      <c r="K4" s="53">
        <v>126</v>
      </c>
      <c r="L4" s="66">
        <v>5.9971442170395052E-2</v>
      </c>
      <c r="N4" s="56" t="s">
        <v>161</v>
      </c>
      <c r="O4" s="53">
        <v>104</v>
      </c>
      <c r="P4" s="66">
        <v>0.14772727272727273</v>
      </c>
      <c r="R4" s="56" t="s">
        <v>161</v>
      </c>
      <c r="S4" s="53">
        <v>104</v>
      </c>
      <c r="T4" s="66">
        <v>0.30952380952380953</v>
      </c>
      <c r="U4" s="66">
        <v>0.68452380952380953</v>
      </c>
      <c r="V4" s="53">
        <v>40</v>
      </c>
      <c r="W4" s="66">
        <v>0.8</v>
      </c>
      <c r="Y4" s="56" t="s">
        <v>161</v>
      </c>
      <c r="Z4" s="53">
        <v>104</v>
      </c>
      <c r="AA4" s="66">
        <v>0.14504881450488144</v>
      </c>
      <c r="AB4" s="66">
        <v>0.78521617852161785</v>
      </c>
      <c r="AC4" s="53">
        <v>140</v>
      </c>
      <c r="AD4" s="66">
        <v>0.8</v>
      </c>
      <c r="AF4" s="56" t="s">
        <v>59</v>
      </c>
      <c r="AG4" s="53">
        <v>319</v>
      </c>
      <c r="AH4" s="66">
        <v>0.1514000949216896</v>
      </c>
      <c r="AJ4" s="56" t="s">
        <v>6723</v>
      </c>
      <c r="AK4" s="53">
        <v>148</v>
      </c>
      <c r="AL4" s="66">
        <v>0.13051146384479717</v>
      </c>
      <c r="AM4" s="53">
        <f>INDEX(TablaDepartamentos[Municipios],MATCH(AJ4,TablaDepartamentos[Departamento],0))</f>
        <v>116</v>
      </c>
      <c r="AO4" s="56" t="s">
        <v>6645</v>
      </c>
      <c r="AP4" s="53">
        <v>16</v>
      </c>
      <c r="AQ4" s="66">
        <v>0.1038961038961039</v>
      </c>
      <c r="AR4" s="66">
        <v>0.25324675324675322</v>
      </c>
      <c r="AS4" s="66">
        <v>0.8</v>
      </c>
      <c r="AU4" s="56" t="s">
        <v>5457</v>
      </c>
      <c r="AV4" s="53">
        <v>45</v>
      </c>
      <c r="AW4" s="66">
        <v>2.6392961876832845E-2</v>
      </c>
      <c r="AY4" s="56" t="s">
        <v>5767</v>
      </c>
      <c r="AZ4" s="53">
        <v>17</v>
      </c>
      <c r="BA4" s="66">
        <v>0.22972972972972974</v>
      </c>
      <c r="BC4" s="56" t="s">
        <v>5738</v>
      </c>
      <c r="BD4" s="53">
        <v>201</v>
      </c>
      <c r="BE4" s="66">
        <v>0.11942959001782531</v>
      </c>
      <c r="BG4" s="56" t="s">
        <v>5681</v>
      </c>
      <c r="BH4" s="53">
        <v>30</v>
      </c>
      <c r="BI4" s="66">
        <v>0.21897810218978103</v>
      </c>
      <c r="BJ4" s="66">
        <v>0.84671532846715325</v>
      </c>
      <c r="BK4" s="66">
        <f>GETPIVOTDATA("% Acumulado",$BG$2,"FALLA % UNE","Daño de red Última Milla")</f>
        <v>0.62773722627737227</v>
      </c>
      <c r="BM4" s="56" t="s">
        <v>5573</v>
      </c>
      <c r="BN4" s="53">
        <v>79</v>
      </c>
      <c r="BO4" s="66">
        <v>0.31854838709677419</v>
      </c>
      <c r="BP4" s="66">
        <v>0.782258064516129</v>
      </c>
      <c r="BQ4" s="66">
        <f>GETPIVOTDATA("% Acumulado",$BM$2,"FALLA % REGISTRADURIA","No se encuentra personal en la sede")</f>
        <v>0.46370967741935482</v>
      </c>
      <c r="BS4" s="56" t="s">
        <v>5485</v>
      </c>
      <c r="BT4" s="53">
        <v>360</v>
      </c>
      <c r="BU4" s="66">
        <v>0.33364226135310471</v>
      </c>
      <c r="BV4" s="66">
        <v>0.97312326227988877</v>
      </c>
      <c r="BW4" s="66">
        <f>GETPIVOTDATA("% Acumulado",$BS$2,"FALLA % OTROS","Alimentación eléctrica (Zona Geográfica)")</f>
        <v>0.63948100092678406</v>
      </c>
      <c r="BY4" s="56" t="s">
        <v>6402</v>
      </c>
      <c r="BZ4" s="53">
        <v>3</v>
      </c>
      <c r="CA4" s="53">
        <v>3</v>
      </c>
      <c r="CC4" s="56" t="s">
        <v>7213</v>
      </c>
      <c r="CD4" s="53">
        <v>2</v>
      </c>
      <c r="CE4" s="53">
        <v>2</v>
      </c>
      <c r="CG4" s="56" t="s">
        <v>5677</v>
      </c>
      <c r="CH4" s="53">
        <v>5</v>
      </c>
      <c r="CI4" s="53">
        <v>5</v>
      </c>
      <c r="CK4" s="56" t="s">
        <v>6554</v>
      </c>
      <c r="CL4" s="53">
        <v>5</v>
      </c>
      <c r="CM4" s="53">
        <v>5</v>
      </c>
      <c r="CO4" s="56" t="s">
        <v>6645</v>
      </c>
      <c r="CP4" s="53">
        <v>12</v>
      </c>
      <c r="CQ4" s="53">
        <v>12</v>
      </c>
      <c r="CS4" s="56" t="s">
        <v>5677</v>
      </c>
      <c r="CT4" s="53">
        <v>8</v>
      </c>
      <c r="CU4" s="53">
        <v>8</v>
      </c>
      <c r="CW4" s="56" t="s">
        <v>6535</v>
      </c>
      <c r="CX4" s="53">
        <v>8</v>
      </c>
      <c r="CY4" s="53"/>
      <c r="CZ4" s="53">
        <v>8</v>
      </c>
    </row>
    <row r="5" spans="2:104" x14ac:dyDescent="0.25">
      <c r="B5" s="56" t="s">
        <v>110</v>
      </c>
      <c r="C5" s="53">
        <v>172</v>
      </c>
      <c r="D5" s="66">
        <v>8.1632653061224483E-2</v>
      </c>
      <c r="F5" s="56" t="s">
        <v>7878</v>
      </c>
      <c r="G5" s="53">
        <v>717</v>
      </c>
      <c r="H5" s="66">
        <v>1</v>
      </c>
      <c r="J5" s="56" t="s">
        <v>161</v>
      </c>
      <c r="K5" s="53">
        <v>104</v>
      </c>
      <c r="L5" s="66">
        <v>4.9500237981913373E-2</v>
      </c>
      <c r="N5" s="56" t="s">
        <v>462</v>
      </c>
      <c r="O5" s="53">
        <v>52</v>
      </c>
      <c r="P5" s="66">
        <v>7.3863636363636367E-2</v>
      </c>
      <c r="R5" s="56" t="s">
        <v>239</v>
      </c>
      <c r="S5" s="53">
        <v>35</v>
      </c>
      <c r="T5" s="66">
        <v>0.10416666666666667</v>
      </c>
      <c r="U5" s="66">
        <v>0.78869047619047616</v>
      </c>
      <c r="V5" s="53">
        <v>60</v>
      </c>
      <c r="W5" s="66">
        <v>0.8</v>
      </c>
      <c r="Y5" s="56" t="s">
        <v>462</v>
      </c>
      <c r="Z5" s="53">
        <v>52</v>
      </c>
      <c r="AA5" s="66">
        <v>7.252440725244072E-2</v>
      </c>
      <c r="AB5" s="66">
        <v>0.85774058577405854</v>
      </c>
      <c r="AC5" s="53">
        <v>210</v>
      </c>
      <c r="AD5" s="66">
        <v>0.8</v>
      </c>
      <c r="AF5" s="56" t="s">
        <v>91</v>
      </c>
      <c r="AG5" s="53">
        <v>49</v>
      </c>
      <c r="AH5" s="66">
        <v>2.3255813953488372E-2</v>
      </c>
      <c r="AJ5" s="56" t="s">
        <v>5606</v>
      </c>
      <c r="AK5" s="53">
        <v>147</v>
      </c>
      <c r="AL5" s="66">
        <v>0.12962962962962962</v>
      </c>
      <c r="AM5" s="53">
        <f>INDEX(TablaDepartamentos[Municipios],MATCH(AJ5,TablaDepartamentos[Departamento],0))</f>
        <v>64</v>
      </c>
      <c r="AO5" s="56" t="s">
        <v>6604</v>
      </c>
      <c r="AP5" s="53">
        <v>16</v>
      </c>
      <c r="AQ5" s="66">
        <v>0.1038961038961039</v>
      </c>
      <c r="AR5" s="66">
        <v>0.35714285714285715</v>
      </c>
      <c r="AS5" s="66">
        <v>0.8</v>
      </c>
      <c r="AU5" s="56" t="s">
        <v>5767</v>
      </c>
      <c r="AV5" s="53">
        <v>17</v>
      </c>
      <c r="AW5" s="66">
        <v>9.9706744868035199E-3</v>
      </c>
      <c r="AY5" s="56" t="s">
        <v>5836</v>
      </c>
      <c r="AZ5" s="53">
        <v>10</v>
      </c>
      <c r="BA5" s="66">
        <v>0.13513513513513514</v>
      </c>
      <c r="BC5" s="56" t="s">
        <v>5765</v>
      </c>
      <c r="BD5" s="53">
        <v>196</v>
      </c>
      <c r="BE5" s="66">
        <v>0.11645870469399881</v>
      </c>
      <c r="BG5" s="56" t="s">
        <v>6266</v>
      </c>
      <c r="BH5" s="53">
        <v>9</v>
      </c>
      <c r="BI5" s="66">
        <v>6.569343065693431E-2</v>
      </c>
      <c r="BJ5" s="66">
        <v>0.91240875912408759</v>
      </c>
      <c r="BK5" s="66">
        <f>GETPIVOTDATA("% Acumulado",$BG$2,"FALLA % UNE","Falla Masiva UM ( Corte de fibra, falla en RX/TX, Satelite sin asimetria, Energía en Nodos)")</f>
        <v>0.84671532846715325</v>
      </c>
      <c r="BM5" s="56" t="s">
        <v>5556</v>
      </c>
      <c r="BN5" s="53">
        <v>18</v>
      </c>
      <c r="BO5" s="66">
        <v>7.2580645161290328E-2</v>
      </c>
      <c r="BP5" s="66">
        <v>0.85483870967741937</v>
      </c>
      <c r="BQ5" s="66">
        <f>GETPIVOTDATA("% Acumulado",$BM$2,"FALLA % REGISTRADURIA","Alimentación eléctrica en la Sede")</f>
        <v>0.782258064516129</v>
      </c>
      <c r="BS5" s="56" t="s">
        <v>5830</v>
      </c>
      <c r="BT5" s="53">
        <v>14</v>
      </c>
      <c r="BU5" s="66">
        <v>1.2974976830398516E-2</v>
      </c>
      <c r="BV5" s="66">
        <v>0.98609823911028727</v>
      </c>
      <c r="BW5" s="66">
        <f>GETPIVOTDATA("% Acumulado",$BS$2,"FALLA % OTROS","Inicio Verificación causa de falla ( Sede o TX)")</f>
        <v>0.97312326227988877</v>
      </c>
      <c r="BY5" s="56" t="s">
        <v>6819</v>
      </c>
      <c r="BZ5" s="53">
        <v>2</v>
      </c>
      <c r="CA5" s="53">
        <v>2</v>
      </c>
      <c r="CC5" s="56" t="s">
        <v>6933</v>
      </c>
      <c r="CD5" s="53">
        <v>2</v>
      </c>
      <c r="CE5" s="53">
        <v>2</v>
      </c>
      <c r="CG5" s="56" t="s">
        <v>5576</v>
      </c>
      <c r="CH5" s="53">
        <v>3</v>
      </c>
      <c r="CI5" s="53">
        <v>3</v>
      </c>
      <c r="CK5" s="56" t="s">
        <v>6645</v>
      </c>
      <c r="CL5" s="53">
        <v>3</v>
      </c>
      <c r="CM5" s="53">
        <v>3</v>
      </c>
      <c r="CO5" s="56" t="s">
        <v>6535</v>
      </c>
      <c r="CP5" s="53">
        <v>10</v>
      </c>
      <c r="CQ5" s="53">
        <v>10</v>
      </c>
      <c r="CS5" s="56" t="s">
        <v>6535</v>
      </c>
      <c r="CT5" s="53">
        <v>6</v>
      </c>
      <c r="CU5" s="53">
        <v>6</v>
      </c>
      <c r="CW5" s="56" t="s">
        <v>7306</v>
      </c>
      <c r="CX5" s="53">
        <v>7</v>
      </c>
      <c r="CY5" s="53"/>
      <c r="CZ5" s="53">
        <v>7</v>
      </c>
    </row>
    <row r="6" spans="2:104" x14ac:dyDescent="0.25">
      <c r="B6" s="56" t="s">
        <v>7878</v>
      </c>
      <c r="C6" s="53">
        <v>2107</v>
      </c>
      <c r="D6" s="66">
        <v>1</v>
      </c>
      <c r="J6" s="56" t="s">
        <v>239</v>
      </c>
      <c r="K6" s="53">
        <v>35</v>
      </c>
      <c r="L6" s="66">
        <v>1.6658733936220846E-2</v>
      </c>
      <c r="N6" s="56" t="s">
        <v>149</v>
      </c>
      <c r="O6" s="53">
        <v>24</v>
      </c>
      <c r="P6" s="66">
        <v>3.4090909090909088E-2</v>
      </c>
      <c r="R6" s="56" t="s">
        <v>395</v>
      </c>
      <c r="S6" s="53">
        <v>29</v>
      </c>
      <c r="T6" s="66">
        <v>8.6309523809523808E-2</v>
      </c>
      <c r="U6" s="66">
        <v>0.875</v>
      </c>
      <c r="V6" s="53">
        <v>80</v>
      </c>
      <c r="W6" s="66">
        <v>0.8</v>
      </c>
      <c r="Y6" s="56" t="s">
        <v>149</v>
      </c>
      <c r="Z6" s="53">
        <v>24</v>
      </c>
      <c r="AA6" s="66">
        <v>3.3472803347280332E-2</v>
      </c>
      <c r="AB6" s="66">
        <v>0.89121338912133896</v>
      </c>
      <c r="AC6" s="53">
        <v>280</v>
      </c>
      <c r="AD6" s="66">
        <v>0.8</v>
      </c>
      <c r="AF6" s="56" t="s">
        <v>471</v>
      </c>
      <c r="AG6" s="53">
        <v>2</v>
      </c>
      <c r="AH6" s="66">
        <v>9.4921689606074992E-4</v>
      </c>
      <c r="AJ6" s="56" t="s">
        <v>6548</v>
      </c>
      <c r="AK6" s="53">
        <v>139</v>
      </c>
      <c r="AL6" s="66">
        <v>0.12257495590828923</v>
      </c>
      <c r="AM6" s="53">
        <f>INDEX(TablaDepartamentos[Municipios],MATCH(AJ6,TablaDepartamentos[Departamento],0))</f>
        <v>31</v>
      </c>
      <c r="AO6" s="56" t="s">
        <v>6554</v>
      </c>
      <c r="AP6" s="53">
        <v>14</v>
      </c>
      <c r="AQ6" s="66">
        <v>9.0909090909090912E-2</v>
      </c>
      <c r="AR6" s="66">
        <v>0.44805194805194803</v>
      </c>
      <c r="AS6" s="66">
        <v>0.8</v>
      </c>
      <c r="AU6" s="56" t="s">
        <v>5836</v>
      </c>
      <c r="AV6" s="53">
        <v>10</v>
      </c>
      <c r="AW6" s="66">
        <v>5.8651026392961877E-3</v>
      </c>
      <c r="AY6" s="56" t="s">
        <v>5777</v>
      </c>
      <c r="AZ6" s="53">
        <v>2</v>
      </c>
      <c r="BA6" s="66">
        <v>2.7027027027027029E-2</v>
      </c>
      <c r="BC6" s="56" t="s">
        <v>5462</v>
      </c>
      <c r="BD6" s="53">
        <v>177</v>
      </c>
      <c r="BE6" s="66">
        <v>0.10516934046345811</v>
      </c>
      <c r="BG6" s="56" t="s">
        <v>5525</v>
      </c>
      <c r="BH6" s="53">
        <v>8</v>
      </c>
      <c r="BI6" s="66">
        <v>5.8394160583941604E-2</v>
      </c>
      <c r="BJ6" s="66">
        <v>0.97080291970802923</v>
      </c>
      <c r="BK6" s="66">
        <f>GETPIVOTDATA("% Acumulado",$BG$2,"FALLA % UNE","Alimentación eléctrica (WAN) por falla en el Medio de TX de UM en el nodo")</f>
        <v>0.91240875912408759</v>
      </c>
      <c r="BM6" s="56" t="s">
        <v>5849</v>
      </c>
      <c r="BN6" s="53">
        <v>7</v>
      </c>
      <c r="BO6" s="66">
        <v>2.8225806451612902E-2</v>
      </c>
      <c r="BP6" s="66">
        <v>0.88306451612903225</v>
      </c>
      <c r="BQ6" s="66">
        <f>GETPIVOTDATA("% Acumulado",$BM$2,"FALLA % REGISTRADURIA","Bloqueo de Equipos UM en la sede por picos de voltaje")</f>
        <v>0.85483870967741937</v>
      </c>
      <c r="BS6" s="56" t="s">
        <v>5818</v>
      </c>
      <c r="BT6" s="53">
        <v>8</v>
      </c>
      <c r="BU6" s="66">
        <v>7.4142724745134385E-3</v>
      </c>
      <c r="BV6" s="66">
        <v>0.99351251158480069</v>
      </c>
      <c r="BW6" s="66">
        <f>GETPIVOTDATA("% Acumulado",$BS$2,"FALLA % OTROS","Falla Masiva por Vandalismo (Hurto del medio trasmisión)")</f>
        <v>0.98609823911028727</v>
      </c>
      <c r="BY6" s="56" t="s">
        <v>7485</v>
      </c>
      <c r="BZ6" s="53">
        <v>2</v>
      </c>
      <c r="CA6" s="53">
        <v>2</v>
      </c>
      <c r="CC6" s="56" t="s">
        <v>6953</v>
      </c>
      <c r="CD6" s="53">
        <v>1</v>
      </c>
      <c r="CE6" s="53">
        <v>1</v>
      </c>
      <c r="CG6" s="56" t="s">
        <v>6097</v>
      </c>
      <c r="CH6" s="53">
        <v>3</v>
      </c>
      <c r="CI6" s="53">
        <v>3</v>
      </c>
      <c r="CK6" s="56" t="s">
        <v>5570</v>
      </c>
      <c r="CL6" s="53">
        <v>2</v>
      </c>
      <c r="CM6" s="53">
        <v>2</v>
      </c>
      <c r="CO6" s="56" t="s">
        <v>6604</v>
      </c>
      <c r="CP6" s="53">
        <v>9</v>
      </c>
      <c r="CQ6" s="53">
        <v>9</v>
      </c>
      <c r="CS6" s="56" t="s">
        <v>5576</v>
      </c>
      <c r="CT6" s="53">
        <v>6</v>
      </c>
      <c r="CU6" s="53">
        <v>6</v>
      </c>
      <c r="CW6" s="56" t="s">
        <v>5899</v>
      </c>
      <c r="CX6" s="53">
        <v>6</v>
      </c>
      <c r="CY6" s="53"/>
      <c r="CZ6" s="53">
        <v>6</v>
      </c>
    </row>
    <row r="7" spans="2:104" x14ac:dyDescent="0.25">
      <c r="J7" s="56" t="s">
        <v>395</v>
      </c>
      <c r="K7" s="53">
        <v>29</v>
      </c>
      <c r="L7" s="66">
        <v>1.3802950975725845E-2</v>
      </c>
      <c r="N7" s="56" t="s">
        <v>123</v>
      </c>
      <c r="O7" s="53">
        <v>22</v>
      </c>
      <c r="P7" s="66">
        <v>3.125E-2</v>
      </c>
      <c r="R7" s="56" t="s">
        <v>462</v>
      </c>
      <c r="S7" s="53">
        <v>16</v>
      </c>
      <c r="T7" s="66">
        <v>4.7619047619047616E-2</v>
      </c>
      <c r="U7" s="66">
        <v>0.92261904761904767</v>
      </c>
      <c r="V7" s="53">
        <v>100</v>
      </c>
      <c r="W7" s="66">
        <v>0.8</v>
      </c>
      <c r="Y7" s="56" t="s">
        <v>123</v>
      </c>
      <c r="Z7" s="53">
        <v>22</v>
      </c>
      <c r="AA7" s="66">
        <v>3.0683403068340307E-2</v>
      </c>
      <c r="AB7" s="66">
        <v>0.92189679218967924</v>
      </c>
      <c r="AC7" s="53">
        <v>350</v>
      </c>
      <c r="AD7" s="66">
        <v>0.8</v>
      </c>
      <c r="AF7" s="56" t="s">
        <v>7878</v>
      </c>
      <c r="AG7" s="53">
        <v>2107</v>
      </c>
      <c r="AH7" s="66">
        <v>1</v>
      </c>
      <c r="AJ7" s="56" t="s">
        <v>5474</v>
      </c>
      <c r="AK7" s="53">
        <v>114</v>
      </c>
      <c r="AL7" s="66">
        <v>0.10052910052910052</v>
      </c>
      <c r="AM7" s="53">
        <f>INDEX(TablaDepartamentos[Municipios],MATCH(AJ7,TablaDepartamentos[Departamento],0))</f>
        <v>125</v>
      </c>
      <c r="AO7" s="56" t="s">
        <v>6577</v>
      </c>
      <c r="AP7" s="53">
        <v>14</v>
      </c>
      <c r="AQ7" s="66">
        <v>9.0909090909090912E-2</v>
      </c>
      <c r="AR7" s="66">
        <v>0.53896103896103897</v>
      </c>
      <c r="AS7" s="66">
        <v>0.8</v>
      </c>
      <c r="AU7" s="56" t="s">
        <v>5777</v>
      </c>
      <c r="AV7" s="53">
        <v>2</v>
      </c>
      <c r="AW7" s="66">
        <v>1.1730205278592375E-3</v>
      </c>
      <c r="AY7" s="56" t="s">
        <v>7878</v>
      </c>
      <c r="AZ7" s="53">
        <v>74</v>
      </c>
      <c r="BA7" s="66">
        <v>1</v>
      </c>
      <c r="BC7" s="56" t="s">
        <v>5477</v>
      </c>
      <c r="BD7" s="53">
        <v>162</v>
      </c>
      <c r="BE7" s="66">
        <v>9.6256684491978606E-2</v>
      </c>
      <c r="BG7" s="56" t="s">
        <v>6552</v>
      </c>
      <c r="BH7" s="53">
        <v>1</v>
      </c>
      <c r="BI7" s="66">
        <v>7.2992700729927005E-3</v>
      </c>
      <c r="BJ7" s="66">
        <v>0.97810218978102192</v>
      </c>
      <c r="BK7" s="66">
        <f>GETPIVOTDATA("% Acumulado",$BG$2,"FALLA % UNE","Falla Equipo Ultima Milla")</f>
        <v>0.97080291970802923</v>
      </c>
      <c r="BM7" s="56" t="s">
        <v>5698</v>
      </c>
      <c r="BN7" s="53">
        <v>6</v>
      </c>
      <c r="BO7" s="66">
        <v>2.4193548387096774E-2</v>
      </c>
      <c r="BP7" s="66">
        <v>0.907258064516129</v>
      </c>
      <c r="BQ7" s="66">
        <f>GETPIVOTDATA("% Acumulado",$BM$2,"FALLA % REGISTRADURIA","Adecuaciones Físicas y Mantenimientos interno")</f>
        <v>0.88306451612903225</v>
      </c>
      <c r="BS7" s="56" t="s">
        <v>6281</v>
      </c>
      <c r="BT7" s="53">
        <v>3</v>
      </c>
      <c r="BU7" s="66">
        <v>2.7803521779425394E-3</v>
      </c>
      <c r="BV7" s="66">
        <v>0.99629286376274329</v>
      </c>
      <c r="BW7" s="66">
        <f>GETPIVOTDATA("% Acumulado",$BS$2,"FALLA % OTROS","Canal Monitoreo ( Intermitencias o Lentitud ) en Medio TX")</f>
        <v>0.99351251158480069</v>
      </c>
      <c r="BY7" s="56" t="s">
        <v>5838</v>
      </c>
      <c r="BZ7" s="53">
        <v>2</v>
      </c>
      <c r="CA7" s="53">
        <v>2</v>
      </c>
      <c r="CC7" s="56" t="s">
        <v>7184</v>
      </c>
      <c r="CD7" s="53">
        <v>1</v>
      </c>
      <c r="CE7" s="53">
        <v>1</v>
      </c>
      <c r="CG7" s="56" t="s">
        <v>5889</v>
      </c>
      <c r="CH7" s="53">
        <v>2</v>
      </c>
      <c r="CI7" s="53">
        <v>2</v>
      </c>
      <c r="CK7" s="56" t="s">
        <v>6577</v>
      </c>
      <c r="CL7" s="53">
        <v>2</v>
      </c>
      <c r="CM7" s="53">
        <v>2</v>
      </c>
      <c r="CO7" s="56" t="s">
        <v>5705</v>
      </c>
      <c r="CP7" s="53">
        <v>8</v>
      </c>
      <c r="CQ7" s="53">
        <v>8</v>
      </c>
      <c r="CS7" s="56" t="s">
        <v>6554</v>
      </c>
      <c r="CT7" s="53">
        <v>5</v>
      </c>
      <c r="CU7" s="53">
        <v>5</v>
      </c>
      <c r="CW7" s="56" t="s">
        <v>5576</v>
      </c>
      <c r="CX7" s="53">
        <v>6</v>
      </c>
      <c r="CY7" s="53"/>
      <c r="CZ7" s="53">
        <v>6</v>
      </c>
    </row>
    <row r="8" spans="2:104" x14ac:dyDescent="0.25">
      <c r="J8" s="56" t="s">
        <v>462</v>
      </c>
      <c r="K8" s="53">
        <v>16</v>
      </c>
      <c r="L8" s="66">
        <v>7.6154212279866728E-3</v>
      </c>
      <c r="N8" s="56" t="s">
        <v>4157</v>
      </c>
      <c r="O8" s="53">
        <v>16</v>
      </c>
      <c r="P8" s="66">
        <v>2.2727272727272728E-2</v>
      </c>
      <c r="R8" s="56" t="s">
        <v>871</v>
      </c>
      <c r="S8" s="53">
        <v>8</v>
      </c>
      <c r="T8" s="66">
        <v>2.3809523809523808E-2</v>
      </c>
      <c r="U8" s="66">
        <v>0.9464285714285714</v>
      </c>
      <c r="V8" s="53">
        <v>120</v>
      </c>
      <c r="W8" s="66">
        <v>0.8</v>
      </c>
      <c r="Y8" s="56" t="s">
        <v>4157</v>
      </c>
      <c r="Z8" s="53">
        <v>16</v>
      </c>
      <c r="AA8" s="66">
        <v>2.2315202231520222E-2</v>
      </c>
      <c r="AB8" s="66">
        <v>0.94421199442119941</v>
      </c>
      <c r="AC8" s="53">
        <v>420</v>
      </c>
      <c r="AD8" s="66">
        <v>0.8</v>
      </c>
      <c r="AJ8" s="56" t="s">
        <v>7493</v>
      </c>
      <c r="AK8" s="53">
        <v>107</v>
      </c>
      <c r="AL8" s="66">
        <v>9.4356261022927684E-2</v>
      </c>
      <c r="AM8" s="53">
        <f>INDEX(TablaDepartamentos[Municipios],MATCH(AJ8,TablaDepartamentos[Departamento],0))</f>
        <v>87</v>
      </c>
      <c r="AO8" s="56" t="s">
        <v>7755</v>
      </c>
      <c r="AP8" s="53">
        <v>13</v>
      </c>
      <c r="AQ8" s="66">
        <v>8.4415584415584416E-2</v>
      </c>
      <c r="AR8" s="66">
        <v>0.62337662337662336</v>
      </c>
      <c r="AS8" s="66">
        <v>0.8</v>
      </c>
      <c r="AU8" s="56" t="s">
        <v>7878</v>
      </c>
      <c r="AV8" s="53">
        <v>1705</v>
      </c>
      <c r="AW8" s="66">
        <v>1</v>
      </c>
      <c r="BC8" s="56" t="s">
        <v>5789</v>
      </c>
      <c r="BD8" s="53">
        <v>111</v>
      </c>
      <c r="BE8" s="66">
        <v>6.5953654188948302E-2</v>
      </c>
      <c r="BG8" s="56" t="s">
        <v>6454</v>
      </c>
      <c r="BH8" s="53">
        <v>1</v>
      </c>
      <c r="BI8" s="66">
        <v>7.2992700729927005E-3</v>
      </c>
      <c r="BJ8" s="66">
        <v>0.98540145985401462</v>
      </c>
      <c r="BK8" s="66">
        <f>GETPIVOTDATA("% Acumulado",$BG$2,"FALLA % UNE","Intermitencias en el servicio")</f>
        <v>0.97810218978102192</v>
      </c>
      <c r="BM8" s="56" t="s">
        <v>5772</v>
      </c>
      <c r="BN8" s="53">
        <v>4</v>
      </c>
      <c r="BO8" s="66">
        <v>1.6129032258064516E-2</v>
      </c>
      <c r="BP8" s="66">
        <v>0.92338709677419351</v>
      </c>
      <c r="BQ8" s="66">
        <f>GETPIVOTDATA("% Acumulado",$BM$2,"FALLA % REGISTRADURIA","Registrador no contesta – Apagado equipos en sede")</f>
        <v>0.907258064516129</v>
      </c>
      <c r="BS8" s="56" t="s">
        <v>5464</v>
      </c>
      <c r="BT8" s="53">
        <v>3</v>
      </c>
      <c r="BU8" s="66">
        <v>2.7803521779425394E-3</v>
      </c>
      <c r="BV8" s="66">
        <v>0.99907321594068577</v>
      </c>
      <c r="BW8" s="66">
        <f>GETPIVOTDATA("% Acumulado",$BS$2,"FALLA % OTROS","Falla fortuita ( Inundación, siniestro, quema de equipos, hurto, orden público)")</f>
        <v>0.99629286376274329</v>
      </c>
      <c r="BY8" s="56" t="s">
        <v>6916</v>
      </c>
      <c r="BZ8" s="53">
        <v>2</v>
      </c>
      <c r="CA8" s="53">
        <v>2</v>
      </c>
      <c r="CC8" s="56" t="s">
        <v>6871</v>
      </c>
      <c r="CD8" s="53">
        <v>1</v>
      </c>
      <c r="CE8" s="53">
        <v>1</v>
      </c>
      <c r="CG8" s="56" t="s">
        <v>5997</v>
      </c>
      <c r="CH8" s="53">
        <v>2</v>
      </c>
      <c r="CI8" s="53">
        <v>2</v>
      </c>
      <c r="CK8" s="56" t="s">
        <v>6439</v>
      </c>
      <c r="CL8" s="53">
        <v>2</v>
      </c>
      <c r="CM8" s="53">
        <v>2</v>
      </c>
      <c r="CO8" s="56" t="s">
        <v>6319</v>
      </c>
      <c r="CP8" s="53">
        <v>8</v>
      </c>
      <c r="CQ8" s="53">
        <v>8</v>
      </c>
      <c r="CS8" s="56" t="s">
        <v>6622</v>
      </c>
      <c r="CT8" s="53">
        <v>4</v>
      </c>
      <c r="CU8" s="53">
        <v>4</v>
      </c>
      <c r="CW8" s="56" t="s">
        <v>7282</v>
      </c>
      <c r="CX8" s="53">
        <v>5</v>
      </c>
      <c r="CY8" s="53"/>
      <c r="CZ8" s="53">
        <v>5</v>
      </c>
    </row>
    <row r="9" spans="2:104" x14ac:dyDescent="0.25">
      <c r="J9" s="56" t="s">
        <v>871</v>
      </c>
      <c r="K9" s="53">
        <v>8</v>
      </c>
      <c r="L9" s="66">
        <v>3.8077106139933364E-3</v>
      </c>
      <c r="N9" s="56" t="s">
        <v>32</v>
      </c>
      <c r="O9" s="53">
        <v>9</v>
      </c>
      <c r="P9" s="66">
        <v>1.278409090909091E-2</v>
      </c>
      <c r="R9" s="56" t="s">
        <v>109</v>
      </c>
      <c r="S9" s="53">
        <v>6</v>
      </c>
      <c r="T9" s="66">
        <v>1.7857142857142856E-2</v>
      </c>
      <c r="U9" s="66">
        <v>0.9642857142857143</v>
      </c>
      <c r="V9" s="53"/>
      <c r="W9" s="66">
        <v>0.8</v>
      </c>
      <c r="Y9" s="56" t="s">
        <v>32</v>
      </c>
      <c r="Z9" s="53">
        <v>9</v>
      </c>
      <c r="AA9" s="66">
        <v>1.2552301255230125E-2</v>
      </c>
      <c r="AB9" s="66">
        <v>0.95676429567642962</v>
      </c>
      <c r="AC9" s="53"/>
      <c r="AD9" s="66">
        <v>0.8</v>
      </c>
      <c r="AJ9" s="56" t="s">
        <v>6072</v>
      </c>
      <c r="AK9" s="53">
        <v>107</v>
      </c>
      <c r="AL9" s="66">
        <v>9.4356261022927684E-2</v>
      </c>
      <c r="AM9" s="53">
        <f>INDEX(TablaDepartamentos[Municipios],MATCH(AJ9,TablaDepartamentos[Departamento],0))</f>
        <v>123</v>
      </c>
      <c r="AO9" s="56" t="s">
        <v>5677</v>
      </c>
      <c r="AP9" s="53">
        <v>13</v>
      </c>
      <c r="AQ9" s="66">
        <v>8.4415584415584416E-2</v>
      </c>
      <c r="AR9" s="66">
        <v>0.70779220779220775</v>
      </c>
      <c r="AS9" s="66">
        <v>0.8</v>
      </c>
      <c r="BC9" s="56" t="s">
        <v>5546</v>
      </c>
      <c r="BD9" s="53">
        <v>37</v>
      </c>
      <c r="BE9" s="66">
        <v>2.1984551396316103E-2</v>
      </c>
      <c r="BG9" s="56" t="s">
        <v>5818</v>
      </c>
      <c r="BH9" s="53">
        <v>1</v>
      </c>
      <c r="BI9" s="66">
        <v>7.2992700729927005E-3</v>
      </c>
      <c r="BJ9" s="66">
        <v>0.99270072992700731</v>
      </c>
      <c r="BK9" s="66">
        <f>GETPIVOTDATA("% Acumulado",$BG$2,"FALLA % UNE","Inicio verificación causa de falla")</f>
        <v>0.98540145985401462</v>
      </c>
      <c r="BM9" s="56" t="s">
        <v>5485</v>
      </c>
      <c r="BN9" s="53">
        <v>4</v>
      </c>
      <c r="BO9" s="66">
        <v>1.6129032258064516E-2</v>
      </c>
      <c r="BP9" s="66">
        <v>0.93951612903225812</v>
      </c>
      <c r="BQ9" s="66">
        <f>GETPIVOTDATA("% Acumulado",$BM$2,"FALLA % REGISTRADURIA","Cambio de Equipos UM por condiciones eléctricas en la sede")</f>
        <v>0.92338709677419351</v>
      </c>
      <c r="BS9" s="56" t="s">
        <v>5497</v>
      </c>
      <c r="BT9" s="53">
        <v>1</v>
      </c>
      <c r="BU9" s="66">
        <v>9.2678405931417981E-4</v>
      </c>
      <c r="BV9" s="66">
        <v>1</v>
      </c>
      <c r="BW9" s="66">
        <f>GETPIVOTDATA("% Acumulado",$BS$2,"FALLA % OTROS","Condiciones Climática (Satelital, Nubosidad, Lluvias, Tormentas eléctricas)")</f>
        <v>0.99907321594068577</v>
      </c>
      <c r="BY9" s="56" t="s">
        <v>6375</v>
      </c>
      <c r="BZ9" s="53">
        <v>2</v>
      </c>
      <c r="CA9" s="53">
        <v>2</v>
      </c>
      <c r="CC9" s="56" t="s">
        <v>5781</v>
      </c>
      <c r="CD9" s="53">
        <v>1</v>
      </c>
      <c r="CE9" s="53">
        <v>1</v>
      </c>
      <c r="CG9" s="56" t="s">
        <v>7571</v>
      </c>
      <c r="CH9" s="53">
        <v>2</v>
      </c>
      <c r="CI9" s="53">
        <v>2</v>
      </c>
      <c r="CK9" s="56" t="s">
        <v>6615</v>
      </c>
      <c r="CL9" s="53">
        <v>1</v>
      </c>
      <c r="CM9" s="53">
        <v>1</v>
      </c>
      <c r="CO9" s="56" t="s">
        <v>7755</v>
      </c>
      <c r="CP9" s="53">
        <v>8</v>
      </c>
      <c r="CQ9" s="53">
        <v>8</v>
      </c>
      <c r="CS9" s="56" t="s">
        <v>5889</v>
      </c>
      <c r="CT9" s="53">
        <v>4</v>
      </c>
      <c r="CU9" s="53">
        <v>4</v>
      </c>
      <c r="CW9" s="56" t="s">
        <v>6916</v>
      </c>
      <c r="CX9" s="53">
        <v>5</v>
      </c>
      <c r="CY9" s="53"/>
      <c r="CZ9" s="53">
        <v>5</v>
      </c>
    </row>
    <row r="10" spans="2:104" x14ac:dyDescent="0.25">
      <c r="J10" s="56" t="s">
        <v>109</v>
      </c>
      <c r="K10" s="53">
        <v>6</v>
      </c>
      <c r="L10" s="66">
        <v>2.8557829604950024E-3</v>
      </c>
      <c r="N10" s="56" t="s">
        <v>871</v>
      </c>
      <c r="O10" s="53">
        <v>7</v>
      </c>
      <c r="P10" s="66">
        <v>9.943181818181818E-3</v>
      </c>
      <c r="R10" s="56" t="s">
        <v>149</v>
      </c>
      <c r="S10" s="53">
        <v>3</v>
      </c>
      <c r="T10" s="66">
        <v>8.9285714285714281E-3</v>
      </c>
      <c r="U10" s="66">
        <v>0.9732142857142857</v>
      </c>
      <c r="V10" s="53"/>
      <c r="W10" s="66">
        <v>0.8</v>
      </c>
      <c r="Y10" s="56" t="s">
        <v>871</v>
      </c>
      <c r="Z10" s="53">
        <v>7</v>
      </c>
      <c r="AA10" s="66">
        <v>9.7629009762900971E-3</v>
      </c>
      <c r="AB10" s="66">
        <v>0.96652719665271969</v>
      </c>
      <c r="AC10" s="53"/>
      <c r="AD10" s="66">
        <v>0.8</v>
      </c>
      <c r="AJ10" s="56" t="s">
        <v>6353</v>
      </c>
      <c r="AK10" s="53">
        <v>73</v>
      </c>
      <c r="AL10" s="66">
        <v>6.4373897707231037E-2</v>
      </c>
      <c r="AM10" s="53">
        <f>INDEX(TablaDepartamentos[Municipios],MATCH(AJ10,TablaDepartamentos[Departamento],0))</f>
        <v>41</v>
      </c>
      <c r="AO10" s="56" t="s">
        <v>5576</v>
      </c>
      <c r="AP10" s="53">
        <v>12</v>
      </c>
      <c r="AQ10" s="66">
        <v>7.792207792207792E-2</v>
      </c>
      <c r="AR10" s="66">
        <v>0.7857142857142857</v>
      </c>
      <c r="AS10" s="66">
        <v>0.8</v>
      </c>
      <c r="BC10" s="56" t="s">
        <v>5731</v>
      </c>
      <c r="BD10" s="53">
        <v>32</v>
      </c>
      <c r="BE10" s="66">
        <v>1.9013666072489603E-2</v>
      </c>
      <c r="BG10" s="56" t="s">
        <v>7525</v>
      </c>
      <c r="BH10" s="53">
        <v>1</v>
      </c>
      <c r="BI10" s="66">
        <v>7.2992700729927005E-3</v>
      </c>
      <c r="BJ10" s="66">
        <v>1</v>
      </c>
      <c r="BK10" s="66">
        <f>GETPIVOTDATA("% Acumulado",$BG$2,"FALLA % UNE","Canal Monitoreo ( Intermitencias o Lentitud ) en Medio TX")</f>
        <v>0.99270072992700731</v>
      </c>
      <c r="BM10" s="56" t="s">
        <v>5846</v>
      </c>
      <c r="BN10" s="53">
        <v>3</v>
      </c>
      <c r="BO10" s="66">
        <v>1.2096774193548387E-2</v>
      </c>
      <c r="BP10" s="66">
        <v>0.95161290322580649</v>
      </c>
      <c r="BQ10" s="66">
        <f>GETPIVOTDATA("% Acumulado",$BM$2,"FALLA % REGISTRADURIA","Inicio Verificación causa de falla ( Sede o TX)")</f>
        <v>0.93951612903225812</v>
      </c>
      <c r="BS10" s="56" t="s">
        <v>7878</v>
      </c>
      <c r="BT10" s="53">
        <v>1079</v>
      </c>
      <c r="BU10" s="66">
        <v>1</v>
      </c>
      <c r="BV10" s="66"/>
      <c r="BW10" s="74"/>
      <c r="BY10" s="56" t="s">
        <v>6864</v>
      </c>
      <c r="BZ10" s="53">
        <v>2</v>
      </c>
      <c r="CA10" s="53">
        <v>2</v>
      </c>
      <c r="CC10" s="56" t="s">
        <v>7294</v>
      </c>
      <c r="CD10" s="53">
        <v>1</v>
      </c>
      <c r="CE10" s="53">
        <v>1</v>
      </c>
      <c r="CG10" s="56" t="s">
        <v>6289</v>
      </c>
      <c r="CH10" s="53">
        <v>2</v>
      </c>
      <c r="CI10" s="53">
        <v>2</v>
      </c>
      <c r="CK10" s="56" t="s">
        <v>5989</v>
      </c>
      <c r="CL10" s="53">
        <v>1</v>
      </c>
      <c r="CM10" s="53">
        <v>1</v>
      </c>
      <c r="CO10" s="56" t="s">
        <v>6577</v>
      </c>
      <c r="CP10" s="53">
        <v>7</v>
      </c>
      <c r="CQ10" s="53">
        <v>7</v>
      </c>
      <c r="CS10" s="56" t="s">
        <v>6645</v>
      </c>
      <c r="CT10" s="53">
        <v>4</v>
      </c>
      <c r="CU10" s="53">
        <v>4</v>
      </c>
      <c r="CW10" s="56" t="s">
        <v>5875</v>
      </c>
      <c r="CX10" s="53">
        <v>5</v>
      </c>
      <c r="CY10" s="53"/>
      <c r="CZ10" s="53">
        <v>5</v>
      </c>
    </row>
    <row r="11" spans="2:104" x14ac:dyDescent="0.25">
      <c r="J11" s="56" t="s">
        <v>149</v>
      </c>
      <c r="K11" s="53">
        <v>3</v>
      </c>
      <c r="L11" s="66">
        <v>1.4278914802475012E-3</v>
      </c>
      <c r="N11" s="56" t="s">
        <v>771</v>
      </c>
      <c r="O11" s="53">
        <v>6</v>
      </c>
      <c r="P11" s="66">
        <v>8.5227272727272721E-3</v>
      </c>
      <c r="R11" s="56" t="s">
        <v>3140</v>
      </c>
      <c r="S11" s="53">
        <v>3</v>
      </c>
      <c r="T11" s="66">
        <v>8.9285714285714281E-3</v>
      </c>
      <c r="U11" s="66">
        <v>0.9821428571428571</v>
      </c>
      <c r="V11" s="53"/>
      <c r="W11" s="66">
        <v>0.8</v>
      </c>
      <c r="Y11" s="56" t="s">
        <v>771</v>
      </c>
      <c r="Z11" s="53">
        <v>6</v>
      </c>
      <c r="AA11" s="66">
        <v>8.368200836820083E-3</v>
      </c>
      <c r="AB11" s="66">
        <v>0.97489539748953979</v>
      </c>
      <c r="AC11" s="53"/>
      <c r="AD11" s="66">
        <v>0.8</v>
      </c>
      <c r="AJ11" s="56" t="s">
        <v>7040</v>
      </c>
      <c r="AK11" s="53">
        <v>65</v>
      </c>
      <c r="AL11" s="66">
        <v>5.7319223985890649E-2</v>
      </c>
      <c r="AM11" s="53">
        <f>INDEX(TablaDepartamentos[Municipios],MATCH(AJ11,TablaDepartamentos[Departamento],0))</f>
        <v>30</v>
      </c>
      <c r="AO11" s="56" t="s">
        <v>5899</v>
      </c>
      <c r="AP11" s="53">
        <v>11</v>
      </c>
      <c r="AQ11" s="66">
        <v>7.1428571428571425E-2</v>
      </c>
      <c r="AR11" s="66">
        <v>0.8571428571428571</v>
      </c>
      <c r="AS11" s="66">
        <v>0.8</v>
      </c>
      <c r="BC11" s="56" t="s">
        <v>5783</v>
      </c>
      <c r="BD11" s="53">
        <v>7</v>
      </c>
      <c r="BE11" s="66">
        <v>4.1592394533571005E-3</v>
      </c>
      <c r="BG11" s="56" t="s">
        <v>7878</v>
      </c>
      <c r="BH11" s="53">
        <v>137</v>
      </c>
      <c r="BI11" s="66">
        <v>1</v>
      </c>
      <c r="BJ11" s="66"/>
      <c r="BK11" s="74"/>
      <c r="BM11" s="56" t="s">
        <v>6475</v>
      </c>
      <c r="BN11" s="53">
        <v>3</v>
      </c>
      <c r="BO11" s="66">
        <v>1.2096774193548387E-2</v>
      </c>
      <c r="BP11" s="66">
        <v>0.96370967741935487</v>
      </c>
      <c r="BQ11" s="66">
        <f>GETPIVOTDATA("% Acumulado",$BM$2,"FALLA % REGISTRADURIA","Intermitencia por conexiones en red LAN")</f>
        <v>0.95161290322580649</v>
      </c>
      <c r="BY11" s="56" t="s">
        <v>7265</v>
      </c>
      <c r="BZ11" s="53">
        <v>2</v>
      </c>
      <c r="CA11" s="53">
        <v>2</v>
      </c>
      <c r="CC11" s="56" t="s">
        <v>5787</v>
      </c>
      <c r="CD11" s="53">
        <v>1</v>
      </c>
      <c r="CE11" s="53">
        <v>1</v>
      </c>
      <c r="CG11" s="56" t="s">
        <v>7485</v>
      </c>
      <c r="CH11" s="53">
        <v>2</v>
      </c>
      <c r="CI11" s="53">
        <v>2</v>
      </c>
      <c r="CK11" s="56" t="s">
        <v>5971</v>
      </c>
      <c r="CL11" s="53">
        <v>1</v>
      </c>
      <c r="CM11" s="53">
        <v>1</v>
      </c>
      <c r="CO11" s="56" t="s">
        <v>5594</v>
      </c>
      <c r="CP11" s="53">
        <v>7</v>
      </c>
      <c r="CQ11" s="53">
        <v>7</v>
      </c>
      <c r="CS11" s="56" t="s">
        <v>6510</v>
      </c>
      <c r="CT11" s="53">
        <v>4</v>
      </c>
      <c r="CU11" s="53">
        <v>4</v>
      </c>
      <c r="CW11" s="56" t="s">
        <v>5630</v>
      </c>
      <c r="CX11" s="53">
        <v>5</v>
      </c>
      <c r="CY11" s="53"/>
      <c r="CZ11" s="53">
        <v>5</v>
      </c>
    </row>
    <row r="12" spans="2:104" x14ac:dyDescent="0.25">
      <c r="J12" s="56" t="s">
        <v>3140</v>
      </c>
      <c r="K12" s="53">
        <v>3</v>
      </c>
      <c r="L12" s="66">
        <v>1.4278914802475012E-3</v>
      </c>
      <c r="N12" s="56" t="s">
        <v>4479</v>
      </c>
      <c r="O12" s="53">
        <v>5</v>
      </c>
      <c r="P12" s="66">
        <v>7.102272727272727E-3</v>
      </c>
      <c r="R12" s="56" t="s">
        <v>3324</v>
      </c>
      <c r="S12" s="53">
        <v>1</v>
      </c>
      <c r="T12" s="66">
        <v>2.976190476190476E-3</v>
      </c>
      <c r="U12" s="66">
        <v>0.98511904761904767</v>
      </c>
      <c r="V12" s="53"/>
      <c r="W12" s="66">
        <v>0.8</v>
      </c>
      <c r="Y12" s="56" t="s">
        <v>4479</v>
      </c>
      <c r="Z12" s="53">
        <v>5</v>
      </c>
      <c r="AA12" s="66">
        <v>6.9735006973500697E-3</v>
      </c>
      <c r="AB12" s="66">
        <v>0.98186889818688983</v>
      </c>
      <c r="AC12" s="53"/>
      <c r="AD12" s="66">
        <v>0.8</v>
      </c>
      <c r="AJ12" s="56" t="s">
        <v>5916</v>
      </c>
      <c r="AK12" s="53">
        <v>64</v>
      </c>
      <c r="AL12" s="66">
        <v>5.6437389770723101E-2</v>
      </c>
      <c r="AM12" s="53">
        <f>INDEX(TablaDepartamentos[Municipios],MATCH(AJ12,TablaDepartamentos[Departamento],0))</f>
        <v>30</v>
      </c>
      <c r="AO12" s="56" t="s">
        <v>6080</v>
      </c>
      <c r="AP12" s="53">
        <v>11</v>
      </c>
      <c r="AQ12" s="66">
        <v>7.1428571428571425E-2</v>
      </c>
      <c r="AR12" s="66">
        <v>0.9285714285714286</v>
      </c>
      <c r="AS12" s="66">
        <v>0.8</v>
      </c>
      <c r="BC12" s="56" t="s">
        <v>7109</v>
      </c>
      <c r="BD12" s="53">
        <v>7</v>
      </c>
      <c r="BE12" s="66">
        <v>4.1592394533571005E-3</v>
      </c>
      <c r="BM12" s="56" t="s">
        <v>6625</v>
      </c>
      <c r="BN12" s="53">
        <v>3</v>
      </c>
      <c r="BO12" s="66">
        <v>1.2096774193548387E-2</v>
      </c>
      <c r="BP12" s="66">
        <v>0.97580645161290325</v>
      </c>
      <c r="BQ12" s="66">
        <f>GETPIVOTDATA("% Acumulado",$BM$2,"FALLA % REGISTRADURIA","Malas condiciones en Red LAN (Conexiones)")</f>
        <v>0.96370967741935487</v>
      </c>
      <c r="BY12" s="56" t="s">
        <v>5722</v>
      </c>
      <c r="BZ12" s="53">
        <v>2</v>
      </c>
      <c r="CA12" s="53">
        <v>2</v>
      </c>
      <c r="CC12" s="56" t="s">
        <v>7588</v>
      </c>
      <c r="CD12" s="53">
        <v>1</v>
      </c>
      <c r="CE12" s="53">
        <v>1</v>
      </c>
      <c r="CG12" s="56" t="s">
        <v>6995</v>
      </c>
      <c r="CH12" s="53">
        <v>2</v>
      </c>
      <c r="CI12" s="53">
        <v>2</v>
      </c>
      <c r="CK12" s="56" t="s">
        <v>7117</v>
      </c>
      <c r="CL12" s="53">
        <v>1</v>
      </c>
      <c r="CM12" s="53">
        <v>1</v>
      </c>
      <c r="CO12" s="56" t="s">
        <v>5916</v>
      </c>
      <c r="CP12" s="53">
        <v>7</v>
      </c>
      <c r="CQ12" s="53">
        <v>7</v>
      </c>
      <c r="CS12" s="56" t="s">
        <v>7107</v>
      </c>
      <c r="CT12" s="53">
        <v>4</v>
      </c>
      <c r="CU12" s="53">
        <v>4</v>
      </c>
      <c r="CW12" s="56" t="s">
        <v>5479</v>
      </c>
      <c r="CX12" s="53">
        <v>5</v>
      </c>
      <c r="CY12" s="53"/>
      <c r="CZ12" s="53">
        <v>5</v>
      </c>
    </row>
    <row r="13" spans="2:104" x14ac:dyDescent="0.25">
      <c r="J13" s="56" t="s">
        <v>7878</v>
      </c>
      <c r="K13" s="53">
        <v>2101</v>
      </c>
      <c r="L13" s="66">
        <v>1</v>
      </c>
      <c r="N13" s="56" t="s">
        <v>7878</v>
      </c>
      <c r="O13" s="53">
        <v>704</v>
      </c>
      <c r="P13" s="66">
        <v>1</v>
      </c>
      <c r="R13" s="56" t="s">
        <v>760</v>
      </c>
      <c r="S13" s="53">
        <v>1</v>
      </c>
      <c r="T13" s="66">
        <v>2.976190476190476E-3</v>
      </c>
      <c r="U13" s="66">
        <v>0.98809523809523814</v>
      </c>
      <c r="V13" s="53"/>
      <c r="W13" s="66">
        <v>0.8</v>
      </c>
      <c r="Y13" s="56" t="s">
        <v>3324</v>
      </c>
      <c r="Z13" s="53">
        <v>4</v>
      </c>
      <c r="AA13" s="66">
        <v>5.5788005578800556E-3</v>
      </c>
      <c r="AB13" s="66">
        <v>0.9874476987447699</v>
      </c>
      <c r="AC13" s="53"/>
      <c r="AD13" s="66">
        <v>0.8</v>
      </c>
      <c r="AJ13" s="56" t="s">
        <v>7878</v>
      </c>
      <c r="AK13" s="53">
        <v>1134</v>
      </c>
      <c r="AL13" s="66">
        <v>1</v>
      </c>
      <c r="AM13" s="73"/>
      <c r="AO13" s="56" t="s">
        <v>6916</v>
      </c>
      <c r="AP13" s="53">
        <v>11</v>
      </c>
      <c r="AQ13" s="66">
        <v>7.1428571428571425E-2</v>
      </c>
      <c r="AR13" s="66">
        <v>1</v>
      </c>
      <c r="AS13" s="66">
        <v>0.8</v>
      </c>
      <c r="BC13" s="56" t="s">
        <v>7878</v>
      </c>
      <c r="BD13" s="53">
        <v>1683</v>
      </c>
      <c r="BE13" s="66">
        <v>1</v>
      </c>
      <c r="BG13" s="90"/>
      <c r="BH13" s="90"/>
      <c r="BI13" s="90"/>
      <c r="BJ13" s="90"/>
      <c r="BK13" s="90"/>
      <c r="BM13" s="56" t="s">
        <v>5615</v>
      </c>
      <c r="BN13" s="53">
        <v>2</v>
      </c>
      <c r="BO13" s="66">
        <v>8.0645161290322578E-3</v>
      </c>
      <c r="BP13" s="66">
        <v>0.9838709677419355</v>
      </c>
      <c r="BQ13" s="66">
        <f>GETPIVOTDATA("% Acumulado",$BM$2,"FALLA % REGISTRADURIA","Alimentación eléctrica (LAN) con UPS de propiedad RNEC")</f>
        <v>0.97580645161290325</v>
      </c>
      <c r="BY13" s="56" t="s">
        <v>5705</v>
      </c>
      <c r="BZ13" s="53">
        <v>1</v>
      </c>
      <c r="CA13" s="53">
        <v>1</v>
      </c>
      <c r="CC13" s="56" t="s">
        <v>6585</v>
      </c>
      <c r="CD13" s="53">
        <v>1</v>
      </c>
      <c r="CE13" s="53">
        <v>1</v>
      </c>
      <c r="CG13" s="56" t="s">
        <v>6724</v>
      </c>
      <c r="CH13" s="53">
        <v>2</v>
      </c>
      <c r="CI13" s="53">
        <v>2</v>
      </c>
      <c r="CK13" s="56" t="s">
        <v>6301</v>
      </c>
      <c r="CL13" s="53">
        <v>1</v>
      </c>
      <c r="CM13" s="53">
        <v>1</v>
      </c>
      <c r="CO13" s="56" t="s">
        <v>5867</v>
      </c>
      <c r="CP13" s="53">
        <v>6</v>
      </c>
      <c r="CQ13" s="53">
        <v>6</v>
      </c>
      <c r="CS13" s="56" t="s">
        <v>6604</v>
      </c>
      <c r="CT13" s="53">
        <v>4</v>
      </c>
      <c r="CU13" s="53">
        <v>4</v>
      </c>
      <c r="CW13" s="56" t="s">
        <v>5677</v>
      </c>
      <c r="CX13" s="53">
        <v>4</v>
      </c>
      <c r="CY13" s="53">
        <v>1</v>
      </c>
      <c r="CZ13" s="53">
        <v>5</v>
      </c>
    </row>
    <row r="14" spans="2:104" x14ac:dyDescent="0.25">
      <c r="R14" s="56" t="s">
        <v>4134</v>
      </c>
      <c r="S14" s="53">
        <v>1</v>
      </c>
      <c r="T14" s="66">
        <v>2.976190476190476E-3</v>
      </c>
      <c r="U14" s="66">
        <v>0.9910714285714286</v>
      </c>
      <c r="V14" s="53"/>
      <c r="W14" s="66">
        <v>0.8</v>
      </c>
      <c r="Y14" s="56" t="s">
        <v>4385</v>
      </c>
      <c r="Z14" s="53">
        <v>2</v>
      </c>
      <c r="AA14" s="66">
        <v>2.7894002789400278E-3</v>
      </c>
      <c r="AB14" s="66">
        <v>0.99023709902370993</v>
      </c>
      <c r="AC14" s="53"/>
      <c r="AD14" s="66">
        <v>0.8</v>
      </c>
      <c r="AO14" s="56" t="s">
        <v>7878</v>
      </c>
      <c r="AP14" s="53">
        <v>154</v>
      </c>
      <c r="AQ14" s="66">
        <v>1</v>
      </c>
      <c r="AR14" s="66"/>
      <c r="AS14" s="74"/>
      <c r="BM14" s="56" t="s">
        <v>6958</v>
      </c>
      <c r="BN14" s="53">
        <v>1</v>
      </c>
      <c r="BO14" s="66">
        <v>4.0322580645161289E-3</v>
      </c>
      <c r="BP14" s="66">
        <v>0.98790322580645162</v>
      </c>
      <c r="BQ14" s="66">
        <f>GETPIVOTDATA("% Acumulado",$BM$2,"FALLA % REGISTRADURIA","Falla de Equipos UM por condiciones eléctricas en la sede")</f>
        <v>0.9838709677419355</v>
      </c>
      <c r="BY14" s="56" t="s">
        <v>5819</v>
      </c>
      <c r="BZ14" s="53">
        <v>1</v>
      </c>
      <c r="CA14" s="53">
        <v>1</v>
      </c>
      <c r="CC14" s="56" t="s">
        <v>6896</v>
      </c>
      <c r="CD14" s="53">
        <v>1</v>
      </c>
      <c r="CE14" s="53">
        <v>1</v>
      </c>
      <c r="CG14" s="56" t="s">
        <v>7362</v>
      </c>
      <c r="CH14" s="53">
        <v>2</v>
      </c>
      <c r="CI14" s="53">
        <v>2</v>
      </c>
      <c r="CK14" s="56" t="s">
        <v>6272</v>
      </c>
      <c r="CL14" s="53">
        <v>1</v>
      </c>
      <c r="CM14" s="53">
        <v>1</v>
      </c>
      <c r="CO14" s="56" t="s">
        <v>7079</v>
      </c>
      <c r="CP14" s="53">
        <v>6</v>
      </c>
      <c r="CQ14" s="53">
        <v>6</v>
      </c>
      <c r="CS14" s="56" t="s">
        <v>7362</v>
      </c>
      <c r="CT14" s="53">
        <v>3</v>
      </c>
      <c r="CU14" s="53">
        <v>3</v>
      </c>
      <c r="CW14" s="56" t="s">
        <v>6980</v>
      </c>
      <c r="CX14" s="53">
        <v>4</v>
      </c>
      <c r="CY14" s="53"/>
      <c r="CZ14" s="53">
        <v>4</v>
      </c>
    </row>
    <row r="15" spans="2:104" x14ac:dyDescent="0.25"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79" t="s">
        <v>771</v>
      </c>
      <c r="S15" s="80">
        <v>1</v>
      </c>
      <c r="T15" s="81">
        <v>2.976190476190476E-3</v>
      </c>
      <c r="U15" s="81">
        <v>0.99404761904761907</v>
      </c>
      <c r="V15" s="80"/>
      <c r="W15" s="81">
        <v>0.8</v>
      </c>
      <c r="X15" s="55"/>
      <c r="Y15" s="56" t="s">
        <v>239</v>
      </c>
      <c r="Z15" s="53">
        <v>2</v>
      </c>
      <c r="AA15" s="66">
        <v>2.7894002789400278E-3</v>
      </c>
      <c r="AB15" s="66">
        <v>0.99302649930264997</v>
      </c>
      <c r="AC15" s="80"/>
      <c r="AD15" s="81">
        <v>0.8</v>
      </c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BM15" s="56" t="s">
        <v>6811</v>
      </c>
      <c r="BN15" s="53">
        <v>1</v>
      </c>
      <c r="BO15" s="66">
        <v>4.0322580645161289E-3</v>
      </c>
      <c r="BP15" s="66">
        <v>0.99193548387096775</v>
      </c>
      <c r="BQ15" s="66">
        <f>GETPIVOTDATA("% Acumulado",$BM$2,"FALLA % REGISTRADURIA","Si contacto (Registrador en Vacaciones o no hay Registrador en la sede)")</f>
        <v>0.98790322580645162</v>
      </c>
      <c r="BY15" s="56" t="s">
        <v>7483</v>
      </c>
      <c r="BZ15" s="53">
        <v>1</v>
      </c>
      <c r="CA15" s="53">
        <v>1</v>
      </c>
      <c r="CC15" s="56" t="s">
        <v>7532</v>
      </c>
      <c r="CD15" s="53">
        <v>1</v>
      </c>
      <c r="CE15" s="53">
        <v>1</v>
      </c>
      <c r="CG15" s="56" t="s">
        <v>6142</v>
      </c>
      <c r="CH15" s="53">
        <v>2</v>
      </c>
      <c r="CI15" s="53">
        <v>2</v>
      </c>
      <c r="CK15" s="56" t="s">
        <v>5966</v>
      </c>
      <c r="CL15" s="53">
        <v>1</v>
      </c>
      <c r="CM15" s="53">
        <v>1</v>
      </c>
      <c r="CO15" s="56" t="s">
        <v>6041</v>
      </c>
      <c r="CP15" s="53">
        <v>6</v>
      </c>
      <c r="CQ15" s="53">
        <v>6</v>
      </c>
      <c r="CS15" s="56" t="s">
        <v>6577</v>
      </c>
      <c r="CT15" s="53">
        <v>3</v>
      </c>
      <c r="CU15" s="53">
        <v>3</v>
      </c>
      <c r="CW15" s="56" t="s">
        <v>7771</v>
      </c>
      <c r="CX15" s="53">
        <v>4</v>
      </c>
      <c r="CY15" s="53"/>
      <c r="CZ15" s="53">
        <v>4</v>
      </c>
    </row>
    <row r="16" spans="2:104" x14ac:dyDescent="0.25">
      <c r="R16" s="56" t="s">
        <v>179</v>
      </c>
      <c r="S16" s="53">
        <v>1</v>
      </c>
      <c r="T16" s="66">
        <v>2.976190476190476E-3</v>
      </c>
      <c r="U16" s="66">
        <v>0.99702380952380953</v>
      </c>
      <c r="V16" s="53"/>
      <c r="W16" s="66">
        <v>0.8</v>
      </c>
      <c r="Y16" s="56" t="s">
        <v>3140</v>
      </c>
      <c r="Z16" s="53">
        <v>2</v>
      </c>
      <c r="AA16" s="66">
        <v>2.7894002789400278E-3</v>
      </c>
      <c r="AB16" s="66">
        <v>0.99581589958159</v>
      </c>
      <c r="AC16" s="53"/>
      <c r="AD16" s="66">
        <v>0.8</v>
      </c>
      <c r="BM16" s="56" t="s">
        <v>5472</v>
      </c>
      <c r="BN16" s="53">
        <v>1</v>
      </c>
      <c r="BO16" s="66">
        <v>4.0322580645161289E-3</v>
      </c>
      <c r="BP16" s="66">
        <v>0.99596774193548387</v>
      </c>
      <c r="BQ16" s="66">
        <f>GETPIVOTDATA("% Acumulado",$BM$2,"FALLA % REGISTRADURIA","Saturación en red LAN")</f>
        <v>0.99193548387096775</v>
      </c>
      <c r="BY16" s="56" t="s">
        <v>7390</v>
      </c>
      <c r="BZ16" s="53">
        <v>1</v>
      </c>
      <c r="CA16" s="53">
        <v>1</v>
      </c>
      <c r="CC16" s="56" t="s">
        <v>7559</v>
      </c>
      <c r="CD16" s="53">
        <v>1</v>
      </c>
      <c r="CE16" s="53">
        <v>1</v>
      </c>
      <c r="CG16" s="56" t="s">
        <v>7142</v>
      </c>
      <c r="CH16" s="53">
        <v>2</v>
      </c>
      <c r="CI16" s="53">
        <v>2</v>
      </c>
      <c r="CK16" s="56" t="s">
        <v>6931</v>
      </c>
      <c r="CL16" s="53">
        <v>1</v>
      </c>
      <c r="CM16" s="53">
        <v>1</v>
      </c>
      <c r="CO16" s="56" t="s">
        <v>6080</v>
      </c>
      <c r="CP16" s="53">
        <v>6</v>
      </c>
      <c r="CQ16" s="53">
        <v>6</v>
      </c>
      <c r="CS16" s="56" t="s">
        <v>6402</v>
      </c>
      <c r="CT16" s="53">
        <v>3</v>
      </c>
      <c r="CU16" s="53">
        <v>3</v>
      </c>
      <c r="CW16" s="56" t="s">
        <v>6361</v>
      </c>
      <c r="CX16" s="53">
        <v>4</v>
      </c>
      <c r="CY16" s="53"/>
      <c r="CZ16" s="53">
        <v>4</v>
      </c>
    </row>
    <row r="17" spans="2:104" x14ac:dyDescent="0.25">
      <c r="R17" s="56" t="s">
        <v>3359</v>
      </c>
      <c r="S17" s="53">
        <v>1</v>
      </c>
      <c r="T17" s="66">
        <v>2.976190476190476E-3</v>
      </c>
      <c r="U17" s="66">
        <v>1</v>
      </c>
      <c r="V17" s="53"/>
      <c r="W17" s="66">
        <v>0.8</v>
      </c>
      <c r="Y17" s="56" t="s">
        <v>3359</v>
      </c>
      <c r="Z17" s="53">
        <v>1</v>
      </c>
      <c r="AA17" s="66">
        <v>1.3947001394700139E-3</v>
      </c>
      <c r="AB17" s="66">
        <v>0.99721059972105996</v>
      </c>
      <c r="AC17" s="53"/>
      <c r="AD17" s="66">
        <v>0.8</v>
      </c>
      <c r="BM17" s="56" t="s">
        <v>7632</v>
      </c>
      <c r="BN17" s="53">
        <v>1</v>
      </c>
      <c r="BO17" s="66">
        <v>4.0322580645161289E-3</v>
      </c>
      <c r="BP17" s="66">
        <v>1</v>
      </c>
      <c r="BQ17" s="66">
        <f>GETPIVOTDATA("% Acumulado",$BM$2,"FALLA % REGISTRADURIA","Alimentación eléctrica (Zona Geográfica)")</f>
        <v>0.99596774193548387</v>
      </c>
      <c r="BY17" s="56" t="s">
        <v>6875</v>
      </c>
      <c r="BZ17" s="53">
        <v>1</v>
      </c>
      <c r="CA17" s="53">
        <v>1</v>
      </c>
      <c r="CC17" s="56" t="s">
        <v>7206</v>
      </c>
      <c r="CD17" s="53">
        <v>1</v>
      </c>
      <c r="CE17" s="53">
        <v>1</v>
      </c>
      <c r="CG17" s="56" t="s">
        <v>6361</v>
      </c>
      <c r="CH17" s="53">
        <v>1</v>
      </c>
      <c r="CI17" s="53">
        <v>1</v>
      </c>
      <c r="CK17" s="56" t="s">
        <v>6633</v>
      </c>
      <c r="CL17" s="53">
        <v>1</v>
      </c>
      <c r="CM17" s="53">
        <v>1</v>
      </c>
      <c r="CO17" s="56" t="s">
        <v>5955</v>
      </c>
      <c r="CP17" s="53">
        <v>6</v>
      </c>
      <c r="CQ17" s="53">
        <v>6</v>
      </c>
      <c r="CS17" s="56" t="s">
        <v>6585</v>
      </c>
      <c r="CT17" s="53">
        <v>3</v>
      </c>
      <c r="CU17" s="53">
        <v>3</v>
      </c>
      <c r="CW17" s="56" t="s">
        <v>5546</v>
      </c>
      <c r="CX17" s="53">
        <v>4</v>
      </c>
      <c r="CY17" s="53"/>
      <c r="CZ17" s="53">
        <v>4</v>
      </c>
    </row>
    <row r="18" spans="2:104" x14ac:dyDescent="0.25">
      <c r="R18" s="56" t="s">
        <v>7878</v>
      </c>
      <c r="S18" s="53">
        <v>336</v>
      </c>
      <c r="T18" s="66">
        <v>1</v>
      </c>
      <c r="U18" s="66"/>
      <c r="V18" s="73"/>
      <c r="W18" s="74"/>
      <c r="Y18" s="56" t="s">
        <v>5361</v>
      </c>
      <c r="Z18" s="53">
        <v>1</v>
      </c>
      <c r="AA18" s="66">
        <v>1.3947001394700139E-3</v>
      </c>
      <c r="AB18" s="66">
        <v>0.99860529986053004</v>
      </c>
      <c r="AC18" s="53"/>
      <c r="AD18" s="66">
        <v>0.8</v>
      </c>
      <c r="BM18" s="56" t="s">
        <v>7878</v>
      </c>
      <c r="BN18" s="53">
        <v>248</v>
      </c>
      <c r="BO18" s="66">
        <v>1</v>
      </c>
      <c r="BP18" s="66"/>
      <c r="BQ18" s="74"/>
      <c r="BY18" s="56" t="s">
        <v>5521</v>
      </c>
      <c r="BZ18" s="53">
        <v>1</v>
      </c>
      <c r="CA18" s="53">
        <v>1</v>
      </c>
      <c r="CC18" s="56" t="s">
        <v>6402</v>
      </c>
      <c r="CD18" s="53">
        <v>1</v>
      </c>
      <c r="CE18" s="53">
        <v>1</v>
      </c>
      <c r="CG18" s="56" t="s">
        <v>6255</v>
      </c>
      <c r="CH18" s="53">
        <v>1</v>
      </c>
      <c r="CI18" s="53">
        <v>1</v>
      </c>
      <c r="CK18" s="56" t="s">
        <v>7206</v>
      </c>
      <c r="CL18" s="53">
        <v>1</v>
      </c>
      <c r="CM18" s="53">
        <v>1</v>
      </c>
      <c r="CO18" s="56" t="s">
        <v>7337</v>
      </c>
      <c r="CP18" s="53">
        <v>5</v>
      </c>
      <c r="CQ18" s="53">
        <v>5</v>
      </c>
      <c r="CS18" s="56" t="s">
        <v>6340</v>
      </c>
      <c r="CT18" s="53">
        <v>3</v>
      </c>
      <c r="CU18" s="53">
        <v>3</v>
      </c>
      <c r="CW18" s="56" t="s">
        <v>6097</v>
      </c>
      <c r="CX18" s="53">
        <v>4</v>
      </c>
      <c r="CY18" s="53"/>
      <c r="CZ18" s="53">
        <v>4</v>
      </c>
    </row>
    <row r="19" spans="2:104" x14ac:dyDescent="0.25">
      <c r="Y19" s="56" t="s">
        <v>4287</v>
      </c>
      <c r="Z19" s="53">
        <v>1</v>
      </c>
      <c r="AA19" s="66">
        <v>1.3947001394700139E-3</v>
      </c>
      <c r="AB19" s="66">
        <v>1</v>
      </c>
      <c r="AC19" s="53"/>
      <c r="AD19" s="66">
        <v>0.8</v>
      </c>
      <c r="BQ19" s="66"/>
      <c r="BY19" s="56" t="s">
        <v>6331</v>
      </c>
      <c r="BZ19" s="53">
        <v>1</v>
      </c>
      <c r="CA19" s="53">
        <v>1</v>
      </c>
      <c r="CC19" s="56" t="s">
        <v>7221</v>
      </c>
      <c r="CD19" s="53">
        <v>1</v>
      </c>
      <c r="CE19" s="53">
        <v>1</v>
      </c>
      <c r="CG19" s="56" t="s">
        <v>6585</v>
      </c>
      <c r="CH19" s="53">
        <v>1</v>
      </c>
      <c r="CI19" s="53">
        <v>1</v>
      </c>
      <c r="CK19" s="56" t="s">
        <v>7028</v>
      </c>
      <c r="CL19" s="53">
        <v>1</v>
      </c>
      <c r="CM19" s="53">
        <v>1</v>
      </c>
      <c r="CO19" s="56" t="s">
        <v>6451</v>
      </c>
      <c r="CP19" s="53">
        <v>4</v>
      </c>
      <c r="CQ19" s="53">
        <v>4</v>
      </c>
      <c r="CS19" s="56" t="s">
        <v>6097</v>
      </c>
      <c r="CT19" s="53">
        <v>3</v>
      </c>
      <c r="CU19" s="53">
        <v>3</v>
      </c>
      <c r="CW19" s="56" t="s">
        <v>6604</v>
      </c>
      <c r="CX19" s="53">
        <v>4</v>
      </c>
      <c r="CY19" s="53"/>
      <c r="CZ19" s="53">
        <v>4</v>
      </c>
    </row>
    <row r="20" spans="2:104" x14ac:dyDescent="0.25">
      <c r="Y20" s="56" t="s">
        <v>7878</v>
      </c>
      <c r="Z20" s="53">
        <v>717</v>
      </c>
      <c r="AA20" s="66">
        <v>1</v>
      </c>
      <c r="AB20" s="66"/>
      <c r="AC20" s="73"/>
      <c r="AD20" s="73"/>
      <c r="BY20" s="56" t="s">
        <v>5781</v>
      </c>
      <c r="BZ20" s="53">
        <v>1</v>
      </c>
      <c r="CA20" s="53">
        <v>1</v>
      </c>
      <c r="CC20" s="56" t="s">
        <v>6260</v>
      </c>
      <c r="CD20" s="53">
        <v>1</v>
      </c>
      <c r="CE20" s="53">
        <v>1</v>
      </c>
      <c r="CG20" s="56" t="s">
        <v>6069</v>
      </c>
      <c r="CH20" s="53">
        <v>1</v>
      </c>
      <c r="CI20" s="53">
        <v>1</v>
      </c>
      <c r="CK20" s="56" t="s">
        <v>6583</v>
      </c>
      <c r="CL20" s="53">
        <v>1</v>
      </c>
      <c r="CM20" s="53">
        <v>1</v>
      </c>
      <c r="CO20" s="56" t="s">
        <v>6294</v>
      </c>
      <c r="CP20" s="53">
        <v>4</v>
      </c>
      <c r="CQ20" s="53">
        <v>4</v>
      </c>
      <c r="CS20" s="56" t="s">
        <v>5932</v>
      </c>
      <c r="CT20" s="53">
        <v>3</v>
      </c>
      <c r="CU20" s="53">
        <v>3</v>
      </c>
      <c r="CW20" s="56" t="s">
        <v>7651</v>
      </c>
      <c r="CX20" s="53">
        <v>4</v>
      </c>
      <c r="CY20" s="53"/>
      <c r="CZ20" s="53">
        <v>4</v>
      </c>
    </row>
    <row r="21" spans="2:104" x14ac:dyDescent="0.25">
      <c r="BY21" s="56" t="s">
        <v>6840</v>
      </c>
      <c r="BZ21" s="53">
        <v>1</v>
      </c>
      <c r="CA21" s="53">
        <v>1</v>
      </c>
      <c r="CC21" s="56" t="s">
        <v>6838</v>
      </c>
      <c r="CD21" s="53">
        <v>1</v>
      </c>
      <c r="CE21" s="53">
        <v>1</v>
      </c>
      <c r="CG21" s="56" t="s">
        <v>6633</v>
      </c>
      <c r="CH21" s="53">
        <v>1</v>
      </c>
      <c r="CI21" s="53">
        <v>1</v>
      </c>
      <c r="CK21" s="56" t="s">
        <v>7184</v>
      </c>
      <c r="CL21" s="53">
        <v>1</v>
      </c>
      <c r="CM21" s="53">
        <v>1</v>
      </c>
      <c r="CO21" s="56" t="s">
        <v>6554</v>
      </c>
      <c r="CP21" s="53">
        <v>4</v>
      </c>
      <c r="CQ21" s="53">
        <v>4</v>
      </c>
      <c r="CS21" s="56" t="s">
        <v>6504</v>
      </c>
      <c r="CT21" s="53">
        <v>3</v>
      </c>
      <c r="CU21" s="53">
        <v>3</v>
      </c>
      <c r="CW21" s="56" t="s">
        <v>5932</v>
      </c>
      <c r="CX21" s="53">
        <v>4</v>
      </c>
      <c r="CY21" s="53"/>
      <c r="CZ21" s="53">
        <v>4</v>
      </c>
    </row>
    <row r="22" spans="2:104" x14ac:dyDescent="0.25">
      <c r="BY22" s="56" t="s">
        <v>7710</v>
      </c>
      <c r="BZ22" s="53">
        <v>1</v>
      </c>
      <c r="CA22" s="53">
        <v>1</v>
      </c>
      <c r="CC22" s="56" t="s">
        <v>6735</v>
      </c>
      <c r="CD22" s="53">
        <v>1</v>
      </c>
      <c r="CE22" s="53">
        <v>1</v>
      </c>
      <c r="CG22" s="56" t="s">
        <v>7517</v>
      </c>
      <c r="CH22" s="53">
        <v>1</v>
      </c>
      <c r="CI22" s="53">
        <v>1</v>
      </c>
      <c r="CK22" s="56" t="s">
        <v>6585</v>
      </c>
      <c r="CL22" s="53">
        <v>1</v>
      </c>
      <c r="CM22" s="53">
        <v>1</v>
      </c>
      <c r="CO22" s="56" t="s">
        <v>7773</v>
      </c>
      <c r="CP22" s="53">
        <v>4</v>
      </c>
      <c r="CQ22" s="53">
        <v>4</v>
      </c>
      <c r="CS22" s="56" t="s">
        <v>6304</v>
      </c>
      <c r="CT22" s="53">
        <v>3</v>
      </c>
      <c r="CU22" s="53">
        <v>3</v>
      </c>
      <c r="CW22" s="56" t="s">
        <v>6213</v>
      </c>
      <c r="CX22" s="53">
        <v>3</v>
      </c>
      <c r="CY22" s="53"/>
      <c r="CZ22" s="53">
        <v>3</v>
      </c>
    </row>
    <row r="23" spans="2:104" x14ac:dyDescent="0.25">
      <c r="BY23" s="56" t="s">
        <v>5635</v>
      </c>
      <c r="BZ23" s="53">
        <v>1</v>
      </c>
      <c r="CA23" s="53">
        <v>1</v>
      </c>
      <c r="CC23" s="56" t="s">
        <v>5822</v>
      </c>
      <c r="CD23" s="53">
        <v>1</v>
      </c>
      <c r="CE23" s="53">
        <v>1</v>
      </c>
      <c r="CG23" s="56" t="s">
        <v>6859</v>
      </c>
      <c r="CH23" s="53">
        <v>1</v>
      </c>
      <c r="CI23" s="53">
        <v>1</v>
      </c>
      <c r="CK23" s="56" t="s">
        <v>7799</v>
      </c>
      <c r="CL23" s="53">
        <v>1</v>
      </c>
      <c r="CM23" s="53">
        <v>1</v>
      </c>
      <c r="CO23" s="56" t="s">
        <v>5889</v>
      </c>
      <c r="CP23" s="53">
        <v>4</v>
      </c>
      <c r="CQ23" s="53">
        <v>4</v>
      </c>
      <c r="CS23" s="56" t="s">
        <v>6142</v>
      </c>
      <c r="CT23" s="53">
        <v>3</v>
      </c>
      <c r="CU23" s="53">
        <v>3</v>
      </c>
      <c r="CW23" s="56" t="s">
        <v>6381</v>
      </c>
      <c r="CX23" s="53">
        <v>3</v>
      </c>
      <c r="CY23" s="53"/>
      <c r="CZ23" s="53">
        <v>3</v>
      </c>
    </row>
    <row r="24" spans="2:104" x14ac:dyDescent="0.25">
      <c r="BY24" s="56" t="s">
        <v>7712</v>
      </c>
      <c r="BZ24" s="53">
        <v>1</v>
      </c>
      <c r="CA24" s="53">
        <v>1</v>
      </c>
      <c r="CC24" s="56" t="s">
        <v>7621</v>
      </c>
      <c r="CD24" s="53">
        <v>1</v>
      </c>
      <c r="CE24" s="53">
        <v>1</v>
      </c>
      <c r="CG24" s="56" t="s">
        <v>6088</v>
      </c>
      <c r="CH24" s="53">
        <v>1</v>
      </c>
      <c r="CI24" s="53">
        <v>1</v>
      </c>
      <c r="CK24" s="56" t="s">
        <v>7528</v>
      </c>
      <c r="CL24" s="53">
        <v>1</v>
      </c>
      <c r="CM24" s="53">
        <v>1</v>
      </c>
      <c r="CO24" s="56" t="s">
        <v>5980</v>
      </c>
      <c r="CP24" s="53">
        <v>4</v>
      </c>
      <c r="CQ24" s="53">
        <v>4</v>
      </c>
      <c r="CS24" s="56" t="s">
        <v>5811</v>
      </c>
      <c r="CT24" s="53">
        <v>3</v>
      </c>
      <c r="CU24" s="53">
        <v>3</v>
      </c>
      <c r="CW24" s="56" t="s">
        <v>5909</v>
      </c>
      <c r="CX24" s="53">
        <v>3</v>
      </c>
      <c r="CY24" s="53"/>
      <c r="CZ24" s="53">
        <v>3</v>
      </c>
    </row>
    <row r="25" spans="2:104" x14ac:dyDescent="0.25">
      <c r="BY25" s="56" t="s">
        <v>6889</v>
      </c>
      <c r="BZ25" s="53">
        <v>1</v>
      </c>
      <c r="CA25" s="53">
        <v>1</v>
      </c>
      <c r="CC25" s="56" t="s">
        <v>6995</v>
      </c>
      <c r="CD25" s="53">
        <v>1</v>
      </c>
      <c r="CE25" s="53">
        <v>1</v>
      </c>
      <c r="CG25" s="56" t="s">
        <v>6615</v>
      </c>
      <c r="CH25" s="53">
        <v>1</v>
      </c>
      <c r="CI25" s="53">
        <v>1</v>
      </c>
      <c r="CK25" s="56" t="s">
        <v>6831</v>
      </c>
      <c r="CL25" s="53">
        <v>1</v>
      </c>
      <c r="CM25" s="53">
        <v>1</v>
      </c>
      <c r="CO25" s="56" t="s">
        <v>7301</v>
      </c>
      <c r="CP25" s="53">
        <v>4</v>
      </c>
      <c r="CQ25" s="53">
        <v>4</v>
      </c>
      <c r="CS25" s="56" t="s">
        <v>5479</v>
      </c>
      <c r="CT25" s="53">
        <v>3</v>
      </c>
      <c r="CU25" s="53">
        <v>3</v>
      </c>
      <c r="CW25" s="56" t="s">
        <v>7719</v>
      </c>
      <c r="CX25" s="53">
        <v>3</v>
      </c>
      <c r="CY25" s="53"/>
      <c r="CZ25" s="53">
        <v>3</v>
      </c>
    </row>
    <row r="26" spans="2:104" x14ac:dyDescent="0.25">
      <c r="BY26" s="56" t="s">
        <v>6488</v>
      </c>
      <c r="BZ26" s="53">
        <v>1</v>
      </c>
      <c r="CA26" s="53">
        <v>1</v>
      </c>
      <c r="CC26" s="56" t="s">
        <v>5831</v>
      </c>
      <c r="CD26" s="53">
        <v>1</v>
      </c>
      <c r="CE26" s="53">
        <v>1</v>
      </c>
      <c r="CG26" s="56" t="s">
        <v>7523</v>
      </c>
      <c r="CH26" s="53">
        <v>1</v>
      </c>
      <c r="CI26" s="53">
        <v>1</v>
      </c>
      <c r="CK26" s="56" t="s">
        <v>6666</v>
      </c>
      <c r="CL26" s="53">
        <v>1</v>
      </c>
      <c r="CM26" s="53">
        <v>1</v>
      </c>
      <c r="CO26" s="56" t="s">
        <v>6464</v>
      </c>
      <c r="CP26" s="53">
        <v>4</v>
      </c>
      <c r="CQ26" s="53">
        <v>4</v>
      </c>
      <c r="CS26" s="56" t="s">
        <v>6012</v>
      </c>
      <c r="CT26" s="53">
        <v>3</v>
      </c>
      <c r="CU26" s="53">
        <v>3</v>
      </c>
      <c r="CW26" s="56" t="s">
        <v>7550</v>
      </c>
      <c r="CX26" s="53">
        <v>3</v>
      </c>
      <c r="CY26" s="53"/>
      <c r="CZ26" s="53">
        <v>3</v>
      </c>
    </row>
    <row r="27" spans="2:104" x14ac:dyDescent="0.25">
      <c r="BY27" s="56" t="s">
        <v>7464</v>
      </c>
      <c r="BZ27" s="53">
        <v>1</v>
      </c>
      <c r="CA27" s="53">
        <v>1</v>
      </c>
      <c r="CC27" s="56" t="s">
        <v>6137</v>
      </c>
      <c r="CD27" s="53">
        <v>1</v>
      </c>
      <c r="CE27" s="53">
        <v>1</v>
      </c>
      <c r="CG27" s="56" t="s">
        <v>5811</v>
      </c>
      <c r="CH27" s="53">
        <v>1</v>
      </c>
      <c r="CI27" s="53">
        <v>1</v>
      </c>
      <c r="CK27" s="56" t="s">
        <v>5811</v>
      </c>
      <c r="CL27" s="53">
        <v>1</v>
      </c>
      <c r="CM27" s="53">
        <v>1</v>
      </c>
      <c r="CO27" s="56" t="s">
        <v>5966</v>
      </c>
      <c r="CP27" s="53">
        <v>4</v>
      </c>
      <c r="CQ27" s="53">
        <v>4</v>
      </c>
      <c r="CS27" s="56" t="s">
        <v>7550</v>
      </c>
      <c r="CT27" s="53">
        <v>3</v>
      </c>
      <c r="CU27" s="53">
        <v>3</v>
      </c>
      <c r="CW27" s="56" t="s">
        <v>6385</v>
      </c>
      <c r="CX27" s="53">
        <v>2</v>
      </c>
      <c r="CY27" s="53">
        <v>1</v>
      </c>
      <c r="CZ27" s="53">
        <v>3</v>
      </c>
    </row>
    <row r="28" spans="2:104" x14ac:dyDescent="0.25">
      <c r="BY28" s="56" t="s">
        <v>5909</v>
      </c>
      <c r="BZ28" s="53">
        <v>1</v>
      </c>
      <c r="CA28" s="53">
        <v>1</v>
      </c>
      <c r="CC28" s="56" t="s">
        <v>5677</v>
      </c>
      <c r="CD28" s="53">
        <v>1</v>
      </c>
      <c r="CE28" s="53">
        <v>1</v>
      </c>
      <c r="CG28" s="56" t="s">
        <v>6727</v>
      </c>
      <c r="CH28" s="53">
        <v>1</v>
      </c>
      <c r="CI28" s="53">
        <v>1</v>
      </c>
      <c r="CK28" s="56" t="s">
        <v>6129</v>
      </c>
      <c r="CL28" s="53">
        <v>1</v>
      </c>
      <c r="CM28" s="53">
        <v>1</v>
      </c>
      <c r="CO28" s="56" t="s">
        <v>7806</v>
      </c>
      <c r="CP28" s="53">
        <v>3</v>
      </c>
      <c r="CQ28" s="53">
        <v>3</v>
      </c>
      <c r="CS28" s="56" t="s">
        <v>5899</v>
      </c>
      <c r="CT28" s="53">
        <v>3</v>
      </c>
      <c r="CU28" s="53">
        <v>3</v>
      </c>
      <c r="CW28" s="56" t="s">
        <v>6229</v>
      </c>
      <c r="CX28" s="53">
        <v>3</v>
      </c>
      <c r="CY28" s="53"/>
      <c r="CZ28" s="53">
        <v>3</v>
      </c>
    </row>
    <row r="29" spans="2:104" x14ac:dyDescent="0.25">
      <c r="BY29" s="56" t="s">
        <v>5808</v>
      </c>
      <c r="BZ29" s="53">
        <v>1</v>
      </c>
      <c r="CA29" s="53">
        <v>1</v>
      </c>
      <c r="CC29" s="56" t="s">
        <v>7548</v>
      </c>
      <c r="CD29" s="53">
        <v>1</v>
      </c>
      <c r="CE29" s="53">
        <v>1</v>
      </c>
      <c r="CG29" s="56" t="s">
        <v>7482</v>
      </c>
      <c r="CH29" s="53">
        <v>1</v>
      </c>
      <c r="CI29" s="53">
        <v>1</v>
      </c>
      <c r="CK29" s="56" t="s">
        <v>7022</v>
      </c>
      <c r="CL29" s="53">
        <v>1</v>
      </c>
      <c r="CM29" s="53">
        <v>1</v>
      </c>
      <c r="CO29" s="56" t="s">
        <v>5635</v>
      </c>
      <c r="CP29" s="53">
        <v>3</v>
      </c>
      <c r="CQ29" s="53">
        <v>3</v>
      </c>
      <c r="CS29" s="56" t="s">
        <v>6784</v>
      </c>
      <c r="CT29" s="53">
        <v>3</v>
      </c>
      <c r="CU29" s="53">
        <v>3</v>
      </c>
      <c r="CW29" s="56" t="s">
        <v>6945</v>
      </c>
      <c r="CX29" s="53">
        <v>3</v>
      </c>
      <c r="CY29" s="53"/>
      <c r="CZ29" s="53">
        <v>3</v>
      </c>
    </row>
    <row r="30" spans="2:104" x14ac:dyDescent="0.25">
      <c r="B30" s="90" t="s">
        <v>8080</v>
      </c>
      <c r="C30" s="90"/>
      <c r="D30" s="90"/>
      <c r="E30" s="90"/>
      <c r="G30" s="90" t="s">
        <v>8081</v>
      </c>
      <c r="H30" s="90"/>
      <c r="I30" s="90"/>
      <c r="J30" s="90"/>
      <c r="L30" s="90" t="s">
        <v>8082</v>
      </c>
      <c r="M30" s="90"/>
      <c r="O30" s="90" t="s">
        <v>8083</v>
      </c>
      <c r="P30" s="90"/>
      <c r="R30" s="90" t="s">
        <v>8084</v>
      </c>
      <c r="S30" s="90"/>
      <c r="T30" s="90"/>
      <c r="U30" s="90"/>
      <c r="W30" s="90" t="s">
        <v>8085</v>
      </c>
      <c r="X30" s="90"/>
      <c r="Y30" s="90"/>
      <c r="Z30" s="90"/>
      <c r="AB30" s="90" t="s">
        <v>8086</v>
      </c>
      <c r="AC30" s="90"/>
      <c r="AE30" s="90" t="s">
        <v>8087</v>
      </c>
      <c r="AF30" s="90"/>
      <c r="BY30" s="56" t="s">
        <v>5537</v>
      </c>
      <c r="BZ30" s="53">
        <v>1</v>
      </c>
      <c r="CA30" s="53">
        <v>1</v>
      </c>
      <c r="CC30" s="56" t="s">
        <v>7196</v>
      </c>
      <c r="CD30" s="53">
        <v>1</v>
      </c>
      <c r="CE30" s="53">
        <v>1</v>
      </c>
      <c r="CG30" s="56" t="s">
        <v>6109</v>
      </c>
      <c r="CH30" s="53">
        <v>1</v>
      </c>
      <c r="CI30" s="53">
        <v>1</v>
      </c>
      <c r="CK30" s="56" t="s">
        <v>7811</v>
      </c>
      <c r="CL30" s="53">
        <v>1</v>
      </c>
      <c r="CM30" s="53">
        <v>1</v>
      </c>
      <c r="CO30" s="56" t="s">
        <v>7600</v>
      </c>
      <c r="CP30" s="53">
        <v>3</v>
      </c>
      <c r="CQ30" s="53">
        <v>3</v>
      </c>
      <c r="CS30" s="56" t="s">
        <v>6238</v>
      </c>
      <c r="CT30" s="53">
        <v>3</v>
      </c>
      <c r="CU30" s="53">
        <v>3</v>
      </c>
      <c r="CW30" s="56" t="s">
        <v>6829</v>
      </c>
      <c r="CX30" s="53">
        <v>3</v>
      </c>
      <c r="CY30" s="53"/>
      <c r="CZ30" s="53">
        <v>3</v>
      </c>
    </row>
    <row r="31" spans="2:104" x14ac:dyDescent="0.25">
      <c r="B31" s="55" t="s">
        <v>7877</v>
      </c>
      <c r="C31" t="s">
        <v>8017</v>
      </c>
      <c r="D31" s="54" t="s">
        <v>8088</v>
      </c>
      <c r="E31" s="54"/>
      <c r="G31" s="55" t="s">
        <v>7877</v>
      </c>
      <c r="H31" t="s">
        <v>8063</v>
      </c>
      <c r="I31" s="54" t="s">
        <v>8089</v>
      </c>
      <c r="J31" s="54"/>
      <c r="L31" s="55" t="s">
        <v>7877</v>
      </c>
      <c r="M31" t="s">
        <v>8017</v>
      </c>
      <c r="N31" s="55"/>
      <c r="O31" s="55" t="s">
        <v>7877</v>
      </c>
      <c r="P31" t="s">
        <v>8074</v>
      </c>
      <c r="R31" s="55" t="s">
        <v>7877</v>
      </c>
      <c r="S31" t="s">
        <v>8075</v>
      </c>
      <c r="T31" s="54" t="s">
        <v>8090</v>
      </c>
      <c r="U31" s="54" t="s">
        <v>8076</v>
      </c>
      <c r="V31" s="55"/>
      <c r="W31" s="55" t="s">
        <v>7877</v>
      </c>
      <c r="X31" t="s">
        <v>8077</v>
      </c>
      <c r="Y31" s="54" t="s">
        <v>8091</v>
      </c>
      <c r="Z31" s="54" t="s">
        <v>8076</v>
      </c>
      <c r="AA31" s="55"/>
      <c r="AB31" s="55" t="s">
        <v>7877</v>
      </c>
      <c r="AC31" t="s">
        <v>8078</v>
      </c>
      <c r="AE31" s="55" t="s">
        <v>7877</v>
      </c>
      <c r="AF31" t="s">
        <v>8079</v>
      </c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55"/>
      <c r="BA31" s="55"/>
      <c r="BB31" s="55"/>
      <c r="BC31" s="55"/>
      <c r="BD31" s="55"/>
      <c r="BY31" s="56" t="s">
        <v>7703</v>
      </c>
      <c r="BZ31" s="53">
        <v>1</v>
      </c>
      <c r="CA31" s="53">
        <v>1</v>
      </c>
      <c r="CC31" s="56" t="s">
        <v>6768</v>
      </c>
      <c r="CD31" s="53">
        <v>1</v>
      </c>
      <c r="CE31" s="53">
        <v>1</v>
      </c>
      <c r="CG31" s="56" t="s">
        <v>6021</v>
      </c>
      <c r="CH31" s="53">
        <v>1</v>
      </c>
      <c r="CI31" s="53">
        <v>1</v>
      </c>
      <c r="CK31" s="56" t="s">
        <v>7176</v>
      </c>
      <c r="CL31" s="53">
        <v>1</v>
      </c>
      <c r="CM31" s="53">
        <v>1</v>
      </c>
      <c r="CO31" s="56" t="s">
        <v>6945</v>
      </c>
      <c r="CP31" s="53">
        <v>3</v>
      </c>
      <c r="CQ31" s="53">
        <v>3</v>
      </c>
      <c r="CS31" s="56" t="s">
        <v>6021</v>
      </c>
      <c r="CT31" s="53">
        <v>2</v>
      </c>
      <c r="CU31" s="53">
        <v>2</v>
      </c>
      <c r="CW31" s="56" t="s">
        <v>5903</v>
      </c>
      <c r="CX31" s="53">
        <v>3</v>
      </c>
      <c r="CY31" s="53"/>
      <c r="CZ31" s="53">
        <v>3</v>
      </c>
    </row>
    <row r="32" spans="2:104" x14ac:dyDescent="0.25">
      <c r="B32" s="56" t="s">
        <v>8018</v>
      </c>
      <c r="C32" s="53">
        <v>14</v>
      </c>
      <c r="D32" t="s">
        <v>8056</v>
      </c>
      <c r="E32">
        <f>SUMPRODUCT((WEEKDAY($B$32:$B$55,2)=1)*$C$32:$C$55)</f>
        <v>3</v>
      </c>
      <c r="G32" s="78">
        <v>43832</v>
      </c>
      <c r="H32" s="53">
        <v>40</v>
      </c>
      <c r="I32" s="53" t="s">
        <v>8056</v>
      </c>
      <c r="J32" s="53">
        <f>SUMPRODUCT((WEEKDAY($G$32:$G$54,2)=1)*$H$32:$H$54)</f>
        <v>331</v>
      </c>
      <c r="L32" s="56" t="s">
        <v>8019</v>
      </c>
      <c r="M32" s="53">
        <v>30</v>
      </c>
      <c r="O32" s="56" t="s">
        <v>8019</v>
      </c>
      <c r="P32" s="53">
        <v>5</v>
      </c>
      <c r="R32" s="78">
        <v>43832</v>
      </c>
      <c r="S32" s="53">
        <v>53</v>
      </c>
      <c r="T32" s="53" t="s">
        <v>8056</v>
      </c>
      <c r="U32" s="53">
        <f>SUMPRODUCT((WEEKDAY($R$32:$R$52,2)=1)*$S$32:$S$52)</f>
        <v>112</v>
      </c>
      <c r="W32" s="78">
        <v>43832</v>
      </c>
      <c r="X32" s="53">
        <v>48</v>
      </c>
      <c r="Y32" s="53" t="s">
        <v>8056</v>
      </c>
      <c r="Z32">
        <f>SUMPRODUCT((WEEKDAY($W$32:$W$52,2)=1)*$X$32:$X$52)</f>
        <v>106</v>
      </c>
      <c r="AB32" s="56" t="s">
        <v>8064</v>
      </c>
      <c r="AC32" s="53">
        <v>1</v>
      </c>
      <c r="AE32" s="56" t="s">
        <v>8065</v>
      </c>
      <c r="AF32" s="53">
        <v>1</v>
      </c>
      <c r="BY32" s="56" t="s">
        <v>7716</v>
      </c>
      <c r="BZ32" s="53">
        <v>1</v>
      </c>
      <c r="CA32" s="53">
        <v>1</v>
      </c>
      <c r="CC32" s="56" t="s">
        <v>7878</v>
      </c>
      <c r="CD32" s="53">
        <v>30</v>
      </c>
      <c r="CE32" s="53">
        <v>30</v>
      </c>
      <c r="CG32" s="56" t="s">
        <v>5532</v>
      </c>
      <c r="CH32" s="53">
        <v>1</v>
      </c>
      <c r="CI32" s="53">
        <v>1</v>
      </c>
      <c r="CK32" s="56" t="s">
        <v>7236</v>
      </c>
      <c r="CL32" s="53">
        <v>1</v>
      </c>
      <c r="CM32" s="53">
        <v>1</v>
      </c>
      <c r="CO32" s="56" t="s">
        <v>7639</v>
      </c>
      <c r="CP32" s="53">
        <v>3</v>
      </c>
      <c r="CQ32" s="53">
        <v>3</v>
      </c>
      <c r="CS32" s="56" t="s">
        <v>6058</v>
      </c>
      <c r="CT32" s="53">
        <v>2</v>
      </c>
      <c r="CU32" s="53">
        <v>2</v>
      </c>
      <c r="CW32" s="56" t="s">
        <v>7337</v>
      </c>
      <c r="CX32" s="53">
        <v>3</v>
      </c>
      <c r="CY32" s="53"/>
      <c r="CZ32" s="53">
        <v>3</v>
      </c>
    </row>
    <row r="33" spans="2:104" x14ac:dyDescent="0.25">
      <c r="B33" s="56" t="s">
        <v>8023</v>
      </c>
      <c r="C33" s="53">
        <v>40</v>
      </c>
      <c r="D33" t="s">
        <v>8057</v>
      </c>
      <c r="E33">
        <f>SUMPRODUCT((WEEKDAY($B$32:$B$55,2)=2)*$C$32:$C$55)</f>
        <v>334</v>
      </c>
      <c r="G33" s="78">
        <v>43833</v>
      </c>
      <c r="H33" s="53">
        <v>33</v>
      </c>
      <c r="I33" s="53" t="s">
        <v>8057</v>
      </c>
      <c r="J33" s="53">
        <f>SUMPRODUCT((WEEKDAY($G$32:$G$54,2)=2)*$H$32:$H$54)</f>
        <v>536</v>
      </c>
      <c r="L33" s="56" t="s">
        <v>8037</v>
      </c>
      <c r="M33" s="53">
        <v>16</v>
      </c>
      <c r="O33" s="56" t="s">
        <v>8064</v>
      </c>
      <c r="P33" s="53">
        <v>4</v>
      </c>
      <c r="R33" s="78">
        <v>43833</v>
      </c>
      <c r="S33" s="53">
        <v>28</v>
      </c>
      <c r="T33" s="53" t="s">
        <v>8057</v>
      </c>
      <c r="U33" s="53">
        <f>SUMPRODUCT((WEEKDAY($R$32:$R$52,2)=2)*$S$32:$S$52)</f>
        <v>132</v>
      </c>
      <c r="W33" s="78">
        <v>43833</v>
      </c>
      <c r="X33" s="53">
        <v>25</v>
      </c>
      <c r="Y33" s="53" t="s">
        <v>8057</v>
      </c>
      <c r="Z33">
        <f>SUMPRODUCT((WEEKDAY($W$32:$W$52,2)=2)*$X$32:$X$52)</f>
        <v>146</v>
      </c>
      <c r="AB33" s="56" t="s">
        <v>8067</v>
      </c>
      <c r="AC33" s="53">
        <v>3</v>
      </c>
      <c r="AE33" s="56" t="s">
        <v>8038</v>
      </c>
      <c r="AF33" s="53">
        <v>1</v>
      </c>
      <c r="BY33" s="56" t="s">
        <v>7337</v>
      </c>
      <c r="BZ33" s="53">
        <v>1</v>
      </c>
      <c r="CA33" s="53">
        <v>1</v>
      </c>
      <c r="CG33" s="56" t="s">
        <v>6041</v>
      </c>
      <c r="CH33" s="53">
        <v>1</v>
      </c>
      <c r="CI33" s="53">
        <v>1</v>
      </c>
      <c r="CK33" s="56" t="s">
        <v>6889</v>
      </c>
      <c r="CL33" s="53">
        <v>1</v>
      </c>
      <c r="CM33" s="53">
        <v>1</v>
      </c>
      <c r="CO33" s="56" t="s">
        <v>7132</v>
      </c>
      <c r="CP33" s="53">
        <v>3</v>
      </c>
      <c r="CQ33" s="53">
        <v>3</v>
      </c>
      <c r="CS33" s="56" t="s">
        <v>6882</v>
      </c>
      <c r="CT33" s="53">
        <v>2</v>
      </c>
      <c r="CU33" s="53">
        <v>2</v>
      </c>
      <c r="CW33" s="56" t="s">
        <v>5949</v>
      </c>
      <c r="CX33" s="53">
        <v>3</v>
      </c>
      <c r="CY33" s="53"/>
      <c r="CZ33" s="53">
        <v>3</v>
      </c>
    </row>
    <row r="34" spans="2:104" x14ac:dyDescent="0.25">
      <c r="B34" s="56" t="s">
        <v>8027</v>
      </c>
      <c r="C34" s="53">
        <v>26</v>
      </c>
      <c r="D34" t="s">
        <v>8058</v>
      </c>
      <c r="E34">
        <f>SUMPRODUCT((WEEKDAY($B$32:$B$55,2)=3)*$C$32:$C$55)</f>
        <v>360</v>
      </c>
      <c r="G34" s="78">
        <v>43837</v>
      </c>
      <c r="H34" s="53">
        <v>54</v>
      </c>
      <c r="I34" s="53" t="s">
        <v>8058</v>
      </c>
      <c r="J34" s="53">
        <f>SUMPRODUCT((WEEKDAY($G$32:$G$54,2)=3)*$H$32:$H$54)</f>
        <v>467</v>
      </c>
      <c r="L34" s="56" t="s">
        <v>8038</v>
      </c>
      <c r="M34" s="53">
        <v>2</v>
      </c>
      <c r="O34" s="56" t="s">
        <v>8037</v>
      </c>
      <c r="P34" s="53">
        <v>1</v>
      </c>
      <c r="R34" s="78">
        <v>43837</v>
      </c>
      <c r="S34" s="53">
        <v>50</v>
      </c>
      <c r="T34" s="53" t="s">
        <v>8058</v>
      </c>
      <c r="U34" s="53">
        <f>SUMPRODUCT((WEEKDAY($R$32:$R$52,2)=3)*$S$32:$S$52)</f>
        <v>139</v>
      </c>
      <c r="W34" s="78">
        <v>43837</v>
      </c>
      <c r="X34" s="53">
        <v>61</v>
      </c>
      <c r="Y34" s="53" t="s">
        <v>8058</v>
      </c>
      <c r="Z34">
        <f>SUMPRODUCT((WEEKDAY($W$32:$W$52,2)=3)*$X$32:$X$52)</f>
        <v>142</v>
      </c>
      <c r="AB34" s="56" t="s">
        <v>8024</v>
      </c>
      <c r="AC34" s="53">
        <v>38</v>
      </c>
      <c r="AE34" s="56" t="s">
        <v>8066</v>
      </c>
      <c r="AF34" s="53">
        <v>1</v>
      </c>
      <c r="BY34" s="56" t="s">
        <v>5916</v>
      </c>
      <c r="BZ34" s="53">
        <v>1</v>
      </c>
      <c r="CA34" s="53">
        <v>1</v>
      </c>
      <c r="CG34" s="56" t="s">
        <v>6991</v>
      </c>
      <c r="CH34" s="53">
        <v>1</v>
      </c>
      <c r="CI34" s="53">
        <v>1</v>
      </c>
      <c r="CK34" s="56" t="s">
        <v>7773</v>
      </c>
      <c r="CL34" s="53">
        <v>1</v>
      </c>
      <c r="CM34" s="53">
        <v>1</v>
      </c>
      <c r="CO34" s="56" t="s">
        <v>6784</v>
      </c>
      <c r="CP34" s="53">
        <v>3</v>
      </c>
      <c r="CQ34" s="53">
        <v>3</v>
      </c>
      <c r="CS34" s="56" t="s">
        <v>7233</v>
      </c>
      <c r="CT34" s="53">
        <v>2</v>
      </c>
      <c r="CU34" s="53">
        <v>2</v>
      </c>
      <c r="CW34" s="56" t="s">
        <v>6846</v>
      </c>
      <c r="CX34" s="53">
        <v>3</v>
      </c>
      <c r="CY34" s="53"/>
      <c r="CZ34" s="53">
        <v>3</v>
      </c>
    </row>
    <row r="35" spans="2:104" x14ac:dyDescent="0.25">
      <c r="B35" s="56" t="s">
        <v>8028</v>
      </c>
      <c r="C35" s="53">
        <v>51</v>
      </c>
      <c r="D35" t="s">
        <v>8059</v>
      </c>
      <c r="E35">
        <f>SUMPRODUCT((WEEKDAY($B$32:$B$55,2)=4)*$C$32:$C$55)</f>
        <v>552</v>
      </c>
      <c r="G35" s="78">
        <v>43838</v>
      </c>
      <c r="H35" s="53">
        <v>53</v>
      </c>
      <c r="I35" s="53" t="s">
        <v>8059</v>
      </c>
      <c r="J35" s="53">
        <f>SUMPRODUCT((WEEKDAY($G$32:$G$54,2)=4)*$H$32:$H$54)</f>
        <v>361</v>
      </c>
      <c r="L35" s="56" t="s">
        <v>8039</v>
      </c>
      <c r="M35" s="53">
        <v>9</v>
      </c>
      <c r="O35" s="56" t="s">
        <v>8065</v>
      </c>
      <c r="P35" s="53">
        <v>1</v>
      </c>
      <c r="R35" s="78">
        <v>43838</v>
      </c>
      <c r="S35" s="53">
        <v>45</v>
      </c>
      <c r="T35" s="53" t="s">
        <v>8059</v>
      </c>
      <c r="U35" s="53">
        <f>SUMPRODUCT((WEEKDAY($R$32:$R$52,2)=4)*$S$32:$S$52)</f>
        <v>218</v>
      </c>
      <c r="W35" s="78">
        <v>43838</v>
      </c>
      <c r="X35" s="53">
        <v>58</v>
      </c>
      <c r="Y35" s="53" t="s">
        <v>8059</v>
      </c>
      <c r="Z35">
        <f>SUMPRODUCT((WEEKDAY($W$32:$W$52,2)=4)*$X$32:$X$52)</f>
        <v>179</v>
      </c>
      <c r="AB35" s="56" t="s">
        <v>8068</v>
      </c>
      <c r="AC35" s="53">
        <v>50</v>
      </c>
      <c r="AE35" s="56" t="s">
        <v>8039</v>
      </c>
      <c r="AF35" s="53">
        <v>8</v>
      </c>
      <c r="BY35" s="56" t="s">
        <v>5768</v>
      </c>
      <c r="BZ35" s="53">
        <v>1</v>
      </c>
      <c r="CA35" s="53">
        <v>1</v>
      </c>
      <c r="CG35" s="56" t="s">
        <v>6311</v>
      </c>
      <c r="CH35" s="53">
        <v>1</v>
      </c>
      <c r="CI35" s="53">
        <v>1</v>
      </c>
      <c r="CK35" s="56" t="s">
        <v>7755</v>
      </c>
      <c r="CL35" s="53">
        <v>1</v>
      </c>
      <c r="CM35" s="53">
        <v>1</v>
      </c>
      <c r="CO35" s="56" t="s">
        <v>6674</v>
      </c>
      <c r="CP35" s="53">
        <v>3</v>
      </c>
      <c r="CQ35" s="53">
        <v>3</v>
      </c>
      <c r="CS35" s="56" t="s">
        <v>5909</v>
      </c>
      <c r="CT35" s="53">
        <v>2</v>
      </c>
      <c r="CU35" s="53">
        <v>2</v>
      </c>
      <c r="CW35" s="56" t="s">
        <v>7773</v>
      </c>
      <c r="CX35" s="53">
        <v>3</v>
      </c>
      <c r="CY35" s="53"/>
      <c r="CZ35" s="53">
        <v>3</v>
      </c>
    </row>
    <row r="36" spans="2:104" x14ac:dyDescent="0.25">
      <c r="B36" s="56" t="s">
        <v>8029</v>
      </c>
      <c r="C36" s="53">
        <v>55</v>
      </c>
      <c r="D36" t="s">
        <v>8060</v>
      </c>
      <c r="E36">
        <f>SUMPRODUCT((WEEKDAY($B$32:$B$55,2)=5)*$C$32:$C$55)</f>
        <v>516</v>
      </c>
      <c r="G36" s="78">
        <v>43839</v>
      </c>
      <c r="H36" s="53">
        <v>74</v>
      </c>
      <c r="I36" s="53" t="s">
        <v>8060</v>
      </c>
      <c r="J36" s="53">
        <f>SUMPRODUCT((WEEKDAY($G$32:$G$54,2)=5)*$H$32:$H$54)</f>
        <v>367</v>
      </c>
      <c r="L36" s="56" t="s">
        <v>8024</v>
      </c>
      <c r="M36" s="53">
        <v>38</v>
      </c>
      <c r="O36" s="56" t="s">
        <v>8038</v>
      </c>
      <c r="P36" s="53">
        <v>1</v>
      </c>
      <c r="R36" s="78">
        <v>43839</v>
      </c>
      <c r="S36" s="53">
        <v>59</v>
      </c>
      <c r="T36" s="53" t="s">
        <v>8060</v>
      </c>
      <c r="U36" s="53">
        <f>SUMPRODUCT((WEEKDAY($R$32:$R$52,2)=5)*$S$32:$S$52)</f>
        <v>110</v>
      </c>
      <c r="W36" s="78">
        <v>43839</v>
      </c>
      <c r="X36" s="53">
        <v>38</v>
      </c>
      <c r="Y36" s="53" t="s">
        <v>8060</v>
      </c>
      <c r="Z36">
        <f>SUMPRODUCT((WEEKDAY($W$32:$W$52,2)=5)*$X$32:$X$52)</f>
        <v>110</v>
      </c>
      <c r="AB36" s="56" t="s">
        <v>8020</v>
      </c>
      <c r="AC36" s="53">
        <v>68</v>
      </c>
      <c r="AE36" s="56" t="s">
        <v>8067</v>
      </c>
      <c r="AF36" s="53">
        <v>7</v>
      </c>
      <c r="BY36" s="56" t="s">
        <v>7227</v>
      </c>
      <c r="BZ36" s="53">
        <v>1</v>
      </c>
      <c r="CA36" s="53">
        <v>1</v>
      </c>
      <c r="CG36" s="56" t="s">
        <v>6115</v>
      </c>
      <c r="CH36" s="53">
        <v>1</v>
      </c>
      <c r="CI36" s="53">
        <v>1</v>
      </c>
      <c r="CK36" s="56" t="s">
        <v>6596</v>
      </c>
      <c r="CL36" s="53">
        <v>1</v>
      </c>
      <c r="CM36" s="53">
        <v>1</v>
      </c>
      <c r="CO36" s="56" t="s">
        <v>6695</v>
      </c>
      <c r="CP36" s="53">
        <v>3</v>
      </c>
      <c r="CQ36" s="53">
        <v>3</v>
      </c>
      <c r="CS36" s="56" t="s">
        <v>6497</v>
      </c>
      <c r="CT36" s="53">
        <v>2</v>
      </c>
      <c r="CU36" s="53">
        <v>2</v>
      </c>
      <c r="CW36" s="56" t="s">
        <v>7623</v>
      </c>
      <c r="CX36" s="53">
        <v>3</v>
      </c>
      <c r="CY36" s="53"/>
      <c r="CZ36" s="53">
        <v>3</v>
      </c>
    </row>
    <row r="37" spans="2:104" x14ac:dyDescent="0.25">
      <c r="B37" s="56" t="s">
        <v>8030</v>
      </c>
      <c r="C37" s="53">
        <v>72</v>
      </c>
      <c r="D37" t="s">
        <v>8061</v>
      </c>
      <c r="E37">
        <f>SUMPRODUCT((WEEKDAY($B$32:$B$55,2)=6)*$C$32:$C$55)</f>
        <v>319</v>
      </c>
      <c r="G37" s="78">
        <v>43840</v>
      </c>
      <c r="H37" s="53">
        <v>56</v>
      </c>
      <c r="I37" s="53" t="s">
        <v>8061</v>
      </c>
      <c r="J37" s="53">
        <f>SUMPRODUCT((WEEKDAY($G$32:$G$54,2)=6)*$H$32:$H$54)</f>
        <v>1</v>
      </c>
      <c r="L37" s="56" t="s">
        <v>8020</v>
      </c>
      <c r="M37" s="53">
        <v>593</v>
      </c>
      <c r="O37" s="56" t="s">
        <v>8066</v>
      </c>
      <c r="P37" s="53">
        <v>1</v>
      </c>
      <c r="R37" s="78">
        <v>43840</v>
      </c>
      <c r="S37" s="53">
        <v>32</v>
      </c>
      <c r="T37" s="53" t="s">
        <v>8061</v>
      </c>
      <c r="U37" s="53">
        <f>SUMPRODUCT((WEEKDAY($R$32:$R$52,2)=6)*$S$32:$S$52)</f>
        <v>1</v>
      </c>
      <c r="W37" s="78">
        <v>43840</v>
      </c>
      <c r="X37" s="53">
        <v>35</v>
      </c>
      <c r="Y37" s="53" t="s">
        <v>8061</v>
      </c>
      <c r="Z37">
        <f>SUMPRODUCT((WEEKDAY($W$32:$W$52,2)=6)*$X$32:$X$52)</f>
        <v>1</v>
      </c>
      <c r="AB37" s="56" t="s">
        <v>8069</v>
      </c>
      <c r="AC37" s="53">
        <v>87</v>
      </c>
      <c r="AE37" s="56" t="s">
        <v>8024</v>
      </c>
      <c r="AF37" s="53">
        <v>39</v>
      </c>
      <c r="BY37" s="56" t="s">
        <v>6073</v>
      </c>
      <c r="BZ37" s="53">
        <v>1</v>
      </c>
      <c r="CA37" s="53">
        <v>1</v>
      </c>
      <c r="CG37" s="56" t="s">
        <v>5955</v>
      </c>
      <c r="CH37" s="53">
        <v>1</v>
      </c>
      <c r="CI37" s="53">
        <v>1</v>
      </c>
      <c r="CK37" s="56" t="s">
        <v>6953</v>
      </c>
      <c r="CL37" s="53">
        <v>1</v>
      </c>
      <c r="CM37" s="53">
        <v>1</v>
      </c>
      <c r="CO37" s="56" t="s">
        <v>7658</v>
      </c>
      <c r="CP37" s="53">
        <v>3</v>
      </c>
      <c r="CQ37" s="53">
        <v>3</v>
      </c>
      <c r="CS37" s="56" t="s">
        <v>6381</v>
      </c>
      <c r="CT37" s="53">
        <v>2</v>
      </c>
      <c r="CU37" s="53">
        <v>2</v>
      </c>
      <c r="CW37" s="56" t="s">
        <v>6615</v>
      </c>
      <c r="CX37" s="53">
        <v>3</v>
      </c>
      <c r="CY37" s="53"/>
      <c r="CZ37" s="53">
        <v>3</v>
      </c>
    </row>
    <row r="38" spans="2:104" x14ac:dyDescent="0.25">
      <c r="B38" s="56" t="s">
        <v>8031</v>
      </c>
      <c r="C38" s="53">
        <v>60</v>
      </c>
      <c r="D38" t="s">
        <v>8062</v>
      </c>
      <c r="E38">
        <f>SUMPRODUCT((WEEKDAY($B$32:$B$55,2)=7)*$C$32:$C$55)</f>
        <v>23</v>
      </c>
      <c r="G38" s="78">
        <v>43843</v>
      </c>
      <c r="H38" s="53">
        <v>57</v>
      </c>
      <c r="I38" s="53" t="s">
        <v>8062</v>
      </c>
      <c r="J38" s="53">
        <f>SUMPRODUCT((WEEKDAY($G$32:$G$54,2)=7)*$H$32:$H$54)</f>
        <v>2</v>
      </c>
      <c r="L38" s="56" t="s">
        <v>8021</v>
      </c>
      <c r="M38" s="53">
        <v>431</v>
      </c>
      <c r="O38" s="56" t="s">
        <v>8039</v>
      </c>
      <c r="P38" s="53">
        <v>3</v>
      </c>
      <c r="R38" s="78">
        <v>43843</v>
      </c>
      <c r="S38" s="53">
        <v>30</v>
      </c>
      <c r="T38" s="53" t="s">
        <v>8062</v>
      </c>
      <c r="U38" s="53">
        <f>SUMPRODUCT((WEEKDAY($R$32:$R$52,2)=7)*$S$32:$S$52)</f>
        <v>0</v>
      </c>
      <c r="W38" s="78">
        <v>43843</v>
      </c>
      <c r="X38" s="53">
        <v>26</v>
      </c>
      <c r="Y38" s="53" t="s">
        <v>8062</v>
      </c>
      <c r="Z38">
        <f>SUMPRODUCT((WEEKDAY($W$32:$W$52,2)=7)*$X$32:$X$52)</f>
        <v>0</v>
      </c>
      <c r="AB38" s="56" t="s">
        <v>8021</v>
      </c>
      <c r="AC38" s="53">
        <v>53</v>
      </c>
      <c r="AE38" s="56" t="s">
        <v>8068</v>
      </c>
      <c r="AF38" s="53">
        <v>76</v>
      </c>
      <c r="BY38" s="56" t="s">
        <v>5557</v>
      </c>
      <c r="BZ38" s="53">
        <v>1</v>
      </c>
      <c r="CA38" s="53">
        <v>1</v>
      </c>
      <c r="CG38" s="56" t="s">
        <v>6593</v>
      </c>
      <c r="CH38" s="53">
        <v>1</v>
      </c>
      <c r="CI38" s="53">
        <v>1</v>
      </c>
      <c r="CK38" s="56" t="s">
        <v>6504</v>
      </c>
      <c r="CL38" s="53">
        <v>1</v>
      </c>
      <c r="CM38" s="53">
        <v>1</v>
      </c>
      <c r="CO38" s="56" t="s">
        <v>6008</v>
      </c>
      <c r="CP38" s="53">
        <v>3</v>
      </c>
      <c r="CQ38" s="53">
        <v>3</v>
      </c>
      <c r="CS38" s="56" t="s">
        <v>7565</v>
      </c>
      <c r="CT38" s="53">
        <v>2</v>
      </c>
      <c r="CU38" s="53">
        <v>2</v>
      </c>
      <c r="CW38" s="56" t="s">
        <v>6051</v>
      </c>
      <c r="CX38" s="53">
        <v>3</v>
      </c>
      <c r="CY38" s="53"/>
      <c r="CZ38" s="53">
        <v>3</v>
      </c>
    </row>
    <row r="39" spans="2:104" x14ac:dyDescent="0.25">
      <c r="B39" s="56" t="s">
        <v>8032</v>
      </c>
      <c r="C39" s="53">
        <v>53</v>
      </c>
      <c r="D39" s="53"/>
      <c r="E39" s="53"/>
      <c r="G39" s="78">
        <v>43844</v>
      </c>
      <c r="H39" s="53">
        <v>262</v>
      </c>
      <c r="I39" s="53"/>
      <c r="J39" s="53"/>
      <c r="L39" s="56" t="s">
        <v>8052</v>
      </c>
      <c r="M39" s="53">
        <v>15</v>
      </c>
      <c r="O39" s="56" t="s">
        <v>8067</v>
      </c>
      <c r="P39" s="53">
        <v>4</v>
      </c>
      <c r="R39" s="78">
        <v>43844</v>
      </c>
      <c r="S39" s="53">
        <v>31</v>
      </c>
      <c r="T39" s="53"/>
      <c r="U39" s="53"/>
      <c r="W39" s="78">
        <v>43844</v>
      </c>
      <c r="X39" s="53">
        <v>43</v>
      </c>
      <c r="AB39" s="56" t="s">
        <v>8052</v>
      </c>
      <c r="AC39" s="53">
        <v>34</v>
      </c>
      <c r="AE39" s="56" t="s">
        <v>8020</v>
      </c>
      <c r="AF39" s="53">
        <v>87</v>
      </c>
      <c r="BY39" s="56" t="s">
        <v>5669</v>
      </c>
      <c r="BZ39" s="53">
        <v>1</v>
      </c>
      <c r="CA39" s="53">
        <v>1</v>
      </c>
      <c r="CG39" s="56" t="s">
        <v>6425</v>
      </c>
      <c r="CH39" s="53">
        <v>1</v>
      </c>
      <c r="CI39" s="53">
        <v>1</v>
      </c>
      <c r="CK39" s="56" t="s">
        <v>6417</v>
      </c>
      <c r="CL39" s="53">
        <v>1</v>
      </c>
      <c r="CM39" s="53">
        <v>1</v>
      </c>
      <c r="CO39" s="56" t="s">
        <v>7761</v>
      </c>
      <c r="CP39" s="53">
        <v>3</v>
      </c>
      <c r="CQ39" s="53">
        <v>3</v>
      </c>
      <c r="CS39" s="56" t="s">
        <v>6469</v>
      </c>
      <c r="CT39" s="53">
        <v>2</v>
      </c>
      <c r="CU39" s="53">
        <v>2</v>
      </c>
      <c r="CW39" s="56" t="s">
        <v>6142</v>
      </c>
      <c r="CX39" s="53">
        <v>3</v>
      </c>
      <c r="CY39" s="53"/>
      <c r="CZ39" s="53">
        <v>3</v>
      </c>
    </row>
    <row r="40" spans="2:104" x14ac:dyDescent="0.25">
      <c r="B40" s="56" t="s">
        <v>8033</v>
      </c>
      <c r="C40" s="53">
        <v>98</v>
      </c>
      <c r="D40" s="53"/>
      <c r="E40" s="53"/>
      <c r="G40" s="78">
        <v>43845</v>
      </c>
      <c r="H40" s="53">
        <v>166</v>
      </c>
      <c r="I40" s="53"/>
      <c r="J40" s="53"/>
      <c r="L40" s="56" t="s">
        <v>8025</v>
      </c>
      <c r="M40" s="53">
        <v>165</v>
      </c>
      <c r="O40" s="56" t="s">
        <v>8024</v>
      </c>
      <c r="P40" s="53">
        <v>511</v>
      </c>
      <c r="R40" s="78">
        <v>43845</v>
      </c>
      <c r="S40" s="53">
        <v>38</v>
      </c>
      <c r="T40" s="53"/>
      <c r="U40" s="53"/>
      <c r="W40" s="78">
        <v>43845</v>
      </c>
      <c r="X40" s="53">
        <v>23</v>
      </c>
      <c r="AB40" s="56" t="s">
        <v>8025</v>
      </c>
      <c r="AC40" s="53">
        <v>60</v>
      </c>
      <c r="AE40" s="56" t="s">
        <v>8069</v>
      </c>
      <c r="AF40" s="53">
        <v>107</v>
      </c>
      <c r="BG40" s="55" t="s">
        <v>8002</v>
      </c>
      <c r="BI40" s="54"/>
      <c r="BY40" s="56" t="s">
        <v>7773</v>
      </c>
      <c r="BZ40" s="53">
        <v>1</v>
      </c>
      <c r="CA40" s="53">
        <v>1</v>
      </c>
      <c r="CG40" s="56" t="s">
        <v>6119</v>
      </c>
      <c r="CH40" s="53">
        <v>1</v>
      </c>
      <c r="CI40" s="53">
        <v>1</v>
      </c>
      <c r="CK40" s="56" t="s">
        <v>7648</v>
      </c>
      <c r="CL40" s="53">
        <v>1</v>
      </c>
      <c r="CM40" s="53">
        <v>1</v>
      </c>
      <c r="CO40" s="56" t="s">
        <v>7565</v>
      </c>
      <c r="CP40" s="53">
        <v>3</v>
      </c>
      <c r="CQ40" s="53">
        <v>3</v>
      </c>
      <c r="CS40" s="56" t="s">
        <v>7523</v>
      </c>
      <c r="CT40" s="53">
        <v>2</v>
      </c>
      <c r="CU40" s="53">
        <v>2</v>
      </c>
      <c r="CW40" s="56" t="s">
        <v>6122</v>
      </c>
      <c r="CX40" s="53">
        <v>3</v>
      </c>
      <c r="CY40" s="53"/>
      <c r="CZ40" s="53">
        <v>3</v>
      </c>
    </row>
    <row r="41" spans="2:104" x14ac:dyDescent="0.25">
      <c r="B41" s="56" t="s">
        <v>8036</v>
      </c>
      <c r="C41" s="53">
        <v>230</v>
      </c>
      <c r="D41" s="53"/>
      <c r="E41" s="53"/>
      <c r="G41" s="78">
        <v>43846</v>
      </c>
      <c r="H41" s="53">
        <v>72</v>
      </c>
      <c r="I41" s="53"/>
      <c r="J41" s="53"/>
      <c r="L41" s="56" t="s">
        <v>8047</v>
      </c>
      <c r="M41" s="53">
        <v>22</v>
      </c>
      <c r="O41" s="56" t="s">
        <v>8068</v>
      </c>
      <c r="P41" s="53">
        <v>224</v>
      </c>
      <c r="R41" s="78">
        <v>43846</v>
      </c>
      <c r="S41" s="53">
        <v>39</v>
      </c>
      <c r="T41" s="53"/>
      <c r="U41" s="53"/>
      <c r="W41" s="78">
        <v>43846</v>
      </c>
      <c r="X41" s="53">
        <v>37</v>
      </c>
      <c r="AB41" s="56" t="s">
        <v>8047</v>
      </c>
      <c r="AC41" s="53">
        <v>84</v>
      </c>
      <c r="AE41" s="56" t="s">
        <v>8021</v>
      </c>
      <c r="AF41" s="53">
        <v>60</v>
      </c>
      <c r="BG41" s="56" t="s">
        <v>8003</v>
      </c>
      <c r="BH41" s="53">
        <v>1079</v>
      </c>
      <c r="BI41" s="66">
        <f>GETPIVOTDATA("Falla imputable a otros factores",$BG$40)/(SUM(BH41:BH43))</f>
        <v>0.56110244409776389</v>
      </c>
      <c r="BY41" s="56" t="s">
        <v>6469</v>
      </c>
      <c r="BZ41" s="53">
        <v>1</v>
      </c>
      <c r="CA41" s="53">
        <v>1</v>
      </c>
      <c r="CG41" s="56" t="s">
        <v>7817</v>
      </c>
      <c r="CH41" s="53">
        <v>1</v>
      </c>
      <c r="CI41" s="53">
        <v>1</v>
      </c>
      <c r="CK41" s="56" t="s">
        <v>6535</v>
      </c>
      <c r="CL41" s="53">
        <v>1</v>
      </c>
      <c r="CM41" s="53">
        <v>1</v>
      </c>
      <c r="CO41" s="56" t="s">
        <v>6375</v>
      </c>
      <c r="CP41" s="53">
        <v>3</v>
      </c>
      <c r="CQ41" s="53">
        <v>3</v>
      </c>
      <c r="CS41" s="56" t="s">
        <v>5991</v>
      </c>
      <c r="CT41" s="53">
        <v>2</v>
      </c>
      <c r="CU41" s="53">
        <v>2</v>
      </c>
      <c r="CW41" s="56" t="s">
        <v>7701</v>
      </c>
      <c r="CX41" s="53">
        <v>3</v>
      </c>
      <c r="CY41" s="53"/>
      <c r="CZ41" s="53">
        <v>3</v>
      </c>
    </row>
    <row r="42" spans="2:104" x14ac:dyDescent="0.25">
      <c r="B42" s="56" t="s">
        <v>8040</v>
      </c>
      <c r="C42" s="53">
        <v>184</v>
      </c>
      <c r="D42" s="53"/>
      <c r="E42" s="53"/>
      <c r="G42" s="78">
        <v>43847</v>
      </c>
      <c r="H42" s="53">
        <v>163</v>
      </c>
      <c r="I42" s="53"/>
      <c r="J42" s="53"/>
      <c r="L42" s="56" t="s">
        <v>8022</v>
      </c>
      <c r="M42" s="53">
        <v>419</v>
      </c>
      <c r="O42" s="56" t="s">
        <v>8020</v>
      </c>
      <c r="P42" s="53">
        <v>177</v>
      </c>
      <c r="R42" s="78">
        <v>43847</v>
      </c>
      <c r="S42" s="53">
        <v>33</v>
      </c>
      <c r="T42" s="53"/>
      <c r="U42" s="53"/>
      <c r="W42" s="78">
        <v>43847</v>
      </c>
      <c r="X42" s="53">
        <v>31</v>
      </c>
      <c r="AB42" s="56" t="s">
        <v>8022</v>
      </c>
      <c r="AC42" s="53">
        <v>105</v>
      </c>
      <c r="AE42" s="56" t="s">
        <v>8052</v>
      </c>
      <c r="AF42" s="53">
        <v>25</v>
      </c>
      <c r="BG42" s="56" t="s">
        <v>8004</v>
      </c>
      <c r="BH42" s="53">
        <v>707</v>
      </c>
      <c r="BI42" s="66">
        <f>GETPIVOTDATA("Falla imputable a Registraduría",$BG$40)/SUM(BH41:BH43)</f>
        <v>0.36765470618824753</v>
      </c>
      <c r="BY42" s="56" t="s">
        <v>6554</v>
      </c>
      <c r="BZ42" s="53">
        <v>1</v>
      </c>
      <c r="CA42" s="53">
        <v>1</v>
      </c>
      <c r="CG42" s="56" t="s">
        <v>5741</v>
      </c>
      <c r="CH42" s="53">
        <v>1</v>
      </c>
      <c r="CI42" s="53">
        <v>1</v>
      </c>
      <c r="CK42" s="56" t="s">
        <v>7246</v>
      </c>
      <c r="CL42" s="53">
        <v>1</v>
      </c>
      <c r="CM42" s="53">
        <v>1</v>
      </c>
      <c r="CO42" s="56" t="s">
        <v>6882</v>
      </c>
      <c r="CP42" s="53">
        <v>3</v>
      </c>
      <c r="CQ42" s="53">
        <v>3</v>
      </c>
      <c r="CS42" s="56" t="s">
        <v>7142</v>
      </c>
      <c r="CT42" s="53">
        <v>2</v>
      </c>
      <c r="CU42" s="53">
        <v>2</v>
      </c>
      <c r="CW42" s="56" t="s">
        <v>6064</v>
      </c>
      <c r="CX42" s="53">
        <v>3</v>
      </c>
      <c r="CY42" s="53"/>
      <c r="CZ42" s="53">
        <v>3</v>
      </c>
    </row>
    <row r="43" spans="2:104" x14ac:dyDescent="0.25">
      <c r="B43" s="56" t="s">
        <v>8041</v>
      </c>
      <c r="C43" s="53">
        <v>114</v>
      </c>
      <c r="D43" s="53"/>
      <c r="E43" s="53"/>
      <c r="G43" s="78">
        <v>43848</v>
      </c>
      <c r="H43" s="53">
        <v>1</v>
      </c>
      <c r="I43" s="53"/>
      <c r="J43" s="53"/>
      <c r="L43" s="56" t="s">
        <v>8026</v>
      </c>
      <c r="M43" s="53">
        <v>349</v>
      </c>
      <c r="O43" s="56" t="s">
        <v>8069</v>
      </c>
      <c r="P43" s="53">
        <v>161</v>
      </c>
      <c r="R43" s="78">
        <v>43850</v>
      </c>
      <c r="S43" s="53">
        <v>45</v>
      </c>
      <c r="T43" s="53"/>
      <c r="U43" s="53"/>
      <c r="W43" s="78">
        <v>43848</v>
      </c>
      <c r="X43" s="53">
        <v>1</v>
      </c>
      <c r="AB43" s="56" t="s">
        <v>8070</v>
      </c>
      <c r="AC43" s="53">
        <v>111</v>
      </c>
      <c r="AE43" s="56" t="s">
        <v>8025</v>
      </c>
      <c r="AF43" s="53">
        <v>58</v>
      </c>
      <c r="BG43" s="56" t="s">
        <v>8005</v>
      </c>
      <c r="BH43" s="53">
        <v>137</v>
      </c>
      <c r="BI43" s="66">
        <f>GETPIVOTDATA("Falla imputable a TIGO",$BG$40)/SUM(BH41:BH43)</f>
        <v>7.124284971398856E-2</v>
      </c>
      <c r="BM43" s="55" t="s">
        <v>7982</v>
      </c>
      <c r="BN43" t="s">
        <v>7880</v>
      </c>
      <c r="BO43" t="s">
        <v>7965</v>
      </c>
      <c r="BP43" t="s">
        <v>7898</v>
      </c>
      <c r="BY43" s="56" t="s">
        <v>7446</v>
      </c>
      <c r="BZ43" s="53">
        <v>1</v>
      </c>
      <c r="CA43" s="53">
        <v>1</v>
      </c>
      <c r="CG43" s="56" t="s">
        <v>7744</v>
      </c>
      <c r="CH43" s="53">
        <v>1</v>
      </c>
      <c r="CI43" s="53">
        <v>1</v>
      </c>
      <c r="CK43" s="56" t="s">
        <v>6319</v>
      </c>
      <c r="CL43" s="53">
        <v>1</v>
      </c>
      <c r="CM43" s="53">
        <v>1</v>
      </c>
      <c r="CO43" s="56" t="s">
        <v>7695</v>
      </c>
      <c r="CP43" s="53">
        <v>3</v>
      </c>
      <c r="CQ43" s="53">
        <v>3</v>
      </c>
      <c r="CS43" s="56" t="s">
        <v>7355</v>
      </c>
      <c r="CT43" s="53">
        <v>2</v>
      </c>
      <c r="CU43" s="53">
        <v>2</v>
      </c>
      <c r="CW43" s="56" t="s">
        <v>7695</v>
      </c>
      <c r="CX43" s="53">
        <v>1</v>
      </c>
      <c r="CY43" s="53">
        <v>1</v>
      </c>
      <c r="CZ43" s="53">
        <v>2</v>
      </c>
    </row>
    <row r="44" spans="2:104" x14ac:dyDescent="0.25">
      <c r="B44" s="56" t="s">
        <v>8042</v>
      </c>
      <c r="C44" s="53">
        <v>23</v>
      </c>
      <c r="D44" s="53"/>
      <c r="E44" s="53"/>
      <c r="G44" s="78">
        <v>43849</v>
      </c>
      <c r="H44" s="53">
        <v>1</v>
      </c>
      <c r="I44" s="53"/>
      <c r="J44" s="53"/>
      <c r="L44" s="56" t="s">
        <v>8034</v>
      </c>
      <c r="M44" s="53">
        <v>16</v>
      </c>
      <c r="O44" s="56" t="s">
        <v>8021</v>
      </c>
      <c r="P44" s="53">
        <v>211</v>
      </c>
      <c r="R44" s="78">
        <v>43851</v>
      </c>
      <c r="S44" s="53">
        <v>21</v>
      </c>
      <c r="T44" s="53"/>
      <c r="U44" s="53"/>
      <c r="W44" s="78">
        <v>43850</v>
      </c>
      <c r="X44" s="53">
        <v>48</v>
      </c>
      <c r="AB44" s="56" t="s">
        <v>8026</v>
      </c>
      <c r="AC44" s="53">
        <v>22</v>
      </c>
      <c r="AE44" s="56" t="s">
        <v>8047</v>
      </c>
      <c r="AF44" s="53">
        <v>79</v>
      </c>
      <c r="BM44" s="56" t="s">
        <v>5482</v>
      </c>
      <c r="BN44" s="53">
        <v>459</v>
      </c>
      <c r="BO44" s="66">
        <v>0.64922206506364921</v>
      </c>
      <c r="BP44" s="66">
        <v>0.64922206506364921</v>
      </c>
      <c r="BY44" s="56" t="s">
        <v>7189</v>
      </c>
      <c r="BZ44" s="53">
        <v>1</v>
      </c>
      <c r="CA44" s="53">
        <v>1</v>
      </c>
      <c r="CG44" s="56" t="s">
        <v>6122</v>
      </c>
      <c r="CH44" s="53">
        <v>1</v>
      </c>
      <c r="CI44" s="53">
        <v>1</v>
      </c>
      <c r="CK44" s="56" t="s">
        <v>5852</v>
      </c>
      <c r="CL44" s="53">
        <v>1</v>
      </c>
      <c r="CM44" s="53">
        <v>1</v>
      </c>
      <c r="CO44" s="56" t="s">
        <v>6153</v>
      </c>
      <c r="CP44" s="53">
        <v>3</v>
      </c>
      <c r="CQ44" s="53">
        <v>3</v>
      </c>
      <c r="CS44" s="56" t="s">
        <v>6405</v>
      </c>
      <c r="CT44" s="53">
        <v>2</v>
      </c>
      <c r="CU44" s="53">
        <v>2</v>
      </c>
      <c r="CW44" s="56" t="s">
        <v>6340</v>
      </c>
      <c r="CX44" s="53">
        <v>1</v>
      </c>
      <c r="CY44" s="53">
        <v>1</v>
      </c>
      <c r="CZ44" s="53">
        <v>2</v>
      </c>
    </row>
    <row r="45" spans="2:104" x14ac:dyDescent="0.25">
      <c r="B45" s="56" t="s">
        <v>8043</v>
      </c>
      <c r="C45" s="53">
        <v>2</v>
      </c>
      <c r="D45" s="53"/>
      <c r="E45" s="53"/>
      <c r="G45" s="78">
        <v>43850</v>
      </c>
      <c r="H45" s="53">
        <v>165</v>
      </c>
      <c r="I45" s="53"/>
      <c r="J45" s="53"/>
      <c r="L45" s="56" t="s">
        <v>8035</v>
      </c>
      <c r="M45" s="53">
        <v>2</v>
      </c>
      <c r="O45" s="56" t="s">
        <v>8052</v>
      </c>
      <c r="P45" s="53">
        <v>60</v>
      </c>
      <c r="R45" s="78">
        <v>43852</v>
      </c>
      <c r="S45" s="53">
        <v>27</v>
      </c>
      <c r="T45" s="53"/>
      <c r="U45" s="53"/>
      <c r="W45" s="78">
        <v>43851</v>
      </c>
      <c r="X45" s="53">
        <v>13</v>
      </c>
      <c r="AB45" s="56" t="s">
        <v>8073</v>
      </c>
      <c r="AC45" s="53">
        <v>1</v>
      </c>
      <c r="AE45" s="56" t="s">
        <v>8022</v>
      </c>
      <c r="AF45" s="53">
        <v>70</v>
      </c>
      <c r="BM45" s="56" t="s">
        <v>5467</v>
      </c>
      <c r="BN45" s="53">
        <v>115</v>
      </c>
      <c r="BO45" s="66">
        <v>0.16265912305516267</v>
      </c>
      <c r="BP45" s="66">
        <v>0.81188118811881194</v>
      </c>
      <c r="BY45" s="56" t="s">
        <v>5606</v>
      </c>
      <c r="BZ45" s="53">
        <v>1</v>
      </c>
      <c r="CA45" s="53">
        <v>1</v>
      </c>
      <c r="CG45" s="56" t="s">
        <v>7350</v>
      </c>
      <c r="CH45" s="53">
        <v>1</v>
      </c>
      <c r="CI45" s="53">
        <v>1</v>
      </c>
      <c r="CK45" s="56" t="s">
        <v>6264</v>
      </c>
      <c r="CL45" s="53">
        <v>1</v>
      </c>
      <c r="CM45" s="53">
        <v>1</v>
      </c>
      <c r="CO45" s="56" t="s">
        <v>7048</v>
      </c>
      <c r="CP45" s="53">
        <v>3</v>
      </c>
      <c r="CQ45" s="53">
        <v>3</v>
      </c>
      <c r="CS45" s="56" t="s">
        <v>6028</v>
      </c>
      <c r="CT45" s="53">
        <v>2</v>
      </c>
      <c r="CU45" s="53">
        <v>2</v>
      </c>
      <c r="CW45" s="56" t="s">
        <v>7024</v>
      </c>
      <c r="CX45" s="53">
        <v>2</v>
      </c>
      <c r="CY45" s="53"/>
      <c r="CZ45" s="53">
        <v>2</v>
      </c>
    </row>
    <row r="46" spans="2:104" x14ac:dyDescent="0.25">
      <c r="B46" s="56" t="s">
        <v>8044</v>
      </c>
      <c r="C46" s="53">
        <v>175</v>
      </c>
      <c r="D46" s="53"/>
      <c r="E46" s="53"/>
      <c r="G46" s="78">
        <v>43851</v>
      </c>
      <c r="H46" s="53">
        <v>115</v>
      </c>
      <c r="I46" s="53"/>
      <c r="J46" s="53"/>
      <c r="L46" s="56" t="s">
        <v>7878</v>
      </c>
      <c r="M46" s="53">
        <v>2107</v>
      </c>
      <c r="O46" s="56" t="s">
        <v>8025</v>
      </c>
      <c r="P46" s="53">
        <v>210</v>
      </c>
      <c r="R46" s="78">
        <v>43853</v>
      </c>
      <c r="S46" s="53">
        <v>29</v>
      </c>
      <c r="T46" s="53"/>
      <c r="U46" s="53"/>
      <c r="W46" s="78">
        <v>43852</v>
      </c>
      <c r="X46" s="53">
        <v>31</v>
      </c>
      <c r="AB46" s="56" t="s">
        <v>7878</v>
      </c>
      <c r="AC46" s="53">
        <v>717</v>
      </c>
      <c r="AE46" s="56" t="s">
        <v>8070</v>
      </c>
      <c r="AF46" s="53">
        <v>67</v>
      </c>
      <c r="BM46" s="56" t="s">
        <v>5573</v>
      </c>
      <c r="BN46" s="53">
        <v>79</v>
      </c>
      <c r="BO46" s="66">
        <v>0.11173974540311174</v>
      </c>
      <c r="BP46" s="66">
        <v>0.92362093352192365</v>
      </c>
      <c r="BY46" s="56" t="s">
        <v>7002</v>
      </c>
      <c r="BZ46" s="53">
        <v>1</v>
      </c>
      <c r="CA46" s="53">
        <v>1</v>
      </c>
      <c r="CG46" s="56" t="s">
        <v>6747</v>
      </c>
      <c r="CH46" s="53">
        <v>1</v>
      </c>
      <c r="CI46" s="53">
        <v>1</v>
      </c>
      <c r="CK46" s="56" t="s">
        <v>7262</v>
      </c>
      <c r="CL46" s="53">
        <v>1</v>
      </c>
      <c r="CM46" s="53">
        <v>1</v>
      </c>
      <c r="CO46" s="56" t="s">
        <v>6392</v>
      </c>
      <c r="CP46" s="53">
        <v>3</v>
      </c>
      <c r="CQ46" s="53">
        <v>3</v>
      </c>
      <c r="CS46" s="56" t="s">
        <v>7301</v>
      </c>
      <c r="CT46" s="53">
        <v>2</v>
      </c>
      <c r="CU46" s="53">
        <v>2</v>
      </c>
      <c r="CW46" s="56" t="s">
        <v>7532</v>
      </c>
      <c r="CX46" s="53">
        <v>2</v>
      </c>
      <c r="CY46" s="53"/>
      <c r="CZ46" s="53">
        <v>2</v>
      </c>
    </row>
    <row r="47" spans="2:104" x14ac:dyDescent="0.25">
      <c r="B47" s="56" t="s">
        <v>8045</v>
      </c>
      <c r="C47" s="53">
        <v>81</v>
      </c>
      <c r="D47" s="53"/>
      <c r="E47" s="53"/>
      <c r="G47" s="78">
        <v>43852</v>
      </c>
      <c r="H47" s="53">
        <v>137</v>
      </c>
      <c r="I47" s="53"/>
      <c r="J47" s="53"/>
      <c r="O47" s="56" t="s">
        <v>8047</v>
      </c>
      <c r="P47" s="53">
        <v>147</v>
      </c>
      <c r="R47" s="78">
        <v>43854</v>
      </c>
      <c r="S47" s="53">
        <v>17</v>
      </c>
      <c r="T47" s="53"/>
      <c r="U47" s="53"/>
      <c r="W47" s="78">
        <v>43853</v>
      </c>
      <c r="X47" s="53">
        <v>28</v>
      </c>
      <c r="AE47" s="56" t="s">
        <v>8026</v>
      </c>
      <c r="AF47" s="53">
        <v>16</v>
      </c>
      <c r="BM47" s="56" t="s">
        <v>5556</v>
      </c>
      <c r="BN47" s="53">
        <v>18</v>
      </c>
      <c r="BO47" s="66">
        <v>2.5459688826025461E-2</v>
      </c>
      <c r="BP47" s="66">
        <v>0.9490806223479491</v>
      </c>
      <c r="BY47" s="56" t="s">
        <v>6430</v>
      </c>
      <c r="BZ47" s="53">
        <v>1</v>
      </c>
      <c r="CA47" s="53">
        <v>1</v>
      </c>
      <c r="CG47" s="56" t="s">
        <v>7096</v>
      </c>
      <c r="CH47" s="53">
        <v>1</v>
      </c>
      <c r="CI47" s="53">
        <v>1</v>
      </c>
      <c r="CK47" s="56" t="s">
        <v>7084</v>
      </c>
      <c r="CL47" s="53">
        <v>1</v>
      </c>
      <c r="CM47" s="53">
        <v>1</v>
      </c>
      <c r="CO47" s="56" t="s">
        <v>6564</v>
      </c>
      <c r="CP47" s="53">
        <v>3</v>
      </c>
      <c r="CQ47" s="53">
        <v>3</v>
      </c>
      <c r="CS47" s="56" t="s">
        <v>6219</v>
      </c>
      <c r="CT47" s="53">
        <v>2</v>
      </c>
      <c r="CU47" s="53">
        <v>2</v>
      </c>
      <c r="CW47" s="56" t="s">
        <v>7693</v>
      </c>
      <c r="CX47" s="53">
        <v>2</v>
      </c>
      <c r="CY47" s="53"/>
      <c r="CZ47" s="53">
        <v>2</v>
      </c>
    </row>
    <row r="48" spans="2:104" x14ac:dyDescent="0.25">
      <c r="B48" s="56" t="s">
        <v>8046</v>
      </c>
      <c r="C48" s="53">
        <v>152</v>
      </c>
      <c r="D48" s="53"/>
      <c r="E48" s="53"/>
      <c r="G48" s="78">
        <v>43853</v>
      </c>
      <c r="H48" s="53">
        <v>121</v>
      </c>
      <c r="I48" s="53"/>
      <c r="J48" s="53"/>
      <c r="O48" s="56" t="s">
        <v>8022</v>
      </c>
      <c r="P48" s="53">
        <v>226</v>
      </c>
      <c r="R48" s="78">
        <v>43855</v>
      </c>
      <c r="S48" s="53">
        <v>1</v>
      </c>
      <c r="T48" s="53"/>
      <c r="U48" s="53"/>
      <c r="W48" s="78">
        <v>43854</v>
      </c>
      <c r="X48" s="53">
        <v>19</v>
      </c>
      <c r="AE48" s="56" t="s">
        <v>8071</v>
      </c>
      <c r="AF48" s="53">
        <v>11</v>
      </c>
      <c r="BM48" s="56" t="s">
        <v>5849</v>
      </c>
      <c r="BN48" s="53">
        <v>7</v>
      </c>
      <c r="BO48" s="66">
        <v>9.9009900990099011E-3</v>
      </c>
      <c r="BP48" s="66">
        <v>0.95898161244695901</v>
      </c>
      <c r="BY48" s="56" t="s">
        <v>5576</v>
      </c>
      <c r="BZ48" s="53">
        <v>1</v>
      </c>
      <c r="CA48" s="53">
        <v>1</v>
      </c>
      <c r="CG48" s="56" t="s">
        <v>6275</v>
      </c>
      <c r="CH48" s="53">
        <v>1</v>
      </c>
      <c r="CI48" s="53">
        <v>1</v>
      </c>
      <c r="CK48" s="56" t="s">
        <v>6768</v>
      </c>
      <c r="CL48" s="53">
        <v>1</v>
      </c>
      <c r="CM48" s="53">
        <v>1</v>
      </c>
      <c r="CO48" s="56" t="s">
        <v>6697</v>
      </c>
      <c r="CP48" s="53">
        <v>3</v>
      </c>
      <c r="CQ48" s="53">
        <v>3</v>
      </c>
      <c r="CS48" s="56" t="s">
        <v>7575</v>
      </c>
      <c r="CT48" s="53">
        <v>2</v>
      </c>
      <c r="CU48" s="53">
        <v>2</v>
      </c>
      <c r="CW48" s="56" t="s">
        <v>7227</v>
      </c>
      <c r="CX48" s="53">
        <v>2</v>
      </c>
      <c r="CY48" s="53"/>
      <c r="CZ48" s="53">
        <v>2</v>
      </c>
    </row>
    <row r="49" spans="2:104" x14ac:dyDescent="0.25">
      <c r="B49" s="56" t="s">
        <v>8048</v>
      </c>
      <c r="C49" s="53">
        <v>123</v>
      </c>
      <c r="D49" s="53"/>
      <c r="E49" s="53"/>
      <c r="G49" s="78">
        <v>43854</v>
      </c>
      <c r="H49" s="53">
        <v>115</v>
      </c>
      <c r="I49" s="53"/>
      <c r="J49" s="53"/>
      <c r="O49" s="56" t="s">
        <v>8070</v>
      </c>
      <c r="P49" s="53">
        <v>74</v>
      </c>
      <c r="R49" s="78">
        <v>43857</v>
      </c>
      <c r="S49" s="53">
        <v>37</v>
      </c>
      <c r="T49" s="53"/>
      <c r="U49" s="53"/>
      <c r="W49" s="78">
        <v>43857</v>
      </c>
      <c r="X49" s="53">
        <v>32</v>
      </c>
      <c r="AE49" s="56" t="s">
        <v>8034</v>
      </c>
      <c r="AF49" s="53">
        <v>3</v>
      </c>
      <c r="BM49" s="56" t="s">
        <v>5698</v>
      </c>
      <c r="BN49" s="53">
        <v>6</v>
      </c>
      <c r="BO49" s="66">
        <v>8.4865629420084864E-3</v>
      </c>
      <c r="BP49" s="66">
        <v>0.96746817538896746</v>
      </c>
      <c r="BY49" s="56" t="s">
        <v>7324</v>
      </c>
      <c r="BZ49" s="53">
        <v>1</v>
      </c>
      <c r="CA49" s="53">
        <v>1</v>
      </c>
      <c r="CG49" s="56" t="s">
        <v>6202</v>
      </c>
      <c r="CH49" s="53">
        <v>1</v>
      </c>
      <c r="CI49" s="53">
        <v>1</v>
      </c>
      <c r="CK49" s="56" t="s">
        <v>5750</v>
      </c>
      <c r="CL49" s="53">
        <v>1</v>
      </c>
      <c r="CM49" s="53">
        <v>1</v>
      </c>
      <c r="CO49" s="56" t="s">
        <v>5745</v>
      </c>
      <c r="CP49" s="53">
        <v>3</v>
      </c>
      <c r="CQ49" s="53">
        <v>3</v>
      </c>
      <c r="CS49" s="56" t="s">
        <v>6041</v>
      </c>
      <c r="CT49" s="53">
        <v>2</v>
      </c>
      <c r="CU49" s="53">
        <v>2</v>
      </c>
      <c r="CW49" s="56" t="s">
        <v>6477</v>
      </c>
      <c r="CX49" s="53">
        <v>2</v>
      </c>
      <c r="CY49" s="53"/>
      <c r="CZ49" s="53">
        <v>2</v>
      </c>
    </row>
    <row r="50" spans="2:104" x14ac:dyDescent="0.25">
      <c r="B50" s="56" t="s">
        <v>8049</v>
      </c>
      <c r="C50" s="53">
        <v>119</v>
      </c>
      <c r="D50" s="53"/>
      <c r="E50" s="53"/>
      <c r="G50" s="78">
        <v>43856</v>
      </c>
      <c r="H50" s="53">
        <v>1</v>
      </c>
      <c r="I50" s="53"/>
      <c r="J50" s="53"/>
      <c r="O50" s="56" t="s">
        <v>8026</v>
      </c>
      <c r="P50" s="53">
        <v>49</v>
      </c>
      <c r="R50" s="78">
        <v>43858</v>
      </c>
      <c r="S50" s="53">
        <v>30</v>
      </c>
      <c r="T50" s="53"/>
      <c r="U50" s="53"/>
      <c r="W50" s="78">
        <v>43858</v>
      </c>
      <c r="X50" s="53">
        <v>29</v>
      </c>
      <c r="AE50" s="56" t="s">
        <v>8072</v>
      </c>
      <c r="AF50" s="53">
        <v>1</v>
      </c>
      <c r="BM50" s="56" t="s">
        <v>5485</v>
      </c>
      <c r="BN50" s="53">
        <v>4</v>
      </c>
      <c r="BO50" s="66">
        <v>5.6577086280056579E-3</v>
      </c>
      <c r="BP50" s="66">
        <v>0.97312588401697309</v>
      </c>
      <c r="BY50" s="56" t="s">
        <v>7270</v>
      </c>
      <c r="BZ50" s="53">
        <v>1</v>
      </c>
      <c r="CA50" s="53">
        <v>1</v>
      </c>
      <c r="CG50" s="56" t="s">
        <v>6497</v>
      </c>
      <c r="CH50" s="53">
        <v>1</v>
      </c>
      <c r="CI50" s="53">
        <v>1</v>
      </c>
      <c r="CK50" s="56" t="s">
        <v>5729</v>
      </c>
      <c r="CL50" s="53">
        <v>1</v>
      </c>
      <c r="CM50" s="53">
        <v>1</v>
      </c>
      <c r="CO50" s="56" t="s">
        <v>6005</v>
      </c>
      <c r="CP50" s="53">
        <v>3</v>
      </c>
      <c r="CQ50" s="53">
        <v>3</v>
      </c>
      <c r="CS50" s="56" t="s">
        <v>7306</v>
      </c>
      <c r="CT50" s="53">
        <v>2</v>
      </c>
      <c r="CU50" s="53">
        <v>2</v>
      </c>
      <c r="CW50" s="56" t="s">
        <v>6598</v>
      </c>
      <c r="CX50" s="53">
        <v>2</v>
      </c>
      <c r="CY50" s="53"/>
      <c r="CZ50" s="53">
        <v>2</v>
      </c>
    </row>
    <row r="51" spans="2:104" x14ac:dyDescent="0.25">
      <c r="B51" s="56" t="s">
        <v>8050</v>
      </c>
      <c r="C51" s="53">
        <v>1</v>
      </c>
      <c r="D51" s="53"/>
      <c r="E51" s="53"/>
      <c r="G51" s="78">
        <v>43857</v>
      </c>
      <c r="H51" s="53">
        <v>109</v>
      </c>
      <c r="I51" s="53"/>
      <c r="J51" s="53"/>
      <c r="O51" s="56" t="s">
        <v>8071</v>
      </c>
      <c r="P51" s="53">
        <v>10</v>
      </c>
      <c r="R51" s="78">
        <v>43859</v>
      </c>
      <c r="S51" s="53">
        <v>29</v>
      </c>
      <c r="T51" s="53"/>
      <c r="U51" s="53"/>
      <c r="W51" s="78">
        <v>43859</v>
      </c>
      <c r="X51" s="53">
        <v>30</v>
      </c>
      <c r="AE51" s="56" t="s">
        <v>7878</v>
      </c>
      <c r="AF51" s="53">
        <v>717</v>
      </c>
      <c r="BM51" s="56" t="s">
        <v>5772</v>
      </c>
      <c r="BN51" s="53">
        <v>4</v>
      </c>
      <c r="BO51" s="66">
        <v>5.6577086280056579E-3</v>
      </c>
      <c r="BP51" s="66">
        <v>0.97878359264497883</v>
      </c>
      <c r="BY51" s="56" t="s">
        <v>7328</v>
      </c>
      <c r="BZ51" s="53">
        <v>1</v>
      </c>
      <c r="CA51" s="53">
        <v>1</v>
      </c>
      <c r="CG51" s="56" t="s">
        <v>6447</v>
      </c>
      <c r="CH51" s="53">
        <v>1</v>
      </c>
      <c r="CI51" s="53">
        <v>1</v>
      </c>
      <c r="CK51" s="56" t="s">
        <v>7600</v>
      </c>
      <c r="CL51" s="53">
        <v>1</v>
      </c>
      <c r="CM51" s="53">
        <v>1</v>
      </c>
      <c r="CO51" s="56" t="s">
        <v>6661</v>
      </c>
      <c r="CP51" s="53">
        <v>3</v>
      </c>
      <c r="CQ51" s="53">
        <v>3</v>
      </c>
      <c r="CS51" s="56" t="s">
        <v>5781</v>
      </c>
      <c r="CT51" s="53">
        <v>2</v>
      </c>
      <c r="CU51" s="53">
        <v>2</v>
      </c>
      <c r="CW51" s="56" t="s">
        <v>7607</v>
      </c>
      <c r="CX51" s="53">
        <v>2</v>
      </c>
      <c r="CY51" s="53"/>
      <c r="CZ51" s="53">
        <v>2</v>
      </c>
    </row>
    <row r="52" spans="2:104" x14ac:dyDescent="0.25">
      <c r="B52" s="56" t="s">
        <v>8051</v>
      </c>
      <c r="C52" s="53">
        <v>106</v>
      </c>
      <c r="D52" s="53"/>
      <c r="E52" s="53"/>
      <c r="G52" s="78">
        <v>43858</v>
      </c>
      <c r="H52" s="53">
        <v>105</v>
      </c>
      <c r="I52" s="53"/>
      <c r="J52" s="53"/>
      <c r="O52" s="56" t="s">
        <v>8034</v>
      </c>
      <c r="P52" s="53">
        <v>4</v>
      </c>
      <c r="R52" s="78">
        <v>43860</v>
      </c>
      <c r="S52" s="53">
        <v>38</v>
      </c>
      <c r="T52" s="53"/>
      <c r="U52" s="53"/>
      <c r="W52" s="78">
        <v>43860</v>
      </c>
      <c r="X52" s="53">
        <v>28</v>
      </c>
      <c r="BM52" s="56" t="s">
        <v>5846</v>
      </c>
      <c r="BN52" s="53">
        <v>3</v>
      </c>
      <c r="BO52" s="66">
        <v>4.2432814710042432E-3</v>
      </c>
      <c r="BP52" s="66">
        <v>0.983026874115983</v>
      </c>
      <c r="BY52" s="56" t="s">
        <v>6784</v>
      </c>
      <c r="BZ52" s="53">
        <v>1</v>
      </c>
      <c r="CA52" s="53">
        <v>1</v>
      </c>
      <c r="CG52" s="56" t="s">
        <v>7132</v>
      </c>
      <c r="CH52" s="53">
        <v>1</v>
      </c>
      <c r="CI52" s="53">
        <v>1</v>
      </c>
      <c r="CK52" s="56" t="s">
        <v>6510</v>
      </c>
      <c r="CL52" s="53">
        <v>1</v>
      </c>
      <c r="CM52" s="53">
        <v>1</v>
      </c>
      <c r="CO52" s="56" t="s">
        <v>6018</v>
      </c>
      <c r="CP52" s="53">
        <v>3</v>
      </c>
      <c r="CQ52" s="53">
        <v>3</v>
      </c>
      <c r="CS52" s="56" t="s">
        <v>6824</v>
      </c>
      <c r="CT52" s="53">
        <v>2</v>
      </c>
      <c r="CU52" s="53">
        <v>2</v>
      </c>
      <c r="CW52" s="56" t="s">
        <v>7011</v>
      </c>
      <c r="CX52" s="53">
        <v>2</v>
      </c>
      <c r="CY52" s="53"/>
      <c r="CZ52" s="53">
        <v>2</v>
      </c>
    </row>
    <row r="53" spans="2:104" x14ac:dyDescent="0.25">
      <c r="B53" s="56" t="s">
        <v>8053</v>
      </c>
      <c r="C53" s="53">
        <v>116</v>
      </c>
      <c r="D53" s="53"/>
      <c r="E53" s="53"/>
      <c r="G53" s="78">
        <v>43859</v>
      </c>
      <c r="H53" s="53">
        <v>111</v>
      </c>
      <c r="I53" s="53"/>
      <c r="J53" s="53"/>
      <c r="O53" s="56" t="s">
        <v>8072</v>
      </c>
      <c r="P53" s="53">
        <v>16</v>
      </c>
      <c r="R53" s="78" t="s">
        <v>7878</v>
      </c>
      <c r="S53" s="53">
        <v>712</v>
      </c>
      <c r="T53" s="53"/>
      <c r="U53" s="53"/>
      <c r="W53" s="78" t="s">
        <v>7878</v>
      </c>
      <c r="X53" s="53">
        <v>684</v>
      </c>
      <c r="BM53" s="56" t="s">
        <v>6625</v>
      </c>
      <c r="BN53" s="53">
        <v>3</v>
      </c>
      <c r="BO53" s="66">
        <v>4.2432814710042432E-3</v>
      </c>
      <c r="BP53" s="66">
        <v>0.98727015558698727</v>
      </c>
      <c r="BY53" s="56" t="s">
        <v>6693</v>
      </c>
      <c r="BZ53" s="53">
        <v>1</v>
      </c>
      <c r="CA53" s="53">
        <v>1</v>
      </c>
      <c r="CG53" s="56" t="s">
        <v>6469</v>
      </c>
      <c r="CH53" s="53">
        <v>1</v>
      </c>
      <c r="CI53" s="53">
        <v>1</v>
      </c>
      <c r="CK53" s="56" t="s">
        <v>5627</v>
      </c>
      <c r="CL53" s="53">
        <v>1</v>
      </c>
      <c r="CM53" s="53">
        <v>1</v>
      </c>
      <c r="CO53" s="56" t="s">
        <v>7444</v>
      </c>
      <c r="CP53" s="53">
        <v>3</v>
      </c>
      <c r="CQ53" s="53">
        <v>3</v>
      </c>
      <c r="CS53" s="56" t="s">
        <v>5630</v>
      </c>
      <c r="CT53" s="53">
        <v>2</v>
      </c>
      <c r="CU53" s="53">
        <v>2</v>
      </c>
      <c r="CW53" s="56" t="s">
        <v>7362</v>
      </c>
      <c r="CX53" s="53">
        <v>2</v>
      </c>
      <c r="CY53" s="53"/>
      <c r="CZ53" s="53">
        <v>2</v>
      </c>
    </row>
    <row r="54" spans="2:104" x14ac:dyDescent="0.25">
      <c r="B54" s="56" t="s">
        <v>8054</v>
      </c>
      <c r="C54" s="53">
        <v>115</v>
      </c>
      <c r="D54" s="53"/>
      <c r="E54" s="53"/>
      <c r="G54" s="78">
        <v>43860</v>
      </c>
      <c r="H54" s="53">
        <v>54</v>
      </c>
      <c r="I54" s="53"/>
      <c r="J54" s="53"/>
      <c r="O54" s="56" t="s">
        <v>8035</v>
      </c>
      <c r="P54" s="53">
        <v>5</v>
      </c>
      <c r="T54" s="73"/>
      <c r="U54" s="73"/>
      <c r="BM54" s="56" t="s">
        <v>6475</v>
      </c>
      <c r="BN54" s="53">
        <v>3</v>
      </c>
      <c r="BO54" s="66">
        <v>4.2432814710042432E-3</v>
      </c>
      <c r="BP54" s="66">
        <v>0.99151343705799155</v>
      </c>
      <c r="BY54" s="56" t="s">
        <v>6794</v>
      </c>
      <c r="BZ54" s="53">
        <v>1</v>
      </c>
      <c r="CA54" s="53">
        <v>1</v>
      </c>
      <c r="CG54" s="56" t="s">
        <v>6571</v>
      </c>
      <c r="CH54" s="53">
        <v>1</v>
      </c>
      <c r="CI54" s="53">
        <v>1</v>
      </c>
      <c r="CK54" s="56" t="s">
        <v>6012</v>
      </c>
      <c r="CL54" s="53">
        <v>1</v>
      </c>
      <c r="CM54" s="53">
        <v>1</v>
      </c>
      <c r="CO54" s="56" t="s">
        <v>6296</v>
      </c>
      <c r="CP54" s="53">
        <v>3</v>
      </c>
      <c r="CQ54" s="53">
        <v>3</v>
      </c>
      <c r="CS54" s="56" t="s">
        <v>6064</v>
      </c>
      <c r="CT54" s="53">
        <v>2</v>
      </c>
      <c r="CU54" s="53">
        <v>2</v>
      </c>
      <c r="CW54" s="56" t="s">
        <v>7568</v>
      </c>
      <c r="CX54" s="53">
        <v>2</v>
      </c>
      <c r="CY54" s="53"/>
      <c r="CZ54" s="53">
        <v>2</v>
      </c>
    </row>
    <row r="55" spans="2:104" x14ac:dyDescent="0.25">
      <c r="B55" s="56" t="s">
        <v>8055</v>
      </c>
      <c r="C55" s="53">
        <v>97</v>
      </c>
      <c r="D55" s="53"/>
      <c r="E55" s="53"/>
      <c r="G55" s="78" t="s">
        <v>7878</v>
      </c>
      <c r="H55" s="53">
        <v>2065</v>
      </c>
      <c r="I55" s="53"/>
      <c r="J55" s="53"/>
      <c r="O55" s="56" t="s">
        <v>8073</v>
      </c>
      <c r="P55" s="53">
        <v>2</v>
      </c>
      <c r="BM55" s="56" t="s">
        <v>5615</v>
      </c>
      <c r="BN55" s="53">
        <v>2</v>
      </c>
      <c r="BO55" s="66">
        <v>2.828854314002829E-3</v>
      </c>
      <c r="BP55" s="66">
        <v>0.99434229137199437</v>
      </c>
      <c r="BY55" s="56" t="s">
        <v>5816</v>
      </c>
      <c r="BZ55" s="53">
        <v>1</v>
      </c>
      <c r="CA55" s="53">
        <v>1</v>
      </c>
      <c r="CG55" s="56" t="s">
        <v>7317</v>
      </c>
      <c r="CH55" s="53">
        <v>1</v>
      </c>
      <c r="CI55" s="53">
        <v>1</v>
      </c>
      <c r="CK55" s="56" t="s">
        <v>7172</v>
      </c>
      <c r="CL55" s="53">
        <v>1</v>
      </c>
      <c r="CM55" s="53">
        <v>1</v>
      </c>
      <c r="CO55" s="56" t="s">
        <v>7469</v>
      </c>
      <c r="CP55" s="53">
        <v>3</v>
      </c>
      <c r="CQ55" s="53">
        <v>3</v>
      </c>
      <c r="CS55" s="56" t="s">
        <v>7352</v>
      </c>
      <c r="CT55" s="53">
        <v>2</v>
      </c>
      <c r="CU55" s="53">
        <v>2</v>
      </c>
      <c r="CW55" s="56" t="s">
        <v>5663</v>
      </c>
      <c r="CX55" s="53">
        <v>2</v>
      </c>
      <c r="CY55" s="53"/>
      <c r="CZ55" s="53">
        <v>2</v>
      </c>
    </row>
    <row r="56" spans="2:104" x14ac:dyDescent="0.25">
      <c r="B56" s="56" t="s">
        <v>7878</v>
      </c>
      <c r="C56" s="53">
        <v>2107</v>
      </c>
      <c r="D56" s="73"/>
      <c r="E56" s="73"/>
      <c r="I56" s="53"/>
      <c r="J56" s="53"/>
      <c r="O56" s="56" t="s">
        <v>7878</v>
      </c>
      <c r="P56" s="53">
        <v>2107</v>
      </c>
      <c r="BM56" s="56" t="s">
        <v>6958</v>
      </c>
      <c r="BN56" s="53">
        <v>1</v>
      </c>
      <c r="BO56" s="66">
        <v>1.4144271570014145E-3</v>
      </c>
      <c r="BP56" s="66">
        <v>0.99575671852899572</v>
      </c>
      <c r="BY56" s="56" t="s">
        <v>6385</v>
      </c>
      <c r="BZ56" s="53">
        <v>1</v>
      </c>
      <c r="CA56" s="53">
        <v>1</v>
      </c>
      <c r="CG56" s="56" t="s">
        <v>7196</v>
      </c>
      <c r="CH56" s="53">
        <v>1</v>
      </c>
      <c r="CI56" s="53">
        <v>1</v>
      </c>
      <c r="CK56" s="56" t="s">
        <v>5640</v>
      </c>
      <c r="CL56" s="53">
        <v>1</v>
      </c>
      <c r="CM56" s="53">
        <v>1</v>
      </c>
      <c r="CO56" s="56" t="s">
        <v>6529</v>
      </c>
      <c r="CP56" s="53">
        <v>3</v>
      </c>
      <c r="CQ56" s="53">
        <v>3</v>
      </c>
      <c r="CS56" s="56" t="s">
        <v>5963</v>
      </c>
      <c r="CT56" s="53">
        <v>2</v>
      </c>
      <c r="CU56" s="53">
        <v>2</v>
      </c>
      <c r="CW56" s="56" t="s">
        <v>7196</v>
      </c>
      <c r="CX56" s="53">
        <v>2</v>
      </c>
      <c r="CY56" s="53"/>
      <c r="CZ56" s="53">
        <v>2</v>
      </c>
    </row>
    <row r="57" spans="2:104" x14ac:dyDescent="0.25">
      <c r="I57" s="53"/>
      <c r="J57" s="53"/>
      <c r="BM57" s="56" t="s">
        <v>6811</v>
      </c>
      <c r="BN57" s="53">
        <v>1</v>
      </c>
      <c r="BO57" s="66">
        <v>1.4144271570014145E-3</v>
      </c>
      <c r="BP57" s="66">
        <v>0.99717114568599718</v>
      </c>
      <c r="BY57" s="56" t="s">
        <v>7746</v>
      </c>
      <c r="BZ57" s="53">
        <v>1</v>
      </c>
      <c r="CA57" s="53">
        <v>1</v>
      </c>
      <c r="CG57" s="56" t="s">
        <v>5949</v>
      </c>
      <c r="CH57" s="53">
        <v>1</v>
      </c>
      <c r="CI57" s="53">
        <v>1</v>
      </c>
      <c r="CK57" s="56" t="s">
        <v>6564</v>
      </c>
      <c r="CL57" s="53">
        <v>1</v>
      </c>
      <c r="CM57" s="53">
        <v>1</v>
      </c>
      <c r="CO57" s="56" t="s">
        <v>7666</v>
      </c>
      <c r="CP57" s="53">
        <v>3</v>
      </c>
      <c r="CQ57" s="53">
        <v>3</v>
      </c>
      <c r="CS57" s="56" t="s">
        <v>7469</v>
      </c>
      <c r="CT57" s="53">
        <v>2</v>
      </c>
      <c r="CU57" s="53">
        <v>2</v>
      </c>
      <c r="CW57" s="56" t="s">
        <v>6784</v>
      </c>
      <c r="CX57" s="53">
        <v>2</v>
      </c>
      <c r="CY57" s="53"/>
      <c r="CZ57" s="53">
        <v>2</v>
      </c>
    </row>
    <row r="58" spans="2:104" x14ac:dyDescent="0.25">
      <c r="I58" s="53"/>
      <c r="J58" s="53"/>
      <c r="BM58" s="56" t="s">
        <v>5472</v>
      </c>
      <c r="BN58" s="53">
        <v>1</v>
      </c>
      <c r="BO58" s="66">
        <v>1.4144271570014145E-3</v>
      </c>
      <c r="BP58" s="66">
        <v>0.99858557284299854</v>
      </c>
      <c r="BY58" s="56" t="s">
        <v>6806</v>
      </c>
      <c r="BZ58" s="53">
        <v>1</v>
      </c>
      <c r="CA58" s="53">
        <v>1</v>
      </c>
      <c r="CG58" s="56" t="s">
        <v>7779</v>
      </c>
      <c r="CH58" s="53">
        <v>1</v>
      </c>
      <c r="CI58" s="53">
        <v>1</v>
      </c>
      <c r="CK58" s="56" t="s">
        <v>5875</v>
      </c>
      <c r="CL58" s="53">
        <v>1</v>
      </c>
      <c r="CM58" s="53">
        <v>1</v>
      </c>
      <c r="CO58" s="56" t="s">
        <v>7104</v>
      </c>
      <c r="CP58" s="53">
        <v>3</v>
      </c>
      <c r="CQ58" s="53">
        <v>3</v>
      </c>
      <c r="CS58" s="56" t="s">
        <v>6995</v>
      </c>
      <c r="CT58" s="53">
        <v>2</v>
      </c>
      <c r="CU58" s="53">
        <v>2</v>
      </c>
      <c r="CW58" s="56" t="s">
        <v>6397</v>
      </c>
      <c r="CX58" s="53">
        <v>2</v>
      </c>
      <c r="CY58" s="53"/>
      <c r="CZ58" s="53">
        <v>2</v>
      </c>
    </row>
    <row r="59" spans="2:104" x14ac:dyDescent="0.25">
      <c r="I59" s="53"/>
      <c r="J59" s="53"/>
      <c r="BM59" s="56" t="s">
        <v>7632</v>
      </c>
      <c r="BN59" s="53">
        <v>1</v>
      </c>
      <c r="BO59" s="66">
        <v>1.4144271570014145E-3</v>
      </c>
      <c r="BP59" s="66">
        <v>1</v>
      </c>
      <c r="BY59" s="56" t="s">
        <v>5622</v>
      </c>
      <c r="BZ59" s="53">
        <v>1</v>
      </c>
      <c r="CA59" s="53">
        <v>1</v>
      </c>
      <c r="CG59" s="56" t="s">
        <v>7152</v>
      </c>
      <c r="CH59" s="53">
        <v>1</v>
      </c>
      <c r="CI59" s="53">
        <v>1</v>
      </c>
      <c r="CK59" s="56" t="s">
        <v>6791</v>
      </c>
      <c r="CL59" s="53">
        <v>1</v>
      </c>
      <c r="CM59" s="53">
        <v>1</v>
      </c>
      <c r="CO59" s="56" t="s">
        <v>6567</v>
      </c>
      <c r="CP59" s="53">
        <v>3</v>
      </c>
      <c r="CQ59" s="53">
        <v>3</v>
      </c>
      <c r="CS59" s="56" t="s">
        <v>7358</v>
      </c>
      <c r="CT59" s="53">
        <v>2</v>
      </c>
      <c r="CU59" s="53">
        <v>2</v>
      </c>
      <c r="CW59" s="56" t="s">
        <v>7781</v>
      </c>
      <c r="CX59" s="53">
        <v>2</v>
      </c>
      <c r="CY59" s="53"/>
      <c r="CZ59" s="53">
        <v>2</v>
      </c>
    </row>
    <row r="60" spans="2:104" x14ac:dyDescent="0.25">
      <c r="I60" s="53"/>
      <c r="J60" s="53"/>
      <c r="BM60" s="56" t="s">
        <v>7878</v>
      </c>
      <c r="BN60" s="53">
        <v>707</v>
      </c>
      <c r="BO60" s="66">
        <v>1</v>
      </c>
      <c r="BP60" s="66"/>
      <c r="BY60" s="56" t="s">
        <v>5493</v>
      </c>
      <c r="BZ60" s="53">
        <v>1</v>
      </c>
      <c r="CA60" s="53">
        <v>1</v>
      </c>
      <c r="CG60" s="56" t="s">
        <v>6510</v>
      </c>
      <c r="CH60" s="53">
        <v>1</v>
      </c>
      <c r="CI60" s="53">
        <v>1</v>
      </c>
      <c r="CK60" s="56" t="s">
        <v>6028</v>
      </c>
      <c r="CL60" s="53">
        <v>1</v>
      </c>
      <c r="CM60" s="53">
        <v>1</v>
      </c>
      <c r="CO60" s="56" t="s">
        <v>6598</v>
      </c>
      <c r="CP60" s="53">
        <v>3</v>
      </c>
      <c r="CQ60" s="53">
        <v>3</v>
      </c>
      <c r="CS60" s="56" t="s">
        <v>6135</v>
      </c>
      <c r="CT60" s="53">
        <v>2</v>
      </c>
      <c r="CU60" s="53">
        <v>2</v>
      </c>
      <c r="CW60" s="56" t="s">
        <v>6405</v>
      </c>
      <c r="CX60" s="53">
        <v>2</v>
      </c>
      <c r="CY60" s="53"/>
      <c r="CZ60" s="53">
        <v>2</v>
      </c>
    </row>
    <row r="61" spans="2:104" x14ac:dyDescent="0.25">
      <c r="I61" s="53"/>
      <c r="J61" s="53"/>
      <c r="BY61" s="56" t="s">
        <v>6706</v>
      </c>
      <c r="BZ61" s="53">
        <v>1</v>
      </c>
      <c r="CA61" s="53">
        <v>1</v>
      </c>
      <c r="CG61" s="56" t="s">
        <v>6577</v>
      </c>
      <c r="CH61" s="53">
        <v>1</v>
      </c>
      <c r="CI61" s="53">
        <v>1</v>
      </c>
      <c r="CK61" s="56" t="s">
        <v>6797</v>
      </c>
      <c r="CL61" s="53">
        <v>1</v>
      </c>
      <c r="CM61" s="53">
        <v>1</v>
      </c>
      <c r="CO61" s="56" t="s">
        <v>6687</v>
      </c>
      <c r="CP61" s="53">
        <v>3</v>
      </c>
      <c r="CQ61" s="53">
        <v>3</v>
      </c>
      <c r="CS61" s="56" t="s">
        <v>6779</v>
      </c>
      <c r="CT61" s="53">
        <v>2</v>
      </c>
      <c r="CU61" s="53">
        <v>2</v>
      </c>
      <c r="CW61" s="56" t="s">
        <v>7485</v>
      </c>
      <c r="CX61" s="53">
        <v>2</v>
      </c>
      <c r="CY61" s="53"/>
      <c r="CZ61" s="53">
        <v>2</v>
      </c>
    </row>
    <row r="62" spans="2:104" x14ac:dyDescent="0.25">
      <c r="I62" s="53"/>
      <c r="J62" s="53"/>
      <c r="BY62" s="56" t="s">
        <v>5802</v>
      </c>
      <c r="BZ62" s="53">
        <v>1</v>
      </c>
      <c r="CA62" s="53">
        <v>1</v>
      </c>
      <c r="CG62" s="56" t="s">
        <v>5479</v>
      </c>
      <c r="CH62" s="53">
        <v>1</v>
      </c>
      <c r="CI62" s="53">
        <v>1</v>
      </c>
      <c r="CK62" s="56" t="s">
        <v>6296</v>
      </c>
      <c r="CL62" s="53">
        <v>1</v>
      </c>
      <c r="CM62" s="53">
        <v>1</v>
      </c>
      <c r="CO62" s="56" t="s">
        <v>7070</v>
      </c>
      <c r="CP62" s="53">
        <v>3</v>
      </c>
      <c r="CQ62" s="53">
        <v>3</v>
      </c>
      <c r="CS62" s="56" t="s">
        <v>6477</v>
      </c>
      <c r="CT62" s="53">
        <v>2</v>
      </c>
      <c r="CU62" s="53">
        <v>2</v>
      </c>
      <c r="CW62" s="56" t="s">
        <v>7301</v>
      </c>
      <c r="CX62" s="53">
        <v>2</v>
      </c>
      <c r="CY62" s="53"/>
      <c r="CZ62" s="53">
        <v>2</v>
      </c>
    </row>
    <row r="63" spans="2:104" x14ac:dyDescent="0.25">
      <c r="I63" s="73"/>
      <c r="J63" s="73"/>
      <c r="BY63" s="56" t="s">
        <v>5645</v>
      </c>
      <c r="BZ63" s="53">
        <v>1</v>
      </c>
      <c r="CA63" s="53">
        <v>1</v>
      </c>
      <c r="CG63" s="56" t="s">
        <v>6260</v>
      </c>
      <c r="CH63" s="53">
        <v>1</v>
      </c>
      <c r="CI63" s="53">
        <v>1</v>
      </c>
      <c r="CK63" s="56" t="s">
        <v>5932</v>
      </c>
      <c r="CL63" s="53">
        <v>1</v>
      </c>
      <c r="CM63" s="53">
        <v>1</v>
      </c>
      <c r="CO63" s="56" t="s">
        <v>7799</v>
      </c>
      <c r="CP63" s="53">
        <v>3</v>
      </c>
      <c r="CQ63" s="53">
        <v>3</v>
      </c>
      <c r="CS63" s="56" t="s">
        <v>6859</v>
      </c>
      <c r="CT63" s="53">
        <v>2</v>
      </c>
      <c r="CU63" s="53">
        <v>2</v>
      </c>
      <c r="CW63" s="56" t="s">
        <v>7721</v>
      </c>
      <c r="CX63" s="53">
        <v>2</v>
      </c>
      <c r="CY63" s="53"/>
      <c r="CZ63" s="53">
        <v>2</v>
      </c>
    </row>
    <row r="64" spans="2:104" x14ac:dyDescent="0.25">
      <c r="BY64" s="56" t="s">
        <v>5591</v>
      </c>
      <c r="BZ64" s="53">
        <v>1</v>
      </c>
      <c r="CA64" s="53">
        <v>1</v>
      </c>
      <c r="CG64" s="56" t="s">
        <v>6784</v>
      </c>
      <c r="CH64" s="53">
        <v>1</v>
      </c>
      <c r="CI64" s="53">
        <v>1</v>
      </c>
      <c r="CK64" s="56" t="s">
        <v>6459</v>
      </c>
      <c r="CL64" s="53">
        <v>1</v>
      </c>
      <c r="CM64" s="53">
        <v>1</v>
      </c>
      <c r="CO64" s="56" t="s">
        <v>6058</v>
      </c>
      <c r="CP64" s="53">
        <v>3</v>
      </c>
      <c r="CQ64" s="53">
        <v>3</v>
      </c>
      <c r="CS64" s="56" t="s">
        <v>6989</v>
      </c>
      <c r="CT64" s="53">
        <v>2</v>
      </c>
      <c r="CU64" s="53">
        <v>2</v>
      </c>
      <c r="CW64" s="56" t="s">
        <v>7575</v>
      </c>
      <c r="CX64" s="53">
        <v>2</v>
      </c>
      <c r="CY64" s="53"/>
      <c r="CZ64" s="53">
        <v>2</v>
      </c>
    </row>
    <row r="65" spans="77:104" x14ac:dyDescent="0.25">
      <c r="BY65" s="56" t="s">
        <v>6873</v>
      </c>
      <c r="BZ65" s="53">
        <v>1</v>
      </c>
      <c r="CA65" s="53">
        <v>1</v>
      </c>
      <c r="CG65" s="56" t="s">
        <v>7019</v>
      </c>
      <c r="CH65" s="53">
        <v>1</v>
      </c>
      <c r="CI65" s="53">
        <v>1</v>
      </c>
      <c r="CK65" s="56" t="s">
        <v>7416</v>
      </c>
      <c r="CL65" s="53">
        <v>1</v>
      </c>
      <c r="CM65" s="53">
        <v>1</v>
      </c>
      <c r="CO65" s="56" t="s">
        <v>6615</v>
      </c>
      <c r="CP65" s="53">
        <v>3</v>
      </c>
      <c r="CQ65" s="53">
        <v>3</v>
      </c>
      <c r="CS65" s="56" t="s">
        <v>5656</v>
      </c>
      <c r="CT65" s="53">
        <v>2</v>
      </c>
      <c r="CU65" s="53">
        <v>2</v>
      </c>
      <c r="CW65" s="56" t="s">
        <v>7616</v>
      </c>
      <c r="CX65" s="53">
        <v>2</v>
      </c>
      <c r="CY65" s="53"/>
      <c r="CZ65" s="53">
        <v>2</v>
      </c>
    </row>
    <row r="66" spans="77:104" x14ac:dyDescent="0.25">
      <c r="BY66" s="56" t="s">
        <v>7298</v>
      </c>
      <c r="BZ66" s="53">
        <v>1</v>
      </c>
      <c r="CA66" s="53">
        <v>1</v>
      </c>
      <c r="CG66" s="56" t="s">
        <v>6789</v>
      </c>
      <c r="CH66" s="53">
        <v>1</v>
      </c>
      <c r="CI66" s="53">
        <v>1</v>
      </c>
      <c r="CK66" s="56" t="s">
        <v>6469</v>
      </c>
      <c r="CL66" s="53">
        <v>1</v>
      </c>
      <c r="CM66" s="53">
        <v>1</v>
      </c>
      <c r="CO66" s="56" t="s">
        <v>7317</v>
      </c>
      <c r="CP66" s="53">
        <v>3</v>
      </c>
      <c r="CQ66" s="53">
        <v>3</v>
      </c>
      <c r="CS66" s="56" t="s">
        <v>6260</v>
      </c>
      <c r="CT66" s="53">
        <v>2</v>
      </c>
      <c r="CU66" s="53">
        <v>2</v>
      </c>
      <c r="CW66" s="56" t="s">
        <v>7107</v>
      </c>
      <c r="CX66" s="53">
        <v>2</v>
      </c>
      <c r="CY66" s="53"/>
      <c r="CZ66" s="53">
        <v>2</v>
      </c>
    </row>
    <row r="67" spans="77:104" x14ac:dyDescent="0.25">
      <c r="BY67" s="56" t="s">
        <v>7367</v>
      </c>
      <c r="BZ67" s="53">
        <v>1</v>
      </c>
      <c r="CA67" s="53">
        <v>1</v>
      </c>
      <c r="CG67" s="56" t="s">
        <v>6335</v>
      </c>
      <c r="CH67" s="53">
        <v>1</v>
      </c>
      <c r="CI67" s="53">
        <v>1</v>
      </c>
      <c r="CK67" s="56" t="s">
        <v>5584</v>
      </c>
      <c r="CL67" s="53">
        <v>1</v>
      </c>
      <c r="CM67" s="53">
        <v>1</v>
      </c>
      <c r="CO67" s="56" t="s">
        <v>6859</v>
      </c>
      <c r="CP67" s="53">
        <v>2</v>
      </c>
      <c r="CQ67" s="53">
        <v>2</v>
      </c>
      <c r="CS67" s="56" t="s">
        <v>6871</v>
      </c>
      <c r="CT67" s="53">
        <v>2</v>
      </c>
      <c r="CU67" s="53">
        <v>2</v>
      </c>
      <c r="CW67" s="56" t="s">
        <v>6206</v>
      </c>
      <c r="CX67" s="53">
        <v>2</v>
      </c>
      <c r="CY67" s="53"/>
      <c r="CZ67" s="53">
        <v>2</v>
      </c>
    </row>
    <row r="68" spans="77:104" x14ac:dyDescent="0.25">
      <c r="BY68" s="56" t="s">
        <v>7107</v>
      </c>
      <c r="BZ68" s="53">
        <v>1</v>
      </c>
      <c r="CA68" s="53">
        <v>1</v>
      </c>
      <c r="CG68" s="56" t="s">
        <v>6797</v>
      </c>
      <c r="CH68" s="53">
        <v>1</v>
      </c>
      <c r="CI68" s="53">
        <v>1</v>
      </c>
      <c r="CK68" s="56" t="s">
        <v>5705</v>
      </c>
      <c r="CL68" s="53">
        <v>1</v>
      </c>
      <c r="CM68" s="53">
        <v>1</v>
      </c>
      <c r="CO68" s="56" t="s">
        <v>7403</v>
      </c>
      <c r="CP68" s="53">
        <v>2</v>
      </c>
      <c r="CQ68" s="53">
        <v>2</v>
      </c>
      <c r="CS68" s="56" t="s">
        <v>6656</v>
      </c>
      <c r="CT68" s="53">
        <v>2</v>
      </c>
      <c r="CU68" s="53">
        <v>2</v>
      </c>
      <c r="CW68" s="56" t="s">
        <v>7233</v>
      </c>
      <c r="CX68" s="53">
        <v>2</v>
      </c>
      <c r="CY68" s="53"/>
      <c r="CZ68" s="53">
        <v>2</v>
      </c>
    </row>
    <row r="69" spans="77:104" x14ac:dyDescent="0.25">
      <c r="BY69" s="56" t="s">
        <v>6880</v>
      </c>
      <c r="BZ69" s="53">
        <v>1</v>
      </c>
      <c r="CA69" s="53">
        <v>1</v>
      </c>
      <c r="CG69" s="56" t="s">
        <v>6294</v>
      </c>
      <c r="CH69" s="53">
        <v>1</v>
      </c>
      <c r="CI69" s="53">
        <v>1</v>
      </c>
      <c r="CK69" s="56" t="s">
        <v>7301</v>
      </c>
      <c r="CL69" s="53">
        <v>1</v>
      </c>
      <c r="CM69" s="53">
        <v>1</v>
      </c>
      <c r="CO69" s="56" t="s">
        <v>7629</v>
      </c>
      <c r="CP69" s="53">
        <v>2</v>
      </c>
      <c r="CQ69" s="53">
        <v>2</v>
      </c>
      <c r="CS69" s="56" t="s">
        <v>6459</v>
      </c>
      <c r="CT69" s="53">
        <v>2</v>
      </c>
      <c r="CU69" s="53">
        <v>2</v>
      </c>
      <c r="CW69" s="56" t="s">
        <v>5656</v>
      </c>
      <c r="CX69" s="53">
        <v>2</v>
      </c>
      <c r="CY69" s="53"/>
      <c r="CZ69" s="53">
        <v>2</v>
      </c>
    </row>
    <row r="70" spans="77:104" x14ac:dyDescent="0.25">
      <c r="BY70" s="56" t="s">
        <v>6913</v>
      </c>
      <c r="BZ70" s="53">
        <v>1</v>
      </c>
      <c r="CA70" s="53">
        <v>1</v>
      </c>
      <c r="CG70" s="56" t="s">
        <v>5932</v>
      </c>
      <c r="CH70" s="53">
        <v>1</v>
      </c>
      <c r="CI70" s="53">
        <v>1</v>
      </c>
      <c r="CK70" s="56" t="s">
        <v>6477</v>
      </c>
      <c r="CL70" s="53">
        <v>1</v>
      </c>
      <c r="CM70" s="53">
        <v>1</v>
      </c>
      <c r="CO70" s="56" t="s">
        <v>7120</v>
      </c>
      <c r="CP70" s="53">
        <v>2</v>
      </c>
      <c r="CQ70" s="53">
        <v>2</v>
      </c>
      <c r="CS70" s="56" t="s">
        <v>7328</v>
      </c>
      <c r="CT70" s="53">
        <v>2</v>
      </c>
      <c r="CU70" s="53">
        <v>2</v>
      </c>
      <c r="CW70" s="56" t="s">
        <v>5944</v>
      </c>
      <c r="CX70" s="53">
        <v>2</v>
      </c>
      <c r="CY70" s="53"/>
      <c r="CZ70" s="53">
        <v>2</v>
      </c>
    </row>
    <row r="71" spans="77:104" x14ac:dyDescent="0.25">
      <c r="BY71" s="56" t="s">
        <v>6892</v>
      </c>
      <c r="BZ71" s="53">
        <v>1</v>
      </c>
      <c r="CA71" s="53">
        <v>1</v>
      </c>
      <c r="CG71" s="56" t="s">
        <v>6637</v>
      </c>
      <c r="CH71" s="53">
        <v>1</v>
      </c>
      <c r="CI71" s="53">
        <v>1</v>
      </c>
      <c r="CK71" s="56" t="s">
        <v>7655</v>
      </c>
      <c r="CL71" s="53">
        <v>1</v>
      </c>
      <c r="CM71" s="53">
        <v>1</v>
      </c>
      <c r="CO71" s="56" t="s">
        <v>5928</v>
      </c>
      <c r="CP71" s="53">
        <v>2</v>
      </c>
      <c r="CQ71" s="53">
        <v>2</v>
      </c>
      <c r="CS71" s="56" t="s">
        <v>6233</v>
      </c>
      <c r="CT71" s="53">
        <v>2</v>
      </c>
      <c r="CU71" s="53">
        <v>2</v>
      </c>
      <c r="CW71" s="56" t="s">
        <v>6041</v>
      </c>
      <c r="CX71" s="53">
        <v>2</v>
      </c>
      <c r="CY71" s="53"/>
      <c r="CZ71" s="53">
        <v>2</v>
      </c>
    </row>
    <row r="72" spans="77:104" x14ac:dyDescent="0.25">
      <c r="BY72" s="56" t="s">
        <v>7306</v>
      </c>
      <c r="BZ72" s="53">
        <v>1</v>
      </c>
      <c r="CA72" s="53">
        <v>1</v>
      </c>
      <c r="CG72" s="56" t="s">
        <v>7725</v>
      </c>
      <c r="CH72" s="53">
        <v>1</v>
      </c>
      <c r="CI72" s="53">
        <v>1</v>
      </c>
      <c r="CK72" s="56" t="s">
        <v>5863</v>
      </c>
      <c r="CL72" s="53">
        <v>1</v>
      </c>
      <c r="CM72" s="53">
        <v>1</v>
      </c>
      <c r="CO72" s="56" t="s">
        <v>5899</v>
      </c>
      <c r="CP72" s="53">
        <v>2</v>
      </c>
      <c r="CQ72" s="53">
        <v>2</v>
      </c>
      <c r="CS72" s="56" t="s">
        <v>6687</v>
      </c>
      <c r="CT72" s="53">
        <v>2</v>
      </c>
      <c r="CU72" s="53">
        <v>2</v>
      </c>
      <c r="CW72" s="56" t="s">
        <v>5548</v>
      </c>
      <c r="CX72" s="53">
        <v>2</v>
      </c>
      <c r="CY72" s="53"/>
      <c r="CZ72" s="53">
        <v>2</v>
      </c>
    </row>
    <row r="73" spans="77:104" x14ac:dyDescent="0.25">
      <c r="BY73" s="56" t="s">
        <v>7629</v>
      </c>
      <c r="BZ73" s="53">
        <v>1</v>
      </c>
      <c r="CA73" s="53">
        <v>1</v>
      </c>
      <c r="CG73" s="56" t="s">
        <v>7024</v>
      </c>
      <c r="CH73" s="53">
        <v>1</v>
      </c>
      <c r="CI73" s="53">
        <v>1</v>
      </c>
      <c r="CK73" s="56" t="s">
        <v>7306</v>
      </c>
      <c r="CL73" s="53">
        <v>1</v>
      </c>
      <c r="CM73" s="53">
        <v>1</v>
      </c>
      <c r="CO73" s="56" t="s">
        <v>7028</v>
      </c>
      <c r="CP73" s="53">
        <v>2</v>
      </c>
      <c r="CQ73" s="53">
        <v>2</v>
      </c>
      <c r="CS73" s="56" t="s">
        <v>6650</v>
      </c>
      <c r="CT73" s="53">
        <v>2</v>
      </c>
      <c r="CU73" s="53">
        <v>2</v>
      </c>
      <c r="CW73" s="56" t="s">
        <v>6574</v>
      </c>
      <c r="CX73" s="53">
        <v>2</v>
      </c>
      <c r="CY73" s="53"/>
      <c r="CZ73" s="53">
        <v>2</v>
      </c>
    </row>
    <row r="74" spans="77:104" x14ac:dyDescent="0.25">
      <c r="BY74" s="56" t="s">
        <v>5505</v>
      </c>
      <c r="BZ74" s="53">
        <v>1</v>
      </c>
      <c r="CA74" s="53">
        <v>1</v>
      </c>
      <c r="CG74" s="56" t="s">
        <v>7011</v>
      </c>
      <c r="CH74" s="53">
        <v>1</v>
      </c>
      <c r="CI74" s="53">
        <v>1</v>
      </c>
      <c r="CK74" s="56" t="s">
        <v>7878</v>
      </c>
      <c r="CL74" s="53">
        <v>79</v>
      </c>
      <c r="CM74" s="53">
        <v>79</v>
      </c>
      <c r="CO74" s="56" t="s">
        <v>6669</v>
      </c>
      <c r="CP74" s="53">
        <v>2</v>
      </c>
      <c r="CQ74" s="53">
        <v>2</v>
      </c>
      <c r="CS74" s="56" t="s">
        <v>6916</v>
      </c>
      <c r="CT74" s="53">
        <v>2</v>
      </c>
      <c r="CU74" s="53">
        <v>2</v>
      </c>
      <c r="CW74" s="56" t="s">
        <v>6073</v>
      </c>
      <c r="CX74" s="53">
        <v>2</v>
      </c>
      <c r="CY74" s="53"/>
      <c r="CZ74" s="53">
        <v>2</v>
      </c>
    </row>
    <row r="75" spans="77:104" x14ac:dyDescent="0.25">
      <c r="BY75" s="56" t="s">
        <v>6075</v>
      </c>
      <c r="BZ75" s="53">
        <v>1</v>
      </c>
      <c r="CA75" s="53">
        <v>1</v>
      </c>
      <c r="CG75" s="56" t="s">
        <v>6080</v>
      </c>
      <c r="CH75" s="53">
        <v>1</v>
      </c>
      <c r="CI75" s="53">
        <v>1</v>
      </c>
      <c r="CO75" s="56" t="s">
        <v>7561</v>
      </c>
      <c r="CP75" s="53">
        <v>2</v>
      </c>
      <c r="CQ75" s="53">
        <v>2</v>
      </c>
      <c r="CS75" s="56" t="s">
        <v>7454</v>
      </c>
      <c r="CT75" s="53">
        <v>2</v>
      </c>
      <c r="CU75" s="53">
        <v>2</v>
      </c>
      <c r="CW75" s="56" t="s">
        <v>6903</v>
      </c>
      <c r="CX75" s="53">
        <v>2</v>
      </c>
      <c r="CY75" s="53"/>
      <c r="CZ75" s="53">
        <v>2</v>
      </c>
    </row>
    <row r="76" spans="77:104" x14ac:dyDescent="0.25">
      <c r="BY76" s="56" t="s">
        <v>5854</v>
      </c>
      <c r="BZ76" s="53">
        <v>1</v>
      </c>
      <c r="CA76" s="53">
        <v>1</v>
      </c>
      <c r="CG76" s="56" t="s">
        <v>6397</v>
      </c>
      <c r="CH76" s="53">
        <v>1</v>
      </c>
      <c r="CI76" s="53">
        <v>1</v>
      </c>
      <c r="CO76" s="56" t="s">
        <v>7289</v>
      </c>
      <c r="CP76" s="53">
        <v>2</v>
      </c>
      <c r="CQ76" s="53">
        <v>2</v>
      </c>
      <c r="CS76" s="56" t="s">
        <v>6631</v>
      </c>
      <c r="CT76" s="53">
        <v>2</v>
      </c>
      <c r="CU76" s="53">
        <v>2</v>
      </c>
      <c r="CW76" s="56" t="s">
        <v>7189</v>
      </c>
      <c r="CX76" s="53">
        <v>2</v>
      </c>
      <c r="CY76" s="53"/>
      <c r="CZ76" s="53">
        <v>2</v>
      </c>
    </row>
    <row r="77" spans="77:104" x14ac:dyDescent="0.25">
      <c r="BY77" s="56" t="s">
        <v>6405</v>
      </c>
      <c r="BZ77" s="53">
        <v>1</v>
      </c>
      <c r="CA77" s="53">
        <v>1</v>
      </c>
      <c r="CG77" s="56" t="s">
        <v>5991</v>
      </c>
      <c r="CH77" s="53">
        <v>1</v>
      </c>
      <c r="CI77" s="53">
        <v>1</v>
      </c>
      <c r="CO77" s="56" t="s">
        <v>6702</v>
      </c>
      <c r="CP77" s="53">
        <v>2</v>
      </c>
      <c r="CQ77" s="53">
        <v>2</v>
      </c>
      <c r="CS77" s="56" t="s">
        <v>6131</v>
      </c>
      <c r="CT77" s="53">
        <v>2</v>
      </c>
      <c r="CU77" s="53">
        <v>2</v>
      </c>
      <c r="CW77" s="56" t="s">
        <v>6238</v>
      </c>
      <c r="CX77" s="53">
        <v>2</v>
      </c>
      <c r="CY77" s="53"/>
      <c r="CZ77" s="53">
        <v>2</v>
      </c>
    </row>
    <row r="78" spans="77:104" x14ac:dyDescent="0.25">
      <c r="BY78" s="56" t="s">
        <v>7378</v>
      </c>
      <c r="BZ78" s="53">
        <v>1</v>
      </c>
      <c r="CA78" s="53">
        <v>1</v>
      </c>
      <c r="CG78" s="56" t="s">
        <v>6402</v>
      </c>
      <c r="CH78" s="53">
        <v>1</v>
      </c>
      <c r="CI78" s="53">
        <v>1</v>
      </c>
      <c r="CO78" s="56" t="s">
        <v>7765</v>
      </c>
      <c r="CP78" s="53">
        <v>2</v>
      </c>
      <c r="CQ78" s="53">
        <v>2</v>
      </c>
      <c r="CS78" s="56" t="s">
        <v>5622</v>
      </c>
      <c r="CT78" s="53">
        <v>2</v>
      </c>
      <c r="CU78" s="53">
        <v>2</v>
      </c>
      <c r="CW78" s="56" t="s">
        <v>5719</v>
      </c>
      <c r="CX78" s="53">
        <v>2</v>
      </c>
      <c r="CY78" s="53"/>
      <c r="CZ78" s="53">
        <v>2</v>
      </c>
    </row>
    <row r="79" spans="77:104" x14ac:dyDescent="0.25">
      <c r="BY79" s="56" t="s">
        <v>6816</v>
      </c>
      <c r="BZ79" s="53">
        <v>1</v>
      </c>
      <c r="CA79" s="53">
        <v>1</v>
      </c>
      <c r="CG79" s="56" t="s">
        <v>7613</v>
      </c>
      <c r="CH79" s="53">
        <v>1</v>
      </c>
      <c r="CI79" s="53">
        <v>1</v>
      </c>
      <c r="CO79" s="56" t="s">
        <v>7355</v>
      </c>
      <c r="CP79" s="53">
        <v>2</v>
      </c>
      <c r="CQ79" s="53">
        <v>2</v>
      </c>
      <c r="CS79" s="56" t="s">
        <v>5606</v>
      </c>
      <c r="CT79" s="53">
        <v>2</v>
      </c>
      <c r="CU79" s="53">
        <v>2</v>
      </c>
      <c r="CW79" s="56" t="s">
        <v>6437</v>
      </c>
      <c r="CX79" s="53">
        <v>2</v>
      </c>
      <c r="CY79" s="53"/>
      <c r="CZ79" s="53">
        <v>2</v>
      </c>
    </row>
    <row r="80" spans="77:104" x14ac:dyDescent="0.25">
      <c r="BY80" s="56" t="s">
        <v>7878</v>
      </c>
      <c r="BZ80" s="53">
        <v>86</v>
      </c>
      <c r="CA80" s="53">
        <v>86</v>
      </c>
      <c r="CG80" s="56" t="s">
        <v>6484</v>
      </c>
      <c r="CH80" s="53">
        <v>1</v>
      </c>
      <c r="CI80" s="53">
        <v>1</v>
      </c>
      <c r="CO80" s="56" t="s">
        <v>7290</v>
      </c>
      <c r="CP80" s="53">
        <v>2</v>
      </c>
      <c r="CQ80" s="53">
        <v>2</v>
      </c>
      <c r="CS80" s="56" t="s">
        <v>6361</v>
      </c>
      <c r="CT80" s="53">
        <v>2</v>
      </c>
      <c r="CU80" s="53">
        <v>2</v>
      </c>
      <c r="CW80" s="56" t="s">
        <v>6284</v>
      </c>
      <c r="CX80" s="53">
        <v>2</v>
      </c>
      <c r="CY80" s="53"/>
      <c r="CZ80" s="53">
        <v>2</v>
      </c>
    </row>
    <row r="81" spans="85:104" x14ac:dyDescent="0.25">
      <c r="CG81" s="56" t="s">
        <v>7099</v>
      </c>
      <c r="CH81" s="53">
        <v>1</v>
      </c>
      <c r="CI81" s="53">
        <v>1</v>
      </c>
      <c r="CO81" s="56" t="s">
        <v>6034</v>
      </c>
      <c r="CP81" s="53">
        <v>2</v>
      </c>
      <c r="CQ81" s="53">
        <v>2</v>
      </c>
      <c r="CS81" s="56" t="s">
        <v>6289</v>
      </c>
      <c r="CT81" s="53">
        <v>2</v>
      </c>
      <c r="CU81" s="53">
        <v>2</v>
      </c>
      <c r="CW81" s="56" t="s">
        <v>6697</v>
      </c>
      <c r="CX81" s="53">
        <v>2</v>
      </c>
      <c r="CY81" s="53"/>
      <c r="CZ81" s="53">
        <v>2</v>
      </c>
    </row>
    <row r="82" spans="85:104" x14ac:dyDescent="0.25">
      <c r="CG82" s="56" t="s">
        <v>7454</v>
      </c>
      <c r="CH82" s="53">
        <v>1</v>
      </c>
      <c r="CI82" s="53">
        <v>1</v>
      </c>
      <c r="CO82" s="56" t="s">
        <v>5787</v>
      </c>
      <c r="CP82" s="53">
        <v>2</v>
      </c>
      <c r="CQ82" s="53">
        <v>2</v>
      </c>
      <c r="CS82" s="56" t="s">
        <v>6880</v>
      </c>
      <c r="CT82" s="53">
        <v>1</v>
      </c>
      <c r="CU82" s="53">
        <v>1</v>
      </c>
      <c r="CW82" s="56" t="s">
        <v>7132</v>
      </c>
      <c r="CX82" s="53">
        <v>2</v>
      </c>
      <c r="CY82" s="53"/>
      <c r="CZ82" s="53">
        <v>2</v>
      </c>
    </row>
    <row r="83" spans="85:104" x14ac:dyDescent="0.25">
      <c r="CG83" s="56" t="s">
        <v>6368</v>
      </c>
      <c r="CH83" s="53">
        <v>1</v>
      </c>
      <c r="CI83" s="53">
        <v>1</v>
      </c>
      <c r="CO83" s="56" t="s">
        <v>7041</v>
      </c>
      <c r="CP83" s="53">
        <v>2</v>
      </c>
      <c r="CQ83" s="53">
        <v>2</v>
      </c>
      <c r="CS83" s="56" t="s">
        <v>6194</v>
      </c>
      <c r="CT83" s="53">
        <v>1</v>
      </c>
      <c r="CU83" s="53">
        <v>1</v>
      </c>
      <c r="CW83" s="56" t="s">
        <v>7749</v>
      </c>
      <c r="CX83" s="53">
        <v>2</v>
      </c>
      <c r="CY83" s="53"/>
      <c r="CZ83" s="53">
        <v>2</v>
      </c>
    </row>
    <row r="84" spans="85:104" x14ac:dyDescent="0.25">
      <c r="CG84" s="56" t="s">
        <v>7789</v>
      </c>
      <c r="CH84" s="53">
        <v>1</v>
      </c>
      <c r="CI84" s="53">
        <v>1</v>
      </c>
      <c r="CO84" s="56" t="s">
        <v>7514</v>
      </c>
      <c r="CP84" s="53">
        <v>2</v>
      </c>
      <c r="CQ84" s="53">
        <v>2</v>
      </c>
      <c r="CS84" s="56" t="s">
        <v>7126</v>
      </c>
      <c r="CT84" s="53">
        <v>1</v>
      </c>
      <c r="CU84" s="53">
        <v>1</v>
      </c>
      <c r="CW84" s="56" t="s">
        <v>7446</v>
      </c>
      <c r="CX84" s="53">
        <v>2</v>
      </c>
      <c r="CY84" s="53"/>
      <c r="CZ84" s="53">
        <v>2</v>
      </c>
    </row>
    <row r="85" spans="85:104" x14ac:dyDescent="0.25">
      <c r="CG85" s="56" t="s">
        <v>6209</v>
      </c>
      <c r="CH85" s="53">
        <v>1</v>
      </c>
      <c r="CI85" s="53">
        <v>1</v>
      </c>
      <c r="CO85" s="56" t="s">
        <v>6801</v>
      </c>
      <c r="CP85" s="53">
        <v>2</v>
      </c>
      <c r="CQ85" s="53">
        <v>2</v>
      </c>
      <c r="CS85" s="56" t="s">
        <v>7196</v>
      </c>
      <c r="CT85" s="53">
        <v>1</v>
      </c>
      <c r="CU85" s="53">
        <v>1</v>
      </c>
      <c r="CW85" s="56" t="s">
        <v>7251</v>
      </c>
      <c r="CX85" s="53">
        <v>2</v>
      </c>
      <c r="CY85" s="53"/>
      <c r="CZ85" s="53">
        <v>2</v>
      </c>
    </row>
    <row r="86" spans="85:104" x14ac:dyDescent="0.25">
      <c r="CG86" s="56" t="s">
        <v>7184</v>
      </c>
      <c r="CH86" s="53">
        <v>1</v>
      </c>
      <c r="CI86" s="53">
        <v>1</v>
      </c>
      <c r="CO86" s="56" t="s">
        <v>6913</v>
      </c>
      <c r="CP86" s="53">
        <v>2</v>
      </c>
      <c r="CQ86" s="53">
        <v>2</v>
      </c>
      <c r="CS86" s="56" t="s">
        <v>6209</v>
      </c>
      <c r="CT86" s="53">
        <v>1</v>
      </c>
      <c r="CU86" s="53">
        <v>1</v>
      </c>
      <c r="CW86" s="56" t="s">
        <v>5594</v>
      </c>
      <c r="CX86" s="53">
        <v>2</v>
      </c>
      <c r="CY86" s="53"/>
      <c r="CZ86" s="53">
        <v>2</v>
      </c>
    </row>
    <row r="87" spans="85:104" x14ac:dyDescent="0.25">
      <c r="CG87" s="56" t="s">
        <v>6216</v>
      </c>
      <c r="CH87" s="53">
        <v>1</v>
      </c>
      <c r="CI87" s="53">
        <v>1</v>
      </c>
      <c r="CO87" s="56" t="s">
        <v>6633</v>
      </c>
      <c r="CP87" s="53">
        <v>2</v>
      </c>
      <c r="CQ87" s="53">
        <v>2</v>
      </c>
      <c r="CS87" s="56" t="s">
        <v>6791</v>
      </c>
      <c r="CT87" s="53">
        <v>1</v>
      </c>
      <c r="CU87" s="53">
        <v>1</v>
      </c>
      <c r="CW87" s="56" t="s">
        <v>7352</v>
      </c>
      <c r="CX87" s="53">
        <v>2</v>
      </c>
      <c r="CY87" s="53"/>
      <c r="CZ87" s="53">
        <v>2</v>
      </c>
    </row>
    <row r="88" spans="85:104" x14ac:dyDescent="0.25">
      <c r="CG88" s="56" t="s">
        <v>7187</v>
      </c>
      <c r="CH88" s="53">
        <v>1</v>
      </c>
      <c r="CI88" s="53">
        <v>1</v>
      </c>
      <c r="CO88" s="56" t="s">
        <v>5883</v>
      </c>
      <c r="CP88" s="53">
        <v>2</v>
      </c>
      <c r="CQ88" s="53">
        <v>2</v>
      </c>
      <c r="CS88" s="56" t="s">
        <v>6301</v>
      </c>
      <c r="CT88" s="53">
        <v>1</v>
      </c>
      <c r="CU88" s="53">
        <v>1</v>
      </c>
      <c r="CW88" s="56" t="s">
        <v>7137</v>
      </c>
      <c r="CX88" s="53">
        <v>2</v>
      </c>
      <c r="CY88" s="53"/>
      <c r="CZ88" s="53">
        <v>2</v>
      </c>
    </row>
    <row r="89" spans="85:104" x14ac:dyDescent="0.25">
      <c r="CG89" s="56" t="s">
        <v>7623</v>
      </c>
      <c r="CH89" s="53">
        <v>1</v>
      </c>
      <c r="CI89" s="53">
        <v>1</v>
      </c>
      <c r="CO89" s="56" t="s">
        <v>6501</v>
      </c>
      <c r="CP89" s="53">
        <v>2</v>
      </c>
      <c r="CQ89" s="53">
        <v>2</v>
      </c>
      <c r="CS89" s="56" t="s">
        <v>6150</v>
      </c>
      <c r="CT89" s="53">
        <v>1</v>
      </c>
      <c r="CU89" s="53">
        <v>1</v>
      </c>
      <c r="CW89" s="56" t="s">
        <v>6196</v>
      </c>
      <c r="CX89" s="53">
        <v>2</v>
      </c>
      <c r="CY89" s="53"/>
      <c r="CZ89" s="53">
        <v>2</v>
      </c>
    </row>
    <row r="90" spans="85:104" x14ac:dyDescent="0.25">
      <c r="CG90" s="56" t="s">
        <v>6671</v>
      </c>
      <c r="CH90" s="53">
        <v>1</v>
      </c>
      <c r="CI90" s="53">
        <v>1</v>
      </c>
      <c r="CO90" s="56" t="s">
        <v>6064</v>
      </c>
      <c r="CP90" s="53">
        <v>2</v>
      </c>
      <c r="CQ90" s="53">
        <v>2</v>
      </c>
      <c r="CS90" s="56" t="s">
        <v>5989</v>
      </c>
      <c r="CT90" s="53">
        <v>1</v>
      </c>
      <c r="CU90" s="53">
        <v>1</v>
      </c>
      <c r="CW90" s="56" t="s">
        <v>7469</v>
      </c>
      <c r="CX90" s="53">
        <v>2</v>
      </c>
      <c r="CY90" s="53"/>
      <c r="CZ90" s="53">
        <v>2</v>
      </c>
    </row>
    <row r="91" spans="85:104" x14ac:dyDescent="0.25">
      <c r="CG91" s="56" t="s">
        <v>7685</v>
      </c>
      <c r="CH91" s="53">
        <v>1</v>
      </c>
      <c r="CI91" s="53">
        <v>1</v>
      </c>
      <c r="CO91" s="56" t="s">
        <v>6846</v>
      </c>
      <c r="CP91" s="53">
        <v>2</v>
      </c>
      <c r="CQ91" s="53">
        <v>2</v>
      </c>
      <c r="CS91" s="56" t="s">
        <v>6797</v>
      </c>
      <c r="CT91" s="53">
        <v>1</v>
      </c>
      <c r="CU91" s="53">
        <v>1</v>
      </c>
      <c r="CW91" s="56" t="s">
        <v>6021</v>
      </c>
      <c r="CX91" s="53">
        <v>2</v>
      </c>
      <c r="CY91" s="53"/>
      <c r="CZ91" s="53">
        <v>2</v>
      </c>
    </row>
    <row r="92" spans="85:104" x14ac:dyDescent="0.25">
      <c r="CG92" s="56" t="s">
        <v>7578</v>
      </c>
      <c r="CH92" s="53">
        <v>1</v>
      </c>
      <c r="CI92" s="53">
        <v>1</v>
      </c>
      <c r="CO92" s="56" t="s">
        <v>6251</v>
      </c>
      <c r="CP92" s="53">
        <v>2</v>
      </c>
      <c r="CQ92" s="53">
        <v>2</v>
      </c>
      <c r="CS92" s="56" t="s">
        <v>5645</v>
      </c>
      <c r="CT92" s="53">
        <v>1</v>
      </c>
      <c r="CU92" s="53">
        <v>1</v>
      </c>
      <c r="CW92" s="56" t="s">
        <v>7070</v>
      </c>
      <c r="CX92" s="53">
        <v>2</v>
      </c>
      <c r="CY92" s="53"/>
      <c r="CZ92" s="53">
        <v>2</v>
      </c>
    </row>
    <row r="93" spans="85:104" x14ac:dyDescent="0.25">
      <c r="CG93" s="56" t="s">
        <v>6082</v>
      </c>
      <c r="CH93" s="53">
        <v>1</v>
      </c>
      <c r="CI93" s="53">
        <v>1</v>
      </c>
      <c r="CO93" s="56" t="s">
        <v>7064</v>
      </c>
      <c r="CP93" s="53">
        <v>2</v>
      </c>
      <c r="CQ93" s="53">
        <v>2</v>
      </c>
      <c r="CS93" s="56" t="s">
        <v>7117</v>
      </c>
      <c r="CT93" s="53">
        <v>1</v>
      </c>
      <c r="CU93" s="53">
        <v>1</v>
      </c>
      <c r="CW93" s="56" t="s">
        <v>6202</v>
      </c>
      <c r="CX93" s="53">
        <v>2</v>
      </c>
      <c r="CY93" s="53"/>
      <c r="CZ93" s="53">
        <v>2</v>
      </c>
    </row>
    <row r="94" spans="85:104" x14ac:dyDescent="0.25">
      <c r="CG94" s="56" t="s">
        <v>5944</v>
      </c>
      <c r="CH94" s="53">
        <v>1</v>
      </c>
      <c r="CI94" s="53">
        <v>1</v>
      </c>
      <c r="CO94" s="56" t="s">
        <v>6488</v>
      </c>
      <c r="CP94" s="53">
        <v>2</v>
      </c>
      <c r="CQ94" s="53">
        <v>2</v>
      </c>
      <c r="CS94" s="56" t="s">
        <v>6222</v>
      </c>
      <c r="CT94" s="53">
        <v>1</v>
      </c>
      <c r="CU94" s="53">
        <v>1</v>
      </c>
      <c r="CW94" s="56" t="s">
        <v>6170</v>
      </c>
      <c r="CX94" s="53">
        <v>2</v>
      </c>
      <c r="CY94" s="53"/>
      <c r="CZ94" s="53">
        <v>2</v>
      </c>
    </row>
    <row r="95" spans="85:104" x14ac:dyDescent="0.25">
      <c r="CG95" s="56" t="s">
        <v>7658</v>
      </c>
      <c r="CH95" s="53">
        <v>1</v>
      </c>
      <c r="CI95" s="53">
        <v>1</v>
      </c>
      <c r="CO95" s="56" t="s">
        <v>6439</v>
      </c>
      <c r="CP95" s="53">
        <v>2</v>
      </c>
      <c r="CQ95" s="53">
        <v>2</v>
      </c>
      <c r="CS95" s="56" t="s">
        <v>7416</v>
      </c>
      <c r="CT95" s="53">
        <v>1</v>
      </c>
      <c r="CU95" s="53">
        <v>1</v>
      </c>
      <c r="CW95" s="56" t="s">
        <v>6029</v>
      </c>
      <c r="CX95" s="53">
        <v>2</v>
      </c>
      <c r="CY95" s="53"/>
      <c r="CZ95" s="53">
        <v>2</v>
      </c>
    </row>
    <row r="96" spans="85:104" x14ac:dyDescent="0.25">
      <c r="CG96" s="56" t="s">
        <v>7177</v>
      </c>
      <c r="CH96" s="53">
        <v>1</v>
      </c>
      <c r="CI96" s="53">
        <v>1</v>
      </c>
      <c r="CO96" s="56" t="s">
        <v>7052</v>
      </c>
      <c r="CP96" s="53">
        <v>2</v>
      </c>
      <c r="CQ96" s="53">
        <v>2</v>
      </c>
      <c r="CS96" s="56" t="s">
        <v>6762</v>
      </c>
      <c r="CT96" s="53">
        <v>1</v>
      </c>
      <c r="CU96" s="53">
        <v>1</v>
      </c>
      <c r="CW96" s="56" t="s">
        <v>6328</v>
      </c>
      <c r="CX96" s="53">
        <v>2</v>
      </c>
      <c r="CY96" s="53"/>
      <c r="CZ96" s="53">
        <v>2</v>
      </c>
    </row>
    <row r="97" spans="85:104" x14ac:dyDescent="0.25">
      <c r="CG97" s="56" t="s">
        <v>5459</v>
      </c>
      <c r="CH97" s="53">
        <v>1</v>
      </c>
      <c r="CI97" s="53">
        <v>1</v>
      </c>
      <c r="CO97" s="56" t="s">
        <v>7405</v>
      </c>
      <c r="CP97" s="53">
        <v>2</v>
      </c>
      <c r="CQ97" s="53">
        <v>2</v>
      </c>
      <c r="CS97" s="56" t="s">
        <v>7282</v>
      </c>
      <c r="CT97" s="53">
        <v>1</v>
      </c>
      <c r="CU97" s="53">
        <v>1</v>
      </c>
      <c r="CW97" s="56" t="s">
        <v>6296</v>
      </c>
      <c r="CX97" s="53">
        <v>2</v>
      </c>
      <c r="CY97" s="53"/>
      <c r="CZ97" s="53">
        <v>2</v>
      </c>
    </row>
    <row r="98" spans="85:104" x14ac:dyDescent="0.25">
      <c r="CG98" s="56" t="s">
        <v>6351</v>
      </c>
      <c r="CH98" s="53">
        <v>1</v>
      </c>
      <c r="CI98" s="53">
        <v>1</v>
      </c>
      <c r="CO98" s="56" t="s">
        <v>7152</v>
      </c>
      <c r="CP98" s="53">
        <v>2</v>
      </c>
      <c r="CQ98" s="53">
        <v>2</v>
      </c>
      <c r="CS98" s="56" t="s">
        <v>6368</v>
      </c>
      <c r="CT98" s="53">
        <v>1</v>
      </c>
      <c r="CU98" s="53">
        <v>1</v>
      </c>
      <c r="CW98" s="56" t="s">
        <v>7590</v>
      </c>
      <c r="CX98" s="53">
        <v>2</v>
      </c>
      <c r="CY98" s="53"/>
      <c r="CZ98" s="53">
        <v>2</v>
      </c>
    </row>
    <row r="99" spans="85:104" x14ac:dyDescent="0.25">
      <c r="CG99" s="56" t="s">
        <v>7298</v>
      </c>
      <c r="CH99" s="53">
        <v>1</v>
      </c>
      <c r="CI99" s="53">
        <v>1</v>
      </c>
      <c r="CO99" s="56" t="s">
        <v>5875</v>
      </c>
      <c r="CP99" s="53">
        <v>2</v>
      </c>
      <c r="CQ99" s="53">
        <v>2</v>
      </c>
      <c r="CS99" s="56" t="s">
        <v>6385</v>
      </c>
      <c r="CT99" s="53">
        <v>1</v>
      </c>
      <c r="CU99" s="53">
        <v>1</v>
      </c>
      <c r="CW99" s="56" t="s">
        <v>6585</v>
      </c>
      <c r="CX99" s="53">
        <v>2</v>
      </c>
      <c r="CY99" s="53"/>
      <c r="CZ99" s="53">
        <v>2</v>
      </c>
    </row>
    <row r="100" spans="85:104" x14ac:dyDescent="0.25">
      <c r="CG100" s="56" t="s">
        <v>6405</v>
      </c>
      <c r="CH100" s="53">
        <v>1</v>
      </c>
      <c r="CI100" s="53">
        <v>1</v>
      </c>
      <c r="CO100" s="56" t="s">
        <v>6980</v>
      </c>
      <c r="CP100" s="53">
        <v>2</v>
      </c>
      <c r="CQ100" s="53">
        <v>2</v>
      </c>
      <c r="CS100" s="56" t="s">
        <v>7607</v>
      </c>
      <c r="CT100" s="53">
        <v>1</v>
      </c>
      <c r="CU100" s="53">
        <v>1</v>
      </c>
      <c r="CW100" s="56" t="s">
        <v>7079</v>
      </c>
      <c r="CX100" s="53">
        <v>2</v>
      </c>
      <c r="CY100" s="53"/>
      <c r="CZ100" s="53">
        <v>2</v>
      </c>
    </row>
    <row r="101" spans="85:104" x14ac:dyDescent="0.25">
      <c r="CG101" s="56" t="s">
        <v>7878</v>
      </c>
      <c r="CH101" s="53">
        <v>115</v>
      </c>
      <c r="CI101" s="53">
        <v>115</v>
      </c>
      <c r="CO101" s="56" t="s">
        <v>7507</v>
      </c>
      <c r="CP101" s="53">
        <v>2</v>
      </c>
      <c r="CQ101" s="53">
        <v>2</v>
      </c>
      <c r="CS101" s="56" t="s">
        <v>7008</v>
      </c>
      <c r="CT101" s="53">
        <v>1</v>
      </c>
      <c r="CU101" s="53">
        <v>1</v>
      </c>
      <c r="CW101" s="56" t="s">
        <v>6459</v>
      </c>
      <c r="CX101" s="53">
        <v>2</v>
      </c>
      <c r="CY101" s="53"/>
      <c r="CZ101" s="53">
        <v>2</v>
      </c>
    </row>
    <row r="102" spans="85:104" x14ac:dyDescent="0.25">
      <c r="CO102" s="56" t="s">
        <v>6111</v>
      </c>
      <c r="CP102" s="53">
        <v>2</v>
      </c>
      <c r="CQ102" s="53">
        <v>2</v>
      </c>
      <c r="CS102" s="56" t="s">
        <v>7172</v>
      </c>
      <c r="CT102" s="53">
        <v>1</v>
      </c>
      <c r="CU102" s="53">
        <v>1</v>
      </c>
      <c r="CW102" s="56" t="s">
        <v>5971</v>
      </c>
      <c r="CX102" s="53">
        <v>2</v>
      </c>
      <c r="CY102" s="53"/>
      <c r="CZ102" s="53">
        <v>2</v>
      </c>
    </row>
    <row r="103" spans="85:104" x14ac:dyDescent="0.25">
      <c r="CO103" s="56" t="s">
        <v>6650</v>
      </c>
      <c r="CP103" s="53">
        <v>2</v>
      </c>
      <c r="CQ103" s="53">
        <v>2</v>
      </c>
      <c r="CS103" s="56" t="s">
        <v>6069</v>
      </c>
      <c r="CT103" s="53">
        <v>1</v>
      </c>
      <c r="CU103" s="53">
        <v>1</v>
      </c>
      <c r="CW103" s="56" t="s">
        <v>7523</v>
      </c>
      <c r="CX103" s="53">
        <v>2</v>
      </c>
      <c r="CY103" s="53"/>
      <c r="CZ103" s="53">
        <v>2</v>
      </c>
    </row>
    <row r="104" spans="85:104" x14ac:dyDescent="0.25">
      <c r="CO104" s="56" t="s">
        <v>7701</v>
      </c>
      <c r="CP104" s="53">
        <v>2</v>
      </c>
      <c r="CQ104" s="53">
        <v>2</v>
      </c>
      <c r="CS104" s="56" t="s">
        <v>7538</v>
      </c>
      <c r="CT104" s="53">
        <v>1</v>
      </c>
      <c r="CU104" s="53">
        <v>1</v>
      </c>
      <c r="CW104" s="56" t="s">
        <v>5811</v>
      </c>
      <c r="CX104" s="53">
        <v>2</v>
      </c>
      <c r="CY104" s="53"/>
      <c r="CZ104" s="53">
        <v>2</v>
      </c>
    </row>
    <row r="105" spans="85:104" x14ac:dyDescent="0.25">
      <c r="CO105" s="56" t="s">
        <v>7440</v>
      </c>
      <c r="CP105" s="53">
        <v>2</v>
      </c>
      <c r="CQ105" s="53">
        <v>2</v>
      </c>
      <c r="CS105" s="56" t="s">
        <v>7568</v>
      </c>
      <c r="CT105" s="53">
        <v>1</v>
      </c>
      <c r="CU105" s="53">
        <v>1</v>
      </c>
      <c r="CW105" s="56" t="s">
        <v>7787</v>
      </c>
      <c r="CX105" s="53">
        <v>2</v>
      </c>
      <c r="CY105" s="53"/>
      <c r="CZ105" s="53">
        <v>2</v>
      </c>
    </row>
    <row r="106" spans="85:104" x14ac:dyDescent="0.25">
      <c r="CO106" s="56" t="s">
        <v>6681</v>
      </c>
      <c r="CP106" s="53">
        <v>2</v>
      </c>
      <c r="CQ106" s="53">
        <v>2</v>
      </c>
      <c r="CS106" s="56" t="s">
        <v>7773</v>
      </c>
      <c r="CT106" s="53">
        <v>1</v>
      </c>
      <c r="CU106" s="53">
        <v>1</v>
      </c>
      <c r="CW106" s="56" t="s">
        <v>6687</v>
      </c>
      <c r="CX106" s="53">
        <v>2</v>
      </c>
      <c r="CY106" s="53"/>
      <c r="CZ106" s="53">
        <v>2</v>
      </c>
    </row>
    <row r="107" spans="85:104" x14ac:dyDescent="0.25">
      <c r="CO107" s="56" t="s">
        <v>6911</v>
      </c>
      <c r="CP107" s="53">
        <v>2</v>
      </c>
      <c r="CQ107" s="53">
        <v>2</v>
      </c>
      <c r="CS107" s="56" t="s">
        <v>6806</v>
      </c>
      <c r="CT107" s="53">
        <v>1</v>
      </c>
      <c r="CU107" s="53">
        <v>1</v>
      </c>
      <c r="CW107" s="56" t="s">
        <v>6650</v>
      </c>
      <c r="CX107" s="53">
        <v>2</v>
      </c>
      <c r="CY107" s="53"/>
      <c r="CZ107" s="53">
        <v>2</v>
      </c>
    </row>
    <row r="108" spans="85:104" x14ac:dyDescent="0.25">
      <c r="CO108" s="56" t="s">
        <v>5963</v>
      </c>
      <c r="CP108" s="53">
        <v>2</v>
      </c>
      <c r="CQ108" s="53">
        <v>2</v>
      </c>
      <c r="CS108" s="56" t="s">
        <v>6213</v>
      </c>
      <c r="CT108" s="53">
        <v>1</v>
      </c>
      <c r="CU108" s="53">
        <v>1</v>
      </c>
      <c r="CW108" s="56" t="s">
        <v>5928</v>
      </c>
      <c r="CX108" s="53">
        <v>2</v>
      </c>
      <c r="CY108" s="53"/>
      <c r="CZ108" s="53">
        <v>2</v>
      </c>
    </row>
    <row r="109" spans="85:104" x14ac:dyDescent="0.25">
      <c r="CO109" s="56" t="s">
        <v>5816</v>
      </c>
      <c r="CP109" s="53">
        <v>2</v>
      </c>
      <c r="CQ109" s="53">
        <v>2</v>
      </c>
      <c r="CS109" s="56" t="s">
        <v>6397</v>
      </c>
      <c r="CT109" s="53">
        <v>1</v>
      </c>
      <c r="CU109" s="53">
        <v>1</v>
      </c>
      <c r="CW109" s="56" t="s">
        <v>7755</v>
      </c>
      <c r="CX109" s="53">
        <v>2</v>
      </c>
      <c r="CY109" s="53"/>
      <c r="CZ109" s="53">
        <v>2</v>
      </c>
    </row>
    <row r="110" spans="85:104" x14ac:dyDescent="0.25">
      <c r="CO110" s="56" t="s">
        <v>5863</v>
      </c>
      <c r="CP110" s="53">
        <v>2</v>
      </c>
      <c r="CQ110" s="53">
        <v>2</v>
      </c>
      <c r="CS110" s="56" t="s">
        <v>6873</v>
      </c>
      <c r="CT110" s="53">
        <v>1</v>
      </c>
      <c r="CU110" s="53">
        <v>1</v>
      </c>
      <c r="CW110" s="56" t="s">
        <v>7159</v>
      </c>
      <c r="CX110" s="53">
        <v>2</v>
      </c>
      <c r="CY110" s="53"/>
      <c r="CZ110" s="53">
        <v>2</v>
      </c>
    </row>
    <row r="111" spans="85:104" x14ac:dyDescent="0.25">
      <c r="CO111" s="56" t="s">
        <v>6933</v>
      </c>
      <c r="CP111" s="53">
        <v>2</v>
      </c>
      <c r="CQ111" s="53">
        <v>2</v>
      </c>
      <c r="CS111" s="56" t="s">
        <v>7140</v>
      </c>
      <c r="CT111" s="53">
        <v>1</v>
      </c>
      <c r="CU111" s="53">
        <v>1</v>
      </c>
      <c r="CW111" s="56" t="s">
        <v>6058</v>
      </c>
      <c r="CX111" s="53">
        <v>1</v>
      </c>
      <c r="CY111" s="53">
        <v>1</v>
      </c>
      <c r="CZ111" s="53">
        <v>2</v>
      </c>
    </row>
    <row r="112" spans="85:104" x14ac:dyDescent="0.25">
      <c r="CO112" s="56" t="s">
        <v>6593</v>
      </c>
      <c r="CP112" s="53">
        <v>2</v>
      </c>
      <c r="CQ112" s="53">
        <v>2</v>
      </c>
      <c r="CS112" s="56" t="s">
        <v>7265</v>
      </c>
      <c r="CT112" s="53">
        <v>1</v>
      </c>
      <c r="CU112" s="53">
        <v>1</v>
      </c>
      <c r="CW112" s="56" t="s">
        <v>7088</v>
      </c>
      <c r="CX112" s="53">
        <v>2</v>
      </c>
      <c r="CY112" s="53"/>
      <c r="CZ112" s="53">
        <v>2</v>
      </c>
    </row>
    <row r="113" spans="93:104" x14ac:dyDescent="0.25">
      <c r="CO113" s="56" t="s">
        <v>7196</v>
      </c>
      <c r="CP113" s="53">
        <v>2</v>
      </c>
      <c r="CQ113" s="53">
        <v>2</v>
      </c>
      <c r="CS113" s="56" t="s">
        <v>7517</v>
      </c>
      <c r="CT113" s="53">
        <v>1</v>
      </c>
      <c r="CU113" s="53">
        <v>1</v>
      </c>
      <c r="CW113" s="56" t="s">
        <v>7177</v>
      </c>
      <c r="CX113" s="53">
        <v>2</v>
      </c>
      <c r="CY113" s="53"/>
      <c r="CZ113" s="53">
        <v>2</v>
      </c>
    </row>
    <row r="114" spans="93:104" x14ac:dyDescent="0.25">
      <c r="CO114" s="56" t="s">
        <v>7221</v>
      </c>
      <c r="CP114" s="53">
        <v>2</v>
      </c>
      <c r="CQ114" s="53">
        <v>2</v>
      </c>
      <c r="CS114" s="56" t="s">
        <v>6896</v>
      </c>
      <c r="CT114" s="53">
        <v>1</v>
      </c>
      <c r="CU114" s="53">
        <v>1</v>
      </c>
      <c r="CW114" s="56" t="s">
        <v>5980</v>
      </c>
      <c r="CX114" s="53">
        <v>2</v>
      </c>
      <c r="CY114" s="53"/>
      <c r="CZ114" s="53">
        <v>2</v>
      </c>
    </row>
    <row r="115" spans="93:104" x14ac:dyDescent="0.25">
      <c r="CO115" s="56" t="s">
        <v>5736</v>
      </c>
      <c r="CP115" s="53">
        <v>2</v>
      </c>
      <c r="CQ115" s="53">
        <v>2</v>
      </c>
      <c r="CS115" s="56" t="s">
        <v>6158</v>
      </c>
      <c r="CT115" s="53">
        <v>1</v>
      </c>
      <c r="CU115" s="53">
        <v>1</v>
      </c>
      <c r="CW115" s="56" t="s">
        <v>6991</v>
      </c>
      <c r="CX115" s="53">
        <v>2</v>
      </c>
      <c r="CY115" s="53"/>
      <c r="CZ115" s="53">
        <v>2</v>
      </c>
    </row>
    <row r="116" spans="93:104" x14ac:dyDescent="0.25">
      <c r="CO116" s="56" t="s">
        <v>6619</v>
      </c>
      <c r="CP116" s="53">
        <v>2</v>
      </c>
      <c r="CQ116" s="53">
        <v>2</v>
      </c>
      <c r="CS116" s="56" t="s">
        <v>6903</v>
      </c>
      <c r="CT116" s="53">
        <v>1</v>
      </c>
      <c r="CU116" s="53">
        <v>1</v>
      </c>
      <c r="CW116" s="56" t="s">
        <v>7064</v>
      </c>
      <c r="CX116" s="53">
        <v>2</v>
      </c>
      <c r="CY116" s="53"/>
      <c r="CZ116" s="53">
        <v>2</v>
      </c>
    </row>
    <row r="117" spans="93:104" x14ac:dyDescent="0.25">
      <c r="CO117" s="56" t="s">
        <v>7350</v>
      </c>
      <c r="CP117" s="53">
        <v>2</v>
      </c>
      <c r="CQ117" s="53">
        <v>2</v>
      </c>
      <c r="CS117" s="56" t="s">
        <v>7571</v>
      </c>
      <c r="CT117" s="53">
        <v>1</v>
      </c>
      <c r="CU117" s="53">
        <v>1</v>
      </c>
      <c r="CW117" s="56" t="s">
        <v>7152</v>
      </c>
      <c r="CX117" s="53">
        <v>2</v>
      </c>
      <c r="CY117" s="53"/>
      <c r="CZ117" s="53">
        <v>2</v>
      </c>
    </row>
    <row r="118" spans="93:104" x14ac:dyDescent="0.25">
      <c r="CO118" s="56" t="s">
        <v>7396</v>
      </c>
      <c r="CP118" s="53">
        <v>2</v>
      </c>
      <c r="CQ118" s="53">
        <v>2</v>
      </c>
      <c r="CS118" s="56" t="s">
        <v>7691</v>
      </c>
      <c r="CT118" s="53">
        <v>1</v>
      </c>
      <c r="CU118" s="53">
        <v>1</v>
      </c>
      <c r="CW118" s="56" t="s">
        <v>6549</v>
      </c>
      <c r="CX118" s="53">
        <v>2</v>
      </c>
      <c r="CY118" s="53"/>
      <c r="CZ118" s="53">
        <v>2</v>
      </c>
    </row>
    <row r="119" spans="93:104" x14ac:dyDescent="0.25">
      <c r="CO119" s="56" t="s">
        <v>5925</v>
      </c>
      <c r="CP119" s="53">
        <v>2</v>
      </c>
      <c r="CQ119" s="53">
        <v>2</v>
      </c>
      <c r="CS119" s="56" t="s">
        <v>7639</v>
      </c>
      <c r="CT119" s="53">
        <v>1</v>
      </c>
      <c r="CU119" s="53">
        <v>1</v>
      </c>
      <c r="CW119" s="56" t="s">
        <v>7435</v>
      </c>
      <c r="CX119" s="53">
        <v>1</v>
      </c>
      <c r="CY119" s="53"/>
      <c r="CZ119" s="53">
        <v>1</v>
      </c>
    </row>
    <row r="120" spans="93:104" x14ac:dyDescent="0.25">
      <c r="CO120" s="56" t="s">
        <v>6727</v>
      </c>
      <c r="CP120" s="53">
        <v>2</v>
      </c>
      <c r="CQ120" s="53">
        <v>2</v>
      </c>
      <c r="CS120" s="56" t="s">
        <v>6526</v>
      </c>
      <c r="CT120" s="53">
        <v>1</v>
      </c>
      <c r="CU120" s="53">
        <v>1</v>
      </c>
      <c r="CW120" s="56" t="s">
        <v>6359</v>
      </c>
      <c r="CX120" s="53">
        <v>1</v>
      </c>
      <c r="CY120" s="53"/>
      <c r="CZ120" s="53">
        <v>1</v>
      </c>
    </row>
    <row r="121" spans="93:104" x14ac:dyDescent="0.25">
      <c r="CO121" s="56" t="s">
        <v>6642</v>
      </c>
      <c r="CP121" s="53">
        <v>2</v>
      </c>
      <c r="CQ121" s="53">
        <v>2</v>
      </c>
      <c r="CS121" s="56" t="s">
        <v>5591</v>
      </c>
      <c r="CT121" s="53">
        <v>1</v>
      </c>
      <c r="CU121" s="53">
        <v>1</v>
      </c>
      <c r="CW121" s="56" t="s">
        <v>7561</v>
      </c>
      <c r="CX121" s="53">
        <v>1</v>
      </c>
      <c r="CY121" s="53"/>
      <c r="CZ121" s="53">
        <v>1</v>
      </c>
    </row>
    <row r="122" spans="93:104" x14ac:dyDescent="0.25">
      <c r="CO122" s="56" t="s">
        <v>6622</v>
      </c>
      <c r="CP122" s="53">
        <v>2</v>
      </c>
      <c r="CQ122" s="53">
        <v>2</v>
      </c>
      <c r="CS122" s="56" t="s">
        <v>6706</v>
      </c>
      <c r="CT122" s="53">
        <v>1</v>
      </c>
      <c r="CU122" s="53">
        <v>1</v>
      </c>
      <c r="CW122" s="56" t="s">
        <v>5795</v>
      </c>
      <c r="CX122" s="53">
        <v>1</v>
      </c>
      <c r="CY122" s="53"/>
      <c r="CZ122" s="53">
        <v>1</v>
      </c>
    </row>
    <row r="123" spans="93:104" x14ac:dyDescent="0.25">
      <c r="CO123" s="56" t="s">
        <v>7246</v>
      </c>
      <c r="CP123" s="53">
        <v>2</v>
      </c>
      <c r="CQ123" s="53">
        <v>2</v>
      </c>
      <c r="CS123" s="56" t="s">
        <v>7298</v>
      </c>
      <c r="CT123" s="53">
        <v>1</v>
      </c>
      <c r="CU123" s="53">
        <v>1</v>
      </c>
      <c r="CW123" s="56" t="s">
        <v>5825</v>
      </c>
      <c r="CX123" s="53">
        <v>1</v>
      </c>
      <c r="CY123" s="53"/>
      <c r="CZ123" s="53">
        <v>1</v>
      </c>
    </row>
    <row r="124" spans="93:104" x14ac:dyDescent="0.25">
      <c r="CO124" s="56" t="s">
        <v>6421</v>
      </c>
      <c r="CP124" s="53">
        <v>2</v>
      </c>
      <c r="CQ124" s="53">
        <v>2</v>
      </c>
      <c r="CS124" s="56" t="s">
        <v>5635</v>
      </c>
      <c r="CT124" s="53">
        <v>1</v>
      </c>
      <c r="CU124" s="53">
        <v>1</v>
      </c>
      <c r="CW124" s="56" t="s">
        <v>5527</v>
      </c>
      <c r="CX124" s="53">
        <v>1</v>
      </c>
      <c r="CY124" s="53"/>
      <c r="CZ124" s="53">
        <v>1</v>
      </c>
    </row>
    <row r="125" spans="93:104" x14ac:dyDescent="0.25">
      <c r="CO125" s="56" t="s">
        <v>6720</v>
      </c>
      <c r="CP125" s="53">
        <v>2</v>
      </c>
      <c r="CQ125" s="53">
        <v>2</v>
      </c>
      <c r="CS125" s="56" t="s">
        <v>6740</v>
      </c>
      <c r="CT125" s="53">
        <v>1</v>
      </c>
      <c r="CU125" s="53">
        <v>1</v>
      </c>
      <c r="CW125" s="56" t="s">
        <v>7557</v>
      </c>
      <c r="CX125" s="53">
        <v>1</v>
      </c>
      <c r="CY125" s="53"/>
      <c r="CZ125" s="53">
        <v>1</v>
      </c>
    </row>
    <row r="126" spans="93:104" x14ac:dyDescent="0.25">
      <c r="CO126" s="56" t="s">
        <v>6174</v>
      </c>
      <c r="CP126" s="53">
        <v>2</v>
      </c>
      <c r="CQ126" s="53">
        <v>2</v>
      </c>
      <c r="CS126" s="56" t="s">
        <v>6724</v>
      </c>
      <c r="CT126" s="53">
        <v>1</v>
      </c>
      <c r="CU126" s="53">
        <v>1</v>
      </c>
      <c r="CW126" s="56" t="s">
        <v>7703</v>
      </c>
      <c r="CX126" s="53">
        <v>1</v>
      </c>
      <c r="CY126" s="53"/>
      <c r="CZ126" s="53">
        <v>1</v>
      </c>
    </row>
    <row r="127" spans="93:104" x14ac:dyDescent="0.25">
      <c r="CO127" s="56" t="s">
        <v>7431</v>
      </c>
      <c r="CP127" s="53">
        <v>2</v>
      </c>
      <c r="CQ127" s="53">
        <v>2</v>
      </c>
      <c r="CS127" s="56" t="s">
        <v>6488</v>
      </c>
      <c r="CT127" s="53">
        <v>1</v>
      </c>
      <c r="CU127" s="53">
        <v>1</v>
      </c>
      <c r="CW127" s="56" t="s">
        <v>7507</v>
      </c>
      <c r="CX127" s="53">
        <v>1</v>
      </c>
      <c r="CY127" s="53"/>
      <c r="CZ127" s="53">
        <v>1</v>
      </c>
    </row>
    <row r="128" spans="93:104" x14ac:dyDescent="0.25">
      <c r="CO128" s="56" t="s">
        <v>6520</v>
      </c>
      <c r="CP128" s="53">
        <v>2</v>
      </c>
      <c r="CQ128" s="53">
        <v>2</v>
      </c>
      <c r="CS128" s="56" t="s">
        <v>6200</v>
      </c>
      <c r="CT128" s="53">
        <v>1</v>
      </c>
      <c r="CU128" s="53">
        <v>1</v>
      </c>
      <c r="CW128" s="56" t="s">
        <v>7797</v>
      </c>
      <c r="CX128" s="53">
        <v>1</v>
      </c>
      <c r="CY128" s="53"/>
      <c r="CZ128" s="53">
        <v>1</v>
      </c>
    </row>
    <row r="129" spans="93:104" x14ac:dyDescent="0.25">
      <c r="CO129" s="56" t="s">
        <v>5768</v>
      </c>
      <c r="CP129" s="53">
        <v>2</v>
      </c>
      <c r="CQ129" s="53">
        <v>2</v>
      </c>
      <c r="CS129" s="56" t="s">
        <v>7655</v>
      </c>
      <c r="CT129" s="53">
        <v>1</v>
      </c>
      <c r="CU129" s="53">
        <v>1</v>
      </c>
      <c r="CW129" s="56" t="s">
        <v>7099</v>
      </c>
      <c r="CX129" s="53">
        <v>1</v>
      </c>
      <c r="CY129" s="53"/>
      <c r="CZ129" s="53">
        <v>1</v>
      </c>
    </row>
    <row r="130" spans="93:104" x14ac:dyDescent="0.25">
      <c r="CO130" s="56" t="s">
        <v>7644</v>
      </c>
      <c r="CP130" s="53">
        <v>2</v>
      </c>
      <c r="CQ130" s="53">
        <v>2</v>
      </c>
      <c r="CS130" s="56" t="s">
        <v>7616</v>
      </c>
      <c r="CT130" s="53">
        <v>1</v>
      </c>
      <c r="CU130" s="53">
        <v>1</v>
      </c>
      <c r="CW130" s="56" t="s">
        <v>7123</v>
      </c>
      <c r="CX130" s="53">
        <v>1</v>
      </c>
      <c r="CY130" s="53"/>
      <c r="CZ130" s="53">
        <v>1</v>
      </c>
    </row>
    <row r="131" spans="93:104" x14ac:dyDescent="0.25">
      <c r="CO131" s="56" t="s">
        <v>5656</v>
      </c>
      <c r="CP131" s="53">
        <v>2</v>
      </c>
      <c r="CQ131" s="53">
        <v>2</v>
      </c>
      <c r="CS131" s="56" t="s">
        <v>7695</v>
      </c>
      <c r="CT131" s="53">
        <v>1</v>
      </c>
      <c r="CU131" s="53">
        <v>1</v>
      </c>
      <c r="CW131" s="56" t="s">
        <v>7274</v>
      </c>
      <c r="CX131" s="53">
        <v>1</v>
      </c>
      <c r="CY131" s="53"/>
      <c r="CZ131" s="53">
        <v>1</v>
      </c>
    </row>
    <row r="132" spans="93:104" x14ac:dyDescent="0.25">
      <c r="CO132" s="56" t="s">
        <v>7737</v>
      </c>
      <c r="CP132" s="53">
        <v>2</v>
      </c>
      <c r="CQ132" s="53">
        <v>2</v>
      </c>
      <c r="CS132" s="56" t="s">
        <v>6749</v>
      </c>
      <c r="CT132" s="53">
        <v>1</v>
      </c>
      <c r="CU132" s="53">
        <v>1</v>
      </c>
      <c r="CW132" s="56" t="s">
        <v>7813</v>
      </c>
      <c r="CX132" s="53">
        <v>1</v>
      </c>
      <c r="CY132" s="53"/>
      <c r="CZ132" s="53">
        <v>1</v>
      </c>
    </row>
    <row r="133" spans="93:104" x14ac:dyDescent="0.25">
      <c r="CO133" s="56" t="s">
        <v>7543</v>
      </c>
      <c r="CP133" s="53">
        <v>2</v>
      </c>
      <c r="CQ133" s="53">
        <v>2</v>
      </c>
      <c r="CS133" s="56" t="s">
        <v>6092</v>
      </c>
      <c r="CT133" s="53">
        <v>1</v>
      </c>
      <c r="CU133" s="53">
        <v>1</v>
      </c>
      <c r="CW133" s="56" t="s">
        <v>7685</v>
      </c>
      <c r="CX133" s="53">
        <v>1</v>
      </c>
      <c r="CY133" s="53"/>
      <c r="CZ133" s="53">
        <v>1</v>
      </c>
    </row>
    <row r="134" spans="93:104" x14ac:dyDescent="0.25">
      <c r="CO134" s="56" t="s">
        <v>6178</v>
      </c>
      <c r="CP134" s="53">
        <v>2</v>
      </c>
      <c r="CQ134" s="53">
        <v>2</v>
      </c>
      <c r="CS134" s="56" t="s">
        <v>6202</v>
      </c>
      <c r="CT134" s="53">
        <v>1</v>
      </c>
      <c r="CU134" s="53">
        <v>1</v>
      </c>
      <c r="CW134" s="56" t="s">
        <v>7050</v>
      </c>
      <c r="CX134" s="53">
        <v>1</v>
      </c>
      <c r="CY134" s="53"/>
      <c r="CZ134" s="53">
        <v>1</v>
      </c>
    </row>
    <row r="135" spans="93:104" x14ac:dyDescent="0.25">
      <c r="CO135" s="56" t="s">
        <v>5576</v>
      </c>
      <c r="CP135" s="53">
        <v>2</v>
      </c>
      <c r="CQ135" s="53">
        <v>2</v>
      </c>
      <c r="CS135" s="56" t="s">
        <v>5944</v>
      </c>
      <c r="CT135" s="53">
        <v>1</v>
      </c>
      <c r="CU135" s="53">
        <v>1</v>
      </c>
      <c r="CW135" s="56" t="s">
        <v>7729</v>
      </c>
      <c r="CX135" s="53">
        <v>1</v>
      </c>
      <c r="CY135" s="53"/>
      <c r="CZ135" s="53">
        <v>1</v>
      </c>
    </row>
    <row r="136" spans="93:104" x14ac:dyDescent="0.25">
      <c r="CO136" s="56" t="s">
        <v>7074</v>
      </c>
      <c r="CP136" s="53">
        <v>2</v>
      </c>
      <c r="CQ136" s="53">
        <v>2</v>
      </c>
      <c r="CS136" s="56" t="s">
        <v>6029</v>
      </c>
      <c r="CT136" s="53">
        <v>1</v>
      </c>
      <c r="CU136" s="53">
        <v>1</v>
      </c>
      <c r="CW136" s="56" t="s">
        <v>6402</v>
      </c>
      <c r="CX136" s="53">
        <v>1</v>
      </c>
      <c r="CY136" s="53"/>
      <c r="CZ136" s="53">
        <v>1</v>
      </c>
    </row>
    <row r="137" spans="93:104" x14ac:dyDescent="0.25">
      <c r="CO137" s="56" t="s">
        <v>7550</v>
      </c>
      <c r="CP137" s="53">
        <v>2</v>
      </c>
      <c r="CQ137" s="53">
        <v>2</v>
      </c>
      <c r="CS137" s="56" t="s">
        <v>6311</v>
      </c>
      <c r="CT137" s="53">
        <v>1</v>
      </c>
      <c r="CU137" s="53">
        <v>1</v>
      </c>
      <c r="CW137" s="56" t="s">
        <v>6504</v>
      </c>
      <c r="CX137" s="53">
        <v>1</v>
      </c>
      <c r="CY137" s="53"/>
      <c r="CZ137" s="53">
        <v>1</v>
      </c>
    </row>
    <row r="138" spans="93:104" x14ac:dyDescent="0.25">
      <c r="CO138" s="56" t="s">
        <v>6666</v>
      </c>
      <c r="CP138" s="53">
        <v>2</v>
      </c>
      <c r="CQ138" s="53">
        <v>2</v>
      </c>
      <c r="CS138" s="56" t="s">
        <v>5562</v>
      </c>
      <c r="CT138" s="53">
        <v>1</v>
      </c>
      <c r="CU138" s="53">
        <v>1</v>
      </c>
      <c r="CW138" s="56" t="s">
        <v>6158</v>
      </c>
      <c r="CX138" s="53">
        <v>1</v>
      </c>
      <c r="CY138" s="53"/>
      <c r="CZ138" s="53">
        <v>1</v>
      </c>
    </row>
    <row r="139" spans="93:104" x14ac:dyDescent="0.25">
      <c r="CO139" s="56" t="s">
        <v>6791</v>
      </c>
      <c r="CP139" s="53">
        <v>2</v>
      </c>
      <c r="CQ139" s="53">
        <v>2</v>
      </c>
      <c r="CS139" s="56" t="s">
        <v>5949</v>
      </c>
      <c r="CT139" s="53">
        <v>1</v>
      </c>
      <c r="CU139" s="53">
        <v>1</v>
      </c>
      <c r="CW139" s="56" t="s">
        <v>5635</v>
      </c>
      <c r="CX139" s="53">
        <v>1</v>
      </c>
      <c r="CY139" s="53"/>
      <c r="CZ139" s="53">
        <v>1</v>
      </c>
    </row>
    <row r="140" spans="93:104" x14ac:dyDescent="0.25">
      <c r="CO140" s="56" t="s">
        <v>5971</v>
      </c>
      <c r="CP140" s="53">
        <v>2</v>
      </c>
      <c r="CQ140" s="53">
        <v>2</v>
      </c>
      <c r="CS140" s="56" t="s">
        <v>7206</v>
      </c>
      <c r="CT140" s="53">
        <v>1</v>
      </c>
      <c r="CU140" s="53">
        <v>1</v>
      </c>
      <c r="CW140" s="56" t="s">
        <v>7477</v>
      </c>
      <c r="CX140" s="53">
        <v>1</v>
      </c>
      <c r="CY140" s="53"/>
      <c r="CZ140" s="53">
        <v>1</v>
      </c>
    </row>
    <row r="141" spans="93:104" x14ac:dyDescent="0.25">
      <c r="CO141" s="56" t="s">
        <v>6055</v>
      </c>
      <c r="CP141" s="53">
        <v>2</v>
      </c>
      <c r="CQ141" s="53">
        <v>2</v>
      </c>
      <c r="CS141" s="56" t="s">
        <v>6094</v>
      </c>
      <c r="CT141" s="53">
        <v>1</v>
      </c>
      <c r="CU141" s="53">
        <v>1</v>
      </c>
      <c r="CW141" s="56" t="s">
        <v>5640</v>
      </c>
      <c r="CX141" s="53">
        <v>1</v>
      </c>
      <c r="CY141" s="53"/>
      <c r="CZ141" s="53">
        <v>1</v>
      </c>
    </row>
    <row r="142" spans="93:104" x14ac:dyDescent="0.25">
      <c r="CO142" s="56" t="s">
        <v>7324</v>
      </c>
      <c r="CP142" s="53">
        <v>2</v>
      </c>
      <c r="CQ142" s="53">
        <v>2</v>
      </c>
      <c r="CS142" s="56" t="s">
        <v>7367</v>
      </c>
      <c r="CT142" s="53">
        <v>1</v>
      </c>
      <c r="CU142" s="53">
        <v>1</v>
      </c>
      <c r="CW142" s="56" t="s">
        <v>7571</v>
      </c>
      <c r="CX142" s="53">
        <v>1</v>
      </c>
      <c r="CY142" s="53"/>
      <c r="CZ142" s="53">
        <v>1</v>
      </c>
    </row>
    <row r="143" spans="93:104" x14ac:dyDescent="0.25">
      <c r="CO143" s="56" t="s">
        <v>6966</v>
      </c>
      <c r="CP143" s="53">
        <v>2</v>
      </c>
      <c r="CQ143" s="53">
        <v>2</v>
      </c>
      <c r="CS143" s="56" t="s">
        <v>6247</v>
      </c>
      <c r="CT143" s="53">
        <v>1</v>
      </c>
      <c r="CU143" s="53">
        <v>1</v>
      </c>
      <c r="CW143" s="56" t="s">
        <v>7102</v>
      </c>
      <c r="CX143" s="53">
        <v>1</v>
      </c>
      <c r="CY143" s="53"/>
      <c r="CZ143" s="53">
        <v>1</v>
      </c>
    </row>
    <row r="144" spans="93:104" x14ac:dyDescent="0.25">
      <c r="CO144" s="56" t="s">
        <v>7483</v>
      </c>
      <c r="CP144" s="53">
        <v>2</v>
      </c>
      <c r="CQ144" s="53">
        <v>2</v>
      </c>
      <c r="CS144" s="56" t="s">
        <v>6886</v>
      </c>
      <c r="CT144" s="53">
        <v>1</v>
      </c>
      <c r="CU144" s="53">
        <v>1</v>
      </c>
      <c r="CW144" s="56" t="s">
        <v>7296</v>
      </c>
      <c r="CX144" s="53">
        <v>1</v>
      </c>
      <c r="CY144" s="53"/>
      <c r="CZ144" s="53">
        <v>1</v>
      </c>
    </row>
    <row r="145" spans="93:104" x14ac:dyDescent="0.25">
      <c r="CO145" s="56" t="s">
        <v>5932</v>
      </c>
      <c r="CP145" s="53">
        <v>2</v>
      </c>
      <c r="CQ145" s="53">
        <v>2</v>
      </c>
      <c r="CS145" s="56" t="s">
        <v>6615</v>
      </c>
      <c r="CT145" s="53">
        <v>1</v>
      </c>
      <c r="CU145" s="53">
        <v>1</v>
      </c>
      <c r="CW145" s="56" t="s">
        <v>5518</v>
      </c>
      <c r="CX145" s="53">
        <v>1</v>
      </c>
      <c r="CY145" s="53"/>
      <c r="CZ145" s="53">
        <v>1</v>
      </c>
    </row>
    <row r="146" spans="93:104" x14ac:dyDescent="0.25">
      <c r="CO146" s="56" t="s">
        <v>7085</v>
      </c>
      <c r="CP146" s="53">
        <v>2</v>
      </c>
      <c r="CQ146" s="53">
        <v>2</v>
      </c>
      <c r="CS146" s="56" t="s">
        <v>6889</v>
      </c>
      <c r="CT146" s="53">
        <v>1</v>
      </c>
      <c r="CU146" s="53">
        <v>1</v>
      </c>
      <c r="CW146" s="56" t="s">
        <v>7733</v>
      </c>
      <c r="CX146" s="53">
        <v>1</v>
      </c>
      <c r="CY146" s="53"/>
      <c r="CZ146" s="53">
        <v>1</v>
      </c>
    </row>
    <row r="147" spans="93:104" x14ac:dyDescent="0.25">
      <c r="CO147" s="56" t="s">
        <v>6735</v>
      </c>
      <c r="CP147" s="53">
        <v>2</v>
      </c>
      <c r="CQ147" s="53">
        <v>2</v>
      </c>
      <c r="CS147" s="56" t="s">
        <v>7152</v>
      </c>
      <c r="CT147" s="53">
        <v>1</v>
      </c>
      <c r="CU147" s="53">
        <v>1</v>
      </c>
      <c r="CW147" s="56" t="s">
        <v>6345</v>
      </c>
      <c r="CX147" s="53">
        <v>1</v>
      </c>
      <c r="CY147" s="53"/>
      <c r="CZ147" s="53">
        <v>1</v>
      </c>
    </row>
    <row r="148" spans="93:104" x14ac:dyDescent="0.25">
      <c r="CO148" s="56" t="s">
        <v>7646</v>
      </c>
      <c r="CP148" s="53">
        <v>2</v>
      </c>
      <c r="CQ148" s="53">
        <v>2</v>
      </c>
      <c r="CS148" s="56" t="s">
        <v>6137</v>
      </c>
      <c r="CT148" s="53">
        <v>1</v>
      </c>
      <c r="CU148" s="53">
        <v>1</v>
      </c>
      <c r="CW148" s="56" t="s">
        <v>6600</v>
      </c>
      <c r="CX148" s="53">
        <v>1</v>
      </c>
      <c r="CY148" s="53"/>
      <c r="CZ148" s="53">
        <v>1</v>
      </c>
    </row>
    <row r="149" spans="93:104" x14ac:dyDescent="0.25">
      <c r="CO149" s="56" t="s">
        <v>6909</v>
      </c>
      <c r="CP149" s="53">
        <v>2</v>
      </c>
      <c r="CQ149" s="53">
        <v>2</v>
      </c>
      <c r="CS149" s="56" t="s">
        <v>6284</v>
      </c>
      <c r="CT149" s="53">
        <v>1</v>
      </c>
      <c r="CU149" s="53">
        <v>1</v>
      </c>
      <c r="CW149" s="56" t="s">
        <v>7388</v>
      </c>
      <c r="CX149" s="53">
        <v>1</v>
      </c>
      <c r="CY149" s="53"/>
      <c r="CZ149" s="53">
        <v>1</v>
      </c>
    </row>
    <row r="150" spans="93:104" x14ac:dyDescent="0.25">
      <c r="CO150" s="56" t="s">
        <v>6122</v>
      </c>
      <c r="CP150" s="53">
        <v>2</v>
      </c>
      <c r="CQ150" s="53">
        <v>2</v>
      </c>
      <c r="CS150" s="56" t="s">
        <v>6140</v>
      </c>
      <c r="CT150" s="53">
        <v>1</v>
      </c>
      <c r="CU150" s="53">
        <v>1</v>
      </c>
      <c r="CW150" s="56" t="s">
        <v>7639</v>
      </c>
      <c r="CX150" s="53">
        <v>1</v>
      </c>
      <c r="CY150" s="53"/>
      <c r="CZ150" s="53">
        <v>1</v>
      </c>
    </row>
    <row r="151" spans="93:104" x14ac:dyDescent="0.25">
      <c r="CO151" s="56" t="s">
        <v>7375</v>
      </c>
      <c r="CP151" s="53">
        <v>2</v>
      </c>
      <c r="CQ151" s="53">
        <v>2</v>
      </c>
      <c r="CS151" s="56" t="s">
        <v>7799</v>
      </c>
      <c r="CT151" s="53">
        <v>1</v>
      </c>
      <c r="CU151" s="53">
        <v>1</v>
      </c>
      <c r="CW151" s="56" t="s">
        <v>7370</v>
      </c>
      <c r="CX151" s="53">
        <v>1</v>
      </c>
      <c r="CY151" s="53"/>
      <c r="CZ151" s="53">
        <v>1</v>
      </c>
    </row>
    <row r="152" spans="93:104" x14ac:dyDescent="0.25">
      <c r="CO152" s="56" t="s">
        <v>6693</v>
      </c>
      <c r="CP152" s="53">
        <v>2</v>
      </c>
      <c r="CQ152" s="53">
        <v>2</v>
      </c>
      <c r="CS152" s="56" t="s">
        <v>7789</v>
      </c>
      <c r="CT152" s="53">
        <v>1</v>
      </c>
      <c r="CU152" s="53">
        <v>1</v>
      </c>
      <c r="CW152" s="56" t="s">
        <v>6671</v>
      </c>
      <c r="CX152" s="53">
        <v>1</v>
      </c>
      <c r="CY152" s="53"/>
      <c r="CZ152" s="53">
        <v>1</v>
      </c>
    </row>
    <row r="153" spans="93:104" x14ac:dyDescent="0.25">
      <c r="CO153" s="56" t="s">
        <v>5976</v>
      </c>
      <c r="CP153" s="53">
        <v>2</v>
      </c>
      <c r="CQ153" s="53">
        <v>2</v>
      </c>
      <c r="CS153" s="56" t="s">
        <v>5955</v>
      </c>
      <c r="CT153" s="53">
        <v>1</v>
      </c>
      <c r="CU153" s="53">
        <v>1</v>
      </c>
      <c r="CW153" s="56" t="s">
        <v>7753</v>
      </c>
      <c r="CX153" s="53">
        <v>1</v>
      </c>
      <c r="CY153" s="53"/>
      <c r="CZ153" s="53">
        <v>1</v>
      </c>
    </row>
    <row r="154" spans="93:104" x14ac:dyDescent="0.25">
      <c r="CO154" s="56" t="s">
        <v>7423</v>
      </c>
      <c r="CP154" s="53">
        <v>2</v>
      </c>
      <c r="CQ154" s="53">
        <v>2</v>
      </c>
      <c r="CS154" s="56" t="s">
        <v>5493</v>
      </c>
      <c r="CT154" s="53">
        <v>1</v>
      </c>
      <c r="CU154" s="53">
        <v>1</v>
      </c>
      <c r="CW154" s="56" t="s">
        <v>6659</v>
      </c>
      <c r="CX154" s="53">
        <v>1</v>
      </c>
      <c r="CY154" s="53"/>
      <c r="CZ154" s="53">
        <v>1</v>
      </c>
    </row>
    <row r="155" spans="93:104" x14ac:dyDescent="0.25">
      <c r="CO155" s="56" t="s">
        <v>6844</v>
      </c>
      <c r="CP155" s="53">
        <v>1</v>
      </c>
      <c r="CQ155" s="53">
        <v>1</v>
      </c>
      <c r="CS155" s="56" t="s">
        <v>6315</v>
      </c>
      <c r="CT155" s="53">
        <v>1</v>
      </c>
      <c r="CU155" s="53">
        <v>1</v>
      </c>
      <c r="CW155" s="56" t="s">
        <v>7005</v>
      </c>
      <c r="CX155" s="53">
        <v>1</v>
      </c>
      <c r="CY155" s="53"/>
      <c r="CZ155" s="53">
        <v>1</v>
      </c>
    </row>
    <row r="156" spans="93:104" x14ac:dyDescent="0.25">
      <c r="CO156" s="56" t="s">
        <v>6209</v>
      </c>
      <c r="CP156" s="53">
        <v>1</v>
      </c>
      <c r="CQ156" s="53">
        <v>1</v>
      </c>
      <c r="CS156" s="56" t="s">
        <v>6911</v>
      </c>
      <c r="CT156" s="53">
        <v>1</v>
      </c>
      <c r="CU156" s="53">
        <v>1</v>
      </c>
      <c r="CW156" s="56" t="s">
        <v>6674</v>
      </c>
      <c r="CX156" s="53">
        <v>1</v>
      </c>
      <c r="CY156" s="53"/>
      <c r="CZ156" s="53">
        <v>1</v>
      </c>
    </row>
    <row r="157" spans="93:104" x14ac:dyDescent="0.25">
      <c r="CO157" s="56" t="s">
        <v>5989</v>
      </c>
      <c r="CP157" s="53">
        <v>1</v>
      </c>
      <c r="CQ157" s="53">
        <v>1</v>
      </c>
      <c r="CS157" s="56" t="s">
        <v>5906</v>
      </c>
      <c r="CT157" s="53">
        <v>1</v>
      </c>
      <c r="CU157" s="53">
        <v>1</v>
      </c>
      <c r="CW157" s="56" t="s">
        <v>6577</v>
      </c>
      <c r="CX157" s="53">
        <v>1</v>
      </c>
      <c r="CY157" s="53"/>
      <c r="CZ157" s="53">
        <v>1</v>
      </c>
    </row>
    <row r="158" spans="93:104" x14ac:dyDescent="0.25">
      <c r="CO158" s="56" t="s">
        <v>7187</v>
      </c>
      <c r="CP158" s="53">
        <v>1</v>
      </c>
      <c r="CQ158" s="53">
        <v>1</v>
      </c>
      <c r="CS158" s="56" t="s">
        <v>5819</v>
      </c>
      <c r="CT158" s="53">
        <v>1</v>
      </c>
      <c r="CU158" s="53">
        <v>1</v>
      </c>
      <c r="CW158" s="56" t="s">
        <v>6743</v>
      </c>
      <c r="CX158" s="53">
        <v>1</v>
      </c>
      <c r="CY158" s="53"/>
      <c r="CZ158" s="53">
        <v>1</v>
      </c>
    </row>
    <row r="159" spans="93:104" x14ac:dyDescent="0.25">
      <c r="CO159" s="56" t="s">
        <v>6235</v>
      </c>
      <c r="CP159" s="53">
        <v>1</v>
      </c>
      <c r="CQ159" s="53">
        <v>1</v>
      </c>
      <c r="CS159" s="56" t="s">
        <v>7528</v>
      </c>
      <c r="CT159" s="53">
        <v>1</v>
      </c>
      <c r="CU159" s="53">
        <v>1</v>
      </c>
      <c r="CW159" s="56" t="s">
        <v>7243</v>
      </c>
      <c r="CX159" s="53">
        <v>1</v>
      </c>
      <c r="CY159" s="53"/>
      <c r="CZ159" s="53">
        <v>1</v>
      </c>
    </row>
    <row r="160" spans="93:104" x14ac:dyDescent="0.25">
      <c r="CO160" s="56" t="s">
        <v>6782</v>
      </c>
      <c r="CP160" s="53">
        <v>1</v>
      </c>
      <c r="CQ160" s="53">
        <v>1</v>
      </c>
      <c r="CS160" s="56" t="s">
        <v>6190</v>
      </c>
      <c r="CT160" s="53">
        <v>1</v>
      </c>
      <c r="CU160" s="53">
        <v>1</v>
      </c>
      <c r="CW160" s="56" t="s">
        <v>7146</v>
      </c>
      <c r="CX160" s="53">
        <v>1</v>
      </c>
      <c r="CY160" s="53"/>
      <c r="CZ160" s="53">
        <v>1</v>
      </c>
    </row>
    <row r="161" spans="93:104" x14ac:dyDescent="0.25">
      <c r="CO161" s="56" t="s">
        <v>6437</v>
      </c>
      <c r="CP161" s="53">
        <v>1</v>
      </c>
      <c r="CQ161" s="53">
        <v>1</v>
      </c>
      <c r="CS161" s="56" t="s">
        <v>5722</v>
      </c>
      <c r="CT161" s="53">
        <v>1</v>
      </c>
      <c r="CU161" s="53">
        <v>1</v>
      </c>
      <c r="CW161" s="56" t="s">
        <v>5991</v>
      </c>
      <c r="CX161" s="53">
        <v>1</v>
      </c>
      <c r="CY161" s="53"/>
      <c r="CZ161" s="53">
        <v>1</v>
      </c>
    </row>
    <row r="162" spans="93:104" x14ac:dyDescent="0.25">
      <c r="CO162" s="56" t="s">
        <v>7274</v>
      </c>
      <c r="CP162" s="53">
        <v>1</v>
      </c>
      <c r="CQ162" s="53">
        <v>1</v>
      </c>
      <c r="CS162" s="56" t="s">
        <v>6697</v>
      </c>
      <c r="CT162" s="53">
        <v>1</v>
      </c>
      <c r="CU162" s="53">
        <v>1</v>
      </c>
      <c r="CW162" s="56" t="s">
        <v>6816</v>
      </c>
      <c r="CX162" s="53">
        <v>1</v>
      </c>
      <c r="CY162" s="53"/>
      <c r="CZ162" s="53">
        <v>1</v>
      </c>
    </row>
    <row r="163" spans="93:104" x14ac:dyDescent="0.25">
      <c r="CO163" s="56" t="s">
        <v>7676</v>
      </c>
      <c r="CP163" s="53">
        <v>1</v>
      </c>
      <c r="CQ163" s="53">
        <v>1</v>
      </c>
      <c r="CS163" s="56" t="s">
        <v>6073</v>
      </c>
      <c r="CT163" s="53">
        <v>1</v>
      </c>
      <c r="CU163" s="53">
        <v>1</v>
      </c>
      <c r="CW163" s="56" t="s">
        <v>6995</v>
      </c>
      <c r="CX163" s="53">
        <v>1</v>
      </c>
      <c r="CY163" s="53"/>
      <c r="CZ163" s="53">
        <v>1</v>
      </c>
    </row>
    <row r="164" spans="93:104" x14ac:dyDescent="0.25">
      <c r="CO164" s="56" t="s">
        <v>7068</v>
      </c>
      <c r="CP164" s="53">
        <v>1</v>
      </c>
      <c r="CQ164" s="53">
        <v>1</v>
      </c>
      <c r="CS164" s="56" t="s">
        <v>7350</v>
      </c>
      <c r="CT164" s="53">
        <v>1</v>
      </c>
      <c r="CU164" s="53">
        <v>1</v>
      </c>
      <c r="CW164" s="56" t="s">
        <v>6564</v>
      </c>
      <c r="CX164" s="53">
        <v>1</v>
      </c>
      <c r="CY164" s="53"/>
      <c r="CZ164" s="53">
        <v>1</v>
      </c>
    </row>
    <row r="165" spans="93:104" x14ac:dyDescent="0.25">
      <c r="CO165" s="56" t="s">
        <v>6738</v>
      </c>
      <c r="CP165" s="53">
        <v>1</v>
      </c>
      <c r="CQ165" s="53">
        <v>1</v>
      </c>
      <c r="CS165" s="56" t="s">
        <v>7530</v>
      </c>
      <c r="CT165" s="53">
        <v>1</v>
      </c>
      <c r="CU165" s="53">
        <v>1</v>
      </c>
      <c r="CW165" s="56" t="s">
        <v>7355</v>
      </c>
      <c r="CX165" s="53">
        <v>1</v>
      </c>
      <c r="CY165" s="53"/>
      <c r="CZ165" s="53">
        <v>1</v>
      </c>
    </row>
    <row r="166" spans="93:104" x14ac:dyDescent="0.25">
      <c r="CO166" s="56" t="s">
        <v>6381</v>
      </c>
      <c r="CP166" s="53">
        <v>1</v>
      </c>
      <c r="CQ166" s="53">
        <v>1</v>
      </c>
      <c r="CS166" s="56" t="s">
        <v>6129</v>
      </c>
      <c r="CT166" s="53">
        <v>1</v>
      </c>
      <c r="CU166" s="53">
        <v>1</v>
      </c>
      <c r="CW166" s="56" t="s">
        <v>6094</v>
      </c>
      <c r="CX166" s="53">
        <v>1</v>
      </c>
      <c r="CY166" s="53"/>
      <c r="CZ166" s="53">
        <v>1</v>
      </c>
    </row>
    <row r="167" spans="93:104" x14ac:dyDescent="0.25">
      <c r="CO167" s="56" t="s">
        <v>6762</v>
      </c>
      <c r="CP167" s="53">
        <v>1</v>
      </c>
      <c r="CQ167" s="53">
        <v>1</v>
      </c>
      <c r="CS167" s="56" t="s">
        <v>6255</v>
      </c>
      <c r="CT167" s="53">
        <v>1</v>
      </c>
      <c r="CU167" s="53">
        <v>1</v>
      </c>
      <c r="CW167" s="56" t="s">
        <v>7096</v>
      </c>
      <c r="CX167" s="53">
        <v>1</v>
      </c>
      <c r="CY167" s="53"/>
      <c r="CZ167" s="53">
        <v>1</v>
      </c>
    </row>
    <row r="168" spans="93:104" x14ac:dyDescent="0.25">
      <c r="CO168" s="56" t="s">
        <v>5505</v>
      </c>
      <c r="CP168" s="53">
        <v>1</v>
      </c>
      <c r="CQ168" s="53">
        <v>1</v>
      </c>
      <c r="CS168" s="56" t="s">
        <v>5509</v>
      </c>
      <c r="CT168" s="53">
        <v>1</v>
      </c>
      <c r="CU168" s="53">
        <v>1</v>
      </c>
      <c r="CW168" s="56" t="s">
        <v>6567</v>
      </c>
      <c r="CX168" s="53">
        <v>1</v>
      </c>
      <c r="CY168" s="53"/>
      <c r="CZ168" s="53">
        <v>1</v>
      </c>
    </row>
    <row r="169" spans="93:104" x14ac:dyDescent="0.25">
      <c r="CO169" s="56" t="s">
        <v>5548</v>
      </c>
      <c r="CP169" s="53">
        <v>1</v>
      </c>
      <c r="CQ169" s="53">
        <v>1</v>
      </c>
      <c r="CS169" s="56" t="s">
        <v>5966</v>
      </c>
      <c r="CT169" s="53">
        <v>1</v>
      </c>
      <c r="CU169" s="53">
        <v>1</v>
      </c>
      <c r="CW169" s="56" t="s">
        <v>6137</v>
      </c>
      <c r="CX169" s="53">
        <v>1</v>
      </c>
      <c r="CY169" s="53"/>
      <c r="CZ169" s="53">
        <v>1</v>
      </c>
    </row>
    <row r="170" spans="93:104" x14ac:dyDescent="0.25">
      <c r="CO170" s="56" t="s">
        <v>7651</v>
      </c>
      <c r="CP170" s="53">
        <v>1</v>
      </c>
      <c r="CQ170" s="53">
        <v>1</v>
      </c>
      <c r="CS170" s="56" t="s">
        <v>6005</v>
      </c>
      <c r="CT170" s="53">
        <v>1</v>
      </c>
      <c r="CU170" s="53">
        <v>1</v>
      </c>
      <c r="CW170" s="56" t="s">
        <v>7052</v>
      </c>
      <c r="CX170" s="53">
        <v>1</v>
      </c>
      <c r="CY170" s="53"/>
      <c r="CZ170" s="53">
        <v>1</v>
      </c>
    </row>
    <row r="171" spans="93:104" x14ac:dyDescent="0.25">
      <c r="CO171" s="56" t="s">
        <v>7670</v>
      </c>
      <c r="CP171" s="53">
        <v>1</v>
      </c>
      <c r="CQ171" s="53">
        <v>1</v>
      </c>
      <c r="CS171" s="56" t="s">
        <v>7070</v>
      </c>
      <c r="CT171" s="53">
        <v>1</v>
      </c>
      <c r="CU171" s="53">
        <v>1</v>
      </c>
      <c r="CW171" s="56" t="s">
        <v>6768</v>
      </c>
      <c r="CX171" s="53">
        <v>1</v>
      </c>
      <c r="CY171" s="53"/>
      <c r="CZ171" s="53">
        <v>1</v>
      </c>
    </row>
    <row r="172" spans="93:104" x14ac:dyDescent="0.25">
      <c r="CO172" s="56" t="s">
        <v>6373</v>
      </c>
      <c r="CP172" s="53">
        <v>1</v>
      </c>
      <c r="CQ172" s="53">
        <v>1</v>
      </c>
      <c r="CS172" s="56" t="s">
        <v>5511</v>
      </c>
      <c r="CT172" s="53">
        <v>1</v>
      </c>
      <c r="CU172" s="53">
        <v>1</v>
      </c>
      <c r="CW172" s="56" t="s">
        <v>6824</v>
      </c>
      <c r="CX172" s="53">
        <v>1</v>
      </c>
      <c r="CY172" s="53"/>
      <c r="CZ172" s="53">
        <v>1</v>
      </c>
    </row>
    <row r="173" spans="93:104" x14ac:dyDescent="0.25">
      <c r="CO173" s="56" t="s">
        <v>6961</v>
      </c>
      <c r="CP173" s="53">
        <v>1</v>
      </c>
      <c r="CQ173" s="53">
        <v>1</v>
      </c>
      <c r="CS173" s="56" t="s">
        <v>7532</v>
      </c>
      <c r="CT173" s="53">
        <v>1</v>
      </c>
      <c r="CU173" s="53">
        <v>1</v>
      </c>
      <c r="CW173" s="56" t="s">
        <v>6859</v>
      </c>
      <c r="CX173" s="53">
        <v>1</v>
      </c>
      <c r="CY173" s="53"/>
      <c r="CZ173" s="53">
        <v>1</v>
      </c>
    </row>
    <row r="174" spans="93:104" x14ac:dyDescent="0.25">
      <c r="CO174" s="56" t="s">
        <v>5781</v>
      </c>
      <c r="CP174" s="53">
        <v>1</v>
      </c>
      <c r="CQ174" s="53">
        <v>1</v>
      </c>
      <c r="CS174" s="56" t="s">
        <v>7771</v>
      </c>
      <c r="CT174" s="53">
        <v>1</v>
      </c>
      <c r="CU174" s="53">
        <v>1</v>
      </c>
      <c r="CW174" s="56" t="s">
        <v>6111</v>
      </c>
      <c r="CX174" s="53">
        <v>1</v>
      </c>
      <c r="CY174" s="53"/>
      <c r="CZ174" s="53">
        <v>1</v>
      </c>
    </row>
    <row r="175" spans="93:104" x14ac:dyDescent="0.25">
      <c r="CO175" s="56" t="s">
        <v>7751</v>
      </c>
      <c r="CP175" s="53">
        <v>1</v>
      </c>
      <c r="CQ175" s="53">
        <v>1</v>
      </c>
      <c r="CS175" s="56" t="s">
        <v>6328</v>
      </c>
      <c r="CT175" s="53">
        <v>1</v>
      </c>
      <c r="CU175" s="53">
        <v>1</v>
      </c>
      <c r="CW175" s="56" t="s">
        <v>6779</v>
      </c>
      <c r="CX175" s="53">
        <v>1</v>
      </c>
      <c r="CY175" s="53"/>
      <c r="CZ175" s="53">
        <v>1</v>
      </c>
    </row>
    <row r="176" spans="93:104" x14ac:dyDescent="0.25">
      <c r="CO176" s="56" t="s">
        <v>6794</v>
      </c>
      <c r="CP176" s="53">
        <v>1</v>
      </c>
      <c r="CQ176" s="53">
        <v>1</v>
      </c>
      <c r="CS176" s="56" t="s">
        <v>6196</v>
      </c>
      <c r="CT176" s="53">
        <v>1</v>
      </c>
      <c r="CU176" s="53">
        <v>1</v>
      </c>
      <c r="CW176" s="56" t="s">
        <v>5906</v>
      </c>
      <c r="CX176" s="53">
        <v>1</v>
      </c>
      <c r="CY176" s="53"/>
      <c r="CZ176" s="53">
        <v>1</v>
      </c>
    </row>
    <row r="177" spans="93:104" x14ac:dyDescent="0.25">
      <c r="CO177" s="56" t="s">
        <v>7648</v>
      </c>
      <c r="CP177" s="53">
        <v>1</v>
      </c>
      <c r="CQ177" s="53">
        <v>1</v>
      </c>
      <c r="CS177" s="56" t="s">
        <v>7213</v>
      </c>
      <c r="CT177" s="53">
        <v>1</v>
      </c>
      <c r="CU177" s="53">
        <v>1</v>
      </c>
      <c r="CW177" s="56" t="s">
        <v>5858</v>
      </c>
      <c r="CX177" s="53">
        <v>1</v>
      </c>
      <c r="CY177" s="53"/>
      <c r="CZ177" s="53">
        <v>1</v>
      </c>
    </row>
    <row r="178" spans="93:104" x14ac:dyDescent="0.25">
      <c r="CO178" s="56" t="s">
        <v>6082</v>
      </c>
      <c r="CP178" s="53">
        <v>1</v>
      </c>
      <c r="CQ178" s="53">
        <v>1</v>
      </c>
      <c r="CS178" s="56" t="s">
        <v>7678</v>
      </c>
      <c r="CT178" s="53">
        <v>1</v>
      </c>
      <c r="CU178" s="53">
        <v>1</v>
      </c>
      <c r="CW178" s="56" t="s">
        <v>6571</v>
      </c>
      <c r="CX178" s="53">
        <v>1</v>
      </c>
      <c r="CY178" s="53"/>
      <c r="CZ178" s="53">
        <v>1</v>
      </c>
    </row>
    <row r="179" spans="93:104" x14ac:dyDescent="0.25">
      <c r="CO179" s="56" t="s">
        <v>7035</v>
      </c>
      <c r="CP179" s="53">
        <v>1</v>
      </c>
      <c r="CQ179" s="53">
        <v>1</v>
      </c>
      <c r="CS179" s="56" t="s">
        <v>7588</v>
      </c>
      <c r="CT179" s="53">
        <v>1</v>
      </c>
      <c r="CU179" s="53">
        <v>1</v>
      </c>
      <c r="CW179" s="56" t="s">
        <v>7806</v>
      </c>
      <c r="CX179" s="53">
        <v>1</v>
      </c>
      <c r="CY179" s="53"/>
      <c r="CZ179" s="53">
        <v>1</v>
      </c>
    </row>
    <row r="180" spans="93:104" x14ac:dyDescent="0.25">
      <c r="CO180" s="56" t="s">
        <v>6797</v>
      </c>
      <c r="CP180" s="53">
        <v>1</v>
      </c>
      <c r="CQ180" s="53">
        <v>1</v>
      </c>
      <c r="CS180" s="56" t="s">
        <v>6439</v>
      </c>
      <c r="CT180" s="53">
        <v>1</v>
      </c>
      <c r="CU180" s="53">
        <v>1</v>
      </c>
      <c r="CW180" s="56" t="s">
        <v>6495</v>
      </c>
      <c r="CX180" s="53">
        <v>1</v>
      </c>
      <c r="CY180" s="53"/>
      <c r="CZ180" s="53">
        <v>1</v>
      </c>
    </row>
    <row r="181" spans="93:104" x14ac:dyDescent="0.25">
      <c r="CO181" s="56" t="s">
        <v>7627</v>
      </c>
      <c r="CP181" s="53">
        <v>1</v>
      </c>
      <c r="CQ181" s="53">
        <v>1</v>
      </c>
      <c r="CS181" s="56" t="s">
        <v>5806</v>
      </c>
      <c r="CT181" s="53">
        <v>1</v>
      </c>
      <c r="CU181" s="53">
        <v>1</v>
      </c>
      <c r="CW181" s="56" t="s">
        <v>6882</v>
      </c>
      <c r="CX181" s="53">
        <v>1</v>
      </c>
      <c r="CY181" s="53"/>
      <c r="CZ181" s="53">
        <v>1</v>
      </c>
    </row>
    <row r="182" spans="93:104" x14ac:dyDescent="0.25">
      <c r="CO182" s="56" t="s">
        <v>7414</v>
      </c>
      <c r="CP182" s="53">
        <v>1</v>
      </c>
      <c r="CQ182" s="53">
        <v>1</v>
      </c>
      <c r="CS182" s="56" t="s">
        <v>7132</v>
      </c>
      <c r="CT182" s="53">
        <v>1</v>
      </c>
      <c r="CU182" s="53">
        <v>1</v>
      </c>
      <c r="CW182" s="56" t="s">
        <v>6354</v>
      </c>
      <c r="CX182" s="53">
        <v>1</v>
      </c>
      <c r="CY182" s="53"/>
      <c r="CZ182" s="53">
        <v>1</v>
      </c>
    </row>
    <row r="183" spans="93:104" x14ac:dyDescent="0.25">
      <c r="CO183" s="56" t="s">
        <v>7333</v>
      </c>
      <c r="CP183" s="53">
        <v>1</v>
      </c>
      <c r="CQ183" s="53">
        <v>1</v>
      </c>
      <c r="CS183" s="56" t="s">
        <v>7666</v>
      </c>
      <c r="CT183" s="53">
        <v>1</v>
      </c>
      <c r="CU183" s="53">
        <v>1</v>
      </c>
      <c r="CW183" s="56" t="s">
        <v>5673</v>
      </c>
      <c r="CX183" s="53">
        <v>1</v>
      </c>
      <c r="CY183" s="53"/>
      <c r="CZ183" s="53">
        <v>1</v>
      </c>
    </row>
    <row r="184" spans="93:104" x14ac:dyDescent="0.25">
      <c r="CO184" s="56" t="s">
        <v>6656</v>
      </c>
      <c r="CP184" s="53">
        <v>1</v>
      </c>
      <c r="CQ184" s="53">
        <v>1</v>
      </c>
      <c r="CS184" s="56" t="s">
        <v>7099</v>
      </c>
      <c r="CT184" s="53">
        <v>1</v>
      </c>
      <c r="CU184" s="53">
        <v>1</v>
      </c>
      <c r="CW184" s="56" t="s">
        <v>6554</v>
      </c>
      <c r="CX184" s="53">
        <v>1</v>
      </c>
      <c r="CY184" s="53"/>
      <c r="CZ184" s="53">
        <v>1</v>
      </c>
    </row>
    <row r="185" spans="93:104" x14ac:dyDescent="0.25">
      <c r="CO185" s="56" t="s">
        <v>7088</v>
      </c>
      <c r="CP185" s="53">
        <v>1</v>
      </c>
      <c r="CQ185" s="53">
        <v>1</v>
      </c>
      <c r="CS185" s="56" t="s">
        <v>6176</v>
      </c>
      <c r="CT185" s="53">
        <v>1</v>
      </c>
      <c r="CU185" s="53">
        <v>1</v>
      </c>
      <c r="CW185" s="56" t="s">
        <v>6892</v>
      </c>
      <c r="CX185" s="53">
        <v>1</v>
      </c>
      <c r="CY185" s="53"/>
      <c r="CZ185" s="53">
        <v>1</v>
      </c>
    </row>
    <row r="186" spans="93:104" x14ac:dyDescent="0.25">
      <c r="CO186" s="56" t="s">
        <v>6307</v>
      </c>
      <c r="CP186" s="53">
        <v>1</v>
      </c>
      <c r="CQ186" s="53">
        <v>1</v>
      </c>
      <c r="CS186" s="56" t="s">
        <v>7137</v>
      </c>
      <c r="CT186" s="53">
        <v>1</v>
      </c>
      <c r="CU186" s="53">
        <v>1</v>
      </c>
      <c r="CW186" s="56" t="s">
        <v>6678</v>
      </c>
      <c r="CX186" s="53">
        <v>1</v>
      </c>
      <c r="CY186" s="53"/>
      <c r="CZ186" s="53">
        <v>1</v>
      </c>
    </row>
    <row r="187" spans="93:104" x14ac:dyDescent="0.25">
      <c r="CO187" s="56" t="s">
        <v>6640</v>
      </c>
      <c r="CP187" s="53">
        <v>1</v>
      </c>
      <c r="CQ187" s="53">
        <v>1</v>
      </c>
      <c r="CS187" s="56" t="s">
        <v>7074</v>
      </c>
      <c r="CT187" s="53">
        <v>1</v>
      </c>
      <c r="CU187" s="53">
        <v>1</v>
      </c>
      <c r="CW187" s="56" t="s">
        <v>7555</v>
      </c>
      <c r="CX187" s="53">
        <v>1</v>
      </c>
      <c r="CY187" s="53"/>
      <c r="CZ187" s="53">
        <v>1</v>
      </c>
    </row>
    <row r="188" spans="93:104" x14ac:dyDescent="0.25">
      <c r="CO188" s="56" t="s">
        <v>6942</v>
      </c>
      <c r="CP188" s="53">
        <v>1</v>
      </c>
      <c r="CQ188" s="53">
        <v>1</v>
      </c>
      <c r="CS188" s="56" t="s">
        <v>6026</v>
      </c>
      <c r="CT188" s="53">
        <v>1</v>
      </c>
      <c r="CU188" s="53">
        <v>1</v>
      </c>
      <c r="CW188" s="56" t="s">
        <v>6164</v>
      </c>
      <c r="CX188" s="53">
        <v>1</v>
      </c>
      <c r="CY188" s="53"/>
      <c r="CZ188" s="53">
        <v>1</v>
      </c>
    </row>
    <row r="189" spans="93:104" x14ac:dyDescent="0.25">
      <c r="CO189" s="56" t="s">
        <v>6187</v>
      </c>
      <c r="CP189" s="53">
        <v>1</v>
      </c>
      <c r="CQ189" s="53">
        <v>1</v>
      </c>
      <c r="CS189" s="56" t="s">
        <v>7740</v>
      </c>
      <c r="CT189" s="53">
        <v>1</v>
      </c>
      <c r="CU189" s="53">
        <v>1</v>
      </c>
      <c r="CW189" s="56" t="s">
        <v>6963</v>
      </c>
      <c r="CX189" s="53">
        <v>1</v>
      </c>
      <c r="CY189" s="53"/>
      <c r="CZ189" s="53">
        <v>1</v>
      </c>
    </row>
    <row r="190" spans="93:104" x14ac:dyDescent="0.25">
      <c r="CO190" s="56" t="s">
        <v>7729</v>
      </c>
      <c r="CP190" s="53">
        <v>1</v>
      </c>
      <c r="CQ190" s="53">
        <v>1</v>
      </c>
      <c r="CS190" s="56" t="s">
        <v>6206</v>
      </c>
      <c r="CT190" s="53">
        <v>1</v>
      </c>
      <c r="CU190" s="53">
        <v>1</v>
      </c>
      <c r="CW190" s="56" t="s">
        <v>6315</v>
      </c>
      <c r="CX190" s="53"/>
      <c r="CY190" s="53">
        <v>1</v>
      </c>
      <c r="CZ190" s="53">
        <v>1</v>
      </c>
    </row>
    <row r="191" spans="93:104" x14ac:dyDescent="0.25">
      <c r="CO191" s="56" t="s">
        <v>7607</v>
      </c>
      <c r="CP191" s="53">
        <v>1</v>
      </c>
      <c r="CQ191" s="53">
        <v>1</v>
      </c>
      <c r="CS191" s="56" t="s">
        <v>6430</v>
      </c>
      <c r="CT191" s="53">
        <v>1</v>
      </c>
      <c r="CU191" s="53">
        <v>1</v>
      </c>
      <c r="CW191" s="56" t="s">
        <v>6989</v>
      </c>
      <c r="CX191" s="53">
        <v>1</v>
      </c>
      <c r="CY191" s="53"/>
      <c r="CZ191" s="53">
        <v>1</v>
      </c>
    </row>
    <row r="192" spans="93:104" x14ac:dyDescent="0.25">
      <c r="CO192" s="56" t="s">
        <v>7282</v>
      </c>
      <c r="CP192" s="53">
        <v>1</v>
      </c>
      <c r="CQ192" s="53">
        <v>1</v>
      </c>
      <c r="CS192" s="56" t="s">
        <v>6080</v>
      </c>
      <c r="CT192" s="53">
        <v>1</v>
      </c>
      <c r="CU192" s="53">
        <v>1</v>
      </c>
      <c r="CW192" s="56" t="s">
        <v>6681</v>
      </c>
      <c r="CX192" s="53">
        <v>1</v>
      </c>
      <c r="CY192" s="53"/>
      <c r="CZ192" s="53">
        <v>1</v>
      </c>
    </row>
    <row r="193" spans="93:104" x14ac:dyDescent="0.25">
      <c r="CO193" s="56" t="s">
        <v>6002</v>
      </c>
      <c r="CP193" s="53">
        <v>1</v>
      </c>
      <c r="CQ193" s="53">
        <v>1</v>
      </c>
      <c r="CS193" s="56" t="s">
        <v>7079</v>
      </c>
      <c r="CT193" s="53">
        <v>1</v>
      </c>
      <c r="CU193" s="53">
        <v>1</v>
      </c>
      <c r="CW193" s="56" t="s">
        <v>6583</v>
      </c>
      <c r="CX193" s="53">
        <v>1</v>
      </c>
      <c r="CY193" s="53"/>
      <c r="CZ193" s="53">
        <v>1</v>
      </c>
    </row>
    <row r="194" spans="93:104" x14ac:dyDescent="0.25">
      <c r="CO194" s="56" t="s">
        <v>7005</v>
      </c>
      <c r="CP194" s="53">
        <v>1</v>
      </c>
      <c r="CQ194" s="53">
        <v>1</v>
      </c>
      <c r="CS194" s="56" t="s">
        <v>5928</v>
      </c>
      <c r="CT194" s="53">
        <v>1</v>
      </c>
      <c r="CU194" s="53">
        <v>1</v>
      </c>
      <c r="CW194" s="56" t="s">
        <v>5963</v>
      </c>
      <c r="CX194" s="53">
        <v>1</v>
      </c>
      <c r="CY194" s="53"/>
      <c r="CZ194" s="53">
        <v>1</v>
      </c>
    </row>
    <row r="195" spans="93:104" x14ac:dyDescent="0.25">
      <c r="CO195" s="56" t="s">
        <v>6193</v>
      </c>
      <c r="CP195" s="53">
        <v>1</v>
      </c>
      <c r="CQ195" s="53">
        <v>1</v>
      </c>
      <c r="CS195" s="56" t="s">
        <v>5971</v>
      </c>
      <c r="CT195" s="53">
        <v>1</v>
      </c>
      <c r="CU195" s="53">
        <v>1</v>
      </c>
      <c r="CW195" s="56" t="s">
        <v>6911</v>
      </c>
      <c r="CX195" s="53">
        <v>1</v>
      </c>
      <c r="CY195" s="53"/>
      <c r="CZ195" s="53">
        <v>1</v>
      </c>
    </row>
    <row r="196" spans="93:104" x14ac:dyDescent="0.25">
      <c r="CO196" s="56" t="s">
        <v>5582</v>
      </c>
      <c r="CP196" s="53">
        <v>1</v>
      </c>
      <c r="CQ196" s="53">
        <v>1</v>
      </c>
      <c r="CS196" s="56" t="s">
        <v>6216</v>
      </c>
      <c r="CT196" s="53">
        <v>1</v>
      </c>
      <c r="CU196" s="53">
        <v>1</v>
      </c>
      <c r="CW196" s="56" t="s">
        <v>7536</v>
      </c>
      <c r="CX196" s="53">
        <v>1</v>
      </c>
      <c r="CY196" s="53"/>
      <c r="CZ196" s="53">
        <v>1</v>
      </c>
    </row>
    <row r="197" spans="93:104" x14ac:dyDescent="0.25">
      <c r="CO197" s="56" t="s">
        <v>6940</v>
      </c>
      <c r="CP197" s="53">
        <v>1</v>
      </c>
      <c r="CQ197" s="53">
        <v>1</v>
      </c>
      <c r="CS197" s="56" t="s">
        <v>6180</v>
      </c>
      <c r="CT197" s="53">
        <v>1</v>
      </c>
      <c r="CU197" s="53">
        <v>1</v>
      </c>
      <c r="CW197" s="56" t="s">
        <v>7466</v>
      </c>
      <c r="CX197" s="53">
        <v>1</v>
      </c>
      <c r="CY197" s="53"/>
      <c r="CZ197" s="53">
        <v>1</v>
      </c>
    </row>
    <row r="198" spans="93:104" x14ac:dyDescent="0.25">
      <c r="CO198" s="56" t="s">
        <v>6156</v>
      </c>
      <c r="CP198" s="53">
        <v>1</v>
      </c>
      <c r="CQ198" s="53">
        <v>1</v>
      </c>
      <c r="CS198" s="56" t="s">
        <v>7648</v>
      </c>
      <c r="CT198" s="53">
        <v>1</v>
      </c>
      <c r="CU198" s="53">
        <v>1</v>
      </c>
      <c r="CW198" s="56" t="s">
        <v>6167</v>
      </c>
      <c r="CX198" s="53">
        <v>1</v>
      </c>
      <c r="CY198" s="53"/>
      <c r="CZ198" s="53">
        <v>1</v>
      </c>
    </row>
    <row r="199" spans="93:104" x14ac:dyDescent="0.25">
      <c r="CO199" s="56" t="s">
        <v>5825</v>
      </c>
      <c r="CP199" s="53">
        <v>1</v>
      </c>
      <c r="CQ199" s="53">
        <v>1</v>
      </c>
      <c r="CS199" s="56" t="s">
        <v>7743</v>
      </c>
      <c r="CT199" s="53">
        <v>1</v>
      </c>
      <c r="CU199" s="53">
        <v>1</v>
      </c>
      <c r="CW199" s="56" t="s">
        <v>6596</v>
      </c>
      <c r="CX199" s="53">
        <v>1</v>
      </c>
      <c r="CY199" s="53"/>
      <c r="CZ199" s="53">
        <v>1</v>
      </c>
    </row>
    <row r="200" spans="93:104" x14ac:dyDescent="0.25">
      <c r="CO200" s="56" t="s">
        <v>5500</v>
      </c>
      <c r="CP200" s="53">
        <v>1</v>
      </c>
      <c r="CQ200" s="53">
        <v>1</v>
      </c>
      <c r="CS200" s="56" t="s">
        <v>6447</v>
      </c>
      <c r="CT200" s="53">
        <v>1</v>
      </c>
      <c r="CU200" s="53">
        <v>1</v>
      </c>
      <c r="CW200" s="56" t="s">
        <v>7117</v>
      </c>
      <c r="CX200" s="53">
        <v>1</v>
      </c>
      <c r="CY200" s="53"/>
      <c r="CZ200" s="53">
        <v>1</v>
      </c>
    </row>
    <row r="201" spans="93:104" x14ac:dyDescent="0.25">
      <c r="CO201" s="56" t="s">
        <v>6029</v>
      </c>
      <c r="CP201" s="53">
        <v>1</v>
      </c>
      <c r="CQ201" s="53">
        <v>1</v>
      </c>
      <c r="CS201" s="56" t="s">
        <v>7221</v>
      </c>
      <c r="CT201" s="53">
        <v>1</v>
      </c>
      <c r="CU201" s="53">
        <v>1</v>
      </c>
      <c r="CW201" s="56" t="s">
        <v>6702</v>
      </c>
      <c r="CX201" s="53">
        <v>1</v>
      </c>
      <c r="CY201" s="53"/>
      <c r="CZ201" s="53">
        <v>1</v>
      </c>
    </row>
    <row r="202" spans="93:104" x14ac:dyDescent="0.25">
      <c r="CO202" s="56" t="s">
        <v>6583</v>
      </c>
      <c r="CP202" s="53">
        <v>1</v>
      </c>
      <c r="CQ202" s="53">
        <v>1</v>
      </c>
      <c r="CS202" s="56" t="s">
        <v>6451</v>
      </c>
      <c r="CT202" s="53">
        <v>1</v>
      </c>
      <c r="CU202" s="53">
        <v>1</v>
      </c>
      <c r="CW202" s="56" t="s">
        <v>7498</v>
      </c>
      <c r="CX202" s="53">
        <v>1</v>
      </c>
      <c r="CY202" s="53"/>
      <c r="CZ202" s="53">
        <v>1</v>
      </c>
    </row>
    <row r="203" spans="93:104" x14ac:dyDescent="0.25">
      <c r="CO203" s="56" t="s">
        <v>6268</v>
      </c>
      <c r="CP203" s="53">
        <v>1</v>
      </c>
      <c r="CQ203" s="53">
        <v>1</v>
      </c>
      <c r="CS203" s="56" t="s">
        <v>7324</v>
      </c>
      <c r="CT203" s="53">
        <v>1</v>
      </c>
      <c r="CU203" s="53">
        <v>1</v>
      </c>
      <c r="CW203" s="56" t="s">
        <v>5862</v>
      </c>
      <c r="CX203" s="53">
        <v>1</v>
      </c>
      <c r="CY203" s="53"/>
      <c r="CZ203" s="53">
        <v>1</v>
      </c>
    </row>
    <row r="204" spans="93:104" x14ac:dyDescent="0.25">
      <c r="CO204" s="56" t="s">
        <v>5886</v>
      </c>
      <c r="CP204" s="53">
        <v>1</v>
      </c>
      <c r="CQ204" s="53">
        <v>1</v>
      </c>
      <c r="CS204" s="56" t="s">
        <v>5758</v>
      </c>
      <c r="CT204" s="53">
        <v>1</v>
      </c>
      <c r="CU204" s="53">
        <v>1</v>
      </c>
      <c r="CW204" s="56" t="s">
        <v>5966</v>
      </c>
      <c r="CX204" s="53">
        <v>1</v>
      </c>
      <c r="CY204" s="53"/>
      <c r="CZ204" s="53">
        <v>1</v>
      </c>
    </row>
    <row r="205" spans="93:104" x14ac:dyDescent="0.25">
      <c r="CO205" s="56" t="s">
        <v>7435</v>
      </c>
      <c r="CP205" s="53">
        <v>1</v>
      </c>
      <c r="CQ205" s="53">
        <v>1</v>
      </c>
      <c r="CS205" s="56" t="s">
        <v>6685</v>
      </c>
      <c r="CT205" s="53">
        <v>1</v>
      </c>
      <c r="CU205" s="53">
        <v>1</v>
      </c>
      <c r="CW205" s="56" t="s">
        <v>7246</v>
      </c>
      <c r="CX205" s="53">
        <v>1</v>
      </c>
      <c r="CY205" s="53"/>
      <c r="CZ205" s="53">
        <v>1</v>
      </c>
    </row>
    <row r="206" spans="93:104" x14ac:dyDescent="0.25">
      <c r="CO206" s="56" t="s">
        <v>7706</v>
      </c>
      <c r="CP206" s="53">
        <v>1</v>
      </c>
      <c r="CQ206" s="53">
        <v>1</v>
      </c>
      <c r="CS206" s="56" t="s">
        <v>7028</v>
      </c>
      <c r="CT206" s="53">
        <v>1</v>
      </c>
      <c r="CU206" s="53">
        <v>1</v>
      </c>
      <c r="CW206" s="56" t="s">
        <v>7398</v>
      </c>
      <c r="CX206" s="53">
        <v>1</v>
      </c>
      <c r="CY206" s="53"/>
      <c r="CZ206" s="53">
        <v>1</v>
      </c>
    </row>
    <row r="207" spans="93:104" x14ac:dyDescent="0.25">
      <c r="CO207" s="56" t="s">
        <v>6889</v>
      </c>
      <c r="CP207" s="53">
        <v>1</v>
      </c>
      <c r="CQ207" s="53">
        <v>1</v>
      </c>
      <c r="CS207" s="56" t="s">
        <v>5916</v>
      </c>
      <c r="CT207" s="53">
        <v>1</v>
      </c>
      <c r="CU207" s="53">
        <v>1</v>
      </c>
      <c r="CW207" s="56" t="s">
        <v>5997</v>
      </c>
      <c r="CX207" s="53">
        <v>1</v>
      </c>
      <c r="CY207" s="53"/>
      <c r="CZ207" s="53">
        <v>1</v>
      </c>
    </row>
    <row r="208" spans="93:104" x14ac:dyDescent="0.25">
      <c r="CO208" s="56" t="s">
        <v>5795</v>
      </c>
      <c r="CP208" s="53">
        <v>1</v>
      </c>
      <c r="CQ208" s="53">
        <v>1</v>
      </c>
      <c r="CS208" s="56" t="s">
        <v>7388</v>
      </c>
      <c r="CT208" s="53">
        <v>1</v>
      </c>
      <c r="CU208" s="53">
        <v>1</v>
      </c>
      <c r="CW208" s="56" t="s">
        <v>6319</v>
      </c>
      <c r="CX208" s="53">
        <v>1</v>
      </c>
      <c r="CY208" s="53"/>
      <c r="CZ208" s="53">
        <v>1</v>
      </c>
    </row>
    <row r="209" spans="93:104" x14ac:dyDescent="0.25">
      <c r="CO209" s="56" t="s">
        <v>5546</v>
      </c>
      <c r="CP209" s="53">
        <v>1</v>
      </c>
      <c r="CQ209" s="53">
        <v>1</v>
      </c>
      <c r="CS209" s="56" t="s">
        <v>6666</v>
      </c>
      <c r="CT209" s="53">
        <v>1</v>
      </c>
      <c r="CU209" s="53">
        <v>1</v>
      </c>
      <c r="CW209" s="56" t="s">
        <v>6080</v>
      </c>
      <c r="CX209" s="53">
        <v>1</v>
      </c>
      <c r="CY209" s="53"/>
      <c r="CZ209" s="53">
        <v>1</v>
      </c>
    </row>
    <row r="210" spans="93:104" x14ac:dyDescent="0.25">
      <c r="CO210" s="56" t="s">
        <v>6585</v>
      </c>
      <c r="CP210" s="53">
        <v>1</v>
      </c>
      <c r="CQ210" s="53">
        <v>1</v>
      </c>
      <c r="CS210" s="56" t="s">
        <v>6756</v>
      </c>
      <c r="CT210" s="53">
        <v>1</v>
      </c>
      <c r="CU210" s="53">
        <v>1</v>
      </c>
      <c r="CW210" s="56" t="s">
        <v>7583</v>
      </c>
      <c r="CX210" s="53">
        <v>1</v>
      </c>
      <c r="CY210" s="53"/>
      <c r="CZ210" s="53">
        <v>1</v>
      </c>
    </row>
    <row r="211" spans="93:104" x14ac:dyDescent="0.25">
      <c r="CO211" s="56" t="s">
        <v>7638</v>
      </c>
      <c r="CP211" s="53">
        <v>1</v>
      </c>
      <c r="CQ211" s="53">
        <v>1</v>
      </c>
      <c r="CS211" s="56" t="s">
        <v>7449</v>
      </c>
      <c r="CT211" s="53">
        <v>1</v>
      </c>
      <c r="CU211" s="53">
        <v>1</v>
      </c>
      <c r="CW211" s="56" t="s">
        <v>6012</v>
      </c>
      <c r="CX211" s="53">
        <v>1</v>
      </c>
      <c r="CY211" s="53"/>
      <c r="CZ211" s="53">
        <v>1</v>
      </c>
    </row>
    <row r="212" spans="93:104" x14ac:dyDescent="0.25">
      <c r="CO212" s="56" t="s">
        <v>6273</v>
      </c>
      <c r="CP212" s="53">
        <v>1</v>
      </c>
      <c r="CQ212" s="53">
        <v>1</v>
      </c>
      <c r="CS212" s="56" t="s">
        <v>5673</v>
      </c>
      <c r="CT212" s="53">
        <v>1</v>
      </c>
      <c r="CU212" s="53">
        <v>1</v>
      </c>
      <c r="CW212" s="56" t="s">
        <v>6131</v>
      </c>
      <c r="CX212" s="53">
        <v>1</v>
      </c>
      <c r="CY212" s="53"/>
      <c r="CZ212" s="53">
        <v>1</v>
      </c>
    </row>
    <row r="213" spans="93:104" x14ac:dyDescent="0.25">
      <c r="CO213" s="56" t="s">
        <v>5717</v>
      </c>
      <c r="CP213" s="53">
        <v>1</v>
      </c>
      <c r="CQ213" s="53">
        <v>1</v>
      </c>
      <c r="CS213" s="56" t="s">
        <v>7227</v>
      </c>
      <c r="CT213" s="53">
        <v>1</v>
      </c>
      <c r="CU213" s="53">
        <v>1</v>
      </c>
      <c r="CW213" s="56" t="s">
        <v>6018</v>
      </c>
      <c r="CX213" s="53">
        <v>1</v>
      </c>
      <c r="CY213" s="53"/>
      <c r="CZ213" s="53">
        <v>1</v>
      </c>
    </row>
    <row r="214" spans="93:104" x14ac:dyDescent="0.25">
      <c r="CO214" s="56" t="s">
        <v>7568</v>
      </c>
      <c r="CP214" s="53">
        <v>1</v>
      </c>
      <c r="CQ214" s="53">
        <v>1</v>
      </c>
      <c r="CS214" s="56" t="s">
        <v>7685</v>
      </c>
      <c r="CT214" s="53">
        <v>1</v>
      </c>
      <c r="CU214" s="53">
        <v>1</v>
      </c>
      <c r="CW214" s="56" t="s">
        <v>5889</v>
      </c>
      <c r="CX214" s="53">
        <v>1</v>
      </c>
      <c r="CY214" s="53"/>
      <c r="CZ214" s="53">
        <v>1</v>
      </c>
    </row>
    <row r="215" spans="93:104" x14ac:dyDescent="0.25">
      <c r="CO215" s="56" t="s">
        <v>7811</v>
      </c>
      <c r="CP215" s="53">
        <v>1</v>
      </c>
      <c r="CQ215" s="53">
        <v>1</v>
      </c>
      <c r="CS215" s="56" t="s">
        <v>6691</v>
      </c>
      <c r="CT215" s="53">
        <v>1</v>
      </c>
      <c r="CU215" s="53">
        <v>1</v>
      </c>
      <c r="CW215" s="56" t="s">
        <v>6439</v>
      </c>
      <c r="CX215" s="53">
        <v>1</v>
      </c>
      <c r="CY215" s="53"/>
      <c r="CZ215" s="53">
        <v>1</v>
      </c>
    </row>
    <row r="216" spans="93:104" x14ac:dyDescent="0.25">
      <c r="CO216" s="56" t="s">
        <v>5588</v>
      </c>
      <c r="CP216" s="53">
        <v>1</v>
      </c>
      <c r="CQ216" s="53">
        <v>1</v>
      </c>
      <c r="CS216" s="56" t="s">
        <v>6464</v>
      </c>
      <c r="CT216" s="53">
        <v>1</v>
      </c>
      <c r="CU216" s="53">
        <v>1</v>
      </c>
      <c r="CW216" s="56" t="s">
        <v>6831</v>
      </c>
      <c r="CX216" s="53">
        <v>1</v>
      </c>
      <c r="CY216" s="53"/>
      <c r="CZ216" s="53">
        <v>1</v>
      </c>
    </row>
    <row r="217" spans="93:104" x14ac:dyDescent="0.25">
      <c r="CO217" s="56" t="s">
        <v>7233</v>
      </c>
      <c r="CP217" s="53">
        <v>1</v>
      </c>
      <c r="CQ217" s="53">
        <v>1</v>
      </c>
      <c r="CS217" s="56" t="s">
        <v>5750</v>
      </c>
      <c r="CT217" s="53">
        <v>1</v>
      </c>
      <c r="CU217" s="53">
        <v>1</v>
      </c>
      <c r="CW217" s="56" t="s">
        <v>6135</v>
      </c>
      <c r="CX217" s="53">
        <v>1</v>
      </c>
      <c r="CY217" s="53"/>
      <c r="CZ217" s="53">
        <v>1</v>
      </c>
    </row>
    <row r="218" spans="93:104" x14ac:dyDescent="0.25">
      <c r="CO218" s="56" t="s">
        <v>7797</v>
      </c>
      <c r="CP218" s="53">
        <v>1</v>
      </c>
      <c r="CQ218" s="53">
        <v>1</v>
      </c>
      <c r="CS218" s="56" t="s">
        <v>6347</v>
      </c>
      <c r="CT218" s="53">
        <v>1</v>
      </c>
      <c r="CU218" s="53">
        <v>1</v>
      </c>
      <c r="CW218" s="56" t="s">
        <v>6834</v>
      </c>
      <c r="CX218" s="53">
        <v>1</v>
      </c>
      <c r="CY218" s="53"/>
      <c r="CZ218" s="53">
        <v>1</v>
      </c>
    </row>
    <row r="219" spans="93:104" x14ac:dyDescent="0.25">
      <c r="CO219" s="56" t="s">
        <v>6497</v>
      </c>
      <c r="CP219" s="53">
        <v>1</v>
      </c>
      <c r="CQ219" s="53">
        <v>1</v>
      </c>
      <c r="CS219" s="56" t="s">
        <v>6693</v>
      </c>
      <c r="CT219" s="53">
        <v>1</v>
      </c>
      <c r="CU219" s="53">
        <v>1</v>
      </c>
      <c r="CW219" s="56" t="s">
        <v>5645</v>
      </c>
      <c r="CX219" s="53">
        <v>1</v>
      </c>
      <c r="CY219" s="53"/>
      <c r="CZ219" s="53">
        <v>1</v>
      </c>
    </row>
    <row r="220" spans="93:104" x14ac:dyDescent="0.25">
      <c r="CO220" s="56" t="s">
        <v>6516</v>
      </c>
      <c r="CP220" s="53">
        <v>1</v>
      </c>
      <c r="CQ220" s="53">
        <v>1</v>
      </c>
      <c r="CS220" s="56" t="s">
        <v>6768</v>
      </c>
      <c r="CT220" s="53">
        <v>1</v>
      </c>
      <c r="CU220" s="53">
        <v>1</v>
      </c>
      <c r="CW220" s="56" t="s">
        <v>6275</v>
      </c>
      <c r="CX220" s="53">
        <v>1</v>
      </c>
      <c r="CY220" s="53"/>
      <c r="CZ220" s="53">
        <v>1</v>
      </c>
    </row>
    <row r="221" spans="93:104" x14ac:dyDescent="0.25">
      <c r="CO221" s="56" t="s">
        <v>6956</v>
      </c>
      <c r="CP221" s="53">
        <v>1</v>
      </c>
      <c r="CQ221" s="53">
        <v>1</v>
      </c>
      <c r="CS221" s="56" t="s">
        <v>6122</v>
      </c>
      <c r="CT221" s="53">
        <v>1</v>
      </c>
      <c r="CU221" s="53">
        <v>1</v>
      </c>
      <c r="CW221" s="56" t="s">
        <v>7546</v>
      </c>
      <c r="CX221" s="53">
        <v>1</v>
      </c>
      <c r="CY221" s="53"/>
      <c r="CZ221" s="53">
        <v>1</v>
      </c>
    </row>
    <row r="222" spans="93:104" x14ac:dyDescent="0.25">
      <c r="CO222" s="56" t="s">
        <v>6085</v>
      </c>
      <c r="CP222" s="53">
        <v>1</v>
      </c>
      <c r="CQ222" s="53">
        <v>1</v>
      </c>
      <c r="CS222" s="56" t="s">
        <v>7638</v>
      </c>
      <c r="CT222" s="53">
        <v>1</v>
      </c>
      <c r="CU222" s="53">
        <v>1</v>
      </c>
      <c r="CW222" s="56" t="s">
        <v>7074</v>
      </c>
      <c r="CX222" s="53">
        <v>1</v>
      </c>
      <c r="CY222" s="53"/>
      <c r="CZ222" s="53">
        <v>1</v>
      </c>
    </row>
    <row r="223" spans="93:104" x14ac:dyDescent="0.25">
      <c r="CO223" s="56" t="s">
        <v>7781</v>
      </c>
      <c r="CP223" s="53">
        <v>1</v>
      </c>
      <c r="CQ223" s="53">
        <v>1</v>
      </c>
      <c r="CS223" s="56" t="s">
        <v>7426</v>
      </c>
      <c r="CT223" s="53">
        <v>1</v>
      </c>
      <c r="CU223" s="53">
        <v>1</v>
      </c>
      <c r="CW223" s="56" t="s">
        <v>7751</v>
      </c>
      <c r="CX223" s="53">
        <v>1</v>
      </c>
      <c r="CY223" s="53"/>
      <c r="CZ223" s="53">
        <v>1</v>
      </c>
    </row>
    <row r="224" spans="93:104" x14ac:dyDescent="0.25">
      <c r="CO224" s="56" t="s">
        <v>7521</v>
      </c>
      <c r="CP224" s="53">
        <v>1</v>
      </c>
      <c r="CQ224" s="53">
        <v>1</v>
      </c>
      <c r="CS224" s="56" t="s">
        <v>7629</v>
      </c>
      <c r="CT224" s="53">
        <v>1</v>
      </c>
      <c r="CU224" s="53">
        <v>1</v>
      </c>
      <c r="CW224" s="56" t="s">
        <v>6425</v>
      </c>
      <c r="CX224" s="53">
        <v>1</v>
      </c>
      <c r="CY224" s="53"/>
      <c r="CZ224" s="53">
        <v>1</v>
      </c>
    </row>
    <row r="225" spans="93:104" x14ac:dyDescent="0.25">
      <c r="CO225" s="56" t="s">
        <v>5622</v>
      </c>
      <c r="CP225" s="53">
        <v>1</v>
      </c>
      <c r="CQ225" s="53">
        <v>1</v>
      </c>
      <c r="CS225" s="56" t="s">
        <v>7167</v>
      </c>
      <c r="CT225" s="53">
        <v>1</v>
      </c>
      <c r="CU225" s="53">
        <v>1</v>
      </c>
      <c r="CW225" s="56" t="s">
        <v>6026</v>
      </c>
      <c r="CX225" s="53">
        <v>1</v>
      </c>
      <c r="CY225" s="53"/>
      <c r="CZ225" s="53">
        <v>1</v>
      </c>
    </row>
    <row r="226" spans="93:104" x14ac:dyDescent="0.25">
      <c r="CO226" s="56" t="s">
        <v>6806</v>
      </c>
      <c r="CP226" s="53">
        <v>1</v>
      </c>
      <c r="CQ226" s="53">
        <v>1</v>
      </c>
      <c r="CS226" s="56" t="s">
        <v>7755</v>
      </c>
      <c r="CT226" s="53">
        <v>1</v>
      </c>
      <c r="CU226" s="53">
        <v>1</v>
      </c>
      <c r="CW226" s="56" t="s">
        <v>7740</v>
      </c>
      <c r="CX226" s="53">
        <v>1</v>
      </c>
      <c r="CY226" s="53"/>
      <c r="CZ226" s="53">
        <v>1</v>
      </c>
    </row>
    <row r="227" spans="93:104" x14ac:dyDescent="0.25">
      <c r="CO227" s="56" t="s">
        <v>7428</v>
      </c>
      <c r="CP227" s="53">
        <v>1</v>
      </c>
      <c r="CQ227" s="53">
        <v>1</v>
      </c>
      <c r="CS227" s="56" t="s">
        <v>7335</v>
      </c>
      <c r="CT227" s="53">
        <v>1</v>
      </c>
      <c r="CU227" s="53">
        <v>1</v>
      </c>
      <c r="CW227" s="56" t="s">
        <v>7431</v>
      </c>
      <c r="CX227" s="53">
        <v>1</v>
      </c>
      <c r="CY227" s="53"/>
      <c r="CZ227" s="53">
        <v>1</v>
      </c>
    </row>
    <row r="228" spans="93:104" x14ac:dyDescent="0.25">
      <c r="CO228" s="56" t="s">
        <v>5799</v>
      </c>
      <c r="CP228" s="53">
        <v>1</v>
      </c>
      <c r="CQ228" s="53">
        <v>1</v>
      </c>
      <c r="CS228" s="56" t="s">
        <v>7189</v>
      </c>
      <c r="CT228" s="53">
        <v>1</v>
      </c>
      <c r="CU228" s="53">
        <v>1</v>
      </c>
      <c r="CW228" s="56" t="s">
        <v>5768</v>
      </c>
      <c r="CX228" s="53">
        <v>1</v>
      </c>
      <c r="CY228" s="53"/>
      <c r="CZ228" s="53">
        <v>1</v>
      </c>
    </row>
    <row r="229" spans="93:104" x14ac:dyDescent="0.25">
      <c r="CO229" s="56" t="s">
        <v>5557</v>
      </c>
      <c r="CP229" s="53">
        <v>1</v>
      </c>
      <c r="CQ229" s="53">
        <v>1</v>
      </c>
      <c r="CS229" s="56" t="s">
        <v>6633</v>
      </c>
      <c r="CT229" s="53">
        <v>1</v>
      </c>
      <c r="CU229" s="53">
        <v>1</v>
      </c>
      <c r="CW229" s="56" t="s">
        <v>6735</v>
      </c>
      <c r="CX229" s="53">
        <v>1</v>
      </c>
      <c r="CY229" s="53"/>
      <c r="CZ229" s="53">
        <v>1</v>
      </c>
    </row>
    <row r="230" spans="93:104" x14ac:dyDescent="0.25">
      <c r="CO230" s="56" t="s">
        <v>7813</v>
      </c>
      <c r="CP230" s="53">
        <v>1</v>
      </c>
      <c r="CQ230" s="53">
        <v>1</v>
      </c>
      <c r="CS230" s="56" t="s">
        <v>6907</v>
      </c>
      <c r="CT230" s="53">
        <v>1</v>
      </c>
      <c r="CU230" s="53">
        <v>1</v>
      </c>
      <c r="CW230" s="56" t="s">
        <v>6933</v>
      </c>
      <c r="CX230" s="53">
        <v>1</v>
      </c>
      <c r="CY230" s="53"/>
      <c r="CZ230" s="53">
        <v>1</v>
      </c>
    </row>
    <row r="231" spans="93:104" x14ac:dyDescent="0.25">
      <c r="CO231" s="56" t="s">
        <v>7170</v>
      </c>
      <c r="CP231" s="53">
        <v>1</v>
      </c>
      <c r="CQ231" s="53">
        <v>1</v>
      </c>
      <c r="CS231" s="56" t="s">
        <v>5980</v>
      </c>
      <c r="CT231" s="53">
        <v>1</v>
      </c>
      <c r="CU231" s="53">
        <v>1</v>
      </c>
      <c r="CW231" s="56" t="s">
        <v>6510</v>
      </c>
      <c r="CX231" s="53">
        <v>1</v>
      </c>
      <c r="CY231" s="53"/>
      <c r="CZ231" s="53">
        <v>1</v>
      </c>
    </row>
    <row r="232" spans="93:104" x14ac:dyDescent="0.25">
      <c r="CO232" s="56" t="s">
        <v>6309</v>
      </c>
      <c r="CP232" s="53">
        <v>1</v>
      </c>
      <c r="CQ232" s="53">
        <v>1</v>
      </c>
      <c r="CS232" s="56" t="s">
        <v>7184</v>
      </c>
      <c r="CT232" s="53">
        <v>1</v>
      </c>
      <c r="CU232" s="53">
        <v>1</v>
      </c>
      <c r="CW232" s="56" t="s">
        <v>7019</v>
      </c>
      <c r="CX232" s="53">
        <v>1</v>
      </c>
      <c r="CY232" s="53"/>
      <c r="CZ232" s="53">
        <v>1</v>
      </c>
    </row>
    <row r="233" spans="93:104" x14ac:dyDescent="0.25">
      <c r="CO233" s="56" t="s">
        <v>5862</v>
      </c>
      <c r="CP233" s="53">
        <v>1</v>
      </c>
      <c r="CQ233" s="53">
        <v>1</v>
      </c>
      <c r="CS233" s="56" t="s">
        <v>6640</v>
      </c>
      <c r="CT233" s="53">
        <v>1</v>
      </c>
      <c r="CU233" s="53">
        <v>1</v>
      </c>
      <c r="CW233" s="56" t="s">
        <v>6148</v>
      </c>
      <c r="CX233" s="53">
        <v>1</v>
      </c>
      <c r="CY233" s="53"/>
      <c r="CZ233" s="53">
        <v>1</v>
      </c>
    </row>
    <row r="234" spans="93:104" x14ac:dyDescent="0.25">
      <c r="CO234" s="56" t="s">
        <v>6397</v>
      </c>
      <c r="CP234" s="53">
        <v>1</v>
      </c>
      <c r="CQ234" s="53">
        <v>1</v>
      </c>
      <c r="CS234" s="56" t="s">
        <v>7038</v>
      </c>
      <c r="CT234" s="53">
        <v>1</v>
      </c>
      <c r="CU234" s="53">
        <v>1</v>
      </c>
      <c r="CW234" s="56" t="s">
        <v>6936</v>
      </c>
      <c r="CX234" s="53">
        <v>1</v>
      </c>
      <c r="CY234" s="53"/>
      <c r="CZ234" s="53">
        <v>1</v>
      </c>
    </row>
    <row r="235" spans="93:104" x14ac:dyDescent="0.25">
      <c r="CO235" s="56" t="s">
        <v>7194</v>
      </c>
      <c r="CP235" s="53">
        <v>1</v>
      </c>
      <c r="CQ235" s="53">
        <v>1</v>
      </c>
      <c r="CS235" s="56" t="s">
        <v>7781</v>
      </c>
      <c r="CT235" s="53">
        <v>1</v>
      </c>
      <c r="CU235" s="53">
        <v>1</v>
      </c>
      <c r="CW235" s="56" t="s">
        <v>6222</v>
      </c>
      <c r="CX235" s="53">
        <v>1</v>
      </c>
      <c r="CY235" s="53"/>
      <c r="CZ235" s="53">
        <v>1</v>
      </c>
    </row>
    <row r="236" spans="93:104" x14ac:dyDescent="0.25">
      <c r="CO236" s="56" t="s">
        <v>7477</v>
      </c>
      <c r="CP236" s="53">
        <v>1</v>
      </c>
      <c r="CQ236" s="53">
        <v>1</v>
      </c>
      <c r="CS236" s="56" t="s">
        <v>5729</v>
      </c>
      <c r="CT236" s="53">
        <v>1</v>
      </c>
      <c r="CU236" s="53">
        <v>1</v>
      </c>
      <c r="CW236" s="56" t="s">
        <v>6335</v>
      </c>
      <c r="CX236" s="53">
        <v>1</v>
      </c>
      <c r="CY236" s="53"/>
      <c r="CZ236" s="53">
        <v>1</v>
      </c>
    </row>
    <row r="237" spans="93:104" x14ac:dyDescent="0.25">
      <c r="CO237" s="56" t="s">
        <v>7174</v>
      </c>
      <c r="CP237" s="53">
        <v>1</v>
      </c>
      <c r="CQ237" s="53">
        <v>1</v>
      </c>
      <c r="CS237" s="56" t="s">
        <v>6437</v>
      </c>
      <c r="CT237" s="53">
        <v>1</v>
      </c>
      <c r="CU237" s="53">
        <v>1</v>
      </c>
      <c r="CW237" s="56" t="s">
        <v>6451</v>
      </c>
      <c r="CX237" s="53">
        <v>1</v>
      </c>
      <c r="CY237" s="53"/>
      <c r="CZ237" s="53">
        <v>1</v>
      </c>
    </row>
    <row r="238" spans="93:104" x14ac:dyDescent="0.25">
      <c r="CO238" s="56" t="s">
        <v>7420</v>
      </c>
      <c r="CP238" s="53">
        <v>1</v>
      </c>
      <c r="CQ238" s="53">
        <v>1</v>
      </c>
      <c r="CS238" s="56" t="s">
        <v>6549</v>
      </c>
      <c r="CT238" s="53">
        <v>1</v>
      </c>
      <c r="CU238" s="53">
        <v>1</v>
      </c>
      <c r="CW238" s="56" t="s">
        <v>7324</v>
      </c>
      <c r="CX238" s="53">
        <v>1</v>
      </c>
      <c r="CY238" s="53"/>
      <c r="CZ238" s="53">
        <v>1</v>
      </c>
    </row>
    <row r="239" spans="93:104" x14ac:dyDescent="0.25">
      <c r="CO239" s="56" t="s">
        <v>7613</v>
      </c>
      <c r="CP239" s="53">
        <v>1</v>
      </c>
      <c r="CQ239" s="53">
        <v>1</v>
      </c>
      <c r="CS239" s="56" t="s">
        <v>5594</v>
      </c>
      <c r="CT239" s="53">
        <v>1</v>
      </c>
      <c r="CU239" s="53">
        <v>1</v>
      </c>
      <c r="CW239" s="56" t="s">
        <v>6529</v>
      </c>
      <c r="CX239" s="53">
        <v>1</v>
      </c>
      <c r="CY239" s="53"/>
      <c r="CZ239" s="53">
        <v>1</v>
      </c>
    </row>
    <row r="240" spans="93:104" x14ac:dyDescent="0.25">
      <c r="CO240" s="56" t="s">
        <v>6600</v>
      </c>
      <c r="CP240" s="53">
        <v>1</v>
      </c>
      <c r="CQ240" s="53">
        <v>1</v>
      </c>
      <c r="CS240" s="56" t="s">
        <v>7878</v>
      </c>
      <c r="CT240" s="53">
        <v>360</v>
      </c>
      <c r="CU240" s="53">
        <v>360</v>
      </c>
      <c r="CW240" s="56" t="s">
        <v>6685</v>
      </c>
      <c r="CX240" s="53">
        <v>1</v>
      </c>
      <c r="CY240" s="53"/>
      <c r="CZ240" s="53">
        <v>1</v>
      </c>
    </row>
    <row r="241" spans="93:104" x14ac:dyDescent="0.25">
      <c r="CO241" s="56" t="s">
        <v>7678</v>
      </c>
      <c r="CP241" s="53">
        <v>1</v>
      </c>
      <c r="CQ241" s="53">
        <v>1</v>
      </c>
      <c r="CW241" s="56" t="s">
        <v>7068</v>
      </c>
      <c r="CX241" s="53">
        <v>1</v>
      </c>
      <c r="CY241" s="53"/>
      <c r="CZ241" s="53">
        <v>1</v>
      </c>
    </row>
    <row r="242" spans="93:104" x14ac:dyDescent="0.25">
      <c r="CO242" s="56" t="s">
        <v>7050</v>
      </c>
      <c r="CP242" s="53">
        <v>1</v>
      </c>
      <c r="CQ242" s="53">
        <v>1</v>
      </c>
      <c r="CW242" s="56" t="s">
        <v>7085</v>
      </c>
      <c r="CX242" s="53">
        <v>1</v>
      </c>
      <c r="CY242" s="53"/>
      <c r="CZ242" s="53">
        <v>1</v>
      </c>
    </row>
    <row r="243" spans="93:104" x14ac:dyDescent="0.25">
      <c r="CO243" s="56" t="s">
        <v>5640</v>
      </c>
      <c r="CP243" s="53">
        <v>1</v>
      </c>
      <c r="CQ243" s="53">
        <v>1</v>
      </c>
      <c r="CW243" s="56" t="s">
        <v>7028</v>
      </c>
      <c r="CX243" s="53">
        <v>1</v>
      </c>
      <c r="CY243" s="53"/>
      <c r="CZ243" s="53">
        <v>1</v>
      </c>
    </row>
    <row r="244" spans="93:104" x14ac:dyDescent="0.25">
      <c r="CO244" s="56" t="s">
        <v>7211</v>
      </c>
      <c r="CP244" s="53">
        <v>1</v>
      </c>
      <c r="CQ244" s="53">
        <v>1</v>
      </c>
      <c r="CW244" s="56" t="s">
        <v>7596</v>
      </c>
      <c r="CX244" s="53">
        <v>1</v>
      </c>
      <c r="CY244" s="53"/>
      <c r="CZ244" s="53">
        <v>1</v>
      </c>
    </row>
    <row r="245" spans="93:104" x14ac:dyDescent="0.25">
      <c r="CO245" s="56" t="s">
        <v>5649</v>
      </c>
      <c r="CP245" s="53">
        <v>1</v>
      </c>
      <c r="CQ245" s="53">
        <v>1</v>
      </c>
      <c r="CW245" s="56" t="s">
        <v>7032</v>
      </c>
      <c r="CX245" s="53">
        <v>1</v>
      </c>
      <c r="CY245" s="53"/>
      <c r="CZ245" s="53">
        <v>1</v>
      </c>
    </row>
    <row r="246" spans="93:104" x14ac:dyDescent="0.25">
      <c r="CO246" s="56" t="s">
        <v>7575</v>
      </c>
      <c r="CP246" s="53">
        <v>1</v>
      </c>
      <c r="CQ246" s="53">
        <v>1</v>
      </c>
      <c r="CW246" s="56" t="s">
        <v>5616</v>
      </c>
      <c r="CX246" s="53">
        <v>1</v>
      </c>
      <c r="CY246" s="53"/>
      <c r="CZ246" s="53">
        <v>1</v>
      </c>
    </row>
    <row r="247" spans="93:104" x14ac:dyDescent="0.25">
      <c r="CO247" s="56" t="s">
        <v>7433</v>
      </c>
      <c r="CP247" s="53">
        <v>1</v>
      </c>
      <c r="CQ247" s="53">
        <v>1</v>
      </c>
      <c r="CW247" s="56" t="s">
        <v>6886</v>
      </c>
      <c r="CX247" s="53">
        <v>1</v>
      </c>
      <c r="CY247" s="53"/>
      <c r="CZ247" s="53">
        <v>1</v>
      </c>
    </row>
    <row r="248" spans="93:104" x14ac:dyDescent="0.25">
      <c r="CO248" s="56" t="s">
        <v>7634</v>
      </c>
      <c r="CP248" s="53">
        <v>1</v>
      </c>
      <c r="CQ248" s="53">
        <v>1</v>
      </c>
      <c r="CW248" s="56" t="s">
        <v>7817</v>
      </c>
      <c r="CX248" s="53">
        <v>1</v>
      </c>
      <c r="CY248" s="53"/>
      <c r="CZ248" s="53">
        <v>1</v>
      </c>
    </row>
    <row r="249" spans="93:104" x14ac:dyDescent="0.25">
      <c r="CO249" s="56" t="s">
        <v>7381</v>
      </c>
      <c r="CP249" s="53">
        <v>1</v>
      </c>
      <c r="CQ249" s="53">
        <v>1</v>
      </c>
      <c r="CW249" s="56" t="s">
        <v>7638</v>
      </c>
      <c r="CX249" s="53">
        <v>1</v>
      </c>
      <c r="CY249" s="53"/>
      <c r="CZ249" s="53">
        <v>1</v>
      </c>
    </row>
    <row r="250" spans="93:104" x14ac:dyDescent="0.25">
      <c r="CO250" s="56" t="s">
        <v>7107</v>
      </c>
      <c r="CP250" s="53">
        <v>1</v>
      </c>
      <c r="CQ250" s="53">
        <v>1</v>
      </c>
      <c r="CW250" s="56" t="s">
        <v>6247</v>
      </c>
      <c r="CX250" s="53">
        <v>1</v>
      </c>
      <c r="CY250" s="53"/>
      <c r="CZ250" s="53">
        <v>1</v>
      </c>
    </row>
    <row r="251" spans="93:104" x14ac:dyDescent="0.25">
      <c r="CO251" s="56" t="s">
        <v>5793</v>
      </c>
      <c r="CP251" s="53">
        <v>1</v>
      </c>
      <c r="CQ251" s="53">
        <v>1</v>
      </c>
      <c r="CW251" s="56" t="s">
        <v>5867</v>
      </c>
      <c r="CX251" s="53">
        <v>1</v>
      </c>
      <c r="CY251" s="53"/>
      <c r="CZ251" s="53">
        <v>1</v>
      </c>
    </row>
    <row r="252" spans="93:104" x14ac:dyDescent="0.25">
      <c r="CO252" s="56" t="s">
        <v>7703</v>
      </c>
      <c r="CP252" s="53">
        <v>1</v>
      </c>
      <c r="CQ252" s="53">
        <v>1</v>
      </c>
      <c r="CW252" s="56" t="s">
        <v>5557</v>
      </c>
      <c r="CX252" s="53">
        <v>1</v>
      </c>
      <c r="CY252" s="53"/>
      <c r="CZ252" s="53">
        <v>1</v>
      </c>
    </row>
    <row r="253" spans="93:104" x14ac:dyDescent="0.25">
      <c r="CO253" s="56" t="s">
        <v>7251</v>
      </c>
      <c r="CP253" s="53">
        <v>1</v>
      </c>
      <c r="CQ253" s="53">
        <v>1</v>
      </c>
      <c r="CW253" s="56" t="s">
        <v>7682</v>
      </c>
      <c r="CX253" s="53">
        <v>1</v>
      </c>
      <c r="CY253" s="53"/>
      <c r="CZ253" s="53">
        <v>1</v>
      </c>
    </row>
    <row r="254" spans="93:104" x14ac:dyDescent="0.25">
      <c r="CO254" s="56" t="s">
        <v>5475</v>
      </c>
      <c r="CP254" s="53">
        <v>1</v>
      </c>
      <c r="CQ254" s="53">
        <v>1</v>
      </c>
      <c r="CW254" s="56" t="s">
        <v>6691</v>
      </c>
      <c r="CX254" s="53">
        <v>1</v>
      </c>
      <c r="CY254" s="53"/>
      <c r="CZ254" s="53">
        <v>1</v>
      </c>
    </row>
    <row r="255" spans="93:104" x14ac:dyDescent="0.25">
      <c r="CO255" s="56" t="s">
        <v>6931</v>
      </c>
      <c r="CP255" s="53">
        <v>1</v>
      </c>
      <c r="CQ255" s="53">
        <v>1</v>
      </c>
      <c r="CW255" s="56" t="s">
        <v>5831</v>
      </c>
      <c r="CX255" s="53">
        <v>1</v>
      </c>
      <c r="CY255" s="53"/>
      <c r="CZ255" s="53">
        <v>1</v>
      </c>
    </row>
    <row r="256" spans="93:104" x14ac:dyDescent="0.25">
      <c r="CO256" s="56" t="s">
        <v>7306</v>
      </c>
      <c r="CP256" s="53">
        <v>1</v>
      </c>
      <c r="CQ256" s="53">
        <v>1</v>
      </c>
      <c r="CW256" s="56" t="s">
        <v>5493</v>
      </c>
      <c r="CX256" s="53">
        <v>1</v>
      </c>
      <c r="CY256" s="53"/>
      <c r="CZ256" s="53">
        <v>1</v>
      </c>
    </row>
    <row r="257" spans="93:104" x14ac:dyDescent="0.25">
      <c r="CO257" s="56" t="s">
        <v>7408</v>
      </c>
      <c r="CP257" s="53">
        <v>1</v>
      </c>
      <c r="CQ257" s="53">
        <v>1</v>
      </c>
      <c r="CW257" s="56" t="s">
        <v>5863</v>
      </c>
      <c r="CX257" s="53">
        <v>1</v>
      </c>
      <c r="CY257" s="53"/>
      <c r="CZ257" s="53">
        <v>1</v>
      </c>
    </row>
    <row r="258" spans="93:104" x14ac:dyDescent="0.25">
      <c r="CO258" s="56" t="s">
        <v>5944</v>
      </c>
      <c r="CP258" s="53">
        <v>1</v>
      </c>
      <c r="CQ258" s="53">
        <v>1</v>
      </c>
      <c r="CW258" s="56" t="s">
        <v>6294</v>
      </c>
      <c r="CX258" s="53">
        <v>1</v>
      </c>
      <c r="CY258" s="53"/>
      <c r="CZ258" s="53">
        <v>1</v>
      </c>
    </row>
    <row r="259" spans="93:104" x14ac:dyDescent="0.25">
      <c r="CO259" s="56" t="s">
        <v>7390</v>
      </c>
      <c r="CP259" s="53">
        <v>1</v>
      </c>
      <c r="CQ259" s="53">
        <v>1</v>
      </c>
      <c r="CW259" s="56" t="s">
        <v>6150</v>
      </c>
      <c r="CX259" s="53">
        <v>1</v>
      </c>
      <c r="CY259" s="53"/>
      <c r="CZ259" s="53">
        <v>1</v>
      </c>
    </row>
    <row r="260" spans="93:104" x14ac:dyDescent="0.25">
      <c r="CO260" s="56" t="s">
        <v>5530</v>
      </c>
      <c r="CP260" s="53">
        <v>1</v>
      </c>
      <c r="CQ260" s="53">
        <v>1</v>
      </c>
      <c r="CW260" s="56" t="s">
        <v>6435</v>
      </c>
      <c r="CX260" s="53">
        <v>1</v>
      </c>
      <c r="CY260" s="53"/>
      <c r="CZ260" s="53">
        <v>1</v>
      </c>
    </row>
    <row r="261" spans="93:104" x14ac:dyDescent="0.25">
      <c r="CO261" s="56" t="s">
        <v>5564</v>
      </c>
      <c r="CP261" s="53">
        <v>1</v>
      </c>
      <c r="CQ261" s="53">
        <v>1</v>
      </c>
      <c r="CW261" s="56" t="s">
        <v>7414</v>
      </c>
      <c r="CX261" s="53">
        <v>1</v>
      </c>
      <c r="CY261" s="53"/>
      <c r="CZ261" s="53">
        <v>1</v>
      </c>
    </row>
    <row r="262" spans="93:104" x14ac:dyDescent="0.25">
      <c r="CO262" s="56" t="s">
        <v>5503</v>
      </c>
      <c r="CP262" s="53">
        <v>1</v>
      </c>
      <c r="CQ262" s="53">
        <v>1</v>
      </c>
      <c r="CW262" s="56" t="s">
        <v>7426</v>
      </c>
      <c r="CX262" s="53">
        <v>1</v>
      </c>
      <c r="CY262" s="53"/>
      <c r="CZ262" s="53">
        <v>1</v>
      </c>
    </row>
    <row r="263" spans="93:104" x14ac:dyDescent="0.25">
      <c r="CO263" s="56" t="s">
        <v>6892</v>
      </c>
      <c r="CP263" s="53">
        <v>1</v>
      </c>
      <c r="CQ263" s="53">
        <v>1</v>
      </c>
      <c r="CW263" s="56" t="s">
        <v>7629</v>
      </c>
      <c r="CX263" s="53">
        <v>1</v>
      </c>
      <c r="CY263" s="53"/>
      <c r="CZ263" s="53">
        <v>1</v>
      </c>
    </row>
    <row r="264" spans="93:104" x14ac:dyDescent="0.25">
      <c r="CO264" s="56" t="s">
        <v>6953</v>
      </c>
      <c r="CP264" s="53">
        <v>1</v>
      </c>
      <c r="CQ264" s="53">
        <v>1</v>
      </c>
      <c r="CW264" s="56" t="s">
        <v>5976</v>
      </c>
      <c r="CX264" s="53">
        <v>1</v>
      </c>
      <c r="CY264" s="53"/>
      <c r="CZ264" s="53">
        <v>1</v>
      </c>
    </row>
    <row r="265" spans="93:104" x14ac:dyDescent="0.25">
      <c r="CO265" s="56" t="s">
        <v>7721</v>
      </c>
      <c r="CP265" s="53">
        <v>1</v>
      </c>
      <c r="CQ265" s="53">
        <v>1</v>
      </c>
      <c r="CW265" s="56" t="s">
        <v>6901</v>
      </c>
      <c r="CX265" s="53">
        <v>1</v>
      </c>
      <c r="CY265" s="53"/>
      <c r="CZ265" s="53">
        <v>1</v>
      </c>
    </row>
    <row r="266" spans="93:104" x14ac:dyDescent="0.25">
      <c r="CO266" s="56" t="s">
        <v>7150</v>
      </c>
      <c r="CP266" s="53">
        <v>1</v>
      </c>
      <c r="CQ266" s="53">
        <v>1</v>
      </c>
      <c r="CW266" s="56" t="s">
        <v>7538</v>
      </c>
      <c r="CX266" s="53">
        <v>1</v>
      </c>
      <c r="CY266" s="53"/>
      <c r="CZ266" s="53">
        <v>1</v>
      </c>
    </row>
    <row r="267" spans="93:104" x14ac:dyDescent="0.25">
      <c r="CO267" s="56" t="s">
        <v>6963</v>
      </c>
      <c r="CP267" s="53">
        <v>1</v>
      </c>
      <c r="CQ267" s="53">
        <v>1</v>
      </c>
      <c r="CW267" s="56" t="s">
        <v>7725</v>
      </c>
      <c r="CX267" s="53">
        <v>1</v>
      </c>
      <c r="CY267" s="53"/>
      <c r="CZ267" s="53">
        <v>1</v>
      </c>
    </row>
    <row r="268" spans="93:104" x14ac:dyDescent="0.25">
      <c r="CO268" s="56" t="s">
        <v>5949</v>
      </c>
      <c r="CP268" s="53">
        <v>1</v>
      </c>
      <c r="CQ268" s="53">
        <v>1</v>
      </c>
      <c r="CW268" s="56" t="s">
        <v>7167</v>
      </c>
      <c r="CX268" s="53">
        <v>1</v>
      </c>
      <c r="CY268" s="53"/>
      <c r="CZ268" s="53">
        <v>1</v>
      </c>
    </row>
    <row r="269" spans="93:104" x14ac:dyDescent="0.25">
      <c r="CO269" s="56" t="s">
        <v>6756</v>
      </c>
      <c r="CP269" s="53">
        <v>1</v>
      </c>
      <c r="CQ269" s="53">
        <v>1</v>
      </c>
      <c r="CW269" s="56" t="s">
        <v>6931</v>
      </c>
      <c r="CX269" s="53">
        <v>1</v>
      </c>
      <c r="CY269" s="53"/>
      <c r="CZ269" s="53">
        <v>1</v>
      </c>
    </row>
    <row r="270" spans="93:104" x14ac:dyDescent="0.25">
      <c r="CO270" s="56" t="s">
        <v>6161</v>
      </c>
      <c r="CP270" s="53">
        <v>1</v>
      </c>
      <c r="CQ270" s="53">
        <v>1</v>
      </c>
      <c r="CW270" s="56" t="s">
        <v>6633</v>
      </c>
      <c r="CX270" s="53">
        <v>1</v>
      </c>
      <c r="CY270" s="53"/>
      <c r="CZ270" s="53">
        <v>1</v>
      </c>
    </row>
    <row r="271" spans="93:104" x14ac:dyDescent="0.25">
      <c r="CO271" s="56" t="s">
        <v>6759</v>
      </c>
      <c r="CP271" s="53">
        <v>1</v>
      </c>
      <c r="CQ271" s="53">
        <v>1</v>
      </c>
      <c r="CW271" s="56" t="s">
        <v>6907</v>
      </c>
      <c r="CX271" s="53">
        <v>1</v>
      </c>
      <c r="CY271" s="53"/>
      <c r="CZ271" s="53">
        <v>1</v>
      </c>
    </row>
    <row r="272" spans="93:104" x14ac:dyDescent="0.25">
      <c r="CO272" s="56" t="s">
        <v>6088</v>
      </c>
      <c r="CP272" s="53">
        <v>1</v>
      </c>
      <c r="CQ272" s="53">
        <v>1</v>
      </c>
      <c r="CW272" s="56" t="s">
        <v>5511</v>
      </c>
      <c r="CX272" s="53">
        <v>1</v>
      </c>
      <c r="CY272" s="53"/>
      <c r="CZ272" s="53">
        <v>1</v>
      </c>
    </row>
    <row r="273" spans="93:104" x14ac:dyDescent="0.25">
      <c r="CO273" s="56" t="s">
        <v>5567</v>
      </c>
      <c r="CP273" s="53">
        <v>1</v>
      </c>
      <c r="CQ273" s="53">
        <v>1</v>
      </c>
      <c r="CW273" s="56" t="s">
        <v>7184</v>
      </c>
      <c r="CX273" s="53">
        <v>1</v>
      </c>
      <c r="CY273" s="53"/>
      <c r="CZ273" s="53">
        <v>1</v>
      </c>
    </row>
    <row r="274" spans="93:104" x14ac:dyDescent="0.25">
      <c r="CO274" s="56" t="s">
        <v>7480</v>
      </c>
      <c r="CP274" s="53">
        <v>1</v>
      </c>
      <c r="CQ274" s="53">
        <v>1</v>
      </c>
      <c r="CW274" s="56" t="s">
        <v>7240</v>
      </c>
      <c r="CX274" s="53">
        <v>1</v>
      </c>
      <c r="CY274" s="53"/>
      <c r="CZ274" s="53">
        <v>1</v>
      </c>
    </row>
    <row r="275" spans="93:104" x14ac:dyDescent="0.25">
      <c r="CO275" s="56" t="s">
        <v>7411</v>
      </c>
      <c r="CP275" s="53">
        <v>1</v>
      </c>
      <c r="CQ275" s="53">
        <v>1</v>
      </c>
      <c r="CW275" s="56" t="s">
        <v>5584</v>
      </c>
      <c r="CX275" s="53">
        <v>1</v>
      </c>
      <c r="CY275" s="53"/>
      <c r="CZ275" s="53">
        <v>1</v>
      </c>
    </row>
    <row r="276" spans="93:104" x14ac:dyDescent="0.25">
      <c r="CO276" s="56" t="s">
        <v>6824</v>
      </c>
      <c r="CP276" s="53">
        <v>1</v>
      </c>
      <c r="CQ276" s="53">
        <v>1</v>
      </c>
      <c r="CW276" s="56" t="s">
        <v>6749</v>
      </c>
      <c r="CX276" s="53">
        <v>1</v>
      </c>
      <c r="CY276" s="53"/>
      <c r="CZ276" s="53">
        <v>1</v>
      </c>
    </row>
    <row r="277" spans="93:104" x14ac:dyDescent="0.25">
      <c r="CO277" s="56" t="s">
        <v>6435</v>
      </c>
      <c r="CP277" s="53">
        <v>1</v>
      </c>
      <c r="CQ277" s="53">
        <v>1</v>
      </c>
      <c r="CW277" s="56" t="s">
        <v>7565</v>
      </c>
      <c r="CX277" s="53">
        <v>1</v>
      </c>
      <c r="CY277" s="53"/>
      <c r="CZ277" s="53">
        <v>1</v>
      </c>
    </row>
    <row r="278" spans="93:104" x14ac:dyDescent="0.25">
      <c r="CO278" s="56" t="s">
        <v>6492</v>
      </c>
      <c r="CP278" s="53">
        <v>1</v>
      </c>
      <c r="CQ278" s="53">
        <v>1</v>
      </c>
      <c r="CW278" s="56" t="s">
        <v>6732</v>
      </c>
      <c r="CX278" s="53">
        <v>1</v>
      </c>
      <c r="CY278" s="53"/>
      <c r="CZ278" s="53">
        <v>1</v>
      </c>
    </row>
    <row r="279" spans="93:104" x14ac:dyDescent="0.25">
      <c r="CO279" s="56" t="s">
        <v>6840</v>
      </c>
      <c r="CP279" s="53">
        <v>1</v>
      </c>
      <c r="CQ279" s="53">
        <v>1</v>
      </c>
      <c r="CW279" s="56" t="s">
        <v>5941</v>
      </c>
      <c r="CX279" s="53">
        <v>1</v>
      </c>
      <c r="CY279" s="53"/>
      <c r="CZ279" s="53">
        <v>1</v>
      </c>
    </row>
    <row r="280" spans="93:104" x14ac:dyDescent="0.25">
      <c r="CO280" s="56" t="s">
        <v>7393</v>
      </c>
      <c r="CP280" s="53">
        <v>1</v>
      </c>
      <c r="CQ280" s="53">
        <v>1</v>
      </c>
      <c r="CW280" s="56" t="s">
        <v>7878</v>
      </c>
      <c r="CX280" s="53">
        <v>459</v>
      </c>
      <c r="CY280" s="53">
        <v>6</v>
      </c>
      <c r="CZ280" s="53">
        <v>465</v>
      </c>
    </row>
    <row r="281" spans="93:104" x14ac:dyDescent="0.25">
      <c r="CO281" s="56" t="s">
        <v>6182</v>
      </c>
      <c r="CP281" s="53">
        <v>1</v>
      </c>
      <c r="CQ281" s="53">
        <v>1</v>
      </c>
    </row>
    <row r="282" spans="93:104" x14ac:dyDescent="0.25">
      <c r="CO282" s="56" t="s">
        <v>6653</v>
      </c>
      <c r="CP282" s="53">
        <v>1</v>
      </c>
      <c r="CQ282" s="53">
        <v>1</v>
      </c>
    </row>
    <row r="283" spans="93:104" x14ac:dyDescent="0.25">
      <c r="CO283" s="56" t="s">
        <v>5620</v>
      </c>
      <c r="CP283" s="53">
        <v>1</v>
      </c>
      <c r="CQ283" s="53">
        <v>1</v>
      </c>
    </row>
    <row r="284" spans="93:104" x14ac:dyDescent="0.25">
      <c r="CO284" s="56" t="s">
        <v>6284</v>
      </c>
      <c r="CP284" s="53">
        <v>1</v>
      </c>
      <c r="CQ284" s="53">
        <v>1</v>
      </c>
    </row>
    <row r="285" spans="93:104" x14ac:dyDescent="0.25">
      <c r="CO285" s="56" t="s">
        <v>6275</v>
      </c>
      <c r="CP285" s="53">
        <v>1</v>
      </c>
      <c r="CQ285" s="53">
        <v>1</v>
      </c>
    </row>
    <row r="286" spans="93:104" x14ac:dyDescent="0.25">
      <c r="CO286" s="56" t="s">
        <v>6549</v>
      </c>
      <c r="CP286" s="53">
        <v>1</v>
      </c>
      <c r="CQ286" s="53">
        <v>1</v>
      </c>
    </row>
    <row r="287" spans="93:104" x14ac:dyDescent="0.25">
      <c r="CO287" s="56" t="s">
        <v>6637</v>
      </c>
      <c r="CP287" s="53">
        <v>1</v>
      </c>
      <c r="CQ287" s="53">
        <v>1</v>
      </c>
    </row>
    <row r="288" spans="93:104" x14ac:dyDescent="0.25">
      <c r="CO288" s="56" t="s">
        <v>7057</v>
      </c>
      <c r="CP288" s="53">
        <v>1</v>
      </c>
      <c r="CQ288" s="53">
        <v>1</v>
      </c>
    </row>
    <row r="289" spans="93:95" x14ac:dyDescent="0.25">
      <c r="CO289" s="56" t="s">
        <v>7744</v>
      </c>
      <c r="CP289" s="53">
        <v>1</v>
      </c>
      <c r="CQ289" s="53">
        <v>1</v>
      </c>
    </row>
    <row r="290" spans="93:95" x14ac:dyDescent="0.25">
      <c r="CO290" s="56" t="s">
        <v>7581</v>
      </c>
      <c r="CP290" s="53">
        <v>1</v>
      </c>
      <c r="CQ290" s="53">
        <v>1</v>
      </c>
    </row>
    <row r="291" spans="93:95" x14ac:dyDescent="0.25">
      <c r="CO291" s="56" t="s">
        <v>7769</v>
      </c>
      <c r="CP291" s="53">
        <v>1</v>
      </c>
      <c r="CQ291" s="53">
        <v>1</v>
      </c>
    </row>
    <row r="292" spans="93:95" x14ac:dyDescent="0.25">
      <c r="CO292" s="56" t="s">
        <v>6678</v>
      </c>
      <c r="CP292" s="53">
        <v>1</v>
      </c>
      <c r="CQ292" s="53">
        <v>1</v>
      </c>
    </row>
    <row r="293" spans="93:95" x14ac:dyDescent="0.25">
      <c r="CO293" s="56" t="s">
        <v>6732</v>
      </c>
      <c r="CP293" s="53">
        <v>1</v>
      </c>
      <c r="CQ293" s="53">
        <v>1</v>
      </c>
    </row>
    <row r="294" spans="93:95" x14ac:dyDescent="0.25">
      <c r="CO294" s="56" t="s">
        <v>6574</v>
      </c>
      <c r="CP294" s="53">
        <v>1</v>
      </c>
      <c r="CQ294" s="53">
        <v>1</v>
      </c>
    </row>
    <row r="295" spans="93:95" x14ac:dyDescent="0.25">
      <c r="CO295" s="56" t="s">
        <v>6184</v>
      </c>
      <c r="CP295" s="53">
        <v>1</v>
      </c>
      <c r="CQ295" s="53">
        <v>1</v>
      </c>
    </row>
    <row r="296" spans="93:95" x14ac:dyDescent="0.25">
      <c r="CO296" s="56" t="s">
        <v>5532</v>
      </c>
      <c r="CP296" s="53">
        <v>1</v>
      </c>
      <c r="CQ296" s="53">
        <v>1</v>
      </c>
    </row>
    <row r="297" spans="93:95" x14ac:dyDescent="0.25">
      <c r="CO297" s="56" t="s">
        <v>5819</v>
      </c>
      <c r="CP297" s="53">
        <v>1</v>
      </c>
      <c r="CQ297" s="53">
        <v>1</v>
      </c>
    </row>
    <row r="298" spans="93:95" x14ac:dyDescent="0.25">
      <c r="CO298" s="56" t="s">
        <v>5909</v>
      </c>
      <c r="CP298" s="53">
        <v>1</v>
      </c>
      <c r="CQ298" s="53">
        <v>1</v>
      </c>
    </row>
    <row r="299" spans="93:95" x14ac:dyDescent="0.25">
      <c r="CO299" s="56" t="s">
        <v>7090</v>
      </c>
      <c r="CP299" s="53">
        <v>1</v>
      </c>
      <c r="CQ299" s="53">
        <v>1</v>
      </c>
    </row>
    <row r="300" spans="93:95" x14ac:dyDescent="0.25">
      <c r="CO300" s="56" t="s">
        <v>7662</v>
      </c>
      <c r="CP300" s="53">
        <v>1</v>
      </c>
      <c r="CQ300" s="53">
        <v>1</v>
      </c>
    </row>
    <row r="301" spans="93:95" x14ac:dyDescent="0.25">
      <c r="CO301" s="56" t="s">
        <v>6936</v>
      </c>
      <c r="CP301" s="53">
        <v>1</v>
      </c>
      <c r="CQ301" s="53">
        <v>1</v>
      </c>
    </row>
    <row r="302" spans="93:95" x14ac:dyDescent="0.25">
      <c r="CO302" s="56" t="s">
        <v>6827</v>
      </c>
      <c r="CP302" s="53">
        <v>1</v>
      </c>
      <c r="CQ302" s="53">
        <v>1</v>
      </c>
    </row>
    <row r="303" spans="93:95" x14ac:dyDescent="0.25">
      <c r="CO303" s="56" t="s">
        <v>7466</v>
      </c>
      <c r="CP303" s="53">
        <v>1</v>
      </c>
      <c r="CQ303" s="53">
        <v>1</v>
      </c>
    </row>
    <row r="304" spans="93:95" x14ac:dyDescent="0.25">
      <c r="CO304" s="56" t="s">
        <v>7735</v>
      </c>
      <c r="CP304" s="53">
        <v>1</v>
      </c>
      <c r="CQ304" s="53">
        <v>1</v>
      </c>
    </row>
    <row r="305" spans="93:95" x14ac:dyDescent="0.25">
      <c r="CO305" s="56" t="s">
        <v>6526</v>
      </c>
      <c r="CP305" s="53">
        <v>1</v>
      </c>
      <c r="CQ305" s="53">
        <v>1</v>
      </c>
    </row>
    <row r="306" spans="93:95" x14ac:dyDescent="0.25">
      <c r="CO306" s="56" t="s">
        <v>5537</v>
      </c>
      <c r="CP306" s="53">
        <v>1</v>
      </c>
      <c r="CQ306" s="53">
        <v>1</v>
      </c>
    </row>
    <row r="307" spans="93:95" x14ac:dyDescent="0.25">
      <c r="CO307" s="56" t="s">
        <v>7062</v>
      </c>
      <c r="CP307" s="53">
        <v>1</v>
      </c>
      <c r="CQ307" s="53">
        <v>1</v>
      </c>
    </row>
    <row r="308" spans="93:95" x14ac:dyDescent="0.25">
      <c r="CO308" s="56" t="s">
        <v>6991</v>
      </c>
      <c r="CP308" s="53">
        <v>1</v>
      </c>
      <c r="CQ308" s="53">
        <v>1</v>
      </c>
    </row>
    <row r="309" spans="93:95" x14ac:dyDescent="0.25">
      <c r="CO309" s="56" t="s">
        <v>7129</v>
      </c>
      <c r="CP309" s="53">
        <v>1</v>
      </c>
      <c r="CQ309" s="53">
        <v>1</v>
      </c>
    </row>
    <row r="310" spans="93:95" x14ac:dyDescent="0.25">
      <c r="CO310" s="56" t="s">
        <v>6356</v>
      </c>
      <c r="CP310" s="53">
        <v>1</v>
      </c>
      <c r="CQ310" s="53">
        <v>1</v>
      </c>
    </row>
    <row r="311" spans="93:95" x14ac:dyDescent="0.25">
      <c r="CO311" s="56" t="s">
        <v>6985</v>
      </c>
      <c r="CP311" s="53">
        <v>1</v>
      </c>
      <c r="CQ311" s="53">
        <v>1</v>
      </c>
    </row>
    <row r="312" spans="93:95" x14ac:dyDescent="0.25">
      <c r="CO312" s="56" t="s">
        <v>7530</v>
      </c>
      <c r="CP312" s="53">
        <v>1</v>
      </c>
      <c r="CQ312" s="53">
        <v>1</v>
      </c>
    </row>
    <row r="313" spans="93:95" x14ac:dyDescent="0.25">
      <c r="CO313" s="56" t="s">
        <v>5997</v>
      </c>
      <c r="CP313" s="53">
        <v>1</v>
      </c>
      <c r="CQ313" s="53">
        <v>1</v>
      </c>
    </row>
    <row r="314" spans="93:95" x14ac:dyDescent="0.25">
      <c r="CO314" s="56" t="s">
        <v>7059</v>
      </c>
      <c r="CP314" s="53">
        <v>1</v>
      </c>
      <c r="CQ314" s="53">
        <v>1</v>
      </c>
    </row>
    <row r="315" spans="93:95" x14ac:dyDescent="0.25">
      <c r="CO315" s="56" t="s">
        <v>6486</v>
      </c>
      <c r="CP315" s="53">
        <v>1</v>
      </c>
      <c r="CQ315" s="53">
        <v>1</v>
      </c>
    </row>
    <row r="316" spans="93:95" x14ac:dyDescent="0.25">
      <c r="CO316" s="56" t="s">
        <v>5763</v>
      </c>
      <c r="CP316" s="53">
        <v>1</v>
      </c>
      <c r="CQ316" s="53">
        <v>1</v>
      </c>
    </row>
    <row r="317" spans="93:95" x14ac:dyDescent="0.25">
      <c r="CO317" s="56" t="s">
        <v>6717</v>
      </c>
      <c r="CP317" s="53">
        <v>1</v>
      </c>
      <c r="CQ317" s="53">
        <v>1</v>
      </c>
    </row>
    <row r="318" spans="93:95" x14ac:dyDescent="0.25">
      <c r="CO318" s="56" t="s">
        <v>6987</v>
      </c>
      <c r="CP318" s="53">
        <v>1</v>
      </c>
      <c r="CQ318" s="53">
        <v>1</v>
      </c>
    </row>
    <row r="319" spans="93:95" x14ac:dyDescent="0.25">
      <c r="CO319" s="56" t="s">
        <v>7172</v>
      </c>
      <c r="CP319" s="53">
        <v>1</v>
      </c>
      <c r="CQ319" s="53">
        <v>1</v>
      </c>
    </row>
    <row r="320" spans="93:95" x14ac:dyDescent="0.25">
      <c r="CO320" s="56" t="s">
        <v>7320</v>
      </c>
      <c r="CP320" s="53">
        <v>1</v>
      </c>
      <c r="CQ320" s="53">
        <v>1</v>
      </c>
    </row>
    <row r="321" spans="93:95" x14ac:dyDescent="0.25">
      <c r="CO321" s="56" t="s">
        <v>7541</v>
      </c>
      <c r="CP321" s="53">
        <v>1</v>
      </c>
      <c r="CQ321" s="53">
        <v>1</v>
      </c>
    </row>
    <row r="322" spans="93:95" x14ac:dyDescent="0.25">
      <c r="CO322" s="56" t="s">
        <v>7585</v>
      </c>
      <c r="CP322" s="53">
        <v>1</v>
      </c>
      <c r="CQ322" s="53">
        <v>1</v>
      </c>
    </row>
    <row r="323" spans="93:95" x14ac:dyDescent="0.25">
      <c r="CO323" s="56" t="s">
        <v>5638</v>
      </c>
      <c r="CP323" s="53">
        <v>1</v>
      </c>
      <c r="CQ323" s="53">
        <v>1</v>
      </c>
    </row>
    <row r="324" spans="93:95" x14ac:dyDescent="0.25">
      <c r="CO324" s="56" t="s">
        <v>6328</v>
      </c>
      <c r="CP324" s="53">
        <v>1</v>
      </c>
      <c r="CQ324" s="53">
        <v>1</v>
      </c>
    </row>
    <row r="325" spans="93:95" x14ac:dyDescent="0.25">
      <c r="CO325" s="56" t="s">
        <v>7674</v>
      </c>
      <c r="CP325" s="53">
        <v>1</v>
      </c>
      <c r="CQ325" s="53">
        <v>1</v>
      </c>
    </row>
    <row r="326" spans="93:95" x14ac:dyDescent="0.25">
      <c r="CO326" s="56" t="s">
        <v>7664</v>
      </c>
      <c r="CP326" s="53">
        <v>1</v>
      </c>
      <c r="CQ326" s="53">
        <v>1</v>
      </c>
    </row>
    <row r="327" spans="93:95" x14ac:dyDescent="0.25">
      <c r="CO327" s="56" t="s">
        <v>6196</v>
      </c>
      <c r="CP327" s="53">
        <v>1</v>
      </c>
      <c r="CQ327" s="53">
        <v>1</v>
      </c>
    </row>
    <row r="328" spans="93:95" x14ac:dyDescent="0.25">
      <c r="CO328" s="56" t="s">
        <v>6831</v>
      </c>
      <c r="CP328" s="53">
        <v>1</v>
      </c>
      <c r="CQ328" s="53">
        <v>1</v>
      </c>
    </row>
    <row r="329" spans="93:95" x14ac:dyDescent="0.25">
      <c r="CO329" s="56" t="s">
        <v>7384</v>
      </c>
      <c r="CP329" s="53">
        <v>1</v>
      </c>
      <c r="CQ329" s="53">
        <v>1</v>
      </c>
    </row>
    <row r="330" spans="93:95" x14ac:dyDescent="0.25">
      <c r="CO330" s="56" t="s">
        <v>6257</v>
      </c>
      <c r="CP330" s="53">
        <v>1</v>
      </c>
      <c r="CQ330" s="53">
        <v>1</v>
      </c>
    </row>
    <row r="331" spans="93:95" x14ac:dyDescent="0.25">
      <c r="CO331" s="56" t="s">
        <v>6596</v>
      </c>
      <c r="CP331" s="53">
        <v>1</v>
      </c>
      <c r="CQ331" s="53">
        <v>1</v>
      </c>
    </row>
    <row r="332" spans="93:95" x14ac:dyDescent="0.25">
      <c r="CO332" s="56" t="s">
        <v>6481</v>
      </c>
      <c r="CP332" s="53">
        <v>1</v>
      </c>
      <c r="CQ332" s="53">
        <v>1</v>
      </c>
    </row>
    <row r="333" spans="93:95" x14ac:dyDescent="0.25">
      <c r="CO333" s="56" t="s">
        <v>6504</v>
      </c>
      <c r="CP333" s="53">
        <v>1</v>
      </c>
      <c r="CQ333" s="53">
        <v>1</v>
      </c>
    </row>
    <row r="334" spans="93:95" x14ac:dyDescent="0.25">
      <c r="CO334" s="56" t="s">
        <v>5544</v>
      </c>
      <c r="CP334" s="53">
        <v>1</v>
      </c>
      <c r="CQ334" s="53">
        <v>1</v>
      </c>
    </row>
    <row r="335" spans="93:95" x14ac:dyDescent="0.25">
      <c r="CO335" s="56" t="s">
        <v>7358</v>
      </c>
      <c r="CP335" s="53">
        <v>1</v>
      </c>
      <c r="CQ335" s="53">
        <v>1</v>
      </c>
    </row>
    <row r="336" spans="93:95" x14ac:dyDescent="0.25">
      <c r="CO336" s="56" t="s">
        <v>6117</v>
      </c>
      <c r="CP336" s="53">
        <v>1</v>
      </c>
      <c r="CQ336" s="53">
        <v>1</v>
      </c>
    </row>
    <row r="337" spans="93:95" x14ac:dyDescent="0.25">
      <c r="CO337" s="56" t="s">
        <v>6028</v>
      </c>
      <c r="CP337" s="53">
        <v>1</v>
      </c>
      <c r="CQ337" s="53">
        <v>1</v>
      </c>
    </row>
    <row r="338" spans="93:95" x14ac:dyDescent="0.25">
      <c r="CO338" s="56" t="s">
        <v>7496</v>
      </c>
      <c r="CP338" s="53">
        <v>1</v>
      </c>
      <c r="CQ338" s="53">
        <v>1</v>
      </c>
    </row>
    <row r="339" spans="93:95" x14ac:dyDescent="0.25">
      <c r="CO339" s="56" t="s">
        <v>7243</v>
      </c>
      <c r="CP339" s="53">
        <v>1</v>
      </c>
      <c r="CQ339" s="53">
        <v>1</v>
      </c>
    </row>
    <row r="340" spans="93:95" x14ac:dyDescent="0.25">
      <c r="CO340" s="56" t="s">
        <v>7045</v>
      </c>
      <c r="CP340" s="53">
        <v>1</v>
      </c>
      <c r="CQ340" s="53">
        <v>1</v>
      </c>
    </row>
    <row r="341" spans="93:95" x14ac:dyDescent="0.25">
      <c r="CO341" s="56" t="s">
        <v>5755</v>
      </c>
      <c r="CP341" s="53">
        <v>1</v>
      </c>
      <c r="CQ341" s="53">
        <v>1</v>
      </c>
    </row>
    <row r="342" spans="93:95" x14ac:dyDescent="0.25">
      <c r="CO342" s="56" t="s">
        <v>6836</v>
      </c>
      <c r="CP342" s="53">
        <v>1</v>
      </c>
      <c r="CQ342" s="53">
        <v>1</v>
      </c>
    </row>
    <row r="343" spans="93:95" x14ac:dyDescent="0.25">
      <c r="CO343" s="56" t="s">
        <v>6206</v>
      </c>
      <c r="CP343" s="53">
        <v>1</v>
      </c>
      <c r="CQ343" s="53">
        <v>1</v>
      </c>
    </row>
    <row r="344" spans="93:95" x14ac:dyDescent="0.25">
      <c r="CO344" s="56" t="s">
        <v>7593</v>
      </c>
      <c r="CP344" s="53">
        <v>1</v>
      </c>
      <c r="CQ344" s="53">
        <v>1</v>
      </c>
    </row>
    <row r="345" spans="93:95" x14ac:dyDescent="0.25">
      <c r="CO345" s="56" t="s">
        <v>6853</v>
      </c>
      <c r="CP345" s="53">
        <v>1</v>
      </c>
      <c r="CQ345" s="53">
        <v>1</v>
      </c>
    </row>
    <row r="346" spans="93:95" x14ac:dyDescent="0.25">
      <c r="CO346" s="56" t="s">
        <v>6331</v>
      </c>
      <c r="CP346" s="53">
        <v>1</v>
      </c>
      <c r="CQ346" s="53">
        <v>1</v>
      </c>
    </row>
    <row r="347" spans="93:95" x14ac:dyDescent="0.25">
      <c r="CO347" s="56" t="s">
        <v>6444</v>
      </c>
      <c r="CP347" s="53">
        <v>1</v>
      </c>
      <c r="CQ347" s="53">
        <v>1</v>
      </c>
    </row>
    <row r="348" spans="93:95" x14ac:dyDescent="0.25">
      <c r="CO348" s="56" t="s">
        <v>6745</v>
      </c>
      <c r="CP348" s="53">
        <v>1</v>
      </c>
      <c r="CQ348" s="53">
        <v>1</v>
      </c>
    </row>
    <row r="349" spans="93:95" x14ac:dyDescent="0.25">
      <c r="CO349" s="56" t="s">
        <v>5515</v>
      </c>
      <c r="CP349" s="53">
        <v>1</v>
      </c>
      <c r="CQ349" s="53">
        <v>1</v>
      </c>
    </row>
    <row r="350" spans="93:95" x14ac:dyDescent="0.25">
      <c r="CO350" s="56" t="s">
        <v>5729</v>
      </c>
      <c r="CP350" s="53">
        <v>1</v>
      </c>
      <c r="CQ350" s="53">
        <v>1</v>
      </c>
    </row>
    <row r="351" spans="93:95" x14ac:dyDescent="0.25">
      <c r="CO351" s="56" t="s">
        <v>5653</v>
      </c>
      <c r="CP351" s="53">
        <v>1</v>
      </c>
      <c r="CQ351" s="53">
        <v>1</v>
      </c>
    </row>
    <row r="352" spans="93:95" x14ac:dyDescent="0.25">
      <c r="CO352" s="56" t="s">
        <v>6523</v>
      </c>
      <c r="CP352" s="53">
        <v>1</v>
      </c>
      <c r="CQ352" s="53">
        <v>1</v>
      </c>
    </row>
    <row r="353" spans="93:95" x14ac:dyDescent="0.25">
      <c r="CO353" s="56" t="s">
        <v>5479</v>
      </c>
      <c r="CP353" s="53">
        <v>1</v>
      </c>
      <c r="CQ353" s="53">
        <v>1</v>
      </c>
    </row>
    <row r="354" spans="93:95" x14ac:dyDescent="0.25">
      <c r="CO354" s="56" t="s">
        <v>6425</v>
      </c>
      <c r="CP354" s="53">
        <v>1</v>
      </c>
      <c r="CQ354" s="53">
        <v>1</v>
      </c>
    </row>
    <row r="355" spans="93:95" x14ac:dyDescent="0.25">
      <c r="CO355" s="56" t="s">
        <v>5858</v>
      </c>
      <c r="CP355" s="53">
        <v>1</v>
      </c>
      <c r="CQ355" s="53">
        <v>1</v>
      </c>
    </row>
    <row r="356" spans="93:95" x14ac:dyDescent="0.25">
      <c r="CO356" s="56" t="s">
        <v>6430</v>
      </c>
      <c r="CP356" s="53">
        <v>1</v>
      </c>
      <c r="CQ356" s="53">
        <v>1</v>
      </c>
    </row>
    <row r="357" spans="93:95" x14ac:dyDescent="0.25">
      <c r="CO357" s="56" t="s">
        <v>6038</v>
      </c>
      <c r="CP357" s="53">
        <v>1</v>
      </c>
      <c r="CQ357" s="53">
        <v>1</v>
      </c>
    </row>
    <row r="358" spans="93:95" x14ac:dyDescent="0.25">
      <c r="CO358" s="56" t="s">
        <v>7475</v>
      </c>
      <c r="CP358" s="53">
        <v>1</v>
      </c>
      <c r="CQ358" s="53">
        <v>1</v>
      </c>
    </row>
    <row r="359" spans="93:95" x14ac:dyDescent="0.25">
      <c r="CO359" s="56" t="s">
        <v>5758</v>
      </c>
      <c r="CP359" s="53">
        <v>1</v>
      </c>
      <c r="CQ359" s="53">
        <v>1</v>
      </c>
    </row>
    <row r="360" spans="93:95" x14ac:dyDescent="0.25">
      <c r="CO360" s="56" t="s">
        <v>5741</v>
      </c>
      <c r="CP360" s="53">
        <v>1</v>
      </c>
      <c r="CQ360" s="53">
        <v>1</v>
      </c>
    </row>
    <row r="361" spans="93:95" x14ac:dyDescent="0.25">
      <c r="CO361" s="56" t="s">
        <v>6877</v>
      </c>
      <c r="CP361" s="53">
        <v>1</v>
      </c>
      <c r="CQ361" s="53">
        <v>1</v>
      </c>
    </row>
    <row r="362" spans="93:95" x14ac:dyDescent="0.25">
      <c r="CO362" s="56" t="s">
        <v>6180</v>
      </c>
      <c r="CP362" s="53">
        <v>1</v>
      </c>
      <c r="CQ362" s="53">
        <v>1</v>
      </c>
    </row>
    <row r="363" spans="93:95" x14ac:dyDescent="0.25">
      <c r="CO363" s="56" t="s">
        <v>6995</v>
      </c>
      <c r="CP363" s="53">
        <v>1</v>
      </c>
      <c r="CQ363" s="53">
        <v>1</v>
      </c>
    </row>
    <row r="364" spans="93:95" x14ac:dyDescent="0.25">
      <c r="CO364" s="56" t="s">
        <v>7019</v>
      </c>
      <c r="CP364" s="53">
        <v>1</v>
      </c>
      <c r="CQ364" s="53">
        <v>1</v>
      </c>
    </row>
    <row r="365" spans="93:95" x14ac:dyDescent="0.25">
      <c r="CO365" s="56" t="s">
        <v>7032</v>
      </c>
      <c r="CP365" s="53">
        <v>1</v>
      </c>
      <c r="CQ365" s="53">
        <v>1</v>
      </c>
    </row>
    <row r="366" spans="93:95" x14ac:dyDescent="0.25">
      <c r="CO366" s="56" t="s">
        <v>7322</v>
      </c>
      <c r="CP366" s="53">
        <v>1</v>
      </c>
      <c r="CQ366" s="53">
        <v>1</v>
      </c>
    </row>
    <row r="367" spans="93:95" x14ac:dyDescent="0.25">
      <c r="CO367" s="56" t="s">
        <v>6226</v>
      </c>
      <c r="CP367" s="53">
        <v>1</v>
      </c>
      <c r="CQ367" s="53">
        <v>1</v>
      </c>
    </row>
    <row r="368" spans="93:95" x14ac:dyDescent="0.25">
      <c r="CO368" s="56" t="s">
        <v>6335</v>
      </c>
      <c r="CP368" s="53">
        <v>1</v>
      </c>
      <c r="CQ368" s="53">
        <v>1</v>
      </c>
    </row>
    <row r="369" spans="93:95" x14ac:dyDescent="0.25">
      <c r="CO369" s="56" t="s">
        <v>6457</v>
      </c>
      <c r="CP369" s="53">
        <v>1</v>
      </c>
      <c r="CQ369" s="53">
        <v>1</v>
      </c>
    </row>
    <row r="370" spans="93:95" x14ac:dyDescent="0.25">
      <c r="CO370" s="56" t="s">
        <v>6730</v>
      </c>
      <c r="CP370" s="53">
        <v>1</v>
      </c>
      <c r="CQ370" s="53">
        <v>1</v>
      </c>
    </row>
    <row r="371" spans="93:95" x14ac:dyDescent="0.25">
      <c r="CO371" s="56" t="s">
        <v>5673</v>
      </c>
      <c r="CP371" s="53">
        <v>1</v>
      </c>
      <c r="CQ371" s="53">
        <v>1</v>
      </c>
    </row>
    <row r="372" spans="93:95" x14ac:dyDescent="0.25">
      <c r="CO372" s="56" t="s">
        <v>7126</v>
      </c>
      <c r="CP372" s="53">
        <v>1</v>
      </c>
      <c r="CQ372" s="53">
        <v>1</v>
      </c>
    </row>
    <row r="373" spans="93:95" x14ac:dyDescent="0.25">
      <c r="CO373" s="56" t="s">
        <v>7437</v>
      </c>
      <c r="CP373" s="53">
        <v>1</v>
      </c>
      <c r="CQ373" s="53">
        <v>1</v>
      </c>
    </row>
    <row r="374" spans="93:95" x14ac:dyDescent="0.25">
      <c r="CO374" s="56" t="s">
        <v>6685</v>
      </c>
      <c r="CP374" s="53">
        <v>1</v>
      </c>
      <c r="CQ374" s="53">
        <v>1</v>
      </c>
    </row>
    <row r="375" spans="93:95" x14ac:dyDescent="0.25">
      <c r="CO375" s="56" t="s">
        <v>7462</v>
      </c>
      <c r="CP375" s="53">
        <v>1</v>
      </c>
      <c r="CQ375" s="53">
        <v>1</v>
      </c>
    </row>
    <row r="376" spans="93:95" x14ac:dyDescent="0.25">
      <c r="CO376" s="56" t="s">
        <v>6747</v>
      </c>
      <c r="CP376" s="53">
        <v>1</v>
      </c>
      <c r="CQ376" s="53">
        <v>1</v>
      </c>
    </row>
    <row r="377" spans="93:95" x14ac:dyDescent="0.25">
      <c r="CO377" s="56" t="s">
        <v>5831</v>
      </c>
      <c r="CP377" s="53">
        <v>1</v>
      </c>
      <c r="CQ377" s="53">
        <v>1</v>
      </c>
    </row>
    <row r="378" spans="93:95" x14ac:dyDescent="0.25">
      <c r="CO378" s="56" t="s">
        <v>7596</v>
      </c>
      <c r="CP378" s="53">
        <v>1</v>
      </c>
      <c r="CQ378" s="53">
        <v>1</v>
      </c>
    </row>
    <row r="379" spans="93:95" x14ac:dyDescent="0.25">
      <c r="CO379" s="56" t="s">
        <v>6896</v>
      </c>
      <c r="CP379" s="53">
        <v>1</v>
      </c>
      <c r="CQ379" s="53">
        <v>1</v>
      </c>
    </row>
    <row r="380" spans="93:95" x14ac:dyDescent="0.25">
      <c r="CO380" s="56" t="s">
        <v>7328</v>
      </c>
      <c r="CP380" s="53">
        <v>1</v>
      </c>
      <c r="CQ380" s="53">
        <v>1</v>
      </c>
    </row>
    <row r="381" spans="93:95" x14ac:dyDescent="0.25">
      <c r="CO381" s="56" t="s">
        <v>6378</v>
      </c>
      <c r="CP381" s="53">
        <v>1</v>
      </c>
      <c r="CQ381" s="53">
        <v>1</v>
      </c>
    </row>
    <row r="382" spans="93:95" x14ac:dyDescent="0.25">
      <c r="CO382" s="56" t="s">
        <v>5616</v>
      </c>
      <c r="CP382" s="53">
        <v>1</v>
      </c>
      <c r="CQ382" s="53">
        <v>1</v>
      </c>
    </row>
    <row r="383" spans="93:95" x14ac:dyDescent="0.25">
      <c r="CO383" s="56" t="s">
        <v>7546</v>
      </c>
      <c r="CP383" s="53">
        <v>1</v>
      </c>
      <c r="CQ383" s="53">
        <v>1</v>
      </c>
    </row>
    <row r="384" spans="93:95" x14ac:dyDescent="0.25">
      <c r="CO384" s="56" t="s">
        <v>7400</v>
      </c>
      <c r="CP384" s="53">
        <v>1</v>
      </c>
      <c r="CQ384" s="53">
        <v>1</v>
      </c>
    </row>
    <row r="385" spans="93:95" x14ac:dyDescent="0.25">
      <c r="CO385" s="56" t="s">
        <v>6533</v>
      </c>
      <c r="CP385" s="53">
        <v>1</v>
      </c>
      <c r="CQ385" s="53">
        <v>1</v>
      </c>
    </row>
    <row r="386" spans="93:95" x14ac:dyDescent="0.25">
      <c r="CO386" s="56" t="s">
        <v>7157</v>
      </c>
      <c r="CP386" s="53">
        <v>1</v>
      </c>
      <c r="CQ386" s="53">
        <v>1</v>
      </c>
    </row>
    <row r="387" spans="93:95" x14ac:dyDescent="0.25">
      <c r="CO387" s="56" t="s">
        <v>5852</v>
      </c>
      <c r="CP387" s="53">
        <v>1</v>
      </c>
      <c r="CQ387" s="53">
        <v>1</v>
      </c>
    </row>
    <row r="388" spans="93:95" x14ac:dyDescent="0.25">
      <c r="CO388" s="56" t="s">
        <v>7449</v>
      </c>
      <c r="CP388" s="53">
        <v>1</v>
      </c>
      <c r="CQ388" s="53">
        <v>1</v>
      </c>
    </row>
    <row r="389" spans="93:95" x14ac:dyDescent="0.25">
      <c r="CO389" s="56" t="s">
        <v>7457</v>
      </c>
      <c r="CP389" s="53">
        <v>1</v>
      </c>
      <c r="CQ389" s="53">
        <v>1</v>
      </c>
    </row>
    <row r="390" spans="93:95" x14ac:dyDescent="0.25">
      <c r="CO390" s="56" t="s">
        <v>6916</v>
      </c>
      <c r="CP390" s="53">
        <v>1</v>
      </c>
      <c r="CQ390" s="53">
        <v>1</v>
      </c>
    </row>
    <row r="391" spans="93:95" x14ac:dyDescent="0.25">
      <c r="CO391" s="56" t="s">
        <v>7262</v>
      </c>
      <c r="CP391" s="53">
        <v>1</v>
      </c>
      <c r="CQ391" s="53">
        <v>1</v>
      </c>
    </row>
    <row r="392" spans="93:95" x14ac:dyDescent="0.25">
      <c r="CO392" s="56" t="s">
        <v>7161</v>
      </c>
      <c r="CP392" s="53">
        <v>1</v>
      </c>
      <c r="CQ392" s="53">
        <v>1</v>
      </c>
    </row>
    <row r="393" spans="93:95" x14ac:dyDescent="0.25">
      <c r="CO393" s="56" t="s">
        <v>6238</v>
      </c>
      <c r="CP393" s="53">
        <v>1</v>
      </c>
      <c r="CQ393" s="53">
        <v>1</v>
      </c>
    </row>
    <row r="394" spans="93:95" x14ac:dyDescent="0.25">
      <c r="CO394" s="56" t="s">
        <v>5469</v>
      </c>
      <c r="CP394" s="53">
        <v>1</v>
      </c>
      <c r="CQ394" s="53">
        <v>1</v>
      </c>
    </row>
    <row r="395" spans="93:95" x14ac:dyDescent="0.25">
      <c r="CO395" s="56" t="s">
        <v>5570</v>
      </c>
      <c r="CP395" s="53">
        <v>1</v>
      </c>
      <c r="CQ395" s="53">
        <v>1</v>
      </c>
    </row>
    <row r="396" spans="93:95" x14ac:dyDescent="0.25">
      <c r="CO396" s="56" t="s">
        <v>7598</v>
      </c>
      <c r="CP396" s="53">
        <v>1</v>
      </c>
      <c r="CQ396" s="53">
        <v>1</v>
      </c>
    </row>
    <row r="397" spans="93:95" x14ac:dyDescent="0.25">
      <c r="CO397" s="56" t="s">
        <v>6510</v>
      </c>
      <c r="CP397" s="53">
        <v>1</v>
      </c>
      <c r="CQ397" s="53">
        <v>1</v>
      </c>
    </row>
    <row r="398" spans="93:95" x14ac:dyDescent="0.25">
      <c r="CO398" s="56" t="s">
        <v>6131</v>
      </c>
      <c r="CP398" s="53">
        <v>1</v>
      </c>
      <c r="CQ398" s="53">
        <v>1</v>
      </c>
    </row>
    <row r="399" spans="93:95" x14ac:dyDescent="0.25">
      <c r="CO399" s="56" t="s">
        <v>5750</v>
      </c>
      <c r="CP399" s="53">
        <v>1</v>
      </c>
      <c r="CQ399" s="53">
        <v>1</v>
      </c>
    </row>
    <row r="400" spans="93:95" x14ac:dyDescent="0.25">
      <c r="CO400" s="56" t="s">
        <v>6242</v>
      </c>
      <c r="CP400" s="53">
        <v>1</v>
      </c>
      <c r="CQ400" s="53">
        <v>1</v>
      </c>
    </row>
    <row r="401" spans="93:95" x14ac:dyDescent="0.25">
      <c r="CO401" s="56" t="s">
        <v>7578</v>
      </c>
      <c r="CP401" s="53">
        <v>1</v>
      </c>
      <c r="CQ401" s="53">
        <v>1</v>
      </c>
    </row>
    <row r="402" spans="93:95" x14ac:dyDescent="0.25">
      <c r="CO402" s="56" t="s">
        <v>7114</v>
      </c>
      <c r="CP402" s="53">
        <v>1</v>
      </c>
      <c r="CQ402" s="53">
        <v>1</v>
      </c>
    </row>
    <row r="403" spans="93:95" x14ac:dyDescent="0.25">
      <c r="CO403" s="56" t="s">
        <v>7146</v>
      </c>
      <c r="CP403" s="53">
        <v>1</v>
      </c>
      <c r="CQ403" s="53">
        <v>1</v>
      </c>
    </row>
    <row r="404" spans="93:95" x14ac:dyDescent="0.25">
      <c r="CO404" s="56" t="s">
        <v>5941</v>
      </c>
      <c r="CP404" s="53">
        <v>1</v>
      </c>
      <c r="CQ404" s="53">
        <v>1</v>
      </c>
    </row>
    <row r="405" spans="93:95" x14ac:dyDescent="0.25">
      <c r="CO405" s="56" t="s">
        <v>7878</v>
      </c>
      <c r="CP405" s="53">
        <v>690</v>
      </c>
      <c r="CQ405" s="53">
        <v>690</v>
      </c>
    </row>
  </sheetData>
  <mergeCells count="28">
    <mergeCell ref="BS1:BW1"/>
    <mergeCell ref="BY1:CA1"/>
    <mergeCell ref="CO1:CQ1"/>
    <mergeCell ref="CG1:CI1"/>
    <mergeCell ref="CC1:CE1"/>
    <mergeCell ref="CK1:CM1"/>
    <mergeCell ref="BG13:BK13"/>
    <mergeCell ref="BM1:BQ1"/>
    <mergeCell ref="AJ1:AM1"/>
    <mergeCell ref="AO1:AS1"/>
    <mergeCell ref="AU1:AW1"/>
    <mergeCell ref="AY1:BA1"/>
    <mergeCell ref="CS1:CU1"/>
    <mergeCell ref="B30:E30"/>
    <mergeCell ref="G30:J30"/>
    <mergeCell ref="L30:M30"/>
    <mergeCell ref="O30:P30"/>
    <mergeCell ref="R30:U30"/>
    <mergeCell ref="W30:Z30"/>
    <mergeCell ref="AB30:AC30"/>
    <mergeCell ref="AE30:AF30"/>
    <mergeCell ref="J1:L1"/>
    <mergeCell ref="N1:P1"/>
    <mergeCell ref="R1:W1"/>
    <mergeCell ref="Y1:AD1"/>
    <mergeCell ref="AF1:AH1"/>
    <mergeCell ref="BC1:BE1"/>
    <mergeCell ref="BG1:BK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9B071-41E2-423E-93F5-E90A8A614954}">
  <sheetPr codeName="Hoja6">
    <pageSetUpPr fitToPage="1"/>
  </sheetPr>
  <dimension ref="A153:A207"/>
  <sheetViews>
    <sheetView topLeftCell="CA49" zoomScale="70" zoomScaleNormal="70" workbookViewId="0">
      <selection activeCell="CD78" sqref="CD78:CD84"/>
    </sheetView>
  </sheetViews>
  <sheetFormatPr baseColWidth="10" defaultRowHeight="15" x14ac:dyDescent="0.25"/>
  <cols>
    <col min="1" max="1" width="2.42578125" customWidth="1"/>
    <col min="11" max="11" width="2.5703125" customWidth="1"/>
    <col min="21" max="21" width="1.85546875" customWidth="1"/>
    <col min="22" max="22" width="2.140625" customWidth="1"/>
    <col min="32" max="32" width="2" customWidth="1"/>
    <col min="42" max="42" width="2.140625" customWidth="1"/>
    <col min="43" max="43" width="2.28515625" customWidth="1"/>
    <col min="53" max="53" width="2.5703125" customWidth="1"/>
    <col min="63" max="63" width="1.42578125" customWidth="1"/>
    <col min="64" max="64" width="4.5703125" customWidth="1"/>
    <col min="74" max="74" width="4.5703125" customWidth="1"/>
    <col min="84" max="84" width="4" customWidth="1"/>
    <col min="85" max="85" width="4.140625" customWidth="1"/>
    <col min="95" max="95" width="3.140625" customWidth="1"/>
    <col min="105" max="106" width="5" customWidth="1"/>
  </cols>
  <sheetData>
    <row r="153" spans="1:1" x14ac:dyDescent="0.25">
      <c r="A153" t="s">
        <v>7885</v>
      </c>
    </row>
    <row r="154" spans="1:1" x14ac:dyDescent="0.25">
      <c r="A154" t="s">
        <v>7885</v>
      </c>
    </row>
    <row r="155" spans="1:1" x14ac:dyDescent="0.25">
      <c r="A155" t="s">
        <v>7885</v>
      </c>
    </row>
    <row r="158" spans="1:1" x14ac:dyDescent="0.25">
      <c r="A158" t="s">
        <v>7885</v>
      </c>
    </row>
    <row r="159" spans="1:1" x14ac:dyDescent="0.25">
      <c r="A159" t="s">
        <v>7885</v>
      </c>
    </row>
    <row r="160" spans="1:1" x14ac:dyDescent="0.25">
      <c r="A160" t="s">
        <v>7885</v>
      </c>
    </row>
    <row r="161" spans="1:1" x14ac:dyDescent="0.25">
      <c r="A161" t="s">
        <v>7885</v>
      </c>
    </row>
    <row r="162" spans="1:1" x14ac:dyDescent="0.25">
      <c r="A162" t="s">
        <v>7885</v>
      </c>
    </row>
    <row r="163" spans="1:1" x14ac:dyDescent="0.25">
      <c r="A163" t="s">
        <v>7885</v>
      </c>
    </row>
    <row r="164" spans="1:1" x14ac:dyDescent="0.25">
      <c r="A164" t="s">
        <v>7885</v>
      </c>
    </row>
    <row r="165" spans="1:1" x14ac:dyDescent="0.25">
      <c r="A165" t="s">
        <v>7885</v>
      </c>
    </row>
    <row r="166" spans="1:1" x14ac:dyDescent="0.25">
      <c r="A166" t="s">
        <v>7885</v>
      </c>
    </row>
    <row r="167" spans="1:1" x14ac:dyDescent="0.25">
      <c r="A167" t="s">
        <v>7885</v>
      </c>
    </row>
    <row r="168" spans="1:1" x14ac:dyDescent="0.25">
      <c r="A168" t="s">
        <v>7885</v>
      </c>
    </row>
    <row r="169" spans="1:1" x14ac:dyDescent="0.25">
      <c r="A169" t="s">
        <v>7885</v>
      </c>
    </row>
    <row r="170" spans="1:1" x14ac:dyDescent="0.25">
      <c r="A170" t="s">
        <v>7885</v>
      </c>
    </row>
    <row r="171" spans="1:1" x14ac:dyDescent="0.25">
      <c r="A171" t="s">
        <v>7885</v>
      </c>
    </row>
    <row r="172" spans="1:1" x14ac:dyDescent="0.25">
      <c r="A172" t="s">
        <v>7885</v>
      </c>
    </row>
    <row r="173" spans="1:1" x14ac:dyDescent="0.25">
      <c r="A173" t="s">
        <v>7885</v>
      </c>
    </row>
    <row r="174" spans="1:1" x14ac:dyDescent="0.25">
      <c r="A174" t="s">
        <v>7885</v>
      </c>
    </row>
    <row r="175" spans="1:1" x14ac:dyDescent="0.25">
      <c r="A175" t="s">
        <v>7885</v>
      </c>
    </row>
    <row r="176" spans="1:1" x14ac:dyDescent="0.25">
      <c r="A176" t="s">
        <v>7885</v>
      </c>
    </row>
    <row r="177" spans="1:1" x14ac:dyDescent="0.25">
      <c r="A177" t="s">
        <v>7885</v>
      </c>
    </row>
    <row r="178" spans="1:1" x14ac:dyDescent="0.25">
      <c r="A178" t="s">
        <v>7885</v>
      </c>
    </row>
    <row r="179" spans="1:1" x14ac:dyDescent="0.25">
      <c r="A179" t="s">
        <v>7885</v>
      </c>
    </row>
    <row r="180" spans="1:1" x14ac:dyDescent="0.25">
      <c r="A180" t="s">
        <v>7885</v>
      </c>
    </row>
    <row r="181" spans="1:1" x14ac:dyDescent="0.25">
      <c r="A181" t="s">
        <v>7885</v>
      </c>
    </row>
    <row r="184" spans="1:1" x14ac:dyDescent="0.25">
      <c r="A184" t="s">
        <v>7885</v>
      </c>
    </row>
    <row r="185" spans="1:1" x14ac:dyDescent="0.25">
      <c r="A185" t="s">
        <v>7885</v>
      </c>
    </row>
    <row r="186" spans="1:1" x14ac:dyDescent="0.25">
      <c r="A186" t="s">
        <v>7885</v>
      </c>
    </row>
    <row r="187" spans="1:1" x14ac:dyDescent="0.25">
      <c r="A187" t="s">
        <v>7885</v>
      </c>
    </row>
    <row r="188" spans="1:1" x14ac:dyDescent="0.25">
      <c r="A188" t="s">
        <v>7885</v>
      </c>
    </row>
    <row r="189" spans="1:1" x14ac:dyDescent="0.25">
      <c r="A189" t="s">
        <v>7885</v>
      </c>
    </row>
    <row r="190" spans="1:1" x14ac:dyDescent="0.25">
      <c r="A190" t="s">
        <v>7885</v>
      </c>
    </row>
    <row r="191" spans="1:1" x14ac:dyDescent="0.25">
      <c r="A191" t="s">
        <v>7885</v>
      </c>
    </row>
    <row r="192" spans="1:1" x14ac:dyDescent="0.25">
      <c r="A192" t="s">
        <v>7885</v>
      </c>
    </row>
    <row r="193" spans="1:1" x14ac:dyDescent="0.25">
      <c r="A193" t="s">
        <v>7885</v>
      </c>
    </row>
    <row r="194" spans="1:1" x14ac:dyDescent="0.25">
      <c r="A194" t="s">
        <v>7885</v>
      </c>
    </row>
    <row r="195" spans="1:1" x14ac:dyDescent="0.25">
      <c r="A195" t="s">
        <v>7885</v>
      </c>
    </row>
    <row r="196" spans="1:1" x14ac:dyDescent="0.25">
      <c r="A196" t="s">
        <v>7885</v>
      </c>
    </row>
    <row r="197" spans="1:1" x14ac:dyDescent="0.25">
      <c r="A197" t="s">
        <v>7885</v>
      </c>
    </row>
    <row r="198" spans="1:1" x14ac:dyDescent="0.25">
      <c r="A198" t="s">
        <v>7885</v>
      </c>
    </row>
    <row r="199" spans="1:1" x14ac:dyDescent="0.25">
      <c r="A199" t="s">
        <v>7885</v>
      </c>
    </row>
    <row r="200" spans="1:1" x14ac:dyDescent="0.25">
      <c r="A200" t="s">
        <v>7885</v>
      </c>
    </row>
    <row r="201" spans="1:1" x14ac:dyDescent="0.25">
      <c r="A201" t="s">
        <v>7885</v>
      </c>
    </row>
    <row r="202" spans="1:1" x14ac:dyDescent="0.25">
      <c r="A202" t="s">
        <v>7885</v>
      </c>
    </row>
    <row r="203" spans="1:1" x14ac:dyDescent="0.25">
      <c r="A203" t="s">
        <v>7885</v>
      </c>
    </row>
    <row r="204" spans="1:1" x14ac:dyDescent="0.25">
      <c r="A204" t="s">
        <v>7885</v>
      </c>
    </row>
    <row r="205" spans="1:1" x14ac:dyDescent="0.25">
      <c r="A205" t="s">
        <v>7885</v>
      </c>
    </row>
    <row r="206" spans="1:1" x14ac:dyDescent="0.25">
      <c r="A206" t="s">
        <v>7885</v>
      </c>
    </row>
    <row r="207" spans="1:1" x14ac:dyDescent="0.25">
      <c r="A207" t="s">
        <v>7885</v>
      </c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8" fitToWidth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B09E6-0908-4BFE-AC65-373C09B031B0}">
  <sheetPr codeName="Hoja7"/>
  <dimension ref="A1:H233"/>
  <sheetViews>
    <sheetView workbookViewId="0">
      <selection activeCell="G215" sqref="G215"/>
    </sheetView>
  </sheetViews>
  <sheetFormatPr baseColWidth="10" defaultRowHeight="15" x14ac:dyDescent="0.25"/>
  <cols>
    <col min="1" max="1" width="18.42578125" bestFit="1" customWidth="1"/>
    <col min="2" max="2" width="13.140625" bestFit="1" customWidth="1"/>
    <col min="3" max="3" width="20.140625" bestFit="1" customWidth="1"/>
  </cols>
  <sheetData>
    <row r="1" spans="2:8" ht="15.75" thickBot="1" x14ac:dyDescent="0.3">
      <c r="B1" s="91" t="s">
        <v>7900</v>
      </c>
      <c r="C1" s="91"/>
      <c r="D1" s="91"/>
    </row>
    <row r="2" spans="2:8" x14ac:dyDescent="0.25">
      <c r="B2" s="71" t="s">
        <v>7892</v>
      </c>
      <c r="C2" s="71" t="s">
        <v>7894</v>
      </c>
      <c r="D2" s="71" t="s">
        <v>7895</v>
      </c>
      <c r="F2" s="71" t="s">
        <v>7892</v>
      </c>
      <c r="G2" s="71" t="s">
        <v>7894</v>
      </c>
      <c r="H2" s="71" t="s">
        <v>7895</v>
      </c>
    </row>
    <row r="3" spans="2:8" x14ac:dyDescent="0.25">
      <c r="B3" s="72">
        <v>20</v>
      </c>
      <c r="C3" s="67">
        <v>11</v>
      </c>
      <c r="D3" s="68">
        <v>0.7857142857142857</v>
      </c>
      <c r="F3" s="72">
        <v>70</v>
      </c>
      <c r="G3" s="67">
        <v>15</v>
      </c>
      <c r="H3" s="68">
        <v>0.88235294117647056</v>
      </c>
    </row>
    <row r="4" spans="2:8" x14ac:dyDescent="0.25">
      <c r="B4" s="72">
        <v>40</v>
      </c>
      <c r="C4" s="67">
        <v>2</v>
      </c>
      <c r="D4" s="68">
        <v>0.9285714285714286</v>
      </c>
      <c r="F4" s="72">
        <v>140</v>
      </c>
      <c r="G4" s="67">
        <v>1</v>
      </c>
      <c r="H4" s="68">
        <v>0.94117647058823528</v>
      </c>
    </row>
    <row r="5" spans="2:8" x14ac:dyDescent="0.25">
      <c r="B5" s="72">
        <v>60</v>
      </c>
      <c r="C5" s="67">
        <v>0</v>
      </c>
      <c r="D5" s="68">
        <v>0.9285714285714286</v>
      </c>
      <c r="F5" s="72">
        <v>210</v>
      </c>
      <c r="G5" s="67">
        <v>0</v>
      </c>
      <c r="H5" s="68">
        <v>0.94117647058823528</v>
      </c>
    </row>
    <row r="6" spans="2:8" x14ac:dyDescent="0.25">
      <c r="B6" s="72">
        <v>80</v>
      </c>
      <c r="C6" s="67">
        <v>0</v>
      </c>
      <c r="D6" s="68">
        <v>0.9285714285714286</v>
      </c>
      <c r="F6" s="72">
        <v>280</v>
      </c>
      <c r="G6" s="67">
        <v>0</v>
      </c>
      <c r="H6" s="68">
        <v>0.94117647058823528</v>
      </c>
    </row>
    <row r="7" spans="2:8" x14ac:dyDescent="0.25">
      <c r="B7" s="72">
        <v>100</v>
      </c>
      <c r="C7" s="67">
        <v>0</v>
      </c>
      <c r="D7" s="68">
        <v>0.9285714285714286</v>
      </c>
      <c r="F7" s="72">
        <v>350</v>
      </c>
      <c r="G7" s="67">
        <v>0</v>
      </c>
      <c r="H7" s="68">
        <v>0.94117647058823528</v>
      </c>
    </row>
    <row r="8" spans="2:8" x14ac:dyDescent="0.25">
      <c r="B8" s="72">
        <v>120</v>
      </c>
      <c r="C8" s="67">
        <v>1</v>
      </c>
      <c r="D8" s="68">
        <v>1</v>
      </c>
      <c r="F8" s="72">
        <v>420</v>
      </c>
      <c r="G8" s="67">
        <v>0</v>
      </c>
      <c r="H8" s="68">
        <v>0.94117647058823528</v>
      </c>
    </row>
    <row r="9" spans="2:8" ht="15.75" thickBot="1" x14ac:dyDescent="0.3">
      <c r="B9" s="69" t="s">
        <v>7893</v>
      </c>
      <c r="C9" s="69">
        <v>0</v>
      </c>
      <c r="D9" s="70">
        <v>1</v>
      </c>
      <c r="F9" s="69" t="s">
        <v>7893</v>
      </c>
      <c r="G9" s="69">
        <v>1</v>
      </c>
      <c r="H9" s="70">
        <v>1</v>
      </c>
    </row>
    <row r="200" spans="1:3" x14ac:dyDescent="0.25">
      <c r="A200" t="s">
        <v>7905</v>
      </c>
      <c r="B200" t="s">
        <v>7907</v>
      </c>
      <c r="C200" t="s">
        <v>7908</v>
      </c>
    </row>
    <row r="201" spans="1:3" x14ac:dyDescent="0.25">
      <c r="A201" t="s">
        <v>7910</v>
      </c>
      <c r="B201">
        <v>2</v>
      </c>
      <c r="C201" t="s">
        <v>7909</v>
      </c>
    </row>
    <row r="202" spans="1:3" x14ac:dyDescent="0.25">
      <c r="A202" t="s">
        <v>7942</v>
      </c>
      <c r="B202">
        <v>125</v>
      </c>
      <c r="C202" t="s">
        <v>7911</v>
      </c>
    </row>
    <row r="203" spans="1:3" x14ac:dyDescent="0.25">
      <c r="A203" t="s">
        <v>7912</v>
      </c>
      <c r="B203">
        <v>7</v>
      </c>
      <c r="C203" t="s">
        <v>7912</v>
      </c>
    </row>
    <row r="204" spans="1:3" x14ac:dyDescent="0.25">
      <c r="A204" t="s">
        <v>7968</v>
      </c>
      <c r="B204">
        <v>23</v>
      </c>
      <c r="C204" t="s">
        <v>7913</v>
      </c>
    </row>
    <row r="205" spans="1:3" x14ac:dyDescent="0.25">
      <c r="A205" t="s">
        <v>7914</v>
      </c>
      <c r="B205">
        <v>1</v>
      </c>
      <c r="C205" t="s">
        <v>7914</v>
      </c>
    </row>
    <row r="206" spans="1:3" x14ac:dyDescent="0.25">
      <c r="A206" t="s">
        <v>7948</v>
      </c>
      <c r="B206">
        <v>45</v>
      </c>
      <c r="C206" t="s">
        <v>7915</v>
      </c>
    </row>
    <row r="207" spans="1:3" x14ac:dyDescent="0.25">
      <c r="A207" t="s">
        <v>7967</v>
      </c>
      <c r="B207">
        <v>123</v>
      </c>
      <c r="C207" t="s">
        <v>7916</v>
      </c>
    </row>
    <row r="208" spans="1:3" x14ac:dyDescent="0.25">
      <c r="A208" t="s">
        <v>7949</v>
      </c>
      <c r="B208">
        <v>27</v>
      </c>
      <c r="C208" t="s">
        <v>7917</v>
      </c>
    </row>
    <row r="209" spans="1:3" x14ac:dyDescent="0.25">
      <c r="A209" t="s">
        <v>6271</v>
      </c>
      <c r="B209">
        <v>16</v>
      </c>
      <c r="C209" t="s">
        <v>7918</v>
      </c>
    </row>
    <row r="210" spans="1:3" x14ac:dyDescent="0.25">
      <c r="A210" t="s">
        <v>7950</v>
      </c>
      <c r="B210">
        <v>19</v>
      </c>
      <c r="C210" t="s">
        <v>7919</v>
      </c>
    </row>
    <row r="211" spans="1:3" x14ac:dyDescent="0.25">
      <c r="A211" t="s">
        <v>7947</v>
      </c>
      <c r="B211">
        <v>41</v>
      </c>
      <c r="C211" t="s">
        <v>7920</v>
      </c>
    </row>
    <row r="212" spans="1:3" x14ac:dyDescent="0.25">
      <c r="A212" t="s">
        <v>7951</v>
      </c>
      <c r="B212">
        <v>25</v>
      </c>
      <c r="C212" t="s">
        <v>7921</v>
      </c>
    </row>
    <row r="213" spans="1:3" x14ac:dyDescent="0.25">
      <c r="A213" t="s">
        <v>7958</v>
      </c>
      <c r="B213">
        <v>31</v>
      </c>
      <c r="C213" t="s">
        <v>7922</v>
      </c>
    </row>
    <row r="214" spans="1:3" x14ac:dyDescent="0.25">
      <c r="A214" t="s">
        <v>7959</v>
      </c>
      <c r="B214">
        <v>30</v>
      </c>
      <c r="C214" t="s">
        <v>7923</v>
      </c>
    </row>
    <row r="215" spans="1:3" x14ac:dyDescent="0.25">
      <c r="A215" t="s">
        <v>7952</v>
      </c>
      <c r="B215">
        <v>116</v>
      </c>
      <c r="C215" t="s">
        <v>7914</v>
      </c>
    </row>
    <row r="216" spans="1:3" x14ac:dyDescent="0.25">
      <c r="A216" t="s">
        <v>6915</v>
      </c>
      <c r="B216">
        <v>1</v>
      </c>
      <c r="C216" t="s">
        <v>7924</v>
      </c>
    </row>
    <row r="217" spans="1:3" x14ac:dyDescent="0.25">
      <c r="A217" t="s">
        <v>7960</v>
      </c>
      <c r="B217">
        <v>4</v>
      </c>
      <c r="C217" t="s">
        <v>7925</v>
      </c>
    </row>
    <row r="218" spans="1:3" x14ac:dyDescent="0.25">
      <c r="A218" t="s">
        <v>7953</v>
      </c>
      <c r="B218">
        <v>37</v>
      </c>
      <c r="C218" t="s">
        <v>7926</v>
      </c>
    </row>
    <row r="219" spans="1:3" x14ac:dyDescent="0.25">
      <c r="A219" t="s">
        <v>7943</v>
      </c>
      <c r="B219">
        <v>15</v>
      </c>
      <c r="C219" t="s">
        <v>7927</v>
      </c>
    </row>
    <row r="220" spans="1:3" x14ac:dyDescent="0.25">
      <c r="A220" t="s">
        <v>7961</v>
      </c>
      <c r="B220">
        <v>30</v>
      </c>
      <c r="C220" t="s">
        <v>7928</v>
      </c>
    </row>
    <row r="221" spans="1:3" x14ac:dyDescent="0.25">
      <c r="A221" t="s">
        <v>7954</v>
      </c>
      <c r="B221">
        <v>29</v>
      </c>
      <c r="C221" t="s">
        <v>7929</v>
      </c>
    </row>
    <row r="222" spans="1:3" x14ac:dyDescent="0.25">
      <c r="A222" t="s">
        <v>7962</v>
      </c>
      <c r="B222">
        <v>64</v>
      </c>
      <c r="C222" t="s">
        <v>7930</v>
      </c>
    </row>
    <row r="223" spans="1:3" x14ac:dyDescent="0.25">
      <c r="A223" t="s">
        <v>7963</v>
      </c>
      <c r="B223">
        <v>40</v>
      </c>
      <c r="C223" t="s">
        <v>7931</v>
      </c>
    </row>
    <row r="224" spans="1:3" x14ac:dyDescent="0.25">
      <c r="A224" t="s">
        <v>7955</v>
      </c>
      <c r="B224">
        <v>13</v>
      </c>
      <c r="C224" t="s">
        <v>7932</v>
      </c>
    </row>
    <row r="225" spans="1:3" x14ac:dyDescent="0.25">
      <c r="A225" t="s">
        <v>7964</v>
      </c>
      <c r="B225">
        <v>12</v>
      </c>
      <c r="C225" t="s">
        <v>7933</v>
      </c>
    </row>
    <row r="226" spans="1:3" x14ac:dyDescent="0.25">
      <c r="A226" t="s">
        <v>7956</v>
      </c>
      <c r="B226">
        <v>14</v>
      </c>
      <c r="C226" t="s">
        <v>7934</v>
      </c>
    </row>
    <row r="227" spans="1:3" x14ac:dyDescent="0.25">
      <c r="A227" t="s">
        <v>7969</v>
      </c>
      <c r="B227">
        <v>2</v>
      </c>
      <c r="C227" t="s">
        <v>7935</v>
      </c>
    </row>
    <row r="228" spans="1:3" x14ac:dyDescent="0.25">
      <c r="A228" t="s">
        <v>7944</v>
      </c>
      <c r="B228">
        <v>87</v>
      </c>
      <c r="C228" t="s">
        <v>7936</v>
      </c>
    </row>
    <row r="229" spans="1:3" x14ac:dyDescent="0.25">
      <c r="A229" t="s">
        <v>7945</v>
      </c>
      <c r="B229">
        <v>26</v>
      </c>
      <c r="C229" t="s">
        <v>7937</v>
      </c>
    </row>
    <row r="230" spans="1:3" x14ac:dyDescent="0.25">
      <c r="A230" t="s">
        <v>7957</v>
      </c>
      <c r="B230">
        <v>47</v>
      </c>
      <c r="C230" t="s">
        <v>7938</v>
      </c>
    </row>
    <row r="231" spans="1:3" x14ac:dyDescent="0.25">
      <c r="A231" t="s">
        <v>7946</v>
      </c>
      <c r="B231">
        <v>42</v>
      </c>
      <c r="C231" t="s">
        <v>7939</v>
      </c>
    </row>
    <row r="232" spans="1:3" x14ac:dyDescent="0.25">
      <c r="A232" t="s">
        <v>7796</v>
      </c>
      <c r="B232">
        <v>3</v>
      </c>
      <c r="C232" t="s">
        <v>7940</v>
      </c>
    </row>
    <row r="233" spans="1:3" x14ac:dyDescent="0.25">
      <c r="A233" t="s">
        <v>7810</v>
      </c>
      <c r="B233">
        <v>4</v>
      </c>
      <c r="C233" t="s">
        <v>7941</v>
      </c>
    </row>
  </sheetData>
  <sortState ref="F3:F8">
    <sortCondition ref="F3"/>
  </sortState>
  <mergeCells count="1">
    <mergeCell ref="B1:D1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21F42-9AD0-4D0F-8D22-74D917DC7F67}">
  <dimension ref="A1:L405"/>
  <sheetViews>
    <sheetView showGridLines="0" topLeftCell="G1" workbookViewId="0">
      <selection activeCell="T33" sqref="T33"/>
    </sheetView>
  </sheetViews>
  <sheetFormatPr baseColWidth="10" defaultRowHeight="15" x14ac:dyDescent="0.25"/>
  <cols>
    <col min="1" max="1" width="24.28515625" bestFit="1" customWidth="1"/>
    <col min="2" max="2" width="37.7109375" bestFit="1" customWidth="1"/>
    <col min="3" max="3" width="24.42578125" bestFit="1" customWidth="1"/>
    <col min="4" max="4" width="25.42578125" bestFit="1" customWidth="1"/>
    <col min="5" max="5" width="18.5703125" bestFit="1" customWidth="1"/>
    <col min="6" max="6" width="29.42578125" bestFit="1" customWidth="1"/>
    <col min="7" max="7" width="30.42578125" bestFit="1" customWidth="1"/>
  </cols>
  <sheetData>
    <row r="1" spans="1:12" x14ac:dyDescent="0.25">
      <c r="B1" s="55" t="s">
        <v>7966</v>
      </c>
    </row>
    <row r="2" spans="1:12" x14ac:dyDescent="0.25">
      <c r="B2" t="s">
        <v>5472</v>
      </c>
      <c r="E2" t="s">
        <v>8007</v>
      </c>
      <c r="F2" t="s">
        <v>8006</v>
      </c>
      <c r="G2" t="s">
        <v>8008</v>
      </c>
    </row>
    <row r="3" spans="1:12" x14ac:dyDescent="0.25">
      <c r="A3" s="55" t="s">
        <v>7973</v>
      </c>
      <c r="B3" t="s">
        <v>7987</v>
      </c>
      <c r="C3" t="s">
        <v>8001</v>
      </c>
      <c r="D3" t="s">
        <v>8009</v>
      </c>
      <c r="H3" t="s">
        <v>8010</v>
      </c>
    </row>
    <row r="4" spans="1:12" x14ac:dyDescent="0.25">
      <c r="A4" s="56" t="s">
        <v>6645</v>
      </c>
      <c r="B4" s="53">
        <v>12</v>
      </c>
      <c r="C4" s="66">
        <v>1.7391304347826087E-2</v>
      </c>
      <c r="D4" s="66">
        <v>1.7391304347826087E-2</v>
      </c>
      <c r="E4" s="53">
        <v>12</v>
      </c>
      <c r="F4" s="66">
        <v>1.7391304347826087E-2</v>
      </c>
      <c r="G4" s="66">
        <v>1.7391304347826087E-2</v>
      </c>
      <c r="H4" s="67">
        <v>2</v>
      </c>
    </row>
    <row r="5" spans="1:12" x14ac:dyDescent="0.25">
      <c r="A5" s="56" t="s">
        <v>6535</v>
      </c>
      <c r="B5" s="53">
        <v>10</v>
      </c>
      <c r="C5" s="66">
        <v>1.4492753623188406E-2</v>
      </c>
      <c r="D5" s="66">
        <v>3.1884057971014491E-2</v>
      </c>
      <c r="E5" s="53">
        <v>10</v>
      </c>
      <c r="F5" s="66">
        <v>1.4492753623188406E-2</v>
      </c>
      <c r="G5" s="66">
        <v>3.1884057971014491E-2</v>
      </c>
      <c r="H5" s="67">
        <v>4</v>
      </c>
    </row>
    <row r="6" spans="1:12" x14ac:dyDescent="0.25">
      <c r="A6" s="56" t="s">
        <v>6604</v>
      </c>
      <c r="B6" s="53">
        <v>9</v>
      </c>
      <c r="C6" s="66">
        <v>1.3043478260869565E-2</v>
      </c>
      <c r="D6" s="66">
        <v>4.4927536231884058E-2</v>
      </c>
      <c r="E6" s="53">
        <v>9</v>
      </c>
      <c r="F6" s="66">
        <v>1.3043478260869565E-2</v>
      </c>
      <c r="G6" s="66">
        <v>4.4927536231884058E-2</v>
      </c>
      <c r="H6" s="67">
        <v>6</v>
      </c>
    </row>
    <row r="7" spans="1:12" x14ac:dyDescent="0.25">
      <c r="A7" s="56" t="s">
        <v>5705</v>
      </c>
      <c r="B7" s="53">
        <v>8</v>
      </c>
      <c r="C7" s="66">
        <v>1.1594202898550725E-2</v>
      </c>
      <c r="D7" s="66">
        <v>5.6521739130434782E-2</v>
      </c>
      <c r="E7" s="53">
        <v>8</v>
      </c>
      <c r="F7" s="66">
        <v>1.1594202898550725E-2</v>
      </c>
      <c r="G7" s="66">
        <v>5.6521739130434782E-2</v>
      </c>
      <c r="H7" s="67">
        <v>8</v>
      </c>
    </row>
    <row r="8" spans="1:12" x14ac:dyDescent="0.25">
      <c r="A8" s="56" t="s">
        <v>6319</v>
      </c>
      <c r="B8" s="53">
        <v>8</v>
      </c>
      <c r="C8" s="66">
        <v>1.1594202898550725E-2</v>
      </c>
      <c r="D8" s="66">
        <v>6.8115942028985507E-2</v>
      </c>
      <c r="E8" s="53">
        <v>8</v>
      </c>
      <c r="F8" s="66">
        <v>1.1594202898550725E-2</v>
      </c>
      <c r="G8" s="66">
        <v>6.8115942028985507E-2</v>
      </c>
      <c r="H8" s="67">
        <v>10</v>
      </c>
    </row>
    <row r="9" spans="1:12" x14ac:dyDescent="0.25">
      <c r="A9" s="56" t="s">
        <v>7755</v>
      </c>
      <c r="B9" s="53">
        <v>8</v>
      </c>
      <c r="C9" s="66">
        <v>1.1594202898550725E-2</v>
      </c>
      <c r="D9" s="66">
        <v>7.9710144927536225E-2</v>
      </c>
      <c r="E9" s="53">
        <v>8</v>
      </c>
      <c r="F9" s="66">
        <v>1.1594202898550725E-2</v>
      </c>
      <c r="G9" s="66">
        <v>7.9710144927536225E-2</v>
      </c>
      <c r="H9" s="67"/>
    </row>
    <row r="10" spans="1:12" x14ac:dyDescent="0.25">
      <c r="A10" s="56" t="s">
        <v>6577</v>
      </c>
      <c r="B10" s="53">
        <v>7</v>
      </c>
      <c r="C10" s="66">
        <v>1.0144927536231883E-2</v>
      </c>
      <c r="D10" s="66">
        <v>8.9855072463768115E-2</v>
      </c>
      <c r="E10" s="53">
        <v>7</v>
      </c>
      <c r="F10" s="66">
        <v>1.0144927536231883E-2</v>
      </c>
      <c r="G10" s="66">
        <v>8.9855072463768115E-2</v>
      </c>
      <c r="H10" s="67"/>
    </row>
    <row r="11" spans="1:12" x14ac:dyDescent="0.25">
      <c r="A11" s="56" t="s">
        <v>5594</v>
      </c>
      <c r="B11" s="53">
        <v>7</v>
      </c>
      <c r="C11" s="66">
        <v>1.0144927536231883E-2</v>
      </c>
      <c r="D11" s="66">
        <v>0.1</v>
      </c>
      <c r="E11" s="53">
        <v>7</v>
      </c>
      <c r="F11" s="66">
        <v>1.0144927536231883E-2</v>
      </c>
      <c r="G11" s="66">
        <v>0.1</v>
      </c>
      <c r="H11" s="67"/>
    </row>
    <row r="12" spans="1:12" x14ac:dyDescent="0.25">
      <c r="A12" s="56" t="s">
        <v>5916</v>
      </c>
      <c r="B12" s="53">
        <v>7</v>
      </c>
      <c r="C12" s="66">
        <v>1.0144927536231883E-2</v>
      </c>
      <c r="D12" s="66">
        <v>0.11014492753623188</v>
      </c>
      <c r="E12" s="53">
        <v>7</v>
      </c>
      <c r="F12" s="66">
        <v>1.0144927536231883E-2</v>
      </c>
      <c r="G12" s="66">
        <v>0.11014492753623188</v>
      </c>
      <c r="H12" s="67"/>
      <c r="I12" s="76"/>
      <c r="J12" s="67"/>
      <c r="K12" s="68"/>
    </row>
    <row r="13" spans="1:12" x14ac:dyDescent="0.25">
      <c r="A13" s="56" t="s">
        <v>5867</v>
      </c>
      <c r="B13" s="53">
        <v>6</v>
      </c>
      <c r="C13" s="66">
        <v>8.6956521739130436E-3</v>
      </c>
      <c r="D13" s="66">
        <v>0.11884057971014493</v>
      </c>
      <c r="E13" s="53">
        <v>6</v>
      </c>
      <c r="F13" s="66">
        <v>8.6956521739130436E-3</v>
      </c>
      <c r="G13" s="66">
        <v>0.11884057971014493</v>
      </c>
      <c r="H13" s="67"/>
      <c r="I13" s="76"/>
      <c r="J13" s="67"/>
      <c r="K13" s="68"/>
    </row>
    <row r="14" spans="1:12" x14ac:dyDescent="0.25">
      <c r="A14" s="56" t="s">
        <v>7079</v>
      </c>
      <c r="B14" s="53">
        <v>6</v>
      </c>
      <c r="C14" s="66">
        <v>8.6956521739130436E-3</v>
      </c>
      <c r="D14" s="66">
        <v>0.12753623188405797</v>
      </c>
      <c r="E14" s="53">
        <v>6</v>
      </c>
      <c r="F14" s="66">
        <v>8.6956521739130436E-3</v>
      </c>
      <c r="G14" s="66">
        <v>0.12753623188405797</v>
      </c>
      <c r="H14" s="67"/>
      <c r="I14" s="76"/>
      <c r="J14" s="67"/>
      <c r="K14" s="68"/>
    </row>
    <row r="15" spans="1:12" ht="15.75" thickBot="1" x14ac:dyDescent="0.3">
      <c r="A15" s="56" t="s">
        <v>6041</v>
      </c>
      <c r="B15" s="53">
        <v>6</v>
      </c>
      <c r="C15" s="66">
        <v>8.6956521739130436E-3</v>
      </c>
      <c r="D15" s="66">
        <v>0.13623188405797101</v>
      </c>
      <c r="E15" s="53">
        <v>6</v>
      </c>
      <c r="F15" s="66">
        <v>8.6956521739130436E-3</v>
      </c>
      <c r="G15" s="66">
        <v>0.13623188405797101</v>
      </c>
      <c r="H15" s="67"/>
      <c r="I15" s="77"/>
      <c r="J15" s="69"/>
      <c r="K15" s="70"/>
      <c r="L15" s="70"/>
    </row>
    <row r="16" spans="1:12" x14ac:dyDescent="0.25">
      <c r="A16" s="56" t="s">
        <v>6080</v>
      </c>
      <c r="B16" s="53">
        <v>6</v>
      </c>
      <c r="C16" s="66">
        <v>8.6956521739130436E-3</v>
      </c>
      <c r="D16" s="66">
        <v>0.14492753623188406</v>
      </c>
      <c r="E16" s="53">
        <v>6</v>
      </c>
      <c r="F16" s="66">
        <v>8.6956521739130436E-3</v>
      </c>
      <c r="G16" s="66">
        <v>0.14492753623188406</v>
      </c>
      <c r="I16" s="72"/>
      <c r="J16" s="67"/>
      <c r="K16" s="68"/>
      <c r="L16" s="68"/>
    </row>
    <row r="17" spans="1:12" ht="15.75" thickBot="1" x14ac:dyDescent="0.3">
      <c r="A17" s="56" t="s">
        <v>5955</v>
      </c>
      <c r="B17" s="53">
        <v>6</v>
      </c>
      <c r="C17" s="66">
        <v>8.6956521739130436E-3</v>
      </c>
      <c r="D17" s="66">
        <v>0.15362318840579711</v>
      </c>
      <c r="E17" s="53">
        <v>6</v>
      </c>
      <c r="F17" s="66">
        <v>8.6956521739130436E-3</v>
      </c>
      <c r="G17" s="66">
        <v>0.15362318840579711</v>
      </c>
      <c r="I17" s="69"/>
      <c r="J17" s="69"/>
      <c r="K17" s="70"/>
      <c r="L17" s="70"/>
    </row>
    <row r="18" spans="1:12" x14ac:dyDescent="0.25">
      <c r="A18" s="56" t="s">
        <v>7337</v>
      </c>
      <c r="B18" s="53">
        <v>5</v>
      </c>
      <c r="C18" s="66">
        <v>7.246376811594203E-3</v>
      </c>
      <c r="D18" s="66">
        <v>0.16086956521739129</v>
      </c>
      <c r="E18" s="53">
        <v>5</v>
      </c>
      <c r="F18" s="66">
        <v>7.246376811594203E-3</v>
      </c>
      <c r="G18" s="66">
        <v>0.16086956521739129</v>
      </c>
      <c r="I18" s="71" t="s">
        <v>8010</v>
      </c>
      <c r="J18" s="71" t="s">
        <v>7894</v>
      </c>
      <c r="K18" s="71" t="s">
        <v>7895</v>
      </c>
      <c r="L18" s="71"/>
    </row>
    <row r="19" spans="1:12" x14ac:dyDescent="0.25">
      <c r="A19" s="56" t="s">
        <v>6451</v>
      </c>
      <c r="B19" s="53">
        <v>4</v>
      </c>
      <c r="C19" s="66">
        <v>5.7971014492753624E-3</v>
      </c>
      <c r="D19" s="66">
        <v>0.16666666666666666</v>
      </c>
      <c r="E19" s="53">
        <v>4</v>
      </c>
      <c r="F19" s="66">
        <v>5.7971014492753624E-3</v>
      </c>
      <c r="G19" s="66">
        <v>0.16666666666666666</v>
      </c>
      <c r="I19" s="76" t="s">
        <v>8011</v>
      </c>
      <c r="J19" s="67">
        <v>338</v>
      </c>
      <c r="K19" s="68">
        <v>0.84289276807980051</v>
      </c>
      <c r="L19" s="68">
        <f>J19/$J$25</f>
        <v>0.84289276807980051</v>
      </c>
    </row>
    <row r="20" spans="1:12" x14ac:dyDescent="0.25">
      <c r="A20" s="56" t="s">
        <v>6294</v>
      </c>
      <c r="B20" s="53">
        <v>4</v>
      </c>
      <c r="C20" s="66">
        <v>5.7971014492753624E-3</v>
      </c>
      <c r="D20" s="66">
        <v>0.17246376811594202</v>
      </c>
      <c r="E20" s="53">
        <v>4</v>
      </c>
      <c r="F20" s="66">
        <v>5.7971014492753624E-3</v>
      </c>
      <c r="G20" s="66">
        <v>0.17246376811594202</v>
      </c>
      <c r="I20" s="76" t="s">
        <v>8012</v>
      </c>
      <c r="J20" s="67">
        <v>48</v>
      </c>
      <c r="K20" s="68">
        <v>0.96259351620947631</v>
      </c>
      <c r="L20" s="68">
        <f t="shared" ref="L20:L24" si="0">J20/$J$25</f>
        <v>0.11970074812967581</v>
      </c>
    </row>
    <row r="21" spans="1:12" x14ac:dyDescent="0.25">
      <c r="A21" s="56" t="s">
        <v>6554</v>
      </c>
      <c r="B21" s="53">
        <v>4</v>
      </c>
      <c r="C21" s="66">
        <v>5.7971014492753624E-3</v>
      </c>
      <c r="D21" s="66">
        <v>0.17826086956521739</v>
      </c>
      <c r="E21" s="53">
        <v>4</v>
      </c>
      <c r="F21" s="66">
        <v>5.7971014492753624E-3</v>
      </c>
      <c r="G21" s="66">
        <v>0.17826086956521739</v>
      </c>
      <c r="I21" s="76" t="s">
        <v>8013</v>
      </c>
      <c r="J21" s="67">
        <v>6</v>
      </c>
      <c r="K21" s="68">
        <v>0.97755610972568574</v>
      </c>
      <c r="L21" s="68">
        <f t="shared" si="0"/>
        <v>1.4962593516209476E-2</v>
      </c>
    </row>
    <row r="22" spans="1:12" x14ac:dyDescent="0.25">
      <c r="A22" s="56" t="s">
        <v>7773</v>
      </c>
      <c r="B22" s="53">
        <v>4</v>
      </c>
      <c r="C22" s="66">
        <v>5.7971014492753624E-3</v>
      </c>
      <c r="D22" s="66">
        <v>0.18405797101449275</v>
      </c>
      <c r="E22" s="53">
        <v>4</v>
      </c>
      <c r="F22" s="66">
        <v>5.7971014492753624E-3</v>
      </c>
      <c r="G22" s="66">
        <v>0.18405797101449275</v>
      </c>
      <c r="I22" s="76" t="s">
        <v>8014</v>
      </c>
      <c r="J22" s="67">
        <v>6</v>
      </c>
      <c r="K22" s="68">
        <v>0.99251870324189528</v>
      </c>
      <c r="L22" s="68">
        <f t="shared" si="0"/>
        <v>1.4962593516209476E-2</v>
      </c>
    </row>
    <row r="23" spans="1:12" x14ac:dyDescent="0.25">
      <c r="A23" s="56" t="s">
        <v>5889</v>
      </c>
      <c r="B23" s="53">
        <v>4</v>
      </c>
      <c r="C23" s="66">
        <v>5.7971014492753624E-3</v>
      </c>
      <c r="D23" s="66">
        <v>0.18985507246376812</v>
      </c>
      <c r="E23" s="53">
        <v>4</v>
      </c>
      <c r="F23" s="66">
        <v>5.7971014492753624E-3</v>
      </c>
      <c r="G23" s="66">
        <v>0.18985507246376812</v>
      </c>
      <c r="I23" s="76" t="s">
        <v>8015</v>
      </c>
      <c r="J23" s="67">
        <v>2</v>
      </c>
      <c r="K23" s="68">
        <v>0.99750623441396513</v>
      </c>
      <c r="L23" s="68">
        <f t="shared" si="0"/>
        <v>4.9875311720698253E-3</v>
      </c>
    </row>
    <row r="24" spans="1:12" ht="15.75" thickBot="1" x14ac:dyDescent="0.3">
      <c r="A24" s="56" t="s">
        <v>5980</v>
      </c>
      <c r="B24" s="53">
        <v>4</v>
      </c>
      <c r="C24" s="66">
        <v>5.7971014492753624E-3</v>
      </c>
      <c r="D24" s="66">
        <v>0.19565217391304349</v>
      </c>
      <c r="E24" s="53">
        <v>4</v>
      </c>
      <c r="F24" s="66">
        <v>5.7971014492753624E-3</v>
      </c>
      <c r="G24" s="66">
        <v>0.19565217391304349</v>
      </c>
      <c r="I24" s="77" t="s">
        <v>8016</v>
      </c>
      <c r="J24" s="69">
        <v>1</v>
      </c>
      <c r="K24" s="70">
        <v>1</v>
      </c>
      <c r="L24" s="70">
        <f t="shared" si="0"/>
        <v>2.4937655860349127E-3</v>
      </c>
    </row>
    <row r="25" spans="1:12" x14ac:dyDescent="0.25">
      <c r="A25" s="56" t="s">
        <v>7301</v>
      </c>
      <c r="B25" s="53">
        <v>4</v>
      </c>
      <c r="C25" s="66">
        <v>5.7971014492753624E-3</v>
      </c>
      <c r="D25" s="66">
        <v>0.20144927536231885</v>
      </c>
      <c r="E25" s="53">
        <v>4</v>
      </c>
      <c r="F25" s="66">
        <v>5.7971014492753624E-3</v>
      </c>
      <c r="G25" s="66">
        <v>0.20144927536231885</v>
      </c>
      <c r="I25" s="67"/>
      <c r="J25" s="67">
        <f>SUM(J19:J24)</f>
        <v>401</v>
      </c>
      <c r="K25" s="68"/>
      <c r="L25" s="68"/>
    </row>
    <row r="26" spans="1:12" x14ac:dyDescent="0.25">
      <c r="A26" s="56" t="s">
        <v>6464</v>
      </c>
      <c r="B26" s="53">
        <v>4</v>
      </c>
      <c r="C26" s="66">
        <v>5.7971014492753624E-3</v>
      </c>
      <c r="D26" s="66">
        <v>0.20724637681159419</v>
      </c>
      <c r="E26" s="53">
        <v>4</v>
      </c>
      <c r="F26" s="66">
        <v>5.7971014492753624E-3</v>
      </c>
      <c r="G26" s="66">
        <v>0.20724637681159419</v>
      </c>
      <c r="I26" s="67"/>
      <c r="J26" s="67"/>
      <c r="K26" s="68"/>
      <c r="L26" s="68"/>
    </row>
    <row r="27" spans="1:12" ht="15.75" thickBot="1" x14ac:dyDescent="0.3">
      <c r="A27" s="56" t="s">
        <v>5966</v>
      </c>
      <c r="B27" s="53">
        <v>4</v>
      </c>
      <c r="C27" s="66">
        <v>5.7971014492753624E-3</v>
      </c>
      <c r="D27" s="66">
        <v>0.21304347826086956</v>
      </c>
      <c r="E27" s="53">
        <v>4</v>
      </c>
      <c r="F27" s="66">
        <v>5.7971014492753624E-3</v>
      </c>
      <c r="G27" s="66">
        <v>0.21304347826086956</v>
      </c>
      <c r="I27" s="69"/>
      <c r="J27" s="69"/>
      <c r="K27" s="70"/>
      <c r="L27" s="70"/>
    </row>
    <row r="28" spans="1:12" x14ac:dyDescent="0.25">
      <c r="A28" s="56" t="s">
        <v>7806</v>
      </c>
      <c r="B28" s="53">
        <v>3</v>
      </c>
      <c r="C28" s="66">
        <v>4.3478260869565218E-3</v>
      </c>
      <c r="D28" s="66">
        <v>0.21739130434782608</v>
      </c>
      <c r="E28" s="53">
        <v>3</v>
      </c>
      <c r="F28" s="66">
        <v>4.3478260869565218E-3</v>
      </c>
      <c r="G28" s="66">
        <v>0.21739130434782608</v>
      </c>
    </row>
    <row r="29" spans="1:12" x14ac:dyDescent="0.25">
      <c r="A29" s="56" t="s">
        <v>5635</v>
      </c>
      <c r="B29" s="53">
        <v>3</v>
      </c>
      <c r="C29" s="66">
        <v>4.3478260869565218E-3</v>
      </c>
      <c r="D29" s="66">
        <v>0.22173913043478261</v>
      </c>
      <c r="E29" s="53">
        <v>3</v>
      </c>
      <c r="F29" s="66">
        <v>4.3478260869565218E-3</v>
      </c>
      <c r="G29" s="66">
        <v>0.22173913043478261</v>
      </c>
    </row>
    <row r="30" spans="1:12" x14ac:dyDescent="0.25">
      <c r="A30" s="56" t="s">
        <v>7600</v>
      </c>
      <c r="B30" s="53">
        <v>3</v>
      </c>
      <c r="C30" s="66">
        <v>4.3478260869565218E-3</v>
      </c>
      <c r="D30" s="66">
        <v>0.22608695652173913</v>
      </c>
      <c r="E30" s="53">
        <v>3</v>
      </c>
      <c r="F30" s="66">
        <v>4.3478260869565218E-3</v>
      </c>
      <c r="G30" s="66">
        <v>0.22608695652173913</v>
      </c>
    </row>
    <row r="31" spans="1:12" x14ac:dyDescent="0.25">
      <c r="A31" s="56" t="s">
        <v>6945</v>
      </c>
      <c r="B31" s="53">
        <v>3</v>
      </c>
      <c r="C31" s="66">
        <v>4.3478260869565218E-3</v>
      </c>
      <c r="D31" s="66">
        <v>0.23043478260869565</v>
      </c>
      <c r="E31" s="53">
        <v>3</v>
      </c>
      <c r="F31" s="66">
        <v>4.3478260869565218E-3</v>
      </c>
      <c r="G31" s="66">
        <v>0.23043478260869565</v>
      </c>
    </row>
    <row r="32" spans="1:12" x14ac:dyDescent="0.25">
      <c r="A32" s="56" t="s">
        <v>7639</v>
      </c>
      <c r="B32" s="53">
        <v>3</v>
      </c>
      <c r="C32" s="66">
        <v>4.3478260869565218E-3</v>
      </c>
      <c r="D32" s="66">
        <v>0.23478260869565218</v>
      </c>
      <c r="E32" s="53">
        <v>3</v>
      </c>
      <c r="F32" s="66">
        <v>4.3478260869565218E-3</v>
      </c>
      <c r="G32" s="66">
        <v>0.23478260869565218</v>
      </c>
    </row>
    <row r="33" spans="1:7" x14ac:dyDescent="0.25">
      <c r="A33" s="56" t="s">
        <v>7132</v>
      </c>
      <c r="B33" s="53">
        <v>3</v>
      </c>
      <c r="C33" s="66">
        <v>4.3478260869565218E-3</v>
      </c>
      <c r="D33" s="66">
        <v>0.2391304347826087</v>
      </c>
      <c r="E33" s="53">
        <v>3</v>
      </c>
      <c r="F33" s="66">
        <v>4.3478260869565218E-3</v>
      </c>
      <c r="G33" s="66">
        <v>0.2391304347826087</v>
      </c>
    </row>
    <row r="34" spans="1:7" x14ac:dyDescent="0.25">
      <c r="A34" s="56" t="s">
        <v>6784</v>
      </c>
      <c r="B34" s="53">
        <v>3</v>
      </c>
      <c r="C34" s="66">
        <v>4.3478260869565218E-3</v>
      </c>
      <c r="D34" s="66">
        <v>0.24347826086956523</v>
      </c>
      <c r="E34" s="53">
        <v>3</v>
      </c>
      <c r="F34" s="66">
        <v>4.3478260869565218E-3</v>
      </c>
      <c r="G34" s="66">
        <v>0.24347826086956523</v>
      </c>
    </row>
    <row r="35" spans="1:7" x14ac:dyDescent="0.25">
      <c r="A35" s="56" t="s">
        <v>6674</v>
      </c>
      <c r="B35" s="53">
        <v>3</v>
      </c>
      <c r="C35" s="66">
        <v>4.3478260869565218E-3</v>
      </c>
      <c r="D35" s="66">
        <v>0.24782608695652175</v>
      </c>
      <c r="E35" s="53">
        <v>3</v>
      </c>
      <c r="F35" s="66">
        <v>4.3478260869565218E-3</v>
      </c>
      <c r="G35" s="66">
        <v>0.24782608695652175</v>
      </c>
    </row>
    <row r="36" spans="1:7" x14ac:dyDescent="0.25">
      <c r="A36" s="56" t="s">
        <v>6695</v>
      </c>
      <c r="B36" s="53">
        <v>3</v>
      </c>
      <c r="C36" s="66">
        <v>4.3478260869565218E-3</v>
      </c>
      <c r="D36" s="66">
        <v>0.25217391304347825</v>
      </c>
      <c r="E36" s="53">
        <v>3</v>
      </c>
      <c r="F36" s="66">
        <v>4.3478260869565218E-3</v>
      </c>
      <c r="G36" s="66">
        <v>0.25217391304347825</v>
      </c>
    </row>
    <row r="37" spans="1:7" x14ac:dyDescent="0.25">
      <c r="A37" s="56" t="s">
        <v>7658</v>
      </c>
      <c r="B37" s="53">
        <v>3</v>
      </c>
      <c r="C37" s="66">
        <v>4.3478260869565218E-3</v>
      </c>
      <c r="D37" s="66">
        <v>0.2565217391304348</v>
      </c>
      <c r="E37" s="53">
        <v>3</v>
      </c>
      <c r="F37" s="66">
        <v>4.3478260869565218E-3</v>
      </c>
      <c r="G37" s="66">
        <v>0.2565217391304348</v>
      </c>
    </row>
    <row r="38" spans="1:7" x14ac:dyDescent="0.25">
      <c r="A38" s="56" t="s">
        <v>6008</v>
      </c>
      <c r="B38" s="53">
        <v>3</v>
      </c>
      <c r="C38" s="66">
        <v>4.3478260869565218E-3</v>
      </c>
      <c r="D38" s="66">
        <v>0.2608695652173913</v>
      </c>
      <c r="E38" s="53">
        <v>3</v>
      </c>
      <c r="F38" s="66">
        <v>4.3478260869565218E-3</v>
      </c>
      <c r="G38" s="66">
        <v>0.2608695652173913</v>
      </c>
    </row>
    <row r="39" spans="1:7" x14ac:dyDescent="0.25">
      <c r="A39" s="56" t="s">
        <v>7761</v>
      </c>
      <c r="B39" s="53">
        <v>3</v>
      </c>
      <c r="C39" s="66">
        <v>4.3478260869565218E-3</v>
      </c>
      <c r="D39" s="66">
        <v>0.26521739130434785</v>
      </c>
      <c r="E39" s="53">
        <v>3</v>
      </c>
      <c r="F39" s="66">
        <v>4.3478260869565218E-3</v>
      </c>
      <c r="G39" s="66">
        <v>0.26521739130434785</v>
      </c>
    </row>
    <row r="40" spans="1:7" x14ac:dyDescent="0.25">
      <c r="A40" s="56" t="s">
        <v>7565</v>
      </c>
      <c r="B40" s="53">
        <v>3</v>
      </c>
      <c r="C40" s="66">
        <v>4.3478260869565218E-3</v>
      </c>
      <c r="D40" s="66">
        <v>0.26956521739130435</v>
      </c>
      <c r="E40" s="53">
        <v>3</v>
      </c>
      <c r="F40" s="66">
        <v>4.3478260869565218E-3</v>
      </c>
      <c r="G40" s="66">
        <v>0.26956521739130435</v>
      </c>
    </row>
    <row r="41" spans="1:7" x14ac:dyDescent="0.25">
      <c r="A41" s="56" t="s">
        <v>6375</v>
      </c>
      <c r="B41" s="53">
        <v>3</v>
      </c>
      <c r="C41" s="66">
        <v>4.3478260869565218E-3</v>
      </c>
      <c r="D41" s="66">
        <v>0.27391304347826084</v>
      </c>
      <c r="E41" s="53">
        <v>3</v>
      </c>
      <c r="F41" s="66">
        <v>4.3478260869565218E-3</v>
      </c>
      <c r="G41" s="66">
        <v>0.27391304347826084</v>
      </c>
    </row>
    <row r="42" spans="1:7" x14ac:dyDescent="0.25">
      <c r="A42" s="56" t="s">
        <v>6882</v>
      </c>
      <c r="B42" s="53">
        <v>3</v>
      </c>
      <c r="C42" s="66">
        <v>4.3478260869565218E-3</v>
      </c>
      <c r="D42" s="66">
        <v>0.27826086956521739</v>
      </c>
      <c r="E42" s="53">
        <v>3</v>
      </c>
      <c r="F42" s="66">
        <v>4.3478260869565218E-3</v>
      </c>
      <c r="G42" s="66">
        <v>0.27826086956521739</v>
      </c>
    </row>
    <row r="43" spans="1:7" x14ac:dyDescent="0.25">
      <c r="A43" s="56" t="s">
        <v>7695</v>
      </c>
      <c r="B43" s="53">
        <v>3</v>
      </c>
      <c r="C43" s="66">
        <v>4.3478260869565218E-3</v>
      </c>
      <c r="D43" s="66">
        <v>0.28260869565217389</v>
      </c>
      <c r="E43" s="53">
        <v>3</v>
      </c>
      <c r="F43" s="66">
        <v>4.3478260869565218E-3</v>
      </c>
      <c r="G43" s="66">
        <v>0.28260869565217389</v>
      </c>
    </row>
    <row r="44" spans="1:7" x14ac:dyDescent="0.25">
      <c r="A44" s="56" t="s">
        <v>6153</v>
      </c>
      <c r="B44" s="53">
        <v>3</v>
      </c>
      <c r="C44" s="66">
        <v>4.3478260869565218E-3</v>
      </c>
      <c r="D44" s="66">
        <v>0.28695652173913044</v>
      </c>
      <c r="E44" s="53">
        <v>3</v>
      </c>
      <c r="F44" s="66">
        <v>4.3478260869565218E-3</v>
      </c>
      <c r="G44" s="66">
        <v>0.28695652173913044</v>
      </c>
    </row>
    <row r="45" spans="1:7" x14ac:dyDescent="0.25">
      <c r="A45" s="56" t="s">
        <v>7048</v>
      </c>
      <c r="B45" s="53">
        <v>3</v>
      </c>
      <c r="C45" s="66">
        <v>4.3478260869565218E-3</v>
      </c>
      <c r="D45" s="66">
        <v>0.29130434782608694</v>
      </c>
      <c r="E45" s="53">
        <v>3</v>
      </c>
      <c r="F45" s="66">
        <v>4.3478260869565218E-3</v>
      </c>
      <c r="G45" s="66">
        <v>0.29130434782608694</v>
      </c>
    </row>
    <row r="46" spans="1:7" x14ac:dyDescent="0.25">
      <c r="A46" s="56" t="s">
        <v>6392</v>
      </c>
      <c r="B46" s="53">
        <v>3</v>
      </c>
      <c r="C46" s="66">
        <v>4.3478260869565218E-3</v>
      </c>
      <c r="D46" s="66">
        <v>0.29565217391304349</v>
      </c>
      <c r="E46" s="53">
        <v>3</v>
      </c>
      <c r="F46" s="66">
        <v>4.3478260869565218E-3</v>
      </c>
      <c r="G46" s="66">
        <v>0.29565217391304349</v>
      </c>
    </row>
    <row r="47" spans="1:7" x14ac:dyDescent="0.25">
      <c r="A47" s="56" t="s">
        <v>6564</v>
      </c>
      <c r="B47" s="53">
        <v>3</v>
      </c>
      <c r="C47" s="66">
        <v>4.3478260869565218E-3</v>
      </c>
      <c r="D47" s="66">
        <v>0.3</v>
      </c>
      <c r="E47" s="53">
        <v>3</v>
      </c>
      <c r="F47" s="66">
        <v>4.3478260869565218E-3</v>
      </c>
      <c r="G47" s="66">
        <v>0.3</v>
      </c>
    </row>
    <row r="48" spans="1:7" x14ac:dyDescent="0.25">
      <c r="A48" s="56" t="s">
        <v>6697</v>
      </c>
      <c r="B48" s="53">
        <v>3</v>
      </c>
      <c r="C48" s="66">
        <v>4.3478260869565218E-3</v>
      </c>
      <c r="D48" s="66">
        <v>0.30434782608695654</v>
      </c>
      <c r="E48" s="53">
        <v>3</v>
      </c>
      <c r="F48" s="66">
        <v>4.3478260869565218E-3</v>
      </c>
      <c r="G48" s="66">
        <v>0.30434782608695654</v>
      </c>
    </row>
    <row r="49" spans="1:7" x14ac:dyDescent="0.25">
      <c r="A49" s="56" t="s">
        <v>5745</v>
      </c>
      <c r="B49" s="53">
        <v>3</v>
      </c>
      <c r="C49" s="66">
        <v>4.3478260869565218E-3</v>
      </c>
      <c r="D49" s="66">
        <v>0.30869565217391304</v>
      </c>
      <c r="E49" s="53">
        <v>3</v>
      </c>
      <c r="F49" s="66">
        <v>4.3478260869565218E-3</v>
      </c>
      <c r="G49" s="66">
        <v>0.30869565217391304</v>
      </c>
    </row>
    <row r="50" spans="1:7" x14ac:dyDescent="0.25">
      <c r="A50" s="56" t="s">
        <v>6005</v>
      </c>
      <c r="B50" s="53">
        <v>3</v>
      </c>
      <c r="C50" s="66">
        <v>4.3478260869565218E-3</v>
      </c>
      <c r="D50" s="66">
        <v>0.31304347826086959</v>
      </c>
      <c r="E50" s="53">
        <v>3</v>
      </c>
      <c r="F50" s="66">
        <v>4.3478260869565218E-3</v>
      </c>
      <c r="G50" s="66">
        <v>0.31304347826086959</v>
      </c>
    </row>
    <row r="51" spans="1:7" x14ac:dyDescent="0.25">
      <c r="A51" s="56" t="s">
        <v>6661</v>
      </c>
      <c r="B51" s="53">
        <v>3</v>
      </c>
      <c r="C51" s="66">
        <v>4.3478260869565218E-3</v>
      </c>
      <c r="D51" s="66">
        <v>0.31739130434782609</v>
      </c>
      <c r="E51" s="53">
        <v>3</v>
      </c>
      <c r="F51" s="66">
        <v>4.3478260869565218E-3</v>
      </c>
      <c r="G51" s="66">
        <v>0.31739130434782609</v>
      </c>
    </row>
    <row r="52" spans="1:7" x14ac:dyDescent="0.25">
      <c r="A52" s="56" t="s">
        <v>6018</v>
      </c>
      <c r="B52" s="53">
        <v>3</v>
      </c>
      <c r="C52" s="66">
        <v>4.3478260869565218E-3</v>
      </c>
      <c r="D52" s="66">
        <v>0.32173913043478258</v>
      </c>
      <c r="E52" s="53">
        <v>3</v>
      </c>
      <c r="F52" s="66">
        <v>4.3478260869565218E-3</v>
      </c>
      <c r="G52" s="66">
        <v>0.32173913043478258</v>
      </c>
    </row>
    <row r="53" spans="1:7" x14ac:dyDescent="0.25">
      <c r="A53" s="56" t="s">
        <v>7444</v>
      </c>
      <c r="B53" s="53">
        <v>3</v>
      </c>
      <c r="C53" s="66">
        <v>4.3478260869565218E-3</v>
      </c>
      <c r="D53" s="66">
        <v>0.32608695652173914</v>
      </c>
      <c r="E53" s="53">
        <v>3</v>
      </c>
      <c r="F53" s="66">
        <v>4.3478260869565218E-3</v>
      </c>
      <c r="G53" s="66">
        <v>0.32608695652173914</v>
      </c>
    </row>
    <row r="54" spans="1:7" x14ac:dyDescent="0.25">
      <c r="A54" s="56" t="s">
        <v>6296</v>
      </c>
      <c r="B54" s="53">
        <v>3</v>
      </c>
      <c r="C54" s="66">
        <v>4.3478260869565218E-3</v>
      </c>
      <c r="D54" s="66">
        <v>0.33043478260869563</v>
      </c>
      <c r="E54" s="53">
        <v>3</v>
      </c>
      <c r="F54" s="66">
        <v>4.3478260869565218E-3</v>
      </c>
      <c r="G54" s="66">
        <v>0.33043478260869563</v>
      </c>
    </row>
    <row r="55" spans="1:7" x14ac:dyDescent="0.25">
      <c r="A55" s="56" t="s">
        <v>7469</v>
      </c>
      <c r="B55" s="53">
        <v>3</v>
      </c>
      <c r="C55" s="66">
        <v>4.3478260869565218E-3</v>
      </c>
      <c r="D55" s="66">
        <v>0.33478260869565218</v>
      </c>
      <c r="E55" s="53">
        <v>3</v>
      </c>
      <c r="F55" s="66">
        <v>4.3478260869565218E-3</v>
      </c>
      <c r="G55" s="66">
        <v>0.33478260869565218</v>
      </c>
    </row>
    <row r="56" spans="1:7" x14ac:dyDescent="0.25">
      <c r="A56" s="56" t="s">
        <v>6529</v>
      </c>
      <c r="B56" s="53">
        <v>3</v>
      </c>
      <c r="C56" s="66">
        <v>4.3478260869565218E-3</v>
      </c>
      <c r="D56" s="66">
        <v>0.33913043478260868</v>
      </c>
      <c r="E56" s="53">
        <v>3</v>
      </c>
      <c r="F56" s="66">
        <v>4.3478260869565218E-3</v>
      </c>
      <c r="G56" s="66">
        <v>0.33913043478260868</v>
      </c>
    </row>
    <row r="57" spans="1:7" x14ac:dyDescent="0.25">
      <c r="A57" s="56" t="s">
        <v>7666</v>
      </c>
      <c r="B57" s="53">
        <v>3</v>
      </c>
      <c r="C57" s="66">
        <v>4.3478260869565218E-3</v>
      </c>
      <c r="D57" s="66">
        <v>0.34347826086956523</v>
      </c>
      <c r="E57" s="53">
        <v>3</v>
      </c>
      <c r="F57" s="66">
        <v>4.3478260869565218E-3</v>
      </c>
      <c r="G57" s="66">
        <v>0.34347826086956523</v>
      </c>
    </row>
    <row r="58" spans="1:7" x14ac:dyDescent="0.25">
      <c r="A58" s="56" t="s">
        <v>7104</v>
      </c>
      <c r="B58" s="53">
        <v>3</v>
      </c>
      <c r="C58" s="66">
        <v>4.3478260869565218E-3</v>
      </c>
      <c r="D58" s="66">
        <v>0.34782608695652173</v>
      </c>
      <c r="E58" s="53">
        <v>3</v>
      </c>
      <c r="F58" s="66">
        <v>4.3478260869565218E-3</v>
      </c>
      <c r="G58" s="66">
        <v>0.34782608695652173</v>
      </c>
    </row>
    <row r="59" spans="1:7" x14ac:dyDescent="0.25">
      <c r="A59" s="56" t="s">
        <v>6567</v>
      </c>
      <c r="B59" s="53">
        <v>3</v>
      </c>
      <c r="C59" s="66">
        <v>4.3478260869565218E-3</v>
      </c>
      <c r="D59" s="66">
        <v>0.35217391304347828</v>
      </c>
      <c r="E59" s="53">
        <v>3</v>
      </c>
      <c r="F59" s="66">
        <v>4.3478260869565218E-3</v>
      </c>
      <c r="G59" s="66">
        <v>0.35217391304347828</v>
      </c>
    </row>
    <row r="60" spans="1:7" x14ac:dyDescent="0.25">
      <c r="A60" s="56" t="s">
        <v>6598</v>
      </c>
      <c r="B60" s="53">
        <v>3</v>
      </c>
      <c r="C60" s="66">
        <v>4.3478260869565218E-3</v>
      </c>
      <c r="D60" s="66">
        <v>0.35652173913043478</v>
      </c>
      <c r="E60" s="53">
        <v>3</v>
      </c>
      <c r="F60" s="66">
        <v>4.3478260869565218E-3</v>
      </c>
      <c r="G60" s="66">
        <v>0.35652173913043478</v>
      </c>
    </row>
    <row r="61" spans="1:7" x14ac:dyDescent="0.25">
      <c r="A61" s="56" t="s">
        <v>6687</v>
      </c>
      <c r="B61" s="53">
        <v>3</v>
      </c>
      <c r="C61" s="66">
        <v>4.3478260869565218E-3</v>
      </c>
      <c r="D61" s="66">
        <v>0.36086956521739133</v>
      </c>
      <c r="E61" s="53">
        <v>3</v>
      </c>
      <c r="F61" s="66">
        <v>4.3478260869565218E-3</v>
      </c>
      <c r="G61" s="66">
        <v>0.36086956521739133</v>
      </c>
    </row>
    <row r="62" spans="1:7" x14ac:dyDescent="0.25">
      <c r="A62" s="56" t="s">
        <v>7070</v>
      </c>
      <c r="B62" s="53">
        <v>3</v>
      </c>
      <c r="C62" s="66">
        <v>4.3478260869565218E-3</v>
      </c>
      <c r="D62" s="66">
        <v>0.36521739130434783</v>
      </c>
      <c r="E62" s="53">
        <v>3</v>
      </c>
      <c r="F62" s="66">
        <v>4.3478260869565218E-3</v>
      </c>
      <c r="G62" s="66">
        <v>0.36521739130434783</v>
      </c>
    </row>
    <row r="63" spans="1:7" x14ac:dyDescent="0.25">
      <c r="A63" s="56" t="s">
        <v>7799</v>
      </c>
      <c r="B63" s="53">
        <v>3</v>
      </c>
      <c r="C63" s="66">
        <v>4.3478260869565218E-3</v>
      </c>
      <c r="D63" s="66">
        <v>0.36956521739130432</v>
      </c>
      <c r="E63" s="53">
        <v>3</v>
      </c>
      <c r="F63" s="66">
        <v>4.3478260869565218E-3</v>
      </c>
      <c r="G63" s="66">
        <v>0.36956521739130432</v>
      </c>
    </row>
    <row r="64" spans="1:7" x14ac:dyDescent="0.25">
      <c r="A64" s="56" t="s">
        <v>6058</v>
      </c>
      <c r="B64" s="53">
        <v>3</v>
      </c>
      <c r="C64" s="66">
        <v>4.3478260869565218E-3</v>
      </c>
      <c r="D64" s="66">
        <v>0.37391304347826088</v>
      </c>
      <c r="E64" s="53">
        <v>3</v>
      </c>
      <c r="F64" s="66">
        <v>4.3478260869565218E-3</v>
      </c>
      <c r="G64" s="66">
        <v>0.37391304347826088</v>
      </c>
    </row>
    <row r="65" spans="1:7" x14ac:dyDescent="0.25">
      <c r="A65" s="56" t="s">
        <v>6615</v>
      </c>
      <c r="B65" s="53">
        <v>3</v>
      </c>
      <c r="C65" s="66">
        <v>4.3478260869565218E-3</v>
      </c>
      <c r="D65" s="66">
        <v>0.37826086956521737</v>
      </c>
      <c r="E65" s="53">
        <v>3</v>
      </c>
      <c r="F65" s="66">
        <v>4.3478260869565218E-3</v>
      </c>
      <c r="G65" s="66">
        <v>0.37826086956521737</v>
      </c>
    </row>
    <row r="66" spans="1:7" x14ac:dyDescent="0.25">
      <c r="A66" s="56" t="s">
        <v>7317</v>
      </c>
      <c r="B66" s="53">
        <v>3</v>
      </c>
      <c r="C66" s="66">
        <v>4.3478260869565218E-3</v>
      </c>
      <c r="D66" s="66">
        <v>0.38260869565217392</v>
      </c>
      <c r="E66" s="53">
        <v>3</v>
      </c>
      <c r="F66" s="66">
        <v>4.3478260869565218E-3</v>
      </c>
      <c r="G66" s="66">
        <v>0.38260869565217392</v>
      </c>
    </row>
    <row r="67" spans="1:7" x14ac:dyDescent="0.25">
      <c r="A67" s="56" t="s">
        <v>6859</v>
      </c>
      <c r="B67" s="53">
        <v>2</v>
      </c>
      <c r="C67" s="66">
        <v>2.8985507246376812E-3</v>
      </c>
      <c r="D67" s="66">
        <v>0.38550724637681161</v>
      </c>
      <c r="E67" s="53">
        <v>2</v>
      </c>
      <c r="F67" s="66">
        <v>2.8985507246376812E-3</v>
      </c>
      <c r="G67" s="66">
        <v>0.38550724637681161</v>
      </c>
    </row>
    <row r="68" spans="1:7" x14ac:dyDescent="0.25">
      <c r="A68" s="56" t="s">
        <v>7403</v>
      </c>
      <c r="B68" s="53">
        <v>2</v>
      </c>
      <c r="C68" s="66">
        <v>2.8985507246376812E-3</v>
      </c>
      <c r="D68" s="66">
        <v>0.38840579710144929</v>
      </c>
      <c r="E68" s="53">
        <v>2</v>
      </c>
      <c r="F68" s="66">
        <v>2.8985507246376812E-3</v>
      </c>
      <c r="G68" s="66">
        <v>0.38840579710144929</v>
      </c>
    </row>
    <row r="69" spans="1:7" x14ac:dyDescent="0.25">
      <c r="A69" s="56" t="s">
        <v>7629</v>
      </c>
      <c r="B69" s="53">
        <v>2</v>
      </c>
      <c r="C69" s="66">
        <v>2.8985507246376812E-3</v>
      </c>
      <c r="D69" s="66">
        <v>0.39130434782608697</v>
      </c>
      <c r="E69" s="53">
        <v>2</v>
      </c>
      <c r="F69" s="66">
        <v>2.8985507246376812E-3</v>
      </c>
      <c r="G69" s="66">
        <v>0.39130434782608697</v>
      </c>
    </row>
    <row r="70" spans="1:7" x14ac:dyDescent="0.25">
      <c r="A70" s="56" t="s">
        <v>7120</v>
      </c>
      <c r="B70" s="53">
        <v>2</v>
      </c>
      <c r="C70" s="66">
        <v>2.8985507246376812E-3</v>
      </c>
      <c r="D70" s="66">
        <v>0.39420289855072466</v>
      </c>
      <c r="E70" s="53">
        <v>2</v>
      </c>
      <c r="F70" s="66">
        <v>2.8985507246376812E-3</v>
      </c>
      <c r="G70" s="66">
        <v>0.39420289855072466</v>
      </c>
    </row>
    <row r="71" spans="1:7" x14ac:dyDescent="0.25">
      <c r="A71" s="56" t="s">
        <v>5928</v>
      </c>
      <c r="B71" s="53">
        <v>2</v>
      </c>
      <c r="C71" s="66">
        <v>2.8985507246376812E-3</v>
      </c>
      <c r="D71" s="66">
        <v>0.39710144927536234</v>
      </c>
      <c r="E71" s="53">
        <v>2</v>
      </c>
      <c r="F71" s="66">
        <v>2.8985507246376812E-3</v>
      </c>
      <c r="G71" s="66">
        <v>0.39710144927536234</v>
      </c>
    </row>
    <row r="72" spans="1:7" x14ac:dyDescent="0.25">
      <c r="A72" s="56" t="s">
        <v>5899</v>
      </c>
      <c r="B72" s="53">
        <v>2</v>
      </c>
      <c r="C72" s="66">
        <v>2.8985507246376812E-3</v>
      </c>
      <c r="D72" s="66">
        <v>0.4</v>
      </c>
      <c r="E72" s="53">
        <v>2</v>
      </c>
      <c r="F72" s="66">
        <v>2.8985507246376812E-3</v>
      </c>
      <c r="G72" s="66">
        <v>0.4</v>
      </c>
    </row>
    <row r="73" spans="1:7" x14ac:dyDescent="0.25">
      <c r="A73" s="56" t="s">
        <v>7028</v>
      </c>
      <c r="B73" s="53">
        <v>2</v>
      </c>
      <c r="C73" s="66">
        <v>2.8985507246376812E-3</v>
      </c>
      <c r="D73" s="66">
        <v>0.40289855072463771</v>
      </c>
      <c r="E73" s="53">
        <v>2</v>
      </c>
      <c r="F73" s="66">
        <v>2.8985507246376812E-3</v>
      </c>
      <c r="G73" s="66">
        <v>0.40289855072463771</v>
      </c>
    </row>
    <row r="74" spans="1:7" x14ac:dyDescent="0.25">
      <c r="A74" s="56" t="s">
        <v>6669</v>
      </c>
      <c r="B74" s="53">
        <v>2</v>
      </c>
      <c r="C74" s="66">
        <v>2.8985507246376812E-3</v>
      </c>
      <c r="D74" s="66">
        <v>0.40579710144927539</v>
      </c>
      <c r="E74" s="53">
        <v>2</v>
      </c>
      <c r="F74" s="66">
        <v>2.8985507246376812E-3</v>
      </c>
      <c r="G74" s="66">
        <v>0.40579710144927539</v>
      </c>
    </row>
    <row r="75" spans="1:7" x14ac:dyDescent="0.25">
      <c r="A75" s="56" t="s">
        <v>7561</v>
      </c>
      <c r="B75" s="53">
        <v>2</v>
      </c>
      <c r="C75" s="66">
        <v>2.8985507246376812E-3</v>
      </c>
      <c r="D75" s="66">
        <v>0.40869565217391307</v>
      </c>
      <c r="E75" s="53">
        <v>2</v>
      </c>
      <c r="F75" s="66">
        <v>2.8985507246376812E-3</v>
      </c>
      <c r="G75" s="66">
        <v>0.40869565217391307</v>
      </c>
    </row>
    <row r="76" spans="1:7" x14ac:dyDescent="0.25">
      <c r="A76" s="56" t="s">
        <v>7289</v>
      </c>
      <c r="B76" s="53">
        <v>2</v>
      </c>
      <c r="C76" s="66">
        <v>2.8985507246376812E-3</v>
      </c>
      <c r="D76" s="66">
        <v>0.4115942028985507</v>
      </c>
      <c r="E76" s="53">
        <v>2</v>
      </c>
      <c r="F76" s="66">
        <v>2.8985507246376812E-3</v>
      </c>
      <c r="G76" s="66">
        <v>0.4115942028985507</v>
      </c>
    </row>
    <row r="77" spans="1:7" x14ac:dyDescent="0.25">
      <c r="A77" s="56" t="s">
        <v>6702</v>
      </c>
      <c r="B77" s="53">
        <v>2</v>
      </c>
      <c r="C77" s="66">
        <v>2.8985507246376812E-3</v>
      </c>
      <c r="D77" s="66">
        <v>0.41449275362318838</v>
      </c>
      <c r="E77" s="53">
        <v>2</v>
      </c>
      <c r="F77" s="66">
        <v>2.8985507246376812E-3</v>
      </c>
      <c r="G77" s="66">
        <v>0.41449275362318838</v>
      </c>
    </row>
    <row r="78" spans="1:7" x14ac:dyDescent="0.25">
      <c r="A78" s="56" t="s">
        <v>7765</v>
      </c>
      <c r="B78" s="53">
        <v>2</v>
      </c>
      <c r="C78" s="66">
        <v>2.8985507246376812E-3</v>
      </c>
      <c r="D78" s="66">
        <v>0.41739130434782606</v>
      </c>
      <c r="E78" s="53">
        <v>2</v>
      </c>
      <c r="F78" s="66">
        <v>2.8985507246376812E-3</v>
      </c>
      <c r="G78" s="66">
        <v>0.41739130434782606</v>
      </c>
    </row>
    <row r="79" spans="1:7" x14ac:dyDescent="0.25">
      <c r="A79" s="56" t="s">
        <v>7355</v>
      </c>
      <c r="B79" s="53">
        <v>2</v>
      </c>
      <c r="C79" s="66">
        <v>2.8985507246376812E-3</v>
      </c>
      <c r="D79" s="66">
        <v>0.42028985507246375</v>
      </c>
      <c r="E79" s="53">
        <v>2</v>
      </c>
      <c r="F79" s="66">
        <v>2.8985507246376812E-3</v>
      </c>
      <c r="G79" s="66">
        <v>0.42028985507246375</v>
      </c>
    </row>
    <row r="80" spans="1:7" x14ac:dyDescent="0.25">
      <c r="A80" s="56" t="s">
        <v>7290</v>
      </c>
      <c r="B80" s="53">
        <v>2</v>
      </c>
      <c r="C80" s="66">
        <v>2.8985507246376812E-3</v>
      </c>
      <c r="D80" s="66">
        <v>0.42318840579710143</v>
      </c>
      <c r="E80" s="53">
        <v>2</v>
      </c>
      <c r="F80" s="66">
        <v>2.8985507246376812E-3</v>
      </c>
      <c r="G80" s="66">
        <v>0.42318840579710143</v>
      </c>
    </row>
    <row r="81" spans="1:7" x14ac:dyDescent="0.25">
      <c r="A81" s="56" t="s">
        <v>6034</v>
      </c>
      <c r="B81" s="53">
        <v>2</v>
      </c>
      <c r="C81" s="66">
        <v>2.8985507246376812E-3</v>
      </c>
      <c r="D81" s="66">
        <v>0.42608695652173911</v>
      </c>
      <c r="E81" s="53">
        <v>2</v>
      </c>
      <c r="F81" s="66">
        <v>2.8985507246376812E-3</v>
      </c>
      <c r="G81" s="66">
        <v>0.42608695652173911</v>
      </c>
    </row>
    <row r="82" spans="1:7" x14ac:dyDescent="0.25">
      <c r="A82" s="56" t="s">
        <v>5787</v>
      </c>
      <c r="B82" s="53">
        <v>2</v>
      </c>
      <c r="C82" s="66">
        <v>2.8985507246376812E-3</v>
      </c>
      <c r="D82" s="66">
        <v>0.4289855072463768</v>
      </c>
      <c r="E82" s="53">
        <v>2</v>
      </c>
      <c r="F82" s="66">
        <v>2.8985507246376812E-3</v>
      </c>
      <c r="G82" s="66">
        <v>0.4289855072463768</v>
      </c>
    </row>
    <row r="83" spans="1:7" x14ac:dyDescent="0.25">
      <c r="A83" s="56" t="s">
        <v>7041</v>
      </c>
      <c r="B83" s="53">
        <v>2</v>
      </c>
      <c r="C83" s="66">
        <v>2.8985507246376812E-3</v>
      </c>
      <c r="D83" s="66">
        <v>0.43188405797101448</v>
      </c>
      <c r="E83" s="53">
        <v>2</v>
      </c>
      <c r="F83" s="66">
        <v>2.8985507246376812E-3</v>
      </c>
      <c r="G83" s="66">
        <v>0.43188405797101448</v>
      </c>
    </row>
    <row r="84" spans="1:7" x14ac:dyDescent="0.25">
      <c r="A84" s="56" t="s">
        <v>7514</v>
      </c>
      <c r="B84" s="53">
        <v>2</v>
      </c>
      <c r="C84" s="66">
        <v>2.8985507246376812E-3</v>
      </c>
      <c r="D84" s="66">
        <v>0.43478260869565216</v>
      </c>
      <c r="E84" s="53">
        <v>2</v>
      </c>
      <c r="F84" s="66">
        <v>2.8985507246376812E-3</v>
      </c>
      <c r="G84" s="66">
        <v>0.43478260869565216</v>
      </c>
    </row>
    <row r="85" spans="1:7" x14ac:dyDescent="0.25">
      <c r="A85" s="56" t="s">
        <v>6801</v>
      </c>
      <c r="B85" s="53">
        <v>2</v>
      </c>
      <c r="C85" s="66">
        <v>2.8985507246376812E-3</v>
      </c>
      <c r="D85" s="66">
        <v>0.43768115942028984</v>
      </c>
      <c r="E85" s="53">
        <v>2</v>
      </c>
      <c r="F85" s="66">
        <v>2.8985507246376812E-3</v>
      </c>
      <c r="G85" s="66">
        <v>0.43768115942028984</v>
      </c>
    </row>
    <row r="86" spans="1:7" x14ac:dyDescent="0.25">
      <c r="A86" s="56" t="s">
        <v>6913</v>
      </c>
      <c r="B86" s="53">
        <v>2</v>
      </c>
      <c r="C86" s="66">
        <v>2.8985507246376812E-3</v>
      </c>
      <c r="D86" s="66">
        <v>0.44057971014492753</v>
      </c>
      <c r="E86" s="53">
        <v>2</v>
      </c>
      <c r="F86" s="66">
        <v>2.8985507246376812E-3</v>
      </c>
      <c r="G86" s="66">
        <v>0.44057971014492753</v>
      </c>
    </row>
    <row r="87" spans="1:7" x14ac:dyDescent="0.25">
      <c r="A87" s="56" t="s">
        <v>6633</v>
      </c>
      <c r="B87" s="53">
        <v>2</v>
      </c>
      <c r="C87" s="66">
        <v>2.8985507246376812E-3</v>
      </c>
      <c r="D87" s="66">
        <v>0.44347826086956521</v>
      </c>
      <c r="E87" s="53">
        <v>2</v>
      </c>
      <c r="F87" s="66">
        <v>2.8985507246376812E-3</v>
      </c>
      <c r="G87" s="66">
        <v>0.44347826086956521</v>
      </c>
    </row>
    <row r="88" spans="1:7" x14ac:dyDescent="0.25">
      <c r="A88" s="56" t="s">
        <v>5883</v>
      </c>
      <c r="B88" s="53">
        <v>2</v>
      </c>
      <c r="C88" s="66">
        <v>2.8985507246376812E-3</v>
      </c>
      <c r="D88" s="66">
        <v>0.44637681159420289</v>
      </c>
      <c r="E88" s="53">
        <v>2</v>
      </c>
      <c r="F88" s="66">
        <v>2.8985507246376812E-3</v>
      </c>
      <c r="G88" s="66">
        <v>0.44637681159420289</v>
      </c>
    </row>
    <row r="89" spans="1:7" x14ac:dyDescent="0.25">
      <c r="A89" s="56" t="s">
        <v>6501</v>
      </c>
      <c r="B89" s="53">
        <v>2</v>
      </c>
      <c r="C89" s="66">
        <v>2.8985507246376812E-3</v>
      </c>
      <c r="D89" s="66">
        <v>0.44927536231884058</v>
      </c>
      <c r="E89" s="53">
        <v>2</v>
      </c>
      <c r="F89" s="66">
        <v>2.8985507246376812E-3</v>
      </c>
      <c r="G89" s="66">
        <v>0.44927536231884058</v>
      </c>
    </row>
    <row r="90" spans="1:7" x14ac:dyDescent="0.25">
      <c r="A90" s="56" t="s">
        <v>6064</v>
      </c>
      <c r="B90" s="53">
        <v>2</v>
      </c>
      <c r="C90" s="66">
        <v>2.8985507246376812E-3</v>
      </c>
      <c r="D90" s="66">
        <v>0.45217391304347826</v>
      </c>
      <c r="E90" s="53">
        <v>2</v>
      </c>
      <c r="F90" s="66">
        <v>2.8985507246376812E-3</v>
      </c>
      <c r="G90" s="66">
        <v>0.45217391304347826</v>
      </c>
    </row>
    <row r="91" spans="1:7" x14ac:dyDescent="0.25">
      <c r="A91" s="56" t="s">
        <v>6846</v>
      </c>
      <c r="B91" s="53">
        <v>2</v>
      </c>
      <c r="C91" s="66">
        <v>2.8985507246376812E-3</v>
      </c>
      <c r="D91" s="66">
        <v>0.45507246376811594</v>
      </c>
      <c r="E91" s="53">
        <v>2</v>
      </c>
      <c r="F91" s="66">
        <v>2.8985507246376812E-3</v>
      </c>
      <c r="G91" s="66">
        <v>0.45507246376811594</v>
      </c>
    </row>
    <row r="92" spans="1:7" x14ac:dyDescent="0.25">
      <c r="A92" s="56" t="s">
        <v>6251</v>
      </c>
      <c r="B92" s="53">
        <v>2</v>
      </c>
      <c r="C92" s="66">
        <v>2.8985507246376812E-3</v>
      </c>
      <c r="D92" s="66">
        <v>0.45797101449275363</v>
      </c>
      <c r="E92" s="53">
        <v>2</v>
      </c>
      <c r="F92" s="66">
        <v>2.8985507246376812E-3</v>
      </c>
      <c r="G92" s="66">
        <v>0.45797101449275363</v>
      </c>
    </row>
    <row r="93" spans="1:7" x14ac:dyDescent="0.25">
      <c r="A93" s="56" t="s">
        <v>7064</v>
      </c>
      <c r="B93" s="53">
        <v>2</v>
      </c>
      <c r="C93" s="66">
        <v>2.8985507246376812E-3</v>
      </c>
      <c r="D93" s="66">
        <v>0.46086956521739131</v>
      </c>
      <c r="E93" s="53">
        <v>2</v>
      </c>
      <c r="F93" s="66">
        <v>2.8985507246376812E-3</v>
      </c>
      <c r="G93" s="66">
        <v>0.46086956521739131</v>
      </c>
    </row>
    <row r="94" spans="1:7" x14ac:dyDescent="0.25">
      <c r="A94" s="56" t="s">
        <v>6488</v>
      </c>
      <c r="B94" s="53">
        <v>2</v>
      </c>
      <c r="C94" s="66">
        <v>2.8985507246376812E-3</v>
      </c>
      <c r="D94" s="66">
        <v>0.46376811594202899</v>
      </c>
      <c r="E94" s="53">
        <v>2</v>
      </c>
      <c r="F94" s="66">
        <v>2.8985507246376812E-3</v>
      </c>
      <c r="G94" s="66">
        <v>0.46376811594202899</v>
      </c>
    </row>
    <row r="95" spans="1:7" x14ac:dyDescent="0.25">
      <c r="A95" s="56" t="s">
        <v>6439</v>
      </c>
      <c r="B95" s="53">
        <v>2</v>
      </c>
      <c r="C95" s="66">
        <v>2.8985507246376812E-3</v>
      </c>
      <c r="D95" s="66">
        <v>0.46666666666666667</v>
      </c>
      <c r="E95" s="53">
        <v>2</v>
      </c>
      <c r="F95" s="66">
        <v>2.8985507246376812E-3</v>
      </c>
      <c r="G95" s="66">
        <v>0.46666666666666667</v>
      </c>
    </row>
    <row r="96" spans="1:7" x14ac:dyDescent="0.25">
      <c r="A96" s="56" t="s">
        <v>7052</v>
      </c>
      <c r="B96" s="53">
        <v>2</v>
      </c>
      <c r="C96" s="66">
        <v>2.8985507246376812E-3</v>
      </c>
      <c r="D96" s="66">
        <v>0.46956521739130436</v>
      </c>
      <c r="E96" s="53">
        <v>2</v>
      </c>
      <c r="F96" s="66">
        <v>2.8985507246376812E-3</v>
      </c>
      <c r="G96" s="66">
        <v>0.46956521739130436</v>
      </c>
    </row>
    <row r="97" spans="1:7" x14ac:dyDescent="0.25">
      <c r="A97" s="56" t="s">
        <v>7405</v>
      </c>
      <c r="B97" s="53">
        <v>2</v>
      </c>
      <c r="C97" s="66">
        <v>2.8985507246376812E-3</v>
      </c>
      <c r="D97" s="66">
        <v>0.47246376811594204</v>
      </c>
      <c r="E97" s="53">
        <v>2</v>
      </c>
      <c r="F97" s="66">
        <v>2.8985507246376812E-3</v>
      </c>
      <c r="G97" s="66">
        <v>0.47246376811594204</v>
      </c>
    </row>
    <row r="98" spans="1:7" x14ac:dyDescent="0.25">
      <c r="A98" s="56" t="s">
        <v>7152</v>
      </c>
      <c r="B98" s="53">
        <v>2</v>
      </c>
      <c r="C98" s="66">
        <v>2.8985507246376812E-3</v>
      </c>
      <c r="D98" s="66">
        <v>0.47536231884057972</v>
      </c>
      <c r="E98" s="53">
        <v>2</v>
      </c>
      <c r="F98" s="66">
        <v>2.8985507246376812E-3</v>
      </c>
      <c r="G98" s="66">
        <v>0.47536231884057972</v>
      </c>
    </row>
    <row r="99" spans="1:7" x14ac:dyDescent="0.25">
      <c r="A99" s="56" t="s">
        <v>5875</v>
      </c>
      <c r="B99" s="53">
        <v>2</v>
      </c>
      <c r="C99" s="66">
        <v>2.8985507246376812E-3</v>
      </c>
      <c r="D99" s="66">
        <v>0.47826086956521741</v>
      </c>
      <c r="E99" s="53">
        <v>2</v>
      </c>
      <c r="F99" s="66">
        <v>2.8985507246376812E-3</v>
      </c>
      <c r="G99" s="66">
        <v>0.47826086956521741</v>
      </c>
    </row>
    <row r="100" spans="1:7" x14ac:dyDescent="0.25">
      <c r="A100" s="56" t="s">
        <v>6980</v>
      </c>
      <c r="B100" s="53">
        <v>2</v>
      </c>
      <c r="C100" s="66">
        <v>2.8985507246376812E-3</v>
      </c>
      <c r="D100" s="66">
        <v>0.48115942028985509</v>
      </c>
      <c r="E100" s="53">
        <v>2</v>
      </c>
      <c r="F100" s="66">
        <v>2.8985507246376812E-3</v>
      </c>
      <c r="G100" s="66">
        <v>0.48115942028985509</v>
      </c>
    </row>
    <row r="101" spans="1:7" x14ac:dyDescent="0.25">
      <c r="A101" s="56" t="s">
        <v>7507</v>
      </c>
      <c r="B101" s="53">
        <v>2</v>
      </c>
      <c r="C101" s="66">
        <v>2.8985507246376812E-3</v>
      </c>
      <c r="D101" s="66">
        <v>0.48405797101449277</v>
      </c>
      <c r="E101" s="53">
        <v>2</v>
      </c>
      <c r="F101" s="66">
        <v>2.8985507246376812E-3</v>
      </c>
      <c r="G101" s="66">
        <v>0.48405797101449277</v>
      </c>
    </row>
    <row r="102" spans="1:7" x14ac:dyDescent="0.25">
      <c r="A102" s="56" t="s">
        <v>6111</v>
      </c>
      <c r="B102" s="53">
        <v>2</v>
      </c>
      <c r="C102" s="66">
        <v>2.8985507246376812E-3</v>
      </c>
      <c r="D102" s="66">
        <v>0.48695652173913045</v>
      </c>
      <c r="E102" s="53">
        <v>2</v>
      </c>
      <c r="F102" s="66">
        <v>2.8985507246376812E-3</v>
      </c>
      <c r="G102" s="66">
        <v>0.48695652173913045</v>
      </c>
    </row>
    <row r="103" spans="1:7" x14ac:dyDescent="0.25">
      <c r="A103" s="56" t="s">
        <v>6650</v>
      </c>
      <c r="B103" s="53">
        <v>2</v>
      </c>
      <c r="C103" s="66">
        <v>2.8985507246376812E-3</v>
      </c>
      <c r="D103" s="66">
        <v>0.48985507246376814</v>
      </c>
      <c r="E103" s="53">
        <v>2</v>
      </c>
      <c r="F103" s="66">
        <v>2.8985507246376812E-3</v>
      </c>
      <c r="G103" s="66">
        <v>0.48985507246376814</v>
      </c>
    </row>
    <row r="104" spans="1:7" x14ac:dyDescent="0.25">
      <c r="A104" s="56" t="s">
        <v>7701</v>
      </c>
      <c r="B104" s="53">
        <v>2</v>
      </c>
      <c r="C104" s="66">
        <v>2.8985507246376812E-3</v>
      </c>
      <c r="D104" s="66">
        <v>0.49275362318840582</v>
      </c>
      <c r="E104" s="53">
        <v>2</v>
      </c>
      <c r="F104" s="66">
        <v>2.8985507246376812E-3</v>
      </c>
      <c r="G104" s="66">
        <v>0.49275362318840582</v>
      </c>
    </row>
    <row r="105" spans="1:7" x14ac:dyDescent="0.25">
      <c r="A105" s="56" t="s">
        <v>7440</v>
      </c>
      <c r="B105" s="53">
        <v>2</v>
      </c>
      <c r="C105" s="66">
        <v>2.8985507246376812E-3</v>
      </c>
      <c r="D105" s="66">
        <v>0.4956521739130435</v>
      </c>
      <c r="E105" s="53">
        <v>2</v>
      </c>
      <c r="F105" s="66">
        <v>2.8985507246376812E-3</v>
      </c>
      <c r="G105" s="66">
        <v>0.4956521739130435</v>
      </c>
    </row>
    <row r="106" spans="1:7" x14ac:dyDescent="0.25">
      <c r="A106" s="56" t="s">
        <v>6681</v>
      </c>
      <c r="B106" s="53">
        <v>2</v>
      </c>
      <c r="C106" s="66">
        <v>2.8985507246376812E-3</v>
      </c>
      <c r="D106" s="66">
        <v>0.49855072463768119</v>
      </c>
      <c r="E106" s="53">
        <v>2</v>
      </c>
      <c r="F106" s="66">
        <v>2.8985507246376812E-3</v>
      </c>
      <c r="G106" s="66">
        <v>0.49855072463768119</v>
      </c>
    </row>
    <row r="107" spans="1:7" x14ac:dyDescent="0.25">
      <c r="A107" s="56" t="s">
        <v>6911</v>
      </c>
      <c r="B107" s="53">
        <v>2</v>
      </c>
      <c r="C107" s="66">
        <v>2.8985507246376812E-3</v>
      </c>
      <c r="D107" s="66">
        <v>0.50144927536231887</v>
      </c>
      <c r="E107" s="53">
        <v>2</v>
      </c>
      <c r="F107" s="66">
        <v>2.8985507246376812E-3</v>
      </c>
      <c r="G107" s="66">
        <v>0.50144927536231887</v>
      </c>
    </row>
    <row r="108" spans="1:7" x14ac:dyDescent="0.25">
      <c r="A108" s="56" t="s">
        <v>5963</v>
      </c>
      <c r="B108" s="53">
        <v>2</v>
      </c>
      <c r="C108" s="66">
        <v>2.8985507246376812E-3</v>
      </c>
      <c r="D108" s="66">
        <v>0.5043478260869565</v>
      </c>
      <c r="E108" s="53">
        <v>2</v>
      </c>
      <c r="F108" s="66">
        <v>2.8985507246376812E-3</v>
      </c>
      <c r="G108" s="66">
        <v>0.5043478260869565</v>
      </c>
    </row>
    <row r="109" spans="1:7" x14ac:dyDescent="0.25">
      <c r="A109" s="56" t="s">
        <v>5816</v>
      </c>
      <c r="B109" s="53">
        <v>2</v>
      </c>
      <c r="C109" s="66">
        <v>2.8985507246376812E-3</v>
      </c>
      <c r="D109" s="66">
        <v>0.50724637681159424</v>
      </c>
      <c r="E109" s="53">
        <v>2</v>
      </c>
      <c r="F109" s="66">
        <v>2.8985507246376812E-3</v>
      </c>
      <c r="G109" s="66">
        <v>0.50724637681159424</v>
      </c>
    </row>
    <row r="110" spans="1:7" x14ac:dyDescent="0.25">
      <c r="A110" s="56" t="s">
        <v>5863</v>
      </c>
      <c r="B110" s="53">
        <v>2</v>
      </c>
      <c r="C110" s="66">
        <v>2.8985507246376812E-3</v>
      </c>
      <c r="D110" s="66">
        <v>0.51014492753623186</v>
      </c>
      <c r="E110" s="53">
        <v>2</v>
      </c>
      <c r="F110" s="66">
        <v>2.8985507246376812E-3</v>
      </c>
      <c r="G110" s="66">
        <v>0.51014492753623186</v>
      </c>
    </row>
    <row r="111" spans="1:7" x14ac:dyDescent="0.25">
      <c r="A111" s="56" t="s">
        <v>6933</v>
      </c>
      <c r="B111" s="53">
        <v>2</v>
      </c>
      <c r="C111" s="66">
        <v>2.8985507246376812E-3</v>
      </c>
      <c r="D111" s="66">
        <v>0.5130434782608696</v>
      </c>
      <c r="E111" s="53">
        <v>2</v>
      </c>
      <c r="F111" s="66">
        <v>2.8985507246376812E-3</v>
      </c>
      <c r="G111" s="66">
        <v>0.5130434782608696</v>
      </c>
    </row>
    <row r="112" spans="1:7" x14ac:dyDescent="0.25">
      <c r="A112" s="56" t="s">
        <v>6593</v>
      </c>
      <c r="B112" s="53">
        <v>2</v>
      </c>
      <c r="C112" s="66">
        <v>2.8985507246376812E-3</v>
      </c>
      <c r="D112" s="66">
        <v>0.51594202898550723</v>
      </c>
      <c r="E112" s="53">
        <v>2</v>
      </c>
      <c r="F112" s="66">
        <v>2.8985507246376812E-3</v>
      </c>
      <c r="G112" s="66">
        <v>0.51594202898550723</v>
      </c>
    </row>
    <row r="113" spans="1:7" x14ac:dyDescent="0.25">
      <c r="A113" s="56" t="s">
        <v>7196</v>
      </c>
      <c r="B113" s="53">
        <v>2</v>
      </c>
      <c r="C113" s="66">
        <v>2.8985507246376812E-3</v>
      </c>
      <c r="D113" s="66">
        <v>0.51884057971014497</v>
      </c>
      <c r="E113" s="53">
        <v>2</v>
      </c>
      <c r="F113" s="66">
        <v>2.8985507246376812E-3</v>
      </c>
      <c r="G113" s="66">
        <v>0.51884057971014497</v>
      </c>
    </row>
    <row r="114" spans="1:7" x14ac:dyDescent="0.25">
      <c r="A114" s="56" t="s">
        <v>7221</v>
      </c>
      <c r="B114" s="53">
        <v>2</v>
      </c>
      <c r="C114" s="66">
        <v>2.8985507246376812E-3</v>
      </c>
      <c r="D114" s="66">
        <v>0.52173913043478259</v>
      </c>
      <c r="E114" s="53">
        <v>2</v>
      </c>
      <c r="F114" s="66">
        <v>2.8985507246376812E-3</v>
      </c>
      <c r="G114" s="66">
        <v>0.52173913043478259</v>
      </c>
    </row>
    <row r="115" spans="1:7" x14ac:dyDescent="0.25">
      <c r="A115" s="56" t="s">
        <v>5736</v>
      </c>
      <c r="B115" s="53">
        <v>2</v>
      </c>
      <c r="C115" s="66">
        <v>2.8985507246376812E-3</v>
      </c>
      <c r="D115" s="66">
        <v>0.52463768115942033</v>
      </c>
      <c r="E115" s="53">
        <v>2</v>
      </c>
      <c r="F115" s="66">
        <v>2.8985507246376812E-3</v>
      </c>
      <c r="G115" s="66">
        <v>0.52463768115942033</v>
      </c>
    </row>
    <row r="116" spans="1:7" x14ac:dyDescent="0.25">
      <c r="A116" s="56" t="s">
        <v>6619</v>
      </c>
      <c r="B116" s="53">
        <v>2</v>
      </c>
      <c r="C116" s="66">
        <v>2.8985507246376812E-3</v>
      </c>
      <c r="D116" s="66">
        <v>0.52753623188405796</v>
      </c>
      <c r="E116" s="53">
        <v>2</v>
      </c>
      <c r="F116" s="66">
        <v>2.8985507246376812E-3</v>
      </c>
      <c r="G116" s="66">
        <v>0.52753623188405796</v>
      </c>
    </row>
    <row r="117" spans="1:7" x14ac:dyDescent="0.25">
      <c r="A117" s="56" t="s">
        <v>7350</v>
      </c>
      <c r="B117" s="53">
        <v>2</v>
      </c>
      <c r="C117" s="66">
        <v>2.8985507246376812E-3</v>
      </c>
      <c r="D117" s="66">
        <v>0.5304347826086957</v>
      </c>
      <c r="E117" s="53">
        <v>2</v>
      </c>
      <c r="F117" s="66">
        <v>2.8985507246376812E-3</v>
      </c>
      <c r="G117" s="66">
        <v>0.5304347826086957</v>
      </c>
    </row>
    <row r="118" spans="1:7" x14ac:dyDescent="0.25">
      <c r="A118" s="56" t="s">
        <v>7396</v>
      </c>
      <c r="B118" s="53">
        <v>2</v>
      </c>
      <c r="C118" s="66">
        <v>2.8985507246376812E-3</v>
      </c>
      <c r="D118" s="66">
        <v>0.53333333333333333</v>
      </c>
      <c r="E118" s="53">
        <v>2</v>
      </c>
      <c r="F118" s="66">
        <v>2.8985507246376812E-3</v>
      </c>
      <c r="G118" s="66">
        <v>0.53333333333333333</v>
      </c>
    </row>
    <row r="119" spans="1:7" x14ac:dyDescent="0.25">
      <c r="A119" s="56" t="s">
        <v>5925</v>
      </c>
      <c r="B119" s="53">
        <v>2</v>
      </c>
      <c r="C119" s="66">
        <v>2.8985507246376812E-3</v>
      </c>
      <c r="D119" s="66">
        <v>0.53623188405797106</v>
      </c>
      <c r="E119" s="53">
        <v>2</v>
      </c>
      <c r="F119" s="66">
        <v>2.8985507246376812E-3</v>
      </c>
      <c r="G119" s="66">
        <v>0.53623188405797106</v>
      </c>
    </row>
    <row r="120" spans="1:7" x14ac:dyDescent="0.25">
      <c r="A120" s="56" t="s">
        <v>6727</v>
      </c>
      <c r="B120" s="53">
        <v>2</v>
      </c>
      <c r="C120" s="66">
        <v>2.8985507246376812E-3</v>
      </c>
      <c r="D120" s="66">
        <v>0.53913043478260869</v>
      </c>
      <c r="E120" s="53">
        <v>2</v>
      </c>
      <c r="F120" s="66">
        <v>2.8985507246376812E-3</v>
      </c>
      <c r="G120" s="66">
        <v>0.53913043478260869</v>
      </c>
    </row>
    <row r="121" spans="1:7" x14ac:dyDescent="0.25">
      <c r="A121" s="56" t="s">
        <v>6642</v>
      </c>
      <c r="B121" s="53">
        <v>2</v>
      </c>
      <c r="C121" s="66">
        <v>2.8985507246376812E-3</v>
      </c>
      <c r="D121" s="66">
        <v>0.54202898550724643</v>
      </c>
      <c r="E121" s="53">
        <v>2</v>
      </c>
      <c r="F121" s="66">
        <v>2.8985507246376812E-3</v>
      </c>
      <c r="G121" s="66">
        <v>0.54202898550724643</v>
      </c>
    </row>
    <row r="122" spans="1:7" x14ac:dyDescent="0.25">
      <c r="A122" s="56" t="s">
        <v>6622</v>
      </c>
      <c r="B122" s="53">
        <v>2</v>
      </c>
      <c r="C122" s="66">
        <v>2.8985507246376812E-3</v>
      </c>
      <c r="D122" s="66">
        <v>0.54492753623188406</v>
      </c>
      <c r="E122" s="53">
        <v>2</v>
      </c>
      <c r="F122" s="66">
        <v>2.8985507246376812E-3</v>
      </c>
      <c r="G122" s="66">
        <v>0.54492753623188406</v>
      </c>
    </row>
    <row r="123" spans="1:7" x14ac:dyDescent="0.25">
      <c r="A123" s="56" t="s">
        <v>7246</v>
      </c>
      <c r="B123" s="53">
        <v>2</v>
      </c>
      <c r="C123" s="66">
        <v>2.8985507246376812E-3</v>
      </c>
      <c r="D123" s="66">
        <v>0.54782608695652169</v>
      </c>
      <c r="E123" s="53">
        <v>2</v>
      </c>
      <c r="F123" s="66">
        <v>2.8985507246376812E-3</v>
      </c>
      <c r="G123" s="66">
        <v>0.54782608695652169</v>
      </c>
    </row>
    <row r="124" spans="1:7" x14ac:dyDescent="0.25">
      <c r="A124" s="56" t="s">
        <v>6421</v>
      </c>
      <c r="B124" s="53">
        <v>2</v>
      </c>
      <c r="C124" s="66">
        <v>2.8985507246376812E-3</v>
      </c>
      <c r="D124" s="66">
        <v>0.55072463768115942</v>
      </c>
      <c r="E124" s="53">
        <v>2</v>
      </c>
      <c r="F124" s="66">
        <v>2.8985507246376812E-3</v>
      </c>
      <c r="G124" s="66">
        <v>0.55072463768115942</v>
      </c>
    </row>
    <row r="125" spans="1:7" x14ac:dyDescent="0.25">
      <c r="A125" s="56" t="s">
        <v>6720</v>
      </c>
      <c r="B125" s="53">
        <v>2</v>
      </c>
      <c r="C125" s="66">
        <v>2.8985507246376812E-3</v>
      </c>
      <c r="D125" s="66">
        <v>0.55362318840579705</v>
      </c>
      <c r="E125" s="53">
        <v>2</v>
      </c>
      <c r="F125" s="66">
        <v>2.8985507246376812E-3</v>
      </c>
      <c r="G125" s="66">
        <v>0.55362318840579705</v>
      </c>
    </row>
    <row r="126" spans="1:7" x14ac:dyDescent="0.25">
      <c r="A126" s="56" t="s">
        <v>6174</v>
      </c>
      <c r="B126" s="53">
        <v>2</v>
      </c>
      <c r="C126" s="66">
        <v>2.8985507246376812E-3</v>
      </c>
      <c r="D126" s="66">
        <v>0.55652173913043479</v>
      </c>
      <c r="E126" s="53">
        <v>2</v>
      </c>
      <c r="F126" s="66">
        <v>2.8985507246376812E-3</v>
      </c>
      <c r="G126" s="66">
        <v>0.55652173913043479</v>
      </c>
    </row>
    <row r="127" spans="1:7" x14ac:dyDescent="0.25">
      <c r="A127" s="56" t="s">
        <v>7431</v>
      </c>
      <c r="B127" s="53">
        <v>2</v>
      </c>
      <c r="C127" s="66">
        <v>2.8985507246376812E-3</v>
      </c>
      <c r="D127" s="66">
        <v>0.55942028985507242</v>
      </c>
      <c r="E127" s="53">
        <v>2</v>
      </c>
      <c r="F127" s="66">
        <v>2.8985507246376812E-3</v>
      </c>
      <c r="G127" s="66">
        <v>0.55942028985507242</v>
      </c>
    </row>
    <row r="128" spans="1:7" x14ac:dyDescent="0.25">
      <c r="A128" s="56" t="s">
        <v>6520</v>
      </c>
      <c r="B128" s="53">
        <v>2</v>
      </c>
      <c r="C128" s="66">
        <v>2.8985507246376812E-3</v>
      </c>
      <c r="D128" s="66">
        <v>0.56231884057971016</v>
      </c>
      <c r="E128" s="53">
        <v>2</v>
      </c>
      <c r="F128" s="66">
        <v>2.8985507246376812E-3</v>
      </c>
      <c r="G128" s="66">
        <v>0.56231884057971016</v>
      </c>
    </row>
    <row r="129" spans="1:7" x14ac:dyDescent="0.25">
      <c r="A129" s="56" t="s">
        <v>5768</v>
      </c>
      <c r="B129" s="53">
        <v>2</v>
      </c>
      <c r="C129" s="66">
        <v>2.8985507246376812E-3</v>
      </c>
      <c r="D129" s="66">
        <v>0.56521739130434778</v>
      </c>
      <c r="E129" s="53">
        <v>2</v>
      </c>
      <c r="F129" s="66">
        <v>2.8985507246376812E-3</v>
      </c>
      <c r="G129" s="66">
        <v>0.56521739130434778</v>
      </c>
    </row>
    <row r="130" spans="1:7" x14ac:dyDescent="0.25">
      <c r="A130" s="56" t="s">
        <v>7644</v>
      </c>
      <c r="B130" s="53">
        <v>2</v>
      </c>
      <c r="C130" s="66">
        <v>2.8985507246376812E-3</v>
      </c>
      <c r="D130" s="66">
        <v>0.56811594202898552</v>
      </c>
      <c r="E130" s="53">
        <v>2</v>
      </c>
      <c r="F130" s="66">
        <v>2.8985507246376812E-3</v>
      </c>
      <c r="G130" s="66">
        <v>0.56811594202898552</v>
      </c>
    </row>
    <row r="131" spans="1:7" x14ac:dyDescent="0.25">
      <c r="A131" s="56" t="s">
        <v>5656</v>
      </c>
      <c r="B131" s="53">
        <v>2</v>
      </c>
      <c r="C131" s="66">
        <v>2.8985507246376812E-3</v>
      </c>
      <c r="D131" s="66">
        <v>0.57101449275362315</v>
      </c>
      <c r="E131" s="53">
        <v>2</v>
      </c>
      <c r="F131" s="66">
        <v>2.8985507246376812E-3</v>
      </c>
      <c r="G131" s="66">
        <v>0.57101449275362315</v>
      </c>
    </row>
    <row r="132" spans="1:7" x14ac:dyDescent="0.25">
      <c r="A132" s="56" t="s">
        <v>7737</v>
      </c>
      <c r="B132" s="53">
        <v>2</v>
      </c>
      <c r="C132" s="66">
        <v>2.8985507246376812E-3</v>
      </c>
      <c r="D132" s="66">
        <v>0.57391304347826089</v>
      </c>
      <c r="E132" s="53">
        <v>2</v>
      </c>
      <c r="F132" s="66">
        <v>2.8985507246376812E-3</v>
      </c>
      <c r="G132" s="66">
        <v>0.57391304347826089</v>
      </c>
    </row>
    <row r="133" spans="1:7" x14ac:dyDescent="0.25">
      <c r="A133" s="56" t="s">
        <v>7543</v>
      </c>
      <c r="B133" s="53">
        <v>2</v>
      </c>
      <c r="C133" s="66">
        <v>2.8985507246376812E-3</v>
      </c>
      <c r="D133" s="66">
        <v>0.57681159420289851</v>
      </c>
      <c r="E133" s="53">
        <v>2</v>
      </c>
      <c r="F133" s="66">
        <v>2.8985507246376812E-3</v>
      </c>
      <c r="G133" s="66">
        <v>0.57681159420289851</v>
      </c>
    </row>
    <row r="134" spans="1:7" x14ac:dyDescent="0.25">
      <c r="A134" s="56" t="s">
        <v>6178</v>
      </c>
      <c r="B134" s="53">
        <v>2</v>
      </c>
      <c r="C134" s="66">
        <v>2.8985507246376812E-3</v>
      </c>
      <c r="D134" s="66">
        <v>0.57971014492753625</v>
      </c>
      <c r="E134" s="53">
        <v>2</v>
      </c>
      <c r="F134" s="66">
        <v>2.8985507246376812E-3</v>
      </c>
      <c r="G134" s="66">
        <v>0.57971014492753625</v>
      </c>
    </row>
    <row r="135" spans="1:7" x14ac:dyDescent="0.25">
      <c r="A135" s="56" t="s">
        <v>5576</v>
      </c>
      <c r="B135" s="53">
        <v>2</v>
      </c>
      <c r="C135" s="66">
        <v>2.8985507246376812E-3</v>
      </c>
      <c r="D135" s="66">
        <v>0.58260869565217388</v>
      </c>
      <c r="E135" s="53">
        <v>2</v>
      </c>
      <c r="F135" s="66">
        <v>2.8985507246376812E-3</v>
      </c>
      <c r="G135" s="66">
        <v>0.58260869565217388</v>
      </c>
    </row>
    <row r="136" spans="1:7" x14ac:dyDescent="0.25">
      <c r="A136" s="56" t="s">
        <v>7074</v>
      </c>
      <c r="B136" s="53">
        <v>2</v>
      </c>
      <c r="C136" s="66">
        <v>2.8985507246376812E-3</v>
      </c>
      <c r="D136" s="66">
        <v>0.58550724637681162</v>
      </c>
      <c r="E136" s="53">
        <v>2</v>
      </c>
      <c r="F136" s="66">
        <v>2.8985507246376812E-3</v>
      </c>
      <c r="G136" s="66">
        <v>0.58550724637681162</v>
      </c>
    </row>
    <row r="137" spans="1:7" x14ac:dyDescent="0.25">
      <c r="A137" s="56" t="s">
        <v>7550</v>
      </c>
      <c r="B137" s="53">
        <v>2</v>
      </c>
      <c r="C137" s="66">
        <v>2.8985507246376812E-3</v>
      </c>
      <c r="D137" s="66">
        <v>0.58840579710144925</v>
      </c>
      <c r="E137" s="53">
        <v>2</v>
      </c>
      <c r="F137" s="66">
        <v>2.8985507246376812E-3</v>
      </c>
      <c r="G137" s="66">
        <v>0.58840579710144925</v>
      </c>
    </row>
    <row r="138" spans="1:7" x14ac:dyDescent="0.25">
      <c r="A138" s="56" t="s">
        <v>6666</v>
      </c>
      <c r="B138" s="53">
        <v>2</v>
      </c>
      <c r="C138" s="66">
        <v>2.8985507246376812E-3</v>
      </c>
      <c r="D138" s="66">
        <v>0.59130434782608698</v>
      </c>
      <c r="E138" s="53">
        <v>2</v>
      </c>
      <c r="F138" s="66">
        <v>2.8985507246376812E-3</v>
      </c>
      <c r="G138" s="66">
        <v>0.59130434782608698</v>
      </c>
    </row>
    <row r="139" spans="1:7" x14ac:dyDescent="0.25">
      <c r="A139" s="56" t="s">
        <v>6791</v>
      </c>
      <c r="B139" s="53">
        <v>2</v>
      </c>
      <c r="C139" s="66">
        <v>2.8985507246376812E-3</v>
      </c>
      <c r="D139" s="66">
        <v>0.59420289855072461</v>
      </c>
      <c r="E139" s="53">
        <v>2</v>
      </c>
      <c r="F139" s="66">
        <v>2.8985507246376812E-3</v>
      </c>
      <c r="G139" s="66">
        <v>0.59420289855072461</v>
      </c>
    </row>
    <row r="140" spans="1:7" x14ac:dyDescent="0.25">
      <c r="A140" s="56" t="s">
        <v>5971</v>
      </c>
      <c r="B140" s="53">
        <v>2</v>
      </c>
      <c r="C140" s="66">
        <v>2.8985507246376812E-3</v>
      </c>
      <c r="D140" s="66">
        <v>0.59710144927536235</v>
      </c>
      <c r="E140" s="53">
        <v>2</v>
      </c>
      <c r="F140" s="66">
        <v>2.8985507246376812E-3</v>
      </c>
      <c r="G140" s="66">
        <v>0.59710144927536235</v>
      </c>
    </row>
    <row r="141" spans="1:7" x14ac:dyDescent="0.25">
      <c r="A141" s="56" t="s">
        <v>6055</v>
      </c>
      <c r="B141" s="53">
        <v>2</v>
      </c>
      <c r="C141" s="66">
        <v>2.8985507246376812E-3</v>
      </c>
      <c r="D141" s="66">
        <v>0.6</v>
      </c>
      <c r="E141" s="53">
        <v>2</v>
      </c>
      <c r="F141" s="66">
        <v>2.8985507246376812E-3</v>
      </c>
      <c r="G141" s="66">
        <v>0.6</v>
      </c>
    </row>
    <row r="142" spans="1:7" x14ac:dyDescent="0.25">
      <c r="A142" s="56" t="s">
        <v>7324</v>
      </c>
      <c r="B142" s="53">
        <v>2</v>
      </c>
      <c r="C142" s="66">
        <v>2.8985507246376812E-3</v>
      </c>
      <c r="D142" s="66">
        <v>0.60289855072463772</v>
      </c>
      <c r="E142" s="53">
        <v>2</v>
      </c>
      <c r="F142" s="66">
        <v>2.8985507246376812E-3</v>
      </c>
      <c r="G142" s="66">
        <v>0.60289855072463772</v>
      </c>
    </row>
    <row r="143" spans="1:7" x14ac:dyDescent="0.25">
      <c r="A143" s="56" t="s">
        <v>6966</v>
      </c>
      <c r="B143" s="53">
        <v>2</v>
      </c>
      <c r="C143" s="66">
        <v>2.8985507246376812E-3</v>
      </c>
      <c r="D143" s="66">
        <v>0.60579710144927534</v>
      </c>
      <c r="E143" s="53">
        <v>2</v>
      </c>
      <c r="F143" s="66">
        <v>2.8985507246376812E-3</v>
      </c>
      <c r="G143" s="66">
        <v>0.60579710144927534</v>
      </c>
    </row>
    <row r="144" spans="1:7" x14ac:dyDescent="0.25">
      <c r="A144" s="56" t="s">
        <v>7483</v>
      </c>
      <c r="B144" s="53">
        <v>2</v>
      </c>
      <c r="C144" s="66">
        <v>2.8985507246376812E-3</v>
      </c>
      <c r="D144" s="66">
        <v>0.60869565217391308</v>
      </c>
      <c r="E144" s="53">
        <v>2</v>
      </c>
      <c r="F144" s="66">
        <v>2.8985507246376812E-3</v>
      </c>
      <c r="G144" s="66">
        <v>0.60869565217391308</v>
      </c>
    </row>
    <row r="145" spans="1:7" x14ac:dyDescent="0.25">
      <c r="A145" s="56" t="s">
        <v>5932</v>
      </c>
      <c r="B145" s="53">
        <v>2</v>
      </c>
      <c r="C145" s="66">
        <v>2.8985507246376812E-3</v>
      </c>
      <c r="D145" s="66">
        <v>0.61159420289855071</v>
      </c>
      <c r="E145" s="53">
        <v>2</v>
      </c>
      <c r="F145" s="66">
        <v>2.8985507246376812E-3</v>
      </c>
      <c r="G145" s="66">
        <v>0.61159420289855071</v>
      </c>
    </row>
    <row r="146" spans="1:7" x14ac:dyDescent="0.25">
      <c r="A146" s="56" t="s">
        <v>7085</v>
      </c>
      <c r="B146" s="53">
        <v>2</v>
      </c>
      <c r="C146" s="66">
        <v>2.8985507246376812E-3</v>
      </c>
      <c r="D146" s="66">
        <v>0.61449275362318845</v>
      </c>
      <c r="E146" s="53">
        <v>2</v>
      </c>
      <c r="F146" s="66">
        <v>2.8985507246376812E-3</v>
      </c>
      <c r="G146" s="66">
        <v>0.61449275362318845</v>
      </c>
    </row>
    <row r="147" spans="1:7" x14ac:dyDescent="0.25">
      <c r="A147" s="56" t="s">
        <v>6735</v>
      </c>
      <c r="B147" s="53">
        <v>2</v>
      </c>
      <c r="C147" s="66">
        <v>2.8985507246376812E-3</v>
      </c>
      <c r="D147" s="66">
        <v>0.61739130434782608</v>
      </c>
      <c r="E147" s="53">
        <v>2</v>
      </c>
      <c r="F147" s="66">
        <v>2.8985507246376812E-3</v>
      </c>
      <c r="G147" s="66">
        <v>0.61739130434782608</v>
      </c>
    </row>
    <row r="148" spans="1:7" x14ac:dyDescent="0.25">
      <c r="A148" s="56" t="s">
        <v>7646</v>
      </c>
      <c r="B148" s="53">
        <v>2</v>
      </c>
      <c r="C148" s="66">
        <v>2.8985507246376812E-3</v>
      </c>
      <c r="D148" s="66">
        <v>0.62028985507246381</v>
      </c>
      <c r="E148" s="53">
        <v>2</v>
      </c>
      <c r="F148" s="66">
        <v>2.8985507246376812E-3</v>
      </c>
      <c r="G148" s="66">
        <v>0.62028985507246381</v>
      </c>
    </row>
    <row r="149" spans="1:7" x14ac:dyDescent="0.25">
      <c r="A149" s="56" t="s">
        <v>6909</v>
      </c>
      <c r="B149" s="53">
        <v>2</v>
      </c>
      <c r="C149" s="66">
        <v>2.8985507246376812E-3</v>
      </c>
      <c r="D149" s="66">
        <v>0.62318840579710144</v>
      </c>
      <c r="E149" s="53">
        <v>2</v>
      </c>
      <c r="F149" s="66">
        <v>2.8985507246376812E-3</v>
      </c>
      <c r="G149" s="66">
        <v>0.62318840579710144</v>
      </c>
    </row>
    <row r="150" spans="1:7" x14ac:dyDescent="0.25">
      <c r="A150" s="56" t="s">
        <v>6122</v>
      </c>
      <c r="B150" s="53">
        <v>2</v>
      </c>
      <c r="C150" s="66">
        <v>2.8985507246376812E-3</v>
      </c>
      <c r="D150" s="66">
        <v>0.62608695652173918</v>
      </c>
      <c r="E150" s="53">
        <v>2</v>
      </c>
      <c r="F150" s="66">
        <v>2.8985507246376812E-3</v>
      </c>
      <c r="G150" s="66">
        <v>0.62608695652173918</v>
      </c>
    </row>
    <row r="151" spans="1:7" x14ac:dyDescent="0.25">
      <c r="A151" s="56" t="s">
        <v>7375</v>
      </c>
      <c r="B151" s="53">
        <v>2</v>
      </c>
      <c r="C151" s="66">
        <v>2.8985507246376812E-3</v>
      </c>
      <c r="D151" s="66">
        <v>0.62898550724637681</v>
      </c>
      <c r="E151" s="53">
        <v>2</v>
      </c>
      <c r="F151" s="66">
        <v>2.8985507246376812E-3</v>
      </c>
      <c r="G151" s="66">
        <v>0.62898550724637681</v>
      </c>
    </row>
    <row r="152" spans="1:7" x14ac:dyDescent="0.25">
      <c r="A152" s="56" t="s">
        <v>6693</v>
      </c>
      <c r="B152" s="53">
        <v>2</v>
      </c>
      <c r="C152" s="66">
        <v>2.8985507246376812E-3</v>
      </c>
      <c r="D152" s="66">
        <v>0.63188405797101455</v>
      </c>
      <c r="E152" s="53">
        <v>2</v>
      </c>
      <c r="F152" s="66">
        <v>2.8985507246376812E-3</v>
      </c>
      <c r="G152" s="66">
        <v>0.63188405797101455</v>
      </c>
    </row>
    <row r="153" spans="1:7" x14ac:dyDescent="0.25">
      <c r="A153" s="56" t="s">
        <v>5976</v>
      </c>
      <c r="B153" s="53">
        <v>2</v>
      </c>
      <c r="C153" s="66">
        <v>2.8985507246376812E-3</v>
      </c>
      <c r="D153" s="66">
        <v>0.63478260869565217</v>
      </c>
      <c r="E153" s="53">
        <v>2</v>
      </c>
      <c r="F153" s="66">
        <v>2.8985507246376812E-3</v>
      </c>
      <c r="G153" s="66">
        <v>0.63478260869565217</v>
      </c>
    </row>
    <row r="154" spans="1:7" x14ac:dyDescent="0.25">
      <c r="A154" s="56" t="s">
        <v>7423</v>
      </c>
      <c r="B154" s="53">
        <v>2</v>
      </c>
      <c r="C154" s="66">
        <v>2.8985507246376812E-3</v>
      </c>
      <c r="D154" s="66">
        <v>0.6376811594202898</v>
      </c>
      <c r="E154" s="53">
        <v>2</v>
      </c>
      <c r="F154" s="66">
        <v>2.8985507246376812E-3</v>
      </c>
      <c r="G154" s="66">
        <v>0.6376811594202898</v>
      </c>
    </row>
    <row r="155" spans="1:7" x14ac:dyDescent="0.25">
      <c r="A155" s="56" t="s">
        <v>6844</v>
      </c>
      <c r="B155" s="53">
        <v>1</v>
      </c>
      <c r="C155" s="66">
        <v>1.4492753623188406E-3</v>
      </c>
      <c r="D155" s="66">
        <v>0.63913043478260867</v>
      </c>
      <c r="E155" s="53">
        <v>1</v>
      </c>
      <c r="F155" s="66">
        <v>1.4492753623188406E-3</v>
      </c>
      <c r="G155" s="66">
        <v>0.63913043478260867</v>
      </c>
    </row>
    <row r="156" spans="1:7" x14ac:dyDescent="0.25">
      <c r="A156" s="56" t="s">
        <v>6209</v>
      </c>
      <c r="B156" s="53">
        <v>1</v>
      </c>
      <c r="C156" s="66">
        <v>1.4492753623188406E-3</v>
      </c>
      <c r="D156" s="66">
        <v>0.64057971014492754</v>
      </c>
      <c r="E156" s="53">
        <v>1</v>
      </c>
      <c r="F156" s="66">
        <v>1.4492753623188406E-3</v>
      </c>
      <c r="G156" s="66">
        <v>0.64057971014492754</v>
      </c>
    </row>
    <row r="157" spans="1:7" x14ac:dyDescent="0.25">
      <c r="A157" s="56" t="s">
        <v>5989</v>
      </c>
      <c r="B157" s="53">
        <v>1</v>
      </c>
      <c r="C157" s="66">
        <v>1.4492753623188406E-3</v>
      </c>
      <c r="D157" s="66">
        <v>0.64202898550724641</v>
      </c>
      <c r="E157" s="53">
        <v>1</v>
      </c>
      <c r="F157" s="66">
        <v>1.4492753623188406E-3</v>
      </c>
      <c r="G157" s="66">
        <v>0.64202898550724641</v>
      </c>
    </row>
    <row r="158" spans="1:7" x14ac:dyDescent="0.25">
      <c r="A158" s="56" t="s">
        <v>7187</v>
      </c>
      <c r="B158" s="53">
        <v>1</v>
      </c>
      <c r="C158" s="66">
        <v>1.4492753623188406E-3</v>
      </c>
      <c r="D158" s="66">
        <v>0.64347826086956517</v>
      </c>
      <c r="E158" s="53">
        <v>1</v>
      </c>
      <c r="F158" s="66">
        <v>1.4492753623188406E-3</v>
      </c>
      <c r="G158" s="66">
        <v>0.64347826086956517</v>
      </c>
    </row>
    <row r="159" spans="1:7" x14ac:dyDescent="0.25">
      <c r="A159" s="56" t="s">
        <v>6235</v>
      </c>
      <c r="B159" s="53">
        <v>1</v>
      </c>
      <c r="C159" s="66">
        <v>1.4492753623188406E-3</v>
      </c>
      <c r="D159" s="66">
        <v>0.64492753623188404</v>
      </c>
      <c r="E159" s="53">
        <v>1</v>
      </c>
      <c r="F159" s="66">
        <v>1.4492753623188406E-3</v>
      </c>
      <c r="G159" s="66">
        <v>0.64492753623188404</v>
      </c>
    </row>
    <row r="160" spans="1:7" x14ac:dyDescent="0.25">
      <c r="A160" s="56" t="s">
        <v>6782</v>
      </c>
      <c r="B160" s="53">
        <v>1</v>
      </c>
      <c r="C160" s="66">
        <v>1.4492753623188406E-3</v>
      </c>
      <c r="D160" s="66">
        <v>0.6463768115942029</v>
      </c>
      <c r="E160" s="53">
        <v>1</v>
      </c>
      <c r="F160" s="66">
        <v>1.4492753623188406E-3</v>
      </c>
      <c r="G160" s="66">
        <v>0.6463768115942029</v>
      </c>
    </row>
    <row r="161" spans="1:7" x14ac:dyDescent="0.25">
      <c r="A161" s="56" t="s">
        <v>6437</v>
      </c>
      <c r="B161" s="53">
        <v>1</v>
      </c>
      <c r="C161" s="66">
        <v>1.4492753623188406E-3</v>
      </c>
      <c r="D161" s="66">
        <v>0.64782608695652177</v>
      </c>
      <c r="E161" s="53">
        <v>1</v>
      </c>
      <c r="F161" s="66">
        <v>1.4492753623188406E-3</v>
      </c>
      <c r="G161" s="66">
        <v>0.64782608695652177</v>
      </c>
    </row>
    <row r="162" spans="1:7" x14ac:dyDescent="0.25">
      <c r="A162" s="56" t="s">
        <v>7274</v>
      </c>
      <c r="B162" s="53">
        <v>1</v>
      </c>
      <c r="C162" s="66">
        <v>1.4492753623188406E-3</v>
      </c>
      <c r="D162" s="66">
        <v>0.64927536231884053</v>
      </c>
      <c r="E162" s="53">
        <v>1</v>
      </c>
      <c r="F162" s="66">
        <v>1.4492753623188406E-3</v>
      </c>
      <c r="G162" s="66">
        <v>0.64927536231884053</v>
      </c>
    </row>
    <row r="163" spans="1:7" x14ac:dyDescent="0.25">
      <c r="A163" s="56" t="s">
        <v>7676</v>
      </c>
      <c r="B163" s="53">
        <v>1</v>
      </c>
      <c r="C163" s="66">
        <v>1.4492753623188406E-3</v>
      </c>
      <c r="D163" s="66">
        <v>0.6507246376811594</v>
      </c>
      <c r="E163" s="53">
        <v>1</v>
      </c>
      <c r="F163" s="66">
        <v>1.4492753623188406E-3</v>
      </c>
      <c r="G163" s="66">
        <v>0.6507246376811594</v>
      </c>
    </row>
    <row r="164" spans="1:7" x14ac:dyDescent="0.25">
      <c r="A164" s="56" t="s">
        <v>7068</v>
      </c>
      <c r="B164" s="53">
        <v>1</v>
      </c>
      <c r="C164" s="66">
        <v>1.4492753623188406E-3</v>
      </c>
      <c r="D164" s="66">
        <v>0.65217391304347827</v>
      </c>
      <c r="E164" s="53">
        <v>1</v>
      </c>
      <c r="F164" s="66">
        <v>1.4492753623188406E-3</v>
      </c>
      <c r="G164" s="66">
        <v>0.65217391304347827</v>
      </c>
    </row>
    <row r="165" spans="1:7" x14ac:dyDescent="0.25">
      <c r="A165" s="56" t="s">
        <v>6738</v>
      </c>
      <c r="B165" s="53">
        <v>1</v>
      </c>
      <c r="C165" s="66">
        <v>1.4492753623188406E-3</v>
      </c>
      <c r="D165" s="66">
        <v>0.65362318840579714</v>
      </c>
      <c r="E165" s="53">
        <v>1</v>
      </c>
      <c r="F165" s="66">
        <v>1.4492753623188406E-3</v>
      </c>
      <c r="G165" s="66">
        <v>0.65362318840579714</v>
      </c>
    </row>
    <row r="166" spans="1:7" x14ac:dyDescent="0.25">
      <c r="A166" s="56" t="s">
        <v>6381</v>
      </c>
      <c r="B166" s="53">
        <v>1</v>
      </c>
      <c r="C166" s="66">
        <v>1.4492753623188406E-3</v>
      </c>
      <c r="D166" s="66">
        <v>0.6550724637681159</v>
      </c>
      <c r="E166" s="53">
        <v>1</v>
      </c>
      <c r="F166" s="66">
        <v>1.4492753623188406E-3</v>
      </c>
      <c r="G166" s="66">
        <v>0.6550724637681159</v>
      </c>
    </row>
    <row r="167" spans="1:7" x14ac:dyDescent="0.25">
      <c r="A167" s="56" t="s">
        <v>6762</v>
      </c>
      <c r="B167" s="53">
        <v>1</v>
      </c>
      <c r="C167" s="66">
        <v>1.4492753623188406E-3</v>
      </c>
      <c r="D167" s="66">
        <v>0.65652173913043477</v>
      </c>
      <c r="E167" s="53">
        <v>1</v>
      </c>
      <c r="F167" s="66">
        <v>1.4492753623188406E-3</v>
      </c>
      <c r="G167" s="66">
        <v>0.65652173913043477</v>
      </c>
    </row>
    <row r="168" spans="1:7" x14ac:dyDescent="0.25">
      <c r="A168" s="56" t="s">
        <v>5505</v>
      </c>
      <c r="B168" s="53">
        <v>1</v>
      </c>
      <c r="C168" s="66">
        <v>1.4492753623188406E-3</v>
      </c>
      <c r="D168" s="66">
        <v>0.65797101449275364</v>
      </c>
      <c r="E168" s="53">
        <v>1</v>
      </c>
      <c r="F168" s="66">
        <v>1.4492753623188406E-3</v>
      </c>
      <c r="G168" s="66">
        <v>0.65797101449275364</v>
      </c>
    </row>
    <row r="169" spans="1:7" x14ac:dyDescent="0.25">
      <c r="A169" s="56" t="s">
        <v>5548</v>
      </c>
      <c r="B169" s="53">
        <v>1</v>
      </c>
      <c r="C169" s="66">
        <v>1.4492753623188406E-3</v>
      </c>
      <c r="D169" s="66">
        <v>0.65942028985507251</v>
      </c>
      <c r="E169" s="53">
        <v>1</v>
      </c>
      <c r="F169" s="66">
        <v>1.4492753623188406E-3</v>
      </c>
      <c r="G169" s="66">
        <v>0.65942028985507251</v>
      </c>
    </row>
    <row r="170" spans="1:7" x14ac:dyDescent="0.25">
      <c r="A170" s="56" t="s">
        <v>7651</v>
      </c>
      <c r="B170" s="53">
        <v>1</v>
      </c>
      <c r="C170" s="66">
        <v>1.4492753623188406E-3</v>
      </c>
      <c r="D170" s="66">
        <v>0.66086956521739126</v>
      </c>
      <c r="E170" s="53">
        <v>1</v>
      </c>
      <c r="F170" s="66">
        <v>1.4492753623188406E-3</v>
      </c>
      <c r="G170" s="66">
        <v>0.66086956521739126</v>
      </c>
    </row>
    <row r="171" spans="1:7" x14ac:dyDescent="0.25">
      <c r="A171" s="56" t="s">
        <v>7670</v>
      </c>
      <c r="B171" s="53">
        <v>1</v>
      </c>
      <c r="C171" s="66">
        <v>1.4492753623188406E-3</v>
      </c>
      <c r="D171" s="66">
        <v>0.66231884057971013</v>
      </c>
      <c r="E171" s="53">
        <v>1</v>
      </c>
      <c r="F171" s="66">
        <v>1.4492753623188406E-3</v>
      </c>
      <c r="G171" s="66">
        <v>0.66231884057971013</v>
      </c>
    </row>
    <row r="172" spans="1:7" x14ac:dyDescent="0.25">
      <c r="A172" s="56" t="s">
        <v>6373</v>
      </c>
      <c r="B172" s="53">
        <v>1</v>
      </c>
      <c r="C172" s="66">
        <v>1.4492753623188406E-3</v>
      </c>
      <c r="D172" s="66">
        <v>0.663768115942029</v>
      </c>
      <c r="E172" s="53">
        <v>1</v>
      </c>
      <c r="F172" s="66">
        <v>1.4492753623188406E-3</v>
      </c>
      <c r="G172" s="66">
        <v>0.663768115942029</v>
      </c>
    </row>
    <row r="173" spans="1:7" x14ac:dyDescent="0.25">
      <c r="A173" s="56" t="s">
        <v>6961</v>
      </c>
      <c r="B173" s="53">
        <v>1</v>
      </c>
      <c r="C173" s="66">
        <v>1.4492753623188406E-3</v>
      </c>
      <c r="D173" s="66">
        <v>0.66521739130434787</v>
      </c>
      <c r="E173" s="53">
        <v>1</v>
      </c>
      <c r="F173" s="66">
        <v>1.4492753623188406E-3</v>
      </c>
      <c r="G173" s="66">
        <v>0.66521739130434787</v>
      </c>
    </row>
    <row r="174" spans="1:7" x14ac:dyDescent="0.25">
      <c r="A174" s="56" t="s">
        <v>5781</v>
      </c>
      <c r="B174" s="53">
        <v>1</v>
      </c>
      <c r="C174" s="66">
        <v>1.4492753623188406E-3</v>
      </c>
      <c r="D174" s="66">
        <v>0.66666666666666663</v>
      </c>
      <c r="E174" s="53">
        <v>1</v>
      </c>
      <c r="F174" s="66">
        <v>1.4492753623188406E-3</v>
      </c>
      <c r="G174" s="66">
        <v>0.66666666666666663</v>
      </c>
    </row>
    <row r="175" spans="1:7" x14ac:dyDescent="0.25">
      <c r="A175" s="56" t="s">
        <v>7751</v>
      </c>
      <c r="B175" s="53">
        <v>1</v>
      </c>
      <c r="C175" s="66">
        <v>1.4492753623188406E-3</v>
      </c>
      <c r="D175" s="66">
        <v>0.6681159420289855</v>
      </c>
      <c r="E175" s="53">
        <v>1</v>
      </c>
      <c r="F175" s="66">
        <v>1.4492753623188406E-3</v>
      </c>
      <c r="G175" s="66">
        <v>0.6681159420289855</v>
      </c>
    </row>
    <row r="176" spans="1:7" x14ac:dyDescent="0.25">
      <c r="A176" s="56" t="s">
        <v>6794</v>
      </c>
      <c r="B176" s="53">
        <v>1</v>
      </c>
      <c r="C176" s="66">
        <v>1.4492753623188406E-3</v>
      </c>
      <c r="D176" s="66">
        <v>0.66956521739130437</v>
      </c>
      <c r="E176" s="53">
        <v>1</v>
      </c>
      <c r="F176" s="66">
        <v>1.4492753623188406E-3</v>
      </c>
      <c r="G176" s="66">
        <v>0.66956521739130437</v>
      </c>
    </row>
    <row r="177" spans="1:7" x14ac:dyDescent="0.25">
      <c r="A177" s="56" t="s">
        <v>7648</v>
      </c>
      <c r="B177" s="53">
        <v>1</v>
      </c>
      <c r="C177" s="66">
        <v>1.4492753623188406E-3</v>
      </c>
      <c r="D177" s="66">
        <v>0.67101449275362324</v>
      </c>
      <c r="E177" s="53">
        <v>1</v>
      </c>
      <c r="F177" s="66">
        <v>1.4492753623188406E-3</v>
      </c>
      <c r="G177" s="66">
        <v>0.67101449275362324</v>
      </c>
    </row>
    <row r="178" spans="1:7" x14ac:dyDescent="0.25">
      <c r="A178" s="56" t="s">
        <v>6082</v>
      </c>
      <c r="B178" s="53">
        <v>1</v>
      </c>
      <c r="C178" s="66">
        <v>1.4492753623188406E-3</v>
      </c>
      <c r="D178" s="66">
        <v>0.672463768115942</v>
      </c>
      <c r="E178" s="53">
        <v>1</v>
      </c>
      <c r="F178" s="66">
        <v>1.4492753623188406E-3</v>
      </c>
      <c r="G178" s="66">
        <v>0.672463768115942</v>
      </c>
    </row>
    <row r="179" spans="1:7" x14ac:dyDescent="0.25">
      <c r="A179" s="56" t="s">
        <v>7035</v>
      </c>
      <c r="B179" s="53">
        <v>1</v>
      </c>
      <c r="C179" s="66">
        <v>1.4492753623188406E-3</v>
      </c>
      <c r="D179" s="66">
        <v>0.67391304347826086</v>
      </c>
      <c r="E179" s="53">
        <v>1</v>
      </c>
      <c r="F179" s="66">
        <v>1.4492753623188406E-3</v>
      </c>
      <c r="G179" s="66">
        <v>0.67391304347826086</v>
      </c>
    </row>
    <row r="180" spans="1:7" x14ac:dyDescent="0.25">
      <c r="A180" s="56" t="s">
        <v>6797</v>
      </c>
      <c r="B180" s="53">
        <v>1</v>
      </c>
      <c r="C180" s="66">
        <v>1.4492753623188406E-3</v>
      </c>
      <c r="D180" s="66">
        <v>0.67536231884057973</v>
      </c>
      <c r="E180" s="53">
        <v>1</v>
      </c>
      <c r="F180" s="66">
        <v>1.4492753623188406E-3</v>
      </c>
      <c r="G180" s="66">
        <v>0.67536231884057973</v>
      </c>
    </row>
    <row r="181" spans="1:7" x14ac:dyDescent="0.25">
      <c r="A181" s="56" t="s">
        <v>7627</v>
      </c>
      <c r="B181" s="53">
        <v>1</v>
      </c>
      <c r="C181" s="66">
        <v>1.4492753623188406E-3</v>
      </c>
      <c r="D181" s="66">
        <v>0.6768115942028986</v>
      </c>
      <c r="E181" s="53">
        <v>1</v>
      </c>
      <c r="F181" s="66">
        <v>1.4492753623188406E-3</v>
      </c>
      <c r="G181" s="66">
        <v>0.6768115942028986</v>
      </c>
    </row>
    <row r="182" spans="1:7" x14ac:dyDescent="0.25">
      <c r="A182" s="56" t="s">
        <v>7414</v>
      </c>
      <c r="B182" s="53">
        <v>1</v>
      </c>
      <c r="C182" s="66">
        <v>1.4492753623188406E-3</v>
      </c>
      <c r="D182" s="66">
        <v>0.67826086956521736</v>
      </c>
      <c r="E182" s="53">
        <v>1</v>
      </c>
      <c r="F182" s="66">
        <v>1.4492753623188406E-3</v>
      </c>
      <c r="G182" s="66">
        <v>0.67826086956521736</v>
      </c>
    </row>
    <row r="183" spans="1:7" x14ac:dyDescent="0.25">
      <c r="A183" s="56" t="s">
        <v>7333</v>
      </c>
      <c r="B183" s="53">
        <v>1</v>
      </c>
      <c r="C183" s="66">
        <v>1.4492753623188406E-3</v>
      </c>
      <c r="D183" s="66">
        <v>0.67971014492753623</v>
      </c>
      <c r="E183" s="53">
        <v>1</v>
      </c>
      <c r="F183" s="66">
        <v>1.4492753623188406E-3</v>
      </c>
      <c r="G183" s="66">
        <v>0.67971014492753623</v>
      </c>
    </row>
    <row r="184" spans="1:7" x14ac:dyDescent="0.25">
      <c r="A184" s="56" t="s">
        <v>6656</v>
      </c>
      <c r="B184" s="53">
        <v>1</v>
      </c>
      <c r="C184" s="66">
        <v>1.4492753623188406E-3</v>
      </c>
      <c r="D184" s="66">
        <v>0.6811594202898551</v>
      </c>
      <c r="E184" s="53">
        <v>1</v>
      </c>
      <c r="F184" s="66">
        <v>1.4492753623188406E-3</v>
      </c>
      <c r="G184" s="66">
        <v>0.6811594202898551</v>
      </c>
    </row>
    <row r="185" spans="1:7" x14ac:dyDescent="0.25">
      <c r="A185" s="56" t="s">
        <v>7088</v>
      </c>
      <c r="B185" s="53">
        <v>1</v>
      </c>
      <c r="C185" s="66">
        <v>1.4492753623188406E-3</v>
      </c>
      <c r="D185" s="66">
        <v>0.68260869565217386</v>
      </c>
      <c r="E185" s="53">
        <v>1</v>
      </c>
      <c r="F185" s="66">
        <v>1.4492753623188406E-3</v>
      </c>
      <c r="G185" s="66">
        <v>0.68260869565217386</v>
      </c>
    </row>
    <row r="186" spans="1:7" x14ac:dyDescent="0.25">
      <c r="A186" s="56" t="s">
        <v>6307</v>
      </c>
      <c r="B186" s="53">
        <v>1</v>
      </c>
      <c r="C186" s="66">
        <v>1.4492753623188406E-3</v>
      </c>
      <c r="D186" s="66">
        <v>0.68405797101449273</v>
      </c>
      <c r="E186" s="53">
        <v>1</v>
      </c>
      <c r="F186" s="66">
        <v>1.4492753623188406E-3</v>
      </c>
      <c r="G186" s="66">
        <v>0.68405797101449273</v>
      </c>
    </row>
    <row r="187" spans="1:7" x14ac:dyDescent="0.25">
      <c r="A187" s="56" t="s">
        <v>6640</v>
      </c>
      <c r="B187" s="53">
        <v>1</v>
      </c>
      <c r="C187" s="66">
        <v>1.4492753623188406E-3</v>
      </c>
      <c r="D187" s="66">
        <v>0.6855072463768116</v>
      </c>
      <c r="E187" s="53">
        <v>1</v>
      </c>
      <c r="F187" s="66">
        <v>1.4492753623188406E-3</v>
      </c>
      <c r="G187" s="66">
        <v>0.6855072463768116</v>
      </c>
    </row>
    <row r="188" spans="1:7" x14ac:dyDescent="0.25">
      <c r="A188" s="56" t="s">
        <v>6942</v>
      </c>
      <c r="B188" s="53">
        <v>1</v>
      </c>
      <c r="C188" s="66">
        <v>1.4492753623188406E-3</v>
      </c>
      <c r="D188" s="66">
        <v>0.68695652173913047</v>
      </c>
      <c r="E188" s="53">
        <v>1</v>
      </c>
      <c r="F188" s="66">
        <v>1.4492753623188406E-3</v>
      </c>
      <c r="G188" s="66">
        <v>0.68695652173913047</v>
      </c>
    </row>
    <row r="189" spans="1:7" x14ac:dyDescent="0.25">
      <c r="A189" s="56" t="s">
        <v>6187</v>
      </c>
      <c r="B189" s="53">
        <v>1</v>
      </c>
      <c r="C189" s="66">
        <v>1.4492753623188406E-3</v>
      </c>
      <c r="D189" s="66">
        <v>0.68840579710144922</v>
      </c>
      <c r="E189" s="53">
        <v>1</v>
      </c>
      <c r="F189" s="66">
        <v>1.4492753623188406E-3</v>
      </c>
      <c r="G189" s="66">
        <v>0.68840579710144922</v>
      </c>
    </row>
    <row r="190" spans="1:7" x14ac:dyDescent="0.25">
      <c r="A190" s="56" t="s">
        <v>7729</v>
      </c>
      <c r="B190" s="53">
        <v>1</v>
      </c>
      <c r="C190" s="66">
        <v>1.4492753623188406E-3</v>
      </c>
      <c r="D190" s="66">
        <v>0.68985507246376809</v>
      </c>
      <c r="E190" s="53">
        <v>1</v>
      </c>
      <c r="F190" s="66">
        <v>1.4492753623188406E-3</v>
      </c>
      <c r="G190" s="66">
        <v>0.68985507246376809</v>
      </c>
    </row>
    <row r="191" spans="1:7" x14ac:dyDescent="0.25">
      <c r="A191" s="56" t="s">
        <v>7607</v>
      </c>
      <c r="B191" s="53">
        <v>1</v>
      </c>
      <c r="C191" s="66">
        <v>1.4492753623188406E-3</v>
      </c>
      <c r="D191" s="66">
        <v>0.69130434782608696</v>
      </c>
      <c r="E191" s="53">
        <v>1</v>
      </c>
      <c r="F191" s="66">
        <v>1.4492753623188406E-3</v>
      </c>
      <c r="G191" s="66">
        <v>0.69130434782608696</v>
      </c>
    </row>
    <row r="192" spans="1:7" x14ac:dyDescent="0.25">
      <c r="A192" s="56" t="s">
        <v>7282</v>
      </c>
      <c r="B192" s="53">
        <v>1</v>
      </c>
      <c r="C192" s="66">
        <v>1.4492753623188406E-3</v>
      </c>
      <c r="D192" s="66">
        <v>0.69275362318840583</v>
      </c>
      <c r="E192" s="53">
        <v>1</v>
      </c>
      <c r="F192" s="66">
        <v>1.4492753623188406E-3</v>
      </c>
      <c r="G192" s="66">
        <v>0.69275362318840583</v>
      </c>
    </row>
    <row r="193" spans="1:7" x14ac:dyDescent="0.25">
      <c r="A193" s="56" t="s">
        <v>6002</v>
      </c>
      <c r="B193" s="53">
        <v>1</v>
      </c>
      <c r="C193" s="66">
        <v>1.4492753623188406E-3</v>
      </c>
      <c r="D193" s="66">
        <v>0.69420289855072459</v>
      </c>
      <c r="E193" s="53">
        <v>1</v>
      </c>
      <c r="F193" s="66">
        <v>1.4492753623188406E-3</v>
      </c>
      <c r="G193" s="66">
        <v>0.69420289855072459</v>
      </c>
    </row>
    <row r="194" spans="1:7" x14ac:dyDescent="0.25">
      <c r="A194" s="56" t="s">
        <v>7005</v>
      </c>
      <c r="B194" s="53">
        <v>1</v>
      </c>
      <c r="C194" s="66">
        <v>1.4492753623188406E-3</v>
      </c>
      <c r="D194" s="66">
        <v>0.69565217391304346</v>
      </c>
      <c r="E194" s="53">
        <v>1</v>
      </c>
      <c r="F194" s="66">
        <v>1.4492753623188406E-3</v>
      </c>
      <c r="G194" s="66">
        <v>0.69565217391304346</v>
      </c>
    </row>
    <row r="195" spans="1:7" x14ac:dyDescent="0.25">
      <c r="A195" s="56" t="s">
        <v>6193</v>
      </c>
      <c r="B195" s="53">
        <v>1</v>
      </c>
      <c r="C195" s="66">
        <v>1.4492753623188406E-3</v>
      </c>
      <c r="D195" s="66">
        <v>0.69710144927536233</v>
      </c>
      <c r="E195" s="53">
        <v>1</v>
      </c>
      <c r="F195" s="66">
        <v>1.4492753623188406E-3</v>
      </c>
      <c r="G195" s="66">
        <v>0.69710144927536233</v>
      </c>
    </row>
    <row r="196" spans="1:7" x14ac:dyDescent="0.25">
      <c r="A196" s="56" t="s">
        <v>5582</v>
      </c>
      <c r="B196" s="53">
        <v>1</v>
      </c>
      <c r="C196" s="66">
        <v>1.4492753623188406E-3</v>
      </c>
      <c r="D196" s="66">
        <v>0.6985507246376812</v>
      </c>
      <c r="E196" s="53">
        <v>1</v>
      </c>
      <c r="F196" s="66">
        <v>1.4492753623188406E-3</v>
      </c>
      <c r="G196" s="66">
        <v>0.6985507246376812</v>
      </c>
    </row>
    <row r="197" spans="1:7" x14ac:dyDescent="0.25">
      <c r="A197" s="56" t="s">
        <v>6940</v>
      </c>
      <c r="B197" s="53">
        <v>1</v>
      </c>
      <c r="C197" s="66">
        <v>1.4492753623188406E-3</v>
      </c>
      <c r="D197" s="66">
        <v>0.7</v>
      </c>
      <c r="E197" s="53">
        <v>1</v>
      </c>
      <c r="F197" s="66">
        <v>1.4492753623188406E-3</v>
      </c>
      <c r="G197" s="66">
        <v>0.7</v>
      </c>
    </row>
    <row r="198" spans="1:7" x14ac:dyDescent="0.25">
      <c r="A198" s="56" t="s">
        <v>6156</v>
      </c>
      <c r="B198" s="53">
        <v>1</v>
      </c>
      <c r="C198" s="66">
        <v>1.4492753623188406E-3</v>
      </c>
      <c r="D198" s="66">
        <v>0.70144927536231882</v>
      </c>
      <c r="E198" s="53">
        <v>1</v>
      </c>
      <c r="F198" s="66">
        <v>1.4492753623188406E-3</v>
      </c>
      <c r="G198" s="66">
        <v>0.70144927536231882</v>
      </c>
    </row>
    <row r="199" spans="1:7" x14ac:dyDescent="0.25">
      <c r="A199" s="56" t="s">
        <v>5825</v>
      </c>
      <c r="B199" s="53">
        <v>1</v>
      </c>
      <c r="C199" s="66">
        <v>1.4492753623188406E-3</v>
      </c>
      <c r="D199" s="66">
        <v>0.70289855072463769</v>
      </c>
      <c r="E199" s="53">
        <v>1</v>
      </c>
      <c r="F199" s="66">
        <v>1.4492753623188406E-3</v>
      </c>
      <c r="G199" s="66">
        <v>0.70289855072463769</v>
      </c>
    </row>
    <row r="200" spans="1:7" x14ac:dyDescent="0.25">
      <c r="A200" s="56" t="s">
        <v>5500</v>
      </c>
      <c r="B200" s="53">
        <v>1</v>
      </c>
      <c r="C200" s="66">
        <v>1.4492753623188406E-3</v>
      </c>
      <c r="D200" s="66">
        <v>0.70434782608695656</v>
      </c>
      <c r="E200" s="53">
        <v>1</v>
      </c>
      <c r="F200" s="66">
        <v>1.4492753623188406E-3</v>
      </c>
      <c r="G200" s="66">
        <v>0.70434782608695656</v>
      </c>
    </row>
    <row r="201" spans="1:7" x14ac:dyDescent="0.25">
      <c r="A201" s="56" t="s">
        <v>6029</v>
      </c>
      <c r="B201" s="53">
        <v>1</v>
      </c>
      <c r="C201" s="66">
        <v>1.4492753623188406E-3</v>
      </c>
      <c r="D201" s="66">
        <v>0.70579710144927532</v>
      </c>
      <c r="E201" s="53">
        <v>1</v>
      </c>
      <c r="F201" s="66">
        <v>1.4492753623188406E-3</v>
      </c>
      <c r="G201" s="66">
        <v>0.70579710144927532</v>
      </c>
    </row>
    <row r="202" spans="1:7" x14ac:dyDescent="0.25">
      <c r="A202" s="56" t="s">
        <v>6583</v>
      </c>
      <c r="B202" s="53">
        <v>1</v>
      </c>
      <c r="C202" s="66">
        <v>1.4492753623188406E-3</v>
      </c>
      <c r="D202" s="66">
        <v>0.70724637681159419</v>
      </c>
      <c r="E202" s="53">
        <v>1</v>
      </c>
      <c r="F202" s="66">
        <v>1.4492753623188406E-3</v>
      </c>
      <c r="G202" s="66">
        <v>0.70724637681159419</v>
      </c>
    </row>
    <row r="203" spans="1:7" x14ac:dyDescent="0.25">
      <c r="A203" s="56" t="s">
        <v>6268</v>
      </c>
      <c r="B203" s="53">
        <v>1</v>
      </c>
      <c r="C203" s="66">
        <v>1.4492753623188406E-3</v>
      </c>
      <c r="D203" s="66">
        <v>0.70869565217391306</v>
      </c>
      <c r="E203" s="53">
        <v>1</v>
      </c>
      <c r="F203" s="66">
        <v>1.4492753623188406E-3</v>
      </c>
      <c r="G203" s="66">
        <v>0.70869565217391306</v>
      </c>
    </row>
    <row r="204" spans="1:7" x14ac:dyDescent="0.25">
      <c r="A204" s="56" t="s">
        <v>5886</v>
      </c>
      <c r="B204" s="53">
        <v>1</v>
      </c>
      <c r="C204" s="66">
        <v>1.4492753623188406E-3</v>
      </c>
      <c r="D204" s="66">
        <v>0.71014492753623193</v>
      </c>
      <c r="E204" s="53">
        <v>1</v>
      </c>
      <c r="F204" s="66">
        <v>1.4492753623188406E-3</v>
      </c>
      <c r="G204" s="66">
        <v>0.71014492753623193</v>
      </c>
    </row>
    <row r="205" spans="1:7" x14ac:dyDescent="0.25">
      <c r="A205" s="56" t="s">
        <v>7435</v>
      </c>
      <c r="B205" s="53">
        <v>1</v>
      </c>
      <c r="C205" s="66">
        <v>1.4492753623188406E-3</v>
      </c>
      <c r="D205" s="66">
        <v>0.71159420289855069</v>
      </c>
      <c r="E205" s="53">
        <v>1</v>
      </c>
      <c r="F205" s="66">
        <v>1.4492753623188406E-3</v>
      </c>
      <c r="G205" s="66">
        <v>0.71159420289855069</v>
      </c>
    </row>
    <row r="206" spans="1:7" x14ac:dyDescent="0.25">
      <c r="A206" s="56" t="s">
        <v>7706</v>
      </c>
      <c r="B206" s="53">
        <v>1</v>
      </c>
      <c r="C206" s="66">
        <v>1.4492753623188406E-3</v>
      </c>
      <c r="D206" s="66">
        <v>0.71304347826086956</v>
      </c>
      <c r="E206" s="53">
        <v>1</v>
      </c>
      <c r="F206" s="66">
        <v>1.4492753623188406E-3</v>
      </c>
      <c r="G206" s="66">
        <v>0.71304347826086956</v>
      </c>
    </row>
    <row r="207" spans="1:7" x14ac:dyDescent="0.25">
      <c r="A207" s="56" t="s">
        <v>6889</v>
      </c>
      <c r="B207" s="53">
        <v>1</v>
      </c>
      <c r="C207" s="66">
        <v>1.4492753623188406E-3</v>
      </c>
      <c r="D207" s="66">
        <v>0.71449275362318843</v>
      </c>
      <c r="E207" s="53">
        <v>1</v>
      </c>
      <c r="F207" s="66">
        <v>1.4492753623188406E-3</v>
      </c>
      <c r="G207" s="66">
        <v>0.71449275362318843</v>
      </c>
    </row>
    <row r="208" spans="1:7" x14ac:dyDescent="0.25">
      <c r="A208" s="56" t="s">
        <v>5795</v>
      </c>
      <c r="B208" s="53">
        <v>1</v>
      </c>
      <c r="C208" s="66">
        <v>1.4492753623188406E-3</v>
      </c>
      <c r="D208" s="66">
        <v>0.71594202898550729</v>
      </c>
      <c r="E208" s="53">
        <v>1</v>
      </c>
      <c r="F208" s="66">
        <v>1.4492753623188406E-3</v>
      </c>
      <c r="G208" s="66">
        <v>0.71594202898550729</v>
      </c>
    </row>
    <row r="209" spans="1:7" x14ac:dyDescent="0.25">
      <c r="A209" s="56" t="s">
        <v>5546</v>
      </c>
      <c r="B209" s="53">
        <v>1</v>
      </c>
      <c r="C209" s="66">
        <v>1.4492753623188406E-3</v>
      </c>
      <c r="D209" s="66">
        <v>0.71739130434782605</v>
      </c>
      <c r="E209" s="53">
        <v>1</v>
      </c>
      <c r="F209" s="66">
        <v>1.4492753623188406E-3</v>
      </c>
      <c r="G209" s="66">
        <v>0.71739130434782605</v>
      </c>
    </row>
    <row r="210" spans="1:7" x14ac:dyDescent="0.25">
      <c r="A210" s="56" t="s">
        <v>6585</v>
      </c>
      <c r="B210" s="53">
        <v>1</v>
      </c>
      <c r="C210" s="66">
        <v>1.4492753623188406E-3</v>
      </c>
      <c r="D210" s="66">
        <v>0.71884057971014492</v>
      </c>
      <c r="E210" s="53">
        <v>1</v>
      </c>
      <c r="F210" s="66">
        <v>1.4492753623188406E-3</v>
      </c>
      <c r="G210" s="66">
        <v>0.71884057971014492</v>
      </c>
    </row>
    <row r="211" spans="1:7" x14ac:dyDescent="0.25">
      <c r="A211" s="56" t="s">
        <v>7638</v>
      </c>
      <c r="B211" s="53">
        <v>1</v>
      </c>
      <c r="C211" s="66">
        <v>1.4492753623188406E-3</v>
      </c>
      <c r="D211" s="66">
        <v>0.72028985507246379</v>
      </c>
      <c r="E211" s="53">
        <v>1</v>
      </c>
      <c r="F211" s="66">
        <v>1.4492753623188406E-3</v>
      </c>
      <c r="G211" s="66">
        <v>0.72028985507246379</v>
      </c>
    </row>
    <row r="212" spans="1:7" x14ac:dyDescent="0.25">
      <c r="A212" s="56" t="s">
        <v>6273</v>
      </c>
      <c r="B212" s="53">
        <v>1</v>
      </c>
      <c r="C212" s="66">
        <v>1.4492753623188406E-3</v>
      </c>
      <c r="D212" s="66">
        <v>0.72173913043478266</v>
      </c>
      <c r="E212" s="53">
        <v>1</v>
      </c>
      <c r="F212" s="66">
        <v>1.4492753623188406E-3</v>
      </c>
      <c r="G212" s="66">
        <v>0.72173913043478266</v>
      </c>
    </row>
    <row r="213" spans="1:7" x14ac:dyDescent="0.25">
      <c r="A213" s="56" t="s">
        <v>5717</v>
      </c>
      <c r="B213" s="53">
        <v>1</v>
      </c>
      <c r="C213" s="66">
        <v>1.4492753623188406E-3</v>
      </c>
      <c r="D213" s="66">
        <v>0.72318840579710142</v>
      </c>
      <c r="E213" s="53">
        <v>1</v>
      </c>
      <c r="F213" s="66">
        <v>1.4492753623188406E-3</v>
      </c>
      <c r="G213" s="66">
        <v>0.72318840579710142</v>
      </c>
    </row>
    <row r="214" spans="1:7" x14ac:dyDescent="0.25">
      <c r="A214" s="56" t="s">
        <v>7568</v>
      </c>
      <c r="B214" s="53">
        <v>1</v>
      </c>
      <c r="C214" s="66">
        <v>1.4492753623188406E-3</v>
      </c>
      <c r="D214" s="66">
        <v>0.72463768115942029</v>
      </c>
      <c r="E214" s="53">
        <v>1</v>
      </c>
      <c r="F214" s="66">
        <v>1.4492753623188406E-3</v>
      </c>
      <c r="G214" s="66">
        <v>0.72463768115942029</v>
      </c>
    </row>
    <row r="215" spans="1:7" x14ac:dyDescent="0.25">
      <c r="A215" s="56" t="s">
        <v>7811</v>
      </c>
      <c r="B215" s="53">
        <v>1</v>
      </c>
      <c r="C215" s="66">
        <v>1.4492753623188406E-3</v>
      </c>
      <c r="D215" s="66">
        <v>0.72608695652173916</v>
      </c>
      <c r="E215" s="53">
        <v>1</v>
      </c>
      <c r="F215" s="66">
        <v>1.4492753623188406E-3</v>
      </c>
      <c r="G215" s="66">
        <v>0.72608695652173916</v>
      </c>
    </row>
    <row r="216" spans="1:7" x14ac:dyDescent="0.25">
      <c r="A216" s="56" t="s">
        <v>5588</v>
      </c>
      <c r="B216" s="53">
        <v>1</v>
      </c>
      <c r="C216" s="66">
        <v>1.4492753623188406E-3</v>
      </c>
      <c r="D216" s="66">
        <v>0.72753623188405792</v>
      </c>
      <c r="E216" s="53">
        <v>1</v>
      </c>
      <c r="F216" s="66">
        <v>1.4492753623188406E-3</v>
      </c>
      <c r="G216" s="66">
        <v>0.72753623188405792</v>
      </c>
    </row>
    <row r="217" spans="1:7" x14ac:dyDescent="0.25">
      <c r="A217" s="56" t="s">
        <v>7233</v>
      </c>
      <c r="B217" s="53">
        <v>1</v>
      </c>
      <c r="C217" s="66">
        <v>1.4492753623188406E-3</v>
      </c>
      <c r="D217" s="66">
        <v>0.72898550724637678</v>
      </c>
      <c r="E217" s="53">
        <v>1</v>
      </c>
      <c r="F217" s="66">
        <v>1.4492753623188406E-3</v>
      </c>
      <c r="G217" s="66">
        <v>0.72898550724637678</v>
      </c>
    </row>
    <row r="218" spans="1:7" x14ac:dyDescent="0.25">
      <c r="A218" s="56" t="s">
        <v>7797</v>
      </c>
      <c r="B218" s="53">
        <v>1</v>
      </c>
      <c r="C218" s="66">
        <v>1.4492753623188406E-3</v>
      </c>
      <c r="D218" s="66">
        <v>0.73043478260869565</v>
      </c>
      <c r="E218" s="53">
        <v>1</v>
      </c>
      <c r="F218" s="66">
        <v>1.4492753623188406E-3</v>
      </c>
      <c r="G218" s="66">
        <v>0.73043478260869565</v>
      </c>
    </row>
    <row r="219" spans="1:7" x14ac:dyDescent="0.25">
      <c r="A219" s="56" t="s">
        <v>6497</v>
      </c>
      <c r="B219" s="53">
        <v>1</v>
      </c>
      <c r="C219" s="66">
        <v>1.4492753623188406E-3</v>
      </c>
      <c r="D219" s="66">
        <v>0.73188405797101452</v>
      </c>
      <c r="E219" s="53">
        <v>1</v>
      </c>
      <c r="F219" s="66">
        <v>1.4492753623188406E-3</v>
      </c>
      <c r="G219" s="66">
        <v>0.73188405797101452</v>
      </c>
    </row>
    <row r="220" spans="1:7" x14ac:dyDescent="0.25">
      <c r="A220" s="56" t="s">
        <v>6516</v>
      </c>
      <c r="B220" s="53">
        <v>1</v>
      </c>
      <c r="C220" s="66">
        <v>1.4492753623188406E-3</v>
      </c>
      <c r="D220" s="66">
        <v>0.73333333333333328</v>
      </c>
      <c r="E220" s="53">
        <v>1</v>
      </c>
      <c r="F220" s="66">
        <v>1.4492753623188406E-3</v>
      </c>
      <c r="G220" s="66">
        <v>0.73333333333333328</v>
      </c>
    </row>
    <row r="221" spans="1:7" x14ac:dyDescent="0.25">
      <c r="A221" s="56" t="s">
        <v>6956</v>
      </c>
      <c r="B221" s="53">
        <v>1</v>
      </c>
      <c r="C221" s="66">
        <v>1.4492753623188406E-3</v>
      </c>
      <c r="D221" s="66">
        <v>0.73478260869565215</v>
      </c>
      <c r="E221" s="53">
        <v>1</v>
      </c>
      <c r="F221" s="66">
        <v>1.4492753623188406E-3</v>
      </c>
      <c r="G221" s="66">
        <v>0.73478260869565215</v>
      </c>
    </row>
    <row r="222" spans="1:7" x14ac:dyDescent="0.25">
      <c r="A222" s="56" t="s">
        <v>6085</v>
      </c>
      <c r="B222" s="53">
        <v>1</v>
      </c>
      <c r="C222" s="66">
        <v>1.4492753623188406E-3</v>
      </c>
      <c r="D222" s="66">
        <v>0.73623188405797102</v>
      </c>
      <c r="E222" s="53">
        <v>1</v>
      </c>
      <c r="F222" s="66">
        <v>1.4492753623188406E-3</v>
      </c>
      <c r="G222" s="66">
        <v>0.73623188405797102</v>
      </c>
    </row>
    <row r="223" spans="1:7" x14ac:dyDescent="0.25">
      <c r="A223" s="56" t="s">
        <v>7781</v>
      </c>
      <c r="B223" s="53">
        <v>1</v>
      </c>
      <c r="C223" s="66">
        <v>1.4492753623188406E-3</v>
      </c>
      <c r="D223" s="66">
        <v>0.73768115942028989</v>
      </c>
      <c r="E223" s="53">
        <v>1</v>
      </c>
      <c r="F223" s="66">
        <v>1.4492753623188406E-3</v>
      </c>
      <c r="G223" s="66">
        <v>0.73768115942028989</v>
      </c>
    </row>
    <row r="224" spans="1:7" x14ac:dyDescent="0.25">
      <c r="A224" s="56" t="s">
        <v>7521</v>
      </c>
      <c r="B224" s="53">
        <v>1</v>
      </c>
      <c r="C224" s="66">
        <v>1.4492753623188406E-3</v>
      </c>
      <c r="D224" s="66">
        <v>0.73913043478260865</v>
      </c>
      <c r="E224" s="53">
        <v>1</v>
      </c>
      <c r="F224" s="66">
        <v>1.4492753623188406E-3</v>
      </c>
      <c r="G224" s="66">
        <v>0.73913043478260865</v>
      </c>
    </row>
    <row r="225" spans="1:7" x14ac:dyDescent="0.25">
      <c r="A225" s="56" t="s">
        <v>5622</v>
      </c>
      <c r="B225" s="53">
        <v>1</v>
      </c>
      <c r="C225" s="66">
        <v>1.4492753623188406E-3</v>
      </c>
      <c r="D225" s="66">
        <v>0.74057971014492752</v>
      </c>
      <c r="E225" s="53">
        <v>1</v>
      </c>
      <c r="F225" s="66">
        <v>1.4492753623188406E-3</v>
      </c>
      <c r="G225" s="66">
        <v>0.74057971014492752</v>
      </c>
    </row>
    <row r="226" spans="1:7" x14ac:dyDescent="0.25">
      <c r="A226" s="56" t="s">
        <v>6806</v>
      </c>
      <c r="B226" s="53">
        <v>1</v>
      </c>
      <c r="C226" s="66">
        <v>1.4492753623188406E-3</v>
      </c>
      <c r="D226" s="66">
        <v>0.74202898550724639</v>
      </c>
      <c r="E226" s="53">
        <v>1</v>
      </c>
      <c r="F226" s="66">
        <v>1.4492753623188406E-3</v>
      </c>
      <c r="G226" s="66">
        <v>0.74202898550724639</v>
      </c>
    </row>
    <row r="227" spans="1:7" x14ac:dyDescent="0.25">
      <c r="A227" s="56" t="s">
        <v>7428</v>
      </c>
      <c r="B227" s="53">
        <v>1</v>
      </c>
      <c r="C227" s="66">
        <v>1.4492753623188406E-3</v>
      </c>
      <c r="D227" s="66">
        <v>0.74347826086956526</v>
      </c>
      <c r="E227" s="53">
        <v>1</v>
      </c>
      <c r="F227" s="66">
        <v>1.4492753623188406E-3</v>
      </c>
      <c r="G227" s="66">
        <v>0.74347826086956526</v>
      </c>
    </row>
    <row r="228" spans="1:7" x14ac:dyDescent="0.25">
      <c r="A228" s="56" t="s">
        <v>5799</v>
      </c>
      <c r="B228" s="53">
        <v>1</v>
      </c>
      <c r="C228" s="66">
        <v>1.4492753623188406E-3</v>
      </c>
      <c r="D228" s="66">
        <v>0.74492753623188401</v>
      </c>
      <c r="E228" s="53">
        <v>1</v>
      </c>
      <c r="F228" s="66">
        <v>1.4492753623188406E-3</v>
      </c>
      <c r="G228" s="66">
        <v>0.74492753623188401</v>
      </c>
    </row>
    <row r="229" spans="1:7" x14ac:dyDescent="0.25">
      <c r="A229" s="56" t="s">
        <v>5557</v>
      </c>
      <c r="B229" s="53">
        <v>1</v>
      </c>
      <c r="C229" s="66">
        <v>1.4492753623188406E-3</v>
      </c>
      <c r="D229" s="66">
        <v>0.74637681159420288</v>
      </c>
      <c r="E229" s="53">
        <v>1</v>
      </c>
      <c r="F229" s="66">
        <v>1.4492753623188406E-3</v>
      </c>
      <c r="G229" s="66">
        <v>0.74637681159420288</v>
      </c>
    </row>
    <row r="230" spans="1:7" x14ac:dyDescent="0.25">
      <c r="A230" s="56" t="s">
        <v>7813</v>
      </c>
      <c r="B230" s="53">
        <v>1</v>
      </c>
      <c r="C230" s="66">
        <v>1.4492753623188406E-3</v>
      </c>
      <c r="D230" s="66">
        <v>0.74782608695652175</v>
      </c>
      <c r="E230" s="53">
        <v>1</v>
      </c>
      <c r="F230" s="66">
        <v>1.4492753623188406E-3</v>
      </c>
      <c r="G230" s="66">
        <v>0.74782608695652175</v>
      </c>
    </row>
    <row r="231" spans="1:7" x14ac:dyDescent="0.25">
      <c r="A231" s="56" t="s">
        <v>7170</v>
      </c>
      <c r="B231" s="53">
        <v>1</v>
      </c>
      <c r="C231" s="66">
        <v>1.4492753623188406E-3</v>
      </c>
      <c r="D231" s="66">
        <v>0.74927536231884062</v>
      </c>
      <c r="E231" s="53">
        <v>1</v>
      </c>
      <c r="F231" s="66">
        <v>1.4492753623188406E-3</v>
      </c>
      <c r="G231" s="66">
        <v>0.74927536231884062</v>
      </c>
    </row>
    <row r="232" spans="1:7" x14ac:dyDescent="0.25">
      <c r="A232" s="56" t="s">
        <v>6309</v>
      </c>
      <c r="B232" s="53">
        <v>1</v>
      </c>
      <c r="C232" s="66">
        <v>1.4492753623188406E-3</v>
      </c>
      <c r="D232" s="66">
        <v>0.75072463768115938</v>
      </c>
      <c r="E232" s="53">
        <v>1</v>
      </c>
      <c r="F232" s="66">
        <v>1.4492753623188406E-3</v>
      </c>
      <c r="G232" s="66">
        <v>0.75072463768115938</v>
      </c>
    </row>
    <row r="233" spans="1:7" x14ac:dyDescent="0.25">
      <c r="A233" s="56" t="s">
        <v>5862</v>
      </c>
      <c r="B233" s="53">
        <v>1</v>
      </c>
      <c r="C233" s="66">
        <v>1.4492753623188406E-3</v>
      </c>
      <c r="D233" s="66">
        <v>0.75217391304347825</v>
      </c>
      <c r="E233" s="53">
        <v>1</v>
      </c>
      <c r="F233" s="66">
        <v>1.4492753623188406E-3</v>
      </c>
      <c r="G233" s="66">
        <v>0.75217391304347825</v>
      </c>
    </row>
    <row r="234" spans="1:7" x14ac:dyDescent="0.25">
      <c r="A234" s="56" t="s">
        <v>6397</v>
      </c>
      <c r="B234" s="53">
        <v>1</v>
      </c>
      <c r="C234" s="66">
        <v>1.4492753623188406E-3</v>
      </c>
      <c r="D234" s="66">
        <v>0.75362318840579712</v>
      </c>
      <c r="E234" s="53">
        <v>1</v>
      </c>
      <c r="F234" s="66">
        <v>1.4492753623188406E-3</v>
      </c>
      <c r="G234" s="66">
        <v>0.75362318840579712</v>
      </c>
    </row>
    <row r="235" spans="1:7" x14ac:dyDescent="0.25">
      <c r="A235" s="56" t="s">
        <v>7194</v>
      </c>
      <c r="B235" s="53">
        <v>1</v>
      </c>
      <c r="C235" s="66">
        <v>1.4492753623188406E-3</v>
      </c>
      <c r="D235" s="66">
        <v>0.75507246376811599</v>
      </c>
      <c r="E235" s="53">
        <v>1</v>
      </c>
      <c r="F235" s="66">
        <v>1.4492753623188406E-3</v>
      </c>
      <c r="G235" s="66">
        <v>0.75507246376811599</v>
      </c>
    </row>
    <row r="236" spans="1:7" x14ac:dyDescent="0.25">
      <c r="A236" s="56" t="s">
        <v>7477</v>
      </c>
      <c r="B236" s="53">
        <v>1</v>
      </c>
      <c r="C236" s="66">
        <v>1.4492753623188406E-3</v>
      </c>
      <c r="D236" s="66">
        <v>0.75652173913043474</v>
      </c>
      <c r="E236" s="53">
        <v>1</v>
      </c>
      <c r="F236" s="66">
        <v>1.4492753623188406E-3</v>
      </c>
      <c r="G236" s="66">
        <v>0.75652173913043474</v>
      </c>
    </row>
    <row r="237" spans="1:7" x14ac:dyDescent="0.25">
      <c r="A237" s="56" t="s">
        <v>7174</v>
      </c>
      <c r="B237" s="53">
        <v>1</v>
      </c>
      <c r="C237" s="66">
        <v>1.4492753623188406E-3</v>
      </c>
      <c r="D237" s="66">
        <v>0.75797101449275361</v>
      </c>
      <c r="E237" s="53">
        <v>1</v>
      </c>
      <c r="F237" s="66">
        <v>1.4492753623188406E-3</v>
      </c>
      <c r="G237" s="66">
        <v>0.75797101449275361</v>
      </c>
    </row>
    <row r="238" spans="1:7" x14ac:dyDescent="0.25">
      <c r="A238" s="56" t="s">
        <v>7420</v>
      </c>
      <c r="B238" s="53">
        <v>1</v>
      </c>
      <c r="C238" s="66">
        <v>1.4492753623188406E-3</v>
      </c>
      <c r="D238" s="66">
        <v>0.75942028985507248</v>
      </c>
      <c r="E238" s="53">
        <v>1</v>
      </c>
      <c r="F238" s="66">
        <v>1.4492753623188406E-3</v>
      </c>
      <c r="G238" s="66">
        <v>0.75942028985507248</v>
      </c>
    </row>
    <row r="239" spans="1:7" x14ac:dyDescent="0.25">
      <c r="A239" s="56" t="s">
        <v>7613</v>
      </c>
      <c r="B239" s="53">
        <v>1</v>
      </c>
      <c r="C239" s="66">
        <v>1.4492753623188406E-3</v>
      </c>
      <c r="D239" s="66">
        <v>0.76086956521739135</v>
      </c>
      <c r="E239" s="53">
        <v>1</v>
      </c>
      <c r="F239" s="66">
        <v>1.4492753623188406E-3</v>
      </c>
      <c r="G239" s="66">
        <v>0.76086956521739135</v>
      </c>
    </row>
    <row r="240" spans="1:7" x14ac:dyDescent="0.25">
      <c r="A240" s="56" t="s">
        <v>6600</v>
      </c>
      <c r="B240" s="53">
        <v>1</v>
      </c>
      <c r="C240" s="66">
        <v>1.4492753623188406E-3</v>
      </c>
      <c r="D240" s="66">
        <v>0.76231884057971011</v>
      </c>
      <c r="E240" s="53">
        <v>1</v>
      </c>
      <c r="F240" s="66">
        <v>1.4492753623188406E-3</v>
      </c>
      <c r="G240" s="66">
        <v>0.76231884057971011</v>
      </c>
    </row>
    <row r="241" spans="1:7" x14ac:dyDescent="0.25">
      <c r="A241" s="56" t="s">
        <v>7678</v>
      </c>
      <c r="B241" s="53">
        <v>1</v>
      </c>
      <c r="C241" s="66">
        <v>1.4492753623188406E-3</v>
      </c>
      <c r="D241" s="66">
        <v>0.76376811594202898</v>
      </c>
      <c r="E241" s="53">
        <v>1</v>
      </c>
      <c r="F241" s="66">
        <v>1.4492753623188406E-3</v>
      </c>
      <c r="G241" s="66">
        <v>0.76376811594202898</v>
      </c>
    </row>
    <row r="242" spans="1:7" x14ac:dyDescent="0.25">
      <c r="A242" s="56" t="s">
        <v>7050</v>
      </c>
      <c r="B242" s="53">
        <v>1</v>
      </c>
      <c r="C242" s="66">
        <v>1.4492753623188406E-3</v>
      </c>
      <c r="D242" s="66">
        <v>0.76521739130434785</v>
      </c>
      <c r="E242" s="53">
        <v>1</v>
      </c>
      <c r="F242" s="66">
        <v>1.4492753623188406E-3</v>
      </c>
      <c r="G242" s="66">
        <v>0.76521739130434785</v>
      </c>
    </row>
    <row r="243" spans="1:7" x14ac:dyDescent="0.25">
      <c r="A243" s="56" t="s">
        <v>5640</v>
      </c>
      <c r="B243" s="53">
        <v>1</v>
      </c>
      <c r="C243" s="66">
        <v>1.4492753623188406E-3</v>
      </c>
      <c r="D243" s="66">
        <v>0.76666666666666672</v>
      </c>
      <c r="E243" s="53">
        <v>1</v>
      </c>
      <c r="F243" s="66">
        <v>1.4492753623188406E-3</v>
      </c>
      <c r="G243" s="66">
        <v>0.76666666666666672</v>
      </c>
    </row>
    <row r="244" spans="1:7" x14ac:dyDescent="0.25">
      <c r="A244" s="56" t="s">
        <v>7211</v>
      </c>
      <c r="B244" s="53">
        <v>1</v>
      </c>
      <c r="C244" s="66">
        <v>1.4492753623188406E-3</v>
      </c>
      <c r="D244" s="66">
        <v>0.76811594202898548</v>
      </c>
      <c r="E244" s="53">
        <v>1</v>
      </c>
      <c r="F244" s="66">
        <v>1.4492753623188406E-3</v>
      </c>
      <c r="G244" s="66">
        <v>0.76811594202898548</v>
      </c>
    </row>
    <row r="245" spans="1:7" x14ac:dyDescent="0.25">
      <c r="A245" s="56" t="s">
        <v>5649</v>
      </c>
      <c r="B245" s="53">
        <v>1</v>
      </c>
      <c r="C245" s="66">
        <v>1.4492753623188406E-3</v>
      </c>
      <c r="D245" s="66">
        <v>0.76956521739130435</v>
      </c>
      <c r="E245" s="53">
        <v>1</v>
      </c>
      <c r="F245" s="66">
        <v>1.4492753623188406E-3</v>
      </c>
      <c r="G245" s="66">
        <v>0.76956521739130435</v>
      </c>
    </row>
    <row r="246" spans="1:7" x14ac:dyDescent="0.25">
      <c r="A246" s="56" t="s">
        <v>7575</v>
      </c>
      <c r="B246" s="53">
        <v>1</v>
      </c>
      <c r="C246" s="66">
        <v>1.4492753623188406E-3</v>
      </c>
      <c r="D246" s="66">
        <v>0.77101449275362322</v>
      </c>
      <c r="E246" s="53">
        <v>1</v>
      </c>
      <c r="F246" s="66">
        <v>1.4492753623188406E-3</v>
      </c>
      <c r="G246" s="66">
        <v>0.77101449275362322</v>
      </c>
    </row>
    <row r="247" spans="1:7" x14ac:dyDescent="0.25">
      <c r="A247" s="56" t="s">
        <v>7433</v>
      </c>
      <c r="B247" s="53">
        <v>1</v>
      </c>
      <c r="C247" s="66">
        <v>1.4492753623188406E-3</v>
      </c>
      <c r="D247" s="66">
        <v>0.77246376811594208</v>
      </c>
      <c r="E247" s="53">
        <v>1</v>
      </c>
      <c r="F247" s="66">
        <v>1.4492753623188406E-3</v>
      </c>
      <c r="G247" s="66">
        <v>0.77246376811594208</v>
      </c>
    </row>
    <row r="248" spans="1:7" x14ac:dyDescent="0.25">
      <c r="A248" s="56" t="s">
        <v>7634</v>
      </c>
      <c r="B248" s="53">
        <v>1</v>
      </c>
      <c r="C248" s="66">
        <v>1.4492753623188406E-3</v>
      </c>
      <c r="D248" s="66">
        <v>0.77391304347826084</v>
      </c>
      <c r="E248" s="53">
        <v>1</v>
      </c>
      <c r="F248" s="66">
        <v>1.4492753623188406E-3</v>
      </c>
      <c r="G248" s="66">
        <v>0.77391304347826084</v>
      </c>
    </row>
    <row r="249" spans="1:7" x14ac:dyDescent="0.25">
      <c r="A249" s="56" t="s">
        <v>7381</v>
      </c>
      <c r="B249" s="53">
        <v>1</v>
      </c>
      <c r="C249" s="66">
        <v>1.4492753623188406E-3</v>
      </c>
      <c r="D249" s="66">
        <v>0.77536231884057971</v>
      </c>
      <c r="E249" s="53">
        <v>1</v>
      </c>
      <c r="F249" s="66">
        <v>1.4492753623188406E-3</v>
      </c>
      <c r="G249" s="66">
        <v>0.77536231884057971</v>
      </c>
    </row>
    <row r="250" spans="1:7" x14ac:dyDescent="0.25">
      <c r="A250" s="56" t="s">
        <v>7107</v>
      </c>
      <c r="B250" s="53">
        <v>1</v>
      </c>
      <c r="C250" s="66">
        <v>1.4492753623188406E-3</v>
      </c>
      <c r="D250" s="66">
        <v>0.77681159420289858</v>
      </c>
      <c r="E250" s="53">
        <v>1</v>
      </c>
      <c r="F250" s="66">
        <v>1.4492753623188406E-3</v>
      </c>
      <c r="G250" s="66">
        <v>0.77681159420289858</v>
      </c>
    </row>
    <row r="251" spans="1:7" x14ac:dyDescent="0.25">
      <c r="A251" s="56" t="s">
        <v>5793</v>
      </c>
      <c r="B251" s="53">
        <v>1</v>
      </c>
      <c r="C251" s="66">
        <v>1.4492753623188406E-3</v>
      </c>
      <c r="D251" s="66">
        <v>0.77826086956521734</v>
      </c>
      <c r="E251" s="53">
        <v>1</v>
      </c>
      <c r="F251" s="66">
        <v>1.4492753623188406E-3</v>
      </c>
      <c r="G251" s="66">
        <v>0.77826086956521734</v>
      </c>
    </row>
    <row r="252" spans="1:7" x14ac:dyDescent="0.25">
      <c r="A252" s="56" t="s">
        <v>7703</v>
      </c>
      <c r="B252" s="53">
        <v>1</v>
      </c>
      <c r="C252" s="66">
        <v>1.4492753623188406E-3</v>
      </c>
      <c r="D252" s="66">
        <v>0.77971014492753621</v>
      </c>
      <c r="E252" s="53">
        <v>1</v>
      </c>
      <c r="F252" s="66">
        <v>1.4492753623188406E-3</v>
      </c>
      <c r="G252" s="66">
        <v>0.77971014492753621</v>
      </c>
    </row>
    <row r="253" spans="1:7" x14ac:dyDescent="0.25">
      <c r="A253" s="56" t="s">
        <v>7251</v>
      </c>
      <c r="B253" s="53">
        <v>1</v>
      </c>
      <c r="C253" s="66">
        <v>1.4492753623188406E-3</v>
      </c>
      <c r="D253" s="66">
        <v>0.78115942028985508</v>
      </c>
      <c r="E253" s="53">
        <v>1</v>
      </c>
      <c r="F253" s="66">
        <v>1.4492753623188406E-3</v>
      </c>
      <c r="G253" s="66">
        <v>0.78115942028985508</v>
      </c>
    </row>
    <row r="254" spans="1:7" x14ac:dyDescent="0.25">
      <c r="A254" s="56" t="s">
        <v>5475</v>
      </c>
      <c r="B254" s="53">
        <v>1</v>
      </c>
      <c r="C254" s="66">
        <v>1.4492753623188406E-3</v>
      </c>
      <c r="D254" s="66">
        <v>0.78260869565217395</v>
      </c>
      <c r="E254" s="53">
        <v>1</v>
      </c>
      <c r="F254" s="66">
        <v>1.4492753623188406E-3</v>
      </c>
      <c r="G254" s="66">
        <v>0.78260869565217395</v>
      </c>
    </row>
    <row r="255" spans="1:7" x14ac:dyDescent="0.25">
      <c r="A255" s="56" t="s">
        <v>6931</v>
      </c>
      <c r="B255" s="53">
        <v>1</v>
      </c>
      <c r="C255" s="66">
        <v>1.4492753623188406E-3</v>
      </c>
      <c r="D255" s="66">
        <v>0.78405797101449271</v>
      </c>
      <c r="E255" s="53">
        <v>1</v>
      </c>
      <c r="F255" s="66">
        <v>1.4492753623188406E-3</v>
      </c>
      <c r="G255" s="66">
        <v>0.78405797101449271</v>
      </c>
    </row>
    <row r="256" spans="1:7" x14ac:dyDescent="0.25">
      <c r="A256" s="56" t="s">
        <v>7306</v>
      </c>
      <c r="B256" s="53">
        <v>1</v>
      </c>
      <c r="C256" s="66">
        <v>1.4492753623188406E-3</v>
      </c>
      <c r="D256" s="66">
        <v>0.78550724637681157</v>
      </c>
      <c r="E256" s="53">
        <v>1</v>
      </c>
      <c r="F256" s="66">
        <v>1.4492753623188406E-3</v>
      </c>
      <c r="G256" s="66">
        <v>0.78550724637681157</v>
      </c>
    </row>
    <row r="257" spans="1:7" x14ac:dyDescent="0.25">
      <c r="A257" s="56" t="s">
        <v>7408</v>
      </c>
      <c r="B257" s="53">
        <v>1</v>
      </c>
      <c r="C257" s="66">
        <v>1.4492753623188406E-3</v>
      </c>
      <c r="D257" s="66">
        <v>0.78695652173913044</v>
      </c>
      <c r="E257" s="53">
        <v>1</v>
      </c>
      <c r="F257" s="66">
        <v>1.4492753623188406E-3</v>
      </c>
      <c r="G257" s="66">
        <v>0.78695652173913044</v>
      </c>
    </row>
    <row r="258" spans="1:7" x14ac:dyDescent="0.25">
      <c r="A258" s="56" t="s">
        <v>5944</v>
      </c>
      <c r="B258" s="53">
        <v>1</v>
      </c>
      <c r="C258" s="66">
        <v>1.4492753623188406E-3</v>
      </c>
      <c r="D258" s="66">
        <v>0.78840579710144931</v>
      </c>
      <c r="E258" s="53">
        <v>1</v>
      </c>
      <c r="F258" s="66">
        <v>1.4492753623188406E-3</v>
      </c>
      <c r="G258" s="66">
        <v>0.78840579710144931</v>
      </c>
    </row>
    <row r="259" spans="1:7" x14ac:dyDescent="0.25">
      <c r="A259" s="56" t="s">
        <v>7390</v>
      </c>
      <c r="B259" s="53">
        <v>1</v>
      </c>
      <c r="C259" s="66">
        <v>1.4492753623188406E-3</v>
      </c>
      <c r="D259" s="66">
        <v>0.78985507246376807</v>
      </c>
      <c r="E259" s="53">
        <v>1</v>
      </c>
      <c r="F259" s="66">
        <v>1.4492753623188406E-3</v>
      </c>
      <c r="G259" s="66">
        <v>0.78985507246376807</v>
      </c>
    </row>
    <row r="260" spans="1:7" x14ac:dyDescent="0.25">
      <c r="A260" s="56" t="s">
        <v>5530</v>
      </c>
      <c r="B260" s="53">
        <v>1</v>
      </c>
      <c r="C260" s="66">
        <v>1.4492753623188406E-3</v>
      </c>
      <c r="D260" s="66">
        <v>0.79130434782608694</v>
      </c>
      <c r="E260" s="53">
        <v>1</v>
      </c>
      <c r="F260" s="66">
        <v>1.4492753623188406E-3</v>
      </c>
      <c r="G260" s="66">
        <v>0.79130434782608694</v>
      </c>
    </row>
    <row r="261" spans="1:7" x14ac:dyDescent="0.25">
      <c r="A261" s="56" t="s">
        <v>5564</v>
      </c>
      <c r="B261" s="53">
        <v>1</v>
      </c>
      <c r="C261" s="66">
        <v>1.4492753623188406E-3</v>
      </c>
      <c r="D261" s="66">
        <v>0.79275362318840581</v>
      </c>
      <c r="E261" s="53">
        <v>1</v>
      </c>
      <c r="F261" s="66">
        <v>1.4492753623188406E-3</v>
      </c>
      <c r="G261" s="66">
        <v>0.79275362318840581</v>
      </c>
    </row>
    <row r="262" spans="1:7" x14ac:dyDescent="0.25">
      <c r="A262" s="56" t="s">
        <v>5503</v>
      </c>
      <c r="B262" s="53">
        <v>1</v>
      </c>
      <c r="C262" s="66">
        <v>1.4492753623188406E-3</v>
      </c>
      <c r="D262" s="66">
        <v>0.79420289855072468</v>
      </c>
      <c r="E262" s="53">
        <v>1</v>
      </c>
      <c r="F262" s="66">
        <v>1.4492753623188406E-3</v>
      </c>
      <c r="G262" s="66">
        <v>0.79420289855072468</v>
      </c>
    </row>
    <row r="263" spans="1:7" x14ac:dyDescent="0.25">
      <c r="A263" s="56" t="s">
        <v>6892</v>
      </c>
      <c r="B263" s="53">
        <v>1</v>
      </c>
      <c r="C263" s="66">
        <v>1.4492753623188406E-3</v>
      </c>
      <c r="D263" s="66">
        <v>0.79565217391304344</v>
      </c>
      <c r="E263" s="53">
        <v>1</v>
      </c>
      <c r="F263" s="66">
        <v>1.4492753623188406E-3</v>
      </c>
      <c r="G263" s="66">
        <v>0.79565217391304344</v>
      </c>
    </row>
    <row r="264" spans="1:7" x14ac:dyDescent="0.25">
      <c r="A264" s="56" t="s">
        <v>6953</v>
      </c>
      <c r="B264" s="53">
        <v>1</v>
      </c>
      <c r="C264" s="66">
        <v>1.4492753623188406E-3</v>
      </c>
      <c r="D264" s="66">
        <v>0.79710144927536231</v>
      </c>
      <c r="E264" s="53">
        <v>1</v>
      </c>
      <c r="F264" s="66">
        <v>1.4492753623188406E-3</v>
      </c>
      <c r="G264" s="66">
        <v>0.79710144927536231</v>
      </c>
    </row>
    <row r="265" spans="1:7" x14ac:dyDescent="0.25">
      <c r="A265" s="56" t="s">
        <v>7721</v>
      </c>
      <c r="B265" s="53">
        <v>1</v>
      </c>
      <c r="C265" s="66">
        <v>1.4492753623188406E-3</v>
      </c>
      <c r="D265" s="66">
        <v>0.79855072463768118</v>
      </c>
      <c r="E265" s="53">
        <v>1</v>
      </c>
      <c r="F265" s="66">
        <v>1.4492753623188406E-3</v>
      </c>
      <c r="G265" s="66">
        <v>0.79855072463768118</v>
      </c>
    </row>
    <row r="266" spans="1:7" x14ac:dyDescent="0.25">
      <c r="A266" s="56" t="s">
        <v>7150</v>
      </c>
      <c r="B266" s="53">
        <v>1</v>
      </c>
      <c r="C266" s="66">
        <v>1.4492753623188406E-3</v>
      </c>
      <c r="D266" s="66">
        <v>0.8</v>
      </c>
      <c r="E266" s="53">
        <v>1</v>
      </c>
      <c r="F266" s="66">
        <v>1.4492753623188406E-3</v>
      </c>
      <c r="G266" s="66">
        <v>0.8</v>
      </c>
    </row>
    <row r="267" spans="1:7" x14ac:dyDescent="0.25">
      <c r="A267" s="56" t="s">
        <v>6963</v>
      </c>
      <c r="B267" s="53">
        <v>1</v>
      </c>
      <c r="C267" s="66">
        <v>1.4492753623188406E-3</v>
      </c>
      <c r="D267" s="66">
        <v>0.8014492753623188</v>
      </c>
      <c r="E267" s="53">
        <v>1</v>
      </c>
      <c r="F267" s="66">
        <v>1.4492753623188406E-3</v>
      </c>
      <c r="G267" s="66">
        <v>0.8014492753623188</v>
      </c>
    </row>
    <row r="268" spans="1:7" x14ac:dyDescent="0.25">
      <c r="A268" s="56" t="s">
        <v>5949</v>
      </c>
      <c r="B268" s="53">
        <v>1</v>
      </c>
      <c r="C268" s="66">
        <v>1.4492753623188406E-3</v>
      </c>
      <c r="D268" s="66">
        <v>0.80289855072463767</v>
      </c>
      <c r="E268" s="53">
        <v>1</v>
      </c>
      <c r="F268" s="66">
        <v>1.4492753623188406E-3</v>
      </c>
      <c r="G268" s="66">
        <v>0.80289855072463767</v>
      </c>
    </row>
    <row r="269" spans="1:7" x14ac:dyDescent="0.25">
      <c r="A269" s="56" t="s">
        <v>6756</v>
      </c>
      <c r="B269" s="53">
        <v>1</v>
      </c>
      <c r="C269" s="66">
        <v>1.4492753623188406E-3</v>
      </c>
      <c r="D269" s="66">
        <v>0.80434782608695654</v>
      </c>
      <c r="E269" s="53">
        <v>1</v>
      </c>
      <c r="F269" s="66">
        <v>1.4492753623188406E-3</v>
      </c>
      <c r="G269" s="66">
        <v>0.80434782608695654</v>
      </c>
    </row>
    <row r="270" spans="1:7" x14ac:dyDescent="0.25">
      <c r="A270" s="56" t="s">
        <v>6161</v>
      </c>
      <c r="B270" s="53">
        <v>1</v>
      </c>
      <c r="C270" s="66">
        <v>1.4492753623188406E-3</v>
      </c>
      <c r="D270" s="66">
        <v>0.80579710144927541</v>
      </c>
      <c r="E270" s="53">
        <v>1</v>
      </c>
      <c r="F270" s="66">
        <v>1.4492753623188406E-3</v>
      </c>
      <c r="G270" s="66">
        <v>0.80579710144927541</v>
      </c>
    </row>
    <row r="271" spans="1:7" x14ac:dyDescent="0.25">
      <c r="A271" s="56" t="s">
        <v>6759</v>
      </c>
      <c r="B271" s="53">
        <v>1</v>
      </c>
      <c r="C271" s="66">
        <v>1.4492753623188406E-3</v>
      </c>
      <c r="D271" s="66">
        <v>0.80724637681159417</v>
      </c>
      <c r="E271" s="53">
        <v>1</v>
      </c>
      <c r="F271" s="66">
        <v>1.4492753623188406E-3</v>
      </c>
      <c r="G271" s="66">
        <v>0.80724637681159417</v>
      </c>
    </row>
    <row r="272" spans="1:7" x14ac:dyDescent="0.25">
      <c r="A272" s="56" t="s">
        <v>6088</v>
      </c>
      <c r="B272" s="53">
        <v>1</v>
      </c>
      <c r="C272" s="66">
        <v>1.4492753623188406E-3</v>
      </c>
      <c r="D272" s="66">
        <v>0.80869565217391304</v>
      </c>
      <c r="E272" s="53">
        <v>1</v>
      </c>
      <c r="F272" s="66">
        <v>1.4492753623188406E-3</v>
      </c>
      <c r="G272" s="66">
        <v>0.80869565217391304</v>
      </c>
    </row>
    <row r="273" spans="1:7" x14ac:dyDescent="0.25">
      <c r="A273" s="56" t="s">
        <v>5567</v>
      </c>
      <c r="B273" s="53">
        <v>1</v>
      </c>
      <c r="C273" s="66">
        <v>1.4492753623188406E-3</v>
      </c>
      <c r="D273" s="66">
        <v>0.81014492753623191</v>
      </c>
      <c r="E273" s="53">
        <v>1</v>
      </c>
      <c r="F273" s="66">
        <v>1.4492753623188406E-3</v>
      </c>
      <c r="G273" s="66">
        <v>0.81014492753623191</v>
      </c>
    </row>
    <row r="274" spans="1:7" x14ac:dyDescent="0.25">
      <c r="A274" s="56" t="s">
        <v>7480</v>
      </c>
      <c r="B274" s="53">
        <v>1</v>
      </c>
      <c r="C274" s="66">
        <v>1.4492753623188406E-3</v>
      </c>
      <c r="D274" s="66">
        <v>0.81159420289855078</v>
      </c>
      <c r="E274" s="53">
        <v>1</v>
      </c>
      <c r="F274" s="66">
        <v>1.4492753623188406E-3</v>
      </c>
      <c r="G274" s="66">
        <v>0.81159420289855078</v>
      </c>
    </row>
    <row r="275" spans="1:7" x14ac:dyDescent="0.25">
      <c r="A275" s="56" t="s">
        <v>7411</v>
      </c>
      <c r="B275" s="53">
        <v>1</v>
      </c>
      <c r="C275" s="66">
        <v>1.4492753623188406E-3</v>
      </c>
      <c r="D275" s="66">
        <v>0.81304347826086953</v>
      </c>
      <c r="E275" s="53">
        <v>1</v>
      </c>
      <c r="F275" s="66">
        <v>1.4492753623188406E-3</v>
      </c>
      <c r="G275" s="66">
        <v>0.81304347826086953</v>
      </c>
    </row>
    <row r="276" spans="1:7" x14ac:dyDescent="0.25">
      <c r="A276" s="56" t="s">
        <v>6824</v>
      </c>
      <c r="B276" s="53">
        <v>1</v>
      </c>
      <c r="C276" s="66">
        <v>1.4492753623188406E-3</v>
      </c>
      <c r="D276" s="66">
        <v>0.8144927536231884</v>
      </c>
      <c r="E276" s="53">
        <v>1</v>
      </c>
      <c r="F276" s="66">
        <v>1.4492753623188406E-3</v>
      </c>
      <c r="G276" s="66">
        <v>0.8144927536231884</v>
      </c>
    </row>
    <row r="277" spans="1:7" x14ac:dyDescent="0.25">
      <c r="A277" s="56" t="s">
        <v>6435</v>
      </c>
      <c r="B277" s="53">
        <v>1</v>
      </c>
      <c r="C277" s="66">
        <v>1.4492753623188406E-3</v>
      </c>
      <c r="D277" s="66">
        <v>0.81594202898550727</v>
      </c>
      <c r="E277" s="53">
        <v>1</v>
      </c>
      <c r="F277" s="66">
        <v>1.4492753623188406E-3</v>
      </c>
      <c r="G277" s="66">
        <v>0.81594202898550727</v>
      </c>
    </row>
    <row r="278" spans="1:7" x14ac:dyDescent="0.25">
      <c r="A278" s="56" t="s">
        <v>6492</v>
      </c>
      <c r="B278" s="53">
        <v>1</v>
      </c>
      <c r="C278" s="66">
        <v>1.4492753623188406E-3</v>
      </c>
      <c r="D278" s="66">
        <v>0.81739130434782614</v>
      </c>
      <c r="E278" s="53">
        <v>1</v>
      </c>
      <c r="F278" s="66">
        <v>1.4492753623188406E-3</v>
      </c>
      <c r="G278" s="66">
        <v>0.81739130434782614</v>
      </c>
    </row>
    <row r="279" spans="1:7" x14ac:dyDescent="0.25">
      <c r="A279" s="56" t="s">
        <v>6840</v>
      </c>
      <c r="B279" s="53">
        <v>1</v>
      </c>
      <c r="C279" s="66">
        <v>1.4492753623188406E-3</v>
      </c>
      <c r="D279" s="66">
        <v>0.8188405797101449</v>
      </c>
      <c r="E279" s="53">
        <v>1</v>
      </c>
      <c r="F279" s="66">
        <v>1.4492753623188406E-3</v>
      </c>
      <c r="G279" s="66">
        <v>0.8188405797101449</v>
      </c>
    </row>
    <row r="280" spans="1:7" x14ac:dyDescent="0.25">
      <c r="A280" s="56" t="s">
        <v>7393</v>
      </c>
      <c r="B280" s="53">
        <v>1</v>
      </c>
      <c r="C280" s="66">
        <v>1.4492753623188406E-3</v>
      </c>
      <c r="D280" s="66">
        <v>0.82028985507246377</v>
      </c>
      <c r="E280" s="53">
        <v>1</v>
      </c>
      <c r="F280" s="66">
        <v>1.4492753623188406E-3</v>
      </c>
      <c r="G280" s="66">
        <v>0.82028985507246377</v>
      </c>
    </row>
    <row r="281" spans="1:7" x14ac:dyDescent="0.25">
      <c r="A281" s="56" t="s">
        <v>6182</v>
      </c>
      <c r="B281" s="53">
        <v>1</v>
      </c>
      <c r="C281" s="66">
        <v>1.4492753623188406E-3</v>
      </c>
      <c r="D281" s="66">
        <v>0.82173913043478264</v>
      </c>
      <c r="E281" s="53">
        <v>1</v>
      </c>
      <c r="F281" s="66">
        <v>1.4492753623188406E-3</v>
      </c>
      <c r="G281" s="66">
        <v>0.82173913043478264</v>
      </c>
    </row>
    <row r="282" spans="1:7" x14ac:dyDescent="0.25">
      <c r="A282" s="56" t="s">
        <v>6653</v>
      </c>
      <c r="B282" s="53">
        <v>1</v>
      </c>
      <c r="C282" s="66">
        <v>1.4492753623188406E-3</v>
      </c>
      <c r="D282" s="66">
        <v>0.8231884057971014</v>
      </c>
      <c r="E282" s="53">
        <v>1</v>
      </c>
      <c r="F282" s="66">
        <v>1.4492753623188406E-3</v>
      </c>
      <c r="G282" s="66">
        <v>0.8231884057971014</v>
      </c>
    </row>
    <row r="283" spans="1:7" x14ac:dyDescent="0.25">
      <c r="A283" s="56" t="s">
        <v>5620</v>
      </c>
      <c r="B283" s="53">
        <v>1</v>
      </c>
      <c r="C283" s="66">
        <v>1.4492753623188406E-3</v>
      </c>
      <c r="D283" s="66">
        <v>0.82463768115942027</v>
      </c>
      <c r="E283" s="53">
        <v>1</v>
      </c>
      <c r="F283" s="66">
        <v>1.4492753623188406E-3</v>
      </c>
      <c r="G283" s="66">
        <v>0.82463768115942027</v>
      </c>
    </row>
    <row r="284" spans="1:7" x14ac:dyDescent="0.25">
      <c r="A284" s="56" t="s">
        <v>6284</v>
      </c>
      <c r="B284" s="53">
        <v>1</v>
      </c>
      <c r="C284" s="66">
        <v>1.4492753623188406E-3</v>
      </c>
      <c r="D284" s="66">
        <v>0.82608695652173914</v>
      </c>
      <c r="E284" s="53">
        <v>1</v>
      </c>
      <c r="F284" s="66">
        <v>1.4492753623188406E-3</v>
      </c>
      <c r="G284" s="66">
        <v>0.82608695652173914</v>
      </c>
    </row>
    <row r="285" spans="1:7" x14ac:dyDescent="0.25">
      <c r="A285" s="56" t="s">
        <v>6275</v>
      </c>
      <c r="B285" s="53">
        <v>1</v>
      </c>
      <c r="C285" s="66">
        <v>1.4492753623188406E-3</v>
      </c>
      <c r="D285" s="66">
        <v>0.827536231884058</v>
      </c>
      <c r="E285" s="53">
        <v>1</v>
      </c>
      <c r="F285" s="66">
        <v>1.4492753623188406E-3</v>
      </c>
      <c r="G285" s="66">
        <v>0.827536231884058</v>
      </c>
    </row>
    <row r="286" spans="1:7" x14ac:dyDescent="0.25">
      <c r="A286" s="56" t="s">
        <v>6549</v>
      </c>
      <c r="B286" s="53">
        <v>1</v>
      </c>
      <c r="C286" s="66">
        <v>1.4492753623188406E-3</v>
      </c>
      <c r="D286" s="66">
        <v>0.82898550724637676</v>
      </c>
      <c r="E286" s="53">
        <v>1</v>
      </c>
      <c r="F286" s="66">
        <v>1.4492753623188406E-3</v>
      </c>
      <c r="G286" s="66">
        <v>0.82898550724637676</v>
      </c>
    </row>
    <row r="287" spans="1:7" x14ac:dyDescent="0.25">
      <c r="A287" s="56" t="s">
        <v>6637</v>
      </c>
      <c r="B287" s="53">
        <v>1</v>
      </c>
      <c r="C287" s="66">
        <v>1.4492753623188406E-3</v>
      </c>
      <c r="D287" s="66">
        <v>0.83043478260869563</v>
      </c>
      <c r="E287" s="53">
        <v>1</v>
      </c>
      <c r="F287" s="66">
        <v>1.4492753623188406E-3</v>
      </c>
      <c r="G287" s="66">
        <v>0.83043478260869563</v>
      </c>
    </row>
    <row r="288" spans="1:7" x14ac:dyDescent="0.25">
      <c r="A288" s="56" t="s">
        <v>7057</v>
      </c>
      <c r="B288" s="53">
        <v>1</v>
      </c>
      <c r="C288" s="66">
        <v>1.4492753623188406E-3</v>
      </c>
      <c r="D288" s="66">
        <v>0.8318840579710145</v>
      </c>
      <c r="E288" s="53">
        <v>1</v>
      </c>
      <c r="F288" s="66">
        <v>1.4492753623188406E-3</v>
      </c>
      <c r="G288" s="66">
        <v>0.8318840579710145</v>
      </c>
    </row>
    <row r="289" spans="1:7" x14ac:dyDescent="0.25">
      <c r="A289" s="56" t="s">
        <v>7744</v>
      </c>
      <c r="B289" s="53">
        <v>1</v>
      </c>
      <c r="C289" s="66">
        <v>1.4492753623188406E-3</v>
      </c>
      <c r="D289" s="66">
        <v>0.83333333333333337</v>
      </c>
      <c r="E289" s="53">
        <v>1</v>
      </c>
      <c r="F289" s="66">
        <v>1.4492753623188406E-3</v>
      </c>
      <c r="G289" s="66">
        <v>0.83333333333333337</v>
      </c>
    </row>
    <row r="290" spans="1:7" x14ac:dyDescent="0.25">
      <c r="A290" s="56" t="s">
        <v>7581</v>
      </c>
      <c r="B290" s="53">
        <v>1</v>
      </c>
      <c r="C290" s="66">
        <v>1.4492753623188406E-3</v>
      </c>
      <c r="D290" s="66">
        <v>0.83478260869565213</v>
      </c>
      <c r="E290" s="53">
        <v>1</v>
      </c>
      <c r="F290" s="66">
        <v>1.4492753623188406E-3</v>
      </c>
      <c r="G290" s="66">
        <v>0.83478260869565213</v>
      </c>
    </row>
    <row r="291" spans="1:7" x14ac:dyDescent="0.25">
      <c r="A291" s="56" t="s">
        <v>7769</v>
      </c>
      <c r="B291" s="53">
        <v>1</v>
      </c>
      <c r="C291" s="66">
        <v>1.4492753623188406E-3</v>
      </c>
      <c r="D291" s="66">
        <v>0.836231884057971</v>
      </c>
      <c r="E291" s="53">
        <v>1</v>
      </c>
      <c r="F291" s="66">
        <v>1.4492753623188406E-3</v>
      </c>
      <c r="G291" s="66">
        <v>0.836231884057971</v>
      </c>
    </row>
    <row r="292" spans="1:7" x14ac:dyDescent="0.25">
      <c r="A292" s="56" t="s">
        <v>6678</v>
      </c>
      <c r="B292" s="53">
        <v>1</v>
      </c>
      <c r="C292" s="66">
        <v>1.4492753623188406E-3</v>
      </c>
      <c r="D292" s="66">
        <v>0.83768115942028987</v>
      </c>
      <c r="E292" s="53">
        <v>1</v>
      </c>
      <c r="F292" s="66">
        <v>1.4492753623188406E-3</v>
      </c>
      <c r="G292" s="66">
        <v>0.83768115942028987</v>
      </c>
    </row>
    <row r="293" spans="1:7" x14ac:dyDescent="0.25">
      <c r="A293" s="56" t="s">
        <v>6732</v>
      </c>
      <c r="B293" s="53">
        <v>1</v>
      </c>
      <c r="C293" s="66">
        <v>1.4492753623188406E-3</v>
      </c>
      <c r="D293" s="66">
        <v>0.83913043478260874</v>
      </c>
      <c r="E293" s="53">
        <v>1</v>
      </c>
      <c r="F293" s="66">
        <v>1.4492753623188406E-3</v>
      </c>
      <c r="G293" s="66">
        <v>0.83913043478260874</v>
      </c>
    </row>
    <row r="294" spans="1:7" x14ac:dyDescent="0.25">
      <c r="A294" s="56" t="s">
        <v>6574</v>
      </c>
      <c r="B294" s="53">
        <v>1</v>
      </c>
      <c r="C294" s="66">
        <v>1.4492753623188406E-3</v>
      </c>
      <c r="D294" s="66">
        <v>0.84057971014492749</v>
      </c>
      <c r="E294" s="53">
        <v>1</v>
      </c>
      <c r="F294" s="66">
        <v>1.4492753623188406E-3</v>
      </c>
      <c r="G294" s="66">
        <v>0.84057971014492749</v>
      </c>
    </row>
    <row r="295" spans="1:7" x14ac:dyDescent="0.25">
      <c r="A295" s="56" t="s">
        <v>6184</v>
      </c>
      <c r="B295" s="53">
        <v>1</v>
      </c>
      <c r="C295" s="66">
        <v>1.4492753623188406E-3</v>
      </c>
      <c r="D295" s="66">
        <v>0.84202898550724636</v>
      </c>
      <c r="E295" s="53">
        <v>1</v>
      </c>
      <c r="F295" s="66">
        <v>1.4492753623188406E-3</v>
      </c>
      <c r="G295" s="66">
        <v>0.84202898550724636</v>
      </c>
    </row>
    <row r="296" spans="1:7" x14ac:dyDescent="0.25">
      <c r="A296" s="56" t="s">
        <v>5532</v>
      </c>
      <c r="B296" s="53">
        <v>1</v>
      </c>
      <c r="C296" s="66">
        <v>1.4492753623188406E-3</v>
      </c>
      <c r="D296" s="66">
        <v>0.84347826086956523</v>
      </c>
      <c r="E296" s="53">
        <v>1</v>
      </c>
      <c r="F296" s="66">
        <v>1.4492753623188406E-3</v>
      </c>
      <c r="G296" s="66">
        <v>0.84347826086956523</v>
      </c>
    </row>
    <row r="297" spans="1:7" x14ac:dyDescent="0.25">
      <c r="A297" s="56" t="s">
        <v>5819</v>
      </c>
      <c r="B297" s="53">
        <v>1</v>
      </c>
      <c r="C297" s="66">
        <v>1.4492753623188406E-3</v>
      </c>
      <c r="D297" s="66">
        <v>0.8449275362318841</v>
      </c>
      <c r="E297" s="53">
        <v>1</v>
      </c>
      <c r="F297" s="66">
        <v>1.4492753623188406E-3</v>
      </c>
      <c r="G297" s="66">
        <v>0.8449275362318841</v>
      </c>
    </row>
    <row r="298" spans="1:7" x14ac:dyDescent="0.25">
      <c r="A298" s="56" t="s">
        <v>5909</v>
      </c>
      <c r="B298" s="53">
        <v>1</v>
      </c>
      <c r="C298" s="66">
        <v>1.4492753623188406E-3</v>
      </c>
      <c r="D298" s="66">
        <v>0.84637681159420286</v>
      </c>
      <c r="E298" s="53">
        <v>1</v>
      </c>
      <c r="F298" s="66">
        <v>1.4492753623188406E-3</v>
      </c>
      <c r="G298" s="66">
        <v>0.84637681159420286</v>
      </c>
    </row>
    <row r="299" spans="1:7" x14ac:dyDescent="0.25">
      <c r="A299" s="56" t="s">
        <v>7090</v>
      </c>
      <c r="B299" s="53">
        <v>1</v>
      </c>
      <c r="C299" s="66">
        <v>1.4492753623188406E-3</v>
      </c>
      <c r="D299" s="66">
        <v>0.84782608695652173</v>
      </c>
      <c r="E299" s="53">
        <v>1</v>
      </c>
      <c r="F299" s="66">
        <v>1.4492753623188406E-3</v>
      </c>
      <c r="G299" s="66">
        <v>0.84782608695652173</v>
      </c>
    </row>
    <row r="300" spans="1:7" x14ac:dyDescent="0.25">
      <c r="A300" s="56" t="s">
        <v>7662</v>
      </c>
      <c r="B300" s="53">
        <v>1</v>
      </c>
      <c r="C300" s="66">
        <v>1.4492753623188406E-3</v>
      </c>
      <c r="D300" s="66">
        <v>0.8492753623188406</v>
      </c>
      <c r="E300" s="53">
        <v>1</v>
      </c>
      <c r="F300" s="66">
        <v>1.4492753623188406E-3</v>
      </c>
      <c r="G300" s="66">
        <v>0.8492753623188406</v>
      </c>
    </row>
    <row r="301" spans="1:7" x14ac:dyDescent="0.25">
      <c r="A301" s="56" t="s">
        <v>6936</v>
      </c>
      <c r="B301" s="53">
        <v>1</v>
      </c>
      <c r="C301" s="66">
        <v>1.4492753623188406E-3</v>
      </c>
      <c r="D301" s="66">
        <v>0.85072463768115947</v>
      </c>
      <c r="E301" s="53">
        <v>1</v>
      </c>
      <c r="F301" s="66">
        <v>1.4492753623188406E-3</v>
      </c>
      <c r="G301" s="66">
        <v>0.85072463768115947</v>
      </c>
    </row>
    <row r="302" spans="1:7" x14ac:dyDescent="0.25">
      <c r="A302" s="56" t="s">
        <v>6827</v>
      </c>
      <c r="B302" s="53">
        <v>1</v>
      </c>
      <c r="C302" s="66">
        <v>1.4492753623188406E-3</v>
      </c>
      <c r="D302" s="66">
        <v>0.85217391304347823</v>
      </c>
      <c r="E302" s="53">
        <v>1</v>
      </c>
      <c r="F302" s="66">
        <v>1.4492753623188406E-3</v>
      </c>
      <c r="G302" s="66">
        <v>0.85217391304347823</v>
      </c>
    </row>
    <row r="303" spans="1:7" x14ac:dyDescent="0.25">
      <c r="A303" s="56" t="s">
        <v>7466</v>
      </c>
      <c r="B303" s="53">
        <v>1</v>
      </c>
      <c r="C303" s="66">
        <v>1.4492753623188406E-3</v>
      </c>
      <c r="D303" s="66">
        <v>0.8536231884057971</v>
      </c>
      <c r="E303" s="53">
        <v>1</v>
      </c>
      <c r="F303" s="66">
        <v>1.4492753623188406E-3</v>
      </c>
      <c r="G303" s="66">
        <v>0.8536231884057971</v>
      </c>
    </row>
    <row r="304" spans="1:7" x14ac:dyDescent="0.25">
      <c r="A304" s="56" t="s">
        <v>7735</v>
      </c>
      <c r="B304" s="53">
        <v>1</v>
      </c>
      <c r="C304" s="66">
        <v>1.4492753623188406E-3</v>
      </c>
      <c r="D304" s="66">
        <v>0.85507246376811596</v>
      </c>
      <c r="E304" s="53">
        <v>1</v>
      </c>
      <c r="F304" s="66">
        <v>1.4492753623188406E-3</v>
      </c>
      <c r="G304" s="66">
        <v>0.85507246376811596</v>
      </c>
    </row>
    <row r="305" spans="1:7" x14ac:dyDescent="0.25">
      <c r="A305" s="56" t="s">
        <v>6526</v>
      </c>
      <c r="B305" s="53">
        <v>1</v>
      </c>
      <c r="C305" s="66">
        <v>1.4492753623188406E-3</v>
      </c>
      <c r="D305" s="66">
        <v>0.85652173913043483</v>
      </c>
      <c r="E305" s="53">
        <v>1</v>
      </c>
      <c r="F305" s="66">
        <v>1.4492753623188406E-3</v>
      </c>
      <c r="G305" s="66">
        <v>0.85652173913043483</v>
      </c>
    </row>
    <row r="306" spans="1:7" x14ac:dyDescent="0.25">
      <c r="A306" s="56" t="s">
        <v>5537</v>
      </c>
      <c r="B306" s="53">
        <v>1</v>
      </c>
      <c r="C306" s="66">
        <v>1.4492753623188406E-3</v>
      </c>
      <c r="D306" s="66">
        <v>0.85797101449275359</v>
      </c>
      <c r="E306" s="53">
        <v>1</v>
      </c>
      <c r="F306" s="66">
        <v>1.4492753623188406E-3</v>
      </c>
      <c r="G306" s="66">
        <v>0.85797101449275359</v>
      </c>
    </row>
    <row r="307" spans="1:7" x14ac:dyDescent="0.25">
      <c r="A307" s="56" t="s">
        <v>7062</v>
      </c>
      <c r="B307" s="53">
        <v>1</v>
      </c>
      <c r="C307" s="66">
        <v>1.4492753623188406E-3</v>
      </c>
      <c r="D307" s="66">
        <v>0.85942028985507246</v>
      </c>
      <c r="E307" s="53">
        <v>1</v>
      </c>
      <c r="F307" s="66">
        <v>1.4492753623188406E-3</v>
      </c>
      <c r="G307" s="66">
        <v>0.85942028985507246</v>
      </c>
    </row>
    <row r="308" spans="1:7" x14ac:dyDescent="0.25">
      <c r="A308" s="56" t="s">
        <v>6991</v>
      </c>
      <c r="B308" s="53">
        <v>1</v>
      </c>
      <c r="C308" s="66">
        <v>1.4492753623188406E-3</v>
      </c>
      <c r="D308" s="66">
        <v>0.86086956521739133</v>
      </c>
      <c r="E308" s="53">
        <v>1</v>
      </c>
      <c r="F308" s="66">
        <v>1.4492753623188406E-3</v>
      </c>
      <c r="G308" s="66">
        <v>0.86086956521739133</v>
      </c>
    </row>
    <row r="309" spans="1:7" x14ac:dyDescent="0.25">
      <c r="A309" s="56" t="s">
        <v>7129</v>
      </c>
      <c r="B309" s="53">
        <v>1</v>
      </c>
      <c r="C309" s="66">
        <v>1.4492753623188406E-3</v>
      </c>
      <c r="D309" s="66">
        <v>0.8623188405797102</v>
      </c>
      <c r="E309" s="53">
        <v>1</v>
      </c>
      <c r="F309" s="66">
        <v>1.4492753623188406E-3</v>
      </c>
      <c r="G309" s="66">
        <v>0.8623188405797102</v>
      </c>
    </row>
    <row r="310" spans="1:7" x14ac:dyDescent="0.25">
      <c r="A310" s="56" t="s">
        <v>6356</v>
      </c>
      <c r="B310" s="53">
        <v>1</v>
      </c>
      <c r="C310" s="66">
        <v>1.4492753623188406E-3</v>
      </c>
      <c r="D310" s="66">
        <v>0.86376811594202896</v>
      </c>
      <c r="E310" s="53">
        <v>1</v>
      </c>
      <c r="F310" s="66">
        <v>1.4492753623188406E-3</v>
      </c>
      <c r="G310" s="66">
        <v>0.86376811594202896</v>
      </c>
    </row>
    <row r="311" spans="1:7" x14ac:dyDescent="0.25">
      <c r="A311" s="56" t="s">
        <v>6985</v>
      </c>
      <c r="B311" s="53">
        <v>1</v>
      </c>
      <c r="C311" s="66">
        <v>1.4492753623188406E-3</v>
      </c>
      <c r="D311" s="66">
        <v>0.86521739130434783</v>
      </c>
      <c r="E311" s="53">
        <v>1</v>
      </c>
      <c r="F311" s="66">
        <v>1.4492753623188406E-3</v>
      </c>
      <c r="G311" s="66">
        <v>0.86521739130434783</v>
      </c>
    </row>
    <row r="312" spans="1:7" x14ac:dyDescent="0.25">
      <c r="A312" s="56" t="s">
        <v>7530</v>
      </c>
      <c r="B312" s="53">
        <v>1</v>
      </c>
      <c r="C312" s="66">
        <v>1.4492753623188406E-3</v>
      </c>
      <c r="D312" s="66">
        <v>0.8666666666666667</v>
      </c>
      <c r="E312" s="53">
        <v>1</v>
      </c>
      <c r="F312" s="66">
        <v>1.4492753623188406E-3</v>
      </c>
      <c r="G312" s="66">
        <v>0.8666666666666667</v>
      </c>
    </row>
    <row r="313" spans="1:7" x14ac:dyDescent="0.25">
      <c r="A313" s="56" t="s">
        <v>5997</v>
      </c>
      <c r="B313" s="53">
        <v>1</v>
      </c>
      <c r="C313" s="66">
        <v>1.4492753623188406E-3</v>
      </c>
      <c r="D313" s="66">
        <v>0.86811594202898545</v>
      </c>
      <c r="E313" s="53">
        <v>1</v>
      </c>
      <c r="F313" s="66">
        <v>1.4492753623188406E-3</v>
      </c>
      <c r="G313" s="66">
        <v>0.86811594202898545</v>
      </c>
    </row>
    <row r="314" spans="1:7" x14ac:dyDescent="0.25">
      <c r="A314" s="56" t="s">
        <v>7059</v>
      </c>
      <c r="B314" s="53">
        <v>1</v>
      </c>
      <c r="C314" s="66">
        <v>1.4492753623188406E-3</v>
      </c>
      <c r="D314" s="66">
        <v>0.86956521739130432</v>
      </c>
      <c r="E314" s="53">
        <v>1</v>
      </c>
      <c r="F314" s="66">
        <v>1.4492753623188406E-3</v>
      </c>
      <c r="G314" s="66">
        <v>0.86956521739130432</v>
      </c>
    </row>
    <row r="315" spans="1:7" x14ac:dyDescent="0.25">
      <c r="A315" s="56" t="s">
        <v>6486</v>
      </c>
      <c r="B315" s="53">
        <v>1</v>
      </c>
      <c r="C315" s="66">
        <v>1.4492753623188406E-3</v>
      </c>
      <c r="D315" s="66">
        <v>0.87101449275362319</v>
      </c>
      <c r="E315" s="53">
        <v>1</v>
      </c>
      <c r="F315" s="66">
        <v>1.4492753623188406E-3</v>
      </c>
      <c r="G315" s="66">
        <v>0.87101449275362319</v>
      </c>
    </row>
    <row r="316" spans="1:7" x14ac:dyDescent="0.25">
      <c r="A316" s="56" t="s">
        <v>5763</v>
      </c>
      <c r="B316" s="53">
        <v>1</v>
      </c>
      <c r="C316" s="66">
        <v>1.4492753623188406E-3</v>
      </c>
      <c r="D316" s="66">
        <v>0.87246376811594206</v>
      </c>
      <c r="E316" s="53">
        <v>1</v>
      </c>
      <c r="F316" s="66">
        <v>1.4492753623188406E-3</v>
      </c>
      <c r="G316" s="66">
        <v>0.87246376811594206</v>
      </c>
    </row>
    <row r="317" spans="1:7" x14ac:dyDescent="0.25">
      <c r="A317" s="56" t="s">
        <v>6717</v>
      </c>
      <c r="B317" s="53">
        <v>1</v>
      </c>
      <c r="C317" s="66">
        <v>1.4492753623188406E-3</v>
      </c>
      <c r="D317" s="66">
        <v>0.87391304347826082</v>
      </c>
      <c r="E317" s="53">
        <v>1</v>
      </c>
      <c r="F317" s="66">
        <v>1.4492753623188406E-3</v>
      </c>
      <c r="G317" s="66">
        <v>0.87391304347826082</v>
      </c>
    </row>
    <row r="318" spans="1:7" x14ac:dyDescent="0.25">
      <c r="A318" s="56" t="s">
        <v>6987</v>
      </c>
      <c r="B318" s="53">
        <v>1</v>
      </c>
      <c r="C318" s="66">
        <v>1.4492753623188406E-3</v>
      </c>
      <c r="D318" s="66">
        <v>0.87536231884057969</v>
      </c>
      <c r="E318" s="53">
        <v>1</v>
      </c>
      <c r="F318" s="66">
        <v>1.4492753623188406E-3</v>
      </c>
      <c r="G318" s="66">
        <v>0.87536231884057969</v>
      </c>
    </row>
    <row r="319" spans="1:7" x14ac:dyDescent="0.25">
      <c r="A319" s="56" t="s">
        <v>7172</v>
      </c>
      <c r="B319" s="53">
        <v>1</v>
      </c>
      <c r="C319" s="66">
        <v>1.4492753623188406E-3</v>
      </c>
      <c r="D319" s="66">
        <v>0.87681159420289856</v>
      </c>
      <c r="E319" s="53">
        <v>1</v>
      </c>
      <c r="F319" s="66">
        <v>1.4492753623188406E-3</v>
      </c>
      <c r="G319" s="66">
        <v>0.87681159420289856</v>
      </c>
    </row>
    <row r="320" spans="1:7" x14ac:dyDescent="0.25">
      <c r="A320" s="56" t="s">
        <v>7320</v>
      </c>
      <c r="B320" s="53">
        <v>1</v>
      </c>
      <c r="C320" s="66">
        <v>1.4492753623188406E-3</v>
      </c>
      <c r="D320" s="66">
        <v>0.87826086956521743</v>
      </c>
      <c r="E320" s="53">
        <v>1</v>
      </c>
      <c r="F320" s="66">
        <v>1.4492753623188406E-3</v>
      </c>
      <c r="G320" s="66">
        <v>0.87826086956521743</v>
      </c>
    </row>
    <row r="321" spans="1:7" x14ac:dyDescent="0.25">
      <c r="A321" s="56" t="s">
        <v>7541</v>
      </c>
      <c r="B321" s="53">
        <v>1</v>
      </c>
      <c r="C321" s="66">
        <v>1.4492753623188406E-3</v>
      </c>
      <c r="D321" s="66">
        <v>0.87971014492753619</v>
      </c>
      <c r="E321" s="53">
        <v>1</v>
      </c>
      <c r="F321" s="66">
        <v>1.4492753623188406E-3</v>
      </c>
      <c r="G321" s="66">
        <v>0.87971014492753619</v>
      </c>
    </row>
    <row r="322" spans="1:7" x14ac:dyDescent="0.25">
      <c r="A322" s="56" t="s">
        <v>7585</v>
      </c>
      <c r="B322" s="53">
        <v>1</v>
      </c>
      <c r="C322" s="66">
        <v>1.4492753623188406E-3</v>
      </c>
      <c r="D322" s="66">
        <v>0.88115942028985506</v>
      </c>
      <c r="E322" s="53">
        <v>1</v>
      </c>
      <c r="F322" s="66">
        <v>1.4492753623188406E-3</v>
      </c>
      <c r="G322" s="66">
        <v>0.88115942028985506</v>
      </c>
    </row>
    <row r="323" spans="1:7" x14ac:dyDescent="0.25">
      <c r="A323" s="56" t="s">
        <v>5638</v>
      </c>
      <c r="B323" s="53">
        <v>1</v>
      </c>
      <c r="C323" s="66">
        <v>1.4492753623188406E-3</v>
      </c>
      <c r="D323" s="66">
        <v>0.88260869565217392</v>
      </c>
      <c r="E323" s="53">
        <v>1</v>
      </c>
      <c r="F323" s="66">
        <v>1.4492753623188406E-3</v>
      </c>
      <c r="G323" s="66">
        <v>0.88260869565217392</v>
      </c>
    </row>
    <row r="324" spans="1:7" x14ac:dyDescent="0.25">
      <c r="A324" s="56" t="s">
        <v>6328</v>
      </c>
      <c r="B324" s="53">
        <v>1</v>
      </c>
      <c r="C324" s="66">
        <v>1.4492753623188406E-3</v>
      </c>
      <c r="D324" s="66">
        <v>0.88405797101449279</v>
      </c>
      <c r="E324" s="53">
        <v>1</v>
      </c>
      <c r="F324" s="66">
        <v>1.4492753623188406E-3</v>
      </c>
      <c r="G324" s="66">
        <v>0.88405797101449279</v>
      </c>
    </row>
    <row r="325" spans="1:7" x14ac:dyDescent="0.25">
      <c r="A325" s="56" t="s">
        <v>7674</v>
      </c>
      <c r="B325" s="53">
        <v>1</v>
      </c>
      <c r="C325" s="66">
        <v>1.4492753623188406E-3</v>
      </c>
      <c r="D325" s="66">
        <v>0.88550724637681155</v>
      </c>
      <c r="E325" s="53">
        <v>1</v>
      </c>
      <c r="F325" s="66">
        <v>1.4492753623188406E-3</v>
      </c>
      <c r="G325" s="66">
        <v>0.88550724637681155</v>
      </c>
    </row>
    <row r="326" spans="1:7" x14ac:dyDescent="0.25">
      <c r="A326" s="56" t="s">
        <v>7664</v>
      </c>
      <c r="B326" s="53">
        <v>1</v>
      </c>
      <c r="C326" s="66">
        <v>1.4492753623188406E-3</v>
      </c>
      <c r="D326" s="66">
        <v>0.88695652173913042</v>
      </c>
      <c r="E326" s="53">
        <v>1</v>
      </c>
      <c r="F326" s="66">
        <v>1.4492753623188406E-3</v>
      </c>
      <c r="G326" s="66">
        <v>0.88695652173913042</v>
      </c>
    </row>
    <row r="327" spans="1:7" x14ac:dyDescent="0.25">
      <c r="A327" s="56" t="s">
        <v>6196</v>
      </c>
      <c r="B327" s="53">
        <v>1</v>
      </c>
      <c r="C327" s="66">
        <v>1.4492753623188406E-3</v>
      </c>
      <c r="D327" s="66">
        <v>0.88840579710144929</v>
      </c>
      <c r="E327" s="53">
        <v>1</v>
      </c>
      <c r="F327" s="66">
        <v>1.4492753623188406E-3</v>
      </c>
      <c r="G327" s="66">
        <v>0.88840579710144929</v>
      </c>
    </row>
    <row r="328" spans="1:7" x14ac:dyDescent="0.25">
      <c r="A328" s="56" t="s">
        <v>6831</v>
      </c>
      <c r="B328" s="53">
        <v>1</v>
      </c>
      <c r="C328" s="66">
        <v>1.4492753623188406E-3</v>
      </c>
      <c r="D328" s="66">
        <v>0.88985507246376816</v>
      </c>
      <c r="E328" s="53">
        <v>1</v>
      </c>
      <c r="F328" s="66">
        <v>1.4492753623188406E-3</v>
      </c>
      <c r="G328" s="66">
        <v>0.88985507246376816</v>
      </c>
    </row>
    <row r="329" spans="1:7" x14ac:dyDescent="0.25">
      <c r="A329" s="56" t="s">
        <v>7384</v>
      </c>
      <c r="B329" s="53">
        <v>1</v>
      </c>
      <c r="C329" s="66">
        <v>1.4492753623188406E-3</v>
      </c>
      <c r="D329" s="66">
        <v>0.89130434782608692</v>
      </c>
      <c r="E329" s="53">
        <v>1</v>
      </c>
      <c r="F329" s="66">
        <v>1.4492753623188406E-3</v>
      </c>
      <c r="G329" s="66">
        <v>0.89130434782608692</v>
      </c>
    </row>
    <row r="330" spans="1:7" x14ac:dyDescent="0.25">
      <c r="A330" s="56" t="s">
        <v>6257</v>
      </c>
      <c r="B330" s="53">
        <v>1</v>
      </c>
      <c r="C330" s="66">
        <v>1.4492753623188406E-3</v>
      </c>
      <c r="D330" s="66">
        <v>0.89275362318840579</v>
      </c>
      <c r="E330" s="53">
        <v>1</v>
      </c>
      <c r="F330" s="66">
        <v>1.4492753623188406E-3</v>
      </c>
      <c r="G330" s="66">
        <v>0.89275362318840579</v>
      </c>
    </row>
    <row r="331" spans="1:7" x14ac:dyDescent="0.25">
      <c r="A331" s="56" t="s">
        <v>6596</v>
      </c>
      <c r="B331" s="53">
        <v>1</v>
      </c>
      <c r="C331" s="66">
        <v>1.4492753623188406E-3</v>
      </c>
      <c r="D331" s="66">
        <v>0.89420289855072466</v>
      </c>
      <c r="E331" s="53">
        <v>1</v>
      </c>
      <c r="F331" s="66">
        <v>1.4492753623188406E-3</v>
      </c>
      <c r="G331" s="66">
        <v>0.89420289855072466</v>
      </c>
    </row>
    <row r="332" spans="1:7" x14ac:dyDescent="0.25">
      <c r="A332" s="56" t="s">
        <v>6481</v>
      </c>
      <c r="B332" s="53">
        <v>1</v>
      </c>
      <c r="C332" s="66">
        <v>1.4492753623188406E-3</v>
      </c>
      <c r="D332" s="66">
        <v>0.89565217391304353</v>
      </c>
      <c r="E332" s="53">
        <v>1</v>
      </c>
      <c r="F332" s="66">
        <v>1.4492753623188406E-3</v>
      </c>
      <c r="G332" s="66">
        <v>0.89565217391304353</v>
      </c>
    </row>
    <row r="333" spans="1:7" x14ac:dyDescent="0.25">
      <c r="A333" s="56" t="s">
        <v>6504</v>
      </c>
      <c r="B333" s="53">
        <v>1</v>
      </c>
      <c r="C333" s="66">
        <v>1.4492753623188406E-3</v>
      </c>
      <c r="D333" s="66">
        <v>0.89710144927536228</v>
      </c>
      <c r="E333" s="53">
        <v>1</v>
      </c>
      <c r="F333" s="66">
        <v>1.4492753623188406E-3</v>
      </c>
      <c r="G333" s="66">
        <v>0.89710144927536228</v>
      </c>
    </row>
    <row r="334" spans="1:7" x14ac:dyDescent="0.25">
      <c r="A334" s="56" t="s">
        <v>5544</v>
      </c>
      <c r="B334" s="53">
        <v>1</v>
      </c>
      <c r="C334" s="66">
        <v>1.4492753623188406E-3</v>
      </c>
      <c r="D334" s="66">
        <v>0.89855072463768115</v>
      </c>
      <c r="E334" s="53">
        <v>1</v>
      </c>
      <c r="F334" s="66">
        <v>1.4492753623188406E-3</v>
      </c>
      <c r="G334" s="66">
        <v>0.89855072463768115</v>
      </c>
    </row>
    <row r="335" spans="1:7" x14ac:dyDescent="0.25">
      <c r="A335" s="56" t="s">
        <v>7358</v>
      </c>
      <c r="B335" s="53">
        <v>1</v>
      </c>
      <c r="C335" s="66">
        <v>1.4492753623188406E-3</v>
      </c>
      <c r="D335" s="66">
        <v>0.9</v>
      </c>
      <c r="E335" s="53">
        <v>1</v>
      </c>
      <c r="F335" s="66">
        <v>1.4492753623188406E-3</v>
      </c>
      <c r="G335" s="66">
        <v>0.9</v>
      </c>
    </row>
    <row r="336" spans="1:7" x14ac:dyDescent="0.25">
      <c r="A336" s="56" t="s">
        <v>6117</v>
      </c>
      <c r="B336" s="53">
        <v>1</v>
      </c>
      <c r="C336" s="66">
        <v>1.4492753623188406E-3</v>
      </c>
      <c r="D336" s="66">
        <v>0.90144927536231889</v>
      </c>
      <c r="E336" s="53">
        <v>1</v>
      </c>
      <c r="F336" s="66">
        <v>1.4492753623188406E-3</v>
      </c>
      <c r="G336" s="66">
        <v>0.90144927536231889</v>
      </c>
    </row>
    <row r="337" spans="1:7" x14ac:dyDescent="0.25">
      <c r="A337" s="56" t="s">
        <v>6028</v>
      </c>
      <c r="B337" s="53">
        <v>1</v>
      </c>
      <c r="C337" s="66">
        <v>1.4492753623188406E-3</v>
      </c>
      <c r="D337" s="66">
        <v>0.90289855072463765</v>
      </c>
      <c r="E337" s="53">
        <v>1</v>
      </c>
      <c r="F337" s="66">
        <v>1.4492753623188406E-3</v>
      </c>
      <c r="G337" s="66">
        <v>0.90289855072463765</v>
      </c>
    </row>
    <row r="338" spans="1:7" x14ac:dyDescent="0.25">
      <c r="A338" s="56" t="s">
        <v>7496</v>
      </c>
      <c r="B338" s="53">
        <v>1</v>
      </c>
      <c r="C338" s="66">
        <v>1.4492753623188406E-3</v>
      </c>
      <c r="D338" s="66">
        <v>0.90434782608695652</v>
      </c>
      <c r="E338" s="53">
        <v>1</v>
      </c>
      <c r="F338" s="66">
        <v>1.4492753623188406E-3</v>
      </c>
      <c r="G338" s="66">
        <v>0.90434782608695652</v>
      </c>
    </row>
    <row r="339" spans="1:7" x14ac:dyDescent="0.25">
      <c r="A339" s="56" t="s">
        <v>7243</v>
      </c>
      <c r="B339" s="53">
        <v>1</v>
      </c>
      <c r="C339" s="66">
        <v>1.4492753623188406E-3</v>
      </c>
      <c r="D339" s="66">
        <v>0.90579710144927539</v>
      </c>
      <c r="E339" s="53">
        <v>1</v>
      </c>
      <c r="F339" s="66">
        <v>1.4492753623188406E-3</v>
      </c>
      <c r="G339" s="66">
        <v>0.90579710144927539</v>
      </c>
    </row>
    <row r="340" spans="1:7" x14ac:dyDescent="0.25">
      <c r="A340" s="56" t="s">
        <v>7045</v>
      </c>
      <c r="B340" s="53">
        <v>1</v>
      </c>
      <c r="C340" s="66">
        <v>1.4492753623188406E-3</v>
      </c>
      <c r="D340" s="66">
        <v>0.90724637681159426</v>
      </c>
      <c r="E340" s="53">
        <v>1</v>
      </c>
      <c r="F340" s="66">
        <v>1.4492753623188406E-3</v>
      </c>
      <c r="G340" s="66">
        <v>0.90724637681159426</v>
      </c>
    </row>
    <row r="341" spans="1:7" x14ac:dyDescent="0.25">
      <c r="A341" s="56" t="s">
        <v>5755</v>
      </c>
      <c r="B341" s="53">
        <v>1</v>
      </c>
      <c r="C341" s="66">
        <v>1.4492753623188406E-3</v>
      </c>
      <c r="D341" s="66">
        <v>0.90869565217391302</v>
      </c>
      <c r="E341" s="53">
        <v>1</v>
      </c>
      <c r="F341" s="66">
        <v>1.4492753623188406E-3</v>
      </c>
      <c r="G341" s="66">
        <v>0.90869565217391302</v>
      </c>
    </row>
    <row r="342" spans="1:7" x14ac:dyDescent="0.25">
      <c r="A342" s="56" t="s">
        <v>6836</v>
      </c>
      <c r="B342" s="53">
        <v>1</v>
      </c>
      <c r="C342" s="66">
        <v>1.4492753623188406E-3</v>
      </c>
      <c r="D342" s="66">
        <v>0.91014492753623188</v>
      </c>
      <c r="E342" s="53">
        <v>1</v>
      </c>
      <c r="F342" s="66">
        <v>1.4492753623188406E-3</v>
      </c>
      <c r="G342" s="66">
        <v>0.91014492753623188</v>
      </c>
    </row>
    <row r="343" spans="1:7" x14ac:dyDescent="0.25">
      <c r="A343" s="56" t="s">
        <v>6206</v>
      </c>
      <c r="B343" s="53">
        <v>1</v>
      </c>
      <c r="C343" s="66">
        <v>1.4492753623188406E-3</v>
      </c>
      <c r="D343" s="66">
        <v>0.91159420289855075</v>
      </c>
      <c r="E343" s="53">
        <v>1</v>
      </c>
      <c r="F343" s="66">
        <v>1.4492753623188406E-3</v>
      </c>
      <c r="G343" s="66">
        <v>0.91159420289855075</v>
      </c>
    </row>
    <row r="344" spans="1:7" x14ac:dyDescent="0.25">
      <c r="A344" s="56" t="s">
        <v>7593</v>
      </c>
      <c r="B344" s="53">
        <v>1</v>
      </c>
      <c r="C344" s="66">
        <v>1.4492753623188406E-3</v>
      </c>
      <c r="D344" s="66">
        <v>0.91304347826086951</v>
      </c>
      <c r="E344" s="53">
        <v>1</v>
      </c>
      <c r="F344" s="66">
        <v>1.4492753623188406E-3</v>
      </c>
      <c r="G344" s="66">
        <v>0.91304347826086951</v>
      </c>
    </row>
    <row r="345" spans="1:7" x14ac:dyDescent="0.25">
      <c r="A345" s="56" t="s">
        <v>6853</v>
      </c>
      <c r="B345" s="53">
        <v>1</v>
      </c>
      <c r="C345" s="66">
        <v>1.4492753623188406E-3</v>
      </c>
      <c r="D345" s="66">
        <v>0.91449275362318838</v>
      </c>
      <c r="E345" s="53">
        <v>1</v>
      </c>
      <c r="F345" s="66">
        <v>1.4492753623188406E-3</v>
      </c>
      <c r="G345" s="66">
        <v>0.91449275362318838</v>
      </c>
    </row>
    <row r="346" spans="1:7" x14ac:dyDescent="0.25">
      <c r="A346" s="56" t="s">
        <v>6331</v>
      </c>
      <c r="B346" s="53">
        <v>1</v>
      </c>
      <c r="C346" s="66">
        <v>1.4492753623188406E-3</v>
      </c>
      <c r="D346" s="66">
        <v>0.91594202898550725</v>
      </c>
      <c r="E346" s="53">
        <v>1</v>
      </c>
      <c r="F346" s="66">
        <v>1.4492753623188406E-3</v>
      </c>
      <c r="G346" s="66">
        <v>0.91594202898550725</v>
      </c>
    </row>
    <row r="347" spans="1:7" x14ac:dyDescent="0.25">
      <c r="A347" s="56" t="s">
        <v>6444</v>
      </c>
      <c r="B347" s="53">
        <v>1</v>
      </c>
      <c r="C347" s="66">
        <v>1.4492753623188406E-3</v>
      </c>
      <c r="D347" s="66">
        <v>0.91739130434782612</v>
      </c>
      <c r="E347" s="53">
        <v>1</v>
      </c>
      <c r="F347" s="66">
        <v>1.4492753623188406E-3</v>
      </c>
      <c r="G347" s="66">
        <v>0.91739130434782612</v>
      </c>
    </row>
    <row r="348" spans="1:7" x14ac:dyDescent="0.25">
      <c r="A348" s="56" t="s">
        <v>6745</v>
      </c>
      <c r="B348" s="53">
        <v>1</v>
      </c>
      <c r="C348" s="66">
        <v>1.4492753623188406E-3</v>
      </c>
      <c r="D348" s="66">
        <v>0.91884057971014488</v>
      </c>
      <c r="E348" s="53">
        <v>1</v>
      </c>
      <c r="F348" s="66">
        <v>1.4492753623188406E-3</v>
      </c>
      <c r="G348" s="66">
        <v>0.91884057971014488</v>
      </c>
    </row>
    <row r="349" spans="1:7" x14ac:dyDescent="0.25">
      <c r="A349" s="56" t="s">
        <v>5515</v>
      </c>
      <c r="B349" s="53">
        <v>1</v>
      </c>
      <c r="C349" s="66">
        <v>1.4492753623188406E-3</v>
      </c>
      <c r="D349" s="66">
        <v>0.92028985507246375</v>
      </c>
      <c r="E349" s="53">
        <v>1</v>
      </c>
      <c r="F349" s="66">
        <v>1.4492753623188406E-3</v>
      </c>
      <c r="G349" s="66">
        <v>0.92028985507246375</v>
      </c>
    </row>
    <row r="350" spans="1:7" x14ac:dyDescent="0.25">
      <c r="A350" s="56" t="s">
        <v>5729</v>
      </c>
      <c r="B350" s="53">
        <v>1</v>
      </c>
      <c r="C350" s="66">
        <v>1.4492753623188406E-3</v>
      </c>
      <c r="D350" s="66">
        <v>0.92173913043478262</v>
      </c>
      <c r="E350" s="53">
        <v>1</v>
      </c>
      <c r="F350" s="66">
        <v>1.4492753623188406E-3</v>
      </c>
      <c r="G350" s="66">
        <v>0.92173913043478262</v>
      </c>
    </row>
    <row r="351" spans="1:7" x14ac:dyDescent="0.25">
      <c r="A351" s="56" t="s">
        <v>5653</v>
      </c>
      <c r="B351" s="53">
        <v>1</v>
      </c>
      <c r="C351" s="66">
        <v>1.4492753623188406E-3</v>
      </c>
      <c r="D351" s="66">
        <v>0.92318840579710149</v>
      </c>
      <c r="E351" s="53">
        <v>1</v>
      </c>
      <c r="F351" s="66">
        <v>1.4492753623188406E-3</v>
      </c>
      <c r="G351" s="66">
        <v>0.92318840579710149</v>
      </c>
    </row>
    <row r="352" spans="1:7" x14ac:dyDescent="0.25">
      <c r="A352" s="56" t="s">
        <v>6523</v>
      </c>
      <c r="B352" s="53">
        <v>1</v>
      </c>
      <c r="C352" s="66">
        <v>1.4492753623188406E-3</v>
      </c>
      <c r="D352" s="66">
        <v>0.92463768115942024</v>
      </c>
      <c r="E352" s="53">
        <v>1</v>
      </c>
      <c r="F352" s="66">
        <v>1.4492753623188406E-3</v>
      </c>
      <c r="G352" s="66">
        <v>0.92463768115942024</v>
      </c>
    </row>
    <row r="353" spans="1:7" x14ac:dyDescent="0.25">
      <c r="A353" s="56" t="s">
        <v>5479</v>
      </c>
      <c r="B353" s="53">
        <v>1</v>
      </c>
      <c r="C353" s="66">
        <v>1.4492753623188406E-3</v>
      </c>
      <c r="D353" s="66">
        <v>0.92608695652173911</v>
      </c>
      <c r="E353" s="53">
        <v>1</v>
      </c>
      <c r="F353" s="66">
        <v>1.4492753623188406E-3</v>
      </c>
      <c r="G353" s="66">
        <v>0.92608695652173911</v>
      </c>
    </row>
    <row r="354" spans="1:7" x14ac:dyDescent="0.25">
      <c r="A354" s="56" t="s">
        <v>6425</v>
      </c>
      <c r="B354" s="53">
        <v>1</v>
      </c>
      <c r="C354" s="66">
        <v>1.4492753623188406E-3</v>
      </c>
      <c r="D354" s="66">
        <v>0.92753623188405798</v>
      </c>
      <c r="E354" s="53">
        <v>1</v>
      </c>
      <c r="F354" s="66">
        <v>1.4492753623188406E-3</v>
      </c>
      <c r="G354" s="66">
        <v>0.92753623188405798</v>
      </c>
    </row>
    <row r="355" spans="1:7" x14ac:dyDescent="0.25">
      <c r="A355" s="56" t="s">
        <v>5858</v>
      </c>
      <c r="B355" s="53">
        <v>1</v>
      </c>
      <c r="C355" s="66">
        <v>1.4492753623188406E-3</v>
      </c>
      <c r="D355" s="66">
        <v>0.92898550724637685</v>
      </c>
      <c r="E355" s="53">
        <v>1</v>
      </c>
      <c r="F355" s="66">
        <v>1.4492753623188406E-3</v>
      </c>
      <c r="G355" s="66">
        <v>0.92898550724637685</v>
      </c>
    </row>
    <row r="356" spans="1:7" x14ac:dyDescent="0.25">
      <c r="A356" s="56" t="s">
        <v>6430</v>
      </c>
      <c r="B356" s="53">
        <v>1</v>
      </c>
      <c r="C356" s="66">
        <v>1.4492753623188406E-3</v>
      </c>
      <c r="D356" s="66">
        <v>0.93043478260869561</v>
      </c>
      <c r="E356" s="53">
        <v>1</v>
      </c>
      <c r="F356" s="66">
        <v>1.4492753623188406E-3</v>
      </c>
      <c r="G356" s="66">
        <v>0.93043478260869561</v>
      </c>
    </row>
    <row r="357" spans="1:7" x14ac:dyDescent="0.25">
      <c r="A357" s="56" t="s">
        <v>6038</v>
      </c>
      <c r="B357" s="53">
        <v>1</v>
      </c>
      <c r="C357" s="66">
        <v>1.4492753623188406E-3</v>
      </c>
      <c r="D357" s="66">
        <v>0.93188405797101448</v>
      </c>
      <c r="E357" s="53">
        <v>1</v>
      </c>
      <c r="F357" s="66">
        <v>1.4492753623188406E-3</v>
      </c>
      <c r="G357" s="66">
        <v>0.93188405797101448</v>
      </c>
    </row>
    <row r="358" spans="1:7" x14ac:dyDescent="0.25">
      <c r="A358" s="56" t="s">
        <v>7475</v>
      </c>
      <c r="B358" s="53">
        <v>1</v>
      </c>
      <c r="C358" s="66">
        <v>1.4492753623188406E-3</v>
      </c>
      <c r="D358" s="66">
        <v>0.93333333333333335</v>
      </c>
      <c r="E358" s="53">
        <v>1</v>
      </c>
      <c r="F358" s="66">
        <v>1.4492753623188406E-3</v>
      </c>
      <c r="G358" s="66">
        <v>0.93333333333333335</v>
      </c>
    </row>
    <row r="359" spans="1:7" x14ac:dyDescent="0.25">
      <c r="A359" s="56" t="s">
        <v>5758</v>
      </c>
      <c r="B359" s="53">
        <v>1</v>
      </c>
      <c r="C359" s="66">
        <v>1.4492753623188406E-3</v>
      </c>
      <c r="D359" s="66">
        <v>0.93478260869565222</v>
      </c>
      <c r="E359" s="53">
        <v>1</v>
      </c>
      <c r="F359" s="66">
        <v>1.4492753623188406E-3</v>
      </c>
      <c r="G359" s="66">
        <v>0.93478260869565222</v>
      </c>
    </row>
    <row r="360" spans="1:7" x14ac:dyDescent="0.25">
      <c r="A360" s="56" t="s">
        <v>5741</v>
      </c>
      <c r="B360" s="53">
        <v>1</v>
      </c>
      <c r="C360" s="66">
        <v>1.4492753623188406E-3</v>
      </c>
      <c r="D360" s="66">
        <v>0.93623188405797098</v>
      </c>
      <c r="E360" s="53">
        <v>1</v>
      </c>
      <c r="F360" s="66">
        <v>1.4492753623188406E-3</v>
      </c>
      <c r="G360" s="66">
        <v>0.93623188405797098</v>
      </c>
    </row>
    <row r="361" spans="1:7" x14ac:dyDescent="0.25">
      <c r="A361" s="56" t="s">
        <v>6877</v>
      </c>
      <c r="B361" s="53">
        <v>1</v>
      </c>
      <c r="C361" s="66">
        <v>1.4492753623188406E-3</v>
      </c>
      <c r="D361" s="66">
        <v>0.93768115942028984</v>
      </c>
      <c r="E361" s="53">
        <v>1</v>
      </c>
      <c r="F361" s="66">
        <v>1.4492753623188406E-3</v>
      </c>
      <c r="G361" s="66">
        <v>0.93768115942028984</v>
      </c>
    </row>
    <row r="362" spans="1:7" x14ac:dyDescent="0.25">
      <c r="A362" s="56" t="s">
        <v>6180</v>
      </c>
      <c r="B362" s="53">
        <v>1</v>
      </c>
      <c r="C362" s="66">
        <v>1.4492753623188406E-3</v>
      </c>
      <c r="D362" s="66">
        <v>0.93913043478260871</v>
      </c>
      <c r="E362" s="53">
        <v>1</v>
      </c>
      <c r="F362" s="66">
        <v>1.4492753623188406E-3</v>
      </c>
      <c r="G362" s="66">
        <v>0.93913043478260871</v>
      </c>
    </row>
    <row r="363" spans="1:7" x14ac:dyDescent="0.25">
      <c r="A363" s="56" t="s">
        <v>6995</v>
      </c>
      <c r="B363" s="53">
        <v>1</v>
      </c>
      <c r="C363" s="66">
        <v>1.4492753623188406E-3</v>
      </c>
      <c r="D363" s="66">
        <v>0.94057971014492758</v>
      </c>
      <c r="E363" s="53">
        <v>1</v>
      </c>
      <c r="F363" s="66">
        <v>1.4492753623188406E-3</v>
      </c>
      <c r="G363" s="66">
        <v>0.94057971014492758</v>
      </c>
    </row>
    <row r="364" spans="1:7" x14ac:dyDescent="0.25">
      <c r="A364" s="56" t="s">
        <v>7019</v>
      </c>
      <c r="B364" s="53">
        <v>1</v>
      </c>
      <c r="C364" s="66">
        <v>1.4492753623188406E-3</v>
      </c>
      <c r="D364" s="66">
        <v>0.94202898550724634</v>
      </c>
      <c r="E364" s="53">
        <v>1</v>
      </c>
      <c r="F364" s="66">
        <v>1.4492753623188406E-3</v>
      </c>
      <c r="G364" s="66">
        <v>0.94202898550724634</v>
      </c>
    </row>
    <row r="365" spans="1:7" x14ac:dyDescent="0.25">
      <c r="A365" s="56" t="s">
        <v>7032</v>
      </c>
      <c r="B365" s="53">
        <v>1</v>
      </c>
      <c r="C365" s="66">
        <v>1.4492753623188406E-3</v>
      </c>
      <c r="D365" s="66">
        <v>0.94347826086956521</v>
      </c>
      <c r="E365" s="53">
        <v>1</v>
      </c>
      <c r="F365" s="66">
        <v>1.4492753623188406E-3</v>
      </c>
      <c r="G365" s="66">
        <v>0.94347826086956521</v>
      </c>
    </row>
    <row r="366" spans="1:7" x14ac:dyDescent="0.25">
      <c r="A366" s="56" t="s">
        <v>7322</v>
      </c>
      <c r="B366" s="53">
        <v>1</v>
      </c>
      <c r="C366" s="66">
        <v>1.4492753623188406E-3</v>
      </c>
      <c r="D366" s="66">
        <v>0.94492753623188408</v>
      </c>
      <c r="E366" s="53">
        <v>1</v>
      </c>
      <c r="F366" s="66">
        <v>1.4492753623188406E-3</v>
      </c>
      <c r="G366" s="66">
        <v>0.94492753623188408</v>
      </c>
    </row>
    <row r="367" spans="1:7" x14ac:dyDescent="0.25">
      <c r="A367" s="56" t="s">
        <v>6226</v>
      </c>
      <c r="B367" s="53">
        <v>1</v>
      </c>
      <c r="C367" s="66">
        <v>1.4492753623188406E-3</v>
      </c>
      <c r="D367" s="66">
        <v>0.94637681159420295</v>
      </c>
      <c r="E367" s="53">
        <v>1</v>
      </c>
      <c r="F367" s="66">
        <v>1.4492753623188406E-3</v>
      </c>
      <c r="G367" s="66">
        <v>0.94637681159420295</v>
      </c>
    </row>
    <row r="368" spans="1:7" x14ac:dyDescent="0.25">
      <c r="A368" s="56" t="s">
        <v>6335</v>
      </c>
      <c r="B368" s="53">
        <v>1</v>
      </c>
      <c r="C368" s="66">
        <v>1.4492753623188406E-3</v>
      </c>
      <c r="D368" s="66">
        <v>0.94782608695652171</v>
      </c>
      <c r="E368" s="53">
        <v>1</v>
      </c>
      <c r="F368" s="66">
        <v>1.4492753623188406E-3</v>
      </c>
      <c r="G368" s="66">
        <v>0.94782608695652171</v>
      </c>
    </row>
    <row r="369" spans="1:7" x14ac:dyDescent="0.25">
      <c r="A369" s="56" t="s">
        <v>6457</v>
      </c>
      <c r="B369" s="53">
        <v>1</v>
      </c>
      <c r="C369" s="66">
        <v>1.4492753623188406E-3</v>
      </c>
      <c r="D369" s="66">
        <v>0.94927536231884058</v>
      </c>
      <c r="E369" s="53">
        <v>1</v>
      </c>
      <c r="F369" s="66">
        <v>1.4492753623188406E-3</v>
      </c>
      <c r="G369" s="66">
        <v>0.94927536231884058</v>
      </c>
    </row>
    <row r="370" spans="1:7" x14ac:dyDescent="0.25">
      <c r="A370" s="56" t="s">
        <v>6730</v>
      </c>
      <c r="B370" s="53">
        <v>1</v>
      </c>
      <c r="C370" s="66">
        <v>1.4492753623188406E-3</v>
      </c>
      <c r="D370" s="66">
        <v>0.95072463768115945</v>
      </c>
      <c r="E370" s="53">
        <v>1</v>
      </c>
      <c r="F370" s="66">
        <v>1.4492753623188406E-3</v>
      </c>
      <c r="G370" s="66">
        <v>0.95072463768115945</v>
      </c>
    </row>
    <row r="371" spans="1:7" x14ac:dyDescent="0.25">
      <c r="A371" s="56" t="s">
        <v>5673</v>
      </c>
      <c r="B371" s="53">
        <v>1</v>
      </c>
      <c r="C371" s="66">
        <v>1.4492753623188406E-3</v>
      </c>
      <c r="D371" s="66">
        <v>0.95217391304347831</v>
      </c>
      <c r="E371" s="53">
        <v>1</v>
      </c>
      <c r="F371" s="66">
        <v>1.4492753623188406E-3</v>
      </c>
      <c r="G371" s="66">
        <v>0.95217391304347831</v>
      </c>
    </row>
    <row r="372" spans="1:7" x14ac:dyDescent="0.25">
      <c r="A372" s="56" t="s">
        <v>7126</v>
      </c>
      <c r="B372" s="53">
        <v>1</v>
      </c>
      <c r="C372" s="66">
        <v>1.4492753623188406E-3</v>
      </c>
      <c r="D372" s="66">
        <v>0.95362318840579707</v>
      </c>
      <c r="E372" s="53">
        <v>1</v>
      </c>
      <c r="F372" s="66">
        <v>1.4492753623188406E-3</v>
      </c>
      <c r="G372" s="66">
        <v>0.95362318840579707</v>
      </c>
    </row>
    <row r="373" spans="1:7" x14ac:dyDescent="0.25">
      <c r="A373" s="56" t="s">
        <v>7437</v>
      </c>
      <c r="B373" s="53">
        <v>1</v>
      </c>
      <c r="C373" s="66">
        <v>1.4492753623188406E-3</v>
      </c>
      <c r="D373" s="66">
        <v>0.95507246376811594</v>
      </c>
      <c r="E373" s="53">
        <v>1</v>
      </c>
      <c r="F373" s="66">
        <v>1.4492753623188406E-3</v>
      </c>
      <c r="G373" s="66">
        <v>0.95507246376811594</v>
      </c>
    </row>
    <row r="374" spans="1:7" x14ac:dyDescent="0.25">
      <c r="A374" s="56" t="s">
        <v>6685</v>
      </c>
      <c r="B374" s="53">
        <v>1</v>
      </c>
      <c r="C374" s="66">
        <v>1.4492753623188406E-3</v>
      </c>
      <c r="D374" s="66">
        <v>0.95652173913043481</v>
      </c>
      <c r="E374" s="53">
        <v>1</v>
      </c>
      <c r="F374" s="66">
        <v>1.4492753623188406E-3</v>
      </c>
      <c r="G374" s="66">
        <v>0.95652173913043481</v>
      </c>
    </row>
    <row r="375" spans="1:7" x14ac:dyDescent="0.25">
      <c r="A375" s="56" t="s">
        <v>7462</v>
      </c>
      <c r="B375" s="53">
        <v>1</v>
      </c>
      <c r="C375" s="66">
        <v>1.4492753623188406E-3</v>
      </c>
      <c r="D375" s="66">
        <v>0.95797101449275357</v>
      </c>
      <c r="E375" s="53">
        <v>1</v>
      </c>
      <c r="F375" s="66">
        <v>1.4492753623188406E-3</v>
      </c>
      <c r="G375" s="66">
        <v>0.95797101449275357</v>
      </c>
    </row>
    <row r="376" spans="1:7" x14ac:dyDescent="0.25">
      <c r="A376" s="56" t="s">
        <v>6747</v>
      </c>
      <c r="B376" s="53">
        <v>1</v>
      </c>
      <c r="C376" s="66">
        <v>1.4492753623188406E-3</v>
      </c>
      <c r="D376" s="66">
        <v>0.95942028985507244</v>
      </c>
      <c r="E376" s="53">
        <v>1</v>
      </c>
      <c r="F376" s="66">
        <v>1.4492753623188406E-3</v>
      </c>
      <c r="G376" s="66">
        <v>0.95942028985507244</v>
      </c>
    </row>
    <row r="377" spans="1:7" x14ac:dyDescent="0.25">
      <c r="A377" s="56" t="s">
        <v>5831</v>
      </c>
      <c r="B377" s="53">
        <v>1</v>
      </c>
      <c r="C377" s="66">
        <v>1.4492753623188406E-3</v>
      </c>
      <c r="D377" s="66">
        <v>0.96086956521739131</v>
      </c>
      <c r="E377" s="53">
        <v>1</v>
      </c>
      <c r="F377" s="66">
        <v>1.4492753623188406E-3</v>
      </c>
      <c r="G377" s="66">
        <v>0.96086956521739131</v>
      </c>
    </row>
    <row r="378" spans="1:7" x14ac:dyDescent="0.25">
      <c r="A378" s="56" t="s">
        <v>7596</v>
      </c>
      <c r="B378" s="53">
        <v>1</v>
      </c>
      <c r="C378" s="66">
        <v>1.4492753623188406E-3</v>
      </c>
      <c r="D378" s="66">
        <v>0.96231884057971018</v>
      </c>
      <c r="E378" s="53">
        <v>1</v>
      </c>
      <c r="F378" s="66">
        <v>1.4492753623188406E-3</v>
      </c>
      <c r="G378" s="66">
        <v>0.96231884057971018</v>
      </c>
    </row>
    <row r="379" spans="1:7" x14ac:dyDescent="0.25">
      <c r="A379" s="56" t="s">
        <v>6896</v>
      </c>
      <c r="B379" s="53">
        <v>1</v>
      </c>
      <c r="C379" s="66">
        <v>1.4492753623188406E-3</v>
      </c>
      <c r="D379" s="66">
        <v>0.96376811594202894</v>
      </c>
      <c r="E379" s="53">
        <v>1</v>
      </c>
      <c r="F379" s="66">
        <v>1.4492753623188406E-3</v>
      </c>
      <c r="G379" s="66">
        <v>0.96376811594202894</v>
      </c>
    </row>
    <row r="380" spans="1:7" x14ac:dyDescent="0.25">
      <c r="A380" s="56" t="s">
        <v>7328</v>
      </c>
      <c r="B380" s="53">
        <v>1</v>
      </c>
      <c r="C380" s="66">
        <v>1.4492753623188406E-3</v>
      </c>
      <c r="D380" s="66">
        <v>0.9652173913043478</v>
      </c>
      <c r="E380" s="53">
        <v>1</v>
      </c>
      <c r="F380" s="66">
        <v>1.4492753623188406E-3</v>
      </c>
      <c r="G380" s="66">
        <v>0.9652173913043478</v>
      </c>
    </row>
    <row r="381" spans="1:7" x14ac:dyDescent="0.25">
      <c r="A381" s="56" t="s">
        <v>6378</v>
      </c>
      <c r="B381" s="53">
        <v>1</v>
      </c>
      <c r="C381" s="66">
        <v>1.4492753623188406E-3</v>
      </c>
      <c r="D381" s="66">
        <v>0.96666666666666667</v>
      </c>
      <c r="E381" s="53">
        <v>1</v>
      </c>
      <c r="F381" s="66">
        <v>1.4492753623188406E-3</v>
      </c>
      <c r="G381" s="66">
        <v>0.96666666666666667</v>
      </c>
    </row>
    <row r="382" spans="1:7" x14ac:dyDescent="0.25">
      <c r="A382" s="56" t="s">
        <v>5616</v>
      </c>
      <c r="B382" s="53">
        <v>1</v>
      </c>
      <c r="C382" s="66">
        <v>1.4492753623188406E-3</v>
      </c>
      <c r="D382" s="66">
        <v>0.96811594202898554</v>
      </c>
      <c r="E382" s="53">
        <v>1</v>
      </c>
      <c r="F382" s="66">
        <v>1.4492753623188406E-3</v>
      </c>
      <c r="G382" s="66">
        <v>0.96811594202898554</v>
      </c>
    </row>
    <row r="383" spans="1:7" x14ac:dyDescent="0.25">
      <c r="A383" s="56" t="s">
        <v>7546</v>
      </c>
      <c r="B383" s="53">
        <v>1</v>
      </c>
      <c r="C383" s="66">
        <v>1.4492753623188406E-3</v>
      </c>
      <c r="D383" s="66">
        <v>0.9695652173913043</v>
      </c>
      <c r="E383" s="53">
        <v>1</v>
      </c>
      <c r="F383" s="66">
        <v>1.4492753623188406E-3</v>
      </c>
      <c r="G383" s="66">
        <v>0.9695652173913043</v>
      </c>
    </row>
    <row r="384" spans="1:7" x14ac:dyDescent="0.25">
      <c r="A384" s="56" t="s">
        <v>7400</v>
      </c>
      <c r="B384" s="53">
        <v>1</v>
      </c>
      <c r="C384" s="66">
        <v>1.4492753623188406E-3</v>
      </c>
      <c r="D384" s="66">
        <v>0.97101449275362317</v>
      </c>
      <c r="E384" s="53">
        <v>1</v>
      </c>
      <c r="F384" s="66">
        <v>1.4492753623188406E-3</v>
      </c>
      <c r="G384" s="66">
        <v>0.97101449275362317</v>
      </c>
    </row>
    <row r="385" spans="1:7" x14ac:dyDescent="0.25">
      <c r="A385" s="56" t="s">
        <v>6533</v>
      </c>
      <c r="B385" s="53">
        <v>1</v>
      </c>
      <c r="C385" s="66">
        <v>1.4492753623188406E-3</v>
      </c>
      <c r="D385" s="66">
        <v>0.97246376811594204</v>
      </c>
      <c r="E385" s="53">
        <v>1</v>
      </c>
      <c r="F385" s="66">
        <v>1.4492753623188406E-3</v>
      </c>
      <c r="G385" s="66">
        <v>0.97246376811594204</v>
      </c>
    </row>
    <row r="386" spans="1:7" x14ac:dyDescent="0.25">
      <c r="A386" s="56" t="s">
        <v>7157</v>
      </c>
      <c r="B386" s="53">
        <v>1</v>
      </c>
      <c r="C386" s="66">
        <v>1.4492753623188406E-3</v>
      </c>
      <c r="D386" s="66">
        <v>0.97391304347826091</v>
      </c>
      <c r="E386" s="53">
        <v>1</v>
      </c>
      <c r="F386" s="66">
        <v>1.4492753623188406E-3</v>
      </c>
      <c r="G386" s="66">
        <v>0.97391304347826091</v>
      </c>
    </row>
    <row r="387" spans="1:7" x14ac:dyDescent="0.25">
      <c r="A387" s="56" t="s">
        <v>5852</v>
      </c>
      <c r="B387" s="53">
        <v>1</v>
      </c>
      <c r="C387" s="66">
        <v>1.4492753623188406E-3</v>
      </c>
      <c r="D387" s="66">
        <v>0.97536231884057967</v>
      </c>
      <c r="E387" s="53">
        <v>1</v>
      </c>
      <c r="F387" s="66">
        <v>1.4492753623188406E-3</v>
      </c>
      <c r="G387" s="66">
        <v>0.97536231884057967</v>
      </c>
    </row>
    <row r="388" spans="1:7" x14ac:dyDescent="0.25">
      <c r="A388" s="56" t="s">
        <v>7449</v>
      </c>
      <c r="B388" s="53">
        <v>1</v>
      </c>
      <c r="C388" s="66">
        <v>1.4492753623188406E-3</v>
      </c>
      <c r="D388" s="66">
        <v>0.97681159420289854</v>
      </c>
      <c r="E388" s="53">
        <v>1</v>
      </c>
      <c r="F388" s="66">
        <v>1.4492753623188406E-3</v>
      </c>
      <c r="G388" s="66">
        <v>0.97681159420289854</v>
      </c>
    </row>
    <row r="389" spans="1:7" x14ac:dyDescent="0.25">
      <c r="A389" s="56" t="s">
        <v>7457</v>
      </c>
      <c r="B389" s="53">
        <v>1</v>
      </c>
      <c r="C389" s="66">
        <v>1.4492753623188406E-3</v>
      </c>
      <c r="D389" s="66">
        <v>0.97826086956521741</v>
      </c>
      <c r="E389" s="53">
        <v>1</v>
      </c>
      <c r="F389" s="66">
        <v>1.4492753623188406E-3</v>
      </c>
      <c r="G389" s="66">
        <v>0.97826086956521741</v>
      </c>
    </row>
    <row r="390" spans="1:7" x14ac:dyDescent="0.25">
      <c r="A390" s="56" t="s">
        <v>6916</v>
      </c>
      <c r="B390" s="53">
        <v>1</v>
      </c>
      <c r="C390" s="66">
        <v>1.4492753623188406E-3</v>
      </c>
      <c r="D390" s="66">
        <v>0.97971014492753628</v>
      </c>
      <c r="E390" s="53">
        <v>1</v>
      </c>
      <c r="F390" s="66">
        <v>1.4492753623188406E-3</v>
      </c>
      <c r="G390" s="66">
        <v>0.97971014492753628</v>
      </c>
    </row>
    <row r="391" spans="1:7" x14ac:dyDescent="0.25">
      <c r="A391" s="56" t="s">
        <v>7262</v>
      </c>
      <c r="B391" s="53">
        <v>1</v>
      </c>
      <c r="C391" s="66">
        <v>1.4492753623188406E-3</v>
      </c>
      <c r="D391" s="66">
        <v>0.98115942028985503</v>
      </c>
      <c r="E391" s="53">
        <v>1</v>
      </c>
      <c r="F391" s="66">
        <v>1.4492753623188406E-3</v>
      </c>
      <c r="G391" s="66">
        <v>0.98115942028985503</v>
      </c>
    </row>
    <row r="392" spans="1:7" x14ac:dyDescent="0.25">
      <c r="A392" s="56" t="s">
        <v>7161</v>
      </c>
      <c r="B392" s="53">
        <v>1</v>
      </c>
      <c r="C392" s="66">
        <v>1.4492753623188406E-3</v>
      </c>
      <c r="D392" s="66">
        <v>0.9826086956521739</v>
      </c>
      <c r="E392" s="53">
        <v>1</v>
      </c>
      <c r="F392" s="66">
        <v>1.4492753623188406E-3</v>
      </c>
      <c r="G392" s="66">
        <v>0.9826086956521739</v>
      </c>
    </row>
    <row r="393" spans="1:7" x14ac:dyDescent="0.25">
      <c r="A393" s="56" t="s">
        <v>6238</v>
      </c>
      <c r="B393" s="53">
        <v>1</v>
      </c>
      <c r="C393" s="66">
        <v>1.4492753623188406E-3</v>
      </c>
      <c r="D393" s="66">
        <v>0.98405797101449277</v>
      </c>
      <c r="E393" s="53">
        <v>1</v>
      </c>
      <c r="F393" s="66">
        <v>1.4492753623188406E-3</v>
      </c>
      <c r="G393" s="66">
        <v>0.98405797101449277</v>
      </c>
    </row>
    <row r="394" spans="1:7" x14ac:dyDescent="0.25">
      <c r="A394" s="56" t="s">
        <v>5469</v>
      </c>
      <c r="B394" s="53">
        <v>1</v>
      </c>
      <c r="C394" s="66">
        <v>1.4492753623188406E-3</v>
      </c>
      <c r="D394" s="66">
        <v>0.98550724637681164</v>
      </c>
      <c r="E394" s="53">
        <v>1</v>
      </c>
      <c r="F394" s="66">
        <v>1.4492753623188406E-3</v>
      </c>
      <c r="G394" s="66">
        <v>0.98550724637681164</v>
      </c>
    </row>
    <row r="395" spans="1:7" x14ac:dyDescent="0.25">
      <c r="A395" s="56" t="s">
        <v>5570</v>
      </c>
      <c r="B395" s="53">
        <v>1</v>
      </c>
      <c r="C395" s="66">
        <v>1.4492753623188406E-3</v>
      </c>
      <c r="D395" s="66">
        <v>0.9869565217391304</v>
      </c>
      <c r="E395" s="53">
        <v>1</v>
      </c>
      <c r="F395" s="66">
        <v>1.4492753623188406E-3</v>
      </c>
      <c r="G395" s="66">
        <v>0.9869565217391304</v>
      </c>
    </row>
    <row r="396" spans="1:7" x14ac:dyDescent="0.25">
      <c r="A396" s="56" t="s">
        <v>7598</v>
      </c>
      <c r="B396" s="53">
        <v>1</v>
      </c>
      <c r="C396" s="66">
        <v>1.4492753623188406E-3</v>
      </c>
      <c r="D396" s="66">
        <v>0.98840579710144927</v>
      </c>
      <c r="E396" s="53">
        <v>1</v>
      </c>
      <c r="F396" s="66">
        <v>1.4492753623188406E-3</v>
      </c>
      <c r="G396" s="66">
        <v>0.98840579710144927</v>
      </c>
    </row>
    <row r="397" spans="1:7" x14ac:dyDescent="0.25">
      <c r="A397" s="56" t="s">
        <v>6510</v>
      </c>
      <c r="B397" s="53">
        <v>1</v>
      </c>
      <c r="C397" s="66">
        <v>1.4492753623188406E-3</v>
      </c>
      <c r="D397" s="66">
        <v>0.98985507246376814</v>
      </c>
      <c r="E397" s="53">
        <v>1</v>
      </c>
      <c r="F397" s="66">
        <v>1.4492753623188406E-3</v>
      </c>
      <c r="G397" s="66">
        <v>0.98985507246376814</v>
      </c>
    </row>
    <row r="398" spans="1:7" x14ac:dyDescent="0.25">
      <c r="A398" s="56" t="s">
        <v>6131</v>
      </c>
      <c r="B398" s="53">
        <v>1</v>
      </c>
      <c r="C398" s="66">
        <v>1.4492753623188406E-3</v>
      </c>
      <c r="D398" s="66">
        <v>0.99130434782608701</v>
      </c>
      <c r="E398" s="53">
        <v>1</v>
      </c>
      <c r="F398" s="66">
        <v>1.4492753623188406E-3</v>
      </c>
      <c r="G398" s="66">
        <v>0.99130434782608701</v>
      </c>
    </row>
    <row r="399" spans="1:7" x14ac:dyDescent="0.25">
      <c r="A399" s="56" t="s">
        <v>5750</v>
      </c>
      <c r="B399" s="53">
        <v>1</v>
      </c>
      <c r="C399" s="66">
        <v>1.4492753623188406E-3</v>
      </c>
      <c r="D399" s="66">
        <v>0.99275362318840576</v>
      </c>
      <c r="E399" s="53">
        <v>1</v>
      </c>
      <c r="F399" s="66">
        <v>1.4492753623188406E-3</v>
      </c>
      <c r="G399" s="66">
        <v>0.99275362318840576</v>
      </c>
    </row>
    <row r="400" spans="1:7" x14ac:dyDescent="0.25">
      <c r="A400" s="56" t="s">
        <v>6242</v>
      </c>
      <c r="B400" s="53">
        <v>1</v>
      </c>
      <c r="C400" s="66">
        <v>1.4492753623188406E-3</v>
      </c>
      <c r="D400" s="66">
        <v>0.99420289855072463</v>
      </c>
      <c r="E400" s="53">
        <v>1</v>
      </c>
      <c r="F400" s="66">
        <v>1.4492753623188406E-3</v>
      </c>
      <c r="G400" s="66">
        <v>0.99420289855072463</v>
      </c>
    </row>
    <row r="401" spans="1:7" x14ac:dyDescent="0.25">
      <c r="A401" s="56" t="s">
        <v>7578</v>
      </c>
      <c r="B401" s="53">
        <v>1</v>
      </c>
      <c r="C401" s="66">
        <v>1.4492753623188406E-3</v>
      </c>
      <c r="D401" s="66">
        <v>0.9956521739130435</v>
      </c>
      <c r="E401" s="53">
        <v>1</v>
      </c>
      <c r="F401" s="66">
        <v>1.4492753623188406E-3</v>
      </c>
      <c r="G401" s="66">
        <v>0.9956521739130435</v>
      </c>
    </row>
    <row r="402" spans="1:7" x14ac:dyDescent="0.25">
      <c r="A402" s="56" t="s">
        <v>7114</v>
      </c>
      <c r="B402" s="53">
        <v>1</v>
      </c>
      <c r="C402" s="66">
        <v>1.4492753623188406E-3</v>
      </c>
      <c r="D402" s="66">
        <v>0.99710144927536237</v>
      </c>
      <c r="E402" s="53">
        <v>1</v>
      </c>
      <c r="F402" s="66">
        <v>1.4492753623188406E-3</v>
      </c>
      <c r="G402" s="66">
        <v>0.99710144927536237</v>
      </c>
    </row>
    <row r="403" spans="1:7" x14ac:dyDescent="0.25">
      <c r="A403" s="56" t="s">
        <v>7146</v>
      </c>
      <c r="B403" s="53">
        <v>1</v>
      </c>
      <c r="C403" s="66">
        <v>1.4492753623188406E-3</v>
      </c>
      <c r="D403" s="66">
        <v>0.99855072463768113</v>
      </c>
      <c r="E403" s="53">
        <v>1</v>
      </c>
      <c r="F403" s="66">
        <v>1.4492753623188406E-3</v>
      </c>
      <c r="G403" s="66">
        <v>0.99855072463768113</v>
      </c>
    </row>
    <row r="404" spans="1:7" x14ac:dyDescent="0.25">
      <c r="A404" s="56" t="s">
        <v>5941</v>
      </c>
      <c r="B404" s="53">
        <v>1</v>
      </c>
      <c r="C404" s="66">
        <v>1.4492753623188406E-3</v>
      </c>
      <c r="D404" s="66">
        <v>1</v>
      </c>
      <c r="E404" s="53">
        <v>1</v>
      </c>
      <c r="F404" s="66">
        <v>1.4492753623188406E-3</v>
      </c>
      <c r="G404" s="66">
        <v>1</v>
      </c>
    </row>
    <row r="405" spans="1:7" x14ac:dyDescent="0.25">
      <c r="A405" s="56" t="s">
        <v>7878</v>
      </c>
      <c r="B405" s="53">
        <v>690</v>
      </c>
      <c r="C405" s="66">
        <v>1</v>
      </c>
      <c r="D405" s="66"/>
      <c r="E405" s="53">
        <v>690</v>
      </c>
      <c r="F405" s="66">
        <v>1</v>
      </c>
      <c r="G405" s="66"/>
    </row>
  </sheetData>
  <sortState ref="I19:I23">
    <sortCondition ref="I19"/>
  </sortState>
  <pageMargins left="0.7" right="0.7" top="0.75" bottom="0.75" header="0.3" footer="0.3"/>
  <pageSetup paperSize="136" orientation="portrait" horizontalDpi="4000" verticalDpi="400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</vt:i4>
      </vt:variant>
    </vt:vector>
  </HeadingPairs>
  <TitlesOfParts>
    <vt:vector size="11" baseType="lpstr">
      <vt:lpstr>IncidentesEnero</vt:lpstr>
      <vt:lpstr>SolicitudesEnero</vt:lpstr>
      <vt:lpstr>CanalesCaidosEnero</vt:lpstr>
      <vt:lpstr>ANSIncEnero</vt:lpstr>
      <vt:lpstr>ANSReqEnero</vt:lpstr>
      <vt:lpstr>Tablas_Dinamicas</vt:lpstr>
      <vt:lpstr>Graficos</vt:lpstr>
      <vt:lpstr>Analisis_Estadisticos</vt:lpstr>
      <vt:lpstr>Histogramas</vt:lpstr>
      <vt:lpstr>Graficos!Área_de_impresión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Fernando Prieto Jimenez</dc:creator>
  <cp:lastModifiedBy>Luis Fernando Prieto Jimenez</cp:lastModifiedBy>
  <cp:lastPrinted>2020-02-13T18:03:47Z</cp:lastPrinted>
  <dcterms:created xsi:type="dcterms:W3CDTF">2020-02-12T17:09:18Z</dcterms:created>
  <dcterms:modified xsi:type="dcterms:W3CDTF">2020-02-14T15:01:19Z</dcterms:modified>
</cp:coreProperties>
</file>